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HR\1- Personnel Management\16 - Datalogic\0 - OUTSOURCING PAYROLL\2026\6. June\Salary\"/>
    </mc:Choice>
  </mc:AlternateContent>
  <xr:revisionPtr revIDLastSave="0" documentId="13_ncr:1_{F2B2B9F6-23ED-4B08-A9CF-845BAD7B8CF4}" xr6:coauthVersionLast="47" xr6:coauthVersionMax="47" xr10:uidLastSave="{00000000-0000-0000-0000-000000000000}"/>
  <bookViews>
    <workbookView xWindow="-2040" yWindow="-16320" windowWidth="29040" windowHeight="15720" tabRatio="933" firstSheet="1" activeTab="4" xr2:uid="{00000000-000D-0000-FFFF-FFFF00000000}"/>
  </bookViews>
  <sheets>
    <sheet name="HC" sheetId="49" r:id="rId1"/>
    <sheet name="Compare" sheetId="60" r:id="rId2"/>
    <sheet name="Oct21 vs.Sep21" sheetId="61" state="hidden" r:id="rId3"/>
    <sheet name="June" sheetId="21" r:id="rId4"/>
    <sheet name="06-2026" sheetId="23" r:id="rId5"/>
    <sheet name="Att" sheetId="3" r:id="rId6"/>
    <sheet name="Shift" sheetId="4" r:id="rId7"/>
    <sheet name="OT" sheetId="5" r:id="rId8"/>
    <sheet name="Sat,Sun" sheetId="40" r:id="rId9"/>
    <sheet name="Off day working" sheetId="7" r:id="rId10"/>
    <sheet name="Meal" sheetId="29" r:id="rId11"/>
    <sheet name="TRP" sheetId="32" r:id="rId12"/>
    <sheet name="Phep nam" sheetId="65" r:id="rId13"/>
    <sheet name="BHXH" sheetId="97" r:id="rId14"/>
    <sheet name="Incentive" sheetId="89" r:id="rId15"/>
    <sheet name="NVXS-NVTB" sheetId="87" r:id="rId16"/>
    <sheet name="Reimburesement" sheetId="143" r:id="rId17"/>
    <sheet name="Nghi T6" sheetId="144" r:id="rId18"/>
  </sheets>
  <definedNames>
    <definedName name="\0" localSheetId="13">#REF!</definedName>
    <definedName name="\0" localSheetId="14">#REF!</definedName>
    <definedName name="\0" localSheetId="15">#REF!</definedName>
    <definedName name="\0">#REF!</definedName>
    <definedName name="\G" localSheetId="13">#REF!</definedName>
    <definedName name="\G" localSheetId="14">#REF!</definedName>
    <definedName name="\G" localSheetId="17">#REF!</definedName>
    <definedName name="\G" localSheetId="15">#REF!</definedName>
    <definedName name="\G" localSheetId="16">#REF!</definedName>
    <definedName name="\G">#REF!</definedName>
    <definedName name="\M" localSheetId="13">#REF!</definedName>
    <definedName name="\M" localSheetId="14">#REF!</definedName>
    <definedName name="\M" localSheetId="15">#REF!</definedName>
    <definedName name="\M">#REF!</definedName>
    <definedName name="\Q" localSheetId="13">#REF!</definedName>
    <definedName name="\Q" localSheetId="14">#REF!</definedName>
    <definedName name="\Q" localSheetId="15">#REF!</definedName>
    <definedName name="\Q">#REF!</definedName>
    <definedName name="\Z" localSheetId="13">#REF!</definedName>
    <definedName name="\Z" localSheetId="15">#REF!</definedName>
    <definedName name="\Z">#REF!</definedName>
    <definedName name="_____________inv3" localSheetId="1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____inv3" localSheetId="1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____inv3" localSheetId="17"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____inv3"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____inv3" localSheetId="16"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____inv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____inv4" localSheetId="1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____inv4" localSheetId="1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____inv4" localSheetId="17"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____inv4"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____inv4" localSheetId="16"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____inv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___inv3" localSheetId="1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___inv3" localSheetId="1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___inv3" localSheetId="17"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___inv3"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___inv3" localSheetId="16"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___inv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___inv4" localSheetId="1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___inv4" localSheetId="1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___inv4" localSheetId="17"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___inv4"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___inv4" localSheetId="16"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___inv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__inv3" localSheetId="1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__inv3" localSheetId="1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__inv3" localSheetId="17"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__inv3"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__inv3" localSheetId="16"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__inv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__inv4" localSheetId="1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__inv4" localSheetId="1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__inv4" localSheetId="17"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__inv4"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__inv4" localSheetId="16"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__inv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_inv3" localSheetId="1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_inv3" localSheetId="1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_inv3" localSheetId="17"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_inv3"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_inv3" localSheetId="16"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_inv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_inv4" localSheetId="1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_inv4" localSheetId="1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_inv4" localSheetId="17"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_inv4"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_inv4" localSheetId="16"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_inv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inv3" localSheetId="1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inv3" localSheetId="1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inv3" localSheetId="17"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inv3"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inv3" localSheetId="16"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inv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inv4" localSheetId="1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inv4" localSheetId="1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inv4" localSheetId="17"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inv4"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inv4" localSheetId="16"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_inv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ADJ81">#REF!</definedName>
    <definedName name="________CEP1">#REF!</definedName>
    <definedName name="________CEP2">#REF!</definedName>
    <definedName name="________DAT1">#REF!</definedName>
    <definedName name="________DAT10">#REF!</definedName>
    <definedName name="________DAT11">#REF!</definedName>
    <definedName name="________DAT12">#REF!</definedName>
    <definedName name="________DAT13">#REF!</definedName>
    <definedName name="________DAT14">#REF!</definedName>
    <definedName name="________DAT15">#REF!</definedName>
    <definedName name="________DAT16">#REF!</definedName>
    <definedName name="________DAT17">#REF!</definedName>
    <definedName name="________DAT18">#REF!</definedName>
    <definedName name="________DAT19">#REF!</definedName>
    <definedName name="________DAT2">#REF!</definedName>
    <definedName name="________DAT20">#REF!</definedName>
    <definedName name="________DAT21">#REF!</definedName>
    <definedName name="________DAT22">#REF!</definedName>
    <definedName name="________DAT23">#REF!</definedName>
    <definedName name="________DAT24">#REF!</definedName>
    <definedName name="________DAT25">#REF!</definedName>
    <definedName name="________DAT26">#REF!</definedName>
    <definedName name="________DAT27">#REF!</definedName>
    <definedName name="________DAT28">#REF!</definedName>
    <definedName name="________DAT29">#REF!</definedName>
    <definedName name="________DAT3">#REF!</definedName>
    <definedName name="________DAT30">#REF!</definedName>
    <definedName name="________DAT31">#REF!</definedName>
    <definedName name="________DAT32">#REF!</definedName>
    <definedName name="________DAT33">#REF!</definedName>
    <definedName name="________DAT34">#REF!</definedName>
    <definedName name="________DAT35">#REF!</definedName>
    <definedName name="________DAT36">#REF!</definedName>
    <definedName name="________DAT37">#REF!</definedName>
    <definedName name="________DAT38">#REF!</definedName>
    <definedName name="________DAT39">#REF!</definedName>
    <definedName name="________DAT4">#REF!</definedName>
    <definedName name="________DAT40">#REF!</definedName>
    <definedName name="________DAT41">#REF!</definedName>
    <definedName name="________DAT42">#REF!</definedName>
    <definedName name="________DAT43">#REF!</definedName>
    <definedName name="________DAT44">#REF!</definedName>
    <definedName name="________DAT45">#REF!</definedName>
    <definedName name="________DAT46">#REF!</definedName>
    <definedName name="________DAT47">#REF!</definedName>
    <definedName name="________DAT48">#REF!</definedName>
    <definedName name="________DAT49">#REF!</definedName>
    <definedName name="________DAT5">#REF!</definedName>
    <definedName name="________DAT50">#REF!</definedName>
    <definedName name="________DAT51">#REF!</definedName>
    <definedName name="________DAT52">#REF!</definedName>
    <definedName name="________DAT53">#REF!</definedName>
    <definedName name="________DAT54">#REF!</definedName>
    <definedName name="________DAT55">#REF!</definedName>
    <definedName name="________DAT56">#REF!</definedName>
    <definedName name="________DAT57">#REF!</definedName>
    <definedName name="________DAT58">#REF!</definedName>
    <definedName name="________DAT59">#REF!</definedName>
    <definedName name="________DAT6">#REF!</definedName>
    <definedName name="________DAT60">#REF!</definedName>
    <definedName name="________DAT61">#REF!</definedName>
    <definedName name="________DAT62">#REF!</definedName>
    <definedName name="________DAT63">#REF!</definedName>
    <definedName name="________DAT64">#REF!</definedName>
    <definedName name="________DAT65">#REF!</definedName>
    <definedName name="________DAT66">#REF!</definedName>
    <definedName name="________DAT67">#REF!</definedName>
    <definedName name="________DAT68">#REF!</definedName>
    <definedName name="________DAT69">#REF!</definedName>
    <definedName name="________DAT7">#REF!</definedName>
    <definedName name="________DAT70">#REF!</definedName>
    <definedName name="________DAT71">#REF!</definedName>
    <definedName name="________DAT72">#REF!</definedName>
    <definedName name="________DAT8">#REF!</definedName>
    <definedName name="________DAT9">#REF!</definedName>
    <definedName name="________inv3" localSheetId="1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inv3" localSheetId="1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inv3" localSheetId="17"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inv3"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inv3" localSheetId="16"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inv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inv4" localSheetId="1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inv4" localSheetId="1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inv4" localSheetId="17"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inv4"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inv4" localSheetId="16"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inv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_LAV3">#REF!</definedName>
    <definedName name="_______2004_Plan_History">#REF!</definedName>
    <definedName name="_______ADJ81">#REF!</definedName>
    <definedName name="_______Cdv2" localSheetId="17">#REF!</definedName>
    <definedName name="_______Cdv2" localSheetId="16">#REF!</definedName>
    <definedName name="_______Cdv2">#REF!</definedName>
    <definedName name="_______CEP1">#REF!</definedName>
    <definedName name="_______CEP2">#REF!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17">#REF!</definedName>
    <definedName name="_______DAT18">#REF!</definedName>
    <definedName name="_______DAT19">#REF!</definedName>
    <definedName name="_______DAT2">#REF!</definedName>
    <definedName name="_______DAT20">#REF!</definedName>
    <definedName name="_______DAT21">#REF!</definedName>
    <definedName name="_______DAT22">#REF!</definedName>
    <definedName name="_______DAT23">#REF!</definedName>
    <definedName name="_______DAT24">#REF!</definedName>
    <definedName name="_______DAT25">#REF!</definedName>
    <definedName name="_______DAT26">#REF!</definedName>
    <definedName name="_______DAT27">#REF!</definedName>
    <definedName name="_______DAT28">#REF!</definedName>
    <definedName name="_______DAT29">#REF!</definedName>
    <definedName name="_______DAT3">#REF!</definedName>
    <definedName name="_______DAT30">#REF!</definedName>
    <definedName name="_______DAT31">#REF!</definedName>
    <definedName name="_______DAT32">#REF!</definedName>
    <definedName name="_______DAT33">#REF!</definedName>
    <definedName name="_______DAT34">#REF!</definedName>
    <definedName name="_______DAT35">#REF!</definedName>
    <definedName name="_______DAT36">#REF!</definedName>
    <definedName name="_______DAT37">#REF!</definedName>
    <definedName name="_______DAT38">#REF!</definedName>
    <definedName name="_______DAT39">#REF!</definedName>
    <definedName name="_______DAT4">#REF!</definedName>
    <definedName name="_______DAT40">#REF!</definedName>
    <definedName name="_______DAT41">#REF!</definedName>
    <definedName name="_______DAT42">#REF!</definedName>
    <definedName name="_______DAT43">#REF!</definedName>
    <definedName name="_______DAT44">#REF!</definedName>
    <definedName name="_______DAT45">#REF!</definedName>
    <definedName name="_______DAT46">#REF!</definedName>
    <definedName name="_______DAT47">#REF!</definedName>
    <definedName name="_______DAT48">#REF!</definedName>
    <definedName name="_______DAT49">#REF!</definedName>
    <definedName name="_______DAT5">#REF!</definedName>
    <definedName name="_______DAT50">#REF!</definedName>
    <definedName name="_______DAT51">#REF!</definedName>
    <definedName name="_______DAT52">#REF!</definedName>
    <definedName name="_______DAT53">#REF!</definedName>
    <definedName name="_______DAT54">#REF!</definedName>
    <definedName name="_______DAT55">#REF!</definedName>
    <definedName name="_______DAT56">#REF!</definedName>
    <definedName name="_______DAT57">#REF!</definedName>
    <definedName name="_______DAT58">#REF!</definedName>
    <definedName name="_______DAT59">#REF!</definedName>
    <definedName name="_______DAT6">#REF!</definedName>
    <definedName name="_______DAT60">#REF!</definedName>
    <definedName name="_______DAT61">#REF!</definedName>
    <definedName name="_______DAT62">#REF!</definedName>
    <definedName name="_______DAT63">#REF!</definedName>
    <definedName name="_______DAT64">#REF!</definedName>
    <definedName name="_______DAT65">#REF!</definedName>
    <definedName name="_______DAT66">#REF!</definedName>
    <definedName name="_______DAT67">#REF!</definedName>
    <definedName name="_______DAT68">#REF!</definedName>
    <definedName name="_______DAT69">#REF!</definedName>
    <definedName name="_______DAT7">#REF!</definedName>
    <definedName name="_______DAT70">#REF!</definedName>
    <definedName name="_______DAT71">#REF!</definedName>
    <definedName name="_______DAT72">#REF!</definedName>
    <definedName name="_______DAT8">#REF!</definedName>
    <definedName name="_______DAT9">#REF!</definedName>
    <definedName name="_______inv3" localSheetId="1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inv3" localSheetId="1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inv3" localSheetId="17"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inv3"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inv3" localSheetId="16"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inv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inv4" localSheetId="1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inv4" localSheetId="1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inv4" localSheetId="17"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inv4"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inv4" localSheetId="16"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inv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LAV3">#REF!</definedName>
    <definedName name="_______TI2" localSheetId="17">#REF!</definedName>
    <definedName name="_______TI2" localSheetId="16">#REF!</definedName>
    <definedName name="_______TI2">#REF!</definedName>
    <definedName name="_______TI3" localSheetId="17">#REF!</definedName>
    <definedName name="_______TI3" localSheetId="16">#REF!</definedName>
    <definedName name="_______TI3">#REF!</definedName>
    <definedName name="______2004_Plan_History">#REF!</definedName>
    <definedName name="______ADJ81">#REF!</definedName>
    <definedName name="______Cdv2" localSheetId="17">#REF!</definedName>
    <definedName name="______Cdv2" localSheetId="16">#REF!</definedName>
    <definedName name="______Cdv2">#REF!</definedName>
    <definedName name="______CEP1">#REF!</definedName>
    <definedName name="______CEP2">#REF!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17">#REF!</definedName>
    <definedName name="______DAT18">#REF!</definedName>
    <definedName name="______DAT19">#REF!</definedName>
    <definedName name="______DAT2">#REF!</definedName>
    <definedName name="______DAT20">#REF!</definedName>
    <definedName name="______DAT21">#REF!</definedName>
    <definedName name="______DAT22">#REF!</definedName>
    <definedName name="______DAT23">#REF!</definedName>
    <definedName name="______DAT24">#REF!</definedName>
    <definedName name="______DAT25">#REF!</definedName>
    <definedName name="______DAT26">#REF!</definedName>
    <definedName name="______DAT27">#REF!</definedName>
    <definedName name="______DAT28">#REF!</definedName>
    <definedName name="______DAT29">#REF!</definedName>
    <definedName name="______DAT3">#REF!</definedName>
    <definedName name="______DAT30">#REF!</definedName>
    <definedName name="______DAT31">#REF!</definedName>
    <definedName name="______DAT32">#REF!</definedName>
    <definedName name="______DAT33">#REF!</definedName>
    <definedName name="______DAT34">#REF!</definedName>
    <definedName name="______DAT35">#REF!</definedName>
    <definedName name="______DAT36">#REF!</definedName>
    <definedName name="______DAT37">#REF!</definedName>
    <definedName name="______DAT38">#REF!</definedName>
    <definedName name="______DAT39">#REF!</definedName>
    <definedName name="______DAT4">#REF!</definedName>
    <definedName name="______DAT40">#REF!</definedName>
    <definedName name="______DAT41">#REF!</definedName>
    <definedName name="______DAT42">#REF!</definedName>
    <definedName name="______DAT43">#REF!</definedName>
    <definedName name="______DAT44">#REF!</definedName>
    <definedName name="______DAT45">#REF!</definedName>
    <definedName name="______DAT46">#REF!</definedName>
    <definedName name="______DAT47">#REF!</definedName>
    <definedName name="______DAT48">#REF!</definedName>
    <definedName name="______DAT49">#REF!</definedName>
    <definedName name="______DAT5">#REF!</definedName>
    <definedName name="______DAT50">#REF!</definedName>
    <definedName name="______DAT51">#REF!</definedName>
    <definedName name="______DAT52">#REF!</definedName>
    <definedName name="______DAT53">#REF!</definedName>
    <definedName name="______DAT54">#REF!</definedName>
    <definedName name="______DAT55">#REF!</definedName>
    <definedName name="______DAT56">#REF!</definedName>
    <definedName name="______DAT57">#REF!</definedName>
    <definedName name="______DAT58">#REF!</definedName>
    <definedName name="______DAT59">#REF!</definedName>
    <definedName name="______DAT6">#REF!</definedName>
    <definedName name="______DAT60">#REF!</definedName>
    <definedName name="______DAT61">#REF!</definedName>
    <definedName name="______DAT62">#REF!</definedName>
    <definedName name="______DAT63">#REF!</definedName>
    <definedName name="______DAT64">#REF!</definedName>
    <definedName name="______DAT65">#REF!</definedName>
    <definedName name="______DAT66">#REF!</definedName>
    <definedName name="______DAT67">#REF!</definedName>
    <definedName name="______DAT68">#REF!</definedName>
    <definedName name="______DAT69">#REF!</definedName>
    <definedName name="______DAT7">#REF!</definedName>
    <definedName name="______DAT70">#REF!</definedName>
    <definedName name="______DAT71">#REF!</definedName>
    <definedName name="______DAT72">#REF!</definedName>
    <definedName name="______DAT8">#REF!</definedName>
    <definedName name="______DAT9">#REF!</definedName>
    <definedName name="______inv3" localSheetId="1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inv3" localSheetId="1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inv3" localSheetId="17"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inv3"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inv3" localSheetId="16"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inv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inv4" localSheetId="1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inv4" localSheetId="1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inv4" localSheetId="17"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inv4"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inv4" localSheetId="16"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inv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LAV3">#REF!</definedName>
    <definedName name="______TI2" localSheetId="17">#REF!</definedName>
    <definedName name="______TI2" localSheetId="16">#REF!</definedName>
    <definedName name="______TI2">#REF!</definedName>
    <definedName name="______TI3" localSheetId="17">#REF!</definedName>
    <definedName name="______TI3" localSheetId="16">#REF!</definedName>
    <definedName name="______TI3">#REF!</definedName>
    <definedName name="_____2004_Plan_History">#REF!</definedName>
    <definedName name="_____ADJ81">#REF!</definedName>
    <definedName name="_____Cdv2" localSheetId="17">#REF!</definedName>
    <definedName name="_____Cdv2" localSheetId="16">#REF!</definedName>
    <definedName name="_____Cdv2">#REF!</definedName>
    <definedName name="_____CEP1">#REF!</definedName>
    <definedName name="_____CEP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17">#REF!</definedName>
    <definedName name="_____DAT18">#REF!</definedName>
    <definedName name="_____DAT19">#REF!</definedName>
    <definedName name="_____DAT2">#REF!</definedName>
    <definedName name="_____DAT20">#REF!</definedName>
    <definedName name="_____DAT21">#REF!</definedName>
    <definedName name="_____DAT22">#REF!</definedName>
    <definedName name="_____DAT23">#REF!</definedName>
    <definedName name="_____DAT24">#REF!</definedName>
    <definedName name="_____DAT25">#REF!</definedName>
    <definedName name="_____DAT26">#REF!</definedName>
    <definedName name="_____DAT27">#REF!</definedName>
    <definedName name="_____DAT28">#REF!</definedName>
    <definedName name="_____DAT29">#REF!</definedName>
    <definedName name="_____DAT3">#REF!</definedName>
    <definedName name="_____DAT30">#REF!</definedName>
    <definedName name="_____DAT31">#REF!</definedName>
    <definedName name="_____DAT32">#REF!</definedName>
    <definedName name="_____DAT33">#REF!</definedName>
    <definedName name="_____DAT34">#REF!</definedName>
    <definedName name="_____DAT35">#REF!</definedName>
    <definedName name="_____DAT36">#REF!</definedName>
    <definedName name="_____DAT37">#REF!</definedName>
    <definedName name="_____DAT38">#REF!</definedName>
    <definedName name="_____DAT39">#REF!</definedName>
    <definedName name="_____DAT4">#REF!</definedName>
    <definedName name="_____DAT40">#REF!</definedName>
    <definedName name="_____DAT41">#REF!</definedName>
    <definedName name="_____DAT42">#REF!</definedName>
    <definedName name="_____DAT43">#REF!</definedName>
    <definedName name="_____DAT44">#REF!</definedName>
    <definedName name="_____DAT45">#REF!</definedName>
    <definedName name="_____DAT46">#REF!</definedName>
    <definedName name="_____DAT47">#REF!</definedName>
    <definedName name="_____DAT48">#REF!</definedName>
    <definedName name="_____DAT49">#REF!</definedName>
    <definedName name="_____DAT5">#REF!</definedName>
    <definedName name="_____DAT50">#REF!</definedName>
    <definedName name="_____DAT51">#REF!</definedName>
    <definedName name="_____DAT52">#REF!</definedName>
    <definedName name="_____DAT53">#REF!</definedName>
    <definedName name="_____DAT54">#REF!</definedName>
    <definedName name="_____DAT55">#REF!</definedName>
    <definedName name="_____DAT56">#REF!</definedName>
    <definedName name="_____DAT57">#REF!</definedName>
    <definedName name="_____DAT58">#REF!</definedName>
    <definedName name="_____DAT59">#REF!</definedName>
    <definedName name="_____DAT6">#REF!</definedName>
    <definedName name="_____DAT60">#REF!</definedName>
    <definedName name="_____DAT61">#REF!</definedName>
    <definedName name="_____DAT62">#REF!</definedName>
    <definedName name="_____DAT63">#REF!</definedName>
    <definedName name="_____DAT64">#REF!</definedName>
    <definedName name="_____DAT65">#REF!</definedName>
    <definedName name="_____DAT66">#REF!</definedName>
    <definedName name="_____DAT67">#REF!</definedName>
    <definedName name="_____DAT68">#REF!</definedName>
    <definedName name="_____DAT69">#REF!</definedName>
    <definedName name="_____DAT7">#REF!</definedName>
    <definedName name="_____DAT70">#REF!</definedName>
    <definedName name="_____DAT71">#REF!</definedName>
    <definedName name="_____DAT72">#REF!</definedName>
    <definedName name="_____DAT8">#REF!</definedName>
    <definedName name="_____DAT9">#REF!</definedName>
    <definedName name="_____inv3" localSheetId="1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inv3" localSheetId="1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inv3" localSheetId="17"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inv3"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inv3" localSheetId="16"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inv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inv4" localSheetId="1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inv4" localSheetId="1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inv4" localSheetId="17"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inv4"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inv4" localSheetId="16"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inv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LAV3">#REF!</definedName>
    <definedName name="_____TI2" localSheetId="17">#REF!</definedName>
    <definedName name="_____TI2" localSheetId="16">#REF!</definedName>
    <definedName name="_____TI2">#REF!</definedName>
    <definedName name="_____TI3" localSheetId="17">#REF!</definedName>
    <definedName name="_____TI3" localSheetId="16">#REF!</definedName>
    <definedName name="_____TI3">#REF!</definedName>
    <definedName name="____2004_Plan_History">#REF!</definedName>
    <definedName name="____ADJ81">#REF!</definedName>
    <definedName name="____Cdv2" localSheetId="17">#REF!</definedName>
    <definedName name="____Cdv2" localSheetId="16">#REF!</definedName>
    <definedName name="____Cdv2">#REF!</definedName>
    <definedName name="____CEP1">#REF!</definedName>
    <definedName name="____CEP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17">#REF!</definedName>
    <definedName name="____DAT18">#REF!</definedName>
    <definedName name="____DAT19">#REF!</definedName>
    <definedName name="____DAT2">#REF!</definedName>
    <definedName name="____DAT20">#REF!</definedName>
    <definedName name="____DAT21">#REF!</definedName>
    <definedName name="____DAT22">#REF!</definedName>
    <definedName name="____DAT23">#REF!</definedName>
    <definedName name="____DAT24">#REF!</definedName>
    <definedName name="____DAT25">#REF!</definedName>
    <definedName name="____DAT26">#REF!</definedName>
    <definedName name="____DAT27">#REF!</definedName>
    <definedName name="____DAT28">#REF!</definedName>
    <definedName name="____DAT29">#REF!</definedName>
    <definedName name="____DAT3">#REF!</definedName>
    <definedName name="____DAT30">#REF!</definedName>
    <definedName name="____DAT31">#REF!</definedName>
    <definedName name="____DAT32">#REF!</definedName>
    <definedName name="____DAT33">#REF!</definedName>
    <definedName name="____DAT34">#REF!</definedName>
    <definedName name="____DAT35">#REF!</definedName>
    <definedName name="____DAT36">#REF!</definedName>
    <definedName name="____DAT37">#REF!</definedName>
    <definedName name="____DAT38">#REF!</definedName>
    <definedName name="____DAT39">#REF!</definedName>
    <definedName name="____DAT4">#REF!</definedName>
    <definedName name="____DAT40">#REF!</definedName>
    <definedName name="____DAT41">#REF!</definedName>
    <definedName name="____DAT42">#REF!</definedName>
    <definedName name="____DAT43">#REF!</definedName>
    <definedName name="____DAT44">#REF!</definedName>
    <definedName name="____DAT45">#REF!</definedName>
    <definedName name="____DAT46">#REF!</definedName>
    <definedName name="____DAT47">#REF!</definedName>
    <definedName name="____DAT48">#REF!</definedName>
    <definedName name="____DAT49">#REF!</definedName>
    <definedName name="____DAT5">#REF!</definedName>
    <definedName name="____DAT50">#REF!</definedName>
    <definedName name="____DAT51">#REF!</definedName>
    <definedName name="____DAT52">#REF!</definedName>
    <definedName name="____DAT53">#REF!</definedName>
    <definedName name="____DAT54">#REF!</definedName>
    <definedName name="____DAT55">#REF!</definedName>
    <definedName name="____DAT56">#REF!</definedName>
    <definedName name="____DAT57">#REF!</definedName>
    <definedName name="____DAT58">#REF!</definedName>
    <definedName name="____DAT59">#REF!</definedName>
    <definedName name="____DAT6">#REF!</definedName>
    <definedName name="____DAT60">#REF!</definedName>
    <definedName name="____DAT61">#REF!</definedName>
    <definedName name="____DAT62">#REF!</definedName>
    <definedName name="____DAT63">#REF!</definedName>
    <definedName name="____DAT64">#REF!</definedName>
    <definedName name="____DAT65">#REF!</definedName>
    <definedName name="____DAT66">#REF!</definedName>
    <definedName name="____DAT67">#REF!</definedName>
    <definedName name="____DAT68">#REF!</definedName>
    <definedName name="____DAT69">#REF!</definedName>
    <definedName name="____DAT7">#REF!</definedName>
    <definedName name="____DAT70">#REF!</definedName>
    <definedName name="____DAT71">#REF!</definedName>
    <definedName name="____DAT72">#REF!</definedName>
    <definedName name="____DAT8">#REF!</definedName>
    <definedName name="____DAT9">#REF!</definedName>
    <definedName name="____inv3" localSheetId="1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inv3" localSheetId="1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inv3" localSheetId="17"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inv3"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inv3" localSheetId="16"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inv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inv4" localSheetId="1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inv4" localSheetId="1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inv4" localSheetId="17"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inv4"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inv4" localSheetId="16"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inv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LAV3">#REF!</definedName>
    <definedName name="____TI2" localSheetId="17">#REF!</definedName>
    <definedName name="____TI2" localSheetId="16">#REF!</definedName>
    <definedName name="____TI2">#REF!</definedName>
    <definedName name="____TI3" localSheetId="17">#REF!</definedName>
    <definedName name="____TI3" localSheetId="16">#REF!</definedName>
    <definedName name="____TI3">#REF!</definedName>
    <definedName name="___2004_Plan_History">#REF!</definedName>
    <definedName name="___ADJ81">#REF!</definedName>
    <definedName name="___Cdv2" localSheetId="17">#REF!</definedName>
    <definedName name="___Cdv2" localSheetId="16">#REF!</definedName>
    <definedName name="___Cdv2">#REF!</definedName>
    <definedName name="___CEP1">#REF!</definedName>
    <definedName name="___CEP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17">#REF!</definedName>
    <definedName name="___DAT18">#REF!</definedName>
    <definedName name="___DAT19">#REF!</definedName>
    <definedName name="___DAT2">#REF!</definedName>
    <definedName name="___DAT20">#REF!</definedName>
    <definedName name="___DAT21">#REF!</definedName>
    <definedName name="___DAT22">#REF!</definedName>
    <definedName name="___DAT23">#REF!</definedName>
    <definedName name="___DAT24">#REF!</definedName>
    <definedName name="___DAT25">#REF!</definedName>
    <definedName name="___DAT26">#REF!</definedName>
    <definedName name="___DAT27">#REF!</definedName>
    <definedName name="___DAT28">#REF!</definedName>
    <definedName name="___DAT29">#REF!</definedName>
    <definedName name="___DAT3">#REF!</definedName>
    <definedName name="___DAT30">#REF!</definedName>
    <definedName name="___DAT31">#REF!</definedName>
    <definedName name="___DAT32">#REF!</definedName>
    <definedName name="___DAT33">#REF!</definedName>
    <definedName name="___DAT34">#REF!</definedName>
    <definedName name="___DAT35">#REF!</definedName>
    <definedName name="___DAT36">#REF!</definedName>
    <definedName name="___DAT37">#REF!</definedName>
    <definedName name="___DAT38">#REF!</definedName>
    <definedName name="___DAT39">#REF!</definedName>
    <definedName name="___DAT4">#REF!</definedName>
    <definedName name="___DAT40">#REF!</definedName>
    <definedName name="___DAT41">#REF!</definedName>
    <definedName name="___DAT42">#REF!</definedName>
    <definedName name="___DAT43">#REF!</definedName>
    <definedName name="___DAT44">#REF!</definedName>
    <definedName name="___DAT45">#REF!</definedName>
    <definedName name="___DAT46">#REF!</definedName>
    <definedName name="___DAT47">#REF!</definedName>
    <definedName name="___DAT48">#REF!</definedName>
    <definedName name="___DAT49">#REF!</definedName>
    <definedName name="___DAT5">#REF!</definedName>
    <definedName name="___DAT50">#REF!</definedName>
    <definedName name="___DAT51">#REF!</definedName>
    <definedName name="___DAT52">#REF!</definedName>
    <definedName name="___DAT53">#REF!</definedName>
    <definedName name="___DAT54">#REF!</definedName>
    <definedName name="___DAT55">#REF!</definedName>
    <definedName name="___DAT56">#REF!</definedName>
    <definedName name="___DAT57">#REF!</definedName>
    <definedName name="___DAT58">#REF!</definedName>
    <definedName name="___DAT59">#REF!</definedName>
    <definedName name="___DAT6">#REF!</definedName>
    <definedName name="___DAT60">#REF!</definedName>
    <definedName name="___DAT61">#REF!</definedName>
    <definedName name="___DAT62">#REF!</definedName>
    <definedName name="___DAT63">#REF!</definedName>
    <definedName name="___DAT64">#REF!</definedName>
    <definedName name="___DAT65">#REF!</definedName>
    <definedName name="___DAT66">#REF!</definedName>
    <definedName name="___DAT67">#REF!</definedName>
    <definedName name="___DAT68">#REF!</definedName>
    <definedName name="___DAT69">#REF!</definedName>
    <definedName name="___DAT7">#REF!</definedName>
    <definedName name="___DAT70">#REF!</definedName>
    <definedName name="___DAT71">#REF!</definedName>
    <definedName name="___DAT72">#REF!</definedName>
    <definedName name="___DAT8">#REF!</definedName>
    <definedName name="___DAT9">#REF!</definedName>
    <definedName name="___inv3" localSheetId="1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inv3" localSheetId="1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inv3" localSheetId="17"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inv3"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inv3" localSheetId="16"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inv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inv4" localSheetId="1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inv4" localSheetId="1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inv4" localSheetId="17"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inv4"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inv4" localSheetId="16"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inv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Key2" localSheetId="13" hidden="1">#REF!</definedName>
    <definedName name="___Key2" localSheetId="17" hidden="1">#REF!</definedName>
    <definedName name="___Key2" localSheetId="16" hidden="1">#REF!</definedName>
    <definedName name="___Key2" hidden="1">#REF!</definedName>
    <definedName name="___LAV3" localSheetId="13">#REF!</definedName>
    <definedName name="___LAV3">#REF!</definedName>
    <definedName name="___TI2" localSheetId="17">#REF!</definedName>
    <definedName name="___TI2" localSheetId="16">#REF!</definedName>
    <definedName name="___TI2">#REF!</definedName>
    <definedName name="___TI3" localSheetId="17">#REF!</definedName>
    <definedName name="___TI3" localSheetId="16">#REF!</definedName>
    <definedName name="___TI3">#REF!</definedName>
    <definedName name="__1_0DebtEqu" localSheetId="17">#REF!</definedName>
    <definedName name="__1_0DebtEqu" localSheetId="16">#REF!</definedName>
    <definedName name="__1_0DebtEqu">#REF!</definedName>
    <definedName name="__10__123Graph_BCHART_6" localSheetId="17" hidden="1">#REF!</definedName>
    <definedName name="__10__123Graph_BCHART_6" localSheetId="16" hidden="1">#REF!</definedName>
    <definedName name="__10__123Graph_BCHART_6" hidden="1">#REF!</definedName>
    <definedName name="__11__123Graph_BCHART_7" localSheetId="13" hidden="1">#REF!</definedName>
    <definedName name="__11__123Graph_BCHART_7" localSheetId="17" hidden="1">#REF!</definedName>
    <definedName name="__11__123Graph_BCHART_7" localSheetId="16" hidden="1">#REF!</definedName>
    <definedName name="__11__123Graph_BCHART_7" hidden="1">#REF!</definedName>
    <definedName name="__12__123Graph_BCHART_8" localSheetId="13" hidden="1">#REF!</definedName>
    <definedName name="__12__123Graph_BCHART_8" localSheetId="17" hidden="1">#REF!</definedName>
    <definedName name="__12__123Graph_BCHART_8" localSheetId="16" hidden="1">#REF!</definedName>
    <definedName name="__12__123Graph_BCHART_8" hidden="1">#REF!</definedName>
    <definedName name="__123Graph_A" localSheetId="17" hidden="1">#REF!</definedName>
    <definedName name="__123Graph_A" localSheetId="16" hidden="1">#REF!</definedName>
    <definedName name="__123Graph_A" hidden="1">#REF!</definedName>
    <definedName name="__123Graph_B" localSheetId="17" hidden="1">#REF!</definedName>
    <definedName name="__123Graph_B" localSheetId="16" hidden="1">#REF!</definedName>
    <definedName name="__123Graph_B" hidden="1">#REF!</definedName>
    <definedName name="__123Graph_X" localSheetId="17" hidden="1">#REF!</definedName>
    <definedName name="__123Graph_X" localSheetId="16" hidden="1">#REF!</definedName>
    <definedName name="__123Graph_X" hidden="1">#REF!</definedName>
    <definedName name="__13__123Graph_CCHART_4" localSheetId="17" hidden="1">#REF!</definedName>
    <definedName name="__13__123Graph_CCHART_4" localSheetId="16" hidden="1">#REF!</definedName>
    <definedName name="__13__123Graph_CCHART_4" hidden="1">#REF!</definedName>
    <definedName name="__14__123Graph_CCHART_6" localSheetId="17" hidden="1">#REF!</definedName>
    <definedName name="__14__123Graph_CCHART_6" localSheetId="16" hidden="1">#REF!</definedName>
    <definedName name="__14__123Graph_CCHART_6" hidden="1">#REF!</definedName>
    <definedName name="__15__123Graph_CCHART_7" localSheetId="13" hidden="1">#REF!</definedName>
    <definedName name="__15__123Graph_CCHART_7" localSheetId="17" hidden="1">#REF!</definedName>
    <definedName name="__15__123Graph_CCHART_7" localSheetId="16" hidden="1">#REF!</definedName>
    <definedName name="__15__123Graph_CCHART_7" hidden="1">#REF!</definedName>
    <definedName name="__16__123Graph_DCHART_7" localSheetId="13" hidden="1">#REF!</definedName>
    <definedName name="__16__123Graph_DCHART_7" localSheetId="17" hidden="1">#REF!</definedName>
    <definedName name="__16__123Graph_DCHART_7" localSheetId="16" hidden="1">#REF!</definedName>
    <definedName name="__16__123Graph_DCHART_7" hidden="1">#REF!</definedName>
    <definedName name="__17__123Graph_ECHART_7" localSheetId="13" hidden="1">#REF!</definedName>
    <definedName name="__17__123Graph_ECHART_7" localSheetId="17" hidden="1">#REF!</definedName>
    <definedName name="__17__123Graph_ECHART_7" localSheetId="16" hidden="1">#REF!</definedName>
    <definedName name="__17__123Graph_ECHART_7" hidden="1">#REF!</definedName>
    <definedName name="__18__123Graph_XCHART_6" localSheetId="17" hidden="1">#REF!</definedName>
    <definedName name="__18__123Graph_XCHART_6" localSheetId="16" hidden="1">#REF!</definedName>
    <definedName name="__18__123Graph_XCHART_6" hidden="1">#REF!</definedName>
    <definedName name="__19__123Graph_XCHART_8" localSheetId="13" hidden="1">#REF!</definedName>
    <definedName name="__19__123Graph_XCHART_8" localSheetId="17" hidden="1">#REF!</definedName>
    <definedName name="__19__123Graph_XCHART_8" localSheetId="16" hidden="1">#REF!</definedName>
    <definedName name="__19__123Graph_XCHART_8" hidden="1">#REF!</definedName>
    <definedName name="__2__123Graph_ACHART_1" localSheetId="17" hidden="1">#REF!</definedName>
    <definedName name="__2__123Graph_ACHART_1" localSheetId="16" hidden="1">#REF!</definedName>
    <definedName name="__2__123Graph_ACHART_1" hidden="1">#REF!</definedName>
    <definedName name="__20_0Unlev_B" localSheetId="17">#REF!</definedName>
    <definedName name="__20_0Unlev_B" localSheetId="16">#REF!</definedName>
    <definedName name="__20_0Unlev_B">#REF!</definedName>
    <definedName name="__2004_Plan_History" localSheetId="13">#REF!</definedName>
    <definedName name="__2004_Plan_History">#REF!</definedName>
    <definedName name="__21_2004_Plan_History" localSheetId="13">#REF!</definedName>
    <definedName name="__21_2004_Plan_History">#REF!</definedName>
    <definedName name="__3__123Graph_ACHART_4" localSheetId="17" hidden="1">#REF!</definedName>
    <definedName name="__3__123Graph_ACHART_4" localSheetId="16" hidden="1">#REF!</definedName>
    <definedName name="__3__123Graph_ACHART_4" hidden="1">#REF!</definedName>
    <definedName name="__4__123Graph_ACHART_6" localSheetId="17" hidden="1">#REF!</definedName>
    <definedName name="__4__123Graph_ACHART_6" localSheetId="16" hidden="1">#REF!</definedName>
    <definedName name="__4__123Graph_ACHART_6" hidden="1">#REF!</definedName>
    <definedName name="__5__123Graph_ACHART_7" localSheetId="13" hidden="1">#REF!</definedName>
    <definedName name="__5__123Graph_ACHART_7" localSheetId="17" hidden="1">#REF!</definedName>
    <definedName name="__5__123Graph_ACHART_7" localSheetId="16" hidden="1">#REF!</definedName>
    <definedName name="__5__123Graph_ACHART_7" hidden="1">#REF!</definedName>
    <definedName name="__6__123Graph_ACHART_8" localSheetId="13" hidden="1">#REF!</definedName>
    <definedName name="__6__123Graph_ACHART_8" localSheetId="17" hidden="1">#REF!</definedName>
    <definedName name="__6__123Graph_ACHART_8" localSheetId="16" hidden="1">#REF!</definedName>
    <definedName name="__6__123Graph_ACHART_8" hidden="1">#REF!</definedName>
    <definedName name="__7__123Graph_BCHART_1" localSheetId="17" hidden="1">#REF!</definedName>
    <definedName name="__7__123Graph_BCHART_1" localSheetId="16" hidden="1">#REF!</definedName>
    <definedName name="__7__123Graph_BCHART_1" hidden="1">#REF!</definedName>
    <definedName name="__8__123Graph_BCHART_3" localSheetId="17" hidden="1">#REF!</definedName>
    <definedName name="__8__123Graph_BCHART_3" localSheetId="16" hidden="1">#REF!</definedName>
    <definedName name="__8__123Graph_BCHART_3" hidden="1">#REF!</definedName>
    <definedName name="__9__123Graph_BCHART_4" localSheetId="17" hidden="1">#REF!</definedName>
    <definedName name="__9__123Graph_BCHART_4" localSheetId="16" hidden="1">#REF!</definedName>
    <definedName name="__9__123Graph_BCHART_4" hidden="1">#REF!</definedName>
    <definedName name="__ADJ81" localSheetId="13">#REF!</definedName>
    <definedName name="__ADJ81">#REF!</definedName>
    <definedName name="__Cdv2" localSheetId="17">#REF!</definedName>
    <definedName name="__Cdv2" localSheetId="16">#REF!</definedName>
    <definedName name="__Cdv2">#REF!</definedName>
    <definedName name="__CEP1">#REF!</definedName>
    <definedName name="__CEP2">#REF!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0">#REF!</definedName>
    <definedName name="__DAT21">#REF!</definedName>
    <definedName name="__DAT22">#REF!</definedName>
    <definedName name="__DAT23">#REF!</definedName>
    <definedName name="__DAT24">#REF!</definedName>
    <definedName name="__DAT25">#REF!</definedName>
    <definedName name="__DAT26">#REF!</definedName>
    <definedName name="__DAT27">#REF!</definedName>
    <definedName name="__DAT28">#REF!</definedName>
    <definedName name="__DAT29">#REF!</definedName>
    <definedName name="__DAT3">#REF!</definedName>
    <definedName name="__DAT30">#REF!</definedName>
    <definedName name="__DAT31">#REF!</definedName>
    <definedName name="__DAT32">#REF!</definedName>
    <definedName name="__DAT33">#REF!</definedName>
    <definedName name="__DAT34">#REF!</definedName>
    <definedName name="__DAT35">#REF!</definedName>
    <definedName name="__DAT36">#REF!</definedName>
    <definedName name="__DAT37">#REF!</definedName>
    <definedName name="__DAT38">#REF!</definedName>
    <definedName name="__DAT39">#REF!</definedName>
    <definedName name="__DAT4">#REF!</definedName>
    <definedName name="__DAT40">#REF!</definedName>
    <definedName name="__DAT41">#REF!</definedName>
    <definedName name="__DAT42">#REF!</definedName>
    <definedName name="__DAT43">#REF!</definedName>
    <definedName name="__DAT44">#REF!</definedName>
    <definedName name="__DAT45">#REF!</definedName>
    <definedName name="__DAT46">#REF!</definedName>
    <definedName name="__DAT47">#REF!</definedName>
    <definedName name="__DAT48">#REF!</definedName>
    <definedName name="__DAT49">#REF!</definedName>
    <definedName name="__DAT5">#REF!</definedName>
    <definedName name="__DAT50">#REF!</definedName>
    <definedName name="__DAT51">#REF!</definedName>
    <definedName name="__DAT52">#REF!</definedName>
    <definedName name="__DAT53">#REF!</definedName>
    <definedName name="__DAT54">#REF!</definedName>
    <definedName name="__DAT55">#REF!</definedName>
    <definedName name="__DAT56">#REF!</definedName>
    <definedName name="__DAT57">#REF!</definedName>
    <definedName name="__DAT58">#REF!</definedName>
    <definedName name="__DAT59">#REF!</definedName>
    <definedName name="__DAT6">#REF!</definedName>
    <definedName name="__DAT60">#REF!</definedName>
    <definedName name="__DAT61">#REF!</definedName>
    <definedName name="__DAT62">#REF!</definedName>
    <definedName name="__DAT63">#REF!</definedName>
    <definedName name="__DAT64">#REF!</definedName>
    <definedName name="__DAT65">#REF!</definedName>
    <definedName name="__DAT66">#REF!</definedName>
    <definedName name="__DAT67">#REF!</definedName>
    <definedName name="__DAT68">#REF!</definedName>
    <definedName name="__DAT69">#REF!</definedName>
    <definedName name="__DAT7">#REF!</definedName>
    <definedName name="__DAT70">#REF!</definedName>
    <definedName name="__DAT71">#REF!</definedName>
    <definedName name="__DAT72">#REF!</definedName>
    <definedName name="__DAT8">#REF!</definedName>
    <definedName name="__DAT9">#REF!</definedName>
    <definedName name="__inv3" localSheetId="1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inv3" localSheetId="1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inv3" localSheetId="17"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inv3"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inv3" localSheetId="16"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inv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inv4" localSheetId="1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inv4" localSheetId="1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inv4" localSheetId="17"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inv4"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inv4" localSheetId="16"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inv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Key2" localSheetId="17" hidden="1">#REF!</definedName>
    <definedName name="__Key2" localSheetId="16" hidden="1">#REF!</definedName>
    <definedName name="__Key2" hidden="1">#REF!</definedName>
    <definedName name="__LAV3" localSheetId="13">#REF!</definedName>
    <definedName name="__LAV3">#REF!</definedName>
    <definedName name="__TI2" localSheetId="17">#REF!</definedName>
    <definedName name="__TI2" localSheetId="16">#REF!</definedName>
    <definedName name="__TI2">#REF!</definedName>
    <definedName name="__TI3" localSheetId="17">#REF!</definedName>
    <definedName name="__TI3" localSheetId="16">#REF!</definedName>
    <definedName name="__TI3">#REF!</definedName>
    <definedName name="_1" localSheetId="13">#REF!</definedName>
    <definedName name="_1" localSheetId="14">#REF!</definedName>
    <definedName name="_1">#REF!</definedName>
    <definedName name="_1__123Graph_ACHART_1" localSheetId="17" hidden="1">#REF!</definedName>
    <definedName name="_1__123Graph_ACHART_1" localSheetId="16" hidden="1">#REF!</definedName>
    <definedName name="_1__123Graph_ACHART_1" hidden="1">#REF!</definedName>
    <definedName name="_1_0DebtEqu" localSheetId="17">#REF!</definedName>
    <definedName name="_1_0DebtEqu" localSheetId="16">#REF!</definedName>
    <definedName name="_1_0DebtEqu">#REF!</definedName>
    <definedName name="_10__123Graph_BCHART_4" localSheetId="17" hidden="1">#REF!</definedName>
    <definedName name="_10__123Graph_BCHART_4" localSheetId="16" hidden="1">#REF!</definedName>
    <definedName name="_10__123Graph_BCHART_4" hidden="1">#REF!</definedName>
    <definedName name="_10__123Graph_BCHART_6" localSheetId="17" hidden="1">#REF!</definedName>
    <definedName name="_10__123Graph_BCHART_6" localSheetId="16" hidden="1">#REF!</definedName>
    <definedName name="_10__123Graph_BCHART_6" hidden="1">#REF!</definedName>
    <definedName name="_10__123Graph_BCHART_7" localSheetId="13" hidden="1">#REF!</definedName>
    <definedName name="_10__123Graph_BCHART_7" localSheetId="17" hidden="1">#REF!</definedName>
    <definedName name="_10__123Graph_BCHART_7" localSheetId="16" hidden="1">#REF!</definedName>
    <definedName name="_10__123Graph_BCHART_7" hidden="1">#REF!</definedName>
    <definedName name="_100__123Graph_XCHART_5" localSheetId="17" hidden="1">#REF!</definedName>
    <definedName name="_100__123Graph_XCHART_5" localSheetId="16" hidden="1">#REF!</definedName>
    <definedName name="_100__123Graph_XCHART_5" hidden="1">#REF!</definedName>
    <definedName name="_101__123Graph_XCHART_6" localSheetId="17" hidden="1">#REF!</definedName>
    <definedName name="_101__123Graph_XCHART_6" localSheetId="16" hidden="1">#REF!</definedName>
    <definedName name="_101__123Graph_XCHART_6" hidden="1">#REF!</definedName>
    <definedName name="_102__123Graph_XCHART_7" localSheetId="17" hidden="1">#REF!</definedName>
    <definedName name="_102__123Graph_XCHART_7" localSheetId="16" hidden="1">#REF!</definedName>
    <definedName name="_102__123Graph_XCHART_7" hidden="1">#REF!</definedName>
    <definedName name="_103__123Graph_XCHART_8" localSheetId="13" hidden="1">#REF!</definedName>
    <definedName name="_103__123Graph_XCHART_8" localSheetId="17" hidden="1">#REF!</definedName>
    <definedName name="_103__123Graph_XCHART_8" localSheetId="16" hidden="1">#REF!</definedName>
    <definedName name="_103__123Graph_XCHART_8" hidden="1">#REF!</definedName>
    <definedName name="_104__123Graph_XCHART_9" localSheetId="17" hidden="1">#REF!</definedName>
    <definedName name="_104__123Graph_XCHART_9" localSheetId="16" hidden="1">#REF!</definedName>
    <definedName name="_104__123Graph_XCHART_9" hidden="1">#REF!</definedName>
    <definedName name="_11__123Graph_BCHART_6" localSheetId="17" hidden="1">#REF!</definedName>
    <definedName name="_11__123Graph_BCHART_6" localSheetId="16" hidden="1">#REF!</definedName>
    <definedName name="_11__123Graph_BCHART_6" hidden="1">#REF!</definedName>
    <definedName name="_11__123Graph_BCHART_7" localSheetId="13" hidden="1">#REF!</definedName>
    <definedName name="_11__123Graph_BCHART_7" localSheetId="17" hidden="1">#REF!</definedName>
    <definedName name="_11__123Graph_BCHART_7" localSheetId="16" hidden="1">#REF!</definedName>
    <definedName name="_11__123Graph_BCHART_7" hidden="1">#REF!</definedName>
    <definedName name="_11__123Graph_BCHART_8" localSheetId="13" hidden="1">#REF!</definedName>
    <definedName name="_11__123Graph_BCHART_8" localSheetId="17" hidden="1">#REF!</definedName>
    <definedName name="_11__123Graph_BCHART_8" localSheetId="16" hidden="1">#REF!</definedName>
    <definedName name="_11__123Graph_BCHART_8" hidden="1">#REF!</definedName>
    <definedName name="_12__123Graph_ACHART_1" localSheetId="17" hidden="1">#REF!</definedName>
    <definedName name="_12__123Graph_ACHART_1" localSheetId="16" hidden="1">#REF!</definedName>
    <definedName name="_12__123Graph_ACHART_1" hidden="1">#REF!</definedName>
    <definedName name="_12__123Graph_BCHART_7" localSheetId="13" hidden="1">#REF!</definedName>
    <definedName name="_12__123Graph_BCHART_7" localSheetId="17" hidden="1">#REF!</definedName>
    <definedName name="_12__123Graph_BCHART_7" localSheetId="16" hidden="1">#REF!</definedName>
    <definedName name="_12__123Graph_BCHART_7" hidden="1">#REF!</definedName>
    <definedName name="_12__123Graph_BCHART_8" localSheetId="13" hidden="1">#REF!</definedName>
    <definedName name="_12__123Graph_BCHART_8" localSheetId="17" hidden="1">#REF!</definedName>
    <definedName name="_12__123Graph_BCHART_8" localSheetId="16" hidden="1">#REF!</definedName>
    <definedName name="_12__123Graph_BCHART_8" hidden="1">#REF!</definedName>
    <definedName name="_12__123Graph_CCHART_4" localSheetId="17" hidden="1">#REF!</definedName>
    <definedName name="_12__123Graph_CCHART_4" localSheetId="16" hidden="1">#REF!</definedName>
    <definedName name="_12__123Graph_CCHART_4" hidden="1">#REF!</definedName>
    <definedName name="_123Graph_AChart1A" localSheetId="17" hidden="1">#REF!</definedName>
    <definedName name="_123Graph_AChart1A" localSheetId="16" hidden="1">#REF!</definedName>
    <definedName name="_123Graph_AChart1A" hidden="1">#REF!</definedName>
    <definedName name="_123Graph_AChart2A" localSheetId="17" hidden="1">#REF!</definedName>
    <definedName name="_123Graph_AChart2A" localSheetId="16" hidden="1">#REF!</definedName>
    <definedName name="_123Graph_AChart2A" hidden="1">#REF!</definedName>
    <definedName name="_123Graph_BChart1A" localSheetId="17" hidden="1">#REF!</definedName>
    <definedName name="_123Graph_BChart1A" localSheetId="16" hidden="1">#REF!</definedName>
    <definedName name="_123Graph_BChart1A" hidden="1">#REF!</definedName>
    <definedName name="_123Graph_CChart1A" localSheetId="17" hidden="1">#REF!</definedName>
    <definedName name="_123Graph_CChart1A" localSheetId="16" hidden="1">#REF!</definedName>
    <definedName name="_123Graph_CChart1A" hidden="1">#REF!</definedName>
    <definedName name="_123Graph_XChart1A" localSheetId="17" hidden="1">#REF!</definedName>
    <definedName name="_123Graph_XChart1A" localSheetId="16" hidden="1">#REF!</definedName>
    <definedName name="_123Graph_XChart1A" hidden="1">#REF!</definedName>
    <definedName name="_123Graph_XChart2A" localSheetId="17" hidden="1">#REF!</definedName>
    <definedName name="_123Graph_XChart2A" localSheetId="16" hidden="1">#REF!</definedName>
    <definedName name="_123Graph_XChart2A" hidden="1">#REF!</definedName>
    <definedName name="_13__123Graph_ACHART_10" localSheetId="17" hidden="1">#REF!</definedName>
    <definedName name="_13__123Graph_ACHART_10" localSheetId="16" hidden="1">#REF!</definedName>
    <definedName name="_13__123Graph_ACHART_10" hidden="1">#REF!</definedName>
    <definedName name="_13__123Graph_BCHART_8" localSheetId="13" hidden="1">#REF!</definedName>
    <definedName name="_13__123Graph_BCHART_8" localSheetId="17" hidden="1">#REF!</definedName>
    <definedName name="_13__123Graph_BCHART_8" localSheetId="16" hidden="1">#REF!</definedName>
    <definedName name="_13__123Graph_BCHART_8" hidden="1">#REF!</definedName>
    <definedName name="_13__123Graph_CCHART_4" localSheetId="17" hidden="1">#REF!</definedName>
    <definedName name="_13__123Graph_CCHART_4" localSheetId="16" hidden="1">#REF!</definedName>
    <definedName name="_13__123Graph_CCHART_4" hidden="1">#REF!</definedName>
    <definedName name="_13__123Graph_CCHART_6" localSheetId="17" hidden="1">#REF!</definedName>
    <definedName name="_13__123Graph_CCHART_6" localSheetId="16" hidden="1">#REF!</definedName>
    <definedName name="_13__123Graph_CCHART_6" hidden="1">#REF!</definedName>
    <definedName name="_14__123Graph_ACHART_11" localSheetId="17" hidden="1">#REF!</definedName>
    <definedName name="_14__123Graph_ACHART_11" localSheetId="16" hidden="1">#REF!</definedName>
    <definedName name="_14__123Graph_ACHART_11" hidden="1">#REF!</definedName>
    <definedName name="_14__123Graph_CCHART_4" localSheetId="17" hidden="1">#REF!</definedName>
    <definedName name="_14__123Graph_CCHART_4" localSheetId="16" hidden="1">#REF!</definedName>
    <definedName name="_14__123Graph_CCHART_4" hidden="1">#REF!</definedName>
    <definedName name="_14__123Graph_CCHART_6" localSheetId="17" hidden="1">#REF!</definedName>
    <definedName name="_14__123Graph_CCHART_6" localSheetId="16" hidden="1">#REF!</definedName>
    <definedName name="_14__123Graph_CCHART_6" hidden="1">#REF!</definedName>
    <definedName name="_14__123Graph_CCHART_7" localSheetId="13" hidden="1">#REF!</definedName>
    <definedName name="_14__123Graph_CCHART_7" localSheetId="17" hidden="1">#REF!</definedName>
    <definedName name="_14__123Graph_CCHART_7" localSheetId="16" hidden="1">#REF!</definedName>
    <definedName name="_14__123Graph_CCHART_7" hidden="1">#REF!</definedName>
    <definedName name="_15__123Graph_ACHART_12" localSheetId="17" hidden="1">#REF!</definedName>
    <definedName name="_15__123Graph_ACHART_12" localSheetId="16" hidden="1">#REF!</definedName>
    <definedName name="_15__123Graph_ACHART_12" hidden="1">#REF!</definedName>
    <definedName name="_15__123Graph_ACHART_8" localSheetId="13" hidden="1">#REF!</definedName>
    <definedName name="_15__123Graph_ACHART_8" localSheetId="17" hidden="1">#REF!</definedName>
    <definedName name="_15__123Graph_ACHART_8" localSheetId="16" hidden="1">#REF!</definedName>
    <definedName name="_15__123Graph_ACHART_8" hidden="1">#REF!</definedName>
    <definedName name="_15__123Graph_CCHART_6" localSheetId="17" hidden="1">#REF!</definedName>
    <definedName name="_15__123Graph_CCHART_6" localSheetId="16" hidden="1">#REF!</definedName>
    <definedName name="_15__123Graph_CCHART_6" hidden="1">#REF!</definedName>
    <definedName name="_15__123Graph_CCHART_7" localSheetId="13" hidden="1">#REF!</definedName>
    <definedName name="_15__123Graph_CCHART_7" localSheetId="17" hidden="1">#REF!</definedName>
    <definedName name="_15__123Graph_CCHART_7" localSheetId="16" hidden="1">#REF!</definedName>
    <definedName name="_15__123Graph_CCHART_7" hidden="1">#REF!</definedName>
    <definedName name="_15__123Graph_DCHART_7" localSheetId="13" hidden="1">#REF!</definedName>
    <definedName name="_15__123Graph_DCHART_7" localSheetId="17" hidden="1">#REF!</definedName>
    <definedName name="_15__123Graph_DCHART_7" localSheetId="16" hidden="1">#REF!</definedName>
    <definedName name="_15__123Graph_DCHART_7" hidden="1">#REF!</definedName>
    <definedName name="_16__123Graph_ACHART_13" localSheetId="17" hidden="1">#REF!</definedName>
    <definedName name="_16__123Graph_ACHART_13" localSheetId="16" hidden="1">#REF!</definedName>
    <definedName name="_16__123Graph_ACHART_13" hidden="1">#REF!</definedName>
    <definedName name="_16__123Graph_BCHART_1" localSheetId="17" hidden="1">#REF!</definedName>
    <definedName name="_16__123Graph_BCHART_1" localSheetId="16" hidden="1">#REF!</definedName>
    <definedName name="_16__123Graph_BCHART_1" hidden="1">#REF!</definedName>
    <definedName name="_16__123Graph_CCHART_7" localSheetId="13" hidden="1">#REF!</definedName>
    <definedName name="_16__123Graph_CCHART_7" localSheetId="17" hidden="1">#REF!</definedName>
    <definedName name="_16__123Graph_CCHART_7" localSheetId="16" hidden="1">#REF!</definedName>
    <definedName name="_16__123Graph_CCHART_7" hidden="1">#REF!</definedName>
    <definedName name="_16__123Graph_DCHART_7" localSheetId="13" hidden="1">#REF!</definedName>
    <definedName name="_16__123Graph_DCHART_7" localSheetId="17" hidden="1">#REF!</definedName>
    <definedName name="_16__123Graph_DCHART_7" localSheetId="16" hidden="1">#REF!</definedName>
    <definedName name="_16__123Graph_DCHART_7" hidden="1">#REF!</definedName>
    <definedName name="_16__123Graph_ECHART_7" localSheetId="13" hidden="1">#REF!</definedName>
    <definedName name="_16__123Graph_ECHART_7" localSheetId="17" hidden="1">#REF!</definedName>
    <definedName name="_16__123Graph_ECHART_7" localSheetId="16" hidden="1">#REF!</definedName>
    <definedName name="_16__123Graph_ECHART_7" hidden="1">#REF!</definedName>
    <definedName name="_17__123Graph_ACHART_14" localSheetId="17" hidden="1">#REF!</definedName>
    <definedName name="_17__123Graph_ACHART_14" localSheetId="16" hidden="1">#REF!</definedName>
    <definedName name="_17__123Graph_ACHART_14" hidden="1">#REF!</definedName>
    <definedName name="_17__123Graph_BCHART_3" localSheetId="17" hidden="1">#REF!</definedName>
    <definedName name="_17__123Graph_BCHART_3" localSheetId="16" hidden="1">#REF!</definedName>
    <definedName name="_17__123Graph_BCHART_3" hidden="1">#REF!</definedName>
    <definedName name="_17__123Graph_DCHART_7" localSheetId="13" hidden="1">#REF!</definedName>
    <definedName name="_17__123Graph_DCHART_7" localSheetId="17" hidden="1">#REF!</definedName>
    <definedName name="_17__123Graph_DCHART_7" localSheetId="16" hidden="1">#REF!</definedName>
    <definedName name="_17__123Graph_DCHART_7" hidden="1">#REF!</definedName>
    <definedName name="_17__123Graph_ECHART_7" localSheetId="13" hidden="1">#REF!</definedName>
    <definedName name="_17__123Graph_ECHART_7" localSheetId="17" hidden="1">#REF!</definedName>
    <definedName name="_17__123Graph_ECHART_7" localSheetId="16" hidden="1">#REF!</definedName>
    <definedName name="_17__123Graph_ECHART_7" hidden="1">#REF!</definedName>
    <definedName name="_17__123Graph_XCHART_6" localSheetId="17" hidden="1">#REF!</definedName>
    <definedName name="_17__123Graph_XCHART_6" localSheetId="16" hidden="1">#REF!</definedName>
    <definedName name="_17__123Graph_XCHART_6" hidden="1">#REF!</definedName>
    <definedName name="_18__123Graph_ACHART_15" localSheetId="17" hidden="1">#REF!</definedName>
    <definedName name="_18__123Graph_ACHART_15" localSheetId="16" hidden="1">#REF!</definedName>
    <definedName name="_18__123Graph_ACHART_15" hidden="1">#REF!</definedName>
    <definedName name="_18__123Graph_BCHART_4" localSheetId="17" hidden="1">#REF!</definedName>
    <definedName name="_18__123Graph_BCHART_4" localSheetId="16" hidden="1">#REF!</definedName>
    <definedName name="_18__123Graph_BCHART_4" hidden="1">#REF!</definedName>
    <definedName name="_18__123Graph_ECHART_7" localSheetId="13" hidden="1">#REF!</definedName>
    <definedName name="_18__123Graph_ECHART_7" localSheetId="17" hidden="1">#REF!</definedName>
    <definedName name="_18__123Graph_ECHART_7" localSheetId="16" hidden="1">#REF!</definedName>
    <definedName name="_18__123Graph_ECHART_7" hidden="1">#REF!</definedName>
    <definedName name="_18__123Graph_XCHART_6" localSheetId="17" hidden="1">#REF!</definedName>
    <definedName name="_18__123Graph_XCHART_6" localSheetId="16" hidden="1">#REF!</definedName>
    <definedName name="_18__123Graph_XCHART_6" hidden="1">#REF!</definedName>
    <definedName name="_18__123Graph_XCHART_8" localSheetId="13" hidden="1">#REF!</definedName>
    <definedName name="_18__123Graph_XCHART_8" localSheetId="17" hidden="1">#REF!</definedName>
    <definedName name="_18__123Graph_XCHART_8" localSheetId="16" hidden="1">#REF!</definedName>
    <definedName name="_18__123Graph_XCHART_8" hidden="1">#REF!</definedName>
    <definedName name="_19__123Graph_ACHART_16" localSheetId="17" hidden="1">#REF!</definedName>
    <definedName name="_19__123Graph_ACHART_16" localSheetId="16" hidden="1">#REF!</definedName>
    <definedName name="_19__123Graph_ACHART_16" hidden="1">#REF!</definedName>
    <definedName name="_19__123Graph_BCHART_6" localSheetId="17" hidden="1">#REF!</definedName>
    <definedName name="_19__123Graph_BCHART_6" localSheetId="16" hidden="1">#REF!</definedName>
    <definedName name="_19__123Graph_BCHART_6" hidden="1">#REF!</definedName>
    <definedName name="_19__123Graph_XCHART_6" localSheetId="17" hidden="1">#REF!</definedName>
    <definedName name="_19__123Graph_XCHART_6" localSheetId="16" hidden="1">#REF!</definedName>
    <definedName name="_19__123Graph_XCHART_6" hidden="1">#REF!</definedName>
    <definedName name="_19__123Graph_XCHART_8" localSheetId="13" hidden="1">#REF!</definedName>
    <definedName name="_19__123Graph_XCHART_8" localSheetId="17" hidden="1">#REF!</definedName>
    <definedName name="_19__123Graph_XCHART_8" localSheetId="16" hidden="1">#REF!</definedName>
    <definedName name="_19__123Graph_XCHART_8" hidden="1">#REF!</definedName>
    <definedName name="_1999_ACT" localSheetId="13">#REF!</definedName>
    <definedName name="_1999_ACT">#REF!</definedName>
    <definedName name="_2" localSheetId="13" hidden="1">#REF!</definedName>
    <definedName name="_2" hidden="1">#REF!</definedName>
    <definedName name="_2__123Graph_ACHART_1" localSheetId="17" hidden="1">#REF!</definedName>
    <definedName name="_2__123Graph_ACHART_1" localSheetId="16" hidden="1">#REF!</definedName>
    <definedName name="_2__123Graph_ACHART_1" hidden="1">#REF!</definedName>
    <definedName name="_2__123Graph_ACHART_4" localSheetId="17" hidden="1">#REF!</definedName>
    <definedName name="_2__123Graph_ACHART_4" localSheetId="16" hidden="1">#REF!</definedName>
    <definedName name="_2__123Graph_ACHART_4" hidden="1">#REF!</definedName>
    <definedName name="_20__123Graph_ACHART_17" localSheetId="17" hidden="1">#REF!</definedName>
    <definedName name="_20__123Graph_ACHART_17" localSheetId="16" hidden="1">#REF!</definedName>
    <definedName name="_20__123Graph_ACHART_17" hidden="1">#REF!</definedName>
    <definedName name="_20__123Graph_BCHART_7" localSheetId="13" hidden="1">#REF!</definedName>
    <definedName name="_20__123Graph_BCHART_7" localSheetId="17" hidden="1">#REF!</definedName>
    <definedName name="_20__123Graph_BCHART_7" localSheetId="16" hidden="1">#REF!</definedName>
    <definedName name="_20__123Graph_BCHART_7" hidden="1">#REF!</definedName>
    <definedName name="_20__123Graph_XCHART_8" localSheetId="13" hidden="1">#REF!</definedName>
    <definedName name="_20__123Graph_XCHART_8" localSheetId="17" hidden="1">#REF!</definedName>
    <definedName name="_20__123Graph_XCHART_8" localSheetId="16" hidden="1">#REF!</definedName>
    <definedName name="_20__123Graph_XCHART_8" hidden="1">#REF!</definedName>
    <definedName name="_20_0Unlev_B" localSheetId="13">#REF!</definedName>
    <definedName name="_20_0Unlev_B" localSheetId="17">#REF!</definedName>
    <definedName name="_20_0Unlev_B" localSheetId="16">#REF!</definedName>
    <definedName name="_20_0Unlev_B">#REF!</definedName>
    <definedName name="_2004_Plan_History" localSheetId="13">#REF!</definedName>
    <definedName name="_2004_Plan_History">#REF!</definedName>
    <definedName name="_21__123Graph_AChart_1A" localSheetId="13" hidden="1">#REF!</definedName>
    <definedName name="_21__123Graph_AChart_1A" localSheetId="17" hidden="1">#REF!</definedName>
    <definedName name="_21__123Graph_AChart_1A" localSheetId="16" hidden="1">#REF!</definedName>
    <definedName name="_21__123Graph_AChart_1A" hidden="1">#REF!</definedName>
    <definedName name="_21__123Graph_BCHART_8" localSheetId="13" hidden="1">#REF!</definedName>
    <definedName name="_21__123Graph_BCHART_8" localSheetId="17" hidden="1">#REF!</definedName>
    <definedName name="_21__123Graph_BCHART_8" localSheetId="16" hidden="1">#REF!</definedName>
    <definedName name="_21__123Graph_BCHART_8" hidden="1">#REF!</definedName>
    <definedName name="_21_2004_Plan_History" localSheetId="13">#REF!</definedName>
    <definedName name="_21_2004_Plan_History">#REF!</definedName>
    <definedName name="_22__123Graph_ACHART_2" localSheetId="13" hidden="1">#REF!</definedName>
    <definedName name="_22__123Graph_ACHART_2" localSheetId="17" hidden="1">#REF!</definedName>
    <definedName name="_22__123Graph_ACHART_2" localSheetId="16" hidden="1">#REF!</definedName>
    <definedName name="_22__123Graph_ACHART_2" hidden="1">#REF!</definedName>
    <definedName name="_22__123Graph_CCHART_4" localSheetId="17" hidden="1">#REF!</definedName>
    <definedName name="_22__123Graph_CCHART_4" localSheetId="16" hidden="1">#REF!</definedName>
    <definedName name="_22__123Graph_CCHART_4" hidden="1">#REF!</definedName>
    <definedName name="_23__123Graph_AChart_2A" localSheetId="13" hidden="1">#REF!</definedName>
    <definedName name="_23__123Graph_AChart_2A" localSheetId="17" hidden="1">#REF!</definedName>
    <definedName name="_23__123Graph_AChart_2A" localSheetId="16" hidden="1">#REF!</definedName>
    <definedName name="_23__123Graph_AChart_2A" hidden="1">#REF!</definedName>
    <definedName name="_23__123Graph_CCHART_6" localSheetId="17" hidden="1">#REF!</definedName>
    <definedName name="_23__123Graph_CCHART_6" localSheetId="16" hidden="1">#REF!</definedName>
    <definedName name="_23__123Graph_CCHART_6" hidden="1">#REF!</definedName>
    <definedName name="_24__123Graph_ACHART_3" localSheetId="17" hidden="1">#REF!</definedName>
    <definedName name="_24__123Graph_ACHART_3" localSheetId="16" hidden="1">#REF!</definedName>
    <definedName name="_24__123Graph_ACHART_3" hidden="1">#REF!</definedName>
    <definedName name="_24__123Graph_CCHART_7" localSheetId="13" hidden="1">#REF!</definedName>
    <definedName name="_24__123Graph_CCHART_7" localSheetId="17" hidden="1">#REF!</definedName>
    <definedName name="_24__123Graph_CCHART_7" localSheetId="16" hidden="1">#REF!</definedName>
    <definedName name="_24__123Graph_CCHART_7" hidden="1">#REF!</definedName>
    <definedName name="_25__123Graph_ACHART_4" localSheetId="17" hidden="1">#REF!</definedName>
    <definedName name="_25__123Graph_ACHART_4" localSheetId="16" hidden="1">#REF!</definedName>
    <definedName name="_25__123Graph_ACHART_4" hidden="1">#REF!</definedName>
    <definedName name="_25__123Graph_DCHART_7" localSheetId="13" hidden="1">#REF!</definedName>
    <definedName name="_25__123Graph_DCHART_7" localSheetId="17" hidden="1">#REF!</definedName>
    <definedName name="_25__123Graph_DCHART_7" localSheetId="16" hidden="1">#REF!</definedName>
    <definedName name="_25__123Graph_DCHART_7" hidden="1">#REF!</definedName>
    <definedName name="_26__123Graph_ACHART_5" localSheetId="17" hidden="1">#REF!</definedName>
    <definedName name="_26__123Graph_ACHART_5" localSheetId="16" hidden="1">#REF!</definedName>
    <definedName name="_26__123Graph_ACHART_5" hidden="1">#REF!</definedName>
    <definedName name="_26__123Graph_ECHART_7" localSheetId="13" hidden="1">#REF!</definedName>
    <definedName name="_26__123Graph_ECHART_7" localSheetId="17" hidden="1">#REF!</definedName>
    <definedName name="_26__123Graph_ECHART_7" localSheetId="16" hidden="1">#REF!</definedName>
    <definedName name="_26__123Graph_ECHART_7" hidden="1">#REF!</definedName>
    <definedName name="_27__123Graph_ACHART_6" localSheetId="17" hidden="1">#REF!</definedName>
    <definedName name="_27__123Graph_ACHART_6" localSheetId="16" hidden="1">#REF!</definedName>
    <definedName name="_27__123Graph_ACHART_6" hidden="1">#REF!</definedName>
    <definedName name="_27__123Graph_XCHART_6" localSheetId="17" hidden="1">#REF!</definedName>
    <definedName name="_27__123Graph_XCHART_6" localSheetId="16" hidden="1">#REF!</definedName>
    <definedName name="_27__123Graph_XCHART_6" hidden="1">#REF!</definedName>
    <definedName name="_28__123Graph_ACHART_7" localSheetId="13" hidden="1">#REF!</definedName>
    <definedName name="_28__123Graph_ACHART_7" localSheetId="17" hidden="1">#REF!</definedName>
    <definedName name="_28__123Graph_ACHART_7" localSheetId="16" hidden="1">#REF!</definedName>
    <definedName name="_28__123Graph_ACHART_7" hidden="1">#REF!</definedName>
    <definedName name="_28__123Graph_XCHART_8" localSheetId="13" hidden="1">#REF!</definedName>
    <definedName name="_28__123Graph_XCHART_8" localSheetId="17" hidden="1">#REF!</definedName>
    <definedName name="_28__123Graph_XCHART_8" localSheetId="16" hidden="1">#REF!</definedName>
    <definedName name="_28__123Graph_XCHART_8" hidden="1">#REF!</definedName>
    <definedName name="_3" localSheetId="13" hidden="1">#REF!</definedName>
    <definedName name="_3" hidden="1">#REF!</definedName>
    <definedName name="_3__123Graph_ACHART_4" localSheetId="17" hidden="1">#REF!</definedName>
    <definedName name="_3__123Graph_ACHART_4" localSheetId="16" hidden="1">#REF!</definedName>
    <definedName name="_3__123Graph_ACHART_4" hidden="1">#REF!</definedName>
    <definedName name="_3__123Graph_ACHART_6" localSheetId="17" hidden="1">#REF!</definedName>
    <definedName name="_3__123Graph_ACHART_6" localSheetId="16" hidden="1">#REF!</definedName>
    <definedName name="_3__123Graph_ACHART_6" hidden="1">#REF!</definedName>
    <definedName name="_39__123Graph_ACHART_8" localSheetId="13" hidden="1">#REF!</definedName>
    <definedName name="_39__123Graph_ACHART_8" localSheetId="17" hidden="1">#REF!</definedName>
    <definedName name="_39__123Graph_ACHART_8" localSheetId="16" hidden="1">#REF!</definedName>
    <definedName name="_39__123Graph_ACHART_8" hidden="1">#REF!</definedName>
    <definedName name="_4__123Graph_ACHART_6" localSheetId="17" hidden="1">#REF!</definedName>
    <definedName name="_4__123Graph_ACHART_6" localSheetId="16" hidden="1">#REF!</definedName>
    <definedName name="_4__123Graph_ACHART_6" hidden="1">#REF!</definedName>
    <definedName name="_4__123Graph_ACHART_7" localSheetId="13" hidden="1">#REF!</definedName>
    <definedName name="_4__123Graph_ACHART_7" localSheetId="17" hidden="1">#REF!</definedName>
    <definedName name="_4__123Graph_ACHART_7" localSheetId="16" hidden="1">#REF!</definedName>
    <definedName name="_4__123Graph_ACHART_7" hidden="1">#REF!</definedName>
    <definedName name="_40__123Graph_ACHART_9" localSheetId="17" hidden="1">#REF!</definedName>
    <definedName name="_40__123Graph_ACHART_9" localSheetId="16" hidden="1">#REF!</definedName>
    <definedName name="_40__123Graph_ACHART_9" hidden="1">#REF!</definedName>
    <definedName name="_41__123Graph_BCHART_1" localSheetId="17" hidden="1">#REF!</definedName>
    <definedName name="_41__123Graph_BCHART_1" localSheetId="16" hidden="1">#REF!</definedName>
    <definedName name="_41__123Graph_BCHART_1" hidden="1">#REF!</definedName>
    <definedName name="_42__123Graph_BCHART_10" localSheetId="17" hidden="1">#REF!</definedName>
    <definedName name="_42__123Graph_BCHART_10" localSheetId="16" hidden="1">#REF!</definedName>
    <definedName name="_42__123Graph_BCHART_10" hidden="1">#REF!</definedName>
    <definedName name="_43__123Graph_BCHART_11" localSheetId="17" hidden="1">#REF!</definedName>
    <definedName name="_43__123Graph_BCHART_11" localSheetId="16" hidden="1">#REF!</definedName>
    <definedName name="_43__123Graph_BCHART_11" hidden="1">#REF!</definedName>
    <definedName name="_44__123Graph_BCHART_12" localSheetId="17" hidden="1">#REF!</definedName>
    <definedName name="_44__123Graph_BCHART_12" localSheetId="16" hidden="1">#REF!</definedName>
    <definedName name="_44__123Graph_BCHART_12" hidden="1">#REF!</definedName>
    <definedName name="_45__123Graph_BCHART_13" localSheetId="17" hidden="1">#REF!</definedName>
    <definedName name="_45__123Graph_BCHART_13" localSheetId="16" hidden="1">#REF!</definedName>
    <definedName name="_45__123Graph_BCHART_13" hidden="1">#REF!</definedName>
    <definedName name="_46__123Graph_BCHART_14" localSheetId="17" hidden="1">#REF!</definedName>
    <definedName name="_46__123Graph_BCHART_14" localSheetId="16" hidden="1">#REF!</definedName>
    <definedName name="_46__123Graph_BCHART_14" hidden="1">#REF!</definedName>
    <definedName name="_47__123Graph_BCHART_15" localSheetId="17" hidden="1">#REF!</definedName>
    <definedName name="_47__123Graph_BCHART_15" localSheetId="16" hidden="1">#REF!</definedName>
    <definedName name="_47__123Graph_BCHART_15" hidden="1">#REF!</definedName>
    <definedName name="_48__123Graph_BCHART_16" localSheetId="17" hidden="1">#REF!</definedName>
    <definedName name="_48__123Graph_BCHART_16" localSheetId="16" hidden="1">#REF!</definedName>
    <definedName name="_48__123Graph_BCHART_16" hidden="1">#REF!</definedName>
    <definedName name="_49__123Graph_BCHART_17" localSheetId="17" hidden="1">#REF!</definedName>
    <definedName name="_49__123Graph_BCHART_17" localSheetId="16" hidden="1">#REF!</definedName>
    <definedName name="_49__123Graph_BCHART_17" hidden="1">#REF!</definedName>
    <definedName name="_5__123Graph_ACHART_7" localSheetId="13" hidden="1">#REF!</definedName>
    <definedName name="_5__123Graph_ACHART_7" localSheetId="17" hidden="1">#REF!</definedName>
    <definedName name="_5__123Graph_ACHART_7" localSheetId="16" hidden="1">#REF!</definedName>
    <definedName name="_5__123Graph_ACHART_7" hidden="1">#REF!</definedName>
    <definedName name="_5__123Graph_ACHART_8" localSheetId="13" hidden="1">#REF!</definedName>
    <definedName name="_5__123Graph_ACHART_8" localSheetId="17" hidden="1">#REF!</definedName>
    <definedName name="_5__123Graph_ACHART_8" localSheetId="16" hidden="1">#REF!</definedName>
    <definedName name="_5__123Graph_ACHART_8" hidden="1">#REF!</definedName>
    <definedName name="_50__123Graph_BCHART_19" localSheetId="17" hidden="1">#REF!</definedName>
    <definedName name="_50__123Graph_BCHART_19" localSheetId="16" hidden="1">#REF!</definedName>
    <definedName name="_50__123Graph_BCHART_19" hidden="1">#REF!</definedName>
    <definedName name="_51__123Graph_BChart_1A" localSheetId="13" hidden="1">#REF!</definedName>
    <definedName name="_51__123Graph_BChart_1A" localSheetId="17" hidden="1">#REF!</definedName>
    <definedName name="_51__123Graph_BChart_1A" localSheetId="16" hidden="1">#REF!</definedName>
    <definedName name="_51__123Graph_BChart_1A" hidden="1">#REF!</definedName>
    <definedName name="_52__123Graph_BCHART_2" localSheetId="17" hidden="1">#REF!</definedName>
    <definedName name="_52__123Graph_BCHART_2" localSheetId="16" hidden="1">#REF!</definedName>
    <definedName name="_52__123Graph_BCHART_2" hidden="1">#REF!</definedName>
    <definedName name="_53__123Graph_BCHART_3" localSheetId="17" hidden="1">#REF!</definedName>
    <definedName name="_53__123Graph_BCHART_3" localSheetId="16" hidden="1">#REF!</definedName>
    <definedName name="_53__123Graph_BCHART_3" hidden="1">#REF!</definedName>
    <definedName name="_54__123Graph_BCHART_4" localSheetId="17" hidden="1">#REF!</definedName>
    <definedName name="_54__123Graph_BCHART_4" localSheetId="16" hidden="1">#REF!</definedName>
    <definedName name="_54__123Graph_BCHART_4" hidden="1">#REF!</definedName>
    <definedName name="_55__123Graph_BCHART_5" localSheetId="17" hidden="1">#REF!</definedName>
    <definedName name="_55__123Graph_BCHART_5" localSheetId="16" hidden="1">#REF!</definedName>
    <definedName name="_55__123Graph_BCHART_5" hidden="1">#REF!</definedName>
    <definedName name="_56__123Graph_BCHART_6" localSheetId="17" hidden="1">#REF!</definedName>
    <definedName name="_56__123Graph_BCHART_6" localSheetId="16" hidden="1">#REF!</definedName>
    <definedName name="_56__123Graph_BCHART_6" hidden="1">#REF!</definedName>
    <definedName name="_57__123Graph_BCHART_7" localSheetId="13" hidden="1">#REF!</definedName>
    <definedName name="_57__123Graph_BCHART_7" localSheetId="17" hidden="1">#REF!</definedName>
    <definedName name="_57__123Graph_BCHART_7" localSheetId="16" hidden="1">#REF!</definedName>
    <definedName name="_57__123Graph_BCHART_7" hidden="1">#REF!</definedName>
    <definedName name="_58__123Graph_BCHART_8" localSheetId="13" hidden="1">#REF!</definedName>
    <definedName name="_58__123Graph_BCHART_8" localSheetId="17" hidden="1">#REF!</definedName>
    <definedName name="_58__123Graph_BCHART_8" localSheetId="16" hidden="1">#REF!</definedName>
    <definedName name="_58__123Graph_BCHART_8" hidden="1">#REF!</definedName>
    <definedName name="_59__123Graph_BCHART_9" localSheetId="17" hidden="1">#REF!</definedName>
    <definedName name="_59__123Graph_BCHART_9" localSheetId="16" hidden="1">#REF!</definedName>
    <definedName name="_59__123Graph_BCHART_9" hidden="1">#REF!</definedName>
    <definedName name="_6__123Graph_ACHART_8" localSheetId="13" hidden="1">#REF!</definedName>
    <definedName name="_6__123Graph_ACHART_8" localSheetId="17" hidden="1">#REF!</definedName>
    <definedName name="_6__123Graph_ACHART_8" localSheetId="16" hidden="1">#REF!</definedName>
    <definedName name="_6__123Graph_ACHART_8" hidden="1">#REF!</definedName>
    <definedName name="_6__123Graph_BCHART_1" localSheetId="17" hidden="1">#REF!</definedName>
    <definedName name="_6__123Graph_BCHART_1" localSheetId="16" hidden="1">#REF!</definedName>
    <definedName name="_6__123Graph_BCHART_1" hidden="1">#REF!</definedName>
    <definedName name="_60__123Graph_CCHART_1" localSheetId="13" hidden="1">#REF!</definedName>
    <definedName name="_60__123Graph_CCHART_1" localSheetId="17" hidden="1">#REF!</definedName>
    <definedName name="_60__123Graph_CCHART_1" localSheetId="16" hidden="1">#REF!</definedName>
    <definedName name="_60__123Graph_CCHART_1" hidden="1">#REF!</definedName>
    <definedName name="_61__123Graph_CCHART_10" localSheetId="17" hidden="1">#REF!</definedName>
    <definedName name="_61__123Graph_CCHART_10" localSheetId="16" hidden="1">#REF!</definedName>
    <definedName name="_61__123Graph_CCHART_10" hidden="1">#REF!</definedName>
    <definedName name="_62__123Graph_CCHART_11" localSheetId="17" hidden="1">#REF!</definedName>
    <definedName name="_62__123Graph_CCHART_11" localSheetId="16" hidden="1">#REF!</definedName>
    <definedName name="_62__123Graph_CCHART_11" hidden="1">#REF!</definedName>
    <definedName name="_63__123Graph_CCHART_12" localSheetId="17" hidden="1">#REF!</definedName>
    <definedName name="_63__123Graph_CCHART_12" localSheetId="16" hidden="1">#REF!</definedName>
    <definedName name="_63__123Graph_CCHART_12" hidden="1">#REF!</definedName>
    <definedName name="_64__123Graph_CCHART_13" localSheetId="17" hidden="1">#REF!</definedName>
    <definedName name="_64__123Graph_CCHART_13" localSheetId="16" hidden="1">#REF!</definedName>
    <definedName name="_64__123Graph_CCHART_13" hidden="1">#REF!</definedName>
    <definedName name="_65__123Graph_CCHART_14" localSheetId="17" hidden="1">#REF!</definedName>
    <definedName name="_65__123Graph_CCHART_14" localSheetId="16" hidden="1">#REF!</definedName>
    <definedName name="_65__123Graph_CCHART_14" hidden="1">#REF!</definedName>
    <definedName name="_66__123Graph_CCHART_15" localSheetId="17" hidden="1">#REF!</definedName>
    <definedName name="_66__123Graph_CCHART_15" localSheetId="16" hidden="1">#REF!</definedName>
    <definedName name="_66__123Graph_CCHART_15" hidden="1">#REF!</definedName>
    <definedName name="_67__123Graph_CCHART_16" localSheetId="17" hidden="1">#REF!</definedName>
    <definedName name="_67__123Graph_CCHART_16" localSheetId="16" hidden="1">#REF!</definedName>
    <definedName name="_67__123Graph_CCHART_16" hidden="1">#REF!</definedName>
    <definedName name="_68__123Graph_CCHART_17" localSheetId="17" hidden="1">#REF!</definedName>
    <definedName name="_68__123Graph_CCHART_17" localSheetId="16" hidden="1">#REF!</definedName>
    <definedName name="_68__123Graph_CCHART_17" hidden="1">#REF!</definedName>
    <definedName name="_69__123Graph_CCHART_19" localSheetId="17" hidden="1">#REF!</definedName>
    <definedName name="_69__123Graph_CCHART_19" localSheetId="16" hidden="1">#REF!</definedName>
    <definedName name="_69__123Graph_CCHART_19" hidden="1">#REF!</definedName>
    <definedName name="_7__123Graph_ACHART_8" localSheetId="13" hidden="1">#REF!</definedName>
    <definedName name="_7__123Graph_ACHART_8" localSheetId="17" hidden="1">#REF!</definedName>
    <definedName name="_7__123Graph_ACHART_8" localSheetId="16" hidden="1">#REF!</definedName>
    <definedName name="_7__123Graph_ACHART_8" hidden="1">#REF!</definedName>
    <definedName name="_7__123Graph_BCHART_1" localSheetId="17" hidden="1">#REF!</definedName>
    <definedName name="_7__123Graph_BCHART_1" localSheetId="16" hidden="1">#REF!</definedName>
    <definedName name="_7__123Graph_BCHART_1" hidden="1">#REF!</definedName>
    <definedName name="_7__123Graph_BCHART_3" localSheetId="17" hidden="1">#REF!</definedName>
    <definedName name="_7__123Graph_BCHART_3" localSheetId="16" hidden="1">#REF!</definedName>
    <definedName name="_7__123Graph_BCHART_3" hidden="1">#REF!</definedName>
    <definedName name="_70__123Graph_CChart_1A" localSheetId="13" hidden="1">#REF!</definedName>
    <definedName name="_70__123Graph_CChart_1A" localSheetId="17" hidden="1">#REF!</definedName>
    <definedName name="_70__123Graph_CChart_1A" localSheetId="16" hidden="1">#REF!</definedName>
    <definedName name="_70__123Graph_CChart_1A" hidden="1">#REF!</definedName>
    <definedName name="_71__123Graph_CCHART_2" localSheetId="17" hidden="1">#REF!</definedName>
    <definedName name="_71__123Graph_CCHART_2" localSheetId="16" hidden="1">#REF!</definedName>
    <definedName name="_71__123Graph_CCHART_2" hidden="1">#REF!</definedName>
    <definedName name="_72__123Graph_CCHART_3" localSheetId="17" hidden="1">#REF!</definedName>
    <definedName name="_72__123Graph_CCHART_3" localSheetId="16" hidden="1">#REF!</definedName>
    <definedName name="_72__123Graph_CCHART_3" hidden="1">#REF!</definedName>
    <definedName name="_73__123Graph_CCHART_4" localSheetId="17" hidden="1">#REF!</definedName>
    <definedName name="_73__123Graph_CCHART_4" localSheetId="16" hidden="1">#REF!</definedName>
    <definedName name="_73__123Graph_CCHART_4" hidden="1">#REF!</definedName>
    <definedName name="_74__123Graph_CCHART_5" localSheetId="17" hidden="1">#REF!</definedName>
    <definedName name="_74__123Graph_CCHART_5" localSheetId="16" hidden="1">#REF!</definedName>
    <definedName name="_74__123Graph_CCHART_5" hidden="1">#REF!</definedName>
    <definedName name="_75__123Graph_CCHART_6" localSheetId="17" hidden="1">#REF!</definedName>
    <definedName name="_75__123Graph_CCHART_6" localSheetId="16" hidden="1">#REF!</definedName>
    <definedName name="_75__123Graph_CCHART_6" hidden="1">#REF!</definedName>
    <definedName name="_76__123Graph_CCHART_7" localSheetId="13" hidden="1">#REF!</definedName>
    <definedName name="_76__123Graph_CCHART_7" localSheetId="17" hidden="1">#REF!</definedName>
    <definedName name="_76__123Graph_CCHART_7" localSheetId="16" hidden="1">#REF!</definedName>
    <definedName name="_76__123Graph_CCHART_7" hidden="1">#REF!</definedName>
    <definedName name="_77__123Graph_CCHART_8" localSheetId="17" hidden="1">#REF!</definedName>
    <definedName name="_77__123Graph_CCHART_8" localSheetId="16" hidden="1">#REF!</definedName>
    <definedName name="_77__123Graph_CCHART_8" hidden="1">#REF!</definedName>
    <definedName name="_78__123Graph_CCHART_9" localSheetId="17" hidden="1">#REF!</definedName>
    <definedName name="_78__123Graph_CCHART_9" localSheetId="16" hidden="1">#REF!</definedName>
    <definedName name="_78__123Graph_CCHART_9" hidden="1">#REF!</definedName>
    <definedName name="_79__123Graph_DCHART_7" localSheetId="13" hidden="1">#REF!</definedName>
    <definedName name="_79__123Graph_DCHART_7" localSheetId="17" hidden="1">#REF!</definedName>
    <definedName name="_79__123Graph_DCHART_7" localSheetId="16" hidden="1">#REF!</definedName>
    <definedName name="_79__123Graph_DCHART_7" hidden="1">#REF!</definedName>
    <definedName name="_8" localSheetId="13" hidden="1">#REF!</definedName>
    <definedName name="_8" hidden="1">#REF!</definedName>
    <definedName name="_8__123Graph_BCHART_1" localSheetId="17" hidden="1">#REF!</definedName>
    <definedName name="_8__123Graph_BCHART_1" localSheetId="16" hidden="1">#REF!</definedName>
    <definedName name="_8__123Graph_BCHART_1" hidden="1">#REF!</definedName>
    <definedName name="_8__123Graph_BCHART_3" localSheetId="17" hidden="1">#REF!</definedName>
    <definedName name="_8__123Graph_BCHART_3" localSheetId="16" hidden="1">#REF!</definedName>
    <definedName name="_8__123Graph_BCHART_3" hidden="1">#REF!</definedName>
    <definedName name="_8__123Graph_BCHART_4" localSheetId="17" hidden="1">#REF!</definedName>
    <definedName name="_8__123Graph_BCHART_4" localSheetId="16" hidden="1">#REF!</definedName>
    <definedName name="_8__123Graph_BCHART_4" hidden="1">#REF!</definedName>
    <definedName name="_80__123Graph_ECHART_7" localSheetId="13" hidden="1">#REF!</definedName>
    <definedName name="_80__123Graph_ECHART_7" localSheetId="17" hidden="1">#REF!</definedName>
    <definedName name="_80__123Graph_ECHART_7" localSheetId="16" hidden="1">#REF!</definedName>
    <definedName name="_80__123Graph_ECHART_7" hidden="1">#REF!</definedName>
    <definedName name="_81__123Graph_LBL_ACHART_1" localSheetId="17" hidden="1">#REF!</definedName>
    <definedName name="_81__123Graph_LBL_ACHART_1" localSheetId="16" hidden="1">#REF!</definedName>
    <definedName name="_81__123Graph_LBL_ACHART_1" hidden="1">#REF!</definedName>
    <definedName name="_82__123Graph_LBL_ACHART_2" localSheetId="17" hidden="1">#REF!</definedName>
    <definedName name="_82__123Graph_LBL_ACHART_2" localSheetId="16" hidden="1">#REF!</definedName>
    <definedName name="_82__123Graph_LBL_ACHART_2" hidden="1">#REF!</definedName>
    <definedName name="_83__123Graph_LBL_BCHART_1" localSheetId="17" hidden="1">#REF!</definedName>
    <definedName name="_83__123Graph_LBL_BCHART_1" localSheetId="16" hidden="1">#REF!</definedName>
    <definedName name="_83__123Graph_LBL_BCHART_1" hidden="1">#REF!</definedName>
    <definedName name="_84__123Graph_LBL_ECHART_1" localSheetId="17" hidden="1">#REF!</definedName>
    <definedName name="_84__123Graph_LBL_ECHART_1" localSheetId="16" hidden="1">#REF!</definedName>
    <definedName name="_84__123Graph_LBL_ECHART_1" hidden="1">#REF!</definedName>
    <definedName name="_85__123Graph_XCHART_1" localSheetId="13" hidden="1">#REF!</definedName>
    <definedName name="_85__123Graph_XCHART_1" localSheetId="17" hidden="1">#REF!</definedName>
    <definedName name="_85__123Graph_XCHART_1" localSheetId="16" hidden="1">#REF!</definedName>
    <definedName name="_85__123Graph_XCHART_1" hidden="1">#REF!</definedName>
    <definedName name="_86__123Graph_XCHART_10" localSheetId="17" hidden="1">#REF!</definedName>
    <definedName name="_86__123Graph_XCHART_10" localSheetId="16" hidden="1">#REF!</definedName>
    <definedName name="_86__123Graph_XCHART_10" hidden="1">#REF!</definedName>
    <definedName name="_87__123Graph_XCHART_11" localSheetId="17" hidden="1">#REF!</definedName>
    <definedName name="_87__123Graph_XCHART_11" localSheetId="16" hidden="1">#REF!</definedName>
    <definedName name="_87__123Graph_XCHART_11" hidden="1">#REF!</definedName>
    <definedName name="_88__123Graph_XCHART_12" localSheetId="17" hidden="1">#REF!</definedName>
    <definedName name="_88__123Graph_XCHART_12" localSheetId="16" hidden="1">#REF!</definedName>
    <definedName name="_88__123Graph_XCHART_12" hidden="1">#REF!</definedName>
    <definedName name="_89__123Graph_XCHART_13" localSheetId="17" hidden="1">#REF!</definedName>
    <definedName name="_89__123Graph_XCHART_13" localSheetId="16" hidden="1">#REF!</definedName>
    <definedName name="_89__123Graph_XCHART_13" hidden="1">#REF!</definedName>
    <definedName name="_9__123Graph_BCHART_3" localSheetId="17" hidden="1">#REF!</definedName>
    <definedName name="_9__123Graph_BCHART_3" localSheetId="16" hidden="1">#REF!</definedName>
    <definedName name="_9__123Graph_BCHART_3" hidden="1">#REF!</definedName>
    <definedName name="_9__123Graph_BCHART_4" localSheetId="17" hidden="1">#REF!</definedName>
    <definedName name="_9__123Graph_BCHART_4" localSheetId="16" hidden="1">#REF!</definedName>
    <definedName name="_9__123Graph_BCHART_4" hidden="1">#REF!</definedName>
    <definedName name="_9__123Graph_BCHART_6" localSheetId="17" hidden="1">#REF!</definedName>
    <definedName name="_9__123Graph_BCHART_6" localSheetId="16" hidden="1">#REF!</definedName>
    <definedName name="_9__123Graph_BCHART_6" hidden="1">#REF!</definedName>
    <definedName name="_90__123Graph_XCHART_14" localSheetId="17" hidden="1">#REF!</definedName>
    <definedName name="_90__123Graph_XCHART_14" localSheetId="16" hidden="1">#REF!</definedName>
    <definedName name="_90__123Graph_XCHART_14" hidden="1">#REF!</definedName>
    <definedName name="_91__123Graph_XCHART_15" localSheetId="17" hidden="1">#REF!</definedName>
    <definedName name="_91__123Graph_XCHART_15" localSheetId="16" hidden="1">#REF!</definedName>
    <definedName name="_91__123Graph_XCHART_15" hidden="1">#REF!</definedName>
    <definedName name="_92__123Graph_XCHART_16" localSheetId="17" hidden="1">#REF!</definedName>
    <definedName name="_92__123Graph_XCHART_16" localSheetId="16" hidden="1">#REF!</definedName>
    <definedName name="_92__123Graph_XCHART_16" hidden="1">#REF!</definedName>
    <definedName name="_93__123Graph_XCHART_17" localSheetId="17" hidden="1">#REF!</definedName>
    <definedName name="_93__123Graph_XCHART_17" localSheetId="16" hidden="1">#REF!</definedName>
    <definedName name="_93__123Graph_XCHART_17" hidden="1">#REF!</definedName>
    <definedName name="_94__123Graph_XCHART_19" localSheetId="17" hidden="1">#REF!</definedName>
    <definedName name="_94__123Graph_XCHART_19" localSheetId="16" hidden="1">#REF!</definedName>
    <definedName name="_94__123Graph_XCHART_19" hidden="1">#REF!</definedName>
    <definedName name="_95__123Graph_XChart_1A" localSheetId="13" hidden="1">#REF!</definedName>
    <definedName name="_95__123Graph_XChart_1A" localSheetId="17" hidden="1">#REF!</definedName>
    <definedName name="_95__123Graph_XChart_1A" localSheetId="16" hidden="1">#REF!</definedName>
    <definedName name="_95__123Graph_XChart_1A" hidden="1">#REF!</definedName>
    <definedName name="_96__123Graph_XCHART_2" localSheetId="17" hidden="1">#REF!</definedName>
    <definedName name="_96__123Graph_XCHART_2" localSheetId="16" hidden="1">#REF!</definedName>
    <definedName name="_96__123Graph_XCHART_2" hidden="1">#REF!</definedName>
    <definedName name="_97__123Graph_XChart_2A" localSheetId="13" hidden="1">#REF!</definedName>
    <definedName name="_97__123Graph_XChart_2A" localSheetId="17" hidden="1">#REF!</definedName>
    <definedName name="_97__123Graph_XChart_2A" localSheetId="16" hidden="1">#REF!</definedName>
    <definedName name="_97__123Graph_XChart_2A" hidden="1">#REF!</definedName>
    <definedName name="_98__123Graph_XCHART_3" localSheetId="17" hidden="1">#REF!</definedName>
    <definedName name="_98__123Graph_XCHART_3" localSheetId="16" hidden="1">#REF!</definedName>
    <definedName name="_98__123Graph_XCHART_3" hidden="1">#REF!</definedName>
    <definedName name="_99__123Graph_XCHART_4" localSheetId="17" hidden="1">#REF!</definedName>
    <definedName name="_99__123Graph_XCHART_4" localSheetId="16" hidden="1">#REF!</definedName>
    <definedName name="_99__123Graph_XCHART_4" hidden="1">#REF!</definedName>
    <definedName name="_a1" localSheetId="13" hidden="1">#REF!</definedName>
    <definedName name="_a1" localSheetId="17" hidden="1">#REF!</definedName>
    <definedName name="_a1" localSheetId="16" hidden="1">#REF!</definedName>
    <definedName name="_a1" hidden="1">#REF!</definedName>
    <definedName name="_aa1" localSheetId="17" hidden="1">#REF!</definedName>
    <definedName name="_aa1" localSheetId="16" hidden="1">#REF!</definedName>
    <definedName name="_aa1" hidden="1">#REF!</definedName>
    <definedName name="_ADJ81" localSheetId="13">#REF!</definedName>
    <definedName name="_ADJ81">#REF!</definedName>
    <definedName name="_BSQ_BSY_" localSheetId="13">#REF!</definedName>
    <definedName name="_BSQ_BSY_">#REF!</definedName>
    <definedName name="_Cdv2" localSheetId="17">#REF!</definedName>
    <definedName name="_Cdv2" localSheetId="16">#REF!</definedName>
    <definedName name="_Cdv2">#REF!</definedName>
    <definedName name="_CEP1">#REF!</definedName>
    <definedName name="_CEP2">#REF!</definedName>
    <definedName name="_Chart" localSheetId="17" hidden="1">#REF!</definedName>
    <definedName name="_Chart" localSheetId="16" hidden="1">#REF!</definedName>
    <definedName name="_Chart" hidden="1">#REF!</definedName>
    <definedName name="_DAT1" localSheetId="13">#REF!</definedName>
    <definedName name="_DAT1">#REF!</definedName>
    <definedName name="_DAT10" localSheetId="13">#REF!</definedName>
    <definedName name="_DAT10">#REF!</definedName>
    <definedName name="_DAT11" localSheetId="13">#REF!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42">#REF!</definedName>
    <definedName name="_DAT43">#REF!</definedName>
    <definedName name="_DAT44">#REF!</definedName>
    <definedName name="_DAT45">#REF!</definedName>
    <definedName name="_DAT46">#REF!</definedName>
    <definedName name="_DAT47">#REF!</definedName>
    <definedName name="_DAT48">#REF!</definedName>
    <definedName name="_DAT49">#REF!</definedName>
    <definedName name="_DAT5">#REF!</definedName>
    <definedName name="_DAT50">#REF!</definedName>
    <definedName name="_DAT51">#REF!</definedName>
    <definedName name="_DAT52">#REF!</definedName>
    <definedName name="_DAT53">#REF!</definedName>
    <definedName name="_DAT54">#REF!</definedName>
    <definedName name="_DAT55">#REF!</definedName>
    <definedName name="_DAT56">#REF!</definedName>
    <definedName name="_DAT57">#REF!</definedName>
    <definedName name="_DAT58">#REF!</definedName>
    <definedName name="_DAT59">#REF!</definedName>
    <definedName name="_DAT6">#REF!</definedName>
    <definedName name="_DAT60">#REF!</definedName>
    <definedName name="_DAT61">#REF!</definedName>
    <definedName name="_DAT62">#REF!</definedName>
    <definedName name="_DAT63">#REF!</definedName>
    <definedName name="_DAT64">#REF!</definedName>
    <definedName name="_DAT65">#REF!</definedName>
    <definedName name="_DAT66">#REF!</definedName>
    <definedName name="_DAT67">#REF!</definedName>
    <definedName name="_DAT68">#REF!</definedName>
    <definedName name="_DAT69">#REF!</definedName>
    <definedName name="_DAT7">#REF!</definedName>
    <definedName name="_DAT70">#REF!</definedName>
    <definedName name="_DAT71">#REF!</definedName>
    <definedName name="_DAT72">#REF!</definedName>
    <definedName name="_DAT8">#REF!</definedName>
    <definedName name="_DAT9">#REF!</definedName>
    <definedName name="_Fill" hidden="1">#REF!</definedName>
    <definedName name="_xlnm._FilterDatabase" localSheetId="4" hidden="1">'06-2026'!$A$7:$EK$462</definedName>
    <definedName name="_xlnm._FilterDatabase" localSheetId="5" hidden="1">Att!$A$2:$CY$457</definedName>
    <definedName name="_xlnm._FilterDatabase" localSheetId="13" hidden="1">BHXH!$A$2:$U$447</definedName>
    <definedName name="_xlnm._FilterDatabase" localSheetId="1" hidden="1">Compare!$A$2:$I$2</definedName>
    <definedName name="_xlnm._FilterDatabase" localSheetId="14" hidden="1">Incentive!$A$3:$Z$250</definedName>
    <definedName name="_xlnm._FilterDatabase" localSheetId="10" hidden="1">Meal!$A$10:$CW$362</definedName>
    <definedName name="_xlnm._FilterDatabase" localSheetId="17" hidden="1">'Nghi T6'!$A$2:$V$87</definedName>
    <definedName name="_xlnm._FilterDatabase" localSheetId="15" hidden="1">'NVXS-NVTB'!$A$2:$R$14</definedName>
    <definedName name="_xlnm._FilterDatabase" localSheetId="9" hidden="1">'Off day working'!$A$2:$AM$444</definedName>
    <definedName name="_xlnm._FilterDatabase" localSheetId="7" hidden="1">OT!$A$2:$BW$408</definedName>
    <definedName name="_xlnm._FilterDatabase" localSheetId="12" hidden="1">'Phep nam'!$A$1:$BC$483</definedName>
    <definedName name="_xlnm._FilterDatabase" localSheetId="16" hidden="1">Reimburesement!$A$20:$R$150</definedName>
    <definedName name="_xlnm._FilterDatabase" localSheetId="8" hidden="1">'Sat,Sun'!$A$2:$X$356</definedName>
    <definedName name="_xlnm._FilterDatabase" localSheetId="6" hidden="1">Shift!$A$2:$AZ$457</definedName>
    <definedName name="_xlnm._FilterDatabase" localSheetId="11" hidden="1">TRP!$A$1:$AT$444</definedName>
    <definedName name="_xlnm._FilterDatabase" hidden="1">#REF!</definedName>
    <definedName name="_inv3" localSheetId="1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inv3" localSheetId="1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inv3" localSheetId="17"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inv3"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inv3" localSheetId="16"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inv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inv4" localSheetId="1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inv4" localSheetId="1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inv4" localSheetId="17"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inv4"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inv4" localSheetId="16"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inv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Key1" localSheetId="17" hidden="1">#REF!</definedName>
    <definedName name="_Key1" localSheetId="16" hidden="1">#REF!</definedName>
    <definedName name="_Key1" hidden="1">#REF!</definedName>
    <definedName name="_Key2" localSheetId="17" hidden="1">#REF!</definedName>
    <definedName name="_Key2" localSheetId="16" hidden="1">#REF!</definedName>
    <definedName name="_Key2" hidden="1">#REF!</definedName>
    <definedName name="_LAV3" localSheetId="13">#REF!</definedName>
    <definedName name="_LAV3">#REF!</definedName>
    <definedName name="_new2" localSheetId="13" hidden="1">#REF!</definedName>
    <definedName name="_new2" localSheetId="17" hidden="1">#REF!</definedName>
    <definedName name="_new2" localSheetId="16" hidden="1">#REF!</definedName>
    <definedName name="_new2" hidden="1">#REF!</definedName>
    <definedName name="_Order1" hidden="1">0</definedName>
    <definedName name="_Order2" hidden="1">255</definedName>
    <definedName name="_Q23" localSheetId="13" hidden="1">{"forecast",#N/A,FALSE,"PL";"FCST YTD",#N/A,FALSE,"PL";"new bud adj",#N/A,FALSE,"PL";"new budget",#N/A,FALSE,"PL";"qtr",#N/A,FALSE,"PL";"bal sheet",#N/A,FALSE,"MONTHLY BALANCE SHEET";"fcst w head depre cap",#N/A,FALSE,"PL"}</definedName>
    <definedName name="_Q23" localSheetId="14" hidden="1">{"forecast",#N/A,FALSE,"PL";"FCST YTD",#N/A,FALSE,"PL";"new bud adj",#N/A,FALSE,"PL";"new budget",#N/A,FALSE,"PL";"qtr",#N/A,FALSE,"PL";"bal sheet",#N/A,FALSE,"MONTHLY BALANCE SHEET";"fcst w head depre cap",#N/A,FALSE,"PL"}</definedName>
    <definedName name="_Q23" localSheetId="17" hidden="1">{"forecast",#N/A,FALSE,"PL";"FCST YTD",#N/A,FALSE,"PL";"new bud adj",#N/A,FALSE,"PL";"new budget",#N/A,FALSE,"PL";"qtr",#N/A,FALSE,"PL";"bal sheet",#N/A,FALSE,"MONTHLY BALANCE SHEET";"fcst w head depre cap",#N/A,FALSE,"PL"}</definedName>
    <definedName name="_Q23" localSheetId="15" hidden="1">{"forecast",#N/A,FALSE,"PL";"FCST YTD",#N/A,FALSE,"PL";"new bud adj",#N/A,FALSE,"PL";"new budget",#N/A,FALSE,"PL";"qtr",#N/A,FALSE,"PL";"bal sheet",#N/A,FALSE,"MONTHLY BALANCE SHEET";"fcst w head depre cap",#N/A,FALSE,"PL"}</definedName>
    <definedName name="_Q23" localSheetId="16" hidden="1">{"forecast",#N/A,FALSE,"PL";"FCST YTD",#N/A,FALSE,"PL";"new bud adj",#N/A,FALSE,"PL";"new budget",#N/A,FALSE,"PL";"qtr",#N/A,FALSE,"PL";"bal sheet",#N/A,FALSE,"MONTHLY BALANCE SHEET";"fcst w head depre cap",#N/A,FALSE,"PL"}</definedName>
    <definedName name="_Q23" hidden="1">{"forecast",#N/A,FALSE,"PL";"FCST YTD",#N/A,FALSE,"PL";"new bud adj",#N/A,FALSE,"PL";"new budget",#N/A,FALSE,"PL";"qtr",#N/A,FALSE,"PL";"bal sheet",#N/A,FALSE,"MONTHLY BALANCE SHEET";"fcst w head depre cap",#N/A,FALSE,"PL"}</definedName>
    <definedName name="_Regression_Int" hidden="1">1</definedName>
    <definedName name="_rm10" localSheetId="13">#REF!</definedName>
    <definedName name="_rm10" localSheetId="14">#REF!</definedName>
    <definedName name="_rm10">#REF!</definedName>
    <definedName name="_rm8" localSheetId="14">#REF!</definedName>
    <definedName name="_rm8">#REF!</definedName>
    <definedName name="_rm9" localSheetId="14">#REF!</definedName>
    <definedName name="_rm9">#REF!</definedName>
    <definedName name="_ro02" localSheetId="14">#REF!</definedName>
    <definedName name="_ro02">#REF!</definedName>
    <definedName name="_roi1" localSheetId="14">#REF!</definedName>
    <definedName name="_roi1">#REF!</definedName>
    <definedName name="_roi10" localSheetId="14">#REF!</definedName>
    <definedName name="_roi10">#REF!</definedName>
    <definedName name="_roi2" localSheetId="14">#REF!</definedName>
    <definedName name="_roi2">#REF!</definedName>
    <definedName name="_roi3" localSheetId="14">#REF!</definedName>
    <definedName name="_roi3">#REF!</definedName>
    <definedName name="_roi4" localSheetId="14">#REF!</definedName>
    <definedName name="_roi4">#REF!</definedName>
    <definedName name="_roi5" localSheetId="14">#REF!</definedName>
    <definedName name="_roi5">#REF!</definedName>
    <definedName name="_roi6" localSheetId="14">#REF!</definedName>
    <definedName name="_roi6">#REF!</definedName>
    <definedName name="_roi7" localSheetId="14">#REF!</definedName>
    <definedName name="_roi7">#REF!</definedName>
    <definedName name="_roi8" localSheetId="14">#REF!</definedName>
    <definedName name="_roi8">#REF!</definedName>
    <definedName name="_roi9" localSheetId="14">#REF!</definedName>
    <definedName name="_roi9">#REF!</definedName>
    <definedName name="_sga" hidden="1">#REF!</definedName>
    <definedName name="_SingleUQ_SingleUY_">#REF!</definedName>
    <definedName name="_Sort" localSheetId="17" hidden="1">#REF!</definedName>
    <definedName name="_Sort" localSheetId="16" hidden="1">#REF!</definedName>
    <definedName name="_Sort" hidden="1">#REF!</definedName>
    <definedName name="_Table2_In2" localSheetId="17" hidden="1">#REF!</definedName>
    <definedName name="_Table2_In2" localSheetId="16" hidden="1">#REF!</definedName>
    <definedName name="_Table2_In2" hidden="1">#REF!</definedName>
    <definedName name="_TI2" localSheetId="17">#REF!</definedName>
    <definedName name="_TI2" localSheetId="16">#REF!</definedName>
    <definedName name="_TI2">#REF!</definedName>
    <definedName name="_TI3" localSheetId="17">#REF!</definedName>
    <definedName name="_TI3" localSheetId="16">#REF!</definedName>
    <definedName name="_TI3">#REF!</definedName>
    <definedName name="A">#REF!</definedName>
    <definedName name="A01Input" localSheetId="13">#REF!</definedName>
    <definedName name="A01Input" localSheetId="17">#REF!</definedName>
    <definedName name="A01Input" localSheetId="16">#REF!</definedName>
    <definedName name="A01Input">#REF!</definedName>
    <definedName name="A02Modello" localSheetId="13">#REF!</definedName>
    <definedName name="A02Modello" localSheetId="17">#REF!</definedName>
    <definedName name="A02Modello" localSheetId="16">#REF!</definedName>
    <definedName name="A02Modello">#REF!</definedName>
    <definedName name="AA">#N/A</definedName>
    <definedName name="AAA" localSheetId="17">#REF!,#REF!,#REF!,#REF!,#REF!,#REF!,#REF!,#REF!,#REF!,#REF!,#REF!,#REF!,#REF!,#REF!,#REF!,#REF!,#REF!,#REF!,#REF!,#REF!</definedName>
    <definedName name="AAA" localSheetId="16">#REF!,#REF!,#REF!,#REF!,#REF!,#REF!,#REF!,#REF!,#REF!,#REF!,#REF!,#REF!,#REF!,#REF!,#REF!,#REF!,#REF!,#REF!,#REF!,#REF!</definedName>
    <definedName name="AAA">#REF!,#REF!,#REF!,#REF!,#REF!,#REF!,#REF!,#REF!,#REF!,#REF!,#REF!,#REF!,#REF!,#REF!,#REF!,#REF!,#REF!,#REF!,#REF!,#REF!</definedName>
    <definedName name="ACCESS" localSheetId="13">#REF!</definedName>
    <definedName name="ACCESS" localSheetId="14">#REF!</definedName>
    <definedName name="ACCESS" localSheetId="17">#REF!</definedName>
    <definedName name="ACCESS" localSheetId="15">#REF!</definedName>
    <definedName name="ACCESS" localSheetId="16">#REF!</definedName>
    <definedName name="ACCESS">#REF!</definedName>
    <definedName name="AccessDatabase" hidden="1">"P:\USER\FINANZA\VALUTE\PFATTURE.mdb"</definedName>
    <definedName name="accrued_spl" localSheetId="17">#REF!</definedName>
    <definedName name="accrued_spl" localSheetId="16">#REF!</definedName>
    <definedName name="accrued_spl">#REF!</definedName>
    <definedName name="ACQ_COSTS" localSheetId="17">#REF!</definedName>
    <definedName name="ACQ_COSTS" localSheetId="16">#REF!</definedName>
    <definedName name="ACQ_COSTS">#REF!</definedName>
    <definedName name="Acqmagg" localSheetId="13">#REF!</definedName>
    <definedName name="Acqmagg" localSheetId="14">#REF!</definedName>
    <definedName name="Acqmagg" localSheetId="15">#REF!</definedName>
    <definedName name="Acqmagg">#REF!</definedName>
    <definedName name="Acqmin" localSheetId="13">#REF!</definedName>
    <definedName name="Acqmin" localSheetId="15">#REF!</definedName>
    <definedName name="Acqmin">#REF!</definedName>
    <definedName name="ACQUISTI" localSheetId="13">#REF!</definedName>
    <definedName name="ACQUISTI" localSheetId="15">#REF!</definedName>
    <definedName name="ACQUISTI">#REF!</definedName>
    <definedName name="actuals">#REF!</definedName>
    <definedName name="Additions_Com." localSheetId="17">#REF!</definedName>
    <definedName name="Additions_Com." localSheetId="16">#REF!</definedName>
    <definedName name="Additions_Com.">#REF!</definedName>
    <definedName name="Address" localSheetId="17">#REF!</definedName>
    <definedName name="Address" localSheetId="16">#REF!</definedName>
    <definedName name="Address">#REF!</definedName>
    <definedName name="AddressMX" localSheetId="17">#REF!</definedName>
    <definedName name="AddressMX" localSheetId="16">#REF!</definedName>
    <definedName name="AddressMX">#REF!</definedName>
    <definedName name="AfDc" localSheetId="17">#REF!</definedName>
    <definedName name="AfDc" localSheetId="16">#REF!</definedName>
    <definedName name="AfDc">#REF!</definedName>
    <definedName name="AgencyFeeOnRentMXmonthly" localSheetId="13">#REF!</definedName>
    <definedName name="AgencyFeeOnRentMXmonthly" localSheetId="14">#REF!</definedName>
    <definedName name="AgencyFeeOnRentMXmonthly" localSheetId="15">#REF!</definedName>
    <definedName name="AgencyFeeOnRentMXmonthly">#REF!</definedName>
    <definedName name="AgencyFeeOnRents" localSheetId="17">#REF!</definedName>
    <definedName name="AgencyFeeOnRents" localSheetId="16">#REF!</definedName>
    <definedName name="AgencyFeeOnRents">#REF!</definedName>
    <definedName name="AgencyFeeOnRentsMX" localSheetId="17">#REF!</definedName>
    <definedName name="AgencyFeeOnRentsMX" localSheetId="16">#REF!</definedName>
    <definedName name="AgencyFeeOnRentsMX">#REF!</definedName>
    <definedName name="AgencyFeeOnRentsMXmonthly" localSheetId="17">#REF!</definedName>
    <definedName name="AgencyFeeOnRentsMXmonthly" localSheetId="16">#REF!</definedName>
    <definedName name="AgencyFeeOnRentsMXmonthly">#REF!</definedName>
    <definedName name="allin_cost" localSheetId="13">#REF!</definedName>
    <definedName name="allin_cost" localSheetId="14">#REF!</definedName>
    <definedName name="allin_cost" localSheetId="15">#REF!</definedName>
    <definedName name="allin_cost">#REF!</definedName>
    <definedName name="AllTables" localSheetId="13">{16}</definedName>
    <definedName name="AllTables" localSheetId="14">{16}</definedName>
    <definedName name="AllTables" localSheetId="17">{16}</definedName>
    <definedName name="AllTables" localSheetId="15">{16}</definedName>
    <definedName name="AllTables" localSheetId="16">{16}</definedName>
    <definedName name="AllTables">{16}</definedName>
    <definedName name="ALTREIND">#REF!</definedName>
    <definedName name="Altri_fondi">#REF!</definedName>
    <definedName name="AMMIN" localSheetId="17">#REF!</definedName>
    <definedName name="AMMIN" localSheetId="16">#REF!</definedName>
    <definedName name="AMMIN">#REF!</definedName>
    <definedName name="amortisation" localSheetId="17">#REF!</definedName>
    <definedName name="amortisation" localSheetId="16">#REF!</definedName>
    <definedName name="amortisation">#REF!</definedName>
    <definedName name="Analisi_Racc." localSheetId="13">#REF!</definedName>
    <definedName name="Analisi_Racc." localSheetId="14">#REF!</definedName>
    <definedName name="Analisi_Racc." localSheetId="15">#REF!</definedName>
    <definedName name="Analisi_Racc.">#REF!</definedName>
    <definedName name="Ann" localSheetId="17">#REF!</definedName>
    <definedName name="Ann" localSheetId="16">#REF!</definedName>
    <definedName name="Ann">#REF!</definedName>
    <definedName name="Anno" localSheetId="17">#REF!</definedName>
    <definedName name="Anno" localSheetId="16">#REF!</definedName>
    <definedName name="Anno">#REF!</definedName>
    <definedName name="Anno_bdg" localSheetId="17">#REF!</definedName>
    <definedName name="Anno_bdg" localSheetId="16">#REF!</definedName>
    <definedName name="Anno_bdg">#REF!</definedName>
    <definedName name="ANNO_report" localSheetId="13">#REF!</definedName>
    <definedName name="ANNO_report" localSheetId="17">#REF!</definedName>
    <definedName name="ANNO_report" localSheetId="16">#REF!</definedName>
    <definedName name="ANNO_report">#REF!</definedName>
    <definedName name="ANNUAL_BS" localSheetId="13">#REF!</definedName>
    <definedName name="ANNUAL_BS" localSheetId="14">#REF!</definedName>
    <definedName name="ANNUAL_BS" localSheetId="15">#REF!</definedName>
    <definedName name="ANNUAL_BS">#REF!</definedName>
    <definedName name="ANNUAL_CF" localSheetId="13">#REF!</definedName>
    <definedName name="ANNUAL_CF" localSheetId="15">#REF!</definedName>
    <definedName name="ANNUAL_CF">#REF!</definedName>
    <definedName name="ANNUAL_PL" localSheetId="15">#REF!</definedName>
    <definedName name="ANNUAL_PL">#REF!</definedName>
    <definedName name="ANNUAL_PL1">#REF!</definedName>
    <definedName name="anscount" hidden="1">3</definedName>
    <definedName name="Anzahl_Perioden" localSheetId="13">#REF!</definedName>
    <definedName name="Anzahl_Perioden" localSheetId="14">#REF!</definedName>
    <definedName name="Anzahl_Perioden">#REF!</definedName>
    <definedName name="aPortafoglio" localSheetId="14">#REF!</definedName>
    <definedName name="aPortafoglio">#REF!</definedName>
    <definedName name="aPortafoglio2">#REF!</definedName>
    <definedName name="AppendixC">#REF!</definedName>
    <definedName name="APT_ACTRENT" localSheetId="13">#REF!</definedName>
    <definedName name="APT_ACTRENT" localSheetId="17">#REF!</definedName>
    <definedName name="APT_ACTRENT" localSheetId="16">#REF!</definedName>
    <definedName name="APT_ACTRENT">#REF!</definedName>
    <definedName name="APT_AREA" localSheetId="13">#REF!</definedName>
    <definedName name="APT_AREA" localSheetId="17">#REF!</definedName>
    <definedName name="APT_AREA" localSheetId="16">#REF!</definedName>
    <definedName name="APT_AREA">#REF!</definedName>
    <definedName name="APT_MKTRENT" localSheetId="13">#REF!</definedName>
    <definedName name="APT_MKTRENT" localSheetId="17">#REF!</definedName>
    <definedName name="APT_MKTRENT" localSheetId="16">#REF!</definedName>
    <definedName name="APT_MKTRENT">#REF!</definedName>
    <definedName name="APT_OCC" localSheetId="13">#REF!</definedName>
    <definedName name="APT_OCC" localSheetId="17">#REF!</definedName>
    <definedName name="APT_OCC" localSheetId="16">#REF!</definedName>
    <definedName name="APT_OCC">#REF!</definedName>
    <definedName name="APT_RESVAL" localSheetId="13">#REF!</definedName>
    <definedName name="APT_RESVAL" localSheetId="17">#REF!</definedName>
    <definedName name="APT_RESVAL" localSheetId="16">#REF!</definedName>
    <definedName name="APT_RESVAL">#REF!</definedName>
    <definedName name="APT_UNITS" localSheetId="13">#REF!</definedName>
    <definedName name="APT_UNITS" localSheetId="17">#REF!</definedName>
    <definedName name="APT_UNITS" localSheetId="16">#REF!</definedName>
    <definedName name="APT_UNITS">#REF!</definedName>
    <definedName name="APT_VALUER" localSheetId="13">#REF!</definedName>
    <definedName name="APT_VALUER" localSheetId="17">#REF!</definedName>
    <definedName name="APT_VALUER" localSheetId="16">#REF!</definedName>
    <definedName name="APT_VALUER">#REF!</definedName>
    <definedName name="Area_attivo" localSheetId="14">#REF!</definedName>
    <definedName name="Area_attivo" localSheetId="15">#REF!</definedName>
    <definedName name="Area_attivo">#REF!</definedName>
    <definedName name="Area_DB" localSheetId="15">#REF!</definedName>
    <definedName name="Area_DB">#REF!</definedName>
    <definedName name="Area_econ" localSheetId="15">#REF!</definedName>
    <definedName name="Area_econ">#REF!</definedName>
    <definedName name="Area_passivo">#REF!</definedName>
    <definedName name="Area_tot" localSheetId="13">#REF!,#REF!,#REF!</definedName>
    <definedName name="Area_tot" localSheetId="14">#REF!,#REF!,#REF!</definedName>
    <definedName name="Area_tot" localSheetId="15">#REF!,#REF!,#REF!</definedName>
    <definedName name="Area_tot">#REF!,#REF!,#REF!</definedName>
    <definedName name="AS2DocOpenMode" hidden="1">"AS2DocumentBrowse"</definedName>
    <definedName name="ask">#REF!</definedName>
    <definedName name="ass">#REF!</definedName>
    <definedName name="Asset_CF_primt">#REF!</definedName>
    <definedName name="Asset_CF_print">#REF!</definedName>
    <definedName name="ASSET_DESC_HEAD" localSheetId="17">#REF!</definedName>
    <definedName name="ASSET_DESC_HEAD" localSheetId="16">#REF!</definedName>
    <definedName name="ASSET_DESC_HEAD">#REF!</definedName>
    <definedName name="asset_mgmt" localSheetId="17">#REF!</definedName>
    <definedName name="asset_mgmt" localSheetId="16">#REF!</definedName>
    <definedName name="asset_mgmt">#REF!</definedName>
    <definedName name="AssetReferenceNumber" localSheetId="13">#REF!</definedName>
    <definedName name="AssetReferenceNumber" localSheetId="14">#REF!</definedName>
    <definedName name="AssetReferenceNumber" localSheetId="15">#REF!</definedName>
    <definedName name="AssetReferenceNumber">#REF!</definedName>
    <definedName name="AssetSelection" localSheetId="13">#REF!</definedName>
    <definedName name="AssetSelection" localSheetId="15">#REF!</definedName>
    <definedName name="AssetSelection">#REF!</definedName>
    <definedName name="AssetsToCopy" localSheetId="13">#REF!</definedName>
    <definedName name="AssetsToCopy" localSheetId="15">#REF!</definedName>
    <definedName name="AssetsToCopy">#REF!</definedName>
    <definedName name="AssetsToPrint">#REF!</definedName>
    <definedName name="assump1" localSheetId="13">#REF!</definedName>
    <definedName name="assump1" localSheetId="17">#REF!</definedName>
    <definedName name="assump1" localSheetId="16">#REF!</definedName>
    <definedName name="assump1">#REF!</definedName>
    <definedName name="AssumptionPage" localSheetId="14">#REF!</definedName>
    <definedName name="AssumptionPage" localSheetId="15">#REF!</definedName>
    <definedName name="AssumptionPage">#REF!</definedName>
    <definedName name="Assumptions" localSheetId="13">#REF!</definedName>
    <definedName name="Assumptions" localSheetId="17">#REF!</definedName>
    <definedName name="Assumptions" localSheetId="16">#REF!</definedName>
    <definedName name="Assumptions">#REF!</definedName>
    <definedName name="ASSUNZIONI_CE" localSheetId="14">#REF!</definedName>
    <definedName name="ASSUNZIONI_CE" localSheetId="15">#REF!</definedName>
    <definedName name="ASSUNZIONI_CE">#REF!</definedName>
    <definedName name="ASSUNZIONISP" localSheetId="15">#REF!</definedName>
    <definedName name="ASSUNZIONISP">#REF!</definedName>
    <definedName name="Attualizz" localSheetId="15">#REF!</definedName>
    <definedName name="Attualizz">#REF!</definedName>
    <definedName name="Average_Unit_Sales_Price">#REF!</definedName>
    <definedName name="B">#REF!</definedName>
    <definedName name="B01SintEuro" localSheetId="13">#REF!</definedName>
    <definedName name="B01SintEuro" localSheetId="17">#REF!</definedName>
    <definedName name="B01SintEuro" localSheetId="16">#REF!</definedName>
    <definedName name="B01SintEuro">#REF!</definedName>
    <definedName name="B02SintUSDoll" localSheetId="13">#REF!</definedName>
    <definedName name="B02SintUSDoll" localSheetId="17">#REF!</definedName>
    <definedName name="B02SintUSDoll" localSheetId="16">#REF!</definedName>
    <definedName name="B02SintUSDoll">#REF!</definedName>
    <definedName name="balance_sheet" localSheetId="14">#REF!</definedName>
    <definedName name="balance_sheet" localSheetId="15">#REF!</definedName>
    <definedName name="balance_sheet">#REF!</definedName>
    <definedName name="balance_sheet1" localSheetId="15">#REF!</definedName>
    <definedName name="balance_sheet1">#REF!</definedName>
    <definedName name="balance_sheet2" localSheetId="15">#REF!</definedName>
    <definedName name="balance_sheet2">#REF!</definedName>
    <definedName name="base_distri" localSheetId="17">#REF!</definedName>
    <definedName name="base_distri" localSheetId="16">#REF!</definedName>
    <definedName name="base_distri">#REF!</definedName>
    <definedName name="Basic_salary_level" localSheetId="13">#REF!,#REF!,#REF!</definedName>
    <definedName name="Basic_salary_level" localSheetId="17">#REF!,#REF!,#REF!</definedName>
    <definedName name="Basic_salary_level" localSheetId="16">#REF!,#REF!,#REF!</definedName>
    <definedName name="Basic_salary_level">#REF!,#REF!,#REF!</definedName>
    <definedName name="BATCH_PRINT" localSheetId="13">#REF!</definedName>
    <definedName name="BATCH_PRINT" localSheetId="14">#REF!</definedName>
    <definedName name="BATCH_PRINT" localSheetId="15">#REF!</definedName>
    <definedName name="BATCH_PRINT">#REF!</definedName>
    <definedName name="BATCH_SWITCH" localSheetId="13">#REF!</definedName>
    <definedName name="BATCH_SWITCH" localSheetId="15">#REF!</definedName>
    <definedName name="BATCH_SWITCH">#REF!</definedName>
    <definedName name="BCHART" localSheetId="17" hidden="1">#REF!</definedName>
    <definedName name="BCHART" localSheetId="16" hidden="1">#REF!</definedName>
    <definedName name="BCHART" hidden="1">#REF!</definedName>
    <definedName name="BE_28050" localSheetId="17">#REF!</definedName>
    <definedName name="BE_28050" localSheetId="16">#REF!</definedName>
    <definedName name="BE_28050">#REF!</definedName>
    <definedName name="Berichtsmonat" localSheetId="13">#REF!</definedName>
    <definedName name="Berichtsmonat" localSheetId="17">#REF!</definedName>
    <definedName name="Berichtsmonat" localSheetId="16">#REF!</definedName>
    <definedName name="Berichtsmonat">#REF!</definedName>
    <definedName name="BID" localSheetId="17">#REF!</definedName>
    <definedName name="BID" localSheetId="16">#REF!</definedName>
    <definedName name="BID">#REF!</definedName>
    <definedName name="BID_100_" localSheetId="17">#REF!</definedName>
    <definedName name="BID_100_" localSheetId="16">#REF!</definedName>
    <definedName name="BID_100_">#REF!</definedName>
    <definedName name="bid_mid_value" localSheetId="13">#REF!</definedName>
    <definedName name="bid_mid_value" localSheetId="17">#REF!</definedName>
    <definedName name="bid_mid_value" localSheetId="16">#REF!</definedName>
    <definedName name="bid_mid_value">#REF!</definedName>
    <definedName name="bid_mid_value2" localSheetId="13">#REF!</definedName>
    <definedName name="bid_mid_value2" localSheetId="17">#REF!</definedName>
    <definedName name="bid_mid_value2" localSheetId="16">#REF!</definedName>
    <definedName name="bid_mid_value2">#REF!</definedName>
    <definedName name="bid_to_book" localSheetId="13">#REF!</definedName>
    <definedName name="bid_to_book" localSheetId="14">#REF!</definedName>
    <definedName name="bid_to_book" localSheetId="15">#REF!</definedName>
    <definedName name="bid_to_book">#REF!</definedName>
    <definedName name="BidConsotest" localSheetId="17">#REF!</definedName>
    <definedName name="BidConsotest" localSheetId="16">#REF!</definedName>
    <definedName name="BidConsotest">#REF!</definedName>
    <definedName name="BidtoBook2" localSheetId="13">#REF!</definedName>
    <definedName name="BidtoBook2" localSheetId="17">#REF!</definedName>
    <definedName name="BidtoBook2" localSheetId="16">#REF!</definedName>
    <definedName name="BidtoBook2">#REF!</definedName>
    <definedName name="Bidvalue" localSheetId="13">#REF!</definedName>
    <definedName name="Bidvalue" localSheetId="14">#REF!</definedName>
    <definedName name="Bidvalue" localSheetId="15">#REF!</definedName>
    <definedName name="Bidvalue">#REF!</definedName>
    <definedName name="blatt1" localSheetId="14">#REF!</definedName>
    <definedName name="blatt1">#REF!</definedName>
    <definedName name="blatt2" localSheetId="14">#REF!</definedName>
    <definedName name="blatt2">#REF!</definedName>
    <definedName name="BLPH1" localSheetId="17" hidden="1">#REF!</definedName>
    <definedName name="BLPH1" localSheetId="16" hidden="1">#REF!</definedName>
    <definedName name="BLPH1" hidden="1">#REF!</definedName>
    <definedName name="BLPH10A5" localSheetId="13">#REF!</definedName>
    <definedName name="BLPH10A5" localSheetId="14">#REF!</definedName>
    <definedName name="BLPH10A5" localSheetId="15">#REF!</definedName>
    <definedName name="BLPH10A5">#REF!</definedName>
    <definedName name="BLPH10C5" localSheetId="13">#REF!</definedName>
    <definedName name="BLPH10C5" localSheetId="15">#REF!</definedName>
    <definedName name="BLPH10C5">#REF!</definedName>
    <definedName name="BLPH11A5" localSheetId="13">#REF!</definedName>
    <definedName name="BLPH11A5" localSheetId="15">#REF!</definedName>
    <definedName name="BLPH11A5">#REF!</definedName>
    <definedName name="BLPH11C5">#REF!</definedName>
    <definedName name="BLPH12A5">#REF!</definedName>
    <definedName name="BLPH12C5">#REF!</definedName>
    <definedName name="BLPH13A5">#REF!</definedName>
    <definedName name="BLPH13C5">#REF!</definedName>
    <definedName name="BLPH15A5">#REF!</definedName>
    <definedName name="BLPH15C5">#REF!</definedName>
    <definedName name="BLPH17A5">#REF!</definedName>
    <definedName name="BLPH17C5">#REF!</definedName>
    <definedName name="BLPH1A4">#REF!</definedName>
    <definedName name="BLPH1A5">#REF!</definedName>
    <definedName name="BLPH1A7">#REF!</definedName>
    <definedName name="BLPH1C4">#REF!</definedName>
    <definedName name="BLPH1C5">#REF!</definedName>
    <definedName name="BLPH1C7">#REF!</definedName>
    <definedName name="BLPH1F5">#REF!</definedName>
    <definedName name="BLPH1F7">#REF!</definedName>
    <definedName name="BLPH1H5">#REF!</definedName>
    <definedName name="BLPH1H7">#REF!</definedName>
    <definedName name="BLPH1K7">#REF!</definedName>
    <definedName name="BLPH1M7">#REF!</definedName>
    <definedName name="BLPH2" localSheetId="17" hidden="1">#REF!</definedName>
    <definedName name="BLPH2" localSheetId="16" hidden="1">#REF!</definedName>
    <definedName name="BLPH2" hidden="1">#REF!</definedName>
    <definedName name="BLPH2A5" localSheetId="13">#REF!</definedName>
    <definedName name="BLPH2A5" localSheetId="14">#REF!</definedName>
    <definedName name="BLPH2A5" localSheetId="15">#REF!</definedName>
    <definedName name="BLPH2A5">#REF!</definedName>
    <definedName name="BLPH2A7" localSheetId="13">#REF!</definedName>
    <definedName name="BLPH2A7" localSheetId="15">#REF!</definedName>
    <definedName name="BLPH2A7">#REF!</definedName>
    <definedName name="BLPH2C5" localSheetId="13">#REF!</definedName>
    <definedName name="BLPH2C5" localSheetId="15">#REF!</definedName>
    <definedName name="BLPH2C5">#REF!</definedName>
    <definedName name="BLPH2C7">#REF!</definedName>
    <definedName name="BLPH2F7">#REF!</definedName>
    <definedName name="BLPH2H7">#REF!</definedName>
    <definedName name="BLPH3" localSheetId="17" hidden="1">#REF!</definedName>
    <definedName name="BLPH3" localSheetId="16" hidden="1">#REF!</definedName>
    <definedName name="BLPH3" hidden="1">#REF!</definedName>
    <definedName name="BLPH3A5" localSheetId="17">#REF!</definedName>
    <definedName name="BLPH3A5" localSheetId="16">#REF!</definedName>
    <definedName name="BLPH3A5">#REF!</definedName>
    <definedName name="BLPH3C5" localSheetId="17">#REF!</definedName>
    <definedName name="BLPH3C5" localSheetId="16">#REF!</definedName>
    <definedName name="BLPH3C5">#REF!</definedName>
    <definedName name="BLPH4" localSheetId="17" hidden="1">#REF!</definedName>
    <definedName name="BLPH4" localSheetId="16" hidden="1">#REF!</definedName>
    <definedName name="BLPH4" hidden="1">#REF!</definedName>
    <definedName name="BLPH5" localSheetId="13" hidden="1">#REF!</definedName>
    <definedName name="BLPH5" localSheetId="14" hidden="1">#REF!</definedName>
    <definedName name="BLPH5" localSheetId="15" hidden="1">#REF!</definedName>
    <definedName name="BLPH5" hidden="1">#REF!</definedName>
    <definedName name="BLPH5A5" localSheetId="17">#REF!</definedName>
    <definedName name="BLPH5A5" localSheetId="16">#REF!</definedName>
    <definedName name="BLPH5A5">#REF!</definedName>
    <definedName name="BLPH5C5" localSheetId="17">#REF!</definedName>
    <definedName name="BLPH5C5" localSheetId="16">#REF!</definedName>
    <definedName name="BLPH5C5">#REF!</definedName>
    <definedName name="BLPH6" localSheetId="17" hidden="1">#REF!</definedName>
    <definedName name="BLPH6" localSheetId="16" hidden="1">#REF!</definedName>
    <definedName name="BLPH6" hidden="1">#REF!</definedName>
    <definedName name="BLPH6A5" localSheetId="13">#REF!</definedName>
    <definedName name="BLPH6A5" localSheetId="14">#REF!</definedName>
    <definedName name="BLPH6A5" localSheetId="15">#REF!</definedName>
    <definedName name="BLPH6A5">#REF!</definedName>
    <definedName name="BLPH6C5" localSheetId="13">#REF!</definedName>
    <definedName name="BLPH6C5" localSheetId="15">#REF!</definedName>
    <definedName name="BLPH6C5">#REF!</definedName>
    <definedName name="BLPH7" localSheetId="17" hidden="1">#REF!</definedName>
    <definedName name="BLPH7" localSheetId="16" hidden="1">#REF!</definedName>
    <definedName name="BLPH7" hidden="1">#REF!</definedName>
    <definedName name="BLPH7A5" localSheetId="13">#REF!</definedName>
    <definedName name="BLPH7A5" localSheetId="14">#REF!</definedName>
    <definedName name="BLPH7A5" localSheetId="15">#REF!</definedName>
    <definedName name="BLPH7A5">#REF!</definedName>
    <definedName name="BLPH7C5" localSheetId="13">#REF!</definedName>
    <definedName name="BLPH7C5" localSheetId="15">#REF!</definedName>
    <definedName name="BLPH7C5">#REF!</definedName>
    <definedName name="BLPH8A5" localSheetId="13">#REF!</definedName>
    <definedName name="BLPH8A5" localSheetId="15">#REF!</definedName>
    <definedName name="BLPH8A5">#REF!</definedName>
    <definedName name="BLPH8C5">#REF!</definedName>
    <definedName name="BLPH9A5">#REF!</definedName>
    <definedName name="BLPH9C5">#REF!</definedName>
    <definedName name="bnmbm" localSheetId="13" hidden="1">{#N/A,#N/A,TRUE,"Main Issues";#N/A,#N/A,TRUE,"Income statement ($)"}</definedName>
    <definedName name="bnmbm" localSheetId="14" hidden="1">{#N/A,#N/A,TRUE,"Main Issues";#N/A,#N/A,TRUE,"Income statement ($)"}</definedName>
    <definedName name="bnmbm" localSheetId="17" hidden="1">{#N/A,#N/A,TRUE,"Main Issues";#N/A,#N/A,TRUE,"Income statement ($)"}</definedName>
    <definedName name="bnmbm" localSheetId="15" hidden="1">{#N/A,#N/A,TRUE,"Main Issues";#N/A,#N/A,TRUE,"Income statement ($)"}</definedName>
    <definedName name="bnmbm" localSheetId="16" hidden="1">{#N/A,#N/A,TRUE,"Main Issues";#N/A,#N/A,TRUE,"Income statement ($)"}</definedName>
    <definedName name="bnmbm" hidden="1">{#N/A,#N/A,TRUE,"Main Issues";#N/A,#N/A,TRUE,"Income statement ($)"}</definedName>
    <definedName name="BOOK_VALUE" localSheetId="17">#REF!</definedName>
    <definedName name="BOOK_VALUE" localSheetId="16">#REF!</definedName>
    <definedName name="BOOK_VALUE">#REF!</definedName>
    <definedName name="BORDER_DEAL_FLO" localSheetId="13">#REF!</definedName>
    <definedName name="BORDER_DEAL_FLO" localSheetId="14">#REF!</definedName>
    <definedName name="BORDER_DEAL_FLO" localSheetId="15">#REF!</definedName>
    <definedName name="BORDER_DEAL_FLO">#REF!</definedName>
    <definedName name="BORDER_LEASES" localSheetId="17">#REF!</definedName>
    <definedName name="BORDER_LEASES" localSheetId="16">#REF!</definedName>
    <definedName name="BORDER_LEASES">#REF!</definedName>
    <definedName name="BorderLeaseSum" localSheetId="17">#REF!</definedName>
    <definedName name="BorderLeaseSum" localSheetId="16">#REF!</definedName>
    <definedName name="BorderLeaseSum">#REF!</definedName>
    <definedName name="BORROWER" localSheetId="17">#REF!</definedName>
    <definedName name="BORROWER" localSheetId="16">#REF!</definedName>
    <definedName name="BORROWER">#REF!</definedName>
    <definedName name="BPChoose" localSheetId="13">#REF!</definedName>
    <definedName name="BPChoose" localSheetId="14">#REF!</definedName>
    <definedName name="BPChoose" localSheetId="15">#REF!</definedName>
    <definedName name="BPChoose">#REF!</definedName>
    <definedName name="bs_2" localSheetId="13">#REF!</definedName>
    <definedName name="bs_2" localSheetId="15">#REF!</definedName>
    <definedName name="bs_2">#REF!</definedName>
    <definedName name="BSQ" localSheetId="13">#REF!</definedName>
    <definedName name="BSQ" localSheetId="15">#REF!</definedName>
    <definedName name="BSQ">#REF!</definedName>
    <definedName name="BSY">#REF!</definedName>
    <definedName name="BU" localSheetId="13">#REF!</definedName>
    <definedName name="BU" localSheetId="17">#REF!</definedName>
    <definedName name="BU" localSheetId="16">#REF!</definedName>
    <definedName name="BU">#REF!</definedName>
    <definedName name="BU_Detail_2" localSheetId="14">#REF!</definedName>
    <definedName name="BU_Detail_2" localSheetId="15">#REF!</definedName>
    <definedName name="BU_Detail_2">#REF!</definedName>
    <definedName name="BU_Detail_3" localSheetId="17">#REF!</definedName>
    <definedName name="BU_Detail_3" localSheetId="16">#REF!</definedName>
    <definedName name="BU_Detail_3">#REF!</definedName>
    <definedName name="Budget" localSheetId="13">#REF!</definedName>
    <definedName name="Budget" localSheetId="17">#REF!</definedName>
    <definedName name="Budget" localSheetId="16">#REF!</definedName>
    <definedName name="Budget">#REF!</definedName>
    <definedName name="Budget_BRL" localSheetId="13">#REF!</definedName>
    <definedName name="Budget_BRL" localSheetId="14">#REF!</definedName>
    <definedName name="Budget_BRL" localSheetId="17">#REF!</definedName>
    <definedName name="Budget_BRL" localSheetId="16">#REF!</definedName>
    <definedName name="Budget_BRL">#REF!</definedName>
    <definedName name="Budget_China" localSheetId="13">#REF!</definedName>
    <definedName name="Budget_China" localSheetId="14">#REF!</definedName>
    <definedName name="Budget_China" localSheetId="17">#REF!</definedName>
    <definedName name="Budget_China" localSheetId="16">#REF!</definedName>
    <definedName name="Budget_China">#REF!</definedName>
    <definedName name="Budget_Hungary" localSheetId="13">#REF!</definedName>
    <definedName name="Budget_Hungary" localSheetId="14">#REF!</definedName>
    <definedName name="Budget_Hungary" localSheetId="17">#REF!</definedName>
    <definedName name="Budget_Hungary" localSheetId="16">#REF!</definedName>
    <definedName name="Budget_Hungary">#REF!</definedName>
    <definedName name="Budgetjahr" localSheetId="17">#REF!</definedName>
    <definedName name="Budgetjahr" localSheetId="16">#REF!</definedName>
    <definedName name="Budgetjahr">#REF!</definedName>
    <definedName name="build" localSheetId="17">#REF!</definedName>
    <definedName name="build" localSheetId="16">#REF!</definedName>
    <definedName name="build">#REF!</definedName>
    <definedName name="BUILD_AREA" localSheetId="13">#REF!</definedName>
    <definedName name="BUILD_AREA" localSheetId="17">#REF!</definedName>
    <definedName name="BUILD_AREA" localSheetId="16">#REF!</definedName>
    <definedName name="BUILD_AREA">#REF!</definedName>
    <definedName name="BUILD_IN_COMPLX" localSheetId="13">#REF!</definedName>
    <definedName name="BUILD_IN_COMPLX" localSheetId="17">#REF!</definedName>
    <definedName name="BUILD_IN_COMPLX" localSheetId="16">#REF!</definedName>
    <definedName name="BUILD_IN_COMPLX">#REF!</definedName>
    <definedName name="BUILD_RESVAL" localSheetId="13">#REF!</definedName>
    <definedName name="BUILD_RESVAL" localSheetId="17">#REF!</definedName>
    <definedName name="BUILD_RESVAL" localSheetId="16">#REF!</definedName>
    <definedName name="BUILD_RESVAL">#REF!</definedName>
    <definedName name="BUILD_UNITS" localSheetId="13">#REF!</definedName>
    <definedName name="BUILD_UNITS" localSheetId="17">#REF!</definedName>
    <definedName name="BUILD_UNITS" localSheetId="16">#REF!</definedName>
    <definedName name="BUILD_UNITS">#REF!</definedName>
    <definedName name="BUILD_VALUER" localSheetId="13">#REF!</definedName>
    <definedName name="BUILD_VALUER" localSheetId="17">#REF!</definedName>
    <definedName name="BUILD_VALUER" localSheetId="16">#REF!</definedName>
    <definedName name="BUILD_VALUER">#REF!</definedName>
    <definedName name="BuildingsADAlabamaBeg" localSheetId="14">#REF!</definedName>
    <definedName name="BuildingsADAlabamaBeg" localSheetId="15">#REF!</definedName>
    <definedName name="BuildingsADAlabamaBeg">#REF!</definedName>
    <definedName name="BuildingsADAlabamaEnd" localSheetId="15">#REF!</definedName>
    <definedName name="BuildingsADAlabamaEnd">#REF!</definedName>
    <definedName name="BuildingsADAlaskaBeg" localSheetId="15">#REF!</definedName>
    <definedName name="BuildingsADAlaskaBeg">#REF!</definedName>
    <definedName name="BuildingsADAlaskaEnd">#REF!</definedName>
    <definedName name="BuildingsADArizonaBeg">#REF!</definedName>
    <definedName name="BuildingsADArizonaEnd">#REF!</definedName>
    <definedName name="BuildingsADArkansasBeg">#REF!</definedName>
    <definedName name="BuildingsADArkansasEnd">#REF!</definedName>
    <definedName name="BuildingsADCaliforniaBeg">#REF!</definedName>
    <definedName name="BuildingsADCaliforniaEnd">#REF!</definedName>
    <definedName name="BuildingsADColoradoBeg">#REF!</definedName>
    <definedName name="BuildingsADColoradoEnd">#REF!</definedName>
    <definedName name="BuildingsADConnecticuttBeg">#REF!</definedName>
    <definedName name="BuildingsADConnecticuttEnd">#REF!</definedName>
    <definedName name="BuildingsADDelawareBeg">#REF!</definedName>
    <definedName name="BuildingsADDelawareEnd">#REF!</definedName>
    <definedName name="BuildingsADDistrictOfColumbiaBeg">#REF!</definedName>
    <definedName name="BuildingsADDistrictOfColumbiaEnd">#REF!</definedName>
    <definedName name="BuildingsADFloridaBeg">#REF!</definedName>
    <definedName name="BuildingsADFloridaEnd">#REF!</definedName>
    <definedName name="BuildingsADForeignBeg">#REF!</definedName>
    <definedName name="BuildingsADForeignEnd">#REF!</definedName>
    <definedName name="BuildingsADGeorgiaBeg">#REF!</definedName>
    <definedName name="BuildingsADGeorgiaEnd">#REF!</definedName>
    <definedName name="BuildingsADHawaiiBeg">#REF!</definedName>
    <definedName name="BuildingsADHawaiiEnd">#REF!</definedName>
    <definedName name="BuildingsADIdahoBeg">#REF!</definedName>
    <definedName name="BuildingsADIdahoEnd">#REF!</definedName>
    <definedName name="BuildingsADIllinoisBeg">#REF!</definedName>
    <definedName name="BuildingsADIllinoisEnd">#REF!</definedName>
    <definedName name="BuildingsADIndianaBeg">#REF!</definedName>
    <definedName name="BuildingsADIndianaEnd">#REF!</definedName>
    <definedName name="BuildingsADIowaBeg">#REF!</definedName>
    <definedName name="BuildingsADIowaEnd">#REF!</definedName>
    <definedName name="BuildingsADKansasBeg">#REF!</definedName>
    <definedName name="BuildingsADKansasEnd">#REF!</definedName>
    <definedName name="BuildingsADKentuckyBeg">#REF!</definedName>
    <definedName name="BuildingsADKentuckyEnd">#REF!</definedName>
    <definedName name="BuildingsADLouisianaBeg">#REF!</definedName>
    <definedName name="BuildingsADLouisianaEnd">#REF!</definedName>
    <definedName name="BuildingsADMaineBeg">#REF!</definedName>
    <definedName name="BuildingsADMaineEnd">#REF!</definedName>
    <definedName name="BuildingsADMarylandBeg">#REF!</definedName>
    <definedName name="BuildingsADMarylandEnd">#REF!</definedName>
    <definedName name="BuildingsADMassachusettsBeg">#REF!</definedName>
    <definedName name="BuildingsADMassachusettsEnd">#REF!</definedName>
    <definedName name="BuildingsADMichiganBeg">#REF!</definedName>
    <definedName name="BuildingsADMichiganEnd">#REF!</definedName>
    <definedName name="BuildingsADMinnesotaBeg">#REF!</definedName>
    <definedName name="BuildingsADMinnesotaEnd">#REF!</definedName>
    <definedName name="BuildingsADMississippiBeg">#REF!</definedName>
    <definedName name="BuildingsADMississippiEnd">#REF!</definedName>
    <definedName name="BuildingsADMissouriBeg">#REF!</definedName>
    <definedName name="BuildingsADMissouriEnd">#REF!</definedName>
    <definedName name="BuildingsADMontanaBeg">#REF!</definedName>
    <definedName name="BuildingsADMontanaEnd">#REF!</definedName>
    <definedName name="BuildingsADNebraskaBeg">#REF!</definedName>
    <definedName name="BuildingsADNebraskaEnd">#REF!</definedName>
    <definedName name="BuildingsADNevadaBeg">#REF!</definedName>
    <definedName name="BuildingsADNevadaEnd">#REF!</definedName>
    <definedName name="BuildingsADNewHampshireBeg">#REF!</definedName>
    <definedName name="BuildingsADNewHampshireEnd">#REF!</definedName>
    <definedName name="BuildingsADNewJerseyBeg">#REF!</definedName>
    <definedName name="BuildingsADNewJerseyEnd">#REF!</definedName>
    <definedName name="BuildingsADNewMexicoBeg">#REF!</definedName>
    <definedName name="BuildingsADNewMexicoEnd">#REF!</definedName>
    <definedName name="BuildingsADNewYorkBeg">#REF!</definedName>
    <definedName name="BuildingsADNewYorkCityBeg">#REF!</definedName>
    <definedName name="BuildingsADNewYorkCityEnd">#REF!</definedName>
    <definedName name="BuildingsADNewYorkEnd">#REF!</definedName>
    <definedName name="BuildingsADNorthCarolinaBeg">#REF!</definedName>
    <definedName name="BuildingsADNorthCarolinaEnd">#REF!</definedName>
    <definedName name="BuildingsADNorthDakotaBeg">#REF!</definedName>
    <definedName name="BuildingsADNorthDakotaEnd">#REF!</definedName>
    <definedName name="BuildingsADOhioBeg">#REF!</definedName>
    <definedName name="BuildingsADOhioEnd">#REF!</definedName>
    <definedName name="BuildingsADOklahomaBeg">#REF!</definedName>
    <definedName name="BuildingsADOklahomaEnd">#REF!</definedName>
    <definedName name="BuildingsADOregonBeg">#REF!</definedName>
    <definedName name="BuildingsADOregonEnd">#REF!</definedName>
    <definedName name="BuildingsADOther1Beg">#REF!</definedName>
    <definedName name="BuildingsADOther1End">#REF!</definedName>
    <definedName name="BuildingsADOther2Beg">#REF!</definedName>
    <definedName name="BuildingsADOther2End">#REF!</definedName>
    <definedName name="BuildingsADPennsylvaniaBeg">#REF!</definedName>
    <definedName name="BuildingsADPennsylvaniaEnd">#REF!</definedName>
    <definedName name="BuildingsADRhodeIslandBeg">#REF!</definedName>
    <definedName name="BuildingsADRhodeIslandEnd">#REF!</definedName>
    <definedName name="BuildingsADSouthCarolinaBeg">#REF!</definedName>
    <definedName name="BuildingsADSouthCarolinaEnd">#REF!</definedName>
    <definedName name="BuildingsADSouthDakotaBeg">#REF!</definedName>
    <definedName name="BuildingsADSouthDakotaEnd">#REF!</definedName>
    <definedName name="BuildingsADTennesseeBeg">#REF!</definedName>
    <definedName name="BuildingsADTennesseeEnd">#REF!</definedName>
    <definedName name="BuildingsADTexasBeg">#REF!</definedName>
    <definedName name="BuildingsADTexasEnd">#REF!</definedName>
    <definedName name="BuildingsADUtahBeg">#REF!</definedName>
    <definedName name="BuildingsADUtahEnd">#REF!</definedName>
    <definedName name="BuildingsADVermontBeg">#REF!</definedName>
    <definedName name="BuildingsADVermontEnd">#REF!</definedName>
    <definedName name="BuildingsADVirginiaBeg">#REF!</definedName>
    <definedName name="BuildingsADVirginiaEnd">#REF!</definedName>
    <definedName name="BuildingsADWashingtonBeg">#REF!</definedName>
    <definedName name="BuildingsADWashingtonEnd">#REF!</definedName>
    <definedName name="BuildingsADWestVirginiaBeg">#REF!</definedName>
    <definedName name="BuildingsADWestVirginiaEnd">#REF!</definedName>
    <definedName name="BuildingsADWisconsinBeg">#REF!</definedName>
    <definedName name="BuildingsADWisconsinEnd">#REF!</definedName>
    <definedName name="BuildingsADWyomingBeg">#REF!</definedName>
    <definedName name="BuildingsADWyomingEnd">#REF!</definedName>
    <definedName name="BuildingsAlabamaBeg">#REF!</definedName>
    <definedName name="BuildingsAlabamaEnd">#REF!</definedName>
    <definedName name="BuildingsAlaskaBeg">#REF!</definedName>
    <definedName name="BuildingsAlaskaEnd">#REF!</definedName>
    <definedName name="BuildingsArizonaBeg">#REF!</definedName>
    <definedName name="BuildingsArizonaEnd">#REF!</definedName>
    <definedName name="BuildingsArkansasBeg">#REF!</definedName>
    <definedName name="BuildingsArkansasEnd">#REF!</definedName>
    <definedName name="BuildingsCaliforniaBeg">#REF!</definedName>
    <definedName name="BuildingsCaliforniaEnd">#REF!</definedName>
    <definedName name="BuildingsCIPAlabamaBeg">#REF!</definedName>
    <definedName name="BuildingsCIPAlabamaEnd">#REF!</definedName>
    <definedName name="BuildingsCIPAlaskaBeg">#REF!</definedName>
    <definedName name="BuildingsCIPAlaskaEnd">#REF!</definedName>
    <definedName name="BuildingsCIPArizonaBeg">#REF!</definedName>
    <definedName name="BuildingsCIPArizonaEnd">#REF!</definedName>
    <definedName name="BuildingsCIPArkansasBeg">#REF!</definedName>
    <definedName name="BuildingsCIPArkansasEnd">#REF!</definedName>
    <definedName name="BuildingsCIPCaliforniaBeg">#REF!</definedName>
    <definedName name="BuildingsCIPCaliforniaEnd">#REF!</definedName>
    <definedName name="BuildingsCIPColoradoBeg">#REF!</definedName>
    <definedName name="BuildingsCIPColoradoEnd">#REF!</definedName>
    <definedName name="BuildingsCIPConnecticuttBeg">#REF!</definedName>
    <definedName name="BuildingsCIPConnecticuttEnd">#REF!</definedName>
    <definedName name="BuildingsCIPDelawareBeg">#REF!</definedName>
    <definedName name="BuildingsCIPDelawareEnd">#REF!</definedName>
    <definedName name="BuildingsCIPDistrictOfColumbiaBeg">#REF!</definedName>
    <definedName name="BuildingsCIPDistrictOfColumbiaEnd">#REF!</definedName>
    <definedName name="BuildingsCIPFloridaBeg">#REF!</definedName>
    <definedName name="BuildingsCIPFloridaEnd">#REF!</definedName>
    <definedName name="BuildingsCIPForeignBeg">#REF!</definedName>
    <definedName name="BuildingsCIPForeignEnd">#REF!</definedName>
    <definedName name="BuildingsCIPGeorgiaBeg">#REF!</definedName>
    <definedName name="BuildingsCIPGeorgiaEnd">#REF!</definedName>
    <definedName name="BuildingsCIPHawaiiBeg">#REF!</definedName>
    <definedName name="BuildingsCIPHawaiiEnd">#REF!</definedName>
    <definedName name="BuildingsCIPIdahoBeg">#REF!</definedName>
    <definedName name="BuildingsCIPIdahoEnd">#REF!</definedName>
    <definedName name="BuildingsCIPIllinoisBeg">#REF!</definedName>
    <definedName name="BuildingsCIPIllinoisEnd">#REF!</definedName>
    <definedName name="BuildingsCIPIndianaBeg">#REF!</definedName>
    <definedName name="BuildingsCIPIndianaEnd">#REF!</definedName>
    <definedName name="BuildingsCIPIowaBeg">#REF!</definedName>
    <definedName name="BuildingsCIPIowaEnd">#REF!</definedName>
    <definedName name="BuildingsCIPKansasBeg">#REF!</definedName>
    <definedName name="BuildingsCIPKansasEnd">#REF!</definedName>
    <definedName name="BuildingsCIPKentuckyBeg">#REF!</definedName>
    <definedName name="BuildingsCIPKentuckyEnd">#REF!</definedName>
    <definedName name="BuildingsCIPLouisianaBeg">#REF!</definedName>
    <definedName name="BuildingsCIPLouisianaEnd">#REF!</definedName>
    <definedName name="BuildingsCIPMaineBeg">#REF!</definedName>
    <definedName name="BuildingsCIPMaineEnd">#REF!</definedName>
    <definedName name="BuildingsCIPMarylandBeg">#REF!</definedName>
    <definedName name="BuildingsCIPMarylandEnd">#REF!</definedName>
    <definedName name="BuildingsCIPMassachusettsBeg">#REF!</definedName>
    <definedName name="BuildingsCIPMassachusettsEnd">#REF!</definedName>
    <definedName name="BuildingsCIPMichiganBeg">#REF!</definedName>
    <definedName name="BuildingsCIPMichiganEnd">#REF!</definedName>
    <definedName name="BuildingsCIPMinnesotaBeg">#REF!</definedName>
    <definedName name="BuildingsCIPMinnesotaEnd">#REF!</definedName>
    <definedName name="BuildingsCIPMississippiBeg">#REF!</definedName>
    <definedName name="BuildingsCIPMississippiEnd">#REF!</definedName>
    <definedName name="BuildingsCIPMissouriBeg">#REF!</definedName>
    <definedName name="BuildingsCIPMissouriEnd">#REF!</definedName>
    <definedName name="BuildingsCIPMontanaBeg">#REF!</definedName>
    <definedName name="BuildingsCIPMontanaEnd">#REF!</definedName>
    <definedName name="BuildingsCIPNebraskaBeg">#REF!</definedName>
    <definedName name="BuildingsCIPNebraskaEnd">#REF!</definedName>
    <definedName name="BuildingsCIPNevadaBeg">#REF!</definedName>
    <definedName name="BuildingsCIPNevadaEnd">#REF!</definedName>
    <definedName name="BuildingsCIPNewHampshireBeg">#REF!</definedName>
    <definedName name="BuildingsCIPNewHampshireEnd">#REF!</definedName>
    <definedName name="BuildingsCIPNewJerseyBeg">#REF!</definedName>
    <definedName name="BuildingsCIPNewJerseyEnd">#REF!</definedName>
    <definedName name="BuildingsCIPNewMexicoBeg">#REF!</definedName>
    <definedName name="BuildingsCIPNewMexicoEnd">#REF!</definedName>
    <definedName name="BuildingsCIPNewYorkBeg">#REF!</definedName>
    <definedName name="BuildingsCIPNewYorkCityBeg">#REF!</definedName>
    <definedName name="BuildingsCIPNewYorkCityEnd">#REF!</definedName>
    <definedName name="BuildingsCIPNewYorkEnd">#REF!</definedName>
    <definedName name="BuildingsCIPNorthCarolinaBeg">#REF!</definedName>
    <definedName name="BuildingsCIPNorthCarolinaEnd">#REF!</definedName>
    <definedName name="BuildingsCIPNorthDakotaBeg">#REF!</definedName>
    <definedName name="BuildingsCIPNorthDakotaEnd">#REF!</definedName>
    <definedName name="BuildingsCIPOhioBeg">#REF!</definedName>
    <definedName name="BuildingsCIPOhioEnd">#REF!</definedName>
    <definedName name="BuildingsCIPOklahomaBeg">#REF!</definedName>
    <definedName name="BuildingsCIPOklahomaEnd">#REF!</definedName>
    <definedName name="BuildingsCIPOregonBeg">#REF!</definedName>
    <definedName name="BuildingsCIPOregonEnd">#REF!</definedName>
    <definedName name="BuildingsCIPOther1Beg">#REF!</definedName>
    <definedName name="BuildingsCIPOther1End">#REF!</definedName>
    <definedName name="BuildingsCIPOther2Beg">#REF!</definedName>
    <definedName name="BuildingsCIPOther2End">#REF!</definedName>
    <definedName name="BuildingsCIPPennsylvaniaBeg">#REF!</definedName>
    <definedName name="BuildingsCIPPennsylvaniaEnd">#REF!</definedName>
    <definedName name="BuildingsCIPRhodeIslandBeg">#REF!</definedName>
    <definedName name="BuildingsCIPRhodeIslandEnd">#REF!</definedName>
    <definedName name="BuildingsCIPSouthCarolinaBeg">#REF!</definedName>
    <definedName name="BuildingsCIPSouthCarolinaEnd">#REF!</definedName>
    <definedName name="BuildingsCIPSouthDakotaBeg">#REF!</definedName>
    <definedName name="BuildingsCIPSouthDakotaEnd">#REF!</definedName>
    <definedName name="BuildingsCIPTennesseeBeg">#REF!</definedName>
    <definedName name="BuildingsCIPTennesseeEnd">#REF!</definedName>
    <definedName name="BuildingsCIPTexasBeg">#REF!</definedName>
    <definedName name="BuildingsCIPTexasEnd">#REF!</definedName>
    <definedName name="BuildingsCIPUtahBeg">#REF!</definedName>
    <definedName name="BuildingsCIPUtahEnd">#REF!</definedName>
    <definedName name="BuildingsCIPVermontBeg">#REF!</definedName>
    <definedName name="BuildingsCIPVermontEnd">#REF!</definedName>
    <definedName name="BuildingsCIPVirginiaBeg">#REF!</definedName>
    <definedName name="BuildingsCIPVirginiaEnd">#REF!</definedName>
    <definedName name="BuildingsCIPWashingtonBeg">#REF!</definedName>
    <definedName name="BuildingsCIPWashingtonEnd">#REF!</definedName>
    <definedName name="BuildingsCIPWestVirginiaBeg">#REF!</definedName>
    <definedName name="BuildingsCIPWestVirginiaEnd">#REF!</definedName>
    <definedName name="BuildingsCIPWisconsinBeg">#REF!</definedName>
    <definedName name="BuildingsCIPWisconsinEnd">#REF!</definedName>
    <definedName name="BuildingsCIPWyomingBeg">#REF!</definedName>
    <definedName name="BuildingsCIPWyomingEnd">#REF!</definedName>
    <definedName name="BuildingsColoradoBeg">#REF!</definedName>
    <definedName name="BuildingsColoradoEnd">#REF!</definedName>
    <definedName name="BuildingsConnecticuttBeg">#REF!</definedName>
    <definedName name="BuildingsConnecticuttEnd">#REF!</definedName>
    <definedName name="BuildingsDelawareBeg">#REF!</definedName>
    <definedName name="BuildingsDelawareEnd">#REF!</definedName>
    <definedName name="BuildingsDistrictOfColumbiaBeg">#REF!</definedName>
    <definedName name="BuildingsDistrictOfColumbiaEnd">#REF!</definedName>
    <definedName name="BuildingsFloridaBeg">#REF!</definedName>
    <definedName name="BuildingsFloridaEnd">#REF!</definedName>
    <definedName name="BuildingsForeignBeg">#REF!</definedName>
    <definedName name="BuildingsForeignEnd">#REF!</definedName>
    <definedName name="BuildingsGeorgiaBeg">#REF!</definedName>
    <definedName name="BuildingsGeorgiaEnd">#REF!</definedName>
    <definedName name="BuildingsHawaiiBeg">#REF!</definedName>
    <definedName name="BuildingsHawaiiEnd">#REF!</definedName>
    <definedName name="BuildingsIdahoBeg">#REF!</definedName>
    <definedName name="BuildingsIdahoEnd">#REF!</definedName>
    <definedName name="BuildingsIllinoisBeg">#REF!</definedName>
    <definedName name="BuildingsIllinoisEnd">#REF!</definedName>
    <definedName name="BuildingsIndianaBeg">#REF!</definedName>
    <definedName name="BuildingsIndianaEnd">#REF!</definedName>
    <definedName name="BuildingsIowaBeg">#REF!</definedName>
    <definedName name="BuildingsIowaEnd">#REF!</definedName>
    <definedName name="BuildingsKansasBeg">#REF!</definedName>
    <definedName name="BuildingsKansasEnd">#REF!</definedName>
    <definedName name="BuildingsKentuckyBeg">#REF!</definedName>
    <definedName name="BuildingsKentuckyEnd">#REF!</definedName>
    <definedName name="BuildingsLouisianaBeg">#REF!</definedName>
    <definedName name="BuildingsLouisianaEnd">#REF!</definedName>
    <definedName name="BuildingsMaineBeg">#REF!</definedName>
    <definedName name="BuildingsMaineEnd">#REF!</definedName>
    <definedName name="BuildingsMarylandBeg">#REF!</definedName>
    <definedName name="BuildingsMarylandEnd">#REF!</definedName>
    <definedName name="BuildingsMassachusettsBeg">#REF!</definedName>
    <definedName name="BuildingsMassachusettsEnd">#REF!</definedName>
    <definedName name="BuildingsMichiganBeg">#REF!</definedName>
    <definedName name="BuildingsMichiganEnd">#REF!</definedName>
    <definedName name="BuildingsMinnesotaBeg">#REF!</definedName>
    <definedName name="BuildingsMinnesotaEnd">#REF!</definedName>
    <definedName name="BuildingsMississippiBeg">#REF!</definedName>
    <definedName name="BuildingsMississippiEnd">#REF!</definedName>
    <definedName name="BuildingsMissouriBeg">#REF!</definedName>
    <definedName name="BuildingsMissouriEnd">#REF!</definedName>
    <definedName name="BuildingsMontanaBeg">#REF!</definedName>
    <definedName name="BuildingsMontanaEnd">#REF!</definedName>
    <definedName name="BuildingsNebraskaBeg">#REF!</definedName>
    <definedName name="BuildingsNebraskaEnd">#REF!</definedName>
    <definedName name="BuildingsNevadaBeg">#REF!</definedName>
    <definedName name="BuildingsNevadaEnd">#REF!</definedName>
    <definedName name="BuildingsNewHampshireBeg">#REF!</definedName>
    <definedName name="BuildingsNewHampshireEnd">#REF!</definedName>
    <definedName name="BuildingsNewJerseyBeg">#REF!</definedName>
    <definedName name="BuildingsNewJerseyEnd">#REF!</definedName>
    <definedName name="BuildingsNewMexicoBeg">#REF!</definedName>
    <definedName name="BuildingsNewMexicoEnd">#REF!</definedName>
    <definedName name="BuildingsNewYorkBeg">#REF!</definedName>
    <definedName name="BuildingsNewYorkCityBeg">#REF!</definedName>
    <definedName name="BuildingsNewYorkCityEnd">#REF!</definedName>
    <definedName name="BuildingsNewYorkEnd">#REF!</definedName>
    <definedName name="BuildingsNorthCarolinaBeg">#REF!</definedName>
    <definedName name="BuildingsNorthCarolinaEnd">#REF!</definedName>
    <definedName name="BuildingsNorthDakotaBeg">#REF!</definedName>
    <definedName name="BuildingsNorthDakotaEnd">#REF!</definedName>
    <definedName name="BuildingsOhioBeg">#REF!</definedName>
    <definedName name="BuildingsOhioEnd">#REF!</definedName>
    <definedName name="BuildingsOklahomaBeg">#REF!</definedName>
    <definedName name="BuildingsOklahomaEnd">#REF!</definedName>
    <definedName name="BuildingsOregonBeg">#REF!</definedName>
    <definedName name="BuildingsOregonEnd">#REF!</definedName>
    <definedName name="BuildingsOther1Beg">#REF!</definedName>
    <definedName name="BuildingsOther1End">#REF!</definedName>
    <definedName name="BuildingsOther2Beg">#REF!</definedName>
    <definedName name="BuildingsOther2End">#REF!</definedName>
    <definedName name="BuildingsPennsylvaniaBeg">#REF!</definedName>
    <definedName name="BuildingsPennsylvaniaEnd">#REF!</definedName>
    <definedName name="BuildingsRhodeIslandBeg">#REF!</definedName>
    <definedName name="BuildingsRhodeIslandEnd">#REF!</definedName>
    <definedName name="BuildingsSouthCarolinaBeg">#REF!</definedName>
    <definedName name="BuildingsSouthCarolinaEnd">#REF!</definedName>
    <definedName name="BuildingsSouthDakotaBeg">#REF!</definedName>
    <definedName name="BuildingsSouthDakotaEnd">#REF!</definedName>
    <definedName name="BuildingsTennesseeBeg">#REF!</definedName>
    <definedName name="BuildingsTennesseeEnd">#REF!</definedName>
    <definedName name="BuildingsTexasBeg">#REF!</definedName>
    <definedName name="BuildingsTexasEnd">#REF!</definedName>
    <definedName name="BuildingsUtahBeg">#REF!</definedName>
    <definedName name="BuildingsUtahEnd">#REF!</definedName>
    <definedName name="BuildingsVermontBeg">#REF!</definedName>
    <definedName name="BuildingsVermontEnd">#REF!</definedName>
    <definedName name="BuildingsVirginiaBeg">#REF!</definedName>
    <definedName name="BuildingsVirginiaEnd">#REF!</definedName>
    <definedName name="BuildingsWashingtonBeg">#REF!</definedName>
    <definedName name="BuildingsWashingtonEnd">#REF!</definedName>
    <definedName name="BuildingsWestVirginiaBeg">#REF!</definedName>
    <definedName name="BuildingsWestVirginiaEnd">#REF!</definedName>
    <definedName name="BuildingsWisconsinBeg">#REF!</definedName>
    <definedName name="BuildingsWisconsinEnd">#REF!</definedName>
    <definedName name="BuildingsWyomingBeg">#REF!</definedName>
    <definedName name="BuildingsWyomingEnd">#REF!</definedName>
    <definedName name="BUST" localSheetId="13">#REF!</definedName>
    <definedName name="BUST" localSheetId="17">#REF!</definedName>
    <definedName name="BUST" localSheetId="16">#REF!</definedName>
    <definedName name="BUST">#REF!</definedName>
    <definedName name="bv" localSheetId="14">#REF!</definedName>
    <definedName name="bv" localSheetId="15">#REF!</definedName>
    <definedName name="bv">#REF!</definedName>
    <definedName name="C_" localSheetId="15">#REF!</definedName>
    <definedName name="C_">#REF!</definedName>
    <definedName name="cambio" localSheetId="17">#REF!</definedName>
    <definedName name="cambio" localSheetId="15">#REF!</definedName>
    <definedName name="cambio" localSheetId="16">#REF!</definedName>
    <definedName name="cambio">#REF!</definedName>
    <definedName name="canada" localSheetId="17" hidden="1">#REF!</definedName>
    <definedName name="canada" localSheetId="16" hidden="1">#REF!</definedName>
    <definedName name="canada" hidden="1">#REF!</definedName>
    <definedName name="Canadacounter" localSheetId="17" hidden="1">#REF!</definedName>
    <definedName name="Canadacounter" localSheetId="16" hidden="1">#REF!</definedName>
    <definedName name="Canadacounter" hidden="1">#REF!</definedName>
    <definedName name="cap_interest" localSheetId="13">#REF!</definedName>
    <definedName name="cap_interest" localSheetId="14">#REF!</definedName>
    <definedName name="cap_interest" localSheetId="15">#REF!</definedName>
    <definedName name="cap_interest">#REF!</definedName>
    <definedName name="Cap_Rate" localSheetId="13">#REF!</definedName>
    <definedName name="Cap_Rate" localSheetId="14">#REF!</definedName>
    <definedName name="Cap_Rate" localSheetId="17">#REF!</definedName>
    <definedName name="Cap_Rate" localSheetId="15">#REF!</definedName>
    <definedName name="Cap_Rate" localSheetId="16">#REF!</definedName>
    <definedName name="Cap_Rate">#REF!</definedName>
    <definedName name="Cap_Soc." localSheetId="13">#REF!</definedName>
    <definedName name="Cap_Soc." localSheetId="14">#REF!</definedName>
    <definedName name="Cap_Soc." localSheetId="15">#REF!</definedName>
    <definedName name="Cap_Soc.">#REF!</definedName>
    <definedName name="Capex" localSheetId="17">#REF!</definedName>
    <definedName name="Capex" localSheetId="16">#REF!</definedName>
    <definedName name="Capex">#REF!</definedName>
    <definedName name="capex_finance" localSheetId="13">#REF!</definedName>
    <definedName name="capex_finance" localSheetId="14">#REF!</definedName>
    <definedName name="capex_finance" localSheetId="15">#REF!</definedName>
    <definedName name="capex_finance">#REF!</definedName>
    <definedName name="CAPEX_NEEDS" localSheetId="13">#REF!</definedName>
    <definedName name="CAPEX_NEEDS" localSheetId="14">#REF!</definedName>
    <definedName name="CAPEX_NEEDS" localSheetId="17">#REF!</definedName>
    <definedName name="CAPEX_NEEDS" localSheetId="15">#REF!</definedName>
    <definedName name="CAPEX_NEEDS" localSheetId="16">#REF!</definedName>
    <definedName name="CAPEX_NEEDS">#REF!</definedName>
    <definedName name="CAPEX_QTR0" localSheetId="13">#REF!</definedName>
    <definedName name="CAPEX_QTR0" localSheetId="17">#REF!</definedName>
    <definedName name="CAPEX_QTR0" localSheetId="16">#REF!</definedName>
    <definedName name="CAPEX_QTR0">#REF!</definedName>
    <definedName name="CAPEX_QTR1" localSheetId="13">#REF!</definedName>
    <definedName name="CAPEX_QTR1" localSheetId="17">#REF!</definedName>
    <definedName name="CAPEX_QTR1" localSheetId="16">#REF!</definedName>
    <definedName name="CAPEX_QTR1">#REF!</definedName>
    <definedName name="CAPEX_QTR10" localSheetId="13">#REF!</definedName>
    <definedName name="CAPEX_QTR10" localSheetId="17">#REF!</definedName>
    <definedName name="CAPEX_QTR10" localSheetId="16">#REF!</definedName>
    <definedName name="CAPEX_QTR10">#REF!</definedName>
    <definedName name="CAPEX_QTR11" localSheetId="13">#REF!</definedName>
    <definedName name="CAPEX_QTR11" localSheetId="17">#REF!</definedName>
    <definedName name="CAPEX_QTR11" localSheetId="16">#REF!</definedName>
    <definedName name="CAPEX_QTR11">#REF!</definedName>
    <definedName name="CAPEX_QTR12" localSheetId="13">#REF!</definedName>
    <definedName name="CAPEX_QTR12" localSheetId="17">#REF!</definedName>
    <definedName name="CAPEX_QTR12" localSheetId="16">#REF!</definedName>
    <definedName name="CAPEX_QTR12">#REF!</definedName>
    <definedName name="CAPEX_QTR13" localSheetId="13">#REF!</definedName>
    <definedName name="CAPEX_QTR13" localSheetId="17">#REF!</definedName>
    <definedName name="CAPEX_QTR13" localSheetId="16">#REF!</definedName>
    <definedName name="CAPEX_QTR13">#REF!</definedName>
    <definedName name="CAPEX_QTR14" localSheetId="13">#REF!</definedName>
    <definedName name="CAPEX_QTR14" localSheetId="17">#REF!</definedName>
    <definedName name="CAPEX_QTR14" localSheetId="16">#REF!</definedName>
    <definedName name="CAPEX_QTR14">#REF!</definedName>
    <definedName name="CAPEX_QTR15" localSheetId="13">#REF!</definedName>
    <definedName name="CAPEX_QTR15" localSheetId="17">#REF!</definedName>
    <definedName name="CAPEX_QTR15" localSheetId="16">#REF!</definedName>
    <definedName name="CAPEX_QTR15">#REF!</definedName>
    <definedName name="CAPEX_QTR16" localSheetId="13">#REF!</definedName>
    <definedName name="CAPEX_QTR16" localSheetId="17">#REF!</definedName>
    <definedName name="CAPEX_QTR16" localSheetId="16">#REF!</definedName>
    <definedName name="CAPEX_QTR16">#REF!</definedName>
    <definedName name="CAPEX_QTR17" localSheetId="13">#REF!</definedName>
    <definedName name="CAPEX_QTR17" localSheetId="17">#REF!</definedName>
    <definedName name="CAPEX_QTR17" localSheetId="16">#REF!</definedName>
    <definedName name="CAPEX_QTR17">#REF!</definedName>
    <definedName name="CAPEX_QTR18" localSheetId="13">#REF!</definedName>
    <definedName name="CAPEX_QTR18" localSheetId="17">#REF!</definedName>
    <definedName name="CAPEX_QTR18" localSheetId="16">#REF!</definedName>
    <definedName name="CAPEX_QTR18">#REF!</definedName>
    <definedName name="CAPEX_QTR19" localSheetId="13">#REF!</definedName>
    <definedName name="CAPEX_QTR19" localSheetId="17">#REF!</definedName>
    <definedName name="CAPEX_QTR19" localSheetId="16">#REF!</definedName>
    <definedName name="CAPEX_QTR19">#REF!</definedName>
    <definedName name="CAPEX_QTR2" localSheetId="13">#REF!</definedName>
    <definedName name="CAPEX_QTR2" localSheetId="17">#REF!</definedName>
    <definedName name="CAPEX_QTR2" localSheetId="16">#REF!</definedName>
    <definedName name="CAPEX_QTR2">#REF!</definedName>
    <definedName name="CAPEX_QTR20" localSheetId="13">#REF!</definedName>
    <definedName name="CAPEX_QTR20" localSheetId="17">#REF!</definedName>
    <definedName name="CAPEX_QTR20" localSheetId="16">#REF!</definedName>
    <definedName name="CAPEX_QTR20">#REF!</definedName>
    <definedName name="CAPEX_QTR21" localSheetId="13">#REF!</definedName>
    <definedName name="CAPEX_QTR21" localSheetId="17">#REF!</definedName>
    <definedName name="CAPEX_QTR21" localSheetId="16">#REF!</definedName>
    <definedName name="CAPEX_QTR21">#REF!</definedName>
    <definedName name="CAPEX_QTR22" localSheetId="13">#REF!</definedName>
    <definedName name="CAPEX_QTR22" localSheetId="17">#REF!</definedName>
    <definedName name="CAPEX_QTR22" localSheetId="16">#REF!</definedName>
    <definedName name="CAPEX_QTR22">#REF!</definedName>
    <definedName name="CAPEX_QTR23" localSheetId="13">#REF!</definedName>
    <definedName name="CAPEX_QTR23" localSheetId="17">#REF!</definedName>
    <definedName name="CAPEX_QTR23" localSheetId="16">#REF!</definedName>
    <definedName name="CAPEX_QTR23">#REF!</definedName>
    <definedName name="CAPEX_QTR24" localSheetId="13">#REF!</definedName>
    <definedName name="CAPEX_QTR24" localSheetId="17">#REF!</definedName>
    <definedName name="CAPEX_QTR24" localSheetId="16">#REF!</definedName>
    <definedName name="CAPEX_QTR24">#REF!</definedName>
    <definedName name="CAPEX_QTR25" localSheetId="13">#REF!</definedName>
    <definedName name="CAPEX_QTR25" localSheetId="17">#REF!</definedName>
    <definedName name="CAPEX_QTR25" localSheetId="16">#REF!</definedName>
    <definedName name="CAPEX_QTR25">#REF!</definedName>
    <definedName name="CAPEX_QTR26" localSheetId="13">#REF!</definedName>
    <definedName name="CAPEX_QTR26" localSheetId="17">#REF!</definedName>
    <definedName name="CAPEX_QTR26" localSheetId="16">#REF!</definedName>
    <definedName name="CAPEX_QTR26">#REF!</definedName>
    <definedName name="CAPEX_QTR27" localSheetId="13">#REF!</definedName>
    <definedName name="CAPEX_QTR27" localSheetId="17">#REF!</definedName>
    <definedName name="CAPEX_QTR27" localSheetId="16">#REF!</definedName>
    <definedName name="CAPEX_QTR27">#REF!</definedName>
    <definedName name="CAPEX_QTR28" localSheetId="13">#REF!</definedName>
    <definedName name="CAPEX_QTR28" localSheetId="17">#REF!</definedName>
    <definedName name="CAPEX_QTR28" localSheetId="16">#REF!</definedName>
    <definedName name="CAPEX_QTR28">#REF!</definedName>
    <definedName name="CAPEX_QTR3" localSheetId="13">#REF!</definedName>
    <definedName name="CAPEX_QTR3" localSheetId="17">#REF!</definedName>
    <definedName name="CAPEX_QTR3" localSheetId="16">#REF!</definedName>
    <definedName name="CAPEX_QTR3">#REF!</definedName>
    <definedName name="CAPEX_QTR4" localSheetId="13">#REF!</definedName>
    <definedName name="CAPEX_QTR4" localSheetId="17">#REF!</definedName>
    <definedName name="CAPEX_QTR4" localSheetId="16">#REF!</definedName>
    <definedName name="CAPEX_QTR4">#REF!</definedName>
    <definedName name="CAPEX_QTR5" localSheetId="13">#REF!</definedName>
    <definedName name="CAPEX_QTR5" localSheetId="17">#REF!</definedName>
    <definedName name="CAPEX_QTR5" localSheetId="16">#REF!</definedName>
    <definedName name="CAPEX_QTR5">#REF!</definedName>
    <definedName name="CAPEX_QTR6" localSheetId="13">#REF!</definedName>
    <definedName name="CAPEX_QTR6" localSheetId="17">#REF!</definedName>
    <definedName name="CAPEX_QTR6" localSheetId="16">#REF!</definedName>
    <definedName name="CAPEX_QTR6">#REF!</definedName>
    <definedName name="CAPEX_QTR7" localSheetId="13">#REF!</definedName>
    <definedName name="CAPEX_QTR7" localSheetId="17">#REF!</definedName>
    <definedName name="CAPEX_QTR7" localSheetId="16">#REF!</definedName>
    <definedName name="CAPEX_QTR7">#REF!</definedName>
    <definedName name="CAPEX_QTR8" localSheetId="13">#REF!</definedName>
    <definedName name="CAPEX_QTR8" localSheetId="17">#REF!</definedName>
    <definedName name="CAPEX_QTR8" localSheetId="16">#REF!</definedName>
    <definedName name="CAPEX_QTR8">#REF!</definedName>
    <definedName name="CAPEX_QTR9" localSheetId="13">#REF!</definedName>
    <definedName name="CAPEX_QTR9" localSheetId="17">#REF!</definedName>
    <definedName name="CAPEX_QTR9" localSheetId="16">#REF!</definedName>
    <definedName name="CAPEX_QTR9">#REF!</definedName>
    <definedName name="Capex2" localSheetId="17">#REF!</definedName>
    <definedName name="Capex2" localSheetId="16">#REF!</definedName>
    <definedName name="Capex2">#REF!</definedName>
    <definedName name="Capex3" localSheetId="17">#REF!</definedName>
    <definedName name="Capex3" localSheetId="16">#REF!</definedName>
    <definedName name="Capex3">#REF!</definedName>
    <definedName name="CapexMX" localSheetId="17">#REF!</definedName>
    <definedName name="CapexMX" localSheetId="16">#REF!</definedName>
    <definedName name="CapexMX">#REF!</definedName>
    <definedName name="CapexMXmonthly" localSheetId="13">#REF!</definedName>
    <definedName name="CapexMXmonthly" localSheetId="14">#REF!</definedName>
    <definedName name="CapexMXmonthly" localSheetId="15">#REF!</definedName>
    <definedName name="CapexMXmonthly">#REF!</definedName>
    <definedName name="Capitale_circolante" localSheetId="13">#REF!</definedName>
    <definedName name="Capitale_circolante" localSheetId="15">#REF!</definedName>
    <definedName name="Capitale_circolante">#REF!</definedName>
    <definedName name="CapitalGain" localSheetId="17">#REF!</definedName>
    <definedName name="CapitalGain" localSheetId="16">#REF!</definedName>
    <definedName name="CapitalGain">#REF!</definedName>
    <definedName name="CapRate" localSheetId="17">#REF!</definedName>
    <definedName name="CapRate" localSheetId="16">#REF!</definedName>
    <definedName name="CapRate">#REF!</definedName>
    <definedName name="CAPRESERVE" localSheetId="17">#REF!</definedName>
    <definedName name="CAPRESERVE" localSheetId="16">#REF!</definedName>
    <definedName name="CAPRESERVE">#REF!</definedName>
    <definedName name="cas" localSheetId="13" hidden="1">{#N/A,#N/A,FALSE,"Income";#N/A,#N/A,FALSE,"Cost of Goods Sold";#N/A,#N/A,FALSE,"Other Costs";#N/A,#N/A,FALSE,"Other Income";#N/A,#N/A,FALSE,"Taxes";#N/A,#N/A,FALSE,"Other Deductions";#N/A,#N/A,FALSE,"Compensation of Officers"}</definedName>
    <definedName name="cas" localSheetId="14" hidden="1">{#N/A,#N/A,FALSE,"Income";#N/A,#N/A,FALSE,"Cost of Goods Sold";#N/A,#N/A,FALSE,"Other Costs";#N/A,#N/A,FALSE,"Other Income";#N/A,#N/A,FALSE,"Taxes";#N/A,#N/A,FALSE,"Other Deductions";#N/A,#N/A,FALSE,"Compensation of Officers"}</definedName>
    <definedName name="cas" localSheetId="17" hidden="1">{#N/A,#N/A,FALSE,"Income";#N/A,#N/A,FALSE,"Cost of Goods Sold";#N/A,#N/A,FALSE,"Other Costs";#N/A,#N/A,FALSE,"Other Income";#N/A,#N/A,FALSE,"Taxes";#N/A,#N/A,FALSE,"Other Deductions";#N/A,#N/A,FALSE,"Compensation of Officers"}</definedName>
    <definedName name="cas" localSheetId="15" hidden="1">{#N/A,#N/A,FALSE,"Income";#N/A,#N/A,FALSE,"Cost of Goods Sold";#N/A,#N/A,FALSE,"Other Costs";#N/A,#N/A,FALSE,"Other Income";#N/A,#N/A,FALSE,"Taxes";#N/A,#N/A,FALSE,"Other Deductions";#N/A,#N/A,FALSE,"Compensation of Officers"}</definedName>
    <definedName name="cas" localSheetId="16" hidden="1">{#N/A,#N/A,FALSE,"Income";#N/A,#N/A,FALSE,"Cost of Goods Sold";#N/A,#N/A,FALSE,"Other Costs";#N/A,#N/A,FALSE,"Other Income";#N/A,#N/A,FALSE,"Taxes";#N/A,#N/A,FALSE,"Other Deductions";#N/A,#N/A,FALSE,"Compensation of Officers"}</definedName>
    <definedName name="cas" hidden="1">{#N/A,#N/A,FALSE,"Income";#N/A,#N/A,FALSE,"Cost of Goods Sold";#N/A,#N/A,FALSE,"Other Costs";#N/A,#N/A,FALSE,"Other Income";#N/A,#N/A,FALSE,"Taxes";#N/A,#N/A,FALSE,"Other Deductions";#N/A,#N/A,FALSE,"Compensation of Officers"}</definedName>
    <definedName name="casenumber" localSheetId="17">#REF!</definedName>
    <definedName name="casenumber" localSheetId="16">#REF!</definedName>
    <definedName name="casenumber">#REF!</definedName>
    <definedName name="cash_flow" localSheetId="13">#REF!</definedName>
    <definedName name="cash_flow" localSheetId="14">#REF!</definedName>
    <definedName name="cash_flow" localSheetId="15">#REF!</definedName>
    <definedName name="cash_flow">#REF!</definedName>
    <definedName name="cash_flow1" localSheetId="13">#REF!</definedName>
    <definedName name="cash_flow1" localSheetId="15">#REF!</definedName>
    <definedName name="cash_flow1">#REF!</definedName>
    <definedName name="cash_flow2" localSheetId="13">#REF!</definedName>
    <definedName name="cash_flow2" localSheetId="15">#REF!</definedName>
    <definedName name="cash_flow2">#REF!</definedName>
    <definedName name="CC" localSheetId="13" hidden="1">{#N/A,#N/A,TRUE,"Main Issues";#N/A,#N/A,TRUE,"Income statement ($)"}</definedName>
    <definedName name="CC" localSheetId="14" hidden="1">{#N/A,#N/A,TRUE,"Main Issues";#N/A,#N/A,TRUE,"Income statement ($)"}</definedName>
    <definedName name="CC" localSheetId="17" hidden="1">{#N/A,#N/A,TRUE,"Main Issues";#N/A,#N/A,TRUE,"Income statement ($)"}</definedName>
    <definedName name="CC" localSheetId="15" hidden="1">{#N/A,#N/A,TRUE,"Main Issues";#N/A,#N/A,TRUE,"Income statement ($)"}</definedName>
    <definedName name="CC" localSheetId="16" hidden="1">{#N/A,#N/A,TRUE,"Main Issues";#N/A,#N/A,TRUE,"Income statement ($)"}</definedName>
    <definedName name="CC" hidden="1">{#N/A,#N/A,TRUE,"Main Issues";#N/A,#N/A,TRUE,"Income statement ($)"}</definedName>
    <definedName name="Cdv" localSheetId="17">#REF!</definedName>
    <definedName name="Cdv" localSheetId="16">#REF!</definedName>
    <definedName name="Cdv">#REF!</definedName>
    <definedName name="Cell1">#REF!</definedName>
    <definedName name="Cell2">#REF!</definedName>
    <definedName name="cEstimatedValue" localSheetId="17">#REF!</definedName>
    <definedName name="cEstimatedValue" localSheetId="16">#REF!</definedName>
    <definedName name="cEstimatedValue">#REF!</definedName>
    <definedName name="CF_YEAR1" localSheetId="17">#REF!</definedName>
    <definedName name="CF_YEAR1" localSheetId="16">#REF!</definedName>
    <definedName name="CF_YEAR1">#REF!</definedName>
    <definedName name="CF_YEAR2" localSheetId="17">#REF!</definedName>
    <definedName name="CF_YEAR2" localSheetId="16">#REF!</definedName>
    <definedName name="CF_YEAR2">#REF!</definedName>
    <definedName name="CF_YEAR3" localSheetId="17">#REF!</definedName>
    <definedName name="CF_YEAR3" localSheetId="16">#REF!</definedName>
    <definedName name="CF_YEAR3">#REF!</definedName>
    <definedName name="CF_YEAR4" localSheetId="17">#REF!</definedName>
    <definedName name="CF_YEAR4" localSheetId="16">#REF!</definedName>
    <definedName name="CF_YEAR4">#REF!</definedName>
    <definedName name="CF_YEAR5" localSheetId="17">#REF!</definedName>
    <definedName name="CF_YEAR5" localSheetId="16">#REF!</definedName>
    <definedName name="CF_YEAR5">#REF!</definedName>
    <definedName name="CF_YEAR6" localSheetId="17">#REF!</definedName>
    <definedName name="CF_YEAR6" localSheetId="16">#REF!</definedName>
    <definedName name="CF_YEAR6">#REF!</definedName>
    <definedName name="CF_YEAR7" localSheetId="17">#REF!</definedName>
    <definedName name="CF_YEAR7" localSheetId="16">#REF!</definedName>
    <definedName name="CF_YEAR7">#REF!</definedName>
    <definedName name="CFF" localSheetId="13">{16}</definedName>
    <definedName name="CFF" localSheetId="14">{16}</definedName>
    <definedName name="CFF" localSheetId="17">{16}</definedName>
    <definedName name="CFF" localSheetId="15">{16}</definedName>
    <definedName name="CFF" localSheetId="16">{16}</definedName>
    <definedName name="CFF">{16}</definedName>
    <definedName name="cFirstAnnualServiceCharge" localSheetId="17">#REF!</definedName>
    <definedName name="cFirstAnnualServiceCharge" localSheetId="16">#REF!</definedName>
    <definedName name="cFirstAnnualServiceCharge">#REF!</definedName>
    <definedName name="cFirstMonthsRent" localSheetId="17">#REF!</definedName>
    <definedName name="cFirstMonthsRent" localSheetId="16">#REF!</definedName>
    <definedName name="cFirstMonthsRent">#REF!</definedName>
    <definedName name="CFStart" localSheetId="17">#REF!</definedName>
    <definedName name="CFStart" localSheetId="16">#REF!</definedName>
    <definedName name="CFStart">#REF!</definedName>
    <definedName name="Chandler" localSheetId="13" hidden="1">{"forecast",#N/A,FALSE,"PL";"FCST YTD",#N/A,FALSE,"PL";"new bud adj",#N/A,FALSE,"PL";"new budget",#N/A,FALSE,"PL";"qtr",#N/A,FALSE,"PL";"bal sheet",#N/A,FALSE,"MONTHLY BALANCE SHEET";"fcst w head depre cap",#N/A,FALSE,"PL"}</definedName>
    <definedName name="Chandler" localSheetId="14" hidden="1">{"forecast",#N/A,FALSE,"PL";"FCST YTD",#N/A,FALSE,"PL";"new bud adj",#N/A,FALSE,"PL";"new budget",#N/A,FALSE,"PL";"qtr",#N/A,FALSE,"PL";"bal sheet",#N/A,FALSE,"MONTHLY BALANCE SHEET";"fcst w head depre cap",#N/A,FALSE,"PL"}</definedName>
    <definedName name="Chandler" localSheetId="17" hidden="1">{"forecast",#N/A,FALSE,"PL";"FCST YTD",#N/A,FALSE,"PL";"new bud adj",#N/A,FALSE,"PL";"new budget",#N/A,FALSE,"PL";"qtr",#N/A,FALSE,"PL";"bal sheet",#N/A,FALSE,"MONTHLY BALANCE SHEET";"fcst w head depre cap",#N/A,FALSE,"PL"}</definedName>
    <definedName name="Chandler" localSheetId="15" hidden="1">{"forecast",#N/A,FALSE,"PL";"FCST YTD",#N/A,FALSE,"PL";"new bud adj",#N/A,FALSE,"PL";"new budget",#N/A,FALSE,"PL";"qtr",#N/A,FALSE,"PL";"bal sheet",#N/A,FALSE,"MONTHLY BALANCE SHEET";"fcst w head depre cap",#N/A,FALSE,"PL"}</definedName>
    <definedName name="Chandler" localSheetId="16" hidden="1">{"forecast",#N/A,FALSE,"PL";"FCST YTD",#N/A,FALSE,"PL";"new bud adj",#N/A,FALSE,"PL";"new budget",#N/A,FALSE,"PL";"qtr",#N/A,FALSE,"PL";"bal sheet",#N/A,FALSE,"MONTHLY BALANCE SHEET";"fcst w head depre cap",#N/A,FALSE,"PL"}</definedName>
    <definedName name="Chandler" hidden="1">{"forecast",#N/A,FALSE,"PL";"FCST YTD",#N/A,FALSE,"PL";"new bud adj",#N/A,FALSE,"PL";"new budget",#N/A,FALSE,"PL";"qtr",#N/A,FALSE,"PL";"bal sheet",#N/A,FALSE,"MONTHLY BALANCE SHEET";"fcst w head depre cap",#N/A,FALSE,"PL"}</definedName>
    <definedName name="Chart" localSheetId="13" hidden="1">#REF!</definedName>
    <definedName name="Chart" localSheetId="17" hidden="1">#REF!</definedName>
    <definedName name="Chart" localSheetId="16" hidden="1">#REF!</definedName>
    <definedName name="Chart" hidden="1">#REF!</definedName>
    <definedName name="CIAO" localSheetId="13">#REF!</definedName>
    <definedName name="CIAO" localSheetId="14">#REF!</definedName>
    <definedName name="CIAO" localSheetId="15">#REF!</definedName>
    <definedName name="CIAO">#REF!</definedName>
    <definedName name="CIS" localSheetId="13">{16}</definedName>
    <definedName name="CIS" localSheetId="14">{16}</definedName>
    <definedName name="CIS" localSheetId="17">{16}</definedName>
    <definedName name="CIS" localSheetId="15">{16}</definedName>
    <definedName name="CIS" localSheetId="16">{16}</definedName>
    <definedName name="CIS">{16}</definedName>
    <definedName name="ClearDataTables">#REF!</definedName>
    <definedName name="ClearPancake">#REF!</definedName>
    <definedName name="ClearRange">#REF!</definedName>
    <definedName name="closing_costs">#REF!</definedName>
    <definedName name="CNDuCoDK">#REF!</definedName>
    <definedName name="CNDuNoDK">#REF!</definedName>
    <definedName name="CNMaTKDK">#REF!</definedName>
    <definedName name="CNTKDK">#REF!</definedName>
    <definedName name="CodInputTable" localSheetId="17">#REF!</definedName>
    <definedName name="CodInputTable" localSheetId="16">#REF!</definedName>
    <definedName name="CodInputTable">#REF!</definedName>
    <definedName name="COGS_Total" localSheetId="13">#REF!</definedName>
    <definedName name="COGS_Total" localSheetId="14">#REF!</definedName>
    <definedName name="COGS_Total" localSheetId="15">#REF!</definedName>
    <definedName name="COGS_Total">#REF!</definedName>
    <definedName name="columbia" localSheetId="13" hidden="1">{#N/A,#N/A,FALSE,"Income";#N/A,#N/A,FALSE,"Cost of Goods Sold";#N/A,#N/A,FALSE,"Other Costs";#N/A,#N/A,FALSE,"Other Income";#N/A,#N/A,FALSE,"Taxes";#N/A,#N/A,FALSE,"Other Deductions";#N/A,#N/A,FALSE,"Compensation of Officers"}</definedName>
    <definedName name="columbia" localSheetId="14" hidden="1">{#N/A,#N/A,FALSE,"Income";#N/A,#N/A,FALSE,"Cost of Goods Sold";#N/A,#N/A,FALSE,"Other Costs";#N/A,#N/A,FALSE,"Other Income";#N/A,#N/A,FALSE,"Taxes";#N/A,#N/A,FALSE,"Other Deductions";#N/A,#N/A,FALSE,"Compensation of Officers"}</definedName>
    <definedName name="columbia" localSheetId="17" hidden="1">{#N/A,#N/A,FALSE,"Income";#N/A,#N/A,FALSE,"Cost of Goods Sold";#N/A,#N/A,FALSE,"Other Costs";#N/A,#N/A,FALSE,"Other Income";#N/A,#N/A,FALSE,"Taxes";#N/A,#N/A,FALSE,"Other Deductions";#N/A,#N/A,FALSE,"Compensation of Officers"}</definedName>
    <definedName name="columbia" localSheetId="15" hidden="1">{#N/A,#N/A,FALSE,"Income";#N/A,#N/A,FALSE,"Cost of Goods Sold";#N/A,#N/A,FALSE,"Other Costs";#N/A,#N/A,FALSE,"Other Income";#N/A,#N/A,FALSE,"Taxes";#N/A,#N/A,FALSE,"Other Deductions";#N/A,#N/A,FALSE,"Compensation of Officers"}</definedName>
    <definedName name="columbia" localSheetId="16" hidden="1">{#N/A,#N/A,FALSE,"Income";#N/A,#N/A,FALSE,"Cost of Goods Sold";#N/A,#N/A,FALSE,"Other Costs";#N/A,#N/A,FALSE,"Other Income";#N/A,#N/A,FALSE,"Taxes";#N/A,#N/A,FALSE,"Other Deductions";#N/A,#N/A,FALSE,"Compensation of Officers"}</definedName>
    <definedName name="columbia" hidden="1">{#N/A,#N/A,FALSE,"Income";#N/A,#N/A,FALSE,"Cost of Goods Sold";#N/A,#N/A,FALSE,"Other Costs";#N/A,#N/A,FALSE,"Other Income";#N/A,#N/A,FALSE,"Taxes";#N/A,#N/A,FALSE,"Other Deductions";#N/A,#N/A,FALSE,"Compensation of Officers"}</definedName>
    <definedName name="CombinePancake">#REF!</definedName>
    <definedName name="COMMENTS_1" localSheetId="17">#REF!</definedName>
    <definedName name="COMMENTS_1" localSheetId="16">#REF!</definedName>
    <definedName name="COMMENTS_1">#REF!</definedName>
    <definedName name="COMMENTS_2" localSheetId="17">#REF!</definedName>
    <definedName name="COMMENTS_2" localSheetId="16">#REF!</definedName>
    <definedName name="COMMENTS_2">#REF!</definedName>
    <definedName name="COMP_ADDRESS" localSheetId="17">#REF!</definedName>
    <definedName name="COMP_ADDRESS" localSheetId="16">#REF!</definedName>
    <definedName name="COMP_ADDRESS">#REF!</definedName>
    <definedName name="COMP_AREA" localSheetId="17">#REF!</definedName>
    <definedName name="COMP_AREA" localSheetId="16">#REF!</definedName>
    <definedName name="COMP_AREA">#REF!</definedName>
    <definedName name="COMP_CITY" localSheetId="17">#REF!</definedName>
    <definedName name="COMP_CITY" localSheetId="16">#REF!</definedName>
    <definedName name="COMP_CITY">#REF!</definedName>
    <definedName name="COMP_COMMENT" localSheetId="17">#REF!</definedName>
    <definedName name="COMP_COMMENT" localSheetId="16">#REF!</definedName>
    <definedName name="COMP_COMMENT">#REF!</definedName>
    <definedName name="COMP_DATE" localSheetId="17">#REF!</definedName>
    <definedName name="COMP_DATE" localSheetId="16">#REF!</definedName>
    <definedName name="COMP_DATE">#REF!</definedName>
    <definedName name="COMP_RATE" localSheetId="17">#REF!</definedName>
    <definedName name="COMP_RATE" localSheetId="16">#REF!</definedName>
    <definedName name="COMP_RATE">#REF!</definedName>
    <definedName name="COMP_TAX" localSheetId="17">#REF!</definedName>
    <definedName name="COMP_TAX" localSheetId="16">#REF!</definedName>
    <definedName name="COMP_TAX">#REF!</definedName>
    <definedName name="COMP_TRANSACT" localSheetId="17">#REF!</definedName>
    <definedName name="COMP_TRANSACT" localSheetId="16">#REF!</definedName>
    <definedName name="COMP_TRANSACT">#REF!</definedName>
    <definedName name="COMP_TYPE" localSheetId="17">#REF!</definedName>
    <definedName name="COMP_TYPE" localSheetId="16">#REF!</definedName>
    <definedName name="COMP_TYPE">#REF!</definedName>
    <definedName name="comp1" localSheetId="13">#REF!</definedName>
    <definedName name="comp1" localSheetId="17">#REF!</definedName>
    <definedName name="comp1" localSheetId="16">#REF!</definedName>
    <definedName name="comp1">#REF!</definedName>
    <definedName name="Company_name" localSheetId="17">#REF!</definedName>
    <definedName name="Company_name" localSheetId="16">#REF!</definedName>
    <definedName name="Company_name">#REF!</definedName>
    <definedName name="Complete" localSheetId="14">#REF!</definedName>
    <definedName name="Complete" localSheetId="17">#REF!</definedName>
    <definedName name="Complete" localSheetId="16">#REF!</definedName>
    <definedName name="Complete">#REF!</definedName>
    <definedName name="COMPS" localSheetId="17">#REF!</definedName>
    <definedName name="COMPS" localSheetId="16">#REF!</definedName>
    <definedName name="COMPS">#REF!</definedName>
    <definedName name="comps2" localSheetId="13">#REF!</definedName>
    <definedName name="comps2" localSheetId="17">#REF!</definedName>
    <definedName name="comps2" localSheetId="16">#REF!</definedName>
    <definedName name="comps2">#REF!</definedName>
    <definedName name="CONDITION" localSheetId="13">#REF!</definedName>
    <definedName name="CONDITION" localSheetId="17">#REF!</definedName>
    <definedName name="CONDITION" localSheetId="16">#REF!</definedName>
    <definedName name="CONDITION">#REF!</definedName>
    <definedName name="CONDO_ACTRENT" localSheetId="13">#REF!</definedName>
    <definedName name="CONDO_ACTRENT" localSheetId="17">#REF!</definedName>
    <definedName name="CONDO_ACTRENT" localSheetId="16">#REF!</definedName>
    <definedName name="CONDO_ACTRENT">#REF!</definedName>
    <definedName name="CONDO_AREA" localSheetId="13">#REF!</definedName>
    <definedName name="CONDO_AREA" localSheetId="17">#REF!</definedName>
    <definedName name="CONDO_AREA" localSheetId="16">#REF!</definedName>
    <definedName name="CONDO_AREA">#REF!</definedName>
    <definedName name="CONDO_MKTRENT" localSheetId="13">#REF!</definedName>
    <definedName name="CONDO_MKTRENT" localSheetId="17">#REF!</definedName>
    <definedName name="CONDO_MKTRENT" localSheetId="16">#REF!</definedName>
    <definedName name="CONDO_MKTRENT">#REF!</definedName>
    <definedName name="CONDO_OCC" localSheetId="13">#REF!</definedName>
    <definedName name="CONDO_OCC" localSheetId="17">#REF!</definedName>
    <definedName name="CONDO_OCC" localSheetId="16">#REF!</definedName>
    <definedName name="CONDO_OCC">#REF!</definedName>
    <definedName name="CONDO_RESVAL" localSheetId="13">#REF!</definedName>
    <definedName name="CONDO_RESVAL" localSheetId="17">#REF!</definedName>
    <definedName name="CONDO_RESVAL" localSheetId="16">#REF!</definedName>
    <definedName name="CONDO_RESVAL">#REF!</definedName>
    <definedName name="CONDO_UNITS" localSheetId="13">#REF!</definedName>
    <definedName name="CONDO_UNITS" localSheetId="17">#REF!</definedName>
    <definedName name="CONDO_UNITS" localSheetId="16">#REF!</definedName>
    <definedName name="CONDO_UNITS">#REF!</definedName>
    <definedName name="CONDO_VALUER" localSheetId="13">#REF!</definedName>
    <definedName name="CONDO_VALUER" localSheetId="17">#REF!</definedName>
    <definedName name="CONDO_VALUER" localSheetId="16">#REF!</definedName>
    <definedName name="CONDO_VALUER">#REF!</definedName>
    <definedName name="CONFORMITY" localSheetId="13">#REF!</definedName>
    <definedName name="CONFORMITY" localSheetId="17">#REF!</definedName>
    <definedName name="CONFORMITY" localSheetId="16">#REF!</definedName>
    <definedName name="CONFORMITY">#REF!</definedName>
    <definedName name="ConfrontoFusione" localSheetId="13">#REF!</definedName>
    <definedName name="ConfrontoFusione" localSheetId="14">#REF!</definedName>
    <definedName name="ConfrontoFusione" localSheetId="15">#REF!</definedName>
    <definedName name="ConfrontoFusione">#REF!</definedName>
    <definedName name="CONSFIN" localSheetId="14">#REF!</definedName>
    <definedName name="CONSFIN" localSheetId="17">#REF!</definedName>
    <definedName name="CONSFIN" localSheetId="15">#REF!</definedName>
    <definedName name="CONSFIN" localSheetId="16">#REF!</definedName>
    <definedName name="CONSFIN">#REF!</definedName>
    <definedName name="Conso_CF_p" localSheetId="13">#REF!</definedName>
    <definedName name="Conso_CF_p" localSheetId="14">#REF!</definedName>
    <definedName name="Conso_CF_p" localSheetId="15">#REF!</definedName>
    <definedName name="Conso_CF_p">#REF!</definedName>
    <definedName name="CONSOL_Revtrend_Curr" localSheetId="14">#REF!</definedName>
    <definedName name="CONSOL_Revtrend_Curr" localSheetId="17">#REF!</definedName>
    <definedName name="CONSOL_Revtrend_Curr" localSheetId="16">#REF!</definedName>
    <definedName name="CONSOL_Revtrend_Curr">#REF!</definedName>
    <definedName name="CONSOL_Revtrend_Prior" localSheetId="14">#REF!</definedName>
    <definedName name="CONSOL_Revtrend_Prior" localSheetId="17">#REF!</definedName>
    <definedName name="CONSOL_Revtrend_Prior" localSheetId="16">#REF!</definedName>
    <definedName name="CONSOL_Revtrend_Prior">#REF!</definedName>
    <definedName name="ConsSP1" localSheetId="14">#REF!</definedName>
    <definedName name="ConsSP1" localSheetId="17">#REF!</definedName>
    <definedName name="ConsSP1" localSheetId="16">#REF!</definedName>
    <definedName name="ConsSP1">#REF!</definedName>
    <definedName name="CONSTRUCT_TYPE" localSheetId="14">#REF!</definedName>
    <definedName name="CONSTRUCT_TYPE" localSheetId="17">#REF!</definedName>
    <definedName name="CONSTRUCT_TYPE" localSheetId="16">#REF!</definedName>
    <definedName name="CONSTRUCT_TYPE">#REF!</definedName>
    <definedName name="Conto_Econ.In_dollari" localSheetId="14">#REF!</definedName>
    <definedName name="Conto_Econ.In_dollari" localSheetId="17">#REF!</definedName>
    <definedName name="Conto_Econ.In_dollari" localSheetId="16">#REF!</definedName>
    <definedName name="Conto_Econ.In_dollari">#REF!</definedName>
    <definedName name="ContractDb" localSheetId="17">#REF!</definedName>
    <definedName name="ContractDb" localSheetId="16">#REF!</definedName>
    <definedName name="ContractDb">#REF!</definedName>
    <definedName name="CONTROL" localSheetId="17">#REF!</definedName>
    <definedName name="CONTROL" localSheetId="16">#REF!</definedName>
    <definedName name="CONTROL">#REF!</definedName>
    <definedName name="COOP?" localSheetId="17">#REF!</definedName>
    <definedName name="COOP?" localSheetId="16">#REF!</definedName>
    <definedName name="COOP?">#REF!</definedName>
    <definedName name="COOP_DESCR" localSheetId="17">#REF!</definedName>
    <definedName name="COOP_DESCR" localSheetId="16">#REF!</definedName>
    <definedName name="COOP_DESCR">#REF!</definedName>
    <definedName name="copy_transpose" localSheetId="13">#REF!</definedName>
    <definedName name="copy_transpose" localSheetId="14">#REF!</definedName>
    <definedName name="copy_transpose" localSheetId="15">#REF!</definedName>
    <definedName name="copy_transpose">#REF!</definedName>
    <definedName name="CopyLine" localSheetId="13">#REF!</definedName>
    <definedName name="CopyLine" localSheetId="15">#REF!</definedName>
    <definedName name="CopyLine">#REF!</definedName>
    <definedName name="COST_OF_SALES" localSheetId="17">#REF!</definedName>
    <definedName name="COST_OF_SALES" localSheetId="16">#REF!</definedName>
    <definedName name="COST_OF_SALES">#REF!</definedName>
    <definedName name="CostDB" localSheetId="17">#REF!</definedName>
    <definedName name="CostDB" localSheetId="16">#REF!</definedName>
    <definedName name="CostDB">#REF!</definedName>
    <definedName name="Costidiretti" localSheetId="13">#REF!</definedName>
    <definedName name="Costidiretti" localSheetId="14">#REF!</definedName>
    <definedName name="Costidiretti" localSheetId="15">#REF!</definedName>
    <definedName name="Costidiretti">#REF!</definedName>
    <definedName name="costomandatory" localSheetId="13">#REF!</definedName>
    <definedName name="costomandatory" localSheetId="17">#REF!</definedName>
    <definedName name="costomandatory" localSheetId="16">#REF!</definedName>
    <definedName name="costomandatory">#REF!</definedName>
    <definedName name="CostSpecialActions" localSheetId="13">#REF!</definedName>
    <definedName name="CostSpecialActions" localSheetId="17">#REF!</definedName>
    <definedName name="CostSpecialActions" localSheetId="16">#REF!</definedName>
    <definedName name="CostSpecialActions">#REF!</definedName>
    <definedName name="Countermeasures" localSheetId="14" hidden="1">#REF!</definedName>
    <definedName name="Countermeasures" localSheetId="15" hidden="1">#REF!</definedName>
    <definedName name="Countermeasures" hidden="1">#REF!</definedName>
    <definedName name="Country" localSheetId="17">#REF!</definedName>
    <definedName name="Country" localSheetId="16">#REF!</definedName>
    <definedName name="Country">#REF!</definedName>
    <definedName name="CountryMandatory" localSheetId="13">#REF!</definedName>
    <definedName name="CountryMandatory" localSheetId="17">#REF!</definedName>
    <definedName name="CountryMandatory" localSheetId="16">#REF!</definedName>
    <definedName name="CountryMandatory">#REF!</definedName>
    <definedName name="CountrySpecialActions" localSheetId="13">#REF!</definedName>
    <definedName name="CountrySpecialActions" localSheetId="17">#REF!</definedName>
    <definedName name="CountrySpecialActions" localSheetId="16">#REF!</definedName>
    <definedName name="CountrySpecialActions">#REF!</definedName>
    <definedName name="Cover" localSheetId="13">#REF!</definedName>
    <definedName name="Cover" localSheetId="14">#REF!</definedName>
    <definedName name="Cover" localSheetId="15">#REF!</definedName>
    <definedName name="Cover">#REF!</definedName>
    <definedName name="cRentInflation" localSheetId="17">#REF!</definedName>
    <definedName name="cRentInflation" localSheetId="16">#REF!</definedName>
    <definedName name="cRentInflation">#REF!</definedName>
    <definedName name="_xlnm.Criteria" localSheetId="13">#REF!</definedName>
    <definedName name="_xlnm.Criteria" localSheetId="14">#REF!</definedName>
    <definedName name="_xlnm.Criteria" localSheetId="15">#REF!</definedName>
    <definedName name="_xlnm.Criteria">#REF!</definedName>
    <definedName name="CUMULATED_FREE_CASH_FLOW_AFTER_TAX" localSheetId="13">#REF!</definedName>
    <definedName name="CUMULATED_FREE_CASH_FLOW_AFTER_TAX" localSheetId="15">#REF!</definedName>
    <definedName name="CUMULATED_FREE_CASH_FLOW_AFTER_TAX">#REF!</definedName>
    <definedName name="CURRENT_STATUS" localSheetId="17">#REF!</definedName>
    <definedName name="CURRENT_STATUS" localSheetId="16">#REF!</definedName>
    <definedName name="CURRENT_STATUS">#REF!</definedName>
    <definedName name="CurrentReportDate">35302</definedName>
    <definedName name="D">#REF!</definedName>
    <definedName name="D.">#REF!,#REF!</definedName>
    <definedName name="D_120">#REF!</definedName>
    <definedName name="D01Valore">#REF!</definedName>
    <definedName name="DASS">#REF!</definedName>
    <definedName name="Data" localSheetId="17">#REF!</definedName>
    <definedName name="Data" localSheetId="16">#REF!</definedName>
    <definedName name="Data">#REF!</definedName>
    <definedName name="DATA___Volumes" localSheetId="13">#REF!</definedName>
    <definedName name="DATA___Volumes" localSheetId="14">#REF!</definedName>
    <definedName name="DATA___Volumes" localSheetId="15">#REF!</definedName>
    <definedName name="DATA___Volumes">#REF!</definedName>
    <definedName name="DATA__Revenues" localSheetId="13">#REF!</definedName>
    <definedName name="DATA__Revenues" localSheetId="15">#REF!</definedName>
    <definedName name="DATA__Revenues">#REF!</definedName>
    <definedName name="Data_Chiusura" localSheetId="13">#REF!</definedName>
    <definedName name="Data_Chiusura" localSheetId="15">#REF!</definedName>
    <definedName name="Data_Chiusura">#REF!</definedName>
    <definedName name="DATA_ISeuro">#REF!</definedName>
    <definedName name="DATA_ISlit">#REF!</definedName>
    <definedName name="DATA1">#REF!</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3">#REF!</definedName>
    <definedName name="DATA4">#REF!</definedName>
    <definedName name="DATA5">#REF!</definedName>
    <definedName name="DATA6">#REF!</definedName>
    <definedName name="DATA7">#REF!</definedName>
    <definedName name="DATA8">#REF!</definedName>
    <definedName name="DATA9">#REF!</definedName>
    <definedName name="dataaa">#REF!</definedName>
    <definedName name="DataAgg" localSheetId="17">#REF!</definedName>
    <definedName name="DataAgg" localSheetId="16">#REF!</definedName>
    <definedName name="DataAgg">#REF!</definedName>
    <definedName name="DataBal" localSheetId="17">#REF!</definedName>
    <definedName name="DataBal" localSheetId="16">#REF!</definedName>
    <definedName name="DataBal">#REF!</definedName>
    <definedName name="_xlnm.Database" localSheetId="17">#REF!</definedName>
    <definedName name="_xlnm.Database" localSheetId="16">#REF!</definedName>
    <definedName name="_xlnm.Database">#REF!</definedName>
    <definedName name="DATABASE2" localSheetId="17">#REF!</definedName>
    <definedName name="DATABASE2" localSheetId="16">#REF!</definedName>
    <definedName name="DATABASE2">#REF!</definedName>
    <definedName name="dataHC" localSheetId="13">#REF!</definedName>
    <definedName name="dataHC" localSheetId="0">#REF!</definedName>
    <definedName name="dataHC" localSheetId="14">#REF!</definedName>
    <definedName name="dataHC" localSheetId="15">#REF!</definedName>
    <definedName name="dataHC">#REF!</definedName>
    <definedName name="Datatable" localSheetId="13">#REF!</definedName>
    <definedName name="Datatable" localSheetId="17">#REF!</definedName>
    <definedName name="Datatable" localSheetId="16">#REF!</definedName>
    <definedName name="Datatable">#REF!</definedName>
    <definedName name="DATATABLE_1" localSheetId="13">#REF!</definedName>
    <definedName name="DATATABLE_1" localSheetId="17">#REF!</definedName>
    <definedName name="DATATABLE_1" localSheetId="16">#REF!</definedName>
    <definedName name="DATATABLE_1">#REF!</definedName>
    <definedName name="DataTable_1X" localSheetId="13">#REF!</definedName>
    <definedName name="DataTable_1X" localSheetId="17">#REF!</definedName>
    <definedName name="DataTable_1X" localSheetId="16">#REF!</definedName>
    <definedName name="DataTable_1X">#REF!</definedName>
    <definedName name="DATATABLE_2" localSheetId="13">#REF!</definedName>
    <definedName name="DATATABLE_2" localSheetId="17">#REF!</definedName>
    <definedName name="DATATABLE_2" localSheetId="16">#REF!</definedName>
    <definedName name="DATATABLE_2">#REF!</definedName>
    <definedName name="DataTable_2X" localSheetId="13">#REF!</definedName>
    <definedName name="DataTable_2X" localSheetId="17">#REF!</definedName>
    <definedName name="DataTable_2X" localSheetId="16">#REF!</definedName>
    <definedName name="DataTable_2X">#REF!</definedName>
    <definedName name="DATATABLE_3" localSheetId="13">#REF!</definedName>
    <definedName name="DATATABLE_3" localSheetId="17">#REF!</definedName>
    <definedName name="DATATABLE_3" localSheetId="16">#REF!</definedName>
    <definedName name="DATATABLE_3">#REF!</definedName>
    <definedName name="DataTable_3X" localSheetId="13">#REF!</definedName>
    <definedName name="DataTable_3X" localSheetId="17">#REF!</definedName>
    <definedName name="DataTable_3X" localSheetId="16">#REF!</definedName>
    <definedName name="DataTable_3X">#REF!</definedName>
    <definedName name="DATATABLE_4" localSheetId="13">#REF!</definedName>
    <definedName name="DATATABLE_4" localSheetId="17">#REF!</definedName>
    <definedName name="DATATABLE_4" localSheetId="16">#REF!</definedName>
    <definedName name="DATATABLE_4">#REF!</definedName>
    <definedName name="DataTable_4X" localSheetId="13">#REF!</definedName>
    <definedName name="DataTable_4X" localSheetId="17">#REF!</definedName>
    <definedName name="DataTable_4X" localSheetId="16">#REF!</definedName>
    <definedName name="DataTable_4X">#REF!</definedName>
    <definedName name="DATATABLE_5" localSheetId="13">#REF!</definedName>
    <definedName name="DATATABLE_5" localSheetId="17">#REF!</definedName>
    <definedName name="DATATABLE_5" localSheetId="16">#REF!</definedName>
    <definedName name="DATATABLE_5">#REF!</definedName>
    <definedName name="DataTable_5X" localSheetId="13">#REF!</definedName>
    <definedName name="DataTable_5X" localSheetId="17">#REF!</definedName>
    <definedName name="DataTable_5X" localSheetId="16">#REF!</definedName>
    <definedName name="DataTable_5X">#REF!</definedName>
    <definedName name="DATATABLE_6" localSheetId="13">#REF!</definedName>
    <definedName name="DATATABLE_6" localSheetId="17">#REF!</definedName>
    <definedName name="DATATABLE_6" localSheetId="16">#REF!</definedName>
    <definedName name="DATATABLE_6">#REF!</definedName>
    <definedName name="DataTable_6X" localSheetId="13">#REF!</definedName>
    <definedName name="DataTable_6X" localSheetId="17">#REF!</definedName>
    <definedName name="DataTable_6X" localSheetId="16">#REF!</definedName>
    <definedName name="DataTable_6X">#REF!</definedName>
    <definedName name="DATATABLE2" localSheetId="14">#REF!</definedName>
    <definedName name="DATATABLE2" localSheetId="15">#REF!</definedName>
    <definedName name="DATATABLE2">#REF!</definedName>
    <definedName name="date" localSheetId="15">#REF!</definedName>
    <definedName name="date">#REF!</definedName>
    <definedName name="DATE_BUILT" localSheetId="17">#REF!</definedName>
    <definedName name="DATE_BUILT" localSheetId="16">#REF!</definedName>
    <definedName name="DATE_BUILT">#REF!</definedName>
    <definedName name="DATE_RENOV" localSheetId="17">#REF!</definedName>
    <definedName name="DATE_RENOV" localSheetId="16">#REF!</definedName>
    <definedName name="DATE_RENOV">#REF!</definedName>
    <definedName name="Dates_00" localSheetId="13">#REF!</definedName>
    <definedName name="Dates_00" localSheetId="14">#REF!</definedName>
    <definedName name="Dates_00" localSheetId="15">#REF!</definedName>
    <definedName name="Dates_00">#REF!</definedName>
    <definedName name="Dates_99" localSheetId="13">#REF!</definedName>
    <definedName name="Dates_99" localSheetId="15">#REF!</definedName>
    <definedName name="Dates_99">#REF!</definedName>
    <definedName name="Dati" localSheetId="17">#REF!</definedName>
    <definedName name="Dati" localSheetId="16">#REF!</definedName>
    <definedName name="Dati">#REF!</definedName>
    <definedName name="DATI_INPUT" localSheetId="13">#REF!</definedName>
    <definedName name="DATI_INPUT" localSheetId="14">#REF!</definedName>
    <definedName name="DATI_INPUT" localSheetId="15">#REF!</definedName>
    <definedName name="DATI_INPUT">#REF!</definedName>
    <definedName name="DAYCRE" localSheetId="13">#REF!</definedName>
    <definedName name="DAYCRE" localSheetId="15">#REF!</definedName>
    <definedName name="DAYCRE">#REF!</definedName>
    <definedName name="DAYCREIN" localSheetId="13">#REF!</definedName>
    <definedName name="DAYCREIN" localSheetId="15">#REF!</definedName>
    <definedName name="DAYCREIN">#REF!</definedName>
    <definedName name="DAYDEB">#REF!</definedName>
    <definedName name="DCF">#REF!</definedName>
    <definedName name="dd" localSheetId="1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d" localSheetId="1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d" localSheetId="17"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d"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d" localSheetId="16"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d"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EAL_DEFQTR">#REF!</definedName>
    <definedName name="deal_ltv">#REF!</definedName>
    <definedName name="DEALFL1">#REF!</definedName>
    <definedName name="DEALFL2">#REF!</definedName>
    <definedName name="DEALFL3" localSheetId="13">#REF!</definedName>
    <definedName name="DEALFL3" localSheetId="17">#REF!</definedName>
    <definedName name="DEALFL3" localSheetId="16">#REF!</definedName>
    <definedName name="DEALFL3">#REF!</definedName>
    <definedName name="DealFlows" localSheetId="14">#REF!</definedName>
    <definedName name="DealFlows" localSheetId="15">#REF!</definedName>
    <definedName name="DealFlows">#REF!</definedName>
    <definedName name="DealLTV2" localSheetId="13">#REF!</definedName>
    <definedName name="DealLTV2" localSheetId="17">#REF!</definedName>
    <definedName name="DealLTV2" localSheetId="16">#REF!</definedName>
    <definedName name="DealLTV2">#REF!</definedName>
    <definedName name="debt_cc" localSheetId="13">#REF!</definedName>
    <definedName name="debt_cc" localSheetId="17">#REF!</definedName>
    <definedName name="debt_cc" localSheetId="16">#REF!</definedName>
    <definedName name="debt_cc">#REF!</definedName>
    <definedName name="Debtsumif1" localSheetId="17">#REF!</definedName>
    <definedName name="Debtsumif1" localSheetId="16">#REF!</definedName>
    <definedName name="Debtsumif1">#REF!</definedName>
    <definedName name="Debtsumif2" localSheetId="17">#REF!</definedName>
    <definedName name="Debtsumif2" localSheetId="16">#REF!</definedName>
    <definedName name="Debtsumif2">#REF!</definedName>
    <definedName name="DebtSumif3" localSheetId="17">#REF!</definedName>
    <definedName name="DebtSumif3" localSheetId="16">#REF!</definedName>
    <definedName name="DebtSumif3">#REF!</definedName>
    <definedName name="DebtSumif4" localSheetId="17">#REF!</definedName>
    <definedName name="DebtSumif4" localSheetId="16">#REF!</definedName>
    <definedName name="DebtSumif4">#REF!</definedName>
    <definedName name="decrasing" localSheetId="17">#REF!</definedName>
    <definedName name="decrasing" localSheetId="16">#REF!</definedName>
    <definedName name="decrasing">#REF!</definedName>
    <definedName name="DEFMAIN_COMMENT" localSheetId="17">#REF!</definedName>
    <definedName name="DEFMAIN_COMMENT" localSheetId="16">#REF!</definedName>
    <definedName name="DEFMAIN_COMMENT">#REF!</definedName>
    <definedName name="DEFMAIN_QTR0" localSheetId="13">#REF!</definedName>
    <definedName name="DEFMAIN_QTR0" localSheetId="17">#REF!</definedName>
    <definedName name="DEFMAIN_QTR0" localSheetId="16">#REF!</definedName>
    <definedName name="DEFMAIN_QTR0">#REF!</definedName>
    <definedName name="DEFMAIN_QTR1" localSheetId="13">#REF!</definedName>
    <definedName name="DEFMAIN_QTR1" localSheetId="17">#REF!</definedName>
    <definedName name="DEFMAIN_QTR1" localSheetId="16">#REF!</definedName>
    <definedName name="DEFMAIN_QTR1">#REF!</definedName>
    <definedName name="DEFMAIN_QTR10" localSheetId="13">#REF!</definedName>
    <definedName name="DEFMAIN_QTR10" localSheetId="17">#REF!</definedName>
    <definedName name="DEFMAIN_QTR10" localSheetId="16">#REF!</definedName>
    <definedName name="DEFMAIN_QTR10">#REF!</definedName>
    <definedName name="DEFMAIN_QTR11" localSheetId="13">#REF!</definedName>
    <definedName name="DEFMAIN_QTR11" localSheetId="17">#REF!</definedName>
    <definedName name="DEFMAIN_QTR11" localSheetId="16">#REF!</definedName>
    <definedName name="DEFMAIN_QTR11">#REF!</definedName>
    <definedName name="DEFMAIN_QTR12" localSheetId="13">#REF!</definedName>
    <definedName name="DEFMAIN_QTR12" localSheetId="17">#REF!</definedName>
    <definedName name="DEFMAIN_QTR12" localSheetId="16">#REF!</definedName>
    <definedName name="DEFMAIN_QTR12">#REF!</definedName>
    <definedName name="DEFMAIN_QTR13" localSheetId="13">#REF!</definedName>
    <definedName name="DEFMAIN_QTR13" localSheetId="17">#REF!</definedName>
    <definedName name="DEFMAIN_QTR13" localSheetId="16">#REF!</definedName>
    <definedName name="DEFMAIN_QTR13">#REF!</definedName>
    <definedName name="DEFMAIN_QTR14" localSheetId="13">#REF!</definedName>
    <definedName name="DEFMAIN_QTR14" localSheetId="17">#REF!</definedName>
    <definedName name="DEFMAIN_QTR14" localSheetId="16">#REF!</definedName>
    <definedName name="DEFMAIN_QTR14">#REF!</definedName>
    <definedName name="DEFMAIN_QTR15" localSheetId="13">#REF!</definedName>
    <definedName name="DEFMAIN_QTR15" localSheetId="17">#REF!</definedName>
    <definedName name="DEFMAIN_QTR15" localSheetId="16">#REF!</definedName>
    <definedName name="DEFMAIN_QTR15">#REF!</definedName>
    <definedName name="DEFMAIN_QTR16" localSheetId="13">#REF!</definedName>
    <definedName name="DEFMAIN_QTR16" localSheetId="17">#REF!</definedName>
    <definedName name="DEFMAIN_QTR16" localSheetId="16">#REF!</definedName>
    <definedName name="DEFMAIN_QTR16">#REF!</definedName>
    <definedName name="DEFMAIN_QTR17" localSheetId="13">#REF!</definedName>
    <definedName name="DEFMAIN_QTR17" localSheetId="17">#REF!</definedName>
    <definedName name="DEFMAIN_QTR17" localSheetId="16">#REF!</definedName>
    <definedName name="DEFMAIN_QTR17">#REF!</definedName>
    <definedName name="DEFMAIN_QTR18" localSheetId="13">#REF!</definedName>
    <definedName name="DEFMAIN_QTR18" localSheetId="17">#REF!</definedName>
    <definedName name="DEFMAIN_QTR18" localSheetId="16">#REF!</definedName>
    <definedName name="DEFMAIN_QTR18">#REF!</definedName>
    <definedName name="DEFMAIN_QTR19" localSheetId="13">#REF!</definedName>
    <definedName name="DEFMAIN_QTR19" localSheetId="17">#REF!</definedName>
    <definedName name="DEFMAIN_QTR19" localSheetId="16">#REF!</definedName>
    <definedName name="DEFMAIN_QTR19">#REF!</definedName>
    <definedName name="DEFMAIN_QTR2" localSheetId="13">#REF!</definedName>
    <definedName name="DEFMAIN_QTR2" localSheetId="17">#REF!</definedName>
    <definedName name="DEFMAIN_QTR2" localSheetId="16">#REF!</definedName>
    <definedName name="DEFMAIN_QTR2">#REF!</definedName>
    <definedName name="DEFMAIN_QTR20" localSheetId="13">#REF!</definedName>
    <definedName name="DEFMAIN_QTR20" localSheetId="17">#REF!</definedName>
    <definedName name="DEFMAIN_QTR20" localSheetId="16">#REF!</definedName>
    <definedName name="DEFMAIN_QTR20">#REF!</definedName>
    <definedName name="DEFMAIN_QTR21" localSheetId="13">#REF!</definedName>
    <definedName name="DEFMAIN_QTR21" localSheetId="17">#REF!</definedName>
    <definedName name="DEFMAIN_QTR21" localSheetId="16">#REF!</definedName>
    <definedName name="DEFMAIN_QTR21">#REF!</definedName>
    <definedName name="DEFMAIN_QTR22" localSheetId="13">#REF!</definedName>
    <definedName name="DEFMAIN_QTR22" localSheetId="17">#REF!</definedName>
    <definedName name="DEFMAIN_QTR22" localSheetId="16">#REF!</definedName>
    <definedName name="DEFMAIN_QTR22">#REF!</definedName>
    <definedName name="DEFMAIN_QTR23" localSheetId="13">#REF!</definedName>
    <definedName name="DEFMAIN_QTR23" localSheetId="17">#REF!</definedName>
    <definedName name="DEFMAIN_QTR23" localSheetId="16">#REF!</definedName>
    <definedName name="DEFMAIN_QTR23">#REF!</definedName>
    <definedName name="DEFMAIN_QTR24" localSheetId="13">#REF!</definedName>
    <definedName name="DEFMAIN_QTR24" localSheetId="17">#REF!</definedName>
    <definedName name="DEFMAIN_QTR24" localSheetId="16">#REF!</definedName>
    <definedName name="DEFMAIN_QTR24">#REF!</definedName>
    <definedName name="DEFMAIN_QTR25" localSheetId="13">#REF!</definedName>
    <definedName name="DEFMAIN_QTR25" localSheetId="17">#REF!</definedName>
    <definedName name="DEFMAIN_QTR25" localSheetId="16">#REF!</definedName>
    <definedName name="DEFMAIN_QTR25">#REF!</definedName>
    <definedName name="DEFMAIN_QTR26" localSheetId="13">#REF!</definedName>
    <definedName name="DEFMAIN_QTR26" localSheetId="17">#REF!</definedName>
    <definedName name="DEFMAIN_QTR26" localSheetId="16">#REF!</definedName>
    <definedName name="DEFMAIN_QTR26">#REF!</definedName>
    <definedName name="DEFMAIN_QTR27" localSheetId="13">#REF!</definedName>
    <definedName name="DEFMAIN_QTR27" localSheetId="17">#REF!</definedName>
    <definedName name="DEFMAIN_QTR27" localSheetId="16">#REF!</definedName>
    <definedName name="DEFMAIN_QTR27">#REF!</definedName>
    <definedName name="DEFMAIN_QTR28" localSheetId="13">#REF!</definedName>
    <definedName name="DEFMAIN_QTR28" localSheetId="17">#REF!</definedName>
    <definedName name="DEFMAIN_QTR28" localSheetId="16">#REF!</definedName>
    <definedName name="DEFMAIN_QTR28">#REF!</definedName>
    <definedName name="DEFMAIN_QTR3" localSheetId="13">#REF!</definedName>
    <definedName name="DEFMAIN_QTR3" localSheetId="17">#REF!</definedName>
    <definedName name="DEFMAIN_QTR3" localSheetId="16">#REF!</definedName>
    <definedName name="DEFMAIN_QTR3">#REF!</definedName>
    <definedName name="DEFMAIN_QTR4" localSheetId="13">#REF!</definedName>
    <definedName name="DEFMAIN_QTR4" localSheetId="17">#REF!</definedName>
    <definedName name="DEFMAIN_QTR4" localSheetId="16">#REF!</definedName>
    <definedName name="DEFMAIN_QTR4">#REF!</definedName>
    <definedName name="DEFMAIN_QTR5" localSheetId="13">#REF!</definedName>
    <definedName name="DEFMAIN_QTR5" localSheetId="17">#REF!</definedName>
    <definedName name="DEFMAIN_QTR5" localSheetId="16">#REF!</definedName>
    <definedName name="DEFMAIN_QTR5">#REF!</definedName>
    <definedName name="DEFMAIN_QTR6" localSheetId="13">#REF!</definedName>
    <definedName name="DEFMAIN_QTR6" localSheetId="17">#REF!</definedName>
    <definedName name="DEFMAIN_QTR6" localSheetId="16">#REF!</definedName>
    <definedName name="DEFMAIN_QTR6">#REF!</definedName>
    <definedName name="DEFMAIN_QTR7" localSheetId="13">#REF!</definedName>
    <definedName name="DEFMAIN_QTR7" localSheetId="17">#REF!</definedName>
    <definedName name="DEFMAIN_QTR7" localSheetId="16">#REF!</definedName>
    <definedName name="DEFMAIN_QTR7">#REF!</definedName>
    <definedName name="DEFMAIN_QTR8" localSheetId="13">#REF!</definedName>
    <definedName name="DEFMAIN_QTR8" localSheetId="17">#REF!</definedName>
    <definedName name="DEFMAIN_QTR8" localSheetId="16">#REF!</definedName>
    <definedName name="DEFMAIN_QTR8">#REF!</definedName>
    <definedName name="DEFMAIN_QTR9" localSheetId="13">#REF!</definedName>
    <definedName name="DEFMAIN_QTR9" localSheetId="17">#REF!</definedName>
    <definedName name="DEFMAIN_QTR9" localSheetId="16">#REF!</definedName>
    <definedName name="DEFMAIN_QTR9">#REF!</definedName>
    <definedName name="DefMaint" localSheetId="14">#REF!</definedName>
    <definedName name="DefMaint" localSheetId="15">#REF!</definedName>
    <definedName name="DefMaint">#REF!</definedName>
    <definedName name="DefTaxPYExtPmts" localSheetId="14">#REF!</definedName>
    <definedName name="DefTaxPYExtPmts" localSheetId="17">#REF!</definedName>
    <definedName name="DefTaxPYExtPmts" localSheetId="15">#REF!</definedName>
    <definedName name="DefTaxPYExtPmts" localSheetId="16">#REF!</definedName>
    <definedName name="DefTaxPYExtPmts">#REF!</definedName>
    <definedName name="DefTaxPYRefund" localSheetId="14">#REF!</definedName>
    <definedName name="DefTaxPYRefund" localSheetId="17">#REF!</definedName>
    <definedName name="DefTaxPYRefund" localSheetId="15">#REF!</definedName>
    <definedName name="DefTaxPYRefund" localSheetId="16">#REF!</definedName>
    <definedName name="DefTaxPYRefund">#REF!</definedName>
    <definedName name="delay" localSheetId="14">#REF!</definedName>
    <definedName name="delay" localSheetId="17">#REF!</definedName>
    <definedName name="delay" localSheetId="15">#REF!</definedName>
    <definedName name="delay" localSheetId="16">#REF!</definedName>
    <definedName name="delay">#REF!</definedName>
    <definedName name="DeleteTitles" localSheetId="17">OFFSET(#REF!,0,0,COUNTA(#REF!)-1,COUNTA(#REF!))</definedName>
    <definedName name="DeleteTitles" localSheetId="16">OFFSET(#REF!,0,0,COUNTA(#REF!)-1,COUNTA(#REF!))</definedName>
    <definedName name="DeleteTitles">OFFSET(#REF!,0,0,COUNTA(#REF!)-1,COUNTA(#REF!))</definedName>
    <definedName name="department" localSheetId="13">#REF!</definedName>
    <definedName name="department" localSheetId="14">#REF!</definedName>
    <definedName name="department" localSheetId="17">#REF!</definedName>
    <definedName name="department" localSheetId="15">#REF!</definedName>
    <definedName name="department" localSheetId="16">#REF!</definedName>
    <definedName name="department">#REF!</definedName>
    <definedName name="deprec" localSheetId="13">#REF!</definedName>
    <definedName name="deprec" localSheetId="14">#REF!</definedName>
    <definedName name="deprec" localSheetId="15">#REF!</definedName>
    <definedName name="deprec">#REF!</definedName>
    <definedName name="detail" localSheetId="13">#REF!</definedName>
    <definedName name="detail" localSheetId="17">#REF!</definedName>
    <definedName name="detail" localSheetId="16">#REF!</definedName>
    <definedName name="detail">#REF!</definedName>
    <definedName name="Dett_Partecip" localSheetId="13">#REF!</definedName>
    <definedName name="Dett_Partecip" localSheetId="14">#REF!</definedName>
    <definedName name="Dett_Partecip" localSheetId="15">#REF!</definedName>
    <definedName name="Dett_Partecip">#REF!</definedName>
    <definedName name="DEVBUD_AREA1" localSheetId="17">#REF!</definedName>
    <definedName name="DEVBUD_AREA1" localSheetId="16">#REF!</definedName>
    <definedName name="DEVBUD_AREA1">#REF!</definedName>
    <definedName name="DEVBUD_AREA2" localSheetId="17">#REF!</definedName>
    <definedName name="DEVBUD_AREA2" localSheetId="16">#REF!</definedName>
    <definedName name="DEVBUD_AREA2">#REF!</definedName>
    <definedName name="DEVBUD_AREA3" localSheetId="17">#REF!</definedName>
    <definedName name="DEVBUD_AREA3" localSheetId="16">#REF!</definedName>
    <definedName name="DEVBUD_AREA3">#REF!</definedName>
    <definedName name="DEVBUD_CMT1" localSheetId="17">#REF!</definedName>
    <definedName name="DEVBUD_CMT1" localSheetId="16">#REF!</definedName>
    <definedName name="DEVBUD_CMT1">#REF!</definedName>
    <definedName name="DEVBUD_CMT2" localSheetId="17">#REF!</definedName>
    <definedName name="DEVBUD_CMT2" localSheetId="16">#REF!</definedName>
    <definedName name="DEVBUD_CMT2">#REF!</definedName>
    <definedName name="DEVBUD_CMT3" localSheetId="17">#REF!</definedName>
    <definedName name="DEVBUD_CMT3" localSheetId="16">#REF!</definedName>
    <definedName name="DEVBUD_CMT3">#REF!</definedName>
    <definedName name="DEVBUD_COMMENT" localSheetId="17">#REF!</definedName>
    <definedName name="DEVBUD_COMMENT" localSheetId="16">#REF!</definedName>
    <definedName name="DEVBUD_COMMENT">#REF!</definedName>
    <definedName name="DEVBUD_COSTOFSA" localSheetId="17">#REF!</definedName>
    <definedName name="DEVBUD_COSTOFSA" localSheetId="16">#REF!</definedName>
    <definedName name="DEVBUD_COSTOFSA">#REF!</definedName>
    <definedName name="DEVBUD_HARD" localSheetId="17">#REF!</definedName>
    <definedName name="DEVBUD_HARD" localSheetId="16">#REF!</definedName>
    <definedName name="DEVBUD_HARD">#REF!</definedName>
    <definedName name="DEVBUD_MARGIN" localSheetId="17">#REF!</definedName>
    <definedName name="DEVBUD_MARGIN" localSheetId="16">#REF!</definedName>
    <definedName name="DEVBUD_MARGIN">#REF!</definedName>
    <definedName name="DEVBUD_PRINT" localSheetId="17">#REF!</definedName>
    <definedName name="DEVBUD_PRINT" localSheetId="16">#REF!</definedName>
    <definedName name="DEVBUD_PRINT">#REF!</definedName>
    <definedName name="DEVBUD_RATE" localSheetId="17">#REF!</definedName>
    <definedName name="DEVBUD_RATE" localSheetId="16">#REF!</definedName>
    <definedName name="DEVBUD_RATE">#REF!</definedName>
    <definedName name="DEVBUD_SALES1" localSheetId="17">#REF!</definedName>
    <definedName name="DEVBUD_SALES1" localSheetId="16">#REF!</definedName>
    <definedName name="DEVBUD_SALES1">#REF!</definedName>
    <definedName name="DEVBUD_SALES2" localSheetId="17">#REF!</definedName>
    <definedName name="DEVBUD_SALES2" localSheetId="16">#REF!</definedName>
    <definedName name="DEVBUD_SALES2">#REF!</definedName>
    <definedName name="DEVBUD_SALES3" localSheetId="17">#REF!</definedName>
    <definedName name="DEVBUD_SALES3" localSheetId="16">#REF!</definedName>
    <definedName name="DEVBUD_SALES3">#REF!</definedName>
    <definedName name="DEVBUD_SOFT" localSheetId="17">#REF!</definedName>
    <definedName name="DEVBUD_SOFT" localSheetId="16">#REF!</definedName>
    <definedName name="DEVBUD_SOFT">#REF!</definedName>
    <definedName name="DEVBUD_TAX1" localSheetId="17">#REF!</definedName>
    <definedName name="DEVBUD_TAX1" localSheetId="16">#REF!</definedName>
    <definedName name="DEVBUD_TAX1">#REF!</definedName>
    <definedName name="DEVBUD_TAX2" localSheetId="17">#REF!</definedName>
    <definedName name="DEVBUD_TAX2" localSheetId="16">#REF!</definedName>
    <definedName name="DEVBUD_TAX2">#REF!</definedName>
    <definedName name="DEVBUD_TAX3" localSheetId="17">#REF!</definedName>
    <definedName name="DEVBUD_TAX3" localSheetId="16">#REF!</definedName>
    <definedName name="DEVBUD_TAX3">#REF!</definedName>
    <definedName name="DEVBUD_TOTAREA" localSheetId="17">#REF!</definedName>
    <definedName name="DEVBUD_TOTAREA" localSheetId="16">#REF!</definedName>
    <definedName name="DEVBUD_TOTAREA">#REF!</definedName>
    <definedName name="DEVBUD_TYPE1" localSheetId="17">#REF!</definedName>
    <definedName name="DEVBUD_TYPE1" localSheetId="16">#REF!</definedName>
    <definedName name="DEVBUD_TYPE1">#REF!</definedName>
    <definedName name="DEVBUD_TYPE2" localSheetId="17">#REF!</definedName>
    <definedName name="DEVBUD_TYPE2" localSheetId="16">#REF!</definedName>
    <definedName name="DEVBUD_TYPE2">#REF!</definedName>
    <definedName name="DEVBUD_TYPE3" localSheetId="17">#REF!</definedName>
    <definedName name="DEVBUD_TYPE3" localSheetId="16">#REF!</definedName>
    <definedName name="DEVBUD_TYPE3">#REF!</definedName>
    <definedName name="DEVBUD_YEARS" localSheetId="17">#REF!</definedName>
    <definedName name="DEVBUD_YEARS" localSheetId="16">#REF!</definedName>
    <definedName name="DEVBUD_YEARS">#REF!</definedName>
    <definedName name="DEVELOPMENT" localSheetId="17">#REF!</definedName>
    <definedName name="DEVELOPMENT" localSheetId="16">#REF!</definedName>
    <definedName name="DEVELOPMENT">#REF!</definedName>
    <definedName name="dg">#N/A</definedName>
    <definedName name="dhrtables">#REF!</definedName>
    <definedName name="Direct_Indirect" localSheetId="13">#REF!</definedName>
    <definedName name="Direct_Indirect" localSheetId="17">#REF!</definedName>
    <definedName name="Direct_Indirect" localSheetId="16">#REF!</definedName>
    <definedName name="Direct_Indirect">#REF!</definedName>
    <definedName name="DirectMandatory" localSheetId="13">#REF!</definedName>
    <definedName name="DirectMandatory" localSheetId="17">#REF!</definedName>
    <definedName name="DirectMandatory" localSheetId="16">#REF!</definedName>
    <definedName name="DirectMandatory">#REF!</definedName>
    <definedName name="DIRIG" localSheetId="13">#REF!</definedName>
    <definedName name="DIRIG" localSheetId="17">#REF!</definedName>
    <definedName name="DIRIG" localSheetId="16">#REF!</definedName>
    <definedName name="DIRIG">#REF!</definedName>
    <definedName name="DISC_RATE" localSheetId="17">#REF!</definedName>
    <definedName name="DISC_RATE" localSheetId="16">#REF!</definedName>
    <definedName name="DISC_RATE">#REF!</definedName>
    <definedName name="DisplaySelectedSheetsMacroButton" localSheetId="13">#REF!</definedName>
    <definedName name="DisplaySelectedSheetsMacroButton" localSheetId="14">#REF!</definedName>
    <definedName name="DisplaySelectedSheetsMacroButton" localSheetId="15">#REF!</definedName>
    <definedName name="DisplaySelectedSheetsMacroButton">#REF!</definedName>
    <definedName name="DISPO" localSheetId="17">#REF!</definedName>
    <definedName name="DISPO" localSheetId="16">#REF!</definedName>
    <definedName name="DISPO">#REF!</definedName>
    <definedName name="disposition_fee" localSheetId="13">#REF!</definedName>
    <definedName name="disposition_fee" localSheetId="14">#REF!</definedName>
    <definedName name="disposition_fee" localSheetId="15">#REF!</definedName>
    <definedName name="disposition_fee">#REF!</definedName>
    <definedName name="DispoValue" localSheetId="17">#REF!</definedName>
    <definedName name="DispoValue" localSheetId="16">#REF!</definedName>
    <definedName name="DispoValue">#REF!</definedName>
    <definedName name="div" localSheetId="17">#REF!</definedName>
    <definedName name="div" localSheetId="16">#REF!</definedName>
    <definedName name="div">#REF!</definedName>
    <definedName name="DKB_Gesamt" localSheetId="13">#REF!</definedName>
    <definedName name="DKB_Gesamt" localSheetId="14">#REF!</definedName>
    <definedName name="DKB_Gesamt" localSheetId="15">#REF!</definedName>
    <definedName name="DKB_Gesamt">#REF!</definedName>
    <definedName name="DKGTVT" localSheetId="14">#REF!</definedName>
    <definedName name="DKGTVT">#REF!</definedName>
    <definedName name="dklfh" localSheetId="14">#REF!</definedName>
    <definedName name="dklfh" localSheetId="17">#REF!</definedName>
    <definedName name="dklfh" localSheetId="16">#REF!</definedName>
    <definedName name="dklfh">#REF!</definedName>
    <definedName name="DKMaVT" localSheetId="13">#REF!</definedName>
    <definedName name="DKMaVT" localSheetId="14">#REF!</definedName>
    <definedName name="DKMaVT" localSheetId="15">#REF!</definedName>
    <definedName name="DKMaVT">#REF!</definedName>
    <definedName name="DKSLVT" localSheetId="13">#REF!</definedName>
    <definedName name="DKSLVT" localSheetId="14">#REF!</definedName>
    <definedName name="DKSLVT" localSheetId="15">#REF!</definedName>
    <definedName name="DKSLVT">#REF!</definedName>
    <definedName name="DKTKMaVT" localSheetId="13">#REF!</definedName>
    <definedName name="DKTKMaVT" localSheetId="14">#REF!</definedName>
    <definedName name="DKTKMaVT" localSheetId="15">#REF!</definedName>
    <definedName name="DKTKMaVT">#REF!</definedName>
    <definedName name="dLoanContribPC" localSheetId="17">#REF!</definedName>
    <definedName name="dLoanContribPC" localSheetId="16">#REF!</definedName>
    <definedName name="dLoanContribPC">#REF!</definedName>
    <definedName name="DM_Total" localSheetId="13">#REF!</definedName>
    <definedName name="DM_Total" localSheetId="14">#REF!</definedName>
    <definedName name="DM_Total" localSheetId="15">#REF!</definedName>
    <definedName name="DM_Total">#REF!</definedName>
    <definedName name="DMDMVT" localSheetId="13">#REF!</definedName>
    <definedName name="DMDMVT" localSheetId="14">#REF!</definedName>
    <definedName name="DMDMVT" localSheetId="15">#REF!</definedName>
    <definedName name="DMDMVT">#REF!</definedName>
    <definedName name="DMKHSD" localSheetId="13">#REF!</definedName>
    <definedName name="DMKHSD" localSheetId="15">#REF!</definedName>
    <definedName name="DMKHSD">#REF!</definedName>
    <definedName name="DMTKSD">#REF!</definedName>
    <definedName name="DMVTSD">#REF!</definedName>
    <definedName name="DownloadDetail">#REF!</definedName>
    <definedName name="DPC">#REF!</definedName>
    <definedName name="DPO_REFI">#REF!</definedName>
    <definedName name="dRentOverwrite" localSheetId="17">#REF!</definedName>
    <definedName name="dRentOverwrite" localSheetId="16">#REF!</definedName>
    <definedName name="dRentOverwrite">#REF!</definedName>
    <definedName name="dReservesContribPC" localSheetId="17">#REF!</definedName>
    <definedName name="dReservesContribPC" localSheetId="16">#REF!</definedName>
    <definedName name="dReservesContribPC">#REF!</definedName>
    <definedName name="DRUCKBEREICH_MI" localSheetId="13">#REF!</definedName>
    <definedName name="DRUCKBEREICH_MI" localSheetId="14">#REF!</definedName>
    <definedName name="DRUCKBEREICH_MI" localSheetId="15">#REF!</definedName>
    <definedName name="DRUCKBEREICH_MI">#REF!</definedName>
    <definedName name="dShareholdersLoanIntRate" localSheetId="17">#REF!</definedName>
    <definedName name="dShareholdersLoanIntRate" localSheetId="16">#REF!</definedName>
    <definedName name="dShareholdersLoanIntRate">#REF!</definedName>
    <definedName name="DTT3FD4136_DSLCARS" localSheetId="17">#REF!</definedName>
    <definedName name="DTT3FD4136_DSLCARS" localSheetId="16">#REF!</definedName>
    <definedName name="DTT3FD4136_DSLCARS">#REF!</definedName>
    <definedName name="DTT3FD4136_DSLTRUCK" localSheetId="17">#REF!</definedName>
    <definedName name="DTT3FD4136_DSLTRUCK" localSheetId="16">#REF!</definedName>
    <definedName name="DTT3FD4136_DSLTRUCK">#REF!</definedName>
    <definedName name="DTT8FD4136_GALBLDA" localSheetId="17">#REF!</definedName>
    <definedName name="DTT8FD4136_GALBLDA" localSheetId="16">#REF!</definedName>
    <definedName name="DTT8FD4136_GALBLDA">#REF!</definedName>
    <definedName name="DTT8FD4136_GALBLDB" localSheetId="17">#REF!</definedName>
    <definedName name="DTT8FD4136_GALBLDB" localSheetId="16">#REF!</definedName>
    <definedName name="DTT8FD4136_GALBLDB">#REF!</definedName>
    <definedName name="DTT8FD4136_GALBLDC" localSheetId="17">#REF!</definedName>
    <definedName name="DTT8FD4136_GALBLDC" localSheetId="16">#REF!</definedName>
    <definedName name="DTT8FD4136_GALBLDC">#REF!</definedName>
    <definedName name="DTT8FD4136_GALCPNGS" localSheetId="17">#REF!</definedName>
    <definedName name="DTT8FD4136_GALCPNGS" localSheetId="16">#REF!</definedName>
    <definedName name="DTT8FD4136_GALCPNGS">#REF!</definedName>
    <definedName name="DTT8FD4136_GALDSLCTY" localSheetId="17">#REF!</definedName>
    <definedName name="DTT8FD4136_GALDSLCTY" localSheetId="16">#REF!</definedName>
    <definedName name="DTT8FD4136_GALDSLCTY">#REF!</definedName>
    <definedName name="DTT8FD4136_GALDSLFL" localSheetId="17">#REF!</definedName>
    <definedName name="DTT8FD4136_GALDSLFL" localSheetId="16">#REF!</definedName>
    <definedName name="DTT8FD4136_GALDSLFL">#REF!</definedName>
    <definedName name="DTT8FD4136_GALFTC" localSheetId="17">#REF!</definedName>
    <definedName name="DTT8FD4136_GALFTC" localSheetId="16">#REF!</definedName>
    <definedName name="DTT8FD4136_GALFTC">#REF!</definedName>
    <definedName name="DTT8FD4136_GALGUAVA" localSheetId="17">#REF!</definedName>
    <definedName name="DTT8FD4136_GALGUAVA" localSheetId="16">#REF!</definedName>
    <definedName name="DTT8FD4136_GALGUAVA">#REF!</definedName>
    <definedName name="DTT8FD4136_GALGUAVB" localSheetId="17">#REF!</definedName>
    <definedName name="DTT8FD4136_GALGUAVB" localSheetId="16">#REF!</definedName>
    <definedName name="DTT8FD4136_GALGUAVB">#REF!</definedName>
    <definedName name="DTT8FD4136_GALHEATOIL" localSheetId="17">#REF!</definedName>
    <definedName name="DTT8FD4136_GALHEATOIL" localSheetId="16">#REF!</definedName>
    <definedName name="DTT8FD4136_GALHEATOIL">#REF!</definedName>
    <definedName name="DTT8FD4136_GALNGS" localSheetId="17">#REF!</definedName>
    <definedName name="DTT8FD4136_GALNGS" localSheetId="16">#REF!</definedName>
    <definedName name="DTT8FD4136_GALNGS">#REF!</definedName>
    <definedName name="DTT8FD4136_GALOFFDSL" localSheetId="17">#REF!</definedName>
    <definedName name="DTT8FD4136_GALOFFDSL" localSheetId="16">#REF!</definedName>
    <definedName name="DTT8FD4136_GALOFFDSL">#REF!</definedName>
    <definedName name="DTT8FD4136_GALOTHDSL" localSheetId="17">#REF!</definedName>
    <definedName name="DTT8FD4136_GALOTHDSL" localSheetId="16">#REF!</definedName>
    <definedName name="DTT8FD4136_GALOTHDSL">#REF!</definedName>
    <definedName name="DTT8FD4136_GALPGCTY" localSheetId="17">#REF!</definedName>
    <definedName name="DTT8FD4136_GALPGCTY" localSheetId="16">#REF!</definedName>
    <definedName name="DTT8FD4136_GALPGCTY">#REF!</definedName>
    <definedName name="DTT8FD4136_GALRM" localSheetId="17">#REF!</definedName>
    <definedName name="DTT8FD4136_GALRM" localSheetId="16">#REF!</definedName>
    <definedName name="DTT8FD4136_GALRM">#REF!</definedName>
    <definedName name="DTT8FD4136_GALSMF" localSheetId="17">#REF!</definedName>
    <definedName name="DTT8FD4136_GALSMF" localSheetId="16">#REF!</definedName>
    <definedName name="DTT8FD4136_GALSMF">#REF!</definedName>
    <definedName name="DV" localSheetId="17">#REF!</definedName>
    <definedName name="DV" localSheetId="16">#REF!</definedName>
    <definedName name="DV">#REF!</definedName>
    <definedName name="dWACC" localSheetId="17">#REF!</definedName>
    <definedName name="dWACC" localSheetId="16">#REF!</definedName>
    <definedName name="dWACC">#REF!</definedName>
    <definedName name="E" localSheetId="13">#REF!</definedName>
    <definedName name="E" localSheetId="14">#REF!</definedName>
    <definedName name="E" localSheetId="15">#REF!</definedName>
    <definedName name="E">#REF!</definedName>
    <definedName name="EAss" localSheetId="17">#REF!</definedName>
    <definedName name="EAss" localSheetId="16">#REF!</definedName>
    <definedName name="EAss">#REF!</definedName>
    <definedName name="Ebit" localSheetId="13">#REF!</definedName>
    <definedName name="Ebit" localSheetId="14">#REF!</definedName>
    <definedName name="Ebit" localSheetId="15">#REF!</definedName>
    <definedName name="Ebit">#REF!</definedName>
    <definedName name="EBIT_____FATTURATO" localSheetId="13">#REF!</definedName>
    <definedName name="EBIT_____FATTURATO" localSheetId="15">#REF!</definedName>
    <definedName name="EBIT_____FATTURATO">#REF!</definedName>
    <definedName name="EBITDA" localSheetId="13">#REF!</definedName>
    <definedName name="EBITDA" localSheetId="15">#REF!</definedName>
    <definedName name="EBITDA">#REF!</definedName>
    <definedName name="EDAF">#REF!</definedName>
    <definedName name="Edition_Complete">#N/A</definedName>
    <definedName name="Edition_Complete_Forecast">#N/A</definedName>
    <definedName name="ee">#N/A</definedName>
    <definedName name="EF" localSheetId="17">#REF!</definedName>
    <definedName name="EF" localSheetId="16">#REF!</definedName>
    <definedName name="EF">#REF!</definedName>
    <definedName name="Eight" localSheetId="17">#REF!</definedName>
    <definedName name="Eight" localSheetId="16">#REF!</definedName>
    <definedName name="Eight">#REF!</definedName>
    <definedName name="Eighteen" localSheetId="17">#REF!</definedName>
    <definedName name="Eighteen" localSheetId="16">#REF!</definedName>
    <definedName name="Eighteen">#REF!</definedName>
    <definedName name="EinAusz" localSheetId="13">#REF!</definedName>
    <definedName name="EinAusz" localSheetId="14">#REF!</definedName>
    <definedName name="EinAusz" localSheetId="15">#REF!</definedName>
    <definedName name="EinAusz">#REF!</definedName>
    <definedName name="einz10" localSheetId="14">#REF!</definedName>
    <definedName name="einz10">#REF!</definedName>
    <definedName name="ELETTR">#REF!</definedName>
    <definedName name="Eleven" localSheetId="17">#REF!</definedName>
    <definedName name="Eleven" localSheetId="16">#REF!</definedName>
    <definedName name="Eleven">#REF!</definedName>
    <definedName name="EMEAITAFRASCANDGRAPH" localSheetId="17" hidden="1">#REF!</definedName>
    <definedName name="EMEAITAFRASCANDGRAPH" localSheetId="16" hidden="1">#REF!</definedName>
    <definedName name="EMEAITAFRASCANDGRAPH" hidden="1">#REF!</definedName>
    <definedName name="EmpMobile" localSheetId="17">#REF!</definedName>
    <definedName name="EmpMobile" localSheetId="16">#REF!</definedName>
    <definedName name="EmpMobile">#REF!</definedName>
    <definedName name="EmpScanning" localSheetId="17">#REF!</definedName>
    <definedName name="EmpScanning" localSheetId="16">#REF!</definedName>
    <definedName name="EmpScanning">#REF!</definedName>
    <definedName name="EmpTotal" localSheetId="17">#REF!</definedName>
    <definedName name="EmpTotal" localSheetId="16">#REF!</definedName>
    <definedName name="EmpTotal">#REF!</definedName>
    <definedName name="EndAss" localSheetId="13">#REF!</definedName>
    <definedName name="EndAss" localSheetId="14">#REF!</definedName>
    <definedName name="EndAss" localSheetId="15">#REF!</definedName>
    <definedName name="EndAss">#REF!</definedName>
    <definedName name="ENDDATE" localSheetId="13">#REF!</definedName>
    <definedName name="ENDDATE" localSheetId="15">#REF!</definedName>
    <definedName name="ENDDATE">#REF!</definedName>
    <definedName name="EndFile" localSheetId="17">#REF!</definedName>
    <definedName name="EndFile" localSheetId="16">#REF!</definedName>
    <definedName name="EndFile">#REF!</definedName>
    <definedName name="EndPrintFile" localSheetId="13">#REF!</definedName>
    <definedName name="EndPrintFile" localSheetId="17">#REF!</definedName>
    <definedName name="EndPrintFile" localSheetId="16">#REF!</definedName>
    <definedName name="EndPrintFile">#REF!</definedName>
    <definedName name="EndTen" localSheetId="17">#REF!</definedName>
    <definedName name="EndTen" localSheetId="16">#REF!</definedName>
    <definedName name="EndTen">#REF!</definedName>
    <definedName name="Eng" localSheetId="13">#REF!</definedName>
    <definedName name="Eng" localSheetId="14">#REF!</definedName>
    <definedName name="Eng" localSheetId="15">#REF!</definedName>
    <definedName name="Eng">#REF!</definedName>
    <definedName name="Engineering__R_D" localSheetId="13">#REF!</definedName>
    <definedName name="Engineering__R_D" localSheetId="15">#REF!</definedName>
    <definedName name="Engineering__R_D">#REF!</definedName>
    <definedName name="Entity" localSheetId="17">#REF!</definedName>
    <definedName name="Entity" localSheetId="16">#REF!</definedName>
    <definedName name="Entity">#REF!</definedName>
    <definedName name="equity" localSheetId="17">#REF!</definedName>
    <definedName name="equity" localSheetId="16">#REF!</definedName>
    <definedName name="equity">#REF!</definedName>
    <definedName name="ERD" localSheetId="13">#REF!</definedName>
    <definedName name="ERD" localSheetId="17">#REF!</definedName>
    <definedName name="ERD" localSheetId="16">#REF!</definedName>
    <definedName name="ERD">#REF!</definedName>
    <definedName name="Ergeb_3" localSheetId="17">#REF!</definedName>
    <definedName name="Ergeb_3" localSheetId="16">#REF!</definedName>
    <definedName name="Ergeb_3">#REF!</definedName>
    <definedName name="error" localSheetId="17">#REF!</definedName>
    <definedName name="error" localSheetId="16">#REF!</definedName>
    <definedName name="error">#REF!</definedName>
    <definedName name="Esercizio" localSheetId="13">#REF!</definedName>
    <definedName name="Esercizio" localSheetId="14">#REF!</definedName>
    <definedName name="Esercizio" localSheetId="15">#REF!</definedName>
    <definedName name="Esercizio">#REF!</definedName>
    <definedName name="Esercizio_ex" localSheetId="13">#REF!</definedName>
    <definedName name="Esercizio_ex" localSheetId="15">#REF!</definedName>
    <definedName name="Esercizio_ex">#REF!</definedName>
    <definedName name="Estrazione_per_excel" localSheetId="13">#REF!</definedName>
    <definedName name="Estrazione_per_excel" localSheetId="15">#REF!</definedName>
    <definedName name="Estrazione_per_excel">#REF!</definedName>
    <definedName name="ETAX_COMMENT" localSheetId="17">#REF!</definedName>
    <definedName name="ETAX_COMMENT" localSheetId="16">#REF!</definedName>
    <definedName name="ETAX_COMMENT">#REF!</definedName>
    <definedName name="ETAX_QTR0" localSheetId="17">#REF!</definedName>
    <definedName name="ETAX_QTR0" localSheetId="16">#REF!</definedName>
    <definedName name="ETAX_QTR0">#REF!</definedName>
    <definedName name="ETAX_QTR1" localSheetId="17">#REF!</definedName>
    <definedName name="ETAX_QTR1" localSheetId="16">#REF!</definedName>
    <definedName name="ETAX_QTR1">#REF!</definedName>
    <definedName name="ETAX_QTR10" localSheetId="17">#REF!</definedName>
    <definedName name="ETAX_QTR10" localSheetId="16">#REF!</definedName>
    <definedName name="ETAX_QTR10">#REF!</definedName>
    <definedName name="ETAX_QTR11" localSheetId="17">#REF!</definedName>
    <definedName name="ETAX_QTR11" localSheetId="16">#REF!</definedName>
    <definedName name="ETAX_QTR11">#REF!</definedName>
    <definedName name="ETAX_QTR12" localSheetId="17">#REF!</definedName>
    <definedName name="ETAX_QTR12" localSheetId="16">#REF!</definedName>
    <definedName name="ETAX_QTR12">#REF!</definedName>
    <definedName name="ETAX_QTR13" localSheetId="17">#REF!</definedName>
    <definedName name="ETAX_QTR13" localSheetId="16">#REF!</definedName>
    <definedName name="ETAX_QTR13">#REF!</definedName>
    <definedName name="ETAX_QTR14" localSheetId="17">#REF!</definedName>
    <definedName name="ETAX_QTR14" localSheetId="16">#REF!</definedName>
    <definedName name="ETAX_QTR14">#REF!</definedName>
    <definedName name="ETAX_QTR15" localSheetId="17">#REF!</definedName>
    <definedName name="ETAX_QTR15" localSheetId="16">#REF!</definedName>
    <definedName name="ETAX_QTR15">#REF!</definedName>
    <definedName name="ETAX_QTR16" localSheetId="17">#REF!</definedName>
    <definedName name="ETAX_QTR16" localSheetId="16">#REF!</definedName>
    <definedName name="ETAX_QTR16">#REF!</definedName>
    <definedName name="ETAX_QTR17" localSheetId="17">#REF!</definedName>
    <definedName name="ETAX_QTR17" localSheetId="16">#REF!</definedName>
    <definedName name="ETAX_QTR17">#REF!</definedName>
    <definedName name="ETAX_QTR18" localSheetId="17">#REF!</definedName>
    <definedName name="ETAX_QTR18" localSheetId="16">#REF!</definedName>
    <definedName name="ETAX_QTR18">#REF!</definedName>
    <definedName name="ETAX_QTR19" localSheetId="17">#REF!</definedName>
    <definedName name="ETAX_QTR19" localSheetId="16">#REF!</definedName>
    <definedName name="ETAX_QTR19">#REF!</definedName>
    <definedName name="ETAX_QTR2" localSheetId="17">#REF!</definedName>
    <definedName name="ETAX_QTR2" localSheetId="16">#REF!</definedName>
    <definedName name="ETAX_QTR2">#REF!</definedName>
    <definedName name="ETAX_QTR20" localSheetId="17">#REF!</definedName>
    <definedName name="ETAX_QTR20" localSheetId="16">#REF!</definedName>
    <definedName name="ETAX_QTR20">#REF!</definedName>
    <definedName name="ETAX_QTR21" localSheetId="17">#REF!</definedName>
    <definedName name="ETAX_QTR21" localSheetId="16">#REF!</definedName>
    <definedName name="ETAX_QTR21">#REF!</definedName>
    <definedName name="ETAX_QTR22" localSheetId="17">#REF!</definedName>
    <definedName name="ETAX_QTR22" localSheetId="16">#REF!</definedName>
    <definedName name="ETAX_QTR22">#REF!</definedName>
    <definedName name="ETAX_QTR23" localSheetId="17">#REF!</definedName>
    <definedName name="ETAX_QTR23" localSheetId="16">#REF!</definedName>
    <definedName name="ETAX_QTR23">#REF!</definedName>
    <definedName name="ETAX_QTR24" localSheetId="17">#REF!</definedName>
    <definedName name="ETAX_QTR24" localSheetId="16">#REF!</definedName>
    <definedName name="ETAX_QTR24">#REF!</definedName>
    <definedName name="ETAX_QTR25" localSheetId="17">#REF!</definedName>
    <definedName name="ETAX_QTR25" localSheetId="16">#REF!</definedName>
    <definedName name="ETAX_QTR25">#REF!</definedName>
    <definedName name="ETAX_QTR26" localSheetId="17">#REF!</definedName>
    <definedName name="ETAX_QTR26" localSheetId="16">#REF!</definedName>
    <definedName name="ETAX_QTR26">#REF!</definedName>
    <definedName name="ETAX_QTR27" localSheetId="17">#REF!</definedName>
    <definedName name="ETAX_QTR27" localSheetId="16">#REF!</definedName>
    <definedName name="ETAX_QTR27">#REF!</definedName>
    <definedName name="ETAX_QTR28" localSheetId="17">#REF!</definedName>
    <definedName name="ETAX_QTR28" localSheetId="16">#REF!</definedName>
    <definedName name="ETAX_QTR28">#REF!</definedName>
    <definedName name="ETAX_QTR29" localSheetId="17">#REF!</definedName>
    <definedName name="ETAX_QTR29" localSheetId="16">#REF!</definedName>
    <definedName name="ETAX_QTR29">#REF!</definedName>
    <definedName name="ETAX_QTR3" localSheetId="17">#REF!</definedName>
    <definedName name="ETAX_QTR3" localSheetId="16">#REF!</definedName>
    <definedName name="ETAX_QTR3">#REF!</definedName>
    <definedName name="ETAX_QTR4" localSheetId="17">#REF!</definedName>
    <definedName name="ETAX_QTR4" localSheetId="16">#REF!</definedName>
    <definedName name="ETAX_QTR4">#REF!</definedName>
    <definedName name="ETAX_QTR5" localSheetId="17">#REF!</definedName>
    <definedName name="ETAX_QTR5" localSheetId="16">#REF!</definedName>
    <definedName name="ETAX_QTR5">#REF!</definedName>
    <definedName name="ETAX_QTR6" localSheetId="17">#REF!</definedName>
    <definedName name="ETAX_QTR6" localSheetId="16">#REF!</definedName>
    <definedName name="ETAX_QTR6">#REF!</definedName>
    <definedName name="ETAX_QTR7" localSheetId="17">#REF!</definedName>
    <definedName name="ETAX_QTR7" localSheetId="16">#REF!</definedName>
    <definedName name="ETAX_QTR7">#REF!</definedName>
    <definedName name="ETAX_QTR8" localSheetId="17">#REF!</definedName>
    <definedName name="ETAX_QTR8" localSheetId="16">#REF!</definedName>
    <definedName name="ETAX_QTR8">#REF!</definedName>
    <definedName name="ETAX_QTR9" localSheetId="17">#REF!</definedName>
    <definedName name="ETAX_QTR9" localSheetId="16">#REF!</definedName>
    <definedName name="ETAX_QTR9">#REF!</definedName>
    <definedName name="EUR">1936.27</definedName>
    <definedName name="EUR_GBP" localSheetId="17">#REF!</definedName>
    <definedName name="EUR_GBP" localSheetId="16">#REF!</definedName>
    <definedName name="EUR_GBP">#REF!</definedName>
    <definedName name="EUR_USD" localSheetId="17">#REF!</definedName>
    <definedName name="EUR_USD" localSheetId="16">#REF!</definedName>
    <definedName name="EUR_USD">#REF!</definedName>
    <definedName name="euribor" localSheetId="13">#REF!</definedName>
    <definedName name="euribor" localSheetId="14">#REF!</definedName>
    <definedName name="euribor" localSheetId="15">#REF!</definedName>
    <definedName name="euribor">#REF!</definedName>
    <definedName name="EURO" localSheetId="14">#REF!</definedName>
    <definedName name="EURO">#REF!</definedName>
    <definedName name="Europe" localSheetId="17">#REF!</definedName>
    <definedName name="Europe" localSheetId="16">#REF!</definedName>
    <definedName name="Europe">#REF!</definedName>
    <definedName name="ew">#N/A</definedName>
    <definedName name="Ex.rate">#REF!</definedName>
    <definedName name="Ex_rate">#REF!</definedName>
    <definedName name="excess_proceeds">#REF!</definedName>
    <definedName name="Exchange_rate" localSheetId="17">#REF!</definedName>
    <definedName name="Exchange_rate" localSheetId="16">#REF!</definedName>
    <definedName name="Exchange_rate">#REF!</definedName>
    <definedName name="ExecSumm" localSheetId="13">#REF!</definedName>
    <definedName name="ExecSumm" localSheetId="14">#REF!</definedName>
    <definedName name="ExecSumm" localSheetId="15">#REF!</definedName>
    <definedName name="ExecSumm">#REF!</definedName>
    <definedName name="EXIT_YIELD" localSheetId="17">#REF!</definedName>
    <definedName name="EXIT_YIELD" localSheetId="16">#REF!</definedName>
    <definedName name="EXIT_YIELD">#REF!</definedName>
    <definedName name="ExitMktCapRate" localSheetId="17">#REF!</definedName>
    <definedName name="ExitMktCapRate" localSheetId="16">#REF!</definedName>
    <definedName name="ExitMktCapRate">#REF!</definedName>
    <definedName name="ExitYear" localSheetId="17">#REF!</definedName>
    <definedName name="ExitYear" localSheetId="16">#REF!</definedName>
    <definedName name="ExitYear">#REF!</definedName>
    <definedName name="Expenses" localSheetId="13">#REF!</definedName>
    <definedName name="Expenses" localSheetId="14">#REF!</definedName>
    <definedName name="Expenses" localSheetId="15">#REF!</definedName>
    <definedName name="Expenses">#REF!</definedName>
    <definedName name="ExpiryTypeDB" localSheetId="17">#REF!</definedName>
    <definedName name="ExpiryTypeDB" localSheetId="16">#REF!</definedName>
    <definedName name="ExpiryTypeDB">#REF!</definedName>
    <definedName name="ExProceeds2" localSheetId="13">#REF!</definedName>
    <definedName name="ExProceeds2" localSheetId="17">#REF!</definedName>
    <definedName name="ExProceeds2" localSheetId="16">#REF!</definedName>
    <definedName name="ExProceeds2">#REF!</definedName>
    <definedName name="_xlnm.Extract" localSheetId="13">#REF!</definedName>
    <definedName name="_xlnm.Extract" localSheetId="14">#REF!</definedName>
    <definedName name="_xlnm.Extract" localSheetId="15">#REF!</definedName>
    <definedName name="_xlnm.Extract">#REF!</definedName>
    <definedName name="f" localSheetId="13" hidden="1">{#N/A,#N/A,FALSE,"Income";#N/A,#N/A,FALSE,"Cost of Goods Sold";#N/A,#N/A,FALSE,"Other Costs";#N/A,#N/A,FALSE,"Other Income";#N/A,#N/A,FALSE,"Taxes";#N/A,#N/A,FALSE,"Other Deductions";#N/A,#N/A,FALSE,"Compensation of Officers"}</definedName>
    <definedName name="f" localSheetId="14" hidden="1">{#N/A,#N/A,FALSE,"Income";#N/A,#N/A,FALSE,"Cost of Goods Sold";#N/A,#N/A,FALSE,"Other Costs";#N/A,#N/A,FALSE,"Other Income";#N/A,#N/A,FALSE,"Taxes";#N/A,#N/A,FALSE,"Other Deductions";#N/A,#N/A,FALSE,"Compensation of Officers"}</definedName>
    <definedName name="f" localSheetId="17" hidden="1">{#N/A,#N/A,FALSE,"Income";#N/A,#N/A,FALSE,"Cost of Goods Sold";#N/A,#N/A,FALSE,"Other Costs";#N/A,#N/A,FALSE,"Other Income";#N/A,#N/A,FALSE,"Taxes";#N/A,#N/A,FALSE,"Other Deductions";#N/A,#N/A,FALSE,"Compensation of Officers"}</definedName>
    <definedName name="f" localSheetId="15" hidden="1">{#N/A,#N/A,FALSE,"Income";#N/A,#N/A,FALSE,"Cost of Goods Sold";#N/A,#N/A,FALSE,"Other Costs";#N/A,#N/A,FALSE,"Other Income";#N/A,#N/A,FALSE,"Taxes";#N/A,#N/A,FALSE,"Other Deductions";#N/A,#N/A,FALSE,"Compensation of Officers"}</definedName>
    <definedName name="f" localSheetId="16" hidden="1">{#N/A,#N/A,FALSE,"Income";#N/A,#N/A,FALSE,"Cost of Goods Sold";#N/A,#N/A,FALSE,"Other Costs";#N/A,#N/A,FALSE,"Other Income";#N/A,#N/A,FALSE,"Taxes";#N/A,#N/A,FALSE,"Other Deductions";#N/A,#N/A,FALSE,"Compensation of Officers"}</definedName>
    <definedName name="f" hidden="1">{#N/A,#N/A,FALSE,"Income";#N/A,#N/A,FALSE,"Cost of Goods Sold";#N/A,#N/A,FALSE,"Other Costs";#N/A,#N/A,FALSE,"Other Income";#N/A,#N/A,FALSE,"Taxes";#N/A,#N/A,FALSE,"Other Deductions";#N/A,#N/A,FALSE,"Compensation of Officers"}</definedName>
    <definedName name="FATTURATO">#REF!</definedName>
    <definedName name="fdf" localSheetId="17" hidden="1">#REF!</definedName>
    <definedName name="fdf" localSheetId="16" hidden="1">#REF!</definedName>
    <definedName name="fdf" hidden="1">#REF!</definedName>
    <definedName name="fdfd" localSheetId="17" hidden="1">#REF!</definedName>
    <definedName name="fdfd" localSheetId="16" hidden="1">#REF!</definedName>
    <definedName name="fdfd" hidden="1">#REF!</definedName>
    <definedName name="FEB" localSheetId="13" hidden="1">{"2001 actual",#N/A,FALSE,"Raw Data month";"2002actual",#N/A,FALSE,"Raw Data month";"2002 plan",#N/A,FALSE,"Raw Data month"}</definedName>
    <definedName name="FEB" localSheetId="14" hidden="1">{"2001 actual",#N/A,FALSE,"Raw Data month";"2002actual",#N/A,FALSE,"Raw Data month";"2002 plan",#N/A,FALSE,"Raw Data month"}</definedName>
    <definedName name="FEB" localSheetId="17" hidden="1">{"2001 actual",#N/A,FALSE,"Raw Data month";"2002actual",#N/A,FALSE,"Raw Data month";"2002 plan",#N/A,FALSE,"Raw Data month"}</definedName>
    <definedName name="FEB" localSheetId="15" hidden="1">{"2001 actual",#N/A,FALSE,"Raw Data month";"2002actual",#N/A,FALSE,"Raw Data month";"2002 plan",#N/A,FALSE,"Raw Data month"}</definedName>
    <definedName name="FEB" localSheetId="16" hidden="1">{"2001 actual",#N/A,FALSE,"Raw Data month";"2002actual",#N/A,FALSE,"Raw Data month";"2002 plan",#N/A,FALSE,"Raw Data month"}</definedName>
    <definedName name="FEB" hidden="1">{"2001 actual",#N/A,FALSE,"Raw Data month";"2002actual",#N/A,FALSE,"Raw Data month";"2002 plan",#N/A,FALSE,"Raw Data month"}</definedName>
    <definedName name="feb09asebooking">#REF!</definedName>
    <definedName name="feb09asesales">#REF!</definedName>
    <definedName name="feb09asiasales">#REF!</definedName>
    <definedName name="feb09fedexbooking">#REF!</definedName>
    <definedName name="feb09fedexsales">#REF!</definedName>
    <definedName name="feb09fsgbooking">#REF!</definedName>
    <definedName name="feb09fsgsales">#REF!</definedName>
    <definedName name="feb09isgbooking">#REF!</definedName>
    <definedName name="feb09isgsales">#REF!</definedName>
    <definedName name="feb09srvcbooking">#REF!</definedName>
    <definedName name="feb09srvcsales">#REF!</definedName>
    <definedName name="feb09stratbooking">#REF!</definedName>
    <definedName name="feb09stratsales">#REF!</definedName>
    <definedName name="feb09terbooking">#REF!</definedName>
    <definedName name="feb09tersales">#REF!</definedName>
    <definedName name="feb09upsbooking">#REF!</definedName>
    <definedName name="feb09upssales">#REF!</definedName>
    <definedName name="Fees">#REF!</definedName>
    <definedName name="ff" localSheetId="13">{16}</definedName>
    <definedName name="ff" localSheetId="14">{16}</definedName>
    <definedName name="ff" localSheetId="17">{16}</definedName>
    <definedName name="ff" localSheetId="15">{16}</definedName>
    <definedName name="ff" localSheetId="16">{16}</definedName>
    <definedName name="ff">{16}</definedName>
    <definedName name="ffff">#REF!</definedName>
    <definedName name="FFFFFF">#REF!</definedName>
    <definedName name="Fifteen" localSheetId="17">#REF!</definedName>
    <definedName name="Fifteen" localSheetId="16">#REF!</definedName>
    <definedName name="Fifteen">#REF!</definedName>
    <definedName name="File_name" localSheetId="17">#REF!</definedName>
    <definedName name="File_name" localSheetId="16">#REF!</definedName>
    <definedName name="File_name">#REF!</definedName>
    <definedName name="FILE_REFERENCE" localSheetId="17">#REF!</definedName>
    <definedName name="FILE_REFERENCE" localSheetId="16">#REF!</definedName>
    <definedName name="FILE_REFERENCE">#REF!</definedName>
    <definedName name="Fin_CounterGraphJuly02" localSheetId="13" hidden="1">#REF!</definedName>
    <definedName name="Fin_CounterGraphJuly02" localSheetId="17" hidden="1">#REF!</definedName>
    <definedName name="Fin_CounterGraphJuly02" localSheetId="16" hidden="1">#REF!</definedName>
    <definedName name="Fin_CounterGraphJuly02" hidden="1">#REF!</definedName>
    <definedName name="Five" localSheetId="17">#REF!</definedName>
    <definedName name="Five" localSheetId="16">#REF!</definedName>
    <definedName name="Five">#REF!</definedName>
    <definedName name="Fixed" localSheetId="17">#REF!</definedName>
    <definedName name="Fixed" localSheetId="16">#REF!</definedName>
    <definedName name="Fixed">#REF!</definedName>
    <definedName name="Fixed.Assets" localSheetId="13" hidden="1">{#N/A,#N/A,FALSE,"Income";#N/A,#N/A,FALSE,"Cost of Goods Sold";#N/A,#N/A,FALSE,"Other Costs";#N/A,#N/A,FALSE,"Other Income";#N/A,#N/A,FALSE,"Taxes";#N/A,#N/A,FALSE,"Other Deductions";#N/A,#N/A,FALSE,"Compensation of Officers"}</definedName>
    <definedName name="Fixed.Assets" localSheetId="14" hidden="1">{#N/A,#N/A,FALSE,"Income";#N/A,#N/A,FALSE,"Cost of Goods Sold";#N/A,#N/A,FALSE,"Other Costs";#N/A,#N/A,FALSE,"Other Income";#N/A,#N/A,FALSE,"Taxes";#N/A,#N/A,FALSE,"Other Deductions";#N/A,#N/A,FALSE,"Compensation of Officers"}</definedName>
    <definedName name="Fixed.Assets" localSheetId="17" hidden="1">{#N/A,#N/A,FALSE,"Income";#N/A,#N/A,FALSE,"Cost of Goods Sold";#N/A,#N/A,FALSE,"Other Costs";#N/A,#N/A,FALSE,"Other Income";#N/A,#N/A,FALSE,"Taxes";#N/A,#N/A,FALSE,"Other Deductions";#N/A,#N/A,FALSE,"Compensation of Officers"}</definedName>
    <definedName name="Fixed.Assets" localSheetId="15" hidden="1">{#N/A,#N/A,FALSE,"Income";#N/A,#N/A,FALSE,"Cost of Goods Sold";#N/A,#N/A,FALSE,"Other Costs";#N/A,#N/A,FALSE,"Other Income";#N/A,#N/A,FALSE,"Taxes";#N/A,#N/A,FALSE,"Other Deductions";#N/A,#N/A,FALSE,"Compensation of Officers"}</definedName>
    <definedName name="Fixed.Assets" localSheetId="16" hidden="1">{#N/A,#N/A,FALSE,"Income";#N/A,#N/A,FALSE,"Cost of Goods Sold";#N/A,#N/A,FALSE,"Other Costs";#N/A,#N/A,FALSE,"Other Income";#N/A,#N/A,FALSE,"Taxes";#N/A,#N/A,FALSE,"Other Deductions";#N/A,#N/A,FALSE,"Compensation of Officers"}</definedName>
    <definedName name="Fixed.Assets" hidden="1">{#N/A,#N/A,FALSE,"Income";#N/A,#N/A,FALSE,"Cost of Goods Sold";#N/A,#N/A,FALSE,"Other Costs";#N/A,#N/A,FALSE,"Other Income";#N/A,#N/A,FALSE,"Taxes";#N/A,#N/A,FALSE,"Other Deductions";#N/A,#N/A,FALSE,"Compensation of Officers"}</definedName>
    <definedName name="fkjkfg" localSheetId="13" hidden="1">#REF!</definedName>
    <definedName name="fkjkfg" localSheetId="17" hidden="1">#REF!</definedName>
    <definedName name="fkjkfg" localSheetId="16" hidden="1">#REF!</definedName>
    <definedName name="fkjkfg" hidden="1">#REF!</definedName>
    <definedName name="FlagSim" localSheetId="13">#REF!</definedName>
    <definedName name="FlagSim" localSheetId="14">#REF!</definedName>
    <definedName name="FlagSim" localSheetId="15">#REF!</definedName>
    <definedName name="FlagSim">#REF!</definedName>
    <definedName name="FLOORS" localSheetId="17">#REF!</definedName>
    <definedName name="FLOORS" localSheetId="16">#REF!</definedName>
    <definedName name="FLOORS">#REF!</definedName>
    <definedName name="FLUSSI" localSheetId="13">#REF!</definedName>
    <definedName name="FLUSSI" localSheetId="14">#REF!</definedName>
    <definedName name="FLUSSI" localSheetId="15">#REF!</definedName>
    <definedName name="FLUSSI">#REF!</definedName>
    <definedName name="flussicassa1" localSheetId="13">#REF!</definedName>
    <definedName name="flussicassa1" localSheetId="15">#REF!</definedName>
    <definedName name="flussicassa1">#REF!</definedName>
    <definedName name="Foreign" localSheetId="13" hidden="1">{#N/A,#N/A,FALSE,"Income";#N/A,#N/A,FALSE,"Cost of Goods Sold";#N/A,#N/A,FALSE,"Other Costs";#N/A,#N/A,FALSE,"Other Income";#N/A,#N/A,FALSE,"Taxes";#N/A,#N/A,FALSE,"Other Deductions";#N/A,#N/A,FALSE,"Compensation of Officers"}</definedName>
    <definedName name="Foreign" localSheetId="14" hidden="1">{#N/A,#N/A,FALSE,"Income";#N/A,#N/A,FALSE,"Cost of Goods Sold";#N/A,#N/A,FALSE,"Other Costs";#N/A,#N/A,FALSE,"Other Income";#N/A,#N/A,FALSE,"Taxes";#N/A,#N/A,FALSE,"Other Deductions";#N/A,#N/A,FALSE,"Compensation of Officers"}</definedName>
    <definedName name="Foreign" localSheetId="17" hidden="1">{#N/A,#N/A,FALSE,"Income";#N/A,#N/A,FALSE,"Cost of Goods Sold";#N/A,#N/A,FALSE,"Other Costs";#N/A,#N/A,FALSE,"Other Income";#N/A,#N/A,FALSE,"Taxes";#N/A,#N/A,FALSE,"Other Deductions";#N/A,#N/A,FALSE,"Compensation of Officers"}</definedName>
    <definedName name="Foreign" localSheetId="15" hidden="1">{#N/A,#N/A,FALSE,"Income";#N/A,#N/A,FALSE,"Cost of Goods Sold";#N/A,#N/A,FALSE,"Other Costs";#N/A,#N/A,FALSE,"Other Income";#N/A,#N/A,FALSE,"Taxes";#N/A,#N/A,FALSE,"Other Deductions";#N/A,#N/A,FALSE,"Compensation of Officers"}</definedName>
    <definedName name="Foreign" localSheetId="16" hidden="1">{#N/A,#N/A,FALSE,"Income";#N/A,#N/A,FALSE,"Cost of Goods Sold";#N/A,#N/A,FALSE,"Other Costs";#N/A,#N/A,FALSE,"Other Income";#N/A,#N/A,FALSE,"Taxes";#N/A,#N/A,FALSE,"Other Deductions";#N/A,#N/A,FALSE,"Compensation of Officers"}</definedName>
    <definedName name="Foreign" hidden="1">{#N/A,#N/A,FALSE,"Income";#N/A,#N/A,FALSE,"Cost of Goods Sold";#N/A,#N/A,FALSE,"Other Costs";#N/A,#N/A,FALSE,"Other Income";#N/A,#N/A,FALSE,"Taxes";#N/A,#N/A,FALSE,"Other Deductions";#N/A,#N/A,FALSE,"Compensation of Officers"}</definedName>
    <definedName name="Foreign.Info" localSheetId="13" hidden="1">{#N/A,#N/A,FALSE,"Income";#N/A,#N/A,FALSE,"Cost of Goods Sold";#N/A,#N/A,FALSE,"Other Costs";#N/A,#N/A,FALSE,"Other Income";#N/A,#N/A,FALSE,"Taxes";#N/A,#N/A,FALSE,"Other Deductions";#N/A,#N/A,FALSE,"Compensation of Officers"}</definedName>
    <definedName name="Foreign.Info" localSheetId="14" hidden="1">{#N/A,#N/A,FALSE,"Income";#N/A,#N/A,FALSE,"Cost of Goods Sold";#N/A,#N/A,FALSE,"Other Costs";#N/A,#N/A,FALSE,"Other Income";#N/A,#N/A,FALSE,"Taxes";#N/A,#N/A,FALSE,"Other Deductions";#N/A,#N/A,FALSE,"Compensation of Officers"}</definedName>
    <definedName name="Foreign.Info" localSheetId="17" hidden="1">{#N/A,#N/A,FALSE,"Income";#N/A,#N/A,FALSE,"Cost of Goods Sold";#N/A,#N/A,FALSE,"Other Costs";#N/A,#N/A,FALSE,"Other Income";#N/A,#N/A,FALSE,"Taxes";#N/A,#N/A,FALSE,"Other Deductions";#N/A,#N/A,FALSE,"Compensation of Officers"}</definedName>
    <definedName name="Foreign.Info" localSheetId="15" hidden="1">{#N/A,#N/A,FALSE,"Income";#N/A,#N/A,FALSE,"Cost of Goods Sold";#N/A,#N/A,FALSE,"Other Costs";#N/A,#N/A,FALSE,"Other Income";#N/A,#N/A,FALSE,"Taxes";#N/A,#N/A,FALSE,"Other Deductions";#N/A,#N/A,FALSE,"Compensation of Officers"}</definedName>
    <definedName name="Foreign.Info" localSheetId="16" hidden="1">{#N/A,#N/A,FALSE,"Income";#N/A,#N/A,FALSE,"Cost of Goods Sold";#N/A,#N/A,FALSE,"Other Costs";#N/A,#N/A,FALSE,"Other Income";#N/A,#N/A,FALSE,"Taxes";#N/A,#N/A,FALSE,"Other Deductions";#N/A,#N/A,FALSE,"Compensation of Officers"}</definedName>
    <definedName name="Foreign.Info" hidden="1">{#N/A,#N/A,FALSE,"Income";#N/A,#N/A,FALSE,"Cost of Goods Sold";#N/A,#N/A,FALSE,"Other Costs";#N/A,#N/A,FALSE,"Other Income";#N/A,#N/A,FALSE,"Taxes";#N/A,#N/A,FALSE,"Other Deductions";#N/A,#N/A,FALSE,"Compensation of Officers"}</definedName>
    <definedName name="FORM_ACTUAL1.COLS" localSheetId="13">SUM(#REF!)</definedName>
    <definedName name="FORM_ACTUAL1.COLS" localSheetId="14">SUM(#REF!)</definedName>
    <definedName name="FORM_ACTUAL1.COLS" localSheetId="15">SUM(#REF!)</definedName>
    <definedName name="FORM_ACTUAL1.COLS">SUM(#REF!)</definedName>
    <definedName name="FORM_ANNUAL1.COLS" localSheetId="13">SUM(#REF!)</definedName>
    <definedName name="FORM_ANNUAL1.COLS" localSheetId="14">SUM(#REF!)</definedName>
    <definedName name="FORM_ANNUAL1.COLS" localSheetId="15">SUM(#REF!)</definedName>
    <definedName name="FORM_ANNUAL1.COLS">SUM(#REF!)</definedName>
    <definedName name="FORM_ANNUAL2.COLS" localSheetId="13">SUM(#REF!)</definedName>
    <definedName name="FORM_ANNUAL2.COLS" localSheetId="17">SUM(#REF!)</definedName>
    <definedName name="FORM_ANNUAL2.COLS" localSheetId="15">SUM(#REF!)</definedName>
    <definedName name="FORM_ANNUAL2.COLS" localSheetId="16">SUM(#REF!)</definedName>
    <definedName name="FORM_ANNUAL2.COLS">SUM(#REF!)</definedName>
    <definedName name="FORM_ANNUAL2.PERCENT" localSheetId="13">IF(#REF!=0,0,#REF!/#REF!)</definedName>
    <definedName name="FORM_ANNUAL2.PERCENT">IF(#REF!=0,0,#REF!/#REF!)</definedName>
    <definedName name="FORM_ANNUAL2.VAR">#REF!-#REF!</definedName>
    <definedName name="FORM_BUD.VAR">#REF!-#REF!</definedName>
    <definedName name="FORM_COL.TITLES">#REF!&amp;" "&amp;#REF!&amp;" "&amp;#REF!</definedName>
    <definedName name="FORM_EMPL.ANNUAL1" localSheetId="13">SUM(#REF!)</definedName>
    <definedName name="FORM_EMPL.ANNUAL1" localSheetId="17">SUM(#REF!)</definedName>
    <definedName name="FORM_EMPL.ANNUAL1" localSheetId="16">SUM(#REF!)</definedName>
    <definedName name="FORM_EMPL.ANNUAL1">SUM(#REF!)</definedName>
    <definedName name="FORM_FCAST1.COLS" localSheetId="13">SUM(#REF!)</definedName>
    <definedName name="FORM_FCAST1.COLS" localSheetId="17">SUM(#REF!)</definedName>
    <definedName name="FORM_FCAST1.COLS" localSheetId="16">SUM(#REF!)</definedName>
    <definedName name="FORM_FCAST1.COLS">SUM(#REF!)</definedName>
    <definedName name="FORM_GET.BUDGET">#REF!</definedName>
    <definedName name="Form5472Data1" localSheetId="17">#REF!,#REF!,#REF!,#REF!</definedName>
    <definedName name="Form5472Data1" localSheetId="16">#REF!,#REF!,#REF!,#REF!</definedName>
    <definedName name="Form5472Data1">#REF!,#REF!,#REF!,#REF!</definedName>
    <definedName name="Form5472Data2" localSheetId="17">#REF!,#REF!,#REF!,#REF!</definedName>
    <definedName name="Form5472Data2" localSheetId="16">#REF!,#REF!,#REF!,#REF!</definedName>
    <definedName name="Form5472Data2">#REF!,#REF!,#REF!,#REF!</definedName>
    <definedName name="Form5472Data3" localSheetId="17">#REF!,#REF!,#REF!,#REF!</definedName>
    <definedName name="Form5472Data3" localSheetId="16">#REF!,#REF!,#REF!,#REF!</definedName>
    <definedName name="Form5472Data3">#REF!,#REF!,#REF!,#REF!</definedName>
    <definedName name="Form5472Data4" localSheetId="17">#REF!,#REF!,#REF!</definedName>
    <definedName name="Form5472Data4" localSheetId="16">#REF!,#REF!,#REF!</definedName>
    <definedName name="Form5472Data4">#REF!,#REF!,#REF!</definedName>
    <definedName name="Format" localSheetId="13">#REF!</definedName>
    <definedName name="Format" localSheetId="14">#REF!</definedName>
    <definedName name="Format" localSheetId="15">#REF!</definedName>
    <definedName name="Format">#REF!</definedName>
    <definedName name="Four" localSheetId="17">#REF!</definedName>
    <definedName name="Four" localSheetId="16">#REF!</definedName>
    <definedName name="Four">#REF!</definedName>
    <definedName name="Fourteen" localSheetId="17">#REF!</definedName>
    <definedName name="Fourteen" localSheetId="16">#REF!</definedName>
    <definedName name="Fourteen">#REF!</definedName>
    <definedName name="FRAITASCAND_graph" localSheetId="17" hidden="1">#REF!</definedName>
    <definedName name="FRAITASCAND_graph" localSheetId="16" hidden="1">#REF!</definedName>
    <definedName name="FRAITASCAND_graph" hidden="1">#REF!</definedName>
    <definedName name="frank" localSheetId="13" hidden="1">{"forecast",#N/A,FALSE,"PL";"FCST YTD",#N/A,FALSE,"PL";"new bud adj",#N/A,FALSE,"PL";"new budget",#N/A,FALSE,"PL";"qtr",#N/A,FALSE,"PL";"bal sheet",#N/A,FALSE,"MONTHLY BALANCE SHEET";"fcst w head depre cap",#N/A,FALSE,"PL"}</definedName>
    <definedName name="frank" localSheetId="14" hidden="1">{"forecast",#N/A,FALSE,"PL";"FCST YTD",#N/A,FALSE,"PL";"new bud adj",#N/A,FALSE,"PL";"new budget",#N/A,FALSE,"PL";"qtr",#N/A,FALSE,"PL";"bal sheet",#N/A,FALSE,"MONTHLY BALANCE SHEET";"fcst w head depre cap",#N/A,FALSE,"PL"}</definedName>
    <definedName name="frank" localSheetId="17" hidden="1">{"forecast",#N/A,FALSE,"PL";"FCST YTD",#N/A,FALSE,"PL";"new bud adj",#N/A,FALSE,"PL";"new budget",#N/A,FALSE,"PL";"qtr",#N/A,FALSE,"PL";"bal sheet",#N/A,FALSE,"MONTHLY BALANCE SHEET";"fcst w head depre cap",#N/A,FALSE,"PL"}</definedName>
    <definedName name="frank" localSheetId="15" hidden="1">{"forecast",#N/A,FALSE,"PL";"FCST YTD",#N/A,FALSE,"PL";"new bud adj",#N/A,FALSE,"PL";"new budget",#N/A,FALSE,"PL";"qtr",#N/A,FALSE,"PL";"bal sheet",#N/A,FALSE,"MONTHLY BALANCE SHEET";"fcst w head depre cap",#N/A,FALSE,"PL"}</definedName>
    <definedName name="frank" localSheetId="16" hidden="1">{"forecast",#N/A,FALSE,"PL";"FCST YTD",#N/A,FALSE,"PL";"new bud adj",#N/A,FALSE,"PL";"new budget",#N/A,FALSE,"PL";"qtr",#N/A,FALSE,"PL";"bal sheet",#N/A,FALSE,"MONTHLY BALANCE SHEET";"fcst w head depre cap",#N/A,FALSE,"PL"}</definedName>
    <definedName name="frank" hidden="1">{"forecast",#N/A,FALSE,"PL";"FCST YTD",#N/A,FALSE,"PL";"new bud adj",#N/A,FALSE,"PL";"new budget",#N/A,FALSE,"PL";"qtr",#N/A,FALSE,"PL";"bal sheet",#N/A,FALSE,"MONTHLY BALANCE SHEET";"fcst w head depre cap",#N/A,FALSE,"PL"}</definedName>
    <definedName name="frank1" localSheetId="13" hidden="1">{"forecast",#N/A,FALSE,"PL";"FCST YTD",#N/A,FALSE,"PL";"new bud adj",#N/A,FALSE,"PL";"new budget",#N/A,FALSE,"PL";"qtr",#N/A,FALSE,"PL";"bal sheet",#N/A,FALSE,"MONTHLY BALANCE SHEET";"fcst w head depre cap",#N/A,FALSE,"PL"}</definedName>
    <definedName name="frank1" localSheetId="14" hidden="1">{"forecast",#N/A,FALSE,"PL";"FCST YTD",#N/A,FALSE,"PL";"new bud adj",#N/A,FALSE,"PL";"new budget",#N/A,FALSE,"PL";"qtr",#N/A,FALSE,"PL";"bal sheet",#N/A,FALSE,"MONTHLY BALANCE SHEET";"fcst w head depre cap",#N/A,FALSE,"PL"}</definedName>
    <definedName name="frank1" localSheetId="17" hidden="1">{"forecast",#N/A,FALSE,"PL";"FCST YTD",#N/A,FALSE,"PL";"new bud adj",#N/A,FALSE,"PL";"new budget",#N/A,FALSE,"PL";"qtr",#N/A,FALSE,"PL";"bal sheet",#N/A,FALSE,"MONTHLY BALANCE SHEET";"fcst w head depre cap",#N/A,FALSE,"PL"}</definedName>
    <definedName name="frank1" localSheetId="15" hidden="1">{"forecast",#N/A,FALSE,"PL";"FCST YTD",#N/A,FALSE,"PL";"new bud adj",#N/A,FALSE,"PL";"new budget",#N/A,FALSE,"PL";"qtr",#N/A,FALSE,"PL";"bal sheet",#N/A,FALSE,"MONTHLY BALANCE SHEET";"fcst w head depre cap",#N/A,FALSE,"PL"}</definedName>
    <definedName name="frank1" localSheetId="16" hidden="1">{"forecast",#N/A,FALSE,"PL";"FCST YTD",#N/A,FALSE,"PL";"new bud adj",#N/A,FALSE,"PL";"new budget",#N/A,FALSE,"PL";"qtr",#N/A,FALSE,"PL";"bal sheet",#N/A,FALSE,"MONTHLY BALANCE SHEET";"fcst w head depre cap",#N/A,FALSE,"PL"}</definedName>
    <definedName name="frank1" hidden="1">{"forecast",#N/A,FALSE,"PL";"FCST YTD",#N/A,FALSE,"PL";"new bud adj",#N/A,FALSE,"PL";"new budget",#N/A,FALSE,"PL";"qtr",#N/A,FALSE,"PL";"bal sheet",#N/A,FALSE,"MONTHLY BALANCE SHEET";"fcst w head depre cap",#N/A,FALSE,"PL"}</definedName>
    <definedName name="frdf" localSheetId="17" hidden="1">#REF!</definedName>
    <definedName name="frdf" localSheetId="16" hidden="1">#REF!</definedName>
    <definedName name="frdf" hidden="1">#REF!</definedName>
    <definedName name="FREE_CASH_FLOW_AFTER_TAX" localSheetId="13">#REF!</definedName>
    <definedName name="FREE_CASH_FLOW_AFTER_TAX" localSheetId="14">#REF!</definedName>
    <definedName name="FREE_CASH_FLOW_AFTER_TAX" localSheetId="15">#REF!</definedName>
    <definedName name="FREE_CASH_FLOW_AFTER_TAX">#REF!</definedName>
    <definedName name="function" localSheetId="17">#REF!</definedName>
    <definedName name="function" localSheetId="16">#REF!</definedName>
    <definedName name="function">#REF!</definedName>
    <definedName name="Fund" localSheetId="17">#REF!</definedName>
    <definedName name="Fund" localSheetId="16">#REF!</definedName>
    <definedName name="Fund">#REF!</definedName>
    <definedName name="FundLQ" localSheetId="13">#REF!</definedName>
    <definedName name="FundLQ" localSheetId="14">#REF!</definedName>
    <definedName name="FundLQ" localSheetId="15">#REF!</definedName>
    <definedName name="FundLQ">#REF!</definedName>
    <definedName name="FundLY" localSheetId="13">#REF!</definedName>
    <definedName name="FundLY" localSheetId="15">#REF!</definedName>
    <definedName name="FundLY">#REF!</definedName>
    <definedName name="Funds" localSheetId="13">#REF!</definedName>
    <definedName name="Funds" localSheetId="15">#REF!</definedName>
    <definedName name="Funds">#REF!</definedName>
    <definedName name="FundUQ">#REF!</definedName>
    <definedName name="FundUY">#REF!</definedName>
    <definedName name="Fusincorp">#REF!</definedName>
    <definedName name="Fusione">#REF!</definedName>
    <definedName name="FX_CONTROL">#REF!</definedName>
    <definedName name="FX_MATRIX">#REF!</definedName>
    <definedName name="G">#REF!</definedName>
    <definedName name="G01Graf">#REF!</definedName>
    <definedName name="GA">#REF!</definedName>
    <definedName name="General___Administrative">#REF!</definedName>
    <definedName name="GESAMT">#N/A</definedName>
    <definedName name="GGGGGG" localSheetId="13">#REF!</definedName>
    <definedName name="GGGGGG" localSheetId="14">#REF!</definedName>
    <definedName name="GGGGGG">#REF!</definedName>
    <definedName name="ghg" localSheetId="17" hidden="1">#REF!</definedName>
    <definedName name="ghg" localSheetId="16" hidden="1">#REF!</definedName>
    <definedName name="ghg" hidden="1">#REF!</definedName>
    <definedName name="GOTO_Clienti_e_Fornitori" localSheetId="13">#REF!</definedName>
    <definedName name="GOTO_Clienti_e_Fornitori" localSheetId="14">#REF!</definedName>
    <definedName name="GOTO_Clienti_e_Fornitori" localSheetId="15">#REF!</definedName>
    <definedName name="GOTO_Clienti_e_Fornitori">#REF!</definedName>
    <definedName name="GOTO_Conto_Economico" localSheetId="13">#REF!</definedName>
    <definedName name="GOTO_Conto_Economico" localSheetId="15">#REF!</definedName>
    <definedName name="GOTO_Conto_Economico">#REF!</definedName>
    <definedName name="GOTO_Control_Panel" localSheetId="13">#REF!</definedName>
    <definedName name="GOTO_Control_Panel" localSheetId="15">#REF!</definedName>
    <definedName name="GOTO_Control_Panel">#REF!</definedName>
    <definedName name="GOTO_Costi_di_funzionamento">#REF!</definedName>
    <definedName name="GOTO_Costidiretti_WIP_Magazzino">#REF!</definedName>
    <definedName name="GOTO_Interessi_e_Tasse">#REF!</definedName>
    <definedName name="GOTO_Investimenti_Cespiti">#REF!</definedName>
    <definedName name="GOTO_Margini">#REF!</definedName>
    <definedName name="GOTO_Ore_Materiale">#REF!</definedName>
    <definedName name="GOTO_Personale">#REF!</definedName>
    <definedName name="GOTO_Rendiconto_Finanziario">#REF!</definedName>
    <definedName name="GOTO_Stato_Patrimoniale">#REF!</definedName>
    <definedName name="GOTO_Vendite">#REF!</definedName>
    <definedName name="graf" localSheetId="17">#REF!</definedName>
    <definedName name="graf" localSheetId="16">#REF!</definedName>
    <definedName name="graf">#REF!</definedName>
    <definedName name="graf_multipli" localSheetId="17">#REF!</definedName>
    <definedName name="graf_multipli" localSheetId="16">#REF!</definedName>
    <definedName name="graf_multipli">#REF!</definedName>
    <definedName name="GRAFICI" localSheetId="13">#REF!</definedName>
    <definedName name="GRAFICI" localSheetId="14">#REF!</definedName>
    <definedName name="GRAFICI" localSheetId="15">#REF!</definedName>
    <definedName name="GRAFICI">#REF!</definedName>
    <definedName name="Graph" localSheetId="17" hidden="1">#REF!</definedName>
    <definedName name="Graph" localSheetId="16" hidden="1">#REF!</definedName>
    <definedName name="Graph" hidden="1">#REF!</definedName>
    <definedName name="graph2" localSheetId="17" hidden="1">#REF!</definedName>
    <definedName name="graph2" localSheetId="16" hidden="1">#REF!</definedName>
    <definedName name="graph2" hidden="1">#REF!</definedName>
    <definedName name="graZ" localSheetId="13" hidden="1">{#N/A,#N/A,TRUE,"Proposal";#N/A,#N/A,TRUE,"Assumptions";#N/A,#N/A,TRUE,"Net Income";#N/A,#N/A,TRUE,"Balsheet";#N/A,#N/A,TRUE,"Capex";#N/A,#N/A,TRUE,"Volumes";#N/A,#N/A,TRUE,"Revenues";#N/A,#N/A,TRUE,"Var.Costs";#N/A,#N/A,TRUE,"Personnel";#N/A,#N/A,TRUE,"Other costs";#N/A,#N/A,TRUE,"MKTG and G&amp;A"}</definedName>
    <definedName name="graZ" localSheetId="14" hidden="1">{#N/A,#N/A,TRUE,"Proposal";#N/A,#N/A,TRUE,"Assumptions";#N/A,#N/A,TRUE,"Net Income";#N/A,#N/A,TRUE,"Balsheet";#N/A,#N/A,TRUE,"Capex";#N/A,#N/A,TRUE,"Volumes";#N/A,#N/A,TRUE,"Revenues";#N/A,#N/A,TRUE,"Var.Costs";#N/A,#N/A,TRUE,"Personnel";#N/A,#N/A,TRUE,"Other costs";#N/A,#N/A,TRUE,"MKTG and G&amp;A"}</definedName>
    <definedName name="graZ" localSheetId="17" hidden="1">{#N/A,#N/A,TRUE,"Proposal";#N/A,#N/A,TRUE,"Assumptions";#N/A,#N/A,TRUE,"Net Income";#N/A,#N/A,TRUE,"Balsheet";#N/A,#N/A,TRUE,"Capex";#N/A,#N/A,TRUE,"Volumes";#N/A,#N/A,TRUE,"Revenues";#N/A,#N/A,TRUE,"Var.Costs";#N/A,#N/A,TRUE,"Personnel";#N/A,#N/A,TRUE,"Other costs";#N/A,#N/A,TRUE,"MKTG and G&amp;A"}</definedName>
    <definedName name="graZ" localSheetId="15" hidden="1">{#N/A,#N/A,TRUE,"Proposal";#N/A,#N/A,TRUE,"Assumptions";#N/A,#N/A,TRUE,"Net Income";#N/A,#N/A,TRUE,"Balsheet";#N/A,#N/A,TRUE,"Capex";#N/A,#N/A,TRUE,"Volumes";#N/A,#N/A,TRUE,"Revenues";#N/A,#N/A,TRUE,"Var.Costs";#N/A,#N/A,TRUE,"Personnel";#N/A,#N/A,TRUE,"Other costs";#N/A,#N/A,TRUE,"MKTG and G&amp;A"}</definedName>
    <definedName name="graZ" localSheetId="16" hidden="1">{#N/A,#N/A,TRUE,"Proposal";#N/A,#N/A,TRUE,"Assumptions";#N/A,#N/A,TRUE,"Net Income";#N/A,#N/A,TRUE,"Balsheet";#N/A,#N/A,TRUE,"Capex";#N/A,#N/A,TRUE,"Volumes";#N/A,#N/A,TRUE,"Revenues";#N/A,#N/A,TRUE,"Var.Costs";#N/A,#N/A,TRUE,"Personnel";#N/A,#N/A,TRUE,"Other costs";#N/A,#N/A,TRUE,"MKTG and G&amp;A"}</definedName>
    <definedName name="graZ" hidden="1">{#N/A,#N/A,TRUE,"Proposal";#N/A,#N/A,TRUE,"Assumptions";#N/A,#N/A,TRUE,"Net Income";#N/A,#N/A,TRUE,"Balsheet";#N/A,#N/A,TRUE,"Capex";#N/A,#N/A,TRUE,"Volumes";#N/A,#N/A,TRUE,"Revenues";#N/A,#N/A,TRUE,"Var.Costs";#N/A,#N/A,TRUE,"Personnel";#N/A,#N/A,TRUE,"Other costs";#N/A,#N/A,TRUE,"MKTG and G&amp;A"}</definedName>
    <definedName name="GRBUD">#REF!</definedName>
    <definedName name="GRCONS">#REF!</definedName>
    <definedName name="GrossDisp">#REF!</definedName>
    <definedName name="Group" localSheetId="17">#REF!</definedName>
    <definedName name="Group" localSheetId="16">#REF!</definedName>
    <definedName name="Group">#REF!</definedName>
    <definedName name="hans" localSheetId="13">#REF!</definedName>
    <definedName name="hans" localSheetId="14">#REF!</definedName>
    <definedName name="hans" localSheetId="15">#REF!</definedName>
    <definedName name="hans">#REF!</definedName>
    <definedName name="HARD_SWITCH" localSheetId="17">#REF!</definedName>
    <definedName name="HARD_SWITCH" localSheetId="16">#REF!</definedName>
    <definedName name="HARD_SWITCH">#REF!</definedName>
    <definedName name="HC" localSheetId="13">#REF!</definedName>
    <definedName name="HC" localSheetId="17">#REF!</definedName>
    <definedName name="HC" localSheetId="16">#REF!</definedName>
    <definedName name="HC">#REF!</definedName>
    <definedName name="hd" localSheetId="13">{"Client Name or Project Name"}</definedName>
    <definedName name="hd" localSheetId="14">{"Client Name or Project Name"}</definedName>
    <definedName name="hd" localSheetId="17">{"Client Name or Project Name"}</definedName>
    <definedName name="hd" localSheetId="15">{"Client Name or Project Name"}</definedName>
    <definedName name="hd" localSheetId="16">{"Client Name or Project Name"}</definedName>
    <definedName name="hd">{"Client Name or Project Name"}</definedName>
    <definedName name="header">#REF!</definedName>
    <definedName name="hgf" localSheetId="13" hidden="1">{#N/A,#N/A,TRUE,"Proposal";#N/A,#N/A,TRUE,"Assumptions";#N/A,#N/A,TRUE,"Net Income";#N/A,#N/A,TRUE,"Balsheet";#N/A,#N/A,TRUE,"Capex";#N/A,#N/A,TRUE,"Volumes";#N/A,#N/A,TRUE,"Revenues";#N/A,#N/A,TRUE,"Var.Costs";#N/A,#N/A,TRUE,"Personnel";#N/A,#N/A,TRUE,"Other costs";#N/A,#N/A,TRUE,"MKTG and G&amp;A"}</definedName>
    <definedName name="hgf" localSheetId="14" hidden="1">{#N/A,#N/A,TRUE,"Proposal";#N/A,#N/A,TRUE,"Assumptions";#N/A,#N/A,TRUE,"Net Income";#N/A,#N/A,TRUE,"Balsheet";#N/A,#N/A,TRUE,"Capex";#N/A,#N/A,TRUE,"Volumes";#N/A,#N/A,TRUE,"Revenues";#N/A,#N/A,TRUE,"Var.Costs";#N/A,#N/A,TRUE,"Personnel";#N/A,#N/A,TRUE,"Other costs";#N/A,#N/A,TRUE,"MKTG and G&amp;A"}</definedName>
    <definedName name="hgf" localSheetId="17" hidden="1">{#N/A,#N/A,TRUE,"Proposal";#N/A,#N/A,TRUE,"Assumptions";#N/A,#N/A,TRUE,"Net Income";#N/A,#N/A,TRUE,"Balsheet";#N/A,#N/A,TRUE,"Capex";#N/A,#N/A,TRUE,"Volumes";#N/A,#N/A,TRUE,"Revenues";#N/A,#N/A,TRUE,"Var.Costs";#N/A,#N/A,TRUE,"Personnel";#N/A,#N/A,TRUE,"Other costs";#N/A,#N/A,TRUE,"MKTG and G&amp;A"}</definedName>
    <definedName name="hgf" localSheetId="15" hidden="1">{#N/A,#N/A,TRUE,"Proposal";#N/A,#N/A,TRUE,"Assumptions";#N/A,#N/A,TRUE,"Net Income";#N/A,#N/A,TRUE,"Balsheet";#N/A,#N/A,TRUE,"Capex";#N/A,#N/A,TRUE,"Volumes";#N/A,#N/A,TRUE,"Revenues";#N/A,#N/A,TRUE,"Var.Costs";#N/A,#N/A,TRUE,"Personnel";#N/A,#N/A,TRUE,"Other costs";#N/A,#N/A,TRUE,"MKTG and G&amp;A"}</definedName>
    <definedName name="hgf" localSheetId="16" hidden="1">{#N/A,#N/A,TRUE,"Proposal";#N/A,#N/A,TRUE,"Assumptions";#N/A,#N/A,TRUE,"Net Income";#N/A,#N/A,TRUE,"Balsheet";#N/A,#N/A,TRUE,"Capex";#N/A,#N/A,TRUE,"Volumes";#N/A,#N/A,TRUE,"Revenues";#N/A,#N/A,TRUE,"Var.Costs";#N/A,#N/A,TRUE,"Personnel";#N/A,#N/A,TRUE,"Other costs";#N/A,#N/A,TRUE,"MKTG and G&amp;A"}</definedName>
    <definedName name="hgf" hidden="1">{#N/A,#N/A,TRUE,"Proposal";#N/A,#N/A,TRUE,"Assumptions";#N/A,#N/A,TRUE,"Net Income";#N/A,#N/A,TRUE,"Balsheet";#N/A,#N/A,TRUE,"Capex";#N/A,#N/A,TRUE,"Volumes";#N/A,#N/A,TRUE,"Revenues";#N/A,#N/A,TRUE,"Var.Costs";#N/A,#N/A,TRUE,"Personnel";#N/A,#N/A,TRUE,"Other costs";#N/A,#N/A,TRUE,"MKTG and G&amp;A"}</definedName>
    <definedName name="hh">#N/A</definedName>
    <definedName name="hhhh">#REF!</definedName>
    <definedName name="hide">#N/A</definedName>
    <definedName name="Hideya_Tsukuma" localSheetId="17">#REF!</definedName>
    <definedName name="Hideya_Tsukuma" localSheetId="16">#REF!</definedName>
    <definedName name="Hideya_Tsukuma">#REF!</definedName>
    <definedName name="HOTEL_ACTRENT" localSheetId="13">#REF!</definedName>
    <definedName name="HOTEL_ACTRENT" localSheetId="17">#REF!</definedName>
    <definedName name="HOTEL_ACTRENT" localSheetId="16">#REF!</definedName>
    <definedName name="HOTEL_ACTRENT">#REF!</definedName>
    <definedName name="HOTEL_AREA" localSheetId="13">#REF!</definedName>
    <definedName name="HOTEL_AREA" localSheetId="17">#REF!</definedName>
    <definedName name="HOTEL_AREA" localSheetId="16">#REF!</definedName>
    <definedName name="HOTEL_AREA">#REF!</definedName>
    <definedName name="HOTEL_MKTRENT" localSheetId="13">#REF!</definedName>
    <definedName name="HOTEL_MKTRENT" localSheetId="17">#REF!</definedName>
    <definedName name="HOTEL_MKTRENT" localSheetId="16">#REF!</definedName>
    <definedName name="HOTEL_MKTRENT">#REF!</definedName>
    <definedName name="HOTEL_OCC" localSheetId="13">#REF!</definedName>
    <definedName name="HOTEL_OCC" localSheetId="17">#REF!</definedName>
    <definedName name="HOTEL_OCC" localSheetId="16">#REF!</definedName>
    <definedName name="HOTEL_OCC">#REF!</definedName>
    <definedName name="HOTEL_RESVAL" localSheetId="13">#REF!</definedName>
    <definedName name="HOTEL_RESVAL" localSheetId="17">#REF!</definedName>
    <definedName name="HOTEL_RESVAL" localSheetId="16">#REF!</definedName>
    <definedName name="HOTEL_RESVAL">#REF!</definedName>
    <definedName name="HOTEL_ROOMS" localSheetId="13">#REF!</definedName>
    <definedName name="HOTEL_ROOMS" localSheetId="17">#REF!</definedName>
    <definedName name="HOTEL_ROOMS" localSheetId="16">#REF!</definedName>
    <definedName name="HOTEL_ROOMS">#REF!</definedName>
    <definedName name="HOTEL_VALUER" localSheetId="13">#REF!</definedName>
    <definedName name="HOTEL_VALUER" localSheetId="17">#REF!</definedName>
    <definedName name="HOTEL_VALUER" localSheetId="16">#REF!</definedName>
    <definedName name="HOTEL_VALUER">#REF!</definedName>
    <definedName name="HTML_CodePage" hidden="1">1252</definedName>
    <definedName name="HTML_Control" localSheetId="13" hidden="1">{"'Budget economico  mensile'!$Q$3:$AB$35"}</definedName>
    <definedName name="HTML_Control" localSheetId="14" hidden="1">{"'Budget economico  mensile'!$Q$3:$AB$35"}</definedName>
    <definedName name="HTML_Control" localSheetId="17" hidden="1">{"'Budget economico  mensile'!$Q$3:$AB$35"}</definedName>
    <definedName name="HTML_Control" localSheetId="15" hidden="1">{"'Budget economico  mensile'!$Q$3:$AB$35"}</definedName>
    <definedName name="HTML_Control" localSheetId="16" hidden="1">{"'Budget economico  mensile'!$Q$3:$AB$35"}</definedName>
    <definedName name="HTML_Control" hidden="1">{"'Budget economico  mensile'!$Q$3:$AB$35"}</definedName>
    <definedName name="HTML_Description" hidden="1">""</definedName>
    <definedName name="HTML_Email" hidden="1">""</definedName>
    <definedName name="HTML_Header" hidden="1">"Budget economico  mensile"</definedName>
    <definedName name="HTML_LastUpdate" hidden="1">"27/09/98"</definedName>
    <definedName name="HTML_LineAfter" hidden="1">FALSE</definedName>
    <definedName name="HTML_LineBefore" hidden="1">FALSE</definedName>
    <definedName name="HTML_Name" hidden="1">"Pier Francesco Guizzardi"</definedName>
    <definedName name="HTML_OBDlg2" hidden="1">TRUE</definedName>
    <definedName name="HTML_OBDlg4" hidden="1">TRUE</definedName>
    <definedName name="HTML_OS" hidden="1">0</definedName>
    <definedName name="HTML_PathFile" hidden="1">"C:\Documenti\IES\Budget_99\MioHTML.htm"</definedName>
    <definedName name="HTML_Title" hidden="1">"Budget"</definedName>
    <definedName name="HURDLE">#REF!</definedName>
    <definedName name="iBASE" localSheetId="17">#REF!</definedName>
    <definedName name="iBASE" localSheetId="16">#REF!</definedName>
    <definedName name="iBASE">#REF!</definedName>
    <definedName name="ICHARTBASE" localSheetId="13">#REF!</definedName>
    <definedName name="ICHARTBASE" localSheetId="14">#REF!</definedName>
    <definedName name="ICHARTBASE" localSheetId="15">#REF!</definedName>
    <definedName name="ICHARTBASE">#REF!</definedName>
    <definedName name="IchartTemplate" localSheetId="13">#REF!</definedName>
    <definedName name="IchartTemplate" localSheetId="15">#REF!</definedName>
    <definedName name="IchartTemplate">#REF!</definedName>
    <definedName name="ICI" localSheetId="17">#REF!</definedName>
    <definedName name="ICI" localSheetId="16">#REF!</definedName>
    <definedName name="ICI">#REF!</definedName>
    <definedName name="ICIMX" localSheetId="17">#REF!</definedName>
    <definedName name="ICIMX" localSheetId="16">#REF!</definedName>
    <definedName name="ICIMX">#REF!</definedName>
    <definedName name="ImAClientOrganizer">TRUE</definedName>
    <definedName name="ImpliedOMV" localSheetId="17">#REF!</definedName>
    <definedName name="ImpliedOMV" localSheetId="16">#REF!</definedName>
    <definedName name="ImpliedOMV">#REF!</definedName>
    <definedName name="ImpliedOMV2" localSheetId="17">#REF!</definedName>
    <definedName name="ImpliedOMV2" localSheetId="16">#REF!</definedName>
    <definedName name="ImpliedOMV2">#REF!</definedName>
    <definedName name="ImpliedOMV3" localSheetId="17">#REF!</definedName>
    <definedName name="ImpliedOMV3" localSheetId="16">#REF!</definedName>
    <definedName name="ImpliedOMV3">#REF!</definedName>
    <definedName name="ImpliedOMVMS" localSheetId="17">#REF!</definedName>
    <definedName name="ImpliedOMVMS" localSheetId="16">#REF!</definedName>
    <definedName name="ImpliedOMVMS">#REF!</definedName>
    <definedName name="ImserValuation" localSheetId="17">#REF!</definedName>
    <definedName name="ImserValuation" localSheetId="16">#REF!</definedName>
    <definedName name="ImserValuation">#REF!</definedName>
    <definedName name="ImserValuation2" localSheetId="17">#REF!</definedName>
    <definedName name="ImserValuation2" localSheetId="16">#REF!</definedName>
    <definedName name="ImserValuation2">#REF!</definedName>
    <definedName name="In_dollari" localSheetId="17">#REF!</definedName>
    <definedName name="In_dollari" localSheetId="16">#REF!</definedName>
    <definedName name="In_dollari">#REF!</definedName>
    <definedName name="income_statement" localSheetId="13">#REF!</definedName>
    <definedName name="income_statement" localSheetId="14">#REF!</definedName>
    <definedName name="income_statement" localSheetId="15">#REF!</definedName>
    <definedName name="income_statement">#REF!</definedName>
    <definedName name="income_statement1" localSheetId="13">#REF!</definedName>
    <definedName name="income_statement1" localSheetId="15">#REF!</definedName>
    <definedName name="income_statement1">#REF!</definedName>
    <definedName name="income_statement2" localSheetId="13">#REF!</definedName>
    <definedName name="income_statement2" localSheetId="15">#REF!</definedName>
    <definedName name="income_statement2">#REF!</definedName>
    <definedName name="increasefactor">#REF!</definedName>
    <definedName name="ind" localSheetId="13">#REF!</definedName>
    <definedName name="ind" localSheetId="17">#REF!</definedName>
    <definedName name="ind" localSheetId="16">#REF!</definedName>
    <definedName name="ind">#REF!</definedName>
    <definedName name="IND_ACTRENT" localSheetId="13">#REF!</definedName>
    <definedName name="IND_ACTRENT" localSheetId="17">#REF!</definedName>
    <definedName name="IND_ACTRENT" localSheetId="16">#REF!</definedName>
    <definedName name="IND_ACTRENT">#REF!</definedName>
    <definedName name="IND_AREA" localSheetId="13">#REF!</definedName>
    <definedName name="IND_AREA" localSheetId="17">#REF!</definedName>
    <definedName name="IND_AREA" localSheetId="16">#REF!</definedName>
    <definedName name="IND_AREA">#REF!</definedName>
    <definedName name="IND_MKTRENT" localSheetId="13">#REF!</definedName>
    <definedName name="IND_MKTRENT" localSheetId="17">#REF!</definedName>
    <definedName name="IND_MKTRENT" localSheetId="16">#REF!</definedName>
    <definedName name="IND_MKTRENT">#REF!</definedName>
    <definedName name="IND_OCC" localSheetId="13">#REF!</definedName>
    <definedName name="IND_OCC" localSheetId="17">#REF!</definedName>
    <definedName name="IND_OCC" localSheetId="16">#REF!</definedName>
    <definedName name="IND_OCC">#REF!</definedName>
    <definedName name="IND_RESVAL" localSheetId="13">#REF!</definedName>
    <definedName name="IND_RESVAL" localSheetId="17">#REF!</definedName>
    <definedName name="IND_RESVAL" localSheetId="16">#REF!</definedName>
    <definedName name="IND_RESVAL">#REF!</definedName>
    <definedName name="IND_UNITS" localSheetId="13">#REF!</definedName>
    <definedName name="IND_UNITS" localSheetId="17">#REF!</definedName>
    <definedName name="IND_UNITS" localSheetId="16">#REF!</definedName>
    <definedName name="IND_UNITS">#REF!</definedName>
    <definedName name="IND_VALUER" localSheetId="13">#REF!</definedName>
    <definedName name="IND_VALUER" localSheetId="17">#REF!</definedName>
    <definedName name="IND_VALUER" localSheetId="16">#REF!</definedName>
    <definedName name="IND_VALUER">#REF!</definedName>
    <definedName name="IND1BUD" localSheetId="13">#REF!</definedName>
    <definedName name="IND1BUD" localSheetId="17">#REF!</definedName>
    <definedName name="IND1BUD" localSheetId="16">#REF!</definedName>
    <definedName name="IND1BUD">#REF!</definedName>
    <definedName name="IND2BUD" localSheetId="13">#REF!</definedName>
    <definedName name="IND2BUD" localSheetId="17">#REF!</definedName>
    <definedName name="IND2BUD" localSheetId="16">#REF!</definedName>
    <definedName name="IND2BUD">#REF!</definedName>
    <definedName name="INDICATORI____Tassi_di_sviluppo" localSheetId="13">#REF!</definedName>
    <definedName name="INDICATORI____Tassi_di_sviluppo" localSheetId="14">#REF!</definedName>
    <definedName name="INDICATORI____Tassi_di_sviluppo" localSheetId="15">#REF!</definedName>
    <definedName name="INDICATORI____Tassi_di_sviluppo">#REF!</definedName>
    <definedName name="INDICATORI_DI_REDDITIVITA" localSheetId="13">#REF!</definedName>
    <definedName name="INDICATORI_DI_REDDITIVITA" localSheetId="15">#REF!</definedName>
    <definedName name="INDICATORI_DI_REDDITIVITA">#REF!</definedName>
    <definedName name="INDICATORI_ECONOMICI" localSheetId="13">#REF!</definedName>
    <definedName name="INDICATORI_ECONOMICI" localSheetId="15">#REF!</definedName>
    <definedName name="INDICATORI_ECONOMICI">#REF!</definedName>
    <definedName name="IndirectSpecialActions" localSheetId="13">#REF!</definedName>
    <definedName name="IndirectSpecialActions" localSheetId="17">#REF!</definedName>
    <definedName name="IndirectSpecialActions" localSheetId="16">#REF!</definedName>
    <definedName name="IndirectSpecialActions">#REF!</definedName>
    <definedName name="Industrial_Rent" localSheetId="13">#REF!</definedName>
    <definedName name="Industrial_Rent" localSheetId="17">#REF!</definedName>
    <definedName name="Industrial_Rent" localSheetId="16">#REF!</definedName>
    <definedName name="Industrial_Rent">#REF!</definedName>
    <definedName name="inflation" localSheetId="13">#REF!</definedName>
    <definedName name="inflation">#REF!</definedName>
    <definedName name="info" localSheetId="17">#REF!</definedName>
    <definedName name="info" localSheetId="16">#REF!</definedName>
    <definedName name="info">#REF!</definedName>
    <definedName name="input" localSheetId="17">#REF!</definedName>
    <definedName name="input" localSheetId="16">#REF!</definedName>
    <definedName name="input">#REF!</definedName>
    <definedName name="InputCol" localSheetId="17">#REF!</definedName>
    <definedName name="InputCol" localSheetId="16">#REF!</definedName>
    <definedName name="InputCol">#REF!</definedName>
    <definedName name="inputs" localSheetId="13">#REF!</definedName>
    <definedName name="inputs" localSheetId="14">#REF!</definedName>
    <definedName name="inputs" localSheetId="15">#REF!</definedName>
    <definedName name="inputs">#REF!</definedName>
    <definedName name="InputSheets" localSheetId="13">OFFSET(________DAT43,0,0,COUNTA(#REF!),8)</definedName>
    <definedName name="InputSheets" localSheetId="14">OFFSET(________DAT43,0,0,COUNTA(#REF!),8)</definedName>
    <definedName name="InputSheets" localSheetId="17">OFFSET(________DAT43,0,0,COUNTA(#REF!),8)</definedName>
    <definedName name="InputSheets" localSheetId="15">OFFSET(________DAT43,0,0,COUNTA(#REF!),8)</definedName>
    <definedName name="InputSheets" localSheetId="16">OFFSET(________DAT43,0,0,COUNTA(#REF!),8)</definedName>
    <definedName name="InputSheets">OFFSET(________DAT43,0,0,COUNTA(#REF!),8)</definedName>
    <definedName name="InputSheetsBegin" localSheetId="17">#REF!</definedName>
    <definedName name="InputSheetsBegin" localSheetId="16">#REF!</definedName>
    <definedName name="InputSheetsBegin">#REF!</definedName>
    <definedName name="InputTableAC" localSheetId="17">#REF!</definedName>
    <definedName name="InputTableAC" localSheetId="16">#REF!</definedName>
    <definedName name="InputTableAC">#REF!</definedName>
    <definedName name="InputTableH" localSheetId="17">#REF!</definedName>
    <definedName name="InputTableH" localSheetId="16">#REF!</definedName>
    <definedName name="InputTableH">#REF!</definedName>
    <definedName name="InputTableL" localSheetId="17">#REF!</definedName>
    <definedName name="InputTableL" localSheetId="16">#REF!</definedName>
    <definedName name="InputTableL">#REF!</definedName>
    <definedName name="InputTableMX" localSheetId="17">#REF!</definedName>
    <definedName name="InputTableMX" localSheetId="16">#REF!</definedName>
    <definedName name="InputTableMX">#REF!</definedName>
    <definedName name="InputTableN" localSheetId="17">#REF!</definedName>
    <definedName name="InputTableN" localSheetId="16">#REF!</definedName>
    <definedName name="InputTableN">#REF!</definedName>
    <definedName name="InputTableP" localSheetId="17">#REF!</definedName>
    <definedName name="InputTableP" localSheetId="16">#REF!</definedName>
    <definedName name="InputTableP">#REF!</definedName>
    <definedName name="Insurance" localSheetId="17">#REF!</definedName>
    <definedName name="Insurance" localSheetId="16">#REF!</definedName>
    <definedName name="Insurance">#REF!</definedName>
    <definedName name="InsuranceMX" localSheetId="17">#REF!</definedName>
    <definedName name="InsuranceMX" localSheetId="16">#REF!</definedName>
    <definedName name="InsuranceMX">#REF!</definedName>
    <definedName name="interest" localSheetId="13">#REF!</definedName>
    <definedName name="interest" localSheetId="14">#REF!</definedName>
    <definedName name="interest" localSheetId="15">#REF!</definedName>
    <definedName name="interest">#REF!</definedName>
    <definedName name="interest_shl" localSheetId="13">#REF!</definedName>
    <definedName name="interest_shl" localSheetId="15">#REF!</definedName>
    <definedName name="interest_shl">#REF!</definedName>
    <definedName name="interest_spl" localSheetId="13">#REF!</definedName>
    <definedName name="interest_spl" localSheetId="15">#REF!</definedName>
    <definedName name="interest_spl">#REF!</definedName>
    <definedName name="Interner_ZINS" localSheetId="14">#REF!</definedName>
    <definedName name="Interner_ZINS">#REF!</definedName>
    <definedName name="InternerZins" localSheetId="14">#REF!</definedName>
    <definedName name="InternerZins">#REF!</definedName>
    <definedName name="Intestazione">#REF!</definedName>
    <definedName name="inv_int" localSheetId="17">#REF!</definedName>
    <definedName name="inv_int" localSheetId="16">#REF!</definedName>
    <definedName name="inv_int">#REF!</definedName>
    <definedName name="InventoryAlabamaBeg" localSheetId="13">#REF!</definedName>
    <definedName name="InventoryAlabamaBeg" localSheetId="14">#REF!</definedName>
    <definedName name="InventoryAlabamaBeg" localSheetId="15">#REF!</definedName>
    <definedName name="InventoryAlabamaBeg">#REF!</definedName>
    <definedName name="InventoryAlabamaEnd" localSheetId="13">#REF!</definedName>
    <definedName name="InventoryAlabamaEnd" localSheetId="15">#REF!</definedName>
    <definedName name="InventoryAlabamaEnd">#REF!</definedName>
    <definedName name="InventoryAlaskaBeg" localSheetId="13">#REF!</definedName>
    <definedName name="InventoryAlaskaBeg" localSheetId="15">#REF!</definedName>
    <definedName name="InventoryAlaskaBeg">#REF!</definedName>
    <definedName name="InventoryAlaskaEnd">#REF!</definedName>
    <definedName name="InventoryArizonaBeg">#REF!</definedName>
    <definedName name="InventoryArizonaEnd">#REF!</definedName>
    <definedName name="InventoryArkansasBeg">#REF!</definedName>
    <definedName name="InventoryArkansasEnd">#REF!</definedName>
    <definedName name="InventoryCaliforniaBeg">#REF!</definedName>
    <definedName name="InventoryCaliforniaEnd">#REF!</definedName>
    <definedName name="InventoryColoradoBeg">#REF!</definedName>
    <definedName name="InventoryColoradoEnd">#REF!</definedName>
    <definedName name="InventoryConnecticuttBeg">#REF!</definedName>
    <definedName name="InventoryConnecticuttEnd">#REF!</definedName>
    <definedName name="InventoryDelawareBeg">#REF!</definedName>
    <definedName name="InventoryDelawareEnd">#REF!</definedName>
    <definedName name="InventoryDistrictOfColumbiaBeg">#REF!</definedName>
    <definedName name="InventoryDistrictOfColumbiaEnd">#REF!</definedName>
    <definedName name="InventoryFloridaBeg">#REF!</definedName>
    <definedName name="InventoryFloridaEnd">#REF!</definedName>
    <definedName name="InventoryForeignBeg">#REF!</definedName>
    <definedName name="InventoryForeignEnd">#REF!</definedName>
    <definedName name="InventoryGeorgiaBeg">#REF!</definedName>
    <definedName name="InventoryGeorgiaEnd">#REF!</definedName>
    <definedName name="InventoryHawaiiBeg">#REF!</definedName>
    <definedName name="InventoryHawaiiEnd">#REF!</definedName>
    <definedName name="InventoryIdahoBeg">#REF!</definedName>
    <definedName name="InventoryIdahoEnd">#REF!</definedName>
    <definedName name="InventoryIllinoisBeg">#REF!</definedName>
    <definedName name="InventoryIllinoisEnd">#REF!</definedName>
    <definedName name="InventoryIndianaBeg">#REF!</definedName>
    <definedName name="InventoryIndianaEnd">#REF!</definedName>
    <definedName name="InventoryIowaBeg">#REF!</definedName>
    <definedName name="InventoryIowaEnd">#REF!</definedName>
    <definedName name="InventoryKansasBeg">#REF!</definedName>
    <definedName name="InventoryKansasEnd">#REF!</definedName>
    <definedName name="InventoryKentuckyBeg">#REF!</definedName>
    <definedName name="InventoryKentuckyEnd">#REF!</definedName>
    <definedName name="InventoryLouisianaBeg">#REF!</definedName>
    <definedName name="InventoryLouisianaEnd">#REF!</definedName>
    <definedName name="InventoryMaineBeg">#REF!</definedName>
    <definedName name="InventoryMaineEnd">#REF!</definedName>
    <definedName name="InventoryMarylandBeg">#REF!</definedName>
    <definedName name="InventoryMarylandEnd">#REF!</definedName>
    <definedName name="InventoryMassachusettsBeg">#REF!</definedName>
    <definedName name="InventoryMassachusettsEnd">#REF!</definedName>
    <definedName name="InventoryMichiganBeg">#REF!</definedName>
    <definedName name="InventoryMichiganEnd">#REF!</definedName>
    <definedName name="InventoryMinnesotaBeg">#REF!</definedName>
    <definedName name="InventoryMinnesotaEnd">#REF!</definedName>
    <definedName name="InventoryMississippiBeg">#REF!</definedName>
    <definedName name="InventoryMississippiEnd">#REF!</definedName>
    <definedName name="InventoryMissouriBeg">#REF!</definedName>
    <definedName name="InventoryMissouriEnd">#REF!</definedName>
    <definedName name="InventoryMontanaBeg">#REF!</definedName>
    <definedName name="InventoryMontanaEnd">#REF!</definedName>
    <definedName name="InventoryNebraskaBeg">#REF!</definedName>
    <definedName name="InventoryNebraskaEnd">#REF!</definedName>
    <definedName name="InventoryNevadaBeg">#REF!</definedName>
    <definedName name="InventoryNevadaEnd">#REF!</definedName>
    <definedName name="InventoryNewHampshireBeg">#REF!</definedName>
    <definedName name="InventoryNewHampshireEnd">#REF!</definedName>
    <definedName name="InventoryNewJerseyBeg">#REF!</definedName>
    <definedName name="InventoryNewJerseyEnd">#REF!</definedName>
    <definedName name="InventoryNewMexicoBeg">#REF!</definedName>
    <definedName name="InventoryNewMexicoEnd">#REF!</definedName>
    <definedName name="InventoryNewYorkBeg">#REF!</definedName>
    <definedName name="InventoryNewYorkCityBeg">#REF!</definedName>
    <definedName name="InventoryNewYorkCityEnd">#REF!</definedName>
    <definedName name="InventoryNewYorkEnd">#REF!</definedName>
    <definedName name="InventoryNorthCarolinaBeg">#REF!</definedName>
    <definedName name="InventoryNorthCarolinaEnd">#REF!</definedName>
    <definedName name="InventoryNorthDakotaBeg">#REF!</definedName>
    <definedName name="InventoryNorthDakotaEnd">#REF!</definedName>
    <definedName name="InventoryOhioBeg">#REF!</definedName>
    <definedName name="InventoryOhioEnd">#REF!</definedName>
    <definedName name="InventoryOklahomaBeg">#REF!</definedName>
    <definedName name="InventoryOklahomaEnd">#REF!</definedName>
    <definedName name="InventoryOregonBeg">#REF!</definedName>
    <definedName name="InventoryOregonEnd">#REF!</definedName>
    <definedName name="InventoryOther1Beg">#REF!</definedName>
    <definedName name="InventoryOther1End">#REF!</definedName>
    <definedName name="InventoryOther2Beg">#REF!</definedName>
    <definedName name="InventoryOther2End">#REF!</definedName>
    <definedName name="InventoryPennsylvaniaBeg">#REF!</definedName>
    <definedName name="InventoryPennsylvaniaEnd">#REF!</definedName>
    <definedName name="InventoryRhodeIslandBeg">#REF!</definedName>
    <definedName name="InventoryRhodeIslandEnd">#REF!</definedName>
    <definedName name="InventorySouthCarolinaBeg">#REF!</definedName>
    <definedName name="InventorySouthCarolinaEnd">#REF!</definedName>
    <definedName name="InventorySouthDakotaBeg">#REF!</definedName>
    <definedName name="InventorySouthDakotaEnd">#REF!</definedName>
    <definedName name="InventoryTennesseeBeg">#REF!</definedName>
    <definedName name="InventoryTennesseeEnd">#REF!</definedName>
    <definedName name="InventoryTexasBeg">#REF!</definedName>
    <definedName name="InventoryTexasEnd">#REF!</definedName>
    <definedName name="InventoryUtahBeg">#REF!</definedName>
    <definedName name="InventoryUtahEnd">#REF!</definedName>
    <definedName name="InventoryVermontBeg">#REF!</definedName>
    <definedName name="InventoryVermontEnd">#REF!</definedName>
    <definedName name="InventoryVirginiaBeg">#REF!</definedName>
    <definedName name="InventoryVirginiaEnd">#REF!</definedName>
    <definedName name="InventoryWashingtonBeg">#REF!</definedName>
    <definedName name="InventoryWashingtonEnd">#REF!</definedName>
    <definedName name="InventoryWestVirginiaBeg">#REF!</definedName>
    <definedName name="InventoryWestVirginiaEnd">#REF!</definedName>
    <definedName name="InventoryWisconsinBeg">#REF!</definedName>
    <definedName name="InventoryWisconsinEnd">#REF!</definedName>
    <definedName name="InventoryWyomingBeg">#REF!</definedName>
    <definedName name="InventoryWyomingEnd">#REF!</definedName>
    <definedName name="iposwitch" localSheetId="17">#REF!</definedName>
    <definedName name="iposwitch" localSheetId="16">#REF!</definedName>
    <definedName name="iposwitch">#REF!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FO" hidden="1">"c1574"</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REPAIR" hidden="1">"c2087"</definedName>
    <definedName name="IQ_MARKETCAP" hidden="1">"c712"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LOW" hidden="1">"c1338"</definedName>
    <definedName name="IQ_YTD" hidden="1">3000</definedName>
    <definedName name="IQ_Z_SCORE" hidden="1">"c1339"</definedName>
    <definedName name="IRR">#REF!</definedName>
    <definedName name="IRRHURDLE">#REF!</definedName>
    <definedName name="IrrTables" localSheetId="13">#REF!</definedName>
    <definedName name="IrrTables" localSheetId="17">#REF!</definedName>
    <definedName name="IrrTables" localSheetId="16">#REF!</definedName>
    <definedName name="IrrTables">#REF!</definedName>
    <definedName name="IRRTest" localSheetId="14">#REF!</definedName>
    <definedName name="IRRTest" localSheetId="15">#REF!</definedName>
    <definedName name="IRRTest">#REF!</definedName>
    <definedName name="ISA" localSheetId="15">#REF!</definedName>
    <definedName name="ISA">#REF!</definedName>
    <definedName name="ISAnnual" localSheetId="15">#REF!</definedName>
    <definedName name="ISAnnual">#REF!</definedName>
    <definedName name="ISP__ISeuro">#REF!</definedName>
    <definedName name="ISP_Assumptions">#REF!</definedName>
    <definedName name="ISP_ISlit">#REF!</definedName>
    <definedName name="ISP_Items">#REF!</definedName>
    <definedName name="ISQ">#REF!</definedName>
    <definedName name="ISQuartely">#REF!</definedName>
    <definedName name="Ist" localSheetId="13">#REF!</definedName>
    <definedName name="Ist" localSheetId="17">#REF!</definedName>
    <definedName name="Ist" localSheetId="16">#REF!</definedName>
    <definedName name="Ist">#REF!</definedName>
    <definedName name="IST_BRL" localSheetId="13">#REF!</definedName>
    <definedName name="IST_BRL" localSheetId="14">#REF!</definedName>
    <definedName name="IST_BRL" localSheetId="17">#REF!</definedName>
    <definedName name="IST_BRL" localSheetId="16">#REF!</definedName>
    <definedName name="IST_BRL">#REF!</definedName>
    <definedName name="IST_China" localSheetId="13">#REF!</definedName>
    <definedName name="IST_China" localSheetId="14">#REF!</definedName>
    <definedName name="IST_China" localSheetId="17">#REF!</definedName>
    <definedName name="IST_China" localSheetId="16">#REF!</definedName>
    <definedName name="IST_China">#REF!</definedName>
    <definedName name="IST_Hungary" localSheetId="13">#REF!</definedName>
    <definedName name="IST_Hungary" localSheetId="14">#REF!</definedName>
    <definedName name="IST_Hungary" localSheetId="17">#REF!</definedName>
    <definedName name="IST_Hungary" localSheetId="16">#REF!</definedName>
    <definedName name="IST_Hungary">#REF!</definedName>
    <definedName name="ISY" localSheetId="13">#REF!</definedName>
    <definedName name="ISY" localSheetId="14">#REF!</definedName>
    <definedName name="ISY" localSheetId="15">#REF!</definedName>
    <definedName name="ISY">#REF!</definedName>
    <definedName name="ITDNETDIST.Actual.ITD" localSheetId="13">#REF!</definedName>
    <definedName name="ITDNETDIST.Actual.ITD" localSheetId="15">#REF!</definedName>
    <definedName name="ITDNETDIST.Actual.ITD">#REF!</definedName>
    <definedName name="ITL" localSheetId="13">#REF!</definedName>
    <definedName name="ITL" localSheetId="15">#REF!</definedName>
    <definedName name="ITL">#REF!</definedName>
    <definedName name="iuygiu">#REF!</definedName>
    <definedName name="jack" localSheetId="13" hidden="1">{"forecast",#N/A,FALSE,"PL";"FCST YTD",#N/A,FALSE,"PL";"new bud adj",#N/A,FALSE,"PL";"new budget",#N/A,FALSE,"PL";"qtr",#N/A,FALSE,"PL";"bal sheet",#N/A,FALSE,"MONTHLY BALANCE SHEET";"fcst w head depre cap",#N/A,FALSE,"PL"}</definedName>
    <definedName name="jack" localSheetId="14" hidden="1">{"forecast",#N/A,FALSE,"PL";"FCST YTD",#N/A,FALSE,"PL";"new bud adj",#N/A,FALSE,"PL";"new budget",#N/A,FALSE,"PL";"qtr",#N/A,FALSE,"PL";"bal sheet",#N/A,FALSE,"MONTHLY BALANCE SHEET";"fcst w head depre cap",#N/A,FALSE,"PL"}</definedName>
    <definedName name="jack" localSheetId="17" hidden="1">{"forecast",#N/A,FALSE,"PL";"FCST YTD",#N/A,FALSE,"PL";"new bud adj",#N/A,FALSE,"PL";"new budget",#N/A,FALSE,"PL";"qtr",#N/A,FALSE,"PL";"bal sheet",#N/A,FALSE,"MONTHLY BALANCE SHEET";"fcst w head depre cap",#N/A,FALSE,"PL"}</definedName>
    <definedName name="jack" localSheetId="15" hidden="1">{"forecast",#N/A,FALSE,"PL";"FCST YTD",#N/A,FALSE,"PL";"new bud adj",#N/A,FALSE,"PL";"new budget",#N/A,FALSE,"PL";"qtr",#N/A,FALSE,"PL";"bal sheet",#N/A,FALSE,"MONTHLY BALANCE SHEET";"fcst w head depre cap",#N/A,FALSE,"PL"}</definedName>
    <definedName name="jack" localSheetId="16" hidden="1">{"forecast",#N/A,FALSE,"PL";"FCST YTD",#N/A,FALSE,"PL";"new bud adj",#N/A,FALSE,"PL";"new budget",#N/A,FALSE,"PL";"qtr",#N/A,FALSE,"PL";"bal sheet",#N/A,FALSE,"MONTHLY BALANCE SHEET";"fcst w head depre cap",#N/A,FALSE,"PL"}</definedName>
    <definedName name="jack" hidden="1">{"forecast",#N/A,FALSE,"PL";"FCST YTD",#N/A,FALSE,"PL";"new bud adj",#N/A,FALSE,"PL";"new budget",#N/A,FALSE,"PL";"qtr",#N/A,FALSE,"PL";"bal sheet",#N/A,FALSE,"MONTHLY BALANCE SHEET";"fcst w head depre cap",#N/A,FALSE,"PL"}</definedName>
    <definedName name="jack1" localSheetId="13" hidden="1">{"forecast",#N/A,FALSE,"PL";"FCST YTD",#N/A,FALSE,"PL";"new bud adj",#N/A,FALSE,"PL";"new budget",#N/A,FALSE,"PL";"qtr",#N/A,FALSE,"PL";"bal sheet",#N/A,FALSE,"MONTHLY BALANCE SHEET";"fcst w head depre cap",#N/A,FALSE,"PL"}</definedName>
    <definedName name="jack1" localSheetId="14" hidden="1">{"forecast",#N/A,FALSE,"PL";"FCST YTD",#N/A,FALSE,"PL";"new bud adj",#N/A,FALSE,"PL";"new budget",#N/A,FALSE,"PL";"qtr",#N/A,FALSE,"PL";"bal sheet",#N/A,FALSE,"MONTHLY BALANCE SHEET";"fcst w head depre cap",#N/A,FALSE,"PL"}</definedName>
    <definedName name="jack1" localSheetId="17" hidden="1">{"forecast",#N/A,FALSE,"PL";"FCST YTD",#N/A,FALSE,"PL";"new bud adj",#N/A,FALSE,"PL";"new budget",#N/A,FALSE,"PL";"qtr",#N/A,FALSE,"PL";"bal sheet",#N/A,FALSE,"MONTHLY BALANCE SHEET";"fcst w head depre cap",#N/A,FALSE,"PL"}</definedName>
    <definedName name="jack1" localSheetId="15" hidden="1">{"forecast",#N/A,FALSE,"PL";"FCST YTD",#N/A,FALSE,"PL";"new bud adj",#N/A,FALSE,"PL";"new budget",#N/A,FALSE,"PL";"qtr",#N/A,FALSE,"PL";"bal sheet",#N/A,FALSE,"MONTHLY BALANCE SHEET";"fcst w head depre cap",#N/A,FALSE,"PL"}</definedName>
    <definedName name="jack1" localSheetId="16" hidden="1">{"forecast",#N/A,FALSE,"PL";"FCST YTD",#N/A,FALSE,"PL";"new bud adj",#N/A,FALSE,"PL";"new budget",#N/A,FALSE,"PL";"qtr",#N/A,FALSE,"PL";"bal sheet",#N/A,FALSE,"MONTHLY BALANCE SHEET";"fcst w head depre cap",#N/A,FALSE,"PL"}</definedName>
    <definedName name="jack1" hidden="1">{"forecast",#N/A,FALSE,"PL";"FCST YTD",#N/A,FALSE,"PL";"new bud adj",#N/A,FALSE,"PL";"new budget",#N/A,FALSE,"PL";"qtr",#N/A,FALSE,"PL";"bal sheet",#N/A,FALSE,"MONTHLY BALANCE SHEET";"fcst w head depre cap",#N/A,FALSE,"PL"}</definedName>
    <definedName name="Jan_99">#REF!</definedName>
    <definedName name="jan09asebooking">#REF!</definedName>
    <definedName name="jan09asesales">#REF!</definedName>
    <definedName name="jan09asiasales">#REF!</definedName>
    <definedName name="jan09fedexbooking">#REF!</definedName>
    <definedName name="jan09fedexsales">#REF!</definedName>
    <definedName name="jan09fsgbooking">#REF!</definedName>
    <definedName name="jan09fsgsales">#REF!</definedName>
    <definedName name="jan09isgbooking">#REF!</definedName>
    <definedName name="jan09isgsales">#REF!</definedName>
    <definedName name="jan09srvcbooking">#REF!</definedName>
    <definedName name="jan09srvcsales">#REF!</definedName>
    <definedName name="jan09stratbooking">#REF!</definedName>
    <definedName name="jan09stratsales">#REF!</definedName>
    <definedName name="jan09terbooking">#REF!</definedName>
    <definedName name="jan09tersales">#REF!</definedName>
    <definedName name="jan09upsbooking">#REF!</definedName>
    <definedName name="jan09upssales">#REF!</definedName>
    <definedName name="jjj" localSheetId="17">#REF!</definedName>
    <definedName name="jjj" localSheetId="16">#REF!</definedName>
    <definedName name="jjj">#REF!</definedName>
    <definedName name="JV_Return_p" localSheetId="13">#REF!</definedName>
    <definedName name="JV_Return_p" localSheetId="14">#REF!</definedName>
    <definedName name="JV_Return_p" localSheetId="15">#REF!</definedName>
    <definedName name="JV_Return_p">#REF!</definedName>
    <definedName name="JV_Returns" localSheetId="13">#REF!</definedName>
    <definedName name="JV_Returns" localSheetId="15">#REF!</definedName>
    <definedName name="JV_Returns">#REF!</definedName>
    <definedName name="K" localSheetId="13">#REF!</definedName>
    <definedName name="K" localSheetId="15">#REF!</definedName>
    <definedName name="K">#REF!</definedName>
    <definedName name="kjk">#REF!</definedName>
    <definedName name="kkjn">#REF!</definedName>
    <definedName name="KOMP">#N/A</definedName>
    <definedName name="kuu" localSheetId="13">#REF!</definedName>
    <definedName name="kuu" localSheetId="14">#REF!</definedName>
    <definedName name="kuu">#REF!</definedName>
    <definedName name="KyhieuPhep" localSheetId="17">#REF!</definedName>
    <definedName name="KyhieuPhep" localSheetId="16">#REF!</definedName>
    <definedName name="KyhieuPhep">#REF!</definedName>
    <definedName name="l" localSheetId="13" hidden="1">#REF!</definedName>
    <definedName name="l" localSheetId="17" hidden="1">#REF!</definedName>
    <definedName name="l" localSheetId="16" hidden="1">#REF!</definedName>
    <definedName name="l" hidden="1">#REF!</definedName>
    <definedName name="Lab_Rent" localSheetId="13">#REF!</definedName>
    <definedName name="Lab_Rent" localSheetId="17">#REF!</definedName>
    <definedName name="Lab_Rent" localSheetId="16">#REF!</definedName>
    <definedName name="Lab_Rent">#REF!</definedName>
    <definedName name="Label" localSheetId="17">#REF!</definedName>
    <definedName name="Label" localSheetId="16">#REF!</definedName>
    <definedName name="Label">#REF!</definedName>
    <definedName name="LandAlabamaBeg" localSheetId="13">#REF!</definedName>
    <definedName name="LandAlabamaBeg" localSheetId="14">#REF!</definedName>
    <definedName name="LandAlabamaBeg" localSheetId="15">#REF!</definedName>
    <definedName name="LandAlabamaBeg">#REF!</definedName>
    <definedName name="LandAlabamaEnd" localSheetId="13">#REF!</definedName>
    <definedName name="LandAlabamaEnd" localSheetId="15">#REF!</definedName>
    <definedName name="LandAlabamaEnd">#REF!</definedName>
    <definedName name="LandAlaskaBeg" localSheetId="13">#REF!</definedName>
    <definedName name="LandAlaskaBeg" localSheetId="15">#REF!</definedName>
    <definedName name="LandAlaskaBeg">#REF!</definedName>
    <definedName name="LandAlaskaEnd">#REF!</definedName>
    <definedName name="LandArizonaBeg">#REF!</definedName>
    <definedName name="LandArizonaEnd">#REF!</definedName>
    <definedName name="LandArkansasBeg">#REF!</definedName>
    <definedName name="LandArkansasEnd">#REF!</definedName>
    <definedName name="LandCaliforniaBeg">#REF!</definedName>
    <definedName name="LandCaliforniaEnd">#REF!</definedName>
    <definedName name="LandColoradoBeg">#REF!</definedName>
    <definedName name="LandColoradoEnd">#REF!</definedName>
    <definedName name="LandConnecticuttBeg">#REF!</definedName>
    <definedName name="LandConnecticuttEnd">#REF!</definedName>
    <definedName name="LandDelawareBeg">#REF!</definedName>
    <definedName name="LandDelawareEnd">#REF!</definedName>
    <definedName name="LandDistrictOfColumbiaBeg">#REF!</definedName>
    <definedName name="LandDistrictOfColumbiaEnd">#REF!</definedName>
    <definedName name="LandFloridaBeg">#REF!</definedName>
    <definedName name="LandFloridaEnd">#REF!</definedName>
    <definedName name="LandForeignBeg">#REF!</definedName>
    <definedName name="LandForeignEnd">#REF!</definedName>
    <definedName name="LandGeorgiaBeg">#REF!</definedName>
    <definedName name="LandGeorgiaEnd">#REF!</definedName>
    <definedName name="LandHawaiiBeg">#REF!</definedName>
    <definedName name="LandHawaiiEnd">#REF!</definedName>
    <definedName name="LandIdahoBeg">#REF!</definedName>
    <definedName name="LandIdahoEnd">#REF!</definedName>
    <definedName name="LandIllinoisBeg">#REF!</definedName>
    <definedName name="LandIllinoisEnd">#REF!</definedName>
    <definedName name="LandIndianaBeg">#REF!</definedName>
    <definedName name="LandIndianaEnd">#REF!</definedName>
    <definedName name="LandIowaBeg">#REF!</definedName>
    <definedName name="LandIowaEnd">#REF!</definedName>
    <definedName name="LandKansasBeg">#REF!</definedName>
    <definedName name="LandKansasEnd">#REF!</definedName>
    <definedName name="LandKentuckyBeg">#REF!</definedName>
    <definedName name="LandKentuckyEnd">#REF!</definedName>
    <definedName name="LandLouisianaBeg">#REF!</definedName>
    <definedName name="LandLouisianaEnd">#REF!</definedName>
    <definedName name="LandMaineBeg">#REF!</definedName>
    <definedName name="LandMaineEnd">#REF!</definedName>
    <definedName name="LandMarylandBeg">#REF!</definedName>
    <definedName name="LandMarylandEnd">#REF!</definedName>
    <definedName name="LandMassachusettsBeg">#REF!</definedName>
    <definedName name="LandMassachusettsEnd">#REF!</definedName>
    <definedName name="LandMichiganBeg">#REF!</definedName>
    <definedName name="LandMichiganEnd">#REF!</definedName>
    <definedName name="LandMinnesotaBeg">#REF!</definedName>
    <definedName name="LandMinnesotaEnd">#REF!</definedName>
    <definedName name="LandMississippiBeg">#REF!</definedName>
    <definedName name="LandMississippiEnd">#REF!</definedName>
    <definedName name="LandMissouriBeg">#REF!</definedName>
    <definedName name="LandMissouriEnd">#REF!</definedName>
    <definedName name="LandMontanaBeg">#REF!</definedName>
    <definedName name="LandMontanaEnd">#REF!</definedName>
    <definedName name="LandNebraskaBeg">#REF!</definedName>
    <definedName name="LandNebraskaEnd">#REF!</definedName>
    <definedName name="LandNevadaBeg">#REF!</definedName>
    <definedName name="LandNevadaEnd">#REF!</definedName>
    <definedName name="LandNewHampshireBeg">#REF!</definedName>
    <definedName name="LandNewHampshireEnd">#REF!</definedName>
    <definedName name="LandNewJerseyBeg">#REF!</definedName>
    <definedName name="LandNewJerseyEnd">#REF!</definedName>
    <definedName name="LandNewMexicoBeg">#REF!</definedName>
    <definedName name="LandNewMexicoEnd">#REF!</definedName>
    <definedName name="LandNewYorkBeg">#REF!</definedName>
    <definedName name="LandNewYorkCityBeg">#REF!</definedName>
    <definedName name="LandNewYorkCityEnd">#REF!</definedName>
    <definedName name="LandNewYorkEnd">#REF!</definedName>
    <definedName name="LandNorthCarolinaBeg">#REF!</definedName>
    <definedName name="LandNorthCarolinaEnd">#REF!</definedName>
    <definedName name="LandNorthDakotaBeg">#REF!</definedName>
    <definedName name="LandNorthDakotaEnd">#REF!</definedName>
    <definedName name="LandOhioBeg">#REF!</definedName>
    <definedName name="LandOhioEnd">#REF!</definedName>
    <definedName name="LandOklahomaBeg">#REF!</definedName>
    <definedName name="LandOklahomaEnd">#REF!</definedName>
    <definedName name="LandOregonBeg">#REF!</definedName>
    <definedName name="LandOregonEnd">#REF!</definedName>
    <definedName name="LandOther1Beg">#REF!</definedName>
    <definedName name="LandOther1End">#REF!</definedName>
    <definedName name="LandOther2Beg">#REF!</definedName>
    <definedName name="LandOther2End">#REF!</definedName>
    <definedName name="LandPennsylvaniaBeg">#REF!</definedName>
    <definedName name="LandPennsylvaniaEnd">#REF!</definedName>
    <definedName name="LandRhodeIslandBeg">#REF!</definedName>
    <definedName name="LandRhodeIslandEnd">#REF!</definedName>
    <definedName name="LandSouthCarolinaBeg">#REF!</definedName>
    <definedName name="LandSouthCarolinaEnd">#REF!</definedName>
    <definedName name="LandSouthDakotaBeg">#REF!</definedName>
    <definedName name="LandSouthDakotaEnd">#REF!</definedName>
    <definedName name="LandTennesseeBeg">#REF!</definedName>
    <definedName name="LandTennesseeEnd">#REF!</definedName>
    <definedName name="LandTexasBeg">#REF!</definedName>
    <definedName name="LandTexasEnd">#REF!</definedName>
    <definedName name="LandUtahBeg">#REF!</definedName>
    <definedName name="LandUtahEnd">#REF!</definedName>
    <definedName name="LandVermontBeg">#REF!</definedName>
    <definedName name="LandVermontEnd">#REF!</definedName>
    <definedName name="LandVirginiaBeg">#REF!</definedName>
    <definedName name="LandVirginiaEnd">#REF!</definedName>
    <definedName name="LandWashingtonBeg">#REF!</definedName>
    <definedName name="LandWashingtonEnd">#REF!</definedName>
    <definedName name="LandWestVirginiaBeg">#REF!</definedName>
    <definedName name="LandWestVirginiaEnd">#REF!</definedName>
    <definedName name="LandWisconsinBeg">#REF!</definedName>
    <definedName name="LandWisconsinEnd">#REF!</definedName>
    <definedName name="LandWyomingBeg">#REF!</definedName>
    <definedName name="LandWyomingEnd">#REF!</definedName>
    <definedName name="LastReportDate">35295</definedName>
    <definedName name="LastRunCalc">#REF!</definedName>
    <definedName name="LastScenRun_Source">#REF!</definedName>
    <definedName name="LastScenRun_Values">#REF!</definedName>
    <definedName name="Lauf" localSheetId="13">#REF!</definedName>
    <definedName name="Lauf" localSheetId="17">#REF!</definedName>
    <definedName name="Lauf" localSheetId="16">#REF!</definedName>
    <definedName name="Lauf">#REF!</definedName>
    <definedName name="LeasComm" localSheetId="14">#REF!</definedName>
    <definedName name="LeasComm" localSheetId="15">#REF!</definedName>
    <definedName name="LeasComm">#REF!</definedName>
    <definedName name="LeaseDB" localSheetId="17">#REF!</definedName>
    <definedName name="LeaseDB" localSheetId="16">#REF!</definedName>
    <definedName name="LeaseDB">#REF!</definedName>
    <definedName name="LeaseOffice" localSheetId="13">#REF!</definedName>
    <definedName name="LeaseOffice" localSheetId="14">#REF!</definedName>
    <definedName name="LeaseOffice" localSheetId="15">#REF!</definedName>
    <definedName name="LeaseOffice">#REF!</definedName>
    <definedName name="LeaseRange" localSheetId="17">#REF!</definedName>
    <definedName name="LeaseRange" localSheetId="16">#REF!</definedName>
    <definedName name="LeaseRange">#REF!</definedName>
    <definedName name="LeaseUnit01" localSheetId="13">#REF!</definedName>
    <definedName name="LeaseUnit01" localSheetId="14">#REF!</definedName>
    <definedName name="LeaseUnit01" localSheetId="15">#REF!</definedName>
    <definedName name="LeaseUnit01">#REF!</definedName>
    <definedName name="LeaseUnit02" localSheetId="13">#REF!</definedName>
    <definedName name="LeaseUnit02" localSheetId="15">#REF!</definedName>
    <definedName name="LeaseUnit02">#REF!</definedName>
    <definedName name="LEGAL_BUCKET" localSheetId="17">#REF!</definedName>
    <definedName name="LEGAL_BUCKET" localSheetId="16">#REF!</definedName>
    <definedName name="LEGAL_BUCKET">#REF!</definedName>
    <definedName name="LEGAL_ISSUES" localSheetId="17">#REF!</definedName>
    <definedName name="LEGAL_ISSUES" localSheetId="16">#REF!</definedName>
    <definedName name="LEGAL_ISSUES">#REF!</definedName>
    <definedName name="Levered_CF_p" localSheetId="13">#REF!</definedName>
    <definedName name="Levered_CF_p" localSheetId="14">#REF!</definedName>
    <definedName name="Levered_CF_p" localSheetId="15">#REF!</definedName>
    <definedName name="Levered_CF_p">#REF!</definedName>
    <definedName name="limcount" hidden="1">1</definedName>
    <definedName name="LIO" localSheetId="13">#REF!</definedName>
    <definedName name="LIO" localSheetId="14">#REF!</definedName>
    <definedName name="LIO" localSheetId="15">#REF!</definedName>
    <definedName name="LIO">#REF!</definedName>
    <definedName name="ListPrint" localSheetId="13">#REF!</definedName>
    <definedName name="ListPrint" localSheetId="15">#REF!</definedName>
    <definedName name="ListPrint">#REF!</definedName>
    <definedName name="ListSheetsMacroButton" localSheetId="13">#REF!</definedName>
    <definedName name="ListSheetsMacroButton" localSheetId="15">#REF!</definedName>
    <definedName name="ListSheetsMacroButton">#REF!</definedName>
    <definedName name="Littlejohn" localSheetId="17">#REF!</definedName>
    <definedName name="Littlejohn" localSheetId="16">#REF!</definedName>
    <definedName name="Littlejohn">#REF!</definedName>
    <definedName name="LJIH" localSheetId="1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LJIH" localSheetId="1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LJIH" localSheetId="17"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LJIH"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LJIH" localSheetId="16"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LJIH"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ll" localSheetId="13">{16}</definedName>
    <definedName name="ll" localSheetId="14">{16}</definedName>
    <definedName name="ll" localSheetId="17">{16}</definedName>
    <definedName name="ll" localSheetId="15">{16}</definedName>
    <definedName name="ll" localSheetId="16">{16}</definedName>
    <definedName name="ll">{16}</definedName>
    <definedName name="llc.Info" localSheetId="13" hidden="1">{#N/A,#N/A,FALSE,"Income";#N/A,#N/A,FALSE,"Cost of Goods Sold";#N/A,#N/A,FALSE,"Other Costs";#N/A,#N/A,FALSE,"Other Income";#N/A,#N/A,FALSE,"Taxes";#N/A,#N/A,FALSE,"Other Deductions";#N/A,#N/A,FALSE,"Compensation of Officers"}</definedName>
    <definedName name="llc.Info" localSheetId="14" hidden="1">{#N/A,#N/A,FALSE,"Income";#N/A,#N/A,FALSE,"Cost of Goods Sold";#N/A,#N/A,FALSE,"Other Costs";#N/A,#N/A,FALSE,"Other Income";#N/A,#N/A,FALSE,"Taxes";#N/A,#N/A,FALSE,"Other Deductions";#N/A,#N/A,FALSE,"Compensation of Officers"}</definedName>
    <definedName name="llc.Info" localSheetId="17" hidden="1">{#N/A,#N/A,FALSE,"Income";#N/A,#N/A,FALSE,"Cost of Goods Sold";#N/A,#N/A,FALSE,"Other Costs";#N/A,#N/A,FALSE,"Other Income";#N/A,#N/A,FALSE,"Taxes";#N/A,#N/A,FALSE,"Other Deductions";#N/A,#N/A,FALSE,"Compensation of Officers"}</definedName>
    <definedName name="llc.Info" localSheetId="15" hidden="1">{#N/A,#N/A,FALSE,"Income";#N/A,#N/A,FALSE,"Cost of Goods Sold";#N/A,#N/A,FALSE,"Other Costs";#N/A,#N/A,FALSE,"Other Income";#N/A,#N/A,FALSE,"Taxes";#N/A,#N/A,FALSE,"Other Deductions";#N/A,#N/A,FALSE,"Compensation of Officers"}</definedName>
    <definedName name="llc.Info" localSheetId="16" hidden="1">{#N/A,#N/A,FALSE,"Income";#N/A,#N/A,FALSE,"Cost of Goods Sold";#N/A,#N/A,FALSE,"Other Costs";#N/A,#N/A,FALSE,"Other Income";#N/A,#N/A,FALSE,"Taxes";#N/A,#N/A,FALSE,"Other Deductions";#N/A,#N/A,FALSE,"Compensation of Officers"}</definedName>
    <definedName name="llc.Info" hidden="1">{#N/A,#N/A,FALSE,"Income";#N/A,#N/A,FALSE,"Cost of Goods Sold";#N/A,#N/A,FALSE,"Other Costs";#N/A,#N/A,FALSE,"Other Income";#N/A,#N/A,FALSE,"Taxes";#N/A,#N/A,FALSE,"Other Deductions";#N/A,#N/A,FALSE,"Compensation of Officers"}</definedName>
    <definedName name="Loan_Section" localSheetId="17">#REF!</definedName>
    <definedName name="Loan_Section" localSheetId="16">#REF!</definedName>
    <definedName name="Loan_Section">#REF!</definedName>
    <definedName name="LoanAssumptions" localSheetId="13">#REF!</definedName>
    <definedName name="LoanAssumptions" localSheetId="17">#REF!</definedName>
    <definedName name="LoanAssumptions" localSheetId="16">#REF!</definedName>
    <definedName name="LoanAssumptions">#REF!</definedName>
    <definedName name="local" localSheetId="13">#REF!</definedName>
    <definedName name="local" localSheetId="14">#REF!</definedName>
    <definedName name="local" localSheetId="15">#REF!</definedName>
    <definedName name="local">#REF!</definedName>
    <definedName name="LOCAL_FX" localSheetId="17">#REF!</definedName>
    <definedName name="LOCAL_FX" localSheetId="16">#REF!</definedName>
    <definedName name="LOCAL_FX">#REF!</definedName>
    <definedName name="LONG_ACCESS" localSheetId="17">#REF!</definedName>
    <definedName name="LONG_ACCESS" localSheetId="16">#REF!</definedName>
    <definedName name="LONG_ACCESS">#REF!</definedName>
    <definedName name="LONG_ASSET_LEGL" localSheetId="17">#REF!</definedName>
    <definedName name="LONG_ASSET_LEGL" localSheetId="16">#REF!</definedName>
    <definedName name="LONG_ASSET_LEGL">#REF!</definedName>
    <definedName name="LONG_CAPEX" localSheetId="17">#REF!</definedName>
    <definedName name="LONG_CAPEX" localSheetId="16">#REF!</definedName>
    <definedName name="LONG_CAPEX">#REF!</definedName>
    <definedName name="LONG_CONDITION" localSheetId="17">#REF!</definedName>
    <definedName name="LONG_CONDITION" localSheetId="16">#REF!</definedName>
    <definedName name="LONG_CONDITION">#REF!</definedName>
    <definedName name="LONG_CONFORMITY" localSheetId="17">#REF!</definedName>
    <definedName name="LONG_CONFORMITY" localSheetId="16">#REF!</definedName>
    <definedName name="LONG_CONFORMITY">#REF!</definedName>
    <definedName name="LONG_CONSTRUCT" localSheetId="17">#REF!</definedName>
    <definedName name="LONG_CONSTRUCT" localSheetId="16">#REF!</definedName>
    <definedName name="LONG_CONSTRUCT">#REF!</definedName>
    <definedName name="LONG_DEVBUD" localSheetId="13">#REF!</definedName>
    <definedName name="LONG_DEVBUD" localSheetId="14">#REF!</definedName>
    <definedName name="LONG_DEVBUD" localSheetId="15">#REF!</definedName>
    <definedName name="LONG_DEVBUD">#REF!</definedName>
    <definedName name="LONG_LEGAL_ISSU" localSheetId="13">#REF!</definedName>
    <definedName name="LONG_LEGAL_ISSU" localSheetId="14">#REF!</definedName>
    <definedName name="LONG_LEGAL_ISSU" localSheetId="17">#REF!</definedName>
    <definedName name="LONG_LEGAL_ISSU" localSheetId="15">#REF!</definedName>
    <definedName name="LONG_LEGAL_ISSU" localSheetId="16">#REF!</definedName>
    <definedName name="LONG_LEGAL_ISSU">#REF!</definedName>
    <definedName name="LONG_MARKET" localSheetId="17">#REF!</definedName>
    <definedName name="LONG_MARKET" localSheetId="16">#REF!</definedName>
    <definedName name="LONG_MARKET">#REF!</definedName>
    <definedName name="LONG_MKTCOMPARE" localSheetId="17">#REF!</definedName>
    <definedName name="LONG_MKTCOMPARE" localSheetId="16">#REF!</definedName>
    <definedName name="LONG_MKTCOMPARE">#REF!</definedName>
    <definedName name="LONG_MKTOCC" localSheetId="17">#REF!</definedName>
    <definedName name="LONG_MKTOCC" localSheetId="16">#REF!</definedName>
    <definedName name="LONG_MKTOCC">#REF!</definedName>
    <definedName name="LONG_MKTRENT" localSheetId="17">#REF!</definedName>
    <definedName name="LONG_MKTRENT" localSheetId="16">#REF!</definedName>
    <definedName name="LONG_MKTRENT">#REF!</definedName>
    <definedName name="LONG_MKTRENTS" localSheetId="17">#REF!</definedName>
    <definedName name="LONG_MKTRENTS" localSheetId="16">#REF!</definedName>
    <definedName name="LONG_MKTRENTS">#REF!</definedName>
    <definedName name="LONG_MKTTRENDS" localSheetId="17">#REF!</definedName>
    <definedName name="LONG_MKTTRENDS" localSheetId="16">#REF!</definedName>
    <definedName name="LONG_MKTTRENDS">#REF!</definedName>
    <definedName name="LONG_OTHER" localSheetId="17">#REF!</definedName>
    <definedName name="LONG_OTHER" localSheetId="16">#REF!</definedName>
    <definedName name="LONG_OTHER">#REF!</definedName>
    <definedName name="LONG_OTHER_COMM" localSheetId="17">#REF!</definedName>
    <definedName name="LONG_OTHER_COMM" localSheetId="16">#REF!</definedName>
    <definedName name="LONG_OTHER_COMM">#REF!</definedName>
    <definedName name="LONG_PERMIT" localSheetId="17">#REF!</definedName>
    <definedName name="LONG_PERMIT" localSheetId="16">#REF!</definedName>
    <definedName name="LONG_PERMIT">#REF!</definedName>
    <definedName name="LONG_PERMITS" localSheetId="17">#REF!</definedName>
    <definedName name="LONG_PERMITS" localSheetId="16">#REF!</definedName>
    <definedName name="LONG_PERMITS">#REF!</definedName>
    <definedName name="LONG_TENANCY" localSheetId="17">#REF!</definedName>
    <definedName name="LONG_TENANCY" localSheetId="16">#REF!</definedName>
    <definedName name="LONG_TENANCY">#REF!</definedName>
    <definedName name="LONG_TITLES" localSheetId="17">#REF!</definedName>
    <definedName name="LONG_TITLES" localSheetId="16">#REF!</definedName>
    <definedName name="LONG_TITLES">#REF!</definedName>
    <definedName name="LONG_TRANSPORT" localSheetId="17">#REF!</definedName>
    <definedName name="LONG_TRANSPORT" localSheetId="16">#REF!</definedName>
    <definedName name="LONG_TRANSPORT">#REF!</definedName>
    <definedName name="LOOPER" localSheetId="17">#REF!</definedName>
    <definedName name="LOOPER" localSheetId="16">#REF!</definedName>
    <definedName name="LOOPER">#REF!</definedName>
    <definedName name="ltv_capex" localSheetId="13">#REF!</definedName>
    <definedName name="ltv_capex" localSheetId="14">#REF!</definedName>
    <definedName name="ltv_capex" localSheetId="15">#REF!</definedName>
    <definedName name="ltv_capex">#REF!</definedName>
    <definedName name="LTVtable" localSheetId="13">#REF!</definedName>
    <definedName name="LTVtable" localSheetId="14">#REF!</definedName>
    <definedName name="LTVtable" localSheetId="17">#REF!</definedName>
    <definedName name="LTVtable" localSheetId="15">#REF!</definedName>
    <definedName name="LTVtable" localSheetId="16">#REF!</definedName>
    <definedName name="LTVtable">#REF!</definedName>
    <definedName name="LUCIA" localSheetId="13">#REF!</definedName>
    <definedName name="LUCIA" localSheetId="14">#REF!</definedName>
    <definedName name="LUCIA" localSheetId="15">#REF!</definedName>
    <definedName name="LUCIA">#REF!</definedName>
    <definedName name="M" localSheetId="14">#REF!</definedName>
    <definedName name="M" localSheetId="17">#REF!</definedName>
    <definedName name="M" localSheetId="16">#REF!</definedName>
    <definedName name="M">#REF!</definedName>
    <definedName name="MachineryADAlabamaBeg" localSheetId="13">#REF!</definedName>
    <definedName name="MachineryADAlabamaBeg" localSheetId="14">#REF!</definedName>
    <definedName name="MachineryADAlabamaBeg" localSheetId="15">#REF!</definedName>
    <definedName name="MachineryADAlabamaBeg">#REF!</definedName>
    <definedName name="MachineryADAlabamaEnd" localSheetId="13">#REF!</definedName>
    <definedName name="MachineryADAlabamaEnd" localSheetId="15">#REF!</definedName>
    <definedName name="MachineryADAlabamaEnd">#REF!</definedName>
    <definedName name="MachineryADAlaskaBeg" localSheetId="13">#REF!</definedName>
    <definedName name="MachineryADAlaskaBeg" localSheetId="15">#REF!</definedName>
    <definedName name="MachineryADAlaskaBeg">#REF!</definedName>
    <definedName name="MachineryADAlaskaEnd">#REF!</definedName>
    <definedName name="MachineryADArizonaBeg">#REF!</definedName>
    <definedName name="MachineryADArizonaEnd">#REF!</definedName>
    <definedName name="MachineryADArkansasBeg">#REF!</definedName>
    <definedName name="MachineryADArkansasEnd">#REF!</definedName>
    <definedName name="MachineryADCaliforniaBeg">#REF!</definedName>
    <definedName name="MachineryADCaliforniaEnd">#REF!</definedName>
    <definedName name="MachineryADColoradoBeg">#REF!</definedName>
    <definedName name="MachineryADColoradoEnd">#REF!</definedName>
    <definedName name="MachineryADConnecticuttBeg">#REF!</definedName>
    <definedName name="MachineryADConnecticuttEnd">#REF!</definedName>
    <definedName name="MachineryADDelawareBeg">#REF!</definedName>
    <definedName name="MachineryADDelawareEnd">#REF!</definedName>
    <definedName name="MachineryADDistrictOfColumbiaBeg">#REF!</definedName>
    <definedName name="MachineryADDistrictOfColumbiaEnd">#REF!</definedName>
    <definedName name="MachineryADFloridaBeg">#REF!</definedName>
    <definedName name="MachineryADFloridaEnd">#REF!</definedName>
    <definedName name="MachineryADForeignBeg">#REF!</definedName>
    <definedName name="MachineryADForeignEnd">#REF!</definedName>
    <definedName name="MachineryADGeorgiaBeg">#REF!</definedName>
    <definedName name="MachineryADGeorgiaEnd">#REF!</definedName>
    <definedName name="MachineryADHawaiiBeg">#REF!</definedName>
    <definedName name="MachineryADHawaiiEnd">#REF!</definedName>
    <definedName name="MachineryADIdahoBeg">#REF!</definedName>
    <definedName name="MachineryADIdahoEnd">#REF!</definedName>
    <definedName name="MachineryADIllinoisBeg">#REF!</definedName>
    <definedName name="MachineryADIllinoisEnd">#REF!</definedName>
    <definedName name="MachineryADIndianaBeg">#REF!</definedName>
    <definedName name="MachineryADIndianaEnd">#REF!</definedName>
    <definedName name="MachineryADIowaBeg">#REF!</definedName>
    <definedName name="MachineryADIowaEnd">#REF!</definedName>
    <definedName name="MachineryADKansasBeg">#REF!</definedName>
    <definedName name="MachineryADKansasEnd">#REF!</definedName>
    <definedName name="MachineryADKentuckyBeg">#REF!</definedName>
    <definedName name="MachineryADKentuckyEnd">#REF!</definedName>
    <definedName name="MachineryADLouisianaBeg">#REF!</definedName>
    <definedName name="MachineryADLouisianaEnd">#REF!</definedName>
    <definedName name="MachineryADMaineBeg">#REF!</definedName>
    <definedName name="MachineryADMaineEnd">#REF!</definedName>
    <definedName name="MachineryADMarylandBeg">#REF!</definedName>
    <definedName name="MachineryADMarylandEnd">#REF!</definedName>
    <definedName name="MachineryADMassachusettsBeg">#REF!</definedName>
    <definedName name="MachineryADMassachusettsEnd">#REF!</definedName>
    <definedName name="MachineryADMichiganBeg">#REF!</definedName>
    <definedName name="MachineryADMichiganEnd">#REF!</definedName>
    <definedName name="MachineryADMinnesotaBeg">#REF!</definedName>
    <definedName name="MachineryADMinnesotaEnd">#REF!</definedName>
    <definedName name="MachineryADMississippiBeg">#REF!</definedName>
    <definedName name="MachineryADMississippiEnd">#REF!</definedName>
    <definedName name="MachineryADMissouriBeg">#REF!</definedName>
    <definedName name="MachineryADMissouriEnd">#REF!</definedName>
    <definedName name="MachineryADMontanaBeg">#REF!</definedName>
    <definedName name="MachineryADMontanaEnd">#REF!</definedName>
    <definedName name="MachineryADNebraskaBeg">#REF!</definedName>
    <definedName name="MachineryADNebraskaEnd">#REF!</definedName>
    <definedName name="MachineryADNevadaBeg">#REF!</definedName>
    <definedName name="MachineryADNevadaEnd">#REF!</definedName>
    <definedName name="MachineryADNewHampshireBeg">#REF!</definedName>
    <definedName name="MachineryADNewHampshireEnd">#REF!</definedName>
    <definedName name="MachineryADNewJerseyBeg">#REF!</definedName>
    <definedName name="MachineryADNewJerseyEnd">#REF!</definedName>
    <definedName name="MachineryADNewMexicoBeg">#REF!</definedName>
    <definedName name="MachineryADNewMexicoEnd">#REF!</definedName>
    <definedName name="MachineryADNewYorkBeg">#REF!</definedName>
    <definedName name="MachineryADNewYorkCityBeg">#REF!</definedName>
    <definedName name="MachineryADNewYorkCityEnd">#REF!</definedName>
    <definedName name="MachineryADNewYorkEnd">#REF!</definedName>
    <definedName name="MachineryADNorthCarolinaBeg">#REF!</definedName>
    <definedName name="MachineryADNorthCarolinaEnd">#REF!</definedName>
    <definedName name="MachineryADNorthDakotaBeg">#REF!</definedName>
    <definedName name="MachineryADNorthDakotaEnd">#REF!</definedName>
    <definedName name="MachineryADOhioBeg">#REF!</definedName>
    <definedName name="MachineryADOhioEnd">#REF!</definedName>
    <definedName name="MachineryADOklahomaBeg">#REF!</definedName>
    <definedName name="MachineryADOklahomaEnd">#REF!</definedName>
    <definedName name="MachineryADOregonBeg">#REF!</definedName>
    <definedName name="MachineryADOregonEnd">#REF!</definedName>
    <definedName name="MachineryADOther1Beg">#REF!</definedName>
    <definedName name="MachineryADOther1End">#REF!</definedName>
    <definedName name="MachineryADOther2Beg">#REF!</definedName>
    <definedName name="MachineryADOther2End">#REF!</definedName>
    <definedName name="MachineryADPennsylvaniaBeg">#REF!</definedName>
    <definedName name="MachineryADPennsylvaniaEnd">#REF!</definedName>
    <definedName name="MachineryADRhodeIslandBeg">#REF!</definedName>
    <definedName name="MachineryADRhodeIslandEnd">#REF!</definedName>
    <definedName name="MachineryADSouthCarolinaBeg">#REF!</definedName>
    <definedName name="MachineryADSouthCarolinaEnd">#REF!</definedName>
    <definedName name="MachineryADSouthDakotaBeg">#REF!</definedName>
    <definedName name="MachineryADSouthDakotaEnd">#REF!</definedName>
    <definedName name="MachineryADTennesseeBeg">#REF!</definedName>
    <definedName name="MachineryADTennesseeEnd">#REF!</definedName>
    <definedName name="MachineryADTexasBeg">#REF!</definedName>
    <definedName name="MachineryADTexasEnd">#REF!</definedName>
    <definedName name="MachineryADUtahBeg">#REF!</definedName>
    <definedName name="MachineryADUtahEnd">#REF!</definedName>
    <definedName name="MachineryADVermontBeg">#REF!</definedName>
    <definedName name="MachineryADVermontEnd">#REF!</definedName>
    <definedName name="MachineryADVirginiaBeg">#REF!</definedName>
    <definedName name="MachineryADVirginiaEnd">#REF!</definedName>
    <definedName name="MachineryADWashingtonBeg">#REF!</definedName>
    <definedName name="MachineryADWashingtonEnd">#REF!</definedName>
    <definedName name="MachineryADWestVirginiaBeg">#REF!</definedName>
    <definedName name="MachineryADWestVirginiaEnd">#REF!</definedName>
    <definedName name="MachineryADWisconsinBeg">#REF!</definedName>
    <definedName name="MachineryADWisconsinEnd">#REF!</definedName>
    <definedName name="MachineryADWyomingBeg">#REF!</definedName>
    <definedName name="MachineryADWyomingEnd">#REF!</definedName>
    <definedName name="MachineryAlabamaBeg">#REF!</definedName>
    <definedName name="MachineryAlabamaEnd">#REF!</definedName>
    <definedName name="MachineryAlaskaBeg">#REF!</definedName>
    <definedName name="MachineryAlaskaEnd">#REF!</definedName>
    <definedName name="MachineryArizonaBeg">#REF!</definedName>
    <definedName name="MachineryArizonaEnd">#REF!</definedName>
    <definedName name="MachineryArkansasBeg">#REF!</definedName>
    <definedName name="MachineryArkansasEnd">#REF!</definedName>
    <definedName name="MachineryCaliforniaBeg">#REF!</definedName>
    <definedName name="MachineryCaliforniaEnd">#REF!</definedName>
    <definedName name="MachineryColoradoBeg">#REF!</definedName>
    <definedName name="MachineryColoradoEnd">#REF!</definedName>
    <definedName name="MachineryConnecticuttBeg">#REF!</definedName>
    <definedName name="MachineryConnecticuttEnd">#REF!</definedName>
    <definedName name="MachineryDelawareBeg">#REF!</definedName>
    <definedName name="MachineryDelawareEnd">#REF!</definedName>
    <definedName name="MachineryDistrictOfColumbiaBeg">#REF!</definedName>
    <definedName name="MachineryDistrictOfColumbiaEnd">#REF!</definedName>
    <definedName name="MachineryFloridaBeg">#REF!</definedName>
    <definedName name="MachineryFloridaEnd">#REF!</definedName>
    <definedName name="MachineryForeignBeg">#REF!</definedName>
    <definedName name="MachineryForeignEnd">#REF!</definedName>
    <definedName name="MachineryGeorgiaBeg">#REF!</definedName>
    <definedName name="MachineryGeorgiaEnd">#REF!</definedName>
    <definedName name="MachineryHawaiiBeg">#REF!</definedName>
    <definedName name="MachineryHawaiiEnd">#REF!</definedName>
    <definedName name="MachineryIdahoBeg">#REF!</definedName>
    <definedName name="MachineryIdahoEnd">#REF!</definedName>
    <definedName name="MachineryIllinoisBeg">#REF!</definedName>
    <definedName name="MachineryIllinoisEnd">#REF!</definedName>
    <definedName name="MachineryIndianaBeg">#REF!</definedName>
    <definedName name="MachineryIndianaEnd">#REF!</definedName>
    <definedName name="MachineryIowaBeg">#REF!</definedName>
    <definedName name="MachineryIowaEnd">#REF!</definedName>
    <definedName name="MachineryKansasBeg">#REF!</definedName>
    <definedName name="MachineryKansasEnd">#REF!</definedName>
    <definedName name="MachineryKentuckyBeg">#REF!</definedName>
    <definedName name="MachineryKentuckyEnd">#REF!</definedName>
    <definedName name="MachineryLouisianaBeg">#REF!</definedName>
    <definedName name="MachineryLouisianaEnd">#REF!</definedName>
    <definedName name="MachineryMaineBeg">#REF!</definedName>
    <definedName name="MachineryMaineEnd">#REF!</definedName>
    <definedName name="MachineryMarylandBeg">#REF!</definedName>
    <definedName name="MachineryMarylandEnd">#REF!</definedName>
    <definedName name="MachineryMassachusettsBeg">#REF!</definedName>
    <definedName name="MachineryMassachusettsEnd">#REF!</definedName>
    <definedName name="MachineryMichiganBeg">#REF!</definedName>
    <definedName name="MachineryMichiganEnd">#REF!</definedName>
    <definedName name="MachineryMinnesotaBeg">#REF!</definedName>
    <definedName name="MachineryMinnesotaEnd">#REF!</definedName>
    <definedName name="MachineryMississippiBeg">#REF!</definedName>
    <definedName name="MachineryMississippiEnd">#REF!</definedName>
    <definedName name="MachineryMissouriBeg">#REF!</definedName>
    <definedName name="MachineryMissouriEnd">#REF!</definedName>
    <definedName name="MachineryMontanaBeg">#REF!</definedName>
    <definedName name="MachineryMontanaEnd">#REF!</definedName>
    <definedName name="MachineryNebraskaBeg">#REF!</definedName>
    <definedName name="MachineryNebraskaEnd">#REF!</definedName>
    <definedName name="MachineryNevadaBeg">#REF!</definedName>
    <definedName name="MachineryNevadaEnd">#REF!</definedName>
    <definedName name="MachineryNewHampshireBeg">#REF!</definedName>
    <definedName name="MachineryNewHampshireEnd">#REF!</definedName>
    <definedName name="MachineryNewJerseyBeg">#REF!</definedName>
    <definedName name="MachineryNewJerseyEnd">#REF!</definedName>
    <definedName name="MachineryNewMexicoBeg">#REF!</definedName>
    <definedName name="MachineryNewMexicoEnd">#REF!</definedName>
    <definedName name="MachineryNewYorkBeg">#REF!</definedName>
    <definedName name="MachineryNewYorkCityBeg">#REF!</definedName>
    <definedName name="MachineryNewYorkCityEnd">#REF!</definedName>
    <definedName name="MachineryNewYorkEnd">#REF!</definedName>
    <definedName name="MachineryNorthCarolinaBeg">#REF!</definedName>
    <definedName name="MachineryNorthCarolinaEnd">#REF!</definedName>
    <definedName name="MachineryNorthDakotaBeg">#REF!</definedName>
    <definedName name="MachineryNorthDakotaEnd">#REF!</definedName>
    <definedName name="MachineryOhioBeg">#REF!</definedName>
    <definedName name="MachineryOhioEnd">#REF!</definedName>
    <definedName name="MachineryOklahomaBeg">#REF!</definedName>
    <definedName name="MachineryOklahomaEnd">#REF!</definedName>
    <definedName name="MachineryOregonBeg">#REF!</definedName>
    <definedName name="MachineryOregonEnd">#REF!</definedName>
    <definedName name="MachineryOther1Beg">#REF!</definedName>
    <definedName name="MachineryOther1End">#REF!</definedName>
    <definedName name="MachineryOther2Beg">#REF!</definedName>
    <definedName name="MachineryOther2End">#REF!</definedName>
    <definedName name="MachineryPennsylvaniaBeg">#REF!</definedName>
    <definedName name="MachineryPennsylvaniaEnd">#REF!</definedName>
    <definedName name="MachineryRhodeIslandBeg">#REF!</definedName>
    <definedName name="MachineryRhodeIslandEnd">#REF!</definedName>
    <definedName name="MachinerySouthCarolinaBeg">#REF!</definedName>
    <definedName name="MachinerySouthCarolinaEnd">#REF!</definedName>
    <definedName name="MachinerySouthDakotaBeg">#REF!</definedName>
    <definedName name="MachinerySouthDakotaEnd">#REF!</definedName>
    <definedName name="MachineryTennesseeBeg">#REF!</definedName>
    <definedName name="MachineryTennesseeEnd">#REF!</definedName>
    <definedName name="MachineryTexasBeg">#REF!</definedName>
    <definedName name="MachineryTexasEnd">#REF!</definedName>
    <definedName name="MachineryUtahBeg">#REF!</definedName>
    <definedName name="MachineryUtahEnd">#REF!</definedName>
    <definedName name="MachineryVermontBeg">#REF!</definedName>
    <definedName name="MachineryVermontEnd">#REF!</definedName>
    <definedName name="MachineryVirginiaBeg">#REF!</definedName>
    <definedName name="MachineryVirginiaEnd">#REF!</definedName>
    <definedName name="MachineryWashingtonBeg">#REF!</definedName>
    <definedName name="MachineryWashingtonEnd">#REF!</definedName>
    <definedName name="MachineryWestVirginiaBeg">#REF!</definedName>
    <definedName name="MachineryWestVirginiaEnd">#REF!</definedName>
    <definedName name="MachineryWisconsinBeg">#REF!</definedName>
    <definedName name="MachineryWisconsinEnd">#REF!</definedName>
    <definedName name="MachineryWyomingBeg">#REF!</definedName>
    <definedName name="MachineryWyomingEnd">#REF!</definedName>
    <definedName name="Macro2">#REF!</definedName>
    <definedName name="Macros.Prepare">#N/A</definedName>
    <definedName name="Macros.PrintSheets">#N/A</definedName>
    <definedName name="MAJOR_RISKS" localSheetId="17">#REF!</definedName>
    <definedName name="MAJOR_RISKS" localSheetId="16">#REF!</definedName>
    <definedName name="MAJOR_RISKS">#REF!</definedName>
    <definedName name="management_fee" localSheetId="13">#REF!</definedName>
    <definedName name="management_fee" localSheetId="14">#REF!</definedName>
    <definedName name="management_fee" localSheetId="15">#REF!</definedName>
    <definedName name="management_fee">#REF!</definedName>
    <definedName name="Manufacturing_Overhead" localSheetId="13">#REF!</definedName>
    <definedName name="Manufacturing_Overhead" localSheetId="15">#REF!</definedName>
    <definedName name="Manufacturing_Overhead">#REF!</definedName>
    <definedName name="mar09asebooking" localSheetId="13">#REF!</definedName>
    <definedName name="mar09asebooking" localSheetId="15">#REF!</definedName>
    <definedName name="mar09asebooking">#REF!</definedName>
    <definedName name="mar09asesales">#REF!</definedName>
    <definedName name="mar09asiasales">#REF!</definedName>
    <definedName name="mar09fedexbooking">#REF!</definedName>
    <definedName name="mar09fedexsales">#REF!</definedName>
    <definedName name="mar09fsgbooking">#REF!</definedName>
    <definedName name="mar09fsgsales">#REF!</definedName>
    <definedName name="mar09isgbooking">#REF!</definedName>
    <definedName name="mar09isgsales">#REF!</definedName>
    <definedName name="mar09srvcbooking">#REF!</definedName>
    <definedName name="mar09srvcsales">#REF!</definedName>
    <definedName name="mar09stratbooking">#REF!</definedName>
    <definedName name="mar09stratsales">#REF!</definedName>
    <definedName name="mar09terbooking">#REF!</definedName>
    <definedName name="mar09tersales">#REF!</definedName>
    <definedName name="mar09upsbooking">#REF!</definedName>
    <definedName name="mar09upssales">#REF!</definedName>
    <definedName name="mark">#REF!</definedName>
    <definedName name="MARKET_COMPARE" localSheetId="17">#REF!</definedName>
    <definedName name="MARKET_COMPARE" localSheetId="16">#REF!</definedName>
    <definedName name="MARKET_COMPARE">#REF!</definedName>
    <definedName name="MARKET_OCC" localSheetId="17">#REF!</definedName>
    <definedName name="MARKET_OCC" localSheetId="16">#REF!</definedName>
    <definedName name="MARKET_OCC">#REF!</definedName>
    <definedName name="MARKET_RENT" localSheetId="17">#REF!</definedName>
    <definedName name="MARKET_RENT" localSheetId="16">#REF!</definedName>
    <definedName name="MARKET_RENT">#REF!</definedName>
    <definedName name="MARKET_RENTS" localSheetId="17">#REF!</definedName>
    <definedName name="MARKET_RENTS" localSheetId="16">#REF!</definedName>
    <definedName name="MARKET_RENTS">#REF!</definedName>
    <definedName name="MARKET_SUMMARY" localSheetId="17">#REF!</definedName>
    <definedName name="MARKET_SUMMARY" localSheetId="16">#REF!</definedName>
    <definedName name="MARKET_SUMMARY">#REF!</definedName>
    <definedName name="MARKET_TRENDS" localSheetId="17">#REF!</definedName>
    <definedName name="MARKET_TRENDS" localSheetId="16">#REF!</definedName>
    <definedName name="MARKET_TRENDS">#REF!</definedName>
    <definedName name="MarketingCosts" localSheetId="17">#REF!</definedName>
    <definedName name="MarketingCosts" localSheetId="16">#REF!</definedName>
    <definedName name="MarketingCosts">#REF!</definedName>
    <definedName name="MarketingCostsMX" localSheetId="17">#REF!</definedName>
    <definedName name="MarketingCostsMX" localSheetId="16">#REF!</definedName>
    <definedName name="MarketingCostsMX">#REF!</definedName>
    <definedName name="MarketRents" localSheetId="17">#REF!</definedName>
    <definedName name="MarketRents" localSheetId="16">#REF!</definedName>
    <definedName name="MarketRents">#REF!</definedName>
    <definedName name="MarketRentsMX" localSheetId="17">#REF!</definedName>
    <definedName name="MarketRentsMX" localSheetId="16">#REF!</definedName>
    <definedName name="MarketRentsMX">#REF!</definedName>
    <definedName name="MaTKCo" localSheetId="13">#REF!</definedName>
    <definedName name="MaTKCo" localSheetId="14">#REF!</definedName>
    <definedName name="MaTKCo" localSheetId="15">#REF!</definedName>
    <definedName name="MaTKCo">#REF!</definedName>
    <definedName name="MaTKNo" localSheetId="13">#REF!</definedName>
    <definedName name="MaTKNo" localSheetId="14">#REF!</definedName>
    <definedName name="MaTKNo" localSheetId="15">#REF!</definedName>
    <definedName name="MaTKNo">#REF!</definedName>
    <definedName name="MATT" localSheetId="13" hidden="1">{#N/A,#N/A,TRUE,"Main Issues";#N/A,#N/A,TRUE,"Income statement ($)"}</definedName>
    <definedName name="MATT" localSheetId="14" hidden="1">{#N/A,#N/A,TRUE,"Main Issues";#N/A,#N/A,TRUE,"Income statement ($)"}</definedName>
    <definedName name="MATT" localSheetId="17" hidden="1">{#N/A,#N/A,TRUE,"Main Issues";#N/A,#N/A,TRUE,"Income statement ($)"}</definedName>
    <definedName name="MATT" localSheetId="15" hidden="1">{#N/A,#N/A,TRUE,"Main Issues";#N/A,#N/A,TRUE,"Income statement ($)"}</definedName>
    <definedName name="MATT" localSheetId="16" hidden="1">{#N/A,#N/A,TRUE,"Main Issues";#N/A,#N/A,TRUE,"Income statement ($)"}</definedName>
    <definedName name="MATT" hidden="1">{#N/A,#N/A,TRUE,"Main Issues";#N/A,#N/A,TRUE,"Income statement ($)"}</definedName>
    <definedName name="MaTTDK">#REF!</definedName>
    <definedName name="Maturity" localSheetId="17">#REF!</definedName>
    <definedName name="Maturity" localSheetId="16">#REF!</definedName>
    <definedName name="Maturity">#REF!</definedName>
    <definedName name="MaturityRange" localSheetId="17">#REF!</definedName>
    <definedName name="MaturityRange" localSheetId="16">#REF!</definedName>
    <definedName name="MaturityRange">#REF!</definedName>
    <definedName name="MaturityStart" localSheetId="17">#REF!</definedName>
    <definedName name="MaturityStart" localSheetId="16">#REF!</definedName>
    <definedName name="MaturityStart">#REF!</definedName>
    <definedName name="mcs03g.ReqArray" localSheetId="13">{"IBESH","ww","H16/H12/H37/H53","M","10/1/95","3/30/96","H"}</definedName>
    <definedName name="mcs03g.ReqArray" localSheetId="14">{"IBESH","ww","H16/H12/H37/H53","M","10/1/95","3/30/96","H"}</definedName>
    <definedName name="mcs03g.ReqArray" localSheetId="17">{"IBESH","ww","H16/H12/H37/H53","M","10/1/95","3/30/96","H"}</definedName>
    <definedName name="mcs03g.ReqArray" localSheetId="15">{"IBESH","ww","H16/H12/H37/H53","M","10/1/95","3/30/96","H"}</definedName>
    <definedName name="mcs03g.ReqArray" localSheetId="16">{"IBESH","ww","H16/H12/H37/H53","M","10/1/95","3/30/96","H"}</definedName>
    <definedName name="mcs03g.ReqArray">{"IBESH","ww","H16/H12/H37/H53","M","10/1/95","3/30/96","H"}</definedName>
    <definedName name="MDB_DEADLINE" localSheetId="17">#REF!</definedName>
    <definedName name="MDB_DEADLINE" localSheetId="16">#REF!</definedName>
    <definedName name="MDB_DEADLINE">#REF!</definedName>
    <definedName name="MENI" localSheetId="13">#REF!</definedName>
    <definedName name="MENI" localSheetId="14">#REF!</definedName>
    <definedName name="MENI" localSheetId="15">#REF!</definedName>
    <definedName name="MENI">#REF!</definedName>
    <definedName name="MENSILE" localSheetId="13">#REF!</definedName>
    <definedName name="MENSILE" localSheetId="15">#REF!</definedName>
    <definedName name="MENSILE">#REF!</definedName>
    <definedName name="Mgr" localSheetId="14">#REF!</definedName>
    <definedName name="Mgr">#REF!</definedName>
    <definedName name="MGTFEE" localSheetId="17">#REF!</definedName>
    <definedName name="MGTFEE" localSheetId="16">#REF!</definedName>
    <definedName name="MGTFEE">#REF!</definedName>
    <definedName name="MgtFeesConso" localSheetId="13">#REF!</definedName>
    <definedName name="MgtFeesConso" localSheetId="14">#REF!</definedName>
    <definedName name="MgtFeesConso" localSheetId="15">#REF!</definedName>
    <definedName name="MgtFeesConso">#REF!</definedName>
    <definedName name="minchia" localSheetId="13">#REF!</definedName>
    <definedName name="minchia" localSheetId="15">#REF!</definedName>
    <definedName name="minchia">#REF!</definedName>
    <definedName name="MISC_COMMENT" localSheetId="13">#REF!</definedName>
    <definedName name="MISC_COMMENT" localSheetId="17">#REF!</definedName>
    <definedName name="MISC_COMMENT" localSheetId="16">#REF!</definedName>
    <definedName name="MISC_COMMENT">#REF!</definedName>
    <definedName name="MISC_QTR0" localSheetId="13">#REF!</definedName>
    <definedName name="MISC_QTR0" localSheetId="17">#REF!</definedName>
    <definedName name="MISC_QTR0" localSheetId="16">#REF!</definedName>
    <definedName name="MISC_QTR0">#REF!</definedName>
    <definedName name="MISC_QTR1" localSheetId="13">#REF!</definedName>
    <definedName name="MISC_QTR1" localSheetId="17">#REF!</definedName>
    <definedName name="MISC_QTR1" localSheetId="16">#REF!</definedName>
    <definedName name="MISC_QTR1">#REF!</definedName>
    <definedName name="MISC_QTR10" localSheetId="13">#REF!</definedName>
    <definedName name="MISC_QTR10" localSheetId="17">#REF!</definedName>
    <definedName name="MISC_QTR10" localSheetId="16">#REF!</definedName>
    <definedName name="MISC_QTR10">#REF!</definedName>
    <definedName name="MISC_QTR11" localSheetId="13">#REF!</definedName>
    <definedName name="MISC_QTR11" localSheetId="17">#REF!</definedName>
    <definedName name="MISC_QTR11" localSheetId="16">#REF!</definedName>
    <definedName name="MISC_QTR11">#REF!</definedName>
    <definedName name="MISC_QTR12" localSheetId="13">#REF!</definedName>
    <definedName name="MISC_QTR12" localSheetId="17">#REF!</definedName>
    <definedName name="MISC_QTR12" localSheetId="16">#REF!</definedName>
    <definedName name="MISC_QTR12">#REF!</definedName>
    <definedName name="MISC_QTR13" localSheetId="13">#REF!</definedName>
    <definedName name="MISC_QTR13" localSheetId="17">#REF!</definedName>
    <definedName name="MISC_QTR13" localSheetId="16">#REF!</definedName>
    <definedName name="MISC_QTR13">#REF!</definedName>
    <definedName name="MISC_QTR14" localSheetId="13">#REF!</definedName>
    <definedName name="MISC_QTR14" localSheetId="17">#REF!</definedName>
    <definedName name="MISC_QTR14" localSheetId="16">#REF!</definedName>
    <definedName name="MISC_QTR14">#REF!</definedName>
    <definedName name="MISC_QTR15" localSheetId="13">#REF!</definedName>
    <definedName name="MISC_QTR15" localSheetId="17">#REF!</definedName>
    <definedName name="MISC_QTR15" localSheetId="16">#REF!</definedName>
    <definedName name="MISC_QTR15">#REF!</definedName>
    <definedName name="MISC_QTR16" localSheetId="13">#REF!</definedName>
    <definedName name="MISC_QTR16" localSheetId="17">#REF!</definedName>
    <definedName name="MISC_QTR16" localSheetId="16">#REF!</definedName>
    <definedName name="MISC_QTR16">#REF!</definedName>
    <definedName name="MISC_QTR17" localSheetId="13">#REF!</definedName>
    <definedName name="MISC_QTR17" localSheetId="17">#REF!</definedName>
    <definedName name="MISC_QTR17" localSheetId="16">#REF!</definedName>
    <definedName name="MISC_QTR17">#REF!</definedName>
    <definedName name="MISC_QTR18" localSheetId="13">#REF!</definedName>
    <definedName name="MISC_QTR18" localSheetId="17">#REF!</definedName>
    <definedName name="MISC_QTR18" localSheetId="16">#REF!</definedName>
    <definedName name="MISC_QTR18">#REF!</definedName>
    <definedName name="MISC_QTR19" localSheetId="13">#REF!</definedName>
    <definedName name="MISC_QTR19" localSheetId="17">#REF!</definedName>
    <definedName name="MISC_QTR19" localSheetId="16">#REF!</definedName>
    <definedName name="MISC_QTR19">#REF!</definedName>
    <definedName name="MISC_QTR2" localSheetId="13">#REF!</definedName>
    <definedName name="MISC_QTR2" localSheetId="17">#REF!</definedName>
    <definedName name="MISC_QTR2" localSheetId="16">#REF!</definedName>
    <definedName name="MISC_QTR2">#REF!</definedName>
    <definedName name="MISC_QTR20" localSheetId="13">#REF!</definedName>
    <definedName name="MISC_QTR20" localSheetId="17">#REF!</definedName>
    <definedName name="MISC_QTR20" localSheetId="16">#REF!</definedName>
    <definedName name="MISC_QTR20">#REF!</definedName>
    <definedName name="MISC_QTR21" localSheetId="13">#REF!</definedName>
    <definedName name="MISC_QTR21" localSheetId="17">#REF!</definedName>
    <definedName name="MISC_QTR21" localSheetId="16">#REF!</definedName>
    <definedName name="MISC_QTR21">#REF!</definedName>
    <definedName name="MISC_QTR22" localSheetId="13">#REF!</definedName>
    <definedName name="MISC_QTR22" localSheetId="17">#REF!</definedName>
    <definedName name="MISC_QTR22" localSheetId="16">#REF!</definedName>
    <definedName name="MISC_QTR22">#REF!</definedName>
    <definedName name="MISC_QTR23" localSheetId="13">#REF!</definedName>
    <definedName name="MISC_QTR23" localSheetId="17">#REF!</definedName>
    <definedName name="MISC_QTR23" localSheetId="16">#REF!</definedName>
    <definedName name="MISC_QTR23">#REF!</definedName>
    <definedName name="MISC_QTR24" localSheetId="13">#REF!</definedName>
    <definedName name="MISC_QTR24" localSheetId="17">#REF!</definedName>
    <definedName name="MISC_QTR24" localSheetId="16">#REF!</definedName>
    <definedName name="MISC_QTR24">#REF!</definedName>
    <definedName name="MISC_QTR25" localSheetId="13">#REF!</definedName>
    <definedName name="MISC_QTR25" localSheetId="17">#REF!</definedName>
    <definedName name="MISC_QTR25" localSheetId="16">#REF!</definedName>
    <definedName name="MISC_QTR25">#REF!</definedName>
    <definedName name="MISC_QTR26" localSheetId="13">#REF!</definedName>
    <definedName name="MISC_QTR26" localSheetId="17">#REF!</definedName>
    <definedName name="MISC_QTR26" localSheetId="16">#REF!</definedName>
    <definedName name="MISC_QTR26">#REF!</definedName>
    <definedName name="MISC_QTR27" localSheetId="13">#REF!</definedName>
    <definedName name="MISC_QTR27" localSheetId="17">#REF!</definedName>
    <definedName name="MISC_QTR27" localSheetId="16">#REF!</definedName>
    <definedName name="MISC_QTR27">#REF!</definedName>
    <definedName name="MISC_QTR28" localSheetId="13">#REF!</definedName>
    <definedName name="MISC_QTR28" localSheetId="17">#REF!</definedName>
    <definedName name="MISC_QTR28" localSheetId="16">#REF!</definedName>
    <definedName name="MISC_QTR28">#REF!</definedName>
    <definedName name="MISC_QTR3" localSheetId="13">#REF!</definedName>
    <definedName name="MISC_QTR3" localSheetId="17">#REF!</definedName>
    <definedName name="MISC_QTR3" localSheetId="16">#REF!</definedName>
    <definedName name="MISC_QTR3">#REF!</definedName>
    <definedName name="MISC_QTR4" localSheetId="13">#REF!</definedName>
    <definedName name="MISC_QTR4" localSheetId="17">#REF!</definedName>
    <definedName name="MISC_QTR4" localSheetId="16">#REF!</definedName>
    <definedName name="MISC_QTR4">#REF!</definedName>
    <definedName name="MISC_QTR5" localSheetId="13">#REF!</definedName>
    <definedName name="MISC_QTR5" localSheetId="17">#REF!</definedName>
    <definedName name="MISC_QTR5" localSheetId="16">#REF!</definedName>
    <definedName name="MISC_QTR5">#REF!</definedName>
    <definedName name="MISC_QTR6" localSheetId="13">#REF!</definedName>
    <definedName name="MISC_QTR6" localSheetId="17">#REF!</definedName>
    <definedName name="MISC_QTR6" localSheetId="16">#REF!</definedName>
    <definedName name="MISC_QTR6">#REF!</definedName>
    <definedName name="MISC_QTR7" localSheetId="13">#REF!</definedName>
    <definedName name="MISC_QTR7" localSheetId="17">#REF!</definedName>
    <definedName name="MISC_QTR7" localSheetId="16">#REF!</definedName>
    <definedName name="MISC_QTR7">#REF!</definedName>
    <definedName name="MISC_QTR8" localSheetId="13">#REF!</definedName>
    <definedName name="MISC_QTR8" localSheetId="17">#REF!</definedName>
    <definedName name="MISC_QTR8" localSheetId="16">#REF!</definedName>
    <definedName name="MISC_QTR8">#REF!</definedName>
    <definedName name="MISC_QTR9" localSheetId="13">#REF!</definedName>
    <definedName name="MISC_QTR9" localSheetId="17">#REF!</definedName>
    <definedName name="MISC_QTR9" localSheetId="16">#REF!</definedName>
    <definedName name="MISC_QTR9">#REF!</definedName>
    <definedName name="Misc1A1" localSheetId="13">#REF!</definedName>
    <definedName name="Misc1A1" localSheetId="17">#REF!</definedName>
    <definedName name="Misc1A1" localSheetId="16">#REF!</definedName>
    <definedName name="Misc1A1">#REF!</definedName>
    <definedName name="MiscCfsconso" localSheetId="13">#REF!</definedName>
    <definedName name="MiscCfsconso" localSheetId="14">#REF!</definedName>
    <definedName name="MiscCfsconso" localSheetId="15">#REF!</definedName>
    <definedName name="MiscCfsconso">#REF!</definedName>
    <definedName name="MixedArea" localSheetId="13">#REF!</definedName>
    <definedName name="MixedArea" localSheetId="15">#REF!</definedName>
    <definedName name="MixedArea">#REF!</definedName>
    <definedName name="MktRents" localSheetId="13">#REF!</definedName>
    <definedName name="MktRents" localSheetId="15">#REF!</definedName>
    <definedName name="MktRents">#REF!</definedName>
    <definedName name="MON" localSheetId="13">#REF!</definedName>
    <definedName name="MON" localSheetId="14">#REF!</definedName>
    <definedName name="MON" localSheetId="17">#REF!</definedName>
    <definedName name="MON" localSheetId="15">#REF!</definedName>
    <definedName name="MON" localSheetId="16">#REF!</definedName>
    <definedName name="MON">#REF!</definedName>
    <definedName name="Monat" localSheetId="13">#REF!</definedName>
    <definedName name="Monat" localSheetId="14">#REF!</definedName>
    <definedName name="Monat" localSheetId="15">#REF!</definedName>
    <definedName name="Monat">#REF!</definedName>
    <definedName name="Money_page_p" localSheetId="14">#REF!</definedName>
    <definedName name="Money_page_p">#REF!</definedName>
    <definedName name="MonMak" localSheetId="17">#REF!</definedName>
    <definedName name="MonMak" localSheetId="16">#REF!</definedName>
    <definedName name="MonMak">#REF!</definedName>
    <definedName name="MONTH" localSheetId="13">#REF!</definedName>
    <definedName name="MONTH" localSheetId="14">#REF!</definedName>
    <definedName name="MONTH" localSheetId="15">#REF!</definedName>
    <definedName name="MONTH">#REF!</definedName>
    <definedName name="Month1" localSheetId="13">#REF!</definedName>
    <definedName name="Month1" localSheetId="15">#REF!</definedName>
    <definedName name="Month1">#REF!</definedName>
    <definedName name="mov_1" localSheetId="17">#REF!</definedName>
    <definedName name="mov_1" localSheetId="16">#REF!</definedName>
    <definedName name="mov_1">#REF!</definedName>
    <definedName name="MS_BOOK_VALUE" localSheetId="17">#REF!</definedName>
    <definedName name="MS_BOOK_VALUE" localSheetId="16">#REF!</definedName>
    <definedName name="MS_BOOK_VALUE">#REF!</definedName>
    <definedName name="MSREF_EQUITY" localSheetId="13">#REF!</definedName>
    <definedName name="MSREF_EQUITY" localSheetId="14">#REF!</definedName>
    <definedName name="MSREF_EQUITY" localSheetId="15">#REF!</definedName>
    <definedName name="MSREF_EQUITY">#REF!</definedName>
    <definedName name="mult" localSheetId="13">#REF!</definedName>
    <definedName name="mult" localSheetId="14">#REF!</definedName>
    <definedName name="mult" localSheetId="17">#REF!</definedName>
    <definedName name="mult" localSheetId="15">#REF!</definedName>
    <definedName name="mult" localSheetId="16">#REF!</definedName>
    <definedName name="mult">#REF!</definedName>
    <definedName name="MULTS_FORMULA_ROW" localSheetId="13">#REF!</definedName>
    <definedName name="MULTS_FORMULA_ROW" localSheetId="14">#REF!</definedName>
    <definedName name="MULTS_FORMULA_ROW" localSheetId="17">#REF!</definedName>
    <definedName name="MULTS_FORMULA_ROW" localSheetId="15">#REF!</definedName>
    <definedName name="MULTS_FORMULA_ROW" localSheetId="16">#REF!</definedName>
    <definedName name="MULTS_FORMULA_ROW">#REF!</definedName>
    <definedName name="MULTS_SWS" localSheetId="17">#REF!,#REF!,#REF!,#REF!,#REF!,#REF!</definedName>
    <definedName name="MULTS_SWS" localSheetId="16">#REF!,#REF!,#REF!,#REF!,#REF!,#REF!</definedName>
    <definedName name="MULTS_SWS">#REF!,#REF!,#REF!,#REF!,#REF!,#REF!</definedName>
    <definedName name="N" localSheetId="13">#REF!</definedName>
    <definedName name="N" localSheetId="14">#REF!</definedName>
    <definedName name="N" localSheetId="17">#REF!</definedName>
    <definedName name="N" localSheetId="16">#REF!</definedName>
    <definedName name="N">#REF!</definedName>
    <definedName name="NA" localSheetId="17">#REF!</definedName>
    <definedName name="NA" localSheetId="16">#REF!</definedName>
    <definedName name="NA">#REF!</definedName>
    <definedName name="name" localSheetId="13">#REF!</definedName>
    <definedName name="name" localSheetId="14">#REF!</definedName>
    <definedName name="name" localSheetId="15">#REF!</definedName>
    <definedName name="name">#REF!</definedName>
    <definedName name="nbv" localSheetId="17">#REF!</definedName>
    <definedName name="nbv" localSheetId="16">#REF!</definedName>
    <definedName name="nbv">#REF!</definedName>
    <definedName name="NET_DSITR.ProForma.Year" localSheetId="13">#REF!</definedName>
    <definedName name="NET_DSITR.ProForma.Year" localSheetId="14">#REF!</definedName>
    <definedName name="NET_DSITR.ProForma.Year" localSheetId="15">#REF!</definedName>
    <definedName name="NET_DSITR.ProForma.Year">#REF!</definedName>
    <definedName name="Net_Sales" localSheetId="13">#REF!</definedName>
    <definedName name="Net_Sales" localSheetId="15">#REF!</definedName>
    <definedName name="Net_Sales">#REF!</definedName>
    <definedName name="NetDisp" localSheetId="13">#REF!</definedName>
    <definedName name="NetDisp" localSheetId="15">#REF!</definedName>
    <definedName name="NetDisp">#REF!</definedName>
    <definedName name="NEUTRAL">#REF!</definedName>
    <definedName name="New" localSheetId="13" hidden="1">#REF!</definedName>
    <definedName name="New" localSheetId="17" hidden="1">#REF!</definedName>
    <definedName name="New" localSheetId="16" hidden="1">#REF!</definedName>
    <definedName name="New" hidden="1">#REF!</definedName>
    <definedName name="newbpg" localSheetId="13">{"IBESH","ww","H16/H12/H37/H53","M","10/1/95","3/30/96","H"}</definedName>
    <definedName name="newbpg" localSheetId="14">{"IBESH","ww","H16/H12/H37/H53","M","10/1/95","3/30/96","H"}</definedName>
    <definedName name="newbpg" localSheetId="17">{"IBESH","ww","H16/H12/H37/H53","M","10/1/95","3/30/96","H"}</definedName>
    <definedName name="newbpg" localSheetId="15">{"IBESH","ww","H16/H12/H37/H53","M","10/1/95","3/30/96","H"}</definedName>
    <definedName name="newbpg" localSheetId="16">{"IBESH","ww","H16/H12/H37/H53","M","10/1/95","3/30/96","H"}</definedName>
    <definedName name="newbpg">{"IBESH","ww","H16/H12/H37/H53","M","10/1/95","3/30/96","H"}</definedName>
    <definedName name="NewInput">#REF!</definedName>
    <definedName name="NextBuyerLeverage" localSheetId="17">#REF!</definedName>
    <definedName name="NextBuyerLeverage" localSheetId="16">#REF!</definedName>
    <definedName name="NextBuyerLeverage">#REF!</definedName>
    <definedName name="NgayCT" localSheetId="13">#REF!</definedName>
    <definedName name="NgayCT" localSheetId="14">#REF!</definedName>
    <definedName name="NgayCT" localSheetId="15">#REF!</definedName>
    <definedName name="NgayCT">#REF!</definedName>
    <definedName name="Nine" localSheetId="17">#REF!</definedName>
    <definedName name="Nine" localSheetId="16">#REF!</definedName>
    <definedName name="Nine">#REF!</definedName>
    <definedName name="nn" localSheetId="13" hidden="1">{#N/A,#N/A,TRUE,"Proposal";#N/A,#N/A,TRUE,"Assumptions";#N/A,#N/A,TRUE,"Net Income";#N/A,#N/A,TRUE,"Balsheet";#N/A,#N/A,TRUE,"Capex";#N/A,#N/A,TRUE,"Volumes";#N/A,#N/A,TRUE,"Revenues";#N/A,#N/A,TRUE,"Var.Costs";#N/A,#N/A,TRUE,"Personnel";#N/A,#N/A,TRUE,"Other costs";#N/A,#N/A,TRUE,"MKTG and G&amp;A"}</definedName>
    <definedName name="nn" localSheetId="14" hidden="1">{#N/A,#N/A,TRUE,"Proposal";#N/A,#N/A,TRUE,"Assumptions";#N/A,#N/A,TRUE,"Net Income";#N/A,#N/A,TRUE,"Balsheet";#N/A,#N/A,TRUE,"Capex";#N/A,#N/A,TRUE,"Volumes";#N/A,#N/A,TRUE,"Revenues";#N/A,#N/A,TRUE,"Var.Costs";#N/A,#N/A,TRUE,"Personnel";#N/A,#N/A,TRUE,"Other costs";#N/A,#N/A,TRUE,"MKTG and G&amp;A"}</definedName>
    <definedName name="nn" localSheetId="17" hidden="1">{#N/A,#N/A,TRUE,"Proposal";#N/A,#N/A,TRUE,"Assumptions";#N/A,#N/A,TRUE,"Net Income";#N/A,#N/A,TRUE,"Balsheet";#N/A,#N/A,TRUE,"Capex";#N/A,#N/A,TRUE,"Volumes";#N/A,#N/A,TRUE,"Revenues";#N/A,#N/A,TRUE,"Var.Costs";#N/A,#N/A,TRUE,"Personnel";#N/A,#N/A,TRUE,"Other costs";#N/A,#N/A,TRUE,"MKTG and G&amp;A"}</definedName>
    <definedName name="nn" localSheetId="15" hidden="1">{#N/A,#N/A,TRUE,"Proposal";#N/A,#N/A,TRUE,"Assumptions";#N/A,#N/A,TRUE,"Net Income";#N/A,#N/A,TRUE,"Balsheet";#N/A,#N/A,TRUE,"Capex";#N/A,#N/A,TRUE,"Volumes";#N/A,#N/A,TRUE,"Revenues";#N/A,#N/A,TRUE,"Var.Costs";#N/A,#N/A,TRUE,"Personnel";#N/A,#N/A,TRUE,"Other costs";#N/A,#N/A,TRUE,"MKTG and G&amp;A"}</definedName>
    <definedName name="nn" localSheetId="16" hidden="1">{#N/A,#N/A,TRUE,"Proposal";#N/A,#N/A,TRUE,"Assumptions";#N/A,#N/A,TRUE,"Net Income";#N/A,#N/A,TRUE,"Balsheet";#N/A,#N/A,TRUE,"Capex";#N/A,#N/A,TRUE,"Volumes";#N/A,#N/A,TRUE,"Revenues";#N/A,#N/A,TRUE,"Var.Costs";#N/A,#N/A,TRUE,"Personnel";#N/A,#N/A,TRUE,"Other costs";#N/A,#N/A,TRUE,"MKTG and G&amp;A"}</definedName>
    <definedName name="nn" hidden="1">{#N/A,#N/A,TRUE,"Proposal";#N/A,#N/A,TRUE,"Assumptions";#N/A,#N/A,TRUE,"Net Income";#N/A,#N/A,TRUE,"Balsheet";#N/A,#N/A,TRUE,"Capex";#N/A,#N/A,TRUE,"Volumes";#N/A,#N/A,TRUE,"Revenues";#N/A,#N/A,TRUE,"Var.Costs";#N/A,#N/A,TRUE,"Personnel";#N/A,#N/A,TRUE,"Other costs";#N/A,#N/A,TRUE,"MKTG and G&amp;A"}</definedName>
    <definedName name="Nobuyuki_Yamamura" localSheetId="17">#REF!</definedName>
    <definedName name="Nobuyuki_Yamamura" localSheetId="16">#REF!</definedName>
    <definedName name="Nobuyuki_Yamamura">#REF!</definedName>
    <definedName name="Nome_report" localSheetId="13">#REF!</definedName>
    <definedName name="Nome_report" localSheetId="17">#REF!</definedName>
    <definedName name="Nome_report" localSheetId="16">#REF!</definedName>
    <definedName name="Nome_report">#REF!</definedName>
    <definedName name="none" localSheetId="13">#REF!</definedName>
    <definedName name="none" localSheetId="14">#REF!</definedName>
    <definedName name="none" localSheetId="15">#REF!</definedName>
    <definedName name="none">#REF!</definedName>
    <definedName name="note" localSheetId="13">#REF!</definedName>
    <definedName name="note" localSheetId="15">#REF!</definedName>
    <definedName name="note">#REF!</definedName>
    <definedName name="notes" localSheetId="15">#REF!</definedName>
    <definedName name="notes">#REF!</definedName>
    <definedName name="notes2">#REF!</definedName>
    <definedName name="NUMERI">#REF!</definedName>
    <definedName name="numero_impianti_trattamento_potabilizzazione">#REF!</definedName>
    <definedName name="occ">#REF!</definedName>
    <definedName name="Office" localSheetId="13">#REF!</definedName>
    <definedName name="Office" localSheetId="17">#REF!</definedName>
    <definedName name="Office" localSheetId="16">#REF!</definedName>
    <definedName name="Office">#REF!</definedName>
    <definedName name="OFFICE_ACTRENT" localSheetId="13">#REF!</definedName>
    <definedName name="OFFICE_ACTRENT" localSheetId="17">#REF!</definedName>
    <definedName name="OFFICE_ACTRENT" localSheetId="16">#REF!</definedName>
    <definedName name="OFFICE_ACTRENT">#REF!</definedName>
    <definedName name="OFFICE_AREA" localSheetId="13">#REF!</definedName>
    <definedName name="OFFICE_AREA" localSheetId="17">#REF!</definedName>
    <definedName name="OFFICE_AREA" localSheetId="16">#REF!</definedName>
    <definedName name="OFFICE_AREA">#REF!</definedName>
    <definedName name="OFFICE_MKTRENT" localSheetId="13">#REF!</definedName>
    <definedName name="OFFICE_MKTRENT" localSheetId="17">#REF!</definedName>
    <definedName name="OFFICE_MKTRENT" localSheetId="16">#REF!</definedName>
    <definedName name="OFFICE_MKTRENT">#REF!</definedName>
    <definedName name="OFFICE_OCC" localSheetId="13">#REF!</definedName>
    <definedName name="OFFICE_OCC" localSheetId="17">#REF!</definedName>
    <definedName name="OFFICE_OCC" localSheetId="16">#REF!</definedName>
    <definedName name="OFFICE_OCC">#REF!</definedName>
    <definedName name="Office_Rent" localSheetId="13">#REF!</definedName>
    <definedName name="Office_Rent" localSheetId="17">#REF!</definedName>
    <definedName name="Office_Rent" localSheetId="16">#REF!</definedName>
    <definedName name="Office_Rent">#REF!</definedName>
    <definedName name="OFFICE_RESVAL" localSheetId="13">#REF!</definedName>
    <definedName name="OFFICE_RESVAL" localSheetId="17">#REF!</definedName>
    <definedName name="OFFICE_RESVAL" localSheetId="16">#REF!</definedName>
    <definedName name="OFFICE_RESVAL">#REF!</definedName>
    <definedName name="OFFICE_UNITS" localSheetId="13">#REF!</definedName>
    <definedName name="OFFICE_UNITS" localSheetId="17">#REF!</definedName>
    <definedName name="OFFICE_UNITS" localSheetId="16">#REF!</definedName>
    <definedName name="OFFICE_UNITS">#REF!</definedName>
    <definedName name="OFFICE_VALUER" localSheetId="13">#REF!</definedName>
    <definedName name="OFFICE_VALUER" localSheetId="17">#REF!</definedName>
    <definedName name="OFFICE_VALUER" localSheetId="16">#REF!</definedName>
    <definedName name="OFFICE_VALUER">#REF!</definedName>
    <definedName name="OfficeArea1" localSheetId="14">#REF!</definedName>
    <definedName name="OfficeArea1" localSheetId="15">#REF!</definedName>
    <definedName name="OfficeArea1">#REF!</definedName>
    <definedName name="OfficeArea2" localSheetId="15">#REF!</definedName>
    <definedName name="OfficeArea2">#REF!</definedName>
    <definedName name="OfficeArea3" localSheetId="15">#REF!</definedName>
    <definedName name="OfficeArea3">#REF!</definedName>
    <definedName name="OfficeArea4">#REF!</definedName>
    <definedName name="OfficeArea5">#REF!</definedName>
    <definedName name="old" localSheetId="13" hidden="1">{#N/A,#N/A,FALSE,"Income";#N/A,#N/A,FALSE,"Cost of Goods Sold";#N/A,#N/A,FALSE,"Other Costs";#N/A,#N/A,FALSE,"Other Income";#N/A,#N/A,FALSE,"Taxes";#N/A,#N/A,FALSE,"Other Deductions";#N/A,#N/A,FALSE,"Compensation of Officers"}</definedName>
    <definedName name="old" localSheetId="14" hidden="1">{#N/A,#N/A,FALSE,"Income";#N/A,#N/A,FALSE,"Cost of Goods Sold";#N/A,#N/A,FALSE,"Other Costs";#N/A,#N/A,FALSE,"Other Income";#N/A,#N/A,FALSE,"Taxes";#N/A,#N/A,FALSE,"Other Deductions";#N/A,#N/A,FALSE,"Compensation of Officers"}</definedName>
    <definedName name="old" localSheetId="17" hidden="1">{#N/A,#N/A,FALSE,"Income";#N/A,#N/A,FALSE,"Cost of Goods Sold";#N/A,#N/A,FALSE,"Other Costs";#N/A,#N/A,FALSE,"Other Income";#N/A,#N/A,FALSE,"Taxes";#N/A,#N/A,FALSE,"Other Deductions";#N/A,#N/A,FALSE,"Compensation of Officers"}</definedName>
    <definedName name="old" localSheetId="15" hidden="1">{#N/A,#N/A,FALSE,"Income";#N/A,#N/A,FALSE,"Cost of Goods Sold";#N/A,#N/A,FALSE,"Other Costs";#N/A,#N/A,FALSE,"Other Income";#N/A,#N/A,FALSE,"Taxes";#N/A,#N/A,FALSE,"Other Deductions";#N/A,#N/A,FALSE,"Compensation of Officers"}</definedName>
    <definedName name="old" localSheetId="16" hidden="1">{#N/A,#N/A,FALSE,"Income";#N/A,#N/A,FALSE,"Cost of Goods Sold";#N/A,#N/A,FALSE,"Other Costs";#N/A,#N/A,FALSE,"Other Income";#N/A,#N/A,FALSE,"Taxes";#N/A,#N/A,FALSE,"Other Deductions";#N/A,#N/A,FALSE,"Compensation of Officers"}</definedName>
    <definedName name="old" hidden="1">{#N/A,#N/A,FALSE,"Income";#N/A,#N/A,FALSE,"Cost of Goods Sold";#N/A,#N/A,FALSE,"Other Costs";#N/A,#N/A,FALSE,"Other Income";#N/A,#N/A,FALSE,"Taxes";#N/A,#N/A,FALSE,"Other Deductions";#N/A,#N/A,FALSE,"Compensation of Officers"}</definedName>
    <definedName name="OLD_BOOK_VALUE" localSheetId="17">#REF!</definedName>
    <definedName name="OLD_BOOK_VALUE" localSheetId="16">#REF!</definedName>
    <definedName name="OLD_BOOK_VALUE">#REF!</definedName>
    <definedName name="OLDNew" localSheetId="13">#REF!</definedName>
    <definedName name="OLDNew" localSheetId="14">#REF!</definedName>
    <definedName name="OLDNew" localSheetId="15">#REF!</definedName>
    <definedName name="OLDNew">#REF!</definedName>
    <definedName name="One" localSheetId="17">#REF!</definedName>
    <definedName name="One" localSheetId="16">#REF!</definedName>
    <definedName name="One">#REF!</definedName>
    <definedName name="OneriGestione" localSheetId="13">#REF!</definedName>
    <definedName name="OneriGestione" localSheetId="14">#REF!</definedName>
    <definedName name="OneriGestione" localSheetId="15">#REF!</definedName>
    <definedName name="OneriGestione">#REF!</definedName>
    <definedName name="OPA" localSheetId="13">#REF!</definedName>
    <definedName name="OPA" localSheetId="15">#REF!</definedName>
    <definedName name="OPA">#REF!</definedName>
    <definedName name="OpeningBVRange" localSheetId="13">#REF!</definedName>
    <definedName name="OpeningBVRange" localSheetId="15">#REF!</definedName>
    <definedName name="OpeningBVRange">#REF!</definedName>
    <definedName name="Operations" localSheetId="17">#REF!</definedName>
    <definedName name="Operations" localSheetId="16">#REF!</definedName>
    <definedName name="Operations">#REF!</definedName>
    <definedName name="OPS" localSheetId="13">#REF!</definedName>
    <definedName name="OPS" localSheetId="14">#REF!</definedName>
    <definedName name="OPS" localSheetId="15">#REF!</definedName>
    <definedName name="OPS">#REF!</definedName>
    <definedName name="OptYear" localSheetId="17">#REF!</definedName>
    <definedName name="OptYear" localSheetId="16">#REF!</definedName>
    <definedName name="OptYear">#REF!</definedName>
    <definedName name="ORANGE" localSheetId="17">#REF!</definedName>
    <definedName name="ORANGE" localSheetId="16">#REF!</definedName>
    <definedName name="ORANGE">#REF!</definedName>
    <definedName name="OTHER_ACTRENT" localSheetId="13">#REF!</definedName>
    <definedName name="OTHER_ACTRENT" localSheetId="17">#REF!</definedName>
    <definedName name="OTHER_ACTRENT" localSheetId="16">#REF!</definedName>
    <definedName name="OTHER_ACTRENT">#REF!</definedName>
    <definedName name="OTHER_AREA" localSheetId="13">#REF!</definedName>
    <definedName name="OTHER_AREA" localSheetId="17">#REF!</definedName>
    <definedName name="OTHER_AREA" localSheetId="16">#REF!</definedName>
    <definedName name="OTHER_AREA">#REF!</definedName>
    <definedName name="OTHER_COMMENTS" localSheetId="13">#REF!</definedName>
    <definedName name="OTHER_COMMENTS" localSheetId="17">#REF!</definedName>
    <definedName name="OTHER_COMMENTS" localSheetId="16">#REF!</definedName>
    <definedName name="OTHER_COMMENTS">#REF!</definedName>
    <definedName name="OTHER_MKTRENT" localSheetId="13">#REF!</definedName>
    <definedName name="OTHER_MKTRENT" localSheetId="17">#REF!</definedName>
    <definedName name="OTHER_MKTRENT" localSheetId="16">#REF!</definedName>
    <definedName name="OTHER_MKTRENT">#REF!</definedName>
    <definedName name="OTHER_OCC" localSheetId="13">#REF!</definedName>
    <definedName name="OTHER_OCC" localSheetId="17">#REF!</definedName>
    <definedName name="OTHER_OCC" localSheetId="16">#REF!</definedName>
    <definedName name="OTHER_OCC">#REF!</definedName>
    <definedName name="OTHER_RESVAL" localSheetId="13">#REF!</definedName>
    <definedName name="OTHER_RESVAL" localSheetId="17">#REF!</definedName>
    <definedName name="OTHER_RESVAL" localSheetId="16">#REF!</definedName>
    <definedName name="OTHER_RESVAL">#REF!</definedName>
    <definedName name="OTHER_UNITS" localSheetId="13">#REF!</definedName>
    <definedName name="OTHER_UNITS" localSheetId="17">#REF!</definedName>
    <definedName name="OTHER_UNITS" localSheetId="16">#REF!</definedName>
    <definedName name="OTHER_UNITS">#REF!</definedName>
    <definedName name="OTHER_VALUER" localSheetId="13">#REF!</definedName>
    <definedName name="OTHER_VALUER" localSheetId="17">#REF!</definedName>
    <definedName name="OTHER_VALUER" localSheetId="16">#REF!</definedName>
    <definedName name="OTHER_VALUER">#REF!</definedName>
    <definedName name="OtherOrdinaryCosts" localSheetId="17">#REF!</definedName>
    <definedName name="OtherOrdinaryCosts" localSheetId="16">#REF!</definedName>
    <definedName name="OtherOrdinaryCosts">#REF!</definedName>
    <definedName name="OtherOrdinaryCostsMX" localSheetId="17">#REF!</definedName>
    <definedName name="OtherOrdinaryCostsMX" localSheetId="16">#REF!</definedName>
    <definedName name="OtherOrdinaryCostsMX">#REF!</definedName>
    <definedName name="OtherPropADAlabamaBeg" localSheetId="13">#REF!</definedName>
    <definedName name="OtherPropADAlabamaBeg" localSheetId="14">#REF!</definedName>
    <definedName name="OtherPropADAlabamaBeg" localSheetId="15">#REF!</definedName>
    <definedName name="OtherPropADAlabamaBeg">#REF!</definedName>
    <definedName name="OtherPropADAlabamaEnd" localSheetId="13">#REF!</definedName>
    <definedName name="OtherPropADAlabamaEnd" localSheetId="15">#REF!</definedName>
    <definedName name="OtherPropADAlabamaEnd">#REF!</definedName>
    <definedName name="OtherPropADAlaskaBeg" localSheetId="13">#REF!</definedName>
    <definedName name="OtherPropADAlaskaBeg" localSheetId="15">#REF!</definedName>
    <definedName name="OtherPropADAlaskaBeg">#REF!</definedName>
    <definedName name="OtherPropADAlaskaEnd">#REF!</definedName>
    <definedName name="OtherPropADArizonaBeg">#REF!</definedName>
    <definedName name="OtherPropADArizonaEnd">#REF!</definedName>
    <definedName name="OtherPropADArkansasBeg">#REF!</definedName>
    <definedName name="OtherPropADArkansasEnd">#REF!</definedName>
    <definedName name="OtherPropADCaliforniaBeg">#REF!</definedName>
    <definedName name="OtherPropADCaliforniaEnd">#REF!</definedName>
    <definedName name="OtherPropADColoradoBeg">#REF!</definedName>
    <definedName name="OtherPropADColoradoEnd">#REF!</definedName>
    <definedName name="OtherPropADConnecticuttBeg">#REF!</definedName>
    <definedName name="OtherPropADConnecticuttEnd">#REF!</definedName>
    <definedName name="OtherPropADDelawareBeg">#REF!</definedName>
    <definedName name="OtherPropADDelawareEnd">#REF!</definedName>
    <definedName name="OtherPropADDistrictOfColumbiaBeg">#REF!</definedName>
    <definedName name="OtherPropADDistrictOfColumbiaEnd">#REF!</definedName>
    <definedName name="OtherPropADFloridaBeg">#REF!</definedName>
    <definedName name="OtherPropADFloridaEnd">#REF!</definedName>
    <definedName name="OtherPropADForeignBeg">#REF!</definedName>
    <definedName name="OtherPropADForeignEnd">#REF!</definedName>
    <definedName name="OtherPropADGeorgiaBeg">#REF!</definedName>
    <definedName name="OtherPropADGeorgiaEnd">#REF!</definedName>
    <definedName name="OtherPropADHawaiiBeg">#REF!</definedName>
    <definedName name="OtherPropADHawaiiEnd">#REF!</definedName>
    <definedName name="OtherPropADIdahoBeg">#REF!</definedName>
    <definedName name="OtherPropADIdahoEnd">#REF!</definedName>
    <definedName name="OtherPropADIllinoisBeg">#REF!</definedName>
    <definedName name="OtherPropADIllinoisEnd">#REF!</definedName>
    <definedName name="OtherPropADIndianaBeg">#REF!</definedName>
    <definedName name="OtherPropADIndianaEnd">#REF!</definedName>
    <definedName name="OtherPropADIowaBeg">#REF!</definedName>
    <definedName name="OtherPropADIowaEnd">#REF!</definedName>
    <definedName name="OtherPropADKansasBeg">#REF!</definedName>
    <definedName name="OtherPropADKansasEnd">#REF!</definedName>
    <definedName name="OtherPropADKentuckyBeg">#REF!</definedName>
    <definedName name="OtherPropADKentuckyEnd">#REF!</definedName>
    <definedName name="OtherPropADLouisianaBeg">#REF!</definedName>
    <definedName name="OtherPropADLouisianaEnd">#REF!</definedName>
    <definedName name="OtherPropADMaineBeg">#REF!</definedName>
    <definedName name="OtherPropADMaineEnd">#REF!</definedName>
    <definedName name="OtherPropADMarylandBeg">#REF!</definedName>
    <definedName name="OtherPropADMarylandEnd">#REF!</definedName>
    <definedName name="OtherPropADMassachusettsBeg">#REF!</definedName>
    <definedName name="OtherPropADMassachusettsEnd">#REF!</definedName>
    <definedName name="OtherPropADMichiganBeg">#REF!</definedName>
    <definedName name="OtherPropADMichiganEnd">#REF!</definedName>
    <definedName name="OtherPropADMinnesotaBeg">#REF!</definedName>
    <definedName name="OtherPropADMinnesotaEnd">#REF!</definedName>
    <definedName name="OtherPropADMississippiBeg">#REF!</definedName>
    <definedName name="OtherPropADMississippiEnd">#REF!</definedName>
    <definedName name="OtherPropADMissouriBeg">#REF!</definedName>
    <definedName name="OtherPropADMissouriEnd">#REF!</definedName>
    <definedName name="OtherPropADMontanaBeg">#REF!</definedName>
    <definedName name="OtherPropADMontanaEnd">#REF!</definedName>
    <definedName name="OtherPropADNebraskaBeg">#REF!</definedName>
    <definedName name="OtherPropADNebraskaEnd">#REF!</definedName>
    <definedName name="OtherPropADNevadaBeg">#REF!</definedName>
    <definedName name="OtherPropADNevadaEnd">#REF!</definedName>
    <definedName name="OtherPropADNewHampshireBeg">#REF!</definedName>
    <definedName name="OtherPropADNewHampshireEnd">#REF!</definedName>
    <definedName name="OtherPropADNewJerseyBeg">#REF!</definedName>
    <definedName name="OtherPropADNewJerseyEnd">#REF!</definedName>
    <definedName name="OtherPropADNewMexicoBeg">#REF!</definedName>
    <definedName name="OtherPropADNewMexicoEnd">#REF!</definedName>
    <definedName name="OtherPropADNewYorkBeg">#REF!</definedName>
    <definedName name="OtherPropADNewYorkCityBeg">#REF!</definedName>
    <definedName name="OtherPropADNewYorkCityEnd">#REF!</definedName>
    <definedName name="OtherPropADNewYorkEnd">#REF!</definedName>
    <definedName name="OtherPropADNorthCarolinaBeg">#REF!</definedName>
    <definedName name="OtherPropADNorthCarolinaEnd">#REF!</definedName>
    <definedName name="OtherPropADNorthDakotaBeg">#REF!</definedName>
    <definedName name="OtherPropADNorthDakotaEnd">#REF!</definedName>
    <definedName name="OtherPropADOhioBeg">#REF!</definedName>
    <definedName name="OtherPropADOhioEnd">#REF!</definedName>
    <definedName name="OtherPropADOklahomaBeg">#REF!</definedName>
    <definedName name="OtherPropADOklahomaEnd">#REF!</definedName>
    <definedName name="OtherPropADOregonBeg">#REF!</definedName>
    <definedName name="OtherPropADOregonEnd">#REF!</definedName>
    <definedName name="OtherPropADOther1Beg">#REF!</definedName>
    <definedName name="OtherPropADOther1End">#REF!</definedName>
    <definedName name="OtherPropADOther2Beg">#REF!</definedName>
    <definedName name="OtherPropADOther2End">#REF!</definedName>
    <definedName name="OtherPropADPennsylvaniaBeg">#REF!</definedName>
    <definedName name="OtherPropADPennsylvaniaEnd">#REF!</definedName>
    <definedName name="OtherPropADRhodeIslandBeg">#REF!</definedName>
    <definedName name="OtherPropADRhodeIslandEnd">#REF!</definedName>
    <definedName name="OtherPropADSouthCarolinaBeg">#REF!</definedName>
    <definedName name="OtherPropADSouthCarolinaEnd">#REF!</definedName>
    <definedName name="OtherPropADSouthDakotaBeg">#REF!</definedName>
    <definedName name="OtherPropADSouthDakotaEnd">#REF!</definedName>
    <definedName name="OtherPropADTennesseeBeg">#REF!</definedName>
    <definedName name="OtherPropADTennesseeEnd">#REF!</definedName>
    <definedName name="OtherPropADTexasBeg">#REF!</definedName>
    <definedName name="OtherPropADTexasEnd">#REF!</definedName>
    <definedName name="OtherPropADUtahBeg">#REF!</definedName>
    <definedName name="OtherPropADUtahEnd">#REF!</definedName>
    <definedName name="OtherPropADVermontBeg">#REF!</definedName>
    <definedName name="OtherPropADVermontEnd">#REF!</definedName>
    <definedName name="OtherPropADVirginiaBeg">#REF!</definedName>
    <definedName name="OtherPropADVirginiaEnd">#REF!</definedName>
    <definedName name="OtherPropADWashingtonBeg">#REF!</definedName>
    <definedName name="OtherPropADWashingtonEnd">#REF!</definedName>
    <definedName name="OtherPropADWestVirginiaBeg">#REF!</definedName>
    <definedName name="OtherPropADWestVirginiaEnd">#REF!</definedName>
    <definedName name="OtherPropADWisconsinBeg">#REF!</definedName>
    <definedName name="OtherPropADWisconsinEnd">#REF!</definedName>
    <definedName name="OtherPropADWyomingBeg">#REF!</definedName>
    <definedName name="OtherPropADWyomingEnd">#REF!</definedName>
    <definedName name="OtherPropAlabamaBeg">#REF!</definedName>
    <definedName name="OtherPropAlabamaEnd">#REF!</definedName>
    <definedName name="OtherPropAlaskaBeg">#REF!</definedName>
    <definedName name="OtherPropAlaskaEnd">#REF!</definedName>
    <definedName name="OtherPropArizonaBeg">#REF!</definedName>
    <definedName name="OtherPropArizonaEnd">#REF!</definedName>
    <definedName name="OtherPropArkansasBeg">#REF!</definedName>
    <definedName name="OtherPropArkansasEnd">#REF!</definedName>
    <definedName name="OtherPropCaliforniaBeg">#REF!</definedName>
    <definedName name="OtherPropCaliforniaEnd">#REF!</definedName>
    <definedName name="OtherPropColoradoBeg">#REF!</definedName>
    <definedName name="OtherPropColoradoEnd">#REF!</definedName>
    <definedName name="OtherPropConnecticuttBeg">#REF!</definedName>
    <definedName name="OtherPropConnecticuttEnd">#REF!</definedName>
    <definedName name="OtherPropDelawareBeg">#REF!</definedName>
    <definedName name="OtherPropDelawareEnd">#REF!</definedName>
    <definedName name="OtherPropDistrictOfColumbiaBeg">#REF!</definedName>
    <definedName name="OtherPropDistrictOfColumbiaEnd">#REF!</definedName>
    <definedName name="OtherPropFloridaBeg">#REF!</definedName>
    <definedName name="OtherPropFloridaEnd">#REF!</definedName>
    <definedName name="OtherPropForeignBeg">#REF!</definedName>
    <definedName name="OtherPropForeignEnd">#REF!</definedName>
    <definedName name="OtherPropGeorgiaBeg">#REF!</definedName>
    <definedName name="OtherPropGeorgiaEnd">#REF!</definedName>
    <definedName name="OtherPropHawaiiBeg">#REF!</definedName>
    <definedName name="OtherPropHawaiiEnd">#REF!</definedName>
    <definedName name="OtherPropIdahoBeg">#REF!</definedName>
    <definedName name="OtherPropIdahoEnd">#REF!</definedName>
    <definedName name="OtherPropIllinoisBeg">#REF!</definedName>
    <definedName name="OtherPropIllinoisEnd">#REF!</definedName>
    <definedName name="OtherPropIndianaBeg">#REF!</definedName>
    <definedName name="OtherPropIndianaEnd">#REF!</definedName>
    <definedName name="OtherPropIowaBeg">#REF!</definedName>
    <definedName name="OtherPropIowaEnd">#REF!</definedName>
    <definedName name="OtherPropKansasBeg">#REF!</definedName>
    <definedName name="OtherPropKansasEnd">#REF!</definedName>
    <definedName name="OtherPropKentuckyBeg">#REF!</definedName>
    <definedName name="OtherPropKentuckyEnd">#REF!</definedName>
    <definedName name="OtherPropLouisianaBeg">#REF!</definedName>
    <definedName name="OtherPropLouisianaEnd">#REF!</definedName>
    <definedName name="OtherPropMaineBeg">#REF!</definedName>
    <definedName name="OtherPropMaineEnd">#REF!</definedName>
    <definedName name="OtherPropMarylandBeg">#REF!</definedName>
    <definedName name="OtherPropMarylandEnd">#REF!</definedName>
    <definedName name="OtherPropMassachusettsBeg">#REF!</definedName>
    <definedName name="OtherPropMassachusettsEnd">#REF!</definedName>
    <definedName name="OtherPropMichiganBeg">#REF!</definedName>
    <definedName name="OtherPropMichiganEnd">#REF!</definedName>
    <definedName name="OtherPropMinnesotaBeg">#REF!</definedName>
    <definedName name="OtherPropMinnesotaEnd">#REF!</definedName>
    <definedName name="OtherPropMississippiBeg">#REF!</definedName>
    <definedName name="OtherPropMississippiEnd">#REF!</definedName>
    <definedName name="OtherPropMissouriBeg">#REF!</definedName>
    <definedName name="OtherPropMissouriEnd">#REF!</definedName>
    <definedName name="OtherPropMontanaBeg">#REF!</definedName>
    <definedName name="OtherPropMontanaEnd">#REF!</definedName>
    <definedName name="OtherPropNebraskaBeg">#REF!</definedName>
    <definedName name="OtherPropNebraskaEnd">#REF!</definedName>
    <definedName name="OtherPropNevadaBeg">#REF!</definedName>
    <definedName name="OtherPropNevadaEnd">#REF!</definedName>
    <definedName name="OtherPropNewHampshireBeg">#REF!</definedName>
    <definedName name="OtherPropNewHampshireEnd">#REF!</definedName>
    <definedName name="OtherPropNewJerseyBeg">#REF!</definedName>
    <definedName name="OtherPropNewJerseyEnd">#REF!</definedName>
    <definedName name="OtherPropNewMexicoBeg">#REF!</definedName>
    <definedName name="OtherPropNewMexicoEnd">#REF!</definedName>
    <definedName name="OtherPropNewYorkBeg">#REF!</definedName>
    <definedName name="OtherPropNewYorkCityBeg">#REF!</definedName>
    <definedName name="OtherPropNewYorkCityEnd">#REF!</definedName>
    <definedName name="OtherPropNewYorkEnd">#REF!</definedName>
    <definedName name="OtherPropNorthCarolinaBeg">#REF!</definedName>
    <definedName name="OtherPropNorthCarolinaEnd">#REF!</definedName>
    <definedName name="OtherPropNorthDakotaBeg">#REF!</definedName>
    <definedName name="OtherPropNorthDakotaEnd">#REF!</definedName>
    <definedName name="OtherPropOhioBeg">#REF!</definedName>
    <definedName name="OtherPropOhioEnd">#REF!</definedName>
    <definedName name="OtherPropOklahomaBeg">#REF!</definedName>
    <definedName name="OtherPropOklahomaEnd">#REF!</definedName>
    <definedName name="OtherPropOregonBeg">#REF!</definedName>
    <definedName name="OtherPropOregonEnd">#REF!</definedName>
    <definedName name="OtherPropOther1Beg">#REF!</definedName>
    <definedName name="OtherPropOther1End">#REF!</definedName>
    <definedName name="OtherPropOther2Beg">#REF!</definedName>
    <definedName name="OtherPropOther2End">#REF!</definedName>
    <definedName name="OtherPropPennsylvaniaBeg">#REF!</definedName>
    <definedName name="OtherPropPennsylvaniaEnd">#REF!</definedName>
    <definedName name="OtherPropRhodeIslandBeg">#REF!</definedName>
    <definedName name="OtherPropRhodeIslandEnd">#REF!</definedName>
    <definedName name="OtherPropSouthCarolinaBeg">#REF!</definedName>
    <definedName name="OtherPropSouthCarolinaEnd">#REF!</definedName>
    <definedName name="OtherPropSouthDakotaBeg">#REF!</definedName>
    <definedName name="OtherPropSouthDakotaEnd">#REF!</definedName>
    <definedName name="OtherPropTennesseeBeg">#REF!</definedName>
    <definedName name="OtherPropTennesseeEnd">#REF!</definedName>
    <definedName name="OtherPropTexasBeg">#REF!</definedName>
    <definedName name="OtherPropTexasEnd">#REF!</definedName>
    <definedName name="OtherPropUtahBeg">#REF!</definedName>
    <definedName name="OtherPropUtahEnd">#REF!</definedName>
    <definedName name="OtherPropVermontBeg">#REF!</definedName>
    <definedName name="OtherPropVermontEnd">#REF!</definedName>
    <definedName name="OtherPropVirginiaBeg">#REF!</definedName>
    <definedName name="OtherPropVirginiaEnd">#REF!</definedName>
    <definedName name="OtherPropWashingtonBeg">#REF!</definedName>
    <definedName name="OtherPropWashingtonEnd">#REF!</definedName>
    <definedName name="OtherPropWestVirginiaBeg">#REF!</definedName>
    <definedName name="OtherPropWestVirginiaEnd">#REF!</definedName>
    <definedName name="OtherPropWisconsinBeg">#REF!</definedName>
    <definedName name="OtherPropWisconsinEnd">#REF!</definedName>
    <definedName name="OtherPropWyomingBeg">#REF!</definedName>
    <definedName name="OtherPropWyomingEnd">#REF!</definedName>
    <definedName name="OUR_CONTROL" localSheetId="13">#REF!</definedName>
    <definedName name="OUR_CONTROL" localSheetId="17">#REF!</definedName>
    <definedName name="OUR_CONTROL" localSheetId="16">#REF!</definedName>
    <definedName name="OUR_CONTROL">#REF!</definedName>
    <definedName name="OutputAnnIRR" localSheetId="14">#REF!</definedName>
    <definedName name="OutputAnnIRR" localSheetId="15">#REF!</definedName>
    <definedName name="OutputAnnIRR">#REF!</definedName>
    <definedName name="OutputIRR" localSheetId="15">#REF!</definedName>
    <definedName name="OutputIRR">#REF!</definedName>
    <definedName name="OutputPlus" localSheetId="15">#REF!</definedName>
    <definedName name="OutputPlus">#REF!</definedName>
    <definedName name="OutputPlusNoRotation" localSheetId="17">#REF!</definedName>
    <definedName name="OutputPlusNoRotation" localSheetId="16">#REF!</definedName>
    <definedName name="OutputPlusNoRotation">#REF!</definedName>
    <definedName name="OWNER_FORM" localSheetId="13">#REF!</definedName>
    <definedName name="OWNER_FORM" localSheetId="17">#REF!</definedName>
    <definedName name="OWNER_FORM" localSheetId="16">#REF!</definedName>
    <definedName name="OWNER_FORM">#REF!</definedName>
    <definedName name="Page_0" localSheetId="13">#REF!</definedName>
    <definedName name="Page_0" localSheetId="14">#REF!</definedName>
    <definedName name="Page_0" localSheetId="15">#REF!</definedName>
    <definedName name="Page_0">#REF!</definedName>
    <definedName name="Page_1" localSheetId="13">#REF!</definedName>
    <definedName name="Page_1" localSheetId="15">#REF!</definedName>
    <definedName name="Page_1">#REF!</definedName>
    <definedName name="Page_11" localSheetId="15">#REF!</definedName>
    <definedName name="Page_11">#REF!</definedName>
    <definedName name="Page_11A">#REF!</definedName>
    <definedName name="Page_12">#REF!</definedName>
    <definedName name="Page_13">#REF!</definedName>
    <definedName name="Page_13A">#REF!</definedName>
    <definedName name="Page_14">#REF!</definedName>
    <definedName name="Page_15">#REF!</definedName>
    <definedName name="Page_1A">#REF!</definedName>
    <definedName name="Page_20">#REF!</definedName>
    <definedName name="Page_21">#REF!</definedName>
    <definedName name="Page_22">#REF!</definedName>
    <definedName name="Page_25">#REF!</definedName>
    <definedName name="Page_3">#REF!</definedName>
    <definedName name="page_7">#REF!</definedName>
    <definedName name="page_8">#REF!</definedName>
    <definedName name="Page_8A">#REF!</definedName>
    <definedName name="Page_8B">#REF!</definedName>
    <definedName name="page_8c">#REF!</definedName>
    <definedName name="Page_8D">#REF!</definedName>
    <definedName name="page_9">#REF!</definedName>
    <definedName name="PAGE_ASSETVAL">#REF!</definedName>
    <definedName name="PAGE_DEAL_FLOW1">#REF!</definedName>
    <definedName name="PAGE_DEAL_FLOW2">#REF!</definedName>
    <definedName name="PAGE_DEVBUD">#REF!</definedName>
    <definedName name="PAGE_LEASES" localSheetId="17">#REF!</definedName>
    <definedName name="PAGE_LEASES" localSheetId="16">#REF!</definedName>
    <definedName name="PAGE_LEASES">#REF!</definedName>
    <definedName name="PAGE_LEASESUM" localSheetId="17">#REF!</definedName>
    <definedName name="PAGE_LEASESUM" localSheetId="16">#REF!</definedName>
    <definedName name="PAGE_LEASESUM">#REF!</definedName>
    <definedName name="Page_Loan" localSheetId="13">#REF!</definedName>
    <definedName name="Page_Loan" localSheetId="14">#REF!</definedName>
    <definedName name="Page_Loan" localSheetId="15">#REF!</definedName>
    <definedName name="Page_Loan">#REF!</definedName>
    <definedName name="Page_Size" localSheetId="13">#REF!</definedName>
    <definedName name="Page_Size" localSheetId="15">#REF!</definedName>
    <definedName name="Page_Size">#REF!</definedName>
    <definedName name="PAGEASSETDESCR" localSheetId="17">#REF!</definedName>
    <definedName name="PAGEASSETDESCR" localSheetId="16">#REF!</definedName>
    <definedName name="PAGEASSETDESCR">#REF!</definedName>
    <definedName name="PAGECASHFLOWS" localSheetId="17">#REF!</definedName>
    <definedName name="PAGECASHFLOWS" localSheetId="16">#REF!</definedName>
    <definedName name="PAGECASHFLOWS">#REF!</definedName>
    <definedName name="PAGECOVER" localSheetId="17">#REF!</definedName>
    <definedName name="PAGECOVER" localSheetId="16">#REF!</definedName>
    <definedName name="PAGECOVER">#REF!</definedName>
    <definedName name="PageInBook" localSheetId="13">#REF!</definedName>
    <definedName name="PageInBook" localSheetId="14">#REF!</definedName>
    <definedName name="PageInBook" localSheetId="15">#REF!</definedName>
    <definedName name="PageInBook">#REF!</definedName>
    <definedName name="PageLeaseFlow" localSheetId="17">#REF!</definedName>
    <definedName name="PageLeaseFlow" localSheetId="16">#REF!</definedName>
    <definedName name="PageLeaseFlow">#REF!</definedName>
    <definedName name="PageNum" localSheetId="13">#REF!</definedName>
    <definedName name="PageNum">#REF!</definedName>
    <definedName name="PAGEQTLYFLOWS" localSheetId="17">#REF!</definedName>
    <definedName name="PAGEQTLYFLOWS" localSheetId="16">#REF!</definedName>
    <definedName name="PAGEQTLYFLOWS">#REF!</definedName>
    <definedName name="PAGERENTROLL" localSheetId="17">#REF!</definedName>
    <definedName name="PAGERENTROLL" localSheetId="16">#REF!</definedName>
    <definedName name="PAGERENTROLL">#REF!</definedName>
    <definedName name="PageSumLeaseFlow" localSheetId="17">#REF!</definedName>
    <definedName name="PageSumLeaseFlow" localSheetId="16">#REF!</definedName>
    <definedName name="PageSumLeaseFlow">#REF!</definedName>
    <definedName name="PARKING_ACTRENT" localSheetId="13">#REF!</definedName>
    <definedName name="PARKING_ACTRENT" localSheetId="17">#REF!</definedName>
    <definedName name="PARKING_ACTRENT" localSheetId="16">#REF!</definedName>
    <definedName name="PARKING_ACTRENT">#REF!</definedName>
    <definedName name="PARKING_AREA" localSheetId="13">#REF!</definedName>
    <definedName name="PARKING_AREA" localSheetId="17">#REF!</definedName>
    <definedName name="PARKING_AREA" localSheetId="16">#REF!</definedName>
    <definedName name="PARKING_AREA">#REF!</definedName>
    <definedName name="PARKING_MKTRENT" localSheetId="13">#REF!</definedName>
    <definedName name="PARKING_MKTRENT" localSheetId="17">#REF!</definedName>
    <definedName name="PARKING_MKTRENT" localSheetId="16">#REF!</definedName>
    <definedName name="PARKING_MKTRENT">#REF!</definedName>
    <definedName name="PARKING_OCC" localSheetId="13">#REF!</definedName>
    <definedName name="PARKING_OCC" localSheetId="17">#REF!</definedName>
    <definedName name="PARKING_OCC" localSheetId="16">#REF!</definedName>
    <definedName name="PARKING_OCC">#REF!</definedName>
    <definedName name="Parking_Rent" localSheetId="13">#REF!</definedName>
    <definedName name="Parking_Rent" localSheetId="17">#REF!</definedName>
    <definedName name="Parking_Rent" localSheetId="16">#REF!</definedName>
    <definedName name="Parking_Rent">#REF!</definedName>
    <definedName name="PARKING_RESVAL" localSheetId="13">#REF!</definedName>
    <definedName name="PARKING_RESVAL" localSheetId="17">#REF!</definedName>
    <definedName name="PARKING_RESVAL" localSheetId="16">#REF!</definedName>
    <definedName name="PARKING_RESVAL">#REF!</definedName>
    <definedName name="PARKING_UNITS" localSheetId="13">#REF!</definedName>
    <definedName name="PARKING_UNITS" localSheetId="17">#REF!</definedName>
    <definedName name="PARKING_UNITS" localSheetId="16">#REF!</definedName>
    <definedName name="PARKING_UNITS">#REF!</definedName>
    <definedName name="PARKING_VALUER" localSheetId="13">#REF!</definedName>
    <definedName name="PARKING_VALUER" localSheetId="17">#REF!</definedName>
    <definedName name="PARKING_VALUER" localSheetId="16">#REF!</definedName>
    <definedName name="PARKING_VALUER">#REF!</definedName>
    <definedName name="participation" localSheetId="14">#REF!</definedName>
    <definedName name="participation" localSheetId="15">#REF!</definedName>
    <definedName name="participation">#REF!</definedName>
    <definedName name="partner" localSheetId="15">#REF!</definedName>
    <definedName name="partner">#REF!</definedName>
    <definedName name="PassRents" localSheetId="15">#REF!</definedName>
    <definedName name="PassRents">#REF!</definedName>
    <definedName name="path">#REF!</definedName>
    <definedName name="Payroll_Increase" localSheetId="17">#REF!</definedName>
    <definedName name="Payroll_Increase" localSheetId="16">#REF!</definedName>
    <definedName name="Payroll_Increase">#REF!</definedName>
    <definedName name="pela" localSheetId="17">#REF!</definedName>
    <definedName name="pela" localSheetId="16">#REF!</definedName>
    <definedName name="pela">#REF!</definedName>
    <definedName name="PercentageStep" localSheetId="17">#REF!</definedName>
    <definedName name="PercentageStep" localSheetId="16">#REF!</definedName>
    <definedName name="PercentageStep">#REF!</definedName>
    <definedName name="Perimeter" localSheetId="13">#REF!</definedName>
    <definedName name="Perimeter" localSheetId="17">#REF!</definedName>
    <definedName name="Perimeter" localSheetId="16">#REF!</definedName>
    <definedName name="Perimeter">#REF!</definedName>
    <definedName name="PermDescription110" localSheetId="13">#REF!</definedName>
    <definedName name="PermDescription110" localSheetId="17">#REF!</definedName>
    <definedName name="PermDescription110" localSheetId="16">#REF!</definedName>
    <definedName name="PermDescription110">#REF!</definedName>
    <definedName name="PERMITS" localSheetId="13">#REF!</definedName>
    <definedName name="PERMITS" localSheetId="17">#REF!</definedName>
    <definedName name="PERMITS" localSheetId="16">#REF!</definedName>
    <definedName name="PERMITS">#REF!</definedName>
    <definedName name="PermSubTDC110" localSheetId="13">#REF!</definedName>
    <definedName name="PermSubTDC110" localSheetId="17">#REF!</definedName>
    <definedName name="PermSubTDC110" localSheetId="16">#REF!</definedName>
    <definedName name="PermSubTDC110">#REF!</definedName>
    <definedName name="PermTDC110" localSheetId="13">#REF!</definedName>
    <definedName name="PermTDC110" localSheetId="17">#REF!</definedName>
    <definedName name="PermTDC110" localSheetId="16">#REF!</definedName>
    <definedName name="PermTDC110">#REF!</definedName>
    <definedName name="PF_COGS_FROM" localSheetId="13">#REF!</definedName>
    <definedName name="PF_COGS_FROM" localSheetId="14">#REF!</definedName>
    <definedName name="PF_COGS_FROM" localSheetId="15">#REF!</definedName>
    <definedName name="PF_COGS_FROM">#REF!</definedName>
    <definedName name="PF_COGS_TO" localSheetId="13">#REF!</definedName>
    <definedName name="PF_COGS_TO" localSheetId="15">#REF!</definedName>
    <definedName name="PF_COGS_TO">#REF!</definedName>
    <definedName name="PF_SALES_FROM" localSheetId="13">#REF!</definedName>
    <definedName name="PF_SALES_FROM" localSheetId="15">#REF!</definedName>
    <definedName name="PF_SALES_FROM">#REF!</definedName>
    <definedName name="PF_SALES_TO">#REF!</definedName>
    <definedName name="PG1_DT" localSheetId="17">#REF!</definedName>
    <definedName name="PG1_DT" localSheetId="16">#REF!</definedName>
    <definedName name="PG1_DT">#REF!</definedName>
    <definedName name="PG1_ROW1" localSheetId="17">#REF!</definedName>
    <definedName name="PG1_ROW1" localSheetId="16">#REF!</definedName>
    <definedName name="PG1_ROW1">#REF!</definedName>
    <definedName name="PG2_DT" localSheetId="17">#REF!</definedName>
    <definedName name="PG2_DT" localSheetId="16">#REF!</definedName>
    <definedName name="PG2_DT">#REF!</definedName>
    <definedName name="PG2_ROW1" localSheetId="17">#REF!</definedName>
    <definedName name="PG2_ROW1" localSheetId="16">#REF!</definedName>
    <definedName name="PG2_ROW1">#REF!</definedName>
    <definedName name="PHATSINH" localSheetId="13">#REF!</definedName>
    <definedName name="PHATSINH" localSheetId="14">#REF!</definedName>
    <definedName name="PHATSINH" localSheetId="15">#REF!</definedName>
    <definedName name="PHATSINH">#REF!</definedName>
    <definedName name="PHSYICAL_STATUS" localSheetId="17">#REF!</definedName>
    <definedName name="PHSYICAL_STATUS" localSheetId="16">#REF!</definedName>
    <definedName name="PHSYICAL_STATUS">#REF!</definedName>
    <definedName name="pippo" localSheetId="13">#REF!</definedName>
    <definedName name="pippo" localSheetId="14">#REF!</definedName>
    <definedName name="pippo" localSheetId="15">#REF!</definedName>
    <definedName name="pippo">#REF!</definedName>
    <definedName name="PL" localSheetId="13" hidden="1">{"forecast",#N/A,FALSE,"PL";"FCST YTD",#N/A,FALSE,"PL";"new bud adj",#N/A,FALSE,"PL";"new budget",#N/A,FALSE,"PL";"qtr",#N/A,FALSE,"PL";"bal sheet",#N/A,FALSE,"MONTHLY BALANCE SHEET";"fcst w head depre cap",#N/A,FALSE,"PL"}</definedName>
    <definedName name="PL" localSheetId="14" hidden="1">{"forecast",#N/A,FALSE,"PL";"FCST YTD",#N/A,FALSE,"PL";"new bud adj",#N/A,FALSE,"PL";"new budget",#N/A,FALSE,"PL";"qtr",#N/A,FALSE,"PL";"bal sheet",#N/A,FALSE,"MONTHLY BALANCE SHEET";"fcst w head depre cap",#N/A,FALSE,"PL"}</definedName>
    <definedName name="PL" localSheetId="17" hidden="1">{"forecast",#N/A,FALSE,"PL";"FCST YTD",#N/A,FALSE,"PL";"new bud adj",#N/A,FALSE,"PL";"new budget",#N/A,FALSE,"PL";"qtr",#N/A,FALSE,"PL";"bal sheet",#N/A,FALSE,"MONTHLY BALANCE SHEET";"fcst w head depre cap",#N/A,FALSE,"PL"}</definedName>
    <definedName name="PL" localSheetId="15" hidden="1">{"forecast",#N/A,FALSE,"PL";"FCST YTD",#N/A,FALSE,"PL";"new bud adj",#N/A,FALSE,"PL";"new budget",#N/A,FALSE,"PL";"qtr",#N/A,FALSE,"PL";"bal sheet",#N/A,FALSE,"MONTHLY BALANCE SHEET";"fcst w head depre cap",#N/A,FALSE,"PL"}</definedName>
    <definedName name="PL" localSheetId="16" hidden="1">{"forecast",#N/A,FALSE,"PL";"FCST YTD",#N/A,FALSE,"PL";"new bud adj",#N/A,FALSE,"PL";"new budget",#N/A,FALSE,"PL";"qtr",#N/A,FALSE,"PL";"bal sheet",#N/A,FALSE,"MONTHLY BALANCE SHEET";"fcst w head depre cap",#N/A,FALSE,"PL"}</definedName>
    <definedName name="PL" hidden="1">{"forecast",#N/A,FALSE,"PL";"FCST YTD",#N/A,FALSE,"PL";"new bud adj",#N/A,FALSE,"PL";"new budget",#N/A,FALSE,"PL";"qtr",#N/A,FALSE,"PL";"bal sheet",#N/A,FALSE,"MONTHLY BALANCE SHEET";"fcst w head depre cap",#N/A,FALSE,"PL"}</definedName>
    <definedName name="PlanforTech" localSheetId="14">#REF!</definedName>
    <definedName name="PlanforTech" localSheetId="17">#REF!</definedName>
    <definedName name="PlanforTech" localSheetId="16">#REF!</definedName>
    <definedName name="PlanforTech">#REF!</definedName>
    <definedName name="pluto" localSheetId="13">#REF!</definedName>
    <definedName name="pluto" localSheetId="14">#REF!</definedName>
    <definedName name="pluto" localSheetId="15">#REF!</definedName>
    <definedName name="pluto">#REF!</definedName>
    <definedName name="poi">#N/A</definedName>
    <definedName name="POLIZIA" localSheetId="13">#REF!</definedName>
    <definedName name="POLIZIA" localSheetId="14">#REF!</definedName>
    <definedName name="POLIZIA" localSheetId="15">#REF!</definedName>
    <definedName name="POLIZIA">#REF!</definedName>
    <definedName name="PoolForBookValue" localSheetId="13">#REF!</definedName>
    <definedName name="PoolForBookValue" localSheetId="14">#REF!</definedName>
    <definedName name="PoolForBookValue" localSheetId="17">#REF!</definedName>
    <definedName name="PoolForBookValue" localSheetId="15">#REF!</definedName>
    <definedName name="PoolForBookValue" localSheetId="16">#REF!</definedName>
    <definedName name="PoolForBookValue">#REF!</definedName>
    <definedName name="PoolPerimeterChoose" localSheetId="13">#REF!</definedName>
    <definedName name="PoolPerimeterChoose" localSheetId="14">#REF!</definedName>
    <definedName name="PoolPerimeterChoose" localSheetId="15">#REF!</definedName>
    <definedName name="PoolPerimeterChoose">#REF!</definedName>
    <definedName name="POS" localSheetId="13">#REF!</definedName>
    <definedName name="POS" localSheetId="15">#REF!</definedName>
    <definedName name="POS">#REF!</definedName>
    <definedName name="POS_CURSASS" localSheetId="13">#REF!</definedName>
    <definedName name="POS_CURSASS" localSheetId="17">#REF!</definedName>
    <definedName name="POS_CURSASS" localSheetId="15">#REF!</definedName>
    <definedName name="POS_CURSASS" localSheetId="16">#REF!</definedName>
    <definedName name="POS_CURSASS">#REF!</definedName>
    <definedName name="POS_CURSATT" localSheetId="13">#REF!</definedName>
    <definedName name="POS_CURSATT" localSheetId="17">#REF!</definedName>
    <definedName name="POS_CURSATT" localSheetId="15">#REF!</definedName>
    <definedName name="POS_CURSATT" localSheetId="16">#REF!</definedName>
    <definedName name="POS_CURSATT">#REF!</definedName>
    <definedName name="POS_CURSCCN" localSheetId="13">#REF!</definedName>
    <definedName name="POS_CURSCCN" localSheetId="17">#REF!</definedName>
    <definedName name="POS_CURSCCN" localSheetId="15">#REF!</definedName>
    <definedName name="POS_CURSCCN" localSheetId="16">#REF!</definedName>
    <definedName name="POS_CURSCCN">#REF!</definedName>
    <definedName name="POS_CURSCFS" localSheetId="13">#REF!</definedName>
    <definedName name="POS_CURSCFS" localSheetId="17">#REF!</definedName>
    <definedName name="POS_CURSCFS" localSheetId="15">#REF!</definedName>
    <definedName name="POS_CURSCFS" localSheetId="16">#REF!</definedName>
    <definedName name="POS_CURSCFS">#REF!</definedName>
    <definedName name="POS_CURSDATI" localSheetId="13">#REF!</definedName>
    <definedName name="POS_CURSDATI" localSheetId="17">#REF!</definedName>
    <definedName name="POS_CURSDATI" localSheetId="15">#REF!</definedName>
    <definedName name="POS_CURSDATI" localSheetId="16">#REF!</definedName>
    <definedName name="POS_CURSDATI">#REF!</definedName>
    <definedName name="POS_CURSIND" localSheetId="17">#REF!</definedName>
    <definedName name="POS_CURSIND" localSheetId="16">#REF!</definedName>
    <definedName name="POS_CURSIND">#REF!</definedName>
    <definedName name="POS_CURSPASS" localSheetId="17">#REF!</definedName>
    <definedName name="POS_CURSPASS" localSheetId="16">#REF!</definedName>
    <definedName name="POS_CURSPASS">#REF!</definedName>
    <definedName name="POS_CURSPP_" localSheetId="17">#REF!</definedName>
    <definedName name="POS_CURSPP_" localSheetId="16">#REF!</definedName>
    <definedName name="POS_CURSPP_">#REF!</definedName>
    <definedName name="position" localSheetId="14">#REF!</definedName>
    <definedName name="position" localSheetId="17">#REF!</definedName>
    <definedName name="position" localSheetId="16">#REF!</definedName>
    <definedName name="position">#REF!</definedName>
    <definedName name="POSMENS" localSheetId="13">#REF!</definedName>
    <definedName name="POSMENS" localSheetId="14">#REF!</definedName>
    <definedName name="POSMENS" localSheetId="15">#REF!</definedName>
    <definedName name="POSMENS">#REF!</definedName>
    <definedName name="Post_post" localSheetId="13">#REF!</definedName>
    <definedName name="Post_post" localSheetId="15">#REF!</definedName>
    <definedName name="Post_post">#REF!</definedName>
    <definedName name="Postcode" localSheetId="14">#REF!</definedName>
    <definedName name="Postcode">#REF!</definedName>
    <definedName name="POSTRIM">#REF!</definedName>
    <definedName name="Potential" localSheetId="17">#REF!</definedName>
    <definedName name="Potential" localSheetId="16">#REF!</definedName>
    <definedName name="Potential">#REF!</definedName>
    <definedName name="Potential2" localSheetId="17">#REF!</definedName>
    <definedName name="Potential2" localSheetId="16">#REF!</definedName>
    <definedName name="Potential2">#REF!</definedName>
    <definedName name="PotentialMX" localSheetId="17">#REF!</definedName>
    <definedName name="PotentialMX" localSheetId="16">#REF!</definedName>
    <definedName name="PotentialMX">#REF!</definedName>
    <definedName name="PotRents" localSheetId="13">#REF!</definedName>
    <definedName name="PotRents" localSheetId="14">#REF!</definedName>
    <definedName name="PotRents" localSheetId="15">#REF!</definedName>
    <definedName name="PotRents">#REF!</definedName>
    <definedName name="pppppppp" localSheetId="17" hidden="1">#REF!</definedName>
    <definedName name="pppppppp" localSheetId="16" hidden="1">#REF!</definedName>
    <definedName name="pppppppp" hidden="1">#REF!</definedName>
    <definedName name="PRE_CURSASS" localSheetId="17">#REF!</definedName>
    <definedName name="PRE_CURSASS" localSheetId="16">#REF!</definedName>
    <definedName name="PRE_CURSASS">#REF!</definedName>
    <definedName name="PRE_CURSATT" localSheetId="17">#REF!</definedName>
    <definedName name="PRE_CURSATT" localSheetId="16">#REF!</definedName>
    <definedName name="PRE_CURSATT">#REF!</definedName>
    <definedName name="PRE_CURSCCN" localSheetId="17">#REF!</definedName>
    <definedName name="PRE_CURSCCN" localSheetId="16">#REF!</definedName>
    <definedName name="PRE_CURSCCN">#REF!</definedName>
    <definedName name="PRE_CURSCFS" localSheetId="17">#REF!</definedName>
    <definedName name="PRE_CURSCFS" localSheetId="16">#REF!</definedName>
    <definedName name="PRE_CURSCFS">#REF!</definedName>
    <definedName name="PRE_CURSDATI" localSheetId="17">#REF!</definedName>
    <definedName name="PRE_CURSDATI" localSheetId="16">#REF!</definedName>
    <definedName name="PRE_CURSDATI">#REF!</definedName>
    <definedName name="PRE_CURSIND" localSheetId="17">#REF!</definedName>
    <definedName name="PRE_CURSIND" localSheetId="16">#REF!</definedName>
    <definedName name="PRE_CURSIND">#REF!</definedName>
    <definedName name="PRE_CURSPASS" localSheetId="17">#REF!</definedName>
    <definedName name="PRE_CURSPASS" localSheetId="16">#REF!</definedName>
    <definedName name="PRE_CURSPASS">#REF!</definedName>
    <definedName name="PRE_CURSPP" localSheetId="17">#REF!</definedName>
    <definedName name="PRE_CURSPP" localSheetId="16">#REF!</definedName>
    <definedName name="PRE_CURSPP">#REF!</definedName>
    <definedName name="PRE_CURSPP_" localSheetId="17">#REF!</definedName>
    <definedName name="PRE_CURSPP_" localSheetId="16">#REF!</definedName>
    <definedName name="PRE_CURSPP_">#REF!</definedName>
    <definedName name="PREMENS" localSheetId="13">#REF!</definedName>
    <definedName name="PREMENS" localSheetId="14">#REF!</definedName>
    <definedName name="PREMENS" localSheetId="15">#REF!</definedName>
    <definedName name="PREMENS">#REF!</definedName>
    <definedName name="Premium" localSheetId="13">#REF!</definedName>
    <definedName name="Premium" localSheetId="15">#REF!</definedName>
    <definedName name="Premium">#REF!</definedName>
    <definedName name="PRETRIM" localSheetId="13">#REF!</definedName>
    <definedName name="PRETRIM" localSheetId="15">#REF!</definedName>
    <definedName name="PRETRIM">#REF!</definedName>
    <definedName name="PRINT">#REF!</definedName>
    <definedName name="PRINT_ALL">#REF!</definedName>
    <definedName name="PRINT_ALL_FLOWS">#REF!</definedName>
    <definedName name="PRINT_ANALYSIS">#REF!</definedName>
    <definedName name="_xlnm.Print_Area" localSheetId="4">'06-2026'!$B$2:$BU$9</definedName>
    <definedName name="_xlnm.Print_Area" localSheetId="14">#REF!</definedName>
    <definedName name="_xlnm.Print_Area" localSheetId="15">#REF!</definedName>
    <definedName name="_xlnm.Print_Area">#REF!</definedName>
    <definedName name="Print_Area_MI" localSheetId="15">#REF!</definedName>
    <definedName name="Print_Area_MI">#REF!</definedName>
    <definedName name="Print_Area1" localSheetId="17">#REF!</definedName>
    <definedName name="Print_Area1" localSheetId="16">#REF!</definedName>
    <definedName name="Print_Area1">#REF!</definedName>
    <definedName name="PRINT_ASSETDESC" localSheetId="13">#REF!</definedName>
    <definedName name="PRINT_ASSETDESC" localSheetId="14">#REF!</definedName>
    <definedName name="PRINT_ASSETDESC" localSheetId="15">#REF!</definedName>
    <definedName name="PRINT_ASSETDESC">#REF!</definedName>
    <definedName name="PRINT_ASSETVAL" localSheetId="13">#REF!</definedName>
    <definedName name="PRINT_ASSETVAL" localSheetId="15">#REF!</definedName>
    <definedName name="PRINT_ASSETVAL">#REF!</definedName>
    <definedName name="PRINT_CASHFLOWS" localSheetId="13">#REF!</definedName>
    <definedName name="PRINT_CASHFLOWS" localSheetId="15">#REF!</definedName>
    <definedName name="PRINT_CASHFLOWS">#REF!</definedName>
    <definedName name="Print_Cover">#REF!</definedName>
    <definedName name="PRINT_DEALFL">#REF!</definedName>
    <definedName name="Print_Des">#REF!</definedName>
    <definedName name="PRINT_DEVBUD">#REF!</definedName>
    <definedName name="PRINT_JMTABLE" localSheetId="13">#REF!</definedName>
    <definedName name="PRINT_JMTABLE" localSheetId="17">#REF!</definedName>
    <definedName name="PRINT_JMTABLE" localSheetId="16">#REF!</definedName>
    <definedName name="PRINT_JMTABLE">#REF!</definedName>
    <definedName name="PRINT_LEASES" localSheetId="14">#REF!</definedName>
    <definedName name="PRINT_LEASES" localSheetId="15">#REF!</definedName>
    <definedName name="PRINT_LEASES">#REF!</definedName>
    <definedName name="PRINT_LEASESUM" localSheetId="15">#REF!</definedName>
    <definedName name="PRINT_LEASESUM">#REF!</definedName>
    <definedName name="PRINT_MATRIX" localSheetId="15">#REF!</definedName>
    <definedName name="PRINT_MATRIX">#REF!</definedName>
    <definedName name="PRINT_MIC">#REF!</definedName>
    <definedName name="PRINT_MSREFF">#REF!</definedName>
    <definedName name="PRINT_PERIMETER">#REF!</definedName>
    <definedName name="PRINT_QTLYFLOWS">#REF!</definedName>
    <definedName name="Print_range2">#REF!</definedName>
    <definedName name="Print_RentR">#REF!</definedName>
    <definedName name="PRINT_RENTROLL">#REF!</definedName>
    <definedName name="Print_SingleCF">#REF!</definedName>
    <definedName name="Print_SingleSemiCF">#REF!</definedName>
    <definedName name="_xlnm.Print_Titles" localSheetId="4">'06-2026'!$7:$7</definedName>
    <definedName name="_xlnm.Print_Titles" localSheetId="15">#REF!</definedName>
    <definedName name="_xlnm.Print_Titles">#REF!</definedName>
    <definedName name="Print_Titles_MI" localSheetId="15">#REF!</definedName>
    <definedName name="Print_Titles_MI">#REF!</definedName>
    <definedName name="print1" localSheetId="14">#REF!</definedName>
    <definedName name="print1">#REF!</definedName>
    <definedName name="print2" localSheetId="14">#REF!</definedName>
    <definedName name="print2">#REF!</definedName>
    <definedName name="print3" localSheetId="17">#REF!</definedName>
    <definedName name="print3" localSheetId="16">#REF!</definedName>
    <definedName name="print3">#REF!</definedName>
    <definedName name="print4" localSheetId="17">#REF!</definedName>
    <definedName name="print4" localSheetId="16">#REF!</definedName>
    <definedName name="print4">#REF!</definedName>
    <definedName name="PrintAnnual" localSheetId="13">#REF!</definedName>
    <definedName name="PrintAnnual" localSheetId="14">#REF!</definedName>
    <definedName name="PrintAnnual" localSheetId="15">#REF!</definedName>
    <definedName name="PrintAnnual">#REF!</definedName>
    <definedName name="PrintAnnual1" localSheetId="13">#REF!</definedName>
    <definedName name="PrintAnnual1" localSheetId="15">#REF!</definedName>
    <definedName name="PrintAnnual1">#REF!</definedName>
    <definedName name="PrintAsset" localSheetId="13">#REF!</definedName>
    <definedName name="PrintAsset" localSheetId="15">#REF!</definedName>
    <definedName name="PrintAsset">#REF!</definedName>
    <definedName name="PrintAssetDesc">#REF!</definedName>
    <definedName name="PrintAssetDesc1">#REF!</definedName>
    <definedName name="PrintAssumptions">#REF!</definedName>
    <definedName name="PrintCover">#REF!</definedName>
    <definedName name="PrintCover1">#REF!</definedName>
    <definedName name="PrintDealFlows">#REF!</definedName>
    <definedName name="PrintDevelopment">#REF!</definedName>
    <definedName name="PrintDevelopment1">#REF!</definedName>
    <definedName name="PrintLeases">#REF!</definedName>
    <definedName name="PrintLeases1">#REF!</definedName>
    <definedName name="PrintLeaseSum">#REF!</definedName>
    <definedName name="PrintLeaseSum1">#REF!</definedName>
    <definedName name="PrintList">#REF!</definedName>
    <definedName name="PrintListCode">#REF!</definedName>
    <definedName name="PrintLoan">#REF!</definedName>
    <definedName name="PrintLoan1">#REF!</definedName>
    <definedName name="PrintLoanAssumptions">#REF!</definedName>
    <definedName name="PrintManagerQuery">#REF!</definedName>
    <definedName name="PrintPerimeter">#REF!</definedName>
    <definedName name="PrintQuarter">#REF!</definedName>
    <definedName name="PrintQuarter1">#REF!</definedName>
    <definedName name="PrintRentRoll">#REF!</definedName>
    <definedName name="PrintRentRoll1">#REF!</definedName>
    <definedName name="PrintSelectedSheetsMacroButton">#REF!</definedName>
    <definedName name="PrintSummaryTable">#REF!</definedName>
    <definedName name="Privatizz">#REF!</definedName>
    <definedName name="PROCEEDS" localSheetId="13">#REF!</definedName>
    <definedName name="PROCEEDS" localSheetId="17">#REF!</definedName>
    <definedName name="PROCEEDS" localSheetId="16">#REF!</definedName>
    <definedName name="PROCEEDS">#REF!</definedName>
    <definedName name="proceeds_partic" localSheetId="14">#REF!</definedName>
    <definedName name="proceeds_partic" localSheetId="15">#REF!</definedName>
    <definedName name="proceeds_partic">#REF!</definedName>
    <definedName name="Project" localSheetId="15">#REF!</definedName>
    <definedName name="Project">#REF!</definedName>
    <definedName name="ProjectName" localSheetId="13">{"Client Name or Project Name"}</definedName>
    <definedName name="ProjectName" localSheetId="14">{"Client Name or Project Name"}</definedName>
    <definedName name="ProjectName" localSheetId="17">{"Client Name or Project Name"}</definedName>
    <definedName name="ProjectName" localSheetId="15">{"Client Name or Project Name"}</definedName>
    <definedName name="ProjectName" localSheetId="16">{"Client Name or Project Name"}</definedName>
    <definedName name="ProjectName">{"Client Name or Project Name"}</definedName>
    <definedName name="ProjectName2" localSheetId="13">{"Tiglio"}</definedName>
    <definedName name="ProjectName2" localSheetId="14">{"Tiglio"}</definedName>
    <definedName name="ProjectName2" localSheetId="17">{"Tiglio"}</definedName>
    <definedName name="ProjectName2" localSheetId="15">{"Tiglio"}</definedName>
    <definedName name="ProjectName2" localSheetId="16">{"Tiglio"}</definedName>
    <definedName name="ProjectName2">{"Tiglio"}</definedName>
    <definedName name="promotes">#REF!</definedName>
    <definedName name="Proof" localSheetId="17">#REF!</definedName>
    <definedName name="Proof" localSheetId="16">#REF!</definedName>
    <definedName name="Proof">#REF!</definedName>
    <definedName name="ProofRoll" localSheetId="17">#REF!</definedName>
    <definedName name="ProofRoll" localSheetId="16">#REF!</definedName>
    <definedName name="ProofRoll">#REF!</definedName>
    <definedName name="PROP_ADDRESS" localSheetId="17">#REF!</definedName>
    <definedName name="PROP_ADDRESS" localSheetId="16">#REF!</definedName>
    <definedName name="PROP_ADDRESS">#REF!</definedName>
    <definedName name="PROP_CITY" localSheetId="17">#REF!</definedName>
    <definedName name="PROP_CITY" localSheetId="16">#REF!</definedName>
    <definedName name="PROP_CITY">#REF!</definedName>
    <definedName name="PROP_DCF_CF" localSheetId="17">#REF!</definedName>
    <definedName name="PROP_DCF_CF" localSheetId="16">#REF!</definedName>
    <definedName name="PROP_DCF_CF">#REF!</definedName>
    <definedName name="PROP_DCF_QTLY" localSheetId="17">#REF!</definedName>
    <definedName name="PROP_DCF_QTLY" localSheetId="16">#REF!</definedName>
    <definedName name="PROP_DCF_QTLY">#REF!</definedName>
    <definedName name="prop_mgmt" localSheetId="17">#REF!</definedName>
    <definedName name="prop_mgmt" localSheetId="16">#REF!</definedName>
    <definedName name="prop_mgmt">#REF!</definedName>
    <definedName name="PROP_NAME" localSheetId="17">#REF!</definedName>
    <definedName name="PROP_NAME" localSheetId="16">#REF!</definedName>
    <definedName name="PROP_NAME">#REF!</definedName>
    <definedName name="PROP_SUMMARY" localSheetId="17">#REF!</definedName>
    <definedName name="PROP_SUMMARY" localSheetId="16">#REF!</definedName>
    <definedName name="PROP_SUMMARY">#REF!</definedName>
    <definedName name="PROP_ZIP" localSheetId="17">#REF!</definedName>
    <definedName name="PROP_ZIP" localSheetId="16">#REF!</definedName>
    <definedName name="PROP_ZIP">#REF!</definedName>
    <definedName name="PropertyMngt" localSheetId="17">#REF!</definedName>
    <definedName name="PropertyMngt" localSheetId="16">#REF!</definedName>
    <definedName name="PropertyMngt">#REF!</definedName>
    <definedName name="PropertyMngtMX" localSheetId="17">#REF!</definedName>
    <definedName name="PropertyMngtMX" localSheetId="16">#REF!</definedName>
    <definedName name="PropertyMngtMX">#REF!</definedName>
    <definedName name="propfeesconso" localSheetId="13">#REF!</definedName>
    <definedName name="propfeesconso" localSheetId="14">#REF!</definedName>
    <definedName name="propfeesconso" localSheetId="15">#REF!</definedName>
    <definedName name="propfeesconso">#REF!</definedName>
    <definedName name="PROSPETTO_DEI_FLUSSI_DI_CASSA" localSheetId="13">#REF!</definedName>
    <definedName name="PROSPETTO_DEI_FLUSSI_DI_CASSA" localSheetId="15">#REF!</definedName>
    <definedName name="PROSPETTO_DEI_FLUSSI_DI_CASSA">#REF!</definedName>
    <definedName name="PROSPETTO_DI_ANDAMENTO_DELLE_VENDITE" localSheetId="13">#REF!</definedName>
    <definedName name="PROSPETTO_DI_ANDAMENTO_DELLE_VENDITE" localSheetId="15">#REF!</definedName>
    <definedName name="PROSPETTO_DI_ANDAMENTO_DELLE_VENDITE">#REF!</definedName>
    <definedName name="prova">#REF!</definedName>
    <definedName name="prova1">#REF!</definedName>
    <definedName name="PROVV">#REF!</definedName>
    <definedName name="pwoefù" localSheetId="13" hidden="1">{#N/A,#N/A,TRUE,"Proposal";#N/A,#N/A,TRUE,"Assumptions";#N/A,#N/A,TRUE,"Net Income";#N/A,#N/A,TRUE,"Balsheet";#N/A,#N/A,TRUE,"Capex";#N/A,#N/A,TRUE,"Volumes";#N/A,#N/A,TRUE,"Revenues";#N/A,#N/A,TRUE,"Var.Costs";#N/A,#N/A,TRUE,"Personnel";#N/A,#N/A,TRUE,"Other costs";#N/A,#N/A,TRUE,"MKTG and G&amp;A"}</definedName>
    <definedName name="pwoefù" localSheetId="14" hidden="1">{#N/A,#N/A,TRUE,"Proposal";#N/A,#N/A,TRUE,"Assumptions";#N/A,#N/A,TRUE,"Net Income";#N/A,#N/A,TRUE,"Balsheet";#N/A,#N/A,TRUE,"Capex";#N/A,#N/A,TRUE,"Volumes";#N/A,#N/A,TRUE,"Revenues";#N/A,#N/A,TRUE,"Var.Costs";#N/A,#N/A,TRUE,"Personnel";#N/A,#N/A,TRUE,"Other costs";#N/A,#N/A,TRUE,"MKTG and G&amp;A"}</definedName>
    <definedName name="pwoefù" localSheetId="17" hidden="1">{#N/A,#N/A,TRUE,"Proposal";#N/A,#N/A,TRUE,"Assumptions";#N/A,#N/A,TRUE,"Net Income";#N/A,#N/A,TRUE,"Balsheet";#N/A,#N/A,TRUE,"Capex";#N/A,#N/A,TRUE,"Volumes";#N/A,#N/A,TRUE,"Revenues";#N/A,#N/A,TRUE,"Var.Costs";#N/A,#N/A,TRUE,"Personnel";#N/A,#N/A,TRUE,"Other costs";#N/A,#N/A,TRUE,"MKTG and G&amp;A"}</definedName>
    <definedName name="pwoefù" localSheetId="15" hidden="1">{#N/A,#N/A,TRUE,"Proposal";#N/A,#N/A,TRUE,"Assumptions";#N/A,#N/A,TRUE,"Net Income";#N/A,#N/A,TRUE,"Balsheet";#N/A,#N/A,TRUE,"Capex";#N/A,#N/A,TRUE,"Volumes";#N/A,#N/A,TRUE,"Revenues";#N/A,#N/A,TRUE,"Var.Costs";#N/A,#N/A,TRUE,"Personnel";#N/A,#N/A,TRUE,"Other costs";#N/A,#N/A,TRUE,"MKTG and G&amp;A"}</definedName>
    <definedName name="pwoefù" localSheetId="16" hidden="1">{#N/A,#N/A,TRUE,"Proposal";#N/A,#N/A,TRUE,"Assumptions";#N/A,#N/A,TRUE,"Net Income";#N/A,#N/A,TRUE,"Balsheet";#N/A,#N/A,TRUE,"Capex";#N/A,#N/A,TRUE,"Volumes";#N/A,#N/A,TRUE,"Revenues";#N/A,#N/A,TRUE,"Var.Costs";#N/A,#N/A,TRUE,"Personnel";#N/A,#N/A,TRUE,"Other costs";#N/A,#N/A,TRUE,"MKTG and G&amp;A"}</definedName>
    <definedName name="pwoefù" hidden="1">{#N/A,#N/A,TRUE,"Proposal";#N/A,#N/A,TRUE,"Assumptions";#N/A,#N/A,TRUE,"Net Income";#N/A,#N/A,TRUE,"Balsheet";#N/A,#N/A,TRUE,"Capex";#N/A,#N/A,TRUE,"Volumes";#N/A,#N/A,TRUE,"Revenues";#N/A,#N/A,TRUE,"Var.Costs";#N/A,#N/A,TRUE,"Personnel";#N/A,#N/A,TRUE,"Other costs";#N/A,#N/A,TRUE,"MKTG and G&amp;A"}</definedName>
    <definedName name="Q1_Capex" localSheetId="13">#REF!</definedName>
    <definedName name="Q1_Capex" localSheetId="17">#REF!</definedName>
    <definedName name="Q1_Capex" localSheetId="16">#REF!</definedName>
    <definedName name="Q1_Capex">#REF!</definedName>
    <definedName name="Q1_Occupancy" localSheetId="13">#REF!</definedName>
    <definedName name="Q1_Occupancy" localSheetId="17">#REF!</definedName>
    <definedName name="Q1_Occupancy" localSheetId="16">#REF!</definedName>
    <definedName name="Q1_Occupancy">#REF!</definedName>
    <definedName name="Q10_Occupancy" localSheetId="13">#REF!</definedName>
    <definedName name="Q10_Occupancy" localSheetId="17">#REF!</definedName>
    <definedName name="Q10_Occupancy" localSheetId="16">#REF!</definedName>
    <definedName name="Q10_Occupancy">#REF!</definedName>
    <definedName name="Q11_Occupancy" localSheetId="13">#REF!</definedName>
    <definedName name="Q11_Occupancy" localSheetId="17">#REF!</definedName>
    <definedName name="Q11_Occupancy" localSheetId="16">#REF!</definedName>
    <definedName name="Q11_Occupancy">#REF!</definedName>
    <definedName name="Q12_Occupancy" localSheetId="13">#REF!</definedName>
    <definedName name="Q12_Occupancy" localSheetId="17">#REF!</definedName>
    <definedName name="Q12_Occupancy" localSheetId="16">#REF!</definedName>
    <definedName name="Q12_Occupancy">#REF!</definedName>
    <definedName name="Q2_Capex" localSheetId="13">#REF!</definedName>
    <definedName name="Q2_Capex" localSheetId="17">#REF!</definedName>
    <definedName name="Q2_Capex" localSheetId="16">#REF!</definedName>
    <definedName name="Q2_Capex">#REF!</definedName>
    <definedName name="Q2_Occupancy" localSheetId="13">#REF!</definedName>
    <definedName name="Q2_Occupancy" localSheetId="17">#REF!</definedName>
    <definedName name="Q2_Occupancy" localSheetId="16">#REF!</definedName>
    <definedName name="Q2_Occupancy">#REF!</definedName>
    <definedName name="Q3_Capex" localSheetId="13">#REF!</definedName>
    <definedName name="Q3_Capex" localSheetId="17">#REF!</definedName>
    <definedName name="Q3_Capex" localSheetId="16">#REF!</definedName>
    <definedName name="Q3_Capex">#REF!</definedName>
    <definedName name="Q3_Occupancy" localSheetId="13">#REF!</definedName>
    <definedName name="Q3_Occupancy" localSheetId="17">#REF!</definedName>
    <definedName name="Q3_Occupancy" localSheetId="16">#REF!</definedName>
    <definedName name="Q3_Occupancy">#REF!</definedName>
    <definedName name="Q4_Capex" localSheetId="13">#REF!</definedName>
    <definedName name="Q4_Capex" localSheetId="17">#REF!</definedName>
    <definedName name="Q4_Capex" localSheetId="16">#REF!</definedName>
    <definedName name="Q4_Capex">#REF!</definedName>
    <definedName name="Q4_Occupancy" localSheetId="13">#REF!</definedName>
    <definedName name="Q4_Occupancy" localSheetId="17">#REF!</definedName>
    <definedName name="Q4_Occupancy" localSheetId="16">#REF!</definedName>
    <definedName name="Q4_Occupancy">#REF!</definedName>
    <definedName name="Q5_Occupancy" localSheetId="13">#REF!</definedName>
    <definedName name="Q5_Occupancy" localSheetId="17">#REF!</definedName>
    <definedName name="Q5_Occupancy" localSheetId="16">#REF!</definedName>
    <definedName name="Q5_Occupancy">#REF!</definedName>
    <definedName name="Q6_Occupancy" localSheetId="13">#REF!</definedName>
    <definedName name="Q6_Occupancy" localSheetId="17">#REF!</definedName>
    <definedName name="Q6_Occupancy" localSheetId="16">#REF!</definedName>
    <definedName name="Q6_Occupancy">#REF!</definedName>
    <definedName name="Q7_Occupancy" localSheetId="13">#REF!</definedName>
    <definedName name="Q7_Occupancy" localSheetId="17">#REF!</definedName>
    <definedName name="Q7_Occupancy" localSheetId="16">#REF!</definedName>
    <definedName name="Q7_Occupancy">#REF!</definedName>
    <definedName name="Q8_Occupancy" localSheetId="13">#REF!</definedName>
    <definedName name="Q8_Occupancy" localSheetId="17">#REF!</definedName>
    <definedName name="Q8_Occupancy" localSheetId="16">#REF!</definedName>
    <definedName name="Q8_Occupancy">#REF!</definedName>
    <definedName name="Q9_Occupancy" localSheetId="13">#REF!</definedName>
    <definedName name="Q9_Occupancy" localSheetId="17">#REF!</definedName>
    <definedName name="Q9_Occupancy" localSheetId="16">#REF!</definedName>
    <definedName name="Q9_Occupancy">#REF!</definedName>
    <definedName name="qqq" localSheetId="13" hidden="1">{"fcst w head depre cap",#N/A,FALSE,"PL";"new bud adj",#N/A,FALSE,"PL";"qtr",#N/A,FALSE,"PL";"quick",#N/A,FALSE,"PL";"bal sheet",#N/A,FALSE,"PL";"fixed assets",#N/A,FALSE,"PL"}</definedName>
    <definedName name="qqq" localSheetId="14" hidden="1">{"fcst w head depre cap",#N/A,FALSE,"PL";"new bud adj",#N/A,FALSE,"PL";"qtr",#N/A,FALSE,"PL";"quick",#N/A,FALSE,"PL";"bal sheet",#N/A,FALSE,"PL";"fixed assets",#N/A,FALSE,"PL"}</definedName>
    <definedName name="qqq" localSheetId="17" hidden="1">{"fcst w head depre cap",#N/A,FALSE,"PL";"new bud adj",#N/A,FALSE,"PL";"qtr",#N/A,FALSE,"PL";"quick",#N/A,FALSE,"PL";"bal sheet",#N/A,FALSE,"PL";"fixed assets",#N/A,FALSE,"PL"}</definedName>
    <definedName name="qqq" localSheetId="15" hidden="1">{"fcst w head depre cap",#N/A,FALSE,"PL";"new bud adj",#N/A,FALSE,"PL";"qtr",#N/A,FALSE,"PL";"quick",#N/A,FALSE,"PL";"bal sheet",#N/A,FALSE,"PL";"fixed assets",#N/A,FALSE,"PL"}</definedName>
    <definedName name="qqq" localSheetId="16" hidden="1">{"fcst w head depre cap",#N/A,FALSE,"PL";"new bud adj",#N/A,FALSE,"PL";"qtr",#N/A,FALSE,"PL";"quick",#N/A,FALSE,"PL";"bal sheet",#N/A,FALSE,"PL";"fixed assets",#N/A,FALSE,"PL"}</definedName>
    <definedName name="qqq" hidden="1">{"fcst w head depre cap",#N/A,FALSE,"PL";"new bud adj",#N/A,FALSE,"PL";"qtr",#N/A,FALSE,"PL";"quick",#N/A,FALSE,"PL";"bal sheet",#N/A,FALSE,"PL";"fixed assets",#N/A,FALSE,"PL"}</definedName>
    <definedName name="QRANGE" localSheetId="17">#REF!</definedName>
    <definedName name="QRANGE" localSheetId="16">#REF!</definedName>
    <definedName name="QRANGE">#REF!</definedName>
    <definedName name="qry_GAL_ASS01" localSheetId="13">#REF!</definedName>
    <definedName name="qry_GAL_ASS01">#REF!</definedName>
    <definedName name="qry_GAL_ASS02" localSheetId="13">#REF!</definedName>
    <definedName name="qry_GAL_ASS02">#REF!</definedName>
    <definedName name="qry_GAL_ASS03" localSheetId="13">#REF!</definedName>
    <definedName name="qry_GAL_ASS03">#REF!</definedName>
    <definedName name="qry_GAL_ASS04">#REF!</definedName>
    <definedName name="qry_GAL_ASS05">#REF!</definedName>
    <definedName name="qry_lodi_DatiImmobili" localSheetId="17">#REF!</definedName>
    <definedName name="qry_lodi_DatiImmobili" localSheetId="16">#REF!</definedName>
    <definedName name="qry_lodi_DatiImmobili">#REF!</definedName>
    <definedName name="qry_lodi_ERVxImmUse" localSheetId="17">#REF!</definedName>
    <definedName name="qry_lodi_ERVxImmUse" localSheetId="16">#REF!</definedName>
    <definedName name="qry_lodi_ERVxImmUse">#REF!</definedName>
    <definedName name="QUARTER" localSheetId="13">#REF!</definedName>
    <definedName name="QUARTER" localSheetId="14">#REF!</definedName>
    <definedName name="QUARTER" localSheetId="15">#REF!</definedName>
    <definedName name="QUARTER">#REF!</definedName>
    <definedName name="Quarters_00" localSheetId="13">#REF!</definedName>
    <definedName name="Quarters_00" localSheetId="15">#REF!</definedName>
    <definedName name="Quarters_00">#REF!</definedName>
    <definedName name="Quarters_99" localSheetId="13">#REF!</definedName>
    <definedName name="Quarters_99" localSheetId="15">#REF!</definedName>
    <definedName name="Quarters_99">#REF!</definedName>
    <definedName name="question" localSheetId="13" hidden="1">#REF!</definedName>
    <definedName name="question" localSheetId="17" hidden="1">#REF!</definedName>
    <definedName name="question" localSheetId="16" hidden="1">#REF!</definedName>
    <definedName name="question" hidden="1">#REF!</definedName>
    <definedName name="qw" localSheetId="1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qw" localSheetId="1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qw" localSheetId="17"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qw"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qw" localSheetId="16"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q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R_NORM">#REF!</definedName>
    <definedName name="Rapp.Cam._metodi_analitici">#REF!</definedName>
    <definedName name="Rapporti_di_cambio">#REF!</definedName>
    <definedName name="rates" localSheetId="13">#REF!</definedName>
    <definedName name="rates" localSheetId="17">#REF!</definedName>
    <definedName name="rates" localSheetId="16">#REF!</definedName>
    <definedName name="rates">#REF!</definedName>
    <definedName name="Ratios" localSheetId="17">#REF!</definedName>
    <definedName name="Ratios" localSheetId="16">#REF!</definedName>
    <definedName name="Ratios">#REF!</definedName>
    <definedName name="RAW_AREA" localSheetId="17">#REF!</definedName>
    <definedName name="RAW_AREA" localSheetId="16">#REF!</definedName>
    <definedName name="RAW_AREA">#REF!</definedName>
    <definedName name="RAW_RESVAL" localSheetId="17">#REF!</definedName>
    <definedName name="RAW_RESVAL" localSheetId="16">#REF!</definedName>
    <definedName name="RAW_RESVAL">#REF!</definedName>
    <definedName name="RAW_UNITS" localSheetId="17">#REF!</definedName>
    <definedName name="RAW_UNITS" localSheetId="16">#REF!</definedName>
    <definedName name="RAW_UNITS">#REF!</definedName>
    <definedName name="RAW_VALUER" localSheetId="17">#REF!</definedName>
    <definedName name="RAW_VALUER" localSheetId="16">#REF!</definedName>
    <definedName name="RAW_VALUER">#REF!</definedName>
    <definedName name="RawData" localSheetId="13">#REF!</definedName>
    <definedName name="RawData" localSheetId="14">#REF!</definedName>
    <definedName name="RawData" localSheetId="15">#REF!</definedName>
    <definedName name="RawData">#REF!</definedName>
    <definedName name="RawHeader" localSheetId="13">#REF!</definedName>
    <definedName name="RawHeader" localSheetId="15">#REF!</definedName>
    <definedName name="RawHeader">#REF!</definedName>
    <definedName name="RChange" localSheetId="17">#REF!</definedName>
    <definedName name="RChange" localSheetId="16">#REF!</definedName>
    <definedName name="RChange">#REF!</definedName>
    <definedName name="RdatiSaN" localSheetId="13">#REF!</definedName>
    <definedName name="RdatiSaN" localSheetId="14">#REF!</definedName>
    <definedName name="RdatiSaN" localSheetId="15">#REF!</definedName>
    <definedName name="RdatiSaN">#REF!</definedName>
    <definedName name="_xlnm.Recorder" localSheetId="13">#REF!</definedName>
    <definedName name="_xlnm.Recorder" localSheetId="15">#REF!</definedName>
    <definedName name="_xlnm.Recorder">#REF!</definedName>
    <definedName name="RecoveredSC" localSheetId="17">#REF!</definedName>
    <definedName name="RecoveredSC" localSheetId="16">#REF!</definedName>
    <definedName name="RecoveredSC">#REF!</definedName>
    <definedName name="RecoveredSCMX" localSheetId="17">#REF!</definedName>
    <definedName name="RecoveredSCMX" localSheetId="16">#REF!</definedName>
    <definedName name="RecoveredSCMX">#REF!</definedName>
    <definedName name="Reddituale" localSheetId="13">#REF!</definedName>
    <definedName name="Reddituale" localSheetId="14">#REF!</definedName>
    <definedName name="Reddituale" localSheetId="15">#REF!</definedName>
    <definedName name="Reddituale">#REF!</definedName>
    <definedName name="RedFlag_1" localSheetId="13">#REF!</definedName>
    <definedName name="RedFlag_1" localSheetId="15">#REF!</definedName>
    <definedName name="RedFlag_1">#REF!</definedName>
    <definedName name="RedFlag_10" localSheetId="13">#REF!</definedName>
    <definedName name="RedFlag_10" localSheetId="15">#REF!</definedName>
    <definedName name="RedFlag_10">#REF!</definedName>
    <definedName name="RedFlag_111">#REF!</definedName>
    <definedName name="RedFlag_112">#REF!</definedName>
    <definedName name="RedFlag_113">#REF!</definedName>
    <definedName name="RedFlag_114">#REF!</definedName>
    <definedName name="RedFlag_115">#REF!</definedName>
    <definedName name="RedFlag_116">#REF!</definedName>
    <definedName name="RedFlag_117">#REF!</definedName>
    <definedName name="RedFlag_118">#REF!</definedName>
    <definedName name="RedFlag_119">#REF!</definedName>
    <definedName name="RedFlag_120">#REF!</definedName>
    <definedName name="RedFlag_121">#REF!</definedName>
    <definedName name="RedFlag_122">#REF!</definedName>
    <definedName name="RedFlag_123">#REF!</definedName>
    <definedName name="RedFlag_124">#REF!</definedName>
    <definedName name="RedFlag_125">#REF!</definedName>
    <definedName name="RedFlag_126">#REF!</definedName>
    <definedName name="RedFlag_127">#REF!</definedName>
    <definedName name="RedFlag_128">#REF!</definedName>
    <definedName name="RedFlag_129">#REF!</definedName>
    <definedName name="RedFlag_130">#REF!</definedName>
    <definedName name="RedFlag_131">#REF!</definedName>
    <definedName name="RedFlag_132">#REF!</definedName>
    <definedName name="RedFlag_133">#REF!</definedName>
    <definedName name="RedFlag_134">#REF!</definedName>
    <definedName name="RedFlag_135">#REF!</definedName>
    <definedName name="RedFlag_136">#REF!</definedName>
    <definedName name="RedFlag_137">#REF!</definedName>
    <definedName name="RedFlag_138">#REF!</definedName>
    <definedName name="RedFlag_139">#REF!</definedName>
    <definedName name="RedFlag_14">#REF!</definedName>
    <definedName name="RedFlag_140">#REF!</definedName>
    <definedName name="RedFlag_141">#REF!</definedName>
    <definedName name="RedFlag_142">#REF!</definedName>
    <definedName name="RedFlag_143">#REF!</definedName>
    <definedName name="RedFlag_144">#REF!</definedName>
    <definedName name="RedFlag_145">#REF!</definedName>
    <definedName name="RedFlag_146">#REF!</definedName>
    <definedName name="RedFlag_147">#REF!</definedName>
    <definedName name="RedFlag_148">#REF!</definedName>
    <definedName name="RedFlag_15">#REF!</definedName>
    <definedName name="RedFlag_16">#REF!</definedName>
    <definedName name="RedFlag_17">#REF!</definedName>
    <definedName name="RedFlag_18">#REF!</definedName>
    <definedName name="RedFlag_185">#REF!</definedName>
    <definedName name="RedFlag_186">#REF!</definedName>
    <definedName name="RedFlag_187">#REF!</definedName>
    <definedName name="RedFlag_188">#REF!</definedName>
    <definedName name="RedFlag_189">#REF!</definedName>
    <definedName name="RedFlag_19">#REF!</definedName>
    <definedName name="RedFlag_190">#REF!</definedName>
    <definedName name="RedFlag_191">#REF!</definedName>
    <definedName name="RedFlag_192">#REF!</definedName>
    <definedName name="RedFlag_193">#REF!</definedName>
    <definedName name="RedFlag_194">#REF!</definedName>
    <definedName name="RedFlag_195">#REF!</definedName>
    <definedName name="RedFlag_196">#REF!</definedName>
    <definedName name="RedFlag_197">#REF!</definedName>
    <definedName name="RedFlag_198">#REF!</definedName>
    <definedName name="RedFlag_199">#REF!</definedName>
    <definedName name="RedFlag_2">#REF!</definedName>
    <definedName name="RedFlag_20">#REF!</definedName>
    <definedName name="RedFlag_200">#REF!</definedName>
    <definedName name="RedFlag_201">#REF!</definedName>
    <definedName name="RedFlag_202">#REF!</definedName>
    <definedName name="RedFlag_203">#REF!</definedName>
    <definedName name="RedFlag_21">#REF!</definedName>
    <definedName name="RedFlag_22">#REF!</definedName>
    <definedName name="RedFlag_23">#REF!</definedName>
    <definedName name="RedFlag_25">#REF!</definedName>
    <definedName name="RedFlag_26">#REF!</definedName>
    <definedName name="RedFlag_27">#REF!</definedName>
    <definedName name="RedFlag_28">#REF!</definedName>
    <definedName name="RedFlag_29">#REF!</definedName>
    <definedName name="RedFlag_30">#REF!</definedName>
    <definedName name="RedFlag_31">#REF!</definedName>
    <definedName name="RedFlag_32">#REF!</definedName>
    <definedName name="RedFlag_33">#REF!</definedName>
    <definedName name="RedFlag_34">#REF!</definedName>
    <definedName name="RedFlag_35">#REF!</definedName>
    <definedName name="RedFlag_36">#REF!</definedName>
    <definedName name="RedFlag_37">#REF!</definedName>
    <definedName name="RedFlag_38">#REF!</definedName>
    <definedName name="RedFlag_39">#REF!</definedName>
    <definedName name="RedFlag_40">#REF!</definedName>
    <definedName name="RedFlag_41">#REF!</definedName>
    <definedName name="RedFlag_42">#REF!</definedName>
    <definedName name="RedFlag_43">#REF!</definedName>
    <definedName name="RedFlag_49">#REF!</definedName>
    <definedName name="RedFlag_50">#REF!</definedName>
    <definedName name="RedFlag_51">#REF!</definedName>
    <definedName name="RedFlag_52">#REF!</definedName>
    <definedName name="RedFlag_53">#REF!</definedName>
    <definedName name="RedFlag_54">#REF!</definedName>
    <definedName name="RedFlag_56">#REF!</definedName>
    <definedName name="RedFlag_57">#REF!</definedName>
    <definedName name="RedFlag_58">#REF!</definedName>
    <definedName name="RedFlag_59">#REF!</definedName>
    <definedName name="RedFlag_60">#REF!</definedName>
    <definedName name="RedFlag_61">#REF!</definedName>
    <definedName name="RedFlag_62">#REF!</definedName>
    <definedName name="RedFlag_63">#REF!</definedName>
    <definedName name="RedFlag_64">#REF!</definedName>
    <definedName name="RedFlag_65">#REF!</definedName>
    <definedName name="RedFlag_66">#REF!</definedName>
    <definedName name="RedFlag_67">#REF!</definedName>
    <definedName name="RedFlag_68">#REF!</definedName>
    <definedName name="RedFlag_69">#REF!</definedName>
    <definedName name="RedFlag_70">#REF!</definedName>
    <definedName name="RedFlag_71">#REF!</definedName>
    <definedName name="RedFlag_72">#REF!</definedName>
    <definedName name="RedFlag_73">#REF!</definedName>
    <definedName name="RedFlag_74">#REF!</definedName>
    <definedName name="RedFlag_75">#REF!</definedName>
    <definedName name="RedFlag_76">#REF!</definedName>
    <definedName name="RedFlag_77">#REF!</definedName>
    <definedName name="RedFlag_78">#REF!</definedName>
    <definedName name="RedFlag_79">#REF!</definedName>
    <definedName name="RedFlag_80">#REF!</definedName>
    <definedName name="RedFlag_81">#REF!</definedName>
    <definedName name="RedFlag_82">#REF!</definedName>
    <definedName name="RedFlag_83">#REF!</definedName>
    <definedName name="RedFlag_84">#REF!</definedName>
    <definedName name="RedFlag_85">#REF!</definedName>
    <definedName name="RedFlag_86">#REF!</definedName>
    <definedName name="RedFlag_87">#REF!</definedName>
    <definedName name="RedFlag_88">#REF!</definedName>
    <definedName name="RedFlag_89">#REF!</definedName>
    <definedName name="RedFlag_90">#REF!</definedName>
    <definedName name="RedFlag_91">#REF!</definedName>
    <definedName name="RedFlag_92">#REF!</definedName>
    <definedName name="RedFlag_93">#REF!</definedName>
    <definedName name="RedFlag_94">#REF!</definedName>
    <definedName name="refinance">#REF!</definedName>
    <definedName name="refinance_hurdle">#REF!</definedName>
    <definedName name="refinance_perc">#REF!</definedName>
    <definedName name="refinance_qrt">#REF!</definedName>
    <definedName name="reimburse_rate">#REF!</definedName>
    <definedName name="Reimbursement">#REF!</definedName>
    <definedName name="removed" localSheetId="17">#REF!</definedName>
    <definedName name="removed" localSheetId="16">#REF!</definedName>
    <definedName name="removed">#REF!</definedName>
    <definedName name="RENOVATION" localSheetId="17">#REF!</definedName>
    <definedName name="RENOVATION" localSheetId="16">#REF!</definedName>
    <definedName name="RENOVATION">#REF!</definedName>
    <definedName name="Rents" localSheetId="17">#REF!</definedName>
    <definedName name="Rents" localSheetId="16">#REF!</definedName>
    <definedName name="Rents">#REF!</definedName>
    <definedName name="RentsMX" localSheetId="17">#REF!</definedName>
    <definedName name="RentsMX" localSheetId="16">#REF!</definedName>
    <definedName name="RentsMX">#REF!</definedName>
    <definedName name="RentsMXmonthly" localSheetId="13">#REF!</definedName>
    <definedName name="RentsMXmonthly" localSheetId="14">#REF!</definedName>
    <definedName name="RentsMXmonthly" localSheetId="15">#REF!</definedName>
    <definedName name="RentsMXmonthly">#REF!</definedName>
    <definedName name="RentYR0" localSheetId="17">#REF!</definedName>
    <definedName name="RentYR0" localSheetId="16">#REF!</definedName>
    <definedName name="RentYR0">#REF!</definedName>
    <definedName name="replacement" localSheetId="13" hidden="1">{"fcst w head depre cap",#N/A,FALSE,"PL";"new bud adj",#N/A,FALSE,"PL";"qtr",#N/A,FALSE,"PL";"quick",#N/A,FALSE,"PL";"bal sheet",#N/A,FALSE,"PL";"fixed assets",#N/A,FALSE,"PL"}</definedName>
    <definedName name="replacement" localSheetId="14" hidden="1">{"fcst w head depre cap",#N/A,FALSE,"PL";"new bud adj",#N/A,FALSE,"PL";"qtr",#N/A,FALSE,"PL";"quick",#N/A,FALSE,"PL";"bal sheet",#N/A,FALSE,"PL";"fixed assets",#N/A,FALSE,"PL"}</definedName>
    <definedName name="replacement" localSheetId="17" hidden="1">{"fcst w head depre cap",#N/A,FALSE,"PL";"new bud adj",#N/A,FALSE,"PL";"qtr",#N/A,FALSE,"PL";"quick",#N/A,FALSE,"PL";"bal sheet",#N/A,FALSE,"PL";"fixed assets",#N/A,FALSE,"PL"}</definedName>
    <definedName name="replacement" localSheetId="15" hidden="1">{"fcst w head depre cap",#N/A,FALSE,"PL";"new bud adj",#N/A,FALSE,"PL";"qtr",#N/A,FALSE,"PL";"quick",#N/A,FALSE,"PL";"bal sheet",#N/A,FALSE,"PL";"fixed assets",#N/A,FALSE,"PL"}</definedName>
    <definedName name="replacement" localSheetId="16" hidden="1">{"fcst w head depre cap",#N/A,FALSE,"PL";"new bud adj",#N/A,FALSE,"PL";"qtr",#N/A,FALSE,"PL";"quick",#N/A,FALSE,"PL";"bal sheet",#N/A,FALSE,"PL";"fixed assets",#N/A,FALSE,"PL"}</definedName>
    <definedName name="replacement" hidden="1">{"fcst w head depre cap",#N/A,FALSE,"PL";"new bud adj",#N/A,FALSE,"PL";"qtr",#N/A,FALSE,"PL";"quick",#N/A,FALSE,"PL";"bal sheet",#N/A,FALSE,"PL";"fixed assets",#N/A,FALSE,"PL"}</definedName>
    <definedName name="ResArea">#REF!</definedName>
    <definedName name="Residential" localSheetId="13">#REF!</definedName>
    <definedName name="Residential" localSheetId="17">#REF!</definedName>
    <definedName name="Residential" localSheetId="16">#REF!</definedName>
    <definedName name="Residential">#REF!</definedName>
    <definedName name="RESVAL_INCLAND" localSheetId="13">#REF!</definedName>
    <definedName name="RESVAL_INCLAND" localSheetId="14">#REF!</definedName>
    <definedName name="RESVAL_INCLAND" localSheetId="15">#REF!</definedName>
    <definedName name="RESVAL_INCLAND">#REF!</definedName>
    <definedName name="Rett_cont" localSheetId="15">#REF!</definedName>
    <definedName name="Rett_cont">#REF!</definedName>
    <definedName name="REV" localSheetId="13">#REF!</definedName>
    <definedName name="REV" localSheetId="17">#REF!</definedName>
    <definedName name="REV" localSheetId="16">#REF!</definedName>
    <definedName name="REV">#REF!</definedName>
    <definedName name="Review_Type" localSheetId="14">#REF!</definedName>
    <definedName name="Review_Type" localSheetId="15">#REF!</definedName>
    <definedName name="Review_Type">#REF!</definedName>
    <definedName name="rf" localSheetId="13" hidden="1">#REF!</definedName>
    <definedName name="rf" localSheetId="17" hidden="1">#REF!</definedName>
    <definedName name="rf" localSheetId="16" hidden="1">#REF!</definedName>
    <definedName name="rf" hidden="1">#REF!</definedName>
    <definedName name="rhrth" localSheetId="13">#REF!</definedName>
    <definedName name="rhrth" localSheetId="17">#REF!</definedName>
    <definedName name="rhrth" localSheetId="16">#REF!</definedName>
    <definedName name="rhrth">#REF!</definedName>
    <definedName name="RICEST" localSheetId="14">#REF!</definedName>
    <definedName name="RICEST" localSheetId="15">#REF!</definedName>
    <definedName name="RICEST">#REF!</definedName>
    <definedName name="RICITA" localSheetId="15">#REF!</definedName>
    <definedName name="RICITA">#REF!</definedName>
    <definedName name="RISULTATI" localSheetId="15">#REF!</definedName>
    <definedName name="RISULTATI">#REF!</definedName>
    <definedName name="rm" localSheetId="14">#REF!</definedName>
    <definedName name="rm">#REF!</definedName>
    <definedName name="RMax" localSheetId="17">#REF!</definedName>
    <definedName name="RMax" localSheetId="16">#REF!</definedName>
    <definedName name="RMax">#REF!</definedName>
    <definedName name="RMin" localSheetId="17">#REF!</definedName>
    <definedName name="RMin" localSheetId="16">#REF!</definedName>
    <definedName name="RMin">#REF!</definedName>
    <definedName name="roi_ges" localSheetId="13">#REF!</definedName>
    <definedName name="roi_ges" localSheetId="14">#REF!</definedName>
    <definedName name="roi_ges" localSheetId="15">#REF!</definedName>
    <definedName name="roi_ges">#REF!</definedName>
    <definedName name="ROLL">#REF!</definedName>
    <definedName name="ROLL_HOME" localSheetId="17">#REF!</definedName>
    <definedName name="ROLL_HOME" localSheetId="16">#REF!</definedName>
    <definedName name="ROLL_HOME">#REF!</definedName>
    <definedName name="ROLL_HOME2" localSheetId="13">#REF!</definedName>
    <definedName name="ROLL_HOME2" localSheetId="17">#REF!</definedName>
    <definedName name="ROLL_HOME2" localSheetId="16">#REF!</definedName>
    <definedName name="ROLL_HOME2">#REF!</definedName>
    <definedName name="ROLL_HOME3" localSheetId="13">#REF!</definedName>
    <definedName name="ROLL_HOME3" localSheetId="17">#REF!</definedName>
    <definedName name="ROLL_HOME3" localSheetId="16">#REF!</definedName>
    <definedName name="ROLL_HOME3">#REF!</definedName>
    <definedName name="roll_line" localSheetId="17">#REF!</definedName>
    <definedName name="roll_line" localSheetId="16">#REF!</definedName>
    <definedName name="roll_line">#REF!</definedName>
    <definedName name="ROLL_LINE2" localSheetId="13">#REF!</definedName>
    <definedName name="ROLL_LINE2" localSheetId="17">#REF!</definedName>
    <definedName name="ROLL_LINE2" localSheetId="16">#REF!</definedName>
    <definedName name="ROLL_LINE2">#REF!</definedName>
    <definedName name="ROLL_LINE3" localSheetId="13">#REF!</definedName>
    <definedName name="ROLL_LINE3" localSheetId="17">#REF!</definedName>
    <definedName name="ROLL_LINE3" localSheetId="16">#REF!</definedName>
    <definedName name="ROLL_LINE3">#REF!</definedName>
    <definedName name="RollCF1" localSheetId="17">#REF!</definedName>
    <definedName name="RollCF1" localSheetId="16">#REF!</definedName>
    <definedName name="RollCF1">#REF!</definedName>
    <definedName name="RollCF2" localSheetId="13">#REF!</definedName>
    <definedName name="RollCF2" localSheetId="14">#REF!</definedName>
    <definedName name="RollCF2" localSheetId="15">#REF!</definedName>
    <definedName name="RollCF2">#REF!</definedName>
    <definedName name="RollHomeArea1" localSheetId="17">#REF!</definedName>
    <definedName name="RollHomeArea1" localSheetId="16">#REF!</definedName>
    <definedName name="RollHomeArea1">#REF!</definedName>
    <definedName name="RollHomeArea2" localSheetId="13">#REF!</definedName>
    <definedName name="RollHomeArea2" localSheetId="17">#REF!</definedName>
    <definedName name="RollHomeArea2" localSheetId="16">#REF!</definedName>
    <definedName name="RollHomeArea2">#REF!</definedName>
    <definedName name="RollHomeArea3" localSheetId="13">#REF!</definedName>
    <definedName name="RollHomeArea3" localSheetId="17">#REF!</definedName>
    <definedName name="RollHomeArea3" localSheetId="16">#REF!</definedName>
    <definedName name="RollHomeArea3">#REF!</definedName>
    <definedName name="RollStart" localSheetId="17">#REF!</definedName>
    <definedName name="RollStart" localSheetId="16">#REF!</definedName>
    <definedName name="RollStart">#REF!</definedName>
    <definedName name="ROLLSTART2" localSheetId="13">#REF!</definedName>
    <definedName name="ROLLSTART2" localSheetId="17">#REF!</definedName>
    <definedName name="ROLLSTART2" localSheetId="16">#REF!</definedName>
    <definedName name="ROLLSTART2">#REF!</definedName>
    <definedName name="ROLLSTART3" localSheetId="13">#REF!</definedName>
    <definedName name="ROLLSTART3" localSheetId="17">#REF!</definedName>
    <definedName name="ROLLSTART3" localSheetId="16">#REF!</definedName>
    <definedName name="ROLLSTART3">#REF!</definedName>
    <definedName name="Rollup" localSheetId="13">#REF!</definedName>
    <definedName name="Rollup" localSheetId="14">#REF!</definedName>
    <definedName name="Rollup" localSheetId="15">#REF!</definedName>
    <definedName name="Rollup">#REF!</definedName>
    <definedName name="Rollup12" localSheetId="15">#REF!</definedName>
    <definedName name="Rollup12">#REF!</definedName>
    <definedName name="Run_Tables" localSheetId="15">#REF!</definedName>
    <definedName name="Run_Tables">#REF!</definedName>
    <definedName name="RunTest" localSheetId="17">#REF!</definedName>
    <definedName name="RunTest" localSheetId="16">#REF!</definedName>
    <definedName name="RunTest">#REF!</definedName>
    <definedName name="S" localSheetId="13">#REF!</definedName>
    <definedName name="S" localSheetId="17">#REF!</definedName>
    <definedName name="S" localSheetId="16">#REF!</definedName>
    <definedName name="S">#REF!</definedName>
    <definedName name="SALE_QTR0" localSheetId="13">#REF!</definedName>
    <definedName name="SALE_QTR0" localSheetId="17">#REF!</definedName>
    <definedName name="SALE_QTR0" localSheetId="16">#REF!</definedName>
    <definedName name="SALE_QTR0">#REF!</definedName>
    <definedName name="SALE_QTR1" localSheetId="13">#REF!</definedName>
    <definedName name="SALE_QTR1" localSheetId="17">#REF!</definedName>
    <definedName name="SALE_QTR1" localSheetId="16">#REF!</definedName>
    <definedName name="SALE_QTR1">#REF!</definedName>
    <definedName name="SALE_QTR10" localSheetId="13">#REF!</definedName>
    <definedName name="SALE_QTR10" localSheetId="17">#REF!</definedName>
    <definedName name="SALE_QTR10" localSheetId="16">#REF!</definedName>
    <definedName name="SALE_QTR10">#REF!</definedName>
    <definedName name="SALE_QTR11" localSheetId="13">#REF!</definedName>
    <definedName name="SALE_QTR11" localSheetId="17">#REF!</definedName>
    <definedName name="SALE_QTR11" localSheetId="16">#REF!</definedName>
    <definedName name="SALE_QTR11">#REF!</definedName>
    <definedName name="SALE_QTR12" localSheetId="13">#REF!</definedName>
    <definedName name="SALE_QTR12" localSheetId="17">#REF!</definedName>
    <definedName name="SALE_QTR12" localSheetId="16">#REF!</definedName>
    <definedName name="SALE_QTR12">#REF!</definedName>
    <definedName name="SALE_QTR13" localSheetId="13">#REF!</definedName>
    <definedName name="SALE_QTR13" localSheetId="17">#REF!</definedName>
    <definedName name="SALE_QTR13" localSheetId="16">#REF!</definedName>
    <definedName name="SALE_QTR13">#REF!</definedName>
    <definedName name="SALE_QTR14" localSheetId="13">#REF!</definedName>
    <definedName name="SALE_QTR14" localSheetId="17">#REF!</definedName>
    <definedName name="SALE_QTR14" localSheetId="16">#REF!</definedName>
    <definedName name="SALE_QTR14">#REF!</definedName>
    <definedName name="SALE_QTR15" localSheetId="13">#REF!</definedName>
    <definedName name="SALE_QTR15" localSheetId="17">#REF!</definedName>
    <definedName name="SALE_QTR15" localSheetId="16">#REF!</definedName>
    <definedName name="SALE_QTR15">#REF!</definedName>
    <definedName name="SALE_QTR16" localSheetId="13">#REF!</definedName>
    <definedName name="SALE_QTR16" localSheetId="17">#REF!</definedName>
    <definedName name="SALE_QTR16" localSheetId="16">#REF!</definedName>
    <definedName name="SALE_QTR16">#REF!</definedName>
    <definedName name="SALE_QTR17" localSheetId="13">#REF!</definedName>
    <definedName name="SALE_QTR17" localSheetId="17">#REF!</definedName>
    <definedName name="SALE_QTR17" localSheetId="16">#REF!</definedName>
    <definedName name="SALE_QTR17">#REF!</definedName>
    <definedName name="SALE_QTR18" localSheetId="13">#REF!</definedName>
    <definedName name="SALE_QTR18" localSheetId="17">#REF!</definedName>
    <definedName name="SALE_QTR18" localSheetId="16">#REF!</definedName>
    <definedName name="SALE_QTR18">#REF!</definedName>
    <definedName name="SALE_QTR19" localSheetId="13">#REF!</definedName>
    <definedName name="SALE_QTR19" localSheetId="17">#REF!</definedName>
    <definedName name="SALE_QTR19" localSheetId="16">#REF!</definedName>
    <definedName name="SALE_QTR19">#REF!</definedName>
    <definedName name="SALE_QTR2" localSheetId="13">#REF!</definedName>
    <definedName name="SALE_QTR2" localSheetId="17">#REF!</definedName>
    <definedName name="SALE_QTR2" localSheetId="16">#REF!</definedName>
    <definedName name="SALE_QTR2">#REF!</definedName>
    <definedName name="SALE_QTR20" localSheetId="13">#REF!</definedName>
    <definedName name="SALE_QTR20" localSheetId="17">#REF!</definedName>
    <definedName name="SALE_QTR20" localSheetId="16">#REF!</definedName>
    <definedName name="SALE_QTR20">#REF!</definedName>
    <definedName name="SALE_QTR21" localSheetId="13">#REF!</definedName>
    <definedName name="SALE_QTR21" localSheetId="17">#REF!</definedName>
    <definedName name="SALE_QTR21" localSheetId="16">#REF!</definedName>
    <definedName name="SALE_QTR21">#REF!</definedName>
    <definedName name="SALE_QTR22" localSheetId="13">#REF!</definedName>
    <definedName name="SALE_QTR22" localSheetId="17">#REF!</definedName>
    <definedName name="SALE_QTR22" localSheetId="16">#REF!</definedName>
    <definedName name="SALE_QTR22">#REF!</definedName>
    <definedName name="SALE_QTR23" localSheetId="13">#REF!</definedName>
    <definedName name="SALE_QTR23" localSheetId="17">#REF!</definedName>
    <definedName name="SALE_QTR23" localSheetId="16">#REF!</definedName>
    <definedName name="SALE_QTR23">#REF!</definedName>
    <definedName name="SALE_QTR24" localSheetId="13">#REF!</definedName>
    <definedName name="SALE_QTR24" localSheetId="17">#REF!</definedName>
    <definedName name="SALE_QTR24" localSheetId="16">#REF!</definedName>
    <definedName name="SALE_QTR24">#REF!</definedName>
    <definedName name="SALE_QTR25" localSheetId="13">#REF!</definedName>
    <definedName name="SALE_QTR25" localSheetId="17">#REF!</definedName>
    <definedName name="SALE_QTR25" localSheetId="16">#REF!</definedName>
    <definedName name="SALE_QTR25">#REF!</definedName>
    <definedName name="SALE_QTR26" localSheetId="13">#REF!</definedName>
    <definedName name="SALE_QTR26" localSheetId="17">#REF!</definedName>
    <definedName name="SALE_QTR26" localSheetId="16">#REF!</definedName>
    <definedName name="SALE_QTR26">#REF!</definedName>
    <definedName name="SALE_QTR27" localSheetId="13">#REF!</definedName>
    <definedName name="SALE_QTR27" localSheetId="17">#REF!</definedName>
    <definedName name="SALE_QTR27" localSheetId="16">#REF!</definedName>
    <definedName name="SALE_QTR27">#REF!</definedName>
    <definedName name="SALE_QTR28" localSheetId="13">#REF!</definedName>
    <definedName name="SALE_QTR28" localSheetId="17">#REF!</definedName>
    <definedName name="SALE_QTR28" localSheetId="16">#REF!</definedName>
    <definedName name="SALE_QTR28">#REF!</definedName>
    <definedName name="SALE_QTR3" localSheetId="13">#REF!</definedName>
    <definedName name="SALE_QTR3" localSheetId="17">#REF!</definedName>
    <definedName name="SALE_QTR3" localSheetId="16">#REF!</definedName>
    <definedName name="SALE_QTR3">#REF!</definedName>
    <definedName name="SALE_QTR4" localSheetId="13">#REF!</definedName>
    <definedName name="SALE_QTR4" localSheetId="17">#REF!</definedName>
    <definedName name="SALE_QTR4" localSheetId="16">#REF!</definedName>
    <definedName name="SALE_QTR4">#REF!</definedName>
    <definedName name="SALE_QTR5" localSheetId="13">#REF!</definedName>
    <definedName name="SALE_QTR5" localSheetId="17">#REF!</definedName>
    <definedName name="SALE_QTR5" localSheetId="16">#REF!</definedName>
    <definedName name="SALE_QTR5">#REF!</definedName>
    <definedName name="SALE_QTR6" localSheetId="13">#REF!</definedName>
    <definedName name="SALE_QTR6" localSheetId="17">#REF!</definedName>
    <definedName name="SALE_QTR6" localSheetId="16">#REF!</definedName>
    <definedName name="SALE_QTR6">#REF!</definedName>
    <definedName name="SALE_QTR7" localSheetId="13">#REF!</definedName>
    <definedName name="SALE_QTR7" localSheetId="17">#REF!</definedName>
    <definedName name="SALE_QTR7" localSheetId="16">#REF!</definedName>
    <definedName name="SALE_QTR7">#REF!</definedName>
    <definedName name="SALE_QTR8" localSheetId="13">#REF!</definedName>
    <definedName name="SALE_QTR8" localSheetId="17">#REF!</definedName>
    <definedName name="SALE_QTR8" localSheetId="16">#REF!</definedName>
    <definedName name="SALE_QTR8">#REF!</definedName>
    <definedName name="SALE_QTR9" localSheetId="13">#REF!</definedName>
    <definedName name="SALE_QTR9" localSheetId="17">#REF!</definedName>
    <definedName name="SALE_QTR9" localSheetId="16">#REF!</definedName>
    <definedName name="SALE_QTR9">#REF!</definedName>
    <definedName name="sales" localSheetId="17">#REF!</definedName>
    <definedName name="sales" localSheetId="16">#REF!</definedName>
    <definedName name="sales">#REF!</definedName>
    <definedName name="SAPBEXrevision" hidden="1">1</definedName>
    <definedName name="SAPBEXsysID" hidden="1">"BP1"</definedName>
    <definedName name="SAPBEXwbID" hidden="1">"3RCCE0QA9PF4F7564XNB86NPI"</definedName>
    <definedName name="SAss" localSheetId="17">#REF!</definedName>
    <definedName name="SAss" localSheetId="16">#REF!</definedName>
    <definedName name="SAss">#REF!</definedName>
    <definedName name="Scanning" localSheetId="17">#REF!</definedName>
    <definedName name="Scanning" localSheetId="16">#REF!</definedName>
    <definedName name="Scanning">#REF!</definedName>
    <definedName name="Scenario" localSheetId="13">#REF!</definedName>
    <definedName name="Scenario" localSheetId="14">#REF!</definedName>
    <definedName name="Scenario" localSheetId="15">#REF!</definedName>
    <definedName name="Scenario">#REF!</definedName>
    <definedName name="Scheda_" localSheetId="17">#REF!</definedName>
    <definedName name="Scheda_" localSheetId="16">#REF!</definedName>
    <definedName name="Scheda_">#REF!</definedName>
    <definedName name="SCHM" localSheetId="13">#REF!</definedName>
    <definedName name="SCHM" localSheetId="14">#REF!</definedName>
    <definedName name="SCHM" localSheetId="15">#REF!</definedName>
    <definedName name="SCHM">#REF!</definedName>
    <definedName name="SDAF" localSheetId="13">#REF!</definedName>
    <definedName name="SDAF" localSheetId="15">#REF!</definedName>
    <definedName name="SDAF">#REF!</definedName>
    <definedName name="SDTTDK" localSheetId="13">#REF!</definedName>
    <definedName name="SDTTDK" localSheetId="15">#REF!</definedName>
    <definedName name="SDTTDK">#REF!</definedName>
    <definedName name="SDuTTDK">#REF!</definedName>
    <definedName name="Segmentation">#REF!</definedName>
    <definedName name="SegmentSelection">#REF!</definedName>
    <definedName name="Selected_CFs" localSheetId="17">#REF!</definedName>
    <definedName name="Selected_CFs" localSheetId="16">#REF!</definedName>
    <definedName name="Selected_CFs">#REF!</definedName>
    <definedName name="SELLER_CONTROL" localSheetId="17">#REF!</definedName>
    <definedName name="SELLER_CONTROL" localSheetId="16">#REF!</definedName>
    <definedName name="SELLER_CONTROL">#REF!</definedName>
    <definedName name="Selling___Marketing" localSheetId="13">#REF!</definedName>
    <definedName name="Selling___Marketing" localSheetId="14">#REF!</definedName>
    <definedName name="Selling___Marketing" localSheetId="15">#REF!</definedName>
    <definedName name="Selling___Marketing">#REF!</definedName>
    <definedName name="sencount" hidden="1">1</definedName>
    <definedName name="sensitivity" localSheetId="13">#REF!</definedName>
    <definedName name="sensitivity" localSheetId="17">#REF!</definedName>
    <definedName name="sensitivity" localSheetId="16">#REF!</definedName>
    <definedName name="sensitivity">#REF!</definedName>
    <definedName name="SENSITIVITY_MULT" localSheetId="13">#REF!</definedName>
    <definedName name="SENSITIVITY_MULT" localSheetId="14">#REF!</definedName>
    <definedName name="SENSITIVITY_MULT" localSheetId="15">#REF!</definedName>
    <definedName name="SENSITIVITY_MULT">#REF!</definedName>
    <definedName name="SENSITIVITY_PER" localSheetId="13">#REF!</definedName>
    <definedName name="SENSITIVITY_PER" localSheetId="15">#REF!</definedName>
    <definedName name="SENSITIVITY_PER">#REF!</definedName>
    <definedName name="sensitivity2" localSheetId="13">#REF!</definedName>
    <definedName name="sensitivity2" localSheetId="17">#REF!</definedName>
    <definedName name="sensitivity2" localSheetId="16">#REF!</definedName>
    <definedName name="sensitivity2">#REF!</definedName>
    <definedName name="SensTest" localSheetId="14">#REF!</definedName>
    <definedName name="SensTest" localSheetId="15">#REF!</definedName>
    <definedName name="SensTest">#REF!</definedName>
    <definedName name="sepdate" localSheetId="17">#REF!</definedName>
    <definedName name="sepdate" localSheetId="16">#REF!</definedName>
    <definedName name="sepdate">#REF!</definedName>
    <definedName name="service" localSheetId="17" hidden="1">#REF!</definedName>
    <definedName name="service" localSheetId="16" hidden="1">#REF!</definedName>
    <definedName name="service" hidden="1">#REF!</definedName>
    <definedName name="Services" localSheetId="17">#REF!</definedName>
    <definedName name="Services" localSheetId="16">#REF!</definedName>
    <definedName name="Services">#REF!</definedName>
    <definedName name="SetFiles" localSheetId="13">#REF!</definedName>
    <definedName name="SetFiles" localSheetId="14">#REF!</definedName>
    <definedName name="SetFiles" localSheetId="15">#REF!</definedName>
    <definedName name="SetFiles">#REF!</definedName>
    <definedName name="Seven" localSheetId="17">#REF!</definedName>
    <definedName name="Seven" localSheetId="16">#REF!</definedName>
    <definedName name="Seven">#REF!</definedName>
    <definedName name="Seventeen" localSheetId="17">#REF!</definedName>
    <definedName name="Seventeen" localSheetId="16">#REF!</definedName>
    <definedName name="Seventeen">#REF!</definedName>
    <definedName name="SHEET" localSheetId="13">#REF!</definedName>
    <definedName name="SHEET" localSheetId="14">#REF!</definedName>
    <definedName name="SHEET" localSheetId="15">#REF!</definedName>
    <definedName name="SHEET">#REF!</definedName>
    <definedName name="SHIPLOOK" localSheetId="17">#REF!</definedName>
    <definedName name="SHIPLOOK" localSheetId="16">#REF!</definedName>
    <definedName name="SHIPLOOK">#REF!</definedName>
    <definedName name="shl" localSheetId="13">#REF!</definedName>
    <definedName name="shl" localSheetId="14">#REF!</definedName>
    <definedName name="shl" localSheetId="15">#REF!</definedName>
    <definedName name="shl">#REF!</definedName>
    <definedName name="SHOP_ACTRENT" localSheetId="13">#REF!</definedName>
    <definedName name="SHOP_ACTRENT" localSheetId="17">#REF!</definedName>
    <definedName name="SHOP_ACTRENT" localSheetId="16">#REF!</definedName>
    <definedName name="SHOP_ACTRENT">#REF!</definedName>
    <definedName name="SHOP_AREA" localSheetId="13">#REF!</definedName>
    <definedName name="SHOP_AREA" localSheetId="17">#REF!</definedName>
    <definedName name="SHOP_AREA" localSheetId="16">#REF!</definedName>
    <definedName name="SHOP_AREA">#REF!</definedName>
    <definedName name="SHOP_MKTRENT" localSheetId="13">#REF!</definedName>
    <definedName name="SHOP_MKTRENT" localSheetId="17">#REF!</definedName>
    <definedName name="SHOP_MKTRENT" localSheetId="16">#REF!</definedName>
    <definedName name="SHOP_MKTRENT">#REF!</definedName>
    <definedName name="SHOP_OCC" localSheetId="13">#REF!</definedName>
    <definedName name="SHOP_OCC" localSheetId="17">#REF!</definedName>
    <definedName name="SHOP_OCC" localSheetId="16">#REF!</definedName>
    <definedName name="SHOP_OCC">#REF!</definedName>
    <definedName name="SHOP_RESVAL" localSheetId="13">#REF!</definedName>
    <definedName name="SHOP_RESVAL" localSheetId="17">#REF!</definedName>
    <definedName name="SHOP_RESVAL" localSheetId="16">#REF!</definedName>
    <definedName name="SHOP_RESVAL">#REF!</definedName>
    <definedName name="SHOP_UNITS" localSheetId="13">#REF!</definedName>
    <definedName name="SHOP_UNITS" localSheetId="17">#REF!</definedName>
    <definedName name="SHOP_UNITS" localSheetId="16">#REF!</definedName>
    <definedName name="SHOP_UNITS">#REF!</definedName>
    <definedName name="SHOP_VALUER" localSheetId="13">#REF!</definedName>
    <definedName name="SHOP_VALUER" localSheetId="17">#REF!</definedName>
    <definedName name="SHOP_VALUER" localSheetId="16">#REF!</definedName>
    <definedName name="SHOP_VALUER">#REF!</definedName>
    <definedName name="SHTKCo" localSheetId="14">#REF!</definedName>
    <definedName name="SHTKCo" localSheetId="15">#REF!</definedName>
    <definedName name="SHTKCo">#REF!</definedName>
    <definedName name="SHTKNo" localSheetId="14">#REF!</definedName>
    <definedName name="SHTKNo" localSheetId="15">#REF!</definedName>
    <definedName name="SHTKNo">#REF!</definedName>
    <definedName name="SingleUQ" localSheetId="15">#REF!</definedName>
    <definedName name="SingleUQ">#REF!</definedName>
    <definedName name="SingleUY">#REF!</definedName>
    <definedName name="SISPORT" localSheetId="17">#REF!</definedName>
    <definedName name="SISPORT" localSheetId="16">#REF!</definedName>
    <definedName name="SISPORT">#REF!</definedName>
    <definedName name="Six" localSheetId="17">#REF!</definedName>
    <definedName name="Six" localSheetId="16">#REF!</definedName>
    <definedName name="Six">#REF!</definedName>
    <definedName name="Sixteen" localSheetId="17">#REF!</definedName>
    <definedName name="Sixteen" localSheetId="16">#REF!</definedName>
    <definedName name="Sixteen">#REF!</definedName>
    <definedName name="SL" localSheetId="13">#REF!</definedName>
    <definedName name="SL" localSheetId="14">#REF!</definedName>
    <definedName name="SL" localSheetId="15">#REF!</definedName>
    <definedName name="SL">#REF!</definedName>
    <definedName name="SLPweightedArea" localSheetId="17">#REF!</definedName>
    <definedName name="SLPweightedArea" localSheetId="16">#REF!</definedName>
    <definedName name="SLPweightedArea">#REF!</definedName>
    <definedName name="small" localSheetId="17">#REF!</definedName>
    <definedName name="small" localSheetId="16">#REF!</definedName>
    <definedName name="small">#REF!</definedName>
    <definedName name="Società" localSheetId="13">#REF!</definedName>
    <definedName name="Società" localSheetId="14">#REF!</definedName>
    <definedName name="Società" localSheetId="15">#REF!</definedName>
    <definedName name="Società">#REF!</definedName>
    <definedName name="SocIN" localSheetId="13">#REF!</definedName>
    <definedName name="SocIN" localSheetId="15">#REF!</definedName>
    <definedName name="SocIN">#REF!</definedName>
    <definedName name="SoCT" localSheetId="13">#REF!</definedName>
    <definedName name="SoCT" localSheetId="15">#REF!</definedName>
    <definedName name="SoCT">#REF!</definedName>
    <definedName name="sort">#REF!</definedName>
    <definedName name="Sort2" localSheetId="13" hidden="1">#REF!</definedName>
    <definedName name="Sort2" localSheetId="17" hidden="1">#REF!</definedName>
    <definedName name="Sort2" localSheetId="16" hidden="1">#REF!</definedName>
    <definedName name="Sort2" hidden="1">#REF!</definedName>
    <definedName name="SOSO" localSheetId="17">#REF!</definedName>
    <definedName name="SOSO" localSheetId="16">#REF!</definedName>
    <definedName name="SOSO">#REF!</definedName>
    <definedName name="Sotien" localSheetId="13">#REF!</definedName>
    <definedName name="Sotien" localSheetId="14">#REF!</definedName>
    <definedName name="Sotien" localSheetId="15">#REF!</definedName>
    <definedName name="Sotien">#REF!</definedName>
    <definedName name="SP_storici" localSheetId="13">#REF!</definedName>
    <definedName name="SP_storici" localSheetId="14">#REF!</definedName>
    <definedName name="SP_storici" localSheetId="15">#REF!</definedName>
    <definedName name="SP_storici">#REF!</definedName>
    <definedName name="SPCOM" localSheetId="13">#REF!</definedName>
    <definedName name="SPCOM" localSheetId="15">#REF!</definedName>
    <definedName name="SPCOM">#REF!</definedName>
    <definedName name="SPGEN">#REF!</definedName>
    <definedName name="spl">#REF!</definedName>
    <definedName name="SPMY" localSheetId="13">#REF!</definedName>
    <definedName name="SPMY" localSheetId="17">#REF!</definedName>
    <definedName name="SPMY" localSheetId="16">#REF!</definedName>
    <definedName name="SPMY">#REF!</definedName>
    <definedName name="SPNY" localSheetId="17">#REF!</definedName>
    <definedName name="SPNY" localSheetId="16">#REF!</definedName>
    <definedName name="SPNY">#REF!</definedName>
    <definedName name="sponsor_int" localSheetId="17">#REF!</definedName>
    <definedName name="sponsor_int" localSheetId="16">#REF!</definedName>
    <definedName name="sponsor_int">#REF!</definedName>
    <definedName name="ss" localSheetId="13">#REF!</definedName>
    <definedName name="ss" localSheetId="14">#REF!</definedName>
    <definedName name="ss" localSheetId="15">#REF!</definedName>
    <definedName name="ss">#REF!</definedName>
    <definedName name="ssss" localSheetId="13">#REF!</definedName>
    <definedName name="ssss" localSheetId="15">#REF!</definedName>
    <definedName name="ssss">#REF!</definedName>
    <definedName name="STAMPA" localSheetId="13">#REF!</definedName>
    <definedName name="STAMPA" localSheetId="15">#REF!</definedName>
    <definedName name="STAMPA">#REF!</definedName>
    <definedName name="stampa_c">#N/A</definedName>
    <definedName name="Stampa_Carrara">#N/A</definedName>
    <definedName name="stampa_r">#N/A</definedName>
    <definedName name="start" localSheetId="17">#REF!</definedName>
    <definedName name="start" localSheetId="16">#REF!</definedName>
    <definedName name="start">#REF!</definedName>
    <definedName name="StartAss" localSheetId="13">#REF!</definedName>
    <definedName name="StartAss" localSheetId="14">#REF!</definedName>
    <definedName name="StartAss" localSheetId="15">#REF!</definedName>
    <definedName name="StartAss">#REF!</definedName>
    <definedName name="StartCell_Capex" localSheetId="13">#REF!</definedName>
    <definedName name="StartCell_Capex" localSheetId="15">#REF!</definedName>
    <definedName name="StartCell_Capex">#REF!</definedName>
    <definedName name="StartCell_DefMaint" localSheetId="13">#REF!</definedName>
    <definedName name="StartCell_DefMaint" localSheetId="15">#REF!</definedName>
    <definedName name="StartCell_DefMaint">#REF!</definedName>
    <definedName name="StartCell_Exp">#REF!</definedName>
    <definedName name="StartCell_GrossDisp">#REF!</definedName>
    <definedName name="StartCell_ICI">#REF!</definedName>
    <definedName name="StartCell_LeaseComm">#REF!</definedName>
    <definedName name="StartCell_MgtFees">#REF!</definedName>
    <definedName name="StartCell_MiscCFs">#REF!</definedName>
    <definedName name="StartCell_Mktrents">#REF!</definedName>
    <definedName name="StartCell_NetDisp">#REF!</definedName>
    <definedName name="StartCell_PassRents">#REF!</definedName>
    <definedName name="StartCell_PotRents">#REF!</definedName>
    <definedName name="StartCell_PropFees">#REF!</definedName>
    <definedName name="StartCell_TIs">#REF!</definedName>
    <definedName name="STARTDATE">#REF!</definedName>
    <definedName name="STARTER">#REF!</definedName>
    <definedName name="StartFile" localSheetId="17">#REF!</definedName>
    <definedName name="StartFile" localSheetId="16">#REF!</definedName>
    <definedName name="StartFile">#REF!</definedName>
    <definedName name="StartPrintFile" localSheetId="13">#REF!</definedName>
    <definedName name="StartPrintFile" localSheetId="17">#REF!</definedName>
    <definedName name="StartPrintFile" localSheetId="16">#REF!</definedName>
    <definedName name="StartPrintFile">#REF!</definedName>
    <definedName name="StartTen" localSheetId="17">#REF!</definedName>
    <definedName name="StartTen" localSheetId="16">#REF!</definedName>
    <definedName name="StartTen">#REF!</definedName>
    <definedName name="STATES" localSheetId="13">#REF!</definedName>
    <definedName name="STATES" localSheetId="14">#REF!</definedName>
    <definedName name="STATES" localSheetId="15">#REF!</definedName>
    <definedName name="STATES">#REF!</definedName>
    <definedName name="status" localSheetId="17">#REF!</definedName>
    <definedName name="status" localSheetId="16">#REF!</definedName>
    <definedName name="status">#REF!</definedName>
    <definedName name="step" localSheetId="13">#REF!</definedName>
    <definedName name="step" localSheetId="17">#REF!</definedName>
    <definedName name="step" localSheetId="16">#REF!</definedName>
    <definedName name="step">#REF!</definedName>
    <definedName name="STMBUD" localSheetId="13">#REF!</definedName>
    <definedName name="STMBUD" localSheetId="14">#REF!</definedName>
    <definedName name="STMBUD" localSheetId="15">#REF!</definedName>
    <definedName name="STMBUD">#REF!</definedName>
    <definedName name="STMCASH" localSheetId="13">#REF!</definedName>
    <definedName name="STMCASH" localSheetId="14">#REF!</definedName>
    <definedName name="STMCASH" localSheetId="17">#REF!</definedName>
    <definedName name="STMCASH" localSheetId="15">#REF!</definedName>
    <definedName name="STMCASH" localSheetId="16">#REF!</definedName>
    <definedName name="STMCASH">#REF!</definedName>
    <definedName name="STMCASHBUD" localSheetId="13">#REF!</definedName>
    <definedName name="STMCASHBUD" localSheetId="14">#REF!</definedName>
    <definedName name="STMCASHBUD" localSheetId="17">#REF!</definedName>
    <definedName name="STMCASHBUD" localSheetId="15">#REF!</definedName>
    <definedName name="STMCASHBUD" localSheetId="16">#REF!</definedName>
    <definedName name="STMCASHBUD">#REF!</definedName>
    <definedName name="STMCIRC" localSheetId="13">#REF!</definedName>
    <definedName name="STMCIRC" localSheetId="14">#REF!</definedName>
    <definedName name="STMCIRC" localSheetId="17">#REF!</definedName>
    <definedName name="STMCIRC" localSheetId="16">#REF!</definedName>
    <definedName name="STMCIRC">#REF!</definedName>
    <definedName name="STMCIRCBUD" localSheetId="13">#REF!</definedName>
    <definedName name="STMCIRCBUD" localSheetId="14">#REF!</definedName>
    <definedName name="STMCIRCBUD" localSheetId="17">#REF!</definedName>
    <definedName name="STMCIRCBUD" localSheetId="16">#REF!</definedName>
    <definedName name="STMCIRCBUD">#REF!</definedName>
    <definedName name="STMCONS" localSheetId="13">#REF!</definedName>
    <definedName name="STMCONS" localSheetId="14">#REF!</definedName>
    <definedName name="STMCONS" localSheetId="15">#REF!</definedName>
    <definedName name="STMCONS">#REF!</definedName>
    <definedName name="STMGRBUD" localSheetId="13">#REF!</definedName>
    <definedName name="STMGRBUD" localSheetId="15">#REF!</definedName>
    <definedName name="STMGRBUD">#REF!</definedName>
    <definedName name="STMGRCO" localSheetId="13">#REF!</definedName>
    <definedName name="STMGRCO" localSheetId="15">#REF!</definedName>
    <definedName name="STMGRCO">#REF!</definedName>
    <definedName name="STMIBUD" localSheetId="13">#REF!</definedName>
    <definedName name="STMIBUD" localSheetId="17">#REF!</definedName>
    <definedName name="STMIBUD" localSheetId="15">#REF!</definedName>
    <definedName name="STMIBUD" localSheetId="16">#REF!</definedName>
    <definedName name="STMIBUD">#REF!</definedName>
    <definedName name="STMIND1" localSheetId="13">#REF!</definedName>
    <definedName name="STMIND1" localSheetId="17">#REF!</definedName>
    <definedName name="STMIND1" localSheetId="15">#REF!</definedName>
    <definedName name="STMIND1" localSheetId="16">#REF!</definedName>
    <definedName name="STMIND1">#REF!</definedName>
    <definedName name="STMIND1BUD" localSheetId="13">#REF!</definedName>
    <definedName name="STMIND1BUD" localSheetId="17">#REF!</definedName>
    <definedName name="STMIND1BUD" localSheetId="15">#REF!</definedName>
    <definedName name="STMIND1BUD" localSheetId="16">#REF!</definedName>
    <definedName name="STMIND1BUD">#REF!</definedName>
    <definedName name="STMIND2" localSheetId="13">#REF!</definedName>
    <definedName name="STMIND2" localSheetId="17">#REF!</definedName>
    <definedName name="STMIND2" localSheetId="15">#REF!</definedName>
    <definedName name="STMIND2" localSheetId="16">#REF!</definedName>
    <definedName name="STMIND2">#REF!</definedName>
    <definedName name="STMIND2BUD" localSheetId="17">#REF!</definedName>
    <definedName name="STMIND2BUD" localSheetId="16">#REF!</definedName>
    <definedName name="STMIND2BUD">#REF!</definedName>
    <definedName name="STMMENS" localSheetId="13">#REF!</definedName>
    <definedName name="STMMENS" localSheetId="14">#REF!</definedName>
    <definedName name="STMMENS" localSheetId="15">#REF!</definedName>
    <definedName name="STMMENS">#REF!</definedName>
    <definedName name="STMMENS1" localSheetId="13">#REF!</definedName>
    <definedName name="STMMENS1" localSheetId="15">#REF!</definedName>
    <definedName name="STMMENS1">#REF!</definedName>
    <definedName name="STMMENS2" localSheetId="13">#REF!</definedName>
    <definedName name="STMMENS2" localSheetId="15">#REF!</definedName>
    <definedName name="STMMENS2">#REF!</definedName>
    <definedName name="STMMENS3">#REF!</definedName>
    <definedName name="STMTRIM">#REF!</definedName>
    <definedName name="STOPPER">#REF!</definedName>
    <definedName name="STP">#REF!</definedName>
    <definedName name="STRATEGY" localSheetId="17">#REF!</definedName>
    <definedName name="STRATEGY" localSheetId="16">#REF!</definedName>
    <definedName name="STRATEGY">#REF!</definedName>
    <definedName name="STRATEGY_DESCR" localSheetId="17">#REF!</definedName>
    <definedName name="STRATEGY_DESCR" localSheetId="16">#REF!</definedName>
    <definedName name="STRATEGY_DESCR">#REF!</definedName>
    <definedName name="STRATEGY_SELLER" localSheetId="17">#REF!</definedName>
    <definedName name="STRATEGY_SELLER" localSheetId="16">#REF!</definedName>
    <definedName name="STRATEGY_SELLER">#REF!</definedName>
    <definedName name="STRATEGY_SUM" localSheetId="17">#REF!</definedName>
    <definedName name="STRATEGY_SUM" localSheetId="16">#REF!</definedName>
    <definedName name="STRATEGY_SUM">#REF!</definedName>
    <definedName name="STRT" localSheetId="13">#REF!</definedName>
    <definedName name="STRT" localSheetId="14">#REF!</definedName>
    <definedName name="STRT" localSheetId="15">#REF!</definedName>
    <definedName name="STRT">#REF!</definedName>
    <definedName name="SUB_LINE" localSheetId="13">#REF!</definedName>
    <definedName name="SUB_LINE" localSheetId="15">#REF!</definedName>
    <definedName name="SUB_LINE">#REF!</definedName>
    <definedName name="summary_table" localSheetId="13">#REF!</definedName>
    <definedName name="summary_table" localSheetId="17">#REF!</definedName>
    <definedName name="summary_table" localSheetId="16">#REF!</definedName>
    <definedName name="summary_table">#REF!</definedName>
    <definedName name="SummaryTable" localSheetId="13">#REF!</definedName>
    <definedName name="SummaryTable" localSheetId="17">#REF!</definedName>
    <definedName name="SummaryTable" localSheetId="16">#REF!</definedName>
    <definedName name="SummaryTable">#REF!</definedName>
    <definedName name="Summe_Überschuß" localSheetId="14">#REF!</definedName>
    <definedName name="Summe_Überschuß" localSheetId="15">#REF!</definedName>
    <definedName name="Summe_Überschuß">#REF!</definedName>
    <definedName name="Supplies_03" localSheetId="13" hidden="1">#REF!</definedName>
    <definedName name="Supplies_03" localSheetId="17" hidden="1">#REF!</definedName>
    <definedName name="Supplies_03" localSheetId="16" hidden="1">#REF!</definedName>
    <definedName name="Supplies_03" hidden="1">#REF!</definedName>
    <definedName name="SWITCH" localSheetId="14">#REF!</definedName>
    <definedName name="SWITCH" localSheetId="15">#REF!</definedName>
    <definedName name="SWITCH">#REF!</definedName>
    <definedName name="Switches" localSheetId="15">#REF!</definedName>
    <definedName name="Switches">#REF!</definedName>
    <definedName name="Switching" localSheetId="13">#REF!</definedName>
    <definedName name="Switching" localSheetId="17">#REF!</definedName>
    <definedName name="Switching" localSheetId="16">#REF!</definedName>
    <definedName name="Switching">#REF!</definedName>
    <definedName name="sysAnnualDateRow" localSheetId="17">#REF!</definedName>
    <definedName name="sysAnnualDateRow" localSheetId="16">#REF!</definedName>
    <definedName name="sysAnnualDateRow">#REF!</definedName>
    <definedName name="sysAssetTypes" localSheetId="17">#REF!</definedName>
    <definedName name="sysAssetTypes" localSheetId="16">#REF!</definedName>
    <definedName name="sysAssetTypes">#REF!</definedName>
    <definedName name="sysBidDate" localSheetId="17">#REF!</definedName>
    <definedName name="sysBidDate" localSheetId="16">#REF!</definedName>
    <definedName name="sysBidDate">#REF!</definedName>
    <definedName name="sysDateRow" localSheetId="17">#REF!</definedName>
    <definedName name="sysDateRow" localSheetId="16">#REF!</definedName>
    <definedName name="sysDateRow">#REF!</definedName>
    <definedName name="sysDateRow_Tot" localSheetId="17">#REF!</definedName>
    <definedName name="sysDateRow_Tot" localSheetId="16">#REF!</definedName>
    <definedName name="sysDateRow_Tot">#REF!</definedName>
    <definedName name="sysHeader" localSheetId="17">#REF!</definedName>
    <definedName name="sysHeader" localSheetId="16">#REF!</definedName>
    <definedName name="sysHeader">#REF!</definedName>
    <definedName name="sysHotel" localSheetId="17">#REF!</definedName>
    <definedName name="sysHotel" localSheetId="16">#REF!</definedName>
    <definedName name="sysHotel">#REF!</definedName>
    <definedName name="sysLastSave" localSheetId="17">#REF!</definedName>
    <definedName name="sysLastSave" localSheetId="16">#REF!</definedName>
    <definedName name="sysLastSave">#REF!</definedName>
    <definedName name="syslease" localSheetId="17">#REF!</definedName>
    <definedName name="syslease" localSheetId="16">#REF!</definedName>
    <definedName name="syslease">#REF!</definedName>
    <definedName name="sysMarketRent" localSheetId="17">#REF!</definedName>
    <definedName name="sysMarketRent" localSheetId="16">#REF!</definedName>
    <definedName name="sysMarketRent">#REF!</definedName>
    <definedName name="sysPCName" localSheetId="17">#REF!</definedName>
    <definedName name="sysPCName" localSheetId="16">#REF!</definedName>
    <definedName name="sysPCName">#REF!</definedName>
    <definedName name="sysRetail" localSheetId="17">#REF!</definedName>
    <definedName name="sysRetail" localSheetId="16">#REF!</definedName>
    <definedName name="sysRetail">#REF!</definedName>
    <definedName name="sysStatus" localSheetId="13">#REF!</definedName>
    <definedName name="sysStatus" localSheetId="17">#REF!</definedName>
    <definedName name="sysStatus" localSheetId="16">#REF!</definedName>
    <definedName name="sysStatus">#REF!</definedName>
    <definedName name="sysValuationDate" localSheetId="17">#REF!</definedName>
    <definedName name="sysValuationDate" localSheetId="16">#REF!</definedName>
    <definedName name="sysValuationDate">#REF!</definedName>
    <definedName name="sysYearAddition" localSheetId="13">#REF!</definedName>
    <definedName name="sysYearAddition" localSheetId="17">#REF!</definedName>
    <definedName name="sysYearAddition" localSheetId="16">#REF!</definedName>
    <definedName name="sysYearAddition">#REF!</definedName>
    <definedName name="sysYearEndMonth" localSheetId="17">#REF!</definedName>
    <definedName name="sysYearEndMonth" localSheetId="16">#REF!</definedName>
    <definedName name="sysYearEndMonth">#REF!</definedName>
    <definedName name="sysYearMidMonth" localSheetId="17">#REF!</definedName>
    <definedName name="sysYearMidMonth" localSheetId="16">#REF!</definedName>
    <definedName name="sysYearMidMonth">#REF!</definedName>
    <definedName name="t" localSheetId="13">#REF!</definedName>
    <definedName name="t" localSheetId="14">#REF!</definedName>
    <definedName name="t" localSheetId="17">#REF!</definedName>
    <definedName name="t" localSheetId="16">#REF!</definedName>
    <definedName name="t">#REF!</definedName>
    <definedName name="T1_GP_require" localSheetId="17">#REF!</definedName>
    <definedName name="T1_GP_require" localSheetId="16">#REF!</definedName>
    <definedName name="T1_GP_require">#REF!</definedName>
    <definedName name="Tabella_Piano_AFC" localSheetId="13">#REF!</definedName>
    <definedName name="Tabella_Piano_AFC" localSheetId="14">#REF!</definedName>
    <definedName name="Tabella_Piano_AFC" localSheetId="15">#REF!</definedName>
    <definedName name="Tabella_Piano_AFC">#REF!</definedName>
    <definedName name="Tabella_variazioni_costi_della_produzione" localSheetId="13">#REF!</definedName>
    <definedName name="Tabella_variazioni_costi_della_produzione" localSheetId="15">#REF!</definedName>
    <definedName name="Tabella_variazioni_costi_della_produzione">#REF!</definedName>
    <definedName name="tabl3e" localSheetId="13">#REF!</definedName>
    <definedName name="tabl3e" localSheetId="17">#REF!</definedName>
    <definedName name="tabl3e" localSheetId="16">#REF!</definedName>
    <definedName name="tabl3e">#REF!</definedName>
    <definedName name="table" localSheetId="13">#REF!</definedName>
    <definedName name="table" localSheetId="17">#REF!</definedName>
    <definedName name="table" localSheetId="16">#REF!</definedName>
    <definedName name="table">#REF!</definedName>
    <definedName name="table1" localSheetId="13">#REF!</definedName>
    <definedName name="table1" localSheetId="17">#REF!</definedName>
    <definedName name="table1" localSheetId="16">#REF!</definedName>
    <definedName name="table1">#REF!</definedName>
    <definedName name="table10" localSheetId="13">#REF!</definedName>
    <definedName name="table10" localSheetId="17">#REF!</definedName>
    <definedName name="table10" localSheetId="16">#REF!</definedName>
    <definedName name="table10">#REF!</definedName>
    <definedName name="table10data" localSheetId="13">#REF!</definedName>
    <definedName name="table10data" localSheetId="17">#REF!</definedName>
    <definedName name="table10data" localSheetId="16">#REF!</definedName>
    <definedName name="table10data">#REF!</definedName>
    <definedName name="table10out" localSheetId="17">#REF!</definedName>
    <definedName name="table10out" localSheetId="16">#REF!</definedName>
    <definedName name="table10out">#REF!</definedName>
    <definedName name="table11" localSheetId="17">#REF!</definedName>
    <definedName name="table11" localSheetId="16">#REF!</definedName>
    <definedName name="table11">#REF!</definedName>
    <definedName name="table11data" localSheetId="17">#REF!</definedName>
    <definedName name="table11data" localSheetId="16">#REF!</definedName>
    <definedName name="table11data">#REF!</definedName>
    <definedName name="table11out" localSheetId="17">#REF!</definedName>
    <definedName name="table11out" localSheetId="16">#REF!</definedName>
    <definedName name="table11out">#REF!</definedName>
    <definedName name="table12" localSheetId="17">#REF!</definedName>
    <definedName name="table12" localSheetId="16">#REF!</definedName>
    <definedName name="table12">#REF!</definedName>
    <definedName name="table12data" localSheetId="17">#REF!</definedName>
    <definedName name="table12data" localSheetId="16">#REF!</definedName>
    <definedName name="table12data">#REF!</definedName>
    <definedName name="table12out" localSheetId="17">#REF!</definedName>
    <definedName name="table12out" localSheetId="16">#REF!</definedName>
    <definedName name="table12out">#REF!</definedName>
    <definedName name="table13" localSheetId="17">#REF!</definedName>
    <definedName name="table13" localSheetId="16">#REF!</definedName>
    <definedName name="table13">#REF!</definedName>
    <definedName name="table13data" localSheetId="17">#REF!</definedName>
    <definedName name="table13data" localSheetId="16">#REF!</definedName>
    <definedName name="table13data">#REF!</definedName>
    <definedName name="table13out" localSheetId="17">#REF!</definedName>
    <definedName name="table13out" localSheetId="16">#REF!</definedName>
    <definedName name="table13out">#REF!</definedName>
    <definedName name="table14" localSheetId="17">#REF!</definedName>
    <definedName name="table14" localSheetId="16">#REF!</definedName>
    <definedName name="table14">#REF!</definedName>
    <definedName name="table14data" localSheetId="17">#REF!</definedName>
    <definedName name="table14data" localSheetId="16">#REF!</definedName>
    <definedName name="table14data">#REF!</definedName>
    <definedName name="table14out" localSheetId="17">#REF!</definedName>
    <definedName name="table14out" localSheetId="16">#REF!</definedName>
    <definedName name="table14out">#REF!</definedName>
    <definedName name="table15" localSheetId="17">#REF!</definedName>
    <definedName name="table15" localSheetId="16">#REF!</definedName>
    <definedName name="table15">#REF!</definedName>
    <definedName name="table15data" localSheetId="17">#REF!</definedName>
    <definedName name="table15data" localSheetId="16">#REF!</definedName>
    <definedName name="table15data">#REF!</definedName>
    <definedName name="table15out" localSheetId="17">#REF!</definedName>
    <definedName name="table15out" localSheetId="16">#REF!</definedName>
    <definedName name="table15out">#REF!</definedName>
    <definedName name="table16" localSheetId="17">#REF!</definedName>
    <definedName name="table16" localSheetId="16">#REF!</definedName>
    <definedName name="table16">#REF!</definedName>
    <definedName name="table16data" localSheetId="17">#REF!</definedName>
    <definedName name="table16data" localSheetId="16">#REF!</definedName>
    <definedName name="table16data">#REF!</definedName>
    <definedName name="table16out" localSheetId="17">#REF!</definedName>
    <definedName name="table16out" localSheetId="16">#REF!</definedName>
    <definedName name="table16out">#REF!</definedName>
    <definedName name="table17" localSheetId="17">#REF!</definedName>
    <definedName name="table17" localSheetId="16">#REF!</definedName>
    <definedName name="table17">#REF!</definedName>
    <definedName name="table17data" localSheetId="17">#REF!</definedName>
    <definedName name="table17data" localSheetId="16">#REF!</definedName>
    <definedName name="table17data">#REF!</definedName>
    <definedName name="table17out" localSheetId="17">#REF!</definedName>
    <definedName name="table17out" localSheetId="16">#REF!</definedName>
    <definedName name="table17out">#REF!</definedName>
    <definedName name="table18" localSheetId="17">#REF!</definedName>
    <definedName name="table18" localSheetId="16">#REF!</definedName>
    <definedName name="table18">#REF!</definedName>
    <definedName name="table18data" localSheetId="17">#REF!</definedName>
    <definedName name="table18data" localSheetId="16">#REF!</definedName>
    <definedName name="table18data">#REF!</definedName>
    <definedName name="table18out" localSheetId="17">#REF!</definedName>
    <definedName name="table18out" localSheetId="16">#REF!</definedName>
    <definedName name="table18out">#REF!</definedName>
    <definedName name="table19" localSheetId="17">#REF!</definedName>
    <definedName name="table19" localSheetId="16">#REF!</definedName>
    <definedName name="table19">#REF!</definedName>
    <definedName name="table19data" localSheetId="17">#REF!</definedName>
    <definedName name="table19data" localSheetId="16">#REF!</definedName>
    <definedName name="table19data">#REF!</definedName>
    <definedName name="table19out" localSheetId="17">#REF!</definedName>
    <definedName name="table19out" localSheetId="16">#REF!</definedName>
    <definedName name="table19out">#REF!</definedName>
    <definedName name="table1data" localSheetId="17">#REF!</definedName>
    <definedName name="table1data" localSheetId="16">#REF!</definedName>
    <definedName name="table1data">#REF!</definedName>
    <definedName name="table1out" localSheetId="17">#REF!</definedName>
    <definedName name="table1out" localSheetId="16">#REF!</definedName>
    <definedName name="table1out">#REF!</definedName>
    <definedName name="table2" localSheetId="13">#REF!</definedName>
    <definedName name="table2" localSheetId="14">#REF!</definedName>
    <definedName name="table2" localSheetId="15">#REF!</definedName>
    <definedName name="table2">#REF!</definedName>
    <definedName name="table20" localSheetId="14">#REF!</definedName>
    <definedName name="table20" localSheetId="17">#REF!</definedName>
    <definedName name="table20" localSheetId="16">#REF!</definedName>
    <definedName name="table20">#REF!</definedName>
    <definedName name="table20data" localSheetId="14">#REF!</definedName>
    <definedName name="table20data" localSheetId="17">#REF!</definedName>
    <definedName name="table20data" localSheetId="16">#REF!</definedName>
    <definedName name="table20data">#REF!</definedName>
    <definedName name="table20out" localSheetId="17">#REF!</definedName>
    <definedName name="table20out" localSheetId="16">#REF!</definedName>
    <definedName name="table20out">#REF!</definedName>
    <definedName name="table21" localSheetId="17">#REF!</definedName>
    <definedName name="table21" localSheetId="16">#REF!</definedName>
    <definedName name="table21">#REF!</definedName>
    <definedName name="table21data" localSheetId="17">#REF!</definedName>
    <definedName name="table21data" localSheetId="16">#REF!</definedName>
    <definedName name="table21data">#REF!</definedName>
    <definedName name="table21out" localSheetId="17">#REF!</definedName>
    <definedName name="table21out" localSheetId="16">#REF!</definedName>
    <definedName name="table21out">#REF!</definedName>
    <definedName name="table22" localSheetId="17">#REF!</definedName>
    <definedName name="table22" localSheetId="16">#REF!</definedName>
    <definedName name="table22">#REF!</definedName>
    <definedName name="table22data" localSheetId="17">#REF!</definedName>
    <definedName name="table22data" localSheetId="16">#REF!</definedName>
    <definedName name="table22data">#REF!</definedName>
    <definedName name="table22out" localSheetId="17">#REF!</definedName>
    <definedName name="table22out" localSheetId="16">#REF!</definedName>
    <definedName name="table22out">#REF!</definedName>
    <definedName name="table23" localSheetId="17">#REF!</definedName>
    <definedName name="table23" localSheetId="16">#REF!</definedName>
    <definedName name="table23">#REF!</definedName>
    <definedName name="table23data" localSheetId="17">#REF!</definedName>
    <definedName name="table23data" localSheetId="16">#REF!</definedName>
    <definedName name="table23data">#REF!</definedName>
    <definedName name="table23out" localSheetId="17">#REF!</definedName>
    <definedName name="table23out" localSheetId="16">#REF!</definedName>
    <definedName name="table23out">#REF!</definedName>
    <definedName name="table24" localSheetId="17">#REF!</definedName>
    <definedName name="table24" localSheetId="16">#REF!</definedName>
    <definedName name="table24">#REF!</definedName>
    <definedName name="table24data" localSheetId="17">#REF!</definedName>
    <definedName name="table24data" localSheetId="16">#REF!</definedName>
    <definedName name="table24data">#REF!</definedName>
    <definedName name="table24out" localSheetId="17">#REF!</definedName>
    <definedName name="table24out" localSheetId="16">#REF!</definedName>
    <definedName name="table24out">#REF!</definedName>
    <definedName name="table25" localSheetId="17">#REF!</definedName>
    <definedName name="table25" localSheetId="16">#REF!</definedName>
    <definedName name="table25">#REF!</definedName>
    <definedName name="table25data" localSheetId="17">#REF!</definedName>
    <definedName name="table25data" localSheetId="16">#REF!</definedName>
    <definedName name="table25data">#REF!</definedName>
    <definedName name="table25out" localSheetId="17">#REF!</definedName>
    <definedName name="table25out" localSheetId="16">#REF!</definedName>
    <definedName name="table25out">#REF!</definedName>
    <definedName name="table26" localSheetId="17">#REF!</definedName>
    <definedName name="table26" localSheetId="16">#REF!</definedName>
    <definedName name="table26">#REF!</definedName>
    <definedName name="table26data" localSheetId="17">#REF!</definedName>
    <definedName name="table26data" localSheetId="16">#REF!</definedName>
    <definedName name="table26data">#REF!</definedName>
    <definedName name="table26out" localSheetId="17">#REF!</definedName>
    <definedName name="table26out" localSheetId="16">#REF!</definedName>
    <definedName name="table26out">#REF!</definedName>
    <definedName name="table27" localSheetId="17">#REF!</definedName>
    <definedName name="table27" localSheetId="16">#REF!</definedName>
    <definedName name="table27">#REF!</definedName>
    <definedName name="table27data" localSheetId="17">#REF!</definedName>
    <definedName name="table27data" localSheetId="16">#REF!</definedName>
    <definedName name="table27data">#REF!</definedName>
    <definedName name="table27out" localSheetId="17">#REF!</definedName>
    <definedName name="table27out" localSheetId="16">#REF!</definedName>
    <definedName name="table27out">#REF!</definedName>
    <definedName name="table28" localSheetId="17">#REF!</definedName>
    <definedName name="table28" localSheetId="16">#REF!</definedName>
    <definedName name="table28">#REF!</definedName>
    <definedName name="table28data" localSheetId="17">#REF!</definedName>
    <definedName name="table28data" localSheetId="16">#REF!</definedName>
    <definedName name="table28data">#REF!</definedName>
    <definedName name="table28out" localSheetId="17">#REF!</definedName>
    <definedName name="table28out" localSheetId="16">#REF!</definedName>
    <definedName name="table28out">#REF!</definedName>
    <definedName name="table29" localSheetId="17">#REF!</definedName>
    <definedName name="table29" localSheetId="16">#REF!</definedName>
    <definedName name="table29">#REF!</definedName>
    <definedName name="table29data" localSheetId="17">#REF!</definedName>
    <definedName name="table29data" localSheetId="16">#REF!</definedName>
    <definedName name="table29data">#REF!</definedName>
    <definedName name="table29out" localSheetId="17">#REF!</definedName>
    <definedName name="table29out" localSheetId="16">#REF!</definedName>
    <definedName name="table29out">#REF!</definedName>
    <definedName name="table2data" localSheetId="17">#REF!</definedName>
    <definedName name="table2data" localSheetId="16">#REF!</definedName>
    <definedName name="table2data">#REF!</definedName>
    <definedName name="table2out" localSheetId="17">#REF!</definedName>
    <definedName name="table2out" localSheetId="16">#REF!</definedName>
    <definedName name="table2out">#REF!</definedName>
    <definedName name="table3" localSheetId="13">#REF!</definedName>
    <definedName name="table3" localSheetId="14">#REF!</definedName>
    <definedName name="table3" localSheetId="15">#REF!</definedName>
    <definedName name="table3">#REF!</definedName>
    <definedName name="table30" localSheetId="14">#REF!</definedName>
    <definedName name="table30" localSheetId="17">#REF!</definedName>
    <definedName name="table30" localSheetId="16">#REF!</definedName>
    <definedName name="table30">#REF!</definedName>
    <definedName name="table30data" localSheetId="14">#REF!</definedName>
    <definedName name="table30data" localSheetId="17">#REF!</definedName>
    <definedName name="table30data" localSheetId="16">#REF!</definedName>
    <definedName name="table30data">#REF!</definedName>
    <definedName name="table30out" localSheetId="17">#REF!</definedName>
    <definedName name="table30out" localSheetId="16">#REF!</definedName>
    <definedName name="table30out">#REF!</definedName>
    <definedName name="table31" localSheetId="17">#REF!</definedName>
    <definedName name="table31" localSheetId="16">#REF!</definedName>
    <definedName name="table31">#REF!</definedName>
    <definedName name="table31data" localSheetId="17">#REF!</definedName>
    <definedName name="table31data" localSheetId="16">#REF!</definedName>
    <definedName name="table31data">#REF!</definedName>
    <definedName name="table31out" localSheetId="17">#REF!</definedName>
    <definedName name="table31out" localSheetId="16">#REF!</definedName>
    <definedName name="table31out">#REF!</definedName>
    <definedName name="table32" localSheetId="17">#REF!</definedName>
    <definedName name="table32" localSheetId="16">#REF!</definedName>
    <definedName name="table32">#REF!</definedName>
    <definedName name="table32data" localSheetId="17">#REF!</definedName>
    <definedName name="table32data" localSheetId="16">#REF!</definedName>
    <definedName name="table32data">#REF!</definedName>
    <definedName name="table32out" localSheetId="17">#REF!</definedName>
    <definedName name="table32out" localSheetId="16">#REF!</definedName>
    <definedName name="table32out">#REF!</definedName>
    <definedName name="table33" localSheetId="17">#REF!</definedName>
    <definedName name="table33" localSheetId="16">#REF!</definedName>
    <definedName name="table33">#REF!</definedName>
    <definedName name="table33data" localSheetId="17">#REF!</definedName>
    <definedName name="table33data" localSheetId="16">#REF!</definedName>
    <definedName name="table33data">#REF!</definedName>
    <definedName name="table33out" localSheetId="17">#REF!</definedName>
    <definedName name="table33out" localSheetId="16">#REF!</definedName>
    <definedName name="table33out">#REF!</definedName>
    <definedName name="table34" localSheetId="17">#REF!</definedName>
    <definedName name="table34" localSheetId="16">#REF!</definedName>
    <definedName name="table34">#REF!</definedName>
    <definedName name="table34data" localSheetId="17">#REF!</definedName>
    <definedName name="table34data" localSheetId="16">#REF!</definedName>
    <definedName name="table34data">#REF!</definedName>
    <definedName name="table34out" localSheetId="17">#REF!</definedName>
    <definedName name="table34out" localSheetId="16">#REF!</definedName>
    <definedName name="table34out">#REF!</definedName>
    <definedName name="table35" localSheetId="17">#REF!</definedName>
    <definedName name="table35" localSheetId="16">#REF!</definedName>
    <definedName name="table35">#REF!</definedName>
    <definedName name="table35data" localSheetId="17">#REF!</definedName>
    <definedName name="table35data" localSheetId="16">#REF!</definedName>
    <definedName name="table35data">#REF!</definedName>
    <definedName name="table35out" localSheetId="17">#REF!</definedName>
    <definedName name="table35out" localSheetId="16">#REF!</definedName>
    <definedName name="table35out">#REF!</definedName>
    <definedName name="table36" localSheetId="17">#REF!</definedName>
    <definedName name="table36" localSheetId="16">#REF!</definedName>
    <definedName name="table36">#REF!</definedName>
    <definedName name="table36data" localSheetId="17">#REF!</definedName>
    <definedName name="table36data" localSheetId="16">#REF!</definedName>
    <definedName name="table36data">#REF!</definedName>
    <definedName name="table36out" localSheetId="17">#REF!</definedName>
    <definedName name="table36out" localSheetId="16">#REF!</definedName>
    <definedName name="table36out">#REF!</definedName>
    <definedName name="table37" localSheetId="17">#REF!</definedName>
    <definedName name="table37" localSheetId="16">#REF!</definedName>
    <definedName name="table37">#REF!</definedName>
    <definedName name="table37data" localSheetId="17">#REF!</definedName>
    <definedName name="table37data" localSheetId="16">#REF!</definedName>
    <definedName name="table37data">#REF!</definedName>
    <definedName name="table37out" localSheetId="17">#REF!</definedName>
    <definedName name="table37out" localSheetId="16">#REF!</definedName>
    <definedName name="table37out">#REF!</definedName>
    <definedName name="table38" localSheetId="17">#REF!</definedName>
    <definedName name="table38" localSheetId="16">#REF!</definedName>
    <definedName name="table38">#REF!</definedName>
    <definedName name="table38data" localSheetId="17">#REF!</definedName>
    <definedName name="table38data" localSheetId="16">#REF!</definedName>
    <definedName name="table38data">#REF!</definedName>
    <definedName name="table38out" localSheetId="17">#REF!</definedName>
    <definedName name="table38out" localSheetId="16">#REF!</definedName>
    <definedName name="table38out">#REF!</definedName>
    <definedName name="table39" localSheetId="17">#REF!</definedName>
    <definedName name="table39" localSheetId="16">#REF!</definedName>
    <definedName name="table39">#REF!</definedName>
    <definedName name="table39data" localSheetId="17">#REF!</definedName>
    <definedName name="table39data" localSheetId="16">#REF!</definedName>
    <definedName name="table39data">#REF!</definedName>
    <definedName name="table39out" localSheetId="17">#REF!</definedName>
    <definedName name="table39out" localSheetId="16">#REF!</definedName>
    <definedName name="table39out">#REF!</definedName>
    <definedName name="table3data" localSheetId="17">#REF!</definedName>
    <definedName name="table3data" localSheetId="16">#REF!</definedName>
    <definedName name="table3data">#REF!</definedName>
    <definedName name="table3out" localSheetId="17">#REF!</definedName>
    <definedName name="table3out" localSheetId="16">#REF!</definedName>
    <definedName name="table3out">#REF!</definedName>
    <definedName name="table4" localSheetId="13">#REF!</definedName>
    <definedName name="table4" localSheetId="14">#REF!</definedName>
    <definedName name="table4" localSheetId="15">#REF!</definedName>
    <definedName name="table4">#REF!</definedName>
    <definedName name="table40" localSheetId="14">#REF!</definedName>
    <definedName name="table40" localSheetId="17">#REF!</definedName>
    <definedName name="table40" localSheetId="16">#REF!</definedName>
    <definedName name="table40">#REF!</definedName>
    <definedName name="table40data" localSheetId="14">#REF!</definedName>
    <definedName name="table40data" localSheetId="17">#REF!</definedName>
    <definedName name="table40data" localSheetId="16">#REF!</definedName>
    <definedName name="table40data">#REF!</definedName>
    <definedName name="table40out" localSheetId="17">#REF!</definedName>
    <definedName name="table40out" localSheetId="16">#REF!</definedName>
    <definedName name="table40out">#REF!</definedName>
    <definedName name="table41" localSheetId="17">#REF!</definedName>
    <definedName name="table41" localSheetId="16">#REF!</definedName>
    <definedName name="table41">#REF!</definedName>
    <definedName name="table41data" localSheetId="17">#REF!</definedName>
    <definedName name="table41data" localSheetId="16">#REF!</definedName>
    <definedName name="table41data">#REF!</definedName>
    <definedName name="table41out" localSheetId="17">#REF!</definedName>
    <definedName name="table41out" localSheetId="16">#REF!</definedName>
    <definedName name="table41out">#REF!</definedName>
    <definedName name="table42" localSheetId="17">#REF!</definedName>
    <definedName name="table42" localSheetId="16">#REF!</definedName>
    <definedName name="table42">#REF!</definedName>
    <definedName name="table42data" localSheetId="17">#REF!</definedName>
    <definedName name="table42data" localSheetId="16">#REF!</definedName>
    <definedName name="table42data">#REF!</definedName>
    <definedName name="table42out" localSheetId="17">#REF!</definedName>
    <definedName name="table42out" localSheetId="16">#REF!</definedName>
    <definedName name="table42out">#REF!</definedName>
    <definedName name="table43" localSheetId="17">#REF!</definedName>
    <definedName name="table43" localSheetId="16">#REF!</definedName>
    <definedName name="table43">#REF!</definedName>
    <definedName name="table43data" localSheetId="17">#REF!</definedName>
    <definedName name="table43data" localSheetId="16">#REF!</definedName>
    <definedName name="table43data">#REF!</definedName>
    <definedName name="table43out" localSheetId="17">#REF!</definedName>
    <definedName name="table43out" localSheetId="16">#REF!</definedName>
    <definedName name="table43out">#REF!</definedName>
    <definedName name="table44" localSheetId="17">#REF!</definedName>
    <definedName name="table44" localSheetId="16">#REF!</definedName>
    <definedName name="table44">#REF!</definedName>
    <definedName name="table44data" localSheetId="17">#REF!</definedName>
    <definedName name="table44data" localSheetId="16">#REF!</definedName>
    <definedName name="table44data">#REF!</definedName>
    <definedName name="table44out" localSheetId="17">#REF!</definedName>
    <definedName name="table44out" localSheetId="16">#REF!</definedName>
    <definedName name="table44out">#REF!</definedName>
    <definedName name="table45" localSheetId="17">#REF!</definedName>
    <definedName name="table45" localSheetId="16">#REF!</definedName>
    <definedName name="table45">#REF!</definedName>
    <definedName name="table45data" localSheetId="17">#REF!</definedName>
    <definedName name="table45data" localSheetId="16">#REF!</definedName>
    <definedName name="table45data">#REF!</definedName>
    <definedName name="table45out" localSheetId="17">#REF!</definedName>
    <definedName name="table45out" localSheetId="16">#REF!</definedName>
    <definedName name="table45out">#REF!</definedName>
    <definedName name="table46" localSheetId="17">#REF!</definedName>
    <definedName name="table46" localSheetId="16">#REF!</definedName>
    <definedName name="table46">#REF!</definedName>
    <definedName name="table46data" localSheetId="17">#REF!</definedName>
    <definedName name="table46data" localSheetId="16">#REF!</definedName>
    <definedName name="table46data">#REF!</definedName>
    <definedName name="table46out" localSheetId="17">#REF!</definedName>
    <definedName name="table46out" localSheetId="16">#REF!</definedName>
    <definedName name="table46out">#REF!</definedName>
    <definedName name="table47" localSheetId="17">#REF!</definedName>
    <definedName name="table47" localSheetId="16">#REF!</definedName>
    <definedName name="table47">#REF!</definedName>
    <definedName name="table47data" localSheetId="17">#REF!</definedName>
    <definedName name="table47data" localSheetId="16">#REF!</definedName>
    <definedName name="table47data">#REF!</definedName>
    <definedName name="table47out" localSheetId="17">#REF!</definedName>
    <definedName name="table47out" localSheetId="16">#REF!</definedName>
    <definedName name="table47out">#REF!</definedName>
    <definedName name="table48" localSheetId="17">#REF!</definedName>
    <definedName name="table48" localSheetId="16">#REF!</definedName>
    <definedName name="table48">#REF!</definedName>
    <definedName name="table48data" localSheetId="17">#REF!</definedName>
    <definedName name="table48data" localSheetId="16">#REF!</definedName>
    <definedName name="table48data">#REF!</definedName>
    <definedName name="table48out" localSheetId="17">#REF!</definedName>
    <definedName name="table48out" localSheetId="16">#REF!</definedName>
    <definedName name="table48out">#REF!</definedName>
    <definedName name="table49" localSheetId="17">#REF!</definedName>
    <definedName name="table49" localSheetId="16">#REF!</definedName>
    <definedName name="table49">#REF!</definedName>
    <definedName name="table49data" localSheetId="17">#REF!</definedName>
    <definedName name="table49data" localSheetId="16">#REF!</definedName>
    <definedName name="table49data">#REF!</definedName>
    <definedName name="table49out" localSheetId="17">#REF!</definedName>
    <definedName name="table49out" localSheetId="16">#REF!</definedName>
    <definedName name="table49out">#REF!</definedName>
    <definedName name="table4data" localSheetId="17">#REF!</definedName>
    <definedName name="table4data" localSheetId="16">#REF!</definedName>
    <definedName name="table4data">#REF!</definedName>
    <definedName name="table4out" localSheetId="17">#REF!</definedName>
    <definedName name="table4out" localSheetId="16">#REF!</definedName>
    <definedName name="table4out">#REF!</definedName>
    <definedName name="table5" localSheetId="13">#REF!</definedName>
    <definedName name="table5" localSheetId="14">#REF!</definedName>
    <definedName name="table5" localSheetId="15">#REF!</definedName>
    <definedName name="table5">#REF!</definedName>
    <definedName name="table50" localSheetId="14">#REF!</definedName>
    <definedName name="table50" localSheetId="17">#REF!</definedName>
    <definedName name="table50" localSheetId="16">#REF!</definedName>
    <definedName name="table50">#REF!</definedName>
    <definedName name="table50data" localSheetId="14">#REF!</definedName>
    <definedName name="table50data" localSheetId="17">#REF!</definedName>
    <definedName name="table50data" localSheetId="16">#REF!</definedName>
    <definedName name="table50data">#REF!</definedName>
    <definedName name="table50out" localSheetId="17">#REF!</definedName>
    <definedName name="table50out" localSheetId="16">#REF!</definedName>
    <definedName name="table50out">#REF!</definedName>
    <definedName name="table51" localSheetId="17">#REF!</definedName>
    <definedName name="table51" localSheetId="16">#REF!</definedName>
    <definedName name="table51">#REF!</definedName>
    <definedName name="table51data" localSheetId="17">#REF!</definedName>
    <definedName name="table51data" localSheetId="16">#REF!</definedName>
    <definedName name="table51data">#REF!</definedName>
    <definedName name="table51out" localSheetId="17">#REF!</definedName>
    <definedName name="table51out" localSheetId="16">#REF!</definedName>
    <definedName name="table51out">#REF!</definedName>
    <definedName name="table52" localSheetId="17">#REF!</definedName>
    <definedName name="table52" localSheetId="16">#REF!</definedName>
    <definedName name="table52">#REF!</definedName>
    <definedName name="table52data" localSheetId="17">#REF!</definedName>
    <definedName name="table52data" localSheetId="16">#REF!</definedName>
    <definedName name="table52data">#REF!</definedName>
    <definedName name="table52out" localSheetId="17">#REF!</definedName>
    <definedName name="table52out" localSheetId="16">#REF!</definedName>
    <definedName name="table52out">#REF!</definedName>
    <definedName name="table53" localSheetId="17">#REF!</definedName>
    <definedName name="table53" localSheetId="16">#REF!</definedName>
    <definedName name="table53">#REF!</definedName>
    <definedName name="table53data" localSheetId="17">#REF!</definedName>
    <definedName name="table53data" localSheetId="16">#REF!</definedName>
    <definedName name="table53data">#REF!</definedName>
    <definedName name="table53out" localSheetId="17">#REF!</definedName>
    <definedName name="table53out" localSheetId="16">#REF!</definedName>
    <definedName name="table53out">#REF!</definedName>
    <definedName name="table54" localSheetId="17">#REF!</definedName>
    <definedName name="table54" localSheetId="16">#REF!</definedName>
    <definedName name="table54">#REF!</definedName>
    <definedName name="table54data" localSheetId="17">#REF!</definedName>
    <definedName name="table54data" localSheetId="16">#REF!</definedName>
    <definedName name="table54data">#REF!</definedName>
    <definedName name="table54out" localSheetId="17">#REF!</definedName>
    <definedName name="table54out" localSheetId="16">#REF!</definedName>
    <definedName name="table54out">#REF!</definedName>
    <definedName name="table55" localSheetId="17">#REF!</definedName>
    <definedName name="table55" localSheetId="16">#REF!</definedName>
    <definedName name="table55">#REF!</definedName>
    <definedName name="table55data" localSheetId="17">#REF!</definedName>
    <definedName name="table55data" localSheetId="16">#REF!</definedName>
    <definedName name="table55data">#REF!</definedName>
    <definedName name="table55out" localSheetId="17">#REF!</definedName>
    <definedName name="table55out" localSheetId="16">#REF!</definedName>
    <definedName name="table55out">#REF!</definedName>
    <definedName name="table56" localSheetId="17">#REF!</definedName>
    <definedName name="table56" localSheetId="16">#REF!</definedName>
    <definedName name="table56">#REF!</definedName>
    <definedName name="table56data" localSheetId="17">#REF!</definedName>
    <definedName name="table56data" localSheetId="16">#REF!</definedName>
    <definedName name="table56data">#REF!</definedName>
    <definedName name="table56out" localSheetId="17">#REF!</definedName>
    <definedName name="table56out" localSheetId="16">#REF!</definedName>
    <definedName name="table56out">#REF!</definedName>
    <definedName name="table57" localSheetId="17">#REF!</definedName>
    <definedName name="table57" localSheetId="16">#REF!</definedName>
    <definedName name="table57">#REF!</definedName>
    <definedName name="table57data" localSheetId="17">#REF!</definedName>
    <definedName name="table57data" localSheetId="16">#REF!</definedName>
    <definedName name="table57data">#REF!</definedName>
    <definedName name="table57out" localSheetId="17">#REF!</definedName>
    <definedName name="table57out" localSheetId="16">#REF!</definedName>
    <definedName name="table57out">#REF!</definedName>
    <definedName name="table58" localSheetId="17">#REF!</definedName>
    <definedName name="table58" localSheetId="16">#REF!</definedName>
    <definedName name="table58">#REF!</definedName>
    <definedName name="table58data" localSheetId="17">#REF!</definedName>
    <definedName name="table58data" localSheetId="16">#REF!</definedName>
    <definedName name="table58data">#REF!</definedName>
    <definedName name="table58out" localSheetId="17">#REF!</definedName>
    <definedName name="table58out" localSheetId="16">#REF!</definedName>
    <definedName name="table58out">#REF!</definedName>
    <definedName name="table59" localSheetId="17">#REF!</definedName>
    <definedName name="table59" localSheetId="16">#REF!</definedName>
    <definedName name="table59">#REF!</definedName>
    <definedName name="table59data" localSheetId="17">#REF!</definedName>
    <definedName name="table59data" localSheetId="16">#REF!</definedName>
    <definedName name="table59data">#REF!</definedName>
    <definedName name="table59out" localSheetId="17">#REF!</definedName>
    <definedName name="table59out" localSheetId="16">#REF!</definedName>
    <definedName name="table59out">#REF!</definedName>
    <definedName name="table5data" localSheetId="17">#REF!</definedName>
    <definedName name="table5data" localSheetId="16">#REF!</definedName>
    <definedName name="table5data">#REF!</definedName>
    <definedName name="table5out" localSheetId="17">#REF!</definedName>
    <definedName name="table5out" localSheetId="16">#REF!</definedName>
    <definedName name="table5out">#REF!</definedName>
    <definedName name="table6" localSheetId="13">#REF!</definedName>
    <definedName name="table6" localSheetId="14">#REF!</definedName>
    <definedName name="table6" localSheetId="15">#REF!</definedName>
    <definedName name="table6">#REF!</definedName>
    <definedName name="table60" localSheetId="14">#REF!</definedName>
    <definedName name="table60" localSheetId="17">#REF!</definedName>
    <definedName name="table60" localSheetId="16">#REF!</definedName>
    <definedName name="table60">#REF!</definedName>
    <definedName name="table60data" localSheetId="14">#REF!</definedName>
    <definedName name="table60data" localSheetId="17">#REF!</definedName>
    <definedName name="table60data" localSheetId="16">#REF!</definedName>
    <definedName name="table60data">#REF!</definedName>
    <definedName name="table60out" localSheetId="17">#REF!</definedName>
    <definedName name="table60out" localSheetId="16">#REF!</definedName>
    <definedName name="table60out">#REF!</definedName>
    <definedName name="table61" localSheetId="17">#REF!</definedName>
    <definedName name="table61" localSheetId="16">#REF!</definedName>
    <definedName name="table61">#REF!</definedName>
    <definedName name="table61data" localSheetId="17">#REF!</definedName>
    <definedName name="table61data" localSheetId="16">#REF!</definedName>
    <definedName name="table61data">#REF!</definedName>
    <definedName name="table61out" localSheetId="17">#REF!</definedName>
    <definedName name="table61out" localSheetId="16">#REF!</definedName>
    <definedName name="table61out">#REF!</definedName>
    <definedName name="table62" localSheetId="17">#REF!</definedName>
    <definedName name="table62" localSheetId="16">#REF!</definedName>
    <definedName name="table62">#REF!</definedName>
    <definedName name="table62data" localSheetId="17">#REF!</definedName>
    <definedName name="table62data" localSheetId="16">#REF!</definedName>
    <definedName name="table62data">#REF!</definedName>
    <definedName name="table62out" localSheetId="17">#REF!</definedName>
    <definedName name="table62out" localSheetId="16">#REF!</definedName>
    <definedName name="table62out">#REF!</definedName>
    <definedName name="table63" localSheetId="17">#REF!</definedName>
    <definedName name="table63" localSheetId="16">#REF!</definedName>
    <definedName name="table63">#REF!</definedName>
    <definedName name="table63data" localSheetId="17">#REF!</definedName>
    <definedName name="table63data" localSheetId="16">#REF!</definedName>
    <definedName name="table63data">#REF!</definedName>
    <definedName name="table63out" localSheetId="17">#REF!</definedName>
    <definedName name="table63out" localSheetId="16">#REF!</definedName>
    <definedName name="table63out">#REF!</definedName>
    <definedName name="table64" localSheetId="17">#REF!</definedName>
    <definedName name="table64" localSheetId="16">#REF!</definedName>
    <definedName name="table64">#REF!</definedName>
    <definedName name="table64data" localSheetId="17">#REF!</definedName>
    <definedName name="table64data" localSheetId="16">#REF!</definedName>
    <definedName name="table64data">#REF!</definedName>
    <definedName name="table64out" localSheetId="17">#REF!</definedName>
    <definedName name="table64out" localSheetId="16">#REF!</definedName>
    <definedName name="table64out">#REF!</definedName>
    <definedName name="table65" localSheetId="17">#REF!</definedName>
    <definedName name="table65" localSheetId="16">#REF!</definedName>
    <definedName name="table65">#REF!</definedName>
    <definedName name="table65data" localSheetId="17">#REF!</definedName>
    <definedName name="table65data" localSheetId="16">#REF!</definedName>
    <definedName name="table65data">#REF!</definedName>
    <definedName name="table65out" localSheetId="17">#REF!</definedName>
    <definedName name="table65out" localSheetId="16">#REF!</definedName>
    <definedName name="table65out">#REF!</definedName>
    <definedName name="table66" localSheetId="17">#REF!</definedName>
    <definedName name="table66" localSheetId="16">#REF!</definedName>
    <definedName name="table66">#REF!</definedName>
    <definedName name="table66data" localSheetId="17">#REF!</definedName>
    <definedName name="table66data" localSheetId="16">#REF!</definedName>
    <definedName name="table66data">#REF!</definedName>
    <definedName name="table66out" localSheetId="17">#REF!</definedName>
    <definedName name="table66out" localSheetId="16">#REF!</definedName>
    <definedName name="table66out">#REF!</definedName>
    <definedName name="table67" localSheetId="17">#REF!</definedName>
    <definedName name="table67" localSheetId="16">#REF!</definedName>
    <definedName name="table67">#REF!</definedName>
    <definedName name="table67data" localSheetId="17">#REF!</definedName>
    <definedName name="table67data" localSheetId="16">#REF!</definedName>
    <definedName name="table67data">#REF!</definedName>
    <definedName name="table67out" localSheetId="17">#REF!</definedName>
    <definedName name="table67out" localSheetId="16">#REF!</definedName>
    <definedName name="table67out">#REF!</definedName>
    <definedName name="table68" localSheetId="17">#REF!</definedName>
    <definedName name="table68" localSheetId="16">#REF!</definedName>
    <definedName name="table68">#REF!</definedName>
    <definedName name="table68data" localSheetId="17">#REF!</definedName>
    <definedName name="table68data" localSheetId="16">#REF!</definedName>
    <definedName name="table68data">#REF!</definedName>
    <definedName name="table68out" localSheetId="17">#REF!</definedName>
    <definedName name="table68out" localSheetId="16">#REF!</definedName>
    <definedName name="table68out">#REF!</definedName>
    <definedName name="table69" localSheetId="17">#REF!</definedName>
    <definedName name="table69" localSheetId="16">#REF!</definedName>
    <definedName name="table69">#REF!</definedName>
    <definedName name="table69data" localSheetId="17">#REF!</definedName>
    <definedName name="table69data" localSheetId="16">#REF!</definedName>
    <definedName name="table69data">#REF!</definedName>
    <definedName name="table69out" localSheetId="17">#REF!</definedName>
    <definedName name="table69out" localSheetId="16">#REF!</definedName>
    <definedName name="table69out">#REF!</definedName>
    <definedName name="table6data" localSheetId="17">#REF!</definedName>
    <definedName name="table6data" localSheetId="16">#REF!</definedName>
    <definedName name="table6data">#REF!</definedName>
    <definedName name="table6out" localSheetId="17">#REF!</definedName>
    <definedName name="table6out" localSheetId="16">#REF!</definedName>
    <definedName name="table6out">#REF!</definedName>
    <definedName name="table7" localSheetId="17">#REF!</definedName>
    <definedName name="table7" localSheetId="16">#REF!</definedName>
    <definedName name="table7">#REF!</definedName>
    <definedName name="table70" localSheetId="17">#REF!</definedName>
    <definedName name="table70" localSheetId="16">#REF!</definedName>
    <definedName name="table70">#REF!</definedName>
    <definedName name="table70data" localSheetId="17">#REF!</definedName>
    <definedName name="table70data" localSheetId="16">#REF!</definedName>
    <definedName name="table70data">#REF!</definedName>
    <definedName name="table70out" localSheetId="17">#REF!</definedName>
    <definedName name="table70out" localSheetId="16">#REF!</definedName>
    <definedName name="table70out">#REF!</definedName>
    <definedName name="table71" localSheetId="17">#REF!</definedName>
    <definedName name="table71" localSheetId="16">#REF!</definedName>
    <definedName name="table71">#REF!</definedName>
    <definedName name="table71data" localSheetId="17">#REF!</definedName>
    <definedName name="table71data" localSheetId="16">#REF!</definedName>
    <definedName name="table71data">#REF!</definedName>
    <definedName name="table71out" localSheetId="17">#REF!</definedName>
    <definedName name="table71out" localSheetId="16">#REF!</definedName>
    <definedName name="table71out">#REF!</definedName>
    <definedName name="table72" localSheetId="17">#REF!</definedName>
    <definedName name="table72" localSheetId="16">#REF!</definedName>
    <definedName name="table72">#REF!</definedName>
    <definedName name="table72data" localSheetId="17">#REF!</definedName>
    <definedName name="table72data" localSheetId="16">#REF!</definedName>
    <definedName name="table72data">#REF!</definedName>
    <definedName name="table72out" localSheetId="17">#REF!</definedName>
    <definedName name="table72out" localSheetId="16">#REF!</definedName>
    <definedName name="table72out">#REF!</definedName>
    <definedName name="table73" localSheetId="17">#REF!</definedName>
    <definedName name="table73" localSheetId="16">#REF!</definedName>
    <definedName name="table73">#REF!</definedName>
    <definedName name="table73data" localSheetId="17">#REF!</definedName>
    <definedName name="table73data" localSheetId="16">#REF!</definedName>
    <definedName name="table73data">#REF!</definedName>
    <definedName name="table73out" localSheetId="17">#REF!</definedName>
    <definedName name="table73out" localSheetId="16">#REF!</definedName>
    <definedName name="table73out">#REF!</definedName>
    <definedName name="table74" localSheetId="17">#REF!</definedName>
    <definedName name="table74" localSheetId="16">#REF!</definedName>
    <definedName name="table74">#REF!</definedName>
    <definedName name="table74data" localSheetId="17">#REF!</definedName>
    <definedName name="table74data" localSheetId="16">#REF!</definedName>
    <definedName name="table74data">#REF!</definedName>
    <definedName name="table74out" localSheetId="17">#REF!</definedName>
    <definedName name="table74out" localSheetId="16">#REF!</definedName>
    <definedName name="table74out">#REF!</definedName>
    <definedName name="table75" localSheetId="17">#REF!</definedName>
    <definedName name="table75" localSheetId="16">#REF!</definedName>
    <definedName name="table75">#REF!</definedName>
    <definedName name="table75data" localSheetId="17">#REF!</definedName>
    <definedName name="table75data" localSheetId="16">#REF!</definedName>
    <definedName name="table75data">#REF!</definedName>
    <definedName name="table75out" localSheetId="17">#REF!</definedName>
    <definedName name="table75out" localSheetId="16">#REF!</definedName>
    <definedName name="table75out">#REF!</definedName>
    <definedName name="table76" localSheetId="17">#REF!</definedName>
    <definedName name="table76" localSheetId="16">#REF!</definedName>
    <definedName name="table76">#REF!</definedName>
    <definedName name="table76data" localSheetId="17">#REF!</definedName>
    <definedName name="table76data" localSheetId="16">#REF!</definedName>
    <definedName name="table76data">#REF!</definedName>
    <definedName name="table76out" localSheetId="17">#REF!</definedName>
    <definedName name="table76out" localSheetId="16">#REF!</definedName>
    <definedName name="table76out">#REF!</definedName>
    <definedName name="table7data" localSheetId="17">#REF!</definedName>
    <definedName name="table7data" localSheetId="16">#REF!</definedName>
    <definedName name="table7data">#REF!</definedName>
    <definedName name="table7out" localSheetId="17">#REF!</definedName>
    <definedName name="table7out" localSheetId="16">#REF!</definedName>
    <definedName name="table7out">#REF!</definedName>
    <definedName name="table8" localSheetId="17">#REF!</definedName>
    <definedName name="table8" localSheetId="16">#REF!</definedName>
    <definedName name="table8">#REF!</definedName>
    <definedName name="table8data" localSheetId="17">#REF!</definedName>
    <definedName name="table8data" localSheetId="16">#REF!</definedName>
    <definedName name="table8data">#REF!</definedName>
    <definedName name="table8out" localSheetId="17">#REF!</definedName>
    <definedName name="table8out" localSheetId="16">#REF!</definedName>
    <definedName name="table8out">#REF!</definedName>
    <definedName name="table9" localSheetId="17">#REF!</definedName>
    <definedName name="table9" localSheetId="16">#REF!</definedName>
    <definedName name="table9">#REF!</definedName>
    <definedName name="table99" localSheetId="17">#REF!</definedName>
    <definedName name="table99" localSheetId="16">#REF!</definedName>
    <definedName name="table99">#REF!</definedName>
    <definedName name="table9data" localSheetId="17">#REF!</definedName>
    <definedName name="table9data" localSheetId="16">#REF!</definedName>
    <definedName name="table9data">#REF!</definedName>
    <definedName name="table9out" localSheetId="17">#REF!</definedName>
    <definedName name="table9out" localSheetId="16">#REF!</definedName>
    <definedName name="table9out">#REF!</definedName>
    <definedName name="tablew" localSheetId="13">#REF!</definedName>
    <definedName name="tablew" localSheetId="14">#REF!</definedName>
    <definedName name="tablew" localSheetId="15">#REF!</definedName>
    <definedName name="tablew">#REF!</definedName>
    <definedName name="talbe" localSheetId="13">#REF!</definedName>
    <definedName name="talbe" localSheetId="15">#REF!</definedName>
    <definedName name="talbe">#REF!</definedName>
    <definedName name="tale" localSheetId="13">#REF!</definedName>
    <definedName name="tale" localSheetId="17">#REF!</definedName>
    <definedName name="tale" localSheetId="15">#REF!</definedName>
    <definedName name="tale" localSheetId="16">#REF!</definedName>
    <definedName name="tale">#REF!</definedName>
    <definedName name="Tasso_riduzione_target" localSheetId="13">#REF!</definedName>
    <definedName name="Tasso_riduzione_target" localSheetId="14">#REF!</definedName>
    <definedName name="Tasso_riduzione_target" localSheetId="15">#REF!</definedName>
    <definedName name="Tasso_riduzione_target">#REF!</definedName>
    <definedName name="TAX" localSheetId="17">#REF!</definedName>
    <definedName name="TAX" localSheetId="16">#REF!</definedName>
    <definedName name="TAX">#REF!</definedName>
    <definedName name="tax_rate" localSheetId="13">#REF!</definedName>
    <definedName name="tax_rate" localSheetId="14">#REF!</definedName>
    <definedName name="tax_rate" localSheetId="15">#REF!</definedName>
    <definedName name="tax_rate">#REF!</definedName>
    <definedName name="tbl_Amount" localSheetId="17">#REF!</definedName>
    <definedName name="tbl_Amount" localSheetId="16">#REF!</definedName>
    <definedName name="tbl_Amount">#REF!</definedName>
    <definedName name="tbl_lodi_MiniRollUp1" localSheetId="13">#REF!</definedName>
    <definedName name="tbl_lodi_MiniRollUp1" localSheetId="14">#REF!</definedName>
    <definedName name="tbl_lodi_MiniRollUp1" localSheetId="15">#REF!</definedName>
    <definedName name="tbl_lodi_MiniRollUp1">#REF!</definedName>
    <definedName name="Ten" localSheetId="17">#REF!</definedName>
    <definedName name="Ten" localSheetId="16">#REF!</definedName>
    <definedName name="Ten">#REF!</definedName>
    <definedName name="TENANCY" localSheetId="17">#REF!</definedName>
    <definedName name="TENANCY" localSheetId="16">#REF!</definedName>
    <definedName name="TENANCY">#REF!</definedName>
    <definedName name="Tenant" localSheetId="17">#REF!</definedName>
    <definedName name="Tenant" localSheetId="16">#REF!</definedName>
    <definedName name="Tenant">#REF!</definedName>
    <definedName name="TenantsYR0" localSheetId="17">#REF!</definedName>
    <definedName name="TenantsYR0" localSheetId="16">#REF!</definedName>
    <definedName name="TenantsYR0">#REF!</definedName>
    <definedName name="tenCN" localSheetId="13">#REF!</definedName>
    <definedName name="tenCN" localSheetId="14">#REF!</definedName>
    <definedName name="tenCN" localSheetId="15">#REF!</definedName>
    <definedName name="tenCN">#REF!</definedName>
    <definedName name="test" localSheetId="13">#REF!</definedName>
    <definedName name="test" localSheetId="14">#REF!</definedName>
    <definedName name="test" localSheetId="15">#REF!</definedName>
    <definedName name="test">#REF!</definedName>
    <definedName name="test_print" localSheetId="17">#REF!</definedName>
    <definedName name="test_print" localSheetId="16">#REF!</definedName>
    <definedName name="test_print">#REF!</definedName>
    <definedName name="TEST0" localSheetId="13">#REF!</definedName>
    <definedName name="TEST0" localSheetId="14">#REF!</definedName>
    <definedName name="TEST0" localSheetId="15">#REF!</definedName>
    <definedName name="TEST0">#REF!</definedName>
    <definedName name="TEST1" localSheetId="13">#REF!</definedName>
    <definedName name="TEST1" localSheetId="15">#REF!</definedName>
    <definedName name="TEST1">#REF!</definedName>
    <definedName name="TEST10" localSheetId="13">#REF!</definedName>
    <definedName name="TEST10" localSheetId="15">#REF!</definedName>
    <definedName name="TEST10">#REF!</definedName>
    <definedName name="TEST11">#REF!</definedName>
    <definedName name="TEST12">#REF!</definedName>
    <definedName name="TEST13">#REF!</definedName>
    <definedName name="TEST14">#REF!</definedName>
    <definedName name="TEST15">#REF!</definedName>
    <definedName name="TEST16">#REF!</definedName>
    <definedName name="TEST17">#REF!</definedName>
    <definedName name="TEST18">#REF!</definedName>
    <definedName name="TEST19">#REF!</definedName>
    <definedName name="TEST2">#REF!</definedName>
    <definedName name="TEST20">#REF!</definedName>
    <definedName name="TEST21">#REF!</definedName>
    <definedName name="TEST22">#REF!</definedName>
    <definedName name="TEST23">#REF!</definedName>
    <definedName name="TEST24">#REF!</definedName>
    <definedName name="TEST25">#REF!</definedName>
    <definedName name="TEST26">#REF!</definedName>
    <definedName name="TEST27">#REF!</definedName>
    <definedName name="TEST28">#REF!</definedName>
    <definedName name="TEST29">#REF!</definedName>
    <definedName name="TEST3">#REF!</definedName>
    <definedName name="TEST30">#REF!</definedName>
    <definedName name="TEST31">#REF!</definedName>
    <definedName name="TEST32">#REF!</definedName>
    <definedName name="TEST33">#REF!</definedName>
    <definedName name="TEST34">#REF!</definedName>
    <definedName name="TEST35">#REF!</definedName>
    <definedName name="TEST36">#REF!</definedName>
    <definedName name="TEST37">#REF!</definedName>
    <definedName name="TEST38">#REF!</definedName>
    <definedName name="TEST39">#REF!</definedName>
    <definedName name="TEST4">#REF!</definedName>
    <definedName name="TEST40">#REF!</definedName>
    <definedName name="TEST41">#REF!</definedName>
    <definedName name="TEST42">#REF!</definedName>
    <definedName name="TEST43">#REF!</definedName>
    <definedName name="TEST44">#REF!</definedName>
    <definedName name="TEST45">#REF!</definedName>
    <definedName name="TEST46">#REF!</definedName>
    <definedName name="TEST47">#REF!</definedName>
    <definedName name="TEST48">#REF!</definedName>
    <definedName name="TEST49">#REF!</definedName>
    <definedName name="TEST5">#REF!</definedName>
    <definedName name="TEST50">#REF!</definedName>
    <definedName name="TEST51">#REF!</definedName>
    <definedName name="TEST52">#REF!</definedName>
    <definedName name="TEST53">#REF!</definedName>
    <definedName name="TEST54">#REF!</definedName>
    <definedName name="TEST55">#REF!</definedName>
    <definedName name="TEST56">#REF!</definedName>
    <definedName name="TEST57">#REF!</definedName>
    <definedName name="TEST58">#REF!</definedName>
    <definedName name="TEST59">#REF!</definedName>
    <definedName name="TEST6">#REF!</definedName>
    <definedName name="TEST60">#REF!</definedName>
    <definedName name="TEST61">#REF!</definedName>
    <definedName name="TEST62">#REF!</definedName>
    <definedName name="TEST63">#REF!</definedName>
    <definedName name="TEST64">#REF!</definedName>
    <definedName name="TEST65">#REF!</definedName>
    <definedName name="TEST66">#REF!</definedName>
    <definedName name="TEST7">#REF!</definedName>
    <definedName name="TEST8">#REF!</definedName>
    <definedName name="TEST9">#REF!</definedName>
    <definedName name="tester">#REF!</definedName>
    <definedName name="tester2">#REF!</definedName>
    <definedName name="TESTHKEY">#REF!</definedName>
    <definedName name="TESTKEYS">#REF!</definedName>
    <definedName name="TESTVKEY">#REF!</definedName>
    <definedName name="TheEnd">#REF!</definedName>
    <definedName name="Thirteen" localSheetId="17">#REF!</definedName>
    <definedName name="Thirteen" localSheetId="16">#REF!</definedName>
    <definedName name="Thirteen">#REF!</definedName>
    <definedName name="Three" localSheetId="17">#REF!</definedName>
    <definedName name="Three" localSheetId="16">#REF!</definedName>
    <definedName name="Three">#REF!</definedName>
    <definedName name="TI" localSheetId="17">#REF!</definedName>
    <definedName name="TI" localSheetId="16">#REF!</definedName>
    <definedName name="TI">#REF!</definedName>
    <definedName name="TimeStamp">#REF!</definedName>
    <definedName name="TIMX" localSheetId="17">#REF!</definedName>
    <definedName name="TIMX" localSheetId="16">#REF!</definedName>
    <definedName name="TIMX">#REF!</definedName>
    <definedName name="TIMXMonthly" localSheetId="13">#REF!</definedName>
    <definedName name="TIMXMonthly" localSheetId="14">#REF!</definedName>
    <definedName name="TIMXMonthly" localSheetId="15">#REF!</definedName>
    <definedName name="TIMXMonthly">#REF!</definedName>
    <definedName name="TIs" localSheetId="13">#REF!</definedName>
    <definedName name="TIs" localSheetId="15">#REF!</definedName>
    <definedName name="TIs">#REF!</definedName>
    <definedName name="TITCASH" localSheetId="13">#REF!</definedName>
    <definedName name="TITCASH" localSheetId="17">#REF!</definedName>
    <definedName name="TITCASH" localSheetId="15">#REF!</definedName>
    <definedName name="TITCASH" localSheetId="16">#REF!</definedName>
    <definedName name="TITCASH">#REF!</definedName>
    <definedName name="TITCIRC" localSheetId="13">#REF!</definedName>
    <definedName name="TITCIRC" localSheetId="17">#REF!</definedName>
    <definedName name="TITCIRC" localSheetId="15">#REF!</definedName>
    <definedName name="TITCIRC" localSheetId="16">#REF!</definedName>
    <definedName name="TITCIRC">#REF!</definedName>
    <definedName name="TITIND1" localSheetId="13">#REF!</definedName>
    <definedName name="TITIND1" localSheetId="17">#REF!</definedName>
    <definedName name="TITIND1" localSheetId="15">#REF!</definedName>
    <definedName name="TITIND1" localSheetId="16">#REF!</definedName>
    <definedName name="TITIND1">#REF!</definedName>
    <definedName name="TITIND2" localSheetId="13">#REF!</definedName>
    <definedName name="TITIND2" localSheetId="17">#REF!</definedName>
    <definedName name="TITIND2" localSheetId="15">#REF!</definedName>
    <definedName name="TITIND2" localSheetId="16">#REF!</definedName>
    <definedName name="TITIND2">#REF!</definedName>
    <definedName name="title" localSheetId="13">#REF!</definedName>
    <definedName name="title" localSheetId="14">#REF!</definedName>
    <definedName name="title" localSheetId="15">#REF!</definedName>
    <definedName name="title">#REF!</definedName>
    <definedName name="TITMENSV" localSheetId="13">#REF!</definedName>
    <definedName name="TITMENSV" localSheetId="15">#REF!</definedName>
    <definedName name="TITMENSV">#REF!</definedName>
    <definedName name="TITORIZZ" localSheetId="13">#REF!</definedName>
    <definedName name="TITORIZZ" localSheetId="15">#REF!</definedName>
    <definedName name="TITORIZZ">#REF!</definedName>
    <definedName name="TKMaTTDK">#REF!</definedName>
    <definedName name="tomorrow">#REF!</definedName>
    <definedName name="Tool" localSheetId="17">#REF!</definedName>
    <definedName name="Tool" localSheetId="16">#REF!</definedName>
    <definedName name="Tool">#REF!</definedName>
    <definedName name="TopPhase1" localSheetId="13">#REF!</definedName>
    <definedName name="TopPhase1" localSheetId="14">#REF!</definedName>
    <definedName name="TopPhase1" localSheetId="15">#REF!</definedName>
    <definedName name="TopPhase1">#REF!</definedName>
    <definedName name="TopPhase2" localSheetId="13">#REF!</definedName>
    <definedName name="TopPhase2" localSheetId="15">#REF!</definedName>
    <definedName name="TopPhase2">#REF!</definedName>
    <definedName name="TOTAL" localSheetId="14">#REF!</definedName>
    <definedName name="TOTAL">#REF!</definedName>
    <definedName name="TOTAL_AREA">#REF!</definedName>
    <definedName name="TOTAL_AREA_INCL" localSheetId="17">#REF!</definedName>
    <definedName name="TOTAL_AREA_INCL" localSheetId="16">#REF!</definedName>
    <definedName name="TOTAL_AREA_INCL">#REF!</definedName>
    <definedName name="TOTAL_CAPEX" localSheetId="13">#REF!</definedName>
    <definedName name="TOTAL_CAPEX" localSheetId="14">#REF!</definedName>
    <definedName name="TOTAL_CAPEX" localSheetId="15">#REF!</definedName>
    <definedName name="TOTAL_CAPEX">#REF!</definedName>
    <definedName name="TOTAL_RESVAL" localSheetId="13">#REF!</definedName>
    <definedName name="TOTAL_RESVAL" localSheetId="15">#REF!</definedName>
    <definedName name="TOTAL_RESVAL">#REF!</definedName>
    <definedName name="TOTAL_VALUER" localSheetId="13">#REF!</definedName>
    <definedName name="TOTAL_VALUER" localSheetId="15">#REF!</definedName>
    <definedName name="TOTAL_VALUER">#REF!</definedName>
    <definedName name="total2">#REF!</definedName>
    <definedName name="TotalRecoverable" localSheetId="17">#REF!</definedName>
    <definedName name="TotalRecoverable" localSheetId="16">#REF!</definedName>
    <definedName name="TotalRecoverable">#REF!</definedName>
    <definedName name="TotalRecoverableMX" localSheetId="17">#REF!</definedName>
    <definedName name="TotalRecoverableMX" localSheetId="16">#REF!</definedName>
    <definedName name="TotalRecoverableMX">#REF!</definedName>
    <definedName name="tRAN" localSheetId="13">#REF!</definedName>
    <definedName name="tRAN" localSheetId="14">#REF!</definedName>
    <definedName name="tRAN" localSheetId="17">#REF!</definedName>
    <definedName name="tRAN" localSheetId="16">#REF!</definedName>
    <definedName name="tRAN">#REF!</definedName>
    <definedName name="tran1" localSheetId="13">#REF!</definedName>
    <definedName name="tran1" localSheetId="14">#REF!</definedName>
    <definedName name="tran1" localSheetId="17">#REF!</definedName>
    <definedName name="tran1" localSheetId="16">#REF!</definedName>
    <definedName name="tran1">#REF!</definedName>
    <definedName name="TRANSPORTATION" localSheetId="13">#REF!</definedName>
    <definedName name="TRANSPORTATION" localSheetId="17">#REF!</definedName>
    <definedName name="TRANSPORTATION" localSheetId="16">#REF!</definedName>
    <definedName name="TRANSPORTATION">#REF!</definedName>
    <definedName name="TRANSVERSAL" localSheetId="13">#REF!</definedName>
    <definedName name="TRANSVERSAL" localSheetId="14">#REF!</definedName>
    <definedName name="TRANSVERSAL" localSheetId="15">#REF!</definedName>
    <definedName name="TRANSVERSAL">#REF!</definedName>
    <definedName name="TRASFER" localSheetId="13">#REF!</definedName>
    <definedName name="TRASFER" localSheetId="15">#REF!</definedName>
    <definedName name="TRASFER">#REF!</definedName>
    <definedName name="tt" localSheetId="13" hidden="1">{#N/A,#N/A,TRUE,"Main Issues";#N/A,#N/A,TRUE,"Income statement ($)"}</definedName>
    <definedName name="tt" localSheetId="14" hidden="1">{#N/A,#N/A,TRUE,"Main Issues";#N/A,#N/A,TRUE,"Income statement ($)"}</definedName>
    <definedName name="tt" localSheetId="17" hidden="1">{#N/A,#N/A,TRUE,"Main Issues";#N/A,#N/A,TRUE,"Income statement ($)"}</definedName>
    <definedName name="tt" localSheetId="15" hidden="1">{#N/A,#N/A,TRUE,"Main Issues";#N/A,#N/A,TRUE,"Income statement ($)"}</definedName>
    <definedName name="tt" localSheetId="16" hidden="1">{#N/A,#N/A,TRUE,"Main Issues";#N/A,#N/A,TRUE,"Income statement ($)"}</definedName>
    <definedName name="tt" hidden="1">{#N/A,#N/A,TRUE,"Main Issues";#N/A,#N/A,TRUE,"Income statement ($)"}</definedName>
    <definedName name="TTAX_RATE" localSheetId="17">#REF!</definedName>
    <definedName name="TTAX_RATE" localSheetId="16">#REF!</definedName>
    <definedName name="TTAX_RATE">#REF!</definedName>
    <definedName name="TTAX_TYPE" localSheetId="17">#REF!</definedName>
    <definedName name="TTAX_TYPE" localSheetId="16">#REF!</definedName>
    <definedName name="TTAX_TYPE">#REF!</definedName>
    <definedName name="Twelve" localSheetId="17">#REF!</definedName>
    <definedName name="Twelve" localSheetId="16">#REF!</definedName>
    <definedName name="Twelve">#REF!</definedName>
    <definedName name="Two" localSheetId="17">#REF!</definedName>
    <definedName name="Two" localSheetId="16">#REF!</definedName>
    <definedName name="Two">#REF!</definedName>
    <definedName name="TYPE" localSheetId="17">#REF!</definedName>
    <definedName name="TYPE" localSheetId="16">#REF!</definedName>
    <definedName name="TYPE">#REF!</definedName>
    <definedName name="Überchuß2" localSheetId="13">#REF!</definedName>
    <definedName name="Überchuß2" localSheetId="14">#REF!</definedName>
    <definedName name="Überchuß2" localSheetId="15">#REF!</definedName>
    <definedName name="Überchuß2">#REF!</definedName>
    <definedName name="Überschuß_Ges" localSheetId="14">#REF!</definedName>
    <definedName name="Überschuß_Ges">#REF!</definedName>
    <definedName name="Überschuß0" localSheetId="14">#REF!</definedName>
    <definedName name="Überschuß0">#REF!</definedName>
    <definedName name="Überschuß1" localSheetId="14">#REF!</definedName>
    <definedName name="Überschuß1">#REF!</definedName>
    <definedName name="Überschuß10" localSheetId="14">#REF!</definedName>
    <definedName name="Überschuß10">#REF!</definedName>
    <definedName name="Überschuß1ß" localSheetId="14">#REF!</definedName>
    <definedName name="Überschuß1ß">#REF!</definedName>
    <definedName name="Überschuß3" localSheetId="14">#REF!</definedName>
    <definedName name="Überschuß3">#REF!</definedName>
    <definedName name="Überschuß4" localSheetId="14">#REF!</definedName>
    <definedName name="Überschuß4">#REF!</definedName>
    <definedName name="Überschuß5" localSheetId="14">#REF!</definedName>
    <definedName name="Überschuß5">#REF!</definedName>
    <definedName name="Überschuß6" localSheetId="14">#REF!</definedName>
    <definedName name="Überschuß6">#REF!</definedName>
    <definedName name="Überschuß7" localSheetId="14">#REF!</definedName>
    <definedName name="Überschuß7">#REF!</definedName>
    <definedName name="Überschuß8" localSheetId="14">#REF!</definedName>
    <definedName name="Überschuß8">#REF!</definedName>
    <definedName name="Überschuß9" localSheetId="14">#REF!</definedName>
    <definedName name="Überschuß9">#REF!</definedName>
    <definedName name="UK" localSheetId="13" hidden="1">{#N/A,#N/A,FALSE,"Income";#N/A,#N/A,FALSE,"Cost of Goods Sold";#N/A,#N/A,FALSE,"Other Costs";#N/A,#N/A,FALSE,"Other Income";#N/A,#N/A,FALSE,"Taxes";#N/A,#N/A,FALSE,"Other Deductions";#N/A,#N/A,FALSE,"Compensation of Officers"}</definedName>
    <definedName name="UK" localSheetId="14" hidden="1">{#N/A,#N/A,FALSE,"Income";#N/A,#N/A,FALSE,"Cost of Goods Sold";#N/A,#N/A,FALSE,"Other Costs";#N/A,#N/A,FALSE,"Other Income";#N/A,#N/A,FALSE,"Taxes";#N/A,#N/A,FALSE,"Other Deductions";#N/A,#N/A,FALSE,"Compensation of Officers"}</definedName>
    <definedName name="UK" localSheetId="17" hidden="1">{#N/A,#N/A,FALSE,"Income";#N/A,#N/A,FALSE,"Cost of Goods Sold";#N/A,#N/A,FALSE,"Other Costs";#N/A,#N/A,FALSE,"Other Income";#N/A,#N/A,FALSE,"Taxes";#N/A,#N/A,FALSE,"Other Deductions";#N/A,#N/A,FALSE,"Compensation of Officers"}</definedName>
    <definedName name="UK" localSheetId="15" hidden="1">{#N/A,#N/A,FALSE,"Income";#N/A,#N/A,FALSE,"Cost of Goods Sold";#N/A,#N/A,FALSE,"Other Costs";#N/A,#N/A,FALSE,"Other Income";#N/A,#N/A,FALSE,"Taxes";#N/A,#N/A,FALSE,"Other Deductions";#N/A,#N/A,FALSE,"Compensation of Officers"}</definedName>
    <definedName name="UK" localSheetId="16" hidden="1">{#N/A,#N/A,FALSE,"Income";#N/A,#N/A,FALSE,"Cost of Goods Sold";#N/A,#N/A,FALSE,"Other Costs";#N/A,#N/A,FALSE,"Other Income";#N/A,#N/A,FALSE,"Taxes";#N/A,#N/A,FALSE,"Other Deductions";#N/A,#N/A,FALSE,"Compensation of Officers"}</definedName>
    <definedName name="UK" hidden="1">{#N/A,#N/A,FALSE,"Income";#N/A,#N/A,FALSE,"Cost of Goods Sold";#N/A,#N/A,FALSE,"Other Costs";#N/A,#N/A,FALSE,"Other Income";#N/A,#N/A,FALSE,"Taxes";#N/A,#N/A,FALSE,"Other Deductions";#N/A,#N/A,FALSE,"Compensation of Officers"}</definedName>
    <definedName name="UNDERWRITER" localSheetId="17">#REF!</definedName>
    <definedName name="UNDERWRITER" localSheetId="16">#REF!</definedName>
    <definedName name="UNDERWRITER">#REF!</definedName>
    <definedName name="UnderwritingMeth3" localSheetId="13">#REF!</definedName>
    <definedName name="UnderwritingMeth3" localSheetId="14">#REF!</definedName>
    <definedName name="UnderwritingMeth3" localSheetId="15">#REF!</definedName>
    <definedName name="UnderwritingMeth3">#REF!</definedName>
    <definedName name="UnderWrittingMeth1" localSheetId="13">#REF!</definedName>
    <definedName name="UnderWrittingMeth1" localSheetId="15">#REF!</definedName>
    <definedName name="UnderWrittingMeth1">#REF!</definedName>
    <definedName name="UnderWrittingMeth2" localSheetId="13">#REF!</definedName>
    <definedName name="UnderWrittingMeth2" localSheetId="15">#REF!</definedName>
    <definedName name="UnderWrittingMeth2">#REF!</definedName>
    <definedName name="Units">#REF!</definedName>
    <definedName name="UnleveredPreTaxAnnIRR">#REF!</definedName>
    <definedName name="UnleveredPreTaxIRR">#REF!</definedName>
    <definedName name="Update" localSheetId="13">#REF!</definedName>
    <definedName name="Update" localSheetId="17">#REF!</definedName>
    <definedName name="Update" localSheetId="16">#REF!</definedName>
    <definedName name="Update">#REF!</definedName>
    <definedName name="usd" localSheetId="14">#REF!</definedName>
    <definedName name="usd" localSheetId="15">#REF!</definedName>
    <definedName name="usd">#REF!</definedName>
    <definedName name="V_Matrix" localSheetId="17">#REF!</definedName>
    <definedName name="V_Matrix" localSheetId="16">#REF!</definedName>
    <definedName name="V_Matrix">#REF!</definedName>
    <definedName name="v_p10" localSheetId="13">#REF!</definedName>
    <definedName name="v_p10" localSheetId="14">#REF!</definedName>
    <definedName name="v_p10" localSheetId="15">#REF!</definedName>
    <definedName name="v_p10">#REF!</definedName>
    <definedName name="VacantPossAdj" localSheetId="17">#REF!</definedName>
    <definedName name="VacantPossAdj" localSheetId="16">#REF!</definedName>
    <definedName name="VacantPossAdj">#REF!</definedName>
    <definedName name="VALORI" localSheetId="13">#REF!</definedName>
    <definedName name="VALORI" localSheetId="14">#REF!</definedName>
    <definedName name="VALORI" localSheetId="15">#REF!</definedName>
    <definedName name="VALORI">#REF!</definedName>
    <definedName name="Value" localSheetId="17">#REF!</definedName>
    <definedName name="Value" localSheetId="16">#REF!</definedName>
    <definedName name="Value">#REF!</definedName>
    <definedName name="VALUER_NAME" localSheetId="13">#REF!</definedName>
    <definedName name="VALUER_NAME" localSheetId="17">#REF!</definedName>
    <definedName name="VALUER_NAME" localSheetId="16">#REF!</definedName>
    <definedName name="VALUER_NAME">#REF!</definedName>
    <definedName name="VARIABILI_DI_INPUT" localSheetId="13">#REF!</definedName>
    <definedName name="VARIABILI_DI_INPUT" localSheetId="14">#REF!</definedName>
    <definedName name="VARIABILI_DI_INPUT" localSheetId="15">#REF!</definedName>
    <definedName name="VARIABILI_DI_INPUT">#REF!</definedName>
    <definedName name="VARIAZIONE___ANNUA_FATTURATO" localSheetId="13">#REF!</definedName>
    <definedName name="VARIAZIONE___ANNUA_FATTURATO" localSheetId="15">#REF!</definedName>
    <definedName name="VARIAZIONE___ANNUA_FATTURATO">#REF!</definedName>
    <definedName name="VARIAZIONE___PROGRESSIVA_FATTURATO__2001___100" localSheetId="15">#REF!</definedName>
    <definedName name="VARIAZIONE___PROGRESSIVA_FATTURATO__2001___100">#REF!</definedName>
    <definedName name="vat">#REF!</definedName>
    <definedName name="vat_amount">#REF!</definedName>
    <definedName name="VAT_BASIS" localSheetId="17">#REF!</definedName>
    <definedName name="VAT_BASIS" localSheetId="16">#REF!</definedName>
    <definedName name="VAT_BASIS">#REF!</definedName>
    <definedName name="VAT_DEADLINE" localSheetId="17">#REF!</definedName>
    <definedName name="VAT_DEADLINE" localSheetId="16">#REF!</definedName>
    <definedName name="VAT_DEADLINE">#REF!</definedName>
    <definedName name="vat_ltv" localSheetId="13">#REF!</definedName>
    <definedName name="vat_ltv" localSheetId="14">#REF!</definedName>
    <definedName name="vat_ltv" localSheetId="15">#REF!</definedName>
    <definedName name="vat_ltv">#REF!</definedName>
    <definedName name="VAT_MARGIN_PAID" localSheetId="17">#REF!</definedName>
    <definedName name="VAT_MARGIN_PAID" localSheetId="16">#REF!</definedName>
    <definedName name="VAT_MARGIN_PAID">#REF!</definedName>
    <definedName name="VAT_RATE" localSheetId="17">#REF!</definedName>
    <definedName name="VAT_RATE" localSheetId="16">#REF!</definedName>
    <definedName name="VAT_RATE">#REF!</definedName>
    <definedName name="vat_recov_quarter" localSheetId="13">#REF!</definedName>
    <definedName name="vat_recov_quarter" localSheetId="17">#REF!</definedName>
    <definedName name="vat_recov_quarter" localSheetId="16">#REF!</definedName>
    <definedName name="vat_recov_quarter">#REF!</definedName>
    <definedName name="vat_toequity" localSheetId="13">#REF!</definedName>
    <definedName name="vat_toequity" localSheetId="14">#REF!</definedName>
    <definedName name="vat_toequity" localSheetId="15">#REF!</definedName>
    <definedName name="vat_toequity">#REF!</definedName>
    <definedName name="VOICE___Assumptions" localSheetId="13">#REF!</definedName>
    <definedName name="VOICE___Assumptions" localSheetId="15">#REF!</definedName>
    <definedName name="VOICE___Assumptions">#REF!</definedName>
    <definedName name="VOICE_ISeuro" localSheetId="15">#REF!</definedName>
    <definedName name="VOICE_ISeuro">#REF!</definedName>
    <definedName name="VOICE_ISlit">#REF!</definedName>
    <definedName name="VOICE_Items">#REF!</definedName>
    <definedName name="Vorschaujahr" localSheetId="17">#REF!</definedName>
    <definedName name="Vorschaujahr" localSheetId="16">#REF!</definedName>
    <definedName name="Vorschaujahr">#REF!</definedName>
    <definedName name="VS" localSheetId="13">#REF!</definedName>
    <definedName name="VS" localSheetId="17">#REF!</definedName>
    <definedName name="VS" localSheetId="16">#REF!</definedName>
    <definedName name="VS">#REF!</definedName>
    <definedName name="VSPALTE" localSheetId="17">#REF!</definedName>
    <definedName name="VSPALTE" localSheetId="16">#REF!</definedName>
    <definedName name="VSPALTE">#REF!</definedName>
    <definedName name="VSST" localSheetId="13">#REF!</definedName>
    <definedName name="VSST" localSheetId="17">#REF!</definedName>
    <definedName name="VSST" localSheetId="16">#REF!</definedName>
    <definedName name="VSST">#REF!</definedName>
    <definedName name="WÄ" localSheetId="14">#REF!</definedName>
    <definedName name="WÄ" localSheetId="15">#REF!</definedName>
    <definedName name="WÄ">#REF!</definedName>
    <definedName name="whatever" localSheetId="14" hidden="1">#REF!</definedName>
    <definedName name="whatever" hidden="1">#REF!</definedName>
    <definedName name="wil" localSheetId="13" hidden="1">{"forecast",#N/A,FALSE,"PL";"FCST YTD",#N/A,FALSE,"PL";"new bud adj",#N/A,FALSE,"PL";"new budget",#N/A,FALSE,"PL";"qtr",#N/A,FALSE,"PL";"bal sheet",#N/A,FALSE,"MONTHLY BALANCE SHEET";"fcst w head depre cap",#N/A,FALSE,"PL"}</definedName>
    <definedName name="wil" localSheetId="14" hidden="1">{"forecast",#N/A,FALSE,"PL";"FCST YTD",#N/A,FALSE,"PL";"new bud adj",#N/A,FALSE,"PL";"new budget",#N/A,FALSE,"PL";"qtr",#N/A,FALSE,"PL";"bal sheet",#N/A,FALSE,"MONTHLY BALANCE SHEET";"fcst w head depre cap",#N/A,FALSE,"PL"}</definedName>
    <definedName name="wil" localSheetId="17" hidden="1">{"forecast",#N/A,FALSE,"PL";"FCST YTD",#N/A,FALSE,"PL";"new bud adj",#N/A,FALSE,"PL";"new budget",#N/A,FALSE,"PL";"qtr",#N/A,FALSE,"PL";"bal sheet",#N/A,FALSE,"MONTHLY BALANCE SHEET";"fcst w head depre cap",#N/A,FALSE,"PL"}</definedName>
    <definedName name="wil" localSheetId="15" hidden="1">{"forecast",#N/A,FALSE,"PL";"FCST YTD",#N/A,FALSE,"PL";"new bud adj",#N/A,FALSE,"PL";"new budget",#N/A,FALSE,"PL";"qtr",#N/A,FALSE,"PL";"bal sheet",#N/A,FALSE,"MONTHLY BALANCE SHEET";"fcst w head depre cap",#N/A,FALSE,"PL"}</definedName>
    <definedName name="wil" localSheetId="16" hidden="1">{"forecast",#N/A,FALSE,"PL";"FCST YTD",#N/A,FALSE,"PL";"new bud adj",#N/A,FALSE,"PL";"new budget",#N/A,FALSE,"PL";"qtr",#N/A,FALSE,"PL";"bal sheet",#N/A,FALSE,"MONTHLY BALANCE SHEET";"fcst w head depre cap",#N/A,FALSE,"PL"}</definedName>
    <definedName name="wil" hidden="1">{"forecast",#N/A,FALSE,"PL";"FCST YTD",#N/A,FALSE,"PL";"new bud adj",#N/A,FALSE,"PL";"new budget",#N/A,FALSE,"PL";"qtr",#N/A,FALSE,"PL";"bal sheet",#N/A,FALSE,"MONTHLY BALANCE SHEET";"fcst w head depre cap",#N/A,FALSE,"PL"}</definedName>
    <definedName name="willwtt" localSheetId="13" hidden="1">{"forecast",#N/A,FALSE,"PL";"FCST YTD",#N/A,FALSE,"PL";"new bud adj",#N/A,FALSE,"PL";"new budget",#N/A,FALSE,"PL";"qtr",#N/A,FALSE,"PL";"bal sheet",#N/A,FALSE,"MONTHLY BALANCE SHEET";"fcst w head depre cap",#N/A,FALSE,"PL"}</definedName>
    <definedName name="willwtt" localSheetId="14" hidden="1">{"forecast",#N/A,FALSE,"PL";"FCST YTD",#N/A,FALSE,"PL";"new bud adj",#N/A,FALSE,"PL";"new budget",#N/A,FALSE,"PL";"qtr",#N/A,FALSE,"PL";"bal sheet",#N/A,FALSE,"MONTHLY BALANCE SHEET";"fcst w head depre cap",#N/A,FALSE,"PL"}</definedName>
    <definedName name="willwtt" localSheetId="17" hidden="1">{"forecast",#N/A,FALSE,"PL";"FCST YTD",#N/A,FALSE,"PL";"new bud adj",#N/A,FALSE,"PL";"new budget",#N/A,FALSE,"PL";"qtr",#N/A,FALSE,"PL";"bal sheet",#N/A,FALSE,"MONTHLY BALANCE SHEET";"fcst w head depre cap",#N/A,FALSE,"PL"}</definedName>
    <definedName name="willwtt" localSheetId="15" hidden="1">{"forecast",#N/A,FALSE,"PL";"FCST YTD",#N/A,FALSE,"PL";"new bud adj",#N/A,FALSE,"PL";"new budget",#N/A,FALSE,"PL";"qtr",#N/A,FALSE,"PL";"bal sheet",#N/A,FALSE,"MONTHLY BALANCE SHEET";"fcst w head depre cap",#N/A,FALSE,"PL"}</definedName>
    <definedName name="willwtt" localSheetId="16" hidden="1">{"forecast",#N/A,FALSE,"PL";"FCST YTD",#N/A,FALSE,"PL";"new bud adj",#N/A,FALSE,"PL";"new budget",#N/A,FALSE,"PL";"qtr",#N/A,FALSE,"PL";"bal sheet",#N/A,FALSE,"MONTHLY BALANCE SHEET";"fcst w head depre cap",#N/A,FALSE,"PL"}</definedName>
    <definedName name="willwtt" hidden="1">{"forecast",#N/A,FALSE,"PL";"FCST YTD",#N/A,FALSE,"PL";"new bud adj",#N/A,FALSE,"PL";"new budget",#N/A,FALSE,"PL";"qtr",#N/A,FALSE,"PL";"bal sheet",#N/A,FALSE,"MONTHLY BALANCE SHEET";"fcst w head depre cap",#N/A,FALSE,"PL"}</definedName>
    <definedName name="wrn.bud" localSheetId="13" hidden="1">{"forecast",#N/A,FALSE,"PL";"FCST YTD",#N/A,FALSE,"PL";"new bud adj",#N/A,FALSE,"PL";"new budget",#N/A,FALSE,"PL";"qtr",#N/A,FALSE,"PL";"bal sheet",#N/A,FALSE,"MONTHLY BALANCE SHEET";"fcst w head depre cap",#N/A,FALSE,"PL"}</definedName>
    <definedName name="wrn.bud" localSheetId="14" hidden="1">{"forecast",#N/A,FALSE,"PL";"FCST YTD",#N/A,FALSE,"PL";"new bud adj",#N/A,FALSE,"PL";"new budget",#N/A,FALSE,"PL";"qtr",#N/A,FALSE,"PL";"bal sheet",#N/A,FALSE,"MONTHLY BALANCE SHEET";"fcst w head depre cap",#N/A,FALSE,"PL"}</definedName>
    <definedName name="wrn.bud" localSheetId="17" hidden="1">{"forecast",#N/A,FALSE,"PL";"FCST YTD",#N/A,FALSE,"PL";"new bud adj",#N/A,FALSE,"PL";"new budget",#N/A,FALSE,"PL";"qtr",#N/A,FALSE,"PL";"bal sheet",#N/A,FALSE,"MONTHLY BALANCE SHEET";"fcst w head depre cap",#N/A,FALSE,"PL"}</definedName>
    <definedName name="wrn.bud" localSheetId="15" hidden="1">{"forecast",#N/A,FALSE,"PL";"FCST YTD",#N/A,FALSE,"PL";"new bud adj",#N/A,FALSE,"PL";"new budget",#N/A,FALSE,"PL";"qtr",#N/A,FALSE,"PL";"bal sheet",#N/A,FALSE,"MONTHLY BALANCE SHEET";"fcst w head depre cap",#N/A,FALSE,"PL"}</definedName>
    <definedName name="wrn.bud" localSheetId="16" hidden="1">{"forecast",#N/A,FALSE,"PL";"FCST YTD",#N/A,FALSE,"PL";"new bud adj",#N/A,FALSE,"PL";"new budget",#N/A,FALSE,"PL";"qtr",#N/A,FALSE,"PL";"bal sheet",#N/A,FALSE,"MONTHLY BALANCE SHEET";"fcst w head depre cap",#N/A,FALSE,"PL"}</definedName>
    <definedName name="wrn.bud" hidden="1">{"forecast",#N/A,FALSE,"PL";"FCST YTD",#N/A,FALSE,"PL";"new bud adj",#N/A,FALSE,"PL";"new budget",#N/A,FALSE,"PL";"qtr",#N/A,FALSE,"PL";"bal sheet",#N/A,FALSE,"MONTHLY BALANCE SHEET";"fcst w head depre cap",#N/A,FALSE,"PL"}</definedName>
    <definedName name="wrn.Danilo." localSheetId="13" hidden="1">{#N/A,#N/A,TRUE,"Main Issues";#N/A,#N/A,TRUE,"Income statement ($)"}</definedName>
    <definedName name="wrn.Danilo." localSheetId="14" hidden="1">{#N/A,#N/A,TRUE,"Main Issues";#N/A,#N/A,TRUE,"Income statement ($)"}</definedName>
    <definedName name="wrn.Danilo." localSheetId="17" hidden="1">{#N/A,#N/A,TRUE,"Main Issues";#N/A,#N/A,TRUE,"Income statement ($)"}</definedName>
    <definedName name="wrn.Danilo." localSheetId="15" hidden="1">{#N/A,#N/A,TRUE,"Main Issues";#N/A,#N/A,TRUE,"Income statement ($)"}</definedName>
    <definedName name="wrn.Danilo." localSheetId="16" hidden="1">{#N/A,#N/A,TRUE,"Main Issues";#N/A,#N/A,TRUE,"Income statement ($)"}</definedName>
    <definedName name="wrn.Danilo." hidden="1">{#N/A,#N/A,TRUE,"Main Issues";#N/A,#N/A,TRUE,"Income statement ($)"}</definedName>
    <definedName name="wrn.Exam._.Workpapers._.1." localSheetId="1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localSheetId="1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localSheetId="17"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localSheetId="16"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fcst." localSheetId="13" hidden="1">{"forecast",#N/A,FALSE,"PL";"FCST YTD",#N/A,FALSE,"PL";"new bud adj",#N/A,FALSE,"PL";"new budget",#N/A,FALSE,"PL";"qtr",#N/A,FALSE,"PL";"bal sheet",#N/A,FALSE,"MONTHLY BALANCE SHEET";"fcst w head depre cap",#N/A,FALSE,"PL"}</definedName>
    <definedName name="wrn.fcst." localSheetId="14" hidden="1">{"forecast",#N/A,FALSE,"PL";"FCST YTD",#N/A,FALSE,"PL";"new bud adj",#N/A,FALSE,"PL";"new budget",#N/A,FALSE,"PL";"qtr",#N/A,FALSE,"PL";"bal sheet",#N/A,FALSE,"MONTHLY BALANCE SHEET";"fcst w head depre cap",#N/A,FALSE,"PL"}</definedName>
    <definedName name="wrn.fcst." localSheetId="17" hidden="1">{"forecast",#N/A,FALSE,"PL";"FCST YTD",#N/A,FALSE,"PL";"new bud adj",#N/A,FALSE,"PL";"new budget",#N/A,FALSE,"PL";"qtr",#N/A,FALSE,"PL";"bal sheet",#N/A,FALSE,"MONTHLY BALANCE SHEET";"fcst w head depre cap",#N/A,FALSE,"PL"}</definedName>
    <definedName name="wrn.fcst." localSheetId="15" hidden="1">{"forecast",#N/A,FALSE,"PL";"FCST YTD",#N/A,FALSE,"PL";"new bud adj",#N/A,FALSE,"PL";"new budget",#N/A,FALSE,"PL";"qtr",#N/A,FALSE,"PL";"bal sheet",#N/A,FALSE,"MONTHLY BALANCE SHEET";"fcst w head depre cap",#N/A,FALSE,"PL"}</definedName>
    <definedName name="wrn.fcst." localSheetId="16" hidden="1">{"forecast",#N/A,FALSE,"PL";"FCST YTD",#N/A,FALSE,"PL";"new bud adj",#N/A,FALSE,"PL";"new budget",#N/A,FALSE,"PL";"qtr",#N/A,FALSE,"PL";"bal sheet",#N/A,FALSE,"MONTHLY BALANCE SHEET";"fcst w head depre cap",#N/A,FALSE,"PL"}</definedName>
    <definedName name="wrn.fcst." hidden="1">{"forecast",#N/A,FALSE,"PL";"FCST YTD",#N/A,FALSE,"PL";"new bud adj",#N/A,FALSE,"PL";"new budget",#N/A,FALSE,"PL";"qtr",#N/A,FALSE,"PL";"bal sheet",#N/A,FALSE,"MONTHLY BALANCE SHEET";"fcst w head depre cap",#N/A,FALSE,"PL"}</definedName>
    <definedName name="wrn.fcst.prior" localSheetId="13" hidden="1">{#N/A,#N/A,FALSE,"IS_FCST";#N/A,#N/A,FALSE,"BS_FCST";#N/A,#N/A,FALSE,"CF_FCST"}</definedName>
    <definedName name="wrn.fcst.prior" localSheetId="14" hidden="1">{#N/A,#N/A,FALSE,"IS_FCST";#N/A,#N/A,FALSE,"BS_FCST";#N/A,#N/A,FALSE,"CF_FCST"}</definedName>
    <definedName name="wrn.fcst.prior" localSheetId="17" hidden="1">{#N/A,#N/A,FALSE,"IS_FCST";#N/A,#N/A,FALSE,"BS_FCST";#N/A,#N/A,FALSE,"CF_FCST"}</definedName>
    <definedName name="wrn.fcst.prior" localSheetId="15" hidden="1">{#N/A,#N/A,FALSE,"IS_FCST";#N/A,#N/A,FALSE,"BS_FCST";#N/A,#N/A,FALSE,"CF_FCST"}</definedName>
    <definedName name="wrn.fcst.prior" localSheetId="16" hidden="1">{#N/A,#N/A,FALSE,"IS_FCST";#N/A,#N/A,FALSE,"BS_FCST";#N/A,#N/A,FALSE,"CF_FCST"}</definedName>
    <definedName name="wrn.fcst.prior" hidden="1">{#N/A,#N/A,FALSE,"IS_FCST";#N/A,#N/A,FALSE,"BS_FCST";#N/A,#N/A,FALSE,"CF_FCST"}</definedName>
    <definedName name="wrn.Modello." localSheetId="13" hidden="1">{#N/A,#N/A,TRUE,"Proposal";#N/A,#N/A,TRUE,"Assumptions";#N/A,#N/A,TRUE,"Net Income";#N/A,#N/A,TRUE,"Balsheet";#N/A,#N/A,TRUE,"Capex";#N/A,#N/A,TRUE,"Volumes";#N/A,#N/A,TRUE,"Revenues";#N/A,#N/A,TRUE,"Var.Costs";#N/A,#N/A,TRUE,"Personnel";#N/A,#N/A,TRUE,"Other costs";#N/A,#N/A,TRUE,"MKTG and G&amp;A"}</definedName>
    <definedName name="wrn.Modello." localSheetId="14" hidden="1">{#N/A,#N/A,TRUE,"Proposal";#N/A,#N/A,TRUE,"Assumptions";#N/A,#N/A,TRUE,"Net Income";#N/A,#N/A,TRUE,"Balsheet";#N/A,#N/A,TRUE,"Capex";#N/A,#N/A,TRUE,"Volumes";#N/A,#N/A,TRUE,"Revenues";#N/A,#N/A,TRUE,"Var.Costs";#N/A,#N/A,TRUE,"Personnel";#N/A,#N/A,TRUE,"Other costs";#N/A,#N/A,TRUE,"MKTG and G&amp;A"}</definedName>
    <definedName name="wrn.Modello." localSheetId="17" hidden="1">{#N/A,#N/A,TRUE,"Proposal";#N/A,#N/A,TRUE,"Assumptions";#N/A,#N/A,TRUE,"Net Income";#N/A,#N/A,TRUE,"Balsheet";#N/A,#N/A,TRUE,"Capex";#N/A,#N/A,TRUE,"Volumes";#N/A,#N/A,TRUE,"Revenues";#N/A,#N/A,TRUE,"Var.Costs";#N/A,#N/A,TRUE,"Personnel";#N/A,#N/A,TRUE,"Other costs";#N/A,#N/A,TRUE,"MKTG and G&amp;A"}</definedName>
    <definedName name="wrn.Modello." localSheetId="15" hidden="1">{#N/A,#N/A,TRUE,"Proposal";#N/A,#N/A,TRUE,"Assumptions";#N/A,#N/A,TRUE,"Net Income";#N/A,#N/A,TRUE,"Balsheet";#N/A,#N/A,TRUE,"Capex";#N/A,#N/A,TRUE,"Volumes";#N/A,#N/A,TRUE,"Revenues";#N/A,#N/A,TRUE,"Var.Costs";#N/A,#N/A,TRUE,"Personnel";#N/A,#N/A,TRUE,"Other costs";#N/A,#N/A,TRUE,"MKTG and G&amp;A"}</definedName>
    <definedName name="wrn.Modello." localSheetId="16" hidden="1">{#N/A,#N/A,TRUE,"Proposal";#N/A,#N/A,TRUE,"Assumptions";#N/A,#N/A,TRUE,"Net Income";#N/A,#N/A,TRUE,"Balsheet";#N/A,#N/A,TRUE,"Capex";#N/A,#N/A,TRUE,"Volumes";#N/A,#N/A,TRUE,"Revenues";#N/A,#N/A,TRUE,"Var.Costs";#N/A,#N/A,TRUE,"Personnel";#N/A,#N/A,TRUE,"Other costs";#N/A,#N/A,TRUE,"MKTG and G&amp;A"}</definedName>
    <definedName name="wrn.Modello." hidden="1">{#N/A,#N/A,TRUE,"Proposal";#N/A,#N/A,TRUE,"Assumptions";#N/A,#N/A,TRUE,"Net Income";#N/A,#N/A,TRUE,"Balsheet";#N/A,#N/A,TRUE,"Capex";#N/A,#N/A,TRUE,"Volumes";#N/A,#N/A,TRUE,"Revenues";#N/A,#N/A,TRUE,"Var.Costs";#N/A,#N/A,TRUE,"Personnel";#N/A,#N/A,TRUE,"Other costs";#N/A,#N/A,TRUE,"MKTG and G&amp;A"}</definedName>
    <definedName name="wrn.plan." localSheetId="13" hidden="1">{"2001 actual",#N/A,FALSE,"Raw Data month";"2002actual",#N/A,FALSE,"Raw Data month";"2002 plan",#N/A,FALSE,"Raw Data month"}</definedName>
    <definedName name="wrn.plan." localSheetId="14" hidden="1">{"2001 actual",#N/A,FALSE,"Raw Data month";"2002actual",#N/A,FALSE,"Raw Data month";"2002 plan",#N/A,FALSE,"Raw Data month"}</definedName>
    <definedName name="wrn.plan." localSheetId="17" hidden="1">{"2001 actual",#N/A,FALSE,"Raw Data month";"2002actual",#N/A,FALSE,"Raw Data month";"2002 plan",#N/A,FALSE,"Raw Data month"}</definedName>
    <definedName name="wrn.plan." localSheetId="15" hidden="1">{"2001 actual",#N/A,FALSE,"Raw Data month";"2002actual",#N/A,FALSE,"Raw Data month";"2002 plan",#N/A,FALSE,"Raw Data month"}</definedName>
    <definedName name="wrn.plan." localSheetId="16" hidden="1">{"2001 actual",#N/A,FALSE,"Raw Data month";"2002actual",#N/A,FALSE,"Raw Data month";"2002 plan",#N/A,FALSE,"Raw Data month"}</definedName>
    <definedName name="wrn.plan." hidden="1">{"2001 actual",#N/A,FALSE,"Raw Data month";"2002actual",#N/A,FALSE,"Raw Data month";"2002 plan",#N/A,FALSE,"Raw Data month"}</definedName>
    <definedName name="wrn.total." localSheetId="13" hidden="1">{"fcst w head depre cap",#N/A,FALSE,"PL";"new bud adj",#N/A,FALSE,"PL";"qtr",#N/A,FALSE,"PL";"quick",#N/A,FALSE,"PL";"bal sheet",#N/A,FALSE,"PL";"fixed assets",#N/A,FALSE,"PL"}</definedName>
    <definedName name="wrn.total." localSheetId="14" hidden="1">{"fcst w head depre cap",#N/A,FALSE,"PL";"new bud adj",#N/A,FALSE,"PL";"qtr",#N/A,FALSE,"PL";"quick",#N/A,FALSE,"PL";"bal sheet",#N/A,FALSE,"PL";"fixed assets",#N/A,FALSE,"PL"}</definedName>
    <definedName name="wrn.total." localSheetId="17" hidden="1">{"fcst w head depre cap",#N/A,FALSE,"PL";"new bud adj",#N/A,FALSE,"PL";"qtr",#N/A,FALSE,"PL";"quick",#N/A,FALSE,"PL";"bal sheet",#N/A,FALSE,"PL";"fixed assets",#N/A,FALSE,"PL"}</definedName>
    <definedName name="wrn.total." localSheetId="15" hidden="1">{"fcst w head depre cap",#N/A,FALSE,"PL";"new bud adj",#N/A,FALSE,"PL";"qtr",#N/A,FALSE,"PL";"quick",#N/A,FALSE,"PL";"bal sheet",#N/A,FALSE,"PL";"fixed assets",#N/A,FALSE,"PL"}</definedName>
    <definedName name="wrn.total." localSheetId="16" hidden="1">{"fcst w head depre cap",#N/A,FALSE,"PL";"new bud adj",#N/A,FALSE,"PL";"qtr",#N/A,FALSE,"PL";"quick",#N/A,FALSE,"PL";"bal sheet",#N/A,FALSE,"PL";"fixed assets",#N/A,FALSE,"PL"}</definedName>
    <definedName name="wrn.total." hidden="1">{"fcst w head depre cap",#N/A,FALSE,"PL";"new bud adj",#N/A,FALSE,"PL";"qtr",#N/A,FALSE,"PL";"quick",#N/A,FALSE,"PL";"bal sheet",#N/A,FALSE,"PL";"fixed assets",#N/A,FALSE,"PL"}</definedName>
    <definedName name="wrn.total.bud" localSheetId="13" hidden="1">{"fcst w head depre cap",#N/A,FALSE,"PL";"new bud adj",#N/A,FALSE,"PL";"qtr",#N/A,FALSE,"PL";"quick",#N/A,FALSE,"PL";"bal sheet",#N/A,FALSE,"PL";"fixed assets",#N/A,FALSE,"PL"}</definedName>
    <definedName name="wrn.total.bud" localSheetId="14" hidden="1">{"fcst w head depre cap",#N/A,FALSE,"PL";"new bud adj",#N/A,FALSE,"PL";"qtr",#N/A,FALSE,"PL";"quick",#N/A,FALSE,"PL";"bal sheet",#N/A,FALSE,"PL";"fixed assets",#N/A,FALSE,"PL"}</definedName>
    <definedName name="wrn.total.bud" localSheetId="17" hidden="1">{"fcst w head depre cap",#N/A,FALSE,"PL";"new bud adj",#N/A,FALSE,"PL";"qtr",#N/A,FALSE,"PL";"quick",#N/A,FALSE,"PL";"bal sheet",#N/A,FALSE,"PL";"fixed assets",#N/A,FALSE,"PL"}</definedName>
    <definedName name="wrn.total.bud" localSheetId="15" hidden="1">{"fcst w head depre cap",#N/A,FALSE,"PL";"new bud adj",#N/A,FALSE,"PL";"qtr",#N/A,FALSE,"PL";"quick",#N/A,FALSE,"PL";"bal sheet",#N/A,FALSE,"PL";"fixed assets",#N/A,FALSE,"PL"}</definedName>
    <definedName name="wrn.total.bud" localSheetId="16" hidden="1">{"fcst w head depre cap",#N/A,FALSE,"PL";"new bud adj",#N/A,FALSE,"PL";"qtr",#N/A,FALSE,"PL";"quick",#N/A,FALSE,"PL";"bal sheet",#N/A,FALSE,"PL";"fixed assets",#N/A,FALSE,"PL"}</definedName>
    <definedName name="wrn.total.bud" hidden="1">{"fcst w head depre cap",#N/A,FALSE,"PL";"new bud adj",#N/A,FALSE,"PL";"qtr",#N/A,FALSE,"PL";"quick",#N/A,FALSE,"PL";"bal sheet",#N/A,FALSE,"PL";"fixed assets",#N/A,FALSE,"PL"}</definedName>
    <definedName name="wrn.Valuation." localSheetId="13" hidden="1">{#N/A,#N/A,FALSE,"Colombo";#N/A,#N/A,FALSE,"Colata";#N/A,#N/A,FALSE,"Colombo + Colata"}</definedName>
    <definedName name="wrn.Valuation." localSheetId="14" hidden="1">{#N/A,#N/A,FALSE,"Colombo";#N/A,#N/A,FALSE,"Colata";#N/A,#N/A,FALSE,"Colombo + Colata"}</definedName>
    <definedName name="wrn.Valuation." localSheetId="17" hidden="1">{#N/A,#N/A,FALSE,"Colombo";#N/A,#N/A,FALSE,"Colata";#N/A,#N/A,FALSE,"Colombo + Colata"}</definedName>
    <definedName name="wrn.Valuation." localSheetId="15" hidden="1">{#N/A,#N/A,FALSE,"Colombo";#N/A,#N/A,FALSE,"Colata";#N/A,#N/A,FALSE,"Colombo + Colata"}</definedName>
    <definedName name="wrn.Valuation." localSheetId="16" hidden="1">{#N/A,#N/A,FALSE,"Colombo";#N/A,#N/A,FALSE,"Colata";#N/A,#N/A,FALSE,"Colombo + Colata"}</definedName>
    <definedName name="wrn.Valuation." hidden="1">{#N/A,#N/A,FALSE,"Colombo";#N/A,#N/A,FALSE,"Colata";#N/A,#N/A,FALSE,"Colombo + Colata"}</definedName>
    <definedName name="wrn1.total.bud" localSheetId="13" hidden="1">{"fcst w head depre cap",#N/A,FALSE,"PL";"new bud adj",#N/A,FALSE,"PL";"qtr",#N/A,FALSE,"PL";"quick",#N/A,FALSE,"PL";"bal sheet",#N/A,FALSE,"PL";"fixed assets",#N/A,FALSE,"PL"}</definedName>
    <definedName name="wrn1.total.bud" localSheetId="14" hidden="1">{"fcst w head depre cap",#N/A,FALSE,"PL";"new bud adj",#N/A,FALSE,"PL";"qtr",#N/A,FALSE,"PL";"quick",#N/A,FALSE,"PL";"bal sheet",#N/A,FALSE,"PL";"fixed assets",#N/A,FALSE,"PL"}</definedName>
    <definedName name="wrn1.total.bud" localSheetId="17" hidden="1">{"fcst w head depre cap",#N/A,FALSE,"PL";"new bud adj",#N/A,FALSE,"PL";"qtr",#N/A,FALSE,"PL";"quick",#N/A,FALSE,"PL";"bal sheet",#N/A,FALSE,"PL";"fixed assets",#N/A,FALSE,"PL"}</definedName>
    <definedName name="wrn1.total.bud" localSheetId="15" hidden="1">{"fcst w head depre cap",#N/A,FALSE,"PL";"new bud adj",#N/A,FALSE,"PL";"qtr",#N/A,FALSE,"PL";"quick",#N/A,FALSE,"PL";"bal sheet",#N/A,FALSE,"PL";"fixed assets",#N/A,FALSE,"PL"}</definedName>
    <definedName name="wrn1.total.bud" localSheetId="16" hidden="1">{"fcst w head depre cap",#N/A,FALSE,"PL";"new bud adj",#N/A,FALSE,"PL";"qtr",#N/A,FALSE,"PL";"quick",#N/A,FALSE,"PL";"bal sheet",#N/A,FALSE,"PL";"fixed assets",#N/A,FALSE,"PL"}</definedName>
    <definedName name="wrn1.total.bud" hidden="1">{"fcst w head depre cap",#N/A,FALSE,"PL";"new bud adj",#N/A,FALSE,"PL";"qtr",#N/A,FALSE,"PL";"quick",#N/A,FALSE,"PL";"bal sheet",#N/A,FALSE,"PL";"fixed assets",#N/A,FALSE,"PL"}</definedName>
    <definedName name="X" localSheetId="13" hidden="1">{"fcst w head depre cap",#N/A,FALSE,"PL";"new bud adj",#N/A,FALSE,"PL";"qtr",#N/A,FALSE,"PL";"quick",#N/A,FALSE,"PL";"bal sheet",#N/A,FALSE,"PL";"fixed assets",#N/A,FALSE,"PL"}</definedName>
    <definedName name="X" localSheetId="14" hidden="1">{"fcst w head depre cap",#N/A,FALSE,"PL";"new bud adj",#N/A,FALSE,"PL";"qtr",#N/A,FALSE,"PL";"quick",#N/A,FALSE,"PL";"bal sheet",#N/A,FALSE,"PL";"fixed assets",#N/A,FALSE,"PL"}</definedName>
    <definedName name="X" localSheetId="17" hidden="1">{"fcst w head depre cap",#N/A,FALSE,"PL";"new bud adj",#N/A,FALSE,"PL";"qtr",#N/A,FALSE,"PL";"quick",#N/A,FALSE,"PL";"bal sheet",#N/A,FALSE,"PL";"fixed assets",#N/A,FALSE,"PL"}</definedName>
    <definedName name="X" localSheetId="15" hidden="1">{"fcst w head depre cap",#N/A,FALSE,"PL";"new bud adj",#N/A,FALSE,"PL";"qtr",#N/A,FALSE,"PL";"quick",#N/A,FALSE,"PL";"bal sheet",#N/A,FALSE,"PL";"fixed assets",#N/A,FALSE,"PL"}</definedName>
    <definedName name="X" localSheetId="16" hidden="1">{"fcst w head depre cap",#N/A,FALSE,"PL";"new bud adj",#N/A,FALSE,"PL";"qtr",#N/A,FALSE,"PL";"quick",#N/A,FALSE,"PL";"bal sheet",#N/A,FALSE,"PL";"fixed assets",#N/A,FALSE,"PL"}</definedName>
    <definedName name="X" hidden="1">{"fcst w head depre cap",#N/A,FALSE,"PL";"new bud adj",#N/A,FALSE,"PL";"qtr",#N/A,FALSE,"PL";"quick",#N/A,FALSE,"PL";"bal sheet",#N/A,FALSE,"PL";"fixed assets",#N/A,FALSE,"PL"}</definedName>
    <definedName name="xx" localSheetId="13" hidden="1">{#N/A,#N/A,FALSE,"Income";#N/A,#N/A,FALSE,"Cost of Goods Sold";#N/A,#N/A,FALSE,"Other Costs";#N/A,#N/A,FALSE,"Other Income";#N/A,#N/A,FALSE,"Taxes";#N/A,#N/A,FALSE,"Other Deductions";#N/A,#N/A,FALSE,"Compensation of Officers"}</definedName>
    <definedName name="xx" localSheetId="14" hidden="1">{#N/A,#N/A,FALSE,"Income";#N/A,#N/A,FALSE,"Cost of Goods Sold";#N/A,#N/A,FALSE,"Other Costs";#N/A,#N/A,FALSE,"Other Income";#N/A,#N/A,FALSE,"Taxes";#N/A,#N/A,FALSE,"Other Deductions";#N/A,#N/A,FALSE,"Compensation of Officers"}</definedName>
    <definedName name="xx" localSheetId="17" hidden="1">{#N/A,#N/A,FALSE,"Income";#N/A,#N/A,FALSE,"Cost of Goods Sold";#N/A,#N/A,FALSE,"Other Costs";#N/A,#N/A,FALSE,"Other Income";#N/A,#N/A,FALSE,"Taxes";#N/A,#N/A,FALSE,"Other Deductions";#N/A,#N/A,FALSE,"Compensation of Officers"}</definedName>
    <definedName name="xx" localSheetId="15" hidden="1">{#N/A,#N/A,FALSE,"Income";#N/A,#N/A,FALSE,"Cost of Goods Sold";#N/A,#N/A,FALSE,"Other Costs";#N/A,#N/A,FALSE,"Other Income";#N/A,#N/A,FALSE,"Taxes";#N/A,#N/A,FALSE,"Other Deductions";#N/A,#N/A,FALSE,"Compensation of Officers"}</definedName>
    <definedName name="xx" localSheetId="16" hidden="1">{#N/A,#N/A,FALSE,"Income";#N/A,#N/A,FALSE,"Cost of Goods Sold";#N/A,#N/A,FALSE,"Other Costs";#N/A,#N/A,FALSE,"Other Income";#N/A,#N/A,FALSE,"Taxes";#N/A,#N/A,FALSE,"Other Deductions";#N/A,#N/A,FALSE,"Compensation of Officers"}</definedName>
    <definedName name="xx" hidden="1">{#N/A,#N/A,FALSE,"Income";#N/A,#N/A,FALSE,"Cost of Goods Sold";#N/A,#N/A,FALSE,"Other Costs";#N/A,#N/A,FALSE,"Other Income";#N/A,#N/A,FALSE,"Taxes";#N/A,#N/A,FALSE,"Other Deductions";#N/A,#N/A,FALSE,"Compensation of Officers"}</definedName>
    <definedName name="xxx" localSheetId="13">{16}</definedName>
    <definedName name="xxx" localSheetId="14">{16}</definedName>
    <definedName name="xxx" localSheetId="17">{16}</definedName>
    <definedName name="xxx" localSheetId="15">{16}</definedName>
    <definedName name="xxx" localSheetId="16">{16}</definedName>
    <definedName name="xxx">{16}</definedName>
    <definedName name="xxxx" localSheetId="17">#REF!</definedName>
    <definedName name="xxxx" localSheetId="16">#REF!</definedName>
    <definedName name="xxxx">#REF!</definedName>
    <definedName name="xyz" localSheetId="13" hidden="1">#REF!</definedName>
    <definedName name="xyz" localSheetId="17" hidden="1">#REF!</definedName>
    <definedName name="xyz" localSheetId="16" hidden="1">#REF!</definedName>
    <definedName name="xyz" hidden="1">#REF!</definedName>
    <definedName name="YEAR" localSheetId="17">#REF!</definedName>
    <definedName name="YEAR" localSheetId="16">#REF!</definedName>
    <definedName name="YEAR">#REF!</definedName>
    <definedName name="Year_of_Sale" localSheetId="13">#REF!</definedName>
    <definedName name="Year_of_Sale" localSheetId="17">#REF!</definedName>
    <definedName name="Year_of_Sale" localSheetId="16">#REF!</definedName>
    <definedName name="Year_of_Sale">#REF!</definedName>
    <definedName name="YEARS_TO_CF" localSheetId="17">#REF!</definedName>
    <definedName name="YEARS_TO_CF" localSheetId="16">#REF!</definedName>
    <definedName name="YEARS_TO_CF">#REF!</definedName>
    <definedName name="YEARS_TO_EXIT" localSheetId="17">#REF!</definedName>
    <definedName name="YEARS_TO_EXIT" localSheetId="16">#REF!</definedName>
    <definedName name="YEARS_TO_EXIT">#REF!</definedName>
    <definedName name="Yield_Increase" localSheetId="17">#REF!</definedName>
    <definedName name="Yield_Increase" localSheetId="16">#REF!</definedName>
    <definedName name="Yield_Increase">#REF!</definedName>
    <definedName name="YR0SWITCH" localSheetId="17">#REF!</definedName>
    <definedName name="YR0SWITCH" localSheetId="16">#REF!</definedName>
    <definedName name="YR0SWITCH">#REF!</definedName>
    <definedName name="Zusammenfassung" localSheetId="13">#REF!</definedName>
    <definedName name="Zusammenfassung" localSheetId="14">#REF!</definedName>
    <definedName name="Zusammenfassung" localSheetId="15">#REF!</definedName>
    <definedName name="Zusammenfassung">#REF!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87" i="144" l="1" a="1"/>
  <c r="N87" i="144" s="1"/>
  <c r="A87" i="144"/>
  <c r="N86" i="144" a="1"/>
  <c r="N86" i="144" s="1"/>
  <c r="A86" i="144"/>
  <c r="A85" i="144"/>
  <c r="A84" i="144"/>
  <c r="A83" i="144"/>
  <c r="A82" i="144"/>
  <c r="A81" i="144"/>
  <c r="A80" i="144"/>
  <c r="A79" i="144"/>
  <c r="A78" i="144"/>
  <c r="A77" i="144"/>
  <c r="A76" i="144"/>
  <c r="A75" i="144"/>
  <c r="A74" i="144"/>
  <c r="N74" i="144" s="1" a="1"/>
  <c r="N74" i="144" s="1"/>
  <c r="Q74" i="144" s="1"/>
  <c r="A73" i="144"/>
  <c r="A72" i="144"/>
  <c r="A71" i="144"/>
  <c r="A70" i="144"/>
  <c r="A69" i="144"/>
  <c r="A68" i="144"/>
  <c r="A67" i="144"/>
  <c r="A66" i="144"/>
  <c r="A65" i="144"/>
  <c r="A64" i="144"/>
  <c r="A63" i="144"/>
  <c r="Q62" i="144"/>
  <c r="A62" i="144"/>
  <c r="A61" i="144"/>
  <c r="A60" i="144"/>
  <c r="A59" i="144"/>
  <c r="N58" i="144" a="1"/>
  <c r="N58" i="144" s="1"/>
  <c r="Q58" i="144" s="1"/>
  <c r="A58" i="144"/>
  <c r="A57" i="144"/>
  <c r="A56" i="144"/>
  <c r="A55" i="144"/>
  <c r="A54" i="144"/>
  <c r="A53" i="144"/>
  <c r="A52" i="144"/>
  <c r="A51" i="144"/>
  <c r="A50" i="144"/>
  <c r="A49" i="144"/>
  <c r="A48" i="144"/>
  <c r="A47" i="144"/>
  <c r="A46" i="144"/>
  <c r="A45" i="144"/>
  <c r="A44" i="144"/>
  <c r="N44" i="144" s="1" a="1"/>
  <c r="N44" i="144" s="1"/>
  <c r="Q44" i="144" s="1"/>
  <c r="A43" i="144"/>
  <c r="A42" i="144"/>
  <c r="A41" i="144"/>
  <c r="A40" i="144"/>
  <c r="A39" i="144"/>
  <c r="A38" i="144"/>
  <c r="A37" i="144"/>
  <c r="A36" i="144"/>
  <c r="N36" i="144" s="1" a="1"/>
  <c r="N36" i="144" s="1"/>
  <c r="Q36" i="144" s="1"/>
  <c r="A35" i="144"/>
  <c r="A34" i="144"/>
  <c r="A33" i="144"/>
  <c r="A32" i="144"/>
  <c r="A31" i="144"/>
  <c r="A30" i="144"/>
  <c r="Q29" i="144"/>
  <c r="A29" i="144"/>
  <c r="Q28" i="144"/>
  <c r="A28" i="144"/>
  <c r="Q27" i="144"/>
  <c r="P27" i="144"/>
  <c r="A27" i="144"/>
  <c r="Q26" i="144"/>
  <c r="A26" i="144"/>
  <c r="Q25" i="144"/>
  <c r="A25" i="144"/>
  <c r="P25" i="144" s="1"/>
  <c r="A24" i="144"/>
  <c r="Q23" i="144"/>
  <c r="A23" i="144"/>
  <c r="P23" i="144" s="1"/>
  <c r="A22" i="144"/>
  <c r="A21" i="144"/>
  <c r="N20" i="144" a="1"/>
  <c r="N20" i="144" s="1"/>
  <c r="Q20" i="144" s="1"/>
  <c r="A20" i="144"/>
  <c r="A19" i="144"/>
  <c r="Q18" i="144"/>
  <c r="A18" i="144"/>
  <c r="N17" i="144"/>
  <c r="Q17" i="144" s="1"/>
  <c r="N17" i="144" a="1"/>
  <c r="A17" i="144"/>
  <c r="A16" i="144"/>
  <c r="A15" i="144"/>
  <c r="N15" i="144" s="1" a="1"/>
  <c r="N15" i="144" s="1"/>
  <c r="Q15" i="144" s="1"/>
  <c r="Q14" i="144"/>
  <c r="A14" i="144"/>
  <c r="N13" i="144" a="1"/>
  <c r="N13" i="144" s="1"/>
  <c r="Q13" i="144" s="1"/>
  <c r="A13" i="144"/>
  <c r="N12" i="144" a="1"/>
  <c r="N12" i="144" s="1"/>
  <c r="Q12" i="144" s="1"/>
  <c r="A12" i="144"/>
  <c r="A11" i="144"/>
  <c r="A10" i="144"/>
  <c r="A9" i="144"/>
  <c r="N9" i="144" s="1" a="1"/>
  <c r="N9" i="144" s="1"/>
  <c r="Q9" i="144" s="1"/>
  <c r="A8" i="144"/>
  <c r="A7" i="144"/>
  <c r="N7" i="144" s="1" a="1"/>
  <c r="N7" i="144" s="1"/>
  <c r="Q7" i="144" s="1"/>
  <c r="Q6" i="144"/>
  <c r="P6" i="144"/>
  <c r="A6" i="144"/>
  <c r="A5" i="144"/>
  <c r="A4" i="144"/>
  <c r="A3" i="144"/>
  <c r="A5" i="87"/>
  <c r="A6" i="87"/>
  <c r="A7" i="87"/>
  <c r="A8" i="87"/>
  <c r="A9" i="87"/>
  <c r="A10" i="87"/>
  <c r="A11" i="87"/>
  <c r="A12" i="87"/>
  <c r="A13" i="87"/>
  <c r="A14" i="87"/>
  <c r="A4" i="87"/>
  <c r="AA5" i="89"/>
  <c r="AA6" i="89"/>
  <c r="AA7" i="89"/>
  <c r="AA8" i="89"/>
  <c r="AA9" i="89"/>
  <c r="AA10" i="89"/>
  <c r="AA11" i="89"/>
  <c r="AA12" i="89"/>
  <c r="AA13" i="89"/>
  <c r="AA14" i="89"/>
  <c r="AA15" i="89"/>
  <c r="AA16" i="89"/>
  <c r="AA17" i="89"/>
  <c r="AA18" i="89"/>
  <c r="AA19" i="89"/>
  <c r="AA20" i="89"/>
  <c r="AA21" i="89"/>
  <c r="AA22" i="89"/>
  <c r="AA23" i="89"/>
  <c r="AA24" i="89"/>
  <c r="AA25" i="89"/>
  <c r="AA26" i="89"/>
  <c r="AA27" i="89"/>
  <c r="AA28" i="89"/>
  <c r="AA29" i="89"/>
  <c r="AA30" i="89"/>
  <c r="AA31" i="89"/>
  <c r="AA32" i="89"/>
  <c r="AA33" i="89"/>
  <c r="AA34" i="89"/>
  <c r="AA35" i="89"/>
  <c r="AA36" i="89"/>
  <c r="AA37" i="89"/>
  <c r="AA38" i="89"/>
  <c r="AA39" i="89"/>
  <c r="AA40" i="89"/>
  <c r="AA41" i="89"/>
  <c r="AA42" i="89"/>
  <c r="AA43" i="89"/>
  <c r="AA44" i="89"/>
  <c r="AA45" i="89"/>
  <c r="AA46" i="89"/>
  <c r="AA47" i="89"/>
  <c r="AA48" i="89"/>
  <c r="AA49" i="89"/>
  <c r="AA50" i="89"/>
  <c r="AA51" i="89"/>
  <c r="AA52" i="89"/>
  <c r="AA53" i="89"/>
  <c r="AA54" i="89"/>
  <c r="AA55" i="89"/>
  <c r="AA56" i="89"/>
  <c r="AA57" i="89"/>
  <c r="AA58" i="89"/>
  <c r="AA59" i="89"/>
  <c r="AA60" i="89"/>
  <c r="AA61" i="89"/>
  <c r="AA62" i="89"/>
  <c r="AA63" i="89"/>
  <c r="AA64" i="89"/>
  <c r="AA65" i="89"/>
  <c r="AA66" i="89"/>
  <c r="AA67" i="89"/>
  <c r="AA68" i="89"/>
  <c r="AA69" i="89"/>
  <c r="AA70" i="89"/>
  <c r="AA71" i="89"/>
  <c r="AA72" i="89"/>
  <c r="AA73" i="89"/>
  <c r="AA74" i="89"/>
  <c r="AA75" i="89"/>
  <c r="AA76" i="89"/>
  <c r="AA77" i="89"/>
  <c r="AA78" i="89"/>
  <c r="AA79" i="89"/>
  <c r="AA80" i="89"/>
  <c r="AA81" i="89"/>
  <c r="AA82" i="89"/>
  <c r="AA83" i="89"/>
  <c r="AA84" i="89"/>
  <c r="AA85" i="89"/>
  <c r="AA86" i="89"/>
  <c r="AA87" i="89"/>
  <c r="AA88" i="89"/>
  <c r="AA89" i="89"/>
  <c r="AA90" i="89"/>
  <c r="AA91" i="89"/>
  <c r="AA92" i="89"/>
  <c r="AA93" i="89"/>
  <c r="AA94" i="89"/>
  <c r="AA95" i="89"/>
  <c r="AA96" i="89"/>
  <c r="AA97" i="89"/>
  <c r="AA98" i="89"/>
  <c r="AA99" i="89"/>
  <c r="AA100" i="89"/>
  <c r="AA101" i="89"/>
  <c r="AA102" i="89"/>
  <c r="AA103" i="89"/>
  <c r="AA104" i="89"/>
  <c r="AA105" i="89"/>
  <c r="AA106" i="89"/>
  <c r="AA107" i="89"/>
  <c r="AA108" i="89"/>
  <c r="AA109" i="89"/>
  <c r="AA110" i="89"/>
  <c r="AA111" i="89"/>
  <c r="AA112" i="89"/>
  <c r="AA113" i="89"/>
  <c r="AA114" i="89"/>
  <c r="AA115" i="89"/>
  <c r="AA116" i="89"/>
  <c r="AA117" i="89"/>
  <c r="AA118" i="89"/>
  <c r="AA119" i="89"/>
  <c r="AA120" i="89"/>
  <c r="AA121" i="89"/>
  <c r="AA122" i="89"/>
  <c r="AA123" i="89"/>
  <c r="AA124" i="89"/>
  <c r="AA125" i="89"/>
  <c r="AA126" i="89"/>
  <c r="AA127" i="89"/>
  <c r="AA128" i="89"/>
  <c r="AA129" i="89"/>
  <c r="AA130" i="89"/>
  <c r="AA131" i="89"/>
  <c r="AA132" i="89"/>
  <c r="AA133" i="89"/>
  <c r="AA134" i="89"/>
  <c r="AA135" i="89"/>
  <c r="AA136" i="89"/>
  <c r="AA137" i="89"/>
  <c r="AA138" i="89"/>
  <c r="AA139" i="89"/>
  <c r="AA140" i="89"/>
  <c r="AA141" i="89"/>
  <c r="AA142" i="89"/>
  <c r="AA143" i="89"/>
  <c r="AA144" i="89"/>
  <c r="AA145" i="89"/>
  <c r="AA146" i="89"/>
  <c r="AA147" i="89"/>
  <c r="AA148" i="89"/>
  <c r="AA149" i="89"/>
  <c r="AA150" i="89"/>
  <c r="AA151" i="89"/>
  <c r="AA152" i="89"/>
  <c r="AA153" i="89"/>
  <c r="AA154" i="89"/>
  <c r="AA155" i="89"/>
  <c r="AA156" i="89"/>
  <c r="AA157" i="89"/>
  <c r="AA158" i="89"/>
  <c r="AA159" i="89"/>
  <c r="AA160" i="89"/>
  <c r="AA161" i="89"/>
  <c r="AA162" i="89"/>
  <c r="AA163" i="89"/>
  <c r="AA164" i="89"/>
  <c r="AA165" i="89"/>
  <c r="AA166" i="89"/>
  <c r="AA167" i="89"/>
  <c r="AA168" i="89"/>
  <c r="AA169" i="89"/>
  <c r="AA170" i="89"/>
  <c r="AA171" i="89"/>
  <c r="AA172" i="89"/>
  <c r="AA173" i="89"/>
  <c r="AA174" i="89"/>
  <c r="AA175" i="89"/>
  <c r="AA176" i="89"/>
  <c r="AA177" i="89"/>
  <c r="AA178" i="89"/>
  <c r="AA179" i="89"/>
  <c r="AA180" i="89"/>
  <c r="AA181" i="89"/>
  <c r="AA182" i="89"/>
  <c r="AA183" i="89"/>
  <c r="AA184" i="89"/>
  <c r="AA185" i="89"/>
  <c r="AA186" i="89"/>
  <c r="AA187" i="89"/>
  <c r="AA188" i="89"/>
  <c r="AA189" i="89"/>
  <c r="AA190" i="89"/>
  <c r="AA191" i="89"/>
  <c r="AA192" i="89"/>
  <c r="AA193" i="89"/>
  <c r="AA194" i="89"/>
  <c r="AA195" i="89"/>
  <c r="AA196" i="89"/>
  <c r="AA197" i="89"/>
  <c r="AA198" i="89"/>
  <c r="AA199" i="89"/>
  <c r="AA200" i="89"/>
  <c r="AA201" i="89"/>
  <c r="AA202" i="89"/>
  <c r="AA203" i="89"/>
  <c r="AA204" i="89"/>
  <c r="AA205" i="89"/>
  <c r="AA206" i="89"/>
  <c r="AA207" i="89"/>
  <c r="AA208" i="89"/>
  <c r="AA209" i="89"/>
  <c r="AA210" i="89"/>
  <c r="AA211" i="89"/>
  <c r="AA212" i="89"/>
  <c r="AA213" i="89"/>
  <c r="AA214" i="89"/>
  <c r="AA215" i="89"/>
  <c r="AA216" i="89"/>
  <c r="AA217" i="89"/>
  <c r="AA218" i="89"/>
  <c r="AA219" i="89"/>
  <c r="AA220" i="89"/>
  <c r="AA221" i="89"/>
  <c r="AA222" i="89"/>
  <c r="AA223" i="89"/>
  <c r="AA224" i="89"/>
  <c r="AA225" i="89"/>
  <c r="AA226" i="89"/>
  <c r="AA227" i="89"/>
  <c r="AA228" i="89"/>
  <c r="AA229" i="89"/>
  <c r="AA230" i="89"/>
  <c r="AA231" i="89"/>
  <c r="AA232" i="89"/>
  <c r="AA233" i="89"/>
  <c r="AA234" i="89"/>
  <c r="AA235" i="89"/>
  <c r="AA236" i="89"/>
  <c r="AA237" i="89"/>
  <c r="AA238" i="89"/>
  <c r="AA239" i="89"/>
  <c r="AA240" i="89"/>
  <c r="AA241" i="89"/>
  <c r="AA242" i="89"/>
  <c r="AA243" i="89"/>
  <c r="AA244" i="89"/>
  <c r="AA245" i="89"/>
  <c r="AA246" i="89"/>
  <c r="AA247" i="89"/>
  <c r="AA248" i="89"/>
  <c r="AA249" i="89"/>
  <c r="AA250" i="89"/>
  <c r="AA251" i="89"/>
  <c r="AA252" i="89"/>
  <c r="AA253" i="89"/>
  <c r="AA254" i="89"/>
  <c r="AA255" i="89"/>
  <c r="AA256" i="89"/>
  <c r="AA257" i="89"/>
  <c r="AA258" i="89"/>
  <c r="AA259" i="89"/>
  <c r="AA260" i="89"/>
  <c r="AA261" i="89"/>
  <c r="AA262" i="89"/>
  <c r="AA263" i="89"/>
  <c r="AA264" i="89"/>
  <c r="AA265" i="89"/>
  <c r="AA266" i="89"/>
  <c r="AA267" i="89"/>
  <c r="AA268" i="89"/>
  <c r="AA269" i="89"/>
  <c r="AA270" i="89"/>
  <c r="AA271" i="89"/>
  <c r="AA272" i="89"/>
  <c r="AA273" i="89"/>
  <c r="AA274" i="89"/>
  <c r="AA275" i="89"/>
  <c r="AA276" i="89"/>
  <c r="AA277" i="89"/>
  <c r="AA278" i="89"/>
  <c r="AA279" i="89"/>
  <c r="AA280" i="89"/>
  <c r="AA281" i="89"/>
  <c r="AA282" i="89"/>
  <c r="AA283" i="89"/>
  <c r="AA284" i="89"/>
  <c r="AA285" i="89"/>
  <c r="AA286" i="89"/>
  <c r="AA287" i="89"/>
  <c r="AA288" i="89"/>
  <c r="AA289" i="89"/>
  <c r="AA290" i="89"/>
  <c r="AA291" i="89"/>
  <c r="AA292" i="89"/>
  <c r="AA293" i="89"/>
  <c r="AA294" i="89"/>
  <c r="AA295" i="89"/>
  <c r="AA296" i="89"/>
  <c r="AA297" i="89"/>
  <c r="AA298" i="89"/>
  <c r="AA299" i="89"/>
  <c r="AA300" i="89"/>
  <c r="AA301" i="89"/>
  <c r="AA302" i="89"/>
  <c r="AA303" i="89"/>
  <c r="AA304" i="89"/>
  <c r="AA305" i="89"/>
  <c r="AA306" i="89"/>
  <c r="AA307" i="89"/>
  <c r="AA308" i="89"/>
  <c r="AA309" i="89"/>
  <c r="AA310" i="89"/>
  <c r="AA311" i="89"/>
  <c r="AA312" i="89"/>
  <c r="AA313" i="89"/>
  <c r="AA314" i="89"/>
  <c r="AA315" i="89"/>
  <c r="AA316" i="89"/>
  <c r="AA317" i="89"/>
  <c r="AA318" i="89"/>
  <c r="AA319" i="89"/>
  <c r="AA320" i="89"/>
  <c r="AA321" i="89"/>
  <c r="AA322" i="89"/>
  <c r="AA323" i="89"/>
  <c r="AA324" i="89"/>
  <c r="AA325" i="89"/>
  <c r="AA326" i="89"/>
  <c r="AA327" i="89"/>
  <c r="AA328" i="89"/>
  <c r="AA329" i="89"/>
  <c r="AA330" i="89"/>
  <c r="AA331" i="89"/>
  <c r="AA332" i="89"/>
  <c r="AA333" i="89"/>
  <c r="AA334" i="89"/>
  <c r="AA335" i="89"/>
  <c r="AA336" i="89"/>
  <c r="AA337" i="89"/>
  <c r="AA338" i="89"/>
  <c r="AA339" i="89"/>
  <c r="AA340" i="89"/>
  <c r="AA341" i="89"/>
  <c r="AA342" i="89"/>
  <c r="AA343" i="89"/>
  <c r="AA344" i="89"/>
  <c r="AA345" i="89"/>
  <c r="AA346" i="89"/>
  <c r="AA347" i="89"/>
  <c r="AA348" i="89"/>
  <c r="AA349" i="89"/>
  <c r="AA350" i="89"/>
  <c r="AA351" i="89"/>
  <c r="AA352" i="89"/>
  <c r="AA353" i="89"/>
  <c r="AA354" i="89"/>
  <c r="AA355" i="89"/>
  <c r="AA356" i="89"/>
  <c r="AA357" i="89"/>
  <c r="AA358" i="89"/>
  <c r="AA359" i="89"/>
  <c r="AA360" i="89"/>
  <c r="AA361" i="89"/>
  <c r="AA362" i="89"/>
  <c r="AA363" i="89"/>
  <c r="AA364" i="89"/>
  <c r="AA365" i="89"/>
  <c r="AA366" i="89"/>
  <c r="AA367" i="89"/>
  <c r="AA368" i="89"/>
  <c r="AA369" i="89"/>
  <c r="AA370" i="89"/>
  <c r="AA371" i="89"/>
  <c r="AA372" i="89"/>
  <c r="AA373" i="89"/>
  <c r="AA374" i="89"/>
  <c r="AA375" i="89"/>
  <c r="AA376" i="89"/>
  <c r="AA377" i="89"/>
  <c r="AA378" i="89"/>
  <c r="AA379" i="89"/>
  <c r="AA380" i="89"/>
  <c r="AA381" i="89"/>
  <c r="AA382" i="89"/>
  <c r="AA383" i="89"/>
  <c r="AA384" i="89"/>
  <c r="AA385" i="89"/>
  <c r="AA386" i="89"/>
  <c r="AA387" i="89"/>
  <c r="AA388" i="89"/>
  <c r="AA389" i="89"/>
  <c r="AA390" i="89"/>
  <c r="AA391" i="89"/>
  <c r="AA392" i="89"/>
  <c r="AA393" i="89"/>
  <c r="AA394" i="89"/>
  <c r="AA395" i="89"/>
  <c r="AA396" i="89"/>
  <c r="AA397" i="89"/>
  <c r="AA4" i="89"/>
  <c r="V399" i="89"/>
  <c r="U399" i="89"/>
  <c r="T399" i="89"/>
  <c r="S399" i="89"/>
  <c r="R399" i="89"/>
  <c r="P399" i="89"/>
  <c r="O399" i="89"/>
  <c r="N399" i="89"/>
  <c r="M399" i="89"/>
  <c r="L399" i="89"/>
  <c r="K399" i="89"/>
  <c r="J399" i="89"/>
  <c r="I399" i="89"/>
  <c r="X397" i="89"/>
  <c r="Q397" i="89"/>
  <c r="W397" i="89" s="1"/>
  <c r="A397" i="89"/>
  <c r="X396" i="89"/>
  <c r="Q396" i="89"/>
  <c r="W396" i="89" s="1"/>
  <c r="A396" i="89"/>
  <c r="X395" i="89"/>
  <c r="Q395" i="89"/>
  <c r="W395" i="89" s="1"/>
  <c r="A395" i="89"/>
  <c r="X394" i="89"/>
  <c r="Q394" i="89"/>
  <c r="W394" i="89" s="1"/>
  <c r="A394" i="89"/>
  <c r="X393" i="89"/>
  <c r="Q393" i="89"/>
  <c r="W393" i="89" s="1"/>
  <c r="A393" i="89"/>
  <c r="X392" i="89"/>
  <c r="Q392" i="89"/>
  <c r="W392" i="89" s="1"/>
  <c r="A392" i="89"/>
  <c r="X391" i="89"/>
  <c r="Q391" i="89"/>
  <c r="W391" i="89" s="1"/>
  <c r="A391" i="89"/>
  <c r="X390" i="89"/>
  <c r="Q390" i="89"/>
  <c r="W390" i="89" s="1"/>
  <c r="A390" i="89"/>
  <c r="X389" i="89"/>
  <c r="Q389" i="89"/>
  <c r="W389" i="89" s="1"/>
  <c r="A389" i="89"/>
  <c r="X388" i="89"/>
  <c r="Q388" i="89"/>
  <c r="W388" i="89" s="1"/>
  <c r="A388" i="89"/>
  <c r="X387" i="89"/>
  <c r="Q387" i="89"/>
  <c r="W387" i="89" s="1"/>
  <c r="A387" i="89"/>
  <c r="X386" i="89"/>
  <c r="Q386" i="89"/>
  <c r="W386" i="89" s="1"/>
  <c r="A386" i="89"/>
  <c r="X385" i="89"/>
  <c r="Q385" i="89"/>
  <c r="W385" i="89" s="1"/>
  <c r="A385" i="89"/>
  <c r="X384" i="89"/>
  <c r="Q384" i="89"/>
  <c r="W384" i="89" s="1"/>
  <c r="A384" i="89"/>
  <c r="X383" i="89"/>
  <c r="Q383" i="89"/>
  <c r="W383" i="89" s="1"/>
  <c r="A383" i="89"/>
  <c r="X382" i="89"/>
  <c r="Q382" i="89"/>
  <c r="W382" i="89" s="1"/>
  <c r="A382" i="89"/>
  <c r="X381" i="89"/>
  <c r="Q381" i="89"/>
  <c r="W381" i="89" s="1"/>
  <c r="A381" i="89"/>
  <c r="X380" i="89"/>
  <c r="Q380" i="89"/>
  <c r="W380" i="89" s="1"/>
  <c r="A380" i="89"/>
  <c r="X379" i="89"/>
  <c r="Q379" i="89"/>
  <c r="W379" i="89" s="1"/>
  <c r="A379" i="89"/>
  <c r="X378" i="89"/>
  <c r="Q378" i="89"/>
  <c r="W378" i="89" s="1"/>
  <c r="A378" i="89"/>
  <c r="X377" i="89"/>
  <c r="Q377" i="89"/>
  <c r="W377" i="89" s="1"/>
  <c r="A377" i="89"/>
  <c r="X376" i="89"/>
  <c r="Q376" i="89"/>
  <c r="W376" i="89" s="1"/>
  <c r="A376" i="89"/>
  <c r="X375" i="89"/>
  <c r="Q375" i="89"/>
  <c r="W375" i="89" s="1"/>
  <c r="A375" i="89"/>
  <c r="X374" i="89"/>
  <c r="Q374" i="89"/>
  <c r="W374" i="89" s="1"/>
  <c r="A374" i="89"/>
  <c r="X373" i="89"/>
  <c r="Q373" i="89"/>
  <c r="W373" i="89" s="1"/>
  <c r="A373" i="89"/>
  <c r="X372" i="89"/>
  <c r="Q372" i="89"/>
  <c r="W372" i="89" s="1"/>
  <c r="A372" i="89"/>
  <c r="X371" i="89"/>
  <c r="Q371" i="89"/>
  <c r="W371" i="89" s="1"/>
  <c r="A371" i="89"/>
  <c r="X370" i="89"/>
  <c r="Q370" i="89"/>
  <c r="W370" i="89" s="1"/>
  <c r="A370" i="89"/>
  <c r="X369" i="89"/>
  <c r="Q369" i="89"/>
  <c r="W369" i="89" s="1"/>
  <c r="A369" i="89"/>
  <c r="X368" i="89"/>
  <c r="Q368" i="89"/>
  <c r="W368" i="89" s="1"/>
  <c r="A368" i="89"/>
  <c r="X367" i="89"/>
  <c r="Q367" i="89"/>
  <c r="W367" i="89" s="1"/>
  <c r="A367" i="89"/>
  <c r="X366" i="89"/>
  <c r="Q366" i="89"/>
  <c r="W366" i="89" s="1"/>
  <c r="A366" i="89"/>
  <c r="X365" i="89"/>
  <c r="Q365" i="89"/>
  <c r="A365" i="89"/>
  <c r="X364" i="89"/>
  <c r="W364" i="89"/>
  <c r="Q364" i="89"/>
  <c r="A364" i="89"/>
  <c r="X363" i="89"/>
  <c r="W363" i="89"/>
  <c r="Q363" i="89"/>
  <c r="A363" i="89"/>
  <c r="X362" i="89"/>
  <c r="W362" i="89"/>
  <c r="Q362" i="89"/>
  <c r="A362" i="89"/>
  <c r="X361" i="89"/>
  <c r="W361" i="89"/>
  <c r="Q361" i="89"/>
  <c r="A361" i="89"/>
  <c r="X360" i="89"/>
  <c r="W360" i="89"/>
  <c r="Q360" i="89"/>
  <c r="A360" i="89"/>
  <c r="X359" i="89"/>
  <c r="W359" i="89"/>
  <c r="Q359" i="89"/>
  <c r="A359" i="89"/>
  <c r="X358" i="89"/>
  <c r="W358" i="89"/>
  <c r="Q358" i="89"/>
  <c r="A358" i="89"/>
  <c r="X357" i="89"/>
  <c r="W357" i="89"/>
  <c r="Q357" i="89"/>
  <c r="A357" i="89"/>
  <c r="X356" i="89"/>
  <c r="W356" i="89"/>
  <c r="Q356" i="89"/>
  <c r="A356" i="89"/>
  <c r="X355" i="89"/>
  <c r="W355" i="89"/>
  <c r="Q355" i="89"/>
  <c r="A355" i="89"/>
  <c r="X354" i="89"/>
  <c r="W354" i="89"/>
  <c r="Q354" i="89"/>
  <c r="A354" i="89"/>
  <c r="X353" i="89"/>
  <c r="W353" i="89"/>
  <c r="Q353" i="89"/>
  <c r="A353" i="89"/>
  <c r="X352" i="89"/>
  <c r="W352" i="89"/>
  <c r="Q352" i="89"/>
  <c r="A352" i="89"/>
  <c r="X351" i="89"/>
  <c r="W351" i="89"/>
  <c r="Q351" i="89"/>
  <c r="A351" i="89"/>
  <c r="X350" i="89"/>
  <c r="W350" i="89"/>
  <c r="Q350" i="89"/>
  <c r="A350" i="89"/>
  <c r="X349" i="89"/>
  <c r="Q349" i="89"/>
  <c r="A349" i="89"/>
  <c r="X348" i="89"/>
  <c r="Q348" i="89"/>
  <c r="W348" i="89" s="1"/>
  <c r="A348" i="89"/>
  <c r="X347" i="89"/>
  <c r="W347" i="89"/>
  <c r="Q347" i="89"/>
  <c r="A347" i="89"/>
  <c r="X346" i="89"/>
  <c r="Q346" i="89"/>
  <c r="W346" i="89" s="1"/>
  <c r="A346" i="89"/>
  <c r="X345" i="89"/>
  <c r="Q345" i="89"/>
  <c r="W345" i="89" s="1"/>
  <c r="A345" i="89"/>
  <c r="X344" i="89"/>
  <c r="W344" i="89"/>
  <c r="Q344" i="89"/>
  <c r="A344" i="89"/>
  <c r="X343" i="89"/>
  <c r="Q343" i="89"/>
  <c r="W343" i="89" s="1"/>
  <c r="A343" i="89"/>
  <c r="X342" i="89"/>
  <c r="Q342" i="89"/>
  <c r="W342" i="89" s="1"/>
  <c r="A342" i="89"/>
  <c r="X341" i="89"/>
  <c r="W341" i="89"/>
  <c r="Q341" i="89"/>
  <c r="A341" i="89"/>
  <c r="X340" i="89"/>
  <c r="Q340" i="89"/>
  <c r="W340" i="89" s="1"/>
  <c r="A340" i="89"/>
  <c r="X339" i="89"/>
  <c r="Q339" i="89"/>
  <c r="W339" i="89" s="1"/>
  <c r="A339" i="89"/>
  <c r="X338" i="89"/>
  <c r="W338" i="89"/>
  <c r="Q338" i="89"/>
  <c r="A338" i="89"/>
  <c r="X337" i="89"/>
  <c r="Q337" i="89"/>
  <c r="W337" i="89" s="1"/>
  <c r="A337" i="89"/>
  <c r="X336" i="89"/>
  <c r="Q336" i="89"/>
  <c r="W336" i="89" s="1"/>
  <c r="A336" i="89"/>
  <c r="X335" i="89"/>
  <c r="W335" i="89"/>
  <c r="Q335" i="89"/>
  <c r="A335" i="89"/>
  <c r="X334" i="89"/>
  <c r="Q334" i="89"/>
  <c r="W334" i="89" s="1"/>
  <c r="A334" i="89"/>
  <c r="X333" i="89"/>
  <c r="Q333" i="89"/>
  <c r="W333" i="89" s="1"/>
  <c r="A333" i="89"/>
  <c r="X332" i="89"/>
  <c r="W332" i="89"/>
  <c r="Q332" i="89"/>
  <c r="A332" i="89"/>
  <c r="X331" i="89"/>
  <c r="Q331" i="89"/>
  <c r="W331" i="89" s="1"/>
  <c r="A331" i="89"/>
  <c r="X330" i="89"/>
  <c r="Q330" i="89"/>
  <c r="W330" i="89" s="1"/>
  <c r="A330" i="89"/>
  <c r="X329" i="89"/>
  <c r="W329" i="89"/>
  <c r="Q329" i="89"/>
  <c r="A329" i="89"/>
  <c r="X328" i="89"/>
  <c r="Q328" i="89"/>
  <c r="W328" i="89" s="1"/>
  <c r="A328" i="89"/>
  <c r="X327" i="89"/>
  <c r="Q327" i="89"/>
  <c r="W327" i="89" s="1"/>
  <c r="A327" i="89"/>
  <c r="X326" i="89"/>
  <c r="W326" i="89"/>
  <c r="Q326" i="89"/>
  <c r="A326" i="89"/>
  <c r="X325" i="89"/>
  <c r="Q325" i="89"/>
  <c r="W325" i="89" s="1"/>
  <c r="A325" i="89"/>
  <c r="X324" i="89"/>
  <c r="Q324" i="89"/>
  <c r="W324" i="89" s="1"/>
  <c r="A324" i="89"/>
  <c r="X323" i="89"/>
  <c r="W323" i="89"/>
  <c r="Q323" i="89"/>
  <c r="A323" i="89"/>
  <c r="X322" i="89"/>
  <c r="Q322" i="89"/>
  <c r="W322" i="89" s="1"/>
  <c r="A322" i="89"/>
  <c r="X321" i="89"/>
  <c r="Q321" i="89"/>
  <c r="W321" i="89" s="1"/>
  <c r="A321" i="89"/>
  <c r="X320" i="89"/>
  <c r="W320" i="89"/>
  <c r="Q320" i="89"/>
  <c r="A320" i="89"/>
  <c r="X319" i="89"/>
  <c r="Q319" i="89"/>
  <c r="W319" i="89" s="1"/>
  <c r="A319" i="89"/>
  <c r="X318" i="89"/>
  <c r="Q318" i="89"/>
  <c r="W318" i="89" s="1"/>
  <c r="A318" i="89"/>
  <c r="X317" i="89"/>
  <c r="W317" i="89"/>
  <c r="Q317" i="89"/>
  <c r="A317" i="89"/>
  <c r="X316" i="89"/>
  <c r="Q316" i="89"/>
  <c r="W316" i="89" s="1"/>
  <c r="A316" i="89"/>
  <c r="X315" i="89"/>
  <c r="Q315" i="89"/>
  <c r="W315" i="89" s="1"/>
  <c r="A315" i="89"/>
  <c r="X314" i="89"/>
  <c r="W314" i="89"/>
  <c r="Q314" i="89"/>
  <c r="A314" i="89"/>
  <c r="X313" i="89"/>
  <c r="Q313" i="89"/>
  <c r="W313" i="89" s="1"/>
  <c r="A313" i="89"/>
  <c r="X312" i="89"/>
  <c r="Q312" i="89"/>
  <c r="W312" i="89" s="1"/>
  <c r="A312" i="89"/>
  <c r="X311" i="89"/>
  <c r="W311" i="89"/>
  <c r="Q311" i="89"/>
  <c r="A311" i="89"/>
  <c r="X310" i="89"/>
  <c r="Q310" i="89"/>
  <c r="W310" i="89" s="1"/>
  <c r="A310" i="89"/>
  <c r="X309" i="89"/>
  <c r="Q309" i="89"/>
  <c r="W309" i="89" s="1"/>
  <c r="A309" i="89"/>
  <c r="X308" i="89"/>
  <c r="W308" i="89"/>
  <c r="Q308" i="89"/>
  <c r="A308" i="89"/>
  <c r="X307" i="89"/>
  <c r="Q307" i="89"/>
  <c r="W307" i="89" s="1"/>
  <c r="A307" i="89"/>
  <c r="X306" i="89"/>
  <c r="Q306" i="89"/>
  <c r="W306" i="89" s="1"/>
  <c r="A306" i="89"/>
  <c r="X305" i="89"/>
  <c r="W305" i="89"/>
  <c r="Q305" i="89"/>
  <c r="A305" i="89"/>
  <c r="X304" i="89"/>
  <c r="Q304" i="89"/>
  <c r="W304" i="89" s="1"/>
  <c r="A304" i="89"/>
  <c r="X303" i="89"/>
  <c r="Q303" i="89"/>
  <c r="W303" i="89" s="1"/>
  <c r="A303" i="89"/>
  <c r="X302" i="89"/>
  <c r="W302" i="89"/>
  <c r="Q302" i="89"/>
  <c r="A302" i="89"/>
  <c r="X301" i="89"/>
  <c r="Q301" i="89"/>
  <c r="W301" i="89" s="1"/>
  <c r="A301" i="89"/>
  <c r="X300" i="89"/>
  <c r="Q300" i="89"/>
  <c r="W300" i="89" s="1"/>
  <c r="A300" i="89"/>
  <c r="X299" i="89"/>
  <c r="W299" i="89"/>
  <c r="Q299" i="89"/>
  <c r="A299" i="89"/>
  <c r="X298" i="89"/>
  <c r="Q298" i="89"/>
  <c r="W298" i="89" s="1"/>
  <c r="A298" i="89"/>
  <c r="X297" i="89"/>
  <c r="Q297" i="89"/>
  <c r="W297" i="89" s="1"/>
  <c r="A297" i="89"/>
  <c r="X296" i="89"/>
  <c r="W296" i="89"/>
  <c r="Q296" i="89"/>
  <c r="A296" i="89"/>
  <c r="X295" i="89"/>
  <c r="Q295" i="89"/>
  <c r="W295" i="89" s="1"/>
  <c r="A295" i="89"/>
  <c r="X294" i="89"/>
  <c r="Q294" i="89"/>
  <c r="W294" i="89" s="1"/>
  <c r="A294" i="89"/>
  <c r="X293" i="89"/>
  <c r="Q293" i="89"/>
  <c r="A293" i="89"/>
  <c r="X292" i="89"/>
  <c r="Q292" i="89"/>
  <c r="W292" i="89" s="1"/>
  <c r="A292" i="89"/>
  <c r="X291" i="89"/>
  <c r="Q291" i="89"/>
  <c r="A291" i="89"/>
  <c r="X290" i="89"/>
  <c r="Q290" i="89"/>
  <c r="A290" i="89"/>
  <c r="X289" i="89"/>
  <c r="W289" i="89"/>
  <c r="Q289" i="89"/>
  <c r="A289" i="89"/>
  <c r="X288" i="89"/>
  <c r="W288" i="89"/>
  <c r="Q288" i="89"/>
  <c r="A288" i="89"/>
  <c r="X287" i="89"/>
  <c r="Q287" i="89"/>
  <c r="A287" i="89"/>
  <c r="X286" i="89"/>
  <c r="W286" i="89"/>
  <c r="Q286" i="89"/>
  <c r="A286" i="89"/>
  <c r="X285" i="89"/>
  <c r="Q285" i="89"/>
  <c r="W285" i="89" s="1"/>
  <c r="A285" i="89"/>
  <c r="X284" i="89"/>
  <c r="Q284" i="89"/>
  <c r="W284" i="89" s="1"/>
  <c r="A284" i="89"/>
  <c r="X283" i="89"/>
  <c r="Q283" i="89"/>
  <c r="A283" i="89"/>
  <c r="X282" i="89"/>
  <c r="Q282" i="89"/>
  <c r="W282" i="89" s="1"/>
  <c r="A282" i="89"/>
  <c r="X281" i="89"/>
  <c r="W281" i="89"/>
  <c r="Q281" i="89"/>
  <c r="A281" i="89"/>
  <c r="X280" i="89"/>
  <c r="Q280" i="89"/>
  <c r="W280" i="89" s="1"/>
  <c r="A280" i="89"/>
  <c r="X279" i="89"/>
  <c r="Q279" i="89"/>
  <c r="W279" i="89" s="1"/>
  <c r="A279" i="89"/>
  <c r="X278" i="89"/>
  <c r="W278" i="89"/>
  <c r="Q278" i="89"/>
  <c r="A278" i="89"/>
  <c r="X277" i="89"/>
  <c r="Q277" i="89"/>
  <c r="W277" i="89" s="1"/>
  <c r="A277" i="89"/>
  <c r="X276" i="89"/>
  <c r="Q276" i="89"/>
  <c r="W276" i="89" s="1"/>
  <c r="A276" i="89"/>
  <c r="X275" i="89"/>
  <c r="W275" i="89"/>
  <c r="Q275" i="89"/>
  <c r="A275" i="89"/>
  <c r="X274" i="89"/>
  <c r="Q274" i="89"/>
  <c r="W274" i="89" s="1"/>
  <c r="A274" i="89"/>
  <c r="X273" i="89"/>
  <c r="Q273" i="89"/>
  <c r="W273" i="89" s="1"/>
  <c r="A273" i="89"/>
  <c r="X272" i="89"/>
  <c r="W272" i="89"/>
  <c r="Q272" i="89"/>
  <c r="A272" i="89"/>
  <c r="X271" i="89"/>
  <c r="Q271" i="89"/>
  <c r="W271" i="89" s="1"/>
  <c r="A271" i="89"/>
  <c r="X270" i="89"/>
  <c r="Q270" i="89"/>
  <c r="W270" i="89" s="1"/>
  <c r="A270" i="89"/>
  <c r="X269" i="89"/>
  <c r="W269" i="89"/>
  <c r="Q269" i="89"/>
  <c r="A269" i="89"/>
  <c r="X268" i="89"/>
  <c r="Q268" i="89"/>
  <c r="W268" i="89" s="1"/>
  <c r="A268" i="89"/>
  <c r="X267" i="89"/>
  <c r="Q267" i="89"/>
  <c r="W267" i="89" s="1"/>
  <c r="A267" i="89"/>
  <c r="X266" i="89"/>
  <c r="Q266" i="89"/>
  <c r="A266" i="89"/>
  <c r="X265" i="89"/>
  <c r="Q265" i="89"/>
  <c r="W265" i="89" s="1"/>
  <c r="A265" i="89"/>
  <c r="X264" i="89"/>
  <c r="W264" i="89"/>
  <c r="Q264" i="89"/>
  <c r="A264" i="89"/>
  <c r="X263" i="89"/>
  <c r="Q263" i="89"/>
  <c r="W263" i="89" s="1"/>
  <c r="A263" i="89"/>
  <c r="X262" i="89"/>
  <c r="Q262" i="89"/>
  <c r="W262" i="89" s="1"/>
  <c r="A262" i="89"/>
  <c r="X261" i="89"/>
  <c r="W261" i="89"/>
  <c r="Q261" i="89"/>
  <c r="A261" i="89"/>
  <c r="X260" i="89"/>
  <c r="Q260" i="89"/>
  <c r="A260" i="89"/>
  <c r="X259" i="89"/>
  <c r="W259" i="89"/>
  <c r="Q259" i="89"/>
  <c r="A259" i="89"/>
  <c r="X258" i="89"/>
  <c r="W258" i="89"/>
  <c r="Q258" i="89"/>
  <c r="A258" i="89"/>
  <c r="X257" i="89"/>
  <c r="Q257" i="89"/>
  <c r="A257" i="89"/>
  <c r="X256" i="89"/>
  <c r="Q256" i="89"/>
  <c r="A256" i="89"/>
  <c r="X255" i="89"/>
  <c r="Q255" i="89"/>
  <c r="W255" i="89" s="1"/>
  <c r="A255" i="89"/>
  <c r="X254" i="89"/>
  <c r="Q254" i="89"/>
  <c r="W254" i="89" s="1"/>
  <c r="A254" i="89"/>
  <c r="X253" i="89"/>
  <c r="W253" i="89"/>
  <c r="Q253" i="89"/>
  <c r="A253" i="89"/>
  <c r="X252" i="89"/>
  <c r="Q252" i="89"/>
  <c r="A252" i="89"/>
  <c r="X251" i="89"/>
  <c r="W251" i="89"/>
  <c r="Q251" i="89"/>
  <c r="A251" i="89"/>
  <c r="X250" i="89"/>
  <c r="Q250" i="89"/>
  <c r="W250" i="89" s="1"/>
  <c r="A250" i="89"/>
  <c r="X249" i="89"/>
  <c r="Q249" i="89"/>
  <c r="A249" i="89"/>
  <c r="X248" i="89"/>
  <c r="W248" i="89"/>
  <c r="Q248" i="89"/>
  <c r="A248" i="89"/>
  <c r="X247" i="89"/>
  <c r="W247" i="89"/>
  <c r="Q247" i="89"/>
  <c r="A247" i="89"/>
  <c r="X246" i="89"/>
  <c r="W246" i="89"/>
  <c r="Q246" i="89"/>
  <c r="A246" i="89"/>
  <c r="X245" i="89"/>
  <c r="W245" i="89"/>
  <c r="Q245" i="89"/>
  <c r="A245" i="89"/>
  <c r="X244" i="89"/>
  <c r="W244" i="89"/>
  <c r="Q244" i="89"/>
  <c r="A244" i="89"/>
  <c r="X243" i="89"/>
  <c r="W243" i="89"/>
  <c r="Q243" i="89"/>
  <c r="A243" i="89"/>
  <c r="X242" i="89"/>
  <c r="W242" i="89"/>
  <c r="Q242" i="89"/>
  <c r="A242" i="89"/>
  <c r="X241" i="89"/>
  <c r="W241" i="89"/>
  <c r="Q241" i="89"/>
  <c r="A241" i="89"/>
  <c r="X240" i="89"/>
  <c r="W240" i="89"/>
  <c r="Q240" i="89"/>
  <c r="A240" i="89"/>
  <c r="X239" i="89"/>
  <c r="W239" i="89"/>
  <c r="Q239" i="89"/>
  <c r="A239" i="89"/>
  <c r="X238" i="89"/>
  <c r="W238" i="89"/>
  <c r="Q238" i="89"/>
  <c r="A238" i="89"/>
  <c r="X237" i="89"/>
  <c r="W237" i="89"/>
  <c r="Q237" i="89"/>
  <c r="A237" i="89"/>
  <c r="X236" i="89"/>
  <c r="W236" i="89"/>
  <c r="Q236" i="89"/>
  <c r="A236" i="89"/>
  <c r="X235" i="89"/>
  <c r="W235" i="89"/>
  <c r="Q235" i="89"/>
  <c r="A235" i="89"/>
  <c r="X234" i="89"/>
  <c r="Q234" i="89"/>
  <c r="A234" i="89"/>
  <c r="X233" i="89"/>
  <c r="W233" i="89"/>
  <c r="Q233" i="89"/>
  <c r="A233" i="89"/>
  <c r="X232" i="89"/>
  <c r="Q232" i="89"/>
  <c r="W232" i="89" s="1"/>
  <c r="A232" i="89"/>
  <c r="X231" i="89"/>
  <c r="Q231" i="89"/>
  <c r="W231" i="89" s="1"/>
  <c r="A231" i="89"/>
  <c r="X230" i="89"/>
  <c r="W230" i="89"/>
  <c r="Q230" i="89"/>
  <c r="A230" i="89"/>
  <c r="X229" i="89"/>
  <c r="Q229" i="89"/>
  <c r="W229" i="89" s="1"/>
  <c r="A229" i="89"/>
  <c r="X228" i="89"/>
  <c r="Q228" i="89"/>
  <c r="W228" i="89" s="1"/>
  <c r="A228" i="89"/>
  <c r="X227" i="89"/>
  <c r="W227" i="89"/>
  <c r="Q227" i="89"/>
  <c r="A227" i="89"/>
  <c r="X226" i="89"/>
  <c r="Q226" i="89"/>
  <c r="W226" i="89" s="1"/>
  <c r="A226" i="89"/>
  <c r="X225" i="89"/>
  <c r="Q225" i="89"/>
  <c r="W225" i="89" s="1"/>
  <c r="A225" i="89"/>
  <c r="X224" i="89"/>
  <c r="W224" i="89"/>
  <c r="Q224" i="89"/>
  <c r="A224" i="89"/>
  <c r="X223" i="89"/>
  <c r="Q223" i="89"/>
  <c r="W223" i="89" s="1"/>
  <c r="A223" i="89"/>
  <c r="X222" i="89"/>
  <c r="Q222" i="89"/>
  <c r="W222" i="89" s="1"/>
  <c r="A222" i="89"/>
  <c r="X221" i="89"/>
  <c r="W221" i="89"/>
  <c r="Q221" i="89"/>
  <c r="A221" i="89"/>
  <c r="X220" i="89"/>
  <c r="Q220" i="89"/>
  <c r="W220" i="89" s="1"/>
  <c r="A220" i="89"/>
  <c r="X219" i="89"/>
  <c r="Q219" i="89"/>
  <c r="W219" i="89" s="1"/>
  <c r="A219" i="89"/>
  <c r="X218" i="89"/>
  <c r="W218" i="89"/>
  <c r="Q218" i="89"/>
  <c r="A218" i="89"/>
  <c r="X217" i="89"/>
  <c r="Q217" i="89"/>
  <c r="W217" i="89" s="1"/>
  <c r="A217" i="89"/>
  <c r="X216" i="89"/>
  <c r="Q216" i="89"/>
  <c r="W216" i="89" s="1"/>
  <c r="A216" i="89"/>
  <c r="X215" i="89"/>
  <c r="W215" i="89"/>
  <c r="Q215" i="89"/>
  <c r="A215" i="89"/>
  <c r="X214" i="89"/>
  <c r="Q214" i="89"/>
  <c r="W214" i="89" s="1"/>
  <c r="A214" i="89"/>
  <c r="X213" i="89"/>
  <c r="Q213" i="89"/>
  <c r="W213" i="89" s="1"/>
  <c r="A213" i="89"/>
  <c r="X212" i="89"/>
  <c r="W212" i="89"/>
  <c r="Q212" i="89"/>
  <c r="A212" i="89"/>
  <c r="X211" i="89"/>
  <c r="Q211" i="89"/>
  <c r="W211" i="89" s="1"/>
  <c r="A211" i="89"/>
  <c r="X210" i="89"/>
  <c r="Q210" i="89"/>
  <c r="W210" i="89" s="1"/>
  <c r="A210" i="89"/>
  <c r="X209" i="89"/>
  <c r="W209" i="89"/>
  <c r="Q209" i="89"/>
  <c r="A209" i="89"/>
  <c r="X208" i="89"/>
  <c r="Q208" i="89"/>
  <c r="A208" i="89"/>
  <c r="X207" i="89"/>
  <c r="W207" i="89"/>
  <c r="Q207" i="89"/>
  <c r="A207" i="89"/>
  <c r="X206" i="89"/>
  <c r="Q206" i="89"/>
  <c r="W206" i="89" s="1"/>
  <c r="A206" i="89"/>
  <c r="X205" i="89"/>
  <c r="Q205" i="89"/>
  <c r="W205" i="89" s="1"/>
  <c r="A205" i="89"/>
  <c r="X204" i="89"/>
  <c r="W204" i="89"/>
  <c r="Q204" i="89"/>
  <c r="A204" i="89"/>
  <c r="X203" i="89"/>
  <c r="Q203" i="89"/>
  <c r="W203" i="89" s="1"/>
  <c r="A203" i="89"/>
  <c r="X202" i="89"/>
  <c r="Q202" i="89"/>
  <c r="W202" i="89" s="1"/>
  <c r="A202" i="89"/>
  <c r="X201" i="89"/>
  <c r="W201" i="89"/>
  <c r="Q201" i="89"/>
  <c r="A201" i="89"/>
  <c r="X200" i="89"/>
  <c r="Q200" i="89"/>
  <c r="W200" i="89" s="1"/>
  <c r="A200" i="89"/>
  <c r="X199" i="89"/>
  <c r="Q199" i="89"/>
  <c r="W199" i="89" s="1"/>
  <c r="A199" i="89"/>
  <c r="X198" i="89"/>
  <c r="W198" i="89"/>
  <c r="Q198" i="89"/>
  <c r="A198" i="89"/>
  <c r="X197" i="89"/>
  <c r="Q197" i="89"/>
  <c r="W197" i="89" s="1"/>
  <c r="A197" i="89"/>
  <c r="X196" i="89"/>
  <c r="Q196" i="89"/>
  <c r="W196" i="89" s="1"/>
  <c r="A196" i="89"/>
  <c r="X195" i="89"/>
  <c r="W195" i="89"/>
  <c r="Q195" i="89"/>
  <c r="A195" i="89"/>
  <c r="X194" i="89"/>
  <c r="Q194" i="89"/>
  <c r="A194" i="89"/>
  <c r="X193" i="89"/>
  <c r="W193" i="89"/>
  <c r="Q193" i="89"/>
  <c r="A193" i="89"/>
  <c r="X192" i="89"/>
  <c r="Q192" i="89"/>
  <c r="W192" i="89" s="1"/>
  <c r="A192" i="89"/>
  <c r="X191" i="89"/>
  <c r="Q191" i="89"/>
  <c r="W191" i="89" s="1"/>
  <c r="A191" i="89"/>
  <c r="X190" i="89"/>
  <c r="W190" i="89"/>
  <c r="Q190" i="89"/>
  <c r="A190" i="89"/>
  <c r="X189" i="89"/>
  <c r="Q189" i="89"/>
  <c r="W189" i="89" s="1"/>
  <c r="A189" i="89"/>
  <c r="X188" i="89"/>
  <c r="Q188" i="89"/>
  <c r="W188" i="89" s="1"/>
  <c r="A188" i="89"/>
  <c r="X187" i="89"/>
  <c r="W187" i="89"/>
  <c r="Q187" i="89"/>
  <c r="A187" i="89"/>
  <c r="X186" i="89"/>
  <c r="Q186" i="89"/>
  <c r="W186" i="89" s="1"/>
  <c r="A186" i="89"/>
  <c r="X185" i="89"/>
  <c r="Q185" i="89"/>
  <c r="A185" i="89"/>
  <c r="X184" i="89"/>
  <c r="W184" i="89"/>
  <c r="Q184" i="89"/>
  <c r="A184" i="89"/>
  <c r="X183" i="89"/>
  <c r="W183" i="89"/>
  <c r="Q183" i="89"/>
  <c r="A183" i="89"/>
  <c r="X182" i="89"/>
  <c r="W182" i="89"/>
  <c r="Q182" i="89"/>
  <c r="A182" i="89"/>
  <c r="X181" i="89"/>
  <c r="W181" i="89"/>
  <c r="Q181" i="89"/>
  <c r="A181" i="89"/>
  <c r="X180" i="89"/>
  <c r="W180" i="89"/>
  <c r="Q180" i="89"/>
  <c r="A180" i="89"/>
  <c r="X179" i="89"/>
  <c r="W179" i="89"/>
  <c r="Q179" i="89"/>
  <c r="A179" i="89"/>
  <c r="X178" i="89"/>
  <c r="W178" i="89"/>
  <c r="Q178" i="89"/>
  <c r="A178" i="89"/>
  <c r="X177" i="89"/>
  <c r="W177" i="89"/>
  <c r="Q177" i="89"/>
  <c r="A177" i="89"/>
  <c r="X176" i="89"/>
  <c r="W176" i="89"/>
  <c r="Q176" i="89"/>
  <c r="A176" i="89"/>
  <c r="X175" i="89"/>
  <c r="W175" i="89"/>
  <c r="Q175" i="89"/>
  <c r="A175" i="89"/>
  <c r="X174" i="89"/>
  <c r="W174" i="89"/>
  <c r="Q174" i="89"/>
  <c r="A174" i="89"/>
  <c r="X173" i="89"/>
  <c r="W173" i="89"/>
  <c r="Q173" i="89"/>
  <c r="A173" i="89"/>
  <c r="X172" i="89"/>
  <c r="W172" i="89"/>
  <c r="Q172" i="89"/>
  <c r="A172" i="89"/>
  <c r="X171" i="89"/>
  <c r="W171" i="89"/>
  <c r="Q171" i="89"/>
  <c r="A171" i="89"/>
  <c r="X170" i="89"/>
  <c r="W170" i="89"/>
  <c r="Q170" i="89"/>
  <c r="A170" i="89"/>
  <c r="X169" i="89"/>
  <c r="W169" i="89"/>
  <c r="Q169" i="89"/>
  <c r="A169" i="89"/>
  <c r="X168" i="89"/>
  <c r="W168" i="89"/>
  <c r="Q168" i="89"/>
  <c r="A168" i="89"/>
  <c r="X167" i="89"/>
  <c r="W167" i="89"/>
  <c r="Q167" i="89"/>
  <c r="A167" i="89"/>
  <c r="X166" i="89"/>
  <c r="W166" i="89"/>
  <c r="Q166" i="89"/>
  <c r="A166" i="89"/>
  <c r="X165" i="89"/>
  <c r="W165" i="89"/>
  <c r="Q165" i="89"/>
  <c r="A165" i="89"/>
  <c r="X164" i="89"/>
  <c r="W164" i="89"/>
  <c r="Q164" i="89"/>
  <c r="A164" i="89"/>
  <c r="X163" i="89"/>
  <c r="W163" i="89"/>
  <c r="Q163" i="89"/>
  <c r="A163" i="89"/>
  <c r="X162" i="89"/>
  <c r="W162" i="89"/>
  <c r="Q162" i="89"/>
  <c r="A162" i="89"/>
  <c r="X161" i="89"/>
  <c r="W161" i="89"/>
  <c r="Q161" i="89"/>
  <c r="A161" i="89"/>
  <c r="X160" i="89"/>
  <c r="W160" i="89"/>
  <c r="Q160" i="89"/>
  <c r="A160" i="89"/>
  <c r="X159" i="89"/>
  <c r="W159" i="89"/>
  <c r="Q159" i="89"/>
  <c r="A159" i="89"/>
  <c r="X158" i="89"/>
  <c r="W158" i="89"/>
  <c r="Q158" i="89"/>
  <c r="A158" i="89"/>
  <c r="X157" i="89"/>
  <c r="W157" i="89"/>
  <c r="Q157" i="89"/>
  <c r="A157" i="89"/>
  <c r="X156" i="89"/>
  <c r="W156" i="89"/>
  <c r="Q156" i="89"/>
  <c r="A156" i="89"/>
  <c r="X155" i="89"/>
  <c r="W155" i="89"/>
  <c r="Q155" i="89"/>
  <c r="A155" i="89"/>
  <c r="X154" i="89"/>
  <c r="W154" i="89"/>
  <c r="Q154" i="89"/>
  <c r="A154" i="89"/>
  <c r="X153" i="89"/>
  <c r="W153" i="89"/>
  <c r="Q153" i="89"/>
  <c r="A153" i="89"/>
  <c r="X152" i="89"/>
  <c r="W152" i="89"/>
  <c r="Q152" i="89"/>
  <c r="A152" i="89"/>
  <c r="X151" i="89"/>
  <c r="W151" i="89"/>
  <c r="Q151" i="89"/>
  <c r="A151" i="89"/>
  <c r="X150" i="89"/>
  <c r="W150" i="89"/>
  <c r="Q150" i="89"/>
  <c r="A150" i="89"/>
  <c r="X149" i="89"/>
  <c r="W149" i="89"/>
  <c r="Q149" i="89"/>
  <c r="A149" i="89"/>
  <c r="X148" i="89"/>
  <c r="W148" i="89"/>
  <c r="Q148" i="89"/>
  <c r="A148" i="89"/>
  <c r="X147" i="89"/>
  <c r="W147" i="89"/>
  <c r="Q147" i="89"/>
  <c r="A147" i="89"/>
  <c r="X146" i="89"/>
  <c r="Q146" i="89"/>
  <c r="A146" i="89"/>
  <c r="X145" i="89"/>
  <c r="W145" i="89"/>
  <c r="Q145" i="89"/>
  <c r="A145" i="89"/>
  <c r="X144" i="89"/>
  <c r="Q144" i="89"/>
  <c r="W144" i="89" s="1"/>
  <c r="A144" i="89"/>
  <c r="X143" i="89"/>
  <c r="Q143" i="89"/>
  <c r="W143" i="89" s="1"/>
  <c r="A143" i="89"/>
  <c r="X142" i="89"/>
  <c r="W142" i="89"/>
  <c r="Q142" i="89"/>
  <c r="A142" i="89"/>
  <c r="X141" i="89"/>
  <c r="Q141" i="89"/>
  <c r="W141" i="89" s="1"/>
  <c r="A141" i="89"/>
  <c r="X140" i="89"/>
  <c r="Q140" i="89"/>
  <c r="W140" i="89" s="1"/>
  <c r="A140" i="89"/>
  <c r="X139" i="89"/>
  <c r="W139" i="89"/>
  <c r="Q139" i="89"/>
  <c r="A139" i="89"/>
  <c r="X138" i="89"/>
  <c r="Q138" i="89"/>
  <c r="W138" i="89" s="1"/>
  <c r="A138" i="89"/>
  <c r="X137" i="89"/>
  <c r="Q137" i="89"/>
  <c r="W137" i="89" s="1"/>
  <c r="A137" i="89"/>
  <c r="X136" i="89"/>
  <c r="W136" i="89"/>
  <c r="Q136" i="89"/>
  <c r="A136" i="89"/>
  <c r="X135" i="89"/>
  <c r="Q135" i="89"/>
  <c r="W135" i="89" s="1"/>
  <c r="A135" i="89"/>
  <c r="X134" i="89"/>
  <c r="Q134" i="89"/>
  <c r="A134" i="89"/>
  <c r="X133" i="89"/>
  <c r="Q133" i="89"/>
  <c r="W133" i="89" s="1"/>
  <c r="A133" i="89"/>
  <c r="X132" i="89"/>
  <c r="Q132" i="89"/>
  <c r="W132" i="89" s="1"/>
  <c r="A132" i="89"/>
  <c r="X131" i="89"/>
  <c r="W131" i="89"/>
  <c r="Q131" i="89"/>
  <c r="A131" i="89"/>
  <c r="X130" i="89"/>
  <c r="Q130" i="89"/>
  <c r="W130" i="89" s="1"/>
  <c r="A130" i="89"/>
  <c r="X129" i="89"/>
  <c r="Q129" i="89"/>
  <c r="W129" i="89" s="1"/>
  <c r="A129" i="89"/>
  <c r="X128" i="89"/>
  <c r="W128" i="89"/>
  <c r="Q128" i="89"/>
  <c r="A128" i="89"/>
  <c r="X127" i="89"/>
  <c r="Q127" i="89"/>
  <c r="W127" i="89" s="1"/>
  <c r="A127" i="89"/>
  <c r="X126" i="89"/>
  <c r="Q126" i="89"/>
  <c r="W126" i="89" s="1"/>
  <c r="A126" i="89"/>
  <c r="X125" i="89"/>
  <c r="W125" i="89"/>
  <c r="Q125" i="89"/>
  <c r="A125" i="89"/>
  <c r="X124" i="89"/>
  <c r="Q124" i="89"/>
  <c r="W124" i="89" s="1"/>
  <c r="A124" i="89"/>
  <c r="X123" i="89"/>
  <c r="Q123" i="89"/>
  <c r="W123" i="89" s="1"/>
  <c r="A123" i="89"/>
  <c r="X122" i="89"/>
  <c r="W122" i="89"/>
  <c r="Q122" i="89"/>
  <c r="A122" i="89"/>
  <c r="X121" i="89"/>
  <c r="Q121" i="89"/>
  <c r="W121" i="89" s="1"/>
  <c r="A121" i="89"/>
  <c r="X120" i="89"/>
  <c r="Q120" i="89"/>
  <c r="W120" i="89" s="1"/>
  <c r="A120" i="89"/>
  <c r="X119" i="89"/>
  <c r="W119" i="89"/>
  <c r="Q119" i="89"/>
  <c r="A119" i="89"/>
  <c r="X118" i="89"/>
  <c r="Q118" i="89"/>
  <c r="W118" i="89" s="1"/>
  <c r="A118" i="89"/>
  <c r="X117" i="89"/>
  <c r="Q117" i="89"/>
  <c r="W117" i="89" s="1"/>
  <c r="A117" i="89"/>
  <c r="X116" i="89"/>
  <c r="W116" i="89"/>
  <c r="Q116" i="89"/>
  <c r="A116" i="89"/>
  <c r="X115" i="89"/>
  <c r="Q115" i="89"/>
  <c r="W115" i="89" s="1"/>
  <c r="A115" i="89"/>
  <c r="X114" i="89"/>
  <c r="Q114" i="89"/>
  <c r="W114" i="89" s="1"/>
  <c r="A114" i="89"/>
  <c r="X113" i="89"/>
  <c r="W113" i="89"/>
  <c r="Q113" i="89"/>
  <c r="A113" i="89"/>
  <c r="X112" i="89"/>
  <c r="Q112" i="89"/>
  <c r="W112" i="89" s="1"/>
  <c r="A112" i="89"/>
  <c r="X111" i="89"/>
  <c r="Q111" i="89"/>
  <c r="W111" i="89" s="1"/>
  <c r="A111" i="89"/>
  <c r="X110" i="89"/>
  <c r="Q110" i="89"/>
  <c r="A110" i="89"/>
  <c r="X109" i="89"/>
  <c r="Q109" i="89"/>
  <c r="W109" i="89" s="1"/>
  <c r="A109" i="89"/>
  <c r="X108" i="89"/>
  <c r="W108" i="89"/>
  <c r="Q108" i="89"/>
  <c r="A108" i="89"/>
  <c r="X107" i="89"/>
  <c r="Q107" i="89"/>
  <c r="W107" i="89" s="1"/>
  <c r="A107" i="89"/>
  <c r="X106" i="89"/>
  <c r="Q106" i="89"/>
  <c r="W106" i="89" s="1"/>
  <c r="A106" i="89"/>
  <c r="X105" i="89"/>
  <c r="W105" i="89"/>
  <c r="Q105" i="89"/>
  <c r="A105" i="89"/>
  <c r="X104" i="89"/>
  <c r="Q104" i="89"/>
  <c r="W104" i="89" s="1"/>
  <c r="A104" i="89"/>
  <c r="X103" i="89"/>
  <c r="Q103" i="89"/>
  <c r="W103" i="89" s="1"/>
  <c r="A103" i="89"/>
  <c r="X102" i="89"/>
  <c r="Q102" i="89"/>
  <c r="A102" i="89"/>
  <c r="X101" i="89"/>
  <c r="W101" i="89"/>
  <c r="Q101" i="89"/>
  <c r="A101" i="89"/>
  <c r="X100" i="89"/>
  <c r="W100" i="89"/>
  <c r="Q100" i="89"/>
  <c r="A100" i="89"/>
  <c r="X99" i="89"/>
  <c r="W99" i="89"/>
  <c r="Q99" i="89"/>
  <c r="A99" i="89"/>
  <c r="X98" i="89"/>
  <c r="W98" i="89"/>
  <c r="Q98" i="89"/>
  <c r="A98" i="89"/>
  <c r="X97" i="89"/>
  <c r="W97" i="89"/>
  <c r="Q97" i="89"/>
  <c r="A97" i="89"/>
  <c r="X96" i="89"/>
  <c r="W96" i="89"/>
  <c r="Q96" i="89"/>
  <c r="A96" i="89"/>
  <c r="X95" i="89"/>
  <c r="W95" i="89"/>
  <c r="Q95" i="89"/>
  <c r="A95" i="89"/>
  <c r="X94" i="89"/>
  <c r="W94" i="89"/>
  <c r="Q94" i="89"/>
  <c r="A94" i="89"/>
  <c r="X93" i="89"/>
  <c r="W93" i="89"/>
  <c r="Q93" i="89"/>
  <c r="A93" i="89"/>
  <c r="X92" i="89"/>
  <c r="W92" i="89"/>
  <c r="Q92" i="89"/>
  <c r="A92" i="89"/>
  <c r="X91" i="89"/>
  <c r="W91" i="89"/>
  <c r="Q91" i="89"/>
  <c r="A91" i="89"/>
  <c r="X90" i="89"/>
  <c r="W90" i="89"/>
  <c r="Q90" i="89"/>
  <c r="A90" i="89"/>
  <c r="X89" i="89"/>
  <c r="W89" i="89"/>
  <c r="Q89" i="89"/>
  <c r="A89" i="89"/>
  <c r="X88" i="89"/>
  <c r="W88" i="89"/>
  <c r="Q88" i="89"/>
  <c r="A88" i="89"/>
  <c r="X87" i="89"/>
  <c r="W87" i="89"/>
  <c r="Q87" i="89"/>
  <c r="A87" i="89"/>
  <c r="X86" i="89"/>
  <c r="W86" i="89"/>
  <c r="Q86" i="89"/>
  <c r="A86" i="89"/>
  <c r="X85" i="89"/>
  <c r="W85" i="89"/>
  <c r="Q85" i="89"/>
  <c r="A85" i="89"/>
  <c r="X84" i="89"/>
  <c r="W84" i="89"/>
  <c r="Q84" i="89"/>
  <c r="A84" i="89"/>
  <c r="X83" i="89"/>
  <c r="W83" i="89"/>
  <c r="Q83" i="89"/>
  <c r="A83" i="89"/>
  <c r="X82" i="89"/>
  <c r="W82" i="89"/>
  <c r="Q82" i="89"/>
  <c r="A82" i="89"/>
  <c r="X81" i="89"/>
  <c r="W81" i="89"/>
  <c r="Q81" i="89"/>
  <c r="A81" i="89"/>
  <c r="X80" i="89"/>
  <c r="Q80" i="89"/>
  <c r="A80" i="89"/>
  <c r="X79" i="89"/>
  <c r="Q79" i="89"/>
  <c r="W79" i="89" s="1"/>
  <c r="A79" i="89"/>
  <c r="X78" i="89"/>
  <c r="W78" i="89"/>
  <c r="Q78" i="89"/>
  <c r="A78" i="89"/>
  <c r="X77" i="89"/>
  <c r="Q77" i="89"/>
  <c r="W77" i="89" s="1"/>
  <c r="A77" i="89"/>
  <c r="X76" i="89"/>
  <c r="Q76" i="89"/>
  <c r="W76" i="89" s="1"/>
  <c r="A76" i="89"/>
  <c r="X75" i="89"/>
  <c r="W75" i="89"/>
  <c r="Q75" i="89"/>
  <c r="A75" i="89"/>
  <c r="X74" i="89"/>
  <c r="Q74" i="89"/>
  <c r="W74" i="89" s="1"/>
  <c r="A74" i="89"/>
  <c r="X73" i="89"/>
  <c r="Q73" i="89"/>
  <c r="W73" i="89" s="1"/>
  <c r="A73" i="89"/>
  <c r="X72" i="89"/>
  <c r="W72" i="89"/>
  <c r="Q72" i="89"/>
  <c r="A72" i="89"/>
  <c r="X71" i="89"/>
  <c r="Q71" i="89"/>
  <c r="W71" i="89" s="1"/>
  <c r="A71" i="89"/>
  <c r="X70" i="89"/>
  <c r="Q70" i="89"/>
  <c r="W70" i="89" s="1"/>
  <c r="A70" i="89"/>
  <c r="X69" i="89"/>
  <c r="W69" i="89"/>
  <c r="Q69" i="89"/>
  <c r="A69" i="89"/>
  <c r="X68" i="89"/>
  <c r="Q68" i="89"/>
  <c r="W68" i="89" s="1"/>
  <c r="A68" i="89"/>
  <c r="X67" i="89"/>
  <c r="Q67" i="89"/>
  <c r="A67" i="89"/>
  <c r="X66" i="89"/>
  <c r="Q66" i="89"/>
  <c r="W66" i="89" s="1"/>
  <c r="A66" i="89"/>
  <c r="X65" i="89"/>
  <c r="Q65" i="89"/>
  <c r="W65" i="89" s="1"/>
  <c r="A65" i="89"/>
  <c r="X64" i="89"/>
  <c r="Q64" i="89"/>
  <c r="A64" i="89"/>
  <c r="X63" i="89"/>
  <c r="Q63" i="89"/>
  <c r="W63" i="89" s="1"/>
  <c r="A63" i="89"/>
  <c r="X62" i="89"/>
  <c r="W62" i="89"/>
  <c r="Q62" i="89"/>
  <c r="A62" i="89"/>
  <c r="X61" i="89"/>
  <c r="Q61" i="89"/>
  <c r="W61" i="89" s="1"/>
  <c r="A61" i="89"/>
  <c r="X60" i="89"/>
  <c r="Q60" i="89"/>
  <c r="W60" i="89" s="1"/>
  <c r="A60" i="89"/>
  <c r="X59" i="89"/>
  <c r="W59" i="89"/>
  <c r="Q59" i="89"/>
  <c r="A59" i="89"/>
  <c r="X58" i="89"/>
  <c r="Q58" i="89"/>
  <c r="W58" i="89" s="1"/>
  <c r="A58" i="89"/>
  <c r="X57" i="89"/>
  <c r="Q57" i="89"/>
  <c r="W57" i="89" s="1"/>
  <c r="A57" i="89"/>
  <c r="X56" i="89"/>
  <c r="W56" i="89"/>
  <c r="Q56" i="89"/>
  <c r="A56" i="89"/>
  <c r="X55" i="89"/>
  <c r="Q55" i="89"/>
  <c r="W55" i="89" s="1"/>
  <c r="A55" i="89"/>
  <c r="X54" i="89"/>
  <c r="Q54" i="89"/>
  <c r="W54" i="89" s="1"/>
  <c r="A54" i="89"/>
  <c r="X53" i="89"/>
  <c r="W53" i="89"/>
  <c r="Q53" i="89"/>
  <c r="A53" i="89"/>
  <c r="X52" i="89"/>
  <c r="Q52" i="89"/>
  <c r="W52" i="89" s="1"/>
  <c r="A52" i="89"/>
  <c r="X51" i="89"/>
  <c r="Q51" i="89"/>
  <c r="W51" i="89" s="1"/>
  <c r="A51" i="89"/>
  <c r="X50" i="89"/>
  <c r="W50" i="89"/>
  <c r="Q50" i="89"/>
  <c r="A50" i="89"/>
  <c r="X49" i="89"/>
  <c r="Q49" i="89"/>
  <c r="W49" i="89" s="1"/>
  <c r="A49" i="89"/>
  <c r="X48" i="89"/>
  <c r="Q48" i="89"/>
  <c r="W48" i="89" s="1"/>
  <c r="A48" i="89"/>
  <c r="X47" i="89"/>
  <c r="W47" i="89"/>
  <c r="Q47" i="89"/>
  <c r="A47" i="89"/>
  <c r="X46" i="89"/>
  <c r="Q46" i="89"/>
  <c r="W46" i="89" s="1"/>
  <c r="A46" i="89"/>
  <c r="X45" i="89"/>
  <c r="Q45" i="89"/>
  <c r="W45" i="89" s="1"/>
  <c r="A45" i="89"/>
  <c r="X44" i="89"/>
  <c r="W44" i="89"/>
  <c r="Q44" i="89"/>
  <c r="A44" i="89"/>
  <c r="X43" i="89"/>
  <c r="Q43" i="89"/>
  <c r="W43" i="89" s="1"/>
  <c r="A43" i="89"/>
  <c r="X42" i="89"/>
  <c r="Q42" i="89"/>
  <c r="W42" i="89" s="1"/>
  <c r="A42" i="89"/>
  <c r="X41" i="89"/>
  <c r="W41" i="89"/>
  <c r="Q41" i="89"/>
  <c r="A41" i="89"/>
  <c r="X40" i="89"/>
  <c r="Q40" i="89"/>
  <c r="W40" i="89" s="1"/>
  <c r="A40" i="89"/>
  <c r="X39" i="89"/>
  <c r="Q39" i="89"/>
  <c r="W39" i="89" s="1"/>
  <c r="A39" i="89"/>
  <c r="X38" i="89"/>
  <c r="W38" i="89"/>
  <c r="Q38" i="89"/>
  <c r="A38" i="89"/>
  <c r="X37" i="89"/>
  <c r="Q37" i="89"/>
  <c r="W37" i="89" s="1"/>
  <c r="A37" i="89"/>
  <c r="X36" i="89"/>
  <c r="Q36" i="89"/>
  <c r="W36" i="89" s="1"/>
  <c r="A36" i="89"/>
  <c r="X35" i="89"/>
  <c r="W35" i="89"/>
  <c r="Q35" i="89"/>
  <c r="A35" i="89"/>
  <c r="X34" i="89"/>
  <c r="Q34" i="89"/>
  <c r="W34" i="89" s="1"/>
  <c r="A34" i="89"/>
  <c r="X33" i="89"/>
  <c r="Q33" i="89"/>
  <c r="W33" i="89" s="1"/>
  <c r="A33" i="89"/>
  <c r="X32" i="89"/>
  <c r="W32" i="89"/>
  <c r="Q32" i="89"/>
  <c r="A32" i="89"/>
  <c r="X31" i="89"/>
  <c r="Q31" i="89"/>
  <c r="W31" i="89" s="1"/>
  <c r="A31" i="89"/>
  <c r="X30" i="89"/>
  <c r="Q30" i="89"/>
  <c r="W30" i="89" s="1"/>
  <c r="A30" i="89"/>
  <c r="X29" i="89"/>
  <c r="W29" i="89"/>
  <c r="Q29" i="89"/>
  <c r="A29" i="89"/>
  <c r="X28" i="89"/>
  <c r="Q28" i="89"/>
  <c r="W28" i="89" s="1"/>
  <c r="A28" i="89"/>
  <c r="X27" i="89"/>
  <c r="Q27" i="89"/>
  <c r="W27" i="89" s="1"/>
  <c r="A27" i="89"/>
  <c r="X26" i="89"/>
  <c r="W26" i="89"/>
  <c r="Q26" i="89"/>
  <c r="A26" i="89"/>
  <c r="X25" i="89"/>
  <c r="Q25" i="89"/>
  <c r="W25" i="89" s="1"/>
  <c r="A25" i="89"/>
  <c r="X24" i="89"/>
  <c r="Q24" i="89"/>
  <c r="W24" i="89" s="1"/>
  <c r="A24" i="89"/>
  <c r="X23" i="89"/>
  <c r="W23" i="89"/>
  <c r="Q23" i="89"/>
  <c r="A23" i="89"/>
  <c r="X22" i="89"/>
  <c r="Q22" i="89"/>
  <c r="W22" i="89" s="1"/>
  <c r="A22" i="89"/>
  <c r="X21" i="89"/>
  <c r="Q21" i="89"/>
  <c r="W21" i="89" s="1"/>
  <c r="A21" i="89"/>
  <c r="X20" i="89"/>
  <c r="W20" i="89"/>
  <c r="Q20" i="89"/>
  <c r="A20" i="89"/>
  <c r="X19" i="89"/>
  <c r="Q19" i="89"/>
  <c r="W19" i="89" s="1"/>
  <c r="A19" i="89"/>
  <c r="X18" i="89"/>
  <c r="Q18" i="89"/>
  <c r="W18" i="89" s="1"/>
  <c r="A18" i="89"/>
  <c r="X17" i="89"/>
  <c r="W17" i="89"/>
  <c r="Q17" i="89"/>
  <c r="A17" i="89"/>
  <c r="X16" i="89"/>
  <c r="Q16" i="89"/>
  <c r="W16" i="89" s="1"/>
  <c r="A16" i="89"/>
  <c r="X15" i="89"/>
  <c r="Q15" i="89"/>
  <c r="W15" i="89" s="1"/>
  <c r="A15" i="89"/>
  <c r="X14" i="89"/>
  <c r="W14" i="89"/>
  <c r="Q14" i="89"/>
  <c r="A14" i="89"/>
  <c r="X13" i="89"/>
  <c r="Q13" i="89"/>
  <c r="W13" i="89" s="1"/>
  <c r="A13" i="89"/>
  <c r="X12" i="89"/>
  <c r="Q12" i="89"/>
  <c r="W12" i="89" s="1"/>
  <c r="A12" i="89"/>
  <c r="X11" i="89"/>
  <c r="W11" i="89"/>
  <c r="Q11" i="89"/>
  <c r="A11" i="89"/>
  <c r="X10" i="89"/>
  <c r="Q10" i="89"/>
  <c r="W10" i="89" s="1"/>
  <c r="A10" i="89"/>
  <c r="X9" i="89"/>
  <c r="Q9" i="89"/>
  <c r="W9" i="89" s="1"/>
  <c r="A9" i="89"/>
  <c r="X8" i="89"/>
  <c r="W8" i="89"/>
  <c r="Q8" i="89"/>
  <c r="A8" i="89"/>
  <c r="X7" i="89"/>
  <c r="Q7" i="89"/>
  <c r="W7" i="89" s="1"/>
  <c r="A7" i="89"/>
  <c r="X6" i="89"/>
  <c r="Q6" i="89"/>
  <c r="W6" i="89" s="1"/>
  <c r="A6" i="89"/>
  <c r="X5" i="89"/>
  <c r="W5" i="89"/>
  <c r="Q5" i="89"/>
  <c r="A5" i="89"/>
  <c r="X4" i="89"/>
  <c r="X399" i="89" s="1"/>
  <c r="Q4" i="89"/>
  <c r="W4" i="89" s="1"/>
  <c r="W399" i="89" s="1"/>
  <c r="A4" i="89"/>
  <c r="P87" i="144" l="1"/>
  <c r="N66" i="144" a="1"/>
  <c r="N66" i="144" s="1"/>
  <c r="Q66" i="144" s="1"/>
  <c r="N84" i="144" a="1"/>
  <c r="N84" i="144" s="1"/>
  <c r="P84" i="144" s="1"/>
  <c r="N5" i="144" a="1"/>
  <c r="N5" i="144" s="1"/>
  <c r="Q5" i="144" s="1"/>
  <c r="P12" i="144"/>
  <c r="P62" i="144"/>
  <c r="N54" i="144" a="1"/>
  <c r="N54" i="144" s="1"/>
  <c r="Q54" i="144" s="1"/>
  <c r="N71" i="144" a="1"/>
  <c r="N71" i="144" s="1"/>
  <c r="Q71" i="144" s="1"/>
  <c r="N46" i="144" a="1"/>
  <c r="N46" i="144" s="1"/>
  <c r="Q46" i="144" s="1"/>
  <c r="P13" i="144"/>
  <c r="P17" i="144"/>
  <c r="N16" i="144" a="1"/>
  <c r="N16" i="144" s="1"/>
  <c r="Q16" i="144" s="1"/>
  <c r="N11" i="144" a="1"/>
  <c r="N11" i="144" s="1"/>
  <c r="Q11" i="144" s="1"/>
  <c r="P29" i="144"/>
  <c r="N40" i="144" a="1"/>
  <c r="N40" i="144" s="1"/>
  <c r="Q40" i="144" s="1"/>
  <c r="N43" i="144" a="1"/>
  <c r="N43" i="144" s="1"/>
  <c r="Q43" i="144" s="1"/>
  <c r="P14" i="144"/>
  <c r="P18" i="144"/>
  <c r="N22" i="144" a="1"/>
  <c r="N22" i="144" s="1"/>
  <c r="Q22" i="144" s="1"/>
  <c r="P43" i="144"/>
  <c r="N60" i="144" a="1"/>
  <c r="N60" i="144" s="1"/>
  <c r="Q60" i="144" s="1"/>
  <c r="N63" i="144" a="1"/>
  <c r="N63" i="144" s="1"/>
  <c r="Q63" i="144" s="1"/>
  <c r="N67" i="144" a="1"/>
  <c r="N67" i="144" s="1"/>
  <c r="Q67" i="144" s="1"/>
  <c r="N72" i="144" a="1"/>
  <c r="N72" i="144" s="1"/>
  <c r="Q72" i="144" s="1"/>
  <c r="P26" i="144"/>
  <c r="N38" i="144" a="1"/>
  <c r="N38" i="144" s="1"/>
  <c r="Q38" i="144" s="1"/>
  <c r="P44" i="144"/>
  <c r="N42" i="144" a="1"/>
  <c r="N42" i="144" s="1"/>
  <c r="Q42" i="144" s="1"/>
  <c r="N55" i="144" a="1"/>
  <c r="N55" i="144" s="1"/>
  <c r="Q55" i="144" s="1"/>
  <c r="P28" i="144"/>
  <c r="N34" i="144" a="1"/>
  <c r="N34" i="144" s="1"/>
  <c r="Q34" i="144" s="1"/>
  <c r="N48" i="144" a="1"/>
  <c r="N48" i="144" s="1"/>
  <c r="Q48" i="144" s="1"/>
  <c r="N52" i="144" a="1"/>
  <c r="N52" i="144" s="1"/>
  <c r="Q52" i="144" s="1"/>
  <c r="P7" i="144"/>
  <c r="N30" i="144" a="1"/>
  <c r="N30" i="144" s="1"/>
  <c r="Q30" i="144" s="1"/>
  <c r="N76" i="144" a="1"/>
  <c r="N76" i="144" s="1"/>
  <c r="Q76" i="144" s="1"/>
  <c r="N3" i="144" a="1"/>
  <c r="N3" i="144" s="1"/>
  <c r="Q3" i="144" s="1"/>
  <c r="N32" i="144" a="1"/>
  <c r="N32" i="144" s="1"/>
  <c r="Q32" i="144" s="1"/>
  <c r="N82" i="144" a="1"/>
  <c r="N82" i="144" s="1"/>
  <c r="Q82" i="144" s="1"/>
  <c r="N80" i="144" a="1"/>
  <c r="N80" i="144" s="1"/>
  <c r="Q80" i="144" s="1"/>
  <c r="N50" i="144" a="1"/>
  <c r="N50" i="144" s="1"/>
  <c r="Q50" i="144" s="1"/>
  <c r="N56" i="144" a="1"/>
  <c r="N56" i="144" s="1"/>
  <c r="Q56" i="144" s="1"/>
  <c r="N59" i="144" a="1"/>
  <c r="N59" i="144" s="1"/>
  <c r="Q59" i="144" s="1"/>
  <c r="N10" i="144" a="1"/>
  <c r="N10" i="144" s="1"/>
  <c r="Q10" i="144" s="1"/>
  <c r="N31" i="144" a="1"/>
  <c r="N31" i="144" s="1"/>
  <c r="Q31" i="144" s="1"/>
  <c r="P66" i="144"/>
  <c r="N69" i="144" a="1"/>
  <c r="N69" i="144" s="1"/>
  <c r="Q69" i="144" s="1"/>
  <c r="N4" i="144" a="1"/>
  <c r="N4" i="144" s="1"/>
  <c r="Q4" i="144" s="1"/>
  <c r="P15" i="144"/>
  <c r="N24" i="144" a="1"/>
  <c r="N24" i="144" s="1"/>
  <c r="Q24" i="144" s="1"/>
  <c r="N51" i="144" a="1"/>
  <c r="N51" i="144" s="1"/>
  <c r="Q51" i="144" s="1"/>
  <c r="N19" i="144" a="1"/>
  <c r="N19" i="144" s="1"/>
  <c r="Q19" i="144" s="1"/>
  <c r="N33" i="144" a="1"/>
  <c r="N33" i="144" s="1"/>
  <c r="Q33" i="144" s="1"/>
  <c r="N53" i="144" a="1"/>
  <c r="N53" i="144" s="1"/>
  <c r="N77" i="144" a="1"/>
  <c r="N77" i="144" s="1"/>
  <c r="Q77" i="144" s="1"/>
  <c r="N85" i="144" a="1"/>
  <c r="N85" i="144" s="1"/>
  <c r="Q85" i="144" s="1"/>
  <c r="P58" i="144"/>
  <c r="P20" i="144"/>
  <c r="P36" i="144"/>
  <c r="N45" i="144" a="1"/>
  <c r="N45" i="144" s="1"/>
  <c r="Q45" i="144" s="1"/>
  <c r="N49" i="144" a="1"/>
  <c r="N49" i="144" s="1"/>
  <c r="Q49" i="144" s="1"/>
  <c r="N21" i="144" a="1"/>
  <c r="N21" i="144" s="1"/>
  <c r="Q21" i="144" s="1"/>
  <c r="N35" i="144" a="1"/>
  <c r="N35" i="144" s="1"/>
  <c r="Q35" i="144" s="1"/>
  <c r="N57" i="144" a="1"/>
  <c r="N57" i="144" s="1"/>
  <c r="Q57" i="144" s="1"/>
  <c r="N65" i="144" a="1"/>
  <c r="N65" i="144" s="1"/>
  <c r="Q65" i="144" s="1"/>
  <c r="P86" i="144"/>
  <c r="N37" i="144" a="1"/>
  <c r="N37" i="144" s="1"/>
  <c r="Q37" i="144" s="1"/>
  <c r="N61" i="144" a="1"/>
  <c r="N61" i="144" s="1"/>
  <c r="Q61" i="144" s="1"/>
  <c r="N47" i="144" a="1"/>
  <c r="N47" i="144" s="1"/>
  <c r="Q47" i="144" s="1"/>
  <c r="N70" i="144" a="1"/>
  <c r="N70" i="144" s="1"/>
  <c r="Q70" i="144" s="1"/>
  <c r="N78" i="144" a="1"/>
  <c r="N78" i="144" s="1"/>
  <c r="Q78" i="144" s="1"/>
  <c r="P9" i="144"/>
  <c r="N8" i="144" a="1"/>
  <c r="N8" i="144" s="1"/>
  <c r="Q8" i="144" s="1"/>
  <c r="N39" i="144" a="1"/>
  <c r="N39" i="144" s="1"/>
  <c r="Q39" i="144" s="1"/>
  <c r="N41" i="144" a="1"/>
  <c r="N41" i="144" s="1"/>
  <c r="Q41" i="144" s="1"/>
  <c r="N73" i="144" a="1"/>
  <c r="N73" i="144" s="1"/>
  <c r="Q73" i="144" s="1"/>
  <c r="N81" i="144" a="1"/>
  <c r="N81" i="144" s="1"/>
  <c r="Q81" i="144" s="1"/>
  <c r="P74" i="144"/>
  <c r="N64" i="144" a="1"/>
  <c r="N64" i="144" s="1"/>
  <c r="Q64" i="144" s="1"/>
  <c r="N68" i="144" a="1"/>
  <c r="N68" i="144" s="1"/>
  <c r="Q68" i="144" s="1"/>
  <c r="N75" i="144" a="1"/>
  <c r="N75" i="144" s="1"/>
  <c r="Q75" i="144" s="1"/>
  <c r="N79" i="144" a="1"/>
  <c r="N79" i="144" s="1"/>
  <c r="Q79" i="144" s="1"/>
  <c r="N83" i="144" a="1"/>
  <c r="N83" i="144" s="1"/>
  <c r="Q83" i="144" s="1"/>
  <c r="Q399" i="89"/>
  <c r="P30" i="144" l="1"/>
  <c r="P54" i="144"/>
  <c r="Q84" i="144"/>
  <c r="P35" i="144"/>
  <c r="P82" i="144"/>
  <c r="P11" i="144"/>
  <c r="P52" i="144"/>
  <c r="P48" i="144"/>
  <c r="P59" i="144"/>
  <c r="P22" i="144"/>
  <c r="P16" i="144"/>
  <c r="P60" i="144"/>
  <c r="P34" i="144"/>
  <c r="P46" i="144"/>
  <c r="P71" i="144"/>
  <c r="P32" i="144"/>
  <c r="P55" i="144"/>
  <c r="P50" i="144"/>
  <c r="P40" i="144"/>
  <c r="P5" i="144"/>
  <c r="P19" i="144"/>
  <c r="P64" i="144"/>
  <c r="P77" i="144"/>
  <c r="P21" i="144"/>
  <c r="P3" i="144"/>
  <c r="P4" i="144"/>
  <c r="P56" i="144"/>
  <c r="P63" i="144"/>
  <c r="P10" i="144"/>
  <c r="P67" i="144"/>
  <c r="P38" i="144"/>
  <c r="P47" i="144"/>
  <c r="P80" i="144"/>
  <c r="P42" i="144"/>
  <c r="P81" i="144"/>
  <c r="P37" i="144"/>
  <c r="P72" i="144"/>
  <c r="P76" i="144"/>
  <c r="P51" i="144"/>
  <c r="P85" i="144"/>
  <c r="P31" i="144"/>
  <c r="P8" i="144"/>
  <c r="P57" i="144"/>
  <c r="P73" i="144"/>
  <c r="P70" i="144"/>
  <c r="P24" i="144"/>
  <c r="P33" i="144"/>
  <c r="P39" i="144"/>
  <c r="P83" i="144"/>
  <c r="P41" i="144"/>
  <c r="P61" i="144"/>
  <c r="P78" i="144"/>
  <c r="P75" i="144"/>
  <c r="P69" i="144"/>
  <c r="P79" i="144"/>
  <c r="P53" i="144"/>
  <c r="Q53" i="144"/>
  <c r="P68" i="144"/>
  <c r="P65" i="144"/>
  <c r="P45" i="144"/>
  <c r="P49" i="144"/>
  <c r="P1" i="144" l="1"/>
  <c r="AR3" i="32" l="1"/>
  <c r="AR4" i="32"/>
  <c r="AR5" i="32"/>
  <c r="AR6" i="32"/>
  <c r="AR7" i="32"/>
  <c r="AR8" i="32"/>
  <c r="AR9" i="32"/>
  <c r="AR10" i="32"/>
  <c r="AR11" i="32"/>
  <c r="AR12" i="32"/>
  <c r="AR13" i="32"/>
  <c r="AR14" i="32"/>
  <c r="AR15" i="32"/>
  <c r="AR16" i="32"/>
  <c r="AR17" i="32"/>
  <c r="AR18" i="32"/>
  <c r="AR19" i="32"/>
  <c r="AR20" i="32"/>
  <c r="AR21" i="32"/>
  <c r="AR22" i="32"/>
  <c r="AR23" i="32"/>
  <c r="AR24" i="32"/>
  <c r="AR25" i="32"/>
  <c r="AR26" i="32"/>
  <c r="AR27" i="32"/>
  <c r="AR28" i="32"/>
  <c r="AR29" i="32"/>
  <c r="AR30" i="32"/>
  <c r="AR31" i="32"/>
  <c r="AR32" i="32"/>
  <c r="AR33" i="32"/>
  <c r="AR34" i="32"/>
  <c r="AR35" i="32"/>
  <c r="AR36" i="32"/>
  <c r="AR37" i="32"/>
  <c r="AR38" i="32"/>
  <c r="AR39" i="32"/>
  <c r="AR40" i="32"/>
  <c r="AR41" i="32"/>
  <c r="AR42" i="32"/>
  <c r="AR43" i="32"/>
  <c r="AR44" i="32"/>
  <c r="AR45" i="32"/>
  <c r="AR46" i="32"/>
  <c r="AR47" i="32"/>
  <c r="AR48" i="32"/>
  <c r="AR49" i="32"/>
  <c r="AR50" i="32"/>
  <c r="AR51" i="32"/>
  <c r="AR52" i="32"/>
  <c r="AR53" i="32"/>
  <c r="AR54" i="32"/>
  <c r="AR55" i="32"/>
  <c r="AR56" i="32"/>
  <c r="AR57" i="32"/>
  <c r="AR58" i="32"/>
  <c r="AR59" i="32"/>
  <c r="AR60" i="32"/>
  <c r="AR61" i="32"/>
  <c r="AR62" i="32"/>
  <c r="AR63" i="32"/>
  <c r="AR64" i="32"/>
  <c r="AR65" i="32"/>
  <c r="AR66" i="32"/>
  <c r="AR67" i="32"/>
  <c r="AR68" i="32"/>
  <c r="AR69" i="32"/>
  <c r="AR70" i="32"/>
  <c r="AR71" i="32"/>
  <c r="AR72" i="32"/>
  <c r="AR73" i="32"/>
  <c r="AR74" i="32"/>
  <c r="AR75" i="32"/>
  <c r="AR76" i="32"/>
  <c r="AR77" i="32"/>
  <c r="AR78" i="32"/>
  <c r="AR79" i="32"/>
  <c r="AR80" i="32"/>
  <c r="AR81" i="32"/>
  <c r="AR82" i="32"/>
  <c r="AR83" i="32"/>
  <c r="AR84" i="32"/>
  <c r="AR85" i="32"/>
  <c r="AR86" i="32"/>
  <c r="AR87" i="32"/>
  <c r="AR88" i="32"/>
  <c r="AR89" i="32"/>
  <c r="AR90" i="32"/>
  <c r="AR91" i="32"/>
  <c r="AR92" i="32"/>
  <c r="AR93" i="32"/>
  <c r="AR94" i="32"/>
  <c r="AR95" i="32"/>
  <c r="AR96" i="32"/>
  <c r="AR97" i="32"/>
  <c r="AR98" i="32"/>
  <c r="AR99" i="32"/>
  <c r="AR100" i="32"/>
  <c r="AR101" i="32"/>
  <c r="AR102" i="32"/>
  <c r="AR103" i="32"/>
  <c r="AR104" i="32"/>
  <c r="AR105" i="32"/>
  <c r="AR106" i="32"/>
  <c r="AR107" i="32"/>
  <c r="AR108" i="32"/>
  <c r="AR109" i="32"/>
  <c r="AR110" i="32"/>
  <c r="AR111" i="32"/>
  <c r="AR112" i="32"/>
  <c r="AR113" i="32"/>
  <c r="AR114" i="32"/>
  <c r="AR115" i="32"/>
  <c r="AR116" i="32"/>
  <c r="AR117" i="32"/>
  <c r="AR118" i="32"/>
  <c r="AR119" i="32"/>
  <c r="AR120" i="32"/>
  <c r="AR121" i="32"/>
  <c r="AR122" i="32"/>
  <c r="AR123" i="32"/>
  <c r="AR124" i="32"/>
  <c r="AR125" i="32"/>
  <c r="AR126" i="32"/>
  <c r="AR127" i="32"/>
  <c r="AR128" i="32"/>
  <c r="AR129" i="32"/>
  <c r="AR130" i="32"/>
  <c r="AR131" i="32"/>
  <c r="AR132" i="32"/>
  <c r="AR133" i="32"/>
  <c r="AR134" i="32"/>
  <c r="AR135" i="32"/>
  <c r="AR136" i="32"/>
  <c r="AR137" i="32"/>
  <c r="AR138" i="32"/>
  <c r="AR139" i="32"/>
  <c r="AR140" i="32"/>
  <c r="AR141" i="32"/>
  <c r="AR142" i="32"/>
  <c r="AR143" i="32"/>
  <c r="AR144" i="32"/>
  <c r="AR145" i="32"/>
  <c r="AR146" i="32"/>
  <c r="AR147" i="32"/>
  <c r="AR148" i="32"/>
  <c r="AR149" i="32"/>
  <c r="AR150" i="32"/>
  <c r="AR151" i="32"/>
  <c r="AR152" i="32"/>
  <c r="AR153" i="32"/>
  <c r="AR154" i="32"/>
  <c r="AR155" i="32"/>
  <c r="AR156" i="32"/>
  <c r="AR157" i="32"/>
  <c r="AR158" i="32"/>
  <c r="AR159" i="32"/>
  <c r="AR160" i="32"/>
  <c r="AR161" i="32"/>
  <c r="AR162" i="32"/>
  <c r="AR163" i="32"/>
  <c r="AR164" i="32"/>
  <c r="AR165" i="32"/>
  <c r="AR166" i="32"/>
  <c r="AR167" i="32"/>
  <c r="AR168" i="32"/>
  <c r="AR169" i="32"/>
  <c r="AR170" i="32"/>
  <c r="AR171" i="32"/>
  <c r="AR172" i="32"/>
  <c r="AR173" i="32"/>
  <c r="AR174" i="32"/>
  <c r="AR175" i="32"/>
  <c r="AR176" i="32"/>
  <c r="AR177" i="32"/>
  <c r="AR178" i="32"/>
  <c r="AR179" i="32"/>
  <c r="AR180" i="32"/>
  <c r="AR181" i="32"/>
  <c r="AR182" i="32"/>
  <c r="AR183" i="32"/>
  <c r="AR184" i="32"/>
  <c r="AR185" i="32"/>
  <c r="AR186" i="32"/>
  <c r="AR187" i="32"/>
  <c r="AR188" i="32"/>
  <c r="AR189" i="32"/>
  <c r="AR190" i="32"/>
  <c r="AR191" i="32"/>
  <c r="AR192" i="32"/>
  <c r="AR193" i="32"/>
  <c r="AR194" i="32"/>
  <c r="AR195" i="32"/>
  <c r="AR196" i="32"/>
  <c r="AR197" i="32"/>
  <c r="AR198" i="32"/>
  <c r="AR199" i="32"/>
  <c r="AR200" i="32"/>
  <c r="AR201" i="32"/>
  <c r="AR202" i="32"/>
  <c r="AR203" i="32"/>
  <c r="AR204" i="32"/>
  <c r="AR205" i="32"/>
  <c r="AR206" i="32"/>
  <c r="AR207" i="32"/>
  <c r="AR208" i="32"/>
  <c r="AR209" i="32"/>
  <c r="AR210" i="32"/>
  <c r="AR211" i="32"/>
  <c r="AR212" i="32"/>
  <c r="AR213" i="32"/>
  <c r="AR214" i="32"/>
  <c r="AR215" i="32"/>
  <c r="AR216" i="32"/>
  <c r="AR217" i="32"/>
  <c r="AR218" i="32"/>
  <c r="AR219" i="32"/>
  <c r="AR220" i="32"/>
  <c r="AR221" i="32"/>
  <c r="AR222" i="32"/>
  <c r="AR223" i="32"/>
  <c r="AR224" i="32"/>
  <c r="AR225" i="32"/>
  <c r="AR226" i="32"/>
  <c r="AR227" i="32"/>
  <c r="AR228" i="32"/>
  <c r="AR229" i="32"/>
  <c r="AR230" i="32"/>
  <c r="AR231" i="32"/>
  <c r="AR232" i="32"/>
  <c r="AR233" i="32"/>
  <c r="AR234" i="32"/>
  <c r="AR235" i="32"/>
  <c r="AR236" i="32"/>
  <c r="AR237" i="32"/>
  <c r="AR238" i="32"/>
  <c r="AR239" i="32"/>
  <c r="AR240" i="32"/>
  <c r="AR241" i="32"/>
  <c r="AR242" i="32"/>
  <c r="AR243" i="32"/>
  <c r="AR244" i="32"/>
  <c r="AR245" i="32"/>
  <c r="AR246" i="32"/>
  <c r="AR247" i="32"/>
  <c r="AR248" i="32"/>
  <c r="AR249" i="32"/>
  <c r="AR250" i="32"/>
  <c r="AR251" i="32"/>
  <c r="AR252" i="32"/>
  <c r="AR253" i="32"/>
  <c r="AR254" i="32"/>
  <c r="AR255" i="32"/>
  <c r="AR256" i="32"/>
  <c r="AR257" i="32"/>
  <c r="AR258" i="32"/>
  <c r="AR259" i="32"/>
  <c r="AR260" i="32"/>
  <c r="AR261" i="32"/>
  <c r="AR262" i="32"/>
  <c r="AR263" i="32"/>
  <c r="AR264" i="32"/>
  <c r="AR265" i="32"/>
  <c r="AR266" i="32"/>
  <c r="AR267" i="32"/>
  <c r="AR268" i="32"/>
  <c r="AR269" i="32"/>
  <c r="AR270" i="32"/>
  <c r="AR271" i="32"/>
  <c r="AR272" i="32"/>
  <c r="AR273" i="32"/>
  <c r="AR274" i="32"/>
  <c r="AR275" i="32"/>
  <c r="AR276" i="32"/>
  <c r="AR277" i="32"/>
  <c r="AR278" i="32"/>
  <c r="AR279" i="32"/>
  <c r="AR280" i="32"/>
  <c r="AR281" i="32"/>
  <c r="AR282" i="32"/>
  <c r="AR283" i="32"/>
  <c r="AR284" i="32"/>
  <c r="AR285" i="32"/>
  <c r="AR286" i="32"/>
  <c r="AR287" i="32"/>
  <c r="AR288" i="32"/>
  <c r="AR289" i="32"/>
  <c r="AR290" i="32"/>
  <c r="AR291" i="32"/>
  <c r="AR292" i="32"/>
  <c r="AR293" i="32"/>
  <c r="AR294" i="32"/>
  <c r="AR295" i="32"/>
  <c r="AR296" i="32"/>
  <c r="AR297" i="32"/>
  <c r="AR298" i="32"/>
  <c r="AR299" i="32"/>
  <c r="AR300" i="32"/>
  <c r="AR301" i="32"/>
  <c r="AR302" i="32"/>
  <c r="AR303" i="32"/>
  <c r="AR304" i="32"/>
  <c r="AR305" i="32"/>
  <c r="AR306" i="32"/>
  <c r="AR307" i="32"/>
  <c r="AR308" i="32"/>
  <c r="AR309" i="32"/>
  <c r="AR310" i="32"/>
  <c r="AR311" i="32"/>
  <c r="AR312" i="32"/>
  <c r="AR313" i="32"/>
  <c r="AR314" i="32"/>
  <c r="AR315" i="32"/>
  <c r="AR316" i="32"/>
  <c r="AR317" i="32"/>
  <c r="AR318" i="32"/>
  <c r="AR319" i="32"/>
  <c r="AR320" i="32"/>
  <c r="AR321" i="32"/>
  <c r="AR322" i="32"/>
  <c r="AR323" i="32"/>
  <c r="AR324" i="32"/>
  <c r="AR325" i="32"/>
  <c r="AR326" i="32"/>
  <c r="AR327" i="32"/>
  <c r="AR328" i="32"/>
  <c r="AR329" i="32"/>
  <c r="AR330" i="32"/>
  <c r="AR331" i="32"/>
  <c r="AR332" i="32"/>
  <c r="AR333" i="32"/>
  <c r="AR334" i="32"/>
  <c r="AR335" i="32"/>
  <c r="AR336" i="32"/>
  <c r="AR337" i="32"/>
  <c r="AR338" i="32"/>
  <c r="AR339" i="32"/>
  <c r="AR340" i="32"/>
  <c r="AR341" i="32"/>
  <c r="AR342" i="32"/>
  <c r="AR343" i="32"/>
  <c r="AR344" i="32"/>
  <c r="AR345" i="32"/>
  <c r="AR346" i="32"/>
  <c r="AR347" i="32"/>
  <c r="AR348" i="32"/>
  <c r="AR349" i="32"/>
  <c r="AR350" i="32"/>
  <c r="AR351" i="32"/>
  <c r="AR352" i="32"/>
  <c r="AR353" i="32"/>
  <c r="AR354" i="32"/>
  <c r="AR355" i="32"/>
  <c r="AR356" i="32"/>
  <c r="AR357" i="32"/>
  <c r="AR358" i="32"/>
  <c r="AR359" i="32"/>
  <c r="AR360" i="32"/>
  <c r="AR361" i="32"/>
  <c r="AR362" i="32"/>
  <c r="AR363" i="32"/>
  <c r="AR364" i="32"/>
  <c r="AR365" i="32"/>
  <c r="AR366" i="32"/>
  <c r="AR367" i="32"/>
  <c r="AR368" i="32"/>
  <c r="AR369" i="32"/>
  <c r="AR370" i="32"/>
  <c r="AR371" i="32"/>
  <c r="AR372" i="32"/>
  <c r="AR373" i="32"/>
  <c r="AR374" i="32"/>
  <c r="AR375" i="32"/>
  <c r="AR376" i="32"/>
  <c r="AR377" i="32"/>
  <c r="AR378" i="32"/>
  <c r="AR379" i="32"/>
  <c r="AR380" i="32"/>
  <c r="AR381" i="32"/>
  <c r="AR382" i="32"/>
  <c r="AR383" i="32"/>
  <c r="AR384" i="32"/>
  <c r="AR385" i="32"/>
  <c r="AR386" i="32"/>
  <c r="AR387" i="32"/>
  <c r="AR388" i="32"/>
  <c r="AR389" i="32"/>
  <c r="AR390" i="32"/>
  <c r="AR391" i="32"/>
  <c r="AR392" i="32"/>
  <c r="AR393" i="32"/>
  <c r="AR394" i="32"/>
  <c r="AR395" i="32"/>
  <c r="AR396" i="32"/>
  <c r="AR397" i="32"/>
  <c r="AR398" i="32"/>
  <c r="AR399" i="32"/>
  <c r="AR400" i="32"/>
  <c r="AR401" i="32"/>
  <c r="AR402" i="32"/>
  <c r="AR403" i="32"/>
  <c r="AR404" i="32"/>
  <c r="AR405" i="32"/>
  <c r="AR406" i="32"/>
  <c r="AR407" i="32"/>
  <c r="AR408" i="32"/>
  <c r="AR409" i="32"/>
  <c r="AR410" i="32"/>
  <c r="AR411" i="32"/>
  <c r="AR412" i="32"/>
  <c r="AR413" i="32"/>
  <c r="AR414" i="32"/>
  <c r="AR415" i="32"/>
  <c r="AR416" i="32"/>
  <c r="AR417" i="32"/>
  <c r="AR418" i="32"/>
  <c r="AR419" i="32"/>
  <c r="AR420" i="32"/>
  <c r="AR421" i="32"/>
  <c r="AR422" i="32"/>
  <c r="AR423" i="32"/>
  <c r="AR424" i="32"/>
  <c r="AR425" i="32"/>
  <c r="AR426" i="32"/>
  <c r="AR427" i="32"/>
  <c r="AR428" i="32"/>
  <c r="AR429" i="32"/>
  <c r="AR430" i="32"/>
  <c r="AR431" i="32"/>
  <c r="AR432" i="32"/>
  <c r="AR433" i="32"/>
  <c r="AR434" i="32"/>
  <c r="AR435" i="32"/>
  <c r="AR436" i="32"/>
  <c r="AR437" i="32"/>
  <c r="AR438" i="32"/>
  <c r="AR439" i="32"/>
  <c r="AR440" i="32"/>
  <c r="AR441" i="32"/>
  <c r="AR442" i="32"/>
  <c r="AR443" i="32"/>
  <c r="AR444" i="32"/>
  <c r="AR2" i="32"/>
  <c r="A4" i="4"/>
  <c r="A5" i="4"/>
  <c r="A6" i="4"/>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111" i="4"/>
  <c r="A112" i="4"/>
  <c r="A113" i="4"/>
  <c r="A114" i="4"/>
  <c r="A115" i="4"/>
  <c r="A116" i="4"/>
  <c r="A117" i="4"/>
  <c r="A118" i="4"/>
  <c r="A119" i="4"/>
  <c r="A120" i="4"/>
  <c r="A121" i="4"/>
  <c r="A122" i="4"/>
  <c r="A123" i="4"/>
  <c r="A124" i="4"/>
  <c r="A125" i="4"/>
  <c r="A126" i="4"/>
  <c r="A127" i="4"/>
  <c r="A128" i="4"/>
  <c r="A129" i="4"/>
  <c r="A130" i="4"/>
  <c r="A131" i="4"/>
  <c r="A132" i="4"/>
  <c r="A133" i="4"/>
  <c r="A134" i="4"/>
  <c r="A135" i="4"/>
  <c r="A136" i="4"/>
  <c r="A137" i="4"/>
  <c r="A138" i="4"/>
  <c r="A139" i="4"/>
  <c r="A140" i="4"/>
  <c r="A141" i="4"/>
  <c r="A142" i="4"/>
  <c r="A143" i="4"/>
  <c r="A144" i="4"/>
  <c r="A145" i="4"/>
  <c r="A146" i="4"/>
  <c r="A147" i="4"/>
  <c r="A148" i="4"/>
  <c r="A149" i="4"/>
  <c r="A150" i="4"/>
  <c r="A151" i="4"/>
  <c r="A152" i="4"/>
  <c r="A153" i="4"/>
  <c r="A154" i="4"/>
  <c r="A155" i="4"/>
  <c r="A156" i="4"/>
  <c r="A157" i="4"/>
  <c r="A158" i="4"/>
  <c r="A159" i="4"/>
  <c r="A160" i="4"/>
  <c r="A161" i="4"/>
  <c r="A162" i="4"/>
  <c r="A163" i="4"/>
  <c r="A164" i="4"/>
  <c r="A165" i="4"/>
  <c r="A166" i="4"/>
  <c r="A167" i="4"/>
  <c r="A168" i="4"/>
  <c r="A169" i="4"/>
  <c r="A170" i="4"/>
  <c r="A171" i="4"/>
  <c r="A172" i="4"/>
  <c r="A173" i="4"/>
  <c r="A174" i="4"/>
  <c r="A175" i="4"/>
  <c r="A176" i="4"/>
  <c r="A177" i="4"/>
  <c r="A178" i="4"/>
  <c r="A179" i="4"/>
  <c r="A180" i="4"/>
  <c r="A181" i="4"/>
  <c r="A182" i="4"/>
  <c r="A183" i="4"/>
  <c r="A184" i="4"/>
  <c r="A185" i="4"/>
  <c r="A186" i="4"/>
  <c r="A187" i="4"/>
  <c r="A188" i="4"/>
  <c r="A189" i="4"/>
  <c r="A190" i="4"/>
  <c r="A191" i="4"/>
  <c r="A192" i="4"/>
  <c r="A193" i="4"/>
  <c r="A194" i="4"/>
  <c r="A195" i="4"/>
  <c r="A196" i="4"/>
  <c r="A197" i="4"/>
  <c r="A198" i="4"/>
  <c r="A199" i="4"/>
  <c r="A200" i="4"/>
  <c r="A201" i="4"/>
  <c r="A202" i="4"/>
  <c r="A203" i="4"/>
  <c r="A204" i="4"/>
  <c r="A205" i="4"/>
  <c r="A206" i="4"/>
  <c r="A207" i="4"/>
  <c r="A208" i="4"/>
  <c r="A209" i="4"/>
  <c r="A210" i="4"/>
  <c r="A211" i="4"/>
  <c r="A212" i="4"/>
  <c r="A213" i="4"/>
  <c r="A214" i="4"/>
  <c r="A215" i="4"/>
  <c r="A216" i="4"/>
  <c r="A217" i="4"/>
  <c r="A218" i="4"/>
  <c r="A219" i="4"/>
  <c r="A220" i="4"/>
  <c r="A221" i="4"/>
  <c r="A222" i="4"/>
  <c r="A223" i="4"/>
  <c r="A224" i="4"/>
  <c r="A225" i="4"/>
  <c r="A226" i="4"/>
  <c r="A227" i="4"/>
  <c r="A228" i="4"/>
  <c r="A229" i="4"/>
  <c r="A230" i="4"/>
  <c r="A231" i="4"/>
  <c r="A232" i="4"/>
  <c r="A233" i="4"/>
  <c r="A234" i="4"/>
  <c r="A235" i="4"/>
  <c r="A236" i="4"/>
  <c r="A237" i="4"/>
  <c r="A238" i="4"/>
  <c r="A239" i="4"/>
  <c r="A240" i="4"/>
  <c r="A241" i="4"/>
  <c r="A242" i="4"/>
  <c r="A243" i="4"/>
  <c r="A244" i="4"/>
  <c r="A245" i="4"/>
  <c r="A246" i="4"/>
  <c r="A247" i="4"/>
  <c r="A248" i="4"/>
  <c r="A249" i="4"/>
  <c r="A250" i="4"/>
  <c r="A251" i="4"/>
  <c r="A252" i="4"/>
  <c r="A253" i="4"/>
  <c r="A254" i="4"/>
  <c r="A255" i="4"/>
  <c r="A256" i="4"/>
  <c r="A257" i="4"/>
  <c r="A258" i="4"/>
  <c r="A259" i="4"/>
  <c r="A260" i="4"/>
  <c r="A261" i="4"/>
  <c r="A262" i="4"/>
  <c r="A263" i="4"/>
  <c r="A264" i="4"/>
  <c r="A265" i="4"/>
  <c r="A266" i="4"/>
  <c r="A267" i="4"/>
  <c r="A268" i="4"/>
  <c r="A269" i="4"/>
  <c r="A270" i="4"/>
  <c r="A271" i="4"/>
  <c r="A272" i="4"/>
  <c r="A273" i="4"/>
  <c r="A274" i="4"/>
  <c r="A275" i="4"/>
  <c r="A276" i="4"/>
  <c r="A277" i="4"/>
  <c r="A278" i="4"/>
  <c r="A279" i="4"/>
  <c r="A280" i="4"/>
  <c r="A281" i="4"/>
  <c r="A282" i="4"/>
  <c r="A283" i="4"/>
  <c r="A284" i="4"/>
  <c r="A285" i="4"/>
  <c r="A286" i="4"/>
  <c r="A287" i="4"/>
  <c r="A288" i="4"/>
  <c r="A289" i="4"/>
  <c r="A290" i="4"/>
  <c r="A291" i="4"/>
  <c r="A292" i="4"/>
  <c r="A293" i="4"/>
  <c r="A294" i="4"/>
  <c r="A295" i="4"/>
  <c r="A296" i="4"/>
  <c r="A297" i="4"/>
  <c r="A298" i="4"/>
  <c r="A299" i="4"/>
  <c r="A300" i="4"/>
  <c r="A301" i="4"/>
  <c r="A302" i="4"/>
  <c r="A303" i="4"/>
  <c r="A304" i="4"/>
  <c r="A305" i="4"/>
  <c r="A306" i="4"/>
  <c r="A307" i="4"/>
  <c r="A308" i="4"/>
  <c r="A309" i="4"/>
  <c r="A310" i="4"/>
  <c r="A311" i="4"/>
  <c r="A312" i="4"/>
  <c r="A313" i="4"/>
  <c r="A314" i="4"/>
  <c r="A315" i="4"/>
  <c r="A316" i="4"/>
  <c r="A317" i="4"/>
  <c r="A318" i="4"/>
  <c r="A319" i="4"/>
  <c r="A320" i="4"/>
  <c r="A321" i="4"/>
  <c r="A322" i="4"/>
  <c r="A323" i="4"/>
  <c r="A324" i="4"/>
  <c r="A325" i="4"/>
  <c r="A326" i="4"/>
  <c r="A327" i="4"/>
  <c r="A328" i="4"/>
  <c r="A329" i="4"/>
  <c r="A330" i="4"/>
  <c r="A331" i="4"/>
  <c r="A332" i="4"/>
  <c r="A333" i="4"/>
  <c r="A334" i="4"/>
  <c r="A335" i="4"/>
  <c r="A336" i="4"/>
  <c r="A337" i="4"/>
  <c r="A338" i="4"/>
  <c r="A339" i="4"/>
  <c r="A340" i="4"/>
  <c r="A341" i="4"/>
  <c r="A342" i="4"/>
  <c r="A343" i="4"/>
  <c r="A344" i="4"/>
  <c r="A345" i="4"/>
  <c r="A346" i="4"/>
  <c r="A347" i="4"/>
  <c r="A348" i="4"/>
  <c r="A349" i="4"/>
  <c r="A350" i="4"/>
  <c r="A351" i="4"/>
  <c r="A352" i="4"/>
  <c r="A353" i="4"/>
  <c r="A354" i="4"/>
  <c r="A355" i="4"/>
  <c r="A356" i="4"/>
  <c r="A357" i="4"/>
  <c r="A358" i="4"/>
  <c r="A359" i="4"/>
  <c r="A360" i="4"/>
  <c r="A361" i="4"/>
  <c r="A362" i="4"/>
  <c r="A363" i="4"/>
  <c r="A364" i="4"/>
  <c r="A365" i="4"/>
  <c r="A366" i="4"/>
  <c r="A367" i="4"/>
  <c r="A368" i="4"/>
  <c r="A369" i="4"/>
  <c r="A370" i="4"/>
  <c r="A371" i="4"/>
  <c r="A372" i="4"/>
  <c r="A373" i="4"/>
  <c r="A374" i="4"/>
  <c r="A375" i="4"/>
  <c r="A376" i="4"/>
  <c r="A377" i="4"/>
  <c r="A378" i="4"/>
  <c r="A379" i="4"/>
  <c r="A380" i="4"/>
  <c r="A381" i="4"/>
  <c r="A382" i="4"/>
  <c r="A383" i="4"/>
  <c r="A384" i="4"/>
  <c r="A385" i="4"/>
  <c r="A386" i="4"/>
  <c r="A387" i="4"/>
  <c r="A388" i="4"/>
  <c r="A389" i="4"/>
  <c r="A390" i="4"/>
  <c r="A391" i="4"/>
  <c r="A392" i="4"/>
  <c r="A393" i="4"/>
  <c r="A394" i="4"/>
  <c r="A395" i="4"/>
  <c r="A396" i="4"/>
  <c r="A397" i="4"/>
  <c r="A398" i="4"/>
  <c r="A399" i="4"/>
  <c r="A400" i="4"/>
  <c r="A401" i="4"/>
  <c r="A402" i="4"/>
  <c r="A403" i="4"/>
  <c r="A404" i="4"/>
  <c r="A405" i="4"/>
  <c r="A406" i="4"/>
  <c r="A407" i="4"/>
  <c r="A408" i="4"/>
  <c r="A409" i="4"/>
  <c r="A410" i="4"/>
  <c r="A411" i="4"/>
  <c r="A412" i="4"/>
  <c r="A413" i="4"/>
  <c r="A414" i="4"/>
  <c r="A415" i="4"/>
  <c r="A416" i="4"/>
  <c r="A417" i="4"/>
  <c r="A418" i="4"/>
  <c r="A419" i="4"/>
  <c r="A420" i="4"/>
  <c r="A421" i="4"/>
  <c r="A422" i="4"/>
  <c r="A423" i="4"/>
  <c r="A424" i="4"/>
  <c r="A425" i="4"/>
  <c r="A426" i="4"/>
  <c r="A427" i="4"/>
  <c r="A428" i="4"/>
  <c r="A429" i="4"/>
  <c r="A430" i="4"/>
  <c r="A431" i="4"/>
  <c r="A432" i="4"/>
  <c r="A433" i="4"/>
  <c r="A434" i="4"/>
  <c r="A435" i="4"/>
  <c r="A436" i="4"/>
  <c r="A437" i="4"/>
  <c r="A438" i="4"/>
  <c r="A439" i="4"/>
  <c r="A440" i="4"/>
  <c r="A441" i="4"/>
  <c r="A442" i="4"/>
  <c r="A443" i="4"/>
  <c r="A444" i="4"/>
  <c r="A445" i="4"/>
  <c r="A446" i="4"/>
  <c r="A447" i="4"/>
  <c r="A448" i="4"/>
  <c r="A449" i="4"/>
  <c r="A450" i="4"/>
  <c r="A451" i="4"/>
  <c r="A452" i="4"/>
  <c r="A453" i="4"/>
  <c r="A454" i="4"/>
  <c r="A455" i="4"/>
  <c r="A456" i="4"/>
  <c r="A457" i="4"/>
  <c r="A3" i="4"/>
  <c r="A3" i="3"/>
  <c r="B9" i="23"/>
  <c r="B10" i="23"/>
  <c r="B11" i="23"/>
  <c r="B12" i="23"/>
  <c r="B13" i="23"/>
  <c r="B14" i="23"/>
  <c r="B15" i="23"/>
  <c r="B16" i="23"/>
  <c r="B17" i="23"/>
  <c r="B18" i="23"/>
  <c r="B19" i="23"/>
  <c r="B20" i="23"/>
  <c r="B21" i="23"/>
  <c r="B22" i="23"/>
  <c r="B23" i="23"/>
  <c r="B24" i="23"/>
  <c r="B25" i="23"/>
  <c r="B26" i="23"/>
  <c r="B27" i="23"/>
  <c r="B28" i="23"/>
  <c r="B29" i="23"/>
  <c r="B30" i="23"/>
  <c r="B31" i="23"/>
  <c r="B32" i="23"/>
  <c r="B33" i="23"/>
  <c r="B34" i="23"/>
  <c r="B35" i="23"/>
  <c r="B36" i="23"/>
  <c r="B37" i="23"/>
  <c r="B38" i="23"/>
  <c r="B39" i="23"/>
  <c r="B40" i="23"/>
  <c r="B41" i="23"/>
  <c r="B42" i="23"/>
  <c r="B43" i="23"/>
  <c r="B44" i="23"/>
  <c r="B45" i="23"/>
  <c r="B46" i="23"/>
  <c r="B47" i="23"/>
  <c r="B48" i="23"/>
  <c r="B49" i="23"/>
  <c r="B50" i="23"/>
  <c r="B51" i="23"/>
  <c r="B52" i="23"/>
  <c r="B53" i="23"/>
  <c r="B54" i="23"/>
  <c r="B55" i="23"/>
  <c r="B56" i="23"/>
  <c r="B57" i="23"/>
  <c r="B58" i="23"/>
  <c r="B59" i="23"/>
  <c r="B60" i="23"/>
  <c r="B61" i="23"/>
  <c r="B62" i="23"/>
  <c r="B63" i="23"/>
  <c r="B64" i="23"/>
  <c r="B65" i="23"/>
  <c r="B66" i="23"/>
  <c r="B67" i="23"/>
  <c r="B68" i="23"/>
  <c r="B69" i="23"/>
  <c r="B70" i="23"/>
  <c r="B71" i="23"/>
  <c r="B72" i="23"/>
  <c r="B73" i="23"/>
  <c r="B74" i="23"/>
  <c r="B75" i="23"/>
  <c r="B76" i="23"/>
  <c r="B77" i="23"/>
  <c r="B78" i="23"/>
  <c r="B79" i="23"/>
  <c r="B80" i="23"/>
  <c r="B81" i="23"/>
  <c r="B82" i="23"/>
  <c r="B83" i="23"/>
  <c r="B84" i="23"/>
  <c r="B85" i="23"/>
  <c r="B86" i="23"/>
  <c r="B87" i="23"/>
  <c r="B88" i="23"/>
  <c r="B89" i="23"/>
  <c r="B90" i="23"/>
  <c r="B91" i="23"/>
  <c r="B92" i="23"/>
  <c r="B93" i="23"/>
  <c r="B94" i="23"/>
  <c r="B95" i="23"/>
  <c r="B96" i="23"/>
  <c r="B97" i="23"/>
  <c r="B98" i="23"/>
  <c r="B99" i="23"/>
  <c r="B100" i="23"/>
  <c r="B101" i="23"/>
  <c r="B102" i="23"/>
  <c r="B103" i="23"/>
  <c r="B104" i="23"/>
  <c r="B105" i="23"/>
  <c r="B106" i="23"/>
  <c r="B107" i="23"/>
  <c r="B108" i="23"/>
  <c r="B109" i="23"/>
  <c r="B110" i="23"/>
  <c r="B111" i="23"/>
  <c r="B112" i="23"/>
  <c r="B113" i="23"/>
  <c r="B114" i="23"/>
  <c r="B115" i="23"/>
  <c r="B116" i="23"/>
  <c r="B117" i="23"/>
  <c r="B118" i="23"/>
  <c r="B119" i="23"/>
  <c r="B120" i="23"/>
  <c r="B121" i="23"/>
  <c r="B122" i="23"/>
  <c r="B123" i="23"/>
  <c r="B124" i="23"/>
  <c r="B125" i="23"/>
  <c r="B126" i="23"/>
  <c r="B127" i="23"/>
  <c r="B128" i="23"/>
  <c r="B129" i="23"/>
  <c r="B130" i="23"/>
  <c r="B131" i="23"/>
  <c r="B132" i="23"/>
  <c r="B133" i="23"/>
  <c r="B134" i="23"/>
  <c r="B135" i="23"/>
  <c r="B136" i="23"/>
  <c r="B137" i="23"/>
  <c r="B138" i="23"/>
  <c r="B139" i="23"/>
  <c r="B140" i="23"/>
  <c r="B141" i="23"/>
  <c r="B142" i="23"/>
  <c r="B143" i="23"/>
  <c r="B144" i="23"/>
  <c r="B145" i="23"/>
  <c r="B146" i="23"/>
  <c r="B147" i="23"/>
  <c r="B148" i="23"/>
  <c r="B149" i="23"/>
  <c r="B150" i="23"/>
  <c r="B151" i="23"/>
  <c r="B152" i="23"/>
  <c r="B153" i="23"/>
  <c r="B154" i="23"/>
  <c r="B155" i="23"/>
  <c r="B156" i="23"/>
  <c r="B157" i="23"/>
  <c r="B158" i="23"/>
  <c r="B159" i="23"/>
  <c r="B160" i="23"/>
  <c r="B161" i="23"/>
  <c r="B162" i="23"/>
  <c r="B163" i="23"/>
  <c r="B164" i="23"/>
  <c r="B165" i="23"/>
  <c r="B166" i="23"/>
  <c r="B167" i="23"/>
  <c r="B168" i="23"/>
  <c r="B169" i="23"/>
  <c r="B170" i="23"/>
  <c r="B171" i="23"/>
  <c r="B172" i="23"/>
  <c r="B173" i="23"/>
  <c r="B174" i="23"/>
  <c r="B175" i="23"/>
  <c r="B176" i="23"/>
  <c r="B177" i="23"/>
  <c r="B178" i="23"/>
  <c r="B179" i="23"/>
  <c r="B180" i="23"/>
  <c r="B181" i="23"/>
  <c r="B182" i="23"/>
  <c r="B183" i="23"/>
  <c r="B184" i="23"/>
  <c r="B185" i="23"/>
  <c r="B186" i="23"/>
  <c r="B187" i="23"/>
  <c r="B188" i="23"/>
  <c r="B189" i="23"/>
  <c r="B190" i="23"/>
  <c r="B191" i="23"/>
  <c r="B192" i="23"/>
  <c r="B193" i="23"/>
  <c r="B194" i="23"/>
  <c r="B195" i="23"/>
  <c r="B196" i="23"/>
  <c r="B197" i="23"/>
  <c r="B198" i="23"/>
  <c r="B199" i="23"/>
  <c r="B200" i="23"/>
  <c r="B201" i="23"/>
  <c r="B202" i="23"/>
  <c r="B203" i="23"/>
  <c r="B204" i="23"/>
  <c r="B205" i="23"/>
  <c r="B206" i="23"/>
  <c r="B207" i="23"/>
  <c r="B208" i="23"/>
  <c r="B209" i="23"/>
  <c r="B210" i="23"/>
  <c r="B211" i="23"/>
  <c r="B212" i="23"/>
  <c r="B213" i="23"/>
  <c r="B214" i="23"/>
  <c r="B215" i="23"/>
  <c r="B216" i="23"/>
  <c r="B217" i="23"/>
  <c r="B218" i="23"/>
  <c r="B219" i="23"/>
  <c r="B220" i="23"/>
  <c r="B221" i="23"/>
  <c r="B222" i="23"/>
  <c r="B223" i="23"/>
  <c r="B224" i="23"/>
  <c r="B225" i="23"/>
  <c r="B226" i="23"/>
  <c r="B227" i="23"/>
  <c r="B228" i="23"/>
  <c r="B229" i="23"/>
  <c r="B230" i="23"/>
  <c r="B231" i="23"/>
  <c r="B232" i="23"/>
  <c r="B233" i="23"/>
  <c r="B234" i="23"/>
  <c r="B235" i="23"/>
  <c r="B236" i="23"/>
  <c r="B237" i="23"/>
  <c r="B238" i="23"/>
  <c r="B239" i="23"/>
  <c r="B240" i="23"/>
  <c r="B241" i="23"/>
  <c r="B242" i="23"/>
  <c r="B243" i="23"/>
  <c r="B244" i="23"/>
  <c r="B245" i="23"/>
  <c r="B246" i="23"/>
  <c r="B247" i="23"/>
  <c r="B248" i="23"/>
  <c r="B249" i="23"/>
  <c r="B250" i="23"/>
  <c r="B251" i="23"/>
  <c r="B252" i="23"/>
  <c r="B253" i="23"/>
  <c r="B254" i="23"/>
  <c r="B255" i="23"/>
  <c r="B256" i="23"/>
  <c r="B257" i="23"/>
  <c r="B258" i="23"/>
  <c r="B259" i="23"/>
  <c r="B260" i="23"/>
  <c r="B261" i="23"/>
  <c r="B262" i="23"/>
  <c r="B263" i="23"/>
  <c r="B264" i="23"/>
  <c r="B265" i="23"/>
  <c r="B266" i="23"/>
  <c r="B267" i="23"/>
  <c r="B268" i="23"/>
  <c r="B269" i="23"/>
  <c r="B270" i="23"/>
  <c r="B271" i="23"/>
  <c r="B272" i="23"/>
  <c r="B273" i="23"/>
  <c r="B274" i="23"/>
  <c r="B275" i="23"/>
  <c r="B276" i="23"/>
  <c r="B277" i="23"/>
  <c r="B278" i="23"/>
  <c r="B279" i="23"/>
  <c r="B280" i="23"/>
  <c r="B281" i="23"/>
  <c r="B282" i="23"/>
  <c r="B283" i="23"/>
  <c r="B284" i="23"/>
  <c r="B285" i="23"/>
  <c r="B286" i="23"/>
  <c r="B287" i="23"/>
  <c r="B288" i="23"/>
  <c r="B289" i="23"/>
  <c r="B290" i="23"/>
  <c r="B291" i="23"/>
  <c r="B292" i="23"/>
  <c r="B293" i="23"/>
  <c r="B294" i="23"/>
  <c r="B295" i="23"/>
  <c r="B296" i="23"/>
  <c r="B297" i="23"/>
  <c r="B298" i="23"/>
  <c r="B299" i="23"/>
  <c r="B300" i="23"/>
  <c r="B301" i="23"/>
  <c r="B302" i="23"/>
  <c r="B303" i="23"/>
  <c r="B304" i="23"/>
  <c r="B305" i="23"/>
  <c r="B306" i="23"/>
  <c r="B307" i="23"/>
  <c r="B308" i="23"/>
  <c r="B309" i="23"/>
  <c r="B310" i="23"/>
  <c r="B311" i="23"/>
  <c r="B312" i="23"/>
  <c r="B313" i="23"/>
  <c r="B314" i="23"/>
  <c r="B315" i="23"/>
  <c r="B316" i="23"/>
  <c r="B317" i="23"/>
  <c r="B318" i="23"/>
  <c r="B319" i="23"/>
  <c r="B320" i="23"/>
  <c r="B321" i="23"/>
  <c r="B322" i="23"/>
  <c r="B323" i="23"/>
  <c r="B324" i="23"/>
  <c r="B325" i="23"/>
  <c r="B326" i="23"/>
  <c r="B327" i="23"/>
  <c r="B328" i="23"/>
  <c r="B329" i="23"/>
  <c r="B330" i="23"/>
  <c r="B331" i="23"/>
  <c r="B332" i="23"/>
  <c r="B333" i="23"/>
  <c r="B334" i="23"/>
  <c r="B335" i="23"/>
  <c r="B336" i="23"/>
  <c r="B337" i="23"/>
  <c r="B338" i="23"/>
  <c r="B339" i="23"/>
  <c r="B340" i="23"/>
  <c r="B341" i="23"/>
  <c r="B342" i="23"/>
  <c r="B343" i="23"/>
  <c r="B344" i="23"/>
  <c r="B345" i="23"/>
  <c r="B346" i="23"/>
  <c r="B347" i="23"/>
  <c r="B348" i="23"/>
  <c r="B349" i="23"/>
  <c r="B350" i="23"/>
  <c r="B351" i="23"/>
  <c r="B352" i="23"/>
  <c r="B353" i="23"/>
  <c r="B354" i="23"/>
  <c r="B355" i="23"/>
  <c r="B356" i="23"/>
  <c r="B357" i="23"/>
  <c r="B358" i="23"/>
  <c r="B359" i="23"/>
  <c r="B360" i="23"/>
  <c r="B361" i="23"/>
  <c r="B362" i="23"/>
  <c r="B363" i="23"/>
  <c r="B364" i="23"/>
  <c r="B365" i="23"/>
  <c r="B366" i="23"/>
  <c r="B367" i="23"/>
  <c r="B368" i="23"/>
  <c r="B369" i="23"/>
  <c r="B370" i="23"/>
  <c r="B371" i="23"/>
  <c r="B372" i="23"/>
  <c r="B373" i="23"/>
  <c r="B374" i="23"/>
  <c r="B375" i="23"/>
  <c r="B376" i="23"/>
  <c r="B377" i="23"/>
  <c r="B378" i="23"/>
  <c r="B379" i="23"/>
  <c r="B380" i="23"/>
  <c r="B381" i="23"/>
  <c r="B382" i="23"/>
  <c r="B383" i="23"/>
  <c r="B384" i="23"/>
  <c r="B385" i="23"/>
  <c r="B386" i="23"/>
  <c r="B387" i="23"/>
  <c r="B388" i="23"/>
  <c r="B389" i="23"/>
  <c r="B390" i="23"/>
  <c r="B391" i="23"/>
  <c r="B392" i="23"/>
  <c r="B393" i="23"/>
  <c r="B394" i="23"/>
  <c r="B395" i="23"/>
  <c r="B396" i="23"/>
  <c r="B397" i="23"/>
  <c r="B398" i="23"/>
  <c r="B399" i="23"/>
  <c r="B400" i="23"/>
  <c r="B401" i="23"/>
  <c r="B402" i="23"/>
  <c r="B403" i="23"/>
  <c r="B404" i="23"/>
  <c r="B405" i="23"/>
  <c r="B406" i="23"/>
  <c r="B407" i="23"/>
  <c r="B408" i="23"/>
  <c r="B409" i="23"/>
  <c r="B410" i="23"/>
  <c r="B411" i="23"/>
  <c r="B412" i="23"/>
  <c r="B413" i="23"/>
  <c r="B414" i="23"/>
  <c r="B415" i="23"/>
  <c r="B416" i="23"/>
  <c r="B417" i="23"/>
  <c r="B418" i="23"/>
  <c r="B419" i="23"/>
  <c r="B420" i="23"/>
  <c r="B421" i="23"/>
  <c r="B422" i="23"/>
  <c r="B423" i="23"/>
  <c r="B424" i="23"/>
  <c r="B425" i="23"/>
  <c r="B426" i="23"/>
  <c r="B427" i="23"/>
  <c r="B428" i="23"/>
  <c r="B429" i="23"/>
  <c r="B430" i="23"/>
  <c r="B431" i="23"/>
  <c r="B432" i="23"/>
  <c r="B433" i="23"/>
  <c r="B434" i="23"/>
  <c r="B435" i="23"/>
  <c r="B436" i="23"/>
  <c r="B437" i="23"/>
  <c r="B438" i="23"/>
  <c r="B439" i="23"/>
  <c r="B440" i="23"/>
  <c r="B441" i="23"/>
  <c r="B442" i="23"/>
  <c r="B443" i="23"/>
  <c r="B444" i="23"/>
  <c r="B445" i="23"/>
  <c r="B446" i="23"/>
  <c r="B447" i="23"/>
  <c r="B448" i="23"/>
  <c r="B449" i="23"/>
  <c r="B450" i="23"/>
  <c r="B451" i="23"/>
  <c r="B452" i="23"/>
  <c r="B453" i="23"/>
  <c r="B454" i="23"/>
  <c r="B455" i="23"/>
  <c r="B456" i="23"/>
  <c r="B457" i="23"/>
  <c r="B458" i="23"/>
  <c r="B459" i="23"/>
  <c r="B460" i="23"/>
  <c r="B461" i="23"/>
  <c r="B462" i="23"/>
  <c r="B8" i="23"/>
  <c r="S1" i="97"/>
  <c r="R1" i="97"/>
  <c r="Q1" i="97"/>
  <c r="P1" i="97"/>
  <c r="BW31" i="60"/>
  <c r="BW16" i="60"/>
  <c r="BW3" i="60"/>
  <c r="BW69" i="60"/>
  <c r="BW68" i="60"/>
  <c r="BQ69" i="60"/>
  <c r="BQ68" i="60"/>
  <c r="BQ67" i="60"/>
  <c r="BQ66" i="60"/>
  <c r="BQ65" i="60"/>
  <c r="BQ64" i="60"/>
  <c r="BQ63" i="60"/>
  <c r="BQ62" i="60"/>
  <c r="BQ61" i="60"/>
  <c r="BQ60" i="60"/>
  <c r="BQ59" i="60"/>
  <c r="BQ58" i="60"/>
  <c r="BQ57" i="60"/>
  <c r="BQ56" i="60"/>
  <c r="BQ55" i="60"/>
  <c r="BQ54" i="60"/>
  <c r="BQ53" i="60"/>
  <c r="BQ52" i="60"/>
  <c r="BQ51" i="60"/>
  <c r="BQ50" i="60"/>
  <c r="BQ49" i="60"/>
  <c r="BQ48" i="60"/>
  <c r="BQ47" i="60"/>
  <c r="BQ46" i="60"/>
  <c r="BQ45" i="60"/>
  <c r="BQ44" i="60"/>
  <c r="BQ43" i="60"/>
  <c r="BQ42" i="60"/>
  <c r="BQ41" i="60"/>
  <c r="BQ40" i="60"/>
  <c r="BQ39" i="60"/>
  <c r="BQ38" i="60"/>
  <c r="BQ37" i="60"/>
  <c r="BQ36" i="60"/>
  <c r="BQ35" i="60"/>
  <c r="BQ34" i="60"/>
  <c r="BQ33" i="60"/>
  <c r="BQ32" i="60"/>
  <c r="BQ31" i="60"/>
  <c r="BQ30" i="60"/>
  <c r="BQ29" i="60"/>
  <c r="BQ28" i="60"/>
  <c r="BQ27" i="60"/>
  <c r="BQ26" i="60"/>
  <c r="BQ25" i="60"/>
  <c r="BQ24" i="60"/>
  <c r="BQ23" i="60"/>
  <c r="BQ22" i="60"/>
  <c r="BQ21" i="60"/>
  <c r="BQ20" i="60"/>
  <c r="BQ19" i="60"/>
  <c r="BQ18" i="60"/>
  <c r="BQ17" i="60"/>
  <c r="BQ16" i="60"/>
  <c r="BQ15" i="60"/>
  <c r="BQ14" i="60"/>
  <c r="BQ13" i="60"/>
  <c r="BQ12" i="60"/>
  <c r="BQ11" i="60"/>
  <c r="BQ10" i="60"/>
  <c r="BQ9" i="60"/>
  <c r="BQ8" i="60"/>
  <c r="BQ7" i="60"/>
  <c r="BQ6" i="60"/>
  <c r="BQ5" i="60"/>
  <c r="BQ4" i="60"/>
  <c r="BQ3" i="60"/>
  <c r="L152" i="143"/>
  <c r="G152" i="143"/>
  <c r="F152" i="143"/>
  <c r="E152" i="143"/>
  <c r="M150" i="143"/>
  <c r="M149" i="143"/>
  <c r="M148" i="143"/>
  <c r="M147" i="143"/>
  <c r="M146" i="143"/>
  <c r="M145" i="143"/>
  <c r="M144" i="143"/>
  <c r="M143" i="143"/>
  <c r="M142" i="143"/>
  <c r="M141" i="143"/>
  <c r="M140" i="143"/>
  <c r="M139" i="143"/>
  <c r="M138" i="143"/>
  <c r="M137" i="143"/>
  <c r="M136" i="143"/>
  <c r="M135" i="143"/>
  <c r="M134" i="143"/>
  <c r="M133" i="143"/>
  <c r="M132" i="143"/>
  <c r="M131" i="143"/>
  <c r="M130" i="143"/>
  <c r="M129" i="143"/>
  <c r="M128" i="143"/>
  <c r="M127" i="143"/>
  <c r="M126" i="143"/>
  <c r="M125" i="143"/>
  <c r="M124" i="143"/>
  <c r="M123" i="143"/>
  <c r="M122" i="143"/>
  <c r="M121" i="143"/>
  <c r="M120" i="143"/>
  <c r="M119" i="143"/>
  <c r="M118" i="143"/>
  <c r="M117" i="143"/>
  <c r="M116" i="143"/>
  <c r="M115" i="143"/>
  <c r="M114" i="143"/>
  <c r="M113" i="143"/>
  <c r="M112" i="143"/>
  <c r="M111" i="143"/>
  <c r="M110" i="143"/>
  <c r="M109" i="143"/>
  <c r="M108" i="143"/>
  <c r="M107" i="143"/>
  <c r="M106" i="143"/>
  <c r="M105" i="143"/>
  <c r="M104" i="143"/>
  <c r="M103" i="143"/>
  <c r="M102" i="143"/>
  <c r="M101" i="143"/>
  <c r="M100" i="143"/>
  <c r="M99" i="143"/>
  <c r="M98" i="143"/>
  <c r="M97" i="143"/>
  <c r="M96" i="143"/>
  <c r="M95" i="143"/>
  <c r="M94" i="143"/>
  <c r="M93" i="143"/>
  <c r="M92" i="143"/>
  <c r="M91" i="143"/>
  <c r="M90" i="143"/>
  <c r="M89" i="143"/>
  <c r="M88" i="143"/>
  <c r="M87" i="143"/>
  <c r="M86" i="143"/>
  <c r="M85" i="143"/>
  <c r="M84" i="143"/>
  <c r="M83" i="143"/>
  <c r="M82" i="143"/>
  <c r="M81" i="143"/>
  <c r="M80" i="143"/>
  <c r="M79" i="143"/>
  <c r="M78" i="143"/>
  <c r="M77" i="143"/>
  <c r="M76" i="143"/>
  <c r="M75" i="143"/>
  <c r="M74" i="143"/>
  <c r="M73" i="143"/>
  <c r="M72" i="143"/>
  <c r="M71" i="143"/>
  <c r="M70" i="143"/>
  <c r="M69" i="143"/>
  <c r="M68" i="143"/>
  <c r="M67" i="143"/>
  <c r="M66" i="143"/>
  <c r="M65" i="143"/>
  <c r="M64" i="143"/>
  <c r="M63" i="143"/>
  <c r="M62" i="143"/>
  <c r="M61" i="143"/>
  <c r="M60" i="143"/>
  <c r="M59" i="143"/>
  <c r="M58" i="143"/>
  <c r="M57" i="143"/>
  <c r="M56" i="143"/>
  <c r="M55" i="143"/>
  <c r="M54" i="143"/>
  <c r="M53" i="143"/>
  <c r="M52" i="143"/>
  <c r="M51" i="143"/>
  <c r="M50" i="143"/>
  <c r="M49" i="143"/>
  <c r="M48" i="143"/>
  <c r="M47" i="143"/>
  <c r="M46" i="143"/>
  <c r="M45" i="143"/>
  <c r="M44" i="143"/>
  <c r="M43" i="143"/>
  <c r="M42" i="143"/>
  <c r="M41" i="143"/>
  <c r="M40" i="143"/>
  <c r="M39" i="143"/>
  <c r="M38" i="143"/>
  <c r="M37" i="143"/>
  <c r="M36" i="143"/>
  <c r="M35" i="143"/>
  <c r="M34" i="143"/>
  <c r="M33" i="143"/>
  <c r="I152" i="143"/>
  <c r="M32" i="143"/>
  <c r="M31" i="143"/>
  <c r="M30" i="143"/>
  <c r="M29" i="143"/>
  <c r="M28" i="143"/>
  <c r="M27" i="143"/>
  <c r="M26" i="143"/>
  <c r="M25" i="143"/>
  <c r="M24" i="143"/>
  <c r="M23" i="143"/>
  <c r="M22" i="143"/>
  <c r="M21" i="143"/>
  <c r="K152" i="143"/>
  <c r="J152" i="143"/>
  <c r="H152" i="143"/>
  <c r="D152" i="143"/>
  <c r="L17" i="143"/>
  <c r="K17" i="143"/>
  <c r="I17" i="143"/>
  <c r="M16" i="143"/>
  <c r="M9" i="143"/>
  <c r="M8" i="143"/>
  <c r="M7" i="143"/>
  <c r="CN326" i="23"/>
  <c r="CN322" i="23"/>
  <c r="CN318" i="23"/>
  <c r="EF195" i="23"/>
  <c r="EF113" i="23"/>
  <c r="EF367" i="23"/>
  <c r="EF368" i="23"/>
  <c r="EF369" i="23"/>
  <c r="EF371" i="23"/>
  <c r="EF372" i="23"/>
  <c r="EF48" i="23"/>
  <c r="CM366" i="23"/>
  <c r="EG462" i="23"/>
  <c r="EF462" i="23"/>
  <c r="EC462" i="23"/>
  <c r="EB462" i="23"/>
  <c r="EA462" i="23"/>
  <c r="DZ462" i="23"/>
  <c r="DY462" i="23"/>
  <c r="DX462" i="23"/>
  <c r="DW462" i="23"/>
  <c r="DV462" i="23"/>
  <c r="DU462" i="23"/>
  <c r="DT462" i="23"/>
  <c r="DS462" i="23"/>
  <c r="DR462" i="23"/>
  <c r="DQ462" i="23"/>
  <c r="DP462" i="23"/>
  <c r="DO462" i="23"/>
  <c r="DN462" i="23"/>
  <c r="DM462" i="23"/>
  <c r="DH462" i="23"/>
  <c r="DE462" i="23"/>
  <c r="DD462" i="23"/>
  <c r="DC462" i="23"/>
  <c r="EG461" i="23"/>
  <c r="EF461" i="23"/>
  <c r="EC461" i="23"/>
  <c r="EB461" i="23"/>
  <c r="EA461" i="23"/>
  <c r="DZ461" i="23"/>
  <c r="DY461" i="23"/>
  <c r="DX461" i="23"/>
  <c r="DW461" i="23"/>
  <c r="DV461" i="23"/>
  <c r="DU461" i="23"/>
  <c r="DT461" i="23"/>
  <c r="DS461" i="23"/>
  <c r="DR461" i="23"/>
  <c r="DQ461" i="23"/>
  <c r="DP461" i="23"/>
  <c r="DO461" i="23"/>
  <c r="DN461" i="23"/>
  <c r="DM461" i="23"/>
  <c r="DH461" i="23"/>
  <c r="DE461" i="23"/>
  <c r="DD461" i="23"/>
  <c r="DC461" i="23"/>
  <c r="EG460" i="23"/>
  <c r="EF460" i="23"/>
  <c r="EC460" i="23"/>
  <c r="EB460" i="23"/>
  <c r="EA460" i="23"/>
  <c r="DZ460" i="23"/>
  <c r="DY460" i="23"/>
  <c r="DX460" i="23"/>
  <c r="DW460" i="23"/>
  <c r="DV460" i="23"/>
  <c r="DU460" i="23"/>
  <c r="DT460" i="23"/>
  <c r="DS460" i="23"/>
  <c r="DR460" i="23"/>
  <c r="DQ460" i="23"/>
  <c r="DP460" i="23"/>
  <c r="DO460" i="23"/>
  <c r="DN460" i="23"/>
  <c r="DM460" i="23"/>
  <c r="DH460" i="23"/>
  <c r="DE460" i="23"/>
  <c r="DD460" i="23"/>
  <c r="DC460" i="23"/>
  <c r="EG459" i="23"/>
  <c r="EF459" i="23"/>
  <c r="EC459" i="23"/>
  <c r="EB459" i="23"/>
  <c r="EA459" i="23"/>
  <c r="DZ459" i="23"/>
  <c r="DY459" i="23"/>
  <c r="DX459" i="23"/>
  <c r="DW459" i="23"/>
  <c r="DV459" i="23"/>
  <c r="DU459" i="23"/>
  <c r="DT459" i="23"/>
  <c r="DS459" i="23"/>
  <c r="DR459" i="23"/>
  <c r="DQ459" i="23"/>
  <c r="DP459" i="23"/>
  <c r="DO459" i="23"/>
  <c r="DN459" i="23"/>
  <c r="DM459" i="23"/>
  <c r="DH459" i="23"/>
  <c r="DE459" i="23"/>
  <c r="DD459" i="23"/>
  <c r="DC459" i="23"/>
  <c r="EG458" i="23"/>
  <c r="EF458" i="23"/>
  <c r="EC458" i="23"/>
  <c r="EB458" i="23"/>
  <c r="EA458" i="23"/>
  <c r="DZ458" i="23"/>
  <c r="DY458" i="23"/>
  <c r="DX458" i="23"/>
  <c r="DW458" i="23"/>
  <c r="DV458" i="23"/>
  <c r="DU458" i="23"/>
  <c r="DT458" i="23"/>
  <c r="DS458" i="23"/>
  <c r="DR458" i="23"/>
  <c r="DQ458" i="23"/>
  <c r="DP458" i="23"/>
  <c r="DO458" i="23"/>
  <c r="DN458" i="23"/>
  <c r="DM458" i="23"/>
  <c r="DH458" i="23"/>
  <c r="DE458" i="23"/>
  <c r="DD458" i="23"/>
  <c r="DC458" i="23"/>
  <c r="EG457" i="23"/>
  <c r="EF457" i="23"/>
  <c r="EC457" i="23"/>
  <c r="EB457" i="23"/>
  <c r="EA457" i="23"/>
  <c r="DZ457" i="23"/>
  <c r="DY457" i="23"/>
  <c r="DX457" i="23"/>
  <c r="DW457" i="23"/>
  <c r="DV457" i="23"/>
  <c r="DU457" i="23"/>
  <c r="DT457" i="23"/>
  <c r="DS457" i="23"/>
  <c r="DR457" i="23"/>
  <c r="DQ457" i="23"/>
  <c r="DP457" i="23"/>
  <c r="DO457" i="23"/>
  <c r="DN457" i="23"/>
  <c r="DM457" i="23"/>
  <c r="DH457" i="23"/>
  <c r="DE457" i="23"/>
  <c r="DD457" i="23"/>
  <c r="DC457" i="23"/>
  <c r="EG456" i="23"/>
  <c r="EF456" i="23"/>
  <c r="EC456" i="23"/>
  <c r="EB456" i="23"/>
  <c r="EA456" i="23"/>
  <c r="DZ456" i="23"/>
  <c r="DY456" i="23"/>
  <c r="DX456" i="23"/>
  <c r="DW456" i="23"/>
  <c r="DV456" i="23"/>
  <c r="DU456" i="23"/>
  <c r="DT456" i="23"/>
  <c r="DS456" i="23"/>
  <c r="DR456" i="23"/>
  <c r="DQ456" i="23"/>
  <c r="DP456" i="23"/>
  <c r="DO456" i="23"/>
  <c r="DN456" i="23"/>
  <c r="DM456" i="23"/>
  <c r="DH456" i="23"/>
  <c r="DE456" i="23"/>
  <c r="DD456" i="23"/>
  <c r="DC456" i="23"/>
  <c r="EG455" i="23"/>
  <c r="EF455" i="23"/>
  <c r="EC455" i="23"/>
  <c r="EB455" i="23"/>
  <c r="EA455" i="23"/>
  <c r="DZ455" i="23"/>
  <c r="DY455" i="23"/>
  <c r="DX455" i="23"/>
  <c r="DW455" i="23"/>
  <c r="DV455" i="23"/>
  <c r="DU455" i="23"/>
  <c r="DT455" i="23"/>
  <c r="DS455" i="23"/>
  <c r="DR455" i="23"/>
  <c r="DQ455" i="23"/>
  <c r="DP455" i="23"/>
  <c r="DO455" i="23"/>
  <c r="DN455" i="23"/>
  <c r="DM455" i="23"/>
  <c r="DH455" i="23"/>
  <c r="DE455" i="23"/>
  <c r="DD455" i="23"/>
  <c r="DC455" i="23"/>
  <c r="EG454" i="23"/>
  <c r="EF454" i="23"/>
  <c r="EC454" i="23"/>
  <c r="EB454" i="23"/>
  <c r="EA454" i="23"/>
  <c r="DZ454" i="23"/>
  <c r="DY454" i="23"/>
  <c r="DX454" i="23"/>
  <c r="DW454" i="23"/>
  <c r="DV454" i="23"/>
  <c r="DU454" i="23"/>
  <c r="DT454" i="23"/>
  <c r="DS454" i="23"/>
  <c r="DR454" i="23"/>
  <c r="DQ454" i="23"/>
  <c r="DP454" i="23"/>
  <c r="DO454" i="23"/>
  <c r="DN454" i="23"/>
  <c r="DM454" i="23"/>
  <c r="DH454" i="23"/>
  <c r="DE454" i="23"/>
  <c r="DD454" i="23"/>
  <c r="DC454" i="23"/>
  <c r="EG453" i="23"/>
  <c r="EF453" i="23"/>
  <c r="EC453" i="23"/>
  <c r="EB453" i="23"/>
  <c r="EA453" i="23"/>
  <c r="DZ453" i="23"/>
  <c r="DY453" i="23"/>
  <c r="DX453" i="23"/>
  <c r="DW453" i="23"/>
  <c r="DV453" i="23"/>
  <c r="DU453" i="23"/>
  <c r="DT453" i="23"/>
  <c r="DS453" i="23"/>
  <c r="DR453" i="23"/>
  <c r="DQ453" i="23"/>
  <c r="DP453" i="23"/>
  <c r="DO453" i="23"/>
  <c r="DN453" i="23"/>
  <c r="DM453" i="23"/>
  <c r="DH453" i="23"/>
  <c r="DE453" i="23"/>
  <c r="DD453" i="23"/>
  <c r="DC453" i="23"/>
  <c r="EG452" i="23"/>
  <c r="EF452" i="23"/>
  <c r="EC452" i="23"/>
  <c r="EB452" i="23"/>
  <c r="EA452" i="23"/>
  <c r="DZ452" i="23"/>
  <c r="DY452" i="23"/>
  <c r="DX452" i="23"/>
  <c r="DW452" i="23"/>
  <c r="DV452" i="23"/>
  <c r="DU452" i="23"/>
  <c r="DT452" i="23"/>
  <c r="DS452" i="23"/>
  <c r="DR452" i="23"/>
  <c r="DQ452" i="23"/>
  <c r="DP452" i="23"/>
  <c r="DO452" i="23"/>
  <c r="DN452" i="23"/>
  <c r="DM452" i="23"/>
  <c r="DH452" i="23"/>
  <c r="DE452" i="23"/>
  <c r="DD452" i="23"/>
  <c r="DC452" i="23"/>
  <c r="EG451" i="23"/>
  <c r="EF451" i="23"/>
  <c r="EC451" i="23"/>
  <c r="EB451" i="23"/>
  <c r="EA451" i="23"/>
  <c r="DZ451" i="23"/>
  <c r="DY451" i="23"/>
  <c r="DX451" i="23"/>
  <c r="DW451" i="23"/>
  <c r="DV451" i="23"/>
  <c r="DU451" i="23"/>
  <c r="DT451" i="23"/>
  <c r="DS451" i="23"/>
  <c r="DR451" i="23"/>
  <c r="DQ451" i="23"/>
  <c r="DP451" i="23"/>
  <c r="DO451" i="23"/>
  <c r="DN451" i="23"/>
  <c r="DM451" i="23"/>
  <c r="DH451" i="23"/>
  <c r="DE451" i="23"/>
  <c r="DD451" i="23"/>
  <c r="DC451" i="23"/>
  <c r="EG450" i="23"/>
  <c r="EF450" i="23"/>
  <c r="EC450" i="23"/>
  <c r="EB450" i="23"/>
  <c r="EA450" i="23"/>
  <c r="DZ450" i="23"/>
  <c r="DY450" i="23"/>
  <c r="DX450" i="23"/>
  <c r="DW450" i="23"/>
  <c r="DV450" i="23"/>
  <c r="DU450" i="23"/>
  <c r="DT450" i="23"/>
  <c r="DS450" i="23"/>
  <c r="DR450" i="23"/>
  <c r="DQ450" i="23"/>
  <c r="DP450" i="23"/>
  <c r="DO450" i="23"/>
  <c r="DN450" i="23"/>
  <c r="DM450" i="23"/>
  <c r="DH450" i="23"/>
  <c r="DE450" i="23"/>
  <c r="DD450" i="23"/>
  <c r="DC450" i="23"/>
  <c r="EG449" i="23"/>
  <c r="EF449" i="23"/>
  <c r="EC449" i="23"/>
  <c r="EB449" i="23"/>
  <c r="EA449" i="23"/>
  <c r="DZ449" i="23"/>
  <c r="DY449" i="23"/>
  <c r="DX449" i="23"/>
  <c r="DW449" i="23"/>
  <c r="DV449" i="23"/>
  <c r="DU449" i="23"/>
  <c r="DT449" i="23"/>
  <c r="DS449" i="23"/>
  <c r="DR449" i="23"/>
  <c r="DQ449" i="23"/>
  <c r="DP449" i="23"/>
  <c r="DO449" i="23"/>
  <c r="DN449" i="23"/>
  <c r="DM449" i="23"/>
  <c r="DH449" i="23"/>
  <c r="DE449" i="23"/>
  <c r="DD449" i="23"/>
  <c r="DC449" i="23"/>
  <c r="EG448" i="23"/>
  <c r="EF448" i="23"/>
  <c r="EC448" i="23"/>
  <c r="EB448" i="23"/>
  <c r="EA448" i="23"/>
  <c r="DZ448" i="23"/>
  <c r="DY448" i="23"/>
  <c r="DX448" i="23"/>
  <c r="DW448" i="23"/>
  <c r="DV448" i="23"/>
  <c r="DU448" i="23"/>
  <c r="DT448" i="23"/>
  <c r="DS448" i="23"/>
  <c r="DR448" i="23"/>
  <c r="DQ448" i="23"/>
  <c r="DP448" i="23"/>
  <c r="DO448" i="23"/>
  <c r="DN448" i="23"/>
  <c r="DM448" i="23"/>
  <c r="DH448" i="23"/>
  <c r="DE448" i="23"/>
  <c r="DD448" i="23"/>
  <c r="DC448" i="23"/>
  <c r="EG447" i="23"/>
  <c r="EF447" i="23"/>
  <c r="EC447" i="23"/>
  <c r="EB447" i="23"/>
  <c r="EA447" i="23"/>
  <c r="DZ447" i="23"/>
  <c r="DY447" i="23"/>
  <c r="DX447" i="23"/>
  <c r="DW447" i="23"/>
  <c r="DV447" i="23"/>
  <c r="DU447" i="23"/>
  <c r="DT447" i="23"/>
  <c r="DS447" i="23"/>
  <c r="DR447" i="23"/>
  <c r="DQ447" i="23"/>
  <c r="DP447" i="23"/>
  <c r="DO447" i="23"/>
  <c r="DN447" i="23"/>
  <c r="DM447" i="23"/>
  <c r="DH447" i="23"/>
  <c r="DE447" i="23"/>
  <c r="DD447" i="23"/>
  <c r="DC447" i="23"/>
  <c r="EG446" i="23"/>
  <c r="EF446" i="23"/>
  <c r="EC446" i="23"/>
  <c r="EB446" i="23"/>
  <c r="EA446" i="23"/>
  <c r="DZ446" i="23"/>
  <c r="DY446" i="23"/>
  <c r="DX446" i="23"/>
  <c r="DW446" i="23"/>
  <c r="DV446" i="23"/>
  <c r="DU446" i="23"/>
  <c r="DT446" i="23"/>
  <c r="DS446" i="23"/>
  <c r="DR446" i="23"/>
  <c r="DQ446" i="23"/>
  <c r="DP446" i="23"/>
  <c r="DO446" i="23"/>
  <c r="DN446" i="23"/>
  <c r="DM446" i="23"/>
  <c r="DH446" i="23"/>
  <c r="DE446" i="23"/>
  <c r="DD446" i="23"/>
  <c r="DC446" i="23"/>
  <c r="EG445" i="23"/>
  <c r="EF445" i="23"/>
  <c r="EC445" i="23"/>
  <c r="EB445" i="23"/>
  <c r="EA445" i="23"/>
  <c r="DZ445" i="23"/>
  <c r="DY445" i="23"/>
  <c r="DX445" i="23"/>
  <c r="DW445" i="23"/>
  <c r="DV445" i="23"/>
  <c r="DU445" i="23"/>
  <c r="DT445" i="23"/>
  <c r="DS445" i="23"/>
  <c r="DR445" i="23"/>
  <c r="DQ445" i="23"/>
  <c r="DP445" i="23"/>
  <c r="DO445" i="23"/>
  <c r="DN445" i="23"/>
  <c r="DM445" i="23"/>
  <c r="DH445" i="23"/>
  <c r="DE445" i="23"/>
  <c r="DD445" i="23"/>
  <c r="DC445" i="23"/>
  <c r="EG444" i="23"/>
  <c r="EF444" i="23"/>
  <c r="EC444" i="23"/>
  <c r="EB444" i="23"/>
  <c r="EA444" i="23"/>
  <c r="DZ444" i="23"/>
  <c r="DY444" i="23"/>
  <c r="DX444" i="23"/>
  <c r="DW444" i="23"/>
  <c r="DV444" i="23"/>
  <c r="DU444" i="23"/>
  <c r="DT444" i="23"/>
  <c r="DS444" i="23"/>
  <c r="DR444" i="23"/>
  <c r="DQ444" i="23"/>
  <c r="DP444" i="23"/>
  <c r="DO444" i="23"/>
  <c r="DN444" i="23"/>
  <c r="DM444" i="23"/>
  <c r="DL444" i="23"/>
  <c r="DK444" i="23"/>
  <c r="DH444" i="23"/>
  <c r="DE444" i="23"/>
  <c r="DD444" i="23"/>
  <c r="DC444" i="23"/>
  <c r="EG443" i="23"/>
  <c r="EF443" i="23"/>
  <c r="EC443" i="23"/>
  <c r="EB443" i="23"/>
  <c r="EA443" i="23"/>
  <c r="DZ443" i="23"/>
  <c r="DY443" i="23"/>
  <c r="DX443" i="23"/>
  <c r="DW443" i="23"/>
  <c r="DV443" i="23"/>
  <c r="DU443" i="23"/>
  <c r="DT443" i="23"/>
  <c r="DS443" i="23"/>
  <c r="DR443" i="23"/>
  <c r="DQ443" i="23"/>
  <c r="DP443" i="23"/>
  <c r="DO443" i="23"/>
  <c r="DN443" i="23"/>
  <c r="DM443" i="23"/>
  <c r="DH443" i="23"/>
  <c r="DE443" i="23"/>
  <c r="DD443" i="23"/>
  <c r="DC443" i="23"/>
  <c r="EG442" i="23"/>
  <c r="EF442" i="23"/>
  <c r="EC442" i="23"/>
  <c r="EB442" i="23"/>
  <c r="EA442" i="23"/>
  <c r="DZ442" i="23"/>
  <c r="DY442" i="23"/>
  <c r="DX442" i="23"/>
  <c r="DW442" i="23"/>
  <c r="DV442" i="23"/>
  <c r="DU442" i="23"/>
  <c r="DT442" i="23"/>
  <c r="DS442" i="23"/>
  <c r="DR442" i="23"/>
  <c r="DQ442" i="23"/>
  <c r="DP442" i="23"/>
  <c r="DO442" i="23"/>
  <c r="DN442" i="23"/>
  <c r="DM442" i="23"/>
  <c r="DH442" i="23"/>
  <c r="DE442" i="23"/>
  <c r="DD442" i="23"/>
  <c r="DC442" i="23"/>
  <c r="EG440" i="23"/>
  <c r="EF440" i="23"/>
  <c r="EC440" i="23"/>
  <c r="EB440" i="23"/>
  <c r="EA440" i="23"/>
  <c r="DZ440" i="23"/>
  <c r="DY440" i="23"/>
  <c r="DX440" i="23"/>
  <c r="DW440" i="23"/>
  <c r="DV440" i="23"/>
  <c r="DU440" i="23"/>
  <c r="DT440" i="23"/>
  <c r="DS440" i="23"/>
  <c r="DR440" i="23"/>
  <c r="DQ440" i="23"/>
  <c r="DP440" i="23"/>
  <c r="DO440" i="23"/>
  <c r="DN440" i="23"/>
  <c r="DM440" i="23"/>
  <c r="DH440" i="23"/>
  <c r="DE440" i="23"/>
  <c r="DD440" i="23"/>
  <c r="DC440" i="23"/>
  <c r="EG439" i="23"/>
  <c r="EF439" i="23"/>
  <c r="EC439" i="23"/>
  <c r="EB439" i="23"/>
  <c r="EA439" i="23"/>
  <c r="DZ439" i="23"/>
  <c r="DY439" i="23"/>
  <c r="DX439" i="23"/>
  <c r="DW439" i="23"/>
  <c r="DV439" i="23"/>
  <c r="DU439" i="23"/>
  <c r="DT439" i="23"/>
  <c r="DS439" i="23"/>
  <c r="DR439" i="23"/>
  <c r="DQ439" i="23"/>
  <c r="DP439" i="23"/>
  <c r="DO439" i="23"/>
  <c r="DN439" i="23"/>
  <c r="DM439" i="23"/>
  <c r="DH439" i="23"/>
  <c r="DE439" i="23"/>
  <c r="DD439" i="23"/>
  <c r="DC439" i="23"/>
  <c r="EG438" i="23"/>
  <c r="EF438" i="23"/>
  <c r="EC438" i="23"/>
  <c r="EB438" i="23"/>
  <c r="EA438" i="23"/>
  <c r="DZ438" i="23"/>
  <c r="DY438" i="23"/>
  <c r="DX438" i="23"/>
  <c r="DW438" i="23"/>
  <c r="DV438" i="23"/>
  <c r="DU438" i="23"/>
  <c r="DT438" i="23"/>
  <c r="DS438" i="23"/>
  <c r="DR438" i="23"/>
  <c r="DQ438" i="23"/>
  <c r="DP438" i="23"/>
  <c r="DO438" i="23"/>
  <c r="DN438" i="23"/>
  <c r="DM438" i="23"/>
  <c r="DH438" i="23"/>
  <c r="DE438" i="23"/>
  <c r="DD438" i="23"/>
  <c r="DC438" i="23"/>
  <c r="EG437" i="23"/>
  <c r="EF437" i="23"/>
  <c r="EC437" i="23"/>
  <c r="EB437" i="23"/>
  <c r="EA437" i="23"/>
  <c r="DZ437" i="23"/>
  <c r="DY437" i="23"/>
  <c r="DX437" i="23"/>
  <c r="DW437" i="23"/>
  <c r="DV437" i="23"/>
  <c r="DU437" i="23"/>
  <c r="DT437" i="23"/>
  <c r="DS437" i="23"/>
  <c r="DR437" i="23"/>
  <c r="DQ437" i="23"/>
  <c r="DP437" i="23"/>
  <c r="DO437" i="23"/>
  <c r="DN437" i="23"/>
  <c r="DM437" i="23"/>
  <c r="DH437" i="23"/>
  <c r="DE437" i="23"/>
  <c r="DD437" i="23"/>
  <c r="DC437" i="23"/>
  <c r="EG436" i="23"/>
  <c r="EF436" i="23"/>
  <c r="EC436" i="23"/>
  <c r="EB436" i="23"/>
  <c r="EA436" i="23"/>
  <c r="DZ436" i="23"/>
  <c r="DY436" i="23"/>
  <c r="DX436" i="23"/>
  <c r="DW436" i="23"/>
  <c r="DV436" i="23"/>
  <c r="DU436" i="23"/>
  <c r="DT436" i="23"/>
  <c r="DS436" i="23"/>
  <c r="DR436" i="23"/>
  <c r="DQ436" i="23"/>
  <c r="DP436" i="23"/>
  <c r="DO436" i="23"/>
  <c r="DN436" i="23"/>
  <c r="DM436" i="23"/>
  <c r="DH436" i="23"/>
  <c r="DE436" i="23"/>
  <c r="DD436" i="23"/>
  <c r="DC436" i="23"/>
  <c r="EG435" i="23"/>
  <c r="EF435" i="23"/>
  <c r="EC435" i="23"/>
  <c r="EB435" i="23"/>
  <c r="EA435" i="23"/>
  <c r="DZ435" i="23"/>
  <c r="DY435" i="23"/>
  <c r="DX435" i="23"/>
  <c r="DW435" i="23"/>
  <c r="DV435" i="23"/>
  <c r="DU435" i="23"/>
  <c r="DT435" i="23"/>
  <c r="DS435" i="23"/>
  <c r="DR435" i="23"/>
  <c r="DQ435" i="23"/>
  <c r="DP435" i="23"/>
  <c r="DO435" i="23"/>
  <c r="DN435" i="23"/>
  <c r="DM435" i="23"/>
  <c r="DH435" i="23"/>
  <c r="DE435" i="23"/>
  <c r="DD435" i="23"/>
  <c r="DC435" i="23"/>
  <c r="EG434" i="23"/>
  <c r="EF434" i="23"/>
  <c r="EC434" i="23"/>
  <c r="EB434" i="23"/>
  <c r="EA434" i="23"/>
  <c r="DZ434" i="23"/>
  <c r="DY434" i="23"/>
  <c r="DX434" i="23"/>
  <c r="DW434" i="23"/>
  <c r="DV434" i="23"/>
  <c r="DU434" i="23"/>
  <c r="DT434" i="23"/>
  <c r="DS434" i="23"/>
  <c r="DR434" i="23"/>
  <c r="DQ434" i="23"/>
  <c r="DP434" i="23"/>
  <c r="DO434" i="23"/>
  <c r="DN434" i="23"/>
  <c r="DM434" i="23"/>
  <c r="DH434" i="23"/>
  <c r="DE434" i="23"/>
  <c r="DD434" i="23"/>
  <c r="DC434" i="23"/>
  <c r="EG433" i="23"/>
  <c r="EF433" i="23"/>
  <c r="EC433" i="23"/>
  <c r="EB433" i="23"/>
  <c r="EA433" i="23"/>
  <c r="DZ433" i="23"/>
  <c r="DY433" i="23"/>
  <c r="DX433" i="23"/>
  <c r="DW433" i="23"/>
  <c r="DV433" i="23"/>
  <c r="DU433" i="23"/>
  <c r="DT433" i="23"/>
  <c r="DS433" i="23"/>
  <c r="DR433" i="23"/>
  <c r="DQ433" i="23"/>
  <c r="DP433" i="23"/>
  <c r="DO433" i="23"/>
  <c r="DN433" i="23"/>
  <c r="DM433" i="23"/>
  <c r="DH433" i="23"/>
  <c r="DE433" i="23"/>
  <c r="DD433" i="23"/>
  <c r="DC433" i="23"/>
  <c r="EG432" i="23"/>
  <c r="EF432" i="23"/>
  <c r="EC432" i="23"/>
  <c r="EB432" i="23"/>
  <c r="EA432" i="23"/>
  <c r="DZ432" i="23"/>
  <c r="DY432" i="23"/>
  <c r="DX432" i="23"/>
  <c r="DW432" i="23"/>
  <c r="DV432" i="23"/>
  <c r="DU432" i="23"/>
  <c r="DT432" i="23"/>
  <c r="DS432" i="23"/>
  <c r="DR432" i="23"/>
  <c r="DQ432" i="23"/>
  <c r="DP432" i="23"/>
  <c r="DO432" i="23"/>
  <c r="DN432" i="23"/>
  <c r="DM432" i="23"/>
  <c r="DH432" i="23"/>
  <c r="DE432" i="23"/>
  <c r="DD432" i="23"/>
  <c r="DC432" i="23"/>
  <c r="EG431" i="23"/>
  <c r="EF431" i="23"/>
  <c r="EC431" i="23"/>
  <c r="EB431" i="23"/>
  <c r="EA431" i="23"/>
  <c r="DZ431" i="23"/>
  <c r="DY431" i="23"/>
  <c r="DX431" i="23"/>
  <c r="DW431" i="23"/>
  <c r="DV431" i="23"/>
  <c r="DU431" i="23"/>
  <c r="DT431" i="23"/>
  <c r="DS431" i="23"/>
  <c r="DR431" i="23"/>
  <c r="DQ431" i="23"/>
  <c r="DP431" i="23"/>
  <c r="DO431" i="23"/>
  <c r="DN431" i="23"/>
  <c r="DM431" i="23"/>
  <c r="DH431" i="23"/>
  <c r="DE431" i="23"/>
  <c r="DD431" i="23"/>
  <c r="DC431" i="23"/>
  <c r="EG430" i="23"/>
  <c r="EF430" i="23"/>
  <c r="EC430" i="23"/>
  <c r="EB430" i="23"/>
  <c r="EA430" i="23"/>
  <c r="DZ430" i="23"/>
  <c r="DY430" i="23"/>
  <c r="DX430" i="23"/>
  <c r="DW430" i="23"/>
  <c r="DV430" i="23"/>
  <c r="DU430" i="23"/>
  <c r="DT430" i="23"/>
  <c r="DS430" i="23"/>
  <c r="DR430" i="23"/>
  <c r="DQ430" i="23"/>
  <c r="DP430" i="23"/>
  <c r="DO430" i="23"/>
  <c r="DN430" i="23"/>
  <c r="DM430" i="23"/>
  <c r="DH430" i="23"/>
  <c r="DE430" i="23"/>
  <c r="DD430" i="23"/>
  <c r="DC430" i="23"/>
  <c r="EG429" i="23"/>
  <c r="EF429" i="23"/>
  <c r="EC429" i="23"/>
  <c r="EB429" i="23"/>
  <c r="EA429" i="23"/>
  <c r="DZ429" i="23"/>
  <c r="DY429" i="23"/>
  <c r="DX429" i="23"/>
  <c r="DW429" i="23"/>
  <c r="DV429" i="23"/>
  <c r="DU429" i="23"/>
  <c r="DT429" i="23"/>
  <c r="DS429" i="23"/>
  <c r="DR429" i="23"/>
  <c r="DQ429" i="23"/>
  <c r="DP429" i="23"/>
  <c r="DO429" i="23"/>
  <c r="DN429" i="23"/>
  <c r="DM429" i="23"/>
  <c r="DH429" i="23"/>
  <c r="DE429" i="23"/>
  <c r="DD429" i="23"/>
  <c r="DC429" i="23"/>
  <c r="EG428" i="23"/>
  <c r="EF428" i="23"/>
  <c r="EC428" i="23"/>
  <c r="EB428" i="23"/>
  <c r="EA428" i="23"/>
  <c r="DZ428" i="23"/>
  <c r="DY428" i="23"/>
  <c r="DX428" i="23"/>
  <c r="DW428" i="23"/>
  <c r="DV428" i="23"/>
  <c r="DU428" i="23"/>
  <c r="DT428" i="23"/>
  <c r="DS428" i="23"/>
  <c r="DR428" i="23"/>
  <c r="DQ428" i="23"/>
  <c r="DP428" i="23"/>
  <c r="DO428" i="23"/>
  <c r="DN428" i="23"/>
  <c r="DM428" i="23"/>
  <c r="DH428" i="23"/>
  <c r="DE428" i="23"/>
  <c r="DD428" i="23"/>
  <c r="DC428" i="23"/>
  <c r="EG427" i="23"/>
  <c r="EF427" i="23"/>
  <c r="EC427" i="23"/>
  <c r="EB427" i="23"/>
  <c r="EA427" i="23"/>
  <c r="DZ427" i="23"/>
  <c r="DY427" i="23"/>
  <c r="DX427" i="23"/>
  <c r="DW427" i="23"/>
  <c r="DV427" i="23"/>
  <c r="DU427" i="23"/>
  <c r="DT427" i="23"/>
  <c r="DS427" i="23"/>
  <c r="DR427" i="23"/>
  <c r="DQ427" i="23"/>
  <c r="DP427" i="23"/>
  <c r="DO427" i="23"/>
  <c r="DN427" i="23"/>
  <c r="DM427" i="23"/>
  <c r="DH427" i="23"/>
  <c r="DE427" i="23"/>
  <c r="DD427" i="23"/>
  <c r="DC427" i="23"/>
  <c r="EG426" i="23"/>
  <c r="EF426" i="23"/>
  <c r="EC426" i="23"/>
  <c r="EB426" i="23"/>
  <c r="EA426" i="23"/>
  <c r="DZ426" i="23"/>
  <c r="DY426" i="23"/>
  <c r="DX426" i="23"/>
  <c r="DW426" i="23"/>
  <c r="DV426" i="23"/>
  <c r="DU426" i="23"/>
  <c r="DT426" i="23"/>
  <c r="DS426" i="23"/>
  <c r="DR426" i="23"/>
  <c r="DQ426" i="23"/>
  <c r="DP426" i="23"/>
  <c r="DO426" i="23"/>
  <c r="DN426" i="23"/>
  <c r="DM426" i="23"/>
  <c r="DH426" i="23"/>
  <c r="DE426" i="23"/>
  <c r="DD426" i="23"/>
  <c r="DC426" i="23"/>
  <c r="EG425" i="23"/>
  <c r="EF425" i="23"/>
  <c r="EC425" i="23"/>
  <c r="EB425" i="23"/>
  <c r="EA425" i="23"/>
  <c r="DZ425" i="23"/>
  <c r="DY425" i="23"/>
  <c r="DX425" i="23"/>
  <c r="DW425" i="23"/>
  <c r="DV425" i="23"/>
  <c r="DU425" i="23"/>
  <c r="DT425" i="23"/>
  <c r="DS425" i="23"/>
  <c r="DR425" i="23"/>
  <c r="DQ425" i="23"/>
  <c r="DP425" i="23"/>
  <c r="DO425" i="23"/>
  <c r="DN425" i="23"/>
  <c r="DM425" i="23"/>
  <c r="DH425" i="23"/>
  <c r="DE425" i="23"/>
  <c r="DD425" i="23"/>
  <c r="DC425" i="23"/>
  <c r="EG424" i="23"/>
  <c r="EF424" i="23"/>
  <c r="EC424" i="23"/>
  <c r="EB424" i="23"/>
  <c r="EA424" i="23"/>
  <c r="DZ424" i="23"/>
  <c r="DY424" i="23"/>
  <c r="DX424" i="23"/>
  <c r="DW424" i="23"/>
  <c r="DV424" i="23"/>
  <c r="DU424" i="23"/>
  <c r="DT424" i="23"/>
  <c r="DS424" i="23"/>
  <c r="DR424" i="23"/>
  <c r="DQ424" i="23"/>
  <c r="DP424" i="23"/>
  <c r="DO424" i="23"/>
  <c r="DN424" i="23"/>
  <c r="DM424" i="23"/>
  <c r="DH424" i="23"/>
  <c r="DE424" i="23"/>
  <c r="DD424" i="23"/>
  <c r="DC424" i="23"/>
  <c r="EG423" i="23"/>
  <c r="EF423" i="23"/>
  <c r="EC423" i="23"/>
  <c r="EB423" i="23"/>
  <c r="EA423" i="23"/>
  <c r="DZ423" i="23"/>
  <c r="DY423" i="23"/>
  <c r="DX423" i="23"/>
  <c r="DW423" i="23"/>
  <c r="DV423" i="23"/>
  <c r="DU423" i="23"/>
  <c r="DT423" i="23"/>
  <c r="DS423" i="23"/>
  <c r="DR423" i="23"/>
  <c r="DQ423" i="23"/>
  <c r="DP423" i="23"/>
  <c r="DO423" i="23"/>
  <c r="DN423" i="23"/>
  <c r="DM423" i="23"/>
  <c r="DH423" i="23"/>
  <c r="DE423" i="23"/>
  <c r="DD423" i="23"/>
  <c r="DC423" i="23"/>
  <c r="EG422" i="23"/>
  <c r="EF422" i="23"/>
  <c r="EC422" i="23"/>
  <c r="EB422" i="23"/>
  <c r="EA422" i="23"/>
  <c r="DZ422" i="23"/>
  <c r="DY422" i="23"/>
  <c r="DX422" i="23"/>
  <c r="DW422" i="23"/>
  <c r="DV422" i="23"/>
  <c r="DU422" i="23"/>
  <c r="DT422" i="23"/>
  <c r="DS422" i="23"/>
  <c r="DR422" i="23"/>
  <c r="DQ422" i="23"/>
  <c r="DP422" i="23"/>
  <c r="DO422" i="23"/>
  <c r="DN422" i="23"/>
  <c r="DM422" i="23"/>
  <c r="DH422" i="23"/>
  <c r="DE422" i="23"/>
  <c r="DD422" i="23"/>
  <c r="DC422" i="23"/>
  <c r="EG421" i="23"/>
  <c r="EF421" i="23"/>
  <c r="EC421" i="23"/>
  <c r="EB421" i="23"/>
  <c r="EA421" i="23"/>
  <c r="DZ421" i="23"/>
  <c r="DY421" i="23"/>
  <c r="DX421" i="23"/>
  <c r="DW421" i="23"/>
  <c r="DV421" i="23"/>
  <c r="DU421" i="23"/>
  <c r="DT421" i="23"/>
  <c r="DS421" i="23"/>
  <c r="DR421" i="23"/>
  <c r="DQ421" i="23"/>
  <c r="DP421" i="23"/>
  <c r="DO421" i="23"/>
  <c r="DN421" i="23"/>
  <c r="DM421" i="23"/>
  <c r="DH421" i="23"/>
  <c r="DE421" i="23"/>
  <c r="DD421" i="23"/>
  <c r="DC421" i="23"/>
  <c r="EG420" i="23"/>
  <c r="EF420" i="23"/>
  <c r="EC420" i="23"/>
  <c r="EB420" i="23"/>
  <c r="EA420" i="23"/>
  <c r="DZ420" i="23"/>
  <c r="DY420" i="23"/>
  <c r="DX420" i="23"/>
  <c r="DW420" i="23"/>
  <c r="DV420" i="23"/>
  <c r="DU420" i="23"/>
  <c r="DT420" i="23"/>
  <c r="DS420" i="23"/>
  <c r="DR420" i="23"/>
  <c r="DQ420" i="23"/>
  <c r="DP420" i="23"/>
  <c r="DO420" i="23"/>
  <c r="DN420" i="23"/>
  <c r="DM420" i="23"/>
  <c r="DH420" i="23"/>
  <c r="DE420" i="23"/>
  <c r="DD420" i="23"/>
  <c r="DC420" i="23"/>
  <c r="EG419" i="23"/>
  <c r="EF419" i="23"/>
  <c r="EC419" i="23"/>
  <c r="EB419" i="23"/>
  <c r="EA419" i="23"/>
  <c r="DZ419" i="23"/>
  <c r="DY419" i="23"/>
  <c r="DX419" i="23"/>
  <c r="DW419" i="23"/>
  <c r="DV419" i="23"/>
  <c r="DU419" i="23"/>
  <c r="DT419" i="23"/>
  <c r="DS419" i="23"/>
  <c r="DR419" i="23"/>
  <c r="DQ419" i="23"/>
  <c r="DP419" i="23"/>
  <c r="DO419" i="23"/>
  <c r="DN419" i="23"/>
  <c r="DM419" i="23"/>
  <c r="DH419" i="23"/>
  <c r="DE419" i="23"/>
  <c r="DD419" i="23"/>
  <c r="DC419" i="23"/>
  <c r="EG418" i="23"/>
  <c r="EF418" i="23"/>
  <c r="EC418" i="23"/>
  <c r="EB418" i="23"/>
  <c r="EA418" i="23"/>
  <c r="DZ418" i="23"/>
  <c r="DY418" i="23"/>
  <c r="DX418" i="23"/>
  <c r="DW418" i="23"/>
  <c r="DV418" i="23"/>
  <c r="DU418" i="23"/>
  <c r="DT418" i="23"/>
  <c r="DS418" i="23"/>
  <c r="DR418" i="23"/>
  <c r="DQ418" i="23"/>
  <c r="DP418" i="23"/>
  <c r="DO418" i="23"/>
  <c r="DN418" i="23"/>
  <c r="DM418" i="23"/>
  <c r="DH418" i="23"/>
  <c r="DE418" i="23"/>
  <c r="DD418" i="23"/>
  <c r="DC418" i="23"/>
  <c r="EG417" i="23"/>
  <c r="EF417" i="23"/>
  <c r="EC417" i="23"/>
  <c r="EB417" i="23"/>
  <c r="EA417" i="23"/>
  <c r="DZ417" i="23"/>
  <c r="DY417" i="23"/>
  <c r="DX417" i="23"/>
  <c r="DW417" i="23"/>
  <c r="DV417" i="23"/>
  <c r="DU417" i="23"/>
  <c r="DT417" i="23"/>
  <c r="DS417" i="23"/>
  <c r="DR417" i="23"/>
  <c r="DQ417" i="23"/>
  <c r="DP417" i="23"/>
  <c r="DO417" i="23"/>
  <c r="DN417" i="23"/>
  <c r="DM417" i="23"/>
  <c r="DH417" i="23"/>
  <c r="DE417" i="23"/>
  <c r="DD417" i="23"/>
  <c r="DC417" i="23"/>
  <c r="EG416" i="23"/>
  <c r="EF416" i="23"/>
  <c r="EC416" i="23"/>
  <c r="EB416" i="23"/>
  <c r="EA416" i="23"/>
  <c r="DZ416" i="23"/>
  <c r="DY416" i="23"/>
  <c r="DX416" i="23"/>
  <c r="DW416" i="23"/>
  <c r="DV416" i="23"/>
  <c r="DU416" i="23"/>
  <c r="DT416" i="23"/>
  <c r="DS416" i="23"/>
  <c r="DR416" i="23"/>
  <c r="DQ416" i="23"/>
  <c r="DP416" i="23"/>
  <c r="DO416" i="23"/>
  <c r="DN416" i="23"/>
  <c r="DM416" i="23"/>
  <c r="DH416" i="23"/>
  <c r="DE416" i="23"/>
  <c r="DD416" i="23"/>
  <c r="DC416" i="23"/>
  <c r="EG415" i="23"/>
  <c r="EF415" i="23"/>
  <c r="EC415" i="23"/>
  <c r="EB415" i="23"/>
  <c r="EA415" i="23"/>
  <c r="DZ415" i="23"/>
  <c r="DY415" i="23"/>
  <c r="DX415" i="23"/>
  <c r="DW415" i="23"/>
  <c r="DV415" i="23"/>
  <c r="DU415" i="23"/>
  <c r="DT415" i="23"/>
  <c r="DS415" i="23"/>
  <c r="DR415" i="23"/>
  <c r="DQ415" i="23"/>
  <c r="DP415" i="23"/>
  <c r="DO415" i="23"/>
  <c r="DN415" i="23"/>
  <c r="DM415" i="23"/>
  <c r="DH415" i="23"/>
  <c r="DE415" i="23"/>
  <c r="DD415" i="23"/>
  <c r="DC415" i="23"/>
  <c r="EG414" i="23"/>
  <c r="EF414" i="23"/>
  <c r="EC414" i="23"/>
  <c r="EB414" i="23"/>
  <c r="EA414" i="23"/>
  <c r="DZ414" i="23"/>
  <c r="DY414" i="23"/>
  <c r="DX414" i="23"/>
  <c r="DW414" i="23"/>
  <c r="DV414" i="23"/>
  <c r="DU414" i="23"/>
  <c r="DT414" i="23"/>
  <c r="DS414" i="23"/>
  <c r="DR414" i="23"/>
  <c r="DQ414" i="23"/>
  <c r="DP414" i="23"/>
  <c r="DO414" i="23"/>
  <c r="DN414" i="23"/>
  <c r="DM414" i="23"/>
  <c r="DH414" i="23"/>
  <c r="DE414" i="23"/>
  <c r="DD414" i="23"/>
  <c r="DC414" i="23"/>
  <c r="EG413" i="23"/>
  <c r="EF413" i="23"/>
  <c r="EC413" i="23"/>
  <c r="EB413" i="23"/>
  <c r="EA413" i="23"/>
  <c r="DZ413" i="23"/>
  <c r="DY413" i="23"/>
  <c r="DX413" i="23"/>
  <c r="DW413" i="23"/>
  <c r="DV413" i="23"/>
  <c r="DU413" i="23"/>
  <c r="DT413" i="23"/>
  <c r="DS413" i="23"/>
  <c r="DR413" i="23"/>
  <c r="DQ413" i="23"/>
  <c r="DP413" i="23"/>
  <c r="DO413" i="23"/>
  <c r="DN413" i="23"/>
  <c r="DM413" i="23"/>
  <c r="DH413" i="23"/>
  <c r="DE413" i="23"/>
  <c r="DD413" i="23"/>
  <c r="DC413" i="23"/>
  <c r="EG412" i="23"/>
  <c r="EF412" i="23"/>
  <c r="EC412" i="23"/>
  <c r="EB412" i="23"/>
  <c r="EA412" i="23"/>
  <c r="DZ412" i="23"/>
  <c r="DY412" i="23"/>
  <c r="DX412" i="23"/>
  <c r="DW412" i="23"/>
  <c r="DV412" i="23"/>
  <c r="DU412" i="23"/>
  <c r="DT412" i="23"/>
  <c r="DS412" i="23"/>
  <c r="DR412" i="23"/>
  <c r="DQ412" i="23"/>
  <c r="DP412" i="23"/>
  <c r="DO412" i="23"/>
  <c r="DN412" i="23"/>
  <c r="DM412" i="23"/>
  <c r="DH412" i="23"/>
  <c r="DE412" i="23"/>
  <c r="DD412" i="23"/>
  <c r="DC412" i="23"/>
  <c r="EG411" i="23"/>
  <c r="EF411" i="23"/>
  <c r="EC411" i="23"/>
  <c r="EB411" i="23"/>
  <c r="EA411" i="23"/>
  <c r="DZ411" i="23"/>
  <c r="DY411" i="23"/>
  <c r="DX411" i="23"/>
  <c r="DW411" i="23"/>
  <c r="DV411" i="23"/>
  <c r="DU411" i="23"/>
  <c r="DT411" i="23"/>
  <c r="DS411" i="23"/>
  <c r="DR411" i="23"/>
  <c r="DQ411" i="23"/>
  <c r="DP411" i="23"/>
  <c r="DO411" i="23"/>
  <c r="DN411" i="23"/>
  <c r="DM411" i="23"/>
  <c r="DH411" i="23"/>
  <c r="DE411" i="23"/>
  <c r="DD411" i="23"/>
  <c r="DC411" i="23"/>
  <c r="EG410" i="23"/>
  <c r="EF410" i="23"/>
  <c r="EC410" i="23"/>
  <c r="EB410" i="23"/>
  <c r="EA410" i="23"/>
  <c r="DZ410" i="23"/>
  <c r="DY410" i="23"/>
  <c r="DX410" i="23"/>
  <c r="DW410" i="23"/>
  <c r="DV410" i="23"/>
  <c r="DU410" i="23"/>
  <c r="DT410" i="23"/>
  <c r="DS410" i="23"/>
  <c r="DR410" i="23"/>
  <c r="DQ410" i="23"/>
  <c r="DP410" i="23"/>
  <c r="DO410" i="23"/>
  <c r="DN410" i="23"/>
  <c r="DM410" i="23"/>
  <c r="DH410" i="23"/>
  <c r="DE410" i="23"/>
  <c r="DD410" i="23"/>
  <c r="DC410" i="23"/>
  <c r="EG409" i="23"/>
  <c r="EF409" i="23"/>
  <c r="EC409" i="23"/>
  <c r="EB409" i="23"/>
  <c r="EA409" i="23"/>
  <c r="DZ409" i="23"/>
  <c r="DY409" i="23"/>
  <c r="DX409" i="23"/>
  <c r="DW409" i="23"/>
  <c r="DV409" i="23"/>
  <c r="DU409" i="23"/>
  <c r="DT409" i="23"/>
  <c r="DS409" i="23"/>
  <c r="DR409" i="23"/>
  <c r="DQ409" i="23"/>
  <c r="DP409" i="23"/>
  <c r="DO409" i="23"/>
  <c r="DN409" i="23"/>
  <c r="DM409" i="23"/>
  <c r="DH409" i="23"/>
  <c r="DE409" i="23"/>
  <c r="DD409" i="23"/>
  <c r="DC409" i="23"/>
  <c r="EG408" i="23"/>
  <c r="EF408" i="23"/>
  <c r="EC408" i="23"/>
  <c r="EB408" i="23"/>
  <c r="EA408" i="23"/>
  <c r="DZ408" i="23"/>
  <c r="DY408" i="23"/>
  <c r="DX408" i="23"/>
  <c r="DW408" i="23"/>
  <c r="DV408" i="23"/>
  <c r="DU408" i="23"/>
  <c r="DT408" i="23"/>
  <c r="DS408" i="23"/>
  <c r="DR408" i="23"/>
  <c r="DQ408" i="23"/>
  <c r="DP408" i="23"/>
  <c r="DO408" i="23"/>
  <c r="DN408" i="23"/>
  <c r="DM408" i="23"/>
  <c r="DH408" i="23"/>
  <c r="DE408" i="23"/>
  <c r="DD408" i="23"/>
  <c r="DC408" i="23"/>
  <c r="EG407" i="23"/>
  <c r="EF407" i="23"/>
  <c r="EC407" i="23"/>
  <c r="EB407" i="23"/>
  <c r="EA407" i="23"/>
  <c r="DZ407" i="23"/>
  <c r="DY407" i="23"/>
  <c r="DX407" i="23"/>
  <c r="DW407" i="23"/>
  <c r="DV407" i="23"/>
  <c r="DU407" i="23"/>
  <c r="DT407" i="23"/>
  <c r="DS407" i="23"/>
  <c r="DR407" i="23"/>
  <c r="DQ407" i="23"/>
  <c r="DP407" i="23"/>
  <c r="DO407" i="23"/>
  <c r="DN407" i="23"/>
  <c r="DM407" i="23"/>
  <c r="DH407" i="23"/>
  <c r="DE407" i="23"/>
  <c r="DD407" i="23"/>
  <c r="DC407" i="23"/>
  <c r="EG406" i="23"/>
  <c r="EF406" i="23"/>
  <c r="EC406" i="23"/>
  <c r="EB406" i="23"/>
  <c r="EA406" i="23"/>
  <c r="DZ406" i="23"/>
  <c r="DY406" i="23"/>
  <c r="DX406" i="23"/>
  <c r="DW406" i="23"/>
  <c r="DV406" i="23"/>
  <c r="DU406" i="23"/>
  <c r="DT406" i="23"/>
  <c r="DS406" i="23"/>
  <c r="DR406" i="23"/>
  <c r="DQ406" i="23"/>
  <c r="DP406" i="23"/>
  <c r="DO406" i="23"/>
  <c r="DN406" i="23"/>
  <c r="DM406" i="23"/>
  <c r="DH406" i="23"/>
  <c r="DE406" i="23"/>
  <c r="DD406" i="23"/>
  <c r="DC406" i="23"/>
  <c r="EG405" i="23"/>
  <c r="EF405" i="23"/>
  <c r="EC405" i="23"/>
  <c r="EB405" i="23"/>
  <c r="EA405" i="23"/>
  <c r="DZ405" i="23"/>
  <c r="DY405" i="23"/>
  <c r="DX405" i="23"/>
  <c r="DW405" i="23"/>
  <c r="DV405" i="23"/>
  <c r="DU405" i="23"/>
  <c r="DT405" i="23"/>
  <c r="DS405" i="23"/>
  <c r="DR405" i="23"/>
  <c r="DQ405" i="23"/>
  <c r="DP405" i="23"/>
  <c r="DO405" i="23"/>
  <c r="DN405" i="23"/>
  <c r="DM405" i="23"/>
  <c r="DH405" i="23"/>
  <c r="DE405" i="23"/>
  <c r="DD405" i="23"/>
  <c r="DC405" i="23"/>
  <c r="EG404" i="23"/>
  <c r="EF404" i="23"/>
  <c r="EC404" i="23"/>
  <c r="EB404" i="23"/>
  <c r="EA404" i="23"/>
  <c r="DZ404" i="23"/>
  <c r="DY404" i="23"/>
  <c r="DX404" i="23"/>
  <c r="DW404" i="23"/>
  <c r="DV404" i="23"/>
  <c r="DU404" i="23"/>
  <c r="DT404" i="23"/>
  <c r="DS404" i="23"/>
  <c r="DR404" i="23"/>
  <c r="DQ404" i="23"/>
  <c r="DP404" i="23"/>
  <c r="DO404" i="23"/>
  <c r="DN404" i="23"/>
  <c r="DM404" i="23"/>
  <c r="DL404" i="23"/>
  <c r="DK404" i="23"/>
  <c r="DH404" i="23"/>
  <c r="DE404" i="23"/>
  <c r="DD404" i="23"/>
  <c r="DC404" i="23"/>
  <c r="EG403" i="23"/>
  <c r="EF403" i="23"/>
  <c r="EC403" i="23"/>
  <c r="EB403" i="23"/>
  <c r="EA403" i="23"/>
  <c r="DZ403" i="23"/>
  <c r="DY403" i="23"/>
  <c r="DX403" i="23"/>
  <c r="DW403" i="23"/>
  <c r="DV403" i="23"/>
  <c r="DU403" i="23"/>
  <c r="DT403" i="23"/>
  <c r="DS403" i="23"/>
  <c r="DR403" i="23"/>
  <c r="DQ403" i="23"/>
  <c r="DP403" i="23"/>
  <c r="DO403" i="23"/>
  <c r="DN403" i="23"/>
  <c r="DM403" i="23"/>
  <c r="DH403" i="23"/>
  <c r="DE403" i="23"/>
  <c r="DD403" i="23"/>
  <c r="DC403" i="23"/>
  <c r="EG402" i="23"/>
  <c r="EF402" i="23"/>
  <c r="EC402" i="23"/>
  <c r="EB402" i="23"/>
  <c r="EA402" i="23"/>
  <c r="DZ402" i="23"/>
  <c r="DY402" i="23"/>
  <c r="DX402" i="23"/>
  <c r="DW402" i="23"/>
  <c r="DV402" i="23"/>
  <c r="DU402" i="23"/>
  <c r="DT402" i="23"/>
  <c r="DS402" i="23"/>
  <c r="DR402" i="23"/>
  <c r="DQ402" i="23"/>
  <c r="DP402" i="23"/>
  <c r="DO402" i="23"/>
  <c r="DN402" i="23"/>
  <c r="DM402" i="23"/>
  <c r="DL402" i="23"/>
  <c r="DK402" i="23"/>
  <c r="DH402" i="23"/>
  <c r="DE402" i="23"/>
  <c r="DD402" i="23"/>
  <c r="DC402" i="23"/>
  <c r="EG401" i="23"/>
  <c r="EF401" i="23"/>
  <c r="EC401" i="23"/>
  <c r="EB401" i="23"/>
  <c r="EA401" i="23"/>
  <c r="DZ401" i="23"/>
  <c r="DY401" i="23"/>
  <c r="DX401" i="23"/>
  <c r="DW401" i="23"/>
  <c r="DV401" i="23"/>
  <c r="DU401" i="23"/>
  <c r="DT401" i="23"/>
  <c r="DS401" i="23"/>
  <c r="DR401" i="23"/>
  <c r="DQ401" i="23"/>
  <c r="DP401" i="23"/>
  <c r="DO401" i="23"/>
  <c r="DN401" i="23"/>
  <c r="DM401" i="23"/>
  <c r="DL401" i="23"/>
  <c r="DK401" i="23"/>
  <c r="DH401" i="23"/>
  <c r="DE401" i="23"/>
  <c r="DD401" i="23"/>
  <c r="DC401" i="23"/>
  <c r="EG400" i="23"/>
  <c r="EF400" i="23"/>
  <c r="EC400" i="23"/>
  <c r="EB400" i="23"/>
  <c r="EA400" i="23"/>
  <c r="DZ400" i="23"/>
  <c r="DY400" i="23"/>
  <c r="DX400" i="23"/>
  <c r="DW400" i="23"/>
  <c r="DV400" i="23"/>
  <c r="DU400" i="23"/>
  <c r="DT400" i="23"/>
  <c r="DS400" i="23"/>
  <c r="DR400" i="23"/>
  <c r="DQ400" i="23"/>
  <c r="DP400" i="23"/>
  <c r="DO400" i="23"/>
  <c r="DN400" i="23"/>
  <c r="DM400" i="23"/>
  <c r="DH400" i="23"/>
  <c r="DE400" i="23"/>
  <c r="DD400" i="23"/>
  <c r="DC400" i="23"/>
  <c r="EG399" i="23"/>
  <c r="EF399" i="23"/>
  <c r="EC399" i="23"/>
  <c r="EB399" i="23"/>
  <c r="EA399" i="23"/>
  <c r="DZ399" i="23"/>
  <c r="DY399" i="23"/>
  <c r="DX399" i="23"/>
  <c r="DW399" i="23"/>
  <c r="DV399" i="23"/>
  <c r="DU399" i="23"/>
  <c r="DT399" i="23"/>
  <c r="DS399" i="23"/>
  <c r="DR399" i="23"/>
  <c r="DQ399" i="23"/>
  <c r="DP399" i="23"/>
  <c r="DO399" i="23"/>
  <c r="DN399" i="23"/>
  <c r="DM399" i="23"/>
  <c r="DH399" i="23"/>
  <c r="DE399" i="23"/>
  <c r="DD399" i="23"/>
  <c r="DC399" i="23"/>
  <c r="EG398" i="23"/>
  <c r="EF398" i="23"/>
  <c r="EC398" i="23"/>
  <c r="EB398" i="23"/>
  <c r="EA398" i="23"/>
  <c r="DZ398" i="23"/>
  <c r="DY398" i="23"/>
  <c r="DX398" i="23"/>
  <c r="DW398" i="23"/>
  <c r="DV398" i="23"/>
  <c r="DU398" i="23"/>
  <c r="DT398" i="23"/>
  <c r="DS398" i="23"/>
  <c r="DR398" i="23"/>
  <c r="DQ398" i="23"/>
  <c r="DP398" i="23"/>
  <c r="DO398" i="23"/>
  <c r="DN398" i="23"/>
  <c r="DM398" i="23"/>
  <c r="DH398" i="23"/>
  <c r="DE398" i="23"/>
  <c r="DD398" i="23"/>
  <c r="DC398" i="23"/>
  <c r="EG397" i="23"/>
  <c r="EF397" i="23"/>
  <c r="EC397" i="23"/>
  <c r="EB397" i="23"/>
  <c r="EA397" i="23"/>
  <c r="DZ397" i="23"/>
  <c r="DY397" i="23"/>
  <c r="DX397" i="23"/>
  <c r="DW397" i="23"/>
  <c r="DV397" i="23"/>
  <c r="DU397" i="23"/>
  <c r="DT397" i="23"/>
  <c r="DS397" i="23"/>
  <c r="DR397" i="23"/>
  <c r="DQ397" i="23"/>
  <c r="DP397" i="23"/>
  <c r="DO397" i="23"/>
  <c r="DN397" i="23"/>
  <c r="DM397" i="23"/>
  <c r="DH397" i="23"/>
  <c r="DE397" i="23"/>
  <c r="DD397" i="23"/>
  <c r="DC397" i="23"/>
  <c r="EG396" i="23"/>
  <c r="EF396" i="23"/>
  <c r="EC396" i="23"/>
  <c r="EB396" i="23"/>
  <c r="EA396" i="23"/>
  <c r="DZ396" i="23"/>
  <c r="DY396" i="23"/>
  <c r="DX396" i="23"/>
  <c r="DW396" i="23"/>
  <c r="DV396" i="23"/>
  <c r="DU396" i="23"/>
  <c r="DT396" i="23"/>
  <c r="DS396" i="23"/>
  <c r="DR396" i="23"/>
  <c r="DQ396" i="23"/>
  <c r="DP396" i="23"/>
  <c r="DO396" i="23"/>
  <c r="DN396" i="23"/>
  <c r="DM396" i="23"/>
  <c r="DL396" i="23"/>
  <c r="DK396" i="23"/>
  <c r="DH396" i="23"/>
  <c r="DE396" i="23"/>
  <c r="DD396" i="23"/>
  <c r="DC396" i="23"/>
  <c r="EG395" i="23"/>
  <c r="EF395" i="23"/>
  <c r="EC395" i="23"/>
  <c r="EB395" i="23"/>
  <c r="EA395" i="23"/>
  <c r="DZ395" i="23"/>
  <c r="DY395" i="23"/>
  <c r="DX395" i="23"/>
  <c r="DW395" i="23"/>
  <c r="DV395" i="23"/>
  <c r="DU395" i="23"/>
  <c r="DT395" i="23"/>
  <c r="DS395" i="23"/>
  <c r="DR395" i="23"/>
  <c r="DQ395" i="23"/>
  <c r="DP395" i="23"/>
  <c r="DO395" i="23"/>
  <c r="DN395" i="23"/>
  <c r="DM395" i="23"/>
  <c r="DH395" i="23"/>
  <c r="DE395" i="23"/>
  <c r="DD395" i="23"/>
  <c r="DC395" i="23"/>
  <c r="EG394" i="23"/>
  <c r="EF394" i="23"/>
  <c r="EC394" i="23"/>
  <c r="EB394" i="23"/>
  <c r="EA394" i="23"/>
  <c r="DZ394" i="23"/>
  <c r="DY394" i="23"/>
  <c r="DX394" i="23"/>
  <c r="DW394" i="23"/>
  <c r="DV394" i="23"/>
  <c r="DU394" i="23"/>
  <c r="DT394" i="23"/>
  <c r="DS394" i="23"/>
  <c r="DR394" i="23"/>
  <c r="DQ394" i="23"/>
  <c r="DP394" i="23"/>
  <c r="DO394" i="23"/>
  <c r="DN394" i="23"/>
  <c r="DM394" i="23"/>
  <c r="DH394" i="23"/>
  <c r="DE394" i="23"/>
  <c r="DD394" i="23"/>
  <c r="DC394" i="23"/>
  <c r="EG393" i="23"/>
  <c r="EF393" i="23"/>
  <c r="EC393" i="23"/>
  <c r="EB393" i="23"/>
  <c r="EA393" i="23"/>
  <c r="DZ393" i="23"/>
  <c r="DY393" i="23"/>
  <c r="DX393" i="23"/>
  <c r="DW393" i="23"/>
  <c r="DV393" i="23"/>
  <c r="DU393" i="23"/>
  <c r="DT393" i="23"/>
  <c r="DS393" i="23"/>
  <c r="DR393" i="23"/>
  <c r="DQ393" i="23"/>
  <c r="DP393" i="23"/>
  <c r="DO393" i="23"/>
  <c r="DN393" i="23"/>
  <c r="DM393" i="23"/>
  <c r="DH393" i="23"/>
  <c r="DE393" i="23"/>
  <c r="DD393" i="23"/>
  <c r="DC393" i="23"/>
  <c r="EG392" i="23"/>
  <c r="EF392" i="23"/>
  <c r="EC392" i="23"/>
  <c r="EB392" i="23"/>
  <c r="EA392" i="23"/>
  <c r="DZ392" i="23"/>
  <c r="DY392" i="23"/>
  <c r="DX392" i="23"/>
  <c r="DW392" i="23"/>
  <c r="DV392" i="23"/>
  <c r="DU392" i="23"/>
  <c r="DT392" i="23"/>
  <c r="DS392" i="23"/>
  <c r="DR392" i="23"/>
  <c r="DQ392" i="23"/>
  <c r="DP392" i="23"/>
  <c r="DO392" i="23"/>
  <c r="DN392" i="23"/>
  <c r="DM392" i="23"/>
  <c r="DL392" i="23"/>
  <c r="DK392" i="23"/>
  <c r="DH392" i="23"/>
  <c r="DE392" i="23"/>
  <c r="DD392" i="23"/>
  <c r="DC392" i="23"/>
  <c r="EG391" i="23"/>
  <c r="EF391" i="23"/>
  <c r="EC391" i="23"/>
  <c r="EB391" i="23"/>
  <c r="EA391" i="23"/>
  <c r="DZ391" i="23"/>
  <c r="DY391" i="23"/>
  <c r="DX391" i="23"/>
  <c r="DW391" i="23"/>
  <c r="DV391" i="23"/>
  <c r="DU391" i="23"/>
  <c r="DT391" i="23"/>
  <c r="DS391" i="23"/>
  <c r="DR391" i="23"/>
  <c r="DQ391" i="23"/>
  <c r="DP391" i="23"/>
  <c r="DO391" i="23"/>
  <c r="DN391" i="23"/>
  <c r="DM391" i="23"/>
  <c r="DH391" i="23"/>
  <c r="DE391" i="23"/>
  <c r="DD391" i="23"/>
  <c r="DC391" i="23"/>
  <c r="EG390" i="23"/>
  <c r="EF390" i="23"/>
  <c r="EC390" i="23"/>
  <c r="EB390" i="23"/>
  <c r="EA390" i="23"/>
  <c r="DZ390" i="23"/>
  <c r="DY390" i="23"/>
  <c r="DX390" i="23"/>
  <c r="DW390" i="23"/>
  <c r="DV390" i="23"/>
  <c r="DU390" i="23"/>
  <c r="DT390" i="23"/>
  <c r="DS390" i="23"/>
  <c r="DR390" i="23"/>
  <c r="DQ390" i="23"/>
  <c r="DP390" i="23"/>
  <c r="DO390" i="23"/>
  <c r="DN390" i="23"/>
  <c r="DM390" i="23"/>
  <c r="DH390" i="23"/>
  <c r="DE390" i="23"/>
  <c r="DD390" i="23"/>
  <c r="DC390" i="23"/>
  <c r="EG389" i="23"/>
  <c r="EF389" i="23"/>
  <c r="EC389" i="23"/>
  <c r="EB389" i="23"/>
  <c r="EA389" i="23"/>
  <c r="DZ389" i="23"/>
  <c r="DY389" i="23"/>
  <c r="DX389" i="23"/>
  <c r="DW389" i="23"/>
  <c r="DV389" i="23"/>
  <c r="DU389" i="23"/>
  <c r="DT389" i="23"/>
  <c r="DS389" i="23"/>
  <c r="DR389" i="23"/>
  <c r="DQ389" i="23"/>
  <c r="DP389" i="23"/>
  <c r="DO389" i="23"/>
  <c r="DN389" i="23"/>
  <c r="DM389" i="23"/>
  <c r="DH389" i="23"/>
  <c r="DE389" i="23"/>
  <c r="DD389" i="23"/>
  <c r="DC389" i="23"/>
  <c r="EG388" i="23"/>
  <c r="EF388" i="23"/>
  <c r="EC388" i="23"/>
  <c r="EB388" i="23"/>
  <c r="EA388" i="23"/>
  <c r="DZ388" i="23"/>
  <c r="DY388" i="23"/>
  <c r="DX388" i="23"/>
  <c r="DW388" i="23"/>
  <c r="DV388" i="23"/>
  <c r="DU388" i="23"/>
  <c r="DT388" i="23"/>
  <c r="DS388" i="23"/>
  <c r="DR388" i="23"/>
  <c r="DQ388" i="23"/>
  <c r="DP388" i="23"/>
  <c r="DO388" i="23"/>
  <c r="DN388" i="23"/>
  <c r="DM388" i="23"/>
  <c r="DH388" i="23"/>
  <c r="DE388" i="23"/>
  <c r="DD388" i="23"/>
  <c r="DC388" i="23"/>
  <c r="EG387" i="23"/>
  <c r="EF387" i="23"/>
  <c r="EC387" i="23"/>
  <c r="EB387" i="23"/>
  <c r="EA387" i="23"/>
  <c r="DZ387" i="23"/>
  <c r="DY387" i="23"/>
  <c r="DX387" i="23"/>
  <c r="DW387" i="23"/>
  <c r="DV387" i="23"/>
  <c r="DU387" i="23"/>
  <c r="DT387" i="23"/>
  <c r="DS387" i="23"/>
  <c r="DR387" i="23"/>
  <c r="DQ387" i="23"/>
  <c r="DP387" i="23"/>
  <c r="DO387" i="23"/>
  <c r="DN387" i="23"/>
  <c r="DM387" i="23"/>
  <c r="DH387" i="23"/>
  <c r="DE387" i="23"/>
  <c r="DD387" i="23"/>
  <c r="DC387" i="23"/>
  <c r="EG386" i="23"/>
  <c r="EF386" i="23"/>
  <c r="EC386" i="23"/>
  <c r="EB386" i="23"/>
  <c r="EA386" i="23"/>
  <c r="DZ386" i="23"/>
  <c r="DY386" i="23"/>
  <c r="DX386" i="23"/>
  <c r="DW386" i="23"/>
  <c r="DV386" i="23"/>
  <c r="DU386" i="23"/>
  <c r="DT386" i="23"/>
  <c r="DS386" i="23"/>
  <c r="DR386" i="23"/>
  <c r="DQ386" i="23"/>
  <c r="DP386" i="23"/>
  <c r="DO386" i="23"/>
  <c r="DN386" i="23"/>
  <c r="DM386" i="23"/>
  <c r="DL386" i="23"/>
  <c r="DK386" i="23"/>
  <c r="DH386" i="23"/>
  <c r="DE386" i="23"/>
  <c r="DD386" i="23"/>
  <c r="DC386" i="23"/>
  <c r="EG385" i="23"/>
  <c r="EF385" i="23"/>
  <c r="EC385" i="23"/>
  <c r="EB385" i="23"/>
  <c r="EA385" i="23"/>
  <c r="DZ385" i="23"/>
  <c r="DY385" i="23"/>
  <c r="DX385" i="23"/>
  <c r="DW385" i="23"/>
  <c r="DV385" i="23"/>
  <c r="DU385" i="23"/>
  <c r="DT385" i="23"/>
  <c r="DS385" i="23"/>
  <c r="DR385" i="23"/>
  <c r="DQ385" i="23"/>
  <c r="DP385" i="23"/>
  <c r="DO385" i="23"/>
  <c r="DN385" i="23"/>
  <c r="DM385" i="23"/>
  <c r="DH385" i="23"/>
  <c r="DE385" i="23"/>
  <c r="DD385" i="23"/>
  <c r="DC385" i="23"/>
  <c r="EG384" i="23"/>
  <c r="EF384" i="23"/>
  <c r="EC384" i="23"/>
  <c r="EB384" i="23"/>
  <c r="EA384" i="23"/>
  <c r="DZ384" i="23"/>
  <c r="DY384" i="23"/>
  <c r="DX384" i="23"/>
  <c r="DW384" i="23"/>
  <c r="DV384" i="23"/>
  <c r="DU384" i="23"/>
  <c r="DT384" i="23"/>
  <c r="DS384" i="23"/>
  <c r="DR384" i="23"/>
  <c r="DQ384" i="23"/>
  <c r="DP384" i="23"/>
  <c r="DO384" i="23"/>
  <c r="DN384" i="23"/>
  <c r="DM384" i="23"/>
  <c r="DL384" i="23"/>
  <c r="DK384" i="23"/>
  <c r="DH384" i="23"/>
  <c r="DE384" i="23"/>
  <c r="DD384" i="23"/>
  <c r="DC384" i="23"/>
  <c r="EG383" i="23"/>
  <c r="EF383" i="23"/>
  <c r="EC383" i="23"/>
  <c r="EB383" i="23"/>
  <c r="EA383" i="23"/>
  <c r="DZ383" i="23"/>
  <c r="DY383" i="23"/>
  <c r="DX383" i="23"/>
  <c r="DW383" i="23"/>
  <c r="DV383" i="23"/>
  <c r="DU383" i="23"/>
  <c r="DT383" i="23"/>
  <c r="DS383" i="23"/>
  <c r="DR383" i="23"/>
  <c r="DQ383" i="23"/>
  <c r="DP383" i="23"/>
  <c r="DO383" i="23"/>
  <c r="DN383" i="23"/>
  <c r="DM383" i="23"/>
  <c r="DL383" i="23"/>
  <c r="DK383" i="23"/>
  <c r="DH383" i="23"/>
  <c r="DE383" i="23"/>
  <c r="DD383" i="23"/>
  <c r="DC383" i="23"/>
  <c r="EG382" i="23"/>
  <c r="EF382" i="23"/>
  <c r="EC382" i="23"/>
  <c r="EB382" i="23"/>
  <c r="EA382" i="23"/>
  <c r="DZ382" i="23"/>
  <c r="DY382" i="23"/>
  <c r="DX382" i="23"/>
  <c r="DW382" i="23"/>
  <c r="DV382" i="23"/>
  <c r="DU382" i="23"/>
  <c r="DT382" i="23"/>
  <c r="DS382" i="23"/>
  <c r="DR382" i="23"/>
  <c r="DQ382" i="23"/>
  <c r="DP382" i="23"/>
  <c r="DO382" i="23"/>
  <c r="DN382" i="23"/>
  <c r="DM382" i="23"/>
  <c r="DH382" i="23"/>
  <c r="DE382" i="23"/>
  <c r="DD382" i="23"/>
  <c r="DC382" i="23"/>
  <c r="EG381" i="23"/>
  <c r="EF381" i="23"/>
  <c r="EC381" i="23"/>
  <c r="EB381" i="23"/>
  <c r="EA381" i="23"/>
  <c r="DZ381" i="23"/>
  <c r="DY381" i="23"/>
  <c r="DX381" i="23"/>
  <c r="DW381" i="23"/>
  <c r="DV381" i="23"/>
  <c r="DU381" i="23"/>
  <c r="DT381" i="23"/>
  <c r="DS381" i="23"/>
  <c r="DR381" i="23"/>
  <c r="DQ381" i="23"/>
  <c r="DP381" i="23"/>
  <c r="DO381" i="23"/>
  <c r="DN381" i="23"/>
  <c r="DM381" i="23"/>
  <c r="DH381" i="23"/>
  <c r="DE381" i="23"/>
  <c r="DD381" i="23"/>
  <c r="DC381" i="23"/>
  <c r="EG380" i="23"/>
  <c r="EF380" i="23"/>
  <c r="EC380" i="23"/>
  <c r="EB380" i="23"/>
  <c r="EA380" i="23"/>
  <c r="DZ380" i="23"/>
  <c r="DY380" i="23"/>
  <c r="DX380" i="23"/>
  <c r="DW380" i="23"/>
  <c r="DV380" i="23"/>
  <c r="DU380" i="23"/>
  <c r="DT380" i="23"/>
  <c r="DS380" i="23"/>
  <c r="DR380" i="23"/>
  <c r="DQ380" i="23"/>
  <c r="DP380" i="23"/>
  <c r="DO380" i="23"/>
  <c r="DN380" i="23"/>
  <c r="DM380" i="23"/>
  <c r="DL380" i="23"/>
  <c r="DK380" i="23"/>
  <c r="DH380" i="23"/>
  <c r="DE380" i="23"/>
  <c r="DD380" i="23"/>
  <c r="DC380" i="23"/>
  <c r="EG379" i="23"/>
  <c r="EF379" i="23"/>
  <c r="EC379" i="23"/>
  <c r="EB379" i="23"/>
  <c r="EA379" i="23"/>
  <c r="DZ379" i="23"/>
  <c r="DY379" i="23"/>
  <c r="DX379" i="23"/>
  <c r="DW379" i="23"/>
  <c r="DV379" i="23"/>
  <c r="DU379" i="23"/>
  <c r="DT379" i="23"/>
  <c r="DS379" i="23"/>
  <c r="DR379" i="23"/>
  <c r="DQ379" i="23"/>
  <c r="DP379" i="23"/>
  <c r="DO379" i="23"/>
  <c r="DN379" i="23"/>
  <c r="DM379" i="23"/>
  <c r="DL379" i="23"/>
  <c r="DK379" i="23"/>
  <c r="DH379" i="23"/>
  <c r="DE379" i="23"/>
  <c r="DD379" i="23"/>
  <c r="DC379" i="23"/>
  <c r="EG378" i="23"/>
  <c r="EF378" i="23"/>
  <c r="EC378" i="23"/>
  <c r="EB378" i="23"/>
  <c r="EA378" i="23"/>
  <c r="DZ378" i="23"/>
  <c r="DY378" i="23"/>
  <c r="DX378" i="23"/>
  <c r="DW378" i="23"/>
  <c r="DV378" i="23"/>
  <c r="DU378" i="23"/>
  <c r="DT378" i="23"/>
  <c r="DS378" i="23"/>
  <c r="DR378" i="23"/>
  <c r="DQ378" i="23"/>
  <c r="DP378" i="23"/>
  <c r="DO378" i="23"/>
  <c r="DN378" i="23"/>
  <c r="DM378" i="23"/>
  <c r="DL378" i="23"/>
  <c r="DK378" i="23"/>
  <c r="DH378" i="23"/>
  <c r="DE378" i="23"/>
  <c r="DD378" i="23"/>
  <c r="DC378" i="23"/>
  <c r="EG377" i="23"/>
  <c r="EF377" i="23"/>
  <c r="EC377" i="23"/>
  <c r="EB377" i="23"/>
  <c r="EA377" i="23"/>
  <c r="DZ377" i="23"/>
  <c r="DY377" i="23"/>
  <c r="DX377" i="23"/>
  <c r="DW377" i="23"/>
  <c r="DV377" i="23"/>
  <c r="DU377" i="23"/>
  <c r="DT377" i="23"/>
  <c r="DS377" i="23"/>
  <c r="DR377" i="23"/>
  <c r="DQ377" i="23"/>
  <c r="DP377" i="23"/>
  <c r="DO377" i="23"/>
  <c r="DN377" i="23"/>
  <c r="DM377" i="23"/>
  <c r="DL377" i="23"/>
  <c r="DK377" i="23"/>
  <c r="DH377" i="23"/>
  <c r="DE377" i="23"/>
  <c r="DD377" i="23"/>
  <c r="DC377" i="23"/>
  <c r="EG376" i="23"/>
  <c r="EF376" i="23"/>
  <c r="EC376" i="23"/>
  <c r="EB376" i="23"/>
  <c r="EA376" i="23"/>
  <c r="DZ376" i="23"/>
  <c r="DY376" i="23"/>
  <c r="DX376" i="23"/>
  <c r="DW376" i="23"/>
  <c r="DV376" i="23"/>
  <c r="DU376" i="23"/>
  <c r="DT376" i="23"/>
  <c r="DS376" i="23"/>
  <c r="DR376" i="23"/>
  <c r="DQ376" i="23"/>
  <c r="DP376" i="23"/>
  <c r="DO376" i="23"/>
  <c r="DN376" i="23"/>
  <c r="DM376" i="23"/>
  <c r="DL376" i="23"/>
  <c r="DK376" i="23"/>
  <c r="DH376" i="23"/>
  <c r="DE376" i="23"/>
  <c r="DD376" i="23"/>
  <c r="DC376" i="23"/>
  <c r="EG375" i="23"/>
  <c r="EF375" i="23"/>
  <c r="EC375" i="23"/>
  <c r="EB375" i="23"/>
  <c r="EA375" i="23"/>
  <c r="DZ375" i="23"/>
  <c r="DY375" i="23"/>
  <c r="DX375" i="23"/>
  <c r="DW375" i="23"/>
  <c r="DV375" i="23"/>
  <c r="DU375" i="23"/>
  <c r="DT375" i="23"/>
  <c r="DS375" i="23"/>
  <c r="DR375" i="23"/>
  <c r="DQ375" i="23"/>
  <c r="DP375" i="23"/>
  <c r="DO375" i="23"/>
  <c r="DN375" i="23"/>
  <c r="DM375" i="23"/>
  <c r="DL375" i="23"/>
  <c r="DK375" i="23"/>
  <c r="DH375" i="23"/>
  <c r="DE375" i="23"/>
  <c r="DD375" i="23"/>
  <c r="DC375" i="23"/>
  <c r="EG374" i="23"/>
  <c r="EF374" i="23"/>
  <c r="EC374" i="23"/>
  <c r="EB374" i="23"/>
  <c r="EA374" i="23"/>
  <c r="DZ374" i="23"/>
  <c r="DY374" i="23"/>
  <c r="DX374" i="23"/>
  <c r="DW374" i="23"/>
  <c r="DV374" i="23"/>
  <c r="DU374" i="23"/>
  <c r="DT374" i="23"/>
  <c r="DS374" i="23"/>
  <c r="DR374" i="23"/>
  <c r="DQ374" i="23"/>
  <c r="DP374" i="23"/>
  <c r="DO374" i="23"/>
  <c r="DN374" i="23"/>
  <c r="DM374" i="23"/>
  <c r="DH374" i="23"/>
  <c r="DE374" i="23"/>
  <c r="DD374" i="23"/>
  <c r="DC374" i="23"/>
  <c r="EG373" i="23"/>
  <c r="EF373" i="23"/>
  <c r="EC373" i="23"/>
  <c r="EB373" i="23"/>
  <c r="EA373" i="23"/>
  <c r="DZ373" i="23"/>
  <c r="DY373" i="23"/>
  <c r="DX373" i="23"/>
  <c r="DW373" i="23"/>
  <c r="DV373" i="23"/>
  <c r="DU373" i="23"/>
  <c r="DT373" i="23"/>
  <c r="DS373" i="23"/>
  <c r="DR373" i="23"/>
  <c r="DQ373" i="23"/>
  <c r="DP373" i="23"/>
  <c r="DO373" i="23"/>
  <c r="DN373" i="23"/>
  <c r="DM373" i="23"/>
  <c r="DL373" i="23"/>
  <c r="DK373" i="23"/>
  <c r="DH373" i="23"/>
  <c r="DE373" i="23"/>
  <c r="DD373" i="23"/>
  <c r="DC373" i="23"/>
  <c r="EG372" i="23"/>
  <c r="EC372" i="23"/>
  <c r="EB372" i="23"/>
  <c r="EA372" i="23"/>
  <c r="DZ372" i="23"/>
  <c r="DY372" i="23"/>
  <c r="DX372" i="23"/>
  <c r="DW372" i="23"/>
  <c r="DV372" i="23"/>
  <c r="DU372" i="23"/>
  <c r="DT372" i="23"/>
  <c r="DS372" i="23"/>
  <c r="DR372" i="23"/>
  <c r="DQ372" i="23"/>
  <c r="DP372" i="23"/>
  <c r="DO372" i="23"/>
  <c r="DN372" i="23"/>
  <c r="DM372" i="23"/>
  <c r="DH372" i="23"/>
  <c r="DE372" i="23"/>
  <c r="DD372" i="23"/>
  <c r="DC372" i="23"/>
  <c r="EG371" i="23"/>
  <c r="EC371" i="23"/>
  <c r="EB371" i="23"/>
  <c r="EA371" i="23"/>
  <c r="DZ371" i="23"/>
  <c r="DY371" i="23"/>
  <c r="DX371" i="23"/>
  <c r="DW371" i="23"/>
  <c r="DV371" i="23"/>
  <c r="DU371" i="23"/>
  <c r="DT371" i="23"/>
  <c r="DS371" i="23"/>
  <c r="DR371" i="23"/>
  <c r="DQ371" i="23"/>
  <c r="DP371" i="23"/>
  <c r="DO371" i="23"/>
  <c r="DN371" i="23"/>
  <c r="DM371" i="23"/>
  <c r="DH371" i="23"/>
  <c r="DE371" i="23"/>
  <c r="DD371" i="23"/>
  <c r="DC371" i="23"/>
  <c r="EG370" i="23"/>
  <c r="EF370" i="23"/>
  <c r="EC370" i="23"/>
  <c r="EB370" i="23"/>
  <c r="EA370" i="23"/>
  <c r="DZ370" i="23"/>
  <c r="DY370" i="23"/>
  <c r="DX370" i="23"/>
  <c r="DW370" i="23"/>
  <c r="DV370" i="23"/>
  <c r="DU370" i="23"/>
  <c r="DT370" i="23"/>
  <c r="DS370" i="23"/>
  <c r="DR370" i="23"/>
  <c r="DQ370" i="23"/>
  <c r="DP370" i="23"/>
  <c r="DO370" i="23"/>
  <c r="DN370" i="23"/>
  <c r="DM370" i="23"/>
  <c r="DH370" i="23"/>
  <c r="DE370" i="23"/>
  <c r="DD370" i="23"/>
  <c r="DC370" i="23"/>
  <c r="EG369" i="23"/>
  <c r="EC369" i="23"/>
  <c r="EB369" i="23"/>
  <c r="EA369" i="23"/>
  <c r="DZ369" i="23"/>
  <c r="DY369" i="23"/>
  <c r="DX369" i="23"/>
  <c r="DW369" i="23"/>
  <c r="DV369" i="23"/>
  <c r="DU369" i="23"/>
  <c r="DT369" i="23"/>
  <c r="DS369" i="23"/>
  <c r="DR369" i="23"/>
  <c r="DQ369" i="23"/>
  <c r="DP369" i="23"/>
  <c r="DO369" i="23"/>
  <c r="DN369" i="23"/>
  <c r="DM369" i="23"/>
  <c r="DH369" i="23"/>
  <c r="DE369" i="23"/>
  <c r="DD369" i="23"/>
  <c r="DC369" i="23"/>
  <c r="EG368" i="23"/>
  <c r="EC368" i="23"/>
  <c r="EB368" i="23"/>
  <c r="EA368" i="23"/>
  <c r="DZ368" i="23"/>
  <c r="DY368" i="23"/>
  <c r="DX368" i="23"/>
  <c r="DW368" i="23"/>
  <c r="DV368" i="23"/>
  <c r="DU368" i="23"/>
  <c r="DT368" i="23"/>
  <c r="DS368" i="23"/>
  <c r="DR368" i="23"/>
  <c r="DQ368" i="23"/>
  <c r="DP368" i="23"/>
  <c r="DO368" i="23"/>
  <c r="DN368" i="23"/>
  <c r="DM368" i="23"/>
  <c r="DH368" i="23"/>
  <c r="DE368" i="23"/>
  <c r="DD368" i="23"/>
  <c r="DC368" i="23"/>
  <c r="EG367" i="23"/>
  <c r="EC367" i="23"/>
  <c r="EB367" i="23"/>
  <c r="EA367" i="23"/>
  <c r="DZ367" i="23"/>
  <c r="DY367" i="23"/>
  <c r="DX367" i="23"/>
  <c r="DW367" i="23"/>
  <c r="DV367" i="23"/>
  <c r="DU367" i="23"/>
  <c r="DT367" i="23"/>
  <c r="DS367" i="23"/>
  <c r="DR367" i="23"/>
  <c r="DQ367" i="23"/>
  <c r="DP367" i="23"/>
  <c r="DO367" i="23"/>
  <c r="DN367" i="23"/>
  <c r="DM367" i="23"/>
  <c r="DH367" i="23"/>
  <c r="DE367" i="23"/>
  <c r="DD367" i="23"/>
  <c r="DC367" i="23"/>
  <c r="EG366" i="23"/>
  <c r="EF366" i="23"/>
  <c r="EC366" i="23"/>
  <c r="EB366" i="23"/>
  <c r="EA366" i="23"/>
  <c r="DZ366" i="23"/>
  <c r="DY366" i="23"/>
  <c r="DX366" i="23"/>
  <c r="DW366" i="23"/>
  <c r="DV366" i="23"/>
  <c r="DU366" i="23"/>
  <c r="DT366" i="23"/>
  <c r="DS366" i="23"/>
  <c r="DR366" i="23"/>
  <c r="DQ366" i="23"/>
  <c r="DP366" i="23"/>
  <c r="DO366" i="23"/>
  <c r="DN366" i="23"/>
  <c r="DM366" i="23"/>
  <c r="DH366" i="23"/>
  <c r="DE366" i="23"/>
  <c r="DD366" i="23"/>
  <c r="DC366" i="23"/>
  <c r="EG365" i="23"/>
  <c r="EF365" i="23"/>
  <c r="EC365" i="23"/>
  <c r="EB365" i="23"/>
  <c r="EA365" i="23"/>
  <c r="DZ365" i="23"/>
  <c r="DY365" i="23"/>
  <c r="DX365" i="23"/>
  <c r="DW365" i="23"/>
  <c r="DV365" i="23"/>
  <c r="DU365" i="23"/>
  <c r="DT365" i="23"/>
  <c r="DS365" i="23"/>
  <c r="DR365" i="23"/>
  <c r="DQ365" i="23"/>
  <c r="DP365" i="23"/>
  <c r="DO365" i="23"/>
  <c r="DN365" i="23"/>
  <c r="DM365" i="23"/>
  <c r="DH365" i="23"/>
  <c r="DE365" i="23"/>
  <c r="DD365" i="23"/>
  <c r="DC365" i="23"/>
  <c r="EG364" i="23"/>
  <c r="EF364" i="23"/>
  <c r="EC364" i="23"/>
  <c r="EB364" i="23"/>
  <c r="EA364" i="23"/>
  <c r="DZ364" i="23"/>
  <c r="DY364" i="23"/>
  <c r="DX364" i="23"/>
  <c r="DW364" i="23"/>
  <c r="DV364" i="23"/>
  <c r="DU364" i="23"/>
  <c r="DT364" i="23"/>
  <c r="DS364" i="23"/>
  <c r="DR364" i="23"/>
  <c r="DQ364" i="23"/>
  <c r="DP364" i="23"/>
  <c r="DO364" i="23"/>
  <c r="DN364" i="23"/>
  <c r="DM364" i="23"/>
  <c r="DH364" i="23"/>
  <c r="DE364" i="23"/>
  <c r="DD364" i="23"/>
  <c r="DC364" i="23"/>
  <c r="EG363" i="23"/>
  <c r="EF363" i="23"/>
  <c r="EC363" i="23"/>
  <c r="EB363" i="23"/>
  <c r="EA363" i="23"/>
  <c r="DZ363" i="23"/>
  <c r="DY363" i="23"/>
  <c r="DX363" i="23"/>
  <c r="DW363" i="23"/>
  <c r="DV363" i="23"/>
  <c r="DU363" i="23"/>
  <c r="DT363" i="23"/>
  <c r="DS363" i="23"/>
  <c r="DR363" i="23"/>
  <c r="DQ363" i="23"/>
  <c r="DP363" i="23"/>
  <c r="DO363" i="23"/>
  <c r="DN363" i="23"/>
  <c r="DM363" i="23"/>
  <c r="DH363" i="23"/>
  <c r="DE363" i="23"/>
  <c r="DD363" i="23"/>
  <c r="DC363" i="23"/>
  <c r="EG362" i="23"/>
  <c r="EF362" i="23"/>
  <c r="EC362" i="23"/>
  <c r="EB362" i="23"/>
  <c r="EA362" i="23"/>
  <c r="DZ362" i="23"/>
  <c r="DY362" i="23"/>
  <c r="DX362" i="23"/>
  <c r="DW362" i="23"/>
  <c r="DV362" i="23"/>
  <c r="DU362" i="23"/>
  <c r="DT362" i="23"/>
  <c r="DS362" i="23"/>
  <c r="DR362" i="23"/>
  <c r="DQ362" i="23"/>
  <c r="DP362" i="23"/>
  <c r="DO362" i="23"/>
  <c r="DN362" i="23"/>
  <c r="DM362" i="23"/>
  <c r="DH362" i="23"/>
  <c r="DE362" i="23"/>
  <c r="DD362" i="23"/>
  <c r="DC362" i="23"/>
  <c r="EG361" i="23"/>
  <c r="EF361" i="23"/>
  <c r="EC361" i="23"/>
  <c r="EB361" i="23"/>
  <c r="EA361" i="23"/>
  <c r="DZ361" i="23"/>
  <c r="DY361" i="23"/>
  <c r="DX361" i="23"/>
  <c r="DW361" i="23"/>
  <c r="DV361" i="23"/>
  <c r="DU361" i="23"/>
  <c r="DT361" i="23"/>
  <c r="DS361" i="23"/>
  <c r="DR361" i="23"/>
  <c r="DQ361" i="23"/>
  <c r="DP361" i="23"/>
  <c r="DO361" i="23"/>
  <c r="DN361" i="23"/>
  <c r="DM361" i="23"/>
  <c r="DH361" i="23"/>
  <c r="DE361" i="23"/>
  <c r="DD361" i="23"/>
  <c r="DC361" i="23"/>
  <c r="EG360" i="23"/>
  <c r="EF360" i="23"/>
  <c r="EC360" i="23"/>
  <c r="EB360" i="23"/>
  <c r="EA360" i="23"/>
  <c r="DZ360" i="23"/>
  <c r="DY360" i="23"/>
  <c r="DX360" i="23"/>
  <c r="DW360" i="23"/>
  <c r="DV360" i="23"/>
  <c r="DU360" i="23"/>
  <c r="DT360" i="23"/>
  <c r="DS360" i="23"/>
  <c r="DR360" i="23"/>
  <c r="DQ360" i="23"/>
  <c r="DP360" i="23"/>
  <c r="DO360" i="23"/>
  <c r="DN360" i="23"/>
  <c r="DM360" i="23"/>
  <c r="DH360" i="23"/>
  <c r="DE360" i="23"/>
  <c r="DD360" i="23"/>
  <c r="DC360" i="23"/>
  <c r="EG359" i="23"/>
  <c r="EF359" i="23"/>
  <c r="EC359" i="23"/>
  <c r="EB359" i="23"/>
  <c r="EA359" i="23"/>
  <c r="DZ359" i="23"/>
  <c r="DY359" i="23"/>
  <c r="DX359" i="23"/>
  <c r="DW359" i="23"/>
  <c r="DV359" i="23"/>
  <c r="DU359" i="23"/>
  <c r="DT359" i="23"/>
  <c r="DS359" i="23"/>
  <c r="DR359" i="23"/>
  <c r="DQ359" i="23"/>
  <c r="DP359" i="23"/>
  <c r="DO359" i="23"/>
  <c r="DN359" i="23"/>
  <c r="DM359" i="23"/>
  <c r="DH359" i="23"/>
  <c r="DE359" i="23"/>
  <c r="DD359" i="23"/>
  <c r="DC359" i="23"/>
  <c r="EG358" i="23"/>
  <c r="EF358" i="23"/>
  <c r="EC358" i="23"/>
  <c r="EB358" i="23"/>
  <c r="EA358" i="23"/>
  <c r="DZ358" i="23"/>
  <c r="DY358" i="23"/>
  <c r="DX358" i="23"/>
  <c r="DW358" i="23"/>
  <c r="DV358" i="23"/>
  <c r="DU358" i="23"/>
  <c r="DT358" i="23"/>
  <c r="DS358" i="23"/>
  <c r="DR358" i="23"/>
  <c r="DQ358" i="23"/>
  <c r="DP358" i="23"/>
  <c r="DO358" i="23"/>
  <c r="DN358" i="23"/>
  <c r="DM358" i="23"/>
  <c r="DH358" i="23"/>
  <c r="DE358" i="23"/>
  <c r="DD358" i="23"/>
  <c r="DC358" i="23"/>
  <c r="EG357" i="23"/>
  <c r="EF357" i="23"/>
  <c r="EC357" i="23"/>
  <c r="EB357" i="23"/>
  <c r="EA357" i="23"/>
  <c r="DZ357" i="23"/>
  <c r="DY357" i="23"/>
  <c r="DX357" i="23"/>
  <c r="DW357" i="23"/>
  <c r="DV357" i="23"/>
  <c r="DU357" i="23"/>
  <c r="DT357" i="23"/>
  <c r="DS357" i="23"/>
  <c r="DR357" i="23"/>
  <c r="DQ357" i="23"/>
  <c r="DP357" i="23"/>
  <c r="DO357" i="23"/>
  <c r="DN357" i="23"/>
  <c r="DM357" i="23"/>
  <c r="DH357" i="23"/>
  <c r="DE357" i="23"/>
  <c r="DD357" i="23"/>
  <c r="DC357" i="23"/>
  <c r="EG356" i="23"/>
  <c r="EF356" i="23"/>
  <c r="EC356" i="23"/>
  <c r="EB356" i="23"/>
  <c r="EA356" i="23"/>
  <c r="DZ356" i="23"/>
  <c r="DY356" i="23"/>
  <c r="DX356" i="23"/>
  <c r="DW356" i="23"/>
  <c r="DV356" i="23"/>
  <c r="DU356" i="23"/>
  <c r="DT356" i="23"/>
  <c r="DS356" i="23"/>
  <c r="DR356" i="23"/>
  <c r="DQ356" i="23"/>
  <c r="DP356" i="23"/>
  <c r="DO356" i="23"/>
  <c r="DN356" i="23"/>
  <c r="DM356" i="23"/>
  <c r="DH356" i="23"/>
  <c r="DE356" i="23"/>
  <c r="DD356" i="23"/>
  <c r="DC356" i="23"/>
  <c r="EG355" i="23"/>
  <c r="EF355" i="23"/>
  <c r="EC355" i="23"/>
  <c r="EB355" i="23"/>
  <c r="EA355" i="23"/>
  <c r="DZ355" i="23"/>
  <c r="DY355" i="23"/>
  <c r="DX355" i="23"/>
  <c r="DW355" i="23"/>
  <c r="DV355" i="23"/>
  <c r="DU355" i="23"/>
  <c r="DT355" i="23"/>
  <c r="DS355" i="23"/>
  <c r="DR355" i="23"/>
  <c r="DQ355" i="23"/>
  <c r="DP355" i="23"/>
  <c r="DO355" i="23"/>
  <c r="DN355" i="23"/>
  <c r="DM355" i="23"/>
  <c r="DH355" i="23"/>
  <c r="DE355" i="23"/>
  <c r="DD355" i="23"/>
  <c r="DC355" i="23"/>
  <c r="EG354" i="23"/>
  <c r="EF354" i="23"/>
  <c r="EC354" i="23"/>
  <c r="EB354" i="23"/>
  <c r="EA354" i="23"/>
  <c r="DZ354" i="23"/>
  <c r="DY354" i="23"/>
  <c r="DX354" i="23"/>
  <c r="DW354" i="23"/>
  <c r="DV354" i="23"/>
  <c r="DU354" i="23"/>
  <c r="DT354" i="23"/>
  <c r="DS354" i="23"/>
  <c r="DR354" i="23"/>
  <c r="DQ354" i="23"/>
  <c r="DP354" i="23"/>
  <c r="DO354" i="23"/>
  <c r="DN354" i="23"/>
  <c r="DM354" i="23"/>
  <c r="DH354" i="23"/>
  <c r="DE354" i="23"/>
  <c r="DD354" i="23"/>
  <c r="DC354" i="23"/>
  <c r="EG353" i="23"/>
  <c r="EF353" i="23"/>
  <c r="EC353" i="23"/>
  <c r="EB353" i="23"/>
  <c r="EA353" i="23"/>
  <c r="DZ353" i="23"/>
  <c r="DY353" i="23"/>
  <c r="DX353" i="23"/>
  <c r="DW353" i="23"/>
  <c r="DV353" i="23"/>
  <c r="DU353" i="23"/>
  <c r="DT353" i="23"/>
  <c r="DS353" i="23"/>
  <c r="DR353" i="23"/>
  <c r="DQ353" i="23"/>
  <c r="DP353" i="23"/>
  <c r="DO353" i="23"/>
  <c r="DN353" i="23"/>
  <c r="DM353" i="23"/>
  <c r="DH353" i="23"/>
  <c r="DE353" i="23"/>
  <c r="DD353" i="23"/>
  <c r="DC353" i="23"/>
  <c r="EG352" i="23"/>
  <c r="EF352" i="23"/>
  <c r="EC352" i="23"/>
  <c r="EB352" i="23"/>
  <c r="EA352" i="23"/>
  <c r="DZ352" i="23"/>
  <c r="DY352" i="23"/>
  <c r="DX352" i="23"/>
  <c r="DW352" i="23"/>
  <c r="DV352" i="23"/>
  <c r="DU352" i="23"/>
  <c r="DT352" i="23"/>
  <c r="DS352" i="23"/>
  <c r="DR352" i="23"/>
  <c r="DQ352" i="23"/>
  <c r="DP352" i="23"/>
  <c r="DO352" i="23"/>
  <c r="DN352" i="23"/>
  <c r="DM352" i="23"/>
  <c r="DH352" i="23"/>
  <c r="DE352" i="23"/>
  <c r="DD352" i="23"/>
  <c r="DC352" i="23"/>
  <c r="EG351" i="23"/>
  <c r="EF351" i="23"/>
  <c r="EC351" i="23"/>
  <c r="EB351" i="23"/>
  <c r="EA351" i="23"/>
  <c r="DZ351" i="23"/>
  <c r="DY351" i="23"/>
  <c r="DX351" i="23"/>
  <c r="DW351" i="23"/>
  <c r="DV351" i="23"/>
  <c r="DU351" i="23"/>
  <c r="DT351" i="23"/>
  <c r="DS351" i="23"/>
  <c r="DR351" i="23"/>
  <c r="DQ351" i="23"/>
  <c r="DP351" i="23"/>
  <c r="DO351" i="23"/>
  <c r="DN351" i="23"/>
  <c r="DM351" i="23"/>
  <c r="DH351" i="23"/>
  <c r="DE351" i="23"/>
  <c r="DD351" i="23"/>
  <c r="DC351" i="23"/>
  <c r="EG350" i="23"/>
  <c r="EF350" i="23"/>
  <c r="EC350" i="23"/>
  <c r="EB350" i="23"/>
  <c r="EA350" i="23"/>
  <c r="DZ350" i="23"/>
  <c r="DY350" i="23"/>
  <c r="DX350" i="23"/>
  <c r="DW350" i="23"/>
  <c r="DV350" i="23"/>
  <c r="DU350" i="23"/>
  <c r="DT350" i="23"/>
  <c r="DS350" i="23"/>
  <c r="DR350" i="23"/>
  <c r="DQ350" i="23"/>
  <c r="DP350" i="23"/>
  <c r="DO350" i="23"/>
  <c r="DN350" i="23"/>
  <c r="DM350" i="23"/>
  <c r="DH350" i="23"/>
  <c r="DE350" i="23"/>
  <c r="DD350" i="23"/>
  <c r="DC350" i="23"/>
  <c r="EG349" i="23"/>
  <c r="EF349" i="23"/>
  <c r="EC349" i="23"/>
  <c r="EB349" i="23"/>
  <c r="EA349" i="23"/>
  <c r="DZ349" i="23"/>
  <c r="DY349" i="23"/>
  <c r="DX349" i="23"/>
  <c r="DW349" i="23"/>
  <c r="DV349" i="23"/>
  <c r="DU349" i="23"/>
  <c r="DT349" i="23"/>
  <c r="DS349" i="23"/>
  <c r="DR349" i="23"/>
  <c r="DQ349" i="23"/>
  <c r="DP349" i="23"/>
  <c r="DO349" i="23"/>
  <c r="DN349" i="23"/>
  <c r="DM349" i="23"/>
  <c r="DH349" i="23"/>
  <c r="DE349" i="23"/>
  <c r="DD349" i="23"/>
  <c r="DC349" i="23"/>
  <c r="EG348" i="23"/>
  <c r="EF348" i="23"/>
  <c r="EC348" i="23"/>
  <c r="EB348" i="23"/>
  <c r="EA348" i="23"/>
  <c r="DZ348" i="23"/>
  <c r="DY348" i="23"/>
  <c r="DX348" i="23"/>
  <c r="DW348" i="23"/>
  <c r="DV348" i="23"/>
  <c r="DU348" i="23"/>
  <c r="DT348" i="23"/>
  <c r="DS348" i="23"/>
  <c r="DR348" i="23"/>
  <c r="DQ348" i="23"/>
  <c r="DP348" i="23"/>
  <c r="DO348" i="23"/>
  <c r="DN348" i="23"/>
  <c r="DM348" i="23"/>
  <c r="DH348" i="23"/>
  <c r="DE348" i="23"/>
  <c r="DD348" i="23"/>
  <c r="DC348" i="23"/>
  <c r="EG347" i="23"/>
  <c r="EF347" i="23"/>
  <c r="EC347" i="23"/>
  <c r="EB347" i="23"/>
  <c r="EA347" i="23"/>
  <c r="DZ347" i="23"/>
  <c r="DY347" i="23"/>
  <c r="DX347" i="23"/>
  <c r="DW347" i="23"/>
  <c r="DV347" i="23"/>
  <c r="DU347" i="23"/>
  <c r="DT347" i="23"/>
  <c r="DS347" i="23"/>
  <c r="DR347" i="23"/>
  <c r="DQ347" i="23"/>
  <c r="DP347" i="23"/>
  <c r="DO347" i="23"/>
  <c r="DN347" i="23"/>
  <c r="DM347" i="23"/>
  <c r="DH347" i="23"/>
  <c r="DE347" i="23"/>
  <c r="DD347" i="23"/>
  <c r="DC347" i="23"/>
  <c r="EG346" i="23"/>
  <c r="EF346" i="23"/>
  <c r="EC346" i="23"/>
  <c r="EB346" i="23"/>
  <c r="EA346" i="23"/>
  <c r="DZ346" i="23"/>
  <c r="DY346" i="23"/>
  <c r="DX346" i="23"/>
  <c r="DW346" i="23"/>
  <c r="DV346" i="23"/>
  <c r="DU346" i="23"/>
  <c r="DT346" i="23"/>
  <c r="DS346" i="23"/>
  <c r="DR346" i="23"/>
  <c r="DQ346" i="23"/>
  <c r="DP346" i="23"/>
  <c r="DO346" i="23"/>
  <c r="DN346" i="23"/>
  <c r="DM346" i="23"/>
  <c r="DH346" i="23"/>
  <c r="DE346" i="23"/>
  <c r="DD346" i="23"/>
  <c r="DC346" i="23"/>
  <c r="EG345" i="23"/>
  <c r="EF345" i="23"/>
  <c r="EC345" i="23"/>
  <c r="EB345" i="23"/>
  <c r="EA345" i="23"/>
  <c r="DZ345" i="23"/>
  <c r="DY345" i="23"/>
  <c r="DX345" i="23"/>
  <c r="DW345" i="23"/>
  <c r="DV345" i="23"/>
  <c r="DU345" i="23"/>
  <c r="DT345" i="23"/>
  <c r="DS345" i="23"/>
  <c r="DR345" i="23"/>
  <c r="DQ345" i="23"/>
  <c r="DP345" i="23"/>
  <c r="DO345" i="23"/>
  <c r="DN345" i="23"/>
  <c r="DM345" i="23"/>
  <c r="DH345" i="23"/>
  <c r="DE345" i="23"/>
  <c r="DD345" i="23"/>
  <c r="DC345" i="23"/>
  <c r="EG344" i="23"/>
  <c r="EF344" i="23"/>
  <c r="EC344" i="23"/>
  <c r="EB344" i="23"/>
  <c r="EA344" i="23"/>
  <c r="DZ344" i="23"/>
  <c r="DY344" i="23"/>
  <c r="DX344" i="23"/>
  <c r="DW344" i="23"/>
  <c r="DV344" i="23"/>
  <c r="DU344" i="23"/>
  <c r="DT344" i="23"/>
  <c r="DS344" i="23"/>
  <c r="DR344" i="23"/>
  <c r="DQ344" i="23"/>
  <c r="DP344" i="23"/>
  <c r="DO344" i="23"/>
  <c r="DN344" i="23"/>
  <c r="DM344" i="23"/>
  <c r="DH344" i="23"/>
  <c r="DE344" i="23"/>
  <c r="DD344" i="23"/>
  <c r="DC344" i="23"/>
  <c r="EG343" i="23"/>
  <c r="EF343" i="23"/>
  <c r="EC343" i="23"/>
  <c r="EB343" i="23"/>
  <c r="EA343" i="23"/>
  <c r="DZ343" i="23"/>
  <c r="DY343" i="23"/>
  <c r="DX343" i="23"/>
  <c r="DW343" i="23"/>
  <c r="DV343" i="23"/>
  <c r="DU343" i="23"/>
  <c r="DT343" i="23"/>
  <c r="DS343" i="23"/>
  <c r="DR343" i="23"/>
  <c r="DQ343" i="23"/>
  <c r="DP343" i="23"/>
  <c r="DO343" i="23"/>
  <c r="DN343" i="23"/>
  <c r="DM343" i="23"/>
  <c r="DH343" i="23"/>
  <c r="DE343" i="23"/>
  <c r="DD343" i="23"/>
  <c r="DC343" i="23"/>
  <c r="EG342" i="23"/>
  <c r="EF342" i="23"/>
  <c r="EC342" i="23"/>
  <c r="EB342" i="23"/>
  <c r="EA342" i="23"/>
  <c r="DZ342" i="23"/>
  <c r="DY342" i="23"/>
  <c r="DX342" i="23"/>
  <c r="DW342" i="23"/>
  <c r="DV342" i="23"/>
  <c r="DU342" i="23"/>
  <c r="DT342" i="23"/>
  <c r="DS342" i="23"/>
  <c r="DR342" i="23"/>
  <c r="DQ342" i="23"/>
  <c r="DP342" i="23"/>
  <c r="DO342" i="23"/>
  <c r="DN342" i="23"/>
  <c r="DM342" i="23"/>
  <c r="DH342" i="23"/>
  <c r="DE342" i="23"/>
  <c r="DD342" i="23"/>
  <c r="DC342" i="23"/>
  <c r="EG341" i="23"/>
  <c r="EF341" i="23"/>
  <c r="EC341" i="23"/>
  <c r="EB341" i="23"/>
  <c r="EA341" i="23"/>
  <c r="DZ341" i="23"/>
  <c r="DY341" i="23"/>
  <c r="DX341" i="23"/>
  <c r="DW341" i="23"/>
  <c r="DV341" i="23"/>
  <c r="DU341" i="23"/>
  <c r="DT341" i="23"/>
  <c r="DS341" i="23"/>
  <c r="DR341" i="23"/>
  <c r="DQ341" i="23"/>
  <c r="DP341" i="23"/>
  <c r="DO341" i="23"/>
  <c r="DN341" i="23"/>
  <c r="DM341" i="23"/>
  <c r="DH341" i="23"/>
  <c r="DE341" i="23"/>
  <c r="DD341" i="23"/>
  <c r="DC341" i="23"/>
  <c r="EG340" i="23"/>
  <c r="EF340" i="23"/>
  <c r="EC340" i="23"/>
  <c r="EB340" i="23"/>
  <c r="EA340" i="23"/>
  <c r="DZ340" i="23"/>
  <c r="DY340" i="23"/>
  <c r="DX340" i="23"/>
  <c r="DW340" i="23"/>
  <c r="DV340" i="23"/>
  <c r="DU340" i="23"/>
  <c r="DT340" i="23"/>
  <c r="DS340" i="23"/>
  <c r="DR340" i="23"/>
  <c r="DQ340" i="23"/>
  <c r="DP340" i="23"/>
  <c r="DO340" i="23"/>
  <c r="DN340" i="23"/>
  <c r="DM340" i="23"/>
  <c r="DH340" i="23"/>
  <c r="DE340" i="23"/>
  <c r="DD340" i="23"/>
  <c r="DC340" i="23"/>
  <c r="EG339" i="23"/>
  <c r="EF339" i="23"/>
  <c r="EC339" i="23"/>
  <c r="EB339" i="23"/>
  <c r="EA339" i="23"/>
  <c r="DZ339" i="23"/>
  <c r="DY339" i="23"/>
  <c r="DX339" i="23"/>
  <c r="DW339" i="23"/>
  <c r="DV339" i="23"/>
  <c r="DU339" i="23"/>
  <c r="DT339" i="23"/>
  <c r="DS339" i="23"/>
  <c r="DR339" i="23"/>
  <c r="DQ339" i="23"/>
  <c r="DP339" i="23"/>
  <c r="DO339" i="23"/>
  <c r="DN339" i="23"/>
  <c r="DM339" i="23"/>
  <c r="DH339" i="23"/>
  <c r="DE339" i="23"/>
  <c r="DD339" i="23"/>
  <c r="DC339" i="23"/>
  <c r="EG338" i="23"/>
  <c r="EF338" i="23"/>
  <c r="EC338" i="23"/>
  <c r="EB338" i="23"/>
  <c r="EA338" i="23"/>
  <c r="DZ338" i="23"/>
  <c r="DY338" i="23"/>
  <c r="DX338" i="23"/>
  <c r="DW338" i="23"/>
  <c r="DV338" i="23"/>
  <c r="DU338" i="23"/>
  <c r="DT338" i="23"/>
  <c r="DS338" i="23"/>
  <c r="DR338" i="23"/>
  <c r="DQ338" i="23"/>
  <c r="DP338" i="23"/>
  <c r="DO338" i="23"/>
  <c r="DN338" i="23"/>
  <c r="DM338" i="23"/>
  <c r="DH338" i="23"/>
  <c r="DE338" i="23"/>
  <c r="DD338" i="23"/>
  <c r="DC338" i="23"/>
  <c r="EG337" i="23"/>
  <c r="EF337" i="23"/>
  <c r="EC337" i="23"/>
  <c r="EB337" i="23"/>
  <c r="EA337" i="23"/>
  <c r="DZ337" i="23"/>
  <c r="DY337" i="23"/>
  <c r="DX337" i="23"/>
  <c r="DW337" i="23"/>
  <c r="DV337" i="23"/>
  <c r="DU337" i="23"/>
  <c r="DT337" i="23"/>
  <c r="DS337" i="23"/>
  <c r="DR337" i="23"/>
  <c r="DQ337" i="23"/>
  <c r="DP337" i="23"/>
  <c r="DO337" i="23"/>
  <c r="DN337" i="23"/>
  <c r="DM337" i="23"/>
  <c r="DH337" i="23"/>
  <c r="DE337" i="23"/>
  <c r="DD337" i="23"/>
  <c r="DC337" i="23"/>
  <c r="EG336" i="23"/>
  <c r="EF336" i="23"/>
  <c r="EC336" i="23"/>
  <c r="EB336" i="23"/>
  <c r="EA336" i="23"/>
  <c r="DZ336" i="23"/>
  <c r="DY336" i="23"/>
  <c r="DX336" i="23"/>
  <c r="DW336" i="23"/>
  <c r="DV336" i="23"/>
  <c r="DU336" i="23"/>
  <c r="DT336" i="23"/>
  <c r="DS336" i="23"/>
  <c r="DR336" i="23"/>
  <c r="DQ336" i="23"/>
  <c r="DP336" i="23"/>
  <c r="DO336" i="23"/>
  <c r="DN336" i="23"/>
  <c r="DM336" i="23"/>
  <c r="DH336" i="23"/>
  <c r="DE336" i="23"/>
  <c r="DD336" i="23"/>
  <c r="DC336" i="23"/>
  <c r="EG335" i="23"/>
  <c r="EF335" i="23"/>
  <c r="EC335" i="23"/>
  <c r="EB335" i="23"/>
  <c r="EA335" i="23"/>
  <c r="DZ335" i="23"/>
  <c r="DY335" i="23"/>
  <c r="DX335" i="23"/>
  <c r="DW335" i="23"/>
  <c r="DV335" i="23"/>
  <c r="DU335" i="23"/>
  <c r="DT335" i="23"/>
  <c r="DS335" i="23"/>
  <c r="DR335" i="23"/>
  <c r="DQ335" i="23"/>
  <c r="DP335" i="23"/>
  <c r="DO335" i="23"/>
  <c r="DN335" i="23"/>
  <c r="DM335" i="23"/>
  <c r="DH335" i="23"/>
  <c r="DE335" i="23"/>
  <c r="DD335" i="23"/>
  <c r="DC335" i="23"/>
  <c r="EG334" i="23"/>
  <c r="EF334" i="23"/>
  <c r="EC334" i="23"/>
  <c r="EB334" i="23"/>
  <c r="EA334" i="23"/>
  <c r="DZ334" i="23"/>
  <c r="DY334" i="23"/>
  <c r="DX334" i="23"/>
  <c r="DW334" i="23"/>
  <c r="DV334" i="23"/>
  <c r="DU334" i="23"/>
  <c r="DT334" i="23"/>
  <c r="DS334" i="23"/>
  <c r="DR334" i="23"/>
  <c r="DQ334" i="23"/>
  <c r="DP334" i="23"/>
  <c r="DO334" i="23"/>
  <c r="DN334" i="23"/>
  <c r="DM334" i="23"/>
  <c r="DH334" i="23"/>
  <c r="DE334" i="23"/>
  <c r="DD334" i="23"/>
  <c r="DC334" i="23"/>
  <c r="EG333" i="23"/>
  <c r="EF333" i="23"/>
  <c r="EC333" i="23"/>
  <c r="EB333" i="23"/>
  <c r="EA333" i="23"/>
  <c r="DZ333" i="23"/>
  <c r="DY333" i="23"/>
  <c r="DX333" i="23"/>
  <c r="DW333" i="23"/>
  <c r="DV333" i="23"/>
  <c r="DU333" i="23"/>
  <c r="DT333" i="23"/>
  <c r="DS333" i="23"/>
  <c r="DR333" i="23"/>
  <c r="DQ333" i="23"/>
  <c r="DP333" i="23"/>
  <c r="DO333" i="23"/>
  <c r="DN333" i="23"/>
  <c r="DM333" i="23"/>
  <c r="DH333" i="23"/>
  <c r="DE333" i="23"/>
  <c r="DD333" i="23"/>
  <c r="DC333" i="23"/>
  <c r="EG332" i="23"/>
  <c r="EF332" i="23"/>
  <c r="EC332" i="23"/>
  <c r="EB332" i="23"/>
  <c r="EA332" i="23"/>
  <c r="DZ332" i="23"/>
  <c r="DY332" i="23"/>
  <c r="DX332" i="23"/>
  <c r="DW332" i="23"/>
  <c r="DV332" i="23"/>
  <c r="DU332" i="23"/>
  <c r="DT332" i="23"/>
  <c r="DS332" i="23"/>
  <c r="DR332" i="23"/>
  <c r="DQ332" i="23"/>
  <c r="DP332" i="23"/>
  <c r="DO332" i="23"/>
  <c r="DN332" i="23"/>
  <c r="DM332" i="23"/>
  <c r="DH332" i="23"/>
  <c r="DE332" i="23"/>
  <c r="DD332" i="23"/>
  <c r="DC332" i="23"/>
  <c r="EG331" i="23"/>
  <c r="EF331" i="23"/>
  <c r="EC331" i="23"/>
  <c r="EB331" i="23"/>
  <c r="EA331" i="23"/>
  <c r="DZ331" i="23"/>
  <c r="DY331" i="23"/>
  <c r="DX331" i="23"/>
  <c r="DW331" i="23"/>
  <c r="DV331" i="23"/>
  <c r="DU331" i="23"/>
  <c r="DT331" i="23"/>
  <c r="DS331" i="23"/>
  <c r="DR331" i="23"/>
  <c r="DQ331" i="23"/>
  <c r="DP331" i="23"/>
  <c r="DO331" i="23"/>
  <c r="DN331" i="23"/>
  <c r="DM331" i="23"/>
  <c r="DH331" i="23"/>
  <c r="DE331" i="23"/>
  <c r="DD331" i="23"/>
  <c r="DC331" i="23"/>
  <c r="EG330" i="23"/>
  <c r="EF330" i="23"/>
  <c r="EC330" i="23"/>
  <c r="EB330" i="23"/>
  <c r="EA330" i="23"/>
  <c r="DZ330" i="23"/>
  <c r="DY330" i="23"/>
  <c r="DX330" i="23"/>
  <c r="DW330" i="23"/>
  <c r="DV330" i="23"/>
  <c r="DU330" i="23"/>
  <c r="DT330" i="23"/>
  <c r="DS330" i="23"/>
  <c r="DR330" i="23"/>
  <c r="DQ330" i="23"/>
  <c r="DP330" i="23"/>
  <c r="DO330" i="23"/>
  <c r="DN330" i="23"/>
  <c r="DM330" i="23"/>
  <c r="DH330" i="23"/>
  <c r="DE330" i="23"/>
  <c r="DD330" i="23"/>
  <c r="DC330" i="23"/>
  <c r="EG329" i="23"/>
  <c r="EF329" i="23"/>
  <c r="EC329" i="23"/>
  <c r="EB329" i="23"/>
  <c r="EA329" i="23"/>
  <c r="DZ329" i="23"/>
  <c r="DY329" i="23"/>
  <c r="DX329" i="23"/>
  <c r="DW329" i="23"/>
  <c r="DV329" i="23"/>
  <c r="DU329" i="23"/>
  <c r="DT329" i="23"/>
  <c r="DS329" i="23"/>
  <c r="DR329" i="23"/>
  <c r="DQ329" i="23"/>
  <c r="DP329" i="23"/>
  <c r="DO329" i="23"/>
  <c r="DN329" i="23"/>
  <c r="DM329" i="23"/>
  <c r="DH329" i="23"/>
  <c r="DE329" i="23"/>
  <c r="DD329" i="23"/>
  <c r="DC329" i="23"/>
  <c r="EG328" i="23"/>
  <c r="EF328" i="23"/>
  <c r="EC328" i="23"/>
  <c r="EB328" i="23"/>
  <c r="EA328" i="23"/>
  <c r="DZ328" i="23"/>
  <c r="DY328" i="23"/>
  <c r="DX328" i="23"/>
  <c r="DW328" i="23"/>
  <c r="DV328" i="23"/>
  <c r="DU328" i="23"/>
  <c r="DT328" i="23"/>
  <c r="DS328" i="23"/>
  <c r="DR328" i="23"/>
  <c r="DQ328" i="23"/>
  <c r="DP328" i="23"/>
  <c r="DO328" i="23"/>
  <c r="DN328" i="23"/>
  <c r="DM328" i="23"/>
  <c r="DH328" i="23"/>
  <c r="DE328" i="23"/>
  <c r="DD328" i="23"/>
  <c r="DC328" i="23"/>
  <c r="EG327" i="23"/>
  <c r="EF327" i="23"/>
  <c r="EC327" i="23"/>
  <c r="EB327" i="23"/>
  <c r="EA327" i="23"/>
  <c r="DZ327" i="23"/>
  <c r="DY327" i="23"/>
  <c r="DX327" i="23"/>
  <c r="DW327" i="23"/>
  <c r="DV327" i="23"/>
  <c r="DU327" i="23"/>
  <c r="DT327" i="23"/>
  <c r="DS327" i="23"/>
  <c r="DR327" i="23"/>
  <c r="DQ327" i="23"/>
  <c r="DP327" i="23"/>
  <c r="DO327" i="23"/>
  <c r="DN327" i="23"/>
  <c r="DM327" i="23"/>
  <c r="DH327" i="23"/>
  <c r="DE327" i="23"/>
  <c r="DD327" i="23"/>
  <c r="DC327" i="23"/>
  <c r="EG326" i="23"/>
  <c r="EF326" i="23"/>
  <c r="EC326" i="23"/>
  <c r="EB326" i="23"/>
  <c r="EA326" i="23"/>
  <c r="DZ326" i="23"/>
  <c r="DY326" i="23"/>
  <c r="DX326" i="23"/>
  <c r="DW326" i="23"/>
  <c r="DV326" i="23"/>
  <c r="DU326" i="23"/>
  <c r="DT326" i="23"/>
  <c r="DS326" i="23"/>
  <c r="DR326" i="23"/>
  <c r="DQ326" i="23"/>
  <c r="DP326" i="23"/>
  <c r="DO326" i="23"/>
  <c r="DN326" i="23"/>
  <c r="DM326" i="23"/>
  <c r="DH326" i="23"/>
  <c r="DE326" i="23"/>
  <c r="DD326" i="23"/>
  <c r="DC326" i="23"/>
  <c r="EG325" i="23"/>
  <c r="EF325" i="23"/>
  <c r="EC325" i="23"/>
  <c r="EB325" i="23"/>
  <c r="EA325" i="23"/>
  <c r="DZ325" i="23"/>
  <c r="DY325" i="23"/>
  <c r="DX325" i="23"/>
  <c r="DW325" i="23"/>
  <c r="DV325" i="23"/>
  <c r="DU325" i="23"/>
  <c r="DT325" i="23"/>
  <c r="DS325" i="23"/>
  <c r="DR325" i="23"/>
  <c r="DQ325" i="23"/>
  <c r="DP325" i="23"/>
  <c r="DO325" i="23"/>
  <c r="DN325" i="23"/>
  <c r="DM325" i="23"/>
  <c r="DH325" i="23"/>
  <c r="DE325" i="23"/>
  <c r="DD325" i="23"/>
  <c r="DC325" i="23"/>
  <c r="EG324" i="23"/>
  <c r="EF324" i="23"/>
  <c r="EC324" i="23"/>
  <c r="EB324" i="23"/>
  <c r="EA324" i="23"/>
  <c r="DZ324" i="23"/>
  <c r="DY324" i="23"/>
  <c r="DX324" i="23"/>
  <c r="DW324" i="23"/>
  <c r="DV324" i="23"/>
  <c r="DU324" i="23"/>
  <c r="DT324" i="23"/>
  <c r="DS324" i="23"/>
  <c r="DR324" i="23"/>
  <c r="DQ324" i="23"/>
  <c r="DP324" i="23"/>
  <c r="DO324" i="23"/>
  <c r="DN324" i="23"/>
  <c r="DM324" i="23"/>
  <c r="DH324" i="23"/>
  <c r="DE324" i="23"/>
  <c r="DD324" i="23"/>
  <c r="DC324" i="23"/>
  <c r="EG323" i="23"/>
  <c r="EF323" i="23"/>
  <c r="EC323" i="23"/>
  <c r="EB323" i="23"/>
  <c r="EA323" i="23"/>
  <c r="DZ323" i="23"/>
  <c r="DY323" i="23"/>
  <c r="DX323" i="23"/>
  <c r="DW323" i="23"/>
  <c r="DV323" i="23"/>
  <c r="DU323" i="23"/>
  <c r="DT323" i="23"/>
  <c r="DS323" i="23"/>
  <c r="DR323" i="23"/>
  <c r="DQ323" i="23"/>
  <c r="DP323" i="23"/>
  <c r="DO323" i="23"/>
  <c r="DN323" i="23"/>
  <c r="DM323" i="23"/>
  <c r="DH323" i="23"/>
  <c r="DE323" i="23"/>
  <c r="DD323" i="23"/>
  <c r="DC323" i="23"/>
  <c r="EG322" i="23"/>
  <c r="EF322" i="23"/>
  <c r="EC322" i="23"/>
  <c r="EB322" i="23"/>
  <c r="EA322" i="23"/>
  <c r="DZ322" i="23"/>
  <c r="DY322" i="23"/>
  <c r="DX322" i="23"/>
  <c r="DW322" i="23"/>
  <c r="DV322" i="23"/>
  <c r="DU322" i="23"/>
  <c r="DT322" i="23"/>
  <c r="DS322" i="23"/>
  <c r="DR322" i="23"/>
  <c r="DQ322" i="23"/>
  <c r="DP322" i="23"/>
  <c r="DO322" i="23"/>
  <c r="DN322" i="23"/>
  <c r="DM322" i="23"/>
  <c r="DH322" i="23"/>
  <c r="DE322" i="23"/>
  <c r="DD322" i="23"/>
  <c r="DC322" i="23"/>
  <c r="EG321" i="23"/>
  <c r="EF321" i="23"/>
  <c r="EC321" i="23"/>
  <c r="EB321" i="23"/>
  <c r="EA321" i="23"/>
  <c r="DZ321" i="23"/>
  <c r="DY321" i="23"/>
  <c r="DX321" i="23"/>
  <c r="DW321" i="23"/>
  <c r="DV321" i="23"/>
  <c r="DU321" i="23"/>
  <c r="DT321" i="23"/>
  <c r="DS321" i="23"/>
  <c r="DR321" i="23"/>
  <c r="DQ321" i="23"/>
  <c r="DP321" i="23"/>
  <c r="DO321" i="23"/>
  <c r="DN321" i="23"/>
  <c r="DM321" i="23"/>
  <c r="DH321" i="23"/>
  <c r="DE321" i="23"/>
  <c r="DD321" i="23"/>
  <c r="DC321" i="23"/>
  <c r="EG320" i="23"/>
  <c r="EF320" i="23"/>
  <c r="EC320" i="23"/>
  <c r="EB320" i="23"/>
  <c r="EA320" i="23"/>
  <c r="DZ320" i="23"/>
  <c r="DY320" i="23"/>
  <c r="DX320" i="23"/>
  <c r="DW320" i="23"/>
  <c r="DV320" i="23"/>
  <c r="DU320" i="23"/>
  <c r="DT320" i="23"/>
  <c r="DS320" i="23"/>
  <c r="DR320" i="23"/>
  <c r="DQ320" i="23"/>
  <c r="DP320" i="23"/>
  <c r="DO320" i="23"/>
  <c r="DN320" i="23"/>
  <c r="DM320" i="23"/>
  <c r="DH320" i="23"/>
  <c r="DE320" i="23"/>
  <c r="DD320" i="23"/>
  <c r="DC320" i="23"/>
  <c r="EG319" i="23"/>
  <c r="EF319" i="23"/>
  <c r="EC319" i="23"/>
  <c r="EB319" i="23"/>
  <c r="EA319" i="23"/>
  <c r="DZ319" i="23"/>
  <c r="DY319" i="23"/>
  <c r="DX319" i="23"/>
  <c r="DW319" i="23"/>
  <c r="DV319" i="23"/>
  <c r="DU319" i="23"/>
  <c r="DT319" i="23"/>
  <c r="DS319" i="23"/>
  <c r="DR319" i="23"/>
  <c r="DQ319" i="23"/>
  <c r="DP319" i="23"/>
  <c r="DO319" i="23"/>
  <c r="DN319" i="23"/>
  <c r="DM319" i="23"/>
  <c r="DH319" i="23"/>
  <c r="DE319" i="23"/>
  <c r="DD319" i="23"/>
  <c r="DC319" i="23"/>
  <c r="EG318" i="23"/>
  <c r="EF318" i="23"/>
  <c r="EC318" i="23"/>
  <c r="EB318" i="23"/>
  <c r="EA318" i="23"/>
  <c r="DZ318" i="23"/>
  <c r="DY318" i="23"/>
  <c r="DX318" i="23"/>
  <c r="DW318" i="23"/>
  <c r="DV318" i="23"/>
  <c r="DU318" i="23"/>
  <c r="DT318" i="23"/>
  <c r="DS318" i="23"/>
  <c r="DR318" i="23"/>
  <c r="DQ318" i="23"/>
  <c r="DP318" i="23"/>
  <c r="DO318" i="23"/>
  <c r="DN318" i="23"/>
  <c r="DM318" i="23"/>
  <c r="DH318" i="23"/>
  <c r="DE318" i="23"/>
  <c r="DD318" i="23"/>
  <c r="DC318" i="23"/>
  <c r="EG317" i="23"/>
  <c r="EF317" i="23"/>
  <c r="EC317" i="23"/>
  <c r="EB317" i="23"/>
  <c r="EA317" i="23"/>
  <c r="DZ317" i="23"/>
  <c r="DY317" i="23"/>
  <c r="DX317" i="23"/>
  <c r="DW317" i="23"/>
  <c r="DV317" i="23"/>
  <c r="DU317" i="23"/>
  <c r="DT317" i="23"/>
  <c r="DS317" i="23"/>
  <c r="DR317" i="23"/>
  <c r="DQ317" i="23"/>
  <c r="DP317" i="23"/>
  <c r="DO317" i="23"/>
  <c r="DN317" i="23"/>
  <c r="DM317" i="23"/>
  <c r="DH317" i="23"/>
  <c r="DE317" i="23"/>
  <c r="DD317" i="23"/>
  <c r="DC317" i="23"/>
  <c r="EG316" i="23"/>
  <c r="EF316" i="23"/>
  <c r="EC316" i="23"/>
  <c r="EB316" i="23"/>
  <c r="EA316" i="23"/>
  <c r="DZ316" i="23"/>
  <c r="DY316" i="23"/>
  <c r="DX316" i="23"/>
  <c r="DW316" i="23"/>
  <c r="DV316" i="23"/>
  <c r="DU316" i="23"/>
  <c r="DT316" i="23"/>
  <c r="DS316" i="23"/>
  <c r="DR316" i="23"/>
  <c r="DQ316" i="23"/>
  <c r="DP316" i="23"/>
  <c r="DO316" i="23"/>
  <c r="DN316" i="23"/>
  <c r="DM316" i="23"/>
  <c r="DH316" i="23"/>
  <c r="DE316" i="23"/>
  <c r="DD316" i="23"/>
  <c r="DC316" i="23"/>
  <c r="EG315" i="23"/>
  <c r="EF315" i="23"/>
  <c r="EC315" i="23"/>
  <c r="EB315" i="23"/>
  <c r="EA315" i="23"/>
  <c r="DZ315" i="23"/>
  <c r="DY315" i="23"/>
  <c r="DX315" i="23"/>
  <c r="DW315" i="23"/>
  <c r="DV315" i="23"/>
  <c r="DU315" i="23"/>
  <c r="DT315" i="23"/>
  <c r="DS315" i="23"/>
  <c r="DR315" i="23"/>
  <c r="DQ315" i="23"/>
  <c r="DP315" i="23"/>
  <c r="DO315" i="23"/>
  <c r="DN315" i="23"/>
  <c r="DM315" i="23"/>
  <c r="DH315" i="23"/>
  <c r="DE315" i="23"/>
  <c r="DD315" i="23"/>
  <c r="DC315" i="23"/>
  <c r="EG314" i="23"/>
  <c r="EF314" i="23"/>
  <c r="EC314" i="23"/>
  <c r="EB314" i="23"/>
  <c r="EA314" i="23"/>
  <c r="DZ314" i="23"/>
  <c r="DY314" i="23"/>
  <c r="DX314" i="23"/>
  <c r="DW314" i="23"/>
  <c r="DV314" i="23"/>
  <c r="DU314" i="23"/>
  <c r="DT314" i="23"/>
  <c r="DS314" i="23"/>
  <c r="DR314" i="23"/>
  <c r="DQ314" i="23"/>
  <c r="DP314" i="23"/>
  <c r="DO314" i="23"/>
  <c r="DN314" i="23"/>
  <c r="DM314" i="23"/>
  <c r="DH314" i="23"/>
  <c r="DE314" i="23"/>
  <c r="DD314" i="23"/>
  <c r="DC314" i="23"/>
  <c r="EG313" i="23"/>
  <c r="EF313" i="23"/>
  <c r="EC313" i="23"/>
  <c r="EB313" i="23"/>
  <c r="EA313" i="23"/>
  <c r="DZ313" i="23"/>
  <c r="DY313" i="23"/>
  <c r="DX313" i="23"/>
  <c r="DW313" i="23"/>
  <c r="DV313" i="23"/>
  <c r="DU313" i="23"/>
  <c r="DT313" i="23"/>
  <c r="DS313" i="23"/>
  <c r="DR313" i="23"/>
  <c r="DQ313" i="23"/>
  <c r="DP313" i="23"/>
  <c r="DO313" i="23"/>
  <c r="DN313" i="23"/>
  <c r="DM313" i="23"/>
  <c r="DH313" i="23"/>
  <c r="DE313" i="23"/>
  <c r="DD313" i="23"/>
  <c r="DC313" i="23"/>
  <c r="EG312" i="23"/>
  <c r="EF312" i="23"/>
  <c r="EC312" i="23"/>
  <c r="EB312" i="23"/>
  <c r="EA312" i="23"/>
  <c r="DZ312" i="23"/>
  <c r="DY312" i="23"/>
  <c r="DX312" i="23"/>
  <c r="DW312" i="23"/>
  <c r="DV312" i="23"/>
  <c r="DU312" i="23"/>
  <c r="DT312" i="23"/>
  <c r="DS312" i="23"/>
  <c r="DR312" i="23"/>
  <c r="DQ312" i="23"/>
  <c r="DP312" i="23"/>
  <c r="DO312" i="23"/>
  <c r="DN312" i="23"/>
  <c r="DM312" i="23"/>
  <c r="DH312" i="23"/>
  <c r="DE312" i="23"/>
  <c r="DD312" i="23"/>
  <c r="DC312" i="23"/>
  <c r="EG311" i="23"/>
  <c r="EF311" i="23"/>
  <c r="EC311" i="23"/>
  <c r="EB311" i="23"/>
  <c r="EA311" i="23"/>
  <c r="DZ311" i="23"/>
  <c r="DY311" i="23"/>
  <c r="DX311" i="23"/>
  <c r="DW311" i="23"/>
  <c r="DV311" i="23"/>
  <c r="DU311" i="23"/>
  <c r="DT311" i="23"/>
  <c r="DS311" i="23"/>
  <c r="DR311" i="23"/>
  <c r="DQ311" i="23"/>
  <c r="DP311" i="23"/>
  <c r="DO311" i="23"/>
  <c r="DN311" i="23"/>
  <c r="DM311" i="23"/>
  <c r="DH311" i="23"/>
  <c r="DE311" i="23"/>
  <c r="DD311" i="23"/>
  <c r="DC311" i="23"/>
  <c r="EG310" i="23"/>
  <c r="EF310" i="23"/>
  <c r="EC310" i="23"/>
  <c r="EB310" i="23"/>
  <c r="EA310" i="23"/>
  <c r="DZ310" i="23"/>
  <c r="DY310" i="23"/>
  <c r="DX310" i="23"/>
  <c r="DW310" i="23"/>
  <c r="DV310" i="23"/>
  <c r="DU310" i="23"/>
  <c r="DT310" i="23"/>
  <c r="DS310" i="23"/>
  <c r="DR310" i="23"/>
  <c r="DQ310" i="23"/>
  <c r="DP310" i="23"/>
  <c r="DO310" i="23"/>
  <c r="DN310" i="23"/>
  <c r="DM310" i="23"/>
  <c r="DH310" i="23"/>
  <c r="DE310" i="23"/>
  <c r="DD310" i="23"/>
  <c r="DC310" i="23"/>
  <c r="EG309" i="23"/>
  <c r="EF309" i="23"/>
  <c r="EC309" i="23"/>
  <c r="EB309" i="23"/>
  <c r="EA309" i="23"/>
  <c r="DZ309" i="23"/>
  <c r="DY309" i="23"/>
  <c r="DX309" i="23"/>
  <c r="DW309" i="23"/>
  <c r="DV309" i="23"/>
  <c r="DU309" i="23"/>
  <c r="DT309" i="23"/>
  <c r="DS309" i="23"/>
  <c r="DR309" i="23"/>
  <c r="DQ309" i="23"/>
  <c r="DP309" i="23"/>
  <c r="DO309" i="23"/>
  <c r="DN309" i="23"/>
  <c r="DM309" i="23"/>
  <c r="DH309" i="23"/>
  <c r="DE309" i="23"/>
  <c r="DD309" i="23"/>
  <c r="DC309" i="23"/>
  <c r="EG308" i="23"/>
  <c r="EF308" i="23"/>
  <c r="EC308" i="23"/>
  <c r="EB308" i="23"/>
  <c r="EA308" i="23"/>
  <c r="DZ308" i="23"/>
  <c r="DY308" i="23"/>
  <c r="DX308" i="23"/>
  <c r="DW308" i="23"/>
  <c r="DV308" i="23"/>
  <c r="DU308" i="23"/>
  <c r="DT308" i="23"/>
  <c r="DS308" i="23"/>
  <c r="DR308" i="23"/>
  <c r="DQ308" i="23"/>
  <c r="DP308" i="23"/>
  <c r="DO308" i="23"/>
  <c r="DN308" i="23"/>
  <c r="DM308" i="23"/>
  <c r="DH308" i="23"/>
  <c r="DE308" i="23"/>
  <c r="DD308" i="23"/>
  <c r="DC308" i="23"/>
  <c r="EG307" i="23"/>
  <c r="EF307" i="23"/>
  <c r="EC307" i="23"/>
  <c r="EB307" i="23"/>
  <c r="EA307" i="23"/>
  <c r="DZ307" i="23"/>
  <c r="DY307" i="23"/>
  <c r="DX307" i="23"/>
  <c r="DW307" i="23"/>
  <c r="DV307" i="23"/>
  <c r="DU307" i="23"/>
  <c r="DT307" i="23"/>
  <c r="DS307" i="23"/>
  <c r="DR307" i="23"/>
  <c r="DQ307" i="23"/>
  <c r="DP307" i="23"/>
  <c r="DO307" i="23"/>
  <c r="DN307" i="23"/>
  <c r="DM307" i="23"/>
  <c r="DH307" i="23"/>
  <c r="DE307" i="23"/>
  <c r="DD307" i="23"/>
  <c r="DC307" i="23"/>
  <c r="EG306" i="23"/>
  <c r="EF306" i="23"/>
  <c r="EC306" i="23"/>
  <c r="EB306" i="23"/>
  <c r="EA306" i="23"/>
  <c r="DZ306" i="23"/>
  <c r="DY306" i="23"/>
  <c r="DX306" i="23"/>
  <c r="DW306" i="23"/>
  <c r="DV306" i="23"/>
  <c r="DU306" i="23"/>
  <c r="DT306" i="23"/>
  <c r="DS306" i="23"/>
  <c r="DR306" i="23"/>
  <c r="DQ306" i="23"/>
  <c r="DP306" i="23"/>
  <c r="DO306" i="23"/>
  <c r="DN306" i="23"/>
  <c r="DM306" i="23"/>
  <c r="DH306" i="23"/>
  <c r="DE306" i="23"/>
  <c r="DD306" i="23"/>
  <c r="DC306" i="23"/>
  <c r="EG305" i="23"/>
  <c r="EF305" i="23"/>
  <c r="EC305" i="23"/>
  <c r="EB305" i="23"/>
  <c r="EA305" i="23"/>
  <c r="DZ305" i="23"/>
  <c r="DY305" i="23"/>
  <c r="DX305" i="23"/>
  <c r="DW305" i="23"/>
  <c r="DV305" i="23"/>
  <c r="DU305" i="23"/>
  <c r="DT305" i="23"/>
  <c r="DS305" i="23"/>
  <c r="DR305" i="23"/>
  <c r="DQ305" i="23"/>
  <c r="DP305" i="23"/>
  <c r="DO305" i="23"/>
  <c r="DN305" i="23"/>
  <c r="DM305" i="23"/>
  <c r="DH305" i="23"/>
  <c r="DE305" i="23"/>
  <c r="DD305" i="23"/>
  <c r="DC305" i="23"/>
  <c r="EG304" i="23"/>
  <c r="EF304" i="23"/>
  <c r="EC304" i="23"/>
  <c r="EB304" i="23"/>
  <c r="EA304" i="23"/>
  <c r="DZ304" i="23"/>
  <c r="DY304" i="23"/>
  <c r="DX304" i="23"/>
  <c r="DW304" i="23"/>
  <c r="DV304" i="23"/>
  <c r="DU304" i="23"/>
  <c r="DT304" i="23"/>
  <c r="DS304" i="23"/>
  <c r="DR304" i="23"/>
  <c r="DQ304" i="23"/>
  <c r="DP304" i="23"/>
  <c r="DO304" i="23"/>
  <c r="DN304" i="23"/>
  <c r="DM304" i="23"/>
  <c r="DH304" i="23"/>
  <c r="DE304" i="23"/>
  <c r="DD304" i="23"/>
  <c r="DC304" i="23"/>
  <c r="EG303" i="23"/>
  <c r="EF303" i="23"/>
  <c r="EC303" i="23"/>
  <c r="EB303" i="23"/>
  <c r="EA303" i="23"/>
  <c r="DZ303" i="23"/>
  <c r="DY303" i="23"/>
  <c r="DX303" i="23"/>
  <c r="DW303" i="23"/>
  <c r="DV303" i="23"/>
  <c r="DU303" i="23"/>
  <c r="DT303" i="23"/>
  <c r="DS303" i="23"/>
  <c r="DR303" i="23"/>
  <c r="DQ303" i="23"/>
  <c r="DP303" i="23"/>
  <c r="DO303" i="23"/>
  <c r="DN303" i="23"/>
  <c r="DM303" i="23"/>
  <c r="DH303" i="23"/>
  <c r="DE303" i="23"/>
  <c r="DD303" i="23"/>
  <c r="DC303" i="23"/>
  <c r="EG302" i="23"/>
  <c r="EF302" i="23"/>
  <c r="EC302" i="23"/>
  <c r="EB302" i="23"/>
  <c r="EA302" i="23"/>
  <c r="DZ302" i="23"/>
  <c r="DY302" i="23"/>
  <c r="DX302" i="23"/>
  <c r="DW302" i="23"/>
  <c r="DV302" i="23"/>
  <c r="DU302" i="23"/>
  <c r="DT302" i="23"/>
  <c r="DS302" i="23"/>
  <c r="DR302" i="23"/>
  <c r="DQ302" i="23"/>
  <c r="DP302" i="23"/>
  <c r="DO302" i="23"/>
  <c r="DN302" i="23"/>
  <c r="DM302" i="23"/>
  <c r="DH302" i="23"/>
  <c r="DE302" i="23"/>
  <c r="DD302" i="23"/>
  <c r="DC302" i="23"/>
  <c r="EG301" i="23"/>
  <c r="EF301" i="23"/>
  <c r="EC301" i="23"/>
  <c r="EB301" i="23"/>
  <c r="EA301" i="23"/>
  <c r="DZ301" i="23"/>
  <c r="DY301" i="23"/>
  <c r="DX301" i="23"/>
  <c r="DW301" i="23"/>
  <c r="DV301" i="23"/>
  <c r="DU301" i="23"/>
  <c r="DT301" i="23"/>
  <c r="DS301" i="23"/>
  <c r="DR301" i="23"/>
  <c r="DQ301" i="23"/>
  <c r="DP301" i="23"/>
  <c r="DO301" i="23"/>
  <c r="DN301" i="23"/>
  <c r="DM301" i="23"/>
  <c r="DH301" i="23"/>
  <c r="DE301" i="23"/>
  <c r="DD301" i="23"/>
  <c r="DC301" i="23"/>
  <c r="EG300" i="23"/>
  <c r="EF300" i="23"/>
  <c r="EC300" i="23"/>
  <c r="EB300" i="23"/>
  <c r="EA300" i="23"/>
  <c r="DZ300" i="23"/>
  <c r="DY300" i="23"/>
  <c r="DX300" i="23"/>
  <c r="DW300" i="23"/>
  <c r="DV300" i="23"/>
  <c r="DU300" i="23"/>
  <c r="DT300" i="23"/>
  <c r="DS300" i="23"/>
  <c r="DR300" i="23"/>
  <c r="DQ300" i="23"/>
  <c r="DP300" i="23"/>
  <c r="DO300" i="23"/>
  <c r="DN300" i="23"/>
  <c r="DM300" i="23"/>
  <c r="DH300" i="23"/>
  <c r="DE300" i="23"/>
  <c r="DD300" i="23"/>
  <c r="DC300" i="23"/>
  <c r="EG299" i="23"/>
  <c r="EF299" i="23"/>
  <c r="EC299" i="23"/>
  <c r="EB299" i="23"/>
  <c r="EA299" i="23"/>
  <c r="DZ299" i="23"/>
  <c r="DY299" i="23"/>
  <c r="DX299" i="23"/>
  <c r="DW299" i="23"/>
  <c r="DV299" i="23"/>
  <c r="DU299" i="23"/>
  <c r="DT299" i="23"/>
  <c r="DS299" i="23"/>
  <c r="DR299" i="23"/>
  <c r="DQ299" i="23"/>
  <c r="DP299" i="23"/>
  <c r="DO299" i="23"/>
  <c r="DN299" i="23"/>
  <c r="DM299" i="23"/>
  <c r="DH299" i="23"/>
  <c r="DE299" i="23"/>
  <c r="DD299" i="23"/>
  <c r="DC299" i="23"/>
  <c r="EG298" i="23"/>
  <c r="EF298" i="23"/>
  <c r="EC298" i="23"/>
  <c r="EB298" i="23"/>
  <c r="EA298" i="23"/>
  <c r="DZ298" i="23"/>
  <c r="DY298" i="23"/>
  <c r="DX298" i="23"/>
  <c r="DW298" i="23"/>
  <c r="DV298" i="23"/>
  <c r="DU298" i="23"/>
  <c r="DT298" i="23"/>
  <c r="DS298" i="23"/>
  <c r="DR298" i="23"/>
  <c r="DQ298" i="23"/>
  <c r="DP298" i="23"/>
  <c r="DO298" i="23"/>
  <c r="DN298" i="23"/>
  <c r="DM298" i="23"/>
  <c r="DH298" i="23"/>
  <c r="DE298" i="23"/>
  <c r="DD298" i="23"/>
  <c r="DC298" i="23"/>
  <c r="EG297" i="23"/>
  <c r="EF297" i="23"/>
  <c r="EC297" i="23"/>
  <c r="EB297" i="23"/>
  <c r="EA297" i="23"/>
  <c r="DZ297" i="23"/>
  <c r="DY297" i="23"/>
  <c r="DX297" i="23"/>
  <c r="DW297" i="23"/>
  <c r="DV297" i="23"/>
  <c r="DU297" i="23"/>
  <c r="DT297" i="23"/>
  <c r="DS297" i="23"/>
  <c r="DR297" i="23"/>
  <c r="DQ297" i="23"/>
  <c r="DP297" i="23"/>
  <c r="DO297" i="23"/>
  <c r="DN297" i="23"/>
  <c r="DM297" i="23"/>
  <c r="DH297" i="23"/>
  <c r="DE297" i="23"/>
  <c r="DD297" i="23"/>
  <c r="DC297" i="23"/>
  <c r="EG296" i="23"/>
  <c r="EF296" i="23"/>
  <c r="EC296" i="23"/>
  <c r="EB296" i="23"/>
  <c r="EA296" i="23"/>
  <c r="DZ296" i="23"/>
  <c r="DY296" i="23"/>
  <c r="DX296" i="23"/>
  <c r="DW296" i="23"/>
  <c r="DV296" i="23"/>
  <c r="DU296" i="23"/>
  <c r="DT296" i="23"/>
  <c r="DS296" i="23"/>
  <c r="DR296" i="23"/>
  <c r="DQ296" i="23"/>
  <c r="DP296" i="23"/>
  <c r="DO296" i="23"/>
  <c r="DN296" i="23"/>
  <c r="DM296" i="23"/>
  <c r="DH296" i="23"/>
  <c r="DE296" i="23"/>
  <c r="DD296" i="23"/>
  <c r="DC296" i="23"/>
  <c r="EG295" i="23"/>
  <c r="EF295" i="23"/>
  <c r="EC295" i="23"/>
  <c r="EB295" i="23"/>
  <c r="EA295" i="23"/>
  <c r="DZ295" i="23"/>
  <c r="DY295" i="23"/>
  <c r="DX295" i="23"/>
  <c r="DW295" i="23"/>
  <c r="DV295" i="23"/>
  <c r="DU295" i="23"/>
  <c r="DT295" i="23"/>
  <c r="DS295" i="23"/>
  <c r="DR295" i="23"/>
  <c r="DQ295" i="23"/>
  <c r="DP295" i="23"/>
  <c r="DO295" i="23"/>
  <c r="DN295" i="23"/>
  <c r="DM295" i="23"/>
  <c r="DH295" i="23"/>
  <c r="DE295" i="23"/>
  <c r="DD295" i="23"/>
  <c r="DC295" i="23"/>
  <c r="EG294" i="23"/>
  <c r="EF294" i="23"/>
  <c r="EC294" i="23"/>
  <c r="EB294" i="23"/>
  <c r="EA294" i="23"/>
  <c r="DZ294" i="23"/>
  <c r="DY294" i="23"/>
  <c r="DX294" i="23"/>
  <c r="DW294" i="23"/>
  <c r="DV294" i="23"/>
  <c r="DU294" i="23"/>
  <c r="DT294" i="23"/>
  <c r="DS294" i="23"/>
  <c r="DR294" i="23"/>
  <c r="DQ294" i="23"/>
  <c r="DP294" i="23"/>
  <c r="DO294" i="23"/>
  <c r="DN294" i="23"/>
  <c r="DM294" i="23"/>
  <c r="DH294" i="23"/>
  <c r="DE294" i="23"/>
  <c r="DD294" i="23"/>
  <c r="DC294" i="23"/>
  <c r="EG293" i="23"/>
  <c r="EF293" i="23"/>
  <c r="EC293" i="23"/>
  <c r="EB293" i="23"/>
  <c r="EA293" i="23"/>
  <c r="DZ293" i="23"/>
  <c r="DY293" i="23"/>
  <c r="DX293" i="23"/>
  <c r="DW293" i="23"/>
  <c r="DV293" i="23"/>
  <c r="DU293" i="23"/>
  <c r="DT293" i="23"/>
  <c r="DS293" i="23"/>
  <c r="DR293" i="23"/>
  <c r="DQ293" i="23"/>
  <c r="DP293" i="23"/>
  <c r="DO293" i="23"/>
  <c r="DN293" i="23"/>
  <c r="DM293" i="23"/>
  <c r="DH293" i="23"/>
  <c r="DE293" i="23"/>
  <c r="DD293" i="23"/>
  <c r="DC293" i="23"/>
  <c r="EG292" i="23"/>
  <c r="EF292" i="23"/>
  <c r="EC292" i="23"/>
  <c r="EB292" i="23"/>
  <c r="EA292" i="23"/>
  <c r="DZ292" i="23"/>
  <c r="DY292" i="23"/>
  <c r="DX292" i="23"/>
  <c r="DW292" i="23"/>
  <c r="DV292" i="23"/>
  <c r="DU292" i="23"/>
  <c r="DT292" i="23"/>
  <c r="DS292" i="23"/>
  <c r="DR292" i="23"/>
  <c r="DQ292" i="23"/>
  <c r="DP292" i="23"/>
  <c r="DO292" i="23"/>
  <c r="DN292" i="23"/>
  <c r="DM292" i="23"/>
  <c r="DH292" i="23"/>
  <c r="DE292" i="23"/>
  <c r="DD292" i="23"/>
  <c r="DC292" i="23"/>
  <c r="EG291" i="23"/>
  <c r="EF291" i="23"/>
  <c r="EC291" i="23"/>
  <c r="EB291" i="23"/>
  <c r="EA291" i="23"/>
  <c r="DZ291" i="23"/>
  <c r="DY291" i="23"/>
  <c r="DX291" i="23"/>
  <c r="DW291" i="23"/>
  <c r="DV291" i="23"/>
  <c r="DU291" i="23"/>
  <c r="DT291" i="23"/>
  <c r="DS291" i="23"/>
  <c r="DR291" i="23"/>
  <c r="DQ291" i="23"/>
  <c r="DP291" i="23"/>
  <c r="DO291" i="23"/>
  <c r="DN291" i="23"/>
  <c r="DM291" i="23"/>
  <c r="DH291" i="23"/>
  <c r="DE291" i="23"/>
  <c r="DD291" i="23"/>
  <c r="DC291" i="23"/>
  <c r="EG290" i="23"/>
  <c r="EF290" i="23"/>
  <c r="EC290" i="23"/>
  <c r="EB290" i="23"/>
  <c r="EA290" i="23"/>
  <c r="DZ290" i="23"/>
  <c r="DY290" i="23"/>
  <c r="DX290" i="23"/>
  <c r="DW290" i="23"/>
  <c r="DV290" i="23"/>
  <c r="DU290" i="23"/>
  <c r="DT290" i="23"/>
  <c r="DS290" i="23"/>
  <c r="DR290" i="23"/>
  <c r="DQ290" i="23"/>
  <c r="DP290" i="23"/>
  <c r="DO290" i="23"/>
  <c r="DN290" i="23"/>
  <c r="DM290" i="23"/>
  <c r="DH290" i="23"/>
  <c r="DE290" i="23"/>
  <c r="DD290" i="23"/>
  <c r="DC290" i="23"/>
  <c r="EG289" i="23"/>
  <c r="EF289" i="23"/>
  <c r="EC289" i="23"/>
  <c r="EB289" i="23"/>
  <c r="EA289" i="23"/>
  <c r="DZ289" i="23"/>
  <c r="DY289" i="23"/>
  <c r="DX289" i="23"/>
  <c r="DW289" i="23"/>
  <c r="DV289" i="23"/>
  <c r="DU289" i="23"/>
  <c r="DT289" i="23"/>
  <c r="DS289" i="23"/>
  <c r="DR289" i="23"/>
  <c r="DQ289" i="23"/>
  <c r="DP289" i="23"/>
  <c r="DO289" i="23"/>
  <c r="DN289" i="23"/>
  <c r="DM289" i="23"/>
  <c r="DH289" i="23"/>
  <c r="DE289" i="23"/>
  <c r="DD289" i="23"/>
  <c r="DC289" i="23"/>
  <c r="EG288" i="23"/>
  <c r="EF288" i="23"/>
  <c r="EC288" i="23"/>
  <c r="EB288" i="23"/>
  <c r="EA288" i="23"/>
  <c r="DZ288" i="23"/>
  <c r="DY288" i="23"/>
  <c r="DX288" i="23"/>
  <c r="DW288" i="23"/>
  <c r="DV288" i="23"/>
  <c r="DU288" i="23"/>
  <c r="DT288" i="23"/>
  <c r="DS288" i="23"/>
  <c r="DR288" i="23"/>
  <c r="DQ288" i="23"/>
  <c r="DP288" i="23"/>
  <c r="DO288" i="23"/>
  <c r="DN288" i="23"/>
  <c r="DM288" i="23"/>
  <c r="DH288" i="23"/>
  <c r="DE288" i="23"/>
  <c r="DD288" i="23"/>
  <c r="DC288" i="23"/>
  <c r="EG287" i="23"/>
  <c r="EF287" i="23"/>
  <c r="EC287" i="23"/>
  <c r="EB287" i="23"/>
  <c r="EA287" i="23"/>
  <c r="DZ287" i="23"/>
  <c r="DY287" i="23"/>
  <c r="DX287" i="23"/>
  <c r="DW287" i="23"/>
  <c r="DV287" i="23"/>
  <c r="DU287" i="23"/>
  <c r="DT287" i="23"/>
  <c r="DS287" i="23"/>
  <c r="DR287" i="23"/>
  <c r="DQ287" i="23"/>
  <c r="DP287" i="23"/>
  <c r="DO287" i="23"/>
  <c r="DN287" i="23"/>
  <c r="DM287" i="23"/>
  <c r="DH287" i="23"/>
  <c r="DE287" i="23"/>
  <c r="DD287" i="23"/>
  <c r="DC287" i="23"/>
  <c r="EG286" i="23"/>
  <c r="EF286" i="23"/>
  <c r="EC286" i="23"/>
  <c r="EB286" i="23"/>
  <c r="EA286" i="23"/>
  <c r="DZ286" i="23"/>
  <c r="DY286" i="23"/>
  <c r="DX286" i="23"/>
  <c r="DW286" i="23"/>
  <c r="DV286" i="23"/>
  <c r="DU286" i="23"/>
  <c r="DT286" i="23"/>
  <c r="DS286" i="23"/>
  <c r="DR286" i="23"/>
  <c r="DQ286" i="23"/>
  <c r="DP286" i="23"/>
  <c r="DO286" i="23"/>
  <c r="DN286" i="23"/>
  <c r="DM286" i="23"/>
  <c r="DH286" i="23"/>
  <c r="DE286" i="23"/>
  <c r="DD286" i="23"/>
  <c r="DC286" i="23"/>
  <c r="EG285" i="23"/>
  <c r="EF285" i="23"/>
  <c r="EC285" i="23"/>
  <c r="EB285" i="23"/>
  <c r="EA285" i="23"/>
  <c r="DZ285" i="23"/>
  <c r="DY285" i="23"/>
  <c r="DX285" i="23"/>
  <c r="DW285" i="23"/>
  <c r="DV285" i="23"/>
  <c r="DU285" i="23"/>
  <c r="DT285" i="23"/>
  <c r="DS285" i="23"/>
  <c r="DR285" i="23"/>
  <c r="DQ285" i="23"/>
  <c r="DP285" i="23"/>
  <c r="DO285" i="23"/>
  <c r="DN285" i="23"/>
  <c r="DM285" i="23"/>
  <c r="DH285" i="23"/>
  <c r="DE285" i="23"/>
  <c r="DD285" i="23"/>
  <c r="DC285" i="23"/>
  <c r="EG284" i="23"/>
  <c r="EF284" i="23"/>
  <c r="EC284" i="23"/>
  <c r="EB284" i="23"/>
  <c r="EA284" i="23"/>
  <c r="DZ284" i="23"/>
  <c r="DY284" i="23"/>
  <c r="DX284" i="23"/>
  <c r="DW284" i="23"/>
  <c r="DV284" i="23"/>
  <c r="DU284" i="23"/>
  <c r="DT284" i="23"/>
  <c r="DS284" i="23"/>
  <c r="DR284" i="23"/>
  <c r="DQ284" i="23"/>
  <c r="DP284" i="23"/>
  <c r="DO284" i="23"/>
  <c r="DN284" i="23"/>
  <c r="DM284" i="23"/>
  <c r="DH284" i="23"/>
  <c r="DE284" i="23"/>
  <c r="DD284" i="23"/>
  <c r="DC284" i="23"/>
  <c r="EG283" i="23"/>
  <c r="EF283" i="23"/>
  <c r="EC283" i="23"/>
  <c r="EB283" i="23"/>
  <c r="EA283" i="23"/>
  <c r="DZ283" i="23"/>
  <c r="DY283" i="23"/>
  <c r="DX283" i="23"/>
  <c r="DW283" i="23"/>
  <c r="DV283" i="23"/>
  <c r="DU283" i="23"/>
  <c r="DT283" i="23"/>
  <c r="DS283" i="23"/>
  <c r="DR283" i="23"/>
  <c r="DQ283" i="23"/>
  <c r="DP283" i="23"/>
  <c r="DO283" i="23"/>
  <c r="DN283" i="23"/>
  <c r="DM283" i="23"/>
  <c r="DH283" i="23"/>
  <c r="DE283" i="23"/>
  <c r="DD283" i="23"/>
  <c r="DC283" i="23"/>
  <c r="EG282" i="23"/>
  <c r="EF282" i="23"/>
  <c r="EC282" i="23"/>
  <c r="EB282" i="23"/>
  <c r="EA282" i="23"/>
  <c r="DZ282" i="23"/>
  <c r="DY282" i="23"/>
  <c r="DX282" i="23"/>
  <c r="DW282" i="23"/>
  <c r="DV282" i="23"/>
  <c r="DU282" i="23"/>
  <c r="DT282" i="23"/>
  <c r="DS282" i="23"/>
  <c r="DR282" i="23"/>
  <c r="DQ282" i="23"/>
  <c r="DP282" i="23"/>
  <c r="DO282" i="23"/>
  <c r="DN282" i="23"/>
  <c r="DM282" i="23"/>
  <c r="DH282" i="23"/>
  <c r="DE282" i="23"/>
  <c r="DD282" i="23"/>
  <c r="DC282" i="23"/>
  <c r="EG281" i="23"/>
  <c r="EF281" i="23"/>
  <c r="EC281" i="23"/>
  <c r="EB281" i="23"/>
  <c r="EA281" i="23"/>
  <c r="DZ281" i="23"/>
  <c r="DY281" i="23"/>
  <c r="DX281" i="23"/>
  <c r="DW281" i="23"/>
  <c r="DV281" i="23"/>
  <c r="DU281" i="23"/>
  <c r="DT281" i="23"/>
  <c r="DS281" i="23"/>
  <c r="DR281" i="23"/>
  <c r="DQ281" i="23"/>
  <c r="DP281" i="23"/>
  <c r="DO281" i="23"/>
  <c r="DN281" i="23"/>
  <c r="DM281" i="23"/>
  <c r="DH281" i="23"/>
  <c r="DE281" i="23"/>
  <c r="DD281" i="23"/>
  <c r="DC281" i="23"/>
  <c r="EG280" i="23"/>
  <c r="EF280" i="23"/>
  <c r="EC280" i="23"/>
  <c r="EB280" i="23"/>
  <c r="EA280" i="23"/>
  <c r="DZ280" i="23"/>
  <c r="DY280" i="23"/>
  <c r="DX280" i="23"/>
  <c r="DW280" i="23"/>
  <c r="DV280" i="23"/>
  <c r="DU280" i="23"/>
  <c r="DT280" i="23"/>
  <c r="DS280" i="23"/>
  <c r="DR280" i="23"/>
  <c r="DQ280" i="23"/>
  <c r="DP280" i="23"/>
  <c r="DO280" i="23"/>
  <c r="DN280" i="23"/>
  <c r="DM280" i="23"/>
  <c r="DH280" i="23"/>
  <c r="DE280" i="23"/>
  <c r="DD280" i="23"/>
  <c r="DC280" i="23"/>
  <c r="EG279" i="23"/>
  <c r="EF279" i="23"/>
  <c r="EC279" i="23"/>
  <c r="EB279" i="23"/>
  <c r="EA279" i="23"/>
  <c r="DZ279" i="23"/>
  <c r="DY279" i="23"/>
  <c r="DX279" i="23"/>
  <c r="DW279" i="23"/>
  <c r="DV279" i="23"/>
  <c r="DU279" i="23"/>
  <c r="DT279" i="23"/>
  <c r="DS279" i="23"/>
  <c r="DR279" i="23"/>
  <c r="DQ279" i="23"/>
  <c r="DP279" i="23"/>
  <c r="DO279" i="23"/>
  <c r="DN279" i="23"/>
  <c r="DM279" i="23"/>
  <c r="DH279" i="23"/>
  <c r="DE279" i="23"/>
  <c r="DD279" i="23"/>
  <c r="DC279" i="23"/>
  <c r="EG278" i="23"/>
  <c r="EF278" i="23"/>
  <c r="EC278" i="23"/>
  <c r="EB278" i="23"/>
  <c r="EA278" i="23"/>
  <c r="DZ278" i="23"/>
  <c r="DY278" i="23"/>
  <c r="DX278" i="23"/>
  <c r="DW278" i="23"/>
  <c r="DV278" i="23"/>
  <c r="DU278" i="23"/>
  <c r="DT278" i="23"/>
  <c r="DS278" i="23"/>
  <c r="DR278" i="23"/>
  <c r="DQ278" i="23"/>
  <c r="DP278" i="23"/>
  <c r="DO278" i="23"/>
  <c r="DN278" i="23"/>
  <c r="DM278" i="23"/>
  <c r="DH278" i="23"/>
  <c r="DE278" i="23"/>
  <c r="DD278" i="23"/>
  <c r="DC278" i="23"/>
  <c r="EG277" i="23"/>
  <c r="EF277" i="23"/>
  <c r="EC277" i="23"/>
  <c r="EB277" i="23"/>
  <c r="EA277" i="23"/>
  <c r="DZ277" i="23"/>
  <c r="DY277" i="23"/>
  <c r="DX277" i="23"/>
  <c r="DW277" i="23"/>
  <c r="DV277" i="23"/>
  <c r="DU277" i="23"/>
  <c r="DT277" i="23"/>
  <c r="DS277" i="23"/>
  <c r="DR277" i="23"/>
  <c r="DQ277" i="23"/>
  <c r="DP277" i="23"/>
  <c r="DO277" i="23"/>
  <c r="DN277" i="23"/>
  <c r="DM277" i="23"/>
  <c r="DH277" i="23"/>
  <c r="DE277" i="23"/>
  <c r="DD277" i="23"/>
  <c r="DC277" i="23"/>
  <c r="EG276" i="23"/>
  <c r="EF276" i="23"/>
  <c r="EC276" i="23"/>
  <c r="EB276" i="23"/>
  <c r="EA276" i="23"/>
  <c r="DZ276" i="23"/>
  <c r="DY276" i="23"/>
  <c r="DX276" i="23"/>
  <c r="DW276" i="23"/>
  <c r="DV276" i="23"/>
  <c r="DU276" i="23"/>
  <c r="DT276" i="23"/>
  <c r="DS276" i="23"/>
  <c r="DR276" i="23"/>
  <c r="DQ276" i="23"/>
  <c r="DP276" i="23"/>
  <c r="DO276" i="23"/>
  <c r="DN276" i="23"/>
  <c r="DM276" i="23"/>
  <c r="DH276" i="23"/>
  <c r="DE276" i="23"/>
  <c r="DD276" i="23"/>
  <c r="DC276" i="23"/>
  <c r="EG275" i="23"/>
  <c r="EF275" i="23"/>
  <c r="EC275" i="23"/>
  <c r="EB275" i="23"/>
  <c r="EA275" i="23"/>
  <c r="DZ275" i="23"/>
  <c r="DY275" i="23"/>
  <c r="DX275" i="23"/>
  <c r="DW275" i="23"/>
  <c r="DV275" i="23"/>
  <c r="DU275" i="23"/>
  <c r="DT275" i="23"/>
  <c r="DS275" i="23"/>
  <c r="DR275" i="23"/>
  <c r="DQ275" i="23"/>
  <c r="DP275" i="23"/>
  <c r="DO275" i="23"/>
  <c r="DN275" i="23"/>
  <c r="DM275" i="23"/>
  <c r="DH275" i="23"/>
  <c r="DE275" i="23"/>
  <c r="DD275" i="23"/>
  <c r="DC275" i="23"/>
  <c r="EG274" i="23"/>
  <c r="EF274" i="23"/>
  <c r="EC274" i="23"/>
  <c r="EB274" i="23"/>
  <c r="EA274" i="23"/>
  <c r="DZ274" i="23"/>
  <c r="DY274" i="23"/>
  <c r="DX274" i="23"/>
  <c r="DW274" i="23"/>
  <c r="DV274" i="23"/>
  <c r="DU274" i="23"/>
  <c r="DT274" i="23"/>
  <c r="DS274" i="23"/>
  <c r="DR274" i="23"/>
  <c r="DQ274" i="23"/>
  <c r="DP274" i="23"/>
  <c r="DO274" i="23"/>
  <c r="DN274" i="23"/>
  <c r="DM274" i="23"/>
  <c r="DH274" i="23"/>
  <c r="DE274" i="23"/>
  <c r="DD274" i="23"/>
  <c r="DC274" i="23"/>
  <c r="EG273" i="23"/>
  <c r="EF273" i="23"/>
  <c r="EC273" i="23"/>
  <c r="EB273" i="23"/>
  <c r="EA273" i="23"/>
  <c r="DZ273" i="23"/>
  <c r="DY273" i="23"/>
  <c r="DX273" i="23"/>
  <c r="DW273" i="23"/>
  <c r="DV273" i="23"/>
  <c r="DU273" i="23"/>
  <c r="DT273" i="23"/>
  <c r="DS273" i="23"/>
  <c r="DR273" i="23"/>
  <c r="DQ273" i="23"/>
  <c r="DP273" i="23"/>
  <c r="DO273" i="23"/>
  <c r="DN273" i="23"/>
  <c r="DM273" i="23"/>
  <c r="DH273" i="23"/>
  <c r="DE273" i="23"/>
  <c r="DD273" i="23"/>
  <c r="DC273" i="23"/>
  <c r="EG272" i="23"/>
  <c r="EF272" i="23"/>
  <c r="EC272" i="23"/>
  <c r="EB272" i="23"/>
  <c r="EA272" i="23"/>
  <c r="DZ272" i="23"/>
  <c r="DY272" i="23"/>
  <c r="DX272" i="23"/>
  <c r="DW272" i="23"/>
  <c r="DV272" i="23"/>
  <c r="DU272" i="23"/>
  <c r="DT272" i="23"/>
  <c r="DS272" i="23"/>
  <c r="DR272" i="23"/>
  <c r="DQ272" i="23"/>
  <c r="DP272" i="23"/>
  <c r="DO272" i="23"/>
  <c r="DN272" i="23"/>
  <c r="DM272" i="23"/>
  <c r="DH272" i="23"/>
  <c r="DE272" i="23"/>
  <c r="DD272" i="23"/>
  <c r="DC272" i="23"/>
  <c r="EG271" i="23"/>
  <c r="EF271" i="23"/>
  <c r="EC271" i="23"/>
  <c r="EB271" i="23"/>
  <c r="EA271" i="23"/>
  <c r="DZ271" i="23"/>
  <c r="DY271" i="23"/>
  <c r="DX271" i="23"/>
  <c r="DW271" i="23"/>
  <c r="DV271" i="23"/>
  <c r="DU271" i="23"/>
  <c r="DT271" i="23"/>
  <c r="DS271" i="23"/>
  <c r="DR271" i="23"/>
  <c r="DQ271" i="23"/>
  <c r="DP271" i="23"/>
  <c r="DO271" i="23"/>
  <c r="DN271" i="23"/>
  <c r="DM271" i="23"/>
  <c r="DH271" i="23"/>
  <c r="DE271" i="23"/>
  <c r="DD271" i="23"/>
  <c r="DC271" i="23"/>
  <c r="EG270" i="23"/>
  <c r="EF270" i="23"/>
  <c r="EC270" i="23"/>
  <c r="EB270" i="23"/>
  <c r="EA270" i="23"/>
  <c r="DZ270" i="23"/>
  <c r="DY270" i="23"/>
  <c r="DX270" i="23"/>
  <c r="DW270" i="23"/>
  <c r="DV270" i="23"/>
  <c r="DU270" i="23"/>
  <c r="DT270" i="23"/>
  <c r="DS270" i="23"/>
  <c r="DR270" i="23"/>
  <c r="DQ270" i="23"/>
  <c r="DP270" i="23"/>
  <c r="DO270" i="23"/>
  <c r="DN270" i="23"/>
  <c r="DM270" i="23"/>
  <c r="DH270" i="23"/>
  <c r="DE270" i="23"/>
  <c r="DD270" i="23"/>
  <c r="DC270" i="23"/>
  <c r="EG269" i="23"/>
  <c r="EF269" i="23"/>
  <c r="EC269" i="23"/>
  <c r="EB269" i="23"/>
  <c r="EA269" i="23"/>
  <c r="DZ269" i="23"/>
  <c r="DY269" i="23"/>
  <c r="DX269" i="23"/>
  <c r="DW269" i="23"/>
  <c r="DV269" i="23"/>
  <c r="DU269" i="23"/>
  <c r="DT269" i="23"/>
  <c r="DS269" i="23"/>
  <c r="DR269" i="23"/>
  <c r="DQ269" i="23"/>
  <c r="DP269" i="23"/>
  <c r="DO269" i="23"/>
  <c r="DN269" i="23"/>
  <c r="DM269" i="23"/>
  <c r="DH269" i="23"/>
  <c r="DE269" i="23"/>
  <c r="DD269" i="23"/>
  <c r="DC269" i="23"/>
  <c r="EG268" i="23"/>
  <c r="EF268" i="23"/>
  <c r="EC268" i="23"/>
  <c r="EB268" i="23"/>
  <c r="EA268" i="23"/>
  <c r="DZ268" i="23"/>
  <c r="DY268" i="23"/>
  <c r="DX268" i="23"/>
  <c r="DW268" i="23"/>
  <c r="DV268" i="23"/>
  <c r="DU268" i="23"/>
  <c r="DT268" i="23"/>
  <c r="DS268" i="23"/>
  <c r="DR268" i="23"/>
  <c r="DQ268" i="23"/>
  <c r="DP268" i="23"/>
  <c r="DO268" i="23"/>
  <c r="DN268" i="23"/>
  <c r="DM268" i="23"/>
  <c r="DH268" i="23"/>
  <c r="DE268" i="23"/>
  <c r="DD268" i="23"/>
  <c r="DC268" i="23"/>
  <c r="EG267" i="23"/>
  <c r="EF267" i="23"/>
  <c r="EC267" i="23"/>
  <c r="EB267" i="23"/>
  <c r="EA267" i="23"/>
  <c r="DZ267" i="23"/>
  <c r="DY267" i="23"/>
  <c r="DX267" i="23"/>
  <c r="DW267" i="23"/>
  <c r="DV267" i="23"/>
  <c r="DU267" i="23"/>
  <c r="DT267" i="23"/>
  <c r="DS267" i="23"/>
  <c r="DR267" i="23"/>
  <c r="DQ267" i="23"/>
  <c r="DP267" i="23"/>
  <c r="DO267" i="23"/>
  <c r="DN267" i="23"/>
  <c r="DM267" i="23"/>
  <c r="DH267" i="23"/>
  <c r="DE267" i="23"/>
  <c r="DD267" i="23"/>
  <c r="DC267" i="23"/>
  <c r="EG266" i="23"/>
  <c r="EF266" i="23"/>
  <c r="EC266" i="23"/>
  <c r="EB266" i="23"/>
  <c r="EA266" i="23"/>
  <c r="DZ266" i="23"/>
  <c r="DY266" i="23"/>
  <c r="DX266" i="23"/>
  <c r="DW266" i="23"/>
  <c r="DV266" i="23"/>
  <c r="DU266" i="23"/>
  <c r="DT266" i="23"/>
  <c r="DS266" i="23"/>
  <c r="DR266" i="23"/>
  <c r="DQ266" i="23"/>
  <c r="DP266" i="23"/>
  <c r="DO266" i="23"/>
  <c r="DN266" i="23"/>
  <c r="DM266" i="23"/>
  <c r="DH266" i="23"/>
  <c r="DE266" i="23"/>
  <c r="DD266" i="23"/>
  <c r="DC266" i="23"/>
  <c r="EG265" i="23"/>
  <c r="EF265" i="23"/>
  <c r="EC265" i="23"/>
  <c r="EB265" i="23"/>
  <c r="EA265" i="23"/>
  <c r="DZ265" i="23"/>
  <c r="DY265" i="23"/>
  <c r="DX265" i="23"/>
  <c r="DW265" i="23"/>
  <c r="DV265" i="23"/>
  <c r="DU265" i="23"/>
  <c r="DT265" i="23"/>
  <c r="DS265" i="23"/>
  <c r="DR265" i="23"/>
  <c r="DQ265" i="23"/>
  <c r="DP265" i="23"/>
  <c r="DO265" i="23"/>
  <c r="DN265" i="23"/>
  <c r="DM265" i="23"/>
  <c r="DH265" i="23"/>
  <c r="DE265" i="23"/>
  <c r="DD265" i="23"/>
  <c r="DC265" i="23"/>
  <c r="EG264" i="23"/>
  <c r="EF264" i="23"/>
  <c r="EC264" i="23"/>
  <c r="EB264" i="23"/>
  <c r="EA264" i="23"/>
  <c r="DZ264" i="23"/>
  <c r="DY264" i="23"/>
  <c r="DX264" i="23"/>
  <c r="DW264" i="23"/>
  <c r="DV264" i="23"/>
  <c r="DU264" i="23"/>
  <c r="DT264" i="23"/>
  <c r="DS264" i="23"/>
  <c r="DR264" i="23"/>
  <c r="DQ264" i="23"/>
  <c r="DP264" i="23"/>
  <c r="DO264" i="23"/>
  <c r="DN264" i="23"/>
  <c r="DM264" i="23"/>
  <c r="DH264" i="23"/>
  <c r="DE264" i="23"/>
  <c r="DD264" i="23"/>
  <c r="DC264" i="23"/>
  <c r="EG263" i="23"/>
  <c r="EF263" i="23"/>
  <c r="EC263" i="23"/>
  <c r="EB263" i="23"/>
  <c r="EA263" i="23"/>
  <c r="DZ263" i="23"/>
  <c r="DY263" i="23"/>
  <c r="DX263" i="23"/>
  <c r="DW263" i="23"/>
  <c r="DV263" i="23"/>
  <c r="DU263" i="23"/>
  <c r="DT263" i="23"/>
  <c r="DS263" i="23"/>
  <c r="DR263" i="23"/>
  <c r="DQ263" i="23"/>
  <c r="DP263" i="23"/>
  <c r="DO263" i="23"/>
  <c r="DN263" i="23"/>
  <c r="DM263" i="23"/>
  <c r="DH263" i="23"/>
  <c r="DE263" i="23"/>
  <c r="DD263" i="23"/>
  <c r="DC263" i="23"/>
  <c r="EG262" i="23"/>
  <c r="EF262" i="23"/>
  <c r="EC262" i="23"/>
  <c r="EB262" i="23"/>
  <c r="EA262" i="23"/>
  <c r="DZ262" i="23"/>
  <c r="DY262" i="23"/>
  <c r="DX262" i="23"/>
  <c r="DW262" i="23"/>
  <c r="DV262" i="23"/>
  <c r="DU262" i="23"/>
  <c r="DT262" i="23"/>
  <c r="DS262" i="23"/>
  <c r="DR262" i="23"/>
  <c r="DQ262" i="23"/>
  <c r="DP262" i="23"/>
  <c r="DO262" i="23"/>
  <c r="DN262" i="23"/>
  <c r="DM262" i="23"/>
  <c r="DH262" i="23"/>
  <c r="DE262" i="23"/>
  <c r="DD262" i="23"/>
  <c r="DC262" i="23"/>
  <c r="EG261" i="23"/>
  <c r="EF261" i="23"/>
  <c r="EC261" i="23"/>
  <c r="EB261" i="23"/>
  <c r="EA261" i="23"/>
  <c r="DZ261" i="23"/>
  <c r="DY261" i="23"/>
  <c r="DX261" i="23"/>
  <c r="DW261" i="23"/>
  <c r="DV261" i="23"/>
  <c r="DU261" i="23"/>
  <c r="DT261" i="23"/>
  <c r="DS261" i="23"/>
  <c r="DR261" i="23"/>
  <c r="DQ261" i="23"/>
  <c r="DP261" i="23"/>
  <c r="DO261" i="23"/>
  <c r="DN261" i="23"/>
  <c r="DM261" i="23"/>
  <c r="DH261" i="23"/>
  <c r="DE261" i="23"/>
  <c r="DD261" i="23"/>
  <c r="DC261" i="23"/>
  <c r="EG260" i="23"/>
  <c r="EF260" i="23"/>
  <c r="EC260" i="23"/>
  <c r="EB260" i="23"/>
  <c r="EA260" i="23"/>
  <c r="DZ260" i="23"/>
  <c r="DY260" i="23"/>
  <c r="DX260" i="23"/>
  <c r="DW260" i="23"/>
  <c r="DV260" i="23"/>
  <c r="DU260" i="23"/>
  <c r="DT260" i="23"/>
  <c r="DS260" i="23"/>
  <c r="DR260" i="23"/>
  <c r="DQ260" i="23"/>
  <c r="DP260" i="23"/>
  <c r="DO260" i="23"/>
  <c r="DN260" i="23"/>
  <c r="DM260" i="23"/>
  <c r="DH260" i="23"/>
  <c r="DE260" i="23"/>
  <c r="DD260" i="23"/>
  <c r="DC260" i="23"/>
  <c r="EG259" i="23"/>
  <c r="EF259" i="23"/>
  <c r="EC259" i="23"/>
  <c r="EB259" i="23"/>
  <c r="EA259" i="23"/>
  <c r="DZ259" i="23"/>
  <c r="DY259" i="23"/>
  <c r="DX259" i="23"/>
  <c r="DW259" i="23"/>
  <c r="DV259" i="23"/>
  <c r="DU259" i="23"/>
  <c r="DT259" i="23"/>
  <c r="DS259" i="23"/>
  <c r="DR259" i="23"/>
  <c r="DQ259" i="23"/>
  <c r="DP259" i="23"/>
  <c r="DO259" i="23"/>
  <c r="DN259" i="23"/>
  <c r="DM259" i="23"/>
  <c r="DH259" i="23"/>
  <c r="DE259" i="23"/>
  <c r="DD259" i="23"/>
  <c r="DC259" i="23"/>
  <c r="EG258" i="23"/>
  <c r="EF258" i="23"/>
  <c r="EC258" i="23"/>
  <c r="EB258" i="23"/>
  <c r="EA258" i="23"/>
  <c r="DZ258" i="23"/>
  <c r="DY258" i="23"/>
  <c r="DX258" i="23"/>
  <c r="DW258" i="23"/>
  <c r="DV258" i="23"/>
  <c r="DU258" i="23"/>
  <c r="DT258" i="23"/>
  <c r="DS258" i="23"/>
  <c r="DR258" i="23"/>
  <c r="DQ258" i="23"/>
  <c r="DP258" i="23"/>
  <c r="DO258" i="23"/>
  <c r="DN258" i="23"/>
  <c r="DM258" i="23"/>
  <c r="DH258" i="23"/>
  <c r="DE258" i="23"/>
  <c r="DD258" i="23"/>
  <c r="DC258" i="23"/>
  <c r="EG257" i="23"/>
  <c r="EF257" i="23"/>
  <c r="EC257" i="23"/>
  <c r="EB257" i="23"/>
  <c r="EA257" i="23"/>
  <c r="DZ257" i="23"/>
  <c r="DY257" i="23"/>
  <c r="DX257" i="23"/>
  <c r="DW257" i="23"/>
  <c r="DV257" i="23"/>
  <c r="DU257" i="23"/>
  <c r="DT257" i="23"/>
  <c r="DS257" i="23"/>
  <c r="DR257" i="23"/>
  <c r="DQ257" i="23"/>
  <c r="DP257" i="23"/>
  <c r="DO257" i="23"/>
  <c r="DN257" i="23"/>
  <c r="DM257" i="23"/>
  <c r="DH257" i="23"/>
  <c r="DE257" i="23"/>
  <c r="DD257" i="23"/>
  <c r="DC257" i="23"/>
  <c r="EG256" i="23"/>
  <c r="EF256" i="23"/>
  <c r="EC256" i="23"/>
  <c r="EB256" i="23"/>
  <c r="EA256" i="23"/>
  <c r="DZ256" i="23"/>
  <c r="DY256" i="23"/>
  <c r="DX256" i="23"/>
  <c r="DW256" i="23"/>
  <c r="DV256" i="23"/>
  <c r="DU256" i="23"/>
  <c r="DT256" i="23"/>
  <c r="DS256" i="23"/>
  <c r="DR256" i="23"/>
  <c r="DQ256" i="23"/>
  <c r="DP256" i="23"/>
  <c r="DO256" i="23"/>
  <c r="DN256" i="23"/>
  <c r="DM256" i="23"/>
  <c r="DH256" i="23"/>
  <c r="DE256" i="23"/>
  <c r="DD256" i="23"/>
  <c r="DC256" i="23"/>
  <c r="EG255" i="23"/>
  <c r="EF255" i="23"/>
  <c r="EC255" i="23"/>
  <c r="EB255" i="23"/>
  <c r="EA255" i="23"/>
  <c r="DZ255" i="23"/>
  <c r="DY255" i="23"/>
  <c r="DX255" i="23"/>
  <c r="DW255" i="23"/>
  <c r="DV255" i="23"/>
  <c r="DU255" i="23"/>
  <c r="DT255" i="23"/>
  <c r="DS255" i="23"/>
  <c r="DR255" i="23"/>
  <c r="DQ255" i="23"/>
  <c r="DP255" i="23"/>
  <c r="DO255" i="23"/>
  <c r="DN255" i="23"/>
  <c r="DM255" i="23"/>
  <c r="DH255" i="23"/>
  <c r="DE255" i="23"/>
  <c r="DD255" i="23"/>
  <c r="DC255" i="23"/>
  <c r="EG254" i="23"/>
  <c r="EF254" i="23"/>
  <c r="EC254" i="23"/>
  <c r="EB254" i="23"/>
  <c r="EA254" i="23"/>
  <c r="DZ254" i="23"/>
  <c r="DY254" i="23"/>
  <c r="DX254" i="23"/>
  <c r="DW254" i="23"/>
  <c r="DV254" i="23"/>
  <c r="DU254" i="23"/>
  <c r="DT254" i="23"/>
  <c r="DS254" i="23"/>
  <c r="DR254" i="23"/>
  <c r="DQ254" i="23"/>
  <c r="DP254" i="23"/>
  <c r="DO254" i="23"/>
  <c r="DN254" i="23"/>
  <c r="DM254" i="23"/>
  <c r="DH254" i="23"/>
  <c r="DE254" i="23"/>
  <c r="DD254" i="23"/>
  <c r="DC254" i="23"/>
  <c r="EG253" i="23"/>
  <c r="EF253" i="23"/>
  <c r="EC253" i="23"/>
  <c r="EB253" i="23"/>
  <c r="EA253" i="23"/>
  <c r="DZ253" i="23"/>
  <c r="DY253" i="23"/>
  <c r="DX253" i="23"/>
  <c r="DW253" i="23"/>
  <c r="DV253" i="23"/>
  <c r="DU253" i="23"/>
  <c r="DT253" i="23"/>
  <c r="DS253" i="23"/>
  <c r="DR253" i="23"/>
  <c r="DQ253" i="23"/>
  <c r="DP253" i="23"/>
  <c r="DO253" i="23"/>
  <c r="DN253" i="23"/>
  <c r="DM253" i="23"/>
  <c r="DH253" i="23"/>
  <c r="DE253" i="23"/>
  <c r="DD253" i="23"/>
  <c r="DC253" i="23"/>
  <c r="EG252" i="23"/>
  <c r="EF252" i="23"/>
  <c r="EC252" i="23"/>
  <c r="EB252" i="23"/>
  <c r="EA252" i="23"/>
  <c r="DZ252" i="23"/>
  <c r="DY252" i="23"/>
  <c r="DX252" i="23"/>
  <c r="DW252" i="23"/>
  <c r="DV252" i="23"/>
  <c r="DU252" i="23"/>
  <c r="DT252" i="23"/>
  <c r="DS252" i="23"/>
  <c r="DR252" i="23"/>
  <c r="DQ252" i="23"/>
  <c r="DP252" i="23"/>
  <c r="DO252" i="23"/>
  <c r="DN252" i="23"/>
  <c r="DM252" i="23"/>
  <c r="DH252" i="23"/>
  <c r="DE252" i="23"/>
  <c r="DD252" i="23"/>
  <c r="DC252" i="23"/>
  <c r="EG251" i="23"/>
  <c r="EF251" i="23"/>
  <c r="EC251" i="23"/>
  <c r="EB251" i="23"/>
  <c r="EA251" i="23"/>
  <c r="DZ251" i="23"/>
  <c r="DY251" i="23"/>
  <c r="DX251" i="23"/>
  <c r="DW251" i="23"/>
  <c r="DV251" i="23"/>
  <c r="DU251" i="23"/>
  <c r="DT251" i="23"/>
  <c r="DS251" i="23"/>
  <c r="DR251" i="23"/>
  <c r="DQ251" i="23"/>
  <c r="DP251" i="23"/>
  <c r="DO251" i="23"/>
  <c r="DN251" i="23"/>
  <c r="DM251" i="23"/>
  <c r="DH251" i="23"/>
  <c r="DE251" i="23"/>
  <c r="DD251" i="23"/>
  <c r="DC251" i="23"/>
  <c r="EG250" i="23"/>
  <c r="EF250" i="23"/>
  <c r="EC250" i="23"/>
  <c r="EB250" i="23"/>
  <c r="EA250" i="23"/>
  <c r="DZ250" i="23"/>
  <c r="DY250" i="23"/>
  <c r="DX250" i="23"/>
  <c r="DW250" i="23"/>
  <c r="DV250" i="23"/>
  <c r="DU250" i="23"/>
  <c r="DT250" i="23"/>
  <c r="DS250" i="23"/>
  <c r="DR250" i="23"/>
  <c r="DQ250" i="23"/>
  <c r="DP250" i="23"/>
  <c r="DO250" i="23"/>
  <c r="DN250" i="23"/>
  <c r="DM250" i="23"/>
  <c r="DH250" i="23"/>
  <c r="DE250" i="23"/>
  <c r="DD250" i="23"/>
  <c r="DC250" i="23"/>
  <c r="EG249" i="23"/>
  <c r="EF249" i="23"/>
  <c r="EC249" i="23"/>
  <c r="EB249" i="23"/>
  <c r="EA249" i="23"/>
  <c r="DZ249" i="23"/>
  <c r="DY249" i="23"/>
  <c r="DX249" i="23"/>
  <c r="DW249" i="23"/>
  <c r="DV249" i="23"/>
  <c r="DU249" i="23"/>
  <c r="DT249" i="23"/>
  <c r="DS249" i="23"/>
  <c r="DR249" i="23"/>
  <c r="DQ249" i="23"/>
  <c r="DP249" i="23"/>
  <c r="DO249" i="23"/>
  <c r="DN249" i="23"/>
  <c r="DM249" i="23"/>
  <c r="DH249" i="23"/>
  <c r="DE249" i="23"/>
  <c r="DD249" i="23"/>
  <c r="DC249" i="23"/>
  <c r="EG248" i="23"/>
  <c r="EF248" i="23"/>
  <c r="EC248" i="23"/>
  <c r="EB248" i="23"/>
  <c r="EA248" i="23"/>
  <c r="DZ248" i="23"/>
  <c r="DY248" i="23"/>
  <c r="DX248" i="23"/>
  <c r="DW248" i="23"/>
  <c r="DV248" i="23"/>
  <c r="DU248" i="23"/>
  <c r="DT248" i="23"/>
  <c r="DS248" i="23"/>
  <c r="DR248" i="23"/>
  <c r="DQ248" i="23"/>
  <c r="DP248" i="23"/>
  <c r="DO248" i="23"/>
  <c r="DN248" i="23"/>
  <c r="DM248" i="23"/>
  <c r="DH248" i="23"/>
  <c r="DE248" i="23"/>
  <c r="DD248" i="23"/>
  <c r="DC248" i="23"/>
  <c r="EG247" i="23"/>
  <c r="EF247" i="23"/>
  <c r="EC247" i="23"/>
  <c r="EB247" i="23"/>
  <c r="EA247" i="23"/>
  <c r="DZ247" i="23"/>
  <c r="DY247" i="23"/>
  <c r="DX247" i="23"/>
  <c r="DW247" i="23"/>
  <c r="DV247" i="23"/>
  <c r="DU247" i="23"/>
  <c r="DT247" i="23"/>
  <c r="DS247" i="23"/>
  <c r="DR247" i="23"/>
  <c r="DQ247" i="23"/>
  <c r="DP247" i="23"/>
  <c r="DO247" i="23"/>
  <c r="DN247" i="23"/>
  <c r="DM247" i="23"/>
  <c r="DH247" i="23"/>
  <c r="DE247" i="23"/>
  <c r="DD247" i="23"/>
  <c r="DC247" i="23"/>
  <c r="EG246" i="23"/>
  <c r="EF246" i="23"/>
  <c r="EC246" i="23"/>
  <c r="EB246" i="23"/>
  <c r="EA246" i="23"/>
  <c r="DZ246" i="23"/>
  <c r="DY246" i="23"/>
  <c r="DX246" i="23"/>
  <c r="DW246" i="23"/>
  <c r="DV246" i="23"/>
  <c r="DU246" i="23"/>
  <c r="DT246" i="23"/>
  <c r="DS246" i="23"/>
  <c r="DR246" i="23"/>
  <c r="DQ246" i="23"/>
  <c r="DP246" i="23"/>
  <c r="DO246" i="23"/>
  <c r="DN246" i="23"/>
  <c r="DM246" i="23"/>
  <c r="DH246" i="23"/>
  <c r="DE246" i="23"/>
  <c r="DD246" i="23"/>
  <c r="DC246" i="23"/>
  <c r="EG245" i="23"/>
  <c r="EF245" i="23"/>
  <c r="EC245" i="23"/>
  <c r="EB245" i="23"/>
  <c r="EA245" i="23"/>
  <c r="DZ245" i="23"/>
  <c r="DY245" i="23"/>
  <c r="DX245" i="23"/>
  <c r="DW245" i="23"/>
  <c r="DV245" i="23"/>
  <c r="DU245" i="23"/>
  <c r="DT245" i="23"/>
  <c r="DS245" i="23"/>
  <c r="DR245" i="23"/>
  <c r="DQ245" i="23"/>
  <c r="DP245" i="23"/>
  <c r="DO245" i="23"/>
  <c r="DN245" i="23"/>
  <c r="DM245" i="23"/>
  <c r="DH245" i="23"/>
  <c r="DE245" i="23"/>
  <c r="DD245" i="23"/>
  <c r="DC245" i="23"/>
  <c r="EG244" i="23"/>
  <c r="EF244" i="23"/>
  <c r="EC244" i="23"/>
  <c r="EB244" i="23"/>
  <c r="EA244" i="23"/>
  <c r="DZ244" i="23"/>
  <c r="DY244" i="23"/>
  <c r="DX244" i="23"/>
  <c r="DW244" i="23"/>
  <c r="DV244" i="23"/>
  <c r="DU244" i="23"/>
  <c r="DT244" i="23"/>
  <c r="DS244" i="23"/>
  <c r="DR244" i="23"/>
  <c r="DQ244" i="23"/>
  <c r="DP244" i="23"/>
  <c r="DO244" i="23"/>
  <c r="DN244" i="23"/>
  <c r="DM244" i="23"/>
  <c r="DH244" i="23"/>
  <c r="DE244" i="23"/>
  <c r="DD244" i="23"/>
  <c r="DC244" i="23"/>
  <c r="EG243" i="23"/>
  <c r="EF243" i="23"/>
  <c r="EC243" i="23"/>
  <c r="EB243" i="23"/>
  <c r="EA243" i="23"/>
  <c r="DZ243" i="23"/>
  <c r="DY243" i="23"/>
  <c r="DX243" i="23"/>
  <c r="DW243" i="23"/>
  <c r="DV243" i="23"/>
  <c r="DU243" i="23"/>
  <c r="DT243" i="23"/>
  <c r="DS243" i="23"/>
  <c r="DR243" i="23"/>
  <c r="DQ243" i="23"/>
  <c r="DP243" i="23"/>
  <c r="DO243" i="23"/>
  <c r="DN243" i="23"/>
  <c r="DM243" i="23"/>
  <c r="DH243" i="23"/>
  <c r="DE243" i="23"/>
  <c r="DD243" i="23"/>
  <c r="DC243" i="23"/>
  <c r="EG242" i="23"/>
  <c r="EF242" i="23"/>
  <c r="EC242" i="23"/>
  <c r="EB242" i="23"/>
  <c r="EA242" i="23"/>
  <c r="DZ242" i="23"/>
  <c r="DY242" i="23"/>
  <c r="DX242" i="23"/>
  <c r="DW242" i="23"/>
  <c r="DV242" i="23"/>
  <c r="DU242" i="23"/>
  <c r="DT242" i="23"/>
  <c r="DS242" i="23"/>
  <c r="DR242" i="23"/>
  <c r="DQ242" i="23"/>
  <c r="DP242" i="23"/>
  <c r="DO242" i="23"/>
  <c r="DN242" i="23"/>
  <c r="DM242" i="23"/>
  <c r="DH242" i="23"/>
  <c r="DE242" i="23"/>
  <c r="DD242" i="23"/>
  <c r="DC242" i="23"/>
  <c r="EG241" i="23"/>
  <c r="EF241" i="23"/>
  <c r="EC241" i="23"/>
  <c r="EB241" i="23"/>
  <c r="EA241" i="23"/>
  <c r="DZ241" i="23"/>
  <c r="DY241" i="23"/>
  <c r="DX241" i="23"/>
  <c r="DW241" i="23"/>
  <c r="DV241" i="23"/>
  <c r="DU241" i="23"/>
  <c r="DT241" i="23"/>
  <c r="DS241" i="23"/>
  <c r="DR241" i="23"/>
  <c r="DQ241" i="23"/>
  <c r="DP241" i="23"/>
  <c r="DO241" i="23"/>
  <c r="DN241" i="23"/>
  <c r="DM241" i="23"/>
  <c r="DH241" i="23"/>
  <c r="DE241" i="23"/>
  <c r="DD241" i="23"/>
  <c r="DC241" i="23"/>
  <c r="EG240" i="23"/>
  <c r="EF240" i="23"/>
  <c r="EC240" i="23"/>
  <c r="EB240" i="23"/>
  <c r="EA240" i="23"/>
  <c r="DZ240" i="23"/>
  <c r="DY240" i="23"/>
  <c r="DX240" i="23"/>
  <c r="DW240" i="23"/>
  <c r="DV240" i="23"/>
  <c r="DU240" i="23"/>
  <c r="DT240" i="23"/>
  <c r="DS240" i="23"/>
  <c r="DR240" i="23"/>
  <c r="DQ240" i="23"/>
  <c r="DP240" i="23"/>
  <c r="DO240" i="23"/>
  <c r="DN240" i="23"/>
  <c r="DM240" i="23"/>
  <c r="DH240" i="23"/>
  <c r="DE240" i="23"/>
  <c r="DD240" i="23"/>
  <c r="DC240" i="23"/>
  <c r="EG239" i="23"/>
  <c r="EF239" i="23"/>
  <c r="EC239" i="23"/>
  <c r="EB239" i="23"/>
  <c r="EA239" i="23"/>
  <c r="DZ239" i="23"/>
  <c r="DY239" i="23"/>
  <c r="DX239" i="23"/>
  <c r="DW239" i="23"/>
  <c r="DV239" i="23"/>
  <c r="DU239" i="23"/>
  <c r="DT239" i="23"/>
  <c r="DS239" i="23"/>
  <c r="DR239" i="23"/>
  <c r="DQ239" i="23"/>
  <c r="DP239" i="23"/>
  <c r="DO239" i="23"/>
  <c r="DN239" i="23"/>
  <c r="DM239" i="23"/>
  <c r="DH239" i="23"/>
  <c r="DE239" i="23"/>
  <c r="DD239" i="23"/>
  <c r="DC239" i="23"/>
  <c r="EG238" i="23"/>
  <c r="EF238" i="23"/>
  <c r="EC238" i="23"/>
  <c r="EB238" i="23"/>
  <c r="EA238" i="23"/>
  <c r="DZ238" i="23"/>
  <c r="DY238" i="23"/>
  <c r="DX238" i="23"/>
  <c r="DW238" i="23"/>
  <c r="DV238" i="23"/>
  <c r="DU238" i="23"/>
  <c r="DT238" i="23"/>
  <c r="DS238" i="23"/>
  <c r="DR238" i="23"/>
  <c r="DQ238" i="23"/>
  <c r="DP238" i="23"/>
  <c r="DO238" i="23"/>
  <c r="DN238" i="23"/>
  <c r="DM238" i="23"/>
  <c r="DH238" i="23"/>
  <c r="DE238" i="23"/>
  <c r="DD238" i="23"/>
  <c r="DC238" i="23"/>
  <c r="EG237" i="23"/>
  <c r="EF237" i="23"/>
  <c r="EC237" i="23"/>
  <c r="EB237" i="23"/>
  <c r="EA237" i="23"/>
  <c r="DZ237" i="23"/>
  <c r="DY237" i="23"/>
  <c r="DX237" i="23"/>
  <c r="DW237" i="23"/>
  <c r="DV237" i="23"/>
  <c r="DU237" i="23"/>
  <c r="DT237" i="23"/>
  <c r="DS237" i="23"/>
  <c r="DR237" i="23"/>
  <c r="DQ237" i="23"/>
  <c r="DP237" i="23"/>
  <c r="DO237" i="23"/>
  <c r="DN237" i="23"/>
  <c r="DM237" i="23"/>
  <c r="DH237" i="23"/>
  <c r="DE237" i="23"/>
  <c r="DD237" i="23"/>
  <c r="DC237" i="23"/>
  <c r="EG236" i="23"/>
  <c r="EF236" i="23"/>
  <c r="EC236" i="23"/>
  <c r="EB236" i="23"/>
  <c r="EA236" i="23"/>
  <c r="DZ236" i="23"/>
  <c r="DY236" i="23"/>
  <c r="DX236" i="23"/>
  <c r="DW236" i="23"/>
  <c r="DV236" i="23"/>
  <c r="DU236" i="23"/>
  <c r="DT236" i="23"/>
  <c r="DS236" i="23"/>
  <c r="DR236" i="23"/>
  <c r="DQ236" i="23"/>
  <c r="DP236" i="23"/>
  <c r="DO236" i="23"/>
  <c r="DN236" i="23"/>
  <c r="DM236" i="23"/>
  <c r="DH236" i="23"/>
  <c r="DE236" i="23"/>
  <c r="DD236" i="23"/>
  <c r="DC236" i="23"/>
  <c r="EG235" i="23"/>
  <c r="EF235" i="23"/>
  <c r="EC235" i="23"/>
  <c r="EB235" i="23"/>
  <c r="EA235" i="23"/>
  <c r="DZ235" i="23"/>
  <c r="DY235" i="23"/>
  <c r="DX235" i="23"/>
  <c r="DW235" i="23"/>
  <c r="DV235" i="23"/>
  <c r="DU235" i="23"/>
  <c r="DT235" i="23"/>
  <c r="DS235" i="23"/>
  <c r="DR235" i="23"/>
  <c r="DQ235" i="23"/>
  <c r="DP235" i="23"/>
  <c r="DO235" i="23"/>
  <c r="DN235" i="23"/>
  <c r="DM235" i="23"/>
  <c r="DH235" i="23"/>
  <c r="DE235" i="23"/>
  <c r="DD235" i="23"/>
  <c r="DC235" i="23"/>
  <c r="EG234" i="23"/>
  <c r="EF234" i="23"/>
  <c r="EC234" i="23"/>
  <c r="EB234" i="23"/>
  <c r="EA234" i="23"/>
  <c r="DZ234" i="23"/>
  <c r="DY234" i="23"/>
  <c r="DX234" i="23"/>
  <c r="DW234" i="23"/>
  <c r="DV234" i="23"/>
  <c r="DU234" i="23"/>
  <c r="DT234" i="23"/>
  <c r="DS234" i="23"/>
  <c r="DR234" i="23"/>
  <c r="DQ234" i="23"/>
  <c r="DP234" i="23"/>
  <c r="DO234" i="23"/>
  <c r="DN234" i="23"/>
  <c r="DM234" i="23"/>
  <c r="DH234" i="23"/>
  <c r="DE234" i="23"/>
  <c r="DD234" i="23"/>
  <c r="DC234" i="23"/>
  <c r="EG233" i="23"/>
  <c r="EF233" i="23"/>
  <c r="EC233" i="23"/>
  <c r="EB233" i="23"/>
  <c r="EA233" i="23"/>
  <c r="DZ233" i="23"/>
  <c r="DY233" i="23"/>
  <c r="DX233" i="23"/>
  <c r="DW233" i="23"/>
  <c r="DV233" i="23"/>
  <c r="DU233" i="23"/>
  <c r="DT233" i="23"/>
  <c r="DS233" i="23"/>
  <c r="DR233" i="23"/>
  <c r="DQ233" i="23"/>
  <c r="DP233" i="23"/>
  <c r="DO233" i="23"/>
  <c r="DN233" i="23"/>
  <c r="DM233" i="23"/>
  <c r="DH233" i="23"/>
  <c r="DE233" i="23"/>
  <c r="DD233" i="23"/>
  <c r="DC233" i="23"/>
  <c r="EG232" i="23"/>
  <c r="EF232" i="23"/>
  <c r="EC232" i="23"/>
  <c r="EB232" i="23"/>
  <c r="EA232" i="23"/>
  <c r="DZ232" i="23"/>
  <c r="DY232" i="23"/>
  <c r="DX232" i="23"/>
  <c r="DW232" i="23"/>
  <c r="DV232" i="23"/>
  <c r="DU232" i="23"/>
  <c r="DT232" i="23"/>
  <c r="DS232" i="23"/>
  <c r="DR232" i="23"/>
  <c r="DQ232" i="23"/>
  <c r="DP232" i="23"/>
  <c r="DO232" i="23"/>
  <c r="DN232" i="23"/>
  <c r="DM232" i="23"/>
  <c r="DH232" i="23"/>
  <c r="DE232" i="23"/>
  <c r="DD232" i="23"/>
  <c r="DC232" i="23"/>
  <c r="EG231" i="23"/>
  <c r="EF231" i="23"/>
  <c r="EC231" i="23"/>
  <c r="EB231" i="23"/>
  <c r="EA231" i="23"/>
  <c r="DZ231" i="23"/>
  <c r="DY231" i="23"/>
  <c r="DX231" i="23"/>
  <c r="DW231" i="23"/>
  <c r="DV231" i="23"/>
  <c r="DU231" i="23"/>
  <c r="DT231" i="23"/>
  <c r="DS231" i="23"/>
  <c r="DR231" i="23"/>
  <c r="DQ231" i="23"/>
  <c r="DP231" i="23"/>
  <c r="DO231" i="23"/>
  <c r="DN231" i="23"/>
  <c r="DM231" i="23"/>
  <c r="DH231" i="23"/>
  <c r="DE231" i="23"/>
  <c r="DD231" i="23"/>
  <c r="DC231" i="23"/>
  <c r="EG230" i="23"/>
  <c r="EF230" i="23"/>
  <c r="EC230" i="23"/>
  <c r="EB230" i="23"/>
  <c r="EA230" i="23"/>
  <c r="DZ230" i="23"/>
  <c r="DY230" i="23"/>
  <c r="DX230" i="23"/>
  <c r="DW230" i="23"/>
  <c r="DV230" i="23"/>
  <c r="DU230" i="23"/>
  <c r="DT230" i="23"/>
  <c r="DS230" i="23"/>
  <c r="DR230" i="23"/>
  <c r="DQ230" i="23"/>
  <c r="DP230" i="23"/>
  <c r="DO230" i="23"/>
  <c r="DN230" i="23"/>
  <c r="DM230" i="23"/>
  <c r="DH230" i="23"/>
  <c r="DE230" i="23"/>
  <c r="DD230" i="23"/>
  <c r="DC230" i="23"/>
  <c r="EG229" i="23"/>
  <c r="EF229" i="23"/>
  <c r="EC229" i="23"/>
  <c r="EB229" i="23"/>
  <c r="EA229" i="23"/>
  <c r="DZ229" i="23"/>
  <c r="DY229" i="23"/>
  <c r="DX229" i="23"/>
  <c r="DW229" i="23"/>
  <c r="DV229" i="23"/>
  <c r="DU229" i="23"/>
  <c r="DT229" i="23"/>
  <c r="DS229" i="23"/>
  <c r="DR229" i="23"/>
  <c r="DQ229" i="23"/>
  <c r="DP229" i="23"/>
  <c r="DO229" i="23"/>
  <c r="DN229" i="23"/>
  <c r="DM229" i="23"/>
  <c r="DH229" i="23"/>
  <c r="DE229" i="23"/>
  <c r="DD229" i="23"/>
  <c r="DC229" i="23"/>
  <c r="EG228" i="23"/>
  <c r="EF228" i="23"/>
  <c r="EC228" i="23"/>
  <c r="EB228" i="23"/>
  <c r="EA228" i="23"/>
  <c r="DZ228" i="23"/>
  <c r="DY228" i="23"/>
  <c r="DX228" i="23"/>
  <c r="DW228" i="23"/>
  <c r="DV228" i="23"/>
  <c r="DU228" i="23"/>
  <c r="DT228" i="23"/>
  <c r="DS228" i="23"/>
  <c r="DR228" i="23"/>
  <c r="DQ228" i="23"/>
  <c r="DP228" i="23"/>
  <c r="DO228" i="23"/>
  <c r="DN228" i="23"/>
  <c r="DM228" i="23"/>
  <c r="DH228" i="23"/>
  <c r="DE228" i="23"/>
  <c r="DD228" i="23"/>
  <c r="DC228" i="23"/>
  <c r="EG227" i="23"/>
  <c r="EF227" i="23"/>
  <c r="EC227" i="23"/>
  <c r="EB227" i="23"/>
  <c r="EA227" i="23"/>
  <c r="DZ227" i="23"/>
  <c r="DY227" i="23"/>
  <c r="DX227" i="23"/>
  <c r="DW227" i="23"/>
  <c r="DV227" i="23"/>
  <c r="DU227" i="23"/>
  <c r="DT227" i="23"/>
  <c r="DS227" i="23"/>
  <c r="DR227" i="23"/>
  <c r="DQ227" i="23"/>
  <c r="DP227" i="23"/>
  <c r="DO227" i="23"/>
  <c r="DN227" i="23"/>
  <c r="DM227" i="23"/>
  <c r="DH227" i="23"/>
  <c r="DE227" i="23"/>
  <c r="DD227" i="23"/>
  <c r="DC227" i="23"/>
  <c r="EG226" i="23"/>
  <c r="EF226" i="23"/>
  <c r="EC226" i="23"/>
  <c r="EB226" i="23"/>
  <c r="EA226" i="23"/>
  <c r="DZ226" i="23"/>
  <c r="DY226" i="23"/>
  <c r="DX226" i="23"/>
  <c r="DW226" i="23"/>
  <c r="DV226" i="23"/>
  <c r="DU226" i="23"/>
  <c r="DT226" i="23"/>
  <c r="DS226" i="23"/>
  <c r="DR226" i="23"/>
  <c r="DQ226" i="23"/>
  <c r="DP226" i="23"/>
  <c r="DO226" i="23"/>
  <c r="DN226" i="23"/>
  <c r="DM226" i="23"/>
  <c r="DH226" i="23"/>
  <c r="DE226" i="23"/>
  <c r="DD226" i="23"/>
  <c r="DC226" i="23"/>
  <c r="EG225" i="23"/>
  <c r="EF225" i="23"/>
  <c r="EC225" i="23"/>
  <c r="EB225" i="23"/>
  <c r="EA225" i="23"/>
  <c r="DZ225" i="23"/>
  <c r="DY225" i="23"/>
  <c r="DX225" i="23"/>
  <c r="DW225" i="23"/>
  <c r="DV225" i="23"/>
  <c r="DU225" i="23"/>
  <c r="DT225" i="23"/>
  <c r="DS225" i="23"/>
  <c r="DR225" i="23"/>
  <c r="DQ225" i="23"/>
  <c r="DP225" i="23"/>
  <c r="DO225" i="23"/>
  <c r="DN225" i="23"/>
  <c r="DM225" i="23"/>
  <c r="DH225" i="23"/>
  <c r="DE225" i="23"/>
  <c r="DD225" i="23"/>
  <c r="DC225" i="23"/>
  <c r="EG224" i="23"/>
  <c r="EF224" i="23"/>
  <c r="EC224" i="23"/>
  <c r="EB224" i="23"/>
  <c r="EA224" i="23"/>
  <c r="DZ224" i="23"/>
  <c r="DY224" i="23"/>
  <c r="DX224" i="23"/>
  <c r="DW224" i="23"/>
  <c r="DV224" i="23"/>
  <c r="DU224" i="23"/>
  <c r="DT224" i="23"/>
  <c r="DS224" i="23"/>
  <c r="DR224" i="23"/>
  <c r="DQ224" i="23"/>
  <c r="DP224" i="23"/>
  <c r="DO224" i="23"/>
  <c r="DN224" i="23"/>
  <c r="DM224" i="23"/>
  <c r="DH224" i="23"/>
  <c r="DE224" i="23"/>
  <c r="DD224" i="23"/>
  <c r="DC224" i="23"/>
  <c r="EG223" i="23"/>
  <c r="EF223" i="23"/>
  <c r="EC223" i="23"/>
  <c r="EB223" i="23"/>
  <c r="EA223" i="23"/>
  <c r="DZ223" i="23"/>
  <c r="DY223" i="23"/>
  <c r="DX223" i="23"/>
  <c r="DW223" i="23"/>
  <c r="DV223" i="23"/>
  <c r="DU223" i="23"/>
  <c r="DT223" i="23"/>
  <c r="DS223" i="23"/>
  <c r="DR223" i="23"/>
  <c r="DQ223" i="23"/>
  <c r="DP223" i="23"/>
  <c r="DO223" i="23"/>
  <c r="DN223" i="23"/>
  <c r="DM223" i="23"/>
  <c r="DH223" i="23"/>
  <c r="DE223" i="23"/>
  <c r="DD223" i="23"/>
  <c r="DC223" i="23"/>
  <c r="EG222" i="23"/>
  <c r="EF222" i="23"/>
  <c r="EC222" i="23"/>
  <c r="EB222" i="23"/>
  <c r="EA222" i="23"/>
  <c r="DZ222" i="23"/>
  <c r="DY222" i="23"/>
  <c r="DX222" i="23"/>
  <c r="DW222" i="23"/>
  <c r="DV222" i="23"/>
  <c r="DU222" i="23"/>
  <c r="DT222" i="23"/>
  <c r="DS222" i="23"/>
  <c r="DR222" i="23"/>
  <c r="DQ222" i="23"/>
  <c r="DP222" i="23"/>
  <c r="DO222" i="23"/>
  <c r="DN222" i="23"/>
  <c r="DM222" i="23"/>
  <c r="DH222" i="23"/>
  <c r="DE222" i="23"/>
  <c r="DD222" i="23"/>
  <c r="DC222" i="23"/>
  <c r="EG221" i="23"/>
  <c r="EF221" i="23"/>
  <c r="EC221" i="23"/>
  <c r="EB221" i="23"/>
  <c r="EA221" i="23"/>
  <c r="DZ221" i="23"/>
  <c r="DY221" i="23"/>
  <c r="DX221" i="23"/>
  <c r="DW221" i="23"/>
  <c r="DV221" i="23"/>
  <c r="DU221" i="23"/>
  <c r="DT221" i="23"/>
  <c r="DS221" i="23"/>
  <c r="DR221" i="23"/>
  <c r="DQ221" i="23"/>
  <c r="DP221" i="23"/>
  <c r="DO221" i="23"/>
  <c r="DN221" i="23"/>
  <c r="DM221" i="23"/>
  <c r="DH221" i="23"/>
  <c r="DE221" i="23"/>
  <c r="DD221" i="23"/>
  <c r="DC221" i="23"/>
  <c r="EG220" i="23"/>
  <c r="EF220" i="23"/>
  <c r="EC220" i="23"/>
  <c r="EB220" i="23"/>
  <c r="EA220" i="23"/>
  <c r="DZ220" i="23"/>
  <c r="DY220" i="23"/>
  <c r="DX220" i="23"/>
  <c r="DW220" i="23"/>
  <c r="DV220" i="23"/>
  <c r="DU220" i="23"/>
  <c r="DT220" i="23"/>
  <c r="DS220" i="23"/>
  <c r="DR220" i="23"/>
  <c r="DQ220" i="23"/>
  <c r="DP220" i="23"/>
  <c r="DO220" i="23"/>
  <c r="DN220" i="23"/>
  <c r="DM220" i="23"/>
  <c r="DH220" i="23"/>
  <c r="DE220" i="23"/>
  <c r="DD220" i="23"/>
  <c r="DC220" i="23"/>
  <c r="EG219" i="23"/>
  <c r="EF219" i="23"/>
  <c r="EC219" i="23"/>
  <c r="EB219" i="23"/>
  <c r="EA219" i="23"/>
  <c r="DZ219" i="23"/>
  <c r="DY219" i="23"/>
  <c r="DX219" i="23"/>
  <c r="DW219" i="23"/>
  <c r="DV219" i="23"/>
  <c r="DU219" i="23"/>
  <c r="DT219" i="23"/>
  <c r="DS219" i="23"/>
  <c r="DR219" i="23"/>
  <c r="DQ219" i="23"/>
  <c r="DP219" i="23"/>
  <c r="DO219" i="23"/>
  <c r="DN219" i="23"/>
  <c r="DM219" i="23"/>
  <c r="DH219" i="23"/>
  <c r="DE219" i="23"/>
  <c r="DD219" i="23"/>
  <c r="DC219" i="23"/>
  <c r="EG218" i="23"/>
  <c r="EF218" i="23"/>
  <c r="EC218" i="23"/>
  <c r="EB218" i="23"/>
  <c r="EA218" i="23"/>
  <c r="DZ218" i="23"/>
  <c r="DY218" i="23"/>
  <c r="DX218" i="23"/>
  <c r="DW218" i="23"/>
  <c r="DV218" i="23"/>
  <c r="DU218" i="23"/>
  <c r="DT218" i="23"/>
  <c r="DS218" i="23"/>
  <c r="DR218" i="23"/>
  <c r="DQ218" i="23"/>
  <c r="DP218" i="23"/>
  <c r="DO218" i="23"/>
  <c r="DN218" i="23"/>
  <c r="DM218" i="23"/>
  <c r="DH218" i="23"/>
  <c r="DE218" i="23"/>
  <c r="DD218" i="23"/>
  <c r="DC218" i="23"/>
  <c r="EG217" i="23"/>
  <c r="EF217" i="23"/>
  <c r="EC217" i="23"/>
  <c r="EB217" i="23"/>
  <c r="EA217" i="23"/>
  <c r="DZ217" i="23"/>
  <c r="DY217" i="23"/>
  <c r="DX217" i="23"/>
  <c r="DW217" i="23"/>
  <c r="DV217" i="23"/>
  <c r="DU217" i="23"/>
  <c r="DT217" i="23"/>
  <c r="DS217" i="23"/>
  <c r="DR217" i="23"/>
  <c r="DQ217" i="23"/>
  <c r="DP217" i="23"/>
  <c r="DO217" i="23"/>
  <c r="DN217" i="23"/>
  <c r="DM217" i="23"/>
  <c r="DH217" i="23"/>
  <c r="DE217" i="23"/>
  <c r="DD217" i="23"/>
  <c r="DC217" i="23"/>
  <c r="EG216" i="23"/>
  <c r="EF216" i="23"/>
  <c r="EC216" i="23"/>
  <c r="EB216" i="23"/>
  <c r="EA216" i="23"/>
  <c r="DZ216" i="23"/>
  <c r="DY216" i="23"/>
  <c r="DX216" i="23"/>
  <c r="DW216" i="23"/>
  <c r="DV216" i="23"/>
  <c r="DU216" i="23"/>
  <c r="DT216" i="23"/>
  <c r="DS216" i="23"/>
  <c r="DR216" i="23"/>
  <c r="DQ216" i="23"/>
  <c r="DP216" i="23"/>
  <c r="DO216" i="23"/>
  <c r="DN216" i="23"/>
  <c r="DM216" i="23"/>
  <c r="DH216" i="23"/>
  <c r="DE216" i="23"/>
  <c r="DD216" i="23"/>
  <c r="DC216" i="23"/>
  <c r="EG215" i="23"/>
  <c r="EF215" i="23"/>
  <c r="EC215" i="23"/>
  <c r="EB215" i="23"/>
  <c r="EA215" i="23"/>
  <c r="DZ215" i="23"/>
  <c r="DY215" i="23"/>
  <c r="DX215" i="23"/>
  <c r="DW215" i="23"/>
  <c r="DV215" i="23"/>
  <c r="DU215" i="23"/>
  <c r="DT215" i="23"/>
  <c r="DS215" i="23"/>
  <c r="DR215" i="23"/>
  <c r="DQ215" i="23"/>
  <c r="DP215" i="23"/>
  <c r="DO215" i="23"/>
  <c r="DN215" i="23"/>
  <c r="DM215" i="23"/>
  <c r="DH215" i="23"/>
  <c r="DE215" i="23"/>
  <c r="DD215" i="23"/>
  <c r="DC215" i="23"/>
  <c r="EG214" i="23"/>
  <c r="EF214" i="23"/>
  <c r="EC214" i="23"/>
  <c r="EB214" i="23"/>
  <c r="EA214" i="23"/>
  <c r="DZ214" i="23"/>
  <c r="DY214" i="23"/>
  <c r="DX214" i="23"/>
  <c r="DW214" i="23"/>
  <c r="DV214" i="23"/>
  <c r="DU214" i="23"/>
  <c r="DT214" i="23"/>
  <c r="DS214" i="23"/>
  <c r="DR214" i="23"/>
  <c r="DQ214" i="23"/>
  <c r="DP214" i="23"/>
  <c r="DO214" i="23"/>
  <c r="DN214" i="23"/>
  <c r="DM214" i="23"/>
  <c r="DH214" i="23"/>
  <c r="DE214" i="23"/>
  <c r="DD214" i="23"/>
  <c r="DC214" i="23"/>
  <c r="EG213" i="23"/>
  <c r="EF213" i="23"/>
  <c r="EC213" i="23"/>
  <c r="EB213" i="23"/>
  <c r="EA213" i="23"/>
  <c r="DZ213" i="23"/>
  <c r="DY213" i="23"/>
  <c r="DX213" i="23"/>
  <c r="DW213" i="23"/>
  <c r="DV213" i="23"/>
  <c r="DU213" i="23"/>
  <c r="DT213" i="23"/>
  <c r="DS213" i="23"/>
  <c r="DR213" i="23"/>
  <c r="DQ213" i="23"/>
  <c r="DP213" i="23"/>
  <c r="DO213" i="23"/>
  <c r="DN213" i="23"/>
  <c r="DM213" i="23"/>
  <c r="DH213" i="23"/>
  <c r="DE213" i="23"/>
  <c r="DD213" i="23"/>
  <c r="DC213" i="23"/>
  <c r="EG212" i="23"/>
  <c r="EF212" i="23"/>
  <c r="EC212" i="23"/>
  <c r="EB212" i="23"/>
  <c r="EA212" i="23"/>
  <c r="DZ212" i="23"/>
  <c r="DY212" i="23"/>
  <c r="DX212" i="23"/>
  <c r="DW212" i="23"/>
  <c r="DV212" i="23"/>
  <c r="DU212" i="23"/>
  <c r="DT212" i="23"/>
  <c r="DS212" i="23"/>
  <c r="DR212" i="23"/>
  <c r="DQ212" i="23"/>
  <c r="DP212" i="23"/>
  <c r="DO212" i="23"/>
  <c r="DN212" i="23"/>
  <c r="DM212" i="23"/>
  <c r="DH212" i="23"/>
  <c r="DE212" i="23"/>
  <c r="DD212" i="23"/>
  <c r="DC212" i="23"/>
  <c r="EG211" i="23"/>
  <c r="EF211" i="23"/>
  <c r="EC211" i="23"/>
  <c r="EB211" i="23"/>
  <c r="EA211" i="23"/>
  <c r="DZ211" i="23"/>
  <c r="DY211" i="23"/>
  <c r="DX211" i="23"/>
  <c r="DW211" i="23"/>
  <c r="DV211" i="23"/>
  <c r="DU211" i="23"/>
  <c r="DT211" i="23"/>
  <c r="DS211" i="23"/>
  <c r="DR211" i="23"/>
  <c r="DQ211" i="23"/>
  <c r="DP211" i="23"/>
  <c r="DO211" i="23"/>
  <c r="DN211" i="23"/>
  <c r="DM211" i="23"/>
  <c r="DH211" i="23"/>
  <c r="DE211" i="23"/>
  <c r="DD211" i="23"/>
  <c r="DC211" i="23"/>
  <c r="EG210" i="23"/>
  <c r="EF210" i="23"/>
  <c r="EC210" i="23"/>
  <c r="EB210" i="23"/>
  <c r="EA210" i="23"/>
  <c r="DZ210" i="23"/>
  <c r="DY210" i="23"/>
  <c r="DX210" i="23"/>
  <c r="DW210" i="23"/>
  <c r="DV210" i="23"/>
  <c r="DU210" i="23"/>
  <c r="DT210" i="23"/>
  <c r="DS210" i="23"/>
  <c r="DR210" i="23"/>
  <c r="DQ210" i="23"/>
  <c r="DP210" i="23"/>
  <c r="DO210" i="23"/>
  <c r="DN210" i="23"/>
  <c r="DM210" i="23"/>
  <c r="DH210" i="23"/>
  <c r="DE210" i="23"/>
  <c r="DD210" i="23"/>
  <c r="DC210" i="23"/>
  <c r="EG209" i="23"/>
  <c r="EF209" i="23"/>
  <c r="EC209" i="23"/>
  <c r="EB209" i="23"/>
  <c r="EA209" i="23"/>
  <c r="DZ209" i="23"/>
  <c r="DY209" i="23"/>
  <c r="DX209" i="23"/>
  <c r="DW209" i="23"/>
  <c r="DV209" i="23"/>
  <c r="DU209" i="23"/>
  <c r="DT209" i="23"/>
  <c r="DS209" i="23"/>
  <c r="DR209" i="23"/>
  <c r="DQ209" i="23"/>
  <c r="DP209" i="23"/>
  <c r="DO209" i="23"/>
  <c r="DN209" i="23"/>
  <c r="DM209" i="23"/>
  <c r="DH209" i="23"/>
  <c r="DE209" i="23"/>
  <c r="DD209" i="23"/>
  <c r="DC209" i="23"/>
  <c r="EG208" i="23"/>
  <c r="EF208" i="23"/>
  <c r="EC208" i="23"/>
  <c r="EB208" i="23"/>
  <c r="EA208" i="23"/>
  <c r="DZ208" i="23"/>
  <c r="DY208" i="23"/>
  <c r="DX208" i="23"/>
  <c r="DW208" i="23"/>
  <c r="DV208" i="23"/>
  <c r="DU208" i="23"/>
  <c r="DT208" i="23"/>
  <c r="DS208" i="23"/>
  <c r="DR208" i="23"/>
  <c r="DQ208" i="23"/>
  <c r="DP208" i="23"/>
  <c r="DO208" i="23"/>
  <c r="DN208" i="23"/>
  <c r="DM208" i="23"/>
  <c r="DH208" i="23"/>
  <c r="DE208" i="23"/>
  <c r="DD208" i="23"/>
  <c r="DC208" i="23"/>
  <c r="EG207" i="23"/>
  <c r="EF207" i="23"/>
  <c r="EC207" i="23"/>
  <c r="EB207" i="23"/>
  <c r="EA207" i="23"/>
  <c r="DZ207" i="23"/>
  <c r="DY207" i="23"/>
  <c r="DX207" i="23"/>
  <c r="DW207" i="23"/>
  <c r="DV207" i="23"/>
  <c r="DU207" i="23"/>
  <c r="DT207" i="23"/>
  <c r="DS207" i="23"/>
  <c r="DR207" i="23"/>
  <c r="DQ207" i="23"/>
  <c r="DP207" i="23"/>
  <c r="DO207" i="23"/>
  <c r="DN207" i="23"/>
  <c r="DM207" i="23"/>
  <c r="DH207" i="23"/>
  <c r="DE207" i="23"/>
  <c r="DD207" i="23"/>
  <c r="DC207" i="23"/>
  <c r="EG206" i="23"/>
  <c r="EF206" i="23"/>
  <c r="EC206" i="23"/>
  <c r="EB206" i="23"/>
  <c r="EA206" i="23"/>
  <c r="DZ206" i="23"/>
  <c r="DY206" i="23"/>
  <c r="DX206" i="23"/>
  <c r="DW206" i="23"/>
  <c r="DV206" i="23"/>
  <c r="DU206" i="23"/>
  <c r="DT206" i="23"/>
  <c r="DS206" i="23"/>
  <c r="DR206" i="23"/>
  <c r="DQ206" i="23"/>
  <c r="DP206" i="23"/>
  <c r="DO206" i="23"/>
  <c r="DN206" i="23"/>
  <c r="DM206" i="23"/>
  <c r="DH206" i="23"/>
  <c r="DE206" i="23"/>
  <c r="DD206" i="23"/>
  <c r="DC206" i="23"/>
  <c r="EG205" i="23"/>
  <c r="EF205" i="23"/>
  <c r="EC205" i="23"/>
  <c r="EB205" i="23"/>
  <c r="EA205" i="23"/>
  <c r="DZ205" i="23"/>
  <c r="DY205" i="23"/>
  <c r="DX205" i="23"/>
  <c r="DW205" i="23"/>
  <c r="DV205" i="23"/>
  <c r="DU205" i="23"/>
  <c r="DT205" i="23"/>
  <c r="DS205" i="23"/>
  <c r="DR205" i="23"/>
  <c r="DQ205" i="23"/>
  <c r="DP205" i="23"/>
  <c r="DO205" i="23"/>
  <c r="DN205" i="23"/>
  <c r="DM205" i="23"/>
  <c r="DH205" i="23"/>
  <c r="DE205" i="23"/>
  <c r="DD205" i="23"/>
  <c r="DC205" i="23"/>
  <c r="EG204" i="23"/>
  <c r="EF204" i="23"/>
  <c r="EC204" i="23"/>
  <c r="EB204" i="23"/>
  <c r="EA204" i="23"/>
  <c r="DZ204" i="23"/>
  <c r="DY204" i="23"/>
  <c r="DX204" i="23"/>
  <c r="DW204" i="23"/>
  <c r="DV204" i="23"/>
  <c r="DU204" i="23"/>
  <c r="DT204" i="23"/>
  <c r="DS204" i="23"/>
  <c r="DR204" i="23"/>
  <c r="DQ204" i="23"/>
  <c r="DP204" i="23"/>
  <c r="DO204" i="23"/>
  <c r="DN204" i="23"/>
  <c r="DM204" i="23"/>
  <c r="DH204" i="23"/>
  <c r="DE204" i="23"/>
  <c r="DD204" i="23"/>
  <c r="DC204" i="23"/>
  <c r="EG203" i="23"/>
  <c r="EF203" i="23"/>
  <c r="EC203" i="23"/>
  <c r="EB203" i="23"/>
  <c r="EA203" i="23"/>
  <c r="DZ203" i="23"/>
  <c r="DY203" i="23"/>
  <c r="DX203" i="23"/>
  <c r="DW203" i="23"/>
  <c r="DV203" i="23"/>
  <c r="DU203" i="23"/>
  <c r="DT203" i="23"/>
  <c r="DS203" i="23"/>
  <c r="DR203" i="23"/>
  <c r="DQ203" i="23"/>
  <c r="DP203" i="23"/>
  <c r="DO203" i="23"/>
  <c r="DN203" i="23"/>
  <c r="DM203" i="23"/>
  <c r="DH203" i="23"/>
  <c r="DE203" i="23"/>
  <c r="DD203" i="23"/>
  <c r="DC203" i="23"/>
  <c r="EG202" i="23"/>
  <c r="EF202" i="23"/>
  <c r="EC202" i="23"/>
  <c r="EB202" i="23"/>
  <c r="EA202" i="23"/>
  <c r="DZ202" i="23"/>
  <c r="DY202" i="23"/>
  <c r="DX202" i="23"/>
  <c r="DW202" i="23"/>
  <c r="DV202" i="23"/>
  <c r="DU202" i="23"/>
  <c r="DT202" i="23"/>
  <c r="DS202" i="23"/>
  <c r="DR202" i="23"/>
  <c r="DQ202" i="23"/>
  <c r="DP202" i="23"/>
  <c r="DO202" i="23"/>
  <c r="DN202" i="23"/>
  <c r="DM202" i="23"/>
  <c r="DH202" i="23"/>
  <c r="DE202" i="23"/>
  <c r="DD202" i="23"/>
  <c r="DC202" i="23"/>
  <c r="EG201" i="23"/>
  <c r="EF201" i="23"/>
  <c r="EC201" i="23"/>
  <c r="EB201" i="23"/>
  <c r="EA201" i="23"/>
  <c r="DZ201" i="23"/>
  <c r="DY201" i="23"/>
  <c r="DX201" i="23"/>
  <c r="DW201" i="23"/>
  <c r="DV201" i="23"/>
  <c r="DU201" i="23"/>
  <c r="DT201" i="23"/>
  <c r="DS201" i="23"/>
  <c r="DR201" i="23"/>
  <c r="DQ201" i="23"/>
  <c r="DP201" i="23"/>
  <c r="DO201" i="23"/>
  <c r="DN201" i="23"/>
  <c r="DM201" i="23"/>
  <c r="DH201" i="23"/>
  <c r="DE201" i="23"/>
  <c r="DD201" i="23"/>
  <c r="DC201" i="23"/>
  <c r="EG200" i="23"/>
  <c r="EF200" i="23"/>
  <c r="EC200" i="23"/>
  <c r="EB200" i="23"/>
  <c r="EA200" i="23"/>
  <c r="DZ200" i="23"/>
  <c r="DY200" i="23"/>
  <c r="DX200" i="23"/>
  <c r="DW200" i="23"/>
  <c r="DV200" i="23"/>
  <c r="DU200" i="23"/>
  <c r="DT200" i="23"/>
  <c r="DS200" i="23"/>
  <c r="DR200" i="23"/>
  <c r="DQ200" i="23"/>
  <c r="DP200" i="23"/>
  <c r="DO200" i="23"/>
  <c r="DN200" i="23"/>
  <c r="DM200" i="23"/>
  <c r="DH200" i="23"/>
  <c r="DE200" i="23"/>
  <c r="DD200" i="23"/>
  <c r="DC200" i="23"/>
  <c r="EG199" i="23"/>
  <c r="EF199" i="23"/>
  <c r="EC199" i="23"/>
  <c r="EB199" i="23"/>
  <c r="EA199" i="23"/>
  <c r="DZ199" i="23"/>
  <c r="DY199" i="23"/>
  <c r="DX199" i="23"/>
  <c r="DW199" i="23"/>
  <c r="DV199" i="23"/>
  <c r="DU199" i="23"/>
  <c r="DT199" i="23"/>
  <c r="DS199" i="23"/>
  <c r="DR199" i="23"/>
  <c r="DQ199" i="23"/>
  <c r="DP199" i="23"/>
  <c r="DO199" i="23"/>
  <c r="DN199" i="23"/>
  <c r="DM199" i="23"/>
  <c r="DH199" i="23"/>
  <c r="DE199" i="23"/>
  <c r="DD199" i="23"/>
  <c r="DC199" i="23"/>
  <c r="EG198" i="23"/>
  <c r="EF198" i="23"/>
  <c r="EC198" i="23"/>
  <c r="EB198" i="23"/>
  <c r="EA198" i="23"/>
  <c r="DZ198" i="23"/>
  <c r="DY198" i="23"/>
  <c r="DX198" i="23"/>
  <c r="DW198" i="23"/>
  <c r="DV198" i="23"/>
  <c r="DU198" i="23"/>
  <c r="DT198" i="23"/>
  <c r="DS198" i="23"/>
  <c r="DR198" i="23"/>
  <c r="DQ198" i="23"/>
  <c r="DP198" i="23"/>
  <c r="DO198" i="23"/>
  <c r="DN198" i="23"/>
  <c r="DM198" i="23"/>
  <c r="DH198" i="23"/>
  <c r="DE198" i="23"/>
  <c r="DD198" i="23"/>
  <c r="DC198" i="23"/>
  <c r="EG197" i="23"/>
  <c r="EF197" i="23"/>
  <c r="EC197" i="23"/>
  <c r="EB197" i="23"/>
  <c r="EA197" i="23"/>
  <c r="DZ197" i="23"/>
  <c r="DY197" i="23"/>
  <c r="DX197" i="23"/>
  <c r="DW197" i="23"/>
  <c r="DV197" i="23"/>
  <c r="DU197" i="23"/>
  <c r="DT197" i="23"/>
  <c r="DS197" i="23"/>
  <c r="DR197" i="23"/>
  <c r="DQ197" i="23"/>
  <c r="DP197" i="23"/>
  <c r="DO197" i="23"/>
  <c r="DN197" i="23"/>
  <c r="DM197" i="23"/>
  <c r="DH197" i="23"/>
  <c r="DE197" i="23"/>
  <c r="DD197" i="23"/>
  <c r="DC197" i="23"/>
  <c r="EG196" i="23"/>
  <c r="EF196" i="23"/>
  <c r="EC196" i="23"/>
  <c r="EB196" i="23"/>
  <c r="EA196" i="23"/>
  <c r="DZ196" i="23"/>
  <c r="DY196" i="23"/>
  <c r="DX196" i="23"/>
  <c r="DW196" i="23"/>
  <c r="DV196" i="23"/>
  <c r="DU196" i="23"/>
  <c r="DT196" i="23"/>
  <c r="DS196" i="23"/>
  <c r="DR196" i="23"/>
  <c r="DQ196" i="23"/>
  <c r="DP196" i="23"/>
  <c r="DO196" i="23"/>
  <c r="DN196" i="23"/>
  <c r="DM196" i="23"/>
  <c r="DH196" i="23"/>
  <c r="DE196" i="23"/>
  <c r="DD196" i="23"/>
  <c r="DC196" i="23"/>
  <c r="EG195" i="23"/>
  <c r="EC195" i="23"/>
  <c r="EB195" i="23"/>
  <c r="EA195" i="23"/>
  <c r="DZ195" i="23"/>
  <c r="DY195" i="23"/>
  <c r="DX195" i="23"/>
  <c r="DW195" i="23"/>
  <c r="DV195" i="23"/>
  <c r="DU195" i="23"/>
  <c r="DT195" i="23"/>
  <c r="DS195" i="23"/>
  <c r="DR195" i="23"/>
  <c r="DQ195" i="23"/>
  <c r="DP195" i="23"/>
  <c r="DO195" i="23"/>
  <c r="DN195" i="23"/>
  <c r="DM195" i="23"/>
  <c r="DH195" i="23"/>
  <c r="DE195" i="23"/>
  <c r="DD195" i="23"/>
  <c r="DC195" i="23"/>
  <c r="EG194" i="23"/>
  <c r="EF194" i="23"/>
  <c r="EC194" i="23"/>
  <c r="EB194" i="23"/>
  <c r="EA194" i="23"/>
  <c r="DZ194" i="23"/>
  <c r="DY194" i="23"/>
  <c r="DX194" i="23"/>
  <c r="DW194" i="23"/>
  <c r="DV194" i="23"/>
  <c r="DU194" i="23"/>
  <c r="DT194" i="23"/>
  <c r="DS194" i="23"/>
  <c r="DR194" i="23"/>
  <c r="DQ194" i="23"/>
  <c r="DP194" i="23"/>
  <c r="DO194" i="23"/>
  <c r="DN194" i="23"/>
  <c r="DM194" i="23"/>
  <c r="DH194" i="23"/>
  <c r="DE194" i="23"/>
  <c r="DD194" i="23"/>
  <c r="DC194" i="23"/>
  <c r="EG193" i="23"/>
  <c r="EF193" i="23"/>
  <c r="EC193" i="23"/>
  <c r="EB193" i="23"/>
  <c r="EA193" i="23"/>
  <c r="DZ193" i="23"/>
  <c r="DY193" i="23"/>
  <c r="DX193" i="23"/>
  <c r="DW193" i="23"/>
  <c r="DV193" i="23"/>
  <c r="DU193" i="23"/>
  <c r="DT193" i="23"/>
  <c r="DS193" i="23"/>
  <c r="DR193" i="23"/>
  <c r="DQ193" i="23"/>
  <c r="DP193" i="23"/>
  <c r="DO193" i="23"/>
  <c r="DN193" i="23"/>
  <c r="DM193" i="23"/>
  <c r="DH193" i="23"/>
  <c r="DE193" i="23"/>
  <c r="DD193" i="23"/>
  <c r="DC193" i="23"/>
  <c r="EG192" i="23"/>
  <c r="EF192" i="23"/>
  <c r="EC192" i="23"/>
  <c r="EB192" i="23"/>
  <c r="EA192" i="23"/>
  <c r="DZ192" i="23"/>
  <c r="DY192" i="23"/>
  <c r="DX192" i="23"/>
  <c r="DW192" i="23"/>
  <c r="DV192" i="23"/>
  <c r="DU192" i="23"/>
  <c r="DT192" i="23"/>
  <c r="DS192" i="23"/>
  <c r="DR192" i="23"/>
  <c r="DQ192" i="23"/>
  <c r="DP192" i="23"/>
  <c r="DO192" i="23"/>
  <c r="DN192" i="23"/>
  <c r="DM192" i="23"/>
  <c r="DH192" i="23"/>
  <c r="DE192" i="23"/>
  <c r="DD192" i="23"/>
  <c r="DC192" i="23"/>
  <c r="EG191" i="23"/>
  <c r="EF191" i="23"/>
  <c r="EC191" i="23"/>
  <c r="EB191" i="23"/>
  <c r="EA191" i="23"/>
  <c r="DZ191" i="23"/>
  <c r="DY191" i="23"/>
  <c r="DX191" i="23"/>
  <c r="DW191" i="23"/>
  <c r="DV191" i="23"/>
  <c r="DU191" i="23"/>
  <c r="DT191" i="23"/>
  <c r="DS191" i="23"/>
  <c r="DR191" i="23"/>
  <c r="DQ191" i="23"/>
  <c r="DP191" i="23"/>
  <c r="DO191" i="23"/>
  <c r="DN191" i="23"/>
  <c r="DM191" i="23"/>
  <c r="DH191" i="23"/>
  <c r="DE191" i="23"/>
  <c r="DD191" i="23"/>
  <c r="DC191" i="23"/>
  <c r="EG190" i="23"/>
  <c r="EF190" i="23"/>
  <c r="EC190" i="23"/>
  <c r="EB190" i="23"/>
  <c r="EA190" i="23"/>
  <c r="DZ190" i="23"/>
  <c r="DY190" i="23"/>
  <c r="DX190" i="23"/>
  <c r="DW190" i="23"/>
  <c r="DV190" i="23"/>
  <c r="DU190" i="23"/>
  <c r="DT190" i="23"/>
  <c r="DS190" i="23"/>
  <c r="DR190" i="23"/>
  <c r="DQ190" i="23"/>
  <c r="DP190" i="23"/>
  <c r="DO190" i="23"/>
  <c r="DN190" i="23"/>
  <c r="DM190" i="23"/>
  <c r="DH190" i="23"/>
  <c r="DE190" i="23"/>
  <c r="DD190" i="23"/>
  <c r="DC190" i="23"/>
  <c r="EG189" i="23"/>
  <c r="EF189" i="23"/>
  <c r="EC189" i="23"/>
  <c r="EB189" i="23"/>
  <c r="EA189" i="23"/>
  <c r="DZ189" i="23"/>
  <c r="DY189" i="23"/>
  <c r="DX189" i="23"/>
  <c r="DW189" i="23"/>
  <c r="DV189" i="23"/>
  <c r="DU189" i="23"/>
  <c r="DT189" i="23"/>
  <c r="DS189" i="23"/>
  <c r="DR189" i="23"/>
  <c r="DQ189" i="23"/>
  <c r="DP189" i="23"/>
  <c r="DO189" i="23"/>
  <c r="DN189" i="23"/>
  <c r="DM189" i="23"/>
  <c r="DH189" i="23"/>
  <c r="DE189" i="23"/>
  <c r="DD189" i="23"/>
  <c r="DC189" i="23"/>
  <c r="EG188" i="23"/>
  <c r="EF188" i="23"/>
  <c r="EC188" i="23"/>
  <c r="EB188" i="23"/>
  <c r="EA188" i="23"/>
  <c r="DZ188" i="23"/>
  <c r="DY188" i="23"/>
  <c r="DX188" i="23"/>
  <c r="DW188" i="23"/>
  <c r="DV188" i="23"/>
  <c r="DU188" i="23"/>
  <c r="DT188" i="23"/>
  <c r="DS188" i="23"/>
  <c r="DR188" i="23"/>
  <c r="DQ188" i="23"/>
  <c r="DP188" i="23"/>
  <c r="DO188" i="23"/>
  <c r="DN188" i="23"/>
  <c r="DM188" i="23"/>
  <c r="DH188" i="23"/>
  <c r="DE188" i="23"/>
  <c r="DD188" i="23"/>
  <c r="DC188" i="23"/>
  <c r="EG187" i="23"/>
  <c r="EF187" i="23"/>
  <c r="EC187" i="23"/>
  <c r="EB187" i="23"/>
  <c r="EA187" i="23"/>
  <c r="DZ187" i="23"/>
  <c r="DY187" i="23"/>
  <c r="DX187" i="23"/>
  <c r="DW187" i="23"/>
  <c r="DV187" i="23"/>
  <c r="DU187" i="23"/>
  <c r="DT187" i="23"/>
  <c r="DS187" i="23"/>
  <c r="DR187" i="23"/>
  <c r="DQ187" i="23"/>
  <c r="DP187" i="23"/>
  <c r="DO187" i="23"/>
  <c r="DN187" i="23"/>
  <c r="DM187" i="23"/>
  <c r="DH187" i="23"/>
  <c r="DE187" i="23"/>
  <c r="DD187" i="23"/>
  <c r="DC187" i="23"/>
  <c r="EG186" i="23"/>
  <c r="EF186" i="23"/>
  <c r="EC186" i="23"/>
  <c r="EB186" i="23"/>
  <c r="EA186" i="23"/>
  <c r="DZ186" i="23"/>
  <c r="DY186" i="23"/>
  <c r="DX186" i="23"/>
  <c r="DW186" i="23"/>
  <c r="DV186" i="23"/>
  <c r="DU186" i="23"/>
  <c r="DT186" i="23"/>
  <c r="DS186" i="23"/>
  <c r="DR186" i="23"/>
  <c r="DQ186" i="23"/>
  <c r="DP186" i="23"/>
  <c r="DO186" i="23"/>
  <c r="DN186" i="23"/>
  <c r="DM186" i="23"/>
  <c r="DH186" i="23"/>
  <c r="DE186" i="23"/>
  <c r="DD186" i="23"/>
  <c r="DC186" i="23"/>
  <c r="EG185" i="23"/>
  <c r="EF185" i="23"/>
  <c r="EC185" i="23"/>
  <c r="EB185" i="23"/>
  <c r="EA185" i="23"/>
  <c r="DZ185" i="23"/>
  <c r="DY185" i="23"/>
  <c r="DX185" i="23"/>
  <c r="DW185" i="23"/>
  <c r="DV185" i="23"/>
  <c r="DU185" i="23"/>
  <c r="DT185" i="23"/>
  <c r="DS185" i="23"/>
  <c r="DR185" i="23"/>
  <c r="DQ185" i="23"/>
  <c r="DP185" i="23"/>
  <c r="DO185" i="23"/>
  <c r="DN185" i="23"/>
  <c r="DM185" i="23"/>
  <c r="DH185" i="23"/>
  <c r="DE185" i="23"/>
  <c r="DD185" i="23"/>
  <c r="DC185" i="23"/>
  <c r="EG184" i="23"/>
  <c r="EF184" i="23"/>
  <c r="EC184" i="23"/>
  <c r="EB184" i="23"/>
  <c r="EA184" i="23"/>
  <c r="DZ184" i="23"/>
  <c r="DY184" i="23"/>
  <c r="DX184" i="23"/>
  <c r="DW184" i="23"/>
  <c r="DV184" i="23"/>
  <c r="DU184" i="23"/>
  <c r="DT184" i="23"/>
  <c r="DS184" i="23"/>
  <c r="DR184" i="23"/>
  <c r="DQ184" i="23"/>
  <c r="DP184" i="23"/>
  <c r="DO184" i="23"/>
  <c r="DN184" i="23"/>
  <c r="DM184" i="23"/>
  <c r="DH184" i="23"/>
  <c r="DE184" i="23"/>
  <c r="DD184" i="23"/>
  <c r="DC184" i="23"/>
  <c r="EG183" i="23"/>
  <c r="EF183" i="23"/>
  <c r="EC183" i="23"/>
  <c r="EB183" i="23"/>
  <c r="EA183" i="23"/>
  <c r="DZ183" i="23"/>
  <c r="DY183" i="23"/>
  <c r="DX183" i="23"/>
  <c r="DW183" i="23"/>
  <c r="DV183" i="23"/>
  <c r="DU183" i="23"/>
  <c r="DT183" i="23"/>
  <c r="DS183" i="23"/>
  <c r="DR183" i="23"/>
  <c r="DQ183" i="23"/>
  <c r="DP183" i="23"/>
  <c r="DO183" i="23"/>
  <c r="DN183" i="23"/>
  <c r="DM183" i="23"/>
  <c r="DH183" i="23"/>
  <c r="DE183" i="23"/>
  <c r="DD183" i="23"/>
  <c r="DC183" i="23"/>
  <c r="EG182" i="23"/>
  <c r="EF182" i="23"/>
  <c r="EC182" i="23"/>
  <c r="EB182" i="23"/>
  <c r="EA182" i="23"/>
  <c r="DZ182" i="23"/>
  <c r="DY182" i="23"/>
  <c r="DX182" i="23"/>
  <c r="DW182" i="23"/>
  <c r="DV182" i="23"/>
  <c r="DU182" i="23"/>
  <c r="DT182" i="23"/>
  <c r="DS182" i="23"/>
  <c r="DR182" i="23"/>
  <c r="DQ182" i="23"/>
  <c r="DP182" i="23"/>
  <c r="DO182" i="23"/>
  <c r="DN182" i="23"/>
  <c r="DM182" i="23"/>
  <c r="DH182" i="23"/>
  <c r="DE182" i="23"/>
  <c r="DD182" i="23"/>
  <c r="DC182" i="23"/>
  <c r="EG181" i="23"/>
  <c r="EF181" i="23"/>
  <c r="EC181" i="23"/>
  <c r="EB181" i="23"/>
  <c r="EA181" i="23"/>
  <c r="DZ181" i="23"/>
  <c r="DY181" i="23"/>
  <c r="DX181" i="23"/>
  <c r="DW181" i="23"/>
  <c r="DV181" i="23"/>
  <c r="DU181" i="23"/>
  <c r="DT181" i="23"/>
  <c r="DS181" i="23"/>
  <c r="DR181" i="23"/>
  <c r="DQ181" i="23"/>
  <c r="DP181" i="23"/>
  <c r="DO181" i="23"/>
  <c r="DN181" i="23"/>
  <c r="DM181" i="23"/>
  <c r="DH181" i="23"/>
  <c r="DE181" i="23"/>
  <c r="DD181" i="23"/>
  <c r="DC181" i="23"/>
  <c r="EG180" i="23"/>
  <c r="EF180" i="23"/>
  <c r="EC180" i="23"/>
  <c r="EB180" i="23"/>
  <c r="EA180" i="23"/>
  <c r="DZ180" i="23"/>
  <c r="DY180" i="23"/>
  <c r="DX180" i="23"/>
  <c r="DW180" i="23"/>
  <c r="DV180" i="23"/>
  <c r="DU180" i="23"/>
  <c r="DT180" i="23"/>
  <c r="DS180" i="23"/>
  <c r="DR180" i="23"/>
  <c r="DQ180" i="23"/>
  <c r="DP180" i="23"/>
  <c r="DO180" i="23"/>
  <c r="DN180" i="23"/>
  <c r="DM180" i="23"/>
  <c r="DH180" i="23"/>
  <c r="DE180" i="23"/>
  <c r="DD180" i="23"/>
  <c r="DC180" i="23"/>
  <c r="EG179" i="23"/>
  <c r="EF179" i="23"/>
  <c r="EC179" i="23"/>
  <c r="EB179" i="23"/>
  <c r="EA179" i="23"/>
  <c r="DZ179" i="23"/>
  <c r="DY179" i="23"/>
  <c r="DX179" i="23"/>
  <c r="DW179" i="23"/>
  <c r="DV179" i="23"/>
  <c r="DU179" i="23"/>
  <c r="DT179" i="23"/>
  <c r="DS179" i="23"/>
  <c r="DR179" i="23"/>
  <c r="DQ179" i="23"/>
  <c r="DP179" i="23"/>
  <c r="DO179" i="23"/>
  <c r="DN179" i="23"/>
  <c r="DM179" i="23"/>
  <c r="DH179" i="23"/>
  <c r="DE179" i="23"/>
  <c r="DD179" i="23"/>
  <c r="DC179" i="23"/>
  <c r="EG178" i="23"/>
  <c r="EF178" i="23"/>
  <c r="EC178" i="23"/>
  <c r="EB178" i="23"/>
  <c r="EA178" i="23"/>
  <c r="DZ178" i="23"/>
  <c r="DY178" i="23"/>
  <c r="DX178" i="23"/>
  <c r="DW178" i="23"/>
  <c r="DV178" i="23"/>
  <c r="DU178" i="23"/>
  <c r="DT178" i="23"/>
  <c r="DS178" i="23"/>
  <c r="DR178" i="23"/>
  <c r="DQ178" i="23"/>
  <c r="DP178" i="23"/>
  <c r="DO178" i="23"/>
  <c r="DN178" i="23"/>
  <c r="DM178" i="23"/>
  <c r="DH178" i="23"/>
  <c r="DE178" i="23"/>
  <c r="DD178" i="23"/>
  <c r="DC178" i="23"/>
  <c r="EG177" i="23"/>
  <c r="EF177" i="23"/>
  <c r="EC177" i="23"/>
  <c r="EB177" i="23"/>
  <c r="EA177" i="23"/>
  <c r="DZ177" i="23"/>
  <c r="DY177" i="23"/>
  <c r="DX177" i="23"/>
  <c r="DW177" i="23"/>
  <c r="DV177" i="23"/>
  <c r="DU177" i="23"/>
  <c r="DT177" i="23"/>
  <c r="DS177" i="23"/>
  <c r="DR177" i="23"/>
  <c r="DQ177" i="23"/>
  <c r="DP177" i="23"/>
  <c r="DO177" i="23"/>
  <c r="DN177" i="23"/>
  <c r="DM177" i="23"/>
  <c r="DH177" i="23"/>
  <c r="DE177" i="23"/>
  <c r="DD177" i="23"/>
  <c r="DC177" i="23"/>
  <c r="EG176" i="23"/>
  <c r="EF176" i="23"/>
  <c r="EC176" i="23"/>
  <c r="EB176" i="23"/>
  <c r="EA176" i="23"/>
  <c r="DZ176" i="23"/>
  <c r="DY176" i="23"/>
  <c r="DX176" i="23"/>
  <c r="DW176" i="23"/>
  <c r="DV176" i="23"/>
  <c r="DU176" i="23"/>
  <c r="DT176" i="23"/>
  <c r="DS176" i="23"/>
  <c r="DR176" i="23"/>
  <c r="DQ176" i="23"/>
  <c r="DP176" i="23"/>
  <c r="DO176" i="23"/>
  <c r="DN176" i="23"/>
  <c r="DM176" i="23"/>
  <c r="DH176" i="23"/>
  <c r="DE176" i="23"/>
  <c r="DD176" i="23"/>
  <c r="DC176" i="23"/>
  <c r="EG175" i="23"/>
  <c r="EF175" i="23"/>
  <c r="EC175" i="23"/>
  <c r="EB175" i="23"/>
  <c r="EA175" i="23"/>
  <c r="DZ175" i="23"/>
  <c r="DY175" i="23"/>
  <c r="DX175" i="23"/>
  <c r="DW175" i="23"/>
  <c r="DV175" i="23"/>
  <c r="DU175" i="23"/>
  <c r="DT175" i="23"/>
  <c r="DS175" i="23"/>
  <c r="DR175" i="23"/>
  <c r="DQ175" i="23"/>
  <c r="DP175" i="23"/>
  <c r="DO175" i="23"/>
  <c r="DN175" i="23"/>
  <c r="DM175" i="23"/>
  <c r="DH175" i="23"/>
  <c r="DE175" i="23"/>
  <c r="DD175" i="23"/>
  <c r="DC175" i="23"/>
  <c r="EG174" i="23"/>
  <c r="EF174" i="23"/>
  <c r="EC174" i="23"/>
  <c r="EB174" i="23"/>
  <c r="EA174" i="23"/>
  <c r="DZ174" i="23"/>
  <c r="DY174" i="23"/>
  <c r="DX174" i="23"/>
  <c r="DW174" i="23"/>
  <c r="DV174" i="23"/>
  <c r="DU174" i="23"/>
  <c r="DT174" i="23"/>
  <c r="DS174" i="23"/>
  <c r="DR174" i="23"/>
  <c r="DQ174" i="23"/>
  <c r="DP174" i="23"/>
  <c r="DO174" i="23"/>
  <c r="DN174" i="23"/>
  <c r="DM174" i="23"/>
  <c r="DH174" i="23"/>
  <c r="DE174" i="23"/>
  <c r="DD174" i="23"/>
  <c r="DC174" i="23"/>
  <c r="EG173" i="23"/>
  <c r="EF173" i="23"/>
  <c r="EC173" i="23"/>
  <c r="EB173" i="23"/>
  <c r="EA173" i="23"/>
  <c r="DZ173" i="23"/>
  <c r="DY173" i="23"/>
  <c r="DX173" i="23"/>
  <c r="DW173" i="23"/>
  <c r="DV173" i="23"/>
  <c r="DU173" i="23"/>
  <c r="DT173" i="23"/>
  <c r="DS173" i="23"/>
  <c r="DR173" i="23"/>
  <c r="DQ173" i="23"/>
  <c r="DP173" i="23"/>
  <c r="DO173" i="23"/>
  <c r="DN173" i="23"/>
  <c r="DM173" i="23"/>
  <c r="DH173" i="23"/>
  <c r="DE173" i="23"/>
  <c r="DD173" i="23"/>
  <c r="DC173" i="23"/>
  <c r="EG172" i="23"/>
  <c r="EF172" i="23"/>
  <c r="EC172" i="23"/>
  <c r="EB172" i="23"/>
  <c r="EA172" i="23"/>
  <c r="DZ172" i="23"/>
  <c r="DY172" i="23"/>
  <c r="DX172" i="23"/>
  <c r="DW172" i="23"/>
  <c r="DV172" i="23"/>
  <c r="DU172" i="23"/>
  <c r="DT172" i="23"/>
  <c r="DS172" i="23"/>
  <c r="DR172" i="23"/>
  <c r="DQ172" i="23"/>
  <c r="DP172" i="23"/>
  <c r="DO172" i="23"/>
  <c r="DN172" i="23"/>
  <c r="DM172" i="23"/>
  <c r="DH172" i="23"/>
  <c r="DE172" i="23"/>
  <c r="DD172" i="23"/>
  <c r="DC172" i="23"/>
  <c r="EG171" i="23"/>
  <c r="EF171" i="23"/>
  <c r="EC171" i="23"/>
  <c r="EB171" i="23"/>
  <c r="EA171" i="23"/>
  <c r="DZ171" i="23"/>
  <c r="DY171" i="23"/>
  <c r="DX171" i="23"/>
  <c r="DW171" i="23"/>
  <c r="DV171" i="23"/>
  <c r="DU171" i="23"/>
  <c r="DT171" i="23"/>
  <c r="DS171" i="23"/>
  <c r="DR171" i="23"/>
  <c r="DQ171" i="23"/>
  <c r="DP171" i="23"/>
  <c r="DO171" i="23"/>
  <c r="DN171" i="23"/>
  <c r="DM171" i="23"/>
  <c r="DH171" i="23"/>
  <c r="DE171" i="23"/>
  <c r="DD171" i="23"/>
  <c r="DC171" i="23"/>
  <c r="EG170" i="23"/>
  <c r="EF170" i="23"/>
  <c r="EC170" i="23"/>
  <c r="EB170" i="23"/>
  <c r="EA170" i="23"/>
  <c r="DZ170" i="23"/>
  <c r="DY170" i="23"/>
  <c r="DX170" i="23"/>
  <c r="DW170" i="23"/>
  <c r="DV170" i="23"/>
  <c r="DU170" i="23"/>
  <c r="DT170" i="23"/>
  <c r="DS170" i="23"/>
  <c r="DR170" i="23"/>
  <c r="DQ170" i="23"/>
  <c r="DP170" i="23"/>
  <c r="DO170" i="23"/>
  <c r="DN170" i="23"/>
  <c r="DM170" i="23"/>
  <c r="DH170" i="23"/>
  <c r="DE170" i="23"/>
  <c r="DD170" i="23"/>
  <c r="DC170" i="23"/>
  <c r="EG169" i="23"/>
  <c r="EF169" i="23"/>
  <c r="EC169" i="23"/>
  <c r="EB169" i="23"/>
  <c r="EA169" i="23"/>
  <c r="DZ169" i="23"/>
  <c r="DY169" i="23"/>
  <c r="DX169" i="23"/>
  <c r="DW169" i="23"/>
  <c r="DV169" i="23"/>
  <c r="DU169" i="23"/>
  <c r="DT169" i="23"/>
  <c r="DS169" i="23"/>
  <c r="DR169" i="23"/>
  <c r="DQ169" i="23"/>
  <c r="DP169" i="23"/>
  <c r="DO169" i="23"/>
  <c r="DN169" i="23"/>
  <c r="DM169" i="23"/>
  <c r="DH169" i="23"/>
  <c r="DE169" i="23"/>
  <c r="DD169" i="23"/>
  <c r="DC169" i="23"/>
  <c r="EG168" i="23"/>
  <c r="EF168" i="23"/>
  <c r="EC168" i="23"/>
  <c r="EB168" i="23"/>
  <c r="EA168" i="23"/>
  <c r="DZ168" i="23"/>
  <c r="DY168" i="23"/>
  <c r="DX168" i="23"/>
  <c r="DW168" i="23"/>
  <c r="DV168" i="23"/>
  <c r="DU168" i="23"/>
  <c r="DT168" i="23"/>
  <c r="DS168" i="23"/>
  <c r="DR168" i="23"/>
  <c r="DQ168" i="23"/>
  <c r="DP168" i="23"/>
  <c r="DO168" i="23"/>
  <c r="DN168" i="23"/>
  <c r="DM168" i="23"/>
  <c r="DH168" i="23"/>
  <c r="DE168" i="23"/>
  <c r="DD168" i="23"/>
  <c r="DC168" i="23"/>
  <c r="EG167" i="23"/>
  <c r="EF167" i="23"/>
  <c r="EC167" i="23"/>
  <c r="EB167" i="23"/>
  <c r="EA167" i="23"/>
  <c r="DZ167" i="23"/>
  <c r="DY167" i="23"/>
  <c r="DX167" i="23"/>
  <c r="DW167" i="23"/>
  <c r="DV167" i="23"/>
  <c r="DU167" i="23"/>
  <c r="DT167" i="23"/>
  <c r="DS167" i="23"/>
  <c r="DR167" i="23"/>
  <c r="DQ167" i="23"/>
  <c r="DP167" i="23"/>
  <c r="DO167" i="23"/>
  <c r="DN167" i="23"/>
  <c r="DM167" i="23"/>
  <c r="DH167" i="23"/>
  <c r="DE167" i="23"/>
  <c r="DD167" i="23"/>
  <c r="DC167" i="23"/>
  <c r="EG166" i="23"/>
  <c r="EF166" i="23"/>
  <c r="EC166" i="23"/>
  <c r="EB166" i="23"/>
  <c r="EA166" i="23"/>
  <c r="DZ166" i="23"/>
  <c r="DY166" i="23"/>
  <c r="DX166" i="23"/>
  <c r="DW166" i="23"/>
  <c r="DV166" i="23"/>
  <c r="DU166" i="23"/>
  <c r="DT166" i="23"/>
  <c r="DS166" i="23"/>
  <c r="DR166" i="23"/>
  <c r="DQ166" i="23"/>
  <c r="DP166" i="23"/>
  <c r="DO166" i="23"/>
  <c r="DN166" i="23"/>
  <c r="DM166" i="23"/>
  <c r="DH166" i="23"/>
  <c r="DE166" i="23"/>
  <c r="DD166" i="23"/>
  <c r="DC166" i="23"/>
  <c r="EG165" i="23"/>
  <c r="EF165" i="23"/>
  <c r="EC165" i="23"/>
  <c r="EB165" i="23"/>
  <c r="EA165" i="23"/>
  <c r="DZ165" i="23"/>
  <c r="DY165" i="23"/>
  <c r="DX165" i="23"/>
  <c r="DW165" i="23"/>
  <c r="DV165" i="23"/>
  <c r="DU165" i="23"/>
  <c r="DT165" i="23"/>
  <c r="DS165" i="23"/>
  <c r="DR165" i="23"/>
  <c r="DQ165" i="23"/>
  <c r="DP165" i="23"/>
  <c r="DO165" i="23"/>
  <c r="DN165" i="23"/>
  <c r="DM165" i="23"/>
  <c r="DH165" i="23"/>
  <c r="DE165" i="23"/>
  <c r="DD165" i="23"/>
  <c r="DC165" i="23"/>
  <c r="EG164" i="23"/>
  <c r="EF164" i="23"/>
  <c r="EC164" i="23"/>
  <c r="EB164" i="23"/>
  <c r="EA164" i="23"/>
  <c r="DZ164" i="23"/>
  <c r="DY164" i="23"/>
  <c r="DX164" i="23"/>
  <c r="DW164" i="23"/>
  <c r="DV164" i="23"/>
  <c r="DU164" i="23"/>
  <c r="DT164" i="23"/>
  <c r="DS164" i="23"/>
  <c r="DR164" i="23"/>
  <c r="DQ164" i="23"/>
  <c r="DP164" i="23"/>
  <c r="DO164" i="23"/>
  <c r="DN164" i="23"/>
  <c r="DM164" i="23"/>
  <c r="DH164" i="23"/>
  <c r="DE164" i="23"/>
  <c r="DD164" i="23"/>
  <c r="DC164" i="23"/>
  <c r="EG163" i="23"/>
  <c r="EF163" i="23"/>
  <c r="EC163" i="23"/>
  <c r="EB163" i="23"/>
  <c r="EA163" i="23"/>
  <c r="DZ163" i="23"/>
  <c r="DY163" i="23"/>
  <c r="DX163" i="23"/>
  <c r="DW163" i="23"/>
  <c r="DV163" i="23"/>
  <c r="DU163" i="23"/>
  <c r="DT163" i="23"/>
  <c r="DS163" i="23"/>
  <c r="DR163" i="23"/>
  <c r="DQ163" i="23"/>
  <c r="DP163" i="23"/>
  <c r="DO163" i="23"/>
  <c r="DN163" i="23"/>
  <c r="DM163" i="23"/>
  <c r="DH163" i="23"/>
  <c r="DE163" i="23"/>
  <c r="DD163" i="23"/>
  <c r="DC163" i="23"/>
  <c r="EG162" i="23"/>
  <c r="EF162" i="23"/>
  <c r="EC162" i="23"/>
  <c r="EB162" i="23"/>
  <c r="EA162" i="23"/>
  <c r="DZ162" i="23"/>
  <c r="DY162" i="23"/>
  <c r="DX162" i="23"/>
  <c r="DW162" i="23"/>
  <c r="DV162" i="23"/>
  <c r="DU162" i="23"/>
  <c r="DT162" i="23"/>
  <c r="DS162" i="23"/>
  <c r="DR162" i="23"/>
  <c r="DQ162" i="23"/>
  <c r="DP162" i="23"/>
  <c r="DO162" i="23"/>
  <c r="DN162" i="23"/>
  <c r="DM162" i="23"/>
  <c r="DH162" i="23"/>
  <c r="DE162" i="23"/>
  <c r="DD162" i="23"/>
  <c r="DC162" i="23"/>
  <c r="EG161" i="23"/>
  <c r="EF161" i="23"/>
  <c r="EC161" i="23"/>
  <c r="EB161" i="23"/>
  <c r="EA161" i="23"/>
  <c r="DZ161" i="23"/>
  <c r="DY161" i="23"/>
  <c r="DX161" i="23"/>
  <c r="DW161" i="23"/>
  <c r="DV161" i="23"/>
  <c r="DU161" i="23"/>
  <c r="DT161" i="23"/>
  <c r="DS161" i="23"/>
  <c r="DR161" i="23"/>
  <c r="DQ161" i="23"/>
  <c r="DP161" i="23"/>
  <c r="DO161" i="23"/>
  <c r="DN161" i="23"/>
  <c r="DM161" i="23"/>
  <c r="DH161" i="23"/>
  <c r="DE161" i="23"/>
  <c r="DD161" i="23"/>
  <c r="DC161" i="23"/>
  <c r="EG160" i="23"/>
  <c r="EF160" i="23"/>
  <c r="EC160" i="23"/>
  <c r="EB160" i="23"/>
  <c r="EA160" i="23"/>
  <c r="DZ160" i="23"/>
  <c r="DY160" i="23"/>
  <c r="DX160" i="23"/>
  <c r="DW160" i="23"/>
  <c r="DV160" i="23"/>
  <c r="DU160" i="23"/>
  <c r="DT160" i="23"/>
  <c r="DS160" i="23"/>
  <c r="DR160" i="23"/>
  <c r="DQ160" i="23"/>
  <c r="DP160" i="23"/>
  <c r="DO160" i="23"/>
  <c r="DN160" i="23"/>
  <c r="DM160" i="23"/>
  <c r="DH160" i="23"/>
  <c r="DE160" i="23"/>
  <c r="DD160" i="23"/>
  <c r="DC160" i="23"/>
  <c r="EG159" i="23"/>
  <c r="EF159" i="23"/>
  <c r="EC159" i="23"/>
  <c r="EB159" i="23"/>
  <c r="EA159" i="23"/>
  <c r="DZ159" i="23"/>
  <c r="DY159" i="23"/>
  <c r="DX159" i="23"/>
  <c r="DW159" i="23"/>
  <c r="DV159" i="23"/>
  <c r="DU159" i="23"/>
  <c r="DT159" i="23"/>
  <c r="DS159" i="23"/>
  <c r="DR159" i="23"/>
  <c r="DQ159" i="23"/>
  <c r="DP159" i="23"/>
  <c r="DO159" i="23"/>
  <c r="DN159" i="23"/>
  <c r="DM159" i="23"/>
  <c r="DH159" i="23"/>
  <c r="DE159" i="23"/>
  <c r="DD159" i="23"/>
  <c r="DC159" i="23"/>
  <c r="EG158" i="23"/>
  <c r="EF158" i="23"/>
  <c r="EC158" i="23"/>
  <c r="EB158" i="23"/>
  <c r="EA158" i="23"/>
  <c r="DZ158" i="23"/>
  <c r="DY158" i="23"/>
  <c r="DX158" i="23"/>
  <c r="DW158" i="23"/>
  <c r="DV158" i="23"/>
  <c r="DU158" i="23"/>
  <c r="DT158" i="23"/>
  <c r="DS158" i="23"/>
  <c r="DR158" i="23"/>
  <c r="DQ158" i="23"/>
  <c r="DP158" i="23"/>
  <c r="DO158" i="23"/>
  <c r="DN158" i="23"/>
  <c r="DM158" i="23"/>
  <c r="DH158" i="23"/>
  <c r="DE158" i="23"/>
  <c r="DD158" i="23"/>
  <c r="DC158" i="23"/>
  <c r="EG157" i="23"/>
  <c r="EF157" i="23"/>
  <c r="EC157" i="23"/>
  <c r="EB157" i="23"/>
  <c r="EA157" i="23"/>
  <c r="DZ157" i="23"/>
  <c r="DY157" i="23"/>
  <c r="DX157" i="23"/>
  <c r="DW157" i="23"/>
  <c r="DV157" i="23"/>
  <c r="DU157" i="23"/>
  <c r="DT157" i="23"/>
  <c r="DS157" i="23"/>
  <c r="DR157" i="23"/>
  <c r="DQ157" i="23"/>
  <c r="DP157" i="23"/>
  <c r="DO157" i="23"/>
  <c r="DN157" i="23"/>
  <c r="DM157" i="23"/>
  <c r="DH157" i="23"/>
  <c r="DE157" i="23"/>
  <c r="DD157" i="23"/>
  <c r="DC157" i="23"/>
  <c r="EG156" i="23"/>
  <c r="EF156" i="23"/>
  <c r="EC156" i="23"/>
  <c r="EB156" i="23"/>
  <c r="EA156" i="23"/>
  <c r="DZ156" i="23"/>
  <c r="DY156" i="23"/>
  <c r="DX156" i="23"/>
  <c r="DW156" i="23"/>
  <c r="DV156" i="23"/>
  <c r="DU156" i="23"/>
  <c r="DT156" i="23"/>
  <c r="DS156" i="23"/>
  <c r="DR156" i="23"/>
  <c r="DQ156" i="23"/>
  <c r="DP156" i="23"/>
  <c r="DO156" i="23"/>
  <c r="DN156" i="23"/>
  <c r="DM156" i="23"/>
  <c r="DH156" i="23"/>
  <c r="DE156" i="23"/>
  <c r="DD156" i="23"/>
  <c r="DC156" i="23"/>
  <c r="EG155" i="23"/>
  <c r="EF155" i="23"/>
  <c r="EC155" i="23"/>
  <c r="EB155" i="23"/>
  <c r="EA155" i="23"/>
  <c r="DZ155" i="23"/>
  <c r="DY155" i="23"/>
  <c r="DX155" i="23"/>
  <c r="DW155" i="23"/>
  <c r="DV155" i="23"/>
  <c r="DU155" i="23"/>
  <c r="DT155" i="23"/>
  <c r="DS155" i="23"/>
  <c r="DR155" i="23"/>
  <c r="DQ155" i="23"/>
  <c r="DP155" i="23"/>
  <c r="DO155" i="23"/>
  <c r="DN155" i="23"/>
  <c r="DM155" i="23"/>
  <c r="DH155" i="23"/>
  <c r="DE155" i="23"/>
  <c r="DD155" i="23"/>
  <c r="DC155" i="23"/>
  <c r="EG154" i="23"/>
  <c r="EF154" i="23"/>
  <c r="EC154" i="23"/>
  <c r="EB154" i="23"/>
  <c r="EA154" i="23"/>
  <c r="DZ154" i="23"/>
  <c r="DY154" i="23"/>
  <c r="DX154" i="23"/>
  <c r="DW154" i="23"/>
  <c r="DV154" i="23"/>
  <c r="DU154" i="23"/>
  <c r="DT154" i="23"/>
  <c r="DS154" i="23"/>
  <c r="DR154" i="23"/>
  <c r="DQ154" i="23"/>
  <c r="DP154" i="23"/>
  <c r="DO154" i="23"/>
  <c r="DN154" i="23"/>
  <c r="DM154" i="23"/>
  <c r="DH154" i="23"/>
  <c r="DE154" i="23"/>
  <c r="DD154" i="23"/>
  <c r="DC154" i="23"/>
  <c r="EG153" i="23"/>
  <c r="EF153" i="23"/>
  <c r="EC153" i="23"/>
  <c r="EB153" i="23"/>
  <c r="EA153" i="23"/>
  <c r="DZ153" i="23"/>
  <c r="DY153" i="23"/>
  <c r="DX153" i="23"/>
  <c r="DW153" i="23"/>
  <c r="DV153" i="23"/>
  <c r="DU153" i="23"/>
  <c r="DT153" i="23"/>
  <c r="DS153" i="23"/>
  <c r="DR153" i="23"/>
  <c r="DQ153" i="23"/>
  <c r="DP153" i="23"/>
  <c r="DO153" i="23"/>
  <c r="DN153" i="23"/>
  <c r="DM153" i="23"/>
  <c r="DH153" i="23"/>
  <c r="DE153" i="23"/>
  <c r="DD153" i="23"/>
  <c r="DC153" i="23"/>
  <c r="EG152" i="23"/>
  <c r="EF152" i="23"/>
  <c r="EC152" i="23"/>
  <c r="EB152" i="23"/>
  <c r="EA152" i="23"/>
  <c r="DZ152" i="23"/>
  <c r="DY152" i="23"/>
  <c r="DX152" i="23"/>
  <c r="DW152" i="23"/>
  <c r="DV152" i="23"/>
  <c r="DU152" i="23"/>
  <c r="DT152" i="23"/>
  <c r="DS152" i="23"/>
  <c r="DR152" i="23"/>
  <c r="DQ152" i="23"/>
  <c r="DP152" i="23"/>
  <c r="DO152" i="23"/>
  <c r="DN152" i="23"/>
  <c r="DM152" i="23"/>
  <c r="DH152" i="23"/>
  <c r="DE152" i="23"/>
  <c r="DD152" i="23"/>
  <c r="DC152" i="23"/>
  <c r="EG151" i="23"/>
  <c r="EF151" i="23"/>
  <c r="EC151" i="23"/>
  <c r="EB151" i="23"/>
  <c r="EA151" i="23"/>
  <c r="DZ151" i="23"/>
  <c r="DY151" i="23"/>
  <c r="DX151" i="23"/>
  <c r="DW151" i="23"/>
  <c r="DV151" i="23"/>
  <c r="DU151" i="23"/>
  <c r="DT151" i="23"/>
  <c r="DS151" i="23"/>
  <c r="DR151" i="23"/>
  <c r="DQ151" i="23"/>
  <c r="DP151" i="23"/>
  <c r="DO151" i="23"/>
  <c r="DN151" i="23"/>
  <c r="DM151" i="23"/>
  <c r="DH151" i="23"/>
  <c r="DE151" i="23"/>
  <c r="DD151" i="23"/>
  <c r="DC151" i="23"/>
  <c r="EG150" i="23"/>
  <c r="EF150" i="23"/>
  <c r="EC150" i="23"/>
  <c r="EB150" i="23"/>
  <c r="EA150" i="23"/>
  <c r="DZ150" i="23"/>
  <c r="DY150" i="23"/>
  <c r="DX150" i="23"/>
  <c r="DW150" i="23"/>
  <c r="DV150" i="23"/>
  <c r="DU150" i="23"/>
  <c r="DT150" i="23"/>
  <c r="DS150" i="23"/>
  <c r="DR150" i="23"/>
  <c r="DQ150" i="23"/>
  <c r="DP150" i="23"/>
  <c r="DO150" i="23"/>
  <c r="DN150" i="23"/>
  <c r="DM150" i="23"/>
  <c r="DH150" i="23"/>
  <c r="DE150" i="23"/>
  <c r="DD150" i="23"/>
  <c r="DC150" i="23"/>
  <c r="EG149" i="23"/>
  <c r="EF149" i="23"/>
  <c r="EC149" i="23"/>
  <c r="EB149" i="23"/>
  <c r="EA149" i="23"/>
  <c r="DZ149" i="23"/>
  <c r="DY149" i="23"/>
  <c r="DX149" i="23"/>
  <c r="DW149" i="23"/>
  <c r="DV149" i="23"/>
  <c r="DU149" i="23"/>
  <c r="DT149" i="23"/>
  <c r="DS149" i="23"/>
  <c r="DR149" i="23"/>
  <c r="DQ149" i="23"/>
  <c r="DP149" i="23"/>
  <c r="DO149" i="23"/>
  <c r="DN149" i="23"/>
  <c r="DM149" i="23"/>
  <c r="DH149" i="23"/>
  <c r="DE149" i="23"/>
  <c r="DD149" i="23"/>
  <c r="DC149" i="23"/>
  <c r="EG148" i="23"/>
  <c r="EF148" i="23"/>
  <c r="EC148" i="23"/>
  <c r="EB148" i="23"/>
  <c r="EA148" i="23"/>
  <c r="DZ148" i="23"/>
  <c r="DY148" i="23"/>
  <c r="DX148" i="23"/>
  <c r="DW148" i="23"/>
  <c r="DV148" i="23"/>
  <c r="DU148" i="23"/>
  <c r="DT148" i="23"/>
  <c r="DS148" i="23"/>
  <c r="DR148" i="23"/>
  <c r="DQ148" i="23"/>
  <c r="DP148" i="23"/>
  <c r="DO148" i="23"/>
  <c r="DN148" i="23"/>
  <c r="DM148" i="23"/>
  <c r="DH148" i="23"/>
  <c r="DE148" i="23"/>
  <c r="DD148" i="23"/>
  <c r="DC148" i="23"/>
  <c r="EG147" i="23"/>
  <c r="EF147" i="23"/>
  <c r="EC147" i="23"/>
  <c r="EB147" i="23"/>
  <c r="EA147" i="23"/>
  <c r="DZ147" i="23"/>
  <c r="DY147" i="23"/>
  <c r="DX147" i="23"/>
  <c r="DW147" i="23"/>
  <c r="DV147" i="23"/>
  <c r="DU147" i="23"/>
  <c r="DT147" i="23"/>
  <c r="DS147" i="23"/>
  <c r="DR147" i="23"/>
  <c r="DQ147" i="23"/>
  <c r="DP147" i="23"/>
  <c r="DO147" i="23"/>
  <c r="DN147" i="23"/>
  <c r="DM147" i="23"/>
  <c r="DH147" i="23"/>
  <c r="DE147" i="23"/>
  <c r="DD147" i="23"/>
  <c r="DC147" i="23"/>
  <c r="EG146" i="23"/>
  <c r="EF146" i="23"/>
  <c r="EC146" i="23"/>
  <c r="EB146" i="23"/>
  <c r="EA146" i="23"/>
  <c r="DZ146" i="23"/>
  <c r="DY146" i="23"/>
  <c r="DX146" i="23"/>
  <c r="DW146" i="23"/>
  <c r="DV146" i="23"/>
  <c r="DU146" i="23"/>
  <c r="DT146" i="23"/>
  <c r="DS146" i="23"/>
  <c r="DR146" i="23"/>
  <c r="DQ146" i="23"/>
  <c r="DP146" i="23"/>
  <c r="DO146" i="23"/>
  <c r="DN146" i="23"/>
  <c r="DM146" i="23"/>
  <c r="DH146" i="23"/>
  <c r="DE146" i="23"/>
  <c r="DD146" i="23"/>
  <c r="DC146" i="23"/>
  <c r="EG145" i="23"/>
  <c r="EF145" i="23"/>
  <c r="EC145" i="23"/>
  <c r="EB145" i="23"/>
  <c r="EA145" i="23"/>
  <c r="DZ145" i="23"/>
  <c r="DY145" i="23"/>
  <c r="DX145" i="23"/>
  <c r="DW145" i="23"/>
  <c r="DV145" i="23"/>
  <c r="DU145" i="23"/>
  <c r="DT145" i="23"/>
  <c r="DS145" i="23"/>
  <c r="DR145" i="23"/>
  <c r="DQ145" i="23"/>
  <c r="DP145" i="23"/>
  <c r="DO145" i="23"/>
  <c r="DN145" i="23"/>
  <c r="DM145" i="23"/>
  <c r="DH145" i="23"/>
  <c r="DE145" i="23"/>
  <c r="DD145" i="23"/>
  <c r="DC145" i="23"/>
  <c r="EG144" i="23"/>
  <c r="EF144" i="23"/>
  <c r="EC144" i="23"/>
  <c r="EB144" i="23"/>
  <c r="EA144" i="23"/>
  <c r="DZ144" i="23"/>
  <c r="DY144" i="23"/>
  <c r="DX144" i="23"/>
  <c r="DW144" i="23"/>
  <c r="DV144" i="23"/>
  <c r="DU144" i="23"/>
  <c r="DT144" i="23"/>
  <c r="DS144" i="23"/>
  <c r="DR144" i="23"/>
  <c r="DQ144" i="23"/>
  <c r="DP144" i="23"/>
  <c r="DO144" i="23"/>
  <c r="DN144" i="23"/>
  <c r="DM144" i="23"/>
  <c r="DH144" i="23"/>
  <c r="DE144" i="23"/>
  <c r="DD144" i="23"/>
  <c r="DC144" i="23"/>
  <c r="EG143" i="23"/>
  <c r="EF143" i="23"/>
  <c r="EC143" i="23"/>
  <c r="EB143" i="23"/>
  <c r="EA143" i="23"/>
  <c r="DZ143" i="23"/>
  <c r="DY143" i="23"/>
  <c r="DX143" i="23"/>
  <c r="DW143" i="23"/>
  <c r="DV143" i="23"/>
  <c r="DU143" i="23"/>
  <c r="DT143" i="23"/>
  <c r="DS143" i="23"/>
  <c r="DR143" i="23"/>
  <c r="DQ143" i="23"/>
  <c r="DP143" i="23"/>
  <c r="DO143" i="23"/>
  <c r="DN143" i="23"/>
  <c r="DM143" i="23"/>
  <c r="DH143" i="23"/>
  <c r="DE143" i="23"/>
  <c r="DD143" i="23"/>
  <c r="DC143" i="23"/>
  <c r="EG142" i="23"/>
  <c r="EF142" i="23"/>
  <c r="EC142" i="23"/>
  <c r="EB142" i="23"/>
  <c r="EA142" i="23"/>
  <c r="DZ142" i="23"/>
  <c r="DY142" i="23"/>
  <c r="DX142" i="23"/>
  <c r="DW142" i="23"/>
  <c r="DV142" i="23"/>
  <c r="DU142" i="23"/>
  <c r="DT142" i="23"/>
  <c r="DS142" i="23"/>
  <c r="DR142" i="23"/>
  <c r="DQ142" i="23"/>
  <c r="DP142" i="23"/>
  <c r="DO142" i="23"/>
  <c r="DN142" i="23"/>
  <c r="DM142" i="23"/>
  <c r="DH142" i="23"/>
  <c r="DE142" i="23"/>
  <c r="DD142" i="23"/>
  <c r="DC142" i="23"/>
  <c r="EG141" i="23"/>
  <c r="EF141" i="23"/>
  <c r="EC141" i="23"/>
  <c r="EB141" i="23"/>
  <c r="EA141" i="23"/>
  <c r="DZ141" i="23"/>
  <c r="DY141" i="23"/>
  <c r="DX141" i="23"/>
  <c r="DW141" i="23"/>
  <c r="DV141" i="23"/>
  <c r="DU141" i="23"/>
  <c r="DT141" i="23"/>
  <c r="DS141" i="23"/>
  <c r="DR141" i="23"/>
  <c r="DQ141" i="23"/>
  <c r="DP141" i="23"/>
  <c r="DO141" i="23"/>
  <c r="DN141" i="23"/>
  <c r="DM141" i="23"/>
  <c r="DH141" i="23"/>
  <c r="DE141" i="23"/>
  <c r="DD141" i="23"/>
  <c r="DC141" i="23"/>
  <c r="EG140" i="23"/>
  <c r="EF140" i="23"/>
  <c r="EC140" i="23"/>
  <c r="EB140" i="23"/>
  <c r="EA140" i="23"/>
  <c r="DZ140" i="23"/>
  <c r="DY140" i="23"/>
  <c r="DX140" i="23"/>
  <c r="DW140" i="23"/>
  <c r="DV140" i="23"/>
  <c r="DU140" i="23"/>
  <c r="DT140" i="23"/>
  <c r="DS140" i="23"/>
  <c r="DR140" i="23"/>
  <c r="DQ140" i="23"/>
  <c r="DP140" i="23"/>
  <c r="DO140" i="23"/>
  <c r="DN140" i="23"/>
  <c r="DM140" i="23"/>
  <c r="DH140" i="23"/>
  <c r="DE140" i="23"/>
  <c r="DD140" i="23"/>
  <c r="DC140" i="23"/>
  <c r="EG139" i="23"/>
  <c r="EF139" i="23"/>
  <c r="EC139" i="23"/>
  <c r="EB139" i="23"/>
  <c r="EA139" i="23"/>
  <c r="DZ139" i="23"/>
  <c r="DY139" i="23"/>
  <c r="DX139" i="23"/>
  <c r="DW139" i="23"/>
  <c r="DV139" i="23"/>
  <c r="DU139" i="23"/>
  <c r="DT139" i="23"/>
  <c r="DS139" i="23"/>
  <c r="DR139" i="23"/>
  <c r="DQ139" i="23"/>
  <c r="DP139" i="23"/>
  <c r="DO139" i="23"/>
  <c r="DN139" i="23"/>
  <c r="DM139" i="23"/>
  <c r="DH139" i="23"/>
  <c r="DE139" i="23"/>
  <c r="DD139" i="23"/>
  <c r="DC139" i="23"/>
  <c r="EG138" i="23"/>
  <c r="EF138" i="23"/>
  <c r="EC138" i="23"/>
  <c r="EB138" i="23"/>
  <c r="EA138" i="23"/>
  <c r="DZ138" i="23"/>
  <c r="DY138" i="23"/>
  <c r="DX138" i="23"/>
  <c r="DW138" i="23"/>
  <c r="DV138" i="23"/>
  <c r="DU138" i="23"/>
  <c r="DT138" i="23"/>
  <c r="DS138" i="23"/>
  <c r="DR138" i="23"/>
  <c r="DQ138" i="23"/>
  <c r="DP138" i="23"/>
  <c r="DO138" i="23"/>
  <c r="DN138" i="23"/>
  <c r="DM138" i="23"/>
  <c r="DH138" i="23"/>
  <c r="DE138" i="23"/>
  <c r="DD138" i="23"/>
  <c r="DC138" i="23"/>
  <c r="EG137" i="23"/>
  <c r="EF137" i="23"/>
  <c r="EC137" i="23"/>
  <c r="EB137" i="23"/>
  <c r="EA137" i="23"/>
  <c r="DZ137" i="23"/>
  <c r="DY137" i="23"/>
  <c r="DX137" i="23"/>
  <c r="DW137" i="23"/>
  <c r="DV137" i="23"/>
  <c r="DU137" i="23"/>
  <c r="DT137" i="23"/>
  <c r="DS137" i="23"/>
  <c r="DR137" i="23"/>
  <c r="DQ137" i="23"/>
  <c r="DP137" i="23"/>
  <c r="DO137" i="23"/>
  <c r="DN137" i="23"/>
  <c r="DM137" i="23"/>
  <c r="DH137" i="23"/>
  <c r="DE137" i="23"/>
  <c r="DD137" i="23"/>
  <c r="DC137" i="23"/>
  <c r="EG136" i="23"/>
  <c r="EF136" i="23"/>
  <c r="EC136" i="23"/>
  <c r="EB136" i="23"/>
  <c r="EA136" i="23"/>
  <c r="DZ136" i="23"/>
  <c r="DY136" i="23"/>
  <c r="DX136" i="23"/>
  <c r="DW136" i="23"/>
  <c r="DV136" i="23"/>
  <c r="DU136" i="23"/>
  <c r="DT136" i="23"/>
  <c r="DS136" i="23"/>
  <c r="DR136" i="23"/>
  <c r="DQ136" i="23"/>
  <c r="DP136" i="23"/>
  <c r="DO136" i="23"/>
  <c r="DN136" i="23"/>
  <c r="DM136" i="23"/>
  <c r="DH136" i="23"/>
  <c r="DE136" i="23"/>
  <c r="DD136" i="23"/>
  <c r="DC136" i="23"/>
  <c r="EG135" i="23"/>
  <c r="EF135" i="23"/>
  <c r="EC135" i="23"/>
  <c r="EB135" i="23"/>
  <c r="EA135" i="23"/>
  <c r="DZ135" i="23"/>
  <c r="DY135" i="23"/>
  <c r="DX135" i="23"/>
  <c r="DW135" i="23"/>
  <c r="DV135" i="23"/>
  <c r="DU135" i="23"/>
  <c r="DT135" i="23"/>
  <c r="DS135" i="23"/>
  <c r="DR135" i="23"/>
  <c r="DQ135" i="23"/>
  <c r="DP135" i="23"/>
  <c r="DO135" i="23"/>
  <c r="DN135" i="23"/>
  <c r="DM135" i="23"/>
  <c r="DH135" i="23"/>
  <c r="DE135" i="23"/>
  <c r="DD135" i="23"/>
  <c r="DC135" i="23"/>
  <c r="EG134" i="23"/>
  <c r="EF134" i="23"/>
  <c r="EC134" i="23"/>
  <c r="EB134" i="23"/>
  <c r="EA134" i="23"/>
  <c r="DZ134" i="23"/>
  <c r="DY134" i="23"/>
  <c r="DX134" i="23"/>
  <c r="DW134" i="23"/>
  <c r="DV134" i="23"/>
  <c r="DU134" i="23"/>
  <c r="DT134" i="23"/>
  <c r="DS134" i="23"/>
  <c r="DR134" i="23"/>
  <c r="DQ134" i="23"/>
  <c r="DP134" i="23"/>
  <c r="DO134" i="23"/>
  <c r="DN134" i="23"/>
  <c r="DM134" i="23"/>
  <c r="DH134" i="23"/>
  <c r="DE134" i="23"/>
  <c r="DD134" i="23"/>
  <c r="DC134" i="23"/>
  <c r="EG133" i="23"/>
  <c r="EF133" i="23"/>
  <c r="EC133" i="23"/>
  <c r="EB133" i="23"/>
  <c r="EA133" i="23"/>
  <c r="DZ133" i="23"/>
  <c r="DY133" i="23"/>
  <c r="DX133" i="23"/>
  <c r="DW133" i="23"/>
  <c r="DV133" i="23"/>
  <c r="DU133" i="23"/>
  <c r="DT133" i="23"/>
  <c r="DS133" i="23"/>
  <c r="DR133" i="23"/>
  <c r="DQ133" i="23"/>
  <c r="DP133" i="23"/>
  <c r="DO133" i="23"/>
  <c r="DN133" i="23"/>
  <c r="DM133" i="23"/>
  <c r="DH133" i="23"/>
  <c r="DE133" i="23"/>
  <c r="DD133" i="23"/>
  <c r="DC133" i="23"/>
  <c r="EG132" i="23"/>
  <c r="EF132" i="23"/>
  <c r="EC132" i="23"/>
  <c r="EB132" i="23"/>
  <c r="EA132" i="23"/>
  <c r="DZ132" i="23"/>
  <c r="DY132" i="23"/>
  <c r="DX132" i="23"/>
  <c r="DW132" i="23"/>
  <c r="DV132" i="23"/>
  <c r="DU132" i="23"/>
  <c r="DT132" i="23"/>
  <c r="DS132" i="23"/>
  <c r="DR132" i="23"/>
  <c r="DQ132" i="23"/>
  <c r="DP132" i="23"/>
  <c r="DO132" i="23"/>
  <c r="DN132" i="23"/>
  <c r="DM132" i="23"/>
  <c r="DH132" i="23"/>
  <c r="DE132" i="23"/>
  <c r="DD132" i="23"/>
  <c r="DC132" i="23"/>
  <c r="EG131" i="23"/>
  <c r="EF131" i="23"/>
  <c r="EC131" i="23"/>
  <c r="EB131" i="23"/>
  <c r="EA131" i="23"/>
  <c r="DZ131" i="23"/>
  <c r="DY131" i="23"/>
  <c r="DX131" i="23"/>
  <c r="DW131" i="23"/>
  <c r="DV131" i="23"/>
  <c r="DU131" i="23"/>
  <c r="DT131" i="23"/>
  <c r="DS131" i="23"/>
  <c r="DR131" i="23"/>
  <c r="DQ131" i="23"/>
  <c r="DP131" i="23"/>
  <c r="DO131" i="23"/>
  <c r="DN131" i="23"/>
  <c r="DM131" i="23"/>
  <c r="DH131" i="23"/>
  <c r="DE131" i="23"/>
  <c r="DD131" i="23"/>
  <c r="DC131" i="23"/>
  <c r="EG130" i="23"/>
  <c r="EF130" i="23"/>
  <c r="EC130" i="23"/>
  <c r="EB130" i="23"/>
  <c r="EA130" i="23"/>
  <c r="DZ130" i="23"/>
  <c r="DY130" i="23"/>
  <c r="DX130" i="23"/>
  <c r="DW130" i="23"/>
  <c r="DV130" i="23"/>
  <c r="DU130" i="23"/>
  <c r="DT130" i="23"/>
  <c r="DS130" i="23"/>
  <c r="DR130" i="23"/>
  <c r="DQ130" i="23"/>
  <c r="DP130" i="23"/>
  <c r="DO130" i="23"/>
  <c r="DN130" i="23"/>
  <c r="DM130" i="23"/>
  <c r="DH130" i="23"/>
  <c r="DE130" i="23"/>
  <c r="DD130" i="23"/>
  <c r="DC130" i="23"/>
  <c r="EG129" i="23"/>
  <c r="EF129" i="23"/>
  <c r="EC129" i="23"/>
  <c r="EB129" i="23"/>
  <c r="EA129" i="23"/>
  <c r="DZ129" i="23"/>
  <c r="DY129" i="23"/>
  <c r="DX129" i="23"/>
  <c r="DW129" i="23"/>
  <c r="DV129" i="23"/>
  <c r="DU129" i="23"/>
  <c r="DT129" i="23"/>
  <c r="DS129" i="23"/>
  <c r="DR129" i="23"/>
  <c r="DQ129" i="23"/>
  <c r="DP129" i="23"/>
  <c r="DO129" i="23"/>
  <c r="DN129" i="23"/>
  <c r="DM129" i="23"/>
  <c r="DH129" i="23"/>
  <c r="DE129" i="23"/>
  <c r="DD129" i="23"/>
  <c r="DC129" i="23"/>
  <c r="EG128" i="23"/>
  <c r="EF128" i="23"/>
  <c r="EC128" i="23"/>
  <c r="EB128" i="23"/>
  <c r="EA128" i="23"/>
  <c r="DZ128" i="23"/>
  <c r="DY128" i="23"/>
  <c r="DX128" i="23"/>
  <c r="DW128" i="23"/>
  <c r="DV128" i="23"/>
  <c r="DU128" i="23"/>
  <c r="DT128" i="23"/>
  <c r="DS128" i="23"/>
  <c r="DR128" i="23"/>
  <c r="DQ128" i="23"/>
  <c r="DP128" i="23"/>
  <c r="DO128" i="23"/>
  <c r="DN128" i="23"/>
  <c r="DM128" i="23"/>
  <c r="DH128" i="23"/>
  <c r="DE128" i="23"/>
  <c r="DD128" i="23"/>
  <c r="DC128" i="23"/>
  <c r="EG127" i="23"/>
  <c r="EF127" i="23"/>
  <c r="EC127" i="23"/>
  <c r="EB127" i="23"/>
  <c r="EA127" i="23"/>
  <c r="DZ127" i="23"/>
  <c r="DY127" i="23"/>
  <c r="DX127" i="23"/>
  <c r="DW127" i="23"/>
  <c r="DV127" i="23"/>
  <c r="DU127" i="23"/>
  <c r="DT127" i="23"/>
  <c r="DS127" i="23"/>
  <c r="DR127" i="23"/>
  <c r="DQ127" i="23"/>
  <c r="DP127" i="23"/>
  <c r="DO127" i="23"/>
  <c r="DN127" i="23"/>
  <c r="DM127" i="23"/>
  <c r="DH127" i="23"/>
  <c r="DE127" i="23"/>
  <c r="DD127" i="23"/>
  <c r="DC127" i="23"/>
  <c r="EG126" i="23"/>
  <c r="EF126" i="23"/>
  <c r="EC126" i="23"/>
  <c r="EB126" i="23"/>
  <c r="EA126" i="23"/>
  <c r="DZ126" i="23"/>
  <c r="DY126" i="23"/>
  <c r="DX126" i="23"/>
  <c r="DW126" i="23"/>
  <c r="DV126" i="23"/>
  <c r="DU126" i="23"/>
  <c r="DT126" i="23"/>
  <c r="DS126" i="23"/>
  <c r="DR126" i="23"/>
  <c r="DQ126" i="23"/>
  <c r="DP126" i="23"/>
  <c r="DO126" i="23"/>
  <c r="DN126" i="23"/>
  <c r="DM126" i="23"/>
  <c r="DH126" i="23"/>
  <c r="DE126" i="23"/>
  <c r="DD126" i="23"/>
  <c r="DC126" i="23"/>
  <c r="EG125" i="23"/>
  <c r="EF125" i="23"/>
  <c r="EC125" i="23"/>
  <c r="EB125" i="23"/>
  <c r="EA125" i="23"/>
  <c r="DZ125" i="23"/>
  <c r="DY125" i="23"/>
  <c r="DX125" i="23"/>
  <c r="DW125" i="23"/>
  <c r="DV125" i="23"/>
  <c r="DU125" i="23"/>
  <c r="DT125" i="23"/>
  <c r="DS125" i="23"/>
  <c r="DR125" i="23"/>
  <c r="DQ125" i="23"/>
  <c r="DP125" i="23"/>
  <c r="DO125" i="23"/>
  <c r="DN125" i="23"/>
  <c r="DM125" i="23"/>
  <c r="DH125" i="23"/>
  <c r="DE125" i="23"/>
  <c r="DD125" i="23"/>
  <c r="DC125" i="23"/>
  <c r="EG124" i="23"/>
  <c r="EF124" i="23"/>
  <c r="EC124" i="23"/>
  <c r="EB124" i="23"/>
  <c r="EA124" i="23"/>
  <c r="DZ124" i="23"/>
  <c r="DY124" i="23"/>
  <c r="DX124" i="23"/>
  <c r="DW124" i="23"/>
  <c r="DV124" i="23"/>
  <c r="DU124" i="23"/>
  <c r="DT124" i="23"/>
  <c r="DS124" i="23"/>
  <c r="DR124" i="23"/>
  <c r="DQ124" i="23"/>
  <c r="DP124" i="23"/>
  <c r="DO124" i="23"/>
  <c r="DN124" i="23"/>
  <c r="DM124" i="23"/>
  <c r="DH124" i="23"/>
  <c r="DE124" i="23"/>
  <c r="DD124" i="23"/>
  <c r="DC124" i="23"/>
  <c r="EG123" i="23"/>
  <c r="EF123" i="23"/>
  <c r="EC123" i="23"/>
  <c r="EB123" i="23"/>
  <c r="EA123" i="23"/>
  <c r="DZ123" i="23"/>
  <c r="DY123" i="23"/>
  <c r="DX123" i="23"/>
  <c r="DW123" i="23"/>
  <c r="DV123" i="23"/>
  <c r="DU123" i="23"/>
  <c r="DT123" i="23"/>
  <c r="DS123" i="23"/>
  <c r="DR123" i="23"/>
  <c r="DQ123" i="23"/>
  <c r="DP123" i="23"/>
  <c r="DO123" i="23"/>
  <c r="DN123" i="23"/>
  <c r="DM123" i="23"/>
  <c r="DH123" i="23"/>
  <c r="DE123" i="23"/>
  <c r="DD123" i="23"/>
  <c r="DC123" i="23"/>
  <c r="EG122" i="23"/>
  <c r="EF122" i="23"/>
  <c r="EC122" i="23"/>
  <c r="EB122" i="23"/>
  <c r="EA122" i="23"/>
  <c r="DZ122" i="23"/>
  <c r="DY122" i="23"/>
  <c r="DX122" i="23"/>
  <c r="DW122" i="23"/>
  <c r="DV122" i="23"/>
  <c r="DU122" i="23"/>
  <c r="DT122" i="23"/>
  <c r="DS122" i="23"/>
  <c r="DR122" i="23"/>
  <c r="DQ122" i="23"/>
  <c r="DP122" i="23"/>
  <c r="DO122" i="23"/>
  <c r="DN122" i="23"/>
  <c r="DM122" i="23"/>
  <c r="DH122" i="23"/>
  <c r="DE122" i="23"/>
  <c r="DD122" i="23"/>
  <c r="DC122" i="23"/>
  <c r="EG121" i="23"/>
  <c r="EF121" i="23"/>
  <c r="EC121" i="23"/>
  <c r="EB121" i="23"/>
  <c r="EA121" i="23"/>
  <c r="DZ121" i="23"/>
  <c r="DY121" i="23"/>
  <c r="DX121" i="23"/>
  <c r="DW121" i="23"/>
  <c r="DV121" i="23"/>
  <c r="DU121" i="23"/>
  <c r="DT121" i="23"/>
  <c r="DS121" i="23"/>
  <c r="DR121" i="23"/>
  <c r="DQ121" i="23"/>
  <c r="DP121" i="23"/>
  <c r="DO121" i="23"/>
  <c r="DN121" i="23"/>
  <c r="DM121" i="23"/>
  <c r="DH121" i="23"/>
  <c r="DE121" i="23"/>
  <c r="DD121" i="23"/>
  <c r="DC121" i="23"/>
  <c r="EG120" i="23"/>
  <c r="EF120" i="23"/>
  <c r="EC120" i="23"/>
  <c r="EB120" i="23"/>
  <c r="EA120" i="23"/>
  <c r="DZ120" i="23"/>
  <c r="DY120" i="23"/>
  <c r="DX120" i="23"/>
  <c r="DW120" i="23"/>
  <c r="DV120" i="23"/>
  <c r="DU120" i="23"/>
  <c r="DT120" i="23"/>
  <c r="DS120" i="23"/>
  <c r="DR120" i="23"/>
  <c r="DQ120" i="23"/>
  <c r="DP120" i="23"/>
  <c r="DO120" i="23"/>
  <c r="DN120" i="23"/>
  <c r="DM120" i="23"/>
  <c r="DH120" i="23"/>
  <c r="DE120" i="23"/>
  <c r="DD120" i="23"/>
  <c r="DC120" i="23"/>
  <c r="EG119" i="23"/>
  <c r="EF119" i="23"/>
  <c r="EC119" i="23"/>
  <c r="EB119" i="23"/>
  <c r="EA119" i="23"/>
  <c r="DZ119" i="23"/>
  <c r="DY119" i="23"/>
  <c r="DX119" i="23"/>
  <c r="DW119" i="23"/>
  <c r="DV119" i="23"/>
  <c r="DU119" i="23"/>
  <c r="DT119" i="23"/>
  <c r="DS119" i="23"/>
  <c r="DR119" i="23"/>
  <c r="DQ119" i="23"/>
  <c r="DP119" i="23"/>
  <c r="DO119" i="23"/>
  <c r="DN119" i="23"/>
  <c r="DM119" i="23"/>
  <c r="DH119" i="23"/>
  <c r="DE119" i="23"/>
  <c r="DD119" i="23"/>
  <c r="DC119" i="23"/>
  <c r="EG118" i="23"/>
  <c r="EF118" i="23"/>
  <c r="EC118" i="23"/>
  <c r="EB118" i="23"/>
  <c r="EA118" i="23"/>
  <c r="DZ118" i="23"/>
  <c r="DY118" i="23"/>
  <c r="DX118" i="23"/>
  <c r="DW118" i="23"/>
  <c r="DV118" i="23"/>
  <c r="DU118" i="23"/>
  <c r="DT118" i="23"/>
  <c r="DS118" i="23"/>
  <c r="DR118" i="23"/>
  <c r="DQ118" i="23"/>
  <c r="DP118" i="23"/>
  <c r="DO118" i="23"/>
  <c r="DN118" i="23"/>
  <c r="DM118" i="23"/>
  <c r="DH118" i="23"/>
  <c r="DE118" i="23"/>
  <c r="DD118" i="23"/>
  <c r="DC118" i="23"/>
  <c r="EG117" i="23"/>
  <c r="EF117" i="23"/>
  <c r="EC117" i="23"/>
  <c r="EB117" i="23"/>
  <c r="EA117" i="23"/>
  <c r="DZ117" i="23"/>
  <c r="DY117" i="23"/>
  <c r="DX117" i="23"/>
  <c r="DW117" i="23"/>
  <c r="DV117" i="23"/>
  <c r="DU117" i="23"/>
  <c r="DT117" i="23"/>
  <c r="DS117" i="23"/>
  <c r="DR117" i="23"/>
  <c r="DQ117" i="23"/>
  <c r="DP117" i="23"/>
  <c r="DO117" i="23"/>
  <c r="DN117" i="23"/>
  <c r="DM117" i="23"/>
  <c r="DH117" i="23"/>
  <c r="DE117" i="23"/>
  <c r="DD117" i="23"/>
  <c r="DC117" i="23"/>
  <c r="EG116" i="23"/>
  <c r="EF116" i="23"/>
  <c r="EC116" i="23"/>
  <c r="EB116" i="23"/>
  <c r="EA116" i="23"/>
  <c r="DZ116" i="23"/>
  <c r="DY116" i="23"/>
  <c r="DX116" i="23"/>
  <c r="DW116" i="23"/>
  <c r="DV116" i="23"/>
  <c r="DU116" i="23"/>
  <c r="DT116" i="23"/>
  <c r="DS116" i="23"/>
  <c r="DR116" i="23"/>
  <c r="DQ116" i="23"/>
  <c r="DP116" i="23"/>
  <c r="DO116" i="23"/>
  <c r="DN116" i="23"/>
  <c r="DM116" i="23"/>
  <c r="DH116" i="23"/>
  <c r="DE116" i="23"/>
  <c r="DD116" i="23"/>
  <c r="DC116" i="23"/>
  <c r="EG115" i="23"/>
  <c r="EF115" i="23"/>
  <c r="EC115" i="23"/>
  <c r="EB115" i="23"/>
  <c r="EA115" i="23"/>
  <c r="DZ115" i="23"/>
  <c r="DY115" i="23"/>
  <c r="DX115" i="23"/>
  <c r="DW115" i="23"/>
  <c r="DV115" i="23"/>
  <c r="DU115" i="23"/>
  <c r="DT115" i="23"/>
  <c r="DS115" i="23"/>
  <c r="DR115" i="23"/>
  <c r="DQ115" i="23"/>
  <c r="DP115" i="23"/>
  <c r="DO115" i="23"/>
  <c r="DN115" i="23"/>
  <c r="DM115" i="23"/>
  <c r="DH115" i="23"/>
  <c r="DE115" i="23"/>
  <c r="DD115" i="23"/>
  <c r="DC115" i="23"/>
  <c r="EG114" i="23"/>
  <c r="EF114" i="23"/>
  <c r="EC114" i="23"/>
  <c r="EB114" i="23"/>
  <c r="EA114" i="23"/>
  <c r="DZ114" i="23"/>
  <c r="DY114" i="23"/>
  <c r="DX114" i="23"/>
  <c r="DW114" i="23"/>
  <c r="DV114" i="23"/>
  <c r="DU114" i="23"/>
  <c r="DT114" i="23"/>
  <c r="DS114" i="23"/>
  <c r="DR114" i="23"/>
  <c r="DQ114" i="23"/>
  <c r="DP114" i="23"/>
  <c r="DO114" i="23"/>
  <c r="DN114" i="23"/>
  <c r="DM114" i="23"/>
  <c r="DH114" i="23"/>
  <c r="DE114" i="23"/>
  <c r="DD114" i="23"/>
  <c r="DC114" i="23"/>
  <c r="EG113" i="23"/>
  <c r="EC113" i="23"/>
  <c r="EB113" i="23"/>
  <c r="EA113" i="23"/>
  <c r="DZ113" i="23"/>
  <c r="DY113" i="23"/>
  <c r="DX113" i="23"/>
  <c r="DW113" i="23"/>
  <c r="DV113" i="23"/>
  <c r="DU113" i="23"/>
  <c r="DT113" i="23"/>
  <c r="DS113" i="23"/>
  <c r="DR113" i="23"/>
  <c r="DQ113" i="23"/>
  <c r="DP113" i="23"/>
  <c r="DO113" i="23"/>
  <c r="DN113" i="23"/>
  <c r="DM113" i="23"/>
  <c r="DH113" i="23"/>
  <c r="DE113" i="23"/>
  <c r="DD113" i="23"/>
  <c r="DC113" i="23"/>
  <c r="EG441" i="23"/>
  <c r="EF441" i="23"/>
  <c r="EC441" i="23"/>
  <c r="EB441" i="23"/>
  <c r="EA441" i="23"/>
  <c r="DZ441" i="23"/>
  <c r="DY441" i="23"/>
  <c r="DX441" i="23"/>
  <c r="DW441" i="23"/>
  <c r="DV441" i="23"/>
  <c r="DU441" i="23"/>
  <c r="DT441" i="23"/>
  <c r="DS441" i="23"/>
  <c r="DR441" i="23"/>
  <c r="DQ441" i="23"/>
  <c r="DP441" i="23"/>
  <c r="DO441" i="23"/>
  <c r="DN441" i="23"/>
  <c r="DM441" i="23"/>
  <c r="DH441" i="23"/>
  <c r="DE441" i="23"/>
  <c r="DD441" i="23"/>
  <c r="DC441" i="23"/>
  <c r="EG112" i="23"/>
  <c r="EF112" i="23"/>
  <c r="EC112" i="23"/>
  <c r="EB112" i="23"/>
  <c r="EA112" i="23"/>
  <c r="DZ112" i="23"/>
  <c r="DY112" i="23"/>
  <c r="DX112" i="23"/>
  <c r="DW112" i="23"/>
  <c r="DV112" i="23"/>
  <c r="DU112" i="23"/>
  <c r="DT112" i="23"/>
  <c r="DS112" i="23"/>
  <c r="DR112" i="23"/>
  <c r="DQ112" i="23"/>
  <c r="DP112" i="23"/>
  <c r="DO112" i="23"/>
  <c r="DN112" i="23"/>
  <c r="DM112" i="23"/>
  <c r="DH112" i="23"/>
  <c r="DE112" i="23"/>
  <c r="DD112" i="23"/>
  <c r="DC112" i="23"/>
  <c r="EG111" i="23"/>
  <c r="EF111" i="23"/>
  <c r="EC111" i="23"/>
  <c r="EB111" i="23"/>
  <c r="EA111" i="23"/>
  <c r="DZ111" i="23"/>
  <c r="DY111" i="23"/>
  <c r="DX111" i="23"/>
  <c r="DW111" i="23"/>
  <c r="DV111" i="23"/>
  <c r="DU111" i="23"/>
  <c r="DT111" i="23"/>
  <c r="DS111" i="23"/>
  <c r="DR111" i="23"/>
  <c r="DQ111" i="23"/>
  <c r="DP111" i="23"/>
  <c r="DO111" i="23"/>
  <c r="DN111" i="23"/>
  <c r="DM111" i="23"/>
  <c r="DH111" i="23"/>
  <c r="DE111" i="23"/>
  <c r="DD111" i="23"/>
  <c r="DC111" i="23"/>
  <c r="EG110" i="23"/>
  <c r="EF110" i="23"/>
  <c r="EC110" i="23"/>
  <c r="EB110" i="23"/>
  <c r="EA110" i="23"/>
  <c r="DZ110" i="23"/>
  <c r="DY110" i="23"/>
  <c r="DX110" i="23"/>
  <c r="DW110" i="23"/>
  <c r="DV110" i="23"/>
  <c r="DU110" i="23"/>
  <c r="DT110" i="23"/>
  <c r="DS110" i="23"/>
  <c r="DR110" i="23"/>
  <c r="DQ110" i="23"/>
  <c r="DP110" i="23"/>
  <c r="DO110" i="23"/>
  <c r="DN110" i="23"/>
  <c r="DM110" i="23"/>
  <c r="DH110" i="23"/>
  <c r="DE110" i="23"/>
  <c r="DD110" i="23"/>
  <c r="DC110" i="23"/>
  <c r="EG109" i="23"/>
  <c r="EF109" i="23"/>
  <c r="EC109" i="23"/>
  <c r="EB109" i="23"/>
  <c r="EA109" i="23"/>
  <c r="DZ109" i="23"/>
  <c r="DY109" i="23"/>
  <c r="DX109" i="23"/>
  <c r="DW109" i="23"/>
  <c r="DV109" i="23"/>
  <c r="DU109" i="23"/>
  <c r="DT109" i="23"/>
  <c r="DS109" i="23"/>
  <c r="DR109" i="23"/>
  <c r="DQ109" i="23"/>
  <c r="DP109" i="23"/>
  <c r="DO109" i="23"/>
  <c r="DN109" i="23"/>
  <c r="DM109" i="23"/>
  <c r="DH109" i="23"/>
  <c r="DE109" i="23"/>
  <c r="DD109" i="23"/>
  <c r="DC109" i="23"/>
  <c r="EG108" i="23"/>
  <c r="EF108" i="23"/>
  <c r="EC108" i="23"/>
  <c r="EB108" i="23"/>
  <c r="EA108" i="23"/>
  <c r="DZ108" i="23"/>
  <c r="DY108" i="23"/>
  <c r="DX108" i="23"/>
  <c r="DW108" i="23"/>
  <c r="DV108" i="23"/>
  <c r="DU108" i="23"/>
  <c r="DT108" i="23"/>
  <c r="DS108" i="23"/>
  <c r="DR108" i="23"/>
  <c r="DQ108" i="23"/>
  <c r="DP108" i="23"/>
  <c r="DO108" i="23"/>
  <c r="DN108" i="23"/>
  <c r="DM108" i="23"/>
  <c r="DH108" i="23"/>
  <c r="DE108" i="23"/>
  <c r="DD108" i="23"/>
  <c r="DC108" i="23"/>
  <c r="EG107" i="23"/>
  <c r="EF107" i="23"/>
  <c r="EC107" i="23"/>
  <c r="EB107" i="23"/>
  <c r="EA107" i="23"/>
  <c r="DZ107" i="23"/>
  <c r="DY107" i="23"/>
  <c r="DX107" i="23"/>
  <c r="DW107" i="23"/>
  <c r="DV107" i="23"/>
  <c r="DU107" i="23"/>
  <c r="DT107" i="23"/>
  <c r="DS107" i="23"/>
  <c r="DR107" i="23"/>
  <c r="DQ107" i="23"/>
  <c r="DP107" i="23"/>
  <c r="DO107" i="23"/>
  <c r="DN107" i="23"/>
  <c r="DM107" i="23"/>
  <c r="DH107" i="23"/>
  <c r="DE107" i="23"/>
  <c r="DD107" i="23"/>
  <c r="DC107" i="23"/>
  <c r="EG106" i="23"/>
  <c r="EF106" i="23"/>
  <c r="EC106" i="23"/>
  <c r="EB106" i="23"/>
  <c r="EA106" i="23"/>
  <c r="DZ106" i="23"/>
  <c r="DY106" i="23"/>
  <c r="DX106" i="23"/>
  <c r="DW106" i="23"/>
  <c r="DV106" i="23"/>
  <c r="DU106" i="23"/>
  <c r="DT106" i="23"/>
  <c r="DS106" i="23"/>
  <c r="DR106" i="23"/>
  <c r="DQ106" i="23"/>
  <c r="DP106" i="23"/>
  <c r="DO106" i="23"/>
  <c r="DN106" i="23"/>
  <c r="DM106" i="23"/>
  <c r="DH106" i="23"/>
  <c r="DE106" i="23"/>
  <c r="DD106" i="23"/>
  <c r="DC106" i="23"/>
  <c r="EG105" i="23"/>
  <c r="EF105" i="23"/>
  <c r="EC105" i="23"/>
  <c r="EB105" i="23"/>
  <c r="EA105" i="23"/>
  <c r="DZ105" i="23"/>
  <c r="DY105" i="23"/>
  <c r="DX105" i="23"/>
  <c r="DW105" i="23"/>
  <c r="DV105" i="23"/>
  <c r="DU105" i="23"/>
  <c r="DT105" i="23"/>
  <c r="DS105" i="23"/>
  <c r="DR105" i="23"/>
  <c r="DQ105" i="23"/>
  <c r="DP105" i="23"/>
  <c r="DO105" i="23"/>
  <c r="DN105" i="23"/>
  <c r="DM105" i="23"/>
  <c r="DH105" i="23"/>
  <c r="DE105" i="23"/>
  <c r="DD105" i="23"/>
  <c r="DC105" i="23"/>
  <c r="EG104" i="23"/>
  <c r="EF104" i="23"/>
  <c r="EC104" i="23"/>
  <c r="EB104" i="23"/>
  <c r="EA104" i="23"/>
  <c r="DZ104" i="23"/>
  <c r="DY104" i="23"/>
  <c r="DX104" i="23"/>
  <c r="DW104" i="23"/>
  <c r="DV104" i="23"/>
  <c r="DU104" i="23"/>
  <c r="DT104" i="23"/>
  <c r="DS104" i="23"/>
  <c r="DR104" i="23"/>
  <c r="DQ104" i="23"/>
  <c r="DP104" i="23"/>
  <c r="DO104" i="23"/>
  <c r="DN104" i="23"/>
  <c r="DM104" i="23"/>
  <c r="DH104" i="23"/>
  <c r="DE104" i="23"/>
  <c r="DD104" i="23"/>
  <c r="DC104" i="23"/>
  <c r="EG103" i="23"/>
  <c r="EF103" i="23"/>
  <c r="EC103" i="23"/>
  <c r="EB103" i="23"/>
  <c r="EA103" i="23"/>
  <c r="DZ103" i="23"/>
  <c r="DY103" i="23"/>
  <c r="DX103" i="23"/>
  <c r="DW103" i="23"/>
  <c r="DV103" i="23"/>
  <c r="DU103" i="23"/>
  <c r="DT103" i="23"/>
  <c r="DS103" i="23"/>
  <c r="DR103" i="23"/>
  <c r="DQ103" i="23"/>
  <c r="DP103" i="23"/>
  <c r="DO103" i="23"/>
  <c r="DN103" i="23"/>
  <c r="DM103" i="23"/>
  <c r="DH103" i="23"/>
  <c r="DE103" i="23"/>
  <c r="DD103" i="23"/>
  <c r="DC103" i="23"/>
  <c r="EG102" i="23"/>
  <c r="EF102" i="23"/>
  <c r="EC102" i="23"/>
  <c r="EB102" i="23"/>
  <c r="EA102" i="23"/>
  <c r="DZ102" i="23"/>
  <c r="DY102" i="23"/>
  <c r="DX102" i="23"/>
  <c r="DW102" i="23"/>
  <c r="DV102" i="23"/>
  <c r="DU102" i="23"/>
  <c r="DT102" i="23"/>
  <c r="DS102" i="23"/>
  <c r="DR102" i="23"/>
  <c r="DQ102" i="23"/>
  <c r="DP102" i="23"/>
  <c r="DO102" i="23"/>
  <c r="DN102" i="23"/>
  <c r="DM102" i="23"/>
  <c r="DH102" i="23"/>
  <c r="DE102" i="23"/>
  <c r="DD102" i="23"/>
  <c r="DC102" i="23"/>
  <c r="EG101" i="23"/>
  <c r="EF101" i="23"/>
  <c r="EC101" i="23"/>
  <c r="EB101" i="23"/>
  <c r="EA101" i="23"/>
  <c r="DZ101" i="23"/>
  <c r="DY101" i="23"/>
  <c r="DX101" i="23"/>
  <c r="DW101" i="23"/>
  <c r="DV101" i="23"/>
  <c r="DU101" i="23"/>
  <c r="DT101" i="23"/>
  <c r="DS101" i="23"/>
  <c r="DR101" i="23"/>
  <c r="DQ101" i="23"/>
  <c r="DP101" i="23"/>
  <c r="DO101" i="23"/>
  <c r="DN101" i="23"/>
  <c r="DM101" i="23"/>
  <c r="DH101" i="23"/>
  <c r="DE101" i="23"/>
  <c r="DD101" i="23"/>
  <c r="DC101" i="23"/>
  <c r="EG100" i="23"/>
  <c r="EF100" i="23"/>
  <c r="EC100" i="23"/>
  <c r="EB100" i="23"/>
  <c r="EA100" i="23"/>
  <c r="DZ100" i="23"/>
  <c r="DY100" i="23"/>
  <c r="DX100" i="23"/>
  <c r="DW100" i="23"/>
  <c r="DV100" i="23"/>
  <c r="DU100" i="23"/>
  <c r="DT100" i="23"/>
  <c r="DS100" i="23"/>
  <c r="DR100" i="23"/>
  <c r="DQ100" i="23"/>
  <c r="DP100" i="23"/>
  <c r="DO100" i="23"/>
  <c r="DN100" i="23"/>
  <c r="DM100" i="23"/>
  <c r="DH100" i="23"/>
  <c r="DE100" i="23"/>
  <c r="DD100" i="23"/>
  <c r="DC100" i="23"/>
  <c r="EG99" i="23"/>
  <c r="EF99" i="23"/>
  <c r="EC99" i="23"/>
  <c r="EB99" i="23"/>
  <c r="EA99" i="23"/>
  <c r="DZ99" i="23"/>
  <c r="DY99" i="23"/>
  <c r="DX99" i="23"/>
  <c r="DW99" i="23"/>
  <c r="DV99" i="23"/>
  <c r="DU99" i="23"/>
  <c r="DT99" i="23"/>
  <c r="DS99" i="23"/>
  <c r="DR99" i="23"/>
  <c r="DQ99" i="23"/>
  <c r="DP99" i="23"/>
  <c r="DO99" i="23"/>
  <c r="DN99" i="23"/>
  <c r="DM99" i="23"/>
  <c r="DH99" i="23"/>
  <c r="DE99" i="23"/>
  <c r="DD99" i="23"/>
  <c r="DC99" i="23"/>
  <c r="EG98" i="23"/>
  <c r="EF98" i="23"/>
  <c r="EC98" i="23"/>
  <c r="EB98" i="23"/>
  <c r="EA98" i="23"/>
  <c r="DZ98" i="23"/>
  <c r="DY98" i="23"/>
  <c r="DX98" i="23"/>
  <c r="DW98" i="23"/>
  <c r="DV98" i="23"/>
  <c r="DU98" i="23"/>
  <c r="DT98" i="23"/>
  <c r="DS98" i="23"/>
  <c r="DR98" i="23"/>
  <c r="DQ98" i="23"/>
  <c r="DP98" i="23"/>
  <c r="DO98" i="23"/>
  <c r="DN98" i="23"/>
  <c r="DM98" i="23"/>
  <c r="DH98" i="23"/>
  <c r="DE98" i="23"/>
  <c r="DD98" i="23"/>
  <c r="DC98" i="23"/>
  <c r="EG97" i="23"/>
  <c r="EF97" i="23"/>
  <c r="EC97" i="23"/>
  <c r="EB97" i="23"/>
  <c r="EA97" i="23"/>
  <c r="DZ97" i="23"/>
  <c r="DY97" i="23"/>
  <c r="DX97" i="23"/>
  <c r="DW97" i="23"/>
  <c r="DV97" i="23"/>
  <c r="DU97" i="23"/>
  <c r="DT97" i="23"/>
  <c r="DS97" i="23"/>
  <c r="DR97" i="23"/>
  <c r="DQ97" i="23"/>
  <c r="DP97" i="23"/>
  <c r="DO97" i="23"/>
  <c r="DN97" i="23"/>
  <c r="DM97" i="23"/>
  <c r="DH97" i="23"/>
  <c r="DE97" i="23"/>
  <c r="DD97" i="23"/>
  <c r="DC97" i="23"/>
  <c r="EG96" i="23"/>
  <c r="EF96" i="23"/>
  <c r="EC96" i="23"/>
  <c r="EB96" i="23"/>
  <c r="EA96" i="23"/>
  <c r="DZ96" i="23"/>
  <c r="DY96" i="23"/>
  <c r="DX96" i="23"/>
  <c r="DW96" i="23"/>
  <c r="DV96" i="23"/>
  <c r="DU96" i="23"/>
  <c r="DT96" i="23"/>
  <c r="DS96" i="23"/>
  <c r="DR96" i="23"/>
  <c r="DQ96" i="23"/>
  <c r="DP96" i="23"/>
  <c r="DO96" i="23"/>
  <c r="DN96" i="23"/>
  <c r="DM96" i="23"/>
  <c r="DH96" i="23"/>
  <c r="DE96" i="23"/>
  <c r="DD96" i="23"/>
  <c r="DC96" i="23"/>
  <c r="EG95" i="23"/>
  <c r="EF95" i="23"/>
  <c r="EC95" i="23"/>
  <c r="EB95" i="23"/>
  <c r="EA95" i="23"/>
  <c r="DZ95" i="23"/>
  <c r="DY95" i="23"/>
  <c r="DX95" i="23"/>
  <c r="DW95" i="23"/>
  <c r="DV95" i="23"/>
  <c r="DU95" i="23"/>
  <c r="DT95" i="23"/>
  <c r="DS95" i="23"/>
  <c r="DR95" i="23"/>
  <c r="DQ95" i="23"/>
  <c r="DP95" i="23"/>
  <c r="DO95" i="23"/>
  <c r="DN95" i="23"/>
  <c r="DM95" i="23"/>
  <c r="DH95" i="23"/>
  <c r="DE95" i="23"/>
  <c r="DD95" i="23"/>
  <c r="DC95" i="23"/>
  <c r="EG94" i="23"/>
  <c r="EF94" i="23"/>
  <c r="EC94" i="23"/>
  <c r="EB94" i="23"/>
  <c r="EA94" i="23"/>
  <c r="DZ94" i="23"/>
  <c r="DY94" i="23"/>
  <c r="DX94" i="23"/>
  <c r="DW94" i="23"/>
  <c r="DV94" i="23"/>
  <c r="DU94" i="23"/>
  <c r="DT94" i="23"/>
  <c r="DS94" i="23"/>
  <c r="DR94" i="23"/>
  <c r="DQ94" i="23"/>
  <c r="DP94" i="23"/>
  <c r="DO94" i="23"/>
  <c r="DN94" i="23"/>
  <c r="DM94" i="23"/>
  <c r="DH94" i="23"/>
  <c r="DE94" i="23"/>
  <c r="DD94" i="23"/>
  <c r="DC94" i="23"/>
  <c r="EG93" i="23"/>
  <c r="EF93" i="23"/>
  <c r="EC93" i="23"/>
  <c r="EB93" i="23"/>
  <c r="EA93" i="23"/>
  <c r="DZ93" i="23"/>
  <c r="DY93" i="23"/>
  <c r="DX93" i="23"/>
  <c r="DW93" i="23"/>
  <c r="DV93" i="23"/>
  <c r="DU93" i="23"/>
  <c r="DT93" i="23"/>
  <c r="DS93" i="23"/>
  <c r="DR93" i="23"/>
  <c r="DQ93" i="23"/>
  <c r="DP93" i="23"/>
  <c r="DO93" i="23"/>
  <c r="DN93" i="23"/>
  <c r="DM93" i="23"/>
  <c r="DH93" i="23"/>
  <c r="DE93" i="23"/>
  <c r="DD93" i="23"/>
  <c r="DC93" i="23"/>
  <c r="EG92" i="23"/>
  <c r="EF92" i="23"/>
  <c r="EC92" i="23"/>
  <c r="EB92" i="23"/>
  <c r="EA92" i="23"/>
  <c r="DZ92" i="23"/>
  <c r="DY92" i="23"/>
  <c r="DX92" i="23"/>
  <c r="DW92" i="23"/>
  <c r="DV92" i="23"/>
  <c r="DU92" i="23"/>
  <c r="DT92" i="23"/>
  <c r="DS92" i="23"/>
  <c r="DR92" i="23"/>
  <c r="DQ92" i="23"/>
  <c r="DP92" i="23"/>
  <c r="DO92" i="23"/>
  <c r="DN92" i="23"/>
  <c r="DM92" i="23"/>
  <c r="DH92" i="23"/>
  <c r="DE92" i="23"/>
  <c r="DD92" i="23"/>
  <c r="DC92" i="23"/>
  <c r="EG91" i="23"/>
  <c r="EF91" i="23"/>
  <c r="EC91" i="23"/>
  <c r="EB91" i="23"/>
  <c r="EA91" i="23"/>
  <c r="DZ91" i="23"/>
  <c r="DY91" i="23"/>
  <c r="DX91" i="23"/>
  <c r="DW91" i="23"/>
  <c r="DV91" i="23"/>
  <c r="DU91" i="23"/>
  <c r="DT91" i="23"/>
  <c r="DS91" i="23"/>
  <c r="DR91" i="23"/>
  <c r="DQ91" i="23"/>
  <c r="DP91" i="23"/>
  <c r="DO91" i="23"/>
  <c r="DN91" i="23"/>
  <c r="DM91" i="23"/>
  <c r="DH91" i="23"/>
  <c r="DE91" i="23"/>
  <c r="DD91" i="23"/>
  <c r="DC91" i="23"/>
  <c r="EG90" i="23"/>
  <c r="EF90" i="23"/>
  <c r="EC90" i="23"/>
  <c r="EB90" i="23"/>
  <c r="EA90" i="23"/>
  <c r="DZ90" i="23"/>
  <c r="DY90" i="23"/>
  <c r="DX90" i="23"/>
  <c r="DW90" i="23"/>
  <c r="DV90" i="23"/>
  <c r="DU90" i="23"/>
  <c r="DT90" i="23"/>
  <c r="DS90" i="23"/>
  <c r="DR90" i="23"/>
  <c r="DQ90" i="23"/>
  <c r="DP90" i="23"/>
  <c r="DO90" i="23"/>
  <c r="DN90" i="23"/>
  <c r="DM90" i="23"/>
  <c r="DH90" i="23"/>
  <c r="DE90" i="23"/>
  <c r="DD90" i="23"/>
  <c r="DC90" i="23"/>
  <c r="EG89" i="23"/>
  <c r="EF89" i="23"/>
  <c r="EC89" i="23"/>
  <c r="EB89" i="23"/>
  <c r="EA89" i="23"/>
  <c r="DZ89" i="23"/>
  <c r="DY89" i="23"/>
  <c r="DX89" i="23"/>
  <c r="DW89" i="23"/>
  <c r="DV89" i="23"/>
  <c r="DU89" i="23"/>
  <c r="DT89" i="23"/>
  <c r="DS89" i="23"/>
  <c r="DR89" i="23"/>
  <c r="DQ89" i="23"/>
  <c r="DP89" i="23"/>
  <c r="DO89" i="23"/>
  <c r="DN89" i="23"/>
  <c r="DM89" i="23"/>
  <c r="DH89" i="23"/>
  <c r="DE89" i="23"/>
  <c r="DD89" i="23"/>
  <c r="DC89" i="23"/>
  <c r="EG88" i="23"/>
  <c r="EF88" i="23"/>
  <c r="EC88" i="23"/>
  <c r="EB88" i="23"/>
  <c r="EA88" i="23"/>
  <c r="DZ88" i="23"/>
  <c r="DY88" i="23"/>
  <c r="DX88" i="23"/>
  <c r="DW88" i="23"/>
  <c r="DV88" i="23"/>
  <c r="DU88" i="23"/>
  <c r="DT88" i="23"/>
  <c r="DS88" i="23"/>
  <c r="DR88" i="23"/>
  <c r="DQ88" i="23"/>
  <c r="DP88" i="23"/>
  <c r="DO88" i="23"/>
  <c r="DN88" i="23"/>
  <c r="DM88" i="23"/>
  <c r="DH88" i="23"/>
  <c r="DE88" i="23"/>
  <c r="DD88" i="23"/>
  <c r="DC88" i="23"/>
  <c r="EG87" i="23"/>
  <c r="EF87" i="23"/>
  <c r="EC87" i="23"/>
  <c r="EB87" i="23"/>
  <c r="EA87" i="23"/>
  <c r="DZ87" i="23"/>
  <c r="DY87" i="23"/>
  <c r="DX87" i="23"/>
  <c r="DW87" i="23"/>
  <c r="DV87" i="23"/>
  <c r="DU87" i="23"/>
  <c r="DT87" i="23"/>
  <c r="DS87" i="23"/>
  <c r="DR87" i="23"/>
  <c r="DQ87" i="23"/>
  <c r="DP87" i="23"/>
  <c r="DO87" i="23"/>
  <c r="DN87" i="23"/>
  <c r="DM87" i="23"/>
  <c r="DH87" i="23"/>
  <c r="DE87" i="23"/>
  <c r="DD87" i="23"/>
  <c r="DC87" i="23"/>
  <c r="EG86" i="23"/>
  <c r="EF86" i="23"/>
  <c r="EC86" i="23"/>
  <c r="EB86" i="23"/>
  <c r="EA86" i="23"/>
  <c r="DZ86" i="23"/>
  <c r="DY86" i="23"/>
  <c r="DX86" i="23"/>
  <c r="DW86" i="23"/>
  <c r="DV86" i="23"/>
  <c r="DU86" i="23"/>
  <c r="DT86" i="23"/>
  <c r="DS86" i="23"/>
  <c r="DR86" i="23"/>
  <c r="DQ86" i="23"/>
  <c r="DP86" i="23"/>
  <c r="DO86" i="23"/>
  <c r="DN86" i="23"/>
  <c r="DM86" i="23"/>
  <c r="DH86" i="23"/>
  <c r="DE86" i="23"/>
  <c r="DD86" i="23"/>
  <c r="DC86" i="23"/>
  <c r="EG85" i="23"/>
  <c r="EF85" i="23"/>
  <c r="EC85" i="23"/>
  <c r="EB85" i="23"/>
  <c r="EA85" i="23"/>
  <c r="DZ85" i="23"/>
  <c r="DY85" i="23"/>
  <c r="DX85" i="23"/>
  <c r="DW85" i="23"/>
  <c r="DV85" i="23"/>
  <c r="DU85" i="23"/>
  <c r="DT85" i="23"/>
  <c r="DS85" i="23"/>
  <c r="DR85" i="23"/>
  <c r="DQ85" i="23"/>
  <c r="DP85" i="23"/>
  <c r="DO85" i="23"/>
  <c r="DN85" i="23"/>
  <c r="DM85" i="23"/>
  <c r="DH85" i="23"/>
  <c r="DE85" i="23"/>
  <c r="DD85" i="23"/>
  <c r="DC85" i="23"/>
  <c r="EG84" i="23"/>
  <c r="EF84" i="23"/>
  <c r="EC84" i="23"/>
  <c r="EB84" i="23"/>
  <c r="EA84" i="23"/>
  <c r="DZ84" i="23"/>
  <c r="DY84" i="23"/>
  <c r="DX84" i="23"/>
  <c r="DW84" i="23"/>
  <c r="DV84" i="23"/>
  <c r="DU84" i="23"/>
  <c r="DT84" i="23"/>
  <c r="DS84" i="23"/>
  <c r="DR84" i="23"/>
  <c r="DQ84" i="23"/>
  <c r="DP84" i="23"/>
  <c r="DO84" i="23"/>
  <c r="DN84" i="23"/>
  <c r="DM84" i="23"/>
  <c r="DH84" i="23"/>
  <c r="DE84" i="23"/>
  <c r="DD84" i="23"/>
  <c r="DC84" i="23"/>
  <c r="EG83" i="23"/>
  <c r="EF83" i="23"/>
  <c r="EC83" i="23"/>
  <c r="EB83" i="23"/>
  <c r="EA83" i="23"/>
  <c r="DZ83" i="23"/>
  <c r="DY83" i="23"/>
  <c r="DX83" i="23"/>
  <c r="DW83" i="23"/>
  <c r="DV83" i="23"/>
  <c r="DU83" i="23"/>
  <c r="DT83" i="23"/>
  <c r="DS83" i="23"/>
  <c r="DR83" i="23"/>
  <c r="DQ83" i="23"/>
  <c r="DP83" i="23"/>
  <c r="DO83" i="23"/>
  <c r="DN83" i="23"/>
  <c r="DM83" i="23"/>
  <c r="DH83" i="23"/>
  <c r="DE83" i="23"/>
  <c r="DD83" i="23"/>
  <c r="DC83" i="23"/>
  <c r="EG82" i="23"/>
  <c r="EF82" i="23"/>
  <c r="EC82" i="23"/>
  <c r="EB82" i="23"/>
  <c r="EA82" i="23"/>
  <c r="DZ82" i="23"/>
  <c r="DY82" i="23"/>
  <c r="DX82" i="23"/>
  <c r="DW82" i="23"/>
  <c r="DV82" i="23"/>
  <c r="DU82" i="23"/>
  <c r="DT82" i="23"/>
  <c r="DS82" i="23"/>
  <c r="DR82" i="23"/>
  <c r="DQ82" i="23"/>
  <c r="DP82" i="23"/>
  <c r="DO82" i="23"/>
  <c r="DN82" i="23"/>
  <c r="DM82" i="23"/>
  <c r="DH82" i="23"/>
  <c r="DE82" i="23"/>
  <c r="DD82" i="23"/>
  <c r="DC82" i="23"/>
  <c r="EG81" i="23"/>
  <c r="EF81" i="23"/>
  <c r="EC81" i="23"/>
  <c r="EB81" i="23"/>
  <c r="EA81" i="23"/>
  <c r="DZ81" i="23"/>
  <c r="DY81" i="23"/>
  <c r="DX81" i="23"/>
  <c r="DW81" i="23"/>
  <c r="DV81" i="23"/>
  <c r="DU81" i="23"/>
  <c r="DT81" i="23"/>
  <c r="DS81" i="23"/>
  <c r="DR81" i="23"/>
  <c r="DQ81" i="23"/>
  <c r="DP81" i="23"/>
  <c r="DO81" i="23"/>
  <c r="DN81" i="23"/>
  <c r="DM81" i="23"/>
  <c r="DH81" i="23"/>
  <c r="DE81" i="23"/>
  <c r="DD81" i="23"/>
  <c r="DC81" i="23"/>
  <c r="EG80" i="23"/>
  <c r="EF80" i="23"/>
  <c r="EC80" i="23"/>
  <c r="EB80" i="23"/>
  <c r="EA80" i="23"/>
  <c r="DZ80" i="23"/>
  <c r="DY80" i="23"/>
  <c r="DX80" i="23"/>
  <c r="DW80" i="23"/>
  <c r="DV80" i="23"/>
  <c r="DU80" i="23"/>
  <c r="DT80" i="23"/>
  <c r="DS80" i="23"/>
  <c r="DR80" i="23"/>
  <c r="DQ80" i="23"/>
  <c r="DP80" i="23"/>
  <c r="DO80" i="23"/>
  <c r="DN80" i="23"/>
  <c r="DM80" i="23"/>
  <c r="DH80" i="23"/>
  <c r="DE80" i="23"/>
  <c r="DD80" i="23"/>
  <c r="DC80" i="23"/>
  <c r="EG79" i="23"/>
  <c r="EF79" i="23"/>
  <c r="EC79" i="23"/>
  <c r="EB79" i="23"/>
  <c r="EA79" i="23"/>
  <c r="DZ79" i="23"/>
  <c r="DY79" i="23"/>
  <c r="DX79" i="23"/>
  <c r="DW79" i="23"/>
  <c r="DV79" i="23"/>
  <c r="DU79" i="23"/>
  <c r="DT79" i="23"/>
  <c r="DS79" i="23"/>
  <c r="DR79" i="23"/>
  <c r="DQ79" i="23"/>
  <c r="DP79" i="23"/>
  <c r="DO79" i="23"/>
  <c r="DN79" i="23"/>
  <c r="DM79" i="23"/>
  <c r="DH79" i="23"/>
  <c r="DE79" i="23"/>
  <c r="DD79" i="23"/>
  <c r="DC79" i="23"/>
  <c r="EG78" i="23"/>
  <c r="EF78" i="23"/>
  <c r="EC78" i="23"/>
  <c r="EB78" i="23"/>
  <c r="EA78" i="23"/>
  <c r="DZ78" i="23"/>
  <c r="DY78" i="23"/>
  <c r="DX78" i="23"/>
  <c r="DW78" i="23"/>
  <c r="DV78" i="23"/>
  <c r="DU78" i="23"/>
  <c r="DT78" i="23"/>
  <c r="DS78" i="23"/>
  <c r="DR78" i="23"/>
  <c r="DQ78" i="23"/>
  <c r="DP78" i="23"/>
  <c r="DO78" i="23"/>
  <c r="DN78" i="23"/>
  <c r="DM78" i="23"/>
  <c r="DH78" i="23"/>
  <c r="DE78" i="23"/>
  <c r="DD78" i="23"/>
  <c r="DC78" i="23"/>
  <c r="EG77" i="23"/>
  <c r="EF77" i="23"/>
  <c r="EC77" i="23"/>
  <c r="EB77" i="23"/>
  <c r="EA77" i="23"/>
  <c r="DZ77" i="23"/>
  <c r="DY77" i="23"/>
  <c r="DX77" i="23"/>
  <c r="DW77" i="23"/>
  <c r="DV77" i="23"/>
  <c r="DU77" i="23"/>
  <c r="DT77" i="23"/>
  <c r="DS77" i="23"/>
  <c r="DR77" i="23"/>
  <c r="DQ77" i="23"/>
  <c r="DP77" i="23"/>
  <c r="DO77" i="23"/>
  <c r="DN77" i="23"/>
  <c r="DM77" i="23"/>
  <c r="DH77" i="23"/>
  <c r="DE77" i="23"/>
  <c r="DD77" i="23"/>
  <c r="DC77" i="23"/>
  <c r="EG76" i="23"/>
  <c r="EF76" i="23"/>
  <c r="EC76" i="23"/>
  <c r="EB76" i="23"/>
  <c r="EA76" i="23"/>
  <c r="DZ76" i="23"/>
  <c r="DY76" i="23"/>
  <c r="DX76" i="23"/>
  <c r="DW76" i="23"/>
  <c r="DV76" i="23"/>
  <c r="DU76" i="23"/>
  <c r="DT76" i="23"/>
  <c r="DS76" i="23"/>
  <c r="DR76" i="23"/>
  <c r="DQ76" i="23"/>
  <c r="DP76" i="23"/>
  <c r="DO76" i="23"/>
  <c r="DN76" i="23"/>
  <c r="DM76" i="23"/>
  <c r="DH76" i="23"/>
  <c r="DE76" i="23"/>
  <c r="DD76" i="23"/>
  <c r="DC76" i="23"/>
  <c r="EG75" i="23"/>
  <c r="EF75" i="23"/>
  <c r="EC75" i="23"/>
  <c r="EB75" i="23"/>
  <c r="EA75" i="23"/>
  <c r="DZ75" i="23"/>
  <c r="DY75" i="23"/>
  <c r="DX75" i="23"/>
  <c r="DW75" i="23"/>
  <c r="DV75" i="23"/>
  <c r="DU75" i="23"/>
  <c r="DT75" i="23"/>
  <c r="DS75" i="23"/>
  <c r="DR75" i="23"/>
  <c r="DQ75" i="23"/>
  <c r="DP75" i="23"/>
  <c r="DO75" i="23"/>
  <c r="DN75" i="23"/>
  <c r="DM75" i="23"/>
  <c r="DH75" i="23"/>
  <c r="DE75" i="23"/>
  <c r="DD75" i="23"/>
  <c r="DC75" i="23"/>
  <c r="EG74" i="23"/>
  <c r="EF74" i="23"/>
  <c r="EC74" i="23"/>
  <c r="EB74" i="23"/>
  <c r="EA74" i="23"/>
  <c r="DZ74" i="23"/>
  <c r="DY74" i="23"/>
  <c r="DX74" i="23"/>
  <c r="DW74" i="23"/>
  <c r="DV74" i="23"/>
  <c r="DU74" i="23"/>
  <c r="DT74" i="23"/>
  <c r="DS74" i="23"/>
  <c r="DR74" i="23"/>
  <c r="DQ74" i="23"/>
  <c r="DP74" i="23"/>
  <c r="DO74" i="23"/>
  <c r="DN74" i="23"/>
  <c r="DM74" i="23"/>
  <c r="DH74" i="23"/>
  <c r="DE74" i="23"/>
  <c r="DD74" i="23"/>
  <c r="DC74" i="23"/>
  <c r="EG73" i="23"/>
  <c r="EF73" i="23"/>
  <c r="EC73" i="23"/>
  <c r="EB73" i="23"/>
  <c r="EA73" i="23"/>
  <c r="DZ73" i="23"/>
  <c r="DY73" i="23"/>
  <c r="DX73" i="23"/>
  <c r="DW73" i="23"/>
  <c r="DV73" i="23"/>
  <c r="DU73" i="23"/>
  <c r="DT73" i="23"/>
  <c r="DS73" i="23"/>
  <c r="DR73" i="23"/>
  <c r="DQ73" i="23"/>
  <c r="DP73" i="23"/>
  <c r="DO73" i="23"/>
  <c r="DN73" i="23"/>
  <c r="DM73" i="23"/>
  <c r="DH73" i="23"/>
  <c r="DE73" i="23"/>
  <c r="DD73" i="23"/>
  <c r="DC73" i="23"/>
  <c r="EG72" i="23"/>
  <c r="EF72" i="23"/>
  <c r="EC72" i="23"/>
  <c r="EB72" i="23"/>
  <c r="EA72" i="23"/>
  <c r="DZ72" i="23"/>
  <c r="DY72" i="23"/>
  <c r="DX72" i="23"/>
  <c r="DW72" i="23"/>
  <c r="DV72" i="23"/>
  <c r="DU72" i="23"/>
  <c r="DT72" i="23"/>
  <c r="DS72" i="23"/>
  <c r="DR72" i="23"/>
  <c r="DQ72" i="23"/>
  <c r="DP72" i="23"/>
  <c r="DO72" i="23"/>
  <c r="DN72" i="23"/>
  <c r="DM72" i="23"/>
  <c r="DH72" i="23"/>
  <c r="DE72" i="23"/>
  <c r="DD72" i="23"/>
  <c r="DC72" i="23"/>
  <c r="EG71" i="23"/>
  <c r="EF71" i="23"/>
  <c r="EC71" i="23"/>
  <c r="EB71" i="23"/>
  <c r="EA71" i="23"/>
  <c r="DZ71" i="23"/>
  <c r="DY71" i="23"/>
  <c r="DX71" i="23"/>
  <c r="DW71" i="23"/>
  <c r="DV71" i="23"/>
  <c r="DU71" i="23"/>
  <c r="DT71" i="23"/>
  <c r="DS71" i="23"/>
  <c r="DR71" i="23"/>
  <c r="DQ71" i="23"/>
  <c r="DP71" i="23"/>
  <c r="DO71" i="23"/>
  <c r="DN71" i="23"/>
  <c r="DM71" i="23"/>
  <c r="DH71" i="23"/>
  <c r="DE71" i="23"/>
  <c r="DD71" i="23"/>
  <c r="DC71" i="23"/>
  <c r="EG70" i="23"/>
  <c r="EF70" i="23"/>
  <c r="EC70" i="23"/>
  <c r="EB70" i="23"/>
  <c r="EA70" i="23"/>
  <c r="DZ70" i="23"/>
  <c r="DY70" i="23"/>
  <c r="DX70" i="23"/>
  <c r="DW70" i="23"/>
  <c r="DV70" i="23"/>
  <c r="DU70" i="23"/>
  <c r="DT70" i="23"/>
  <c r="DS70" i="23"/>
  <c r="DR70" i="23"/>
  <c r="DQ70" i="23"/>
  <c r="DP70" i="23"/>
  <c r="DO70" i="23"/>
  <c r="DN70" i="23"/>
  <c r="DM70" i="23"/>
  <c r="DH70" i="23"/>
  <c r="DE70" i="23"/>
  <c r="DD70" i="23"/>
  <c r="DC70" i="23"/>
  <c r="EG69" i="23"/>
  <c r="EF69" i="23"/>
  <c r="EC69" i="23"/>
  <c r="EB69" i="23"/>
  <c r="EA69" i="23"/>
  <c r="DZ69" i="23"/>
  <c r="DY69" i="23"/>
  <c r="DX69" i="23"/>
  <c r="DW69" i="23"/>
  <c r="DV69" i="23"/>
  <c r="DU69" i="23"/>
  <c r="DT69" i="23"/>
  <c r="DS69" i="23"/>
  <c r="DR69" i="23"/>
  <c r="DQ69" i="23"/>
  <c r="DP69" i="23"/>
  <c r="DO69" i="23"/>
  <c r="DN69" i="23"/>
  <c r="DM69" i="23"/>
  <c r="DH69" i="23"/>
  <c r="DE69" i="23"/>
  <c r="DD69" i="23"/>
  <c r="DC69" i="23"/>
  <c r="EG68" i="23"/>
  <c r="EF68" i="23"/>
  <c r="EC68" i="23"/>
  <c r="EB68" i="23"/>
  <c r="EA68" i="23"/>
  <c r="DZ68" i="23"/>
  <c r="DY68" i="23"/>
  <c r="DX68" i="23"/>
  <c r="DW68" i="23"/>
  <c r="DV68" i="23"/>
  <c r="DU68" i="23"/>
  <c r="DT68" i="23"/>
  <c r="DS68" i="23"/>
  <c r="DR68" i="23"/>
  <c r="DQ68" i="23"/>
  <c r="DP68" i="23"/>
  <c r="DO68" i="23"/>
  <c r="DN68" i="23"/>
  <c r="DM68" i="23"/>
  <c r="DH68" i="23"/>
  <c r="DE68" i="23"/>
  <c r="DD68" i="23"/>
  <c r="DC68" i="23"/>
  <c r="EG67" i="23"/>
  <c r="EF67" i="23"/>
  <c r="EC67" i="23"/>
  <c r="EB67" i="23"/>
  <c r="EA67" i="23"/>
  <c r="DZ67" i="23"/>
  <c r="DY67" i="23"/>
  <c r="DX67" i="23"/>
  <c r="DW67" i="23"/>
  <c r="DV67" i="23"/>
  <c r="DU67" i="23"/>
  <c r="DT67" i="23"/>
  <c r="DS67" i="23"/>
  <c r="DR67" i="23"/>
  <c r="DQ67" i="23"/>
  <c r="DP67" i="23"/>
  <c r="DO67" i="23"/>
  <c r="DN67" i="23"/>
  <c r="DM67" i="23"/>
  <c r="DH67" i="23"/>
  <c r="DE67" i="23"/>
  <c r="DD67" i="23"/>
  <c r="DC67" i="23"/>
  <c r="EG66" i="23"/>
  <c r="EF66" i="23"/>
  <c r="EC66" i="23"/>
  <c r="EB66" i="23"/>
  <c r="EA66" i="23"/>
  <c r="DZ66" i="23"/>
  <c r="DY66" i="23"/>
  <c r="DX66" i="23"/>
  <c r="DW66" i="23"/>
  <c r="DV66" i="23"/>
  <c r="DU66" i="23"/>
  <c r="DT66" i="23"/>
  <c r="DS66" i="23"/>
  <c r="DR66" i="23"/>
  <c r="DQ66" i="23"/>
  <c r="DP66" i="23"/>
  <c r="DO66" i="23"/>
  <c r="DN66" i="23"/>
  <c r="DM66" i="23"/>
  <c r="DH66" i="23"/>
  <c r="DE66" i="23"/>
  <c r="DD66" i="23"/>
  <c r="DC66" i="23"/>
  <c r="EG65" i="23"/>
  <c r="EF65" i="23"/>
  <c r="EC65" i="23"/>
  <c r="EB65" i="23"/>
  <c r="EA65" i="23"/>
  <c r="DZ65" i="23"/>
  <c r="DY65" i="23"/>
  <c r="DX65" i="23"/>
  <c r="DW65" i="23"/>
  <c r="DV65" i="23"/>
  <c r="DU65" i="23"/>
  <c r="DT65" i="23"/>
  <c r="DS65" i="23"/>
  <c r="DR65" i="23"/>
  <c r="DQ65" i="23"/>
  <c r="DP65" i="23"/>
  <c r="DO65" i="23"/>
  <c r="DN65" i="23"/>
  <c r="DM65" i="23"/>
  <c r="DH65" i="23"/>
  <c r="DE65" i="23"/>
  <c r="DD65" i="23"/>
  <c r="DC65" i="23"/>
  <c r="EG64" i="23"/>
  <c r="EF64" i="23"/>
  <c r="EC64" i="23"/>
  <c r="EB64" i="23"/>
  <c r="EA64" i="23"/>
  <c r="DZ64" i="23"/>
  <c r="DY64" i="23"/>
  <c r="DX64" i="23"/>
  <c r="DW64" i="23"/>
  <c r="DV64" i="23"/>
  <c r="DU64" i="23"/>
  <c r="DT64" i="23"/>
  <c r="DS64" i="23"/>
  <c r="DR64" i="23"/>
  <c r="DQ64" i="23"/>
  <c r="DP64" i="23"/>
  <c r="DO64" i="23"/>
  <c r="DN64" i="23"/>
  <c r="DM64" i="23"/>
  <c r="DH64" i="23"/>
  <c r="DE64" i="23"/>
  <c r="DD64" i="23"/>
  <c r="DC64" i="23"/>
  <c r="EG63" i="23"/>
  <c r="EF63" i="23"/>
  <c r="EC63" i="23"/>
  <c r="EB63" i="23"/>
  <c r="EA63" i="23"/>
  <c r="DZ63" i="23"/>
  <c r="DY63" i="23"/>
  <c r="DX63" i="23"/>
  <c r="DW63" i="23"/>
  <c r="DV63" i="23"/>
  <c r="DU63" i="23"/>
  <c r="DT63" i="23"/>
  <c r="DS63" i="23"/>
  <c r="DR63" i="23"/>
  <c r="DQ63" i="23"/>
  <c r="DP63" i="23"/>
  <c r="DO63" i="23"/>
  <c r="DN63" i="23"/>
  <c r="DM63" i="23"/>
  <c r="DH63" i="23"/>
  <c r="DE63" i="23"/>
  <c r="DD63" i="23"/>
  <c r="DC63" i="23"/>
  <c r="EG62" i="23"/>
  <c r="EF62" i="23"/>
  <c r="EC62" i="23"/>
  <c r="EB62" i="23"/>
  <c r="EA62" i="23"/>
  <c r="DZ62" i="23"/>
  <c r="DY62" i="23"/>
  <c r="DX62" i="23"/>
  <c r="DW62" i="23"/>
  <c r="DV62" i="23"/>
  <c r="DU62" i="23"/>
  <c r="DT62" i="23"/>
  <c r="DS62" i="23"/>
  <c r="DR62" i="23"/>
  <c r="DQ62" i="23"/>
  <c r="DP62" i="23"/>
  <c r="DO62" i="23"/>
  <c r="DN62" i="23"/>
  <c r="DM62" i="23"/>
  <c r="DH62" i="23"/>
  <c r="DE62" i="23"/>
  <c r="DD62" i="23"/>
  <c r="DC62" i="23"/>
  <c r="EG61" i="23"/>
  <c r="EF61" i="23"/>
  <c r="EC61" i="23"/>
  <c r="EB61" i="23"/>
  <c r="EA61" i="23"/>
  <c r="DZ61" i="23"/>
  <c r="DY61" i="23"/>
  <c r="DX61" i="23"/>
  <c r="DW61" i="23"/>
  <c r="DV61" i="23"/>
  <c r="DU61" i="23"/>
  <c r="DT61" i="23"/>
  <c r="DS61" i="23"/>
  <c r="DR61" i="23"/>
  <c r="DQ61" i="23"/>
  <c r="DP61" i="23"/>
  <c r="DO61" i="23"/>
  <c r="DN61" i="23"/>
  <c r="DM61" i="23"/>
  <c r="DH61" i="23"/>
  <c r="DE61" i="23"/>
  <c r="DD61" i="23"/>
  <c r="DC61" i="23"/>
  <c r="EG60" i="23"/>
  <c r="EF60" i="23"/>
  <c r="EC60" i="23"/>
  <c r="EB60" i="23"/>
  <c r="EA60" i="23"/>
  <c r="DZ60" i="23"/>
  <c r="DY60" i="23"/>
  <c r="DX60" i="23"/>
  <c r="DW60" i="23"/>
  <c r="DV60" i="23"/>
  <c r="DU60" i="23"/>
  <c r="DT60" i="23"/>
  <c r="DS60" i="23"/>
  <c r="DR60" i="23"/>
  <c r="DQ60" i="23"/>
  <c r="DP60" i="23"/>
  <c r="DO60" i="23"/>
  <c r="DN60" i="23"/>
  <c r="DM60" i="23"/>
  <c r="DH60" i="23"/>
  <c r="DE60" i="23"/>
  <c r="DD60" i="23"/>
  <c r="DC60" i="23"/>
  <c r="EG59" i="23"/>
  <c r="EF59" i="23"/>
  <c r="EC59" i="23"/>
  <c r="EB59" i="23"/>
  <c r="EA59" i="23"/>
  <c r="DZ59" i="23"/>
  <c r="DY59" i="23"/>
  <c r="DX59" i="23"/>
  <c r="DW59" i="23"/>
  <c r="DV59" i="23"/>
  <c r="DU59" i="23"/>
  <c r="DT59" i="23"/>
  <c r="DS59" i="23"/>
  <c r="DR59" i="23"/>
  <c r="DQ59" i="23"/>
  <c r="DP59" i="23"/>
  <c r="DO59" i="23"/>
  <c r="DN59" i="23"/>
  <c r="DM59" i="23"/>
  <c r="DH59" i="23"/>
  <c r="DE59" i="23"/>
  <c r="DD59" i="23"/>
  <c r="DC59" i="23"/>
  <c r="EG58" i="23"/>
  <c r="EF58" i="23"/>
  <c r="EC58" i="23"/>
  <c r="EB58" i="23"/>
  <c r="EA58" i="23"/>
  <c r="DZ58" i="23"/>
  <c r="DY58" i="23"/>
  <c r="DX58" i="23"/>
  <c r="DW58" i="23"/>
  <c r="DV58" i="23"/>
  <c r="DU58" i="23"/>
  <c r="DT58" i="23"/>
  <c r="DS58" i="23"/>
  <c r="DR58" i="23"/>
  <c r="DQ58" i="23"/>
  <c r="DP58" i="23"/>
  <c r="DO58" i="23"/>
  <c r="DN58" i="23"/>
  <c r="DM58" i="23"/>
  <c r="DH58" i="23"/>
  <c r="DE58" i="23"/>
  <c r="DD58" i="23"/>
  <c r="DC58" i="23"/>
  <c r="EG57" i="23"/>
  <c r="EF57" i="23"/>
  <c r="EC57" i="23"/>
  <c r="EB57" i="23"/>
  <c r="EA57" i="23"/>
  <c r="DZ57" i="23"/>
  <c r="DY57" i="23"/>
  <c r="DX57" i="23"/>
  <c r="DW57" i="23"/>
  <c r="DV57" i="23"/>
  <c r="DU57" i="23"/>
  <c r="DT57" i="23"/>
  <c r="DS57" i="23"/>
  <c r="DR57" i="23"/>
  <c r="DQ57" i="23"/>
  <c r="DP57" i="23"/>
  <c r="DO57" i="23"/>
  <c r="DN57" i="23"/>
  <c r="DM57" i="23"/>
  <c r="DH57" i="23"/>
  <c r="DE57" i="23"/>
  <c r="DD57" i="23"/>
  <c r="DC57" i="23"/>
  <c r="EG56" i="23"/>
  <c r="EF56" i="23"/>
  <c r="EC56" i="23"/>
  <c r="EB56" i="23"/>
  <c r="EA56" i="23"/>
  <c r="DZ56" i="23"/>
  <c r="DY56" i="23"/>
  <c r="DX56" i="23"/>
  <c r="DW56" i="23"/>
  <c r="DV56" i="23"/>
  <c r="DU56" i="23"/>
  <c r="DT56" i="23"/>
  <c r="DS56" i="23"/>
  <c r="DR56" i="23"/>
  <c r="DQ56" i="23"/>
  <c r="DP56" i="23"/>
  <c r="DO56" i="23"/>
  <c r="DN56" i="23"/>
  <c r="DM56" i="23"/>
  <c r="DH56" i="23"/>
  <c r="DE56" i="23"/>
  <c r="DD56" i="23"/>
  <c r="DC56" i="23"/>
  <c r="EG55" i="23"/>
  <c r="EF55" i="23"/>
  <c r="EC55" i="23"/>
  <c r="EB55" i="23"/>
  <c r="EA55" i="23"/>
  <c r="DZ55" i="23"/>
  <c r="DY55" i="23"/>
  <c r="DX55" i="23"/>
  <c r="DW55" i="23"/>
  <c r="DV55" i="23"/>
  <c r="DU55" i="23"/>
  <c r="DT55" i="23"/>
  <c r="DS55" i="23"/>
  <c r="DR55" i="23"/>
  <c r="DQ55" i="23"/>
  <c r="DP55" i="23"/>
  <c r="DO55" i="23"/>
  <c r="DN55" i="23"/>
  <c r="DM55" i="23"/>
  <c r="DH55" i="23"/>
  <c r="DE55" i="23"/>
  <c r="DD55" i="23"/>
  <c r="DC55" i="23"/>
  <c r="EG54" i="23"/>
  <c r="EF54" i="23"/>
  <c r="EC54" i="23"/>
  <c r="EB54" i="23"/>
  <c r="EA54" i="23"/>
  <c r="DZ54" i="23"/>
  <c r="DY54" i="23"/>
  <c r="DX54" i="23"/>
  <c r="DW54" i="23"/>
  <c r="DV54" i="23"/>
  <c r="DU54" i="23"/>
  <c r="DT54" i="23"/>
  <c r="DS54" i="23"/>
  <c r="DR54" i="23"/>
  <c r="DQ54" i="23"/>
  <c r="DP54" i="23"/>
  <c r="DO54" i="23"/>
  <c r="DN54" i="23"/>
  <c r="DM54" i="23"/>
  <c r="DH54" i="23"/>
  <c r="DE54" i="23"/>
  <c r="DD54" i="23"/>
  <c r="DC54" i="23"/>
  <c r="EG53" i="23"/>
  <c r="EF53" i="23"/>
  <c r="EC53" i="23"/>
  <c r="EB53" i="23"/>
  <c r="EA53" i="23"/>
  <c r="DZ53" i="23"/>
  <c r="DY53" i="23"/>
  <c r="DX53" i="23"/>
  <c r="DW53" i="23"/>
  <c r="DV53" i="23"/>
  <c r="DU53" i="23"/>
  <c r="DT53" i="23"/>
  <c r="DS53" i="23"/>
  <c r="DR53" i="23"/>
  <c r="DQ53" i="23"/>
  <c r="DP53" i="23"/>
  <c r="DO53" i="23"/>
  <c r="DN53" i="23"/>
  <c r="DM53" i="23"/>
  <c r="DH53" i="23"/>
  <c r="DE53" i="23"/>
  <c r="DD53" i="23"/>
  <c r="DC53" i="23"/>
  <c r="EG52" i="23"/>
  <c r="EF52" i="23"/>
  <c r="EC52" i="23"/>
  <c r="EB52" i="23"/>
  <c r="EA52" i="23"/>
  <c r="DZ52" i="23"/>
  <c r="DY52" i="23"/>
  <c r="DX52" i="23"/>
  <c r="DW52" i="23"/>
  <c r="DV52" i="23"/>
  <c r="DU52" i="23"/>
  <c r="DT52" i="23"/>
  <c r="DS52" i="23"/>
  <c r="DR52" i="23"/>
  <c r="DQ52" i="23"/>
  <c r="DP52" i="23"/>
  <c r="DO52" i="23"/>
  <c r="DN52" i="23"/>
  <c r="DM52" i="23"/>
  <c r="DH52" i="23"/>
  <c r="DE52" i="23"/>
  <c r="DD52" i="23"/>
  <c r="DC52" i="23"/>
  <c r="EG51" i="23"/>
  <c r="EF51" i="23"/>
  <c r="EC51" i="23"/>
  <c r="EB51" i="23"/>
  <c r="EA51" i="23"/>
  <c r="DZ51" i="23"/>
  <c r="DY51" i="23"/>
  <c r="DX51" i="23"/>
  <c r="DW51" i="23"/>
  <c r="DV51" i="23"/>
  <c r="DU51" i="23"/>
  <c r="DT51" i="23"/>
  <c r="DS51" i="23"/>
  <c r="DR51" i="23"/>
  <c r="DQ51" i="23"/>
  <c r="DP51" i="23"/>
  <c r="DO51" i="23"/>
  <c r="DN51" i="23"/>
  <c r="DM51" i="23"/>
  <c r="DH51" i="23"/>
  <c r="DE51" i="23"/>
  <c r="DD51" i="23"/>
  <c r="DC51" i="23"/>
  <c r="EG50" i="23"/>
  <c r="EF50" i="23"/>
  <c r="EC50" i="23"/>
  <c r="EB50" i="23"/>
  <c r="EA50" i="23"/>
  <c r="DZ50" i="23"/>
  <c r="DY50" i="23"/>
  <c r="DX50" i="23"/>
  <c r="DW50" i="23"/>
  <c r="DV50" i="23"/>
  <c r="DU50" i="23"/>
  <c r="DT50" i="23"/>
  <c r="DS50" i="23"/>
  <c r="DR50" i="23"/>
  <c r="DQ50" i="23"/>
  <c r="DP50" i="23"/>
  <c r="DO50" i="23"/>
  <c r="DN50" i="23"/>
  <c r="DM50" i="23"/>
  <c r="DH50" i="23"/>
  <c r="DE50" i="23"/>
  <c r="DD50" i="23"/>
  <c r="DC50" i="23"/>
  <c r="EG49" i="23"/>
  <c r="EF49" i="23"/>
  <c r="EC49" i="23"/>
  <c r="EB49" i="23"/>
  <c r="EA49" i="23"/>
  <c r="DZ49" i="23"/>
  <c r="DY49" i="23"/>
  <c r="DX49" i="23"/>
  <c r="DW49" i="23"/>
  <c r="DV49" i="23"/>
  <c r="DU49" i="23"/>
  <c r="DT49" i="23"/>
  <c r="DS49" i="23"/>
  <c r="DR49" i="23"/>
  <c r="DQ49" i="23"/>
  <c r="DP49" i="23"/>
  <c r="DO49" i="23"/>
  <c r="DN49" i="23"/>
  <c r="DM49" i="23"/>
  <c r="DH49" i="23"/>
  <c r="DE49" i="23"/>
  <c r="DD49" i="23"/>
  <c r="DC49" i="23"/>
  <c r="EG48" i="23"/>
  <c r="EC48" i="23"/>
  <c r="EB48" i="23"/>
  <c r="EA48" i="23"/>
  <c r="DZ48" i="23"/>
  <c r="DY48" i="23"/>
  <c r="DX48" i="23"/>
  <c r="DW48" i="23"/>
  <c r="DV48" i="23"/>
  <c r="DU48" i="23"/>
  <c r="DT48" i="23"/>
  <c r="DS48" i="23"/>
  <c r="DR48" i="23"/>
  <c r="DQ48" i="23"/>
  <c r="DP48" i="23"/>
  <c r="DO48" i="23"/>
  <c r="DN48" i="23"/>
  <c r="DM48" i="23"/>
  <c r="DH48" i="23"/>
  <c r="DE48" i="23"/>
  <c r="DD48" i="23"/>
  <c r="DC48" i="23"/>
  <c r="EG47" i="23"/>
  <c r="EF47" i="23"/>
  <c r="EC47" i="23"/>
  <c r="EB47" i="23"/>
  <c r="EA47" i="23"/>
  <c r="DZ47" i="23"/>
  <c r="DY47" i="23"/>
  <c r="DX47" i="23"/>
  <c r="DW47" i="23"/>
  <c r="DV47" i="23"/>
  <c r="DU47" i="23"/>
  <c r="DT47" i="23"/>
  <c r="DS47" i="23"/>
  <c r="DR47" i="23"/>
  <c r="DQ47" i="23"/>
  <c r="DP47" i="23"/>
  <c r="DO47" i="23"/>
  <c r="DN47" i="23"/>
  <c r="DM47" i="23"/>
  <c r="DH47" i="23"/>
  <c r="DE47" i="23"/>
  <c r="DD47" i="23"/>
  <c r="DC47" i="23"/>
  <c r="EG46" i="23"/>
  <c r="EF46" i="23"/>
  <c r="EC46" i="23"/>
  <c r="EB46" i="23"/>
  <c r="EA46" i="23"/>
  <c r="DZ46" i="23"/>
  <c r="DY46" i="23"/>
  <c r="DX46" i="23"/>
  <c r="DW46" i="23"/>
  <c r="DV46" i="23"/>
  <c r="DU46" i="23"/>
  <c r="DT46" i="23"/>
  <c r="DS46" i="23"/>
  <c r="DR46" i="23"/>
  <c r="DQ46" i="23"/>
  <c r="DP46" i="23"/>
  <c r="DO46" i="23"/>
  <c r="DN46" i="23"/>
  <c r="DM46" i="23"/>
  <c r="DH46" i="23"/>
  <c r="DE46" i="23"/>
  <c r="DD46" i="23"/>
  <c r="DC46" i="23"/>
  <c r="EG45" i="23"/>
  <c r="EF45" i="23"/>
  <c r="EC45" i="23"/>
  <c r="EB45" i="23"/>
  <c r="EA45" i="23"/>
  <c r="DZ45" i="23"/>
  <c r="DY45" i="23"/>
  <c r="DX45" i="23"/>
  <c r="DW45" i="23"/>
  <c r="DV45" i="23"/>
  <c r="DU45" i="23"/>
  <c r="DT45" i="23"/>
  <c r="DS45" i="23"/>
  <c r="DR45" i="23"/>
  <c r="DQ45" i="23"/>
  <c r="DP45" i="23"/>
  <c r="DO45" i="23"/>
  <c r="DN45" i="23"/>
  <c r="DM45" i="23"/>
  <c r="DH45" i="23"/>
  <c r="DE45" i="23"/>
  <c r="DD45" i="23"/>
  <c r="DC45" i="23"/>
  <c r="EG44" i="23"/>
  <c r="EF44" i="23"/>
  <c r="EC44" i="23"/>
  <c r="EB44" i="23"/>
  <c r="EA44" i="23"/>
  <c r="DZ44" i="23"/>
  <c r="DY44" i="23"/>
  <c r="DX44" i="23"/>
  <c r="DW44" i="23"/>
  <c r="DV44" i="23"/>
  <c r="DU44" i="23"/>
  <c r="DT44" i="23"/>
  <c r="DS44" i="23"/>
  <c r="DR44" i="23"/>
  <c r="DQ44" i="23"/>
  <c r="DP44" i="23"/>
  <c r="DO44" i="23"/>
  <c r="DN44" i="23"/>
  <c r="DM44" i="23"/>
  <c r="DH44" i="23"/>
  <c r="DE44" i="23"/>
  <c r="DD44" i="23"/>
  <c r="DC44" i="23"/>
  <c r="EG43" i="23"/>
  <c r="EF43" i="23"/>
  <c r="EC43" i="23"/>
  <c r="EB43" i="23"/>
  <c r="EA43" i="23"/>
  <c r="DZ43" i="23"/>
  <c r="DY43" i="23"/>
  <c r="DX43" i="23"/>
  <c r="DW43" i="23"/>
  <c r="DV43" i="23"/>
  <c r="DU43" i="23"/>
  <c r="DT43" i="23"/>
  <c r="DS43" i="23"/>
  <c r="DR43" i="23"/>
  <c r="DQ43" i="23"/>
  <c r="DP43" i="23"/>
  <c r="DO43" i="23"/>
  <c r="DN43" i="23"/>
  <c r="DM43" i="23"/>
  <c r="DH43" i="23"/>
  <c r="DE43" i="23"/>
  <c r="DD43" i="23"/>
  <c r="DC43" i="23"/>
  <c r="EG42" i="23"/>
  <c r="EF42" i="23"/>
  <c r="EC42" i="23"/>
  <c r="EB42" i="23"/>
  <c r="EA42" i="23"/>
  <c r="DZ42" i="23"/>
  <c r="DY42" i="23"/>
  <c r="DX42" i="23"/>
  <c r="DW42" i="23"/>
  <c r="DV42" i="23"/>
  <c r="DU42" i="23"/>
  <c r="DT42" i="23"/>
  <c r="DS42" i="23"/>
  <c r="DR42" i="23"/>
  <c r="DQ42" i="23"/>
  <c r="DP42" i="23"/>
  <c r="DO42" i="23"/>
  <c r="DN42" i="23"/>
  <c r="DM42" i="23"/>
  <c r="DH42" i="23"/>
  <c r="DE42" i="23"/>
  <c r="DD42" i="23"/>
  <c r="DC42" i="23"/>
  <c r="EG41" i="23"/>
  <c r="EF41" i="23"/>
  <c r="EC41" i="23"/>
  <c r="EB41" i="23"/>
  <c r="EA41" i="23"/>
  <c r="DZ41" i="23"/>
  <c r="DY41" i="23"/>
  <c r="DX41" i="23"/>
  <c r="DW41" i="23"/>
  <c r="DV41" i="23"/>
  <c r="DU41" i="23"/>
  <c r="DT41" i="23"/>
  <c r="DS41" i="23"/>
  <c r="DR41" i="23"/>
  <c r="DQ41" i="23"/>
  <c r="DP41" i="23"/>
  <c r="DO41" i="23"/>
  <c r="DN41" i="23"/>
  <c r="DM41" i="23"/>
  <c r="DH41" i="23"/>
  <c r="DE41" i="23"/>
  <c r="DD41" i="23"/>
  <c r="DC41" i="23"/>
  <c r="EG40" i="23"/>
  <c r="EF40" i="23"/>
  <c r="EC40" i="23"/>
  <c r="EB40" i="23"/>
  <c r="EA40" i="23"/>
  <c r="DZ40" i="23"/>
  <c r="DY40" i="23"/>
  <c r="DX40" i="23"/>
  <c r="DW40" i="23"/>
  <c r="DV40" i="23"/>
  <c r="DU40" i="23"/>
  <c r="DT40" i="23"/>
  <c r="DS40" i="23"/>
  <c r="DR40" i="23"/>
  <c r="DQ40" i="23"/>
  <c r="DP40" i="23"/>
  <c r="DO40" i="23"/>
  <c r="DN40" i="23"/>
  <c r="DM40" i="23"/>
  <c r="DH40" i="23"/>
  <c r="DE40" i="23"/>
  <c r="DD40" i="23"/>
  <c r="DC40" i="23"/>
  <c r="EG39" i="23"/>
  <c r="EF39" i="23"/>
  <c r="EC39" i="23"/>
  <c r="EB39" i="23"/>
  <c r="EA39" i="23"/>
  <c r="DZ39" i="23"/>
  <c r="DY39" i="23"/>
  <c r="DX39" i="23"/>
  <c r="DW39" i="23"/>
  <c r="DV39" i="23"/>
  <c r="DU39" i="23"/>
  <c r="DT39" i="23"/>
  <c r="DS39" i="23"/>
  <c r="DR39" i="23"/>
  <c r="DQ39" i="23"/>
  <c r="DP39" i="23"/>
  <c r="DO39" i="23"/>
  <c r="DN39" i="23"/>
  <c r="DM39" i="23"/>
  <c r="DH39" i="23"/>
  <c r="DE39" i="23"/>
  <c r="DD39" i="23"/>
  <c r="DC39" i="23"/>
  <c r="EG38" i="23"/>
  <c r="EF38" i="23"/>
  <c r="EC38" i="23"/>
  <c r="EB38" i="23"/>
  <c r="EA38" i="23"/>
  <c r="DZ38" i="23"/>
  <c r="DY38" i="23"/>
  <c r="DX38" i="23"/>
  <c r="DW38" i="23"/>
  <c r="DV38" i="23"/>
  <c r="DU38" i="23"/>
  <c r="DT38" i="23"/>
  <c r="DS38" i="23"/>
  <c r="DR38" i="23"/>
  <c r="DQ38" i="23"/>
  <c r="DP38" i="23"/>
  <c r="DO38" i="23"/>
  <c r="DN38" i="23"/>
  <c r="DM38" i="23"/>
  <c r="DH38" i="23"/>
  <c r="DE38" i="23"/>
  <c r="DD38" i="23"/>
  <c r="DC38" i="23"/>
  <c r="EG37" i="23"/>
  <c r="EF37" i="23"/>
  <c r="EC37" i="23"/>
  <c r="EB37" i="23"/>
  <c r="EA37" i="23"/>
  <c r="DZ37" i="23"/>
  <c r="DY37" i="23"/>
  <c r="DX37" i="23"/>
  <c r="DW37" i="23"/>
  <c r="DV37" i="23"/>
  <c r="DU37" i="23"/>
  <c r="DT37" i="23"/>
  <c r="DS37" i="23"/>
  <c r="DR37" i="23"/>
  <c r="DQ37" i="23"/>
  <c r="DP37" i="23"/>
  <c r="DO37" i="23"/>
  <c r="DN37" i="23"/>
  <c r="DM37" i="23"/>
  <c r="DH37" i="23"/>
  <c r="DE37" i="23"/>
  <c r="DD37" i="23"/>
  <c r="DC37" i="23"/>
  <c r="EG36" i="23"/>
  <c r="EF36" i="23"/>
  <c r="EC36" i="23"/>
  <c r="EB36" i="23"/>
  <c r="EA36" i="23"/>
  <c r="DZ36" i="23"/>
  <c r="DY36" i="23"/>
  <c r="DX36" i="23"/>
  <c r="DW36" i="23"/>
  <c r="DV36" i="23"/>
  <c r="DU36" i="23"/>
  <c r="DT36" i="23"/>
  <c r="DS36" i="23"/>
  <c r="DR36" i="23"/>
  <c r="DQ36" i="23"/>
  <c r="DP36" i="23"/>
  <c r="DO36" i="23"/>
  <c r="DN36" i="23"/>
  <c r="DM36" i="23"/>
  <c r="DH36" i="23"/>
  <c r="DE36" i="23"/>
  <c r="DD36" i="23"/>
  <c r="DC36" i="23"/>
  <c r="EG35" i="23"/>
  <c r="EF35" i="23"/>
  <c r="EC35" i="23"/>
  <c r="EB35" i="23"/>
  <c r="EA35" i="23"/>
  <c r="DZ35" i="23"/>
  <c r="DY35" i="23"/>
  <c r="DX35" i="23"/>
  <c r="DW35" i="23"/>
  <c r="DV35" i="23"/>
  <c r="DU35" i="23"/>
  <c r="DT35" i="23"/>
  <c r="DS35" i="23"/>
  <c r="DR35" i="23"/>
  <c r="DQ35" i="23"/>
  <c r="DP35" i="23"/>
  <c r="DO35" i="23"/>
  <c r="DN35" i="23"/>
  <c r="DM35" i="23"/>
  <c r="DH35" i="23"/>
  <c r="DE35" i="23"/>
  <c r="DD35" i="23"/>
  <c r="DC35" i="23"/>
  <c r="EG34" i="23"/>
  <c r="EF34" i="23"/>
  <c r="EC34" i="23"/>
  <c r="EB34" i="23"/>
  <c r="EA34" i="23"/>
  <c r="DZ34" i="23"/>
  <c r="DY34" i="23"/>
  <c r="DX34" i="23"/>
  <c r="DW34" i="23"/>
  <c r="DV34" i="23"/>
  <c r="DU34" i="23"/>
  <c r="DT34" i="23"/>
  <c r="DS34" i="23"/>
  <c r="DR34" i="23"/>
  <c r="DQ34" i="23"/>
  <c r="DP34" i="23"/>
  <c r="DO34" i="23"/>
  <c r="DN34" i="23"/>
  <c r="DM34" i="23"/>
  <c r="DH34" i="23"/>
  <c r="DE34" i="23"/>
  <c r="DD34" i="23"/>
  <c r="DC34" i="23"/>
  <c r="EG33" i="23"/>
  <c r="EF33" i="23"/>
  <c r="EC33" i="23"/>
  <c r="EB33" i="23"/>
  <c r="EA33" i="23"/>
  <c r="DZ33" i="23"/>
  <c r="DY33" i="23"/>
  <c r="DX33" i="23"/>
  <c r="DW33" i="23"/>
  <c r="DV33" i="23"/>
  <c r="DU33" i="23"/>
  <c r="DT33" i="23"/>
  <c r="DS33" i="23"/>
  <c r="DR33" i="23"/>
  <c r="DQ33" i="23"/>
  <c r="DP33" i="23"/>
  <c r="DO33" i="23"/>
  <c r="DN33" i="23"/>
  <c r="DM33" i="23"/>
  <c r="DH33" i="23"/>
  <c r="DE33" i="23"/>
  <c r="DD33" i="23"/>
  <c r="DC33" i="23"/>
  <c r="EG32" i="23"/>
  <c r="EF32" i="23"/>
  <c r="EC32" i="23"/>
  <c r="EB32" i="23"/>
  <c r="EA32" i="23"/>
  <c r="DZ32" i="23"/>
  <c r="DY32" i="23"/>
  <c r="DX32" i="23"/>
  <c r="DW32" i="23"/>
  <c r="DV32" i="23"/>
  <c r="DU32" i="23"/>
  <c r="DT32" i="23"/>
  <c r="DS32" i="23"/>
  <c r="DR32" i="23"/>
  <c r="DQ32" i="23"/>
  <c r="DP32" i="23"/>
  <c r="DO32" i="23"/>
  <c r="DN32" i="23"/>
  <c r="DM32" i="23"/>
  <c r="DH32" i="23"/>
  <c r="DE32" i="23"/>
  <c r="DD32" i="23"/>
  <c r="DC32" i="23"/>
  <c r="EG31" i="23"/>
  <c r="EF31" i="23"/>
  <c r="EC31" i="23"/>
  <c r="EB31" i="23"/>
  <c r="EA31" i="23"/>
  <c r="DZ31" i="23"/>
  <c r="DY31" i="23"/>
  <c r="DX31" i="23"/>
  <c r="DW31" i="23"/>
  <c r="DV31" i="23"/>
  <c r="DU31" i="23"/>
  <c r="DT31" i="23"/>
  <c r="DS31" i="23"/>
  <c r="DR31" i="23"/>
  <c r="DQ31" i="23"/>
  <c r="DP31" i="23"/>
  <c r="DO31" i="23"/>
  <c r="DN31" i="23"/>
  <c r="DM31" i="23"/>
  <c r="DH31" i="23"/>
  <c r="DE31" i="23"/>
  <c r="DD31" i="23"/>
  <c r="DC31" i="23"/>
  <c r="EG30" i="23"/>
  <c r="EF30" i="23"/>
  <c r="EC30" i="23"/>
  <c r="EB30" i="23"/>
  <c r="EA30" i="23"/>
  <c r="DZ30" i="23"/>
  <c r="DY30" i="23"/>
  <c r="DX30" i="23"/>
  <c r="DW30" i="23"/>
  <c r="DV30" i="23"/>
  <c r="DU30" i="23"/>
  <c r="DT30" i="23"/>
  <c r="DS30" i="23"/>
  <c r="DR30" i="23"/>
  <c r="DQ30" i="23"/>
  <c r="DP30" i="23"/>
  <c r="DO30" i="23"/>
  <c r="DN30" i="23"/>
  <c r="DM30" i="23"/>
  <c r="DH30" i="23"/>
  <c r="DE30" i="23"/>
  <c r="DD30" i="23"/>
  <c r="DC30" i="23"/>
  <c r="EG29" i="23"/>
  <c r="EF29" i="23"/>
  <c r="EC29" i="23"/>
  <c r="EB29" i="23"/>
  <c r="EA29" i="23"/>
  <c r="DZ29" i="23"/>
  <c r="DY29" i="23"/>
  <c r="DX29" i="23"/>
  <c r="DW29" i="23"/>
  <c r="DV29" i="23"/>
  <c r="DU29" i="23"/>
  <c r="DT29" i="23"/>
  <c r="DS29" i="23"/>
  <c r="DR29" i="23"/>
  <c r="DQ29" i="23"/>
  <c r="DP29" i="23"/>
  <c r="DO29" i="23"/>
  <c r="DN29" i="23"/>
  <c r="DM29" i="23"/>
  <c r="DH29" i="23"/>
  <c r="DE29" i="23"/>
  <c r="DD29" i="23"/>
  <c r="DC29" i="23"/>
  <c r="EG28" i="23"/>
  <c r="EF28" i="23"/>
  <c r="EC28" i="23"/>
  <c r="EB28" i="23"/>
  <c r="EA28" i="23"/>
  <c r="DZ28" i="23"/>
  <c r="DY28" i="23"/>
  <c r="DX28" i="23"/>
  <c r="DW28" i="23"/>
  <c r="DV28" i="23"/>
  <c r="DU28" i="23"/>
  <c r="DT28" i="23"/>
  <c r="DS28" i="23"/>
  <c r="DR28" i="23"/>
  <c r="DQ28" i="23"/>
  <c r="DP28" i="23"/>
  <c r="DO28" i="23"/>
  <c r="DN28" i="23"/>
  <c r="DM28" i="23"/>
  <c r="DH28" i="23"/>
  <c r="DE28" i="23"/>
  <c r="DD28" i="23"/>
  <c r="DC28" i="23"/>
  <c r="EG27" i="23"/>
  <c r="EF27" i="23"/>
  <c r="EC27" i="23"/>
  <c r="EB27" i="23"/>
  <c r="EA27" i="23"/>
  <c r="DZ27" i="23"/>
  <c r="DY27" i="23"/>
  <c r="DX27" i="23"/>
  <c r="DW27" i="23"/>
  <c r="DV27" i="23"/>
  <c r="DU27" i="23"/>
  <c r="DT27" i="23"/>
  <c r="DS27" i="23"/>
  <c r="DR27" i="23"/>
  <c r="DQ27" i="23"/>
  <c r="DP27" i="23"/>
  <c r="DO27" i="23"/>
  <c r="DN27" i="23"/>
  <c r="DM27" i="23"/>
  <c r="DH27" i="23"/>
  <c r="DE27" i="23"/>
  <c r="DD27" i="23"/>
  <c r="DC27" i="23"/>
  <c r="EG26" i="23"/>
  <c r="EF26" i="23"/>
  <c r="EC26" i="23"/>
  <c r="EB26" i="23"/>
  <c r="EA26" i="23"/>
  <c r="DZ26" i="23"/>
  <c r="DY26" i="23"/>
  <c r="DX26" i="23"/>
  <c r="DW26" i="23"/>
  <c r="DV26" i="23"/>
  <c r="DU26" i="23"/>
  <c r="DT26" i="23"/>
  <c r="DS26" i="23"/>
  <c r="DR26" i="23"/>
  <c r="DQ26" i="23"/>
  <c r="DP26" i="23"/>
  <c r="DO26" i="23"/>
  <c r="DN26" i="23"/>
  <c r="DM26" i="23"/>
  <c r="DH26" i="23"/>
  <c r="DE26" i="23"/>
  <c r="DD26" i="23"/>
  <c r="DC26" i="23"/>
  <c r="EG25" i="23"/>
  <c r="EF25" i="23"/>
  <c r="EC25" i="23"/>
  <c r="EB25" i="23"/>
  <c r="EA25" i="23"/>
  <c r="DZ25" i="23"/>
  <c r="DY25" i="23"/>
  <c r="DX25" i="23"/>
  <c r="DW25" i="23"/>
  <c r="DV25" i="23"/>
  <c r="DU25" i="23"/>
  <c r="DT25" i="23"/>
  <c r="DS25" i="23"/>
  <c r="DR25" i="23"/>
  <c r="DQ25" i="23"/>
  <c r="DP25" i="23"/>
  <c r="DO25" i="23"/>
  <c r="DN25" i="23"/>
  <c r="DM25" i="23"/>
  <c r="DH25" i="23"/>
  <c r="DE25" i="23"/>
  <c r="DD25" i="23"/>
  <c r="DC25" i="23"/>
  <c r="EG24" i="23"/>
  <c r="EF24" i="23"/>
  <c r="EC24" i="23"/>
  <c r="EB24" i="23"/>
  <c r="EA24" i="23"/>
  <c r="DZ24" i="23"/>
  <c r="DY24" i="23"/>
  <c r="DX24" i="23"/>
  <c r="DW24" i="23"/>
  <c r="DV24" i="23"/>
  <c r="DU24" i="23"/>
  <c r="DT24" i="23"/>
  <c r="DS24" i="23"/>
  <c r="DR24" i="23"/>
  <c r="DQ24" i="23"/>
  <c r="DP24" i="23"/>
  <c r="DO24" i="23"/>
  <c r="DN24" i="23"/>
  <c r="DM24" i="23"/>
  <c r="DH24" i="23"/>
  <c r="DE24" i="23"/>
  <c r="DD24" i="23"/>
  <c r="DC24" i="23"/>
  <c r="EG23" i="23"/>
  <c r="EF23" i="23"/>
  <c r="EC23" i="23"/>
  <c r="EB23" i="23"/>
  <c r="EA23" i="23"/>
  <c r="DZ23" i="23"/>
  <c r="DY23" i="23"/>
  <c r="DX23" i="23"/>
  <c r="DW23" i="23"/>
  <c r="DV23" i="23"/>
  <c r="DU23" i="23"/>
  <c r="DT23" i="23"/>
  <c r="DS23" i="23"/>
  <c r="DR23" i="23"/>
  <c r="DQ23" i="23"/>
  <c r="DP23" i="23"/>
  <c r="DO23" i="23"/>
  <c r="DN23" i="23"/>
  <c r="DM23" i="23"/>
  <c r="DH23" i="23"/>
  <c r="DE23" i="23"/>
  <c r="DD23" i="23"/>
  <c r="DC23" i="23"/>
  <c r="EG22" i="23"/>
  <c r="EF22" i="23"/>
  <c r="EC22" i="23"/>
  <c r="EB22" i="23"/>
  <c r="EA22" i="23"/>
  <c r="DZ22" i="23"/>
  <c r="DY22" i="23"/>
  <c r="DX22" i="23"/>
  <c r="DW22" i="23"/>
  <c r="DV22" i="23"/>
  <c r="DU22" i="23"/>
  <c r="DT22" i="23"/>
  <c r="DS22" i="23"/>
  <c r="DR22" i="23"/>
  <c r="DQ22" i="23"/>
  <c r="DP22" i="23"/>
  <c r="DO22" i="23"/>
  <c r="DN22" i="23"/>
  <c r="DM22" i="23"/>
  <c r="DH22" i="23"/>
  <c r="DE22" i="23"/>
  <c r="DD22" i="23"/>
  <c r="DC22" i="23"/>
  <c r="EG21" i="23"/>
  <c r="EF21" i="23"/>
  <c r="EC21" i="23"/>
  <c r="EB21" i="23"/>
  <c r="EA21" i="23"/>
  <c r="DZ21" i="23"/>
  <c r="DY21" i="23"/>
  <c r="DX21" i="23"/>
  <c r="DW21" i="23"/>
  <c r="DV21" i="23"/>
  <c r="DU21" i="23"/>
  <c r="DT21" i="23"/>
  <c r="DS21" i="23"/>
  <c r="DR21" i="23"/>
  <c r="DQ21" i="23"/>
  <c r="DP21" i="23"/>
  <c r="DO21" i="23"/>
  <c r="DN21" i="23"/>
  <c r="DM21" i="23"/>
  <c r="DH21" i="23"/>
  <c r="DE21" i="23"/>
  <c r="DD21" i="23"/>
  <c r="DC21" i="23"/>
  <c r="EG20" i="23"/>
  <c r="EF20" i="23"/>
  <c r="EC20" i="23"/>
  <c r="EB20" i="23"/>
  <c r="EA20" i="23"/>
  <c r="DZ20" i="23"/>
  <c r="DY20" i="23"/>
  <c r="DX20" i="23"/>
  <c r="DW20" i="23"/>
  <c r="DV20" i="23"/>
  <c r="DU20" i="23"/>
  <c r="DT20" i="23"/>
  <c r="DS20" i="23"/>
  <c r="DR20" i="23"/>
  <c r="DQ20" i="23"/>
  <c r="DP20" i="23"/>
  <c r="DO20" i="23"/>
  <c r="DN20" i="23"/>
  <c r="DM20" i="23"/>
  <c r="DH20" i="23"/>
  <c r="DE20" i="23"/>
  <c r="DD20" i="23"/>
  <c r="DC20" i="23"/>
  <c r="EG19" i="23"/>
  <c r="EF19" i="23"/>
  <c r="EC19" i="23"/>
  <c r="EB19" i="23"/>
  <c r="EA19" i="23"/>
  <c r="DZ19" i="23"/>
  <c r="DY19" i="23"/>
  <c r="DX19" i="23"/>
  <c r="DW19" i="23"/>
  <c r="DV19" i="23"/>
  <c r="DU19" i="23"/>
  <c r="DT19" i="23"/>
  <c r="DS19" i="23"/>
  <c r="DR19" i="23"/>
  <c r="DQ19" i="23"/>
  <c r="DP19" i="23"/>
  <c r="DO19" i="23"/>
  <c r="DN19" i="23"/>
  <c r="DM19" i="23"/>
  <c r="DH19" i="23"/>
  <c r="DE19" i="23"/>
  <c r="DD19" i="23"/>
  <c r="DC19" i="23"/>
  <c r="EG18" i="23"/>
  <c r="EF18" i="23"/>
  <c r="EC18" i="23"/>
  <c r="EB18" i="23"/>
  <c r="EA18" i="23"/>
  <c r="DZ18" i="23"/>
  <c r="DY18" i="23"/>
  <c r="DX18" i="23"/>
  <c r="DW18" i="23"/>
  <c r="DV18" i="23"/>
  <c r="DU18" i="23"/>
  <c r="DT18" i="23"/>
  <c r="DS18" i="23"/>
  <c r="DR18" i="23"/>
  <c r="DQ18" i="23"/>
  <c r="DP18" i="23"/>
  <c r="DO18" i="23"/>
  <c r="DN18" i="23"/>
  <c r="DM18" i="23"/>
  <c r="DH18" i="23"/>
  <c r="DE18" i="23"/>
  <c r="DD18" i="23"/>
  <c r="DC18" i="23"/>
  <c r="EG17" i="23"/>
  <c r="EF17" i="23"/>
  <c r="EC17" i="23"/>
  <c r="EB17" i="23"/>
  <c r="EA17" i="23"/>
  <c r="DZ17" i="23"/>
  <c r="DY17" i="23"/>
  <c r="DX17" i="23"/>
  <c r="DW17" i="23"/>
  <c r="DV17" i="23"/>
  <c r="DU17" i="23"/>
  <c r="DT17" i="23"/>
  <c r="DS17" i="23"/>
  <c r="DR17" i="23"/>
  <c r="DQ17" i="23"/>
  <c r="DP17" i="23"/>
  <c r="DO17" i="23"/>
  <c r="DN17" i="23"/>
  <c r="DM17" i="23"/>
  <c r="DH17" i="23"/>
  <c r="DE17" i="23"/>
  <c r="DD17" i="23"/>
  <c r="DC17" i="23"/>
  <c r="EG16" i="23"/>
  <c r="EF16" i="23"/>
  <c r="EC16" i="23"/>
  <c r="EB16" i="23"/>
  <c r="EA16" i="23"/>
  <c r="DZ16" i="23"/>
  <c r="DY16" i="23"/>
  <c r="DX16" i="23"/>
  <c r="DW16" i="23"/>
  <c r="DV16" i="23"/>
  <c r="DU16" i="23"/>
  <c r="DT16" i="23"/>
  <c r="DS16" i="23"/>
  <c r="DR16" i="23"/>
  <c r="DQ16" i="23"/>
  <c r="DP16" i="23"/>
  <c r="DO16" i="23"/>
  <c r="DN16" i="23"/>
  <c r="DM16" i="23"/>
  <c r="DH16" i="23"/>
  <c r="DE16" i="23"/>
  <c r="DD16" i="23"/>
  <c r="DC16" i="23"/>
  <c r="EG15" i="23"/>
  <c r="EF15" i="23"/>
  <c r="EC15" i="23"/>
  <c r="EB15" i="23"/>
  <c r="EA15" i="23"/>
  <c r="DZ15" i="23"/>
  <c r="DY15" i="23"/>
  <c r="DX15" i="23"/>
  <c r="DW15" i="23"/>
  <c r="DV15" i="23"/>
  <c r="DU15" i="23"/>
  <c r="DT15" i="23"/>
  <c r="DS15" i="23"/>
  <c r="DR15" i="23"/>
  <c r="DQ15" i="23"/>
  <c r="DP15" i="23"/>
  <c r="DO15" i="23"/>
  <c r="DN15" i="23"/>
  <c r="DM15" i="23"/>
  <c r="DH15" i="23"/>
  <c r="DE15" i="23"/>
  <c r="DD15" i="23"/>
  <c r="DC15" i="23"/>
  <c r="EG14" i="23"/>
  <c r="EF14" i="23"/>
  <c r="EC14" i="23"/>
  <c r="EB14" i="23"/>
  <c r="EA14" i="23"/>
  <c r="DZ14" i="23"/>
  <c r="DY14" i="23"/>
  <c r="DX14" i="23"/>
  <c r="DW14" i="23"/>
  <c r="DV14" i="23"/>
  <c r="DU14" i="23"/>
  <c r="DT14" i="23"/>
  <c r="DS14" i="23"/>
  <c r="DR14" i="23"/>
  <c r="DQ14" i="23"/>
  <c r="DP14" i="23"/>
  <c r="DO14" i="23"/>
  <c r="DN14" i="23"/>
  <c r="DM14" i="23"/>
  <c r="DH14" i="23"/>
  <c r="DE14" i="23"/>
  <c r="DD14" i="23"/>
  <c r="DC14" i="23"/>
  <c r="EG13" i="23"/>
  <c r="EF13" i="23"/>
  <c r="EC13" i="23"/>
  <c r="EB13" i="23"/>
  <c r="EA13" i="23"/>
  <c r="DZ13" i="23"/>
  <c r="DY13" i="23"/>
  <c r="DX13" i="23"/>
  <c r="DW13" i="23"/>
  <c r="DV13" i="23"/>
  <c r="DU13" i="23"/>
  <c r="DT13" i="23"/>
  <c r="DS13" i="23"/>
  <c r="DR13" i="23"/>
  <c r="DQ13" i="23"/>
  <c r="DP13" i="23"/>
  <c r="DO13" i="23"/>
  <c r="DN13" i="23"/>
  <c r="DM13" i="23"/>
  <c r="DH13" i="23"/>
  <c r="DE13" i="23"/>
  <c r="DD13" i="23"/>
  <c r="DC13" i="23"/>
  <c r="EG12" i="23"/>
  <c r="EF12" i="23"/>
  <c r="EC12" i="23"/>
  <c r="EB12" i="23"/>
  <c r="EA12" i="23"/>
  <c r="DZ12" i="23"/>
  <c r="DY12" i="23"/>
  <c r="DX12" i="23"/>
  <c r="DW12" i="23"/>
  <c r="DV12" i="23"/>
  <c r="DU12" i="23"/>
  <c r="DT12" i="23"/>
  <c r="DS12" i="23"/>
  <c r="DR12" i="23"/>
  <c r="DQ12" i="23"/>
  <c r="DP12" i="23"/>
  <c r="DO12" i="23"/>
  <c r="DN12" i="23"/>
  <c r="DM12" i="23"/>
  <c r="DH12" i="23"/>
  <c r="DE12" i="23"/>
  <c r="DD12" i="23"/>
  <c r="DC12" i="23"/>
  <c r="EG11" i="23"/>
  <c r="EF11" i="23"/>
  <c r="EC11" i="23"/>
  <c r="EB11" i="23"/>
  <c r="EA11" i="23"/>
  <c r="DZ11" i="23"/>
  <c r="DY11" i="23"/>
  <c r="DX11" i="23"/>
  <c r="DW11" i="23"/>
  <c r="DV11" i="23"/>
  <c r="DU11" i="23"/>
  <c r="DT11" i="23"/>
  <c r="DS11" i="23"/>
  <c r="DR11" i="23"/>
  <c r="DQ11" i="23"/>
  <c r="DP11" i="23"/>
  <c r="DO11" i="23"/>
  <c r="DN11" i="23"/>
  <c r="DM11" i="23"/>
  <c r="DH11" i="23"/>
  <c r="DE11" i="23"/>
  <c r="DD11" i="23"/>
  <c r="DC11" i="23"/>
  <c r="EG10" i="23"/>
  <c r="EF10" i="23"/>
  <c r="EC10" i="23"/>
  <c r="EB10" i="23"/>
  <c r="EA10" i="23"/>
  <c r="DZ10" i="23"/>
  <c r="DY10" i="23"/>
  <c r="DX10" i="23"/>
  <c r="DW10" i="23"/>
  <c r="DV10" i="23"/>
  <c r="DU10" i="23"/>
  <c r="DT10" i="23"/>
  <c r="DS10" i="23"/>
  <c r="DR10" i="23"/>
  <c r="DQ10" i="23"/>
  <c r="DP10" i="23"/>
  <c r="DO10" i="23"/>
  <c r="DN10" i="23"/>
  <c r="DM10" i="23"/>
  <c r="DH10" i="23"/>
  <c r="DE10" i="23"/>
  <c r="DD10" i="23"/>
  <c r="DC10" i="23"/>
  <c r="EG9" i="23"/>
  <c r="EF9" i="23"/>
  <c r="EC9" i="23"/>
  <c r="EB9" i="23"/>
  <c r="EA9" i="23"/>
  <c r="DZ9" i="23"/>
  <c r="DY9" i="23"/>
  <c r="DX9" i="23"/>
  <c r="DW9" i="23"/>
  <c r="DV9" i="23"/>
  <c r="DU9" i="23"/>
  <c r="DT9" i="23"/>
  <c r="DS9" i="23"/>
  <c r="DR9" i="23"/>
  <c r="DQ9" i="23"/>
  <c r="DP9" i="23"/>
  <c r="DO9" i="23"/>
  <c r="DN9" i="23"/>
  <c r="DM9" i="23"/>
  <c r="DH9" i="23"/>
  <c r="DE9" i="23"/>
  <c r="DD9" i="23"/>
  <c r="DC9" i="23"/>
  <c r="CZ462" i="23"/>
  <c r="DA462" i="23" s="1"/>
  <c r="CY462" i="23"/>
  <c r="CX462" i="23"/>
  <c r="CW462" i="23"/>
  <c r="CV462" i="23"/>
  <c r="CU462" i="23"/>
  <c r="CT462" i="23"/>
  <c r="CS462" i="23"/>
  <c r="CR462" i="23"/>
  <c r="CQ462" i="23"/>
  <c r="CZ461" i="23"/>
  <c r="DA461" i="23" s="1"/>
  <c r="CY461" i="23"/>
  <c r="CX461" i="23"/>
  <c r="CW461" i="23"/>
  <c r="CV461" i="23"/>
  <c r="CU461" i="23"/>
  <c r="CT461" i="23"/>
  <c r="CS461" i="23"/>
  <c r="CR461" i="23"/>
  <c r="CQ461" i="23"/>
  <c r="CZ460" i="23"/>
  <c r="DA460" i="23" s="1"/>
  <c r="CY460" i="23"/>
  <c r="CX460" i="23"/>
  <c r="CW460" i="23"/>
  <c r="CV460" i="23"/>
  <c r="CU460" i="23"/>
  <c r="CT460" i="23"/>
  <c r="CS460" i="23"/>
  <c r="CR460" i="23"/>
  <c r="CQ460" i="23"/>
  <c r="CZ459" i="23"/>
  <c r="DA459" i="23" s="1"/>
  <c r="CY459" i="23"/>
  <c r="CX459" i="23"/>
  <c r="CW459" i="23"/>
  <c r="CV459" i="23"/>
  <c r="CU459" i="23"/>
  <c r="CT459" i="23"/>
  <c r="CS459" i="23"/>
  <c r="CR459" i="23"/>
  <c r="CQ459" i="23"/>
  <c r="CZ458" i="23"/>
  <c r="DA458" i="23" s="1"/>
  <c r="CY458" i="23"/>
  <c r="CX458" i="23"/>
  <c r="CW458" i="23"/>
  <c r="CV458" i="23"/>
  <c r="CU458" i="23"/>
  <c r="CT458" i="23"/>
  <c r="CS458" i="23"/>
  <c r="CR458" i="23"/>
  <c r="CQ458" i="23"/>
  <c r="CZ457" i="23"/>
  <c r="DA457" i="23" s="1"/>
  <c r="CY457" i="23"/>
  <c r="CX457" i="23"/>
  <c r="CW457" i="23"/>
  <c r="CV457" i="23"/>
  <c r="CU457" i="23"/>
  <c r="CT457" i="23"/>
  <c r="CS457" i="23"/>
  <c r="CR457" i="23"/>
  <c r="CQ457" i="23"/>
  <c r="CZ456" i="23"/>
  <c r="DA456" i="23" s="1"/>
  <c r="CY456" i="23"/>
  <c r="CX456" i="23"/>
  <c r="CW456" i="23"/>
  <c r="CV456" i="23"/>
  <c r="CU456" i="23"/>
  <c r="CT456" i="23"/>
  <c r="CS456" i="23"/>
  <c r="CR456" i="23"/>
  <c r="CQ456" i="23"/>
  <c r="CZ455" i="23"/>
  <c r="DA455" i="23" s="1"/>
  <c r="CY455" i="23"/>
  <c r="CX455" i="23"/>
  <c r="CW455" i="23"/>
  <c r="CV455" i="23"/>
  <c r="CU455" i="23"/>
  <c r="CT455" i="23"/>
  <c r="CS455" i="23"/>
  <c r="CR455" i="23"/>
  <c r="CQ455" i="23"/>
  <c r="CZ454" i="23"/>
  <c r="DA454" i="23" s="1"/>
  <c r="CY454" i="23"/>
  <c r="CX454" i="23"/>
  <c r="CW454" i="23"/>
  <c r="CV454" i="23"/>
  <c r="CU454" i="23"/>
  <c r="CT454" i="23"/>
  <c r="CS454" i="23"/>
  <c r="CR454" i="23"/>
  <c r="CQ454" i="23"/>
  <c r="CZ453" i="23"/>
  <c r="DA453" i="23" s="1"/>
  <c r="CY453" i="23"/>
  <c r="CX453" i="23"/>
  <c r="CW453" i="23"/>
  <c r="CV453" i="23"/>
  <c r="CU453" i="23"/>
  <c r="CT453" i="23"/>
  <c r="CS453" i="23"/>
  <c r="CR453" i="23"/>
  <c r="CQ453" i="23"/>
  <c r="CZ452" i="23"/>
  <c r="DA452" i="23" s="1"/>
  <c r="CY452" i="23"/>
  <c r="CX452" i="23"/>
  <c r="CW452" i="23"/>
  <c r="CV452" i="23"/>
  <c r="CU452" i="23"/>
  <c r="CT452" i="23"/>
  <c r="CS452" i="23"/>
  <c r="CR452" i="23"/>
  <c r="CQ452" i="23"/>
  <c r="CZ451" i="23"/>
  <c r="DA451" i="23" s="1"/>
  <c r="CY451" i="23"/>
  <c r="CX451" i="23"/>
  <c r="CW451" i="23"/>
  <c r="CV451" i="23"/>
  <c r="CU451" i="23"/>
  <c r="CT451" i="23"/>
  <c r="CS451" i="23"/>
  <c r="CR451" i="23"/>
  <c r="CQ451" i="23"/>
  <c r="CZ450" i="23"/>
  <c r="DA450" i="23" s="1"/>
  <c r="CY450" i="23"/>
  <c r="CX450" i="23"/>
  <c r="CW450" i="23"/>
  <c r="CV450" i="23"/>
  <c r="CU450" i="23"/>
  <c r="CT450" i="23"/>
  <c r="CS450" i="23"/>
  <c r="CR450" i="23"/>
  <c r="CQ450" i="23"/>
  <c r="CZ449" i="23"/>
  <c r="DA449" i="23" s="1"/>
  <c r="CY449" i="23"/>
  <c r="CX449" i="23"/>
  <c r="CW449" i="23"/>
  <c r="CV449" i="23"/>
  <c r="CU449" i="23"/>
  <c r="CT449" i="23"/>
  <c r="CS449" i="23"/>
  <c r="CR449" i="23"/>
  <c r="CQ449" i="23"/>
  <c r="CZ448" i="23"/>
  <c r="DA448" i="23" s="1"/>
  <c r="CY448" i="23"/>
  <c r="CX448" i="23"/>
  <c r="CW448" i="23"/>
  <c r="CV448" i="23"/>
  <c r="CU448" i="23"/>
  <c r="CT448" i="23"/>
  <c r="CS448" i="23"/>
  <c r="CR448" i="23"/>
  <c r="CQ448" i="23"/>
  <c r="CZ447" i="23"/>
  <c r="DA447" i="23" s="1"/>
  <c r="CY447" i="23"/>
  <c r="CX447" i="23"/>
  <c r="CW447" i="23"/>
  <c r="CV447" i="23"/>
  <c r="CU447" i="23"/>
  <c r="CT447" i="23"/>
  <c r="CS447" i="23"/>
  <c r="CR447" i="23"/>
  <c r="CQ447" i="23"/>
  <c r="CZ446" i="23"/>
  <c r="DA446" i="23" s="1"/>
  <c r="CY446" i="23"/>
  <c r="CX446" i="23"/>
  <c r="CW446" i="23"/>
  <c r="CV446" i="23"/>
  <c r="CU446" i="23"/>
  <c r="CT446" i="23"/>
  <c r="CS446" i="23"/>
  <c r="CR446" i="23"/>
  <c r="CQ446" i="23"/>
  <c r="CZ445" i="23"/>
  <c r="DA445" i="23" s="1"/>
  <c r="CY445" i="23"/>
  <c r="CX445" i="23"/>
  <c r="CW445" i="23"/>
  <c r="CV445" i="23"/>
  <c r="CU445" i="23"/>
  <c r="CT445" i="23"/>
  <c r="CS445" i="23"/>
  <c r="CR445" i="23"/>
  <c r="CQ445" i="23"/>
  <c r="CZ444" i="23"/>
  <c r="DA444" i="23" s="1"/>
  <c r="CY444" i="23"/>
  <c r="CX444" i="23"/>
  <c r="CW444" i="23"/>
  <c r="CV444" i="23"/>
  <c r="CU444" i="23"/>
  <c r="CT444" i="23"/>
  <c r="CS444" i="23"/>
  <c r="CR444" i="23"/>
  <c r="CQ444" i="23"/>
  <c r="CZ443" i="23"/>
  <c r="DA443" i="23" s="1"/>
  <c r="CY443" i="23"/>
  <c r="CX443" i="23"/>
  <c r="CW443" i="23"/>
  <c r="CV443" i="23"/>
  <c r="CU443" i="23"/>
  <c r="CT443" i="23"/>
  <c r="CS443" i="23"/>
  <c r="CR443" i="23"/>
  <c r="CQ443" i="23"/>
  <c r="CZ442" i="23"/>
  <c r="DA442" i="23" s="1"/>
  <c r="CY442" i="23"/>
  <c r="CX442" i="23"/>
  <c r="CW442" i="23"/>
  <c r="CV442" i="23"/>
  <c r="CU442" i="23"/>
  <c r="CT442" i="23"/>
  <c r="CS442" i="23"/>
  <c r="CR442" i="23"/>
  <c r="CQ442" i="23"/>
  <c r="CZ440" i="23"/>
  <c r="DA440" i="23" s="1"/>
  <c r="CY440" i="23"/>
  <c r="CX440" i="23"/>
  <c r="CW440" i="23"/>
  <c r="CV440" i="23"/>
  <c r="CU440" i="23"/>
  <c r="CT440" i="23"/>
  <c r="CS440" i="23"/>
  <c r="CR440" i="23"/>
  <c r="CQ440" i="23"/>
  <c r="CZ439" i="23"/>
  <c r="DA439" i="23" s="1"/>
  <c r="CY439" i="23"/>
  <c r="CX439" i="23"/>
  <c r="CW439" i="23"/>
  <c r="CV439" i="23"/>
  <c r="CU439" i="23"/>
  <c r="CT439" i="23"/>
  <c r="CS439" i="23"/>
  <c r="CR439" i="23"/>
  <c r="CQ439" i="23"/>
  <c r="CZ438" i="23"/>
  <c r="DA438" i="23" s="1"/>
  <c r="CY438" i="23"/>
  <c r="CX438" i="23"/>
  <c r="CW438" i="23"/>
  <c r="CV438" i="23"/>
  <c r="CU438" i="23"/>
  <c r="CT438" i="23"/>
  <c r="CS438" i="23"/>
  <c r="CR438" i="23"/>
  <c r="CQ438" i="23"/>
  <c r="CZ437" i="23"/>
  <c r="DA437" i="23" s="1"/>
  <c r="CY437" i="23"/>
  <c r="CX437" i="23"/>
  <c r="CW437" i="23"/>
  <c r="CV437" i="23"/>
  <c r="CU437" i="23"/>
  <c r="CT437" i="23"/>
  <c r="CS437" i="23"/>
  <c r="CR437" i="23"/>
  <c r="CQ437" i="23"/>
  <c r="CZ436" i="23"/>
  <c r="DA436" i="23" s="1"/>
  <c r="CY436" i="23"/>
  <c r="CX436" i="23"/>
  <c r="CW436" i="23"/>
  <c r="CV436" i="23"/>
  <c r="CU436" i="23"/>
  <c r="CT436" i="23"/>
  <c r="CS436" i="23"/>
  <c r="CR436" i="23"/>
  <c r="CQ436" i="23"/>
  <c r="CZ435" i="23"/>
  <c r="DA435" i="23" s="1"/>
  <c r="CY435" i="23"/>
  <c r="CX435" i="23"/>
  <c r="CW435" i="23"/>
  <c r="CV435" i="23"/>
  <c r="CU435" i="23"/>
  <c r="CT435" i="23"/>
  <c r="CS435" i="23"/>
  <c r="CR435" i="23"/>
  <c r="CQ435" i="23"/>
  <c r="CZ434" i="23"/>
  <c r="DA434" i="23" s="1"/>
  <c r="CY434" i="23"/>
  <c r="CX434" i="23"/>
  <c r="CW434" i="23"/>
  <c r="CV434" i="23"/>
  <c r="CU434" i="23"/>
  <c r="CT434" i="23"/>
  <c r="CS434" i="23"/>
  <c r="CR434" i="23"/>
  <c r="CQ434" i="23"/>
  <c r="CZ433" i="23"/>
  <c r="DA433" i="23" s="1"/>
  <c r="CY433" i="23"/>
  <c r="CX433" i="23"/>
  <c r="CW433" i="23"/>
  <c r="CV433" i="23"/>
  <c r="CU433" i="23"/>
  <c r="CT433" i="23"/>
  <c r="CS433" i="23"/>
  <c r="CR433" i="23"/>
  <c r="CQ433" i="23"/>
  <c r="CZ432" i="23"/>
  <c r="DA432" i="23" s="1"/>
  <c r="CY432" i="23"/>
  <c r="CX432" i="23"/>
  <c r="CW432" i="23"/>
  <c r="CV432" i="23"/>
  <c r="CU432" i="23"/>
  <c r="CT432" i="23"/>
  <c r="CS432" i="23"/>
  <c r="CR432" i="23"/>
  <c r="CQ432" i="23"/>
  <c r="CZ431" i="23"/>
  <c r="DA431" i="23" s="1"/>
  <c r="CY431" i="23"/>
  <c r="CX431" i="23"/>
  <c r="CW431" i="23"/>
  <c r="CV431" i="23"/>
  <c r="CU431" i="23"/>
  <c r="CT431" i="23"/>
  <c r="CS431" i="23"/>
  <c r="CR431" i="23"/>
  <c r="CQ431" i="23"/>
  <c r="CZ430" i="23"/>
  <c r="DA430" i="23" s="1"/>
  <c r="CY430" i="23"/>
  <c r="CX430" i="23"/>
  <c r="CW430" i="23"/>
  <c r="CV430" i="23"/>
  <c r="CU430" i="23"/>
  <c r="CT430" i="23"/>
  <c r="CS430" i="23"/>
  <c r="CR430" i="23"/>
  <c r="CQ430" i="23"/>
  <c r="CZ429" i="23"/>
  <c r="DA429" i="23" s="1"/>
  <c r="CY429" i="23"/>
  <c r="CX429" i="23"/>
  <c r="CW429" i="23"/>
  <c r="CV429" i="23"/>
  <c r="CU429" i="23"/>
  <c r="CT429" i="23"/>
  <c r="CS429" i="23"/>
  <c r="CR429" i="23"/>
  <c r="CQ429" i="23"/>
  <c r="CZ428" i="23"/>
  <c r="DA428" i="23" s="1"/>
  <c r="CY428" i="23"/>
  <c r="CX428" i="23"/>
  <c r="CW428" i="23"/>
  <c r="CV428" i="23"/>
  <c r="CU428" i="23"/>
  <c r="CT428" i="23"/>
  <c r="CS428" i="23"/>
  <c r="CR428" i="23"/>
  <c r="CQ428" i="23"/>
  <c r="CZ427" i="23"/>
  <c r="DA427" i="23" s="1"/>
  <c r="CY427" i="23"/>
  <c r="CX427" i="23"/>
  <c r="CW427" i="23"/>
  <c r="CV427" i="23"/>
  <c r="CU427" i="23"/>
  <c r="CT427" i="23"/>
  <c r="CS427" i="23"/>
  <c r="CR427" i="23"/>
  <c r="CQ427" i="23"/>
  <c r="CZ426" i="23"/>
  <c r="DA426" i="23" s="1"/>
  <c r="CY426" i="23"/>
  <c r="CX426" i="23"/>
  <c r="CW426" i="23"/>
  <c r="CV426" i="23"/>
  <c r="CU426" i="23"/>
  <c r="CT426" i="23"/>
  <c r="CS426" i="23"/>
  <c r="CR426" i="23"/>
  <c r="CQ426" i="23"/>
  <c r="CZ425" i="23"/>
  <c r="DA425" i="23" s="1"/>
  <c r="CY425" i="23"/>
  <c r="CX425" i="23"/>
  <c r="CW425" i="23"/>
  <c r="CV425" i="23"/>
  <c r="CU425" i="23"/>
  <c r="CT425" i="23"/>
  <c r="CS425" i="23"/>
  <c r="CR425" i="23"/>
  <c r="CQ425" i="23"/>
  <c r="CZ424" i="23"/>
  <c r="DA424" i="23" s="1"/>
  <c r="CY424" i="23"/>
  <c r="CX424" i="23"/>
  <c r="CW424" i="23"/>
  <c r="CV424" i="23"/>
  <c r="CU424" i="23"/>
  <c r="CT424" i="23"/>
  <c r="CS424" i="23"/>
  <c r="CR424" i="23"/>
  <c r="CQ424" i="23"/>
  <c r="CZ423" i="23"/>
  <c r="DA423" i="23" s="1"/>
  <c r="CY423" i="23"/>
  <c r="CX423" i="23"/>
  <c r="CW423" i="23"/>
  <c r="CV423" i="23"/>
  <c r="CU423" i="23"/>
  <c r="CT423" i="23"/>
  <c r="CS423" i="23"/>
  <c r="CR423" i="23"/>
  <c r="CQ423" i="23"/>
  <c r="CZ422" i="23"/>
  <c r="DA422" i="23" s="1"/>
  <c r="CY422" i="23"/>
  <c r="CX422" i="23"/>
  <c r="CW422" i="23"/>
  <c r="CV422" i="23"/>
  <c r="CU422" i="23"/>
  <c r="CT422" i="23"/>
  <c r="CS422" i="23"/>
  <c r="CR422" i="23"/>
  <c r="CQ422" i="23"/>
  <c r="CZ421" i="23"/>
  <c r="DA421" i="23" s="1"/>
  <c r="CY421" i="23"/>
  <c r="CX421" i="23"/>
  <c r="CW421" i="23"/>
  <c r="CV421" i="23"/>
  <c r="CU421" i="23"/>
  <c r="CT421" i="23"/>
  <c r="CS421" i="23"/>
  <c r="CR421" i="23"/>
  <c r="CQ421" i="23"/>
  <c r="CZ420" i="23"/>
  <c r="DA420" i="23" s="1"/>
  <c r="CY420" i="23"/>
  <c r="CX420" i="23"/>
  <c r="CW420" i="23"/>
  <c r="CV420" i="23"/>
  <c r="CU420" i="23"/>
  <c r="CT420" i="23"/>
  <c r="CS420" i="23"/>
  <c r="CR420" i="23"/>
  <c r="CQ420" i="23"/>
  <c r="CZ419" i="23"/>
  <c r="DA419" i="23" s="1"/>
  <c r="CY419" i="23"/>
  <c r="CX419" i="23"/>
  <c r="CW419" i="23"/>
  <c r="CV419" i="23"/>
  <c r="CU419" i="23"/>
  <c r="CT419" i="23"/>
  <c r="CS419" i="23"/>
  <c r="CR419" i="23"/>
  <c r="CQ419" i="23"/>
  <c r="CZ418" i="23"/>
  <c r="DA418" i="23" s="1"/>
  <c r="CY418" i="23"/>
  <c r="CX418" i="23"/>
  <c r="CW418" i="23"/>
  <c r="CV418" i="23"/>
  <c r="CU418" i="23"/>
  <c r="CT418" i="23"/>
  <c r="CS418" i="23"/>
  <c r="CR418" i="23"/>
  <c r="CQ418" i="23"/>
  <c r="CZ417" i="23"/>
  <c r="DA417" i="23" s="1"/>
  <c r="CY417" i="23"/>
  <c r="CX417" i="23"/>
  <c r="CW417" i="23"/>
  <c r="CV417" i="23"/>
  <c r="CU417" i="23"/>
  <c r="CT417" i="23"/>
  <c r="CS417" i="23"/>
  <c r="CR417" i="23"/>
  <c r="CQ417" i="23"/>
  <c r="CZ416" i="23"/>
  <c r="DA416" i="23" s="1"/>
  <c r="CY416" i="23"/>
  <c r="CX416" i="23"/>
  <c r="CW416" i="23"/>
  <c r="CV416" i="23"/>
  <c r="CU416" i="23"/>
  <c r="CT416" i="23"/>
  <c r="CS416" i="23"/>
  <c r="CR416" i="23"/>
  <c r="CQ416" i="23"/>
  <c r="CZ415" i="23"/>
  <c r="DA415" i="23" s="1"/>
  <c r="CY415" i="23"/>
  <c r="CX415" i="23"/>
  <c r="CW415" i="23"/>
  <c r="CV415" i="23"/>
  <c r="CU415" i="23"/>
  <c r="CT415" i="23"/>
  <c r="CS415" i="23"/>
  <c r="CR415" i="23"/>
  <c r="CQ415" i="23"/>
  <c r="CZ414" i="23"/>
  <c r="DA414" i="23" s="1"/>
  <c r="CY414" i="23"/>
  <c r="CX414" i="23"/>
  <c r="CW414" i="23"/>
  <c r="CV414" i="23"/>
  <c r="CU414" i="23"/>
  <c r="CT414" i="23"/>
  <c r="CS414" i="23"/>
  <c r="CR414" i="23"/>
  <c r="CQ414" i="23"/>
  <c r="CZ413" i="23"/>
  <c r="DA413" i="23" s="1"/>
  <c r="CY413" i="23"/>
  <c r="CX413" i="23"/>
  <c r="CW413" i="23"/>
  <c r="CV413" i="23"/>
  <c r="CU413" i="23"/>
  <c r="CT413" i="23"/>
  <c r="CS413" i="23"/>
  <c r="CR413" i="23"/>
  <c r="CQ413" i="23"/>
  <c r="CZ412" i="23"/>
  <c r="DA412" i="23" s="1"/>
  <c r="CY412" i="23"/>
  <c r="CX412" i="23"/>
  <c r="CW412" i="23"/>
  <c r="CV412" i="23"/>
  <c r="CU412" i="23"/>
  <c r="CT412" i="23"/>
  <c r="CS412" i="23"/>
  <c r="CR412" i="23"/>
  <c r="CQ412" i="23"/>
  <c r="CZ411" i="23"/>
  <c r="DA411" i="23" s="1"/>
  <c r="CY411" i="23"/>
  <c r="CX411" i="23"/>
  <c r="CW411" i="23"/>
  <c r="CV411" i="23"/>
  <c r="CU411" i="23"/>
  <c r="CT411" i="23"/>
  <c r="CS411" i="23"/>
  <c r="CR411" i="23"/>
  <c r="CQ411" i="23"/>
  <c r="CZ410" i="23"/>
  <c r="DA410" i="23" s="1"/>
  <c r="CY410" i="23"/>
  <c r="CX410" i="23"/>
  <c r="CW410" i="23"/>
  <c r="CV410" i="23"/>
  <c r="CU410" i="23"/>
  <c r="CT410" i="23"/>
  <c r="CS410" i="23"/>
  <c r="CR410" i="23"/>
  <c r="CQ410" i="23"/>
  <c r="CZ409" i="23"/>
  <c r="DA409" i="23" s="1"/>
  <c r="CY409" i="23"/>
  <c r="CX409" i="23"/>
  <c r="CW409" i="23"/>
  <c r="CV409" i="23"/>
  <c r="CU409" i="23"/>
  <c r="CT409" i="23"/>
  <c r="CS409" i="23"/>
  <c r="CR409" i="23"/>
  <c r="CQ409" i="23"/>
  <c r="CZ408" i="23"/>
  <c r="DA408" i="23" s="1"/>
  <c r="CY408" i="23"/>
  <c r="CX408" i="23"/>
  <c r="CW408" i="23"/>
  <c r="CV408" i="23"/>
  <c r="CU408" i="23"/>
  <c r="CT408" i="23"/>
  <c r="CS408" i="23"/>
  <c r="CR408" i="23"/>
  <c r="CQ408" i="23"/>
  <c r="CZ407" i="23"/>
  <c r="DA407" i="23" s="1"/>
  <c r="CY407" i="23"/>
  <c r="CX407" i="23"/>
  <c r="CW407" i="23"/>
  <c r="CV407" i="23"/>
  <c r="CU407" i="23"/>
  <c r="CT407" i="23"/>
  <c r="CS407" i="23"/>
  <c r="CR407" i="23"/>
  <c r="CQ407" i="23"/>
  <c r="CZ406" i="23"/>
  <c r="DA406" i="23" s="1"/>
  <c r="CY406" i="23"/>
  <c r="CX406" i="23"/>
  <c r="CW406" i="23"/>
  <c r="CV406" i="23"/>
  <c r="CU406" i="23"/>
  <c r="CT406" i="23"/>
  <c r="CS406" i="23"/>
  <c r="CR406" i="23"/>
  <c r="CQ406" i="23"/>
  <c r="CZ405" i="23"/>
  <c r="DA405" i="23" s="1"/>
  <c r="CY405" i="23"/>
  <c r="CX405" i="23"/>
  <c r="CW405" i="23"/>
  <c r="CV405" i="23"/>
  <c r="CU405" i="23"/>
  <c r="CT405" i="23"/>
  <c r="CS405" i="23"/>
  <c r="CR405" i="23"/>
  <c r="CQ405" i="23"/>
  <c r="CZ404" i="23"/>
  <c r="DA404" i="23" s="1"/>
  <c r="CY404" i="23"/>
  <c r="CX404" i="23"/>
  <c r="CW404" i="23"/>
  <c r="CV404" i="23"/>
  <c r="CU404" i="23"/>
  <c r="CT404" i="23"/>
  <c r="CS404" i="23"/>
  <c r="CR404" i="23"/>
  <c r="CQ404" i="23"/>
  <c r="CZ403" i="23"/>
  <c r="DA403" i="23" s="1"/>
  <c r="CY403" i="23"/>
  <c r="CX403" i="23"/>
  <c r="CW403" i="23"/>
  <c r="CV403" i="23"/>
  <c r="CU403" i="23"/>
  <c r="CT403" i="23"/>
  <c r="CS403" i="23"/>
  <c r="CR403" i="23"/>
  <c r="CQ403" i="23"/>
  <c r="CZ402" i="23"/>
  <c r="DA402" i="23" s="1"/>
  <c r="CY402" i="23"/>
  <c r="CX402" i="23"/>
  <c r="CW402" i="23"/>
  <c r="CV402" i="23"/>
  <c r="CU402" i="23"/>
  <c r="CT402" i="23"/>
  <c r="CS402" i="23"/>
  <c r="CR402" i="23"/>
  <c r="CQ402" i="23"/>
  <c r="CZ401" i="23"/>
  <c r="DA401" i="23" s="1"/>
  <c r="CY401" i="23"/>
  <c r="CX401" i="23"/>
  <c r="CW401" i="23"/>
  <c r="CV401" i="23"/>
  <c r="CU401" i="23"/>
  <c r="CT401" i="23"/>
  <c r="CS401" i="23"/>
  <c r="CR401" i="23"/>
  <c r="CQ401" i="23"/>
  <c r="CZ400" i="23"/>
  <c r="DA400" i="23" s="1"/>
  <c r="CY400" i="23"/>
  <c r="CX400" i="23"/>
  <c r="CW400" i="23"/>
  <c r="CV400" i="23"/>
  <c r="CU400" i="23"/>
  <c r="CT400" i="23"/>
  <c r="CS400" i="23"/>
  <c r="CR400" i="23"/>
  <c r="CQ400" i="23"/>
  <c r="CZ399" i="23"/>
  <c r="DA399" i="23" s="1"/>
  <c r="CY399" i="23"/>
  <c r="CX399" i="23"/>
  <c r="CW399" i="23"/>
  <c r="CV399" i="23"/>
  <c r="CU399" i="23"/>
  <c r="CT399" i="23"/>
  <c r="CS399" i="23"/>
  <c r="CR399" i="23"/>
  <c r="CQ399" i="23"/>
  <c r="CZ398" i="23"/>
  <c r="DA398" i="23" s="1"/>
  <c r="CY398" i="23"/>
  <c r="CX398" i="23"/>
  <c r="CW398" i="23"/>
  <c r="CV398" i="23"/>
  <c r="CU398" i="23"/>
  <c r="CT398" i="23"/>
  <c r="CS398" i="23"/>
  <c r="CR398" i="23"/>
  <c r="CQ398" i="23"/>
  <c r="CZ397" i="23"/>
  <c r="DA397" i="23" s="1"/>
  <c r="CY397" i="23"/>
  <c r="CX397" i="23"/>
  <c r="CW397" i="23"/>
  <c r="CV397" i="23"/>
  <c r="CU397" i="23"/>
  <c r="CT397" i="23"/>
  <c r="CS397" i="23"/>
  <c r="CR397" i="23"/>
  <c r="CQ397" i="23"/>
  <c r="CZ396" i="23"/>
  <c r="DA396" i="23" s="1"/>
  <c r="CY396" i="23"/>
  <c r="CX396" i="23"/>
  <c r="CW396" i="23"/>
  <c r="CV396" i="23"/>
  <c r="CU396" i="23"/>
  <c r="CT396" i="23"/>
  <c r="CS396" i="23"/>
  <c r="CR396" i="23"/>
  <c r="CQ396" i="23"/>
  <c r="CZ395" i="23"/>
  <c r="DA395" i="23" s="1"/>
  <c r="CY395" i="23"/>
  <c r="CX395" i="23"/>
  <c r="CW395" i="23"/>
  <c r="CV395" i="23"/>
  <c r="CU395" i="23"/>
  <c r="CT395" i="23"/>
  <c r="CS395" i="23"/>
  <c r="CR395" i="23"/>
  <c r="CQ395" i="23"/>
  <c r="CZ394" i="23"/>
  <c r="DA394" i="23" s="1"/>
  <c r="CY394" i="23"/>
  <c r="CX394" i="23"/>
  <c r="CW394" i="23"/>
  <c r="CV394" i="23"/>
  <c r="CU394" i="23"/>
  <c r="CT394" i="23"/>
  <c r="CS394" i="23"/>
  <c r="CR394" i="23"/>
  <c r="CQ394" i="23"/>
  <c r="CZ393" i="23"/>
  <c r="DA393" i="23" s="1"/>
  <c r="CY393" i="23"/>
  <c r="CX393" i="23"/>
  <c r="CW393" i="23"/>
  <c r="CV393" i="23"/>
  <c r="CU393" i="23"/>
  <c r="CT393" i="23"/>
  <c r="CS393" i="23"/>
  <c r="CR393" i="23"/>
  <c r="CQ393" i="23"/>
  <c r="CZ392" i="23"/>
  <c r="DA392" i="23" s="1"/>
  <c r="CY392" i="23"/>
  <c r="CX392" i="23"/>
  <c r="CW392" i="23"/>
  <c r="CV392" i="23"/>
  <c r="CU392" i="23"/>
  <c r="CT392" i="23"/>
  <c r="CS392" i="23"/>
  <c r="CR392" i="23"/>
  <c r="CQ392" i="23"/>
  <c r="CZ391" i="23"/>
  <c r="DA391" i="23" s="1"/>
  <c r="CY391" i="23"/>
  <c r="CX391" i="23"/>
  <c r="CW391" i="23"/>
  <c r="CV391" i="23"/>
  <c r="CU391" i="23"/>
  <c r="CT391" i="23"/>
  <c r="CS391" i="23"/>
  <c r="CR391" i="23"/>
  <c r="CQ391" i="23"/>
  <c r="CZ390" i="23"/>
  <c r="DA390" i="23" s="1"/>
  <c r="CY390" i="23"/>
  <c r="CX390" i="23"/>
  <c r="CW390" i="23"/>
  <c r="CV390" i="23"/>
  <c r="CU390" i="23"/>
  <c r="CT390" i="23"/>
  <c r="CS390" i="23"/>
  <c r="CR390" i="23"/>
  <c r="CQ390" i="23"/>
  <c r="CZ389" i="23"/>
  <c r="DA389" i="23" s="1"/>
  <c r="CY389" i="23"/>
  <c r="CX389" i="23"/>
  <c r="CW389" i="23"/>
  <c r="CV389" i="23"/>
  <c r="CU389" i="23"/>
  <c r="CT389" i="23"/>
  <c r="CS389" i="23"/>
  <c r="CR389" i="23"/>
  <c r="CQ389" i="23"/>
  <c r="CZ388" i="23"/>
  <c r="DA388" i="23" s="1"/>
  <c r="CY388" i="23"/>
  <c r="CX388" i="23"/>
  <c r="CW388" i="23"/>
  <c r="CV388" i="23"/>
  <c r="CU388" i="23"/>
  <c r="CT388" i="23"/>
  <c r="CS388" i="23"/>
  <c r="CR388" i="23"/>
  <c r="CQ388" i="23"/>
  <c r="CZ387" i="23"/>
  <c r="DA387" i="23" s="1"/>
  <c r="CY387" i="23"/>
  <c r="CX387" i="23"/>
  <c r="CW387" i="23"/>
  <c r="CV387" i="23"/>
  <c r="CU387" i="23"/>
  <c r="CT387" i="23"/>
  <c r="CS387" i="23"/>
  <c r="CR387" i="23"/>
  <c r="CQ387" i="23"/>
  <c r="CZ386" i="23"/>
  <c r="DA386" i="23" s="1"/>
  <c r="CY386" i="23"/>
  <c r="CX386" i="23"/>
  <c r="CW386" i="23"/>
  <c r="CV386" i="23"/>
  <c r="CU386" i="23"/>
  <c r="CT386" i="23"/>
  <c r="CS386" i="23"/>
  <c r="CR386" i="23"/>
  <c r="CQ386" i="23"/>
  <c r="CZ385" i="23"/>
  <c r="DA385" i="23" s="1"/>
  <c r="CY385" i="23"/>
  <c r="CX385" i="23"/>
  <c r="CW385" i="23"/>
  <c r="CV385" i="23"/>
  <c r="CU385" i="23"/>
  <c r="CT385" i="23"/>
  <c r="CS385" i="23"/>
  <c r="CR385" i="23"/>
  <c r="CQ385" i="23"/>
  <c r="CZ384" i="23"/>
  <c r="DA384" i="23" s="1"/>
  <c r="CY384" i="23"/>
  <c r="CX384" i="23"/>
  <c r="CW384" i="23"/>
  <c r="CV384" i="23"/>
  <c r="CU384" i="23"/>
  <c r="CT384" i="23"/>
  <c r="CS384" i="23"/>
  <c r="CR384" i="23"/>
  <c r="CQ384" i="23"/>
  <c r="CZ383" i="23"/>
  <c r="DA383" i="23" s="1"/>
  <c r="CY383" i="23"/>
  <c r="CX383" i="23"/>
  <c r="CW383" i="23"/>
  <c r="CV383" i="23"/>
  <c r="CU383" i="23"/>
  <c r="CT383" i="23"/>
  <c r="CS383" i="23"/>
  <c r="CR383" i="23"/>
  <c r="CQ383" i="23"/>
  <c r="CZ382" i="23"/>
  <c r="DA382" i="23" s="1"/>
  <c r="CY382" i="23"/>
  <c r="CX382" i="23"/>
  <c r="CW382" i="23"/>
  <c r="CV382" i="23"/>
  <c r="CU382" i="23"/>
  <c r="CT382" i="23"/>
  <c r="CS382" i="23"/>
  <c r="CR382" i="23"/>
  <c r="CQ382" i="23"/>
  <c r="CZ381" i="23"/>
  <c r="DA381" i="23" s="1"/>
  <c r="CY381" i="23"/>
  <c r="CX381" i="23"/>
  <c r="CW381" i="23"/>
  <c r="CV381" i="23"/>
  <c r="CU381" i="23"/>
  <c r="CT381" i="23"/>
  <c r="CS381" i="23"/>
  <c r="CR381" i="23"/>
  <c r="CQ381" i="23"/>
  <c r="CZ380" i="23"/>
  <c r="DA380" i="23" s="1"/>
  <c r="CY380" i="23"/>
  <c r="CX380" i="23"/>
  <c r="CW380" i="23"/>
  <c r="CV380" i="23"/>
  <c r="CU380" i="23"/>
  <c r="CT380" i="23"/>
  <c r="CS380" i="23"/>
  <c r="CR380" i="23"/>
  <c r="CQ380" i="23"/>
  <c r="CZ379" i="23"/>
  <c r="DA379" i="23" s="1"/>
  <c r="CY379" i="23"/>
  <c r="CX379" i="23"/>
  <c r="CW379" i="23"/>
  <c r="CV379" i="23"/>
  <c r="CU379" i="23"/>
  <c r="CT379" i="23"/>
  <c r="CS379" i="23"/>
  <c r="CR379" i="23"/>
  <c r="CQ379" i="23"/>
  <c r="CZ378" i="23"/>
  <c r="DA378" i="23" s="1"/>
  <c r="CY378" i="23"/>
  <c r="CX378" i="23"/>
  <c r="CW378" i="23"/>
  <c r="CV378" i="23"/>
  <c r="CU378" i="23"/>
  <c r="CT378" i="23"/>
  <c r="CS378" i="23"/>
  <c r="CR378" i="23"/>
  <c r="CQ378" i="23"/>
  <c r="CZ377" i="23"/>
  <c r="DA377" i="23" s="1"/>
  <c r="CY377" i="23"/>
  <c r="CX377" i="23"/>
  <c r="CW377" i="23"/>
  <c r="CV377" i="23"/>
  <c r="CU377" i="23"/>
  <c r="CT377" i="23"/>
  <c r="CS377" i="23"/>
  <c r="CR377" i="23"/>
  <c r="CQ377" i="23"/>
  <c r="CZ376" i="23"/>
  <c r="DA376" i="23" s="1"/>
  <c r="CY376" i="23"/>
  <c r="CX376" i="23"/>
  <c r="CW376" i="23"/>
  <c r="CV376" i="23"/>
  <c r="CU376" i="23"/>
  <c r="CT376" i="23"/>
  <c r="CS376" i="23"/>
  <c r="CR376" i="23"/>
  <c r="CQ376" i="23"/>
  <c r="CZ375" i="23"/>
  <c r="DA375" i="23" s="1"/>
  <c r="CY375" i="23"/>
  <c r="CX375" i="23"/>
  <c r="CW375" i="23"/>
  <c r="CV375" i="23"/>
  <c r="CU375" i="23"/>
  <c r="CT375" i="23"/>
  <c r="CS375" i="23"/>
  <c r="CR375" i="23"/>
  <c r="CQ375" i="23"/>
  <c r="CZ374" i="23"/>
  <c r="DA374" i="23" s="1"/>
  <c r="CY374" i="23"/>
  <c r="CX374" i="23"/>
  <c r="CW374" i="23"/>
  <c r="CV374" i="23"/>
  <c r="CU374" i="23"/>
  <c r="CT374" i="23"/>
  <c r="CS374" i="23"/>
  <c r="CR374" i="23"/>
  <c r="CQ374" i="23"/>
  <c r="CZ373" i="23"/>
  <c r="DA373" i="23" s="1"/>
  <c r="CY373" i="23"/>
  <c r="CX373" i="23"/>
  <c r="CW373" i="23"/>
  <c r="CV373" i="23"/>
  <c r="CU373" i="23"/>
  <c r="CT373" i="23"/>
  <c r="CS373" i="23"/>
  <c r="CR373" i="23"/>
  <c r="CQ373" i="23"/>
  <c r="CZ372" i="23"/>
  <c r="DA372" i="23" s="1"/>
  <c r="CY372" i="23"/>
  <c r="CX372" i="23"/>
  <c r="CW372" i="23"/>
  <c r="CV372" i="23"/>
  <c r="CU372" i="23"/>
  <c r="CT372" i="23"/>
  <c r="CS372" i="23"/>
  <c r="CR372" i="23"/>
  <c r="CQ372" i="23"/>
  <c r="CZ371" i="23"/>
  <c r="DA371" i="23" s="1"/>
  <c r="CY371" i="23"/>
  <c r="CX371" i="23"/>
  <c r="CW371" i="23"/>
  <c r="CV371" i="23"/>
  <c r="CU371" i="23"/>
  <c r="CT371" i="23"/>
  <c r="CS371" i="23"/>
  <c r="CR371" i="23"/>
  <c r="CQ371" i="23"/>
  <c r="CZ370" i="23"/>
  <c r="DA370" i="23" s="1"/>
  <c r="CY370" i="23"/>
  <c r="CX370" i="23"/>
  <c r="CW370" i="23"/>
  <c r="CV370" i="23"/>
  <c r="CU370" i="23"/>
  <c r="CT370" i="23"/>
  <c r="CS370" i="23"/>
  <c r="CR370" i="23"/>
  <c r="CQ370" i="23"/>
  <c r="CZ369" i="23"/>
  <c r="DA369" i="23" s="1"/>
  <c r="CY369" i="23"/>
  <c r="CX369" i="23"/>
  <c r="CW369" i="23"/>
  <c r="CV369" i="23"/>
  <c r="CU369" i="23"/>
  <c r="CT369" i="23"/>
  <c r="CS369" i="23"/>
  <c r="CR369" i="23"/>
  <c r="CQ369" i="23"/>
  <c r="CZ368" i="23"/>
  <c r="DA368" i="23" s="1"/>
  <c r="CY368" i="23"/>
  <c r="CX368" i="23"/>
  <c r="CW368" i="23"/>
  <c r="CV368" i="23"/>
  <c r="CU368" i="23"/>
  <c r="CT368" i="23"/>
  <c r="CS368" i="23"/>
  <c r="CR368" i="23"/>
  <c r="CQ368" i="23"/>
  <c r="CZ367" i="23"/>
  <c r="DA367" i="23" s="1"/>
  <c r="CY367" i="23"/>
  <c r="CX367" i="23"/>
  <c r="CW367" i="23"/>
  <c r="CV367" i="23"/>
  <c r="CU367" i="23"/>
  <c r="CT367" i="23"/>
  <c r="CS367" i="23"/>
  <c r="CR367" i="23"/>
  <c r="CQ367" i="23"/>
  <c r="CZ366" i="23"/>
  <c r="DA366" i="23" s="1"/>
  <c r="CY366" i="23"/>
  <c r="CX366" i="23"/>
  <c r="CW366" i="23"/>
  <c r="CV366" i="23"/>
  <c r="CU366" i="23"/>
  <c r="CT366" i="23"/>
  <c r="CS366" i="23"/>
  <c r="CR366" i="23"/>
  <c r="CQ366" i="23"/>
  <c r="CZ365" i="23"/>
  <c r="DA365" i="23" s="1"/>
  <c r="CY365" i="23"/>
  <c r="CX365" i="23"/>
  <c r="CW365" i="23"/>
  <c r="CV365" i="23"/>
  <c r="CU365" i="23"/>
  <c r="CT365" i="23"/>
  <c r="CS365" i="23"/>
  <c r="CR365" i="23"/>
  <c r="CQ365" i="23"/>
  <c r="CZ364" i="23"/>
  <c r="DA364" i="23" s="1"/>
  <c r="CY364" i="23"/>
  <c r="CX364" i="23"/>
  <c r="CW364" i="23"/>
  <c r="CV364" i="23"/>
  <c r="CU364" i="23"/>
  <c r="CT364" i="23"/>
  <c r="CS364" i="23"/>
  <c r="CR364" i="23"/>
  <c r="CQ364" i="23"/>
  <c r="CZ363" i="23"/>
  <c r="DA363" i="23" s="1"/>
  <c r="CY363" i="23"/>
  <c r="CX363" i="23"/>
  <c r="CW363" i="23"/>
  <c r="CV363" i="23"/>
  <c r="CU363" i="23"/>
  <c r="CT363" i="23"/>
  <c r="CS363" i="23"/>
  <c r="CR363" i="23"/>
  <c r="CQ363" i="23"/>
  <c r="CZ362" i="23"/>
  <c r="DA362" i="23" s="1"/>
  <c r="CY362" i="23"/>
  <c r="CX362" i="23"/>
  <c r="CW362" i="23"/>
  <c r="CV362" i="23"/>
  <c r="CU362" i="23"/>
  <c r="CT362" i="23"/>
  <c r="CS362" i="23"/>
  <c r="CR362" i="23"/>
  <c r="CQ362" i="23"/>
  <c r="CZ361" i="23"/>
  <c r="DA361" i="23" s="1"/>
  <c r="CY361" i="23"/>
  <c r="CX361" i="23"/>
  <c r="CW361" i="23"/>
  <c r="CV361" i="23"/>
  <c r="CU361" i="23"/>
  <c r="CT361" i="23"/>
  <c r="CS361" i="23"/>
  <c r="CR361" i="23"/>
  <c r="CQ361" i="23"/>
  <c r="CZ360" i="23"/>
  <c r="DA360" i="23" s="1"/>
  <c r="CY360" i="23"/>
  <c r="CX360" i="23"/>
  <c r="CW360" i="23"/>
  <c r="CV360" i="23"/>
  <c r="CU360" i="23"/>
  <c r="CT360" i="23"/>
  <c r="CS360" i="23"/>
  <c r="CR360" i="23"/>
  <c r="CQ360" i="23"/>
  <c r="CZ359" i="23"/>
  <c r="DA359" i="23" s="1"/>
  <c r="CY359" i="23"/>
  <c r="CX359" i="23"/>
  <c r="CW359" i="23"/>
  <c r="CV359" i="23"/>
  <c r="CU359" i="23"/>
  <c r="CT359" i="23"/>
  <c r="CS359" i="23"/>
  <c r="CR359" i="23"/>
  <c r="CQ359" i="23"/>
  <c r="CZ358" i="23"/>
  <c r="DA358" i="23" s="1"/>
  <c r="CY358" i="23"/>
  <c r="CX358" i="23"/>
  <c r="CW358" i="23"/>
  <c r="CV358" i="23"/>
  <c r="CU358" i="23"/>
  <c r="CT358" i="23"/>
  <c r="CS358" i="23"/>
  <c r="CR358" i="23"/>
  <c r="CQ358" i="23"/>
  <c r="CZ357" i="23"/>
  <c r="DA357" i="23" s="1"/>
  <c r="CY357" i="23"/>
  <c r="CX357" i="23"/>
  <c r="CW357" i="23"/>
  <c r="CV357" i="23"/>
  <c r="CU357" i="23"/>
  <c r="CT357" i="23"/>
  <c r="CS357" i="23"/>
  <c r="CR357" i="23"/>
  <c r="CQ357" i="23"/>
  <c r="CZ356" i="23"/>
  <c r="DA356" i="23" s="1"/>
  <c r="CY356" i="23"/>
  <c r="CX356" i="23"/>
  <c r="CW356" i="23"/>
  <c r="CV356" i="23"/>
  <c r="CU356" i="23"/>
  <c r="CT356" i="23"/>
  <c r="CS356" i="23"/>
  <c r="CR356" i="23"/>
  <c r="CQ356" i="23"/>
  <c r="CZ355" i="23"/>
  <c r="DA355" i="23" s="1"/>
  <c r="CY355" i="23"/>
  <c r="CX355" i="23"/>
  <c r="CW355" i="23"/>
  <c r="CV355" i="23"/>
  <c r="CU355" i="23"/>
  <c r="CT355" i="23"/>
  <c r="CS355" i="23"/>
  <c r="CR355" i="23"/>
  <c r="CQ355" i="23"/>
  <c r="CZ354" i="23"/>
  <c r="DA354" i="23" s="1"/>
  <c r="CY354" i="23"/>
  <c r="CX354" i="23"/>
  <c r="CW354" i="23"/>
  <c r="CV354" i="23"/>
  <c r="CU354" i="23"/>
  <c r="CT354" i="23"/>
  <c r="CS354" i="23"/>
  <c r="CR354" i="23"/>
  <c r="CQ354" i="23"/>
  <c r="CZ353" i="23"/>
  <c r="DA353" i="23" s="1"/>
  <c r="CY353" i="23"/>
  <c r="CX353" i="23"/>
  <c r="CW353" i="23"/>
  <c r="CV353" i="23"/>
  <c r="CU353" i="23"/>
  <c r="CT353" i="23"/>
  <c r="CS353" i="23"/>
  <c r="CR353" i="23"/>
  <c r="CQ353" i="23"/>
  <c r="CZ352" i="23"/>
  <c r="DA352" i="23" s="1"/>
  <c r="CY352" i="23"/>
  <c r="CX352" i="23"/>
  <c r="CW352" i="23"/>
  <c r="CV352" i="23"/>
  <c r="CU352" i="23"/>
  <c r="CT352" i="23"/>
  <c r="CS352" i="23"/>
  <c r="CR352" i="23"/>
  <c r="CQ352" i="23"/>
  <c r="CZ351" i="23"/>
  <c r="DA351" i="23" s="1"/>
  <c r="CY351" i="23"/>
  <c r="CX351" i="23"/>
  <c r="CW351" i="23"/>
  <c r="CV351" i="23"/>
  <c r="CU351" i="23"/>
  <c r="CT351" i="23"/>
  <c r="CS351" i="23"/>
  <c r="CR351" i="23"/>
  <c r="CQ351" i="23"/>
  <c r="CZ350" i="23"/>
  <c r="DA350" i="23" s="1"/>
  <c r="CY350" i="23"/>
  <c r="CX350" i="23"/>
  <c r="CW350" i="23"/>
  <c r="CV350" i="23"/>
  <c r="CU350" i="23"/>
  <c r="CT350" i="23"/>
  <c r="CS350" i="23"/>
  <c r="CR350" i="23"/>
  <c r="CQ350" i="23"/>
  <c r="CZ349" i="23"/>
  <c r="DA349" i="23" s="1"/>
  <c r="CY349" i="23"/>
  <c r="CX349" i="23"/>
  <c r="CW349" i="23"/>
  <c r="CV349" i="23"/>
  <c r="CU349" i="23"/>
  <c r="CT349" i="23"/>
  <c r="CS349" i="23"/>
  <c r="CR349" i="23"/>
  <c r="CQ349" i="23"/>
  <c r="CZ348" i="23"/>
  <c r="DA348" i="23" s="1"/>
  <c r="CY348" i="23"/>
  <c r="CX348" i="23"/>
  <c r="CW348" i="23"/>
  <c r="CV348" i="23"/>
  <c r="CU348" i="23"/>
  <c r="CT348" i="23"/>
  <c r="CS348" i="23"/>
  <c r="CR348" i="23"/>
  <c r="CQ348" i="23"/>
  <c r="CZ347" i="23"/>
  <c r="DA347" i="23" s="1"/>
  <c r="CY347" i="23"/>
  <c r="CX347" i="23"/>
  <c r="CW347" i="23"/>
  <c r="CV347" i="23"/>
  <c r="CU347" i="23"/>
  <c r="CT347" i="23"/>
  <c r="CS347" i="23"/>
  <c r="CR347" i="23"/>
  <c r="CQ347" i="23"/>
  <c r="CZ346" i="23"/>
  <c r="DA346" i="23" s="1"/>
  <c r="CY346" i="23"/>
  <c r="CX346" i="23"/>
  <c r="CW346" i="23"/>
  <c r="CV346" i="23"/>
  <c r="CU346" i="23"/>
  <c r="CT346" i="23"/>
  <c r="CS346" i="23"/>
  <c r="CR346" i="23"/>
  <c r="CQ346" i="23"/>
  <c r="CZ345" i="23"/>
  <c r="DA345" i="23" s="1"/>
  <c r="CY345" i="23"/>
  <c r="CX345" i="23"/>
  <c r="CW345" i="23"/>
  <c r="CV345" i="23"/>
  <c r="CU345" i="23"/>
  <c r="CT345" i="23"/>
  <c r="CS345" i="23"/>
  <c r="CR345" i="23"/>
  <c r="CQ345" i="23"/>
  <c r="CZ344" i="23"/>
  <c r="DA344" i="23" s="1"/>
  <c r="CY344" i="23"/>
  <c r="CX344" i="23"/>
  <c r="CW344" i="23"/>
  <c r="CV344" i="23"/>
  <c r="CU344" i="23"/>
  <c r="CT344" i="23"/>
  <c r="CS344" i="23"/>
  <c r="CR344" i="23"/>
  <c r="CQ344" i="23"/>
  <c r="CZ343" i="23"/>
  <c r="DA343" i="23" s="1"/>
  <c r="CY343" i="23"/>
  <c r="CX343" i="23"/>
  <c r="CW343" i="23"/>
  <c r="CV343" i="23"/>
  <c r="CU343" i="23"/>
  <c r="CT343" i="23"/>
  <c r="CS343" i="23"/>
  <c r="CR343" i="23"/>
  <c r="CQ343" i="23"/>
  <c r="CZ342" i="23"/>
  <c r="DA342" i="23" s="1"/>
  <c r="CY342" i="23"/>
  <c r="CX342" i="23"/>
  <c r="CW342" i="23"/>
  <c r="CV342" i="23"/>
  <c r="CU342" i="23"/>
  <c r="CT342" i="23"/>
  <c r="CS342" i="23"/>
  <c r="CR342" i="23"/>
  <c r="CQ342" i="23"/>
  <c r="CZ341" i="23"/>
  <c r="DA341" i="23" s="1"/>
  <c r="CY341" i="23"/>
  <c r="CX341" i="23"/>
  <c r="CW341" i="23"/>
  <c r="CV341" i="23"/>
  <c r="CU341" i="23"/>
  <c r="CT341" i="23"/>
  <c r="CS341" i="23"/>
  <c r="CR341" i="23"/>
  <c r="CQ341" i="23"/>
  <c r="CZ340" i="23"/>
  <c r="DA340" i="23" s="1"/>
  <c r="CY340" i="23"/>
  <c r="CX340" i="23"/>
  <c r="CW340" i="23"/>
  <c r="CV340" i="23"/>
  <c r="CU340" i="23"/>
  <c r="CT340" i="23"/>
  <c r="CS340" i="23"/>
  <c r="CR340" i="23"/>
  <c r="CQ340" i="23"/>
  <c r="CZ339" i="23"/>
  <c r="DA339" i="23" s="1"/>
  <c r="CY339" i="23"/>
  <c r="CX339" i="23"/>
  <c r="CW339" i="23"/>
  <c r="CV339" i="23"/>
  <c r="CU339" i="23"/>
  <c r="CT339" i="23"/>
  <c r="CS339" i="23"/>
  <c r="CR339" i="23"/>
  <c r="CQ339" i="23"/>
  <c r="CZ338" i="23"/>
  <c r="DA338" i="23" s="1"/>
  <c r="CY338" i="23"/>
  <c r="CX338" i="23"/>
  <c r="CW338" i="23"/>
  <c r="CV338" i="23"/>
  <c r="CU338" i="23"/>
  <c r="CT338" i="23"/>
  <c r="CS338" i="23"/>
  <c r="CR338" i="23"/>
  <c r="CQ338" i="23"/>
  <c r="CZ337" i="23"/>
  <c r="DA337" i="23" s="1"/>
  <c r="CY337" i="23"/>
  <c r="CX337" i="23"/>
  <c r="CW337" i="23"/>
  <c r="CV337" i="23"/>
  <c r="CU337" i="23"/>
  <c r="CT337" i="23"/>
  <c r="CS337" i="23"/>
  <c r="CR337" i="23"/>
  <c r="CQ337" i="23"/>
  <c r="CZ336" i="23"/>
  <c r="DA336" i="23" s="1"/>
  <c r="CY336" i="23"/>
  <c r="CX336" i="23"/>
  <c r="CW336" i="23"/>
  <c r="CV336" i="23"/>
  <c r="CU336" i="23"/>
  <c r="CT336" i="23"/>
  <c r="CS336" i="23"/>
  <c r="CR336" i="23"/>
  <c r="CQ336" i="23"/>
  <c r="CZ335" i="23"/>
  <c r="DA335" i="23" s="1"/>
  <c r="CY335" i="23"/>
  <c r="CX335" i="23"/>
  <c r="CW335" i="23"/>
  <c r="CV335" i="23"/>
  <c r="CU335" i="23"/>
  <c r="CT335" i="23"/>
  <c r="CS335" i="23"/>
  <c r="CR335" i="23"/>
  <c r="CQ335" i="23"/>
  <c r="CZ334" i="23"/>
  <c r="DA334" i="23" s="1"/>
  <c r="CY334" i="23"/>
  <c r="CX334" i="23"/>
  <c r="CW334" i="23"/>
  <c r="CV334" i="23"/>
  <c r="CU334" i="23"/>
  <c r="CT334" i="23"/>
  <c r="CS334" i="23"/>
  <c r="CR334" i="23"/>
  <c r="CQ334" i="23"/>
  <c r="CZ333" i="23"/>
  <c r="DA333" i="23" s="1"/>
  <c r="CY333" i="23"/>
  <c r="CX333" i="23"/>
  <c r="CW333" i="23"/>
  <c r="CV333" i="23"/>
  <c r="CU333" i="23"/>
  <c r="CT333" i="23"/>
  <c r="CS333" i="23"/>
  <c r="CR333" i="23"/>
  <c r="CQ333" i="23"/>
  <c r="CZ332" i="23"/>
  <c r="DA332" i="23" s="1"/>
  <c r="CY332" i="23"/>
  <c r="CX332" i="23"/>
  <c r="CW332" i="23"/>
  <c r="CV332" i="23"/>
  <c r="CU332" i="23"/>
  <c r="CT332" i="23"/>
  <c r="CS332" i="23"/>
  <c r="CR332" i="23"/>
  <c r="CQ332" i="23"/>
  <c r="CZ331" i="23"/>
  <c r="DA331" i="23" s="1"/>
  <c r="CY331" i="23"/>
  <c r="CX331" i="23"/>
  <c r="CW331" i="23"/>
  <c r="CV331" i="23"/>
  <c r="CU331" i="23"/>
  <c r="CT331" i="23"/>
  <c r="CS331" i="23"/>
  <c r="CR331" i="23"/>
  <c r="CQ331" i="23"/>
  <c r="CZ330" i="23"/>
  <c r="DA330" i="23" s="1"/>
  <c r="CY330" i="23"/>
  <c r="CX330" i="23"/>
  <c r="CW330" i="23"/>
  <c r="CV330" i="23"/>
  <c r="CU330" i="23"/>
  <c r="CT330" i="23"/>
  <c r="CS330" i="23"/>
  <c r="CR330" i="23"/>
  <c r="CQ330" i="23"/>
  <c r="CZ329" i="23"/>
  <c r="DA329" i="23" s="1"/>
  <c r="CY329" i="23"/>
  <c r="CX329" i="23"/>
  <c r="CW329" i="23"/>
  <c r="CV329" i="23"/>
  <c r="CU329" i="23"/>
  <c r="CT329" i="23"/>
  <c r="CS329" i="23"/>
  <c r="CR329" i="23"/>
  <c r="CQ329" i="23"/>
  <c r="CZ328" i="23"/>
  <c r="DA328" i="23" s="1"/>
  <c r="CY328" i="23"/>
  <c r="CX328" i="23"/>
  <c r="CW328" i="23"/>
  <c r="CV328" i="23"/>
  <c r="CU328" i="23"/>
  <c r="CT328" i="23"/>
  <c r="CS328" i="23"/>
  <c r="CR328" i="23"/>
  <c r="CQ328" i="23"/>
  <c r="CZ327" i="23"/>
  <c r="DA327" i="23" s="1"/>
  <c r="CY327" i="23"/>
  <c r="CX327" i="23"/>
  <c r="CW327" i="23"/>
  <c r="CV327" i="23"/>
  <c r="CU327" i="23"/>
  <c r="CT327" i="23"/>
  <c r="CS327" i="23"/>
  <c r="CR327" i="23"/>
  <c r="CQ327" i="23"/>
  <c r="CZ326" i="23"/>
  <c r="DA326" i="23" s="1"/>
  <c r="CY326" i="23"/>
  <c r="CX326" i="23"/>
  <c r="CW326" i="23"/>
  <c r="CV326" i="23"/>
  <c r="CU326" i="23"/>
  <c r="CT326" i="23"/>
  <c r="CS326" i="23"/>
  <c r="CR326" i="23"/>
  <c r="CQ326" i="23"/>
  <c r="CZ325" i="23"/>
  <c r="DA325" i="23" s="1"/>
  <c r="CY325" i="23"/>
  <c r="CX325" i="23"/>
  <c r="CW325" i="23"/>
  <c r="CV325" i="23"/>
  <c r="CU325" i="23"/>
  <c r="CT325" i="23"/>
  <c r="CS325" i="23"/>
  <c r="CR325" i="23"/>
  <c r="CQ325" i="23"/>
  <c r="CZ324" i="23"/>
  <c r="DA324" i="23" s="1"/>
  <c r="CY324" i="23"/>
  <c r="CX324" i="23"/>
  <c r="CW324" i="23"/>
  <c r="CV324" i="23"/>
  <c r="CU324" i="23"/>
  <c r="CT324" i="23"/>
  <c r="CS324" i="23"/>
  <c r="CR324" i="23"/>
  <c r="CQ324" i="23"/>
  <c r="CZ323" i="23"/>
  <c r="DA323" i="23" s="1"/>
  <c r="CY323" i="23"/>
  <c r="CX323" i="23"/>
  <c r="CW323" i="23"/>
  <c r="CV323" i="23"/>
  <c r="CU323" i="23"/>
  <c r="CT323" i="23"/>
  <c r="CS323" i="23"/>
  <c r="CR323" i="23"/>
  <c r="CQ323" i="23"/>
  <c r="CZ322" i="23"/>
  <c r="DA322" i="23" s="1"/>
  <c r="CY322" i="23"/>
  <c r="CX322" i="23"/>
  <c r="CW322" i="23"/>
  <c r="CV322" i="23"/>
  <c r="CU322" i="23"/>
  <c r="CT322" i="23"/>
  <c r="CS322" i="23"/>
  <c r="CR322" i="23"/>
  <c r="CQ322" i="23"/>
  <c r="CZ321" i="23"/>
  <c r="DA321" i="23" s="1"/>
  <c r="CY321" i="23"/>
  <c r="CX321" i="23"/>
  <c r="CW321" i="23"/>
  <c r="CV321" i="23"/>
  <c r="CU321" i="23"/>
  <c r="CT321" i="23"/>
  <c r="CS321" i="23"/>
  <c r="CR321" i="23"/>
  <c r="CQ321" i="23"/>
  <c r="CZ320" i="23"/>
  <c r="DA320" i="23" s="1"/>
  <c r="CY320" i="23"/>
  <c r="CX320" i="23"/>
  <c r="CW320" i="23"/>
  <c r="CV320" i="23"/>
  <c r="CU320" i="23"/>
  <c r="CT320" i="23"/>
  <c r="CS320" i="23"/>
  <c r="CR320" i="23"/>
  <c r="CQ320" i="23"/>
  <c r="CZ319" i="23"/>
  <c r="DA319" i="23" s="1"/>
  <c r="CY319" i="23"/>
  <c r="CX319" i="23"/>
  <c r="CW319" i="23"/>
  <c r="CV319" i="23"/>
  <c r="CU319" i="23"/>
  <c r="CT319" i="23"/>
  <c r="CS319" i="23"/>
  <c r="CR319" i="23"/>
  <c r="CQ319" i="23"/>
  <c r="CZ318" i="23"/>
  <c r="DA318" i="23" s="1"/>
  <c r="CY318" i="23"/>
  <c r="CX318" i="23"/>
  <c r="CW318" i="23"/>
  <c r="CV318" i="23"/>
  <c r="CU318" i="23"/>
  <c r="CT318" i="23"/>
  <c r="CS318" i="23"/>
  <c r="CR318" i="23"/>
  <c r="CQ318" i="23"/>
  <c r="CZ317" i="23"/>
  <c r="DA317" i="23" s="1"/>
  <c r="CY317" i="23"/>
  <c r="CX317" i="23"/>
  <c r="CW317" i="23"/>
  <c r="CV317" i="23"/>
  <c r="CU317" i="23"/>
  <c r="CT317" i="23"/>
  <c r="CS317" i="23"/>
  <c r="CR317" i="23"/>
  <c r="CQ317" i="23"/>
  <c r="CZ316" i="23"/>
  <c r="DA316" i="23" s="1"/>
  <c r="CY316" i="23"/>
  <c r="CX316" i="23"/>
  <c r="CW316" i="23"/>
  <c r="CV316" i="23"/>
  <c r="CU316" i="23"/>
  <c r="CT316" i="23"/>
  <c r="CS316" i="23"/>
  <c r="CR316" i="23"/>
  <c r="CQ316" i="23"/>
  <c r="CZ315" i="23"/>
  <c r="DA315" i="23" s="1"/>
  <c r="CY315" i="23"/>
  <c r="CX315" i="23"/>
  <c r="CW315" i="23"/>
  <c r="CV315" i="23"/>
  <c r="CU315" i="23"/>
  <c r="CT315" i="23"/>
  <c r="CS315" i="23"/>
  <c r="CR315" i="23"/>
  <c r="CQ315" i="23"/>
  <c r="CZ314" i="23"/>
  <c r="DA314" i="23" s="1"/>
  <c r="CY314" i="23"/>
  <c r="CX314" i="23"/>
  <c r="CW314" i="23"/>
  <c r="CV314" i="23"/>
  <c r="CU314" i="23"/>
  <c r="CT314" i="23"/>
  <c r="CS314" i="23"/>
  <c r="CR314" i="23"/>
  <c r="CQ314" i="23"/>
  <c r="CZ313" i="23"/>
  <c r="DA313" i="23" s="1"/>
  <c r="CY313" i="23"/>
  <c r="CX313" i="23"/>
  <c r="CW313" i="23"/>
  <c r="CV313" i="23"/>
  <c r="CU313" i="23"/>
  <c r="CT313" i="23"/>
  <c r="CS313" i="23"/>
  <c r="CR313" i="23"/>
  <c r="CQ313" i="23"/>
  <c r="CZ312" i="23"/>
  <c r="DA312" i="23" s="1"/>
  <c r="CY312" i="23"/>
  <c r="CX312" i="23"/>
  <c r="CW312" i="23"/>
  <c r="CV312" i="23"/>
  <c r="CU312" i="23"/>
  <c r="CT312" i="23"/>
  <c r="CS312" i="23"/>
  <c r="CR312" i="23"/>
  <c r="CQ312" i="23"/>
  <c r="CZ311" i="23"/>
  <c r="DA311" i="23" s="1"/>
  <c r="CY311" i="23"/>
  <c r="CX311" i="23"/>
  <c r="CW311" i="23"/>
  <c r="CV311" i="23"/>
  <c r="CU311" i="23"/>
  <c r="CT311" i="23"/>
  <c r="CS311" i="23"/>
  <c r="CR311" i="23"/>
  <c r="CQ311" i="23"/>
  <c r="CZ310" i="23"/>
  <c r="DA310" i="23" s="1"/>
  <c r="CY310" i="23"/>
  <c r="CX310" i="23"/>
  <c r="CW310" i="23"/>
  <c r="CV310" i="23"/>
  <c r="CU310" i="23"/>
  <c r="CT310" i="23"/>
  <c r="CS310" i="23"/>
  <c r="CR310" i="23"/>
  <c r="CQ310" i="23"/>
  <c r="CZ309" i="23"/>
  <c r="DA309" i="23" s="1"/>
  <c r="CY309" i="23"/>
  <c r="CX309" i="23"/>
  <c r="CW309" i="23"/>
  <c r="CV309" i="23"/>
  <c r="CU309" i="23"/>
  <c r="CT309" i="23"/>
  <c r="CS309" i="23"/>
  <c r="CR309" i="23"/>
  <c r="CQ309" i="23"/>
  <c r="CZ308" i="23"/>
  <c r="DA308" i="23" s="1"/>
  <c r="CY308" i="23"/>
  <c r="CX308" i="23"/>
  <c r="CW308" i="23"/>
  <c r="CV308" i="23"/>
  <c r="CU308" i="23"/>
  <c r="CT308" i="23"/>
  <c r="CS308" i="23"/>
  <c r="CR308" i="23"/>
  <c r="CQ308" i="23"/>
  <c r="CZ307" i="23"/>
  <c r="DA307" i="23" s="1"/>
  <c r="CY307" i="23"/>
  <c r="CX307" i="23"/>
  <c r="CW307" i="23"/>
  <c r="CV307" i="23"/>
  <c r="CU307" i="23"/>
  <c r="CT307" i="23"/>
  <c r="CS307" i="23"/>
  <c r="CR307" i="23"/>
  <c r="CQ307" i="23"/>
  <c r="CZ306" i="23"/>
  <c r="DA306" i="23" s="1"/>
  <c r="CY306" i="23"/>
  <c r="CX306" i="23"/>
  <c r="CW306" i="23"/>
  <c r="CV306" i="23"/>
  <c r="CU306" i="23"/>
  <c r="CT306" i="23"/>
  <c r="CS306" i="23"/>
  <c r="CR306" i="23"/>
  <c r="CQ306" i="23"/>
  <c r="CZ305" i="23"/>
  <c r="DA305" i="23" s="1"/>
  <c r="CY305" i="23"/>
  <c r="CX305" i="23"/>
  <c r="CW305" i="23"/>
  <c r="CV305" i="23"/>
  <c r="CU305" i="23"/>
  <c r="CT305" i="23"/>
  <c r="CS305" i="23"/>
  <c r="CR305" i="23"/>
  <c r="CQ305" i="23"/>
  <c r="CZ304" i="23"/>
  <c r="DA304" i="23" s="1"/>
  <c r="CY304" i="23"/>
  <c r="CX304" i="23"/>
  <c r="CW304" i="23"/>
  <c r="CV304" i="23"/>
  <c r="CU304" i="23"/>
  <c r="CT304" i="23"/>
  <c r="CS304" i="23"/>
  <c r="CR304" i="23"/>
  <c r="CQ304" i="23"/>
  <c r="CZ303" i="23"/>
  <c r="DA303" i="23" s="1"/>
  <c r="CY303" i="23"/>
  <c r="CX303" i="23"/>
  <c r="CW303" i="23"/>
  <c r="CV303" i="23"/>
  <c r="CU303" i="23"/>
  <c r="CT303" i="23"/>
  <c r="CS303" i="23"/>
  <c r="CR303" i="23"/>
  <c r="CQ303" i="23"/>
  <c r="CZ302" i="23"/>
  <c r="DA302" i="23" s="1"/>
  <c r="CY302" i="23"/>
  <c r="CX302" i="23"/>
  <c r="CW302" i="23"/>
  <c r="CV302" i="23"/>
  <c r="CU302" i="23"/>
  <c r="CT302" i="23"/>
  <c r="CS302" i="23"/>
  <c r="CR302" i="23"/>
  <c r="CQ302" i="23"/>
  <c r="CZ301" i="23"/>
  <c r="DA301" i="23" s="1"/>
  <c r="CY301" i="23"/>
  <c r="CX301" i="23"/>
  <c r="CW301" i="23"/>
  <c r="CV301" i="23"/>
  <c r="CU301" i="23"/>
  <c r="CT301" i="23"/>
  <c r="CS301" i="23"/>
  <c r="CR301" i="23"/>
  <c r="CQ301" i="23"/>
  <c r="CZ300" i="23"/>
  <c r="DA300" i="23" s="1"/>
  <c r="CY300" i="23"/>
  <c r="CX300" i="23"/>
  <c r="CW300" i="23"/>
  <c r="CV300" i="23"/>
  <c r="CU300" i="23"/>
  <c r="CT300" i="23"/>
  <c r="CS300" i="23"/>
  <c r="CR300" i="23"/>
  <c r="CQ300" i="23"/>
  <c r="CZ299" i="23"/>
  <c r="DA299" i="23" s="1"/>
  <c r="CY299" i="23"/>
  <c r="CX299" i="23"/>
  <c r="CW299" i="23"/>
  <c r="CV299" i="23"/>
  <c r="CU299" i="23"/>
  <c r="CT299" i="23"/>
  <c r="CS299" i="23"/>
  <c r="CR299" i="23"/>
  <c r="CQ299" i="23"/>
  <c r="CZ298" i="23"/>
  <c r="DA298" i="23" s="1"/>
  <c r="CY298" i="23"/>
  <c r="CX298" i="23"/>
  <c r="CW298" i="23"/>
  <c r="CV298" i="23"/>
  <c r="CU298" i="23"/>
  <c r="CT298" i="23"/>
  <c r="CS298" i="23"/>
  <c r="CR298" i="23"/>
  <c r="CQ298" i="23"/>
  <c r="CZ297" i="23"/>
  <c r="DA297" i="23" s="1"/>
  <c r="CY297" i="23"/>
  <c r="CX297" i="23"/>
  <c r="CW297" i="23"/>
  <c r="CV297" i="23"/>
  <c r="CU297" i="23"/>
  <c r="CT297" i="23"/>
  <c r="CS297" i="23"/>
  <c r="CR297" i="23"/>
  <c r="CQ297" i="23"/>
  <c r="CZ296" i="23"/>
  <c r="DA296" i="23" s="1"/>
  <c r="CY296" i="23"/>
  <c r="CX296" i="23"/>
  <c r="CW296" i="23"/>
  <c r="CV296" i="23"/>
  <c r="CU296" i="23"/>
  <c r="CT296" i="23"/>
  <c r="CS296" i="23"/>
  <c r="CR296" i="23"/>
  <c r="CQ296" i="23"/>
  <c r="CZ295" i="23"/>
  <c r="DA295" i="23" s="1"/>
  <c r="CY295" i="23"/>
  <c r="CX295" i="23"/>
  <c r="CW295" i="23"/>
  <c r="CV295" i="23"/>
  <c r="CU295" i="23"/>
  <c r="CT295" i="23"/>
  <c r="CS295" i="23"/>
  <c r="CR295" i="23"/>
  <c r="CQ295" i="23"/>
  <c r="CZ294" i="23"/>
  <c r="DA294" i="23" s="1"/>
  <c r="CY294" i="23"/>
  <c r="CX294" i="23"/>
  <c r="CW294" i="23"/>
  <c r="CV294" i="23"/>
  <c r="CU294" i="23"/>
  <c r="CT294" i="23"/>
  <c r="CS294" i="23"/>
  <c r="CR294" i="23"/>
  <c r="CQ294" i="23"/>
  <c r="CZ293" i="23"/>
  <c r="DA293" i="23" s="1"/>
  <c r="CY293" i="23"/>
  <c r="CX293" i="23"/>
  <c r="CW293" i="23"/>
  <c r="CV293" i="23"/>
  <c r="CU293" i="23"/>
  <c r="CT293" i="23"/>
  <c r="CS293" i="23"/>
  <c r="CR293" i="23"/>
  <c r="CQ293" i="23"/>
  <c r="CZ292" i="23"/>
  <c r="DA292" i="23" s="1"/>
  <c r="CY292" i="23"/>
  <c r="CX292" i="23"/>
  <c r="CW292" i="23"/>
  <c r="CV292" i="23"/>
  <c r="CU292" i="23"/>
  <c r="CT292" i="23"/>
  <c r="CS292" i="23"/>
  <c r="CR292" i="23"/>
  <c r="CQ292" i="23"/>
  <c r="CZ291" i="23"/>
  <c r="DA291" i="23" s="1"/>
  <c r="CY291" i="23"/>
  <c r="CX291" i="23"/>
  <c r="CW291" i="23"/>
  <c r="CV291" i="23"/>
  <c r="CU291" i="23"/>
  <c r="CT291" i="23"/>
  <c r="CS291" i="23"/>
  <c r="CR291" i="23"/>
  <c r="CQ291" i="23"/>
  <c r="CZ290" i="23"/>
  <c r="DA290" i="23" s="1"/>
  <c r="CY290" i="23"/>
  <c r="CX290" i="23"/>
  <c r="CW290" i="23"/>
  <c r="CV290" i="23"/>
  <c r="CU290" i="23"/>
  <c r="CT290" i="23"/>
  <c r="CS290" i="23"/>
  <c r="CR290" i="23"/>
  <c r="CQ290" i="23"/>
  <c r="CZ289" i="23"/>
  <c r="DA289" i="23" s="1"/>
  <c r="CY289" i="23"/>
  <c r="CX289" i="23"/>
  <c r="CW289" i="23"/>
  <c r="CV289" i="23"/>
  <c r="CU289" i="23"/>
  <c r="CT289" i="23"/>
  <c r="CS289" i="23"/>
  <c r="CR289" i="23"/>
  <c r="CQ289" i="23"/>
  <c r="CZ288" i="23"/>
  <c r="DA288" i="23" s="1"/>
  <c r="CY288" i="23"/>
  <c r="CX288" i="23"/>
  <c r="CW288" i="23"/>
  <c r="CV288" i="23"/>
  <c r="CU288" i="23"/>
  <c r="CT288" i="23"/>
  <c r="CS288" i="23"/>
  <c r="CR288" i="23"/>
  <c r="CQ288" i="23"/>
  <c r="CZ287" i="23"/>
  <c r="DA287" i="23" s="1"/>
  <c r="CY287" i="23"/>
  <c r="CX287" i="23"/>
  <c r="CW287" i="23"/>
  <c r="CV287" i="23"/>
  <c r="CU287" i="23"/>
  <c r="CT287" i="23"/>
  <c r="CS287" i="23"/>
  <c r="CR287" i="23"/>
  <c r="CQ287" i="23"/>
  <c r="CZ286" i="23"/>
  <c r="DA286" i="23" s="1"/>
  <c r="CY286" i="23"/>
  <c r="CX286" i="23"/>
  <c r="CW286" i="23"/>
  <c r="CV286" i="23"/>
  <c r="CU286" i="23"/>
  <c r="CT286" i="23"/>
  <c r="CS286" i="23"/>
  <c r="CR286" i="23"/>
  <c r="CQ286" i="23"/>
  <c r="CZ285" i="23"/>
  <c r="DA285" i="23" s="1"/>
  <c r="CY285" i="23"/>
  <c r="CX285" i="23"/>
  <c r="CW285" i="23"/>
  <c r="CV285" i="23"/>
  <c r="CU285" i="23"/>
  <c r="CT285" i="23"/>
  <c r="CS285" i="23"/>
  <c r="CR285" i="23"/>
  <c r="CQ285" i="23"/>
  <c r="CZ284" i="23"/>
  <c r="DA284" i="23" s="1"/>
  <c r="CY284" i="23"/>
  <c r="CX284" i="23"/>
  <c r="CW284" i="23"/>
  <c r="CV284" i="23"/>
  <c r="CU284" i="23"/>
  <c r="CT284" i="23"/>
  <c r="CS284" i="23"/>
  <c r="CR284" i="23"/>
  <c r="CQ284" i="23"/>
  <c r="CZ283" i="23"/>
  <c r="DA283" i="23" s="1"/>
  <c r="CY283" i="23"/>
  <c r="CX283" i="23"/>
  <c r="CW283" i="23"/>
  <c r="CV283" i="23"/>
  <c r="CU283" i="23"/>
  <c r="CT283" i="23"/>
  <c r="CS283" i="23"/>
  <c r="CR283" i="23"/>
  <c r="CQ283" i="23"/>
  <c r="CZ282" i="23"/>
  <c r="DA282" i="23" s="1"/>
  <c r="CY282" i="23"/>
  <c r="CX282" i="23"/>
  <c r="CW282" i="23"/>
  <c r="CV282" i="23"/>
  <c r="CU282" i="23"/>
  <c r="CT282" i="23"/>
  <c r="CS282" i="23"/>
  <c r="CR282" i="23"/>
  <c r="CQ282" i="23"/>
  <c r="CZ281" i="23"/>
  <c r="DA281" i="23" s="1"/>
  <c r="CY281" i="23"/>
  <c r="CX281" i="23"/>
  <c r="CW281" i="23"/>
  <c r="CV281" i="23"/>
  <c r="CU281" i="23"/>
  <c r="CT281" i="23"/>
  <c r="CS281" i="23"/>
  <c r="CR281" i="23"/>
  <c r="CQ281" i="23"/>
  <c r="CZ280" i="23"/>
  <c r="DA280" i="23" s="1"/>
  <c r="CY280" i="23"/>
  <c r="CX280" i="23"/>
  <c r="CW280" i="23"/>
  <c r="CV280" i="23"/>
  <c r="CU280" i="23"/>
  <c r="CT280" i="23"/>
  <c r="CS280" i="23"/>
  <c r="CR280" i="23"/>
  <c r="CQ280" i="23"/>
  <c r="CZ279" i="23"/>
  <c r="DA279" i="23" s="1"/>
  <c r="CY279" i="23"/>
  <c r="CX279" i="23"/>
  <c r="CW279" i="23"/>
  <c r="CV279" i="23"/>
  <c r="CU279" i="23"/>
  <c r="CT279" i="23"/>
  <c r="CS279" i="23"/>
  <c r="CR279" i="23"/>
  <c r="CQ279" i="23"/>
  <c r="CZ278" i="23"/>
  <c r="DA278" i="23" s="1"/>
  <c r="CY278" i="23"/>
  <c r="CX278" i="23"/>
  <c r="CW278" i="23"/>
  <c r="CV278" i="23"/>
  <c r="CU278" i="23"/>
  <c r="CT278" i="23"/>
  <c r="CS278" i="23"/>
  <c r="CR278" i="23"/>
  <c r="CQ278" i="23"/>
  <c r="CZ277" i="23"/>
  <c r="DA277" i="23" s="1"/>
  <c r="CY277" i="23"/>
  <c r="CX277" i="23"/>
  <c r="CW277" i="23"/>
  <c r="CV277" i="23"/>
  <c r="CU277" i="23"/>
  <c r="CT277" i="23"/>
  <c r="CS277" i="23"/>
  <c r="CR277" i="23"/>
  <c r="CQ277" i="23"/>
  <c r="CZ276" i="23"/>
  <c r="DA276" i="23" s="1"/>
  <c r="CY276" i="23"/>
  <c r="CX276" i="23"/>
  <c r="CW276" i="23"/>
  <c r="CV276" i="23"/>
  <c r="CU276" i="23"/>
  <c r="CT276" i="23"/>
  <c r="CS276" i="23"/>
  <c r="CR276" i="23"/>
  <c r="CQ276" i="23"/>
  <c r="CZ275" i="23"/>
  <c r="DA275" i="23" s="1"/>
  <c r="CY275" i="23"/>
  <c r="CX275" i="23"/>
  <c r="CW275" i="23"/>
  <c r="CV275" i="23"/>
  <c r="CU275" i="23"/>
  <c r="CT275" i="23"/>
  <c r="CS275" i="23"/>
  <c r="CR275" i="23"/>
  <c r="CQ275" i="23"/>
  <c r="CZ274" i="23"/>
  <c r="DA274" i="23" s="1"/>
  <c r="CY274" i="23"/>
  <c r="CX274" i="23"/>
  <c r="CW274" i="23"/>
  <c r="CV274" i="23"/>
  <c r="CU274" i="23"/>
  <c r="CT274" i="23"/>
  <c r="CS274" i="23"/>
  <c r="CR274" i="23"/>
  <c r="CQ274" i="23"/>
  <c r="CZ273" i="23"/>
  <c r="DA273" i="23" s="1"/>
  <c r="CY273" i="23"/>
  <c r="CX273" i="23"/>
  <c r="CW273" i="23"/>
  <c r="CV273" i="23"/>
  <c r="CU273" i="23"/>
  <c r="CT273" i="23"/>
  <c r="CS273" i="23"/>
  <c r="CR273" i="23"/>
  <c r="CQ273" i="23"/>
  <c r="CZ272" i="23"/>
  <c r="DA272" i="23" s="1"/>
  <c r="CY272" i="23"/>
  <c r="CX272" i="23"/>
  <c r="CW272" i="23"/>
  <c r="CV272" i="23"/>
  <c r="CU272" i="23"/>
  <c r="CT272" i="23"/>
  <c r="CS272" i="23"/>
  <c r="CR272" i="23"/>
  <c r="CQ272" i="23"/>
  <c r="CZ271" i="23"/>
  <c r="DA271" i="23" s="1"/>
  <c r="CY271" i="23"/>
  <c r="CX271" i="23"/>
  <c r="CW271" i="23"/>
  <c r="CV271" i="23"/>
  <c r="CU271" i="23"/>
  <c r="CT271" i="23"/>
  <c r="CS271" i="23"/>
  <c r="CR271" i="23"/>
  <c r="CQ271" i="23"/>
  <c r="CZ270" i="23"/>
  <c r="DA270" i="23" s="1"/>
  <c r="CY270" i="23"/>
  <c r="CX270" i="23"/>
  <c r="CW270" i="23"/>
  <c r="CV270" i="23"/>
  <c r="CU270" i="23"/>
  <c r="CT270" i="23"/>
  <c r="CS270" i="23"/>
  <c r="CR270" i="23"/>
  <c r="CQ270" i="23"/>
  <c r="CZ269" i="23"/>
  <c r="DA269" i="23" s="1"/>
  <c r="CY269" i="23"/>
  <c r="CX269" i="23"/>
  <c r="CW269" i="23"/>
  <c r="CV269" i="23"/>
  <c r="CU269" i="23"/>
  <c r="CT269" i="23"/>
  <c r="CS269" i="23"/>
  <c r="CR269" i="23"/>
  <c r="CQ269" i="23"/>
  <c r="CZ268" i="23"/>
  <c r="DA268" i="23" s="1"/>
  <c r="CY268" i="23"/>
  <c r="CX268" i="23"/>
  <c r="CW268" i="23"/>
  <c r="CV268" i="23"/>
  <c r="CU268" i="23"/>
  <c r="CT268" i="23"/>
  <c r="CS268" i="23"/>
  <c r="CR268" i="23"/>
  <c r="CQ268" i="23"/>
  <c r="CZ267" i="23"/>
  <c r="DA267" i="23" s="1"/>
  <c r="CY267" i="23"/>
  <c r="CX267" i="23"/>
  <c r="CW267" i="23"/>
  <c r="CV267" i="23"/>
  <c r="CU267" i="23"/>
  <c r="CT267" i="23"/>
  <c r="CS267" i="23"/>
  <c r="CR267" i="23"/>
  <c r="CQ267" i="23"/>
  <c r="CZ266" i="23"/>
  <c r="DA266" i="23" s="1"/>
  <c r="CY266" i="23"/>
  <c r="CX266" i="23"/>
  <c r="CW266" i="23"/>
  <c r="CV266" i="23"/>
  <c r="CU266" i="23"/>
  <c r="CT266" i="23"/>
  <c r="CS266" i="23"/>
  <c r="CR266" i="23"/>
  <c r="CQ266" i="23"/>
  <c r="CZ265" i="23"/>
  <c r="DA265" i="23" s="1"/>
  <c r="CY265" i="23"/>
  <c r="CX265" i="23"/>
  <c r="CW265" i="23"/>
  <c r="CV265" i="23"/>
  <c r="CU265" i="23"/>
  <c r="CT265" i="23"/>
  <c r="CS265" i="23"/>
  <c r="CR265" i="23"/>
  <c r="CQ265" i="23"/>
  <c r="CZ264" i="23"/>
  <c r="DA264" i="23" s="1"/>
  <c r="CY264" i="23"/>
  <c r="CX264" i="23"/>
  <c r="CW264" i="23"/>
  <c r="CV264" i="23"/>
  <c r="CU264" i="23"/>
  <c r="CT264" i="23"/>
  <c r="CS264" i="23"/>
  <c r="CR264" i="23"/>
  <c r="CQ264" i="23"/>
  <c r="CZ263" i="23"/>
  <c r="DA263" i="23" s="1"/>
  <c r="CY263" i="23"/>
  <c r="CX263" i="23"/>
  <c r="CW263" i="23"/>
  <c r="CV263" i="23"/>
  <c r="CU263" i="23"/>
  <c r="CT263" i="23"/>
  <c r="CS263" i="23"/>
  <c r="CR263" i="23"/>
  <c r="CQ263" i="23"/>
  <c r="CZ262" i="23"/>
  <c r="DA262" i="23" s="1"/>
  <c r="CY262" i="23"/>
  <c r="CX262" i="23"/>
  <c r="CW262" i="23"/>
  <c r="CV262" i="23"/>
  <c r="CU262" i="23"/>
  <c r="CT262" i="23"/>
  <c r="CS262" i="23"/>
  <c r="CR262" i="23"/>
  <c r="CQ262" i="23"/>
  <c r="CZ261" i="23"/>
  <c r="DA261" i="23" s="1"/>
  <c r="CY261" i="23"/>
  <c r="CX261" i="23"/>
  <c r="CW261" i="23"/>
  <c r="CV261" i="23"/>
  <c r="CU261" i="23"/>
  <c r="CT261" i="23"/>
  <c r="CS261" i="23"/>
  <c r="CR261" i="23"/>
  <c r="CQ261" i="23"/>
  <c r="CZ260" i="23"/>
  <c r="DA260" i="23" s="1"/>
  <c r="CY260" i="23"/>
  <c r="CX260" i="23"/>
  <c r="CW260" i="23"/>
  <c r="CV260" i="23"/>
  <c r="CU260" i="23"/>
  <c r="CT260" i="23"/>
  <c r="CS260" i="23"/>
  <c r="CR260" i="23"/>
  <c r="CQ260" i="23"/>
  <c r="CZ259" i="23"/>
  <c r="DA259" i="23" s="1"/>
  <c r="CY259" i="23"/>
  <c r="CX259" i="23"/>
  <c r="CW259" i="23"/>
  <c r="CV259" i="23"/>
  <c r="CU259" i="23"/>
  <c r="CT259" i="23"/>
  <c r="CS259" i="23"/>
  <c r="CR259" i="23"/>
  <c r="CQ259" i="23"/>
  <c r="CZ258" i="23"/>
  <c r="DA258" i="23" s="1"/>
  <c r="CY258" i="23"/>
  <c r="CX258" i="23"/>
  <c r="CW258" i="23"/>
  <c r="CV258" i="23"/>
  <c r="CU258" i="23"/>
  <c r="CT258" i="23"/>
  <c r="CS258" i="23"/>
  <c r="CR258" i="23"/>
  <c r="CQ258" i="23"/>
  <c r="CZ257" i="23"/>
  <c r="DA257" i="23" s="1"/>
  <c r="CY257" i="23"/>
  <c r="CX257" i="23"/>
  <c r="CW257" i="23"/>
  <c r="CV257" i="23"/>
  <c r="CU257" i="23"/>
  <c r="CT257" i="23"/>
  <c r="CS257" i="23"/>
  <c r="CR257" i="23"/>
  <c r="CQ257" i="23"/>
  <c r="CZ256" i="23"/>
  <c r="DA256" i="23" s="1"/>
  <c r="CY256" i="23"/>
  <c r="CX256" i="23"/>
  <c r="CW256" i="23"/>
  <c r="CV256" i="23"/>
  <c r="CU256" i="23"/>
  <c r="CT256" i="23"/>
  <c r="CS256" i="23"/>
  <c r="CR256" i="23"/>
  <c r="CQ256" i="23"/>
  <c r="CZ255" i="23"/>
  <c r="DA255" i="23" s="1"/>
  <c r="CY255" i="23"/>
  <c r="CX255" i="23"/>
  <c r="CW255" i="23"/>
  <c r="CV255" i="23"/>
  <c r="CU255" i="23"/>
  <c r="CT255" i="23"/>
  <c r="CS255" i="23"/>
  <c r="CR255" i="23"/>
  <c r="CQ255" i="23"/>
  <c r="CZ254" i="23"/>
  <c r="DA254" i="23" s="1"/>
  <c r="CY254" i="23"/>
  <c r="CX254" i="23"/>
  <c r="CW254" i="23"/>
  <c r="CV254" i="23"/>
  <c r="CU254" i="23"/>
  <c r="CT254" i="23"/>
  <c r="CS254" i="23"/>
  <c r="CR254" i="23"/>
  <c r="CQ254" i="23"/>
  <c r="CZ253" i="23"/>
  <c r="DA253" i="23" s="1"/>
  <c r="CY253" i="23"/>
  <c r="CX253" i="23"/>
  <c r="CW253" i="23"/>
  <c r="CV253" i="23"/>
  <c r="CU253" i="23"/>
  <c r="CT253" i="23"/>
  <c r="CS253" i="23"/>
  <c r="CR253" i="23"/>
  <c r="CQ253" i="23"/>
  <c r="CZ252" i="23"/>
  <c r="DA252" i="23" s="1"/>
  <c r="CY252" i="23"/>
  <c r="CX252" i="23"/>
  <c r="CW252" i="23"/>
  <c r="CV252" i="23"/>
  <c r="CU252" i="23"/>
  <c r="CT252" i="23"/>
  <c r="CS252" i="23"/>
  <c r="CR252" i="23"/>
  <c r="CQ252" i="23"/>
  <c r="CZ251" i="23"/>
  <c r="DA251" i="23" s="1"/>
  <c r="CY251" i="23"/>
  <c r="CX251" i="23"/>
  <c r="CW251" i="23"/>
  <c r="CV251" i="23"/>
  <c r="CU251" i="23"/>
  <c r="CT251" i="23"/>
  <c r="CS251" i="23"/>
  <c r="CR251" i="23"/>
  <c r="CQ251" i="23"/>
  <c r="CZ250" i="23"/>
  <c r="DA250" i="23" s="1"/>
  <c r="CY250" i="23"/>
  <c r="CX250" i="23"/>
  <c r="CW250" i="23"/>
  <c r="CV250" i="23"/>
  <c r="CU250" i="23"/>
  <c r="CT250" i="23"/>
  <c r="CS250" i="23"/>
  <c r="CR250" i="23"/>
  <c r="CQ250" i="23"/>
  <c r="CZ249" i="23"/>
  <c r="DA249" i="23" s="1"/>
  <c r="CY249" i="23"/>
  <c r="CX249" i="23"/>
  <c r="CW249" i="23"/>
  <c r="CV249" i="23"/>
  <c r="CU249" i="23"/>
  <c r="CT249" i="23"/>
  <c r="CS249" i="23"/>
  <c r="CR249" i="23"/>
  <c r="CQ249" i="23"/>
  <c r="CZ248" i="23"/>
  <c r="DA248" i="23" s="1"/>
  <c r="CY248" i="23"/>
  <c r="CX248" i="23"/>
  <c r="CW248" i="23"/>
  <c r="CV248" i="23"/>
  <c r="CU248" i="23"/>
  <c r="CT248" i="23"/>
  <c r="CS248" i="23"/>
  <c r="CR248" i="23"/>
  <c r="CQ248" i="23"/>
  <c r="CZ247" i="23"/>
  <c r="DA247" i="23" s="1"/>
  <c r="CY247" i="23"/>
  <c r="CX247" i="23"/>
  <c r="CW247" i="23"/>
  <c r="CV247" i="23"/>
  <c r="CU247" i="23"/>
  <c r="CT247" i="23"/>
  <c r="CS247" i="23"/>
  <c r="CR247" i="23"/>
  <c r="CQ247" i="23"/>
  <c r="CZ246" i="23"/>
  <c r="DA246" i="23" s="1"/>
  <c r="CY246" i="23"/>
  <c r="CX246" i="23"/>
  <c r="CW246" i="23"/>
  <c r="CV246" i="23"/>
  <c r="CU246" i="23"/>
  <c r="CT246" i="23"/>
  <c r="CS246" i="23"/>
  <c r="CR246" i="23"/>
  <c r="CQ246" i="23"/>
  <c r="CZ245" i="23"/>
  <c r="DA245" i="23" s="1"/>
  <c r="CY245" i="23"/>
  <c r="CX245" i="23"/>
  <c r="CW245" i="23"/>
  <c r="CV245" i="23"/>
  <c r="CU245" i="23"/>
  <c r="CT245" i="23"/>
  <c r="CS245" i="23"/>
  <c r="CR245" i="23"/>
  <c r="CQ245" i="23"/>
  <c r="CZ244" i="23"/>
  <c r="DA244" i="23" s="1"/>
  <c r="CY244" i="23"/>
  <c r="CX244" i="23"/>
  <c r="CW244" i="23"/>
  <c r="CV244" i="23"/>
  <c r="CU244" i="23"/>
  <c r="CT244" i="23"/>
  <c r="CS244" i="23"/>
  <c r="CR244" i="23"/>
  <c r="CQ244" i="23"/>
  <c r="CZ243" i="23"/>
  <c r="DA243" i="23" s="1"/>
  <c r="CY243" i="23"/>
  <c r="CX243" i="23"/>
  <c r="CW243" i="23"/>
  <c r="CV243" i="23"/>
  <c r="CU243" i="23"/>
  <c r="CT243" i="23"/>
  <c r="CS243" i="23"/>
  <c r="CR243" i="23"/>
  <c r="CQ243" i="23"/>
  <c r="CZ242" i="23"/>
  <c r="DA242" i="23" s="1"/>
  <c r="CY242" i="23"/>
  <c r="CX242" i="23"/>
  <c r="CW242" i="23"/>
  <c r="CV242" i="23"/>
  <c r="CU242" i="23"/>
  <c r="CT242" i="23"/>
  <c r="CS242" i="23"/>
  <c r="CR242" i="23"/>
  <c r="CQ242" i="23"/>
  <c r="CZ241" i="23"/>
  <c r="DA241" i="23" s="1"/>
  <c r="CY241" i="23"/>
  <c r="CX241" i="23"/>
  <c r="CW241" i="23"/>
  <c r="CV241" i="23"/>
  <c r="CU241" i="23"/>
  <c r="CT241" i="23"/>
  <c r="CS241" i="23"/>
  <c r="CR241" i="23"/>
  <c r="CQ241" i="23"/>
  <c r="CZ240" i="23"/>
  <c r="DA240" i="23" s="1"/>
  <c r="CY240" i="23"/>
  <c r="CX240" i="23"/>
  <c r="CW240" i="23"/>
  <c r="CV240" i="23"/>
  <c r="CU240" i="23"/>
  <c r="CT240" i="23"/>
  <c r="CS240" i="23"/>
  <c r="CR240" i="23"/>
  <c r="CQ240" i="23"/>
  <c r="CZ239" i="23"/>
  <c r="DA239" i="23" s="1"/>
  <c r="CY239" i="23"/>
  <c r="CX239" i="23"/>
  <c r="CW239" i="23"/>
  <c r="CV239" i="23"/>
  <c r="CU239" i="23"/>
  <c r="CT239" i="23"/>
  <c r="CS239" i="23"/>
  <c r="CR239" i="23"/>
  <c r="CQ239" i="23"/>
  <c r="CZ238" i="23"/>
  <c r="DA238" i="23" s="1"/>
  <c r="CY238" i="23"/>
  <c r="CX238" i="23"/>
  <c r="CW238" i="23"/>
  <c r="CV238" i="23"/>
  <c r="CU238" i="23"/>
  <c r="CT238" i="23"/>
  <c r="CS238" i="23"/>
  <c r="CR238" i="23"/>
  <c r="CQ238" i="23"/>
  <c r="CZ237" i="23"/>
  <c r="DA237" i="23" s="1"/>
  <c r="CY237" i="23"/>
  <c r="CX237" i="23"/>
  <c r="CW237" i="23"/>
  <c r="CV237" i="23"/>
  <c r="CU237" i="23"/>
  <c r="CT237" i="23"/>
  <c r="CS237" i="23"/>
  <c r="CR237" i="23"/>
  <c r="CQ237" i="23"/>
  <c r="CZ236" i="23"/>
  <c r="DA236" i="23" s="1"/>
  <c r="CY236" i="23"/>
  <c r="CX236" i="23"/>
  <c r="CW236" i="23"/>
  <c r="CV236" i="23"/>
  <c r="CU236" i="23"/>
  <c r="CT236" i="23"/>
  <c r="CS236" i="23"/>
  <c r="CR236" i="23"/>
  <c r="CQ236" i="23"/>
  <c r="CZ235" i="23"/>
  <c r="DA235" i="23" s="1"/>
  <c r="CY235" i="23"/>
  <c r="CX235" i="23"/>
  <c r="CW235" i="23"/>
  <c r="CV235" i="23"/>
  <c r="CU235" i="23"/>
  <c r="CT235" i="23"/>
  <c r="CS235" i="23"/>
  <c r="CR235" i="23"/>
  <c r="CQ235" i="23"/>
  <c r="CZ234" i="23"/>
  <c r="DA234" i="23" s="1"/>
  <c r="CY234" i="23"/>
  <c r="CX234" i="23"/>
  <c r="CW234" i="23"/>
  <c r="CV234" i="23"/>
  <c r="CU234" i="23"/>
  <c r="CT234" i="23"/>
  <c r="CS234" i="23"/>
  <c r="CR234" i="23"/>
  <c r="CQ234" i="23"/>
  <c r="CZ233" i="23"/>
  <c r="DA233" i="23" s="1"/>
  <c r="CY233" i="23"/>
  <c r="CX233" i="23"/>
  <c r="CW233" i="23"/>
  <c r="CV233" i="23"/>
  <c r="CU233" i="23"/>
  <c r="CT233" i="23"/>
  <c r="CS233" i="23"/>
  <c r="CR233" i="23"/>
  <c r="CQ233" i="23"/>
  <c r="CZ232" i="23"/>
  <c r="DA232" i="23" s="1"/>
  <c r="CY232" i="23"/>
  <c r="CX232" i="23"/>
  <c r="CW232" i="23"/>
  <c r="CV232" i="23"/>
  <c r="CU232" i="23"/>
  <c r="CT232" i="23"/>
  <c r="CS232" i="23"/>
  <c r="CR232" i="23"/>
  <c r="CQ232" i="23"/>
  <c r="CZ231" i="23"/>
  <c r="DA231" i="23" s="1"/>
  <c r="CY231" i="23"/>
  <c r="CX231" i="23"/>
  <c r="CW231" i="23"/>
  <c r="CV231" i="23"/>
  <c r="CU231" i="23"/>
  <c r="CT231" i="23"/>
  <c r="CS231" i="23"/>
  <c r="CR231" i="23"/>
  <c r="CQ231" i="23"/>
  <c r="CZ230" i="23"/>
  <c r="DA230" i="23" s="1"/>
  <c r="CY230" i="23"/>
  <c r="CX230" i="23"/>
  <c r="CW230" i="23"/>
  <c r="CV230" i="23"/>
  <c r="CU230" i="23"/>
  <c r="CT230" i="23"/>
  <c r="CS230" i="23"/>
  <c r="CR230" i="23"/>
  <c r="CQ230" i="23"/>
  <c r="CZ229" i="23"/>
  <c r="DA229" i="23" s="1"/>
  <c r="CY229" i="23"/>
  <c r="CX229" i="23"/>
  <c r="CW229" i="23"/>
  <c r="CV229" i="23"/>
  <c r="CU229" i="23"/>
  <c r="CT229" i="23"/>
  <c r="CS229" i="23"/>
  <c r="CR229" i="23"/>
  <c r="CQ229" i="23"/>
  <c r="CZ228" i="23"/>
  <c r="DA228" i="23" s="1"/>
  <c r="CY228" i="23"/>
  <c r="CX228" i="23"/>
  <c r="CW228" i="23"/>
  <c r="CV228" i="23"/>
  <c r="CU228" i="23"/>
  <c r="CT228" i="23"/>
  <c r="CS228" i="23"/>
  <c r="CR228" i="23"/>
  <c r="CQ228" i="23"/>
  <c r="CZ227" i="23"/>
  <c r="DA227" i="23" s="1"/>
  <c r="CY227" i="23"/>
  <c r="CX227" i="23"/>
  <c r="CW227" i="23"/>
  <c r="CV227" i="23"/>
  <c r="CU227" i="23"/>
  <c r="CT227" i="23"/>
  <c r="CS227" i="23"/>
  <c r="CR227" i="23"/>
  <c r="CQ227" i="23"/>
  <c r="CZ226" i="23"/>
  <c r="DA226" i="23" s="1"/>
  <c r="CY226" i="23"/>
  <c r="CX226" i="23"/>
  <c r="CW226" i="23"/>
  <c r="CV226" i="23"/>
  <c r="CU226" i="23"/>
  <c r="CT226" i="23"/>
  <c r="CS226" i="23"/>
  <c r="CR226" i="23"/>
  <c r="CQ226" i="23"/>
  <c r="CZ225" i="23"/>
  <c r="DA225" i="23" s="1"/>
  <c r="CY225" i="23"/>
  <c r="CX225" i="23"/>
  <c r="CW225" i="23"/>
  <c r="CV225" i="23"/>
  <c r="CU225" i="23"/>
  <c r="CT225" i="23"/>
  <c r="CS225" i="23"/>
  <c r="CR225" i="23"/>
  <c r="CQ225" i="23"/>
  <c r="CZ224" i="23"/>
  <c r="DA224" i="23" s="1"/>
  <c r="CY224" i="23"/>
  <c r="CX224" i="23"/>
  <c r="CW224" i="23"/>
  <c r="CV224" i="23"/>
  <c r="CU224" i="23"/>
  <c r="CT224" i="23"/>
  <c r="CS224" i="23"/>
  <c r="CR224" i="23"/>
  <c r="CQ224" i="23"/>
  <c r="CZ223" i="23"/>
  <c r="DA223" i="23" s="1"/>
  <c r="CY223" i="23"/>
  <c r="CX223" i="23"/>
  <c r="CW223" i="23"/>
  <c r="CV223" i="23"/>
  <c r="CU223" i="23"/>
  <c r="CT223" i="23"/>
  <c r="CS223" i="23"/>
  <c r="CR223" i="23"/>
  <c r="CQ223" i="23"/>
  <c r="CZ222" i="23"/>
  <c r="DA222" i="23" s="1"/>
  <c r="CY222" i="23"/>
  <c r="CX222" i="23"/>
  <c r="CW222" i="23"/>
  <c r="CV222" i="23"/>
  <c r="CU222" i="23"/>
  <c r="CT222" i="23"/>
  <c r="CS222" i="23"/>
  <c r="CR222" i="23"/>
  <c r="CQ222" i="23"/>
  <c r="CZ221" i="23"/>
  <c r="DA221" i="23" s="1"/>
  <c r="CY221" i="23"/>
  <c r="CX221" i="23"/>
  <c r="CW221" i="23"/>
  <c r="CV221" i="23"/>
  <c r="CU221" i="23"/>
  <c r="CT221" i="23"/>
  <c r="CS221" i="23"/>
  <c r="CR221" i="23"/>
  <c r="CQ221" i="23"/>
  <c r="CZ220" i="23"/>
  <c r="DA220" i="23" s="1"/>
  <c r="CY220" i="23"/>
  <c r="CX220" i="23"/>
  <c r="CW220" i="23"/>
  <c r="CV220" i="23"/>
  <c r="CU220" i="23"/>
  <c r="CT220" i="23"/>
  <c r="CS220" i="23"/>
  <c r="CR220" i="23"/>
  <c r="CQ220" i="23"/>
  <c r="CZ219" i="23"/>
  <c r="DA219" i="23" s="1"/>
  <c r="CY219" i="23"/>
  <c r="CX219" i="23"/>
  <c r="CW219" i="23"/>
  <c r="CV219" i="23"/>
  <c r="CU219" i="23"/>
  <c r="CT219" i="23"/>
  <c r="CS219" i="23"/>
  <c r="CR219" i="23"/>
  <c r="CQ219" i="23"/>
  <c r="CZ218" i="23"/>
  <c r="DA218" i="23" s="1"/>
  <c r="CY218" i="23"/>
  <c r="CX218" i="23"/>
  <c r="CW218" i="23"/>
  <c r="CV218" i="23"/>
  <c r="CU218" i="23"/>
  <c r="CT218" i="23"/>
  <c r="CS218" i="23"/>
  <c r="CR218" i="23"/>
  <c r="CQ218" i="23"/>
  <c r="CZ217" i="23"/>
  <c r="DA217" i="23" s="1"/>
  <c r="CY217" i="23"/>
  <c r="CX217" i="23"/>
  <c r="CW217" i="23"/>
  <c r="CV217" i="23"/>
  <c r="CU217" i="23"/>
  <c r="CT217" i="23"/>
  <c r="CS217" i="23"/>
  <c r="CR217" i="23"/>
  <c r="CQ217" i="23"/>
  <c r="CZ216" i="23"/>
  <c r="DA216" i="23" s="1"/>
  <c r="CY216" i="23"/>
  <c r="CX216" i="23"/>
  <c r="CW216" i="23"/>
  <c r="CV216" i="23"/>
  <c r="CU216" i="23"/>
  <c r="CT216" i="23"/>
  <c r="CS216" i="23"/>
  <c r="CR216" i="23"/>
  <c r="CQ216" i="23"/>
  <c r="CZ215" i="23"/>
  <c r="DA215" i="23" s="1"/>
  <c r="CY215" i="23"/>
  <c r="CX215" i="23"/>
  <c r="CW215" i="23"/>
  <c r="CV215" i="23"/>
  <c r="CU215" i="23"/>
  <c r="CT215" i="23"/>
  <c r="CS215" i="23"/>
  <c r="CR215" i="23"/>
  <c r="CQ215" i="23"/>
  <c r="CZ214" i="23"/>
  <c r="DA214" i="23" s="1"/>
  <c r="CY214" i="23"/>
  <c r="CX214" i="23"/>
  <c r="CW214" i="23"/>
  <c r="CV214" i="23"/>
  <c r="CU214" i="23"/>
  <c r="CT214" i="23"/>
  <c r="CS214" i="23"/>
  <c r="CR214" i="23"/>
  <c r="CQ214" i="23"/>
  <c r="CZ213" i="23"/>
  <c r="DA213" i="23" s="1"/>
  <c r="CY213" i="23"/>
  <c r="CX213" i="23"/>
  <c r="CW213" i="23"/>
  <c r="CV213" i="23"/>
  <c r="CU213" i="23"/>
  <c r="CT213" i="23"/>
  <c r="CS213" i="23"/>
  <c r="CR213" i="23"/>
  <c r="CQ213" i="23"/>
  <c r="CZ212" i="23"/>
  <c r="DA212" i="23" s="1"/>
  <c r="CY212" i="23"/>
  <c r="CX212" i="23"/>
  <c r="CW212" i="23"/>
  <c r="CV212" i="23"/>
  <c r="CU212" i="23"/>
  <c r="CT212" i="23"/>
  <c r="CS212" i="23"/>
  <c r="CR212" i="23"/>
  <c r="CQ212" i="23"/>
  <c r="CZ211" i="23"/>
  <c r="DA211" i="23" s="1"/>
  <c r="CY211" i="23"/>
  <c r="CX211" i="23"/>
  <c r="CW211" i="23"/>
  <c r="CV211" i="23"/>
  <c r="CU211" i="23"/>
  <c r="CT211" i="23"/>
  <c r="CS211" i="23"/>
  <c r="CR211" i="23"/>
  <c r="CQ211" i="23"/>
  <c r="CZ210" i="23"/>
  <c r="DA210" i="23" s="1"/>
  <c r="CY210" i="23"/>
  <c r="CX210" i="23"/>
  <c r="CW210" i="23"/>
  <c r="CV210" i="23"/>
  <c r="CU210" i="23"/>
  <c r="CT210" i="23"/>
  <c r="CS210" i="23"/>
  <c r="CR210" i="23"/>
  <c r="CQ210" i="23"/>
  <c r="CZ209" i="23"/>
  <c r="DA209" i="23" s="1"/>
  <c r="CY209" i="23"/>
  <c r="CX209" i="23"/>
  <c r="CW209" i="23"/>
  <c r="CV209" i="23"/>
  <c r="CU209" i="23"/>
  <c r="CT209" i="23"/>
  <c r="CS209" i="23"/>
  <c r="CR209" i="23"/>
  <c r="CQ209" i="23"/>
  <c r="CZ208" i="23"/>
  <c r="DA208" i="23" s="1"/>
  <c r="CY208" i="23"/>
  <c r="CX208" i="23"/>
  <c r="CW208" i="23"/>
  <c r="CV208" i="23"/>
  <c r="CU208" i="23"/>
  <c r="CT208" i="23"/>
  <c r="CS208" i="23"/>
  <c r="CR208" i="23"/>
  <c r="CQ208" i="23"/>
  <c r="CZ207" i="23"/>
  <c r="DA207" i="23" s="1"/>
  <c r="CY207" i="23"/>
  <c r="CX207" i="23"/>
  <c r="CW207" i="23"/>
  <c r="CV207" i="23"/>
  <c r="CU207" i="23"/>
  <c r="CT207" i="23"/>
  <c r="CS207" i="23"/>
  <c r="CR207" i="23"/>
  <c r="CQ207" i="23"/>
  <c r="CZ206" i="23"/>
  <c r="DA206" i="23" s="1"/>
  <c r="CY206" i="23"/>
  <c r="CX206" i="23"/>
  <c r="CW206" i="23"/>
  <c r="CV206" i="23"/>
  <c r="CU206" i="23"/>
  <c r="CT206" i="23"/>
  <c r="CS206" i="23"/>
  <c r="CR206" i="23"/>
  <c r="CQ206" i="23"/>
  <c r="CZ205" i="23"/>
  <c r="DA205" i="23" s="1"/>
  <c r="CY205" i="23"/>
  <c r="CX205" i="23"/>
  <c r="CW205" i="23"/>
  <c r="CV205" i="23"/>
  <c r="CU205" i="23"/>
  <c r="CT205" i="23"/>
  <c r="CS205" i="23"/>
  <c r="CR205" i="23"/>
  <c r="CQ205" i="23"/>
  <c r="CZ204" i="23"/>
  <c r="DA204" i="23" s="1"/>
  <c r="CY204" i="23"/>
  <c r="CX204" i="23"/>
  <c r="CW204" i="23"/>
  <c r="CV204" i="23"/>
  <c r="CU204" i="23"/>
  <c r="CT204" i="23"/>
  <c r="CS204" i="23"/>
  <c r="CR204" i="23"/>
  <c r="CQ204" i="23"/>
  <c r="CZ203" i="23"/>
  <c r="DA203" i="23" s="1"/>
  <c r="CY203" i="23"/>
  <c r="CX203" i="23"/>
  <c r="CW203" i="23"/>
  <c r="CV203" i="23"/>
  <c r="CU203" i="23"/>
  <c r="CT203" i="23"/>
  <c r="CS203" i="23"/>
  <c r="CR203" i="23"/>
  <c r="CQ203" i="23"/>
  <c r="CZ202" i="23"/>
  <c r="DA202" i="23" s="1"/>
  <c r="CY202" i="23"/>
  <c r="CX202" i="23"/>
  <c r="CW202" i="23"/>
  <c r="CV202" i="23"/>
  <c r="CU202" i="23"/>
  <c r="CT202" i="23"/>
  <c r="CS202" i="23"/>
  <c r="CR202" i="23"/>
  <c r="CQ202" i="23"/>
  <c r="CZ201" i="23"/>
  <c r="DA201" i="23" s="1"/>
  <c r="CY201" i="23"/>
  <c r="CX201" i="23"/>
  <c r="CW201" i="23"/>
  <c r="CV201" i="23"/>
  <c r="CU201" i="23"/>
  <c r="CT201" i="23"/>
  <c r="CS201" i="23"/>
  <c r="CR201" i="23"/>
  <c r="CQ201" i="23"/>
  <c r="CZ200" i="23"/>
  <c r="DA200" i="23" s="1"/>
  <c r="CY200" i="23"/>
  <c r="CX200" i="23"/>
  <c r="CW200" i="23"/>
  <c r="CV200" i="23"/>
  <c r="CU200" i="23"/>
  <c r="CT200" i="23"/>
  <c r="CS200" i="23"/>
  <c r="CR200" i="23"/>
  <c r="CQ200" i="23"/>
  <c r="CZ199" i="23"/>
  <c r="DA199" i="23" s="1"/>
  <c r="CY199" i="23"/>
  <c r="CX199" i="23"/>
  <c r="CW199" i="23"/>
  <c r="CV199" i="23"/>
  <c r="CU199" i="23"/>
  <c r="CT199" i="23"/>
  <c r="CS199" i="23"/>
  <c r="CR199" i="23"/>
  <c r="CQ199" i="23"/>
  <c r="CZ198" i="23"/>
  <c r="DA198" i="23" s="1"/>
  <c r="CY198" i="23"/>
  <c r="CX198" i="23"/>
  <c r="CW198" i="23"/>
  <c r="CV198" i="23"/>
  <c r="CU198" i="23"/>
  <c r="CT198" i="23"/>
  <c r="CS198" i="23"/>
  <c r="CR198" i="23"/>
  <c r="CQ198" i="23"/>
  <c r="CZ197" i="23"/>
  <c r="DA197" i="23" s="1"/>
  <c r="CY197" i="23"/>
  <c r="CX197" i="23"/>
  <c r="CW197" i="23"/>
  <c r="CV197" i="23"/>
  <c r="CU197" i="23"/>
  <c r="CT197" i="23"/>
  <c r="CS197" i="23"/>
  <c r="CR197" i="23"/>
  <c r="CQ197" i="23"/>
  <c r="CZ196" i="23"/>
  <c r="DA196" i="23" s="1"/>
  <c r="CY196" i="23"/>
  <c r="CX196" i="23"/>
  <c r="CW196" i="23"/>
  <c r="CV196" i="23"/>
  <c r="CU196" i="23"/>
  <c r="CT196" i="23"/>
  <c r="CS196" i="23"/>
  <c r="CR196" i="23"/>
  <c r="CQ196" i="23"/>
  <c r="CZ195" i="23"/>
  <c r="DA195" i="23" s="1"/>
  <c r="CY195" i="23"/>
  <c r="CX195" i="23"/>
  <c r="CW195" i="23"/>
  <c r="CV195" i="23"/>
  <c r="CU195" i="23"/>
  <c r="CT195" i="23"/>
  <c r="CS195" i="23"/>
  <c r="CR195" i="23"/>
  <c r="CQ195" i="23"/>
  <c r="CZ194" i="23"/>
  <c r="DA194" i="23" s="1"/>
  <c r="CY194" i="23"/>
  <c r="CX194" i="23"/>
  <c r="CW194" i="23"/>
  <c r="CV194" i="23"/>
  <c r="CU194" i="23"/>
  <c r="CT194" i="23"/>
  <c r="CS194" i="23"/>
  <c r="CR194" i="23"/>
  <c r="CQ194" i="23"/>
  <c r="CZ193" i="23"/>
  <c r="DA193" i="23" s="1"/>
  <c r="CY193" i="23"/>
  <c r="CX193" i="23"/>
  <c r="CW193" i="23"/>
  <c r="CV193" i="23"/>
  <c r="CU193" i="23"/>
  <c r="CT193" i="23"/>
  <c r="CS193" i="23"/>
  <c r="CR193" i="23"/>
  <c r="CQ193" i="23"/>
  <c r="CZ192" i="23"/>
  <c r="DA192" i="23" s="1"/>
  <c r="CY192" i="23"/>
  <c r="CX192" i="23"/>
  <c r="CW192" i="23"/>
  <c r="CV192" i="23"/>
  <c r="CU192" i="23"/>
  <c r="CT192" i="23"/>
  <c r="CS192" i="23"/>
  <c r="CR192" i="23"/>
  <c r="CQ192" i="23"/>
  <c r="CZ191" i="23"/>
  <c r="DA191" i="23" s="1"/>
  <c r="CY191" i="23"/>
  <c r="CX191" i="23"/>
  <c r="CW191" i="23"/>
  <c r="CV191" i="23"/>
  <c r="CU191" i="23"/>
  <c r="CT191" i="23"/>
  <c r="CS191" i="23"/>
  <c r="CR191" i="23"/>
  <c r="CQ191" i="23"/>
  <c r="CZ190" i="23"/>
  <c r="DA190" i="23" s="1"/>
  <c r="CY190" i="23"/>
  <c r="CX190" i="23"/>
  <c r="CW190" i="23"/>
  <c r="CV190" i="23"/>
  <c r="CU190" i="23"/>
  <c r="CT190" i="23"/>
  <c r="CS190" i="23"/>
  <c r="CR190" i="23"/>
  <c r="CQ190" i="23"/>
  <c r="CZ189" i="23"/>
  <c r="DA189" i="23" s="1"/>
  <c r="CY189" i="23"/>
  <c r="CX189" i="23"/>
  <c r="CW189" i="23"/>
  <c r="CV189" i="23"/>
  <c r="CU189" i="23"/>
  <c r="CT189" i="23"/>
  <c r="CS189" i="23"/>
  <c r="CR189" i="23"/>
  <c r="CQ189" i="23"/>
  <c r="CZ188" i="23"/>
  <c r="DA188" i="23" s="1"/>
  <c r="CY188" i="23"/>
  <c r="CX188" i="23"/>
  <c r="CW188" i="23"/>
  <c r="CV188" i="23"/>
  <c r="CU188" i="23"/>
  <c r="CT188" i="23"/>
  <c r="CS188" i="23"/>
  <c r="CR188" i="23"/>
  <c r="CQ188" i="23"/>
  <c r="CZ187" i="23"/>
  <c r="DA187" i="23" s="1"/>
  <c r="CY187" i="23"/>
  <c r="CX187" i="23"/>
  <c r="CW187" i="23"/>
  <c r="CV187" i="23"/>
  <c r="CU187" i="23"/>
  <c r="CT187" i="23"/>
  <c r="CS187" i="23"/>
  <c r="CR187" i="23"/>
  <c r="CQ187" i="23"/>
  <c r="CZ186" i="23"/>
  <c r="DA186" i="23" s="1"/>
  <c r="CY186" i="23"/>
  <c r="CX186" i="23"/>
  <c r="CW186" i="23"/>
  <c r="CV186" i="23"/>
  <c r="CU186" i="23"/>
  <c r="CT186" i="23"/>
  <c r="CS186" i="23"/>
  <c r="CR186" i="23"/>
  <c r="CQ186" i="23"/>
  <c r="CZ185" i="23"/>
  <c r="DA185" i="23" s="1"/>
  <c r="CY185" i="23"/>
  <c r="CX185" i="23"/>
  <c r="CW185" i="23"/>
  <c r="CV185" i="23"/>
  <c r="CU185" i="23"/>
  <c r="CT185" i="23"/>
  <c r="CS185" i="23"/>
  <c r="CR185" i="23"/>
  <c r="CQ185" i="23"/>
  <c r="CZ184" i="23"/>
  <c r="DA184" i="23" s="1"/>
  <c r="CY184" i="23"/>
  <c r="CX184" i="23"/>
  <c r="CW184" i="23"/>
  <c r="CV184" i="23"/>
  <c r="CU184" i="23"/>
  <c r="CT184" i="23"/>
  <c r="CS184" i="23"/>
  <c r="CR184" i="23"/>
  <c r="CQ184" i="23"/>
  <c r="CZ183" i="23"/>
  <c r="DA183" i="23" s="1"/>
  <c r="CY183" i="23"/>
  <c r="CX183" i="23"/>
  <c r="CW183" i="23"/>
  <c r="CV183" i="23"/>
  <c r="CU183" i="23"/>
  <c r="CT183" i="23"/>
  <c r="CS183" i="23"/>
  <c r="CR183" i="23"/>
  <c r="CQ183" i="23"/>
  <c r="CZ182" i="23"/>
  <c r="DA182" i="23" s="1"/>
  <c r="CY182" i="23"/>
  <c r="CX182" i="23"/>
  <c r="CW182" i="23"/>
  <c r="CV182" i="23"/>
  <c r="CU182" i="23"/>
  <c r="CT182" i="23"/>
  <c r="CS182" i="23"/>
  <c r="CR182" i="23"/>
  <c r="CQ182" i="23"/>
  <c r="CZ181" i="23"/>
  <c r="DA181" i="23" s="1"/>
  <c r="CY181" i="23"/>
  <c r="CX181" i="23"/>
  <c r="CW181" i="23"/>
  <c r="CV181" i="23"/>
  <c r="CU181" i="23"/>
  <c r="CT181" i="23"/>
  <c r="CS181" i="23"/>
  <c r="CR181" i="23"/>
  <c r="CQ181" i="23"/>
  <c r="CZ180" i="23"/>
  <c r="DA180" i="23" s="1"/>
  <c r="CY180" i="23"/>
  <c r="CX180" i="23"/>
  <c r="CW180" i="23"/>
  <c r="CV180" i="23"/>
  <c r="CU180" i="23"/>
  <c r="CT180" i="23"/>
  <c r="CS180" i="23"/>
  <c r="CR180" i="23"/>
  <c r="CQ180" i="23"/>
  <c r="CZ179" i="23"/>
  <c r="DA179" i="23" s="1"/>
  <c r="CY179" i="23"/>
  <c r="CX179" i="23"/>
  <c r="CW179" i="23"/>
  <c r="CV179" i="23"/>
  <c r="CU179" i="23"/>
  <c r="CT179" i="23"/>
  <c r="CS179" i="23"/>
  <c r="CR179" i="23"/>
  <c r="CQ179" i="23"/>
  <c r="CZ178" i="23"/>
  <c r="DA178" i="23" s="1"/>
  <c r="CY178" i="23"/>
  <c r="CX178" i="23"/>
  <c r="CW178" i="23"/>
  <c r="CV178" i="23"/>
  <c r="CU178" i="23"/>
  <c r="CT178" i="23"/>
  <c r="CS178" i="23"/>
  <c r="CR178" i="23"/>
  <c r="CQ178" i="23"/>
  <c r="CZ177" i="23"/>
  <c r="DA177" i="23" s="1"/>
  <c r="CY177" i="23"/>
  <c r="CX177" i="23"/>
  <c r="CW177" i="23"/>
  <c r="CV177" i="23"/>
  <c r="CU177" i="23"/>
  <c r="CT177" i="23"/>
  <c r="CS177" i="23"/>
  <c r="CR177" i="23"/>
  <c r="CQ177" i="23"/>
  <c r="CZ176" i="23"/>
  <c r="DA176" i="23" s="1"/>
  <c r="CY176" i="23"/>
  <c r="CX176" i="23"/>
  <c r="CW176" i="23"/>
  <c r="CV176" i="23"/>
  <c r="CU176" i="23"/>
  <c r="CT176" i="23"/>
  <c r="CS176" i="23"/>
  <c r="CR176" i="23"/>
  <c r="CQ176" i="23"/>
  <c r="CZ175" i="23"/>
  <c r="DA175" i="23" s="1"/>
  <c r="CY175" i="23"/>
  <c r="CX175" i="23"/>
  <c r="CW175" i="23"/>
  <c r="CV175" i="23"/>
  <c r="CU175" i="23"/>
  <c r="CT175" i="23"/>
  <c r="CS175" i="23"/>
  <c r="CR175" i="23"/>
  <c r="CQ175" i="23"/>
  <c r="CZ174" i="23"/>
  <c r="DA174" i="23" s="1"/>
  <c r="CY174" i="23"/>
  <c r="CX174" i="23"/>
  <c r="CW174" i="23"/>
  <c r="CV174" i="23"/>
  <c r="CU174" i="23"/>
  <c r="CT174" i="23"/>
  <c r="CS174" i="23"/>
  <c r="CR174" i="23"/>
  <c r="CQ174" i="23"/>
  <c r="CZ173" i="23"/>
  <c r="DA173" i="23" s="1"/>
  <c r="CY173" i="23"/>
  <c r="CX173" i="23"/>
  <c r="CW173" i="23"/>
  <c r="CV173" i="23"/>
  <c r="CU173" i="23"/>
  <c r="CT173" i="23"/>
  <c r="CS173" i="23"/>
  <c r="CR173" i="23"/>
  <c r="CQ173" i="23"/>
  <c r="CZ172" i="23"/>
  <c r="DA172" i="23" s="1"/>
  <c r="CY172" i="23"/>
  <c r="CX172" i="23"/>
  <c r="CW172" i="23"/>
  <c r="CV172" i="23"/>
  <c r="CU172" i="23"/>
  <c r="CT172" i="23"/>
  <c r="CS172" i="23"/>
  <c r="CR172" i="23"/>
  <c r="CQ172" i="23"/>
  <c r="CZ171" i="23"/>
  <c r="DA171" i="23" s="1"/>
  <c r="CY171" i="23"/>
  <c r="CX171" i="23"/>
  <c r="CW171" i="23"/>
  <c r="CV171" i="23"/>
  <c r="CU171" i="23"/>
  <c r="CT171" i="23"/>
  <c r="CS171" i="23"/>
  <c r="CR171" i="23"/>
  <c r="CQ171" i="23"/>
  <c r="CZ170" i="23"/>
  <c r="DA170" i="23" s="1"/>
  <c r="CY170" i="23"/>
  <c r="CX170" i="23"/>
  <c r="CW170" i="23"/>
  <c r="CV170" i="23"/>
  <c r="CU170" i="23"/>
  <c r="CT170" i="23"/>
  <c r="CS170" i="23"/>
  <c r="CR170" i="23"/>
  <c r="CQ170" i="23"/>
  <c r="CZ169" i="23"/>
  <c r="DA169" i="23" s="1"/>
  <c r="CY169" i="23"/>
  <c r="CX169" i="23"/>
  <c r="CW169" i="23"/>
  <c r="CV169" i="23"/>
  <c r="CU169" i="23"/>
  <c r="CT169" i="23"/>
  <c r="CS169" i="23"/>
  <c r="CR169" i="23"/>
  <c r="CQ169" i="23"/>
  <c r="CZ168" i="23"/>
  <c r="DA168" i="23" s="1"/>
  <c r="CY168" i="23"/>
  <c r="CX168" i="23"/>
  <c r="CW168" i="23"/>
  <c r="CV168" i="23"/>
  <c r="CU168" i="23"/>
  <c r="CT168" i="23"/>
  <c r="CS168" i="23"/>
  <c r="CR168" i="23"/>
  <c r="CQ168" i="23"/>
  <c r="CZ167" i="23"/>
  <c r="DA167" i="23" s="1"/>
  <c r="CY167" i="23"/>
  <c r="CX167" i="23"/>
  <c r="CW167" i="23"/>
  <c r="CV167" i="23"/>
  <c r="CU167" i="23"/>
  <c r="CT167" i="23"/>
  <c r="CS167" i="23"/>
  <c r="CR167" i="23"/>
  <c r="CQ167" i="23"/>
  <c r="CZ166" i="23"/>
  <c r="DA166" i="23" s="1"/>
  <c r="CY166" i="23"/>
  <c r="CX166" i="23"/>
  <c r="CW166" i="23"/>
  <c r="CV166" i="23"/>
  <c r="CU166" i="23"/>
  <c r="CT166" i="23"/>
  <c r="CS166" i="23"/>
  <c r="CR166" i="23"/>
  <c r="CQ166" i="23"/>
  <c r="CZ165" i="23"/>
  <c r="DA165" i="23" s="1"/>
  <c r="CY165" i="23"/>
  <c r="CX165" i="23"/>
  <c r="CW165" i="23"/>
  <c r="CV165" i="23"/>
  <c r="CU165" i="23"/>
  <c r="CT165" i="23"/>
  <c r="CS165" i="23"/>
  <c r="CR165" i="23"/>
  <c r="CQ165" i="23"/>
  <c r="CZ164" i="23"/>
  <c r="DA164" i="23" s="1"/>
  <c r="CY164" i="23"/>
  <c r="CX164" i="23"/>
  <c r="CW164" i="23"/>
  <c r="CV164" i="23"/>
  <c r="CU164" i="23"/>
  <c r="CT164" i="23"/>
  <c r="CS164" i="23"/>
  <c r="CR164" i="23"/>
  <c r="CQ164" i="23"/>
  <c r="CZ163" i="23"/>
  <c r="DA163" i="23" s="1"/>
  <c r="CY163" i="23"/>
  <c r="CX163" i="23"/>
  <c r="CW163" i="23"/>
  <c r="CV163" i="23"/>
  <c r="CU163" i="23"/>
  <c r="CT163" i="23"/>
  <c r="CS163" i="23"/>
  <c r="CR163" i="23"/>
  <c r="CQ163" i="23"/>
  <c r="CZ162" i="23"/>
  <c r="DA162" i="23" s="1"/>
  <c r="CY162" i="23"/>
  <c r="CX162" i="23"/>
  <c r="CW162" i="23"/>
  <c r="CV162" i="23"/>
  <c r="CU162" i="23"/>
  <c r="CT162" i="23"/>
  <c r="CS162" i="23"/>
  <c r="CR162" i="23"/>
  <c r="CQ162" i="23"/>
  <c r="CZ161" i="23"/>
  <c r="DA161" i="23" s="1"/>
  <c r="CY161" i="23"/>
  <c r="CX161" i="23"/>
  <c r="CW161" i="23"/>
  <c r="CV161" i="23"/>
  <c r="CU161" i="23"/>
  <c r="CT161" i="23"/>
  <c r="CS161" i="23"/>
  <c r="CR161" i="23"/>
  <c r="CQ161" i="23"/>
  <c r="CZ160" i="23"/>
  <c r="DA160" i="23" s="1"/>
  <c r="CY160" i="23"/>
  <c r="CX160" i="23"/>
  <c r="CW160" i="23"/>
  <c r="CV160" i="23"/>
  <c r="CU160" i="23"/>
  <c r="CT160" i="23"/>
  <c r="CS160" i="23"/>
  <c r="CR160" i="23"/>
  <c r="CQ160" i="23"/>
  <c r="CZ159" i="23"/>
  <c r="DA159" i="23" s="1"/>
  <c r="CY159" i="23"/>
  <c r="CX159" i="23"/>
  <c r="CW159" i="23"/>
  <c r="CV159" i="23"/>
  <c r="CU159" i="23"/>
  <c r="CT159" i="23"/>
  <c r="CS159" i="23"/>
  <c r="CR159" i="23"/>
  <c r="CQ159" i="23"/>
  <c r="CZ158" i="23"/>
  <c r="DA158" i="23" s="1"/>
  <c r="CY158" i="23"/>
  <c r="CX158" i="23"/>
  <c r="CW158" i="23"/>
  <c r="CV158" i="23"/>
  <c r="CU158" i="23"/>
  <c r="CT158" i="23"/>
  <c r="CS158" i="23"/>
  <c r="CR158" i="23"/>
  <c r="CQ158" i="23"/>
  <c r="CZ157" i="23"/>
  <c r="DA157" i="23" s="1"/>
  <c r="CY157" i="23"/>
  <c r="CX157" i="23"/>
  <c r="CW157" i="23"/>
  <c r="CV157" i="23"/>
  <c r="CU157" i="23"/>
  <c r="CT157" i="23"/>
  <c r="CS157" i="23"/>
  <c r="CR157" i="23"/>
  <c r="CQ157" i="23"/>
  <c r="CZ156" i="23"/>
  <c r="DA156" i="23" s="1"/>
  <c r="CY156" i="23"/>
  <c r="CX156" i="23"/>
  <c r="CW156" i="23"/>
  <c r="CV156" i="23"/>
  <c r="CU156" i="23"/>
  <c r="CT156" i="23"/>
  <c r="CS156" i="23"/>
  <c r="CR156" i="23"/>
  <c r="CQ156" i="23"/>
  <c r="CZ155" i="23"/>
  <c r="DA155" i="23" s="1"/>
  <c r="CY155" i="23"/>
  <c r="CX155" i="23"/>
  <c r="CW155" i="23"/>
  <c r="CV155" i="23"/>
  <c r="CU155" i="23"/>
  <c r="CT155" i="23"/>
  <c r="CS155" i="23"/>
  <c r="CR155" i="23"/>
  <c r="CQ155" i="23"/>
  <c r="CZ154" i="23"/>
  <c r="DA154" i="23" s="1"/>
  <c r="CY154" i="23"/>
  <c r="CX154" i="23"/>
  <c r="CW154" i="23"/>
  <c r="CV154" i="23"/>
  <c r="CU154" i="23"/>
  <c r="CT154" i="23"/>
  <c r="CS154" i="23"/>
  <c r="CR154" i="23"/>
  <c r="CQ154" i="23"/>
  <c r="CZ153" i="23"/>
  <c r="DA153" i="23" s="1"/>
  <c r="CY153" i="23"/>
  <c r="CX153" i="23"/>
  <c r="CW153" i="23"/>
  <c r="CV153" i="23"/>
  <c r="CU153" i="23"/>
  <c r="CT153" i="23"/>
  <c r="CS153" i="23"/>
  <c r="CR153" i="23"/>
  <c r="CQ153" i="23"/>
  <c r="CZ152" i="23"/>
  <c r="DA152" i="23" s="1"/>
  <c r="CY152" i="23"/>
  <c r="CX152" i="23"/>
  <c r="CW152" i="23"/>
  <c r="CV152" i="23"/>
  <c r="CU152" i="23"/>
  <c r="CT152" i="23"/>
  <c r="CS152" i="23"/>
  <c r="CR152" i="23"/>
  <c r="CQ152" i="23"/>
  <c r="CZ151" i="23"/>
  <c r="DA151" i="23" s="1"/>
  <c r="CY151" i="23"/>
  <c r="CX151" i="23"/>
  <c r="CW151" i="23"/>
  <c r="CV151" i="23"/>
  <c r="CU151" i="23"/>
  <c r="CT151" i="23"/>
  <c r="CS151" i="23"/>
  <c r="CR151" i="23"/>
  <c r="CQ151" i="23"/>
  <c r="CZ150" i="23"/>
  <c r="DA150" i="23" s="1"/>
  <c r="CY150" i="23"/>
  <c r="CX150" i="23"/>
  <c r="CW150" i="23"/>
  <c r="CV150" i="23"/>
  <c r="CU150" i="23"/>
  <c r="CT150" i="23"/>
  <c r="CS150" i="23"/>
  <c r="CR150" i="23"/>
  <c r="CQ150" i="23"/>
  <c r="CZ149" i="23"/>
  <c r="DA149" i="23" s="1"/>
  <c r="CY149" i="23"/>
  <c r="CX149" i="23"/>
  <c r="CW149" i="23"/>
  <c r="CV149" i="23"/>
  <c r="CU149" i="23"/>
  <c r="CT149" i="23"/>
  <c r="CS149" i="23"/>
  <c r="CR149" i="23"/>
  <c r="CQ149" i="23"/>
  <c r="CZ148" i="23"/>
  <c r="DA148" i="23" s="1"/>
  <c r="CY148" i="23"/>
  <c r="CX148" i="23"/>
  <c r="CW148" i="23"/>
  <c r="CV148" i="23"/>
  <c r="CU148" i="23"/>
  <c r="CT148" i="23"/>
  <c r="CS148" i="23"/>
  <c r="CR148" i="23"/>
  <c r="CQ148" i="23"/>
  <c r="CZ147" i="23"/>
  <c r="DA147" i="23" s="1"/>
  <c r="CY147" i="23"/>
  <c r="CX147" i="23"/>
  <c r="CW147" i="23"/>
  <c r="CV147" i="23"/>
  <c r="CU147" i="23"/>
  <c r="CT147" i="23"/>
  <c r="CS147" i="23"/>
  <c r="CR147" i="23"/>
  <c r="CQ147" i="23"/>
  <c r="CZ146" i="23"/>
  <c r="DA146" i="23" s="1"/>
  <c r="CY146" i="23"/>
  <c r="CX146" i="23"/>
  <c r="CW146" i="23"/>
  <c r="CV146" i="23"/>
  <c r="CU146" i="23"/>
  <c r="CT146" i="23"/>
  <c r="CS146" i="23"/>
  <c r="CR146" i="23"/>
  <c r="CQ146" i="23"/>
  <c r="CZ145" i="23"/>
  <c r="DA145" i="23" s="1"/>
  <c r="CY145" i="23"/>
  <c r="CX145" i="23"/>
  <c r="CW145" i="23"/>
  <c r="CV145" i="23"/>
  <c r="CU145" i="23"/>
  <c r="CT145" i="23"/>
  <c r="CS145" i="23"/>
  <c r="CR145" i="23"/>
  <c r="CQ145" i="23"/>
  <c r="CZ144" i="23"/>
  <c r="DA144" i="23" s="1"/>
  <c r="CY144" i="23"/>
  <c r="CX144" i="23"/>
  <c r="CW144" i="23"/>
  <c r="CV144" i="23"/>
  <c r="CU144" i="23"/>
  <c r="CT144" i="23"/>
  <c r="CS144" i="23"/>
  <c r="CR144" i="23"/>
  <c r="CQ144" i="23"/>
  <c r="CZ143" i="23"/>
  <c r="DA143" i="23" s="1"/>
  <c r="CY143" i="23"/>
  <c r="CX143" i="23"/>
  <c r="CW143" i="23"/>
  <c r="CV143" i="23"/>
  <c r="CU143" i="23"/>
  <c r="CT143" i="23"/>
  <c r="CS143" i="23"/>
  <c r="CR143" i="23"/>
  <c r="CQ143" i="23"/>
  <c r="CZ142" i="23"/>
  <c r="DA142" i="23" s="1"/>
  <c r="CY142" i="23"/>
  <c r="CX142" i="23"/>
  <c r="CW142" i="23"/>
  <c r="CV142" i="23"/>
  <c r="CU142" i="23"/>
  <c r="CT142" i="23"/>
  <c r="CS142" i="23"/>
  <c r="CR142" i="23"/>
  <c r="CQ142" i="23"/>
  <c r="CZ141" i="23"/>
  <c r="DA141" i="23" s="1"/>
  <c r="CY141" i="23"/>
  <c r="CX141" i="23"/>
  <c r="CW141" i="23"/>
  <c r="CV141" i="23"/>
  <c r="CU141" i="23"/>
  <c r="CT141" i="23"/>
  <c r="CS141" i="23"/>
  <c r="CR141" i="23"/>
  <c r="CQ141" i="23"/>
  <c r="CZ140" i="23"/>
  <c r="DA140" i="23" s="1"/>
  <c r="CY140" i="23"/>
  <c r="CX140" i="23"/>
  <c r="CW140" i="23"/>
  <c r="CV140" i="23"/>
  <c r="CU140" i="23"/>
  <c r="CT140" i="23"/>
  <c r="CS140" i="23"/>
  <c r="CR140" i="23"/>
  <c r="CQ140" i="23"/>
  <c r="CZ139" i="23"/>
  <c r="DA139" i="23" s="1"/>
  <c r="CY139" i="23"/>
  <c r="CX139" i="23"/>
  <c r="CW139" i="23"/>
  <c r="CV139" i="23"/>
  <c r="CU139" i="23"/>
  <c r="CT139" i="23"/>
  <c r="CS139" i="23"/>
  <c r="CR139" i="23"/>
  <c r="CQ139" i="23"/>
  <c r="CZ138" i="23"/>
  <c r="DA138" i="23" s="1"/>
  <c r="CY138" i="23"/>
  <c r="CX138" i="23"/>
  <c r="CW138" i="23"/>
  <c r="CV138" i="23"/>
  <c r="CU138" i="23"/>
  <c r="CT138" i="23"/>
  <c r="CS138" i="23"/>
  <c r="CR138" i="23"/>
  <c r="CQ138" i="23"/>
  <c r="CZ137" i="23"/>
  <c r="DA137" i="23" s="1"/>
  <c r="CY137" i="23"/>
  <c r="CX137" i="23"/>
  <c r="CW137" i="23"/>
  <c r="CV137" i="23"/>
  <c r="CU137" i="23"/>
  <c r="CT137" i="23"/>
  <c r="CS137" i="23"/>
  <c r="CR137" i="23"/>
  <c r="CQ137" i="23"/>
  <c r="CZ136" i="23"/>
  <c r="DA136" i="23" s="1"/>
  <c r="CY136" i="23"/>
  <c r="CX136" i="23"/>
  <c r="CW136" i="23"/>
  <c r="CV136" i="23"/>
  <c r="CU136" i="23"/>
  <c r="CT136" i="23"/>
  <c r="CS136" i="23"/>
  <c r="CR136" i="23"/>
  <c r="CQ136" i="23"/>
  <c r="CZ135" i="23"/>
  <c r="DA135" i="23" s="1"/>
  <c r="CY135" i="23"/>
  <c r="CX135" i="23"/>
  <c r="CW135" i="23"/>
  <c r="CV135" i="23"/>
  <c r="CU135" i="23"/>
  <c r="CT135" i="23"/>
  <c r="CS135" i="23"/>
  <c r="CR135" i="23"/>
  <c r="CQ135" i="23"/>
  <c r="CZ134" i="23"/>
  <c r="DA134" i="23" s="1"/>
  <c r="CY134" i="23"/>
  <c r="CX134" i="23"/>
  <c r="CW134" i="23"/>
  <c r="CV134" i="23"/>
  <c r="CU134" i="23"/>
  <c r="CT134" i="23"/>
  <c r="CS134" i="23"/>
  <c r="CR134" i="23"/>
  <c r="CQ134" i="23"/>
  <c r="CZ133" i="23"/>
  <c r="DA133" i="23" s="1"/>
  <c r="CY133" i="23"/>
  <c r="CX133" i="23"/>
  <c r="CW133" i="23"/>
  <c r="CV133" i="23"/>
  <c r="CU133" i="23"/>
  <c r="CT133" i="23"/>
  <c r="CS133" i="23"/>
  <c r="CR133" i="23"/>
  <c r="CQ133" i="23"/>
  <c r="CZ132" i="23"/>
  <c r="DA132" i="23" s="1"/>
  <c r="CY132" i="23"/>
  <c r="CX132" i="23"/>
  <c r="CW132" i="23"/>
  <c r="CV132" i="23"/>
  <c r="CU132" i="23"/>
  <c r="CT132" i="23"/>
  <c r="CS132" i="23"/>
  <c r="CR132" i="23"/>
  <c r="CQ132" i="23"/>
  <c r="CZ131" i="23"/>
  <c r="DA131" i="23" s="1"/>
  <c r="CY131" i="23"/>
  <c r="CX131" i="23"/>
  <c r="CW131" i="23"/>
  <c r="CV131" i="23"/>
  <c r="CU131" i="23"/>
  <c r="CT131" i="23"/>
  <c r="CS131" i="23"/>
  <c r="CR131" i="23"/>
  <c r="CQ131" i="23"/>
  <c r="CZ130" i="23"/>
  <c r="DA130" i="23" s="1"/>
  <c r="CY130" i="23"/>
  <c r="CX130" i="23"/>
  <c r="CW130" i="23"/>
  <c r="CV130" i="23"/>
  <c r="CU130" i="23"/>
  <c r="CT130" i="23"/>
  <c r="CS130" i="23"/>
  <c r="CR130" i="23"/>
  <c r="CQ130" i="23"/>
  <c r="CZ129" i="23"/>
  <c r="DA129" i="23" s="1"/>
  <c r="CY129" i="23"/>
  <c r="CX129" i="23"/>
  <c r="CW129" i="23"/>
  <c r="CV129" i="23"/>
  <c r="CU129" i="23"/>
  <c r="CT129" i="23"/>
  <c r="CS129" i="23"/>
  <c r="CR129" i="23"/>
  <c r="CQ129" i="23"/>
  <c r="CZ128" i="23"/>
  <c r="DA128" i="23" s="1"/>
  <c r="CY128" i="23"/>
  <c r="CX128" i="23"/>
  <c r="CW128" i="23"/>
  <c r="CV128" i="23"/>
  <c r="CU128" i="23"/>
  <c r="CT128" i="23"/>
  <c r="CS128" i="23"/>
  <c r="CR128" i="23"/>
  <c r="CQ128" i="23"/>
  <c r="CZ127" i="23"/>
  <c r="DA127" i="23" s="1"/>
  <c r="CY127" i="23"/>
  <c r="CX127" i="23"/>
  <c r="CW127" i="23"/>
  <c r="CV127" i="23"/>
  <c r="CU127" i="23"/>
  <c r="CT127" i="23"/>
  <c r="CS127" i="23"/>
  <c r="CR127" i="23"/>
  <c r="CQ127" i="23"/>
  <c r="CZ126" i="23"/>
  <c r="DA126" i="23" s="1"/>
  <c r="CY126" i="23"/>
  <c r="CX126" i="23"/>
  <c r="CW126" i="23"/>
  <c r="CV126" i="23"/>
  <c r="CU126" i="23"/>
  <c r="CT126" i="23"/>
  <c r="CS126" i="23"/>
  <c r="CR126" i="23"/>
  <c r="CQ126" i="23"/>
  <c r="CZ125" i="23"/>
  <c r="DA125" i="23" s="1"/>
  <c r="CY125" i="23"/>
  <c r="CX125" i="23"/>
  <c r="CW125" i="23"/>
  <c r="CV125" i="23"/>
  <c r="CU125" i="23"/>
  <c r="CT125" i="23"/>
  <c r="CS125" i="23"/>
  <c r="CR125" i="23"/>
  <c r="CQ125" i="23"/>
  <c r="CZ124" i="23"/>
  <c r="DA124" i="23" s="1"/>
  <c r="CY124" i="23"/>
  <c r="CX124" i="23"/>
  <c r="CW124" i="23"/>
  <c r="CV124" i="23"/>
  <c r="CU124" i="23"/>
  <c r="CT124" i="23"/>
  <c r="CS124" i="23"/>
  <c r="CR124" i="23"/>
  <c r="CQ124" i="23"/>
  <c r="CZ123" i="23"/>
  <c r="DA123" i="23" s="1"/>
  <c r="CY123" i="23"/>
  <c r="CX123" i="23"/>
  <c r="CW123" i="23"/>
  <c r="CV123" i="23"/>
  <c r="CU123" i="23"/>
  <c r="CT123" i="23"/>
  <c r="CS123" i="23"/>
  <c r="CR123" i="23"/>
  <c r="CQ123" i="23"/>
  <c r="CZ122" i="23"/>
  <c r="DA122" i="23" s="1"/>
  <c r="CY122" i="23"/>
  <c r="CX122" i="23"/>
  <c r="CW122" i="23"/>
  <c r="CV122" i="23"/>
  <c r="CU122" i="23"/>
  <c r="CT122" i="23"/>
  <c r="CS122" i="23"/>
  <c r="CR122" i="23"/>
  <c r="CQ122" i="23"/>
  <c r="CZ121" i="23"/>
  <c r="DA121" i="23" s="1"/>
  <c r="CY121" i="23"/>
  <c r="CX121" i="23"/>
  <c r="CW121" i="23"/>
  <c r="CV121" i="23"/>
  <c r="CU121" i="23"/>
  <c r="CT121" i="23"/>
  <c r="CS121" i="23"/>
  <c r="CR121" i="23"/>
  <c r="CQ121" i="23"/>
  <c r="CZ120" i="23"/>
  <c r="DA120" i="23" s="1"/>
  <c r="CY120" i="23"/>
  <c r="CX120" i="23"/>
  <c r="CW120" i="23"/>
  <c r="CV120" i="23"/>
  <c r="CU120" i="23"/>
  <c r="CT120" i="23"/>
  <c r="CS120" i="23"/>
  <c r="CR120" i="23"/>
  <c r="CQ120" i="23"/>
  <c r="CZ119" i="23"/>
  <c r="DA119" i="23" s="1"/>
  <c r="CY119" i="23"/>
  <c r="CX119" i="23"/>
  <c r="CW119" i="23"/>
  <c r="CV119" i="23"/>
  <c r="CU119" i="23"/>
  <c r="CT119" i="23"/>
  <c r="CS119" i="23"/>
  <c r="CR119" i="23"/>
  <c r="CQ119" i="23"/>
  <c r="CZ118" i="23"/>
  <c r="DA118" i="23" s="1"/>
  <c r="CY118" i="23"/>
  <c r="CX118" i="23"/>
  <c r="CW118" i="23"/>
  <c r="CV118" i="23"/>
  <c r="CU118" i="23"/>
  <c r="CT118" i="23"/>
  <c r="CS118" i="23"/>
  <c r="CR118" i="23"/>
  <c r="CQ118" i="23"/>
  <c r="CZ117" i="23"/>
  <c r="DA117" i="23" s="1"/>
  <c r="CY117" i="23"/>
  <c r="CX117" i="23"/>
  <c r="CW117" i="23"/>
  <c r="CV117" i="23"/>
  <c r="CU117" i="23"/>
  <c r="CT117" i="23"/>
  <c r="CS117" i="23"/>
  <c r="CR117" i="23"/>
  <c r="CQ117" i="23"/>
  <c r="CZ116" i="23"/>
  <c r="DA116" i="23" s="1"/>
  <c r="CY116" i="23"/>
  <c r="CX116" i="23"/>
  <c r="CW116" i="23"/>
  <c r="CV116" i="23"/>
  <c r="CU116" i="23"/>
  <c r="CT116" i="23"/>
  <c r="CS116" i="23"/>
  <c r="CR116" i="23"/>
  <c r="CQ116" i="23"/>
  <c r="CZ115" i="23"/>
  <c r="DA115" i="23" s="1"/>
  <c r="CY115" i="23"/>
  <c r="CX115" i="23"/>
  <c r="CW115" i="23"/>
  <c r="CV115" i="23"/>
  <c r="CU115" i="23"/>
  <c r="CT115" i="23"/>
  <c r="CS115" i="23"/>
  <c r="CR115" i="23"/>
  <c r="CQ115" i="23"/>
  <c r="CZ114" i="23"/>
  <c r="DA114" i="23" s="1"/>
  <c r="CY114" i="23"/>
  <c r="CX114" i="23"/>
  <c r="CW114" i="23"/>
  <c r="CV114" i="23"/>
  <c r="CU114" i="23"/>
  <c r="CT114" i="23"/>
  <c r="CS114" i="23"/>
  <c r="CR114" i="23"/>
  <c r="CQ114" i="23"/>
  <c r="CZ113" i="23"/>
  <c r="DA113" i="23" s="1"/>
  <c r="CY113" i="23"/>
  <c r="CX113" i="23"/>
  <c r="CW113" i="23"/>
  <c r="CV113" i="23"/>
  <c r="CU113" i="23"/>
  <c r="CT113" i="23"/>
  <c r="CS113" i="23"/>
  <c r="CR113" i="23"/>
  <c r="CQ113" i="23"/>
  <c r="CZ441" i="23"/>
  <c r="DA441" i="23" s="1"/>
  <c r="CY441" i="23"/>
  <c r="CX441" i="23"/>
  <c r="CW441" i="23"/>
  <c r="CV441" i="23"/>
  <c r="CU441" i="23"/>
  <c r="CT441" i="23"/>
  <c r="CS441" i="23"/>
  <c r="CR441" i="23"/>
  <c r="CQ441" i="23"/>
  <c r="CZ112" i="23"/>
  <c r="DA112" i="23" s="1"/>
  <c r="CY112" i="23"/>
  <c r="CX112" i="23"/>
  <c r="CW112" i="23"/>
  <c r="CV112" i="23"/>
  <c r="CU112" i="23"/>
  <c r="CT112" i="23"/>
  <c r="CS112" i="23"/>
  <c r="CR112" i="23"/>
  <c r="CQ112" i="23"/>
  <c r="CZ111" i="23"/>
  <c r="DA111" i="23" s="1"/>
  <c r="CY111" i="23"/>
  <c r="CX111" i="23"/>
  <c r="CW111" i="23"/>
  <c r="CV111" i="23"/>
  <c r="CU111" i="23"/>
  <c r="CT111" i="23"/>
  <c r="CS111" i="23"/>
  <c r="CR111" i="23"/>
  <c r="CQ111" i="23"/>
  <c r="CZ110" i="23"/>
  <c r="DA110" i="23" s="1"/>
  <c r="CY110" i="23"/>
  <c r="CX110" i="23"/>
  <c r="CW110" i="23"/>
  <c r="CV110" i="23"/>
  <c r="CU110" i="23"/>
  <c r="CT110" i="23"/>
  <c r="CS110" i="23"/>
  <c r="CR110" i="23"/>
  <c r="CQ110" i="23"/>
  <c r="CZ109" i="23"/>
  <c r="DA109" i="23" s="1"/>
  <c r="CY109" i="23"/>
  <c r="CX109" i="23"/>
  <c r="CW109" i="23"/>
  <c r="CV109" i="23"/>
  <c r="CU109" i="23"/>
  <c r="CT109" i="23"/>
  <c r="CS109" i="23"/>
  <c r="CR109" i="23"/>
  <c r="CQ109" i="23"/>
  <c r="CZ108" i="23"/>
  <c r="DA108" i="23" s="1"/>
  <c r="CY108" i="23"/>
  <c r="CX108" i="23"/>
  <c r="CW108" i="23"/>
  <c r="CV108" i="23"/>
  <c r="CU108" i="23"/>
  <c r="CT108" i="23"/>
  <c r="CS108" i="23"/>
  <c r="CR108" i="23"/>
  <c r="CQ108" i="23"/>
  <c r="CZ107" i="23"/>
  <c r="DA107" i="23" s="1"/>
  <c r="CY107" i="23"/>
  <c r="CX107" i="23"/>
  <c r="CW107" i="23"/>
  <c r="CV107" i="23"/>
  <c r="CU107" i="23"/>
  <c r="CT107" i="23"/>
  <c r="CS107" i="23"/>
  <c r="CR107" i="23"/>
  <c r="CQ107" i="23"/>
  <c r="CZ106" i="23"/>
  <c r="DA106" i="23" s="1"/>
  <c r="CY106" i="23"/>
  <c r="CX106" i="23"/>
  <c r="CW106" i="23"/>
  <c r="CV106" i="23"/>
  <c r="CU106" i="23"/>
  <c r="CT106" i="23"/>
  <c r="CS106" i="23"/>
  <c r="CR106" i="23"/>
  <c r="CQ106" i="23"/>
  <c r="CZ105" i="23"/>
  <c r="DA105" i="23" s="1"/>
  <c r="CY105" i="23"/>
  <c r="CX105" i="23"/>
  <c r="CW105" i="23"/>
  <c r="CV105" i="23"/>
  <c r="CU105" i="23"/>
  <c r="CT105" i="23"/>
  <c r="CS105" i="23"/>
  <c r="CR105" i="23"/>
  <c r="CQ105" i="23"/>
  <c r="CZ104" i="23"/>
  <c r="DA104" i="23" s="1"/>
  <c r="CY104" i="23"/>
  <c r="CX104" i="23"/>
  <c r="CW104" i="23"/>
  <c r="CV104" i="23"/>
  <c r="CU104" i="23"/>
  <c r="CT104" i="23"/>
  <c r="CS104" i="23"/>
  <c r="CR104" i="23"/>
  <c r="CQ104" i="23"/>
  <c r="CZ103" i="23"/>
  <c r="DA103" i="23" s="1"/>
  <c r="CY103" i="23"/>
  <c r="CX103" i="23"/>
  <c r="CW103" i="23"/>
  <c r="CV103" i="23"/>
  <c r="CU103" i="23"/>
  <c r="CT103" i="23"/>
  <c r="CS103" i="23"/>
  <c r="CR103" i="23"/>
  <c r="CQ103" i="23"/>
  <c r="CZ102" i="23"/>
  <c r="DA102" i="23" s="1"/>
  <c r="CY102" i="23"/>
  <c r="CX102" i="23"/>
  <c r="CW102" i="23"/>
  <c r="CV102" i="23"/>
  <c r="CU102" i="23"/>
  <c r="CT102" i="23"/>
  <c r="CS102" i="23"/>
  <c r="CR102" i="23"/>
  <c r="CQ102" i="23"/>
  <c r="CZ101" i="23"/>
  <c r="DA101" i="23" s="1"/>
  <c r="CY101" i="23"/>
  <c r="CX101" i="23"/>
  <c r="CW101" i="23"/>
  <c r="CV101" i="23"/>
  <c r="CU101" i="23"/>
  <c r="CT101" i="23"/>
  <c r="CS101" i="23"/>
  <c r="CR101" i="23"/>
  <c r="CQ101" i="23"/>
  <c r="CZ100" i="23"/>
  <c r="DA100" i="23" s="1"/>
  <c r="CY100" i="23"/>
  <c r="CX100" i="23"/>
  <c r="CW100" i="23"/>
  <c r="CV100" i="23"/>
  <c r="CU100" i="23"/>
  <c r="CT100" i="23"/>
  <c r="CS100" i="23"/>
  <c r="CR100" i="23"/>
  <c r="CQ100" i="23"/>
  <c r="CZ99" i="23"/>
  <c r="DA99" i="23" s="1"/>
  <c r="CY99" i="23"/>
  <c r="CX99" i="23"/>
  <c r="CW99" i="23"/>
  <c r="CV99" i="23"/>
  <c r="CU99" i="23"/>
  <c r="CT99" i="23"/>
  <c r="CS99" i="23"/>
  <c r="CR99" i="23"/>
  <c r="CQ99" i="23"/>
  <c r="CZ98" i="23"/>
  <c r="DA98" i="23" s="1"/>
  <c r="CY98" i="23"/>
  <c r="CX98" i="23"/>
  <c r="CW98" i="23"/>
  <c r="CV98" i="23"/>
  <c r="CU98" i="23"/>
  <c r="CT98" i="23"/>
  <c r="CS98" i="23"/>
  <c r="CR98" i="23"/>
  <c r="CQ98" i="23"/>
  <c r="CZ97" i="23"/>
  <c r="DA97" i="23" s="1"/>
  <c r="CY97" i="23"/>
  <c r="CX97" i="23"/>
  <c r="CW97" i="23"/>
  <c r="CV97" i="23"/>
  <c r="CU97" i="23"/>
  <c r="CT97" i="23"/>
  <c r="CS97" i="23"/>
  <c r="CR97" i="23"/>
  <c r="CQ97" i="23"/>
  <c r="CZ96" i="23"/>
  <c r="DA96" i="23" s="1"/>
  <c r="CY96" i="23"/>
  <c r="CX96" i="23"/>
  <c r="CW96" i="23"/>
  <c r="CV96" i="23"/>
  <c r="CU96" i="23"/>
  <c r="CT96" i="23"/>
  <c r="CS96" i="23"/>
  <c r="CR96" i="23"/>
  <c r="CQ96" i="23"/>
  <c r="CZ95" i="23"/>
  <c r="DA95" i="23" s="1"/>
  <c r="CY95" i="23"/>
  <c r="CX95" i="23"/>
  <c r="CW95" i="23"/>
  <c r="CV95" i="23"/>
  <c r="CU95" i="23"/>
  <c r="CT95" i="23"/>
  <c r="CS95" i="23"/>
  <c r="CR95" i="23"/>
  <c r="CQ95" i="23"/>
  <c r="CZ94" i="23"/>
  <c r="DA94" i="23" s="1"/>
  <c r="CY94" i="23"/>
  <c r="CX94" i="23"/>
  <c r="CW94" i="23"/>
  <c r="CV94" i="23"/>
  <c r="CU94" i="23"/>
  <c r="CT94" i="23"/>
  <c r="CS94" i="23"/>
  <c r="CR94" i="23"/>
  <c r="CQ94" i="23"/>
  <c r="CZ93" i="23"/>
  <c r="DA93" i="23" s="1"/>
  <c r="CY93" i="23"/>
  <c r="CX93" i="23"/>
  <c r="CW93" i="23"/>
  <c r="CV93" i="23"/>
  <c r="CU93" i="23"/>
  <c r="CT93" i="23"/>
  <c r="CS93" i="23"/>
  <c r="CR93" i="23"/>
  <c r="CQ93" i="23"/>
  <c r="CZ92" i="23"/>
  <c r="DA92" i="23" s="1"/>
  <c r="CY92" i="23"/>
  <c r="CX92" i="23"/>
  <c r="CW92" i="23"/>
  <c r="CV92" i="23"/>
  <c r="CU92" i="23"/>
  <c r="CT92" i="23"/>
  <c r="CS92" i="23"/>
  <c r="CR92" i="23"/>
  <c r="CQ92" i="23"/>
  <c r="CZ91" i="23"/>
  <c r="DA91" i="23" s="1"/>
  <c r="CY91" i="23"/>
  <c r="CX91" i="23"/>
  <c r="CW91" i="23"/>
  <c r="CV91" i="23"/>
  <c r="CU91" i="23"/>
  <c r="CT91" i="23"/>
  <c r="CS91" i="23"/>
  <c r="CR91" i="23"/>
  <c r="CQ91" i="23"/>
  <c r="CZ90" i="23"/>
  <c r="DA90" i="23" s="1"/>
  <c r="CY90" i="23"/>
  <c r="CX90" i="23"/>
  <c r="CW90" i="23"/>
  <c r="CV90" i="23"/>
  <c r="CU90" i="23"/>
  <c r="CT90" i="23"/>
  <c r="CS90" i="23"/>
  <c r="CR90" i="23"/>
  <c r="CQ90" i="23"/>
  <c r="CZ89" i="23"/>
  <c r="DA89" i="23" s="1"/>
  <c r="CY89" i="23"/>
  <c r="CX89" i="23"/>
  <c r="CW89" i="23"/>
  <c r="CV89" i="23"/>
  <c r="CU89" i="23"/>
  <c r="CT89" i="23"/>
  <c r="CS89" i="23"/>
  <c r="CR89" i="23"/>
  <c r="CQ89" i="23"/>
  <c r="CZ88" i="23"/>
  <c r="DA88" i="23" s="1"/>
  <c r="CY88" i="23"/>
  <c r="CX88" i="23"/>
  <c r="CW88" i="23"/>
  <c r="CV88" i="23"/>
  <c r="CU88" i="23"/>
  <c r="CT88" i="23"/>
  <c r="CS88" i="23"/>
  <c r="CR88" i="23"/>
  <c r="CQ88" i="23"/>
  <c r="CZ87" i="23"/>
  <c r="DA87" i="23" s="1"/>
  <c r="CY87" i="23"/>
  <c r="CX87" i="23"/>
  <c r="CW87" i="23"/>
  <c r="CV87" i="23"/>
  <c r="CU87" i="23"/>
  <c r="CT87" i="23"/>
  <c r="CS87" i="23"/>
  <c r="CR87" i="23"/>
  <c r="CQ87" i="23"/>
  <c r="CZ86" i="23"/>
  <c r="DA86" i="23" s="1"/>
  <c r="CY86" i="23"/>
  <c r="CX86" i="23"/>
  <c r="CW86" i="23"/>
  <c r="CV86" i="23"/>
  <c r="CU86" i="23"/>
  <c r="CT86" i="23"/>
  <c r="CS86" i="23"/>
  <c r="CR86" i="23"/>
  <c r="CQ86" i="23"/>
  <c r="CZ85" i="23"/>
  <c r="DA85" i="23" s="1"/>
  <c r="CY85" i="23"/>
  <c r="CX85" i="23"/>
  <c r="CW85" i="23"/>
  <c r="CV85" i="23"/>
  <c r="CU85" i="23"/>
  <c r="CT85" i="23"/>
  <c r="CS85" i="23"/>
  <c r="CR85" i="23"/>
  <c r="CQ85" i="23"/>
  <c r="CZ84" i="23"/>
  <c r="DA84" i="23" s="1"/>
  <c r="CY84" i="23"/>
  <c r="CX84" i="23"/>
  <c r="CW84" i="23"/>
  <c r="CV84" i="23"/>
  <c r="CU84" i="23"/>
  <c r="CT84" i="23"/>
  <c r="CS84" i="23"/>
  <c r="CR84" i="23"/>
  <c r="CQ84" i="23"/>
  <c r="CZ83" i="23"/>
  <c r="DA83" i="23" s="1"/>
  <c r="CY83" i="23"/>
  <c r="CX83" i="23"/>
  <c r="CW83" i="23"/>
  <c r="CV83" i="23"/>
  <c r="CU83" i="23"/>
  <c r="CT83" i="23"/>
  <c r="CS83" i="23"/>
  <c r="CR83" i="23"/>
  <c r="CQ83" i="23"/>
  <c r="CZ82" i="23"/>
  <c r="DA82" i="23" s="1"/>
  <c r="CY82" i="23"/>
  <c r="CX82" i="23"/>
  <c r="CW82" i="23"/>
  <c r="CV82" i="23"/>
  <c r="CU82" i="23"/>
  <c r="CT82" i="23"/>
  <c r="CS82" i="23"/>
  <c r="CR82" i="23"/>
  <c r="CQ82" i="23"/>
  <c r="CZ81" i="23"/>
  <c r="DA81" i="23" s="1"/>
  <c r="CY81" i="23"/>
  <c r="CX81" i="23"/>
  <c r="CW81" i="23"/>
  <c r="CV81" i="23"/>
  <c r="CU81" i="23"/>
  <c r="CT81" i="23"/>
  <c r="CS81" i="23"/>
  <c r="CR81" i="23"/>
  <c r="CQ81" i="23"/>
  <c r="CZ80" i="23"/>
  <c r="DA80" i="23" s="1"/>
  <c r="CY80" i="23"/>
  <c r="CX80" i="23"/>
  <c r="CW80" i="23"/>
  <c r="CV80" i="23"/>
  <c r="CU80" i="23"/>
  <c r="CT80" i="23"/>
  <c r="CS80" i="23"/>
  <c r="CR80" i="23"/>
  <c r="CQ80" i="23"/>
  <c r="CZ79" i="23"/>
  <c r="DA79" i="23" s="1"/>
  <c r="CY79" i="23"/>
  <c r="CX79" i="23"/>
  <c r="CW79" i="23"/>
  <c r="CV79" i="23"/>
  <c r="CU79" i="23"/>
  <c r="CT79" i="23"/>
  <c r="CS79" i="23"/>
  <c r="CR79" i="23"/>
  <c r="CQ79" i="23"/>
  <c r="CZ78" i="23"/>
  <c r="DA78" i="23" s="1"/>
  <c r="CY78" i="23"/>
  <c r="CX78" i="23"/>
  <c r="CW78" i="23"/>
  <c r="CV78" i="23"/>
  <c r="CU78" i="23"/>
  <c r="CT78" i="23"/>
  <c r="CS78" i="23"/>
  <c r="CR78" i="23"/>
  <c r="CQ78" i="23"/>
  <c r="CZ77" i="23"/>
  <c r="DA77" i="23" s="1"/>
  <c r="CY77" i="23"/>
  <c r="CX77" i="23"/>
  <c r="CW77" i="23"/>
  <c r="CV77" i="23"/>
  <c r="CU77" i="23"/>
  <c r="CT77" i="23"/>
  <c r="CS77" i="23"/>
  <c r="CR77" i="23"/>
  <c r="CQ77" i="23"/>
  <c r="CZ76" i="23"/>
  <c r="DA76" i="23" s="1"/>
  <c r="CY76" i="23"/>
  <c r="CX76" i="23"/>
  <c r="CW76" i="23"/>
  <c r="CV76" i="23"/>
  <c r="CU76" i="23"/>
  <c r="CT76" i="23"/>
  <c r="CS76" i="23"/>
  <c r="CR76" i="23"/>
  <c r="CQ76" i="23"/>
  <c r="CZ75" i="23"/>
  <c r="DA75" i="23" s="1"/>
  <c r="CY75" i="23"/>
  <c r="CX75" i="23"/>
  <c r="CW75" i="23"/>
  <c r="CV75" i="23"/>
  <c r="CU75" i="23"/>
  <c r="CT75" i="23"/>
  <c r="CS75" i="23"/>
  <c r="CR75" i="23"/>
  <c r="CQ75" i="23"/>
  <c r="CZ74" i="23"/>
  <c r="DA74" i="23" s="1"/>
  <c r="CY74" i="23"/>
  <c r="CX74" i="23"/>
  <c r="CW74" i="23"/>
  <c r="CV74" i="23"/>
  <c r="CU74" i="23"/>
  <c r="CT74" i="23"/>
  <c r="CS74" i="23"/>
  <c r="CR74" i="23"/>
  <c r="CQ74" i="23"/>
  <c r="CZ73" i="23"/>
  <c r="DA73" i="23" s="1"/>
  <c r="CY73" i="23"/>
  <c r="CX73" i="23"/>
  <c r="CW73" i="23"/>
  <c r="CV73" i="23"/>
  <c r="CU73" i="23"/>
  <c r="CT73" i="23"/>
  <c r="CS73" i="23"/>
  <c r="CR73" i="23"/>
  <c r="CQ73" i="23"/>
  <c r="CZ72" i="23"/>
  <c r="DA72" i="23" s="1"/>
  <c r="CY72" i="23"/>
  <c r="CX72" i="23"/>
  <c r="CW72" i="23"/>
  <c r="CV72" i="23"/>
  <c r="CU72" i="23"/>
  <c r="CT72" i="23"/>
  <c r="CS72" i="23"/>
  <c r="CR72" i="23"/>
  <c r="CQ72" i="23"/>
  <c r="CZ71" i="23"/>
  <c r="DA71" i="23" s="1"/>
  <c r="CY71" i="23"/>
  <c r="CX71" i="23"/>
  <c r="CW71" i="23"/>
  <c r="CV71" i="23"/>
  <c r="CU71" i="23"/>
  <c r="CT71" i="23"/>
  <c r="CS71" i="23"/>
  <c r="CR71" i="23"/>
  <c r="CQ71" i="23"/>
  <c r="CZ70" i="23"/>
  <c r="DA70" i="23" s="1"/>
  <c r="CY70" i="23"/>
  <c r="CX70" i="23"/>
  <c r="CW70" i="23"/>
  <c r="CV70" i="23"/>
  <c r="CU70" i="23"/>
  <c r="CT70" i="23"/>
  <c r="CS70" i="23"/>
  <c r="CR70" i="23"/>
  <c r="CQ70" i="23"/>
  <c r="CZ69" i="23"/>
  <c r="DA69" i="23" s="1"/>
  <c r="CY69" i="23"/>
  <c r="CX69" i="23"/>
  <c r="CW69" i="23"/>
  <c r="CV69" i="23"/>
  <c r="CU69" i="23"/>
  <c r="CT69" i="23"/>
  <c r="CS69" i="23"/>
  <c r="CR69" i="23"/>
  <c r="CQ69" i="23"/>
  <c r="CZ68" i="23"/>
  <c r="DA68" i="23" s="1"/>
  <c r="CY68" i="23"/>
  <c r="CX68" i="23"/>
  <c r="CW68" i="23"/>
  <c r="CV68" i="23"/>
  <c r="CU68" i="23"/>
  <c r="CT68" i="23"/>
  <c r="CS68" i="23"/>
  <c r="CR68" i="23"/>
  <c r="CQ68" i="23"/>
  <c r="CZ67" i="23"/>
  <c r="DA67" i="23" s="1"/>
  <c r="CY67" i="23"/>
  <c r="CX67" i="23"/>
  <c r="CW67" i="23"/>
  <c r="CV67" i="23"/>
  <c r="CU67" i="23"/>
  <c r="CT67" i="23"/>
  <c r="CS67" i="23"/>
  <c r="CR67" i="23"/>
  <c r="CQ67" i="23"/>
  <c r="CZ66" i="23"/>
  <c r="DA66" i="23" s="1"/>
  <c r="CY66" i="23"/>
  <c r="CX66" i="23"/>
  <c r="CW66" i="23"/>
  <c r="CV66" i="23"/>
  <c r="CU66" i="23"/>
  <c r="CT66" i="23"/>
  <c r="CS66" i="23"/>
  <c r="CR66" i="23"/>
  <c r="CQ66" i="23"/>
  <c r="CZ65" i="23"/>
  <c r="DA65" i="23" s="1"/>
  <c r="CY65" i="23"/>
  <c r="CX65" i="23"/>
  <c r="CW65" i="23"/>
  <c r="CV65" i="23"/>
  <c r="CU65" i="23"/>
  <c r="CT65" i="23"/>
  <c r="CS65" i="23"/>
  <c r="CR65" i="23"/>
  <c r="CQ65" i="23"/>
  <c r="CZ64" i="23"/>
  <c r="DA64" i="23" s="1"/>
  <c r="CY64" i="23"/>
  <c r="CX64" i="23"/>
  <c r="CW64" i="23"/>
  <c r="CV64" i="23"/>
  <c r="CU64" i="23"/>
  <c r="CT64" i="23"/>
  <c r="CS64" i="23"/>
  <c r="CR64" i="23"/>
  <c r="CQ64" i="23"/>
  <c r="CZ63" i="23"/>
  <c r="DA63" i="23" s="1"/>
  <c r="CY63" i="23"/>
  <c r="CX63" i="23"/>
  <c r="CW63" i="23"/>
  <c r="CV63" i="23"/>
  <c r="CU63" i="23"/>
  <c r="CT63" i="23"/>
  <c r="CS63" i="23"/>
  <c r="CR63" i="23"/>
  <c r="CQ63" i="23"/>
  <c r="CZ62" i="23"/>
  <c r="DA62" i="23" s="1"/>
  <c r="CY62" i="23"/>
  <c r="CX62" i="23"/>
  <c r="CW62" i="23"/>
  <c r="CV62" i="23"/>
  <c r="CU62" i="23"/>
  <c r="CT62" i="23"/>
  <c r="CS62" i="23"/>
  <c r="CR62" i="23"/>
  <c r="CQ62" i="23"/>
  <c r="CZ61" i="23"/>
  <c r="DA61" i="23" s="1"/>
  <c r="CY61" i="23"/>
  <c r="CX61" i="23"/>
  <c r="CW61" i="23"/>
  <c r="CV61" i="23"/>
  <c r="CU61" i="23"/>
  <c r="CT61" i="23"/>
  <c r="CS61" i="23"/>
  <c r="CR61" i="23"/>
  <c r="CQ61" i="23"/>
  <c r="CZ60" i="23"/>
  <c r="DA60" i="23" s="1"/>
  <c r="CY60" i="23"/>
  <c r="CX60" i="23"/>
  <c r="CW60" i="23"/>
  <c r="CV60" i="23"/>
  <c r="CU60" i="23"/>
  <c r="CT60" i="23"/>
  <c r="CS60" i="23"/>
  <c r="CR60" i="23"/>
  <c r="CQ60" i="23"/>
  <c r="CZ59" i="23"/>
  <c r="DA59" i="23" s="1"/>
  <c r="CY59" i="23"/>
  <c r="CX59" i="23"/>
  <c r="CW59" i="23"/>
  <c r="CV59" i="23"/>
  <c r="CU59" i="23"/>
  <c r="CT59" i="23"/>
  <c r="CS59" i="23"/>
  <c r="CR59" i="23"/>
  <c r="CQ59" i="23"/>
  <c r="CZ58" i="23"/>
  <c r="DA58" i="23" s="1"/>
  <c r="CY58" i="23"/>
  <c r="CX58" i="23"/>
  <c r="CW58" i="23"/>
  <c r="CV58" i="23"/>
  <c r="CU58" i="23"/>
  <c r="CT58" i="23"/>
  <c r="CS58" i="23"/>
  <c r="CR58" i="23"/>
  <c r="CQ58" i="23"/>
  <c r="CZ57" i="23"/>
  <c r="DA57" i="23" s="1"/>
  <c r="CY57" i="23"/>
  <c r="CX57" i="23"/>
  <c r="CW57" i="23"/>
  <c r="CV57" i="23"/>
  <c r="CU57" i="23"/>
  <c r="CT57" i="23"/>
  <c r="CS57" i="23"/>
  <c r="CR57" i="23"/>
  <c r="CQ57" i="23"/>
  <c r="CZ56" i="23"/>
  <c r="DA56" i="23" s="1"/>
  <c r="CY56" i="23"/>
  <c r="CX56" i="23"/>
  <c r="CW56" i="23"/>
  <c r="CV56" i="23"/>
  <c r="CU56" i="23"/>
  <c r="CT56" i="23"/>
  <c r="CS56" i="23"/>
  <c r="CR56" i="23"/>
  <c r="CQ56" i="23"/>
  <c r="CZ55" i="23"/>
  <c r="DA55" i="23" s="1"/>
  <c r="CY55" i="23"/>
  <c r="CX55" i="23"/>
  <c r="CW55" i="23"/>
  <c r="CV55" i="23"/>
  <c r="CU55" i="23"/>
  <c r="CT55" i="23"/>
  <c r="CS55" i="23"/>
  <c r="CR55" i="23"/>
  <c r="CQ55" i="23"/>
  <c r="CZ54" i="23"/>
  <c r="DA54" i="23" s="1"/>
  <c r="CY54" i="23"/>
  <c r="CX54" i="23"/>
  <c r="CW54" i="23"/>
  <c r="CV54" i="23"/>
  <c r="CU54" i="23"/>
  <c r="CT54" i="23"/>
  <c r="CS54" i="23"/>
  <c r="CR54" i="23"/>
  <c r="CQ54" i="23"/>
  <c r="CZ53" i="23"/>
  <c r="DA53" i="23" s="1"/>
  <c r="CY53" i="23"/>
  <c r="CX53" i="23"/>
  <c r="CW53" i="23"/>
  <c r="CV53" i="23"/>
  <c r="CU53" i="23"/>
  <c r="CT53" i="23"/>
  <c r="CS53" i="23"/>
  <c r="CR53" i="23"/>
  <c r="CQ53" i="23"/>
  <c r="CZ52" i="23"/>
  <c r="DA52" i="23" s="1"/>
  <c r="CY52" i="23"/>
  <c r="CX52" i="23"/>
  <c r="CW52" i="23"/>
  <c r="CV52" i="23"/>
  <c r="CU52" i="23"/>
  <c r="CT52" i="23"/>
  <c r="CS52" i="23"/>
  <c r="CR52" i="23"/>
  <c r="CQ52" i="23"/>
  <c r="CZ51" i="23"/>
  <c r="DA51" i="23" s="1"/>
  <c r="CY51" i="23"/>
  <c r="CX51" i="23"/>
  <c r="CW51" i="23"/>
  <c r="CV51" i="23"/>
  <c r="CU51" i="23"/>
  <c r="CT51" i="23"/>
  <c r="CS51" i="23"/>
  <c r="CR51" i="23"/>
  <c r="CQ51" i="23"/>
  <c r="CZ50" i="23"/>
  <c r="DA50" i="23" s="1"/>
  <c r="CY50" i="23"/>
  <c r="CX50" i="23"/>
  <c r="CW50" i="23"/>
  <c r="CV50" i="23"/>
  <c r="CU50" i="23"/>
  <c r="CT50" i="23"/>
  <c r="CS50" i="23"/>
  <c r="CR50" i="23"/>
  <c r="CQ50" i="23"/>
  <c r="CZ49" i="23"/>
  <c r="DA49" i="23" s="1"/>
  <c r="CY49" i="23"/>
  <c r="CX49" i="23"/>
  <c r="CW49" i="23"/>
  <c r="CV49" i="23"/>
  <c r="CU49" i="23"/>
  <c r="CT49" i="23"/>
  <c r="CS49" i="23"/>
  <c r="CR49" i="23"/>
  <c r="CQ49" i="23"/>
  <c r="CZ48" i="23"/>
  <c r="DA48" i="23" s="1"/>
  <c r="CY48" i="23"/>
  <c r="CX48" i="23"/>
  <c r="CW48" i="23"/>
  <c r="CV48" i="23"/>
  <c r="CU48" i="23"/>
  <c r="CT48" i="23"/>
  <c r="CS48" i="23"/>
  <c r="CR48" i="23"/>
  <c r="CQ48" i="23"/>
  <c r="CZ47" i="23"/>
  <c r="DA47" i="23" s="1"/>
  <c r="CY47" i="23"/>
  <c r="CX47" i="23"/>
  <c r="CW47" i="23"/>
  <c r="CV47" i="23"/>
  <c r="CU47" i="23"/>
  <c r="CT47" i="23"/>
  <c r="CS47" i="23"/>
  <c r="CR47" i="23"/>
  <c r="CQ47" i="23"/>
  <c r="CZ46" i="23"/>
  <c r="DA46" i="23" s="1"/>
  <c r="CY46" i="23"/>
  <c r="CX46" i="23"/>
  <c r="CW46" i="23"/>
  <c r="CV46" i="23"/>
  <c r="CU46" i="23"/>
  <c r="CT46" i="23"/>
  <c r="CS46" i="23"/>
  <c r="CR46" i="23"/>
  <c r="CQ46" i="23"/>
  <c r="CZ45" i="23"/>
  <c r="DA45" i="23" s="1"/>
  <c r="CY45" i="23"/>
  <c r="CX45" i="23"/>
  <c r="CW45" i="23"/>
  <c r="CV45" i="23"/>
  <c r="CU45" i="23"/>
  <c r="CT45" i="23"/>
  <c r="CS45" i="23"/>
  <c r="CR45" i="23"/>
  <c r="CQ45" i="23"/>
  <c r="CZ44" i="23"/>
  <c r="DA44" i="23" s="1"/>
  <c r="CY44" i="23"/>
  <c r="CX44" i="23"/>
  <c r="CW44" i="23"/>
  <c r="CV44" i="23"/>
  <c r="CU44" i="23"/>
  <c r="CT44" i="23"/>
  <c r="CS44" i="23"/>
  <c r="CR44" i="23"/>
  <c r="CQ44" i="23"/>
  <c r="CZ43" i="23"/>
  <c r="DA43" i="23" s="1"/>
  <c r="CY43" i="23"/>
  <c r="CX43" i="23"/>
  <c r="CW43" i="23"/>
  <c r="CV43" i="23"/>
  <c r="CU43" i="23"/>
  <c r="CT43" i="23"/>
  <c r="CS43" i="23"/>
  <c r="CR43" i="23"/>
  <c r="CQ43" i="23"/>
  <c r="CZ42" i="23"/>
  <c r="DA42" i="23" s="1"/>
  <c r="CY42" i="23"/>
  <c r="CX42" i="23"/>
  <c r="CW42" i="23"/>
  <c r="CV42" i="23"/>
  <c r="CU42" i="23"/>
  <c r="CT42" i="23"/>
  <c r="CS42" i="23"/>
  <c r="CR42" i="23"/>
  <c r="CQ42" i="23"/>
  <c r="CZ41" i="23"/>
  <c r="DA41" i="23" s="1"/>
  <c r="CY41" i="23"/>
  <c r="CX41" i="23"/>
  <c r="CW41" i="23"/>
  <c r="CV41" i="23"/>
  <c r="CU41" i="23"/>
  <c r="CT41" i="23"/>
  <c r="CS41" i="23"/>
  <c r="CR41" i="23"/>
  <c r="CQ41" i="23"/>
  <c r="CZ40" i="23"/>
  <c r="DA40" i="23" s="1"/>
  <c r="CY40" i="23"/>
  <c r="CX40" i="23"/>
  <c r="CW40" i="23"/>
  <c r="CV40" i="23"/>
  <c r="CU40" i="23"/>
  <c r="CT40" i="23"/>
  <c r="CS40" i="23"/>
  <c r="CR40" i="23"/>
  <c r="CQ40" i="23"/>
  <c r="CZ39" i="23"/>
  <c r="DA39" i="23" s="1"/>
  <c r="CY39" i="23"/>
  <c r="CX39" i="23"/>
  <c r="CW39" i="23"/>
  <c r="CV39" i="23"/>
  <c r="CU39" i="23"/>
  <c r="CT39" i="23"/>
  <c r="CS39" i="23"/>
  <c r="CR39" i="23"/>
  <c r="CQ39" i="23"/>
  <c r="CZ38" i="23"/>
  <c r="DA38" i="23" s="1"/>
  <c r="CY38" i="23"/>
  <c r="CX38" i="23"/>
  <c r="CW38" i="23"/>
  <c r="CV38" i="23"/>
  <c r="CU38" i="23"/>
  <c r="CT38" i="23"/>
  <c r="CS38" i="23"/>
  <c r="CR38" i="23"/>
  <c r="CQ38" i="23"/>
  <c r="CZ37" i="23"/>
  <c r="DA37" i="23" s="1"/>
  <c r="CY37" i="23"/>
  <c r="CX37" i="23"/>
  <c r="CW37" i="23"/>
  <c r="CV37" i="23"/>
  <c r="CU37" i="23"/>
  <c r="CT37" i="23"/>
  <c r="CS37" i="23"/>
  <c r="CR37" i="23"/>
  <c r="CQ37" i="23"/>
  <c r="CZ36" i="23"/>
  <c r="DA36" i="23" s="1"/>
  <c r="CY36" i="23"/>
  <c r="CX36" i="23"/>
  <c r="CW36" i="23"/>
  <c r="CV36" i="23"/>
  <c r="CU36" i="23"/>
  <c r="CT36" i="23"/>
  <c r="CS36" i="23"/>
  <c r="CR36" i="23"/>
  <c r="CQ36" i="23"/>
  <c r="CZ35" i="23"/>
  <c r="DA35" i="23" s="1"/>
  <c r="CY35" i="23"/>
  <c r="CX35" i="23"/>
  <c r="CW35" i="23"/>
  <c r="CV35" i="23"/>
  <c r="CU35" i="23"/>
  <c r="CT35" i="23"/>
  <c r="CS35" i="23"/>
  <c r="CR35" i="23"/>
  <c r="CQ35" i="23"/>
  <c r="CZ34" i="23"/>
  <c r="DA34" i="23" s="1"/>
  <c r="CY34" i="23"/>
  <c r="CX34" i="23"/>
  <c r="CW34" i="23"/>
  <c r="CV34" i="23"/>
  <c r="CU34" i="23"/>
  <c r="CT34" i="23"/>
  <c r="CS34" i="23"/>
  <c r="CR34" i="23"/>
  <c r="CQ34" i="23"/>
  <c r="CZ33" i="23"/>
  <c r="DA33" i="23" s="1"/>
  <c r="CY33" i="23"/>
  <c r="CX33" i="23"/>
  <c r="CW33" i="23"/>
  <c r="CV33" i="23"/>
  <c r="CU33" i="23"/>
  <c r="CT33" i="23"/>
  <c r="CS33" i="23"/>
  <c r="CR33" i="23"/>
  <c r="CQ33" i="23"/>
  <c r="CZ32" i="23"/>
  <c r="DA32" i="23" s="1"/>
  <c r="CY32" i="23"/>
  <c r="CX32" i="23"/>
  <c r="CW32" i="23"/>
  <c r="CV32" i="23"/>
  <c r="CU32" i="23"/>
  <c r="CT32" i="23"/>
  <c r="CS32" i="23"/>
  <c r="CR32" i="23"/>
  <c r="CQ32" i="23"/>
  <c r="CZ31" i="23"/>
  <c r="DA31" i="23" s="1"/>
  <c r="CY31" i="23"/>
  <c r="CX31" i="23"/>
  <c r="CW31" i="23"/>
  <c r="CV31" i="23"/>
  <c r="CU31" i="23"/>
  <c r="CT31" i="23"/>
  <c r="CS31" i="23"/>
  <c r="CR31" i="23"/>
  <c r="CQ31" i="23"/>
  <c r="CZ30" i="23"/>
  <c r="DA30" i="23" s="1"/>
  <c r="CY30" i="23"/>
  <c r="CX30" i="23"/>
  <c r="CW30" i="23"/>
  <c r="CV30" i="23"/>
  <c r="CU30" i="23"/>
  <c r="CT30" i="23"/>
  <c r="CS30" i="23"/>
  <c r="CR30" i="23"/>
  <c r="CQ30" i="23"/>
  <c r="CZ29" i="23"/>
  <c r="DA29" i="23" s="1"/>
  <c r="CY29" i="23"/>
  <c r="CX29" i="23"/>
  <c r="CW29" i="23"/>
  <c r="CV29" i="23"/>
  <c r="CU29" i="23"/>
  <c r="CT29" i="23"/>
  <c r="CS29" i="23"/>
  <c r="CR29" i="23"/>
  <c r="CQ29" i="23"/>
  <c r="CZ28" i="23"/>
  <c r="DA28" i="23" s="1"/>
  <c r="CY28" i="23"/>
  <c r="CX28" i="23"/>
  <c r="CW28" i="23"/>
  <c r="CV28" i="23"/>
  <c r="CU28" i="23"/>
  <c r="CT28" i="23"/>
  <c r="CS28" i="23"/>
  <c r="CR28" i="23"/>
  <c r="CQ28" i="23"/>
  <c r="CZ27" i="23"/>
  <c r="DA27" i="23" s="1"/>
  <c r="CY27" i="23"/>
  <c r="CX27" i="23"/>
  <c r="CW27" i="23"/>
  <c r="CV27" i="23"/>
  <c r="CU27" i="23"/>
  <c r="CT27" i="23"/>
  <c r="CS27" i="23"/>
  <c r="CR27" i="23"/>
  <c r="CQ27" i="23"/>
  <c r="CZ26" i="23"/>
  <c r="DA26" i="23" s="1"/>
  <c r="CY26" i="23"/>
  <c r="CX26" i="23"/>
  <c r="CW26" i="23"/>
  <c r="CV26" i="23"/>
  <c r="CU26" i="23"/>
  <c r="CT26" i="23"/>
  <c r="CS26" i="23"/>
  <c r="CR26" i="23"/>
  <c r="CQ26" i="23"/>
  <c r="CZ25" i="23"/>
  <c r="DA25" i="23" s="1"/>
  <c r="CY25" i="23"/>
  <c r="CX25" i="23"/>
  <c r="CW25" i="23"/>
  <c r="CV25" i="23"/>
  <c r="CU25" i="23"/>
  <c r="CT25" i="23"/>
  <c r="CS25" i="23"/>
  <c r="CR25" i="23"/>
  <c r="CQ25" i="23"/>
  <c r="CZ24" i="23"/>
  <c r="DA24" i="23" s="1"/>
  <c r="CY24" i="23"/>
  <c r="CX24" i="23"/>
  <c r="CW24" i="23"/>
  <c r="CV24" i="23"/>
  <c r="CU24" i="23"/>
  <c r="CT24" i="23"/>
  <c r="CS24" i="23"/>
  <c r="CR24" i="23"/>
  <c r="CQ24" i="23"/>
  <c r="CZ23" i="23"/>
  <c r="DA23" i="23" s="1"/>
  <c r="CY23" i="23"/>
  <c r="CX23" i="23"/>
  <c r="CW23" i="23"/>
  <c r="CV23" i="23"/>
  <c r="CU23" i="23"/>
  <c r="CT23" i="23"/>
  <c r="CS23" i="23"/>
  <c r="CR23" i="23"/>
  <c r="CQ23" i="23"/>
  <c r="CZ22" i="23"/>
  <c r="DA22" i="23" s="1"/>
  <c r="CY22" i="23"/>
  <c r="CX22" i="23"/>
  <c r="CW22" i="23"/>
  <c r="CV22" i="23"/>
  <c r="CU22" i="23"/>
  <c r="CT22" i="23"/>
  <c r="CS22" i="23"/>
  <c r="CR22" i="23"/>
  <c r="CQ22" i="23"/>
  <c r="CZ21" i="23"/>
  <c r="DA21" i="23" s="1"/>
  <c r="CY21" i="23"/>
  <c r="CX21" i="23"/>
  <c r="CW21" i="23"/>
  <c r="CV21" i="23"/>
  <c r="CU21" i="23"/>
  <c r="CT21" i="23"/>
  <c r="CS21" i="23"/>
  <c r="CR21" i="23"/>
  <c r="CQ21" i="23"/>
  <c r="CZ20" i="23"/>
  <c r="DA20" i="23" s="1"/>
  <c r="CY20" i="23"/>
  <c r="CX20" i="23"/>
  <c r="CW20" i="23"/>
  <c r="CV20" i="23"/>
  <c r="CU20" i="23"/>
  <c r="CT20" i="23"/>
  <c r="CS20" i="23"/>
  <c r="CR20" i="23"/>
  <c r="CQ20" i="23"/>
  <c r="CZ19" i="23"/>
  <c r="DA19" i="23" s="1"/>
  <c r="CY19" i="23"/>
  <c r="CX19" i="23"/>
  <c r="CW19" i="23"/>
  <c r="CV19" i="23"/>
  <c r="CU19" i="23"/>
  <c r="CT19" i="23"/>
  <c r="CS19" i="23"/>
  <c r="CR19" i="23"/>
  <c r="CQ19" i="23"/>
  <c r="CZ18" i="23"/>
  <c r="DA18" i="23" s="1"/>
  <c r="CY18" i="23"/>
  <c r="CX18" i="23"/>
  <c r="CW18" i="23"/>
  <c r="CV18" i="23"/>
  <c r="CU18" i="23"/>
  <c r="CT18" i="23"/>
  <c r="CS18" i="23"/>
  <c r="CR18" i="23"/>
  <c r="CQ18" i="23"/>
  <c r="CZ17" i="23"/>
  <c r="DA17" i="23" s="1"/>
  <c r="CY17" i="23"/>
  <c r="CX17" i="23"/>
  <c r="CW17" i="23"/>
  <c r="CV17" i="23"/>
  <c r="CU17" i="23"/>
  <c r="CT17" i="23"/>
  <c r="CS17" i="23"/>
  <c r="CR17" i="23"/>
  <c r="CQ17" i="23"/>
  <c r="CZ16" i="23"/>
  <c r="DA16" i="23" s="1"/>
  <c r="CY16" i="23"/>
  <c r="CX16" i="23"/>
  <c r="CW16" i="23"/>
  <c r="CV16" i="23"/>
  <c r="CU16" i="23"/>
  <c r="CT16" i="23"/>
  <c r="CS16" i="23"/>
  <c r="CR16" i="23"/>
  <c r="CQ16" i="23"/>
  <c r="CZ15" i="23"/>
  <c r="DA15" i="23" s="1"/>
  <c r="CY15" i="23"/>
  <c r="CX15" i="23"/>
  <c r="CW15" i="23"/>
  <c r="CV15" i="23"/>
  <c r="CU15" i="23"/>
  <c r="CT15" i="23"/>
  <c r="CS15" i="23"/>
  <c r="CR15" i="23"/>
  <c r="CQ15" i="23"/>
  <c r="CZ14" i="23"/>
  <c r="DA14" i="23" s="1"/>
  <c r="CY14" i="23"/>
  <c r="CX14" i="23"/>
  <c r="CW14" i="23"/>
  <c r="CV14" i="23"/>
  <c r="CU14" i="23"/>
  <c r="CT14" i="23"/>
  <c r="CS14" i="23"/>
  <c r="CR14" i="23"/>
  <c r="CQ14" i="23"/>
  <c r="CZ13" i="23"/>
  <c r="DA13" i="23" s="1"/>
  <c r="CY13" i="23"/>
  <c r="CX13" i="23"/>
  <c r="CW13" i="23"/>
  <c r="CV13" i="23"/>
  <c r="CU13" i="23"/>
  <c r="CT13" i="23"/>
  <c r="CS13" i="23"/>
  <c r="CR13" i="23"/>
  <c r="CQ13" i="23"/>
  <c r="CZ12" i="23"/>
  <c r="DA12" i="23" s="1"/>
  <c r="CY12" i="23"/>
  <c r="CX12" i="23"/>
  <c r="CW12" i="23"/>
  <c r="CV12" i="23"/>
  <c r="CU12" i="23"/>
  <c r="CT12" i="23"/>
  <c r="CS12" i="23"/>
  <c r="CR12" i="23"/>
  <c r="CQ12" i="23"/>
  <c r="CZ11" i="23"/>
  <c r="DA11" i="23" s="1"/>
  <c r="CY11" i="23"/>
  <c r="CX11" i="23"/>
  <c r="CW11" i="23"/>
  <c r="CV11" i="23"/>
  <c r="CU11" i="23"/>
  <c r="CT11" i="23"/>
  <c r="CS11" i="23"/>
  <c r="CR11" i="23"/>
  <c r="CQ11" i="23"/>
  <c r="CZ10" i="23"/>
  <c r="DA10" i="23" s="1"/>
  <c r="CY10" i="23"/>
  <c r="CX10" i="23"/>
  <c r="CW10" i="23"/>
  <c r="CV10" i="23"/>
  <c r="CU10" i="23"/>
  <c r="CT10" i="23"/>
  <c r="CS10" i="23"/>
  <c r="CR10" i="23"/>
  <c r="CQ10" i="23"/>
  <c r="CZ9" i="23"/>
  <c r="DA9" i="23" s="1"/>
  <c r="CY9" i="23"/>
  <c r="CX9" i="23"/>
  <c r="CW9" i="23"/>
  <c r="CV9" i="23"/>
  <c r="CU9" i="23"/>
  <c r="CT9" i="23"/>
  <c r="CS9" i="23"/>
  <c r="CR9" i="23"/>
  <c r="CQ9" i="23"/>
  <c r="CO462" i="23"/>
  <c r="CN462" i="23"/>
  <c r="CM462" i="23"/>
  <c r="CL462" i="23"/>
  <c r="CO461" i="23"/>
  <c r="CN461" i="23"/>
  <c r="CO460" i="23"/>
  <c r="CN460" i="23"/>
  <c r="CO459" i="23"/>
  <c r="CN459" i="23"/>
  <c r="CO458" i="23"/>
  <c r="CN458" i="23"/>
  <c r="CO457" i="23"/>
  <c r="CN457" i="23"/>
  <c r="CO456" i="23"/>
  <c r="CN456" i="23"/>
  <c r="CO455" i="23"/>
  <c r="CN455" i="23"/>
  <c r="CO454" i="23"/>
  <c r="CN454" i="23"/>
  <c r="CO453" i="23"/>
  <c r="CN453" i="23"/>
  <c r="CO452" i="23"/>
  <c r="CN452" i="23"/>
  <c r="CO451" i="23"/>
  <c r="CN451" i="23"/>
  <c r="CO450" i="23"/>
  <c r="CN450" i="23"/>
  <c r="CO449" i="23"/>
  <c r="CN449" i="23"/>
  <c r="CO448" i="23"/>
  <c r="CN448" i="23"/>
  <c r="CO447" i="23"/>
  <c r="CN447" i="23"/>
  <c r="CO446" i="23"/>
  <c r="CN446" i="23"/>
  <c r="CO445" i="23"/>
  <c r="CN445" i="23"/>
  <c r="CO444" i="23"/>
  <c r="CN444" i="23"/>
  <c r="CM444" i="23"/>
  <c r="CL444" i="23"/>
  <c r="CO443" i="23"/>
  <c r="CN443" i="23"/>
  <c r="CM443" i="23"/>
  <c r="CL443" i="23"/>
  <c r="CO442" i="23"/>
  <c r="CN442" i="23"/>
  <c r="CO440" i="23"/>
  <c r="CN440" i="23"/>
  <c r="CO439" i="23"/>
  <c r="CN439" i="23"/>
  <c r="CO438" i="23"/>
  <c r="CN438" i="23"/>
  <c r="CO437" i="23"/>
  <c r="CN437" i="23"/>
  <c r="CO436" i="23"/>
  <c r="CN436" i="23"/>
  <c r="CO435" i="23"/>
  <c r="CN435" i="23"/>
  <c r="CO434" i="23"/>
  <c r="CN434" i="23"/>
  <c r="CO433" i="23"/>
  <c r="CN433" i="23"/>
  <c r="CO432" i="23"/>
  <c r="CN432" i="23"/>
  <c r="CO431" i="23"/>
  <c r="CN431" i="23"/>
  <c r="CO430" i="23"/>
  <c r="CN430" i="23"/>
  <c r="CO429" i="23"/>
  <c r="CN429" i="23"/>
  <c r="CO428" i="23"/>
  <c r="CN428" i="23"/>
  <c r="CO427" i="23"/>
  <c r="CN427" i="23"/>
  <c r="CO426" i="23"/>
  <c r="CN426" i="23"/>
  <c r="CO425" i="23"/>
  <c r="CN425" i="23"/>
  <c r="CO424" i="23"/>
  <c r="CN424" i="23"/>
  <c r="CO423" i="23"/>
  <c r="CN423" i="23"/>
  <c r="CO422" i="23"/>
  <c r="CN422" i="23"/>
  <c r="CO421" i="23"/>
  <c r="CN421" i="23"/>
  <c r="CO420" i="23"/>
  <c r="CN420" i="23"/>
  <c r="CO419" i="23"/>
  <c r="CN419" i="23"/>
  <c r="CO418" i="23"/>
  <c r="CN418" i="23"/>
  <c r="CO417" i="23"/>
  <c r="CN417" i="23"/>
  <c r="CO416" i="23"/>
  <c r="CN416" i="23"/>
  <c r="CO415" i="23"/>
  <c r="CN415" i="23"/>
  <c r="CO414" i="23"/>
  <c r="CN414" i="23"/>
  <c r="CO413" i="23"/>
  <c r="CN413" i="23"/>
  <c r="CO412" i="23"/>
  <c r="CN412" i="23"/>
  <c r="CO411" i="23"/>
  <c r="CN411" i="23"/>
  <c r="CO410" i="23"/>
  <c r="CN410" i="23"/>
  <c r="CO409" i="23"/>
  <c r="CN409" i="23"/>
  <c r="CO408" i="23"/>
  <c r="CN408" i="23"/>
  <c r="CO407" i="23"/>
  <c r="CN407" i="23"/>
  <c r="CO406" i="23"/>
  <c r="CN406" i="23"/>
  <c r="CO405" i="23"/>
  <c r="CN405" i="23"/>
  <c r="CO404" i="23"/>
  <c r="CN404" i="23"/>
  <c r="CO403" i="23"/>
  <c r="CN403" i="23"/>
  <c r="CO402" i="23"/>
  <c r="CN402" i="23"/>
  <c r="CO401" i="23"/>
  <c r="CN401" i="23"/>
  <c r="CO400" i="23"/>
  <c r="CN400" i="23"/>
  <c r="CO399" i="23"/>
  <c r="CN399" i="23"/>
  <c r="CO398" i="23"/>
  <c r="CN398" i="23"/>
  <c r="CO397" i="23"/>
  <c r="CN397" i="23"/>
  <c r="CO396" i="23"/>
  <c r="CN396" i="23"/>
  <c r="CO395" i="23"/>
  <c r="CN395" i="23"/>
  <c r="CO394" i="23"/>
  <c r="CN394" i="23"/>
  <c r="CO393" i="23"/>
  <c r="CN393" i="23"/>
  <c r="CO392" i="23"/>
  <c r="CN392" i="23"/>
  <c r="CO391" i="23"/>
  <c r="CN391" i="23"/>
  <c r="CO390" i="23"/>
  <c r="CN390" i="23"/>
  <c r="CO389" i="23"/>
  <c r="CN389" i="23"/>
  <c r="CO388" i="23"/>
  <c r="CN388" i="23"/>
  <c r="CO387" i="23"/>
  <c r="CN387" i="23"/>
  <c r="CO386" i="23"/>
  <c r="CN386" i="23"/>
  <c r="CO385" i="23"/>
  <c r="CN385" i="23"/>
  <c r="CO384" i="23"/>
  <c r="CN384" i="23"/>
  <c r="CO383" i="23"/>
  <c r="CN383" i="23"/>
  <c r="CO382" i="23"/>
  <c r="CN382" i="23"/>
  <c r="CO381" i="23"/>
  <c r="CN381" i="23"/>
  <c r="CO380" i="23"/>
  <c r="CN380" i="23"/>
  <c r="CO379" i="23"/>
  <c r="CN379" i="23"/>
  <c r="CO378" i="23"/>
  <c r="CN378" i="23"/>
  <c r="CO377" i="23"/>
  <c r="CN377" i="23"/>
  <c r="CO376" i="23"/>
  <c r="CN376" i="23"/>
  <c r="CO375" i="23"/>
  <c r="CN375" i="23"/>
  <c r="CO374" i="23"/>
  <c r="CN374" i="23"/>
  <c r="CO373" i="23"/>
  <c r="CN373" i="23"/>
  <c r="CO372" i="23"/>
  <c r="CN372" i="23"/>
  <c r="CM372" i="23"/>
  <c r="CL372" i="23"/>
  <c r="CO371" i="23"/>
  <c r="CN371" i="23"/>
  <c r="CM371" i="23"/>
  <c r="CL371" i="23"/>
  <c r="CO370" i="23"/>
  <c r="CN370" i="23"/>
  <c r="CM370" i="23"/>
  <c r="CL370" i="23"/>
  <c r="CO369" i="23"/>
  <c r="CN369" i="23"/>
  <c r="CM369" i="23"/>
  <c r="CL369" i="23"/>
  <c r="CO368" i="23"/>
  <c r="CN368" i="23"/>
  <c r="CM368" i="23"/>
  <c r="CL368" i="23"/>
  <c r="CO367" i="23"/>
  <c r="CN367" i="23"/>
  <c r="CM367" i="23"/>
  <c r="CL367" i="23"/>
  <c r="CO366" i="23"/>
  <c r="CN366" i="23"/>
  <c r="CO365" i="23"/>
  <c r="CN365" i="23"/>
  <c r="CM365" i="23"/>
  <c r="CL365" i="23"/>
  <c r="CO364" i="23"/>
  <c r="CN364" i="23"/>
  <c r="CO363" i="23"/>
  <c r="CN363" i="23"/>
  <c r="CO362" i="23"/>
  <c r="CN362" i="23"/>
  <c r="CO361" i="23"/>
  <c r="CN361" i="23"/>
  <c r="CO360" i="23"/>
  <c r="CN360" i="23"/>
  <c r="CO359" i="23"/>
  <c r="CN359" i="23"/>
  <c r="CO358" i="23"/>
  <c r="CN358" i="23"/>
  <c r="CO357" i="23"/>
  <c r="CN357" i="23"/>
  <c r="CO356" i="23"/>
  <c r="CN356" i="23"/>
  <c r="CO355" i="23"/>
  <c r="CN355" i="23"/>
  <c r="CO354" i="23"/>
  <c r="CN354" i="23"/>
  <c r="CO353" i="23"/>
  <c r="CN353" i="23"/>
  <c r="CO352" i="23"/>
  <c r="CN352" i="23"/>
  <c r="CO351" i="23"/>
  <c r="CN351" i="23"/>
  <c r="CO350" i="23"/>
  <c r="CN350" i="23"/>
  <c r="CO349" i="23"/>
  <c r="CN349" i="23"/>
  <c r="CO348" i="23"/>
  <c r="CN348" i="23"/>
  <c r="CO347" i="23"/>
  <c r="CN347" i="23"/>
  <c r="CO346" i="23"/>
  <c r="CN346" i="23"/>
  <c r="CO345" i="23"/>
  <c r="CN345" i="23"/>
  <c r="CO344" i="23"/>
  <c r="CN344" i="23"/>
  <c r="CO343" i="23"/>
  <c r="CN343" i="23"/>
  <c r="CO342" i="23"/>
  <c r="CN342" i="23"/>
  <c r="CO341" i="23"/>
  <c r="CN341" i="23"/>
  <c r="CO340" i="23"/>
  <c r="CN340" i="23"/>
  <c r="CO339" i="23"/>
  <c r="CN339" i="23"/>
  <c r="CO338" i="23"/>
  <c r="CN338" i="23"/>
  <c r="CO337" i="23"/>
  <c r="CN337" i="23"/>
  <c r="CO336" i="23"/>
  <c r="CN336" i="23"/>
  <c r="CO335" i="23"/>
  <c r="CN335" i="23"/>
  <c r="CO334" i="23"/>
  <c r="CN334" i="23"/>
  <c r="CO333" i="23"/>
  <c r="CN333" i="23"/>
  <c r="CO332" i="23"/>
  <c r="CN332" i="23"/>
  <c r="CO331" i="23"/>
  <c r="CN331" i="23"/>
  <c r="CO330" i="23"/>
  <c r="CN330" i="23"/>
  <c r="CO329" i="23"/>
  <c r="CN329" i="23"/>
  <c r="CO328" i="23"/>
  <c r="CN328" i="23"/>
  <c r="CO327" i="23"/>
  <c r="CN327" i="23"/>
  <c r="CO326" i="23"/>
  <c r="CO325" i="23"/>
  <c r="CN325" i="23"/>
  <c r="CO324" i="23"/>
  <c r="CN324" i="23"/>
  <c r="CO323" i="23"/>
  <c r="CN323" i="23"/>
  <c r="CO322" i="23"/>
  <c r="CO321" i="23"/>
  <c r="CN321" i="23"/>
  <c r="CO320" i="23"/>
  <c r="CN320" i="23"/>
  <c r="CO319" i="23"/>
  <c r="CN319" i="23"/>
  <c r="CO318" i="23"/>
  <c r="CO317" i="23"/>
  <c r="CN317" i="23"/>
  <c r="CO316" i="23"/>
  <c r="CN316" i="23"/>
  <c r="CO315" i="23"/>
  <c r="CN315" i="23"/>
  <c r="CO314" i="23"/>
  <c r="CN314" i="23"/>
  <c r="CO313" i="23"/>
  <c r="CN313" i="23"/>
  <c r="CO312" i="23"/>
  <c r="CN312" i="23"/>
  <c r="CO311" i="23"/>
  <c r="CN311" i="23"/>
  <c r="CO310" i="23"/>
  <c r="CN310" i="23"/>
  <c r="CO309" i="23"/>
  <c r="CN309" i="23"/>
  <c r="CO308" i="23"/>
  <c r="CN308" i="23"/>
  <c r="CO307" i="23"/>
  <c r="CN307" i="23"/>
  <c r="CO306" i="23"/>
  <c r="CN306" i="23"/>
  <c r="CO305" i="23"/>
  <c r="CN305" i="23"/>
  <c r="CO304" i="23"/>
  <c r="CN304" i="23"/>
  <c r="CO303" i="23"/>
  <c r="CN303" i="23"/>
  <c r="CO302" i="23"/>
  <c r="CN302" i="23"/>
  <c r="CO301" i="23"/>
  <c r="CN301" i="23"/>
  <c r="CO300" i="23"/>
  <c r="CN300" i="23"/>
  <c r="CO299" i="23"/>
  <c r="CN299" i="23"/>
  <c r="CO298" i="23"/>
  <c r="CN298" i="23"/>
  <c r="CO297" i="23"/>
  <c r="CN297" i="23"/>
  <c r="CO296" i="23"/>
  <c r="CN296" i="23"/>
  <c r="CO295" i="23"/>
  <c r="CN295" i="23"/>
  <c r="CO294" i="23"/>
  <c r="CN294" i="23"/>
  <c r="CO293" i="23"/>
  <c r="CN293" i="23"/>
  <c r="CO292" i="23"/>
  <c r="CN292" i="23"/>
  <c r="CO291" i="23"/>
  <c r="CN291" i="23"/>
  <c r="CO290" i="23"/>
  <c r="CN290" i="23"/>
  <c r="CO289" i="23"/>
  <c r="CN289" i="23"/>
  <c r="CO288" i="23"/>
  <c r="CN288" i="23"/>
  <c r="CO287" i="23"/>
  <c r="CN287" i="23"/>
  <c r="CO286" i="23"/>
  <c r="CN286" i="23"/>
  <c r="CO285" i="23"/>
  <c r="CN285" i="23"/>
  <c r="CO284" i="23"/>
  <c r="CN284" i="23"/>
  <c r="CO283" i="23"/>
  <c r="CN283" i="23"/>
  <c r="CO282" i="23"/>
  <c r="CN282" i="23"/>
  <c r="CO281" i="23"/>
  <c r="CN281" i="23"/>
  <c r="CO280" i="23"/>
  <c r="CN280" i="23"/>
  <c r="CO279" i="23"/>
  <c r="CN279" i="23"/>
  <c r="CO278" i="23"/>
  <c r="CN278" i="23"/>
  <c r="CO277" i="23"/>
  <c r="CN277" i="23"/>
  <c r="CO276" i="23"/>
  <c r="CN276" i="23"/>
  <c r="CO275" i="23"/>
  <c r="CN275" i="23"/>
  <c r="CO274" i="23"/>
  <c r="CN274" i="23"/>
  <c r="CO273" i="23"/>
  <c r="CN273" i="23"/>
  <c r="CO272" i="23"/>
  <c r="CN272" i="23"/>
  <c r="CO271" i="23"/>
  <c r="CN271" i="23"/>
  <c r="CO270" i="23"/>
  <c r="CN270" i="23"/>
  <c r="CO269" i="23"/>
  <c r="CN269" i="23"/>
  <c r="CO268" i="23"/>
  <c r="CN268" i="23"/>
  <c r="CO267" i="23"/>
  <c r="CN267" i="23"/>
  <c r="CO266" i="23"/>
  <c r="CN266" i="23"/>
  <c r="CO265" i="23"/>
  <c r="CN265" i="23"/>
  <c r="CO264" i="23"/>
  <c r="CN264" i="23"/>
  <c r="CO263" i="23"/>
  <c r="CN263" i="23"/>
  <c r="CO262" i="23"/>
  <c r="CN262" i="23"/>
  <c r="CO261" i="23"/>
  <c r="CN261" i="23"/>
  <c r="CO260" i="23"/>
  <c r="CN260" i="23"/>
  <c r="CO259" i="23"/>
  <c r="CN259" i="23"/>
  <c r="CO258" i="23"/>
  <c r="CN258" i="23"/>
  <c r="CO257" i="23"/>
  <c r="CN257" i="23"/>
  <c r="CO256" i="23"/>
  <c r="CN256" i="23"/>
  <c r="CO255" i="23"/>
  <c r="CN255" i="23"/>
  <c r="CO254" i="23"/>
  <c r="CN254" i="23"/>
  <c r="CO253" i="23"/>
  <c r="CN253" i="23"/>
  <c r="CO252" i="23"/>
  <c r="CN252" i="23"/>
  <c r="CO251" i="23"/>
  <c r="CN251" i="23"/>
  <c r="CO250" i="23"/>
  <c r="CN250" i="23"/>
  <c r="CO249" i="23"/>
  <c r="CN249" i="23"/>
  <c r="CO248" i="23"/>
  <c r="CN248" i="23"/>
  <c r="CO247" i="23"/>
  <c r="CN247" i="23"/>
  <c r="CO246" i="23"/>
  <c r="CN246" i="23"/>
  <c r="CO245" i="23"/>
  <c r="CN245" i="23"/>
  <c r="CO244" i="23"/>
  <c r="CN244" i="23"/>
  <c r="CO243" i="23"/>
  <c r="CN243" i="23"/>
  <c r="CO242" i="23"/>
  <c r="CN242" i="23"/>
  <c r="CO241" i="23"/>
  <c r="CN241" i="23"/>
  <c r="CO240" i="23"/>
  <c r="CN240" i="23"/>
  <c r="CO239" i="23"/>
  <c r="CN239" i="23"/>
  <c r="CO238" i="23"/>
  <c r="CN238" i="23"/>
  <c r="CO237" i="23"/>
  <c r="CN237" i="23"/>
  <c r="CO236" i="23"/>
  <c r="CN236" i="23"/>
  <c r="CO235" i="23"/>
  <c r="CN235" i="23"/>
  <c r="CO234" i="23"/>
  <c r="CN234" i="23"/>
  <c r="CO233" i="23"/>
  <c r="CN233" i="23"/>
  <c r="CO232" i="23"/>
  <c r="CN232" i="23"/>
  <c r="CO231" i="23"/>
  <c r="CN231" i="23"/>
  <c r="CO230" i="23"/>
  <c r="CN230" i="23"/>
  <c r="CO229" i="23"/>
  <c r="CN229" i="23"/>
  <c r="CO228" i="23"/>
  <c r="CN228" i="23"/>
  <c r="CO227" i="23"/>
  <c r="CN227" i="23"/>
  <c r="CO226" i="23"/>
  <c r="CN226" i="23"/>
  <c r="CO225" i="23"/>
  <c r="CN225" i="23"/>
  <c r="CO224" i="23"/>
  <c r="CN224" i="23"/>
  <c r="CO223" i="23"/>
  <c r="CN223" i="23"/>
  <c r="CO222" i="23"/>
  <c r="CN222" i="23"/>
  <c r="CO221" i="23"/>
  <c r="CN221" i="23"/>
  <c r="CO220" i="23"/>
  <c r="CN220" i="23"/>
  <c r="CO219" i="23"/>
  <c r="CN219" i="23"/>
  <c r="CO218" i="23"/>
  <c r="CN218" i="23"/>
  <c r="CO217" i="23"/>
  <c r="CN217" i="23"/>
  <c r="CO216" i="23"/>
  <c r="CN216" i="23"/>
  <c r="CO215" i="23"/>
  <c r="CN215" i="23"/>
  <c r="CO214" i="23"/>
  <c r="CN214" i="23"/>
  <c r="CO213" i="23"/>
  <c r="CN213" i="23"/>
  <c r="CO212" i="23"/>
  <c r="CN212" i="23"/>
  <c r="CO211" i="23"/>
  <c r="CN211" i="23"/>
  <c r="CO210" i="23"/>
  <c r="CN210" i="23"/>
  <c r="CO209" i="23"/>
  <c r="CN209" i="23"/>
  <c r="CO208" i="23"/>
  <c r="CN208" i="23"/>
  <c r="CO207" i="23"/>
  <c r="CN207" i="23"/>
  <c r="CO206" i="23"/>
  <c r="CN206" i="23"/>
  <c r="CO205" i="23"/>
  <c r="CN205" i="23"/>
  <c r="CO204" i="23"/>
  <c r="CN204" i="23"/>
  <c r="CO203" i="23"/>
  <c r="CN203" i="23"/>
  <c r="CO202" i="23"/>
  <c r="CN202" i="23"/>
  <c r="CO201" i="23"/>
  <c r="CN201" i="23"/>
  <c r="CO200" i="23"/>
  <c r="CN200" i="23"/>
  <c r="CO199" i="23"/>
  <c r="CN199" i="23"/>
  <c r="CO198" i="23"/>
  <c r="CN198" i="23"/>
  <c r="CO197" i="23"/>
  <c r="CN197" i="23"/>
  <c r="CO196" i="23"/>
  <c r="CN196" i="23"/>
  <c r="CO195" i="23"/>
  <c r="CN195" i="23"/>
  <c r="CO194" i="23"/>
  <c r="CN194" i="23"/>
  <c r="CO193" i="23"/>
  <c r="CN193" i="23"/>
  <c r="CO192" i="23"/>
  <c r="CN192" i="23"/>
  <c r="CO191" i="23"/>
  <c r="CN191" i="23"/>
  <c r="CO190" i="23"/>
  <c r="CN190" i="23"/>
  <c r="CO189" i="23"/>
  <c r="CN189" i="23"/>
  <c r="CO188" i="23"/>
  <c r="CN188" i="23"/>
  <c r="CO187" i="23"/>
  <c r="CN187" i="23"/>
  <c r="CO186" i="23"/>
  <c r="CN186" i="23"/>
  <c r="CO185" i="23"/>
  <c r="CN185" i="23"/>
  <c r="CO184" i="23"/>
  <c r="CN184" i="23"/>
  <c r="CO183" i="23"/>
  <c r="CN183" i="23"/>
  <c r="CO182" i="23"/>
  <c r="CN182" i="23"/>
  <c r="CO181" i="23"/>
  <c r="CN181" i="23"/>
  <c r="CO180" i="23"/>
  <c r="CN180" i="23"/>
  <c r="CO179" i="23"/>
  <c r="CN179" i="23"/>
  <c r="CO178" i="23"/>
  <c r="CN178" i="23"/>
  <c r="CO177" i="23"/>
  <c r="CN177" i="23"/>
  <c r="CO176" i="23"/>
  <c r="CN176" i="23"/>
  <c r="CO175" i="23"/>
  <c r="CN175" i="23"/>
  <c r="CO174" i="23"/>
  <c r="CN174" i="23"/>
  <c r="CO173" i="23"/>
  <c r="CN173" i="23"/>
  <c r="CO172" i="23"/>
  <c r="CN172" i="23"/>
  <c r="CO171" i="23"/>
  <c r="CN171" i="23"/>
  <c r="CO170" i="23"/>
  <c r="CN170" i="23"/>
  <c r="CO169" i="23"/>
  <c r="CN169" i="23"/>
  <c r="CO168" i="23"/>
  <c r="CN168" i="23"/>
  <c r="CO167" i="23"/>
  <c r="CN167" i="23"/>
  <c r="CO166" i="23"/>
  <c r="CN166" i="23"/>
  <c r="CO165" i="23"/>
  <c r="CN165" i="23"/>
  <c r="CO164" i="23"/>
  <c r="CN164" i="23"/>
  <c r="CO163" i="23"/>
  <c r="CN163" i="23"/>
  <c r="CO162" i="23"/>
  <c r="CN162" i="23"/>
  <c r="CO161" i="23"/>
  <c r="CN161" i="23"/>
  <c r="CO160" i="23"/>
  <c r="CN160" i="23"/>
  <c r="CO159" i="23"/>
  <c r="CN159" i="23"/>
  <c r="CO158" i="23"/>
  <c r="CN158" i="23"/>
  <c r="CO157" i="23"/>
  <c r="CN157" i="23"/>
  <c r="CO156" i="23"/>
  <c r="CN156" i="23"/>
  <c r="CO155" i="23"/>
  <c r="CN155" i="23"/>
  <c r="CO154" i="23"/>
  <c r="CN154" i="23"/>
  <c r="CO153" i="23"/>
  <c r="CN153" i="23"/>
  <c r="CO152" i="23"/>
  <c r="CN152" i="23"/>
  <c r="CO151" i="23"/>
  <c r="CN151" i="23"/>
  <c r="CO150" i="23"/>
  <c r="CN150" i="23"/>
  <c r="CO149" i="23"/>
  <c r="CN149" i="23"/>
  <c r="CO148" i="23"/>
  <c r="CN148" i="23"/>
  <c r="CO147" i="23"/>
  <c r="CN147" i="23"/>
  <c r="CO146" i="23"/>
  <c r="CN146" i="23"/>
  <c r="CO145" i="23"/>
  <c r="CN145" i="23"/>
  <c r="CO144" i="23"/>
  <c r="CN144" i="23"/>
  <c r="CO143" i="23"/>
  <c r="CN143" i="23"/>
  <c r="CO142" i="23"/>
  <c r="CN142" i="23"/>
  <c r="CO141" i="23"/>
  <c r="CN141" i="23"/>
  <c r="CO140" i="23"/>
  <c r="CN140" i="23"/>
  <c r="CO139" i="23"/>
  <c r="CN139" i="23"/>
  <c r="CO138" i="23"/>
  <c r="CN138" i="23"/>
  <c r="CO137" i="23"/>
  <c r="CN137" i="23"/>
  <c r="CO136" i="23"/>
  <c r="CN136" i="23"/>
  <c r="CO135" i="23"/>
  <c r="CN135" i="23"/>
  <c r="CO134" i="23"/>
  <c r="CN134" i="23"/>
  <c r="CO133" i="23"/>
  <c r="CN133" i="23"/>
  <c r="CO132" i="23"/>
  <c r="CN132" i="23"/>
  <c r="CO131" i="23"/>
  <c r="CN131" i="23"/>
  <c r="CO130" i="23"/>
  <c r="CN130" i="23"/>
  <c r="CO129" i="23"/>
  <c r="CN129" i="23"/>
  <c r="CO128" i="23"/>
  <c r="CN128" i="23"/>
  <c r="CO127" i="23"/>
  <c r="CN127" i="23"/>
  <c r="CO126" i="23"/>
  <c r="CN126" i="23"/>
  <c r="CO125" i="23"/>
  <c r="CN125" i="23"/>
  <c r="CO124" i="23"/>
  <c r="CN124" i="23"/>
  <c r="CO123" i="23"/>
  <c r="CN123" i="23"/>
  <c r="CO122" i="23"/>
  <c r="CN122" i="23"/>
  <c r="CO121" i="23"/>
  <c r="CN121" i="23"/>
  <c r="CO120" i="23"/>
  <c r="CN120" i="23"/>
  <c r="CO119" i="23"/>
  <c r="CN119" i="23"/>
  <c r="CO118" i="23"/>
  <c r="CN118" i="23"/>
  <c r="CO117" i="23"/>
  <c r="CN117" i="23"/>
  <c r="CO116" i="23"/>
  <c r="CN116" i="23"/>
  <c r="CO115" i="23"/>
  <c r="CN115" i="23"/>
  <c r="CO114" i="23"/>
  <c r="CN114" i="23"/>
  <c r="CO113" i="23"/>
  <c r="CN113" i="23"/>
  <c r="CO441" i="23"/>
  <c r="CN441" i="23"/>
  <c r="CO112" i="23"/>
  <c r="CN112" i="23"/>
  <c r="CO111" i="23"/>
  <c r="CN111" i="23"/>
  <c r="CO110" i="23"/>
  <c r="CN110" i="23"/>
  <c r="CO109" i="23"/>
  <c r="CN109" i="23"/>
  <c r="CO108" i="23"/>
  <c r="CN108" i="23"/>
  <c r="CO107" i="23"/>
  <c r="CN107" i="23"/>
  <c r="CO106" i="23"/>
  <c r="CN106" i="23"/>
  <c r="CO105" i="23"/>
  <c r="CN105" i="23"/>
  <c r="CO104" i="23"/>
  <c r="CN104" i="23"/>
  <c r="CO103" i="23"/>
  <c r="CN103" i="23"/>
  <c r="CO102" i="23"/>
  <c r="CN102" i="23"/>
  <c r="CO101" i="23"/>
  <c r="CN101" i="23"/>
  <c r="CO100" i="23"/>
  <c r="CN100" i="23"/>
  <c r="CO99" i="23"/>
  <c r="CN99" i="23"/>
  <c r="CO98" i="23"/>
  <c r="CN98" i="23"/>
  <c r="CO97" i="23"/>
  <c r="CN97" i="23"/>
  <c r="CO96" i="23"/>
  <c r="CN96" i="23"/>
  <c r="CO95" i="23"/>
  <c r="CN95" i="23"/>
  <c r="CO94" i="23"/>
  <c r="CN94" i="23"/>
  <c r="CO93" i="23"/>
  <c r="CN93" i="23"/>
  <c r="CO92" i="23"/>
  <c r="CN92" i="23"/>
  <c r="CO91" i="23"/>
  <c r="CN91" i="23"/>
  <c r="CO90" i="23"/>
  <c r="CN90" i="23"/>
  <c r="CO89" i="23"/>
  <c r="CN89" i="23"/>
  <c r="CO88" i="23"/>
  <c r="CN88" i="23"/>
  <c r="CO87" i="23"/>
  <c r="CN87" i="23"/>
  <c r="CO86" i="23"/>
  <c r="CN86" i="23"/>
  <c r="CO85" i="23"/>
  <c r="CN85" i="23"/>
  <c r="CO84" i="23"/>
  <c r="CN84" i="23"/>
  <c r="CO83" i="23"/>
  <c r="CN83" i="23"/>
  <c r="CO82" i="23"/>
  <c r="CN82" i="23"/>
  <c r="CO81" i="23"/>
  <c r="CN81" i="23"/>
  <c r="CO80" i="23"/>
  <c r="CN80" i="23"/>
  <c r="CO79" i="23"/>
  <c r="CN79" i="23"/>
  <c r="CO78" i="23"/>
  <c r="CN78" i="23"/>
  <c r="CO77" i="23"/>
  <c r="CN77" i="23"/>
  <c r="CO76" i="23"/>
  <c r="CN76" i="23"/>
  <c r="CO75" i="23"/>
  <c r="CN75" i="23"/>
  <c r="CO74" i="23"/>
  <c r="CN74" i="23"/>
  <c r="CO73" i="23"/>
  <c r="CN73" i="23"/>
  <c r="CO72" i="23"/>
  <c r="CN72" i="23"/>
  <c r="CO71" i="23"/>
  <c r="CN71" i="23"/>
  <c r="CO70" i="23"/>
  <c r="CN70" i="23"/>
  <c r="CO69" i="23"/>
  <c r="CN69" i="23"/>
  <c r="CO68" i="23"/>
  <c r="CN68" i="23"/>
  <c r="CO67" i="23"/>
  <c r="CN67" i="23"/>
  <c r="CO66" i="23"/>
  <c r="CN66" i="23"/>
  <c r="CO65" i="23"/>
  <c r="CN65" i="23"/>
  <c r="CO64" i="23"/>
  <c r="CN64" i="23"/>
  <c r="CO63" i="23"/>
  <c r="CN63" i="23"/>
  <c r="CO62" i="23"/>
  <c r="CN62" i="23"/>
  <c r="CO61" i="23"/>
  <c r="CN61" i="23"/>
  <c r="CO60" i="23"/>
  <c r="CN60" i="23"/>
  <c r="CO59" i="23"/>
  <c r="CN59" i="23"/>
  <c r="CO58" i="23"/>
  <c r="CN58" i="23"/>
  <c r="CO57" i="23"/>
  <c r="CN57" i="23"/>
  <c r="CO56" i="23"/>
  <c r="CN56" i="23"/>
  <c r="CO55" i="23"/>
  <c r="CN55" i="23"/>
  <c r="CO54" i="23"/>
  <c r="CN54" i="23"/>
  <c r="CO53" i="23"/>
  <c r="CN53" i="23"/>
  <c r="CO52" i="23"/>
  <c r="CN52" i="23"/>
  <c r="CO51" i="23"/>
  <c r="CN51" i="23"/>
  <c r="CO50" i="23"/>
  <c r="CN50" i="23"/>
  <c r="CO49" i="23"/>
  <c r="CN49" i="23"/>
  <c r="CO48" i="23"/>
  <c r="CN48" i="23"/>
  <c r="CO47" i="23"/>
  <c r="CN47" i="23"/>
  <c r="CO46" i="23"/>
  <c r="CN46" i="23"/>
  <c r="CO45" i="23"/>
  <c r="CN45" i="23"/>
  <c r="CO44" i="23"/>
  <c r="CN44" i="23"/>
  <c r="CO43" i="23"/>
  <c r="CN43" i="23"/>
  <c r="CO42" i="23"/>
  <c r="CN42" i="23"/>
  <c r="CO41" i="23"/>
  <c r="CN41" i="23"/>
  <c r="CO40" i="23"/>
  <c r="CN40" i="23"/>
  <c r="CO39" i="23"/>
  <c r="CN39" i="23"/>
  <c r="CO38" i="23"/>
  <c r="CN38" i="23"/>
  <c r="CO37" i="23"/>
  <c r="CN37" i="23"/>
  <c r="CO36" i="23"/>
  <c r="CN36" i="23"/>
  <c r="CO35" i="23"/>
  <c r="CN35" i="23"/>
  <c r="CO34" i="23"/>
  <c r="CN34" i="23"/>
  <c r="CO33" i="23"/>
  <c r="CN33" i="23"/>
  <c r="CO32" i="23"/>
  <c r="CN32" i="23"/>
  <c r="CO31" i="23"/>
  <c r="CN31" i="23"/>
  <c r="CO30" i="23"/>
  <c r="CN30" i="23"/>
  <c r="CO29" i="23"/>
  <c r="CN29" i="23"/>
  <c r="CO28" i="23"/>
  <c r="CN28" i="23"/>
  <c r="CO27" i="23"/>
  <c r="CN27" i="23"/>
  <c r="CO26" i="23"/>
  <c r="CN26" i="23"/>
  <c r="CO25" i="23"/>
  <c r="CN25" i="23"/>
  <c r="CO24" i="23"/>
  <c r="CN24" i="23"/>
  <c r="CO23" i="23"/>
  <c r="CN23" i="23"/>
  <c r="CO22" i="23"/>
  <c r="CN22" i="23"/>
  <c r="CO21" i="23"/>
  <c r="CN21" i="23"/>
  <c r="CO20" i="23"/>
  <c r="CN20" i="23"/>
  <c r="CO19" i="23"/>
  <c r="CN19" i="23"/>
  <c r="CO18" i="23"/>
  <c r="CN18" i="23"/>
  <c r="CO17" i="23"/>
  <c r="CN17" i="23"/>
  <c r="CO16" i="23"/>
  <c r="CN16" i="23"/>
  <c r="CO15" i="23"/>
  <c r="CN15" i="23"/>
  <c r="CO14" i="23"/>
  <c r="CN14" i="23"/>
  <c r="CO13" i="23"/>
  <c r="CN13" i="23"/>
  <c r="CO12" i="23"/>
  <c r="CN12" i="23"/>
  <c r="CO11" i="23"/>
  <c r="CN11" i="23"/>
  <c r="CO10" i="23"/>
  <c r="CN10" i="23"/>
  <c r="CO9" i="23"/>
  <c r="CN9" i="23"/>
  <c r="CP4" i="49"/>
  <c r="CP10" i="49" s="1"/>
  <c r="CP2" i="49"/>
  <c r="M17" i="143" l="1"/>
  <c r="M152" i="143"/>
  <c r="CL366" i="23"/>
  <c r="CP8" i="49"/>
  <c r="CL352" i="23" l="1"/>
  <c r="CM352" i="23"/>
  <c r="CM438" i="23"/>
  <c r="CL438" i="23"/>
  <c r="CM420" i="23"/>
  <c r="CL420" i="23"/>
  <c r="CL355" i="23" l="1"/>
  <c r="CM355" i="23"/>
  <c r="CM331" i="23"/>
  <c r="CL331" i="23"/>
  <c r="CM364" i="23"/>
  <c r="CL364" i="23"/>
  <c r="CL351" i="23"/>
  <c r="CM351" i="23"/>
  <c r="CL333" i="23"/>
  <c r="CM333" i="23"/>
  <c r="CM334" i="23"/>
  <c r="CL334" i="23"/>
  <c r="CL350" i="23"/>
  <c r="CM350" i="23"/>
  <c r="CM425" i="23"/>
  <c r="CL425" i="23"/>
  <c r="CL337" i="23"/>
  <c r="CM337" i="23"/>
  <c r="CM329" i="23"/>
  <c r="CL329" i="23"/>
  <c r="CM432" i="23"/>
  <c r="CL432" i="23"/>
  <c r="CL424" i="23"/>
  <c r="CM424" i="23"/>
  <c r="CL385" i="23"/>
  <c r="CM385" i="23"/>
  <c r="CL341" i="23"/>
  <c r="CM341" i="23"/>
  <c r="CL356" i="23"/>
  <c r="CM356" i="23"/>
  <c r="CL433" i="23"/>
  <c r="CM433" i="23"/>
  <c r="CM405" i="23"/>
  <c r="CL405" i="23"/>
  <c r="CL340" i="23"/>
  <c r="CM340" i="23"/>
  <c r="CL335" i="23"/>
  <c r="CM335" i="23"/>
  <c r="CM429" i="23"/>
  <c r="CL429" i="23"/>
  <c r="CM408" i="23"/>
  <c r="CL408" i="23"/>
  <c r="CL353" i="23"/>
  <c r="CM353" i="23"/>
  <c r="CL407" i="23"/>
  <c r="CM407" i="23"/>
  <c r="CM436" i="23"/>
  <c r="CL436" i="23"/>
  <c r="CL338" i="23"/>
  <c r="CM338" i="23"/>
  <c r="CM330" i="23"/>
  <c r="CL330" i="23"/>
  <c r="CL343" i="23"/>
  <c r="CM343" i="23"/>
  <c r="CM328" i="23"/>
  <c r="CL328" i="23"/>
  <c r="CM401" i="23"/>
  <c r="CL401" i="23"/>
  <c r="CM327" i="23"/>
  <c r="CL327" i="23"/>
  <c r="CL439" i="23"/>
  <c r="CM439" i="23"/>
  <c r="CL354" i="23"/>
  <c r="CM354" i="23"/>
  <c r="CL339" i="23"/>
  <c r="CM339" i="23"/>
  <c r="CL406" i="23"/>
  <c r="CM406" i="23"/>
  <c r="CM417" i="23"/>
  <c r="CL417" i="23"/>
  <c r="CL332" i="23"/>
  <c r="CM332" i="23"/>
  <c r="CM386" i="23"/>
  <c r="CL386" i="23"/>
  <c r="CL428" i="23"/>
  <c r="CM428" i="23"/>
  <c r="CL336" i="23"/>
  <c r="CM336" i="23"/>
  <c r="CL344" i="23"/>
  <c r="CM344" i="23"/>
  <c r="CM460" i="23" l="1"/>
  <c r="CL460" i="23"/>
  <c r="CL342" i="23"/>
  <c r="CM342" i="23"/>
  <c r="CM9" i="23"/>
  <c r="CL9" i="23"/>
  <c r="CL358" i="23" l="1"/>
  <c r="CM358" i="23"/>
  <c r="CM345" i="23"/>
  <c r="CL345" i="23"/>
  <c r="CM362" i="23"/>
  <c r="CL362" i="23"/>
  <c r="CL357" i="23"/>
  <c r="CM357" i="23"/>
  <c r="CM435" i="23"/>
  <c r="CL435" i="23"/>
  <c r="CL363" i="23"/>
  <c r="CM363" i="23"/>
  <c r="CM349" i="23"/>
  <c r="CL349" i="23"/>
  <c r="CM416" i="23"/>
  <c r="CL416" i="23"/>
  <c r="CL348" i="23"/>
  <c r="CM348" i="23"/>
  <c r="CL394" i="23"/>
  <c r="CM394" i="23"/>
  <c r="CL361" i="23"/>
  <c r="CM361" i="23"/>
  <c r="CL426" i="23"/>
  <c r="CM426" i="23"/>
  <c r="CL326" i="23"/>
  <c r="CM326" i="23"/>
  <c r="CM360" i="23"/>
  <c r="CL360" i="23"/>
  <c r="CM347" i="23"/>
  <c r="CL347" i="23"/>
  <c r="CM325" i="23"/>
  <c r="CL325" i="23"/>
  <c r="CL359" i="23"/>
  <c r="CM359" i="23"/>
  <c r="CL346" i="23"/>
  <c r="CM346" i="23"/>
  <c r="CM415" i="23"/>
  <c r="CL415" i="23"/>
  <c r="CM440" i="23"/>
  <c r="CL440" i="23"/>
  <c r="CL461" i="23"/>
  <c r="CM461" i="23"/>
  <c r="CM316" i="23" l="1"/>
  <c r="CL316" i="23"/>
  <c r="CL442" i="23"/>
  <c r="CM442" i="23"/>
  <c r="CM399" i="23"/>
  <c r="CL399" i="23"/>
  <c r="CM324" i="23" l="1"/>
  <c r="CL324" i="23"/>
  <c r="CM323" i="23"/>
  <c r="CL323" i="23"/>
  <c r="CM319" i="23"/>
  <c r="CL319" i="23"/>
  <c r="CM393" i="23"/>
  <c r="CL393" i="23"/>
  <c r="CM322" i="23"/>
  <c r="CL322" i="23"/>
  <c r="CM318" i="23"/>
  <c r="CL318" i="23"/>
  <c r="CM395" i="23"/>
  <c r="CL395" i="23"/>
  <c r="CL414" i="23"/>
  <c r="CM414" i="23"/>
  <c r="CL413" i="23"/>
  <c r="CM413" i="23"/>
  <c r="CM380" i="23"/>
  <c r="CL380" i="23"/>
  <c r="CL317" i="23"/>
  <c r="CM317" i="23"/>
  <c r="CL383" i="23"/>
  <c r="CM383" i="23"/>
  <c r="CM379" i="23"/>
  <c r="CL379" i="23"/>
  <c r="CM378" i="23"/>
  <c r="CL378" i="23"/>
  <c r="CM419" i="23"/>
  <c r="CL419" i="23"/>
  <c r="CM321" i="23"/>
  <c r="CL321" i="23"/>
  <c r="CL287" i="23"/>
  <c r="CM287" i="23"/>
  <c r="CM384" i="23"/>
  <c r="CL384" i="23"/>
  <c r="CM431" i="23"/>
  <c r="CL431" i="23"/>
  <c r="CM400" i="23"/>
  <c r="CL400" i="23"/>
  <c r="CM430" i="23"/>
  <c r="CL430" i="23"/>
  <c r="CM320" i="23"/>
  <c r="CL320" i="23"/>
  <c r="CM299" i="23" l="1"/>
  <c r="CL299" i="23"/>
  <c r="CM211" i="23"/>
  <c r="CL211" i="23"/>
  <c r="CL221" i="23"/>
  <c r="CM221" i="23"/>
  <c r="CL270" i="23"/>
  <c r="CM270" i="23"/>
  <c r="CM311" i="23" l="1"/>
  <c r="CL311" i="23"/>
  <c r="CL375" i="23"/>
  <c r="CM375" i="23"/>
  <c r="CL302" i="23"/>
  <c r="CM302" i="23"/>
  <c r="CM314" i="23"/>
  <c r="CL314" i="23"/>
  <c r="CL313" i="23"/>
  <c r="CM313" i="23"/>
  <c r="CM382" i="23"/>
  <c r="CL382" i="23"/>
  <c r="CM307" i="23"/>
  <c r="CL307" i="23"/>
  <c r="CM310" i="23"/>
  <c r="CL310" i="23"/>
  <c r="CM374" i="23"/>
  <c r="CL374" i="23"/>
  <c r="CM377" i="23"/>
  <c r="CL377" i="23"/>
  <c r="CM281" i="23" l="1"/>
  <c r="CL281" i="23"/>
  <c r="CL277" i="23"/>
  <c r="CM277" i="23"/>
  <c r="CM166" i="23"/>
  <c r="CL166" i="23"/>
  <c r="CM303" i="23"/>
  <c r="CL303" i="23"/>
  <c r="CL291" i="23"/>
  <c r="CM291" i="23"/>
  <c r="CM390" i="23"/>
  <c r="CL390" i="23"/>
  <c r="CM242" i="23"/>
  <c r="CL242" i="23"/>
  <c r="CL268" i="23"/>
  <c r="CM268" i="23"/>
  <c r="CM15" i="23"/>
  <c r="CL15" i="23"/>
  <c r="CM304" i="23"/>
  <c r="CL304" i="23"/>
  <c r="CM200" i="23"/>
  <c r="CL200" i="23"/>
  <c r="CM222" i="23"/>
  <c r="CL222" i="23"/>
  <c r="CL214" i="23"/>
  <c r="CM214" i="23"/>
  <c r="CM220" i="23"/>
  <c r="CL220" i="23"/>
  <c r="CM456" i="23"/>
  <c r="CL456" i="23"/>
  <c r="CM178" i="23"/>
  <c r="CL178" i="23"/>
  <c r="CM449" i="23"/>
  <c r="CL449" i="23"/>
  <c r="CL269" i="23"/>
  <c r="CM269" i="23"/>
  <c r="CM156" i="23"/>
  <c r="CL156" i="23"/>
  <c r="CM288" i="23"/>
  <c r="CL288" i="23"/>
  <c r="CM231" i="23"/>
  <c r="CL231" i="23"/>
  <c r="CL137" i="23" l="1"/>
  <c r="CM137" i="23"/>
  <c r="CL396" i="23"/>
  <c r="CM396" i="23"/>
  <c r="CM68" i="23"/>
  <c r="CL68" i="23"/>
  <c r="CM218" i="23"/>
  <c r="CL218" i="23"/>
  <c r="CM57" i="23"/>
  <c r="CL57" i="23"/>
  <c r="CM398" i="23"/>
  <c r="CL398" i="23"/>
  <c r="CL118" i="23"/>
  <c r="CM118" i="23"/>
  <c r="CM66" i="23"/>
  <c r="CL66" i="23"/>
  <c r="CL110" i="23"/>
  <c r="CM110" i="23"/>
  <c r="CM309" i="23"/>
  <c r="CL309" i="23"/>
  <c r="CL142" i="23"/>
  <c r="CM142" i="23"/>
  <c r="CM65" i="23"/>
  <c r="CL65" i="23"/>
  <c r="CM437" i="23"/>
  <c r="CL437" i="23"/>
  <c r="CM412" i="23"/>
  <c r="CL412" i="23"/>
  <c r="CM300" i="23"/>
  <c r="CL300" i="23"/>
  <c r="CM193" i="23"/>
  <c r="CL193" i="23"/>
  <c r="CM397" i="23"/>
  <c r="CL397" i="23"/>
  <c r="CM227" i="23"/>
  <c r="CL227" i="23"/>
  <c r="CM122" i="23"/>
  <c r="CL122" i="23"/>
  <c r="CM376" i="23"/>
  <c r="CL376" i="23"/>
  <c r="CL213" i="23"/>
  <c r="CM213" i="23"/>
  <c r="CM179" i="23"/>
  <c r="CL179" i="23"/>
  <c r="CL91" i="23"/>
  <c r="CM91" i="23"/>
  <c r="CM186" i="23"/>
  <c r="CL186" i="23"/>
  <c r="CM312" i="23"/>
  <c r="CL312" i="23"/>
  <c r="CL301" i="23"/>
  <c r="CM301" i="23"/>
  <c r="CM315" i="23"/>
  <c r="CL315" i="23"/>
  <c r="CL387" i="23"/>
  <c r="CM387" i="23"/>
  <c r="CM212" i="23"/>
  <c r="CL212" i="23"/>
  <c r="CL128" i="23"/>
  <c r="CM128" i="23"/>
  <c r="CM177" i="23"/>
  <c r="CL177" i="23"/>
  <c r="CM305" i="23"/>
  <c r="CL305" i="23"/>
  <c r="CM308" i="23"/>
  <c r="CL308" i="23"/>
  <c r="CM208" i="23"/>
  <c r="CL208" i="23"/>
  <c r="CM181" i="23"/>
  <c r="CL181" i="23"/>
  <c r="CM204" i="23"/>
  <c r="CL204" i="23"/>
  <c r="CM306" i="23"/>
  <c r="CL306" i="23"/>
  <c r="CL182" i="23"/>
  <c r="CM182" i="23"/>
  <c r="AH398" i="29"/>
  <c r="AL398" i="29"/>
  <c r="AM398" i="29"/>
  <c r="AN398" i="29"/>
  <c r="AO398" i="29"/>
  <c r="AP398" i="29"/>
  <c r="AQ398" i="29"/>
  <c r="AR398" i="29"/>
  <c r="AS398" i="29"/>
  <c r="AT398" i="29"/>
  <c r="AU398" i="29"/>
  <c r="AV398" i="29"/>
  <c r="AW398" i="29"/>
  <c r="AX398" i="29"/>
  <c r="AY398" i="29"/>
  <c r="AZ398" i="29"/>
  <c r="BA398" i="29"/>
  <c r="BB398" i="29"/>
  <c r="BC398" i="29"/>
  <c r="BD398" i="29"/>
  <c r="BE398" i="29"/>
  <c r="BF398" i="29"/>
  <c r="BG398" i="29"/>
  <c r="BH398" i="29"/>
  <c r="BI398" i="29"/>
  <c r="BJ398" i="29"/>
  <c r="BK398" i="29"/>
  <c r="BL398" i="29"/>
  <c r="BM398" i="29"/>
  <c r="BN398" i="29"/>
  <c r="BO398" i="29"/>
  <c r="BP398" i="29"/>
  <c r="AH399" i="29"/>
  <c r="AL399" i="29"/>
  <c r="AM399" i="29"/>
  <c r="AN399" i="29"/>
  <c r="AO399" i="29"/>
  <c r="AP399" i="29"/>
  <c r="AQ399" i="29"/>
  <c r="AR399" i="29"/>
  <c r="AS399" i="29"/>
  <c r="AT399" i="29"/>
  <c r="AU399" i="29"/>
  <c r="AV399" i="29"/>
  <c r="AW399" i="29"/>
  <c r="AX399" i="29"/>
  <c r="AY399" i="29"/>
  <c r="AZ399" i="29"/>
  <c r="BA399" i="29"/>
  <c r="BB399" i="29"/>
  <c r="BC399" i="29"/>
  <c r="BD399" i="29"/>
  <c r="BE399" i="29"/>
  <c r="BF399" i="29"/>
  <c r="BG399" i="29"/>
  <c r="BH399" i="29"/>
  <c r="BI399" i="29"/>
  <c r="BJ399" i="29"/>
  <c r="BK399" i="29"/>
  <c r="BL399" i="29"/>
  <c r="BM399" i="29"/>
  <c r="BN399" i="29"/>
  <c r="BO399" i="29"/>
  <c r="BP399" i="29"/>
  <c r="AH400" i="29"/>
  <c r="AL400" i="29"/>
  <c r="AM400" i="29"/>
  <c r="AN400" i="29"/>
  <c r="AO400" i="29"/>
  <c r="AP400" i="29"/>
  <c r="AQ400" i="29"/>
  <c r="AR400" i="29"/>
  <c r="AS400" i="29"/>
  <c r="AT400" i="29"/>
  <c r="AU400" i="29"/>
  <c r="AV400" i="29"/>
  <c r="AW400" i="29"/>
  <c r="AX400" i="29"/>
  <c r="AY400" i="29"/>
  <c r="AZ400" i="29"/>
  <c r="BA400" i="29"/>
  <c r="BB400" i="29"/>
  <c r="BC400" i="29"/>
  <c r="BD400" i="29"/>
  <c r="BE400" i="29"/>
  <c r="BF400" i="29"/>
  <c r="BG400" i="29"/>
  <c r="BH400" i="29"/>
  <c r="BI400" i="29"/>
  <c r="BJ400" i="29"/>
  <c r="BK400" i="29"/>
  <c r="BL400" i="29"/>
  <c r="BM400" i="29"/>
  <c r="BN400" i="29"/>
  <c r="BO400" i="29"/>
  <c r="BP400" i="29"/>
  <c r="AH401" i="29"/>
  <c r="AL401" i="29"/>
  <c r="AM401" i="29"/>
  <c r="AN401" i="29"/>
  <c r="AO401" i="29"/>
  <c r="AP401" i="29"/>
  <c r="AQ401" i="29"/>
  <c r="AR401" i="29"/>
  <c r="AS401" i="29"/>
  <c r="AT401" i="29"/>
  <c r="AU401" i="29"/>
  <c r="AV401" i="29"/>
  <c r="AW401" i="29"/>
  <c r="AX401" i="29"/>
  <c r="AY401" i="29"/>
  <c r="AZ401" i="29"/>
  <c r="BA401" i="29"/>
  <c r="BB401" i="29"/>
  <c r="BC401" i="29"/>
  <c r="BD401" i="29"/>
  <c r="BE401" i="29"/>
  <c r="BF401" i="29"/>
  <c r="BG401" i="29"/>
  <c r="BH401" i="29"/>
  <c r="BI401" i="29"/>
  <c r="BJ401" i="29"/>
  <c r="BK401" i="29"/>
  <c r="BL401" i="29"/>
  <c r="BM401" i="29"/>
  <c r="BN401" i="29"/>
  <c r="BO401" i="29"/>
  <c r="BP401" i="29"/>
  <c r="AH402" i="29"/>
  <c r="AL402" i="29"/>
  <c r="AM402" i="29"/>
  <c r="AN402" i="29"/>
  <c r="AO402" i="29"/>
  <c r="AP402" i="29"/>
  <c r="AQ402" i="29"/>
  <c r="AR402" i="29"/>
  <c r="AS402" i="29"/>
  <c r="AT402" i="29"/>
  <c r="AU402" i="29"/>
  <c r="AV402" i="29"/>
  <c r="AW402" i="29"/>
  <c r="AX402" i="29"/>
  <c r="AY402" i="29"/>
  <c r="AZ402" i="29"/>
  <c r="BA402" i="29"/>
  <c r="BB402" i="29"/>
  <c r="BC402" i="29"/>
  <c r="BD402" i="29"/>
  <c r="BE402" i="29"/>
  <c r="BF402" i="29"/>
  <c r="BG402" i="29"/>
  <c r="BH402" i="29"/>
  <c r="BI402" i="29"/>
  <c r="BJ402" i="29"/>
  <c r="BK402" i="29"/>
  <c r="BL402" i="29"/>
  <c r="BM402" i="29"/>
  <c r="BN402" i="29"/>
  <c r="BO402" i="29"/>
  <c r="BP402" i="29"/>
  <c r="AH403" i="29"/>
  <c r="AL403" i="29"/>
  <c r="AM403" i="29"/>
  <c r="AN403" i="29"/>
  <c r="AO403" i="29"/>
  <c r="AP403" i="29"/>
  <c r="AQ403" i="29"/>
  <c r="AR403" i="29"/>
  <c r="AS403" i="29"/>
  <c r="AT403" i="29"/>
  <c r="AU403" i="29"/>
  <c r="AV403" i="29"/>
  <c r="AW403" i="29"/>
  <c r="AX403" i="29"/>
  <c r="AY403" i="29"/>
  <c r="AZ403" i="29"/>
  <c r="BA403" i="29"/>
  <c r="BB403" i="29"/>
  <c r="BC403" i="29"/>
  <c r="BD403" i="29"/>
  <c r="BE403" i="29"/>
  <c r="BF403" i="29"/>
  <c r="BG403" i="29"/>
  <c r="BH403" i="29"/>
  <c r="BI403" i="29"/>
  <c r="BJ403" i="29"/>
  <c r="BK403" i="29"/>
  <c r="BL403" i="29"/>
  <c r="BM403" i="29"/>
  <c r="BN403" i="29"/>
  <c r="BO403" i="29"/>
  <c r="BP403" i="29"/>
  <c r="AH404" i="29"/>
  <c r="AL404" i="29"/>
  <c r="AM404" i="29"/>
  <c r="AN404" i="29"/>
  <c r="AO404" i="29"/>
  <c r="AP404" i="29"/>
  <c r="AQ404" i="29"/>
  <c r="AR404" i="29"/>
  <c r="AS404" i="29"/>
  <c r="AT404" i="29"/>
  <c r="AU404" i="29"/>
  <c r="AV404" i="29"/>
  <c r="AW404" i="29"/>
  <c r="AX404" i="29"/>
  <c r="AY404" i="29"/>
  <c r="AZ404" i="29"/>
  <c r="BA404" i="29"/>
  <c r="BB404" i="29"/>
  <c r="BC404" i="29"/>
  <c r="BD404" i="29"/>
  <c r="BE404" i="29"/>
  <c r="BF404" i="29"/>
  <c r="BG404" i="29"/>
  <c r="BH404" i="29"/>
  <c r="BI404" i="29"/>
  <c r="BJ404" i="29"/>
  <c r="BK404" i="29"/>
  <c r="BL404" i="29"/>
  <c r="BM404" i="29"/>
  <c r="BN404" i="29"/>
  <c r="BO404" i="29"/>
  <c r="BP404" i="29"/>
  <c r="AH405" i="29"/>
  <c r="AL405" i="29"/>
  <c r="AM405" i="29"/>
  <c r="AN405" i="29"/>
  <c r="AO405" i="29"/>
  <c r="AP405" i="29"/>
  <c r="AQ405" i="29"/>
  <c r="AR405" i="29"/>
  <c r="AS405" i="29"/>
  <c r="AT405" i="29"/>
  <c r="AU405" i="29"/>
  <c r="AV405" i="29"/>
  <c r="AW405" i="29"/>
  <c r="AX405" i="29"/>
  <c r="AY405" i="29"/>
  <c r="AZ405" i="29"/>
  <c r="BA405" i="29"/>
  <c r="BB405" i="29"/>
  <c r="BC405" i="29"/>
  <c r="BD405" i="29"/>
  <c r="BE405" i="29"/>
  <c r="BF405" i="29"/>
  <c r="BG405" i="29"/>
  <c r="BH405" i="29"/>
  <c r="BI405" i="29"/>
  <c r="BJ405" i="29"/>
  <c r="BK405" i="29"/>
  <c r="BL405" i="29"/>
  <c r="BM405" i="29"/>
  <c r="BN405" i="29"/>
  <c r="BO405" i="29"/>
  <c r="BP405" i="29"/>
  <c r="AH406" i="29"/>
  <c r="AL406" i="29"/>
  <c r="AM406" i="29"/>
  <c r="AN406" i="29"/>
  <c r="AO406" i="29"/>
  <c r="AP406" i="29"/>
  <c r="AQ406" i="29"/>
  <c r="AR406" i="29"/>
  <c r="AS406" i="29"/>
  <c r="AT406" i="29"/>
  <c r="AU406" i="29"/>
  <c r="AV406" i="29"/>
  <c r="AW406" i="29"/>
  <c r="AX406" i="29"/>
  <c r="AY406" i="29"/>
  <c r="AZ406" i="29"/>
  <c r="BA406" i="29"/>
  <c r="BB406" i="29"/>
  <c r="BC406" i="29"/>
  <c r="BD406" i="29"/>
  <c r="BE406" i="29"/>
  <c r="BF406" i="29"/>
  <c r="BG406" i="29"/>
  <c r="BH406" i="29"/>
  <c r="BI406" i="29"/>
  <c r="BJ406" i="29"/>
  <c r="BK406" i="29"/>
  <c r="BL406" i="29"/>
  <c r="BM406" i="29"/>
  <c r="BN406" i="29"/>
  <c r="BO406" i="29"/>
  <c r="BP406" i="29"/>
  <c r="AH407" i="29"/>
  <c r="AL407" i="29"/>
  <c r="AM407" i="29"/>
  <c r="AN407" i="29"/>
  <c r="AO407" i="29"/>
  <c r="AP407" i="29"/>
  <c r="AQ407" i="29"/>
  <c r="AR407" i="29"/>
  <c r="AS407" i="29"/>
  <c r="AT407" i="29"/>
  <c r="AU407" i="29"/>
  <c r="AV407" i="29"/>
  <c r="AW407" i="29"/>
  <c r="AX407" i="29"/>
  <c r="AY407" i="29"/>
  <c r="AZ407" i="29"/>
  <c r="BA407" i="29"/>
  <c r="BB407" i="29"/>
  <c r="BC407" i="29"/>
  <c r="BD407" i="29"/>
  <c r="BE407" i="29"/>
  <c r="BF407" i="29"/>
  <c r="BG407" i="29"/>
  <c r="BH407" i="29"/>
  <c r="BI407" i="29"/>
  <c r="BJ407" i="29"/>
  <c r="BK407" i="29"/>
  <c r="BL407" i="29"/>
  <c r="BM407" i="29"/>
  <c r="BN407" i="29"/>
  <c r="BO407" i="29"/>
  <c r="BP407" i="29"/>
  <c r="AH408" i="29"/>
  <c r="AL408" i="29"/>
  <c r="AM408" i="29"/>
  <c r="AN408" i="29"/>
  <c r="AO408" i="29"/>
  <c r="AP408" i="29"/>
  <c r="AQ408" i="29"/>
  <c r="AR408" i="29"/>
  <c r="AS408" i="29"/>
  <c r="AT408" i="29"/>
  <c r="AU408" i="29"/>
  <c r="AV408" i="29"/>
  <c r="AW408" i="29"/>
  <c r="AX408" i="29"/>
  <c r="AY408" i="29"/>
  <c r="AZ408" i="29"/>
  <c r="BA408" i="29"/>
  <c r="BB408" i="29"/>
  <c r="BC408" i="29"/>
  <c r="BD408" i="29"/>
  <c r="BE408" i="29"/>
  <c r="BF408" i="29"/>
  <c r="BG408" i="29"/>
  <c r="BH408" i="29"/>
  <c r="BI408" i="29"/>
  <c r="BJ408" i="29"/>
  <c r="BK408" i="29"/>
  <c r="BL408" i="29"/>
  <c r="BM408" i="29"/>
  <c r="BN408" i="29"/>
  <c r="BO408" i="29"/>
  <c r="BP408" i="29"/>
  <c r="AH409" i="29"/>
  <c r="AL409" i="29"/>
  <c r="AM409" i="29"/>
  <c r="AN409" i="29"/>
  <c r="AO409" i="29"/>
  <c r="AP409" i="29"/>
  <c r="AQ409" i="29"/>
  <c r="AR409" i="29"/>
  <c r="AS409" i="29"/>
  <c r="AT409" i="29"/>
  <c r="AU409" i="29"/>
  <c r="AV409" i="29"/>
  <c r="AW409" i="29"/>
  <c r="AX409" i="29"/>
  <c r="AY409" i="29"/>
  <c r="AZ409" i="29"/>
  <c r="BA409" i="29"/>
  <c r="BB409" i="29"/>
  <c r="BC409" i="29"/>
  <c r="BD409" i="29"/>
  <c r="BE409" i="29"/>
  <c r="BF409" i="29"/>
  <c r="BG409" i="29"/>
  <c r="BH409" i="29"/>
  <c r="BI409" i="29"/>
  <c r="BJ409" i="29"/>
  <c r="BK409" i="29"/>
  <c r="BL409" i="29"/>
  <c r="BM409" i="29"/>
  <c r="BN409" i="29"/>
  <c r="BO409" i="29"/>
  <c r="BP409" i="29"/>
  <c r="AH410" i="29"/>
  <c r="AL410" i="29"/>
  <c r="AM410" i="29"/>
  <c r="AN410" i="29"/>
  <c r="AO410" i="29"/>
  <c r="AP410" i="29"/>
  <c r="AQ410" i="29"/>
  <c r="AR410" i="29"/>
  <c r="AS410" i="29"/>
  <c r="AT410" i="29"/>
  <c r="AU410" i="29"/>
  <c r="AV410" i="29"/>
  <c r="AW410" i="29"/>
  <c r="AX410" i="29"/>
  <c r="AY410" i="29"/>
  <c r="AZ410" i="29"/>
  <c r="BA410" i="29"/>
  <c r="BB410" i="29"/>
  <c r="BC410" i="29"/>
  <c r="BD410" i="29"/>
  <c r="BE410" i="29"/>
  <c r="BF410" i="29"/>
  <c r="BG410" i="29"/>
  <c r="BH410" i="29"/>
  <c r="BI410" i="29"/>
  <c r="BJ410" i="29"/>
  <c r="BK410" i="29"/>
  <c r="BL410" i="29"/>
  <c r="BM410" i="29"/>
  <c r="BN410" i="29"/>
  <c r="BO410" i="29"/>
  <c r="BP410" i="29"/>
  <c r="AH411" i="29"/>
  <c r="AL411" i="29"/>
  <c r="AM411" i="29"/>
  <c r="AN411" i="29"/>
  <c r="AO411" i="29"/>
  <c r="AP411" i="29"/>
  <c r="AQ411" i="29"/>
  <c r="AR411" i="29"/>
  <c r="AS411" i="29"/>
  <c r="AT411" i="29"/>
  <c r="AU411" i="29"/>
  <c r="AV411" i="29"/>
  <c r="AW411" i="29"/>
  <c r="AX411" i="29"/>
  <c r="AY411" i="29"/>
  <c r="AZ411" i="29"/>
  <c r="BA411" i="29"/>
  <c r="BB411" i="29"/>
  <c r="BC411" i="29"/>
  <c r="BD411" i="29"/>
  <c r="BE411" i="29"/>
  <c r="BF411" i="29"/>
  <c r="BG411" i="29"/>
  <c r="BH411" i="29"/>
  <c r="BI411" i="29"/>
  <c r="BJ411" i="29"/>
  <c r="BK411" i="29"/>
  <c r="BL411" i="29"/>
  <c r="BM411" i="29"/>
  <c r="BN411" i="29"/>
  <c r="BO411" i="29"/>
  <c r="BP411" i="29"/>
  <c r="AH412" i="29"/>
  <c r="AL412" i="29"/>
  <c r="AM412" i="29"/>
  <c r="AN412" i="29"/>
  <c r="AO412" i="29"/>
  <c r="AP412" i="29"/>
  <c r="AQ412" i="29"/>
  <c r="AR412" i="29"/>
  <c r="AS412" i="29"/>
  <c r="AT412" i="29"/>
  <c r="AU412" i="29"/>
  <c r="AV412" i="29"/>
  <c r="AW412" i="29"/>
  <c r="AX412" i="29"/>
  <c r="AY412" i="29"/>
  <c r="AZ412" i="29"/>
  <c r="BA412" i="29"/>
  <c r="BB412" i="29"/>
  <c r="BC412" i="29"/>
  <c r="BD412" i="29"/>
  <c r="BE412" i="29"/>
  <c r="BF412" i="29"/>
  <c r="BG412" i="29"/>
  <c r="BH412" i="29"/>
  <c r="BI412" i="29"/>
  <c r="BJ412" i="29"/>
  <c r="BK412" i="29"/>
  <c r="BL412" i="29"/>
  <c r="BM412" i="29"/>
  <c r="BN412" i="29"/>
  <c r="BO412" i="29"/>
  <c r="BP412" i="29"/>
  <c r="AH413" i="29"/>
  <c r="AL413" i="29"/>
  <c r="AM413" i="29"/>
  <c r="AN413" i="29"/>
  <c r="AO413" i="29"/>
  <c r="AP413" i="29"/>
  <c r="AQ413" i="29"/>
  <c r="AR413" i="29"/>
  <c r="AS413" i="29"/>
  <c r="AT413" i="29"/>
  <c r="AU413" i="29"/>
  <c r="AV413" i="29"/>
  <c r="AW413" i="29"/>
  <c r="AX413" i="29"/>
  <c r="AY413" i="29"/>
  <c r="AZ413" i="29"/>
  <c r="BA413" i="29"/>
  <c r="BB413" i="29"/>
  <c r="BC413" i="29"/>
  <c r="BD413" i="29"/>
  <c r="BE413" i="29"/>
  <c r="BF413" i="29"/>
  <c r="BG413" i="29"/>
  <c r="BH413" i="29"/>
  <c r="BI413" i="29"/>
  <c r="BJ413" i="29"/>
  <c r="BK413" i="29"/>
  <c r="BL413" i="29"/>
  <c r="BM413" i="29"/>
  <c r="BN413" i="29"/>
  <c r="BO413" i="29"/>
  <c r="BP413" i="29"/>
  <c r="AH414" i="29"/>
  <c r="AL414" i="29"/>
  <c r="AM414" i="29"/>
  <c r="AN414" i="29"/>
  <c r="AO414" i="29"/>
  <c r="AP414" i="29"/>
  <c r="AQ414" i="29"/>
  <c r="AR414" i="29"/>
  <c r="AS414" i="29"/>
  <c r="AT414" i="29"/>
  <c r="AU414" i="29"/>
  <c r="AV414" i="29"/>
  <c r="AW414" i="29"/>
  <c r="AX414" i="29"/>
  <c r="AY414" i="29"/>
  <c r="AZ414" i="29"/>
  <c r="BA414" i="29"/>
  <c r="BB414" i="29"/>
  <c r="BC414" i="29"/>
  <c r="BD414" i="29"/>
  <c r="BE414" i="29"/>
  <c r="BF414" i="29"/>
  <c r="BG414" i="29"/>
  <c r="BH414" i="29"/>
  <c r="BI414" i="29"/>
  <c r="BJ414" i="29"/>
  <c r="BK414" i="29"/>
  <c r="BL414" i="29"/>
  <c r="BM414" i="29"/>
  <c r="BN414" i="29"/>
  <c r="BO414" i="29"/>
  <c r="BP414" i="29"/>
  <c r="AH415" i="29"/>
  <c r="AL415" i="29"/>
  <c r="AM415" i="29"/>
  <c r="AN415" i="29"/>
  <c r="AO415" i="29"/>
  <c r="AP415" i="29"/>
  <c r="AQ415" i="29"/>
  <c r="AR415" i="29"/>
  <c r="AS415" i="29"/>
  <c r="AT415" i="29"/>
  <c r="AU415" i="29"/>
  <c r="AV415" i="29"/>
  <c r="AW415" i="29"/>
  <c r="AX415" i="29"/>
  <c r="AY415" i="29"/>
  <c r="AZ415" i="29"/>
  <c r="BA415" i="29"/>
  <c r="BB415" i="29"/>
  <c r="BC415" i="29"/>
  <c r="BD415" i="29"/>
  <c r="BE415" i="29"/>
  <c r="BF415" i="29"/>
  <c r="BG415" i="29"/>
  <c r="BH415" i="29"/>
  <c r="BI415" i="29"/>
  <c r="BJ415" i="29"/>
  <c r="BK415" i="29"/>
  <c r="BL415" i="29"/>
  <c r="BM415" i="29"/>
  <c r="BN415" i="29"/>
  <c r="BO415" i="29"/>
  <c r="BP415" i="29"/>
  <c r="AH416" i="29"/>
  <c r="AL416" i="29"/>
  <c r="AM416" i="29"/>
  <c r="AN416" i="29"/>
  <c r="AO416" i="29"/>
  <c r="AP416" i="29"/>
  <c r="AQ416" i="29"/>
  <c r="AR416" i="29"/>
  <c r="AS416" i="29"/>
  <c r="AT416" i="29"/>
  <c r="AU416" i="29"/>
  <c r="AV416" i="29"/>
  <c r="AW416" i="29"/>
  <c r="AX416" i="29"/>
  <c r="AY416" i="29"/>
  <c r="AZ416" i="29"/>
  <c r="BA416" i="29"/>
  <c r="BB416" i="29"/>
  <c r="BC416" i="29"/>
  <c r="BD416" i="29"/>
  <c r="BE416" i="29"/>
  <c r="BF416" i="29"/>
  <c r="BG416" i="29"/>
  <c r="BH416" i="29"/>
  <c r="BI416" i="29"/>
  <c r="BJ416" i="29"/>
  <c r="BK416" i="29"/>
  <c r="BL416" i="29"/>
  <c r="BM416" i="29"/>
  <c r="BN416" i="29"/>
  <c r="BO416" i="29"/>
  <c r="BP416" i="29"/>
  <c r="AH417" i="29"/>
  <c r="AL417" i="29"/>
  <c r="AM417" i="29"/>
  <c r="AN417" i="29"/>
  <c r="AO417" i="29"/>
  <c r="AP417" i="29"/>
  <c r="AQ417" i="29"/>
  <c r="AR417" i="29"/>
  <c r="AS417" i="29"/>
  <c r="AT417" i="29"/>
  <c r="AU417" i="29"/>
  <c r="AV417" i="29"/>
  <c r="AW417" i="29"/>
  <c r="AX417" i="29"/>
  <c r="AY417" i="29"/>
  <c r="AZ417" i="29"/>
  <c r="BA417" i="29"/>
  <c r="BB417" i="29"/>
  <c r="BC417" i="29"/>
  <c r="BD417" i="29"/>
  <c r="BE417" i="29"/>
  <c r="BF417" i="29"/>
  <c r="BG417" i="29"/>
  <c r="BH417" i="29"/>
  <c r="BI417" i="29"/>
  <c r="BJ417" i="29"/>
  <c r="BK417" i="29"/>
  <c r="BL417" i="29"/>
  <c r="BM417" i="29"/>
  <c r="BN417" i="29"/>
  <c r="BO417" i="29"/>
  <c r="BP417" i="29"/>
  <c r="AH418" i="29"/>
  <c r="AL418" i="29"/>
  <c r="AM418" i="29"/>
  <c r="AN418" i="29"/>
  <c r="AO418" i="29"/>
  <c r="AP418" i="29"/>
  <c r="AQ418" i="29"/>
  <c r="AR418" i="29"/>
  <c r="AS418" i="29"/>
  <c r="AT418" i="29"/>
  <c r="AU418" i="29"/>
  <c r="AV418" i="29"/>
  <c r="AW418" i="29"/>
  <c r="AX418" i="29"/>
  <c r="AY418" i="29"/>
  <c r="AZ418" i="29"/>
  <c r="BA418" i="29"/>
  <c r="BB418" i="29"/>
  <c r="BC418" i="29"/>
  <c r="BD418" i="29"/>
  <c r="BE418" i="29"/>
  <c r="BF418" i="29"/>
  <c r="BG418" i="29"/>
  <c r="BH418" i="29"/>
  <c r="BI418" i="29"/>
  <c r="BJ418" i="29"/>
  <c r="BK418" i="29"/>
  <c r="BL418" i="29"/>
  <c r="BM418" i="29"/>
  <c r="BN418" i="29"/>
  <c r="BO418" i="29"/>
  <c r="BP418" i="29"/>
  <c r="AH419" i="29"/>
  <c r="AL419" i="29"/>
  <c r="AM419" i="29"/>
  <c r="AN419" i="29"/>
  <c r="AO419" i="29"/>
  <c r="AP419" i="29"/>
  <c r="AQ419" i="29"/>
  <c r="AR419" i="29"/>
  <c r="AS419" i="29"/>
  <c r="AT419" i="29"/>
  <c r="AU419" i="29"/>
  <c r="AV419" i="29"/>
  <c r="AW419" i="29"/>
  <c r="AX419" i="29"/>
  <c r="AY419" i="29"/>
  <c r="AZ419" i="29"/>
  <c r="BA419" i="29"/>
  <c r="BB419" i="29"/>
  <c r="BC419" i="29"/>
  <c r="BD419" i="29"/>
  <c r="BE419" i="29"/>
  <c r="BF419" i="29"/>
  <c r="BG419" i="29"/>
  <c r="BH419" i="29"/>
  <c r="BI419" i="29"/>
  <c r="BJ419" i="29"/>
  <c r="BK419" i="29"/>
  <c r="BL419" i="29"/>
  <c r="BM419" i="29"/>
  <c r="BN419" i="29"/>
  <c r="BO419" i="29"/>
  <c r="BP419" i="29"/>
  <c r="AH420" i="29"/>
  <c r="AL420" i="29"/>
  <c r="AM420" i="29"/>
  <c r="AN420" i="29"/>
  <c r="AO420" i="29"/>
  <c r="AP420" i="29"/>
  <c r="AQ420" i="29"/>
  <c r="AR420" i="29"/>
  <c r="AS420" i="29"/>
  <c r="AT420" i="29"/>
  <c r="AU420" i="29"/>
  <c r="AV420" i="29"/>
  <c r="AW420" i="29"/>
  <c r="AX420" i="29"/>
  <c r="AY420" i="29"/>
  <c r="AZ420" i="29"/>
  <c r="BA420" i="29"/>
  <c r="BB420" i="29"/>
  <c r="BC420" i="29"/>
  <c r="BD420" i="29"/>
  <c r="BE420" i="29"/>
  <c r="BF420" i="29"/>
  <c r="BG420" i="29"/>
  <c r="BH420" i="29"/>
  <c r="BI420" i="29"/>
  <c r="BJ420" i="29"/>
  <c r="BK420" i="29"/>
  <c r="BL420" i="29"/>
  <c r="BM420" i="29"/>
  <c r="BN420" i="29"/>
  <c r="BO420" i="29"/>
  <c r="BP420" i="29"/>
  <c r="AH421" i="29"/>
  <c r="AL421" i="29"/>
  <c r="AM421" i="29"/>
  <c r="AN421" i="29"/>
  <c r="AO421" i="29"/>
  <c r="AP421" i="29"/>
  <c r="AQ421" i="29"/>
  <c r="AR421" i="29"/>
  <c r="AS421" i="29"/>
  <c r="AT421" i="29"/>
  <c r="AU421" i="29"/>
  <c r="AV421" i="29"/>
  <c r="AW421" i="29"/>
  <c r="AX421" i="29"/>
  <c r="AY421" i="29"/>
  <c r="AZ421" i="29"/>
  <c r="BA421" i="29"/>
  <c r="BB421" i="29"/>
  <c r="BC421" i="29"/>
  <c r="BD421" i="29"/>
  <c r="BE421" i="29"/>
  <c r="BF421" i="29"/>
  <c r="BG421" i="29"/>
  <c r="BH421" i="29"/>
  <c r="BI421" i="29"/>
  <c r="BJ421" i="29"/>
  <c r="BK421" i="29"/>
  <c r="BL421" i="29"/>
  <c r="BM421" i="29"/>
  <c r="BN421" i="29"/>
  <c r="BO421" i="29"/>
  <c r="BP421" i="29"/>
  <c r="AH422" i="29"/>
  <c r="AL422" i="29"/>
  <c r="AM422" i="29"/>
  <c r="AN422" i="29"/>
  <c r="AO422" i="29"/>
  <c r="AP422" i="29"/>
  <c r="AQ422" i="29"/>
  <c r="AR422" i="29"/>
  <c r="AS422" i="29"/>
  <c r="AT422" i="29"/>
  <c r="AU422" i="29"/>
  <c r="AV422" i="29"/>
  <c r="AW422" i="29"/>
  <c r="AX422" i="29"/>
  <c r="AY422" i="29"/>
  <c r="AZ422" i="29"/>
  <c r="BA422" i="29"/>
  <c r="BB422" i="29"/>
  <c r="BC422" i="29"/>
  <c r="BD422" i="29"/>
  <c r="BE422" i="29"/>
  <c r="BF422" i="29"/>
  <c r="BG422" i="29"/>
  <c r="BH422" i="29"/>
  <c r="BI422" i="29"/>
  <c r="BJ422" i="29"/>
  <c r="BK422" i="29"/>
  <c r="BL422" i="29"/>
  <c r="BM422" i="29"/>
  <c r="BN422" i="29"/>
  <c r="BO422" i="29"/>
  <c r="BP422" i="29"/>
  <c r="AH423" i="29"/>
  <c r="AL423" i="29"/>
  <c r="AM423" i="29"/>
  <c r="AN423" i="29"/>
  <c r="AO423" i="29"/>
  <c r="AP423" i="29"/>
  <c r="AQ423" i="29"/>
  <c r="AR423" i="29"/>
  <c r="AS423" i="29"/>
  <c r="AT423" i="29"/>
  <c r="AU423" i="29"/>
  <c r="AV423" i="29"/>
  <c r="AW423" i="29"/>
  <c r="AX423" i="29"/>
  <c r="AY423" i="29"/>
  <c r="AZ423" i="29"/>
  <c r="BA423" i="29"/>
  <c r="BB423" i="29"/>
  <c r="BC423" i="29"/>
  <c r="BD423" i="29"/>
  <c r="BE423" i="29"/>
  <c r="BF423" i="29"/>
  <c r="BG423" i="29"/>
  <c r="BH423" i="29"/>
  <c r="BI423" i="29"/>
  <c r="BJ423" i="29"/>
  <c r="BK423" i="29"/>
  <c r="BL423" i="29"/>
  <c r="BM423" i="29"/>
  <c r="BN423" i="29"/>
  <c r="BO423" i="29"/>
  <c r="BP423" i="29"/>
  <c r="AH424" i="29"/>
  <c r="AL424" i="29"/>
  <c r="AM424" i="29"/>
  <c r="AN424" i="29"/>
  <c r="AO424" i="29"/>
  <c r="AP424" i="29"/>
  <c r="AQ424" i="29"/>
  <c r="AR424" i="29"/>
  <c r="AS424" i="29"/>
  <c r="AT424" i="29"/>
  <c r="AU424" i="29"/>
  <c r="AV424" i="29"/>
  <c r="AW424" i="29"/>
  <c r="AX424" i="29"/>
  <c r="AY424" i="29"/>
  <c r="AZ424" i="29"/>
  <c r="BA424" i="29"/>
  <c r="BB424" i="29"/>
  <c r="BC424" i="29"/>
  <c r="BD424" i="29"/>
  <c r="BE424" i="29"/>
  <c r="BF424" i="29"/>
  <c r="BG424" i="29"/>
  <c r="BH424" i="29"/>
  <c r="BI424" i="29"/>
  <c r="BJ424" i="29"/>
  <c r="BK424" i="29"/>
  <c r="BL424" i="29"/>
  <c r="BM424" i="29"/>
  <c r="BN424" i="29"/>
  <c r="BO424" i="29"/>
  <c r="BP424" i="29"/>
  <c r="AH425" i="29"/>
  <c r="AL425" i="29"/>
  <c r="AM425" i="29"/>
  <c r="AN425" i="29"/>
  <c r="AO425" i="29"/>
  <c r="AP425" i="29"/>
  <c r="AQ425" i="29"/>
  <c r="AR425" i="29"/>
  <c r="AS425" i="29"/>
  <c r="AT425" i="29"/>
  <c r="AU425" i="29"/>
  <c r="AV425" i="29"/>
  <c r="AW425" i="29"/>
  <c r="AX425" i="29"/>
  <c r="AY425" i="29"/>
  <c r="AZ425" i="29"/>
  <c r="BA425" i="29"/>
  <c r="BB425" i="29"/>
  <c r="BC425" i="29"/>
  <c r="BD425" i="29"/>
  <c r="BE425" i="29"/>
  <c r="BF425" i="29"/>
  <c r="BG425" i="29"/>
  <c r="BH425" i="29"/>
  <c r="BI425" i="29"/>
  <c r="BJ425" i="29"/>
  <c r="BK425" i="29"/>
  <c r="BL425" i="29"/>
  <c r="BM425" i="29"/>
  <c r="BN425" i="29"/>
  <c r="BO425" i="29"/>
  <c r="BP425" i="29"/>
  <c r="AH426" i="29"/>
  <c r="AL426" i="29"/>
  <c r="AM426" i="29"/>
  <c r="AN426" i="29"/>
  <c r="AO426" i="29"/>
  <c r="AP426" i="29"/>
  <c r="AQ426" i="29"/>
  <c r="AR426" i="29"/>
  <c r="AS426" i="29"/>
  <c r="AT426" i="29"/>
  <c r="AU426" i="29"/>
  <c r="AV426" i="29"/>
  <c r="AW426" i="29"/>
  <c r="AX426" i="29"/>
  <c r="AY426" i="29"/>
  <c r="AZ426" i="29"/>
  <c r="BA426" i="29"/>
  <c r="BB426" i="29"/>
  <c r="BC426" i="29"/>
  <c r="BD426" i="29"/>
  <c r="BE426" i="29"/>
  <c r="BF426" i="29"/>
  <c r="BG426" i="29"/>
  <c r="BH426" i="29"/>
  <c r="BI426" i="29"/>
  <c r="BJ426" i="29"/>
  <c r="BK426" i="29"/>
  <c r="BL426" i="29"/>
  <c r="BM426" i="29"/>
  <c r="BN426" i="29"/>
  <c r="BO426" i="29"/>
  <c r="BP426" i="29"/>
  <c r="AH427" i="29"/>
  <c r="AL427" i="29"/>
  <c r="AM427" i="29"/>
  <c r="AN427" i="29"/>
  <c r="AO427" i="29"/>
  <c r="AP427" i="29"/>
  <c r="AQ427" i="29"/>
  <c r="AR427" i="29"/>
  <c r="AS427" i="29"/>
  <c r="AT427" i="29"/>
  <c r="AU427" i="29"/>
  <c r="AV427" i="29"/>
  <c r="AW427" i="29"/>
  <c r="AX427" i="29"/>
  <c r="AY427" i="29"/>
  <c r="AZ427" i="29"/>
  <c r="BA427" i="29"/>
  <c r="BB427" i="29"/>
  <c r="BC427" i="29"/>
  <c r="BD427" i="29"/>
  <c r="BE427" i="29"/>
  <c r="BF427" i="29"/>
  <c r="BG427" i="29"/>
  <c r="BH427" i="29"/>
  <c r="BI427" i="29"/>
  <c r="BJ427" i="29"/>
  <c r="BK427" i="29"/>
  <c r="BL427" i="29"/>
  <c r="BM427" i="29"/>
  <c r="BN427" i="29"/>
  <c r="BO427" i="29"/>
  <c r="BP427" i="29"/>
  <c r="AH428" i="29"/>
  <c r="AL428" i="29"/>
  <c r="AM428" i="29"/>
  <c r="AN428" i="29"/>
  <c r="AO428" i="29"/>
  <c r="AP428" i="29"/>
  <c r="AQ428" i="29"/>
  <c r="AR428" i="29"/>
  <c r="AS428" i="29"/>
  <c r="AT428" i="29"/>
  <c r="AU428" i="29"/>
  <c r="AV428" i="29"/>
  <c r="AW428" i="29"/>
  <c r="AX428" i="29"/>
  <c r="AY428" i="29"/>
  <c r="AZ428" i="29"/>
  <c r="BA428" i="29"/>
  <c r="BB428" i="29"/>
  <c r="BC428" i="29"/>
  <c r="BD428" i="29"/>
  <c r="BE428" i="29"/>
  <c r="BF428" i="29"/>
  <c r="BG428" i="29"/>
  <c r="BH428" i="29"/>
  <c r="BI428" i="29"/>
  <c r="BJ428" i="29"/>
  <c r="BK428" i="29"/>
  <c r="BL428" i="29"/>
  <c r="BM428" i="29"/>
  <c r="BN428" i="29"/>
  <c r="BO428" i="29"/>
  <c r="BP428" i="29"/>
  <c r="AH429" i="29"/>
  <c r="AL429" i="29"/>
  <c r="AM429" i="29"/>
  <c r="AN429" i="29"/>
  <c r="AO429" i="29"/>
  <c r="AP429" i="29"/>
  <c r="AQ429" i="29"/>
  <c r="AR429" i="29"/>
  <c r="AS429" i="29"/>
  <c r="AT429" i="29"/>
  <c r="AU429" i="29"/>
  <c r="AV429" i="29"/>
  <c r="AW429" i="29"/>
  <c r="AX429" i="29"/>
  <c r="AY429" i="29"/>
  <c r="AZ429" i="29"/>
  <c r="BA429" i="29"/>
  <c r="BB429" i="29"/>
  <c r="BC429" i="29"/>
  <c r="BD429" i="29"/>
  <c r="BE429" i="29"/>
  <c r="BF429" i="29"/>
  <c r="BG429" i="29"/>
  <c r="BH429" i="29"/>
  <c r="BI429" i="29"/>
  <c r="BJ429" i="29"/>
  <c r="BK429" i="29"/>
  <c r="BL429" i="29"/>
  <c r="BM429" i="29"/>
  <c r="BN429" i="29"/>
  <c r="BO429" i="29"/>
  <c r="BP429" i="29"/>
  <c r="AH430" i="29"/>
  <c r="AL430" i="29"/>
  <c r="AM430" i="29"/>
  <c r="AN430" i="29"/>
  <c r="AO430" i="29"/>
  <c r="AP430" i="29"/>
  <c r="AQ430" i="29"/>
  <c r="AR430" i="29"/>
  <c r="AS430" i="29"/>
  <c r="AT430" i="29"/>
  <c r="AU430" i="29"/>
  <c r="AV430" i="29"/>
  <c r="AW430" i="29"/>
  <c r="AX430" i="29"/>
  <c r="AY430" i="29"/>
  <c r="AZ430" i="29"/>
  <c r="BA430" i="29"/>
  <c r="BB430" i="29"/>
  <c r="BC430" i="29"/>
  <c r="BD430" i="29"/>
  <c r="BE430" i="29"/>
  <c r="BF430" i="29"/>
  <c r="BG430" i="29"/>
  <c r="BH430" i="29"/>
  <c r="BI430" i="29"/>
  <c r="BJ430" i="29"/>
  <c r="BK430" i="29"/>
  <c r="BL430" i="29"/>
  <c r="BM430" i="29"/>
  <c r="BN430" i="29"/>
  <c r="BO430" i="29"/>
  <c r="BP430" i="29"/>
  <c r="AH431" i="29"/>
  <c r="AL431" i="29"/>
  <c r="AM431" i="29"/>
  <c r="AN431" i="29"/>
  <c r="AO431" i="29"/>
  <c r="AP431" i="29"/>
  <c r="AQ431" i="29"/>
  <c r="AR431" i="29"/>
  <c r="AS431" i="29"/>
  <c r="AT431" i="29"/>
  <c r="AU431" i="29"/>
  <c r="AV431" i="29"/>
  <c r="AW431" i="29"/>
  <c r="AX431" i="29"/>
  <c r="AY431" i="29"/>
  <c r="AZ431" i="29"/>
  <c r="BA431" i="29"/>
  <c r="BB431" i="29"/>
  <c r="BC431" i="29"/>
  <c r="BD431" i="29"/>
  <c r="BE431" i="29"/>
  <c r="BF431" i="29"/>
  <c r="BG431" i="29"/>
  <c r="BH431" i="29"/>
  <c r="BI431" i="29"/>
  <c r="BJ431" i="29"/>
  <c r="BK431" i="29"/>
  <c r="BL431" i="29"/>
  <c r="BM431" i="29"/>
  <c r="BN431" i="29"/>
  <c r="BO431" i="29"/>
  <c r="BP431" i="29"/>
  <c r="AH432" i="29"/>
  <c r="AL432" i="29"/>
  <c r="AM432" i="29"/>
  <c r="AN432" i="29"/>
  <c r="AO432" i="29"/>
  <c r="AP432" i="29"/>
  <c r="AQ432" i="29"/>
  <c r="AR432" i="29"/>
  <c r="AS432" i="29"/>
  <c r="AT432" i="29"/>
  <c r="AU432" i="29"/>
  <c r="AV432" i="29"/>
  <c r="AW432" i="29"/>
  <c r="AX432" i="29"/>
  <c r="AY432" i="29"/>
  <c r="AZ432" i="29"/>
  <c r="BA432" i="29"/>
  <c r="BB432" i="29"/>
  <c r="BC432" i="29"/>
  <c r="BD432" i="29"/>
  <c r="BE432" i="29"/>
  <c r="BF432" i="29"/>
  <c r="BG432" i="29"/>
  <c r="BH432" i="29"/>
  <c r="BI432" i="29"/>
  <c r="BJ432" i="29"/>
  <c r="BK432" i="29"/>
  <c r="BL432" i="29"/>
  <c r="BM432" i="29"/>
  <c r="BN432" i="29"/>
  <c r="BO432" i="29"/>
  <c r="BP432" i="29"/>
  <c r="AH433" i="29"/>
  <c r="AL433" i="29"/>
  <c r="AM433" i="29"/>
  <c r="AN433" i="29"/>
  <c r="AO433" i="29"/>
  <c r="AP433" i="29"/>
  <c r="AQ433" i="29"/>
  <c r="AR433" i="29"/>
  <c r="AS433" i="29"/>
  <c r="AT433" i="29"/>
  <c r="AU433" i="29"/>
  <c r="AV433" i="29"/>
  <c r="AW433" i="29"/>
  <c r="AX433" i="29"/>
  <c r="AY433" i="29"/>
  <c r="AZ433" i="29"/>
  <c r="BA433" i="29"/>
  <c r="BB433" i="29"/>
  <c r="BC433" i="29"/>
  <c r="BD433" i="29"/>
  <c r="BE433" i="29"/>
  <c r="BF433" i="29"/>
  <c r="BG433" i="29"/>
  <c r="BH433" i="29"/>
  <c r="BI433" i="29"/>
  <c r="BJ433" i="29"/>
  <c r="BK433" i="29"/>
  <c r="BL433" i="29"/>
  <c r="BM433" i="29"/>
  <c r="BN433" i="29"/>
  <c r="BO433" i="29"/>
  <c r="BP433" i="29"/>
  <c r="AH434" i="29"/>
  <c r="AL434" i="29"/>
  <c r="AM434" i="29"/>
  <c r="AN434" i="29"/>
  <c r="AO434" i="29"/>
  <c r="AP434" i="29"/>
  <c r="AQ434" i="29"/>
  <c r="AR434" i="29"/>
  <c r="AS434" i="29"/>
  <c r="AT434" i="29"/>
  <c r="AU434" i="29"/>
  <c r="AV434" i="29"/>
  <c r="AW434" i="29"/>
  <c r="AX434" i="29"/>
  <c r="AY434" i="29"/>
  <c r="AZ434" i="29"/>
  <c r="BA434" i="29"/>
  <c r="BB434" i="29"/>
  <c r="BC434" i="29"/>
  <c r="BD434" i="29"/>
  <c r="BE434" i="29"/>
  <c r="BF434" i="29"/>
  <c r="BG434" i="29"/>
  <c r="BH434" i="29"/>
  <c r="BI434" i="29"/>
  <c r="BJ434" i="29"/>
  <c r="BK434" i="29"/>
  <c r="BL434" i="29"/>
  <c r="BM434" i="29"/>
  <c r="BN434" i="29"/>
  <c r="BO434" i="29"/>
  <c r="BP434" i="29"/>
  <c r="AH435" i="29"/>
  <c r="AL435" i="29"/>
  <c r="AM435" i="29"/>
  <c r="AN435" i="29"/>
  <c r="AO435" i="29"/>
  <c r="AP435" i="29"/>
  <c r="AQ435" i="29"/>
  <c r="AR435" i="29"/>
  <c r="AS435" i="29"/>
  <c r="AT435" i="29"/>
  <c r="AU435" i="29"/>
  <c r="AV435" i="29"/>
  <c r="AW435" i="29"/>
  <c r="AX435" i="29"/>
  <c r="AY435" i="29"/>
  <c r="AZ435" i="29"/>
  <c r="BA435" i="29"/>
  <c r="BB435" i="29"/>
  <c r="BC435" i="29"/>
  <c r="BD435" i="29"/>
  <c r="BE435" i="29"/>
  <c r="BF435" i="29"/>
  <c r="BG435" i="29"/>
  <c r="BH435" i="29"/>
  <c r="BI435" i="29"/>
  <c r="BJ435" i="29"/>
  <c r="BK435" i="29"/>
  <c r="BL435" i="29"/>
  <c r="BM435" i="29"/>
  <c r="BN435" i="29"/>
  <c r="BO435" i="29"/>
  <c r="BP435" i="29"/>
  <c r="AH436" i="29"/>
  <c r="AL436" i="29"/>
  <c r="AM436" i="29"/>
  <c r="AN436" i="29"/>
  <c r="AO436" i="29"/>
  <c r="AP436" i="29"/>
  <c r="AQ436" i="29"/>
  <c r="AR436" i="29"/>
  <c r="AS436" i="29"/>
  <c r="AT436" i="29"/>
  <c r="AU436" i="29"/>
  <c r="AV436" i="29"/>
  <c r="AW436" i="29"/>
  <c r="AX436" i="29"/>
  <c r="AY436" i="29"/>
  <c r="AZ436" i="29"/>
  <c r="BA436" i="29"/>
  <c r="BB436" i="29"/>
  <c r="BC436" i="29"/>
  <c r="BD436" i="29"/>
  <c r="BE436" i="29"/>
  <c r="BF436" i="29"/>
  <c r="BG436" i="29"/>
  <c r="BH436" i="29"/>
  <c r="BI436" i="29"/>
  <c r="BJ436" i="29"/>
  <c r="BK436" i="29"/>
  <c r="BL436" i="29"/>
  <c r="BM436" i="29"/>
  <c r="BN436" i="29"/>
  <c r="BO436" i="29"/>
  <c r="BP436" i="29"/>
  <c r="AH437" i="29"/>
  <c r="AL437" i="29"/>
  <c r="AM437" i="29"/>
  <c r="AN437" i="29"/>
  <c r="AO437" i="29"/>
  <c r="AP437" i="29"/>
  <c r="AQ437" i="29"/>
  <c r="AR437" i="29"/>
  <c r="AS437" i="29"/>
  <c r="AT437" i="29"/>
  <c r="AU437" i="29"/>
  <c r="AV437" i="29"/>
  <c r="AW437" i="29"/>
  <c r="AX437" i="29"/>
  <c r="AY437" i="29"/>
  <c r="AZ437" i="29"/>
  <c r="BA437" i="29"/>
  <c r="BB437" i="29"/>
  <c r="BC437" i="29"/>
  <c r="BD437" i="29"/>
  <c r="BE437" i="29"/>
  <c r="BF437" i="29"/>
  <c r="BG437" i="29"/>
  <c r="BH437" i="29"/>
  <c r="BI437" i="29"/>
  <c r="BJ437" i="29"/>
  <c r="BK437" i="29"/>
  <c r="BL437" i="29"/>
  <c r="BM437" i="29"/>
  <c r="BN437" i="29"/>
  <c r="BO437" i="29"/>
  <c r="BP437" i="29"/>
  <c r="AH438" i="29"/>
  <c r="AL438" i="29"/>
  <c r="AM438" i="29"/>
  <c r="AN438" i="29"/>
  <c r="AO438" i="29"/>
  <c r="AP438" i="29"/>
  <c r="AQ438" i="29"/>
  <c r="AR438" i="29"/>
  <c r="AS438" i="29"/>
  <c r="AT438" i="29"/>
  <c r="AU438" i="29"/>
  <c r="AV438" i="29"/>
  <c r="AW438" i="29"/>
  <c r="AX438" i="29"/>
  <c r="AY438" i="29"/>
  <c r="AZ438" i="29"/>
  <c r="BA438" i="29"/>
  <c r="BB438" i="29"/>
  <c r="BC438" i="29"/>
  <c r="BD438" i="29"/>
  <c r="BE438" i="29"/>
  <c r="BF438" i="29"/>
  <c r="BG438" i="29"/>
  <c r="BH438" i="29"/>
  <c r="BI438" i="29"/>
  <c r="BJ438" i="29"/>
  <c r="BK438" i="29"/>
  <c r="BL438" i="29"/>
  <c r="BM438" i="29"/>
  <c r="BN438" i="29"/>
  <c r="BO438" i="29"/>
  <c r="BP438" i="29"/>
  <c r="AH439" i="29"/>
  <c r="AL439" i="29"/>
  <c r="AM439" i="29"/>
  <c r="AN439" i="29"/>
  <c r="AO439" i="29"/>
  <c r="AP439" i="29"/>
  <c r="AQ439" i="29"/>
  <c r="AR439" i="29"/>
  <c r="AS439" i="29"/>
  <c r="AT439" i="29"/>
  <c r="AU439" i="29"/>
  <c r="AV439" i="29"/>
  <c r="AW439" i="29"/>
  <c r="AX439" i="29"/>
  <c r="AY439" i="29"/>
  <c r="AZ439" i="29"/>
  <c r="BA439" i="29"/>
  <c r="BB439" i="29"/>
  <c r="BC439" i="29"/>
  <c r="BD439" i="29"/>
  <c r="BE439" i="29"/>
  <c r="BF439" i="29"/>
  <c r="BG439" i="29"/>
  <c r="BH439" i="29"/>
  <c r="BI439" i="29"/>
  <c r="BJ439" i="29"/>
  <c r="BK439" i="29"/>
  <c r="BL439" i="29"/>
  <c r="BM439" i="29"/>
  <c r="BN439" i="29"/>
  <c r="BO439" i="29"/>
  <c r="BP439" i="29"/>
  <c r="AH440" i="29"/>
  <c r="AL440" i="29"/>
  <c r="AM440" i="29"/>
  <c r="AN440" i="29"/>
  <c r="AO440" i="29"/>
  <c r="AP440" i="29"/>
  <c r="AQ440" i="29"/>
  <c r="AR440" i="29"/>
  <c r="AS440" i="29"/>
  <c r="AT440" i="29"/>
  <c r="AU440" i="29"/>
  <c r="AV440" i="29"/>
  <c r="AW440" i="29"/>
  <c r="AX440" i="29"/>
  <c r="AY440" i="29"/>
  <c r="AZ440" i="29"/>
  <c r="BA440" i="29"/>
  <c r="BB440" i="29"/>
  <c r="BC440" i="29"/>
  <c r="BD440" i="29"/>
  <c r="BE440" i="29"/>
  <c r="BF440" i="29"/>
  <c r="BG440" i="29"/>
  <c r="BH440" i="29"/>
  <c r="BI440" i="29"/>
  <c r="BJ440" i="29"/>
  <c r="BK440" i="29"/>
  <c r="BL440" i="29"/>
  <c r="BM440" i="29"/>
  <c r="BN440" i="29"/>
  <c r="BO440" i="29"/>
  <c r="BP440" i="29"/>
  <c r="AH441" i="29"/>
  <c r="AL441" i="29"/>
  <c r="AM441" i="29"/>
  <c r="AN441" i="29"/>
  <c r="AO441" i="29"/>
  <c r="AP441" i="29"/>
  <c r="AQ441" i="29"/>
  <c r="AR441" i="29"/>
  <c r="AS441" i="29"/>
  <c r="AT441" i="29"/>
  <c r="AU441" i="29"/>
  <c r="AV441" i="29"/>
  <c r="AW441" i="29"/>
  <c r="AX441" i="29"/>
  <c r="AY441" i="29"/>
  <c r="AZ441" i="29"/>
  <c r="BA441" i="29"/>
  <c r="BB441" i="29"/>
  <c r="BC441" i="29"/>
  <c r="BD441" i="29"/>
  <c r="BE441" i="29"/>
  <c r="BF441" i="29"/>
  <c r="BG441" i="29"/>
  <c r="BH441" i="29"/>
  <c r="BI441" i="29"/>
  <c r="BJ441" i="29"/>
  <c r="BK441" i="29"/>
  <c r="BL441" i="29"/>
  <c r="BM441" i="29"/>
  <c r="BN441" i="29"/>
  <c r="BO441" i="29"/>
  <c r="BP441" i="29"/>
  <c r="AH442" i="29"/>
  <c r="AL442" i="29"/>
  <c r="AM442" i="29"/>
  <c r="AN442" i="29"/>
  <c r="AO442" i="29"/>
  <c r="AP442" i="29"/>
  <c r="AQ442" i="29"/>
  <c r="AR442" i="29"/>
  <c r="AS442" i="29"/>
  <c r="AT442" i="29"/>
  <c r="AU442" i="29"/>
  <c r="AV442" i="29"/>
  <c r="AW442" i="29"/>
  <c r="AX442" i="29"/>
  <c r="AY442" i="29"/>
  <c r="AZ442" i="29"/>
  <c r="BA442" i="29"/>
  <c r="BB442" i="29"/>
  <c r="BC442" i="29"/>
  <c r="BD442" i="29"/>
  <c r="BE442" i="29"/>
  <c r="BF442" i="29"/>
  <c r="BG442" i="29"/>
  <c r="BH442" i="29"/>
  <c r="BI442" i="29"/>
  <c r="BJ442" i="29"/>
  <c r="BK442" i="29"/>
  <c r="BL442" i="29"/>
  <c r="BM442" i="29"/>
  <c r="BN442" i="29"/>
  <c r="BO442" i="29"/>
  <c r="BP442" i="29"/>
  <c r="AH443" i="29"/>
  <c r="AL443" i="29"/>
  <c r="AM443" i="29"/>
  <c r="AN443" i="29"/>
  <c r="AO443" i="29"/>
  <c r="AP443" i="29"/>
  <c r="AQ443" i="29"/>
  <c r="AR443" i="29"/>
  <c r="AS443" i="29"/>
  <c r="AT443" i="29"/>
  <c r="AU443" i="29"/>
  <c r="AV443" i="29"/>
  <c r="AW443" i="29"/>
  <c r="AX443" i="29"/>
  <c r="AY443" i="29"/>
  <c r="AZ443" i="29"/>
  <c r="BA443" i="29"/>
  <c r="BB443" i="29"/>
  <c r="BC443" i="29"/>
  <c r="BD443" i="29"/>
  <c r="BE443" i="29"/>
  <c r="BF443" i="29"/>
  <c r="BG443" i="29"/>
  <c r="BH443" i="29"/>
  <c r="BI443" i="29"/>
  <c r="BJ443" i="29"/>
  <c r="BK443" i="29"/>
  <c r="BL443" i="29"/>
  <c r="BM443" i="29"/>
  <c r="BN443" i="29"/>
  <c r="BO443" i="29"/>
  <c r="BP443" i="29"/>
  <c r="AH444" i="29"/>
  <c r="AL444" i="29"/>
  <c r="AM444" i="29"/>
  <c r="AN444" i="29"/>
  <c r="AO444" i="29"/>
  <c r="AP444" i="29"/>
  <c r="AQ444" i="29"/>
  <c r="AR444" i="29"/>
  <c r="AS444" i="29"/>
  <c r="AT444" i="29"/>
  <c r="AU444" i="29"/>
  <c r="AV444" i="29"/>
  <c r="AW444" i="29"/>
  <c r="AX444" i="29"/>
  <c r="AY444" i="29"/>
  <c r="AZ444" i="29"/>
  <c r="BA444" i="29"/>
  <c r="BB444" i="29"/>
  <c r="BC444" i="29"/>
  <c r="BD444" i="29"/>
  <c r="BE444" i="29"/>
  <c r="BF444" i="29"/>
  <c r="BG444" i="29"/>
  <c r="BH444" i="29"/>
  <c r="BI444" i="29"/>
  <c r="BJ444" i="29"/>
  <c r="BK444" i="29"/>
  <c r="BL444" i="29"/>
  <c r="BM444" i="29"/>
  <c r="BN444" i="29"/>
  <c r="BO444" i="29"/>
  <c r="BP444" i="29"/>
  <c r="AH445" i="29"/>
  <c r="AL445" i="29"/>
  <c r="AM445" i="29"/>
  <c r="AN445" i="29"/>
  <c r="AO445" i="29"/>
  <c r="AP445" i="29"/>
  <c r="AQ445" i="29"/>
  <c r="AR445" i="29"/>
  <c r="AS445" i="29"/>
  <c r="AT445" i="29"/>
  <c r="AU445" i="29"/>
  <c r="AV445" i="29"/>
  <c r="AW445" i="29"/>
  <c r="AX445" i="29"/>
  <c r="AY445" i="29"/>
  <c r="AZ445" i="29"/>
  <c r="BA445" i="29"/>
  <c r="BB445" i="29"/>
  <c r="BC445" i="29"/>
  <c r="BD445" i="29"/>
  <c r="BE445" i="29"/>
  <c r="BF445" i="29"/>
  <c r="BG445" i="29"/>
  <c r="BH445" i="29"/>
  <c r="BI445" i="29"/>
  <c r="BJ445" i="29"/>
  <c r="BK445" i="29"/>
  <c r="BL445" i="29"/>
  <c r="BM445" i="29"/>
  <c r="BN445" i="29"/>
  <c r="BO445" i="29"/>
  <c r="BP445" i="29"/>
  <c r="AH446" i="29"/>
  <c r="AL446" i="29"/>
  <c r="AM446" i="29"/>
  <c r="AN446" i="29"/>
  <c r="AO446" i="29"/>
  <c r="AP446" i="29"/>
  <c r="AQ446" i="29"/>
  <c r="AR446" i="29"/>
  <c r="AS446" i="29"/>
  <c r="AT446" i="29"/>
  <c r="AU446" i="29"/>
  <c r="AV446" i="29"/>
  <c r="AW446" i="29"/>
  <c r="AX446" i="29"/>
  <c r="AY446" i="29"/>
  <c r="AZ446" i="29"/>
  <c r="BA446" i="29"/>
  <c r="BB446" i="29"/>
  <c r="BC446" i="29"/>
  <c r="BD446" i="29"/>
  <c r="BE446" i="29"/>
  <c r="BF446" i="29"/>
  <c r="BG446" i="29"/>
  <c r="BH446" i="29"/>
  <c r="BI446" i="29"/>
  <c r="BJ446" i="29"/>
  <c r="BK446" i="29"/>
  <c r="BL446" i="29"/>
  <c r="BM446" i="29"/>
  <c r="BN446" i="29"/>
  <c r="BO446" i="29"/>
  <c r="BP446" i="29"/>
  <c r="AH447" i="29"/>
  <c r="AL447" i="29"/>
  <c r="AM447" i="29"/>
  <c r="AN447" i="29"/>
  <c r="AO447" i="29"/>
  <c r="AP447" i="29"/>
  <c r="AQ447" i="29"/>
  <c r="AR447" i="29"/>
  <c r="AS447" i="29"/>
  <c r="AT447" i="29"/>
  <c r="AU447" i="29"/>
  <c r="AV447" i="29"/>
  <c r="AW447" i="29"/>
  <c r="AX447" i="29"/>
  <c r="AY447" i="29"/>
  <c r="AZ447" i="29"/>
  <c r="BA447" i="29"/>
  <c r="BB447" i="29"/>
  <c r="BC447" i="29"/>
  <c r="BD447" i="29"/>
  <c r="BE447" i="29"/>
  <c r="BF447" i="29"/>
  <c r="BG447" i="29"/>
  <c r="BH447" i="29"/>
  <c r="BI447" i="29"/>
  <c r="BJ447" i="29"/>
  <c r="BK447" i="29"/>
  <c r="BL447" i="29"/>
  <c r="BM447" i="29"/>
  <c r="BN447" i="29"/>
  <c r="BO447" i="29"/>
  <c r="BP447" i="29"/>
  <c r="AH448" i="29"/>
  <c r="AL448" i="29"/>
  <c r="AM448" i="29"/>
  <c r="AN448" i="29"/>
  <c r="AO448" i="29"/>
  <c r="AP448" i="29"/>
  <c r="AQ448" i="29"/>
  <c r="AR448" i="29"/>
  <c r="AS448" i="29"/>
  <c r="AT448" i="29"/>
  <c r="AU448" i="29"/>
  <c r="AV448" i="29"/>
  <c r="AW448" i="29"/>
  <c r="AX448" i="29"/>
  <c r="AY448" i="29"/>
  <c r="AZ448" i="29"/>
  <c r="BA448" i="29"/>
  <c r="BB448" i="29"/>
  <c r="BC448" i="29"/>
  <c r="BD448" i="29"/>
  <c r="BE448" i="29"/>
  <c r="BF448" i="29"/>
  <c r="BG448" i="29"/>
  <c r="BH448" i="29"/>
  <c r="BI448" i="29"/>
  <c r="BJ448" i="29"/>
  <c r="BK448" i="29"/>
  <c r="BL448" i="29"/>
  <c r="BM448" i="29"/>
  <c r="BN448" i="29"/>
  <c r="BO448" i="29"/>
  <c r="BP448" i="29"/>
  <c r="AH449" i="29"/>
  <c r="AL449" i="29"/>
  <c r="AM449" i="29"/>
  <c r="AN449" i="29"/>
  <c r="AO449" i="29"/>
  <c r="AP449" i="29"/>
  <c r="AQ449" i="29"/>
  <c r="AR449" i="29"/>
  <c r="AS449" i="29"/>
  <c r="AT449" i="29"/>
  <c r="AU449" i="29"/>
  <c r="AV449" i="29"/>
  <c r="AW449" i="29"/>
  <c r="AX449" i="29"/>
  <c r="AY449" i="29"/>
  <c r="AZ449" i="29"/>
  <c r="BA449" i="29"/>
  <c r="BB449" i="29"/>
  <c r="BC449" i="29"/>
  <c r="BD449" i="29"/>
  <c r="BE449" i="29"/>
  <c r="BF449" i="29"/>
  <c r="BG449" i="29"/>
  <c r="BH449" i="29"/>
  <c r="BI449" i="29"/>
  <c r="BJ449" i="29"/>
  <c r="BK449" i="29"/>
  <c r="BL449" i="29"/>
  <c r="BM449" i="29"/>
  <c r="BN449" i="29"/>
  <c r="BO449" i="29"/>
  <c r="BP449" i="29"/>
  <c r="B449" i="29"/>
  <c r="B448" i="29"/>
  <c r="B447" i="29"/>
  <c r="B446" i="29"/>
  <c r="B445" i="29"/>
  <c r="B444" i="29"/>
  <c r="B443" i="29"/>
  <c r="B442" i="29"/>
  <c r="B441" i="29"/>
  <c r="B440" i="29"/>
  <c r="B439" i="29"/>
  <c r="B438" i="29"/>
  <c r="B437" i="29"/>
  <c r="B436" i="29"/>
  <c r="B435" i="29"/>
  <c r="B434" i="29"/>
  <c r="B433" i="29"/>
  <c r="B432" i="29"/>
  <c r="B431" i="29"/>
  <c r="B430" i="29"/>
  <c r="B429" i="29"/>
  <c r="B428" i="29"/>
  <c r="B427" i="29"/>
  <c r="B426" i="29"/>
  <c r="B425" i="29"/>
  <c r="B424" i="29"/>
  <c r="B423" i="29"/>
  <c r="B422" i="29"/>
  <c r="B421" i="29"/>
  <c r="B420" i="29"/>
  <c r="B419" i="29"/>
  <c r="B418" i="29"/>
  <c r="B417" i="29"/>
  <c r="B416" i="29"/>
  <c r="B415" i="29"/>
  <c r="B414" i="29"/>
  <c r="B413" i="29"/>
  <c r="B412" i="29"/>
  <c r="B411" i="29"/>
  <c r="B410" i="29"/>
  <c r="B409" i="29"/>
  <c r="B408" i="29"/>
  <c r="B407" i="29"/>
  <c r="B406" i="29"/>
  <c r="B405" i="29"/>
  <c r="B404" i="29"/>
  <c r="B403" i="29"/>
  <c r="B402" i="29"/>
  <c r="B401" i="29"/>
  <c r="B400" i="29"/>
  <c r="B399" i="29"/>
  <c r="B398" i="29"/>
  <c r="B397" i="29"/>
  <c r="B396" i="29"/>
  <c r="B395" i="29"/>
  <c r="B394" i="29"/>
  <c r="B393" i="29"/>
  <c r="B392" i="29"/>
  <c r="B391" i="29"/>
  <c r="B390" i="29"/>
  <c r="B389" i="29"/>
  <c r="B388" i="29"/>
  <c r="B387" i="29"/>
  <c r="B386" i="29"/>
  <c r="B385" i="29"/>
  <c r="B384" i="29"/>
  <c r="B383" i="29"/>
  <c r="B382" i="29"/>
  <c r="B381" i="29"/>
  <c r="B380" i="29"/>
  <c r="B379" i="29"/>
  <c r="B378" i="29"/>
  <c r="B377" i="29"/>
  <c r="B376" i="29"/>
  <c r="B375" i="29"/>
  <c r="B374" i="29"/>
  <c r="B373" i="29"/>
  <c r="B372" i="29"/>
  <c r="B371" i="29"/>
  <c r="B370" i="29"/>
  <c r="B369" i="29"/>
  <c r="B368" i="29"/>
  <c r="B367" i="29"/>
  <c r="B366" i="29"/>
  <c r="B365" i="29"/>
  <c r="B364" i="29"/>
  <c r="B363" i="29"/>
  <c r="B362" i="29"/>
  <c r="B361" i="29"/>
  <c r="B360" i="29"/>
  <c r="B359" i="29"/>
  <c r="B358" i="29"/>
  <c r="B357" i="29"/>
  <c r="B356" i="29"/>
  <c r="B355" i="29"/>
  <c r="B354" i="29"/>
  <c r="B353" i="29"/>
  <c r="B352" i="29"/>
  <c r="B351" i="29"/>
  <c r="B350" i="29"/>
  <c r="B349" i="29"/>
  <c r="B348" i="29"/>
  <c r="B347" i="29"/>
  <c r="B346" i="29"/>
  <c r="B345" i="29"/>
  <c r="B344" i="29"/>
  <c r="B343" i="29"/>
  <c r="B342" i="29"/>
  <c r="B341" i="29"/>
  <c r="B340" i="29"/>
  <c r="B339" i="29"/>
  <c r="B338" i="29"/>
  <c r="B337" i="29"/>
  <c r="B336" i="29"/>
  <c r="B335" i="29"/>
  <c r="B334" i="29"/>
  <c r="B333" i="29"/>
  <c r="B332" i="29"/>
  <c r="B331" i="29"/>
  <c r="B330" i="29"/>
  <c r="B329" i="29"/>
  <c r="B328" i="29"/>
  <c r="B327" i="29"/>
  <c r="B326" i="29"/>
  <c r="B325" i="29"/>
  <c r="B324" i="29"/>
  <c r="B323" i="29"/>
  <c r="B322" i="29"/>
  <c r="B321" i="29"/>
  <c r="B320" i="29"/>
  <c r="B319" i="29"/>
  <c r="B318" i="29"/>
  <c r="B317" i="29"/>
  <c r="B316" i="29"/>
  <c r="B315" i="29"/>
  <c r="B314" i="29"/>
  <c r="B313" i="29"/>
  <c r="B312" i="29"/>
  <c r="B311" i="29"/>
  <c r="B310" i="29"/>
  <c r="B309" i="29"/>
  <c r="B308" i="29"/>
  <c r="B307" i="29"/>
  <c r="B306" i="29"/>
  <c r="B305" i="29"/>
  <c r="B304" i="29"/>
  <c r="B303" i="29"/>
  <c r="B302" i="29"/>
  <c r="B301" i="29"/>
  <c r="B300" i="29"/>
  <c r="B299" i="29"/>
  <c r="B298" i="29"/>
  <c r="B297" i="29"/>
  <c r="B296" i="29"/>
  <c r="B295" i="29"/>
  <c r="B294" i="29"/>
  <c r="B293" i="29"/>
  <c r="B292" i="29"/>
  <c r="B291" i="29"/>
  <c r="B290" i="29"/>
  <c r="B289" i="29"/>
  <c r="B288" i="29"/>
  <c r="B287" i="29"/>
  <c r="B286" i="29"/>
  <c r="B285" i="29"/>
  <c r="B284" i="29"/>
  <c r="B283" i="29"/>
  <c r="B282" i="29"/>
  <c r="B281" i="29"/>
  <c r="B280" i="29"/>
  <c r="B279" i="29"/>
  <c r="B278" i="29"/>
  <c r="B277" i="29"/>
  <c r="B276" i="29"/>
  <c r="B275" i="29"/>
  <c r="B274" i="29"/>
  <c r="B273" i="29"/>
  <c r="B272" i="29"/>
  <c r="B271" i="29"/>
  <c r="B270" i="29"/>
  <c r="B269" i="29"/>
  <c r="B268" i="29"/>
  <c r="B267" i="29"/>
  <c r="B266" i="29"/>
  <c r="B265" i="29"/>
  <c r="B264" i="29"/>
  <c r="B263" i="29"/>
  <c r="B262" i="29"/>
  <c r="B261" i="29"/>
  <c r="B260" i="29"/>
  <c r="B259" i="29"/>
  <c r="B258" i="29"/>
  <c r="B257" i="29"/>
  <c r="B256" i="29"/>
  <c r="B255" i="29"/>
  <c r="B254" i="29"/>
  <c r="B253" i="29"/>
  <c r="B252" i="29"/>
  <c r="B251" i="29"/>
  <c r="B250" i="29"/>
  <c r="B249" i="29"/>
  <c r="B248" i="29"/>
  <c r="B247" i="29"/>
  <c r="B246" i="29"/>
  <c r="B245" i="29"/>
  <c r="B244" i="29"/>
  <c r="B243" i="29"/>
  <c r="B242" i="29"/>
  <c r="B241" i="29"/>
  <c r="B240" i="29"/>
  <c r="B239" i="29"/>
  <c r="B238" i="29"/>
  <c r="B237" i="29"/>
  <c r="B236" i="29"/>
  <c r="B235" i="29"/>
  <c r="B234" i="29"/>
  <c r="B233" i="29"/>
  <c r="B232" i="29"/>
  <c r="B231" i="29"/>
  <c r="B230" i="29"/>
  <c r="B229" i="29"/>
  <c r="B228" i="29"/>
  <c r="B227" i="29"/>
  <c r="B226" i="29"/>
  <c r="B225" i="29"/>
  <c r="B224" i="29"/>
  <c r="B223" i="29"/>
  <c r="B222" i="29"/>
  <c r="B221" i="29"/>
  <c r="B220" i="29"/>
  <c r="B219" i="29"/>
  <c r="B218" i="29"/>
  <c r="B217" i="29"/>
  <c r="B216" i="29"/>
  <c r="B215" i="29"/>
  <c r="B214" i="29"/>
  <c r="B213" i="29"/>
  <c r="B212" i="29"/>
  <c r="B211" i="29"/>
  <c r="B210" i="29"/>
  <c r="B209" i="29"/>
  <c r="B208" i="29"/>
  <c r="B207" i="29"/>
  <c r="B206" i="29"/>
  <c r="B205" i="29"/>
  <c r="B204" i="29"/>
  <c r="B203" i="29"/>
  <c r="B202" i="29"/>
  <c r="B201" i="29"/>
  <c r="B200" i="29"/>
  <c r="B199" i="29"/>
  <c r="B198" i="29"/>
  <c r="B197" i="29"/>
  <c r="B196" i="29"/>
  <c r="B195" i="29"/>
  <c r="B194" i="29"/>
  <c r="B193" i="29"/>
  <c r="B192" i="29"/>
  <c r="B191" i="29"/>
  <c r="B190" i="29"/>
  <c r="B189" i="29"/>
  <c r="B188" i="29"/>
  <c r="B187" i="29"/>
  <c r="B186" i="29"/>
  <c r="B185" i="29"/>
  <c r="B184" i="29"/>
  <c r="B183" i="29"/>
  <c r="B182" i="29"/>
  <c r="B181" i="29"/>
  <c r="B180" i="29"/>
  <c r="B179" i="29"/>
  <c r="B178" i="29"/>
  <c r="B177" i="29"/>
  <c r="B176" i="29"/>
  <c r="B175" i="29"/>
  <c r="B174" i="29"/>
  <c r="B173" i="29"/>
  <c r="B172" i="29"/>
  <c r="B171" i="29"/>
  <c r="B170" i="29"/>
  <c r="B169" i="29"/>
  <c r="B168" i="29"/>
  <c r="B167" i="29"/>
  <c r="B166" i="29"/>
  <c r="B165" i="29"/>
  <c r="B164" i="29"/>
  <c r="B163" i="29"/>
  <c r="B162" i="29"/>
  <c r="B161" i="29"/>
  <c r="B160" i="29"/>
  <c r="B159" i="29"/>
  <c r="B158" i="29"/>
  <c r="B157" i="29"/>
  <c r="B156" i="29"/>
  <c r="B155" i="29"/>
  <c r="B154" i="29"/>
  <c r="B153" i="29"/>
  <c r="B152" i="29"/>
  <c r="B151" i="29"/>
  <c r="B150" i="29"/>
  <c r="B149" i="29"/>
  <c r="B148" i="29"/>
  <c r="B147" i="29"/>
  <c r="B146" i="29"/>
  <c r="B145" i="29"/>
  <c r="B144" i="29"/>
  <c r="B143" i="29"/>
  <c r="B142" i="29"/>
  <c r="B141" i="29"/>
  <c r="B140" i="29"/>
  <c r="B139" i="29"/>
  <c r="B138" i="29"/>
  <c r="B137" i="29"/>
  <c r="B136" i="29"/>
  <c r="B135" i="29"/>
  <c r="B134" i="29"/>
  <c r="B133" i="29"/>
  <c r="B132" i="29"/>
  <c r="B131" i="29"/>
  <c r="B130" i="29"/>
  <c r="B129" i="29"/>
  <c r="B128" i="29"/>
  <c r="B127" i="29"/>
  <c r="B126" i="29"/>
  <c r="B125" i="29"/>
  <c r="B124" i="29"/>
  <c r="B123" i="29"/>
  <c r="B122" i="29"/>
  <c r="B121" i="29"/>
  <c r="B120" i="29"/>
  <c r="B119" i="29"/>
  <c r="B118" i="29"/>
  <c r="B117" i="29"/>
  <c r="B116" i="29"/>
  <c r="B115" i="29"/>
  <c r="B114" i="29"/>
  <c r="B113" i="29"/>
  <c r="B112" i="29"/>
  <c r="B111" i="29"/>
  <c r="B110" i="29"/>
  <c r="B109" i="29"/>
  <c r="B108" i="29"/>
  <c r="B107" i="29"/>
  <c r="B106" i="29"/>
  <c r="B105" i="29"/>
  <c r="B104" i="29"/>
  <c r="B103" i="29"/>
  <c r="B102" i="29"/>
  <c r="B101" i="29"/>
  <c r="B100" i="29"/>
  <c r="B99" i="29"/>
  <c r="B98" i="29"/>
  <c r="B97" i="29"/>
  <c r="B96" i="29"/>
  <c r="B95" i="29"/>
  <c r="B94" i="29"/>
  <c r="B93" i="29"/>
  <c r="B92" i="29"/>
  <c r="B91" i="29"/>
  <c r="B90" i="29"/>
  <c r="B89" i="29"/>
  <c r="B88" i="29"/>
  <c r="B87" i="29"/>
  <c r="B86" i="29"/>
  <c r="B85" i="29"/>
  <c r="B84" i="29"/>
  <c r="B83" i="29"/>
  <c r="B82" i="29"/>
  <c r="B81" i="29"/>
  <c r="B80" i="29"/>
  <c r="B79" i="29"/>
  <c r="B78" i="29"/>
  <c r="B77" i="29"/>
  <c r="B76" i="29"/>
  <c r="B75" i="29"/>
  <c r="B74" i="29"/>
  <c r="B73" i="29"/>
  <c r="B72" i="29"/>
  <c r="B71" i="29"/>
  <c r="B70" i="29"/>
  <c r="B69" i="29"/>
  <c r="B68" i="29"/>
  <c r="B67" i="29"/>
  <c r="B66" i="29"/>
  <c r="B65" i="29"/>
  <c r="B64" i="29"/>
  <c r="B63" i="29"/>
  <c r="B62" i="29"/>
  <c r="B61" i="29"/>
  <c r="B60" i="29"/>
  <c r="B59" i="29"/>
  <c r="B58" i="29"/>
  <c r="B57" i="29"/>
  <c r="B56" i="29"/>
  <c r="B55" i="29"/>
  <c r="B54" i="29"/>
  <c r="B53" i="29"/>
  <c r="B52" i="29"/>
  <c r="B51" i="29"/>
  <c r="B50" i="29"/>
  <c r="B49" i="29"/>
  <c r="B48" i="29"/>
  <c r="B47" i="29"/>
  <c r="B46" i="29"/>
  <c r="B45" i="29"/>
  <c r="B44" i="29"/>
  <c r="B43" i="29"/>
  <c r="B42" i="29"/>
  <c r="B41" i="29"/>
  <c r="B40" i="29"/>
  <c r="B39" i="29"/>
  <c r="B38" i="29"/>
  <c r="B37" i="29"/>
  <c r="B36" i="29"/>
  <c r="B35" i="29"/>
  <c r="B34" i="29"/>
  <c r="B33" i="29"/>
  <c r="B32" i="29"/>
  <c r="B31" i="29"/>
  <c r="B30" i="29"/>
  <c r="B29" i="29"/>
  <c r="B28" i="29"/>
  <c r="B27" i="29"/>
  <c r="B26" i="29"/>
  <c r="B25" i="29"/>
  <c r="B24" i="29"/>
  <c r="B23" i="29"/>
  <c r="B22" i="29"/>
  <c r="B21" i="29"/>
  <c r="B20" i="29"/>
  <c r="B19" i="29"/>
  <c r="B18" i="29"/>
  <c r="B17" i="29"/>
  <c r="B16" i="29"/>
  <c r="B15" i="29"/>
  <c r="B14" i="29"/>
  <c r="B13" i="29"/>
  <c r="B12" i="29"/>
  <c r="EJ407" i="23"/>
  <c r="EI407" i="23" s="1"/>
  <c r="EJ408" i="23"/>
  <c r="EI408" i="23" s="1"/>
  <c r="EJ409" i="23"/>
  <c r="EI409" i="23" s="1"/>
  <c r="EJ410" i="23"/>
  <c r="EI410" i="23" s="1"/>
  <c r="EJ411" i="23"/>
  <c r="EI411" i="23" s="1"/>
  <c r="EJ412" i="23"/>
  <c r="EI412" i="23" s="1"/>
  <c r="EJ413" i="23"/>
  <c r="EI413" i="23" s="1"/>
  <c r="EJ414" i="23"/>
  <c r="EI414" i="23" s="1"/>
  <c r="EJ415" i="23"/>
  <c r="EI415" i="23" s="1"/>
  <c r="EJ416" i="23"/>
  <c r="EI416" i="23" s="1"/>
  <c r="EJ417" i="23"/>
  <c r="EI417" i="23" s="1"/>
  <c r="EJ418" i="23"/>
  <c r="EI418" i="23" s="1"/>
  <c r="EJ419" i="23"/>
  <c r="EI419" i="23" s="1"/>
  <c r="EJ420" i="23"/>
  <c r="EI420" i="23" s="1"/>
  <c r="EJ421" i="23"/>
  <c r="EI421" i="23" s="1"/>
  <c r="EJ422" i="23"/>
  <c r="EI422" i="23" s="1"/>
  <c r="EJ423" i="23"/>
  <c r="EI423" i="23" s="1"/>
  <c r="EJ424" i="23"/>
  <c r="EI424" i="23" s="1"/>
  <c r="EJ425" i="23"/>
  <c r="EI425" i="23" s="1"/>
  <c r="EJ426" i="23"/>
  <c r="EI426" i="23" s="1"/>
  <c r="EJ427" i="23"/>
  <c r="EI427" i="23" s="1"/>
  <c r="EJ428" i="23"/>
  <c r="EI428" i="23" s="1"/>
  <c r="EJ429" i="23"/>
  <c r="EI429" i="23" s="1"/>
  <c r="EJ430" i="23"/>
  <c r="EI430" i="23" s="1"/>
  <c r="EJ431" i="23"/>
  <c r="EI431" i="23" s="1"/>
  <c r="EJ432" i="23"/>
  <c r="EI432" i="23" s="1"/>
  <c r="EJ433" i="23"/>
  <c r="EI433" i="23" s="1"/>
  <c r="EJ434" i="23"/>
  <c r="EI434" i="23" s="1"/>
  <c r="EJ435" i="23"/>
  <c r="EI435" i="23" s="1"/>
  <c r="EJ436" i="23"/>
  <c r="EI436" i="23" s="1"/>
  <c r="EJ437" i="23"/>
  <c r="EI437" i="23" s="1"/>
  <c r="EJ438" i="23"/>
  <c r="EI438" i="23" s="1"/>
  <c r="EJ439" i="23"/>
  <c r="EI439" i="23" s="1"/>
  <c r="EJ440" i="23"/>
  <c r="EI440" i="23" s="1"/>
  <c r="EJ442" i="23"/>
  <c r="EI442" i="23" s="1"/>
  <c r="EJ443" i="23"/>
  <c r="EI443" i="23" s="1"/>
  <c r="EJ444" i="23"/>
  <c r="EI444" i="23" s="1"/>
  <c r="EJ445" i="23"/>
  <c r="EI445" i="23" s="1"/>
  <c r="EJ446" i="23"/>
  <c r="EI446" i="23" s="1"/>
  <c r="EJ447" i="23"/>
  <c r="EI447" i="23" s="1"/>
  <c r="EJ448" i="23"/>
  <c r="EI448" i="23" s="1"/>
  <c r="EJ449" i="23"/>
  <c r="EI449" i="23" s="1"/>
  <c r="EJ450" i="23"/>
  <c r="EI450" i="23" s="1"/>
  <c r="EJ451" i="23"/>
  <c r="EI451" i="23" s="1"/>
  <c r="EJ452" i="23"/>
  <c r="EI452" i="23" s="1"/>
  <c r="EJ453" i="23"/>
  <c r="EI453" i="23" s="1"/>
  <c r="EJ454" i="23"/>
  <c r="EI454" i="23" s="1"/>
  <c r="EJ455" i="23"/>
  <c r="EI455" i="23" s="1"/>
  <c r="EJ456" i="23"/>
  <c r="EI456" i="23" s="1"/>
  <c r="EJ457" i="23"/>
  <c r="EI457" i="23" s="1"/>
  <c r="EJ458" i="23"/>
  <c r="EI458" i="23" s="1"/>
  <c r="EJ459" i="23"/>
  <c r="EI459" i="23" s="1"/>
  <c r="EJ460" i="23"/>
  <c r="EI460" i="23" s="1"/>
  <c r="EJ461" i="23"/>
  <c r="EI461" i="23" s="1"/>
  <c r="EJ462" i="23"/>
  <c r="EI462" i="23" s="1"/>
  <c r="CO2" i="49"/>
  <c r="CO4" i="49" s="1"/>
  <c r="EJ406" i="23"/>
  <c r="EI406" i="23" s="1"/>
  <c r="EJ405" i="23"/>
  <c r="EI405" i="23" s="1"/>
  <c r="EJ404" i="23"/>
  <c r="EI404" i="23" s="1"/>
  <c r="EJ403" i="23"/>
  <c r="EI403" i="23" s="1"/>
  <c r="EJ402" i="23"/>
  <c r="EI402" i="23" s="1"/>
  <c r="EJ401" i="23"/>
  <c r="EI401" i="23" s="1"/>
  <c r="EJ400" i="23"/>
  <c r="EI400" i="23" s="1"/>
  <c r="EJ399" i="23"/>
  <c r="EI399" i="23" s="1"/>
  <c r="EJ398" i="23"/>
  <c r="EI398" i="23" s="1"/>
  <c r="EJ397" i="23"/>
  <c r="EI397" i="23" s="1"/>
  <c r="EJ396" i="23"/>
  <c r="EI396" i="23" s="1"/>
  <c r="EJ395" i="23"/>
  <c r="EI395" i="23" s="1"/>
  <c r="EJ394" i="23"/>
  <c r="EI394" i="23" s="1"/>
  <c r="EJ393" i="23"/>
  <c r="EI393" i="23" s="1"/>
  <c r="EJ392" i="23"/>
  <c r="EI392" i="23" s="1"/>
  <c r="EJ391" i="23"/>
  <c r="EI391" i="23" s="1"/>
  <c r="EJ390" i="23"/>
  <c r="EI390" i="23" s="1"/>
  <c r="EJ389" i="23"/>
  <c r="EI389" i="23" s="1"/>
  <c r="EJ388" i="23"/>
  <c r="EI388" i="23" s="1"/>
  <c r="EJ387" i="23"/>
  <c r="EI387" i="23" s="1"/>
  <c r="EJ386" i="23"/>
  <c r="EI386" i="23" s="1"/>
  <c r="EJ385" i="23"/>
  <c r="EI385" i="23" s="1"/>
  <c r="EJ384" i="23"/>
  <c r="EI384" i="23" s="1"/>
  <c r="EJ383" i="23"/>
  <c r="EI383" i="23" s="1"/>
  <c r="EJ382" i="23"/>
  <c r="EI382" i="23" s="1"/>
  <c r="EJ381" i="23"/>
  <c r="EI381" i="23" s="1"/>
  <c r="EJ380" i="23"/>
  <c r="EI380" i="23" s="1"/>
  <c r="EJ379" i="23"/>
  <c r="EI379" i="23" s="1"/>
  <c r="EJ378" i="23"/>
  <c r="EI378" i="23" s="1"/>
  <c r="EJ377" i="23"/>
  <c r="EI377" i="23" s="1"/>
  <c r="EJ376" i="23"/>
  <c r="EI376" i="23" s="1"/>
  <c r="EJ375" i="23"/>
  <c r="EI375" i="23" s="1"/>
  <c r="EJ374" i="23"/>
  <c r="EI374" i="23" s="1"/>
  <c r="EJ373" i="23"/>
  <c r="EI373" i="23" s="1"/>
  <c r="EJ372" i="23"/>
  <c r="EI372" i="23" s="1"/>
  <c r="EJ371" i="23"/>
  <c r="EI371" i="23" s="1"/>
  <c r="EJ370" i="23"/>
  <c r="EI370" i="23" s="1"/>
  <c r="EJ369" i="23"/>
  <c r="EI369" i="23" s="1"/>
  <c r="EJ368" i="23"/>
  <c r="EI368" i="23" s="1"/>
  <c r="EJ367" i="23"/>
  <c r="EI367" i="23" s="1"/>
  <c r="EJ366" i="23"/>
  <c r="EI366" i="23" s="1"/>
  <c r="EJ365" i="23"/>
  <c r="EI365" i="23" s="1"/>
  <c r="EJ364" i="23"/>
  <c r="EI364" i="23" s="1"/>
  <c r="EJ363" i="23"/>
  <c r="EI363" i="23" s="1"/>
  <c r="EJ362" i="23"/>
  <c r="EI362" i="23" s="1"/>
  <c r="EJ361" i="23"/>
  <c r="EI361" i="23" s="1"/>
  <c r="EJ360" i="23"/>
  <c r="EI360" i="23" s="1"/>
  <c r="EJ359" i="23"/>
  <c r="EI359" i="23" s="1"/>
  <c r="EJ358" i="23"/>
  <c r="EI358" i="23" s="1"/>
  <c r="EJ357" i="23"/>
  <c r="EI357" i="23" s="1"/>
  <c r="EJ356" i="23"/>
  <c r="EI356" i="23" s="1"/>
  <c r="EJ355" i="23"/>
  <c r="EI355" i="23" s="1"/>
  <c r="EJ354" i="23"/>
  <c r="EI354" i="23" s="1"/>
  <c r="EJ353" i="23"/>
  <c r="EI353" i="23" s="1"/>
  <c r="EJ352" i="23"/>
  <c r="EI352" i="23" s="1"/>
  <c r="EJ351" i="23"/>
  <c r="EI351" i="23" s="1"/>
  <c r="EJ350" i="23"/>
  <c r="EI350" i="23" s="1"/>
  <c r="EJ349" i="23"/>
  <c r="EI349" i="23" s="1"/>
  <c r="EJ348" i="23"/>
  <c r="EI348" i="23" s="1"/>
  <c r="EJ347" i="23"/>
  <c r="EI347" i="23" s="1"/>
  <c r="EJ346" i="23"/>
  <c r="EI346" i="23" s="1"/>
  <c r="EJ345" i="23"/>
  <c r="EI345" i="23" s="1"/>
  <c r="EJ344" i="23"/>
  <c r="EI344" i="23" s="1"/>
  <c r="EJ343" i="23"/>
  <c r="EI343" i="23" s="1"/>
  <c r="EJ342" i="23"/>
  <c r="EI342" i="23" s="1"/>
  <c r="EJ341" i="23"/>
  <c r="EI341" i="23" s="1"/>
  <c r="EJ340" i="23"/>
  <c r="EI340" i="23" s="1"/>
  <c r="EJ339" i="23"/>
  <c r="EI339" i="23" s="1"/>
  <c r="EJ338" i="23"/>
  <c r="EI338" i="23" s="1"/>
  <c r="EJ337" i="23"/>
  <c r="EI337" i="23" s="1"/>
  <c r="EJ336" i="23"/>
  <c r="EI336" i="23" s="1"/>
  <c r="EJ335" i="23"/>
  <c r="EI335" i="23" s="1"/>
  <c r="EJ334" i="23"/>
  <c r="EI334" i="23" s="1"/>
  <c r="EJ333" i="23"/>
  <c r="EI333" i="23" s="1"/>
  <c r="EJ332" i="23"/>
  <c r="EI332" i="23" s="1"/>
  <c r="EJ331" i="23"/>
  <c r="EI331" i="23" s="1"/>
  <c r="EJ330" i="23"/>
  <c r="EI330" i="23" s="1"/>
  <c r="EJ329" i="23"/>
  <c r="EI329" i="23" s="1"/>
  <c r="EJ328" i="23"/>
  <c r="EI328" i="23" s="1"/>
  <c r="EJ327" i="23"/>
  <c r="EI327" i="23" s="1"/>
  <c r="EJ326" i="23"/>
  <c r="EI326" i="23" s="1"/>
  <c r="EJ325" i="23"/>
  <c r="EI325" i="23" s="1"/>
  <c r="EJ324" i="23"/>
  <c r="EI324" i="23" s="1"/>
  <c r="EJ323" i="23"/>
  <c r="EI323" i="23" s="1"/>
  <c r="EJ322" i="23"/>
  <c r="EI322" i="23" s="1"/>
  <c r="EJ321" i="23"/>
  <c r="EI321" i="23" s="1"/>
  <c r="EJ320" i="23"/>
  <c r="EI320" i="23" s="1"/>
  <c r="EJ319" i="23"/>
  <c r="EI319" i="23" s="1"/>
  <c r="EJ318" i="23"/>
  <c r="EI318" i="23" s="1"/>
  <c r="EJ317" i="23"/>
  <c r="EI317" i="23" s="1"/>
  <c r="EJ316" i="23"/>
  <c r="EI316" i="23" s="1"/>
  <c r="EJ315" i="23"/>
  <c r="EI315" i="23" s="1"/>
  <c r="EJ314" i="23"/>
  <c r="EI314" i="23" s="1"/>
  <c r="EJ313" i="23"/>
  <c r="EI313" i="23" s="1"/>
  <c r="EJ312" i="23"/>
  <c r="EI312" i="23" s="1"/>
  <c r="EJ311" i="23"/>
  <c r="EI311" i="23" s="1"/>
  <c r="EJ310" i="23"/>
  <c r="EI310" i="23" s="1"/>
  <c r="EJ309" i="23"/>
  <c r="EI309" i="23" s="1"/>
  <c r="EJ308" i="23"/>
  <c r="EI308" i="23" s="1"/>
  <c r="EJ307" i="23"/>
  <c r="EI307" i="23" s="1"/>
  <c r="EJ306" i="23"/>
  <c r="EI306" i="23" s="1"/>
  <c r="EJ305" i="23"/>
  <c r="EI305" i="23" s="1"/>
  <c r="EJ304" i="23"/>
  <c r="EI304" i="23" s="1"/>
  <c r="EJ303" i="23"/>
  <c r="EI303" i="23" s="1"/>
  <c r="EJ302" i="23"/>
  <c r="EI302" i="23" s="1"/>
  <c r="EJ301" i="23"/>
  <c r="EI301" i="23" s="1"/>
  <c r="EJ300" i="23"/>
  <c r="EI300" i="23" s="1"/>
  <c r="EJ299" i="23"/>
  <c r="EI299" i="23" s="1"/>
  <c r="EJ298" i="23"/>
  <c r="EI298" i="23" s="1"/>
  <c r="EJ297" i="23"/>
  <c r="EI297" i="23" s="1"/>
  <c r="EJ296" i="23"/>
  <c r="EI296" i="23" s="1"/>
  <c r="EJ295" i="23"/>
  <c r="EI295" i="23" s="1"/>
  <c r="EJ294" i="23"/>
  <c r="EI294" i="23" s="1"/>
  <c r="EJ293" i="23"/>
  <c r="EI293" i="23" s="1"/>
  <c r="EJ292" i="23"/>
  <c r="EI292" i="23" s="1"/>
  <c r="EJ291" i="23"/>
  <c r="EI291" i="23" s="1"/>
  <c r="EJ290" i="23"/>
  <c r="EI290" i="23" s="1"/>
  <c r="EJ289" i="23"/>
  <c r="EI289" i="23" s="1"/>
  <c r="EJ288" i="23"/>
  <c r="EI288" i="23" s="1"/>
  <c r="EJ287" i="23"/>
  <c r="EI287" i="23" s="1"/>
  <c r="EJ286" i="23"/>
  <c r="EI286" i="23" s="1"/>
  <c r="EJ285" i="23"/>
  <c r="EI285" i="23" s="1"/>
  <c r="EJ284" i="23"/>
  <c r="EI284" i="23" s="1"/>
  <c r="EJ283" i="23"/>
  <c r="EI283" i="23" s="1"/>
  <c r="EJ282" i="23"/>
  <c r="EI282" i="23" s="1"/>
  <c r="EJ281" i="23"/>
  <c r="EI281" i="23" s="1"/>
  <c r="EJ280" i="23"/>
  <c r="EI280" i="23" s="1"/>
  <c r="EJ279" i="23"/>
  <c r="EI279" i="23" s="1"/>
  <c r="EJ278" i="23"/>
  <c r="EI278" i="23" s="1"/>
  <c r="EJ277" i="23"/>
  <c r="EI277" i="23" s="1"/>
  <c r="EJ276" i="23"/>
  <c r="EI276" i="23" s="1"/>
  <c r="EJ275" i="23"/>
  <c r="EI275" i="23" s="1"/>
  <c r="EJ274" i="23"/>
  <c r="EI274" i="23" s="1"/>
  <c r="EJ273" i="23"/>
  <c r="EI273" i="23" s="1"/>
  <c r="EJ272" i="23"/>
  <c r="EI272" i="23" s="1"/>
  <c r="EJ271" i="23"/>
  <c r="EI271" i="23" s="1"/>
  <c r="EJ270" i="23"/>
  <c r="EI270" i="23" s="1"/>
  <c r="EJ269" i="23"/>
  <c r="EI269" i="23" s="1"/>
  <c r="EJ268" i="23"/>
  <c r="EI268" i="23" s="1"/>
  <c r="EJ267" i="23"/>
  <c r="EI267" i="23" s="1"/>
  <c r="EJ266" i="23"/>
  <c r="EI266" i="23" s="1"/>
  <c r="EJ265" i="23"/>
  <c r="EI265" i="23" s="1"/>
  <c r="EJ264" i="23"/>
  <c r="EI264" i="23" s="1"/>
  <c r="EJ263" i="23"/>
  <c r="EI263" i="23" s="1"/>
  <c r="EJ262" i="23"/>
  <c r="EI262" i="23" s="1"/>
  <c r="EJ261" i="23"/>
  <c r="EI261" i="23" s="1"/>
  <c r="EJ260" i="23"/>
  <c r="EI260" i="23" s="1"/>
  <c r="EJ259" i="23"/>
  <c r="EI259" i="23" s="1"/>
  <c r="EJ258" i="23"/>
  <c r="EI258" i="23" s="1"/>
  <c r="EJ257" i="23"/>
  <c r="EI257" i="23" s="1"/>
  <c r="EJ256" i="23"/>
  <c r="EI256" i="23" s="1"/>
  <c r="EJ255" i="23"/>
  <c r="EI255" i="23" s="1"/>
  <c r="EJ254" i="23"/>
  <c r="EI254" i="23" s="1"/>
  <c r="EJ253" i="23"/>
  <c r="EI253" i="23" s="1"/>
  <c r="EJ252" i="23"/>
  <c r="EI252" i="23" s="1"/>
  <c r="EJ251" i="23"/>
  <c r="EI251" i="23" s="1"/>
  <c r="EJ250" i="23"/>
  <c r="EI250" i="23" s="1"/>
  <c r="EJ249" i="23"/>
  <c r="EI249" i="23" s="1"/>
  <c r="EJ248" i="23"/>
  <c r="EI248" i="23" s="1"/>
  <c r="EJ247" i="23"/>
  <c r="EI247" i="23" s="1"/>
  <c r="EJ246" i="23"/>
  <c r="EI246" i="23" s="1"/>
  <c r="EJ245" i="23"/>
  <c r="EI245" i="23" s="1"/>
  <c r="EJ244" i="23"/>
  <c r="EI244" i="23" s="1"/>
  <c r="EJ243" i="23"/>
  <c r="EI243" i="23" s="1"/>
  <c r="EJ242" i="23"/>
  <c r="EI242" i="23" s="1"/>
  <c r="EJ241" i="23"/>
  <c r="EI241" i="23" s="1"/>
  <c r="EJ240" i="23"/>
  <c r="EI240" i="23" s="1"/>
  <c r="EJ239" i="23"/>
  <c r="EI239" i="23" s="1"/>
  <c r="EJ238" i="23"/>
  <c r="EI238" i="23" s="1"/>
  <c r="EJ237" i="23"/>
  <c r="EI237" i="23" s="1"/>
  <c r="EJ236" i="23"/>
  <c r="EI236" i="23" s="1"/>
  <c r="EJ235" i="23"/>
  <c r="EI235" i="23" s="1"/>
  <c r="EJ234" i="23"/>
  <c r="EI234" i="23" s="1"/>
  <c r="EJ233" i="23"/>
  <c r="EI233" i="23" s="1"/>
  <c r="EJ232" i="23"/>
  <c r="EI232" i="23" s="1"/>
  <c r="EJ231" i="23"/>
  <c r="EI231" i="23" s="1"/>
  <c r="EJ230" i="23"/>
  <c r="EI230" i="23" s="1"/>
  <c r="EJ229" i="23"/>
  <c r="EI229" i="23" s="1"/>
  <c r="EJ228" i="23"/>
  <c r="EI228" i="23" s="1"/>
  <c r="EJ227" i="23"/>
  <c r="EI227" i="23" s="1"/>
  <c r="EJ226" i="23"/>
  <c r="EI226" i="23" s="1"/>
  <c r="EJ225" i="23"/>
  <c r="EI225" i="23" s="1"/>
  <c r="EJ224" i="23"/>
  <c r="EI224" i="23" s="1"/>
  <c r="EJ223" i="23"/>
  <c r="EI223" i="23" s="1"/>
  <c r="EJ222" i="23"/>
  <c r="EI222" i="23" s="1"/>
  <c r="EJ221" i="23"/>
  <c r="EI221" i="23" s="1"/>
  <c r="EJ220" i="23"/>
  <c r="EI220" i="23" s="1"/>
  <c r="EJ219" i="23"/>
  <c r="EI219" i="23" s="1"/>
  <c r="EJ218" i="23"/>
  <c r="EI218" i="23" s="1"/>
  <c r="EJ217" i="23"/>
  <c r="EI217" i="23" s="1"/>
  <c r="EJ216" i="23"/>
  <c r="EI216" i="23" s="1"/>
  <c r="EJ215" i="23"/>
  <c r="EI215" i="23" s="1"/>
  <c r="EJ214" i="23"/>
  <c r="EI214" i="23" s="1"/>
  <c r="EJ213" i="23"/>
  <c r="EI213" i="23" s="1"/>
  <c r="EJ212" i="23"/>
  <c r="EI212" i="23" s="1"/>
  <c r="EJ211" i="23"/>
  <c r="EI211" i="23" s="1"/>
  <c r="EJ210" i="23"/>
  <c r="EI210" i="23" s="1"/>
  <c r="EJ209" i="23"/>
  <c r="EI209" i="23" s="1"/>
  <c r="EJ208" i="23"/>
  <c r="EI208" i="23" s="1"/>
  <c r="EJ207" i="23"/>
  <c r="EI207" i="23" s="1"/>
  <c r="EJ206" i="23"/>
  <c r="EI206" i="23" s="1"/>
  <c r="EJ205" i="23"/>
  <c r="EI205" i="23" s="1"/>
  <c r="EJ204" i="23"/>
  <c r="EI204" i="23" s="1"/>
  <c r="EJ203" i="23"/>
  <c r="EI203" i="23" s="1"/>
  <c r="EJ202" i="23"/>
  <c r="EI202" i="23" s="1"/>
  <c r="EJ201" i="23"/>
  <c r="EI201" i="23" s="1"/>
  <c r="EJ200" i="23"/>
  <c r="EI200" i="23" s="1"/>
  <c r="EJ199" i="23"/>
  <c r="EI199" i="23" s="1"/>
  <c r="EJ198" i="23"/>
  <c r="EI198" i="23" s="1"/>
  <c r="EJ197" i="23"/>
  <c r="EI197" i="23" s="1"/>
  <c r="EJ196" i="23"/>
  <c r="EI196" i="23" s="1"/>
  <c r="EJ195" i="23"/>
  <c r="EI195" i="23" s="1"/>
  <c r="EJ194" i="23"/>
  <c r="EI194" i="23" s="1"/>
  <c r="EJ193" i="23"/>
  <c r="EI193" i="23" s="1"/>
  <c r="EJ192" i="23"/>
  <c r="EI192" i="23" s="1"/>
  <c r="EJ191" i="23"/>
  <c r="EI191" i="23" s="1"/>
  <c r="EJ190" i="23"/>
  <c r="EI190" i="23" s="1"/>
  <c r="EJ189" i="23"/>
  <c r="EI189" i="23" s="1"/>
  <c r="EJ188" i="23"/>
  <c r="EI188" i="23" s="1"/>
  <c r="EJ187" i="23"/>
  <c r="EI187" i="23" s="1"/>
  <c r="EJ186" i="23"/>
  <c r="EI186" i="23" s="1"/>
  <c r="EJ185" i="23"/>
  <c r="EI185" i="23" s="1"/>
  <c r="EJ184" i="23"/>
  <c r="EI184" i="23" s="1"/>
  <c r="EJ183" i="23"/>
  <c r="EI183" i="23" s="1"/>
  <c r="EJ182" i="23"/>
  <c r="EI182" i="23" s="1"/>
  <c r="EJ181" i="23"/>
  <c r="EI181" i="23" s="1"/>
  <c r="EJ180" i="23"/>
  <c r="EI180" i="23" s="1"/>
  <c r="EJ179" i="23"/>
  <c r="EI179" i="23" s="1"/>
  <c r="EJ178" i="23"/>
  <c r="EI178" i="23" s="1"/>
  <c r="EJ177" i="23"/>
  <c r="EI177" i="23" s="1"/>
  <c r="EJ176" i="23"/>
  <c r="EI176" i="23" s="1"/>
  <c r="EJ175" i="23"/>
  <c r="EI175" i="23" s="1"/>
  <c r="EJ174" i="23"/>
  <c r="EI174" i="23" s="1"/>
  <c r="EJ173" i="23"/>
  <c r="EI173" i="23" s="1"/>
  <c r="EJ172" i="23"/>
  <c r="EI172" i="23" s="1"/>
  <c r="EJ171" i="23"/>
  <c r="EI171" i="23" s="1"/>
  <c r="EJ170" i="23"/>
  <c r="EI170" i="23" s="1"/>
  <c r="EJ169" i="23"/>
  <c r="EI169" i="23" s="1"/>
  <c r="EJ168" i="23"/>
  <c r="EI168" i="23" s="1"/>
  <c r="EJ167" i="23"/>
  <c r="EI167" i="23" s="1"/>
  <c r="EJ166" i="23"/>
  <c r="EI166" i="23" s="1"/>
  <c r="EJ165" i="23"/>
  <c r="EI165" i="23" s="1"/>
  <c r="EJ164" i="23"/>
  <c r="EI164" i="23" s="1"/>
  <c r="EJ163" i="23"/>
  <c r="EI163" i="23" s="1"/>
  <c r="EJ162" i="23"/>
  <c r="EI162" i="23" s="1"/>
  <c r="EJ161" i="23"/>
  <c r="EI161" i="23" s="1"/>
  <c r="EJ160" i="23"/>
  <c r="EI160" i="23" s="1"/>
  <c r="EJ159" i="23"/>
  <c r="EI159" i="23" s="1"/>
  <c r="EJ158" i="23"/>
  <c r="EI158" i="23" s="1"/>
  <c r="EJ157" i="23"/>
  <c r="EI157" i="23" s="1"/>
  <c r="EJ156" i="23"/>
  <c r="EI156" i="23" s="1"/>
  <c r="EJ155" i="23"/>
  <c r="EI155" i="23" s="1"/>
  <c r="EJ154" i="23"/>
  <c r="EI154" i="23" s="1"/>
  <c r="EJ153" i="23"/>
  <c r="EI153" i="23" s="1"/>
  <c r="EJ152" i="23"/>
  <c r="EI152" i="23" s="1"/>
  <c r="EJ151" i="23"/>
  <c r="EI151" i="23" s="1"/>
  <c r="EJ150" i="23"/>
  <c r="EI150" i="23" s="1"/>
  <c r="EJ149" i="23"/>
  <c r="EI149" i="23" s="1"/>
  <c r="EJ148" i="23"/>
  <c r="EI148" i="23" s="1"/>
  <c r="EJ147" i="23"/>
  <c r="EI147" i="23" s="1"/>
  <c r="EJ146" i="23"/>
  <c r="EI146" i="23" s="1"/>
  <c r="EJ145" i="23"/>
  <c r="EI145" i="23" s="1"/>
  <c r="EJ144" i="23"/>
  <c r="EI144" i="23" s="1"/>
  <c r="EJ143" i="23"/>
  <c r="EI143" i="23" s="1"/>
  <c r="EJ142" i="23"/>
  <c r="EI142" i="23" s="1"/>
  <c r="EJ141" i="23"/>
  <c r="EI141" i="23" s="1"/>
  <c r="EJ140" i="23"/>
  <c r="EI140" i="23" s="1"/>
  <c r="EJ139" i="23"/>
  <c r="EI139" i="23" s="1"/>
  <c r="EJ138" i="23"/>
  <c r="EI138" i="23" s="1"/>
  <c r="EJ137" i="23"/>
  <c r="EI137" i="23" s="1"/>
  <c r="EJ136" i="23"/>
  <c r="EI136" i="23" s="1"/>
  <c r="EJ135" i="23"/>
  <c r="EI135" i="23" s="1"/>
  <c r="EJ134" i="23"/>
  <c r="EI134" i="23" s="1"/>
  <c r="EJ133" i="23"/>
  <c r="EI133" i="23" s="1"/>
  <c r="EJ132" i="23"/>
  <c r="EI132" i="23" s="1"/>
  <c r="EJ131" i="23"/>
  <c r="EI131" i="23" s="1"/>
  <c r="EJ130" i="23"/>
  <c r="EI130" i="23" s="1"/>
  <c r="EJ129" i="23"/>
  <c r="EI129" i="23" s="1"/>
  <c r="EJ128" i="23"/>
  <c r="EI128" i="23" s="1"/>
  <c r="EJ127" i="23"/>
  <c r="EI127" i="23" s="1"/>
  <c r="EJ126" i="23"/>
  <c r="EI126" i="23" s="1"/>
  <c r="EJ125" i="23"/>
  <c r="EI125" i="23" s="1"/>
  <c r="EJ124" i="23"/>
  <c r="EI124" i="23" s="1"/>
  <c r="EJ123" i="23"/>
  <c r="EI123" i="23" s="1"/>
  <c r="EJ122" i="23"/>
  <c r="EI122" i="23" s="1"/>
  <c r="EJ121" i="23"/>
  <c r="EI121" i="23" s="1"/>
  <c r="EJ120" i="23"/>
  <c r="EI120" i="23" s="1"/>
  <c r="EJ119" i="23"/>
  <c r="EI119" i="23" s="1"/>
  <c r="EJ118" i="23"/>
  <c r="EI118" i="23" s="1"/>
  <c r="EJ117" i="23"/>
  <c r="EI117" i="23" s="1"/>
  <c r="EJ116" i="23"/>
  <c r="EI116" i="23" s="1"/>
  <c r="EJ115" i="23"/>
  <c r="EI115" i="23" s="1"/>
  <c r="EJ114" i="23"/>
  <c r="EI114" i="23" s="1"/>
  <c r="EJ113" i="23"/>
  <c r="EI113" i="23" s="1"/>
  <c r="EJ441" i="23"/>
  <c r="EI441" i="23" s="1"/>
  <c r="EJ112" i="23"/>
  <c r="EI112" i="23" s="1"/>
  <c r="EJ111" i="23"/>
  <c r="EI111" i="23" s="1"/>
  <c r="EJ110" i="23"/>
  <c r="EI110" i="23" s="1"/>
  <c r="EJ109" i="23"/>
  <c r="EI109" i="23" s="1"/>
  <c r="EJ108" i="23"/>
  <c r="EI108" i="23" s="1"/>
  <c r="EJ107" i="23"/>
  <c r="EI107" i="23" s="1"/>
  <c r="EJ106" i="23"/>
  <c r="EI106" i="23" s="1"/>
  <c r="EJ105" i="23"/>
  <c r="EI105" i="23" s="1"/>
  <c r="EJ104" i="23"/>
  <c r="EI104" i="23" s="1"/>
  <c r="EJ103" i="23"/>
  <c r="EI103" i="23" s="1"/>
  <c r="EJ102" i="23"/>
  <c r="EI102" i="23" s="1"/>
  <c r="EJ101" i="23"/>
  <c r="EI101" i="23" s="1"/>
  <c r="EJ100" i="23"/>
  <c r="EI100" i="23" s="1"/>
  <c r="EJ99" i="23"/>
  <c r="EI99" i="23" s="1"/>
  <c r="EJ98" i="23"/>
  <c r="EI98" i="23" s="1"/>
  <c r="EJ97" i="23"/>
  <c r="EI97" i="23" s="1"/>
  <c r="EJ96" i="23"/>
  <c r="EI96" i="23" s="1"/>
  <c r="EJ95" i="23"/>
  <c r="EI95" i="23" s="1"/>
  <c r="EJ94" i="23"/>
  <c r="EI94" i="23" s="1"/>
  <c r="EJ93" i="23"/>
  <c r="EI93" i="23" s="1"/>
  <c r="EJ92" i="23"/>
  <c r="EI92" i="23" s="1"/>
  <c r="EJ91" i="23"/>
  <c r="EI91" i="23" s="1"/>
  <c r="EJ90" i="23"/>
  <c r="EI90" i="23" s="1"/>
  <c r="EJ89" i="23"/>
  <c r="EI89" i="23" s="1"/>
  <c r="EJ88" i="23"/>
  <c r="EI88" i="23" s="1"/>
  <c r="EJ87" i="23"/>
  <c r="EI87" i="23" s="1"/>
  <c r="EJ86" i="23"/>
  <c r="EI86" i="23" s="1"/>
  <c r="EJ85" i="23"/>
  <c r="EI85" i="23" s="1"/>
  <c r="EJ84" i="23"/>
  <c r="EI84" i="23" s="1"/>
  <c r="EJ83" i="23"/>
  <c r="EI83" i="23" s="1"/>
  <c r="EJ82" i="23"/>
  <c r="EI82" i="23" s="1"/>
  <c r="EJ81" i="23"/>
  <c r="EI81" i="23" s="1"/>
  <c r="EJ80" i="23"/>
  <c r="EI80" i="23" s="1"/>
  <c r="EJ79" i="23"/>
  <c r="EI79" i="23" s="1"/>
  <c r="EJ78" i="23"/>
  <c r="EI78" i="23" s="1"/>
  <c r="EJ77" i="23"/>
  <c r="EI77" i="23" s="1"/>
  <c r="EJ76" i="23"/>
  <c r="EI76" i="23" s="1"/>
  <c r="EJ75" i="23"/>
  <c r="EI75" i="23" s="1"/>
  <c r="EJ74" i="23"/>
  <c r="EI74" i="23" s="1"/>
  <c r="EJ73" i="23"/>
  <c r="EI73" i="23" s="1"/>
  <c r="EJ72" i="23"/>
  <c r="EI72" i="23" s="1"/>
  <c r="EJ71" i="23"/>
  <c r="EI71" i="23" s="1"/>
  <c r="EJ70" i="23"/>
  <c r="EI70" i="23" s="1"/>
  <c r="EJ69" i="23"/>
  <c r="EI69" i="23" s="1"/>
  <c r="EJ68" i="23"/>
  <c r="EI68" i="23" s="1"/>
  <c r="EJ67" i="23"/>
  <c r="EI67" i="23" s="1"/>
  <c r="EJ66" i="23"/>
  <c r="EI66" i="23" s="1"/>
  <c r="EJ65" i="23"/>
  <c r="EI65" i="23" s="1"/>
  <c r="EJ64" i="23"/>
  <c r="EI64" i="23" s="1"/>
  <c r="EJ63" i="23"/>
  <c r="EI63" i="23" s="1"/>
  <c r="EJ62" i="23"/>
  <c r="EI62" i="23" s="1"/>
  <c r="EJ61" i="23"/>
  <c r="EI61" i="23" s="1"/>
  <c r="EJ60" i="23"/>
  <c r="EI60" i="23" s="1"/>
  <c r="EJ59" i="23"/>
  <c r="EI59" i="23" s="1"/>
  <c r="EJ58" i="23"/>
  <c r="EI58" i="23" s="1"/>
  <c r="EJ57" i="23"/>
  <c r="EI57" i="23" s="1"/>
  <c r="EJ56" i="23"/>
  <c r="EI56" i="23" s="1"/>
  <c r="EJ55" i="23"/>
  <c r="EI55" i="23" s="1"/>
  <c r="EJ54" i="23"/>
  <c r="EI54" i="23" s="1"/>
  <c r="EJ53" i="23"/>
  <c r="EI53" i="23" s="1"/>
  <c r="EJ52" i="23"/>
  <c r="EI52" i="23" s="1"/>
  <c r="EJ51" i="23"/>
  <c r="EI51" i="23" s="1"/>
  <c r="EJ50" i="23"/>
  <c r="EI50" i="23" s="1"/>
  <c r="EJ49" i="23"/>
  <c r="EI49" i="23" s="1"/>
  <c r="EJ48" i="23"/>
  <c r="EI48" i="23" s="1"/>
  <c r="EJ47" i="23"/>
  <c r="EI47" i="23" s="1"/>
  <c r="EJ46" i="23"/>
  <c r="EI46" i="23" s="1"/>
  <c r="EJ45" i="23"/>
  <c r="EI45" i="23" s="1"/>
  <c r="EJ44" i="23"/>
  <c r="EI44" i="23" s="1"/>
  <c r="EJ43" i="23"/>
  <c r="EI43" i="23" s="1"/>
  <c r="EJ42" i="23"/>
  <c r="EI42" i="23" s="1"/>
  <c r="EJ41" i="23"/>
  <c r="EI41" i="23" s="1"/>
  <c r="EJ40" i="23"/>
  <c r="EI40" i="23" s="1"/>
  <c r="EJ39" i="23"/>
  <c r="EI39" i="23" s="1"/>
  <c r="EJ38" i="23"/>
  <c r="EI38" i="23" s="1"/>
  <c r="EJ37" i="23"/>
  <c r="EI37" i="23" s="1"/>
  <c r="EJ36" i="23"/>
  <c r="EI36" i="23" s="1"/>
  <c r="EJ35" i="23"/>
  <c r="EI35" i="23" s="1"/>
  <c r="EJ34" i="23"/>
  <c r="EI34" i="23" s="1"/>
  <c r="EJ33" i="23"/>
  <c r="EI33" i="23" s="1"/>
  <c r="EJ32" i="23"/>
  <c r="EI32" i="23" s="1"/>
  <c r="EJ31" i="23"/>
  <c r="EI31" i="23" s="1"/>
  <c r="EJ30" i="23"/>
  <c r="EI30" i="23" s="1"/>
  <c r="EJ29" i="23"/>
  <c r="EI29" i="23" s="1"/>
  <c r="EJ28" i="23"/>
  <c r="EI28" i="23" s="1"/>
  <c r="EJ27" i="23"/>
  <c r="EI27" i="23" s="1"/>
  <c r="EJ26" i="23"/>
  <c r="EI26" i="23" s="1"/>
  <c r="EJ25" i="23"/>
  <c r="EI25" i="23" s="1"/>
  <c r="EJ24" i="23"/>
  <c r="EI24" i="23" s="1"/>
  <c r="EJ23" i="23"/>
  <c r="EI23" i="23" s="1"/>
  <c r="EJ22" i="23"/>
  <c r="EI22" i="23" s="1"/>
  <c r="EJ21" i="23"/>
  <c r="EI21" i="23" s="1"/>
  <c r="EJ20" i="23"/>
  <c r="EI20" i="23" s="1"/>
  <c r="EJ19" i="23"/>
  <c r="EI19" i="23" s="1"/>
  <c r="EJ18" i="23"/>
  <c r="EI18" i="23" s="1"/>
  <c r="EJ17" i="23"/>
  <c r="EI17" i="23" s="1"/>
  <c r="EJ16" i="23"/>
  <c r="EI16" i="23" s="1"/>
  <c r="EJ15" i="23"/>
  <c r="EI15" i="23" s="1"/>
  <c r="EJ14" i="23"/>
  <c r="EI14" i="23" s="1"/>
  <c r="EJ13" i="23"/>
  <c r="EI13" i="23" s="1"/>
  <c r="EJ12" i="23"/>
  <c r="EI12" i="23" s="1"/>
  <c r="EJ11" i="23"/>
  <c r="EI11" i="23" s="1"/>
  <c r="EJ10" i="23"/>
  <c r="EI10" i="23" s="1"/>
  <c r="EJ9" i="23"/>
  <c r="EI9" i="23" s="1"/>
  <c r="CM421" i="23" l="1"/>
  <c r="CL421" i="23"/>
  <c r="CM136" i="23"/>
  <c r="CL136" i="23"/>
  <c r="CL238" i="23"/>
  <c r="CM238" i="23"/>
  <c r="CL71" i="23"/>
  <c r="CM71" i="23"/>
  <c r="CM130" i="23"/>
  <c r="CL130" i="23"/>
  <c r="CL46" i="23"/>
  <c r="CM46" i="23"/>
  <c r="CM252" i="23"/>
  <c r="CL252" i="23"/>
  <c r="CM86" i="23"/>
  <c r="CL86" i="23"/>
  <c r="CM10" i="23"/>
  <c r="CL10" i="23"/>
  <c r="CM202" i="23"/>
  <c r="CL202" i="23"/>
  <c r="CM235" i="23"/>
  <c r="CL235" i="23"/>
  <c r="CM127" i="23"/>
  <c r="CL127" i="23"/>
  <c r="CM271" i="23"/>
  <c r="CL271" i="23"/>
  <c r="CM92" i="23"/>
  <c r="CL92" i="23"/>
  <c r="CL114" i="23"/>
  <c r="CM114" i="23"/>
  <c r="CM96" i="23"/>
  <c r="CL96" i="23"/>
  <c r="CM452" i="23"/>
  <c r="CL452" i="23"/>
  <c r="CM262" i="23"/>
  <c r="CL262" i="23"/>
  <c r="CM115" i="23"/>
  <c r="CL115" i="23"/>
  <c r="CL250" i="23"/>
  <c r="CM250" i="23"/>
  <c r="CL279" i="23"/>
  <c r="CM279" i="23"/>
  <c r="CL264" i="23"/>
  <c r="CM264" i="23"/>
  <c r="CM240" i="23"/>
  <c r="CL240" i="23"/>
  <c r="CL134" i="23"/>
  <c r="CM134" i="23"/>
  <c r="CL102" i="23"/>
  <c r="CM102" i="23"/>
  <c r="CM247" i="23"/>
  <c r="CL247" i="23"/>
  <c r="CM203" i="23"/>
  <c r="CL203" i="23"/>
  <c r="CM103" i="23"/>
  <c r="CL103" i="23"/>
  <c r="CM447" i="23"/>
  <c r="CL447" i="23"/>
  <c r="CM98" i="23"/>
  <c r="CL98" i="23"/>
  <c r="CM165" i="23"/>
  <c r="CL165" i="23"/>
  <c r="CM194" i="23"/>
  <c r="CL194" i="23"/>
  <c r="CM241" i="23"/>
  <c r="CL241" i="23"/>
  <c r="CL196" i="23"/>
  <c r="CM196" i="23"/>
  <c r="CM402" i="23"/>
  <c r="CL402" i="23"/>
  <c r="CM188" i="23"/>
  <c r="CL188" i="23"/>
  <c r="CM249" i="23"/>
  <c r="CL249" i="23"/>
  <c r="CL198" i="23"/>
  <c r="CM198" i="23"/>
  <c r="CL411" i="23"/>
  <c r="CM411" i="23"/>
  <c r="CM52" i="23"/>
  <c r="CL52" i="23"/>
  <c r="CM161" i="23"/>
  <c r="CL161" i="23"/>
  <c r="CL133" i="23"/>
  <c r="CM133" i="23"/>
  <c r="CM146" i="23"/>
  <c r="CL146" i="23"/>
  <c r="CM199" i="23"/>
  <c r="CL199" i="23"/>
  <c r="CL418" i="23"/>
  <c r="CM418" i="23"/>
  <c r="CL245" i="23"/>
  <c r="CM245" i="23"/>
  <c r="CL19" i="23"/>
  <c r="CM19" i="23"/>
  <c r="CL237" i="23"/>
  <c r="CM237" i="23"/>
  <c r="CL23" i="23"/>
  <c r="CM23" i="23"/>
  <c r="CL229" i="23"/>
  <c r="CM229" i="23"/>
  <c r="CL389" i="23"/>
  <c r="CM389" i="23"/>
  <c r="CM106" i="23"/>
  <c r="CL106" i="23"/>
  <c r="CL45" i="23"/>
  <c r="CM45" i="23"/>
  <c r="CM455" i="23"/>
  <c r="CL455" i="23"/>
  <c r="CL183" i="23"/>
  <c r="CM183" i="23"/>
  <c r="CM11" i="23"/>
  <c r="CL11" i="23"/>
  <c r="CM187" i="23"/>
  <c r="CL187" i="23"/>
  <c r="CM109" i="23"/>
  <c r="CL109" i="23"/>
  <c r="CM44" i="23"/>
  <c r="CL44" i="23"/>
  <c r="CM35" i="23"/>
  <c r="CL35" i="23"/>
  <c r="CL28" i="23"/>
  <c r="CM28" i="23"/>
  <c r="CL105" i="23"/>
  <c r="CM105" i="23"/>
  <c r="CM224" i="23"/>
  <c r="CL224" i="23"/>
  <c r="CL409" i="23"/>
  <c r="CM409" i="23"/>
  <c r="CL294" i="23"/>
  <c r="CM294" i="23"/>
  <c r="CM274" i="23"/>
  <c r="CL274" i="23"/>
  <c r="CL285" i="23"/>
  <c r="CM285" i="23"/>
  <c r="CM29" i="23"/>
  <c r="CL29" i="23"/>
  <c r="CM167" i="23"/>
  <c r="CL167" i="23"/>
  <c r="CL278" i="23"/>
  <c r="CM278" i="23"/>
  <c r="CM225" i="23"/>
  <c r="CL225" i="23"/>
  <c r="CL289" i="23"/>
  <c r="CM289" i="23"/>
  <c r="CM162" i="23"/>
  <c r="CL162" i="23"/>
  <c r="CM228" i="23"/>
  <c r="CL228" i="23"/>
  <c r="CM113" i="23"/>
  <c r="CL113" i="23"/>
  <c r="CM155" i="23"/>
  <c r="CL155" i="23"/>
  <c r="CM63" i="23"/>
  <c r="CL63" i="23"/>
  <c r="CM283" i="23"/>
  <c r="CL283" i="23"/>
  <c r="CM210" i="23"/>
  <c r="CL210" i="23"/>
  <c r="CM36" i="23"/>
  <c r="CL36" i="23"/>
  <c r="CM117" i="23"/>
  <c r="CL117" i="23"/>
  <c r="CM77" i="23"/>
  <c r="CL77" i="23"/>
  <c r="CM450" i="23"/>
  <c r="CL450" i="23"/>
  <c r="CM248" i="23"/>
  <c r="CL248" i="23"/>
  <c r="CM244" i="23"/>
  <c r="CL244" i="23"/>
  <c r="CL246" i="23"/>
  <c r="CM246" i="23"/>
  <c r="CM72" i="23"/>
  <c r="CL72" i="23"/>
  <c r="CM176" i="23"/>
  <c r="CL176" i="23"/>
  <c r="CM168" i="23"/>
  <c r="CL168" i="23"/>
  <c r="CM216" i="23"/>
  <c r="CL216" i="23"/>
  <c r="CM423" i="23"/>
  <c r="CL423" i="23"/>
  <c r="CM410" i="23"/>
  <c r="CL410" i="23"/>
  <c r="CM171" i="23"/>
  <c r="CL171" i="23"/>
  <c r="CL388" i="23"/>
  <c r="CM388" i="23"/>
  <c r="CM163" i="23"/>
  <c r="CL163" i="23"/>
  <c r="CM170" i="23"/>
  <c r="CL170" i="23"/>
  <c r="CM265" i="23"/>
  <c r="CL265" i="23"/>
  <c r="CM251" i="23"/>
  <c r="CL251" i="23"/>
  <c r="CL81" i="23"/>
  <c r="CM81" i="23"/>
  <c r="CM135" i="23"/>
  <c r="CL135" i="23"/>
  <c r="CM290" i="23"/>
  <c r="CL290" i="23"/>
  <c r="CL51" i="23"/>
  <c r="CM51" i="23"/>
  <c r="CL62" i="23"/>
  <c r="CM62" i="23"/>
  <c r="CM207" i="23"/>
  <c r="CL207" i="23"/>
  <c r="CL373" i="23"/>
  <c r="CM373" i="23"/>
  <c r="CM20" i="23"/>
  <c r="CL20" i="23"/>
  <c r="CL25" i="23"/>
  <c r="CM25" i="23"/>
  <c r="CL48" i="23"/>
  <c r="CM48" i="23"/>
  <c r="CL158" i="23"/>
  <c r="CM158" i="23"/>
  <c r="CM76" i="23"/>
  <c r="CL76" i="23"/>
  <c r="CL60" i="23"/>
  <c r="CM60" i="23"/>
  <c r="CM99" i="23"/>
  <c r="CL99" i="23"/>
  <c r="CL446" i="23"/>
  <c r="CM446" i="23"/>
  <c r="CM104" i="23"/>
  <c r="CL104" i="23"/>
  <c r="CM239" i="23"/>
  <c r="CL239" i="23"/>
  <c r="CL457" i="23"/>
  <c r="CM457" i="23"/>
  <c r="CL157" i="23"/>
  <c r="CM157" i="23"/>
  <c r="CL125" i="23"/>
  <c r="CM125" i="23"/>
  <c r="CL14" i="23"/>
  <c r="CM14" i="23"/>
  <c r="CM257" i="23"/>
  <c r="CL257" i="23"/>
  <c r="CM89" i="23"/>
  <c r="CL89" i="23"/>
  <c r="CL403" i="23"/>
  <c r="CM403" i="23"/>
  <c r="CM32" i="23"/>
  <c r="CL32" i="23"/>
  <c r="CM232" i="23"/>
  <c r="CL232" i="23"/>
  <c r="CM282" i="23"/>
  <c r="CL282" i="23"/>
  <c r="CL42" i="23"/>
  <c r="CM42" i="23"/>
  <c r="CM93" i="23"/>
  <c r="CL93" i="23"/>
  <c r="CM293" i="23"/>
  <c r="CL293" i="23"/>
  <c r="CL275" i="23"/>
  <c r="CM275" i="23"/>
  <c r="CM138" i="23"/>
  <c r="CL138" i="23"/>
  <c r="CL145" i="23"/>
  <c r="CM145" i="23"/>
  <c r="CL67" i="23"/>
  <c r="CM67" i="23"/>
  <c r="CL58" i="23"/>
  <c r="CM58" i="23"/>
  <c r="CM123" i="23"/>
  <c r="CL123" i="23"/>
  <c r="CM53" i="23"/>
  <c r="CL53" i="23"/>
  <c r="CM144" i="23"/>
  <c r="CL144" i="23"/>
  <c r="CL55" i="23"/>
  <c r="CM55" i="23"/>
  <c r="CM143" i="23"/>
  <c r="CL143" i="23"/>
  <c r="CL64" i="23"/>
  <c r="CM64" i="23"/>
  <c r="CM131" i="23"/>
  <c r="CL131" i="23"/>
  <c r="CM69" i="23"/>
  <c r="CL69" i="23"/>
  <c r="CM297" i="23"/>
  <c r="CL297" i="23"/>
  <c r="CM272" i="23"/>
  <c r="CL272" i="23"/>
  <c r="CL43" i="23"/>
  <c r="CM43" i="23"/>
  <c r="CM13" i="23"/>
  <c r="CL13" i="23"/>
  <c r="CL451" i="23"/>
  <c r="CM451" i="23"/>
  <c r="CL85" i="23"/>
  <c r="CM85" i="23"/>
  <c r="CM256" i="23"/>
  <c r="CL256" i="23"/>
  <c r="CM427" i="23"/>
  <c r="CL427" i="23"/>
  <c r="CM190" i="23"/>
  <c r="CL190" i="23"/>
  <c r="CM233" i="23"/>
  <c r="CL233" i="23"/>
  <c r="CL30" i="23"/>
  <c r="CM30" i="23"/>
  <c r="CM148" i="23"/>
  <c r="CL148" i="23"/>
  <c r="CM191" i="23"/>
  <c r="CL191" i="23"/>
  <c r="CL206" i="23"/>
  <c r="CM206" i="23"/>
  <c r="CM263" i="23"/>
  <c r="CL263" i="23"/>
  <c r="CM87" i="23"/>
  <c r="CL87" i="23"/>
  <c r="CL441" i="23"/>
  <c r="CM441" i="23"/>
  <c r="CM27" i="23"/>
  <c r="CL27" i="23"/>
  <c r="CM254" i="23"/>
  <c r="CL254" i="23"/>
  <c r="CM147" i="23"/>
  <c r="CL147" i="23"/>
  <c r="CM448" i="23"/>
  <c r="CL448" i="23"/>
  <c r="CL422" i="23"/>
  <c r="CM422" i="23"/>
  <c r="CM174" i="23"/>
  <c r="CL174" i="23"/>
  <c r="CM160" i="23"/>
  <c r="CL160" i="23"/>
  <c r="CM97" i="23"/>
  <c r="CL97" i="23"/>
  <c r="CM298" i="23"/>
  <c r="CL298" i="23"/>
  <c r="CL79" i="23"/>
  <c r="CM79" i="23"/>
  <c r="CL41" i="23"/>
  <c r="CM41" i="23"/>
  <c r="CL192" i="23"/>
  <c r="CM192" i="23"/>
  <c r="CL129" i="23"/>
  <c r="CM129" i="23"/>
  <c r="CL78" i="23"/>
  <c r="CM78" i="23"/>
  <c r="CM116" i="23"/>
  <c r="CL116" i="23"/>
  <c r="CL70" i="23"/>
  <c r="CM70" i="23"/>
  <c r="CL16" i="23"/>
  <c r="CM16" i="23"/>
  <c r="CM26" i="23"/>
  <c r="CL26" i="23"/>
  <c r="CL112" i="23"/>
  <c r="CM112" i="23"/>
  <c r="CM195" i="23"/>
  <c r="CL195" i="23"/>
  <c r="CM296" i="23"/>
  <c r="CL296" i="23"/>
  <c r="CM292" i="23"/>
  <c r="CL292" i="23"/>
  <c r="CL459" i="23"/>
  <c r="CM459" i="23"/>
  <c r="CL189" i="23"/>
  <c r="CM189" i="23"/>
  <c r="CM259" i="23"/>
  <c r="CL259" i="23"/>
  <c r="CL82" i="23"/>
  <c r="CM82" i="23"/>
  <c r="CM391" i="23"/>
  <c r="CL391" i="23"/>
  <c r="CM215" i="23"/>
  <c r="CL215" i="23"/>
  <c r="CM140" i="23"/>
  <c r="CL140" i="23"/>
  <c r="CL31" i="23"/>
  <c r="CM31" i="23"/>
  <c r="CM175" i="23"/>
  <c r="CL175" i="23"/>
  <c r="CL18" i="23"/>
  <c r="CM18" i="23"/>
  <c r="CL83" i="23"/>
  <c r="CM83" i="23"/>
  <c r="CM230" i="23"/>
  <c r="CL230" i="23"/>
  <c r="CM74" i="23"/>
  <c r="CL74" i="23"/>
  <c r="CM223" i="23"/>
  <c r="CL223" i="23"/>
  <c r="CL90" i="23"/>
  <c r="CM90" i="23"/>
  <c r="CM101" i="23"/>
  <c r="CL101" i="23"/>
  <c r="CM121" i="23"/>
  <c r="CL121" i="23"/>
  <c r="CL150" i="23"/>
  <c r="CM150" i="23"/>
  <c r="CM107" i="23"/>
  <c r="CL107" i="23"/>
  <c r="CL47" i="23"/>
  <c r="CM47" i="23"/>
  <c r="CM126" i="23"/>
  <c r="CL126" i="23"/>
  <c r="CM139" i="23"/>
  <c r="CL139" i="23"/>
  <c r="CM226" i="23"/>
  <c r="CL226" i="23"/>
  <c r="CL197" i="23"/>
  <c r="CM197" i="23"/>
  <c r="CL95" i="23"/>
  <c r="CM95" i="23"/>
  <c r="CM50" i="23"/>
  <c r="CL50" i="23"/>
  <c r="CM40" i="23"/>
  <c r="CL40" i="23"/>
  <c r="CM286" i="23"/>
  <c r="CL286" i="23"/>
  <c r="CL141" i="23"/>
  <c r="CM141" i="23"/>
  <c r="CM119" i="23"/>
  <c r="CL119" i="23"/>
  <c r="CM149" i="23"/>
  <c r="CL149" i="23"/>
  <c r="CM255" i="23"/>
  <c r="CL255" i="23"/>
  <c r="CM173" i="23"/>
  <c r="CL173" i="23"/>
  <c r="CM100" i="23"/>
  <c r="CL100" i="23"/>
  <c r="CM273" i="23"/>
  <c r="CL273" i="23"/>
  <c r="CL94" i="23"/>
  <c r="CM94" i="23"/>
  <c r="CL205" i="23"/>
  <c r="CM205" i="23"/>
  <c r="CL84" i="23"/>
  <c r="CM84" i="23"/>
  <c r="CM154" i="23"/>
  <c r="CL154" i="23"/>
  <c r="CM260" i="23"/>
  <c r="CL260" i="23"/>
  <c r="CM184" i="23"/>
  <c r="CL184" i="23"/>
  <c r="CM159" i="23"/>
  <c r="CL159" i="23"/>
  <c r="CL280" i="23"/>
  <c r="CM280" i="23"/>
  <c r="CM151" i="23"/>
  <c r="CL151" i="23"/>
  <c r="CM21" i="23"/>
  <c r="CL21" i="23"/>
  <c r="CM152" i="23"/>
  <c r="CL152" i="23"/>
  <c r="CL73" i="23"/>
  <c r="CM73" i="23"/>
  <c r="CM24" i="23"/>
  <c r="CL24" i="23"/>
  <c r="CM209" i="23"/>
  <c r="CL209" i="23"/>
  <c r="CM22" i="23"/>
  <c r="CL22" i="23"/>
  <c r="CM172" i="23"/>
  <c r="CL172" i="23"/>
  <c r="CM267" i="23"/>
  <c r="CL267" i="23"/>
  <c r="CM124" i="23"/>
  <c r="CL124" i="23"/>
  <c r="CM458" i="23"/>
  <c r="CL458" i="23"/>
  <c r="CM153" i="23"/>
  <c r="CL153" i="23"/>
  <c r="CM217" i="23"/>
  <c r="CL217" i="23"/>
  <c r="CM164" i="23"/>
  <c r="CL164" i="23"/>
  <c r="CM454" i="23"/>
  <c r="CL454" i="23"/>
  <c r="CL392" i="23"/>
  <c r="CM392" i="23"/>
  <c r="CM295" i="23"/>
  <c r="CL295" i="23"/>
  <c r="CM169" i="23"/>
  <c r="CL169" i="23"/>
  <c r="CM453" i="23"/>
  <c r="CL453" i="23"/>
  <c r="CM404" i="23"/>
  <c r="CL404" i="23"/>
  <c r="CM39" i="23"/>
  <c r="CL39" i="23"/>
  <c r="CL185" i="23"/>
  <c r="CM185" i="23"/>
  <c r="CL253" i="23"/>
  <c r="CM253" i="23"/>
  <c r="CM234" i="23"/>
  <c r="CL234" i="23"/>
  <c r="CL88" i="23"/>
  <c r="CM88" i="23"/>
  <c r="CM261" i="23"/>
  <c r="CL261" i="23"/>
  <c r="CM434" i="23"/>
  <c r="CL434" i="23"/>
  <c r="CM201" i="23"/>
  <c r="CL201" i="23"/>
  <c r="CL180" i="23"/>
  <c r="CM180" i="23"/>
  <c r="CM38" i="23"/>
  <c r="CL38" i="23"/>
  <c r="CL80" i="23"/>
  <c r="CM80" i="23"/>
  <c r="CM120" i="23"/>
  <c r="CL120" i="23"/>
  <c r="CM266" i="23"/>
  <c r="CL266" i="23"/>
  <c r="CM34" i="23"/>
  <c r="CL34" i="23"/>
  <c r="CM59" i="23"/>
  <c r="CL59" i="23"/>
  <c r="CL284" i="23"/>
  <c r="CM284" i="23"/>
  <c r="CL276" i="23"/>
  <c r="CM276" i="23"/>
  <c r="CM108" i="23"/>
  <c r="CL108" i="23"/>
  <c r="CL12" i="23"/>
  <c r="CM12" i="23"/>
  <c r="CM56" i="23"/>
  <c r="CL56" i="23"/>
  <c r="CM219" i="23"/>
  <c r="CL219" i="23"/>
  <c r="CL37" i="23"/>
  <c r="CM37" i="23"/>
  <c r="CM258" i="23"/>
  <c r="CL258" i="23"/>
  <c r="CM381" i="23"/>
  <c r="CL381" i="23"/>
  <c r="CM33" i="23"/>
  <c r="CL33" i="23"/>
  <c r="CM243" i="23"/>
  <c r="CL243" i="23"/>
  <c r="CM75" i="23"/>
  <c r="CL75" i="23"/>
  <c r="CL111" i="23"/>
  <c r="CM111" i="23"/>
  <c r="CL49" i="23"/>
  <c r="CM49" i="23"/>
  <c r="CM54" i="23"/>
  <c r="CL54" i="23"/>
  <c r="CM445" i="23"/>
  <c r="CL445" i="23"/>
  <c r="CM61" i="23"/>
  <c r="CL61" i="23"/>
  <c r="CM236" i="23"/>
  <c r="CL236" i="23"/>
  <c r="CM132" i="23"/>
  <c r="CL132" i="23"/>
  <c r="CM17" i="23"/>
  <c r="CL17" i="23"/>
  <c r="AI400" i="29"/>
  <c r="DK406" i="23" s="1"/>
  <c r="AI448" i="29"/>
  <c r="DK371" i="23" s="1"/>
  <c r="AI444" i="29"/>
  <c r="DK368" i="23" s="1"/>
  <c r="AI440" i="29"/>
  <c r="DK364" i="23" s="1"/>
  <c r="AI436" i="29"/>
  <c r="DK360" i="23" s="1"/>
  <c r="AI432" i="29"/>
  <c r="DK357" i="23" s="1"/>
  <c r="AI428" i="29"/>
  <c r="DK354" i="23" s="1"/>
  <c r="AI424" i="29"/>
  <c r="DK351" i="23" s="1"/>
  <c r="AI420" i="29"/>
  <c r="DK348" i="23" s="1"/>
  <c r="AI416" i="29"/>
  <c r="DK461" i="23" s="1"/>
  <c r="AI412" i="29"/>
  <c r="DK343" i="23" s="1"/>
  <c r="AI408" i="29"/>
  <c r="DK341" i="23" s="1"/>
  <c r="AI404" i="29"/>
  <c r="DK443" i="23" s="1"/>
  <c r="AI401" i="29"/>
  <c r="DK338" i="23" s="1"/>
  <c r="AI446" i="29"/>
  <c r="DK369" i="23" s="1"/>
  <c r="AI442" i="29"/>
  <c r="DK366" i="23" s="1"/>
  <c r="AI399" i="29"/>
  <c r="DK337" i="23" s="1"/>
  <c r="AJ449" i="29"/>
  <c r="DL372" i="23" s="1"/>
  <c r="AI447" i="29"/>
  <c r="DK370" i="23" s="1"/>
  <c r="AJ445" i="29"/>
  <c r="DL462" i="23" s="1"/>
  <c r="AI443" i="29"/>
  <c r="DK367" i="23" s="1"/>
  <c r="AJ441" i="29"/>
  <c r="DL365" i="23" s="1"/>
  <c r="AI439" i="29"/>
  <c r="DK363" i="23" s="1"/>
  <c r="AI438" i="29"/>
  <c r="DK362" i="23" s="1"/>
  <c r="AJ437" i="29"/>
  <c r="DL361" i="23" s="1"/>
  <c r="AI435" i="29"/>
  <c r="DK359" i="23" s="1"/>
  <c r="AI434" i="29"/>
  <c r="DK440" i="23" s="1"/>
  <c r="AJ433" i="29"/>
  <c r="DL358" i="23" s="1"/>
  <c r="AI431" i="29"/>
  <c r="DK356" i="23" s="1"/>
  <c r="AI430" i="29"/>
  <c r="DK439" i="23" s="1"/>
  <c r="AJ429" i="29"/>
  <c r="DL355" i="23" s="1"/>
  <c r="AI427" i="29"/>
  <c r="DK353" i="23" s="1"/>
  <c r="AI426" i="29"/>
  <c r="DK352" i="23" s="1"/>
  <c r="AJ425" i="29"/>
  <c r="DL438" i="23" s="1"/>
  <c r="AI423" i="29"/>
  <c r="DK420" i="23" s="1"/>
  <c r="AI422" i="29"/>
  <c r="DK350" i="23" s="1"/>
  <c r="AJ421" i="29"/>
  <c r="DL349" i="23" s="1"/>
  <c r="AI419" i="29"/>
  <c r="DK426" i="23" s="1"/>
  <c r="AI418" i="29"/>
  <c r="DK347" i="23" s="1"/>
  <c r="AJ417" i="29"/>
  <c r="DL346" i="23" s="1"/>
  <c r="AI415" i="29"/>
  <c r="DK345" i="23" s="1"/>
  <c r="AI414" i="29"/>
  <c r="DK344" i="23" s="1"/>
  <c r="AJ413" i="29"/>
  <c r="DL425" i="23" s="1"/>
  <c r="AI411" i="29"/>
  <c r="DK424" i="23" s="1"/>
  <c r="AI410" i="29"/>
  <c r="DK429" i="23" s="1"/>
  <c r="AJ409" i="29"/>
  <c r="DL342" i="23" s="1"/>
  <c r="AI407" i="29"/>
  <c r="DK436" i="23" s="1"/>
  <c r="AI406" i="29"/>
  <c r="DK340" i="23" s="1"/>
  <c r="AJ405" i="29"/>
  <c r="DL339" i="23" s="1"/>
  <c r="AI403" i="29"/>
  <c r="DK408" i="23" s="1"/>
  <c r="AI402" i="29"/>
  <c r="DK407" i="23" s="1"/>
  <c r="AJ401" i="29"/>
  <c r="DL338" i="23" s="1"/>
  <c r="AJ400" i="29"/>
  <c r="DL406" i="23" s="1"/>
  <c r="AI398" i="29"/>
  <c r="DK336" i="23" s="1"/>
  <c r="AJ446" i="29"/>
  <c r="DL369" i="23" s="1"/>
  <c r="AJ442" i="29"/>
  <c r="DL366" i="23" s="1"/>
  <c r="AJ438" i="29"/>
  <c r="DL362" i="23" s="1"/>
  <c r="AJ434" i="29"/>
  <c r="DL440" i="23" s="1"/>
  <c r="AJ430" i="29"/>
  <c r="DL439" i="23" s="1"/>
  <c r="AJ426" i="29"/>
  <c r="DL352" i="23" s="1"/>
  <c r="AJ422" i="29"/>
  <c r="DL350" i="23" s="1"/>
  <c r="AJ418" i="29"/>
  <c r="DL347" i="23" s="1"/>
  <c r="AJ414" i="29"/>
  <c r="DL344" i="23" s="1"/>
  <c r="AJ410" i="29"/>
  <c r="DL429" i="23" s="1"/>
  <c r="AJ406" i="29"/>
  <c r="DL340" i="23" s="1"/>
  <c r="AI449" i="29"/>
  <c r="DK372" i="23" s="1"/>
  <c r="AI445" i="29"/>
  <c r="DK462" i="23" s="1"/>
  <c r="AI441" i="29"/>
  <c r="DK365" i="23" s="1"/>
  <c r="AI437" i="29"/>
  <c r="DK361" i="23" s="1"/>
  <c r="AI433" i="29"/>
  <c r="DK358" i="23" s="1"/>
  <c r="AI429" i="29"/>
  <c r="DK355" i="23" s="1"/>
  <c r="AI425" i="29"/>
  <c r="DK438" i="23" s="1"/>
  <c r="AI421" i="29"/>
  <c r="DK349" i="23" s="1"/>
  <c r="AI417" i="29"/>
  <c r="DK346" i="23" s="1"/>
  <c r="AI413" i="29"/>
  <c r="DK425" i="23" s="1"/>
  <c r="AI409" i="29"/>
  <c r="DK342" i="23" s="1"/>
  <c r="AI405" i="29"/>
  <c r="DK339" i="23" s="1"/>
  <c r="AJ448" i="29"/>
  <c r="DL371" i="23" s="1"/>
  <c r="AJ444" i="29"/>
  <c r="DL368" i="23" s="1"/>
  <c r="AJ440" i="29"/>
  <c r="DL364" i="23" s="1"/>
  <c r="AJ436" i="29"/>
  <c r="DL360" i="23" s="1"/>
  <c r="AJ432" i="29"/>
  <c r="DL357" i="23" s="1"/>
  <c r="AJ428" i="29"/>
  <c r="DL354" i="23" s="1"/>
  <c r="AJ424" i="29"/>
  <c r="DL351" i="23" s="1"/>
  <c r="AJ420" i="29"/>
  <c r="DL348" i="23" s="1"/>
  <c r="AJ416" i="29"/>
  <c r="DL461" i="23" s="1"/>
  <c r="AJ412" i="29"/>
  <c r="DL343" i="23" s="1"/>
  <c r="AJ408" i="29"/>
  <c r="DL341" i="23" s="1"/>
  <c r="AJ404" i="29"/>
  <c r="DL443" i="23" s="1"/>
  <c r="AJ447" i="29"/>
  <c r="DL370" i="23" s="1"/>
  <c r="AJ443" i="29"/>
  <c r="DL367" i="23" s="1"/>
  <c r="AJ439" i="29"/>
  <c r="DL363" i="23" s="1"/>
  <c r="AJ435" i="29"/>
  <c r="DL359" i="23" s="1"/>
  <c r="AJ431" i="29"/>
  <c r="DL356" i="23" s="1"/>
  <c r="AJ427" i="29"/>
  <c r="DL353" i="23" s="1"/>
  <c r="AJ423" i="29"/>
  <c r="DL420" i="23" s="1"/>
  <c r="AJ419" i="29"/>
  <c r="DL426" i="23" s="1"/>
  <c r="AJ415" i="29"/>
  <c r="DL345" i="23" s="1"/>
  <c r="AJ411" i="29"/>
  <c r="DL424" i="23" s="1"/>
  <c r="AJ407" i="29"/>
  <c r="DL436" i="23" s="1"/>
  <c r="AJ403" i="29"/>
  <c r="DL408" i="23" s="1"/>
  <c r="AJ399" i="29"/>
  <c r="DL337" i="23" s="1"/>
  <c r="AJ402" i="29"/>
  <c r="DL407" i="23" s="1"/>
  <c r="AJ398" i="29"/>
  <c r="DL336" i="23" s="1"/>
  <c r="CO10" i="49"/>
  <c r="CO8" i="49"/>
  <c r="K464" i="23" l="1"/>
  <c r="L464" i="23"/>
  <c r="M464" i="23"/>
  <c r="N464" i="23"/>
  <c r="O464" i="23"/>
  <c r="P464" i="23"/>
  <c r="Q464" i="23"/>
  <c r="R464" i="23"/>
  <c r="S464" i="23"/>
  <c r="T464" i="23"/>
  <c r="U464" i="23"/>
  <c r="V464" i="23"/>
  <c r="W464" i="23"/>
  <c r="X464" i="23"/>
  <c r="Y464" i="23"/>
  <c r="Z464" i="23"/>
  <c r="AA464" i="23"/>
  <c r="AB464" i="23"/>
  <c r="AC464" i="23"/>
  <c r="AD464" i="23"/>
  <c r="AE464" i="23"/>
  <c r="AF464" i="23"/>
  <c r="AG464" i="23"/>
  <c r="AH464" i="23"/>
  <c r="AI464" i="23"/>
  <c r="AJ464" i="23"/>
  <c r="AK464" i="23"/>
  <c r="AL464" i="23"/>
  <c r="AM464" i="23"/>
  <c r="AN464" i="23"/>
  <c r="AO464" i="23"/>
  <c r="AP464" i="23"/>
  <c r="AQ464" i="23"/>
  <c r="AR464" i="23"/>
  <c r="AS464" i="23"/>
  <c r="AT464" i="23"/>
  <c r="AU464" i="23"/>
  <c r="AV464" i="23"/>
  <c r="AW464" i="23"/>
  <c r="AX464" i="23"/>
  <c r="AY464" i="23"/>
  <c r="AZ464" i="23"/>
  <c r="BA464" i="23"/>
  <c r="BB464" i="23"/>
  <c r="BC464" i="23"/>
  <c r="BD464" i="23"/>
  <c r="BE464" i="23"/>
  <c r="BF464" i="23"/>
  <c r="BG464" i="23"/>
  <c r="BH464" i="23"/>
  <c r="BI464" i="23"/>
  <c r="BJ464" i="23"/>
  <c r="BK464" i="23"/>
  <c r="BL464" i="23"/>
  <c r="BM464" i="23"/>
  <c r="BN464" i="23"/>
  <c r="BO464" i="23"/>
  <c r="BP464" i="23"/>
  <c r="BQ464" i="23"/>
  <c r="BR464" i="23"/>
  <c r="BS464" i="23"/>
  <c r="BT464" i="23"/>
  <c r="BU464" i="23"/>
  <c r="BV464" i="23"/>
  <c r="BW464" i="23"/>
  <c r="BX464" i="23"/>
  <c r="BY464" i="23"/>
  <c r="BZ464" i="23"/>
  <c r="CA464" i="23"/>
  <c r="CB464" i="23"/>
  <c r="CC464" i="23"/>
  <c r="CD464" i="23"/>
  <c r="CE464" i="23"/>
  <c r="CH464" i="23"/>
  <c r="CB465" i="23"/>
  <c r="CC465" i="23"/>
  <c r="W2" i="89" l="1"/>
  <c r="AH12" i="29" l="1"/>
  <c r="AL12" i="29"/>
  <c r="AM12" i="29"/>
  <c r="AN12" i="29"/>
  <c r="AO12" i="29"/>
  <c r="AP12" i="29"/>
  <c r="AQ12" i="29"/>
  <c r="AR12" i="29"/>
  <c r="AS12" i="29"/>
  <c r="AT12" i="29"/>
  <c r="AU12" i="29"/>
  <c r="AV12" i="29"/>
  <c r="AW12" i="29"/>
  <c r="AX12" i="29"/>
  <c r="AY12" i="29"/>
  <c r="AZ12" i="29"/>
  <c r="BA12" i="29"/>
  <c r="BB12" i="29"/>
  <c r="BC12" i="29"/>
  <c r="BD12" i="29"/>
  <c r="BE12" i="29"/>
  <c r="BF12" i="29"/>
  <c r="BG12" i="29"/>
  <c r="BH12" i="29"/>
  <c r="BI12" i="29"/>
  <c r="BJ12" i="29"/>
  <c r="BK12" i="29"/>
  <c r="BL12" i="29"/>
  <c r="BM12" i="29"/>
  <c r="BN12" i="29"/>
  <c r="BO12" i="29"/>
  <c r="BP12" i="29"/>
  <c r="AH13" i="29"/>
  <c r="AL13" i="29"/>
  <c r="AM13" i="29"/>
  <c r="AN13" i="29"/>
  <c r="AO13" i="29"/>
  <c r="AP13" i="29"/>
  <c r="AQ13" i="29"/>
  <c r="AR13" i="29"/>
  <c r="AS13" i="29"/>
  <c r="AT13" i="29"/>
  <c r="AU13" i="29"/>
  <c r="AV13" i="29"/>
  <c r="AW13" i="29"/>
  <c r="AX13" i="29"/>
  <c r="AY13" i="29"/>
  <c r="AZ13" i="29"/>
  <c r="BA13" i="29"/>
  <c r="BB13" i="29"/>
  <c r="BC13" i="29"/>
  <c r="BD13" i="29"/>
  <c r="BE13" i="29"/>
  <c r="BF13" i="29"/>
  <c r="BG13" i="29"/>
  <c r="BH13" i="29"/>
  <c r="BI13" i="29"/>
  <c r="BJ13" i="29"/>
  <c r="BK13" i="29"/>
  <c r="BL13" i="29"/>
  <c r="BM13" i="29"/>
  <c r="BN13" i="29"/>
  <c r="BO13" i="29"/>
  <c r="BP13" i="29"/>
  <c r="AH14" i="29"/>
  <c r="AL14" i="29"/>
  <c r="AM14" i="29"/>
  <c r="AN14" i="29"/>
  <c r="AO14" i="29"/>
  <c r="AP14" i="29"/>
  <c r="AQ14" i="29"/>
  <c r="AR14" i="29"/>
  <c r="AS14" i="29"/>
  <c r="AT14" i="29"/>
  <c r="AU14" i="29"/>
  <c r="AV14" i="29"/>
  <c r="AW14" i="29"/>
  <c r="AX14" i="29"/>
  <c r="AY14" i="29"/>
  <c r="AZ14" i="29"/>
  <c r="BA14" i="29"/>
  <c r="BB14" i="29"/>
  <c r="BC14" i="29"/>
  <c r="BD14" i="29"/>
  <c r="BE14" i="29"/>
  <c r="BF14" i="29"/>
  <c r="BG14" i="29"/>
  <c r="BH14" i="29"/>
  <c r="BI14" i="29"/>
  <c r="BJ14" i="29"/>
  <c r="BK14" i="29"/>
  <c r="BL14" i="29"/>
  <c r="BM14" i="29"/>
  <c r="BN14" i="29"/>
  <c r="BO14" i="29"/>
  <c r="BP14" i="29"/>
  <c r="AH15" i="29"/>
  <c r="AL15" i="29"/>
  <c r="AM15" i="29"/>
  <c r="AN15" i="29"/>
  <c r="AO15" i="29"/>
  <c r="AP15" i="29"/>
  <c r="AQ15" i="29"/>
  <c r="AR15" i="29"/>
  <c r="AS15" i="29"/>
  <c r="AT15" i="29"/>
  <c r="AU15" i="29"/>
  <c r="AV15" i="29"/>
  <c r="AW15" i="29"/>
  <c r="AX15" i="29"/>
  <c r="AY15" i="29"/>
  <c r="AZ15" i="29"/>
  <c r="BA15" i="29"/>
  <c r="BB15" i="29"/>
  <c r="BC15" i="29"/>
  <c r="BD15" i="29"/>
  <c r="BE15" i="29"/>
  <c r="BF15" i="29"/>
  <c r="BG15" i="29"/>
  <c r="BH15" i="29"/>
  <c r="BI15" i="29"/>
  <c r="BJ15" i="29"/>
  <c r="BK15" i="29"/>
  <c r="BL15" i="29"/>
  <c r="BM15" i="29"/>
  <c r="BN15" i="29"/>
  <c r="BO15" i="29"/>
  <c r="BP15" i="29"/>
  <c r="AH16" i="29"/>
  <c r="AL16" i="29"/>
  <c r="AM16" i="29"/>
  <c r="AN16" i="29"/>
  <c r="AO16" i="29"/>
  <c r="AP16" i="29"/>
  <c r="AQ16" i="29"/>
  <c r="AR16" i="29"/>
  <c r="AS16" i="29"/>
  <c r="AT16" i="29"/>
  <c r="AU16" i="29"/>
  <c r="AV16" i="29"/>
  <c r="AW16" i="29"/>
  <c r="AX16" i="29"/>
  <c r="AY16" i="29"/>
  <c r="AZ16" i="29"/>
  <c r="BA16" i="29"/>
  <c r="BB16" i="29"/>
  <c r="BC16" i="29"/>
  <c r="BD16" i="29"/>
  <c r="BE16" i="29"/>
  <c r="BF16" i="29"/>
  <c r="BG16" i="29"/>
  <c r="BH16" i="29"/>
  <c r="BI16" i="29"/>
  <c r="BJ16" i="29"/>
  <c r="BK16" i="29"/>
  <c r="BL16" i="29"/>
  <c r="BM16" i="29"/>
  <c r="BN16" i="29"/>
  <c r="BO16" i="29"/>
  <c r="BP16" i="29"/>
  <c r="AH17" i="29"/>
  <c r="AL17" i="29"/>
  <c r="AM17" i="29"/>
  <c r="AN17" i="29"/>
  <c r="AO17" i="29"/>
  <c r="AP17" i="29"/>
  <c r="AQ17" i="29"/>
  <c r="AR17" i="29"/>
  <c r="AS17" i="29"/>
  <c r="AT17" i="29"/>
  <c r="AU17" i="29"/>
  <c r="AV17" i="29"/>
  <c r="AW17" i="29"/>
  <c r="AX17" i="29"/>
  <c r="AY17" i="29"/>
  <c r="AZ17" i="29"/>
  <c r="BA17" i="29"/>
  <c r="BB17" i="29"/>
  <c r="BC17" i="29"/>
  <c r="BD17" i="29"/>
  <c r="BE17" i="29"/>
  <c r="BF17" i="29"/>
  <c r="BG17" i="29"/>
  <c r="BH17" i="29"/>
  <c r="BI17" i="29"/>
  <c r="BJ17" i="29"/>
  <c r="BK17" i="29"/>
  <c r="BL17" i="29"/>
  <c r="BM17" i="29"/>
  <c r="BN17" i="29"/>
  <c r="BO17" i="29"/>
  <c r="BP17" i="29"/>
  <c r="AH18" i="29"/>
  <c r="AL18" i="29"/>
  <c r="AM18" i="29"/>
  <c r="AN18" i="29"/>
  <c r="AO18" i="29"/>
  <c r="AP18" i="29"/>
  <c r="AQ18" i="29"/>
  <c r="AR18" i="29"/>
  <c r="AS18" i="29"/>
  <c r="AT18" i="29"/>
  <c r="AU18" i="29"/>
  <c r="AV18" i="29"/>
  <c r="AW18" i="29"/>
  <c r="AX18" i="29"/>
  <c r="AY18" i="29"/>
  <c r="AZ18" i="29"/>
  <c r="BA18" i="29"/>
  <c r="BB18" i="29"/>
  <c r="BC18" i="29"/>
  <c r="BD18" i="29"/>
  <c r="BE18" i="29"/>
  <c r="BF18" i="29"/>
  <c r="BG18" i="29"/>
  <c r="BH18" i="29"/>
  <c r="BI18" i="29"/>
  <c r="BJ18" i="29"/>
  <c r="BK18" i="29"/>
  <c r="BL18" i="29"/>
  <c r="BM18" i="29"/>
  <c r="BN18" i="29"/>
  <c r="BO18" i="29"/>
  <c r="BP18" i="29"/>
  <c r="AH19" i="29"/>
  <c r="AL19" i="29"/>
  <c r="AM19" i="29"/>
  <c r="AN19" i="29"/>
  <c r="AO19" i="29"/>
  <c r="AP19" i="29"/>
  <c r="AQ19" i="29"/>
  <c r="AR19" i="29"/>
  <c r="AS19" i="29"/>
  <c r="AT19" i="29"/>
  <c r="AU19" i="29"/>
  <c r="AV19" i="29"/>
  <c r="AW19" i="29"/>
  <c r="AX19" i="29"/>
  <c r="AY19" i="29"/>
  <c r="AZ19" i="29"/>
  <c r="BA19" i="29"/>
  <c r="BB19" i="29"/>
  <c r="BC19" i="29"/>
  <c r="BD19" i="29"/>
  <c r="BE19" i="29"/>
  <c r="BF19" i="29"/>
  <c r="BG19" i="29"/>
  <c r="BH19" i="29"/>
  <c r="BI19" i="29"/>
  <c r="BJ19" i="29"/>
  <c r="BK19" i="29"/>
  <c r="BL19" i="29"/>
  <c r="BM19" i="29"/>
  <c r="BN19" i="29"/>
  <c r="BO19" i="29"/>
  <c r="BP19" i="29"/>
  <c r="AH20" i="29"/>
  <c r="AL20" i="29"/>
  <c r="AM20" i="29"/>
  <c r="AN20" i="29"/>
  <c r="AO20" i="29"/>
  <c r="AP20" i="29"/>
  <c r="AQ20" i="29"/>
  <c r="AR20" i="29"/>
  <c r="AS20" i="29"/>
  <c r="AT20" i="29"/>
  <c r="AU20" i="29"/>
  <c r="AV20" i="29"/>
  <c r="AW20" i="29"/>
  <c r="AX20" i="29"/>
  <c r="AY20" i="29"/>
  <c r="AZ20" i="29"/>
  <c r="BA20" i="29"/>
  <c r="BB20" i="29"/>
  <c r="BC20" i="29"/>
  <c r="BD20" i="29"/>
  <c r="BE20" i="29"/>
  <c r="BF20" i="29"/>
  <c r="BG20" i="29"/>
  <c r="BH20" i="29"/>
  <c r="BI20" i="29"/>
  <c r="BJ20" i="29"/>
  <c r="BK20" i="29"/>
  <c r="BL20" i="29"/>
  <c r="BM20" i="29"/>
  <c r="BN20" i="29"/>
  <c r="BO20" i="29"/>
  <c r="BP20" i="29"/>
  <c r="AH21" i="29"/>
  <c r="AL21" i="29"/>
  <c r="AM21" i="29"/>
  <c r="AN21" i="29"/>
  <c r="AO21" i="29"/>
  <c r="AP21" i="29"/>
  <c r="AQ21" i="29"/>
  <c r="AR21" i="29"/>
  <c r="AS21" i="29"/>
  <c r="AT21" i="29"/>
  <c r="AU21" i="29"/>
  <c r="AV21" i="29"/>
  <c r="AW21" i="29"/>
  <c r="AX21" i="29"/>
  <c r="AY21" i="29"/>
  <c r="AZ21" i="29"/>
  <c r="BA21" i="29"/>
  <c r="BB21" i="29"/>
  <c r="BC21" i="29"/>
  <c r="BD21" i="29"/>
  <c r="BE21" i="29"/>
  <c r="BF21" i="29"/>
  <c r="BG21" i="29"/>
  <c r="BH21" i="29"/>
  <c r="BI21" i="29"/>
  <c r="BJ21" i="29"/>
  <c r="BK21" i="29"/>
  <c r="BL21" i="29"/>
  <c r="BM21" i="29"/>
  <c r="BN21" i="29"/>
  <c r="BO21" i="29"/>
  <c r="BP21" i="29"/>
  <c r="AH22" i="29"/>
  <c r="AL22" i="29"/>
  <c r="AM22" i="29"/>
  <c r="AN22" i="29"/>
  <c r="AO22" i="29"/>
  <c r="AP22" i="29"/>
  <c r="AQ22" i="29"/>
  <c r="AR22" i="29"/>
  <c r="AS22" i="29"/>
  <c r="AT22" i="29"/>
  <c r="AU22" i="29"/>
  <c r="AV22" i="29"/>
  <c r="AW22" i="29"/>
  <c r="AX22" i="29"/>
  <c r="AY22" i="29"/>
  <c r="AZ22" i="29"/>
  <c r="BA22" i="29"/>
  <c r="BB22" i="29"/>
  <c r="BC22" i="29"/>
  <c r="BD22" i="29"/>
  <c r="BE22" i="29"/>
  <c r="BF22" i="29"/>
  <c r="BG22" i="29"/>
  <c r="BH22" i="29"/>
  <c r="BI22" i="29"/>
  <c r="BJ22" i="29"/>
  <c r="BK22" i="29"/>
  <c r="BL22" i="29"/>
  <c r="BM22" i="29"/>
  <c r="BN22" i="29"/>
  <c r="BO22" i="29"/>
  <c r="BP22" i="29"/>
  <c r="AH23" i="29"/>
  <c r="AL23" i="29"/>
  <c r="AM23" i="29"/>
  <c r="AN23" i="29"/>
  <c r="AO23" i="29"/>
  <c r="AP23" i="29"/>
  <c r="AQ23" i="29"/>
  <c r="AR23" i="29"/>
  <c r="AS23" i="29"/>
  <c r="AT23" i="29"/>
  <c r="AU23" i="29"/>
  <c r="AV23" i="29"/>
  <c r="AW23" i="29"/>
  <c r="AX23" i="29"/>
  <c r="AY23" i="29"/>
  <c r="AZ23" i="29"/>
  <c r="BA23" i="29"/>
  <c r="BB23" i="29"/>
  <c r="BC23" i="29"/>
  <c r="BD23" i="29"/>
  <c r="BE23" i="29"/>
  <c r="BF23" i="29"/>
  <c r="BG23" i="29"/>
  <c r="BH23" i="29"/>
  <c r="BI23" i="29"/>
  <c r="BJ23" i="29"/>
  <c r="BK23" i="29"/>
  <c r="BL23" i="29"/>
  <c r="BM23" i="29"/>
  <c r="BN23" i="29"/>
  <c r="BO23" i="29"/>
  <c r="BP23" i="29"/>
  <c r="AH24" i="29"/>
  <c r="AL24" i="29"/>
  <c r="AM24" i="29"/>
  <c r="AN24" i="29"/>
  <c r="AO24" i="29"/>
  <c r="AP24" i="29"/>
  <c r="AQ24" i="29"/>
  <c r="AR24" i="29"/>
  <c r="AS24" i="29"/>
  <c r="AT24" i="29"/>
  <c r="AU24" i="29"/>
  <c r="AV24" i="29"/>
  <c r="AW24" i="29"/>
  <c r="AX24" i="29"/>
  <c r="AY24" i="29"/>
  <c r="AZ24" i="29"/>
  <c r="BA24" i="29"/>
  <c r="BB24" i="29"/>
  <c r="BC24" i="29"/>
  <c r="BD24" i="29"/>
  <c r="BE24" i="29"/>
  <c r="BF24" i="29"/>
  <c r="BG24" i="29"/>
  <c r="BH24" i="29"/>
  <c r="BI24" i="29"/>
  <c r="BJ24" i="29"/>
  <c r="BK24" i="29"/>
  <c r="BL24" i="29"/>
  <c r="BM24" i="29"/>
  <c r="BN24" i="29"/>
  <c r="BO24" i="29"/>
  <c r="BP24" i="29"/>
  <c r="AH25" i="29"/>
  <c r="AL25" i="29"/>
  <c r="AM25" i="29"/>
  <c r="AN25" i="29"/>
  <c r="AO25" i="29"/>
  <c r="AP25" i="29"/>
  <c r="AQ25" i="29"/>
  <c r="AR25" i="29"/>
  <c r="AS25" i="29"/>
  <c r="AT25" i="29"/>
  <c r="AU25" i="29"/>
  <c r="AV25" i="29"/>
  <c r="AW25" i="29"/>
  <c r="AX25" i="29"/>
  <c r="AY25" i="29"/>
  <c r="AZ25" i="29"/>
  <c r="BA25" i="29"/>
  <c r="BB25" i="29"/>
  <c r="BC25" i="29"/>
  <c r="BD25" i="29"/>
  <c r="BE25" i="29"/>
  <c r="BF25" i="29"/>
  <c r="BG25" i="29"/>
  <c r="BH25" i="29"/>
  <c r="BI25" i="29"/>
  <c r="BJ25" i="29"/>
  <c r="BK25" i="29"/>
  <c r="BL25" i="29"/>
  <c r="BM25" i="29"/>
  <c r="BN25" i="29"/>
  <c r="BO25" i="29"/>
  <c r="BP25" i="29"/>
  <c r="AH26" i="29"/>
  <c r="AL26" i="29"/>
  <c r="AM26" i="29"/>
  <c r="AN26" i="29"/>
  <c r="AO26" i="29"/>
  <c r="AP26" i="29"/>
  <c r="AQ26" i="29"/>
  <c r="AR26" i="29"/>
  <c r="AS26" i="29"/>
  <c r="AT26" i="29"/>
  <c r="AU26" i="29"/>
  <c r="AV26" i="29"/>
  <c r="AW26" i="29"/>
  <c r="AX26" i="29"/>
  <c r="AY26" i="29"/>
  <c r="AZ26" i="29"/>
  <c r="BA26" i="29"/>
  <c r="BB26" i="29"/>
  <c r="BC26" i="29"/>
  <c r="BD26" i="29"/>
  <c r="BE26" i="29"/>
  <c r="BF26" i="29"/>
  <c r="BG26" i="29"/>
  <c r="BH26" i="29"/>
  <c r="BI26" i="29"/>
  <c r="BJ26" i="29"/>
  <c r="BK26" i="29"/>
  <c r="BL26" i="29"/>
  <c r="BM26" i="29"/>
  <c r="BN26" i="29"/>
  <c r="BO26" i="29"/>
  <c r="BP26" i="29"/>
  <c r="AH27" i="29"/>
  <c r="AL27" i="29"/>
  <c r="AM27" i="29"/>
  <c r="AN27" i="29"/>
  <c r="AO27" i="29"/>
  <c r="AP27" i="29"/>
  <c r="AQ27" i="29"/>
  <c r="AR27" i="29"/>
  <c r="AS27" i="29"/>
  <c r="AT27" i="29"/>
  <c r="AU27" i="29"/>
  <c r="AV27" i="29"/>
  <c r="AW27" i="29"/>
  <c r="AX27" i="29"/>
  <c r="AY27" i="29"/>
  <c r="AZ27" i="29"/>
  <c r="BA27" i="29"/>
  <c r="BB27" i="29"/>
  <c r="BC27" i="29"/>
  <c r="BD27" i="29"/>
  <c r="BE27" i="29"/>
  <c r="BF27" i="29"/>
  <c r="BG27" i="29"/>
  <c r="BH27" i="29"/>
  <c r="BI27" i="29"/>
  <c r="BJ27" i="29"/>
  <c r="BK27" i="29"/>
  <c r="BL27" i="29"/>
  <c r="BM27" i="29"/>
  <c r="BN27" i="29"/>
  <c r="BO27" i="29"/>
  <c r="BP27" i="29"/>
  <c r="AH28" i="29"/>
  <c r="AL28" i="29"/>
  <c r="AM28" i="29"/>
  <c r="AN28" i="29"/>
  <c r="AO28" i="29"/>
  <c r="AP28" i="29"/>
  <c r="AQ28" i="29"/>
  <c r="AR28" i="29"/>
  <c r="AS28" i="29"/>
  <c r="AT28" i="29"/>
  <c r="AU28" i="29"/>
  <c r="AV28" i="29"/>
  <c r="AW28" i="29"/>
  <c r="AX28" i="29"/>
  <c r="AY28" i="29"/>
  <c r="AZ28" i="29"/>
  <c r="BA28" i="29"/>
  <c r="BB28" i="29"/>
  <c r="BC28" i="29"/>
  <c r="BD28" i="29"/>
  <c r="BE28" i="29"/>
  <c r="BF28" i="29"/>
  <c r="BG28" i="29"/>
  <c r="BH28" i="29"/>
  <c r="BI28" i="29"/>
  <c r="BJ28" i="29"/>
  <c r="BK28" i="29"/>
  <c r="BL28" i="29"/>
  <c r="BM28" i="29"/>
  <c r="BN28" i="29"/>
  <c r="BO28" i="29"/>
  <c r="BP28" i="29"/>
  <c r="AH29" i="29"/>
  <c r="AL29" i="29"/>
  <c r="AM29" i="29"/>
  <c r="AN29" i="29"/>
  <c r="AO29" i="29"/>
  <c r="AP29" i="29"/>
  <c r="AQ29" i="29"/>
  <c r="AR29" i="29"/>
  <c r="AS29" i="29"/>
  <c r="AT29" i="29"/>
  <c r="AU29" i="29"/>
  <c r="AV29" i="29"/>
  <c r="AW29" i="29"/>
  <c r="AX29" i="29"/>
  <c r="AY29" i="29"/>
  <c r="AZ29" i="29"/>
  <c r="BA29" i="29"/>
  <c r="BB29" i="29"/>
  <c r="BC29" i="29"/>
  <c r="BD29" i="29"/>
  <c r="BE29" i="29"/>
  <c r="BF29" i="29"/>
  <c r="BG29" i="29"/>
  <c r="BH29" i="29"/>
  <c r="BI29" i="29"/>
  <c r="BJ29" i="29"/>
  <c r="BK29" i="29"/>
  <c r="BL29" i="29"/>
  <c r="BM29" i="29"/>
  <c r="BN29" i="29"/>
  <c r="BO29" i="29"/>
  <c r="BP29" i="29"/>
  <c r="AH30" i="29"/>
  <c r="AL30" i="29"/>
  <c r="AM30" i="29"/>
  <c r="AN30" i="29"/>
  <c r="AO30" i="29"/>
  <c r="AP30" i="29"/>
  <c r="AQ30" i="29"/>
  <c r="AR30" i="29"/>
  <c r="AS30" i="29"/>
  <c r="AT30" i="29"/>
  <c r="AU30" i="29"/>
  <c r="AV30" i="29"/>
  <c r="AW30" i="29"/>
  <c r="AX30" i="29"/>
  <c r="AY30" i="29"/>
  <c r="AZ30" i="29"/>
  <c r="BA30" i="29"/>
  <c r="BB30" i="29"/>
  <c r="BC30" i="29"/>
  <c r="BD30" i="29"/>
  <c r="BE30" i="29"/>
  <c r="BF30" i="29"/>
  <c r="BG30" i="29"/>
  <c r="BH30" i="29"/>
  <c r="BI30" i="29"/>
  <c r="BJ30" i="29"/>
  <c r="BK30" i="29"/>
  <c r="BL30" i="29"/>
  <c r="BM30" i="29"/>
  <c r="BN30" i="29"/>
  <c r="BO30" i="29"/>
  <c r="BP30" i="29"/>
  <c r="AH31" i="29"/>
  <c r="AL31" i="29"/>
  <c r="AM31" i="29"/>
  <c r="AN31" i="29"/>
  <c r="AO31" i="29"/>
  <c r="AP31" i="29"/>
  <c r="AQ31" i="29"/>
  <c r="AR31" i="29"/>
  <c r="AS31" i="29"/>
  <c r="AT31" i="29"/>
  <c r="AU31" i="29"/>
  <c r="AV31" i="29"/>
  <c r="AW31" i="29"/>
  <c r="AX31" i="29"/>
  <c r="AY31" i="29"/>
  <c r="AZ31" i="29"/>
  <c r="BA31" i="29"/>
  <c r="BB31" i="29"/>
  <c r="BC31" i="29"/>
  <c r="BD31" i="29"/>
  <c r="BE31" i="29"/>
  <c r="BF31" i="29"/>
  <c r="BG31" i="29"/>
  <c r="BH31" i="29"/>
  <c r="BI31" i="29"/>
  <c r="BJ31" i="29"/>
  <c r="BK31" i="29"/>
  <c r="BL31" i="29"/>
  <c r="BM31" i="29"/>
  <c r="BN31" i="29"/>
  <c r="BO31" i="29"/>
  <c r="BP31" i="29"/>
  <c r="AH32" i="29"/>
  <c r="AL32" i="29"/>
  <c r="AM32" i="29"/>
  <c r="AN32" i="29"/>
  <c r="AO32" i="29"/>
  <c r="AP32" i="29"/>
  <c r="AQ32" i="29"/>
  <c r="AR32" i="29"/>
  <c r="AS32" i="29"/>
  <c r="AT32" i="29"/>
  <c r="AU32" i="29"/>
  <c r="AV32" i="29"/>
  <c r="AW32" i="29"/>
  <c r="AX32" i="29"/>
  <c r="AY32" i="29"/>
  <c r="AZ32" i="29"/>
  <c r="BA32" i="29"/>
  <c r="BB32" i="29"/>
  <c r="BC32" i="29"/>
  <c r="BD32" i="29"/>
  <c r="BE32" i="29"/>
  <c r="BF32" i="29"/>
  <c r="BG32" i="29"/>
  <c r="BH32" i="29"/>
  <c r="BI32" i="29"/>
  <c r="BJ32" i="29"/>
  <c r="BK32" i="29"/>
  <c r="BL32" i="29"/>
  <c r="BM32" i="29"/>
  <c r="BN32" i="29"/>
  <c r="BO32" i="29"/>
  <c r="BP32" i="29"/>
  <c r="AH33" i="29"/>
  <c r="AL33" i="29"/>
  <c r="AM33" i="29"/>
  <c r="AN33" i="29"/>
  <c r="AO33" i="29"/>
  <c r="AP33" i="29"/>
  <c r="AQ33" i="29"/>
  <c r="AR33" i="29"/>
  <c r="AS33" i="29"/>
  <c r="AT33" i="29"/>
  <c r="AU33" i="29"/>
  <c r="AV33" i="29"/>
  <c r="AW33" i="29"/>
  <c r="AX33" i="29"/>
  <c r="AY33" i="29"/>
  <c r="AZ33" i="29"/>
  <c r="BA33" i="29"/>
  <c r="BB33" i="29"/>
  <c r="BC33" i="29"/>
  <c r="BD33" i="29"/>
  <c r="BE33" i="29"/>
  <c r="BF33" i="29"/>
  <c r="BG33" i="29"/>
  <c r="BH33" i="29"/>
  <c r="BI33" i="29"/>
  <c r="BJ33" i="29"/>
  <c r="BK33" i="29"/>
  <c r="BL33" i="29"/>
  <c r="BM33" i="29"/>
  <c r="BN33" i="29"/>
  <c r="BO33" i="29"/>
  <c r="BP33" i="29"/>
  <c r="AH34" i="29"/>
  <c r="AL34" i="29"/>
  <c r="AM34" i="29"/>
  <c r="AN34" i="29"/>
  <c r="AO34" i="29"/>
  <c r="AP34" i="29"/>
  <c r="AQ34" i="29"/>
  <c r="AR34" i="29"/>
  <c r="AS34" i="29"/>
  <c r="AT34" i="29"/>
  <c r="AU34" i="29"/>
  <c r="AV34" i="29"/>
  <c r="AW34" i="29"/>
  <c r="AX34" i="29"/>
  <c r="AY34" i="29"/>
  <c r="AZ34" i="29"/>
  <c r="BA34" i="29"/>
  <c r="BB34" i="29"/>
  <c r="BC34" i="29"/>
  <c r="BD34" i="29"/>
  <c r="BE34" i="29"/>
  <c r="BF34" i="29"/>
  <c r="BG34" i="29"/>
  <c r="BH34" i="29"/>
  <c r="BI34" i="29"/>
  <c r="BJ34" i="29"/>
  <c r="BK34" i="29"/>
  <c r="BL34" i="29"/>
  <c r="BM34" i="29"/>
  <c r="BN34" i="29"/>
  <c r="BO34" i="29"/>
  <c r="BP34" i="29"/>
  <c r="AH35" i="29"/>
  <c r="AL35" i="29"/>
  <c r="AM35" i="29"/>
  <c r="AN35" i="29"/>
  <c r="AO35" i="29"/>
  <c r="AP35" i="29"/>
  <c r="AQ35" i="29"/>
  <c r="AR35" i="29"/>
  <c r="AS35" i="29"/>
  <c r="AT35" i="29"/>
  <c r="AU35" i="29"/>
  <c r="AV35" i="29"/>
  <c r="AW35" i="29"/>
  <c r="AX35" i="29"/>
  <c r="AY35" i="29"/>
  <c r="AZ35" i="29"/>
  <c r="BA35" i="29"/>
  <c r="BB35" i="29"/>
  <c r="BC35" i="29"/>
  <c r="BD35" i="29"/>
  <c r="BE35" i="29"/>
  <c r="BF35" i="29"/>
  <c r="BG35" i="29"/>
  <c r="BH35" i="29"/>
  <c r="BI35" i="29"/>
  <c r="BJ35" i="29"/>
  <c r="BK35" i="29"/>
  <c r="BL35" i="29"/>
  <c r="BM35" i="29"/>
  <c r="BN35" i="29"/>
  <c r="BO35" i="29"/>
  <c r="BP35" i="29"/>
  <c r="AH36" i="29"/>
  <c r="AL36" i="29"/>
  <c r="AM36" i="29"/>
  <c r="AN36" i="29"/>
  <c r="AO36" i="29"/>
  <c r="AP36" i="29"/>
  <c r="AQ36" i="29"/>
  <c r="AR36" i="29"/>
  <c r="AS36" i="29"/>
  <c r="AT36" i="29"/>
  <c r="AU36" i="29"/>
  <c r="AV36" i="29"/>
  <c r="AW36" i="29"/>
  <c r="AX36" i="29"/>
  <c r="AY36" i="29"/>
  <c r="AZ36" i="29"/>
  <c r="BA36" i="29"/>
  <c r="BB36" i="29"/>
  <c r="BC36" i="29"/>
  <c r="BD36" i="29"/>
  <c r="BE36" i="29"/>
  <c r="BF36" i="29"/>
  <c r="BG36" i="29"/>
  <c r="BH36" i="29"/>
  <c r="BI36" i="29"/>
  <c r="BJ36" i="29"/>
  <c r="BK36" i="29"/>
  <c r="BL36" i="29"/>
  <c r="BM36" i="29"/>
  <c r="BN36" i="29"/>
  <c r="BO36" i="29"/>
  <c r="BP36" i="29"/>
  <c r="AH37" i="29"/>
  <c r="AL37" i="29"/>
  <c r="AM37" i="29"/>
  <c r="AN37" i="29"/>
  <c r="AO37" i="29"/>
  <c r="AP37" i="29"/>
  <c r="AQ37" i="29"/>
  <c r="AR37" i="29"/>
  <c r="AS37" i="29"/>
  <c r="AT37" i="29"/>
  <c r="AU37" i="29"/>
  <c r="AV37" i="29"/>
  <c r="AW37" i="29"/>
  <c r="AX37" i="29"/>
  <c r="AY37" i="29"/>
  <c r="AZ37" i="29"/>
  <c r="BA37" i="29"/>
  <c r="BB37" i="29"/>
  <c r="BC37" i="29"/>
  <c r="BD37" i="29"/>
  <c r="BE37" i="29"/>
  <c r="BF37" i="29"/>
  <c r="BG37" i="29"/>
  <c r="BH37" i="29"/>
  <c r="BI37" i="29"/>
  <c r="BJ37" i="29"/>
  <c r="BK37" i="29"/>
  <c r="BL37" i="29"/>
  <c r="BM37" i="29"/>
  <c r="BN37" i="29"/>
  <c r="BO37" i="29"/>
  <c r="BP37" i="29"/>
  <c r="AH38" i="29"/>
  <c r="AL38" i="29"/>
  <c r="AM38" i="29"/>
  <c r="AN38" i="29"/>
  <c r="AO38" i="29"/>
  <c r="AP38" i="29"/>
  <c r="AQ38" i="29"/>
  <c r="AR38" i="29"/>
  <c r="AS38" i="29"/>
  <c r="AT38" i="29"/>
  <c r="AU38" i="29"/>
  <c r="AV38" i="29"/>
  <c r="AW38" i="29"/>
  <c r="AX38" i="29"/>
  <c r="AY38" i="29"/>
  <c r="AZ38" i="29"/>
  <c r="BA38" i="29"/>
  <c r="BB38" i="29"/>
  <c r="BC38" i="29"/>
  <c r="BD38" i="29"/>
  <c r="BE38" i="29"/>
  <c r="BF38" i="29"/>
  <c r="BG38" i="29"/>
  <c r="BH38" i="29"/>
  <c r="BI38" i="29"/>
  <c r="BJ38" i="29"/>
  <c r="BK38" i="29"/>
  <c r="BL38" i="29"/>
  <c r="BM38" i="29"/>
  <c r="BN38" i="29"/>
  <c r="BO38" i="29"/>
  <c r="BP38" i="29"/>
  <c r="AH39" i="29"/>
  <c r="AL39" i="29"/>
  <c r="AM39" i="29"/>
  <c r="AN39" i="29"/>
  <c r="AO39" i="29"/>
  <c r="AP39" i="29"/>
  <c r="AQ39" i="29"/>
  <c r="AR39" i="29"/>
  <c r="AS39" i="29"/>
  <c r="AT39" i="29"/>
  <c r="AU39" i="29"/>
  <c r="AV39" i="29"/>
  <c r="AW39" i="29"/>
  <c r="AX39" i="29"/>
  <c r="AY39" i="29"/>
  <c r="AZ39" i="29"/>
  <c r="BA39" i="29"/>
  <c r="BB39" i="29"/>
  <c r="BC39" i="29"/>
  <c r="BD39" i="29"/>
  <c r="BE39" i="29"/>
  <c r="BF39" i="29"/>
  <c r="BG39" i="29"/>
  <c r="BH39" i="29"/>
  <c r="BI39" i="29"/>
  <c r="BJ39" i="29"/>
  <c r="BK39" i="29"/>
  <c r="BL39" i="29"/>
  <c r="BM39" i="29"/>
  <c r="BN39" i="29"/>
  <c r="BO39" i="29"/>
  <c r="BP39" i="29"/>
  <c r="AH40" i="29"/>
  <c r="AL40" i="29"/>
  <c r="AM40" i="29"/>
  <c r="AN40" i="29"/>
  <c r="AO40" i="29"/>
  <c r="AP40" i="29"/>
  <c r="AQ40" i="29"/>
  <c r="AR40" i="29"/>
  <c r="AS40" i="29"/>
  <c r="AT40" i="29"/>
  <c r="AU40" i="29"/>
  <c r="AV40" i="29"/>
  <c r="AW40" i="29"/>
  <c r="AX40" i="29"/>
  <c r="AY40" i="29"/>
  <c r="AZ40" i="29"/>
  <c r="BA40" i="29"/>
  <c r="BB40" i="29"/>
  <c r="BC40" i="29"/>
  <c r="BD40" i="29"/>
  <c r="BE40" i="29"/>
  <c r="BF40" i="29"/>
  <c r="BG40" i="29"/>
  <c r="BH40" i="29"/>
  <c r="BI40" i="29"/>
  <c r="BJ40" i="29"/>
  <c r="BK40" i="29"/>
  <c r="BL40" i="29"/>
  <c r="BM40" i="29"/>
  <c r="BN40" i="29"/>
  <c r="BO40" i="29"/>
  <c r="BP40" i="29"/>
  <c r="AH41" i="29"/>
  <c r="AL41" i="29"/>
  <c r="AM41" i="29"/>
  <c r="AN41" i="29"/>
  <c r="AO41" i="29"/>
  <c r="AP41" i="29"/>
  <c r="AQ41" i="29"/>
  <c r="AR41" i="29"/>
  <c r="AS41" i="29"/>
  <c r="AT41" i="29"/>
  <c r="AU41" i="29"/>
  <c r="AV41" i="29"/>
  <c r="AW41" i="29"/>
  <c r="AX41" i="29"/>
  <c r="AY41" i="29"/>
  <c r="AZ41" i="29"/>
  <c r="BA41" i="29"/>
  <c r="BB41" i="29"/>
  <c r="BC41" i="29"/>
  <c r="BD41" i="29"/>
  <c r="BE41" i="29"/>
  <c r="BF41" i="29"/>
  <c r="BG41" i="29"/>
  <c r="BH41" i="29"/>
  <c r="BI41" i="29"/>
  <c r="BJ41" i="29"/>
  <c r="BK41" i="29"/>
  <c r="BL41" i="29"/>
  <c r="BM41" i="29"/>
  <c r="BN41" i="29"/>
  <c r="BO41" i="29"/>
  <c r="BP41" i="29"/>
  <c r="AH42" i="29"/>
  <c r="AL42" i="29"/>
  <c r="AM42" i="29"/>
  <c r="AN42" i="29"/>
  <c r="AO42" i="29"/>
  <c r="AP42" i="29"/>
  <c r="AQ42" i="29"/>
  <c r="AR42" i="29"/>
  <c r="AS42" i="29"/>
  <c r="AT42" i="29"/>
  <c r="AU42" i="29"/>
  <c r="AV42" i="29"/>
  <c r="AW42" i="29"/>
  <c r="AX42" i="29"/>
  <c r="AY42" i="29"/>
  <c r="AZ42" i="29"/>
  <c r="BA42" i="29"/>
  <c r="BB42" i="29"/>
  <c r="BC42" i="29"/>
  <c r="BD42" i="29"/>
  <c r="BE42" i="29"/>
  <c r="BF42" i="29"/>
  <c r="BG42" i="29"/>
  <c r="BH42" i="29"/>
  <c r="BI42" i="29"/>
  <c r="BJ42" i="29"/>
  <c r="BK42" i="29"/>
  <c r="BL42" i="29"/>
  <c r="BM42" i="29"/>
  <c r="BN42" i="29"/>
  <c r="BO42" i="29"/>
  <c r="BP42" i="29"/>
  <c r="AH43" i="29"/>
  <c r="AL43" i="29"/>
  <c r="AM43" i="29"/>
  <c r="AN43" i="29"/>
  <c r="AO43" i="29"/>
  <c r="AP43" i="29"/>
  <c r="AQ43" i="29"/>
  <c r="AR43" i="29"/>
  <c r="AS43" i="29"/>
  <c r="AT43" i="29"/>
  <c r="AU43" i="29"/>
  <c r="AV43" i="29"/>
  <c r="AW43" i="29"/>
  <c r="AX43" i="29"/>
  <c r="AY43" i="29"/>
  <c r="AZ43" i="29"/>
  <c r="BA43" i="29"/>
  <c r="BB43" i="29"/>
  <c r="BC43" i="29"/>
  <c r="BD43" i="29"/>
  <c r="BE43" i="29"/>
  <c r="BF43" i="29"/>
  <c r="BG43" i="29"/>
  <c r="BH43" i="29"/>
  <c r="BI43" i="29"/>
  <c r="BJ43" i="29"/>
  <c r="BK43" i="29"/>
  <c r="BL43" i="29"/>
  <c r="BM43" i="29"/>
  <c r="BN43" i="29"/>
  <c r="BO43" i="29"/>
  <c r="BP43" i="29"/>
  <c r="AH44" i="29"/>
  <c r="AL44" i="29"/>
  <c r="AM44" i="29"/>
  <c r="AN44" i="29"/>
  <c r="AO44" i="29"/>
  <c r="AP44" i="29"/>
  <c r="AQ44" i="29"/>
  <c r="AR44" i="29"/>
  <c r="AS44" i="29"/>
  <c r="AT44" i="29"/>
  <c r="AU44" i="29"/>
  <c r="AV44" i="29"/>
  <c r="AW44" i="29"/>
  <c r="AX44" i="29"/>
  <c r="AY44" i="29"/>
  <c r="AZ44" i="29"/>
  <c r="BA44" i="29"/>
  <c r="BB44" i="29"/>
  <c r="BC44" i="29"/>
  <c r="BD44" i="29"/>
  <c r="BE44" i="29"/>
  <c r="BF44" i="29"/>
  <c r="BG44" i="29"/>
  <c r="BH44" i="29"/>
  <c r="BI44" i="29"/>
  <c r="BJ44" i="29"/>
  <c r="BK44" i="29"/>
  <c r="BL44" i="29"/>
  <c r="BM44" i="29"/>
  <c r="BN44" i="29"/>
  <c r="BO44" i="29"/>
  <c r="BP44" i="29"/>
  <c r="AH45" i="29"/>
  <c r="AL45" i="29"/>
  <c r="AM45" i="29"/>
  <c r="AN45" i="29"/>
  <c r="AO45" i="29"/>
  <c r="AP45" i="29"/>
  <c r="AQ45" i="29"/>
  <c r="AR45" i="29"/>
  <c r="AS45" i="29"/>
  <c r="AT45" i="29"/>
  <c r="AU45" i="29"/>
  <c r="AV45" i="29"/>
  <c r="AW45" i="29"/>
  <c r="AX45" i="29"/>
  <c r="AY45" i="29"/>
  <c r="AZ45" i="29"/>
  <c r="BA45" i="29"/>
  <c r="BB45" i="29"/>
  <c r="BC45" i="29"/>
  <c r="BD45" i="29"/>
  <c r="BE45" i="29"/>
  <c r="BF45" i="29"/>
  <c r="BG45" i="29"/>
  <c r="BH45" i="29"/>
  <c r="BI45" i="29"/>
  <c r="BJ45" i="29"/>
  <c r="BK45" i="29"/>
  <c r="BL45" i="29"/>
  <c r="BM45" i="29"/>
  <c r="BN45" i="29"/>
  <c r="BO45" i="29"/>
  <c r="BP45" i="29"/>
  <c r="AH46" i="29"/>
  <c r="AL46" i="29"/>
  <c r="AM46" i="29"/>
  <c r="AN46" i="29"/>
  <c r="AO46" i="29"/>
  <c r="AP46" i="29"/>
  <c r="AQ46" i="29"/>
  <c r="AR46" i="29"/>
  <c r="AS46" i="29"/>
  <c r="AT46" i="29"/>
  <c r="AU46" i="29"/>
  <c r="AV46" i="29"/>
  <c r="AW46" i="29"/>
  <c r="AX46" i="29"/>
  <c r="AY46" i="29"/>
  <c r="AZ46" i="29"/>
  <c r="BA46" i="29"/>
  <c r="BB46" i="29"/>
  <c r="BC46" i="29"/>
  <c r="BD46" i="29"/>
  <c r="BE46" i="29"/>
  <c r="BF46" i="29"/>
  <c r="BG46" i="29"/>
  <c r="BH46" i="29"/>
  <c r="BI46" i="29"/>
  <c r="BJ46" i="29"/>
  <c r="BK46" i="29"/>
  <c r="BL46" i="29"/>
  <c r="BM46" i="29"/>
  <c r="BN46" i="29"/>
  <c r="BO46" i="29"/>
  <c r="BP46" i="29"/>
  <c r="AH47" i="29"/>
  <c r="AL47" i="29"/>
  <c r="AM47" i="29"/>
  <c r="AN47" i="29"/>
  <c r="AO47" i="29"/>
  <c r="AP47" i="29"/>
  <c r="AQ47" i="29"/>
  <c r="AR47" i="29"/>
  <c r="AS47" i="29"/>
  <c r="AT47" i="29"/>
  <c r="AU47" i="29"/>
  <c r="AV47" i="29"/>
  <c r="AW47" i="29"/>
  <c r="AX47" i="29"/>
  <c r="AY47" i="29"/>
  <c r="AZ47" i="29"/>
  <c r="BA47" i="29"/>
  <c r="BB47" i="29"/>
  <c r="BC47" i="29"/>
  <c r="BD47" i="29"/>
  <c r="BE47" i="29"/>
  <c r="BF47" i="29"/>
  <c r="BG47" i="29"/>
  <c r="BH47" i="29"/>
  <c r="BI47" i="29"/>
  <c r="BJ47" i="29"/>
  <c r="BK47" i="29"/>
  <c r="BL47" i="29"/>
  <c r="BM47" i="29"/>
  <c r="BN47" i="29"/>
  <c r="BO47" i="29"/>
  <c r="BP47" i="29"/>
  <c r="AH48" i="29"/>
  <c r="AL48" i="29"/>
  <c r="AM48" i="29"/>
  <c r="AN48" i="29"/>
  <c r="AO48" i="29"/>
  <c r="AP48" i="29"/>
  <c r="AQ48" i="29"/>
  <c r="AR48" i="29"/>
  <c r="AS48" i="29"/>
  <c r="AT48" i="29"/>
  <c r="AU48" i="29"/>
  <c r="AV48" i="29"/>
  <c r="AW48" i="29"/>
  <c r="AX48" i="29"/>
  <c r="AY48" i="29"/>
  <c r="AZ48" i="29"/>
  <c r="BA48" i="29"/>
  <c r="BB48" i="29"/>
  <c r="BC48" i="29"/>
  <c r="BD48" i="29"/>
  <c r="BE48" i="29"/>
  <c r="BF48" i="29"/>
  <c r="BG48" i="29"/>
  <c r="BH48" i="29"/>
  <c r="BI48" i="29"/>
  <c r="BJ48" i="29"/>
  <c r="BK48" i="29"/>
  <c r="BL48" i="29"/>
  <c r="BM48" i="29"/>
  <c r="BN48" i="29"/>
  <c r="BO48" i="29"/>
  <c r="BP48" i="29"/>
  <c r="AH49" i="29"/>
  <c r="AL49" i="29"/>
  <c r="AM49" i="29"/>
  <c r="AN49" i="29"/>
  <c r="AO49" i="29"/>
  <c r="AP49" i="29"/>
  <c r="AQ49" i="29"/>
  <c r="AR49" i="29"/>
  <c r="AS49" i="29"/>
  <c r="AT49" i="29"/>
  <c r="AU49" i="29"/>
  <c r="AV49" i="29"/>
  <c r="AW49" i="29"/>
  <c r="AX49" i="29"/>
  <c r="AY49" i="29"/>
  <c r="AZ49" i="29"/>
  <c r="BA49" i="29"/>
  <c r="BB49" i="29"/>
  <c r="BC49" i="29"/>
  <c r="BD49" i="29"/>
  <c r="BE49" i="29"/>
  <c r="BF49" i="29"/>
  <c r="BG49" i="29"/>
  <c r="BH49" i="29"/>
  <c r="BI49" i="29"/>
  <c r="BJ49" i="29"/>
  <c r="BK49" i="29"/>
  <c r="BL49" i="29"/>
  <c r="BM49" i="29"/>
  <c r="BN49" i="29"/>
  <c r="BO49" i="29"/>
  <c r="BP49" i="29"/>
  <c r="AH50" i="29"/>
  <c r="AL50" i="29"/>
  <c r="AM50" i="29"/>
  <c r="AN50" i="29"/>
  <c r="AO50" i="29"/>
  <c r="AP50" i="29"/>
  <c r="AQ50" i="29"/>
  <c r="AR50" i="29"/>
  <c r="AS50" i="29"/>
  <c r="AT50" i="29"/>
  <c r="AU50" i="29"/>
  <c r="AV50" i="29"/>
  <c r="AW50" i="29"/>
  <c r="AX50" i="29"/>
  <c r="AY50" i="29"/>
  <c r="AZ50" i="29"/>
  <c r="BA50" i="29"/>
  <c r="BB50" i="29"/>
  <c r="BC50" i="29"/>
  <c r="BD50" i="29"/>
  <c r="BE50" i="29"/>
  <c r="BF50" i="29"/>
  <c r="BG50" i="29"/>
  <c r="BH50" i="29"/>
  <c r="BI50" i="29"/>
  <c r="BJ50" i="29"/>
  <c r="BK50" i="29"/>
  <c r="BL50" i="29"/>
  <c r="BM50" i="29"/>
  <c r="BN50" i="29"/>
  <c r="BO50" i="29"/>
  <c r="BP50" i="29"/>
  <c r="AH51" i="29"/>
  <c r="AL51" i="29"/>
  <c r="AM51" i="29"/>
  <c r="AN51" i="29"/>
  <c r="AO51" i="29"/>
  <c r="AP51" i="29"/>
  <c r="AQ51" i="29"/>
  <c r="AR51" i="29"/>
  <c r="AS51" i="29"/>
  <c r="AT51" i="29"/>
  <c r="AU51" i="29"/>
  <c r="AV51" i="29"/>
  <c r="AW51" i="29"/>
  <c r="AX51" i="29"/>
  <c r="AY51" i="29"/>
  <c r="AZ51" i="29"/>
  <c r="BA51" i="29"/>
  <c r="BB51" i="29"/>
  <c r="BC51" i="29"/>
  <c r="BD51" i="29"/>
  <c r="BE51" i="29"/>
  <c r="BF51" i="29"/>
  <c r="BG51" i="29"/>
  <c r="BH51" i="29"/>
  <c r="BI51" i="29"/>
  <c r="BJ51" i="29"/>
  <c r="BK51" i="29"/>
  <c r="BL51" i="29"/>
  <c r="BM51" i="29"/>
  <c r="BN51" i="29"/>
  <c r="BO51" i="29"/>
  <c r="BP51" i="29"/>
  <c r="AH52" i="29"/>
  <c r="AL52" i="29"/>
  <c r="AM52" i="29"/>
  <c r="AN52" i="29"/>
  <c r="AO52" i="29"/>
  <c r="AP52" i="29"/>
  <c r="AQ52" i="29"/>
  <c r="AR52" i="29"/>
  <c r="AS52" i="29"/>
  <c r="AT52" i="29"/>
  <c r="AU52" i="29"/>
  <c r="AV52" i="29"/>
  <c r="AW52" i="29"/>
  <c r="AX52" i="29"/>
  <c r="AY52" i="29"/>
  <c r="AZ52" i="29"/>
  <c r="BA52" i="29"/>
  <c r="BB52" i="29"/>
  <c r="BC52" i="29"/>
  <c r="BD52" i="29"/>
  <c r="BE52" i="29"/>
  <c r="BF52" i="29"/>
  <c r="BG52" i="29"/>
  <c r="BH52" i="29"/>
  <c r="BI52" i="29"/>
  <c r="BJ52" i="29"/>
  <c r="BK52" i="29"/>
  <c r="BL52" i="29"/>
  <c r="BM52" i="29"/>
  <c r="BN52" i="29"/>
  <c r="BO52" i="29"/>
  <c r="BP52" i="29"/>
  <c r="AH53" i="29"/>
  <c r="AL53" i="29"/>
  <c r="AM53" i="29"/>
  <c r="AN53" i="29"/>
  <c r="AO53" i="29"/>
  <c r="AP53" i="29"/>
  <c r="AQ53" i="29"/>
  <c r="AR53" i="29"/>
  <c r="AS53" i="29"/>
  <c r="AT53" i="29"/>
  <c r="AU53" i="29"/>
  <c r="AV53" i="29"/>
  <c r="AW53" i="29"/>
  <c r="AX53" i="29"/>
  <c r="AY53" i="29"/>
  <c r="AZ53" i="29"/>
  <c r="BA53" i="29"/>
  <c r="BB53" i="29"/>
  <c r="BC53" i="29"/>
  <c r="BD53" i="29"/>
  <c r="BE53" i="29"/>
  <c r="BF53" i="29"/>
  <c r="BG53" i="29"/>
  <c r="BH53" i="29"/>
  <c r="BI53" i="29"/>
  <c r="BJ53" i="29"/>
  <c r="BK53" i="29"/>
  <c r="BL53" i="29"/>
  <c r="BM53" i="29"/>
  <c r="BN53" i="29"/>
  <c r="BO53" i="29"/>
  <c r="BP53" i="29"/>
  <c r="AH54" i="29"/>
  <c r="AL54" i="29"/>
  <c r="AM54" i="29"/>
  <c r="AN54" i="29"/>
  <c r="AO54" i="29"/>
  <c r="AP54" i="29"/>
  <c r="AQ54" i="29"/>
  <c r="AR54" i="29"/>
  <c r="AS54" i="29"/>
  <c r="AT54" i="29"/>
  <c r="AU54" i="29"/>
  <c r="AV54" i="29"/>
  <c r="AW54" i="29"/>
  <c r="AX54" i="29"/>
  <c r="AY54" i="29"/>
  <c r="AZ54" i="29"/>
  <c r="BA54" i="29"/>
  <c r="BB54" i="29"/>
  <c r="BC54" i="29"/>
  <c r="BD54" i="29"/>
  <c r="BE54" i="29"/>
  <c r="BF54" i="29"/>
  <c r="BG54" i="29"/>
  <c r="BH54" i="29"/>
  <c r="BI54" i="29"/>
  <c r="BJ54" i="29"/>
  <c r="BK54" i="29"/>
  <c r="BL54" i="29"/>
  <c r="BM54" i="29"/>
  <c r="BN54" i="29"/>
  <c r="BO54" i="29"/>
  <c r="BP54" i="29"/>
  <c r="AH55" i="29"/>
  <c r="AL55" i="29"/>
  <c r="AM55" i="29"/>
  <c r="AN55" i="29"/>
  <c r="AO55" i="29"/>
  <c r="AP55" i="29"/>
  <c r="AQ55" i="29"/>
  <c r="AR55" i="29"/>
  <c r="AS55" i="29"/>
  <c r="AT55" i="29"/>
  <c r="AU55" i="29"/>
  <c r="AV55" i="29"/>
  <c r="AW55" i="29"/>
  <c r="AX55" i="29"/>
  <c r="AY55" i="29"/>
  <c r="AZ55" i="29"/>
  <c r="BA55" i="29"/>
  <c r="BB55" i="29"/>
  <c r="BC55" i="29"/>
  <c r="BD55" i="29"/>
  <c r="BE55" i="29"/>
  <c r="BF55" i="29"/>
  <c r="BG55" i="29"/>
  <c r="BH55" i="29"/>
  <c r="BI55" i="29"/>
  <c r="BJ55" i="29"/>
  <c r="BK55" i="29"/>
  <c r="BL55" i="29"/>
  <c r="BM55" i="29"/>
  <c r="BN55" i="29"/>
  <c r="BO55" i="29"/>
  <c r="BP55" i="29"/>
  <c r="AH56" i="29"/>
  <c r="AL56" i="29"/>
  <c r="AM56" i="29"/>
  <c r="AN56" i="29"/>
  <c r="AO56" i="29"/>
  <c r="AP56" i="29"/>
  <c r="AQ56" i="29"/>
  <c r="AR56" i="29"/>
  <c r="AS56" i="29"/>
  <c r="AT56" i="29"/>
  <c r="AU56" i="29"/>
  <c r="AV56" i="29"/>
  <c r="AW56" i="29"/>
  <c r="AX56" i="29"/>
  <c r="AY56" i="29"/>
  <c r="AZ56" i="29"/>
  <c r="BA56" i="29"/>
  <c r="BB56" i="29"/>
  <c r="BC56" i="29"/>
  <c r="BD56" i="29"/>
  <c r="BE56" i="29"/>
  <c r="BF56" i="29"/>
  <c r="BG56" i="29"/>
  <c r="BH56" i="29"/>
  <c r="BI56" i="29"/>
  <c r="BJ56" i="29"/>
  <c r="BK56" i="29"/>
  <c r="BL56" i="29"/>
  <c r="BM56" i="29"/>
  <c r="BN56" i="29"/>
  <c r="BO56" i="29"/>
  <c r="BP56" i="29"/>
  <c r="AH57" i="29"/>
  <c r="AL57" i="29"/>
  <c r="AM57" i="29"/>
  <c r="AN57" i="29"/>
  <c r="AO57" i="29"/>
  <c r="AP57" i="29"/>
  <c r="AQ57" i="29"/>
  <c r="AR57" i="29"/>
  <c r="AS57" i="29"/>
  <c r="AT57" i="29"/>
  <c r="AU57" i="29"/>
  <c r="AV57" i="29"/>
  <c r="AW57" i="29"/>
  <c r="AX57" i="29"/>
  <c r="AY57" i="29"/>
  <c r="AZ57" i="29"/>
  <c r="BA57" i="29"/>
  <c r="BB57" i="29"/>
  <c r="BC57" i="29"/>
  <c r="BD57" i="29"/>
  <c r="BE57" i="29"/>
  <c r="BF57" i="29"/>
  <c r="BG57" i="29"/>
  <c r="BH57" i="29"/>
  <c r="BI57" i="29"/>
  <c r="BJ57" i="29"/>
  <c r="BK57" i="29"/>
  <c r="BL57" i="29"/>
  <c r="BM57" i="29"/>
  <c r="BN57" i="29"/>
  <c r="BO57" i="29"/>
  <c r="BP57" i="29"/>
  <c r="AH58" i="29"/>
  <c r="AL58" i="29"/>
  <c r="AM58" i="29"/>
  <c r="AN58" i="29"/>
  <c r="AO58" i="29"/>
  <c r="AP58" i="29"/>
  <c r="AQ58" i="29"/>
  <c r="AR58" i="29"/>
  <c r="AS58" i="29"/>
  <c r="AT58" i="29"/>
  <c r="AU58" i="29"/>
  <c r="AV58" i="29"/>
  <c r="AW58" i="29"/>
  <c r="AX58" i="29"/>
  <c r="AY58" i="29"/>
  <c r="AZ58" i="29"/>
  <c r="BA58" i="29"/>
  <c r="BB58" i="29"/>
  <c r="BC58" i="29"/>
  <c r="BD58" i="29"/>
  <c r="BE58" i="29"/>
  <c r="BF58" i="29"/>
  <c r="BG58" i="29"/>
  <c r="BH58" i="29"/>
  <c r="BI58" i="29"/>
  <c r="BJ58" i="29"/>
  <c r="BK58" i="29"/>
  <c r="BL58" i="29"/>
  <c r="BM58" i="29"/>
  <c r="BN58" i="29"/>
  <c r="BO58" i="29"/>
  <c r="BP58" i="29"/>
  <c r="AH59" i="29"/>
  <c r="AL59" i="29"/>
  <c r="AM59" i="29"/>
  <c r="AN59" i="29"/>
  <c r="AO59" i="29"/>
  <c r="AP59" i="29"/>
  <c r="AQ59" i="29"/>
  <c r="AR59" i="29"/>
  <c r="AS59" i="29"/>
  <c r="AT59" i="29"/>
  <c r="AU59" i="29"/>
  <c r="AV59" i="29"/>
  <c r="AW59" i="29"/>
  <c r="AX59" i="29"/>
  <c r="AY59" i="29"/>
  <c r="AZ59" i="29"/>
  <c r="BA59" i="29"/>
  <c r="BB59" i="29"/>
  <c r="BC59" i="29"/>
  <c r="BD59" i="29"/>
  <c r="BE59" i="29"/>
  <c r="BF59" i="29"/>
  <c r="BG59" i="29"/>
  <c r="BH59" i="29"/>
  <c r="BI59" i="29"/>
  <c r="BJ59" i="29"/>
  <c r="BK59" i="29"/>
  <c r="BL59" i="29"/>
  <c r="BM59" i="29"/>
  <c r="BN59" i="29"/>
  <c r="BO59" i="29"/>
  <c r="BP59" i="29"/>
  <c r="AH60" i="29"/>
  <c r="AL60" i="29"/>
  <c r="AM60" i="29"/>
  <c r="AN60" i="29"/>
  <c r="AO60" i="29"/>
  <c r="AP60" i="29"/>
  <c r="AQ60" i="29"/>
  <c r="AR60" i="29"/>
  <c r="AS60" i="29"/>
  <c r="AT60" i="29"/>
  <c r="AU60" i="29"/>
  <c r="AV60" i="29"/>
  <c r="AW60" i="29"/>
  <c r="AX60" i="29"/>
  <c r="AY60" i="29"/>
  <c r="AZ60" i="29"/>
  <c r="BA60" i="29"/>
  <c r="BB60" i="29"/>
  <c r="BC60" i="29"/>
  <c r="BD60" i="29"/>
  <c r="BE60" i="29"/>
  <c r="BF60" i="29"/>
  <c r="BG60" i="29"/>
  <c r="BH60" i="29"/>
  <c r="BI60" i="29"/>
  <c r="BJ60" i="29"/>
  <c r="BK60" i="29"/>
  <c r="BL60" i="29"/>
  <c r="BM60" i="29"/>
  <c r="BN60" i="29"/>
  <c r="BO60" i="29"/>
  <c r="BP60" i="29"/>
  <c r="AH61" i="29"/>
  <c r="AL61" i="29"/>
  <c r="AM61" i="29"/>
  <c r="AN61" i="29"/>
  <c r="AO61" i="29"/>
  <c r="AP61" i="29"/>
  <c r="AQ61" i="29"/>
  <c r="AR61" i="29"/>
  <c r="AS61" i="29"/>
  <c r="AT61" i="29"/>
  <c r="AU61" i="29"/>
  <c r="AV61" i="29"/>
  <c r="AW61" i="29"/>
  <c r="AX61" i="29"/>
  <c r="AY61" i="29"/>
  <c r="AZ61" i="29"/>
  <c r="BA61" i="29"/>
  <c r="BB61" i="29"/>
  <c r="BC61" i="29"/>
  <c r="BD61" i="29"/>
  <c r="BE61" i="29"/>
  <c r="BF61" i="29"/>
  <c r="BG61" i="29"/>
  <c r="BH61" i="29"/>
  <c r="BI61" i="29"/>
  <c r="BJ61" i="29"/>
  <c r="BK61" i="29"/>
  <c r="BL61" i="29"/>
  <c r="BM61" i="29"/>
  <c r="BN61" i="29"/>
  <c r="BO61" i="29"/>
  <c r="BP61" i="29"/>
  <c r="AH62" i="29"/>
  <c r="AL62" i="29"/>
  <c r="AM62" i="29"/>
  <c r="AN62" i="29"/>
  <c r="AO62" i="29"/>
  <c r="AP62" i="29"/>
  <c r="AQ62" i="29"/>
  <c r="AR62" i="29"/>
  <c r="AS62" i="29"/>
  <c r="AT62" i="29"/>
  <c r="AU62" i="29"/>
  <c r="AV62" i="29"/>
  <c r="AW62" i="29"/>
  <c r="AX62" i="29"/>
  <c r="AY62" i="29"/>
  <c r="AZ62" i="29"/>
  <c r="BA62" i="29"/>
  <c r="BB62" i="29"/>
  <c r="BC62" i="29"/>
  <c r="BD62" i="29"/>
  <c r="BE62" i="29"/>
  <c r="BF62" i="29"/>
  <c r="BG62" i="29"/>
  <c r="BH62" i="29"/>
  <c r="BI62" i="29"/>
  <c r="BJ62" i="29"/>
  <c r="BK62" i="29"/>
  <c r="BL62" i="29"/>
  <c r="BM62" i="29"/>
  <c r="BN62" i="29"/>
  <c r="BO62" i="29"/>
  <c r="BP62" i="29"/>
  <c r="AH63" i="29"/>
  <c r="AL63" i="29"/>
  <c r="AM63" i="29"/>
  <c r="AN63" i="29"/>
  <c r="AO63" i="29"/>
  <c r="AP63" i="29"/>
  <c r="AQ63" i="29"/>
  <c r="AR63" i="29"/>
  <c r="AS63" i="29"/>
  <c r="AT63" i="29"/>
  <c r="AU63" i="29"/>
  <c r="AV63" i="29"/>
  <c r="AW63" i="29"/>
  <c r="AX63" i="29"/>
  <c r="AY63" i="29"/>
  <c r="AZ63" i="29"/>
  <c r="BA63" i="29"/>
  <c r="BB63" i="29"/>
  <c r="BC63" i="29"/>
  <c r="BD63" i="29"/>
  <c r="BE63" i="29"/>
  <c r="BF63" i="29"/>
  <c r="BG63" i="29"/>
  <c r="BH63" i="29"/>
  <c r="BI63" i="29"/>
  <c r="BJ63" i="29"/>
  <c r="BK63" i="29"/>
  <c r="BL63" i="29"/>
  <c r="BM63" i="29"/>
  <c r="BN63" i="29"/>
  <c r="BO63" i="29"/>
  <c r="BP63" i="29"/>
  <c r="AH64" i="29"/>
  <c r="AL64" i="29"/>
  <c r="AM64" i="29"/>
  <c r="AN64" i="29"/>
  <c r="AO64" i="29"/>
  <c r="AP64" i="29"/>
  <c r="AQ64" i="29"/>
  <c r="AR64" i="29"/>
  <c r="AS64" i="29"/>
  <c r="AT64" i="29"/>
  <c r="AU64" i="29"/>
  <c r="AV64" i="29"/>
  <c r="AW64" i="29"/>
  <c r="AX64" i="29"/>
  <c r="AY64" i="29"/>
  <c r="AZ64" i="29"/>
  <c r="BA64" i="29"/>
  <c r="BB64" i="29"/>
  <c r="BC64" i="29"/>
  <c r="BD64" i="29"/>
  <c r="BE64" i="29"/>
  <c r="BF64" i="29"/>
  <c r="BG64" i="29"/>
  <c r="BH64" i="29"/>
  <c r="BI64" i="29"/>
  <c r="BJ64" i="29"/>
  <c r="BK64" i="29"/>
  <c r="BL64" i="29"/>
  <c r="BM64" i="29"/>
  <c r="BN64" i="29"/>
  <c r="BO64" i="29"/>
  <c r="BP64" i="29"/>
  <c r="AH65" i="29"/>
  <c r="AL65" i="29"/>
  <c r="AM65" i="29"/>
  <c r="AN65" i="29"/>
  <c r="AO65" i="29"/>
  <c r="AP65" i="29"/>
  <c r="AQ65" i="29"/>
  <c r="AR65" i="29"/>
  <c r="AS65" i="29"/>
  <c r="AT65" i="29"/>
  <c r="AU65" i="29"/>
  <c r="AV65" i="29"/>
  <c r="AW65" i="29"/>
  <c r="AX65" i="29"/>
  <c r="AY65" i="29"/>
  <c r="AZ65" i="29"/>
  <c r="BA65" i="29"/>
  <c r="BB65" i="29"/>
  <c r="BC65" i="29"/>
  <c r="BD65" i="29"/>
  <c r="BE65" i="29"/>
  <c r="BF65" i="29"/>
  <c r="BG65" i="29"/>
  <c r="BH65" i="29"/>
  <c r="BI65" i="29"/>
  <c r="BJ65" i="29"/>
  <c r="BK65" i="29"/>
  <c r="BL65" i="29"/>
  <c r="BM65" i="29"/>
  <c r="BN65" i="29"/>
  <c r="BO65" i="29"/>
  <c r="BP65" i="29"/>
  <c r="AH66" i="29"/>
  <c r="AL66" i="29"/>
  <c r="AM66" i="29"/>
  <c r="AN66" i="29"/>
  <c r="AO66" i="29"/>
  <c r="AP66" i="29"/>
  <c r="AQ66" i="29"/>
  <c r="AR66" i="29"/>
  <c r="AS66" i="29"/>
  <c r="AT66" i="29"/>
  <c r="AU66" i="29"/>
  <c r="AV66" i="29"/>
  <c r="AW66" i="29"/>
  <c r="AX66" i="29"/>
  <c r="AY66" i="29"/>
  <c r="AZ66" i="29"/>
  <c r="BA66" i="29"/>
  <c r="BB66" i="29"/>
  <c r="BC66" i="29"/>
  <c r="BD66" i="29"/>
  <c r="BE66" i="29"/>
  <c r="BF66" i="29"/>
  <c r="BG66" i="29"/>
  <c r="BH66" i="29"/>
  <c r="BI66" i="29"/>
  <c r="BJ66" i="29"/>
  <c r="BK66" i="29"/>
  <c r="BL66" i="29"/>
  <c r="BM66" i="29"/>
  <c r="BN66" i="29"/>
  <c r="BO66" i="29"/>
  <c r="BP66" i="29"/>
  <c r="AH67" i="29"/>
  <c r="AL67" i="29"/>
  <c r="AM67" i="29"/>
  <c r="AN67" i="29"/>
  <c r="AO67" i="29"/>
  <c r="AP67" i="29"/>
  <c r="AQ67" i="29"/>
  <c r="AR67" i="29"/>
  <c r="AS67" i="29"/>
  <c r="AT67" i="29"/>
  <c r="AU67" i="29"/>
  <c r="AV67" i="29"/>
  <c r="AW67" i="29"/>
  <c r="AX67" i="29"/>
  <c r="AY67" i="29"/>
  <c r="AZ67" i="29"/>
  <c r="BA67" i="29"/>
  <c r="BB67" i="29"/>
  <c r="BC67" i="29"/>
  <c r="BD67" i="29"/>
  <c r="BE67" i="29"/>
  <c r="BF67" i="29"/>
  <c r="BG67" i="29"/>
  <c r="BH67" i="29"/>
  <c r="BI67" i="29"/>
  <c r="BJ67" i="29"/>
  <c r="BK67" i="29"/>
  <c r="BL67" i="29"/>
  <c r="BM67" i="29"/>
  <c r="BN67" i="29"/>
  <c r="BO67" i="29"/>
  <c r="BP67" i="29"/>
  <c r="AH68" i="29"/>
  <c r="AL68" i="29"/>
  <c r="AM68" i="29"/>
  <c r="AN68" i="29"/>
  <c r="AO68" i="29"/>
  <c r="AP68" i="29"/>
  <c r="AQ68" i="29"/>
  <c r="AR68" i="29"/>
  <c r="AS68" i="29"/>
  <c r="AT68" i="29"/>
  <c r="AU68" i="29"/>
  <c r="AV68" i="29"/>
  <c r="AW68" i="29"/>
  <c r="AX68" i="29"/>
  <c r="AY68" i="29"/>
  <c r="AZ68" i="29"/>
  <c r="BA68" i="29"/>
  <c r="BB68" i="29"/>
  <c r="BC68" i="29"/>
  <c r="BD68" i="29"/>
  <c r="BE68" i="29"/>
  <c r="BF68" i="29"/>
  <c r="BG68" i="29"/>
  <c r="BH68" i="29"/>
  <c r="BI68" i="29"/>
  <c r="BJ68" i="29"/>
  <c r="BK68" i="29"/>
  <c r="BL68" i="29"/>
  <c r="BM68" i="29"/>
  <c r="BN68" i="29"/>
  <c r="BO68" i="29"/>
  <c r="BP68" i="29"/>
  <c r="AH69" i="29"/>
  <c r="AL69" i="29"/>
  <c r="AM69" i="29"/>
  <c r="AN69" i="29"/>
  <c r="AO69" i="29"/>
  <c r="AP69" i="29"/>
  <c r="AQ69" i="29"/>
  <c r="AR69" i="29"/>
  <c r="AS69" i="29"/>
  <c r="AT69" i="29"/>
  <c r="AU69" i="29"/>
  <c r="AV69" i="29"/>
  <c r="AW69" i="29"/>
  <c r="AX69" i="29"/>
  <c r="AY69" i="29"/>
  <c r="AZ69" i="29"/>
  <c r="BA69" i="29"/>
  <c r="BB69" i="29"/>
  <c r="BC69" i="29"/>
  <c r="BD69" i="29"/>
  <c r="BE69" i="29"/>
  <c r="BF69" i="29"/>
  <c r="BG69" i="29"/>
  <c r="BH69" i="29"/>
  <c r="BI69" i="29"/>
  <c r="BJ69" i="29"/>
  <c r="BK69" i="29"/>
  <c r="BL69" i="29"/>
  <c r="BM69" i="29"/>
  <c r="BN69" i="29"/>
  <c r="BO69" i="29"/>
  <c r="BP69" i="29"/>
  <c r="AH70" i="29"/>
  <c r="AL70" i="29"/>
  <c r="AM70" i="29"/>
  <c r="AN70" i="29"/>
  <c r="AO70" i="29"/>
  <c r="AP70" i="29"/>
  <c r="AQ70" i="29"/>
  <c r="AR70" i="29"/>
  <c r="AS70" i="29"/>
  <c r="AT70" i="29"/>
  <c r="AU70" i="29"/>
  <c r="AV70" i="29"/>
  <c r="AW70" i="29"/>
  <c r="AX70" i="29"/>
  <c r="AY70" i="29"/>
  <c r="AZ70" i="29"/>
  <c r="BA70" i="29"/>
  <c r="BB70" i="29"/>
  <c r="BC70" i="29"/>
  <c r="BD70" i="29"/>
  <c r="BE70" i="29"/>
  <c r="BF70" i="29"/>
  <c r="BG70" i="29"/>
  <c r="BH70" i="29"/>
  <c r="BI70" i="29"/>
  <c r="BJ70" i="29"/>
  <c r="BK70" i="29"/>
  <c r="BL70" i="29"/>
  <c r="BM70" i="29"/>
  <c r="BN70" i="29"/>
  <c r="BO70" i="29"/>
  <c r="BP70" i="29"/>
  <c r="AH71" i="29"/>
  <c r="AL71" i="29"/>
  <c r="AM71" i="29"/>
  <c r="AN71" i="29"/>
  <c r="AO71" i="29"/>
  <c r="AP71" i="29"/>
  <c r="AQ71" i="29"/>
  <c r="AR71" i="29"/>
  <c r="AS71" i="29"/>
  <c r="AT71" i="29"/>
  <c r="AU71" i="29"/>
  <c r="AV71" i="29"/>
  <c r="AW71" i="29"/>
  <c r="AX71" i="29"/>
  <c r="AY71" i="29"/>
  <c r="AZ71" i="29"/>
  <c r="BA71" i="29"/>
  <c r="BB71" i="29"/>
  <c r="BC71" i="29"/>
  <c r="BD71" i="29"/>
  <c r="BE71" i="29"/>
  <c r="BF71" i="29"/>
  <c r="BG71" i="29"/>
  <c r="BH71" i="29"/>
  <c r="BI71" i="29"/>
  <c r="BJ71" i="29"/>
  <c r="BK71" i="29"/>
  <c r="BL71" i="29"/>
  <c r="BM71" i="29"/>
  <c r="BN71" i="29"/>
  <c r="BO71" i="29"/>
  <c r="BP71" i="29"/>
  <c r="AH72" i="29"/>
  <c r="AL72" i="29"/>
  <c r="AM72" i="29"/>
  <c r="AN72" i="29"/>
  <c r="AO72" i="29"/>
  <c r="AP72" i="29"/>
  <c r="AQ72" i="29"/>
  <c r="AR72" i="29"/>
  <c r="AS72" i="29"/>
  <c r="AT72" i="29"/>
  <c r="AU72" i="29"/>
  <c r="AV72" i="29"/>
  <c r="AW72" i="29"/>
  <c r="AX72" i="29"/>
  <c r="AY72" i="29"/>
  <c r="AZ72" i="29"/>
  <c r="BA72" i="29"/>
  <c r="BB72" i="29"/>
  <c r="BC72" i="29"/>
  <c r="BD72" i="29"/>
  <c r="BE72" i="29"/>
  <c r="BF72" i="29"/>
  <c r="BG72" i="29"/>
  <c r="BH72" i="29"/>
  <c r="BI72" i="29"/>
  <c r="BJ72" i="29"/>
  <c r="BK72" i="29"/>
  <c r="BL72" i="29"/>
  <c r="BM72" i="29"/>
  <c r="BN72" i="29"/>
  <c r="BO72" i="29"/>
  <c r="BP72" i="29"/>
  <c r="AH73" i="29"/>
  <c r="AL73" i="29"/>
  <c r="AM73" i="29"/>
  <c r="AN73" i="29"/>
  <c r="AO73" i="29"/>
  <c r="AP73" i="29"/>
  <c r="AQ73" i="29"/>
  <c r="AR73" i="29"/>
  <c r="AS73" i="29"/>
  <c r="AT73" i="29"/>
  <c r="AU73" i="29"/>
  <c r="AV73" i="29"/>
  <c r="AW73" i="29"/>
  <c r="AX73" i="29"/>
  <c r="AY73" i="29"/>
  <c r="AZ73" i="29"/>
  <c r="BA73" i="29"/>
  <c r="BB73" i="29"/>
  <c r="BC73" i="29"/>
  <c r="BD73" i="29"/>
  <c r="BE73" i="29"/>
  <c r="BF73" i="29"/>
  <c r="BG73" i="29"/>
  <c r="BH73" i="29"/>
  <c r="BI73" i="29"/>
  <c r="BJ73" i="29"/>
  <c r="BK73" i="29"/>
  <c r="BL73" i="29"/>
  <c r="BM73" i="29"/>
  <c r="BN73" i="29"/>
  <c r="BO73" i="29"/>
  <c r="BP73" i="29"/>
  <c r="AH74" i="29"/>
  <c r="AL74" i="29"/>
  <c r="AM74" i="29"/>
  <c r="AN74" i="29"/>
  <c r="AO74" i="29"/>
  <c r="AP74" i="29"/>
  <c r="AQ74" i="29"/>
  <c r="AR74" i="29"/>
  <c r="AS74" i="29"/>
  <c r="AT74" i="29"/>
  <c r="AU74" i="29"/>
  <c r="AV74" i="29"/>
  <c r="AW74" i="29"/>
  <c r="AX74" i="29"/>
  <c r="AY74" i="29"/>
  <c r="AZ74" i="29"/>
  <c r="BA74" i="29"/>
  <c r="BB74" i="29"/>
  <c r="BC74" i="29"/>
  <c r="BD74" i="29"/>
  <c r="BE74" i="29"/>
  <c r="BF74" i="29"/>
  <c r="BG74" i="29"/>
  <c r="BH74" i="29"/>
  <c r="BI74" i="29"/>
  <c r="BJ74" i="29"/>
  <c r="BK74" i="29"/>
  <c r="BL74" i="29"/>
  <c r="BM74" i="29"/>
  <c r="BN74" i="29"/>
  <c r="BO74" i="29"/>
  <c r="BP74" i="29"/>
  <c r="AH75" i="29"/>
  <c r="AL75" i="29"/>
  <c r="AM75" i="29"/>
  <c r="AN75" i="29"/>
  <c r="AO75" i="29"/>
  <c r="AP75" i="29"/>
  <c r="AQ75" i="29"/>
  <c r="AR75" i="29"/>
  <c r="AS75" i="29"/>
  <c r="AT75" i="29"/>
  <c r="AU75" i="29"/>
  <c r="AV75" i="29"/>
  <c r="AW75" i="29"/>
  <c r="AX75" i="29"/>
  <c r="AY75" i="29"/>
  <c r="AZ75" i="29"/>
  <c r="BA75" i="29"/>
  <c r="BB75" i="29"/>
  <c r="BC75" i="29"/>
  <c r="BD75" i="29"/>
  <c r="BE75" i="29"/>
  <c r="BF75" i="29"/>
  <c r="BG75" i="29"/>
  <c r="BH75" i="29"/>
  <c r="BI75" i="29"/>
  <c r="BJ75" i="29"/>
  <c r="BK75" i="29"/>
  <c r="BL75" i="29"/>
  <c r="BM75" i="29"/>
  <c r="BN75" i="29"/>
  <c r="BO75" i="29"/>
  <c r="BP75" i="29"/>
  <c r="AH76" i="29"/>
  <c r="AL76" i="29"/>
  <c r="AM76" i="29"/>
  <c r="AN76" i="29"/>
  <c r="AO76" i="29"/>
  <c r="AP76" i="29"/>
  <c r="AQ76" i="29"/>
  <c r="AR76" i="29"/>
  <c r="AS76" i="29"/>
  <c r="AT76" i="29"/>
  <c r="AU76" i="29"/>
  <c r="AV76" i="29"/>
  <c r="AW76" i="29"/>
  <c r="AX76" i="29"/>
  <c r="AY76" i="29"/>
  <c r="AZ76" i="29"/>
  <c r="BA76" i="29"/>
  <c r="BB76" i="29"/>
  <c r="BC76" i="29"/>
  <c r="BD76" i="29"/>
  <c r="BE76" i="29"/>
  <c r="BF76" i="29"/>
  <c r="BG76" i="29"/>
  <c r="BH76" i="29"/>
  <c r="BI76" i="29"/>
  <c r="BJ76" i="29"/>
  <c r="BK76" i="29"/>
  <c r="BL76" i="29"/>
  <c r="BM76" i="29"/>
  <c r="BN76" i="29"/>
  <c r="BO76" i="29"/>
  <c r="BP76" i="29"/>
  <c r="AH77" i="29"/>
  <c r="AL77" i="29"/>
  <c r="AM77" i="29"/>
  <c r="AN77" i="29"/>
  <c r="AO77" i="29"/>
  <c r="AP77" i="29"/>
  <c r="AQ77" i="29"/>
  <c r="AR77" i="29"/>
  <c r="AS77" i="29"/>
  <c r="AT77" i="29"/>
  <c r="AU77" i="29"/>
  <c r="AV77" i="29"/>
  <c r="AW77" i="29"/>
  <c r="AX77" i="29"/>
  <c r="AY77" i="29"/>
  <c r="AZ77" i="29"/>
  <c r="BA77" i="29"/>
  <c r="BB77" i="29"/>
  <c r="BC77" i="29"/>
  <c r="BD77" i="29"/>
  <c r="BE77" i="29"/>
  <c r="BF77" i="29"/>
  <c r="BG77" i="29"/>
  <c r="BH77" i="29"/>
  <c r="BI77" i="29"/>
  <c r="BJ77" i="29"/>
  <c r="BK77" i="29"/>
  <c r="BL77" i="29"/>
  <c r="BM77" i="29"/>
  <c r="BN77" i="29"/>
  <c r="BO77" i="29"/>
  <c r="BP77" i="29"/>
  <c r="AH78" i="29"/>
  <c r="AL78" i="29"/>
  <c r="AM78" i="29"/>
  <c r="AN78" i="29"/>
  <c r="AO78" i="29"/>
  <c r="AP78" i="29"/>
  <c r="AQ78" i="29"/>
  <c r="AR78" i="29"/>
  <c r="AS78" i="29"/>
  <c r="AT78" i="29"/>
  <c r="AU78" i="29"/>
  <c r="AV78" i="29"/>
  <c r="AW78" i="29"/>
  <c r="AX78" i="29"/>
  <c r="AY78" i="29"/>
  <c r="AZ78" i="29"/>
  <c r="BA78" i="29"/>
  <c r="BB78" i="29"/>
  <c r="BC78" i="29"/>
  <c r="BD78" i="29"/>
  <c r="BE78" i="29"/>
  <c r="BF78" i="29"/>
  <c r="BG78" i="29"/>
  <c r="BH78" i="29"/>
  <c r="BI78" i="29"/>
  <c r="BJ78" i="29"/>
  <c r="BK78" i="29"/>
  <c r="BL78" i="29"/>
  <c r="BM78" i="29"/>
  <c r="BN78" i="29"/>
  <c r="BO78" i="29"/>
  <c r="BP78" i="29"/>
  <c r="AH79" i="29"/>
  <c r="AL79" i="29"/>
  <c r="AM79" i="29"/>
  <c r="AN79" i="29"/>
  <c r="AO79" i="29"/>
  <c r="AP79" i="29"/>
  <c r="AQ79" i="29"/>
  <c r="AR79" i="29"/>
  <c r="AS79" i="29"/>
  <c r="AT79" i="29"/>
  <c r="AU79" i="29"/>
  <c r="AV79" i="29"/>
  <c r="AW79" i="29"/>
  <c r="AX79" i="29"/>
  <c r="AY79" i="29"/>
  <c r="AZ79" i="29"/>
  <c r="BA79" i="29"/>
  <c r="BB79" i="29"/>
  <c r="BC79" i="29"/>
  <c r="BD79" i="29"/>
  <c r="BE79" i="29"/>
  <c r="BF79" i="29"/>
  <c r="BG79" i="29"/>
  <c r="BH79" i="29"/>
  <c r="BI79" i="29"/>
  <c r="BJ79" i="29"/>
  <c r="BK79" i="29"/>
  <c r="BL79" i="29"/>
  <c r="BM79" i="29"/>
  <c r="BN79" i="29"/>
  <c r="BO79" i="29"/>
  <c r="BP79" i="29"/>
  <c r="AH80" i="29"/>
  <c r="AL80" i="29"/>
  <c r="AM80" i="29"/>
  <c r="AN80" i="29"/>
  <c r="AO80" i="29"/>
  <c r="AP80" i="29"/>
  <c r="AQ80" i="29"/>
  <c r="AR80" i="29"/>
  <c r="AS80" i="29"/>
  <c r="AT80" i="29"/>
  <c r="AU80" i="29"/>
  <c r="AV80" i="29"/>
  <c r="AW80" i="29"/>
  <c r="AX80" i="29"/>
  <c r="AY80" i="29"/>
  <c r="AZ80" i="29"/>
  <c r="BA80" i="29"/>
  <c r="BB80" i="29"/>
  <c r="BC80" i="29"/>
  <c r="BD80" i="29"/>
  <c r="BE80" i="29"/>
  <c r="BF80" i="29"/>
  <c r="BG80" i="29"/>
  <c r="BH80" i="29"/>
  <c r="BI80" i="29"/>
  <c r="BJ80" i="29"/>
  <c r="BK80" i="29"/>
  <c r="BL80" i="29"/>
  <c r="BM80" i="29"/>
  <c r="BN80" i="29"/>
  <c r="BO80" i="29"/>
  <c r="BP80" i="29"/>
  <c r="AH81" i="29"/>
  <c r="AL81" i="29"/>
  <c r="AM81" i="29"/>
  <c r="AN81" i="29"/>
  <c r="AO81" i="29"/>
  <c r="AP81" i="29"/>
  <c r="AQ81" i="29"/>
  <c r="AR81" i="29"/>
  <c r="AS81" i="29"/>
  <c r="AT81" i="29"/>
  <c r="AU81" i="29"/>
  <c r="AV81" i="29"/>
  <c r="AW81" i="29"/>
  <c r="AX81" i="29"/>
  <c r="AY81" i="29"/>
  <c r="AZ81" i="29"/>
  <c r="BA81" i="29"/>
  <c r="BB81" i="29"/>
  <c r="BC81" i="29"/>
  <c r="BD81" i="29"/>
  <c r="BE81" i="29"/>
  <c r="BF81" i="29"/>
  <c r="BG81" i="29"/>
  <c r="BH81" i="29"/>
  <c r="BI81" i="29"/>
  <c r="BJ81" i="29"/>
  <c r="BK81" i="29"/>
  <c r="BL81" i="29"/>
  <c r="BM81" i="29"/>
  <c r="BN81" i="29"/>
  <c r="BO81" i="29"/>
  <c r="BP81" i="29"/>
  <c r="AH82" i="29"/>
  <c r="AL82" i="29"/>
  <c r="AM82" i="29"/>
  <c r="AN82" i="29"/>
  <c r="AO82" i="29"/>
  <c r="AP82" i="29"/>
  <c r="AQ82" i="29"/>
  <c r="AR82" i="29"/>
  <c r="AS82" i="29"/>
  <c r="AT82" i="29"/>
  <c r="AU82" i="29"/>
  <c r="AV82" i="29"/>
  <c r="AW82" i="29"/>
  <c r="AX82" i="29"/>
  <c r="AY82" i="29"/>
  <c r="AZ82" i="29"/>
  <c r="BA82" i="29"/>
  <c r="BB82" i="29"/>
  <c r="BC82" i="29"/>
  <c r="BD82" i="29"/>
  <c r="BE82" i="29"/>
  <c r="BF82" i="29"/>
  <c r="BG82" i="29"/>
  <c r="BH82" i="29"/>
  <c r="BI82" i="29"/>
  <c r="BJ82" i="29"/>
  <c r="BK82" i="29"/>
  <c r="BL82" i="29"/>
  <c r="BM82" i="29"/>
  <c r="BN82" i="29"/>
  <c r="BO82" i="29"/>
  <c r="BP82" i="29"/>
  <c r="AH83" i="29"/>
  <c r="AL83" i="29"/>
  <c r="AM83" i="29"/>
  <c r="AN83" i="29"/>
  <c r="AO83" i="29"/>
  <c r="AP83" i="29"/>
  <c r="AQ83" i="29"/>
  <c r="AR83" i="29"/>
  <c r="AS83" i="29"/>
  <c r="AT83" i="29"/>
  <c r="AU83" i="29"/>
  <c r="AV83" i="29"/>
  <c r="AW83" i="29"/>
  <c r="AX83" i="29"/>
  <c r="AY83" i="29"/>
  <c r="AZ83" i="29"/>
  <c r="BA83" i="29"/>
  <c r="BB83" i="29"/>
  <c r="BC83" i="29"/>
  <c r="BD83" i="29"/>
  <c r="BE83" i="29"/>
  <c r="BF83" i="29"/>
  <c r="BG83" i="29"/>
  <c r="BH83" i="29"/>
  <c r="BI83" i="29"/>
  <c r="BJ83" i="29"/>
  <c r="BK83" i="29"/>
  <c r="BL83" i="29"/>
  <c r="BM83" i="29"/>
  <c r="BN83" i="29"/>
  <c r="BO83" i="29"/>
  <c r="BP83" i="29"/>
  <c r="AH84" i="29"/>
  <c r="AL84" i="29"/>
  <c r="AM84" i="29"/>
  <c r="AN84" i="29"/>
  <c r="AO84" i="29"/>
  <c r="AP84" i="29"/>
  <c r="AQ84" i="29"/>
  <c r="AR84" i="29"/>
  <c r="AS84" i="29"/>
  <c r="AT84" i="29"/>
  <c r="AU84" i="29"/>
  <c r="AV84" i="29"/>
  <c r="AW84" i="29"/>
  <c r="AX84" i="29"/>
  <c r="AY84" i="29"/>
  <c r="AZ84" i="29"/>
  <c r="BA84" i="29"/>
  <c r="BB84" i="29"/>
  <c r="BC84" i="29"/>
  <c r="BD84" i="29"/>
  <c r="BE84" i="29"/>
  <c r="BF84" i="29"/>
  <c r="BG84" i="29"/>
  <c r="BH84" i="29"/>
  <c r="BI84" i="29"/>
  <c r="BJ84" i="29"/>
  <c r="BK84" i="29"/>
  <c r="BL84" i="29"/>
  <c r="BM84" i="29"/>
  <c r="BN84" i="29"/>
  <c r="BO84" i="29"/>
  <c r="BP84" i="29"/>
  <c r="AH85" i="29"/>
  <c r="AL85" i="29"/>
  <c r="AM85" i="29"/>
  <c r="AN85" i="29"/>
  <c r="AO85" i="29"/>
  <c r="AP85" i="29"/>
  <c r="AQ85" i="29"/>
  <c r="AR85" i="29"/>
  <c r="AS85" i="29"/>
  <c r="AT85" i="29"/>
  <c r="AU85" i="29"/>
  <c r="AV85" i="29"/>
  <c r="AW85" i="29"/>
  <c r="AX85" i="29"/>
  <c r="AY85" i="29"/>
  <c r="AZ85" i="29"/>
  <c r="BA85" i="29"/>
  <c r="BB85" i="29"/>
  <c r="BC85" i="29"/>
  <c r="BD85" i="29"/>
  <c r="BE85" i="29"/>
  <c r="BF85" i="29"/>
  <c r="BG85" i="29"/>
  <c r="BH85" i="29"/>
  <c r="BI85" i="29"/>
  <c r="BJ85" i="29"/>
  <c r="BK85" i="29"/>
  <c r="BL85" i="29"/>
  <c r="BM85" i="29"/>
  <c r="BN85" i="29"/>
  <c r="BO85" i="29"/>
  <c r="BP85" i="29"/>
  <c r="AH86" i="29"/>
  <c r="AL86" i="29"/>
  <c r="AM86" i="29"/>
  <c r="AN86" i="29"/>
  <c r="AO86" i="29"/>
  <c r="AP86" i="29"/>
  <c r="AQ86" i="29"/>
  <c r="AR86" i="29"/>
  <c r="AS86" i="29"/>
  <c r="AT86" i="29"/>
  <c r="AU86" i="29"/>
  <c r="AV86" i="29"/>
  <c r="AW86" i="29"/>
  <c r="AX86" i="29"/>
  <c r="AY86" i="29"/>
  <c r="AZ86" i="29"/>
  <c r="BA86" i="29"/>
  <c r="BB86" i="29"/>
  <c r="BC86" i="29"/>
  <c r="BD86" i="29"/>
  <c r="BE86" i="29"/>
  <c r="BF86" i="29"/>
  <c r="BG86" i="29"/>
  <c r="BH86" i="29"/>
  <c r="BI86" i="29"/>
  <c r="BJ86" i="29"/>
  <c r="BK86" i="29"/>
  <c r="BL86" i="29"/>
  <c r="BM86" i="29"/>
  <c r="BN86" i="29"/>
  <c r="BO86" i="29"/>
  <c r="BP86" i="29"/>
  <c r="AH87" i="29"/>
  <c r="AL87" i="29"/>
  <c r="AM87" i="29"/>
  <c r="AN87" i="29"/>
  <c r="AO87" i="29"/>
  <c r="AP87" i="29"/>
  <c r="AQ87" i="29"/>
  <c r="AR87" i="29"/>
  <c r="AS87" i="29"/>
  <c r="AT87" i="29"/>
  <c r="AU87" i="29"/>
  <c r="AV87" i="29"/>
  <c r="AW87" i="29"/>
  <c r="AX87" i="29"/>
  <c r="AY87" i="29"/>
  <c r="AZ87" i="29"/>
  <c r="BA87" i="29"/>
  <c r="BB87" i="29"/>
  <c r="BC87" i="29"/>
  <c r="BD87" i="29"/>
  <c r="BE87" i="29"/>
  <c r="BF87" i="29"/>
  <c r="BG87" i="29"/>
  <c r="BH87" i="29"/>
  <c r="BI87" i="29"/>
  <c r="BJ87" i="29"/>
  <c r="BK87" i="29"/>
  <c r="BL87" i="29"/>
  <c r="BM87" i="29"/>
  <c r="BN87" i="29"/>
  <c r="BO87" i="29"/>
  <c r="BP87" i="29"/>
  <c r="AH88" i="29"/>
  <c r="AL88" i="29"/>
  <c r="AM88" i="29"/>
  <c r="AN88" i="29"/>
  <c r="AO88" i="29"/>
  <c r="AP88" i="29"/>
  <c r="AQ88" i="29"/>
  <c r="AR88" i="29"/>
  <c r="AS88" i="29"/>
  <c r="AT88" i="29"/>
  <c r="AU88" i="29"/>
  <c r="AV88" i="29"/>
  <c r="AW88" i="29"/>
  <c r="AX88" i="29"/>
  <c r="AY88" i="29"/>
  <c r="AZ88" i="29"/>
  <c r="BA88" i="29"/>
  <c r="BB88" i="29"/>
  <c r="BC88" i="29"/>
  <c r="BD88" i="29"/>
  <c r="BE88" i="29"/>
  <c r="BF88" i="29"/>
  <c r="BG88" i="29"/>
  <c r="BH88" i="29"/>
  <c r="BI88" i="29"/>
  <c r="BJ88" i="29"/>
  <c r="BK88" i="29"/>
  <c r="BL88" i="29"/>
  <c r="BM88" i="29"/>
  <c r="BN88" i="29"/>
  <c r="BO88" i="29"/>
  <c r="BP88" i="29"/>
  <c r="AH89" i="29"/>
  <c r="AL89" i="29"/>
  <c r="AM89" i="29"/>
  <c r="AN89" i="29"/>
  <c r="AO89" i="29"/>
  <c r="AP89" i="29"/>
  <c r="AQ89" i="29"/>
  <c r="AR89" i="29"/>
  <c r="AS89" i="29"/>
  <c r="AT89" i="29"/>
  <c r="AU89" i="29"/>
  <c r="AV89" i="29"/>
  <c r="AW89" i="29"/>
  <c r="AX89" i="29"/>
  <c r="AY89" i="29"/>
  <c r="AZ89" i="29"/>
  <c r="BA89" i="29"/>
  <c r="BB89" i="29"/>
  <c r="BC89" i="29"/>
  <c r="BD89" i="29"/>
  <c r="BE89" i="29"/>
  <c r="BF89" i="29"/>
  <c r="BG89" i="29"/>
  <c r="BH89" i="29"/>
  <c r="BI89" i="29"/>
  <c r="BJ89" i="29"/>
  <c r="BK89" i="29"/>
  <c r="BL89" i="29"/>
  <c r="BM89" i="29"/>
  <c r="BN89" i="29"/>
  <c r="BO89" i="29"/>
  <c r="BP89" i="29"/>
  <c r="AH90" i="29"/>
  <c r="AL90" i="29"/>
  <c r="AM90" i="29"/>
  <c r="AN90" i="29"/>
  <c r="AO90" i="29"/>
  <c r="AP90" i="29"/>
  <c r="AQ90" i="29"/>
  <c r="AR90" i="29"/>
  <c r="AS90" i="29"/>
  <c r="AT90" i="29"/>
  <c r="AU90" i="29"/>
  <c r="AV90" i="29"/>
  <c r="AW90" i="29"/>
  <c r="AX90" i="29"/>
  <c r="AY90" i="29"/>
  <c r="AZ90" i="29"/>
  <c r="BA90" i="29"/>
  <c r="BB90" i="29"/>
  <c r="BC90" i="29"/>
  <c r="BD90" i="29"/>
  <c r="BE90" i="29"/>
  <c r="BF90" i="29"/>
  <c r="BG90" i="29"/>
  <c r="BH90" i="29"/>
  <c r="BI90" i="29"/>
  <c r="BJ90" i="29"/>
  <c r="BK90" i="29"/>
  <c r="BL90" i="29"/>
  <c r="BM90" i="29"/>
  <c r="BN90" i="29"/>
  <c r="BO90" i="29"/>
  <c r="BP90" i="29"/>
  <c r="AH91" i="29"/>
  <c r="AL91" i="29"/>
  <c r="AM91" i="29"/>
  <c r="AN91" i="29"/>
  <c r="AO91" i="29"/>
  <c r="AP91" i="29"/>
  <c r="AQ91" i="29"/>
  <c r="AR91" i="29"/>
  <c r="AS91" i="29"/>
  <c r="AT91" i="29"/>
  <c r="AU91" i="29"/>
  <c r="AV91" i="29"/>
  <c r="AW91" i="29"/>
  <c r="AX91" i="29"/>
  <c r="AY91" i="29"/>
  <c r="AZ91" i="29"/>
  <c r="BA91" i="29"/>
  <c r="BB91" i="29"/>
  <c r="BC91" i="29"/>
  <c r="BD91" i="29"/>
  <c r="BE91" i="29"/>
  <c r="BF91" i="29"/>
  <c r="BG91" i="29"/>
  <c r="BH91" i="29"/>
  <c r="BI91" i="29"/>
  <c r="BJ91" i="29"/>
  <c r="BK91" i="29"/>
  <c r="BL91" i="29"/>
  <c r="BM91" i="29"/>
  <c r="BN91" i="29"/>
  <c r="BO91" i="29"/>
  <c r="BP91" i="29"/>
  <c r="AH92" i="29"/>
  <c r="AL92" i="29"/>
  <c r="AM92" i="29"/>
  <c r="AN92" i="29"/>
  <c r="AO92" i="29"/>
  <c r="AP92" i="29"/>
  <c r="AQ92" i="29"/>
  <c r="AR92" i="29"/>
  <c r="AS92" i="29"/>
  <c r="AT92" i="29"/>
  <c r="AU92" i="29"/>
  <c r="AV92" i="29"/>
  <c r="AW92" i="29"/>
  <c r="AX92" i="29"/>
  <c r="AY92" i="29"/>
  <c r="AZ92" i="29"/>
  <c r="BA92" i="29"/>
  <c r="BB92" i="29"/>
  <c r="BC92" i="29"/>
  <c r="BD92" i="29"/>
  <c r="BE92" i="29"/>
  <c r="BF92" i="29"/>
  <c r="BG92" i="29"/>
  <c r="BH92" i="29"/>
  <c r="BI92" i="29"/>
  <c r="BJ92" i="29"/>
  <c r="BK92" i="29"/>
  <c r="BL92" i="29"/>
  <c r="BM92" i="29"/>
  <c r="BN92" i="29"/>
  <c r="BO92" i="29"/>
  <c r="BP92" i="29"/>
  <c r="AH93" i="29"/>
  <c r="AL93" i="29"/>
  <c r="AM93" i="29"/>
  <c r="AN93" i="29"/>
  <c r="AO93" i="29"/>
  <c r="AP93" i="29"/>
  <c r="AQ93" i="29"/>
  <c r="AR93" i="29"/>
  <c r="AS93" i="29"/>
  <c r="AT93" i="29"/>
  <c r="AU93" i="29"/>
  <c r="AV93" i="29"/>
  <c r="AW93" i="29"/>
  <c r="AX93" i="29"/>
  <c r="AY93" i="29"/>
  <c r="AZ93" i="29"/>
  <c r="BA93" i="29"/>
  <c r="BB93" i="29"/>
  <c r="BC93" i="29"/>
  <c r="BD93" i="29"/>
  <c r="BE93" i="29"/>
  <c r="BF93" i="29"/>
  <c r="BG93" i="29"/>
  <c r="BH93" i="29"/>
  <c r="BI93" i="29"/>
  <c r="BJ93" i="29"/>
  <c r="BK93" i="29"/>
  <c r="BL93" i="29"/>
  <c r="BM93" i="29"/>
  <c r="BN93" i="29"/>
  <c r="BO93" i="29"/>
  <c r="BP93" i="29"/>
  <c r="AH94" i="29"/>
  <c r="AL94" i="29"/>
  <c r="AM94" i="29"/>
  <c r="AN94" i="29"/>
  <c r="AO94" i="29"/>
  <c r="AP94" i="29"/>
  <c r="AQ94" i="29"/>
  <c r="AR94" i="29"/>
  <c r="AS94" i="29"/>
  <c r="AT94" i="29"/>
  <c r="AU94" i="29"/>
  <c r="AV94" i="29"/>
  <c r="AW94" i="29"/>
  <c r="AX94" i="29"/>
  <c r="AY94" i="29"/>
  <c r="AZ94" i="29"/>
  <c r="BA94" i="29"/>
  <c r="BB94" i="29"/>
  <c r="BC94" i="29"/>
  <c r="BD94" i="29"/>
  <c r="BE94" i="29"/>
  <c r="BF94" i="29"/>
  <c r="BG94" i="29"/>
  <c r="BH94" i="29"/>
  <c r="BI94" i="29"/>
  <c r="BJ94" i="29"/>
  <c r="BK94" i="29"/>
  <c r="BL94" i="29"/>
  <c r="BM94" i="29"/>
  <c r="BN94" i="29"/>
  <c r="BO94" i="29"/>
  <c r="BP94" i="29"/>
  <c r="AH95" i="29"/>
  <c r="AL95" i="29"/>
  <c r="AM95" i="29"/>
  <c r="AN95" i="29"/>
  <c r="AO95" i="29"/>
  <c r="AP95" i="29"/>
  <c r="AQ95" i="29"/>
  <c r="AR95" i="29"/>
  <c r="AS95" i="29"/>
  <c r="AT95" i="29"/>
  <c r="AU95" i="29"/>
  <c r="AV95" i="29"/>
  <c r="AW95" i="29"/>
  <c r="AX95" i="29"/>
  <c r="AY95" i="29"/>
  <c r="AZ95" i="29"/>
  <c r="BA95" i="29"/>
  <c r="BB95" i="29"/>
  <c r="BC95" i="29"/>
  <c r="BD95" i="29"/>
  <c r="BE95" i="29"/>
  <c r="BF95" i="29"/>
  <c r="BG95" i="29"/>
  <c r="BH95" i="29"/>
  <c r="BI95" i="29"/>
  <c r="BJ95" i="29"/>
  <c r="BK95" i="29"/>
  <c r="BL95" i="29"/>
  <c r="BM95" i="29"/>
  <c r="BN95" i="29"/>
  <c r="BO95" i="29"/>
  <c r="BP95" i="29"/>
  <c r="AH96" i="29"/>
  <c r="AL96" i="29"/>
  <c r="AM96" i="29"/>
  <c r="AN96" i="29"/>
  <c r="AO96" i="29"/>
  <c r="AP96" i="29"/>
  <c r="AQ96" i="29"/>
  <c r="AR96" i="29"/>
  <c r="AS96" i="29"/>
  <c r="AT96" i="29"/>
  <c r="AU96" i="29"/>
  <c r="AV96" i="29"/>
  <c r="AW96" i="29"/>
  <c r="AX96" i="29"/>
  <c r="AY96" i="29"/>
  <c r="AZ96" i="29"/>
  <c r="BA96" i="29"/>
  <c r="BB96" i="29"/>
  <c r="BC96" i="29"/>
  <c r="BD96" i="29"/>
  <c r="BE96" i="29"/>
  <c r="BF96" i="29"/>
  <c r="BG96" i="29"/>
  <c r="BH96" i="29"/>
  <c r="BI96" i="29"/>
  <c r="BJ96" i="29"/>
  <c r="BK96" i="29"/>
  <c r="BL96" i="29"/>
  <c r="BM96" i="29"/>
  <c r="BN96" i="29"/>
  <c r="BO96" i="29"/>
  <c r="BP96" i="29"/>
  <c r="AH97" i="29"/>
  <c r="AL97" i="29"/>
  <c r="AM97" i="29"/>
  <c r="AN97" i="29"/>
  <c r="AO97" i="29"/>
  <c r="AP97" i="29"/>
  <c r="AQ97" i="29"/>
  <c r="AR97" i="29"/>
  <c r="AS97" i="29"/>
  <c r="AT97" i="29"/>
  <c r="AU97" i="29"/>
  <c r="AV97" i="29"/>
  <c r="AW97" i="29"/>
  <c r="AX97" i="29"/>
  <c r="AY97" i="29"/>
  <c r="AZ97" i="29"/>
  <c r="BA97" i="29"/>
  <c r="BB97" i="29"/>
  <c r="BC97" i="29"/>
  <c r="BD97" i="29"/>
  <c r="BE97" i="29"/>
  <c r="BF97" i="29"/>
  <c r="BG97" i="29"/>
  <c r="BH97" i="29"/>
  <c r="BI97" i="29"/>
  <c r="BJ97" i="29"/>
  <c r="BK97" i="29"/>
  <c r="BL97" i="29"/>
  <c r="BM97" i="29"/>
  <c r="BN97" i="29"/>
  <c r="BO97" i="29"/>
  <c r="BP97" i="29"/>
  <c r="AH98" i="29"/>
  <c r="AL98" i="29"/>
  <c r="AM98" i="29"/>
  <c r="AN98" i="29"/>
  <c r="AO98" i="29"/>
  <c r="AP98" i="29"/>
  <c r="AQ98" i="29"/>
  <c r="AR98" i="29"/>
  <c r="AS98" i="29"/>
  <c r="AT98" i="29"/>
  <c r="AU98" i="29"/>
  <c r="AV98" i="29"/>
  <c r="AW98" i="29"/>
  <c r="AX98" i="29"/>
  <c r="AY98" i="29"/>
  <c r="AZ98" i="29"/>
  <c r="BA98" i="29"/>
  <c r="BB98" i="29"/>
  <c r="BC98" i="29"/>
  <c r="BD98" i="29"/>
  <c r="BE98" i="29"/>
  <c r="BF98" i="29"/>
  <c r="BG98" i="29"/>
  <c r="BH98" i="29"/>
  <c r="BI98" i="29"/>
  <c r="BJ98" i="29"/>
  <c r="BK98" i="29"/>
  <c r="BL98" i="29"/>
  <c r="BM98" i="29"/>
  <c r="BN98" i="29"/>
  <c r="BO98" i="29"/>
  <c r="BP98" i="29"/>
  <c r="AH99" i="29"/>
  <c r="AL99" i="29"/>
  <c r="AM99" i="29"/>
  <c r="AN99" i="29"/>
  <c r="AO99" i="29"/>
  <c r="AP99" i="29"/>
  <c r="AQ99" i="29"/>
  <c r="AR99" i="29"/>
  <c r="AS99" i="29"/>
  <c r="AT99" i="29"/>
  <c r="AU99" i="29"/>
  <c r="AV99" i="29"/>
  <c r="AW99" i="29"/>
  <c r="AX99" i="29"/>
  <c r="AY99" i="29"/>
  <c r="AZ99" i="29"/>
  <c r="BA99" i="29"/>
  <c r="BB99" i="29"/>
  <c r="BC99" i="29"/>
  <c r="BD99" i="29"/>
  <c r="BE99" i="29"/>
  <c r="BF99" i="29"/>
  <c r="BG99" i="29"/>
  <c r="BH99" i="29"/>
  <c r="BI99" i="29"/>
  <c r="BJ99" i="29"/>
  <c r="BK99" i="29"/>
  <c r="BL99" i="29"/>
  <c r="BM99" i="29"/>
  <c r="BN99" i="29"/>
  <c r="BO99" i="29"/>
  <c r="BP99" i="29"/>
  <c r="AH100" i="29"/>
  <c r="AL100" i="29"/>
  <c r="AM100" i="29"/>
  <c r="AN100" i="29"/>
  <c r="AO100" i="29"/>
  <c r="AP100" i="29"/>
  <c r="AQ100" i="29"/>
  <c r="AR100" i="29"/>
  <c r="AS100" i="29"/>
  <c r="AT100" i="29"/>
  <c r="AU100" i="29"/>
  <c r="AV100" i="29"/>
  <c r="AW100" i="29"/>
  <c r="AX100" i="29"/>
  <c r="AY100" i="29"/>
  <c r="AZ100" i="29"/>
  <c r="BA100" i="29"/>
  <c r="BB100" i="29"/>
  <c r="BC100" i="29"/>
  <c r="BD100" i="29"/>
  <c r="BE100" i="29"/>
  <c r="BF100" i="29"/>
  <c r="BG100" i="29"/>
  <c r="BH100" i="29"/>
  <c r="BI100" i="29"/>
  <c r="BJ100" i="29"/>
  <c r="BK100" i="29"/>
  <c r="BL100" i="29"/>
  <c r="BM100" i="29"/>
  <c r="BN100" i="29"/>
  <c r="BO100" i="29"/>
  <c r="BP100" i="29"/>
  <c r="AH101" i="29"/>
  <c r="AL101" i="29"/>
  <c r="AM101" i="29"/>
  <c r="AN101" i="29"/>
  <c r="AO101" i="29"/>
  <c r="AP101" i="29"/>
  <c r="AQ101" i="29"/>
  <c r="AR101" i="29"/>
  <c r="AS101" i="29"/>
  <c r="AT101" i="29"/>
  <c r="AU101" i="29"/>
  <c r="AV101" i="29"/>
  <c r="AW101" i="29"/>
  <c r="AX101" i="29"/>
  <c r="AY101" i="29"/>
  <c r="AZ101" i="29"/>
  <c r="BA101" i="29"/>
  <c r="BB101" i="29"/>
  <c r="BC101" i="29"/>
  <c r="BD101" i="29"/>
  <c r="BE101" i="29"/>
  <c r="BF101" i="29"/>
  <c r="BG101" i="29"/>
  <c r="BH101" i="29"/>
  <c r="BI101" i="29"/>
  <c r="BJ101" i="29"/>
  <c r="BK101" i="29"/>
  <c r="BL101" i="29"/>
  <c r="BM101" i="29"/>
  <c r="BN101" i="29"/>
  <c r="BO101" i="29"/>
  <c r="BP101" i="29"/>
  <c r="AH102" i="29"/>
  <c r="AL102" i="29"/>
  <c r="AM102" i="29"/>
  <c r="AN102" i="29"/>
  <c r="AO102" i="29"/>
  <c r="AP102" i="29"/>
  <c r="AQ102" i="29"/>
  <c r="AR102" i="29"/>
  <c r="AS102" i="29"/>
  <c r="AT102" i="29"/>
  <c r="AU102" i="29"/>
  <c r="AV102" i="29"/>
  <c r="AW102" i="29"/>
  <c r="AX102" i="29"/>
  <c r="AY102" i="29"/>
  <c r="AZ102" i="29"/>
  <c r="BA102" i="29"/>
  <c r="BB102" i="29"/>
  <c r="BC102" i="29"/>
  <c r="BD102" i="29"/>
  <c r="BE102" i="29"/>
  <c r="BF102" i="29"/>
  <c r="BG102" i="29"/>
  <c r="BH102" i="29"/>
  <c r="BI102" i="29"/>
  <c r="BJ102" i="29"/>
  <c r="BK102" i="29"/>
  <c r="BL102" i="29"/>
  <c r="BM102" i="29"/>
  <c r="BN102" i="29"/>
  <c r="BO102" i="29"/>
  <c r="BP102" i="29"/>
  <c r="AH103" i="29"/>
  <c r="AL103" i="29"/>
  <c r="AM103" i="29"/>
  <c r="AN103" i="29"/>
  <c r="AO103" i="29"/>
  <c r="AP103" i="29"/>
  <c r="AQ103" i="29"/>
  <c r="AR103" i="29"/>
  <c r="AS103" i="29"/>
  <c r="AT103" i="29"/>
  <c r="AU103" i="29"/>
  <c r="AV103" i="29"/>
  <c r="AW103" i="29"/>
  <c r="AX103" i="29"/>
  <c r="AY103" i="29"/>
  <c r="AZ103" i="29"/>
  <c r="BA103" i="29"/>
  <c r="BB103" i="29"/>
  <c r="BC103" i="29"/>
  <c r="BD103" i="29"/>
  <c r="BE103" i="29"/>
  <c r="BF103" i="29"/>
  <c r="BG103" i="29"/>
  <c r="BH103" i="29"/>
  <c r="BI103" i="29"/>
  <c r="BJ103" i="29"/>
  <c r="BK103" i="29"/>
  <c r="BL103" i="29"/>
  <c r="BM103" i="29"/>
  <c r="BN103" i="29"/>
  <c r="BO103" i="29"/>
  <c r="BP103" i="29"/>
  <c r="AH104" i="29"/>
  <c r="AL104" i="29"/>
  <c r="AM104" i="29"/>
  <c r="AN104" i="29"/>
  <c r="AO104" i="29"/>
  <c r="AP104" i="29"/>
  <c r="AQ104" i="29"/>
  <c r="AR104" i="29"/>
  <c r="AS104" i="29"/>
  <c r="AT104" i="29"/>
  <c r="AU104" i="29"/>
  <c r="AV104" i="29"/>
  <c r="AW104" i="29"/>
  <c r="AX104" i="29"/>
  <c r="AY104" i="29"/>
  <c r="AZ104" i="29"/>
  <c r="BA104" i="29"/>
  <c r="BB104" i="29"/>
  <c r="BC104" i="29"/>
  <c r="BD104" i="29"/>
  <c r="BE104" i="29"/>
  <c r="BF104" i="29"/>
  <c r="BG104" i="29"/>
  <c r="BH104" i="29"/>
  <c r="BI104" i="29"/>
  <c r="BJ104" i="29"/>
  <c r="BK104" i="29"/>
  <c r="BL104" i="29"/>
  <c r="BM104" i="29"/>
  <c r="BN104" i="29"/>
  <c r="BO104" i="29"/>
  <c r="BP104" i="29"/>
  <c r="AH105" i="29"/>
  <c r="AL105" i="29"/>
  <c r="AM105" i="29"/>
  <c r="AN105" i="29"/>
  <c r="AO105" i="29"/>
  <c r="AP105" i="29"/>
  <c r="AQ105" i="29"/>
  <c r="AR105" i="29"/>
  <c r="AS105" i="29"/>
  <c r="AT105" i="29"/>
  <c r="AU105" i="29"/>
  <c r="AV105" i="29"/>
  <c r="AW105" i="29"/>
  <c r="AX105" i="29"/>
  <c r="AY105" i="29"/>
  <c r="AZ105" i="29"/>
  <c r="BA105" i="29"/>
  <c r="BB105" i="29"/>
  <c r="BC105" i="29"/>
  <c r="BD105" i="29"/>
  <c r="BE105" i="29"/>
  <c r="BF105" i="29"/>
  <c r="BG105" i="29"/>
  <c r="BH105" i="29"/>
  <c r="BI105" i="29"/>
  <c r="BJ105" i="29"/>
  <c r="BK105" i="29"/>
  <c r="BL105" i="29"/>
  <c r="BM105" i="29"/>
  <c r="BN105" i="29"/>
  <c r="BO105" i="29"/>
  <c r="BP105" i="29"/>
  <c r="AH106" i="29"/>
  <c r="AL106" i="29"/>
  <c r="AM106" i="29"/>
  <c r="AN106" i="29"/>
  <c r="AO106" i="29"/>
  <c r="AP106" i="29"/>
  <c r="AQ106" i="29"/>
  <c r="AR106" i="29"/>
  <c r="AS106" i="29"/>
  <c r="AT106" i="29"/>
  <c r="AU106" i="29"/>
  <c r="AV106" i="29"/>
  <c r="AW106" i="29"/>
  <c r="AX106" i="29"/>
  <c r="AY106" i="29"/>
  <c r="AZ106" i="29"/>
  <c r="BA106" i="29"/>
  <c r="BB106" i="29"/>
  <c r="BC106" i="29"/>
  <c r="BD106" i="29"/>
  <c r="BE106" i="29"/>
  <c r="BF106" i="29"/>
  <c r="BG106" i="29"/>
  <c r="BH106" i="29"/>
  <c r="BI106" i="29"/>
  <c r="BJ106" i="29"/>
  <c r="BK106" i="29"/>
  <c r="BL106" i="29"/>
  <c r="BM106" i="29"/>
  <c r="BN106" i="29"/>
  <c r="BO106" i="29"/>
  <c r="BP106" i="29"/>
  <c r="AH107" i="29"/>
  <c r="AL107" i="29"/>
  <c r="AM107" i="29"/>
  <c r="AN107" i="29"/>
  <c r="AO107" i="29"/>
  <c r="AP107" i="29"/>
  <c r="AQ107" i="29"/>
  <c r="AR107" i="29"/>
  <c r="AS107" i="29"/>
  <c r="AT107" i="29"/>
  <c r="AU107" i="29"/>
  <c r="AV107" i="29"/>
  <c r="AW107" i="29"/>
  <c r="AX107" i="29"/>
  <c r="AY107" i="29"/>
  <c r="AZ107" i="29"/>
  <c r="BA107" i="29"/>
  <c r="BB107" i="29"/>
  <c r="BC107" i="29"/>
  <c r="BD107" i="29"/>
  <c r="BE107" i="29"/>
  <c r="BF107" i="29"/>
  <c r="BG107" i="29"/>
  <c r="BH107" i="29"/>
  <c r="BI107" i="29"/>
  <c r="BJ107" i="29"/>
  <c r="BK107" i="29"/>
  <c r="BL107" i="29"/>
  <c r="BM107" i="29"/>
  <c r="BN107" i="29"/>
  <c r="BO107" i="29"/>
  <c r="BP107" i="29"/>
  <c r="AH108" i="29"/>
  <c r="AL108" i="29"/>
  <c r="AM108" i="29"/>
  <c r="AN108" i="29"/>
  <c r="AO108" i="29"/>
  <c r="AP108" i="29"/>
  <c r="AQ108" i="29"/>
  <c r="AR108" i="29"/>
  <c r="AS108" i="29"/>
  <c r="AT108" i="29"/>
  <c r="AU108" i="29"/>
  <c r="AV108" i="29"/>
  <c r="AW108" i="29"/>
  <c r="AX108" i="29"/>
  <c r="AY108" i="29"/>
  <c r="AZ108" i="29"/>
  <c r="BA108" i="29"/>
  <c r="BB108" i="29"/>
  <c r="BC108" i="29"/>
  <c r="BD108" i="29"/>
  <c r="BE108" i="29"/>
  <c r="BF108" i="29"/>
  <c r="BG108" i="29"/>
  <c r="BH108" i="29"/>
  <c r="BI108" i="29"/>
  <c r="BJ108" i="29"/>
  <c r="BK108" i="29"/>
  <c r="BL108" i="29"/>
  <c r="BM108" i="29"/>
  <c r="BN108" i="29"/>
  <c r="BO108" i="29"/>
  <c r="BP108" i="29"/>
  <c r="AH109" i="29"/>
  <c r="AL109" i="29"/>
  <c r="AM109" i="29"/>
  <c r="AN109" i="29"/>
  <c r="AO109" i="29"/>
  <c r="AP109" i="29"/>
  <c r="AQ109" i="29"/>
  <c r="AR109" i="29"/>
  <c r="AS109" i="29"/>
  <c r="AT109" i="29"/>
  <c r="AU109" i="29"/>
  <c r="AV109" i="29"/>
  <c r="AW109" i="29"/>
  <c r="AX109" i="29"/>
  <c r="AY109" i="29"/>
  <c r="AZ109" i="29"/>
  <c r="BA109" i="29"/>
  <c r="BB109" i="29"/>
  <c r="BC109" i="29"/>
  <c r="BD109" i="29"/>
  <c r="BE109" i="29"/>
  <c r="BF109" i="29"/>
  <c r="BG109" i="29"/>
  <c r="BH109" i="29"/>
  <c r="BI109" i="29"/>
  <c r="BJ109" i="29"/>
  <c r="BK109" i="29"/>
  <c r="BL109" i="29"/>
  <c r="BM109" i="29"/>
  <c r="BN109" i="29"/>
  <c r="BO109" i="29"/>
  <c r="BP109" i="29"/>
  <c r="AH110" i="29"/>
  <c r="AL110" i="29"/>
  <c r="AM110" i="29"/>
  <c r="AN110" i="29"/>
  <c r="AO110" i="29"/>
  <c r="AP110" i="29"/>
  <c r="AQ110" i="29"/>
  <c r="AR110" i="29"/>
  <c r="AS110" i="29"/>
  <c r="AT110" i="29"/>
  <c r="AU110" i="29"/>
  <c r="AV110" i="29"/>
  <c r="AW110" i="29"/>
  <c r="AX110" i="29"/>
  <c r="AY110" i="29"/>
  <c r="AZ110" i="29"/>
  <c r="BA110" i="29"/>
  <c r="BB110" i="29"/>
  <c r="BC110" i="29"/>
  <c r="BD110" i="29"/>
  <c r="BE110" i="29"/>
  <c r="BF110" i="29"/>
  <c r="BG110" i="29"/>
  <c r="BH110" i="29"/>
  <c r="BI110" i="29"/>
  <c r="BJ110" i="29"/>
  <c r="BK110" i="29"/>
  <c r="BL110" i="29"/>
  <c r="BM110" i="29"/>
  <c r="BN110" i="29"/>
  <c r="BO110" i="29"/>
  <c r="BP110" i="29"/>
  <c r="AH111" i="29"/>
  <c r="AL111" i="29"/>
  <c r="AM111" i="29"/>
  <c r="AN111" i="29"/>
  <c r="AO111" i="29"/>
  <c r="AP111" i="29"/>
  <c r="AQ111" i="29"/>
  <c r="AR111" i="29"/>
  <c r="AS111" i="29"/>
  <c r="AT111" i="29"/>
  <c r="AU111" i="29"/>
  <c r="AV111" i="29"/>
  <c r="AW111" i="29"/>
  <c r="AX111" i="29"/>
  <c r="AY111" i="29"/>
  <c r="AZ111" i="29"/>
  <c r="BA111" i="29"/>
  <c r="BB111" i="29"/>
  <c r="BC111" i="29"/>
  <c r="BD111" i="29"/>
  <c r="BE111" i="29"/>
  <c r="BF111" i="29"/>
  <c r="BG111" i="29"/>
  <c r="BH111" i="29"/>
  <c r="BI111" i="29"/>
  <c r="BJ111" i="29"/>
  <c r="BK111" i="29"/>
  <c r="BL111" i="29"/>
  <c r="BM111" i="29"/>
  <c r="BN111" i="29"/>
  <c r="BO111" i="29"/>
  <c r="BP111" i="29"/>
  <c r="AH112" i="29"/>
  <c r="AL112" i="29"/>
  <c r="AM112" i="29"/>
  <c r="AN112" i="29"/>
  <c r="AO112" i="29"/>
  <c r="AP112" i="29"/>
  <c r="AQ112" i="29"/>
  <c r="AR112" i="29"/>
  <c r="AS112" i="29"/>
  <c r="AT112" i="29"/>
  <c r="AU112" i="29"/>
  <c r="AV112" i="29"/>
  <c r="AW112" i="29"/>
  <c r="AX112" i="29"/>
  <c r="AY112" i="29"/>
  <c r="AZ112" i="29"/>
  <c r="BA112" i="29"/>
  <c r="BB112" i="29"/>
  <c r="BC112" i="29"/>
  <c r="BD112" i="29"/>
  <c r="BE112" i="29"/>
  <c r="BF112" i="29"/>
  <c r="BG112" i="29"/>
  <c r="BH112" i="29"/>
  <c r="BI112" i="29"/>
  <c r="BJ112" i="29"/>
  <c r="BK112" i="29"/>
  <c r="BL112" i="29"/>
  <c r="BM112" i="29"/>
  <c r="BN112" i="29"/>
  <c r="BO112" i="29"/>
  <c r="BP112" i="29"/>
  <c r="AH113" i="29"/>
  <c r="AL113" i="29"/>
  <c r="AM113" i="29"/>
  <c r="AN113" i="29"/>
  <c r="AO113" i="29"/>
  <c r="AP113" i="29"/>
  <c r="AQ113" i="29"/>
  <c r="AR113" i="29"/>
  <c r="AS113" i="29"/>
  <c r="AT113" i="29"/>
  <c r="AU113" i="29"/>
  <c r="AV113" i="29"/>
  <c r="AW113" i="29"/>
  <c r="AX113" i="29"/>
  <c r="AY113" i="29"/>
  <c r="AZ113" i="29"/>
  <c r="BA113" i="29"/>
  <c r="BB113" i="29"/>
  <c r="BC113" i="29"/>
  <c r="BD113" i="29"/>
  <c r="BE113" i="29"/>
  <c r="BF113" i="29"/>
  <c r="BG113" i="29"/>
  <c r="BH113" i="29"/>
  <c r="BI113" i="29"/>
  <c r="BJ113" i="29"/>
  <c r="BK113" i="29"/>
  <c r="BL113" i="29"/>
  <c r="BM113" i="29"/>
  <c r="BN113" i="29"/>
  <c r="BO113" i="29"/>
  <c r="BP113" i="29"/>
  <c r="AH114" i="29"/>
  <c r="AL114" i="29"/>
  <c r="AM114" i="29"/>
  <c r="AN114" i="29"/>
  <c r="AO114" i="29"/>
  <c r="AP114" i="29"/>
  <c r="AQ114" i="29"/>
  <c r="AR114" i="29"/>
  <c r="AS114" i="29"/>
  <c r="AT114" i="29"/>
  <c r="AU114" i="29"/>
  <c r="AV114" i="29"/>
  <c r="AW114" i="29"/>
  <c r="AX114" i="29"/>
  <c r="AY114" i="29"/>
  <c r="AZ114" i="29"/>
  <c r="BA114" i="29"/>
  <c r="BB114" i="29"/>
  <c r="BC114" i="29"/>
  <c r="BD114" i="29"/>
  <c r="BE114" i="29"/>
  <c r="BF114" i="29"/>
  <c r="BG114" i="29"/>
  <c r="BH114" i="29"/>
  <c r="BI114" i="29"/>
  <c r="BJ114" i="29"/>
  <c r="BK114" i="29"/>
  <c r="BL114" i="29"/>
  <c r="BM114" i="29"/>
  <c r="BN114" i="29"/>
  <c r="BO114" i="29"/>
  <c r="BP114" i="29"/>
  <c r="AH115" i="29"/>
  <c r="AL115" i="29"/>
  <c r="AM115" i="29"/>
  <c r="AN115" i="29"/>
  <c r="AO115" i="29"/>
  <c r="AP115" i="29"/>
  <c r="AQ115" i="29"/>
  <c r="AR115" i="29"/>
  <c r="AS115" i="29"/>
  <c r="AT115" i="29"/>
  <c r="AU115" i="29"/>
  <c r="AV115" i="29"/>
  <c r="AW115" i="29"/>
  <c r="AX115" i="29"/>
  <c r="AY115" i="29"/>
  <c r="AZ115" i="29"/>
  <c r="BA115" i="29"/>
  <c r="BB115" i="29"/>
  <c r="BC115" i="29"/>
  <c r="BD115" i="29"/>
  <c r="BE115" i="29"/>
  <c r="BF115" i="29"/>
  <c r="BG115" i="29"/>
  <c r="BH115" i="29"/>
  <c r="BI115" i="29"/>
  <c r="BJ115" i="29"/>
  <c r="BK115" i="29"/>
  <c r="BL115" i="29"/>
  <c r="BM115" i="29"/>
  <c r="BN115" i="29"/>
  <c r="BO115" i="29"/>
  <c r="BP115" i="29"/>
  <c r="AH116" i="29"/>
  <c r="AL116" i="29"/>
  <c r="AM116" i="29"/>
  <c r="AN116" i="29"/>
  <c r="AO116" i="29"/>
  <c r="AP116" i="29"/>
  <c r="AQ116" i="29"/>
  <c r="AR116" i="29"/>
  <c r="AS116" i="29"/>
  <c r="AT116" i="29"/>
  <c r="AU116" i="29"/>
  <c r="AV116" i="29"/>
  <c r="AW116" i="29"/>
  <c r="AX116" i="29"/>
  <c r="AY116" i="29"/>
  <c r="AZ116" i="29"/>
  <c r="BA116" i="29"/>
  <c r="BB116" i="29"/>
  <c r="BC116" i="29"/>
  <c r="BD116" i="29"/>
  <c r="BE116" i="29"/>
  <c r="BF116" i="29"/>
  <c r="BG116" i="29"/>
  <c r="BH116" i="29"/>
  <c r="BI116" i="29"/>
  <c r="BJ116" i="29"/>
  <c r="BK116" i="29"/>
  <c r="BL116" i="29"/>
  <c r="BM116" i="29"/>
  <c r="BN116" i="29"/>
  <c r="BO116" i="29"/>
  <c r="BP116" i="29"/>
  <c r="AH117" i="29"/>
  <c r="AL117" i="29"/>
  <c r="AM117" i="29"/>
  <c r="AN117" i="29"/>
  <c r="AO117" i="29"/>
  <c r="AP117" i="29"/>
  <c r="AQ117" i="29"/>
  <c r="AR117" i="29"/>
  <c r="AS117" i="29"/>
  <c r="AT117" i="29"/>
  <c r="AU117" i="29"/>
  <c r="AV117" i="29"/>
  <c r="AW117" i="29"/>
  <c r="AX117" i="29"/>
  <c r="AY117" i="29"/>
  <c r="AZ117" i="29"/>
  <c r="BA117" i="29"/>
  <c r="BB117" i="29"/>
  <c r="BC117" i="29"/>
  <c r="BD117" i="29"/>
  <c r="BE117" i="29"/>
  <c r="BF117" i="29"/>
  <c r="BG117" i="29"/>
  <c r="BH117" i="29"/>
  <c r="BI117" i="29"/>
  <c r="BJ117" i="29"/>
  <c r="BK117" i="29"/>
  <c r="BL117" i="29"/>
  <c r="BM117" i="29"/>
  <c r="BN117" i="29"/>
  <c r="BO117" i="29"/>
  <c r="BP117" i="29"/>
  <c r="AH118" i="29"/>
  <c r="AL118" i="29"/>
  <c r="AM118" i="29"/>
  <c r="AN118" i="29"/>
  <c r="AO118" i="29"/>
  <c r="AP118" i="29"/>
  <c r="AQ118" i="29"/>
  <c r="AR118" i="29"/>
  <c r="AS118" i="29"/>
  <c r="AT118" i="29"/>
  <c r="AU118" i="29"/>
  <c r="AV118" i="29"/>
  <c r="AW118" i="29"/>
  <c r="AX118" i="29"/>
  <c r="AY118" i="29"/>
  <c r="AZ118" i="29"/>
  <c r="BA118" i="29"/>
  <c r="BB118" i="29"/>
  <c r="BC118" i="29"/>
  <c r="BD118" i="29"/>
  <c r="BE118" i="29"/>
  <c r="BF118" i="29"/>
  <c r="BG118" i="29"/>
  <c r="BH118" i="29"/>
  <c r="BI118" i="29"/>
  <c r="BJ118" i="29"/>
  <c r="BK118" i="29"/>
  <c r="BL118" i="29"/>
  <c r="BM118" i="29"/>
  <c r="BN118" i="29"/>
  <c r="BO118" i="29"/>
  <c r="BP118" i="29"/>
  <c r="AH119" i="29"/>
  <c r="AL119" i="29"/>
  <c r="AM119" i="29"/>
  <c r="AN119" i="29"/>
  <c r="AO119" i="29"/>
  <c r="AP119" i="29"/>
  <c r="AQ119" i="29"/>
  <c r="AR119" i="29"/>
  <c r="AS119" i="29"/>
  <c r="AT119" i="29"/>
  <c r="AU119" i="29"/>
  <c r="AV119" i="29"/>
  <c r="AW119" i="29"/>
  <c r="AX119" i="29"/>
  <c r="AY119" i="29"/>
  <c r="AZ119" i="29"/>
  <c r="BA119" i="29"/>
  <c r="BB119" i="29"/>
  <c r="BC119" i="29"/>
  <c r="BD119" i="29"/>
  <c r="BE119" i="29"/>
  <c r="BF119" i="29"/>
  <c r="BG119" i="29"/>
  <c r="BH119" i="29"/>
  <c r="BI119" i="29"/>
  <c r="BJ119" i="29"/>
  <c r="BK119" i="29"/>
  <c r="BL119" i="29"/>
  <c r="BM119" i="29"/>
  <c r="BN119" i="29"/>
  <c r="BO119" i="29"/>
  <c r="BP119" i="29"/>
  <c r="AH120" i="29"/>
  <c r="AL120" i="29"/>
  <c r="AM120" i="29"/>
  <c r="AN120" i="29"/>
  <c r="AO120" i="29"/>
  <c r="AP120" i="29"/>
  <c r="AQ120" i="29"/>
  <c r="AR120" i="29"/>
  <c r="AS120" i="29"/>
  <c r="AT120" i="29"/>
  <c r="AU120" i="29"/>
  <c r="AV120" i="29"/>
  <c r="AW120" i="29"/>
  <c r="AX120" i="29"/>
  <c r="AY120" i="29"/>
  <c r="AZ120" i="29"/>
  <c r="BA120" i="29"/>
  <c r="BB120" i="29"/>
  <c r="BC120" i="29"/>
  <c r="BD120" i="29"/>
  <c r="BE120" i="29"/>
  <c r="BF120" i="29"/>
  <c r="BG120" i="29"/>
  <c r="BH120" i="29"/>
  <c r="BI120" i="29"/>
  <c r="BJ120" i="29"/>
  <c r="BK120" i="29"/>
  <c r="BL120" i="29"/>
  <c r="BM120" i="29"/>
  <c r="BN120" i="29"/>
  <c r="BO120" i="29"/>
  <c r="BP120" i="29"/>
  <c r="AH121" i="29"/>
  <c r="AL121" i="29"/>
  <c r="AM121" i="29"/>
  <c r="AN121" i="29"/>
  <c r="AO121" i="29"/>
  <c r="AP121" i="29"/>
  <c r="AQ121" i="29"/>
  <c r="AR121" i="29"/>
  <c r="AS121" i="29"/>
  <c r="AT121" i="29"/>
  <c r="AU121" i="29"/>
  <c r="AV121" i="29"/>
  <c r="AW121" i="29"/>
  <c r="AX121" i="29"/>
  <c r="AY121" i="29"/>
  <c r="AZ121" i="29"/>
  <c r="BA121" i="29"/>
  <c r="BB121" i="29"/>
  <c r="BC121" i="29"/>
  <c r="BD121" i="29"/>
  <c r="BE121" i="29"/>
  <c r="BF121" i="29"/>
  <c r="BG121" i="29"/>
  <c r="BH121" i="29"/>
  <c r="BI121" i="29"/>
  <c r="BJ121" i="29"/>
  <c r="BK121" i="29"/>
  <c r="BL121" i="29"/>
  <c r="BM121" i="29"/>
  <c r="BN121" i="29"/>
  <c r="BO121" i="29"/>
  <c r="BP121" i="29"/>
  <c r="AH122" i="29"/>
  <c r="AL122" i="29"/>
  <c r="AM122" i="29"/>
  <c r="AN122" i="29"/>
  <c r="AO122" i="29"/>
  <c r="AP122" i="29"/>
  <c r="AQ122" i="29"/>
  <c r="AR122" i="29"/>
  <c r="AS122" i="29"/>
  <c r="AT122" i="29"/>
  <c r="AU122" i="29"/>
  <c r="AV122" i="29"/>
  <c r="AW122" i="29"/>
  <c r="AX122" i="29"/>
  <c r="AY122" i="29"/>
  <c r="AZ122" i="29"/>
  <c r="BA122" i="29"/>
  <c r="BB122" i="29"/>
  <c r="BC122" i="29"/>
  <c r="BD122" i="29"/>
  <c r="BE122" i="29"/>
  <c r="BF122" i="29"/>
  <c r="BG122" i="29"/>
  <c r="BH122" i="29"/>
  <c r="BI122" i="29"/>
  <c r="BJ122" i="29"/>
  <c r="BK122" i="29"/>
  <c r="BL122" i="29"/>
  <c r="BM122" i="29"/>
  <c r="BN122" i="29"/>
  <c r="BO122" i="29"/>
  <c r="BP122" i="29"/>
  <c r="AH123" i="29"/>
  <c r="AL123" i="29"/>
  <c r="AM123" i="29"/>
  <c r="AN123" i="29"/>
  <c r="AO123" i="29"/>
  <c r="AP123" i="29"/>
  <c r="AQ123" i="29"/>
  <c r="AR123" i="29"/>
  <c r="AS123" i="29"/>
  <c r="AT123" i="29"/>
  <c r="AU123" i="29"/>
  <c r="AV123" i="29"/>
  <c r="AW123" i="29"/>
  <c r="AX123" i="29"/>
  <c r="AY123" i="29"/>
  <c r="AZ123" i="29"/>
  <c r="BA123" i="29"/>
  <c r="BB123" i="29"/>
  <c r="BC123" i="29"/>
  <c r="BD123" i="29"/>
  <c r="BE123" i="29"/>
  <c r="BF123" i="29"/>
  <c r="BG123" i="29"/>
  <c r="BH123" i="29"/>
  <c r="BI123" i="29"/>
  <c r="BJ123" i="29"/>
  <c r="BK123" i="29"/>
  <c r="BL123" i="29"/>
  <c r="BM123" i="29"/>
  <c r="BN123" i="29"/>
  <c r="BO123" i="29"/>
  <c r="BP123" i="29"/>
  <c r="AH124" i="29"/>
  <c r="AL124" i="29"/>
  <c r="AM124" i="29"/>
  <c r="AN124" i="29"/>
  <c r="AO124" i="29"/>
  <c r="AP124" i="29"/>
  <c r="AQ124" i="29"/>
  <c r="AR124" i="29"/>
  <c r="AS124" i="29"/>
  <c r="AT124" i="29"/>
  <c r="AU124" i="29"/>
  <c r="AV124" i="29"/>
  <c r="AW124" i="29"/>
  <c r="AX124" i="29"/>
  <c r="AY124" i="29"/>
  <c r="AZ124" i="29"/>
  <c r="BA124" i="29"/>
  <c r="BB124" i="29"/>
  <c r="BC124" i="29"/>
  <c r="BD124" i="29"/>
  <c r="BE124" i="29"/>
  <c r="BF124" i="29"/>
  <c r="BG124" i="29"/>
  <c r="BH124" i="29"/>
  <c r="BI124" i="29"/>
  <c r="BJ124" i="29"/>
  <c r="BK124" i="29"/>
  <c r="BL124" i="29"/>
  <c r="BM124" i="29"/>
  <c r="BN124" i="29"/>
  <c r="BO124" i="29"/>
  <c r="BP124" i="29"/>
  <c r="AH125" i="29"/>
  <c r="AL125" i="29"/>
  <c r="AM125" i="29"/>
  <c r="AN125" i="29"/>
  <c r="AO125" i="29"/>
  <c r="AP125" i="29"/>
  <c r="AQ125" i="29"/>
  <c r="AR125" i="29"/>
  <c r="AS125" i="29"/>
  <c r="AT125" i="29"/>
  <c r="AU125" i="29"/>
  <c r="AV125" i="29"/>
  <c r="AW125" i="29"/>
  <c r="AX125" i="29"/>
  <c r="AY125" i="29"/>
  <c r="AZ125" i="29"/>
  <c r="BA125" i="29"/>
  <c r="BB125" i="29"/>
  <c r="BC125" i="29"/>
  <c r="BD125" i="29"/>
  <c r="BE125" i="29"/>
  <c r="BF125" i="29"/>
  <c r="BG125" i="29"/>
  <c r="BH125" i="29"/>
  <c r="BI125" i="29"/>
  <c r="BJ125" i="29"/>
  <c r="BK125" i="29"/>
  <c r="BL125" i="29"/>
  <c r="BM125" i="29"/>
  <c r="BN125" i="29"/>
  <c r="BO125" i="29"/>
  <c r="BP125" i="29"/>
  <c r="AH126" i="29"/>
  <c r="AL126" i="29"/>
  <c r="AM126" i="29"/>
  <c r="AN126" i="29"/>
  <c r="AO126" i="29"/>
  <c r="AP126" i="29"/>
  <c r="AQ126" i="29"/>
  <c r="AR126" i="29"/>
  <c r="AS126" i="29"/>
  <c r="AT126" i="29"/>
  <c r="AU126" i="29"/>
  <c r="AV126" i="29"/>
  <c r="AW126" i="29"/>
  <c r="AX126" i="29"/>
  <c r="AY126" i="29"/>
  <c r="AZ126" i="29"/>
  <c r="BA126" i="29"/>
  <c r="BB126" i="29"/>
  <c r="BC126" i="29"/>
  <c r="BD126" i="29"/>
  <c r="BE126" i="29"/>
  <c r="BF126" i="29"/>
  <c r="BG126" i="29"/>
  <c r="BH126" i="29"/>
  <c r="BI126" i="29"/>
  <c r="BJ126" i="29"/>
  <c r="BK126" i="29"/>
  <c r="BL126" i="29"/>
  <c r="BM126" i="29"/>
  <c r="BN126" i="29"/>
  <c r="BO126" i="29"/>
  <c r="BP126" i="29"/>
  <c r="AH127" i="29"/>
  <c r="AL127" i="29"/>
  <c r="AM127" i="29"/>
  <c r="AN127" i="29"/>
  <c r="AO127" i="29"/>
  <c r="AP127" i="29"/>
  <c r="AQ127" i="29"/>
  <c r="AR127" i="29"/>
  <c r="AS127" i="29"/>
  <c r="AT127" i="29"/>
  <c r="AU127" i="29"/>
  <c r="AV127" i="29"/>
  <c r="AW127" i="29"/>
  <c r="AX127" i="29"/>
  <c r="AY127" i="29"/>
  <c r="AZ127" i="29"/>
  <c r="BA127" i="29"/>
  <c r="BB127" i="29"/>
  <c r="BC127" i="29"/>
  <c r="BD127" i="29"/>
  <c r="BE127" i="29"/>
  <c r="BF127" i="29"/>
  <c r="BG127" i="29"/>
  <c r="BH127" i="29"/>
  <c r="BI127" i="29"/>
  <c r="BJ127" i="29"/>
  <c r="BK127" i="29"/>
  <c r="BL127" i="29"/>
  <c r="BM127" i="29"/>
  <c r="BN127" i="29"/>
  <c r="BO127" i="29"/>
  <c r="BP127" i="29"/>
  <c r="AH128" i="29"/>
  <c r="AL128" i="29"/>
  <c r="AM128" i="29"/>
  <c r="AN128" i="29"/>
  <c r="AO128" i="29"/>
  <c r="AP128" i="29"/>
  <c r="AQ128" i="29"/>
  <c r="AR128" i="29"/>
  <c r="AS128" i="29"/>
  <c r="AT128" i="29"/>
  <c r="AU128" i="29"/>
  <c r="AV128" i="29"/>
  <c r="AW128" i="29"/>
  <c r="AX128" i="29"/>
  <c r="AY128" i="29"/>
  <c r="AZ128" i="29"/>
  <c r="BA128" i="29"/>
  <c r="BB128" i="29"/>
  <c r="BC128" i="29"/>
  <c r="BD128" i="29"/>
  <c r="BE128" i="29"/>
  <c r="BF128" i="29"/>
  <c r="BG128" i="29"/>
  <c r="BH128" i="29"/>
  <c r="BI128" i="29"/>
  <c r="BJ128" i="29"/>
  <c r="BK128" i="29"/>
  <c r="BL128" i="29"/>
  <c r="BM128" i="29"/>
  <c r="BN128" i="29"/>
  <c r="BO128" i="29"/>
  <c r="BP128" i="29"/>
  <c r="AH129" i="29"/>
  <c r="AL129" i="29"/>
  <c r="AM129" i="29"/>
  <c r="AN129" i="29"/>
  <c r="AO129" i="29"/>
  <c r="AP129" i="29"/>
  <c r="AQ129" i="29"/>
  <c r="AR129" i="29"/>
  <c r="AS129" i="29"/>
  <c r="AT129" i="29"/>
  <c r="AU129" i="29"/>
  <c r="AV129" i="29"/>
  <c r="AW129" i="29"/>
  <c r="AX129" i="29"/>
  <c r="AY129" i="29"/>
  <c r="AZ129" i="29"/>
  <c r="BA129" i="29"/>
  <c r="BB129" i="29"/>
  <c r="BC129" i="29"/>
  <c r="BD129" i="29"/>
  <c r="BE129" i="29"/>
  <c r="BF129" i="29"/>
  <c r="BG129" i="29"/>
  <c r="BH129" i="29"/>
  <c r="BI129" i="29"/>
  <c r="BJ129" i="29"/>
  <c r="BK129" i="29"/>
  <c r="BL129" i="29"/>
  <c r="BM129" i="29"/>
  <c r="BN129" i="29"/>
  <c r="BO129" i="29"/>
  <c r="BP129" i="29"/>
  <c r="AH130" i="29"/>
  <c r="AL130" i="29"/>
  <c r="AM130" i="29"/>
  <c r="AN130" i="29"/>
  <c r="AO130" i="29"/>
  <c r="AP130" i="29"/>
  <c r="AQ130" i="29"/>
  <c r="AR130" i="29"/>
  <c r="AS130" i="29"/>
  <c r="AT130" i="29"/>
  <c r="AU130" i="29"/>
  <c r="AV130" i="29"/>
  <c r="AW130" i="29"/>
  <c r="AX130" i="29"/>
  <c r="AY130" i="29"/>
  <c r="AZ130" i="29"/>
  <c r="BA130" i="29"/>
  <c r="BB130" i="29"/>
  <c r="BC130" i="29"/>
  <c r="BD130" i="29"/>
  <c r="BE130" i="29"/>
  <c r="BF130" i="29"/>
  <c r="BG130" i="29"/>
  <c r="BH130" i="29"/>
  <c r="BI130" i="29"/>
  <c r="BJ130" i="29"/>
  <c r="BK130" i="29"/>
  <c r="BL130" i="29"/>
  <c r="BM130" i="29"/>
  <c r="BN130" i="29"/>
  <c r="BO130" i="29"/>
  <c r="BP130" i="29"/>
  <c r="AH131" i="29"/>
  <c r="AL131" i="29"/>
  <c r="AM131" i="29"/>
  <c r="AN131" i="29"/>
  <c r="AO131" i="29"/>
  <c r="AP131" i="29"/>
  <c r="AQ131" i="29"/>
  <c r="AR131" i="29"/>
  <c r="AS131" i="29"/>
  <c r="AT131" i="29"/>
  <c r="AU131" i="29"/>
  <c r="AV131" i="29"/>
  <c r="AW131" i="29"/>
  <c r="AX131" i="29"/>
  <c r="AY131" i="29"/>
  <c r="AZ131" i="29"/>
  <c r="BA131" i="29"/>
  <c r="BB131" i="29"/>
  <c r="BC131" i="29"/>
  <c r="BD131" i="29"/>
  <c r="BE131" i="29"/>
  <c r="BF131" i="29"/>
  <c r="BG131" i="29"/>
  <c r="BH131" i="29"/>
  <c r="BI131" i="29"/>
  <c r="BJ131" i="29"/>
  <c r="BK131" i="29"/>
  <c r="BL131" i="29"/>
  <c r="BM131" i="29"/>
  <c r="BN131" i="29"/>
  <c r="BO131" i="29"/>
  <c r="BP131" i="29"/>
  <c r="AH132" i="29"/>
  <c r="AL132" i="29"/>
  <c r="AM132" i="29"/>
  <c r="AN132" i="29"/>
  <c r="AO132" i="29"/>
  <c r="AP132" i="29"/>
  <c r="AQ132" i="29"/>
  <c r="AR132" i="29"/>
  <c r="AS132" i="29"/>
  <c r="AT132" i="29"/>
  <c r="AU132" i="29"/>
  <c r="AV132" i="29"/>
  <c r="AW132" i="29"/>
  <c r="AX132" i="29"/>
  <c r="AY132" i="29"/>
  <c r="AZ132" i="29"/>
  <c r="BA132" i="29"/>
  <c r="BB132" i="29"/>
  <c r="BC132" i="29"/>
  <c r="BD132" i="29"/>
  <c r="BE132" i="29"/>
  <c r="BF132" i="29"/>
  <c r="BG132" i="29"/>
  <c r="BH132" i="29"/>
  <c r="BI132" i="29"/>
  <c r="BJ132" i="29"/>
  <c r="BK132" i="29"/>
  <c r="BL132" i="29"/>
  <c r="BM132" i="29"/>
  <c r="BN132" i="29"/>
  <c r="BO132" i="29"/>
  <c r="BP132" i="29"/>
  <c r="AH133" i="29"/>
  <c r="AL133" i="29"/>
  <c r="AM133" i="29"/>
  <c r="AN133" i="29"/>
  <c r="AO133" i="29"/>
  <c r="AP133" i="29"/>
  <c r="AQ133" i="29"/>
  <c r="AR133" i="29"/>
  <c r="AS133" i="29"/>
  <c r="AT133" i="29"/>
  <c r="AU133" i="29"/>
  <c r="AV133" i="29"/>
  <c r="AW133" i="29"/>
  <c r="AX133" i="29"/>
  <c r="AY133" i="29"/>
  <c r="AZ133" i="29"/>
  <c r="BA133" i="29"/>
  <c r="BB133" i="29"/>
  <c r="BC133" i="29"/>
  <c r="BD133" i="29"/>
  <c r="BE133" i="29"/>
  <c r="BF133" i="29"/>
  <c r="BG133" i="29"/>
  <c r="BH133" i="29"/>
  <c r="BI133" i="29"/>
  <c r="BJ133" i="29"/>
  <c r="BK133" i="29"/>
  <c r="BL133" i="29"/>
  <c r="BM133" i="29"/>
  <c r="BN133" i="29"/>
  <c r="BO133" i="29"/>
  <c r="BP133" i="29"/>
  <c r="AH134" i="29"/>
  <c r="AL134" i="29"/>
  <c r="AM134" i="29"/>
  <c r="AN134" i="29"/>
  <c r="AO134" i="29"/>
  <c r="AP134" i="29"/>
  <c r="AQ134" i="29"/>
  <c r="AR134" i="29"/>
  <c r="AS134" i="29"/>
  <c r="AT134" i="29"/>
  <c r="AU134" i="29"/>
  <c r="AV134" i="29"/>
  <c r="AW134" i="29"/>
  <c r="AX134" i="29"/>
  <c r="AY134" i="29"/>
  <c r="AZ134" i="29"/>
  <c r="BA134" i="29"/>
  <c r="BB134" i="29"/>
  <c r="BC134" i="29"/>
  <c r="BD134" i="29"/>
  <c r="BE134" i="29"/>
  <c r="BF134" i="29"/>
  <c r="BG134" i="29"/>
  <c r="BH134" i="29"/>
  <c r="BI134" i="29"/>
  <c r="BJ134" i="29"/>
  <c r="BK134" i="29"/>
  <c r="BL134" i="29"/>
  <c r="BM134" i="29"/>
  <c r="BN134" i="29"/>
  <c r="BO134" i="29"/>
  <c r="BP134" i="29"/>
  <c r="AH135" i="29"/>
  <c r="AL135" i="29"/>
  <c r="AM135" i="29"/>
  <c r="AN135" i="29"/>
  <c r="AO135" i="29"/>
  <c r="AP135" i="29"/>
  <c r="AQ135" i="29"/>
  <c r="AR135" i="29"/>
  <c r="AS135" i="29"/>
  <c r="AT135" i="29"/>
  <c r="AU135" i="29"/>
  <c r="AV135" i="29"/>
  <c r="AW135" i="29"/>
  <c r="AX135" i="29"/>
  <c r="AY135" i="29"/>
  <c r="AZ135" i="29"/>
  <c r="BA135" i="29"/>
  <c r="BB135" i="29"/>
  <c r="BC135" i="29"/>
  <c r="BD135" i="29"/>
  <c r="BE135" i="29"/>
  <c r="BF135" i="29"/>
  <c r="BG135" i="29"/>
  <c r="BH135" i="29"/>
  <c r="BI135" i="29"/>
  <c r="BJ135" i="29"/>
  <c r="BK135" i="29"/>
  <c r="BL135" i="29"/>
  <c r="BM135" i="29"/>
  <c r="BN135" i="29"/>
  <c r="BO135" i="29"/>
  <c r="BP135" i="29"/>
  <c r="AH136" i="29"/>
  <c r="AL136" i="29"/>
  <c r="AM136" i="29"/>
  <c r="AN136" i="29"/>
  <c r="AO136" i="29"/>
  <c r="AP136" i="29"/>
  <c r="AQ136" i="29"/>
  <c r="AR136" i="29"/>
  <c r="AS136" i="29"/>
  <c r="AT136" i="29"/>
  <c r="AU136" i="29"/>
  <c r="AV136" i="29"/>
  <c r="AW136" i="29"/>
  <c r="AX136" i="29"/>
  <c r="AY136" i="29"/>
  <c r="AZ136" i="29"/>
  <c r="BA136" i="29"/>
  <c r="BB136" i="29"/>
  <c r="BC136" i="29"/>
  <c r="BD136" i="29"/>
  <c r="BE136" i="29"/>
  <c r="BF136" i="29"/>
  <c r="BG136" i="29"/>
  <c r="BH136" i="29"/>
  <c r="BI136" i="29"/>
  <c r="BJ136" i="29"/>
  <c r="BK136" i="29"/>
  <c r="BL136" i="29"/>
  <c r="BM136" i="29"/>
  <c r="BN136" i="29"/>
  <c r="BO136" i="29"/>
  <c r="BP136" i="29"/>
  <c r="AH137" i="29"/>
  <c r="AL137" i="29"/>
  <c r="AM137" i="29"/>
  <c r="AN137" i="29"/>
  <c r="AO137" i="29"/>
  <c r="AP137" i="29"/>
  <c r="AQ137" i="29"/>
  <c r="AR137" i="29"/>
  <c r="AS137" i="29"/>
  <c r="AT137" i="29"/>
  <c r="AU137" i="29"/>
  <c r="AV137" i="29"/>
  <c r="AW137" i="29"/>
  <c r="AX137" i="29"/>
  <c r="AY137" i="29"/>
  <c r="AZ137" i="29"/>
  <c r="BA137" i="29"/>
  <c r="BB137" i="29"/>
  <c r="BC137" i="29"/>
  <c r="BD137" i="29"/>
  <c r="BE137" i="29"/>
  <c r="BF137" i="29"/>
  <c r="BG137" i="29"/>
  <c r="BH137" i="29"/>
  <c r="BI137" i="29"/>
  <c r="BJ137" i="29"/>
  <c r="BK137" i="29"/>
  <c r="BL137" i="29"/>
  <c r="BM137" i="29"/>
  <c r="BN137" i="29"/>
  <c r="BO137" i="29"/>
  <c r="BP137" i="29"/>
  <c r="AH138" i="29"/>
  <c r="AL138" i="29"/>
  <c r="AM138" i="29"/>
  <c r="AN138" i="29"/>
  <c r="AO138" i="29"/>
  <c r="AP138" i="29"/>
  <c r="AQ138" i="29"/>
  <c r="AR138" i="29"/>
  <c r="AS138" i="29"/>
  <c r="AT138" i="29"/>
  <c r="AU138" i="29"/>
  <c r="AV138" i="29"/>
  <c r="AW138" i="29"/>
  <c r="AX138" i="29"/>
  <c r="AY138" i="29"/>
  <c r="AZ138" i="29"/>
  <c r="BA138" i="29"/>
  <c r="BB138" i="29"/>
  <c r="BC138" i="29"/>
  <c r="BD138" i="29"/>
  <c r="BE138" i="29"/>
  <c r="BF138" i="29"/>
  <c r="BG138" i="29"/>
  <c r="BH138" i="29"/>
  <c r="BI138" i="29"/>
  <c r="BJ138" i="29"/>
  <c r="BK138" i="29"/>
  <c r="BL138" i="29"/>
  <c r="BM138" i="29"/>
  <c r="BN138" i="29"/>
  <c r="BO138" i="29"/>
  <c r="BP138" i="29"/>
  <c r="AH139" i="29"/>
  <c r="AL139" i="29"/>
  <c r="AM139" i="29"/>
  <c r="AN139" i="29"/>
  <c r="AO139" i="29"/>
  <c r="AP139" i="29"/>
  <c r="AQ139" i="29"/>
  <c r="AR139" i="29"/>
  <c r="AS139" i="29"/>
  <c r="AT139" i="29"/>
  <c r="AU139" i="29"/>
  <c r="AV139" i="29"/>
  <c r="AW139" i="29"/>
  <c r="AX139" i="29"/>
  <c r="AY139" i="29"/>
  <c r="AZ139" i="29"/>
  <c r="BA139" i="29"/>
  <c r="BB139" i="29"/>
  <c r="BC139" i="29"/>
  <c r="BD139" i="29"/>
  <c r="BE139" i="29"/>
  <c r="BF139" i="29"/>
  <c r="BG139" i="29"/>
  <c r="BH139" i="29"/>
  <c r="BI139" i="29"/>
  <c r="BJ139" i="29"/>
  <c r="BK139" i="29"/>
  <c r="BL139" i="29"/>
  <c r="BM139" i="29"/>
  <c r="BN139" i="29"/>
  <c r="BO139" i="29"/>
  <c r="BP139" i="29"/>
  <c r="AH140" i="29"/>
  <c r="AL140" i="29"/>
  <c r="AM140" i="29"/>
  <c r="AN140" i="29"/>
  <c r="AO140" i="29"/>
  <c r="AP140" i="29"/>
  <c r="AQ140" i="29"/>
  <c r="AR140" i="29"/>
  <c r="AS140" i="29"/>
  <c r="AT140" i="29"/>
  <c r="AU140" i="29"/>
  <c r="AV140" i="29"/>
  <c r="AW140" i="29"/>
  <c r="AX140" i="29"/>
  <c r="AY140" i="29"/>
  <c r="AZ140" i="29"/>
  <c r="BA140" i="29"/>
  <c r="BB140" i="29"/>
  <c r="BC140" i="29"/>
  <c r="BD140" i="29"/>
  <c r="BE140" i="29"/>
  <c r="BF140" i="29"/>
  <c r="BG140" i="29"/>
  <c r="BH140" i="29"/>
  <c r="BI140" i="29"/>
  <c r="BJ140" i="29"/>
  <c r="BK140" i="29"/>
  <c r="BL140" i="29"/>
  <c r="BM140" i="29"/>
  <c r="BN140" i="29"/>
  <c r="BO140" i="29"/>
  <c r="BP140" i="29"/>
  <c r="AH141" i="29"/>
  <c r="AL141" i="29"/>
  <c r="AM141" i="29"/>
  <c r="AN141" i="29"/>
  <c r="AO141" i="29"/>
  <c r="AP141" i="29"/>
  <c r="AQ141" i="29"/>
  <c r="AR141" i="29"/>
  <c r="AS141" i="29"/>
  <c r="AT141" i="29"/>
  <c r="AU141" i="29"/>
  <c r="AV141" i="29"/>
  <c r="AW141" i="29"/>
  <c r="AX141" i="29"/>
  <c r="AY141" i="29"/>
  <c r="AZ141" i="29"/>
  <c r="BA141" i="29"/>
  <c r="BB141" i="29"/>
  <c r="BC141" i="29"/>
  <c r="BD141" i="29"/>
  <c r="BE141" i="29"/>
  <c r="BF141" i="29"/>
  <c r="BG141" i="29"/>
  <c r="BH141" i="29"/>
  <c r="BI141" i="29"/>
  <c r="BJ141" i="29"/>
  <c r="BK141" i="29"/>
  <c r="BL141" i="29"/>
  <c r="BM141" i="29"/>
  <c r="BN141" i="29"/>
  <c r="BO141" i="29"/>
  <c r="BP141" i="29"/>
  <c r="AH142" i="29"/>
  <c r="AL142" i="29"/>
  <c r="AM142" i="29"/>
  <c r="AN142" i="29"/>
  <c r="AO142" i="29"/>
  <c r="AP142" i="29"/>
  <c r="AQ142" i="29"/>
  <c r="AR142" i="29"/>
  <c r="AS142" i="29"/>
  <c r="AT142" i="29"/>
  <c r="AU142" i="29"/>
  <c r="AV142" i="29"/>
  <c r="AW142" i="29"/>
  <c r="AX142" i="29"/>
  <c r="AY142" i="29"/>
  <c r="AZ142" i="29"/>
  <c r="BA142" i="29"/>
  <c r="BB142" i="29"/>
  <c r="BC142" i="29"/>
  <c r="BD142" i="29"/>
  <c r="BE142" i="29"/>
  <c r="BF142" i="29"/>
  <c r="BG142" i="29"/>
  <c r="BH142" i="29"/>
  <c r="BI142" i="29"/>
  <c r="BJ142" i="29"/>
  <c r="BK142" i="29"/>
  <c r="BL142" i="29"/>
  <c r="BM142" i="29"/>
  <c r="BN142" i="29"/>
  <c r="BO142" i="29"/>
  <c r="BP142" i="29"/>
  <c r="AH143" i="29"/>
  <c r="AL143" i="29"/>
  <c r="AM143" i="29"/>
  <c r="AN143" i="29"/>
  <c r="AO143" i="29"/>
  <c r="AP143" i="29"/>
  <c r="AQ143" i="29"/>
  <c r="AR143" i="29"/>
  <c r="AS143" i="29"/>
  <c r="AT143" i="29"/>
  <c r="AU143" i="29"/>
  <c r="AV143" i="29"/>
  <c r="AW143" i="29"/>
  <c r="AX143" i="29"/>
  <c r="AY143" i="29"/>
  <c r="AZ143" i="29"/>
  <c r="BA143" i="29"/>
  <c r="BB143" i="29"/>
  <c r="BC143" i="29"/>
  <c r="BD143" i="29"/>
  <c r="BE143" i="29"/>
  <c r="BF143" i="29"/>
  <c r="BG143" i="29"/>
  <c r="BH143" i="29"/>
  <c r="BI143" i="29"/>
  <c r="BJ143" i="29"/>
  <c r="BK143" i="29"/>
  <c r="BL143" i="29"/>
  <c r="BM143" i="29"/>
  <c r="BN143" i="29"/>
  <c r="BO143" i="29"/>
  <c r="BP143" i="29"/>
  <c r="AH144" i="29"/>
  <c r="AL144" i="29"/>
  <c r="AM144" i="29"/>
  <c r="AN144" i="29"/>
  <c r="AO144" i="29"/>
  <c r="AP144" i="29"/>
  <c r="AQ144" i="29"/>
  <c r="AR144" i="29"/>
  <c r="AS144" i="29"/>
  <c r="AT144" i="29"/>
  <c r="AU144" i="29"/>
  <c r="AV144" i="29"/>
  <c r="AW144" i="29"/>
  <c r="AX144" i="29"/>
  <c r="AY144" i="29"/>
  <c r="AZ144" i="29"/>
  <c r="BA144" i="29"/>
  <c r="BB144" i="29"/>
  <c r="BC144" i="29"/>
  <c r="BD144" i="29"/>
  <c r="BE144" i="29"/>
  <c r="BF144" i="29"/>
  <c r="BG144" i="29"/>
  <c r="BH144" i="29"/>
  <c r="BI144" i="29"/>
  <c r="BJ144" i="29"/>
  <c r="BK144" i="29"/>
  <c r="BL144" i="29"/>
  <c r="BM144" i="29"/>
  <c r="BN144" i="29"/>
  <c r="BO144" i="29"/>
  <c r="BP144" i="29"/>
  <c r="AH145" i="29"/>
  <c r="AL145" i="29"/>
  <c r="AM145" i="29"/>
  <c r="AN145" i="29"/>
  <c r="AO145" i="29"/>
  <c r="AP145" i="29"/>
  <c r="AQ145" i="29"/>
  <c r="AR145" i="29"/>
  <c r="AS145" i="29"/>
  <c r="AT145" i="29"/>
  <c r="AU145" i="29"/>
  <c r="AV145" i="29"/>
  <c r="AW145" i="29"/>
  <c r="AX145" i="29"/>
  <c r="AY145" i="29"/>
  <c r="AZ145" i="29"/>
  <c r="BA145" i="29"/>
  <c r="BB145" i="29"/>
  <c r="BC145" i="29"/>
  <c r="BD145" i="29"/>
  <c r="BE145" i="29"/>
  <c r="BF145" i="29"/>
  <c r="BG145" i="29"/>
  <c r="BH145" i="29"/>
  <c r="BI145" i="29"/>
  <c r="BJ145" i="29"/>
  <c r="BK145" i="29"/>
  <c r="BL145" i="29"/>
  <c r="BM145" i="29"/>
  <c r="BN145" i="29"/>
  <c r="BO145" i="29"/>
  <c r="BP145" i="29"/>
  <c r="AH146" i="29"/>
  <c r="AL146" i="29"/>
  <c r="AM146" i="29"/>
  <c r="AN146" i="29"/>
  <c r="AO146" i="29"/>
  <c r="AP146" i="29"/>
  <c r="AQ146" i="29"/>
  <c r="AR146" i="29"/>
  <c r="AS146" i="29"/>
  <c r="AT146" i="29"/>
  <c r="AU146" i="29"/>
  <c r="AV146" i="29"/>
  <c r="AW146" i="29"/>
  <c r="AX146" i="29"/>
  <c r="AY146" i="29"/>
  <c r="AZ146" i="29"/>
  <c r="BA146" i="29"/>
  <c r="BB146" i="29"/>
  <c r="BC146" i="29"/>
  <c r="BD146" i="29"/>
  <c r="BE146" i="29"/>
  <c r="BF146" i="29"/>
  <c r="BG146" i="29"/>
  <c r="BH146" i="29"/>
  <c r="BI146" i="29"/>
  <c r="BJ146" i="29"/>
  <c r="BK146" i="29"/>
  <c r="BL146" i="29"/>
  <c r="BM146" i="29"/>
  <c r="BN146" i="29"/>
  <c r="BO146" i="29"/>
  <c r="BP146" i="29"/>
  <c r="AH147" i="29"/>
  <c r="AL147" i="29"/>
  <c r="AM147" i="29"/>
  <c r="AN147" i="29"/>
  <c r="AO147" i="29"/>
  <c r="AP147" i="29"/>
  <c r="AQ147" i="29"/>
  <c r="AR147" i="29"/>
  <c r="AS147" i="29"/>
  <c r="AT147" i="29"/>
  <c r="AU147" i="29"/>
  <c r="AV147" i="29"/>
  <c r="AW147" i="29"/>
  <c r="AX147" i="29"/>
  <c r="AY147" i="29"/>
  <c r="AZ147" i="29"/>
  <c r="BA147" i="29"/>
  <c r="BB147" i="29"/>
  <c r="BC147" i="29"/>
  <c r="BD147" i="29"/>
  <c r="BE147" i="29"/>
  <c r="BF147" i="29"/>
  <c r="BG147" i="29"/>
  <c r="BH147" i="29"/>
  <c r="BI147" i="29"/>
  <c r="BJ147" i="29"/>
  <c r="BK147" i="29"/>
  <c r="BL147" i="29"/>
  <c r="BM147" i="29"/>
  <c r="BN147" i="29"/>
  <c r="BO147" i="29"/>
  <c r="BP147" i="29"/>
  <c r="AH148" i="29"/>
  <c r="AL148" i="29"/>
  <c r="AM148" i="29"/>
  <c r="AN148" i="29"/>
  <c r="AO148" i="29"/>
  <c r="AP148" i="29"/>
  <c r="AQ148" i="29"/>
  <c r="AR148" i="29"/>
  <c r="AS148" i="29"/>
  <c r="AT148" i="29"/>
  <c r="AU148" i="29"/>
  <c r="AV148" i="29"/>
  <c r="AW148" i="29"/>
  <c r="AX148" i="29"/>
  <c r="AY148" i="29"/>
  <c r="AZ148" i="29"/>
  <c r="BA148" i="29"/>
  <c r="BB148" i="29"/>
  <c r="BC148" i="29"/>
  <c r="BD148" i="29"/>
  <c r="BE148" i="29"/>
  <c r="BF148" i="29"/>
  <c r="BG148" i="29"/>
  <c r="BH148" i="29"/>
  <c r="BI148" i="29"/>
  <c r="BJ148" i="29"/>
  <c r="BK148" i="29"/>
  <c r="BL148" i="29"/>
  <c r="BM148" i="29"/>
  <c r="BN148" i="29"/>
  <c r="BO148" i="29"/>
  <c r="BP148" i="29"/>
  <c r="AH149" i="29"/>
  <c r="AL149" i="29"/>
  <c r="AM149" i="29"/>
  <c r="AN149" i="29"/>
  <c r="AO149" i="29"/>
  <c r="AP149" i="29"/>
  <c r="AQ149" i="29"/>
  <c r="AR149" i="29"/>
  <c r="AS149" i="29"/>
  <c r="AT149" i="29"/>
  <c r="AU149" i="29"/>
  <c r="AV149" i="29"/>
  <c r="AW149" i="29"/>
  <c r="AX149" i="29"/>
  <c r="AY149" i="29"/>
  <c r="AZ149" i="29"/>
  <c r="BA149" i="29"/>
  <c r="BB149" i="29"/>
  <c r="BC149" i="29"/>
  <c r="BD149" i="29"/>
  <c r="BE149" i="29"/>
  <c r="BF149" i="29"/>
  <c r="BG149" i="29"/>
  <c r="BH149" i="29"/>
  <c r="BI149" i="29"/>
  <c r="BJ149" i="29"/>
  <c r="BK149" i="29"/>
  <c r="BL149" i="29"/>
  <c r="BM149" i="29"/>
  <c r="BN149" i="29"/>
  <c r="BO149" i="29"/>
  <c r="BP149" i="29"/>
  <c r="AH150" i="29"/>
  <c r="AL150" i="29"/>
  <c r="AM150" i="29"/>
  <c r="AN150" i="29"/>
  <c r="AO150" i="29"/>
  <c r="AP150" i="29"/>
  <c r="AQ150" i="29"/>
  <c r="AR150" i="29"/>
  <c r="AS150" i="29"/>
  <c r="AT150" i="29"/>
  <c r="AU150" i="29"/>
  <c r="AV150" i="29"/>
  <c r="AW150" i="29"/>
  <c r="AX150" i="29"/>
  <c r="AY150" i="29"/>
  <c r="AZ150" i="29"/>
  <c r="BA150" i="29"/>
  <c r="BB150" i="29"/>
  <c r="BC150" i="29"/>
  <c r="BD150" i="29"/>
  <c r="BE150" i="29"/>
  <c r="BF150" i="29"/>
  <c r="BG150" i="29"/>
  <c r="BH150" i="29"/>
  <c r="BI150" i="29"/>
  <c r="BJ150" i="29"/>
  <c r="BK150" i="29"/>
  <c r="BL150" i="29"/>
  <c r="BM150" i="29"/>
  <c r="BN150" i="29"/>
  <c r="BO150" i="29"/>
  <c r="BP150" i="29"/>
  <c r="AH151" i="29"/>
  <c r="AL151" i="29"/>
  <c r="AM151" i="29"/>
  <c r="AN151" i="29"/>
  <c r="AO151" i="29"/>
  <c r="AP151" i="29"/>
  <c r="AQ151" i="29"/>
  <c r="AR151" i="29"/>
  <c r="AS151" i="29"/>
  <c r="AT151" i="29"/>
  <c r="AU151" i="29"/>
  <c r="AV151" i="29"/>
  <c r="AW151" i="29"/>
  <c r="AX151" i="29"/>
  <c r="AY151" i="29"/>
  <c r="AZ151" i="29"/>
  <c r="BA151" i="29"/>
  <c r="BB151" i="29"/>
  <c r="BC151" i="29"/>
  <c r="BD151" i="29"/>
  <c r="BE151" i="29"/>
  <c r="BF151" i="29"/>
  <c r="BG151" i="29"/>
  <c r="BH151" i="29"/>
  <c r="BI151" i="29"/>
  <c r="BJ151" i="29"/>
  <c r="BK151" i="29"/>
  <c r="BL151" i="29"/>
  <c r="BM151" i="29"/>
  <c r="BN151" i="29"/>
  <c r="BO151" i="29"/>
  <c r="BP151" i="29"/>
  <c r="AH152" i="29"/>
  <c r="AL152" i="29"/>
  <c r="AM152" i="29"/>
  <c r="AN152" i="29"/>
  <c r="AO152" i="29"/>
  <c r="AP152" i="29"/>
  <c r="AQ152" i="29"/>
  <c r="AR152" i="29"/>
  <c r="AS152" i="29"/>
  <c r="AT152" i="29"/>
  <c r="AU152" i="29"/>
  <c r="AV152" i="29"/>
  <c r="AW152" i="29"/>
  <c r="AX152" i="29"/>
  <c r="AY152" i="29"/>
  <c r="AZ152" i="29"/>
  <c r="BA152" i="29"/>
  <c r="BB152" i="29"/>
  <c r="BC152" i="29"/>
  <c r="BD152" i="29"/>
  <c r="BE152" i="29"/>
  <c r="BF152" i="29"/>
  <c r="BG152" i="29"/>
  <c r="BH152" i="29"/>
  <c r="BI152" i="29"/>
  <c r="BJ152" i="29"/>
  <c r="BK152" i="29"/>
  <c r="BL152" i="29"/>
  <c r="BM152" i="29"/>
  <c r="BN152" i="29"/>
  <c r="BO152" i="29"/>
  <c r="BP152" i="29"/>
  <c r="AH153" i="29"/>
  <c r="AL153" i="29"/>
  <c r="AM153" i="29"/>
  <c r="AN153" i="29"/>
  <c r="AO153" i="29"/>
  <c r="AP153" i="29"/>
  <c r="AQ153" i="29"/>
  <c r="AR153" i="29"/>
  <c r="AS153" i="29"/>
  <c r="AT153" i="29"/>
  <c r="AU153" i="29"/>
  <c r="AV153" i="29"/>
  <c r="AW153" i="29"/>
  <c r="AX153" i="29"/>
  <c r="AY153" i="29"/>
  <c r="AZ153" i="29"/>
  <c r="BA153" i="29"/>
  <c r="BB153" i="29"/>
  <c r="BC153" i="29"/>
  <c r="BD153" i="29"/>
  <c r="BE153" i="29"/>
  <c r="BF153" i="29"/>
  <c r="BG153" i="29"/>
  <c r="BH153" i="29"/>
  <c r="BI153" i="29"/>
  <c r="BJ153" i="29"/>
  <c r="BK153" i="29"/>
  <c r="BL153" i="29"/>
  <c r="BM153" i="29"/>
  <c r="BN153" i="29"/>
  <c r="BO153" i="29"/>
  <c r="BP153" i="29"/>
  <c r="AH154" i="29"/>
  <c r="AL154" i="29"/>
  <c r="AM154" i="29"/>
  <c r="AN154" i="29"/>
  <c r="AO154" i="29"/>
  <c r="AP154" i="29"/>
  <c r="AQ154" i="29"/>
  <c r="AR154" i="29"/>
  <c r="AS154" i="29"/>
  <c r="AT154" i="29"/>
  <c r="AU154" i="29"/>
  <c r="AV154" i="29"/>
  <c r="AW154" i="29"/>
  <c r="AX154" i="29"/>
  <c r="AY154" i="29"/>
  <c r="AZ154" i="29"/>
  <c r="BA154" i="29"/>
  <c r="BB154" i="29"/>
  <c r="BC154" i="29"/>
  <c r="BD154" i="29"/>
  <c r="BE154" i="29"/>
  <c r="BF154" i="29"/>
  <c r="BG154" i="29"/>
  <c r="BH154" i="29"/>
  <c r="BI154" i="29"/>
  <c r="BJ154" i="29"/>
  <c r="BK154" i="29"/>
  <c r="BL154" i="29"/>
  <c r="BM154" i="29"/>
  <c r="BN154" i="29"/>
  <c r="BO154" i="29"/>
  <c r="BP154" i="29"/>
  <c r="AH155" i="29"/>
  <c r="AL155" i="29"/>
  <c r="AM155" i="29"/>
  <c r="AN155" i="29"/>
  <c r="AO155" i="29"/>
  <c r="AP155" i="29"/>
  <c r="AQ155" i="29"/>
  <c r="AR155" i="29"/>
  <c r="AS155" i="29"/>
  <c r="AT155" i="29"/>
  <c r="AU155" i="29"/>
  <c r="AV155" i="29"/>
  <c r="AW155" i="29"/>
  <c r="AX155" i="29"/>
  <c r="AY155" i="29"/>
  <c r="AZ155" i="29"/>
  <c r="BA155" i="29"/>
  <c r="BB155" i="29"/>
  <c r="BC155" i="29"/>
  <c r="BD155" i="29"/>
  <c r="BE155" i="29"/>
  <c r="BF155" i="29"/>
  <c r="BG155" i="29"/>
  <c r="BH155" i="29"/>
  <c r="BI155" i="29"/>
  <c r="BJ155" i="29"/>
  <c r="BK155" i="29"/>
  <c r="BL155" i="29"/>
  <c r="BM155" i="29"/>
  <c r="BN155" i="29"/>
  <c r="BO155" i="29"/>
  <c r="BP155" i="29"/>
  <c r="AH156" i="29"/>
  <c r="AL156" i="29"/>
  <c r="AM156" i="29"/>
  <c r="AN156" i="29"/>
  <c r="AO156" i="29"/>
  <c r="AP156" i="29"/>
  <c r="AQ156" i="29"/>
  <c r="AR156" i="29"/>
  <c r="AS156" i="29"/>
  <c r="AT156" i="29"/>
  <c r="AU156" i="29"/>
  <c r="AV156" i="29"/>
  <c r="AW156" i="29"/>
  <c r="AX156" i="29"/>
  <c r="AY156" i="29"/>
  <c r="AZ156" i="29"/>
  <c r="BA156" i="29"/>
  <c r="BB156" i="29"/>
  <c r="BC156" i="29"/>
  <c r="BD156" i="29"/>
  <c r="BE156" i="29"/>
  <c r="BF156" i="29"/>
  <c r="BG156" i="29"/>
  <c r="BH156" i="29"/>
  <c r="BI156" i="29"/>
  <c r="BJ156" i="29"/>
  <c r="BK156" i="29"/>
  <c r="BL156" i="29"/>
  <c r="BM156" i="29"/>
  <c r="BN156" i="29"/>
  <c r="BO156" i="29"/>
  <c r="BP156" i="29"/>
  <c r="AH157" i="29"/>
  <c r="AL157" i="29"/>
  <c r="AM157" i="29"/>
  <c r="AN157" i="29"/>
  <c r="AO157" i="29"/>
  <c r="AP157" i="29"/>
  <c r="AQ157" i="29"/>
  <c r="AR157" i="29"/>
  <c r="AS157" i="29"/>
  <c r="AT157" i="29"/>
  <c r="AU157" i="29"/>
  <c r="AV157" i="29"/>
  <c r="AW157" i="29"/>
  <c r="AX157" i="29"/>
  <c r="AY157" i="29"/>
  <c r="AZ157" i="29"/>
  <c r="BA157" i="29"/>
  <c r="BB157" i="29"/>
  <c r="BC157" i="29"/>
  <c r="BD157" i="29"/>
  <c r="BE157" i="29"/>
  <c r="BF157" i="29"/>
  <c r="BG157" i="29"/>
  <c r="BH157" i="29"/>
  <c r="BI157" i="29"/>
  <c r="BJ157" i="29"/>
  <c r="BK157" i="29"/>
  <c r="BL157" i="29"/>
  <c r="BM157" i="29"/>
  <c r="BN157" i="29"/>
  <c r="BO157" i="29"/>
  <c r="BP157" i="29"/>
  <c r="AH158" i="29"/>
  <c r="AL158" i="29"/>
  <c r="AM158" i="29"/>
  <c r="AN158" i="29"/>
  <c r="AO158" i="29"/>
  <c r="AP158" i="29"/>
  <c r="AQ158" i="29"/>
  <c r="AR158" i="29"/>
  <c r="AS158" i="29"/>
  <c r="AT158" i="29"/>
  <c r="AU158" i="29"/>
  <c r="AV158" i="29"/>
  <c r="AW158" i="29"/>
  <c r="AX158" i="29"/>
  <c r="AY158" i="29"/>
  <c r="AZ158" i="29"/>
  <c r="BA158" i="29"/>
  <c r="BB158" i="29"/>
  <c r="BC158" i="29"/>
  <c r="BD158" i="29"/>
  <c r="BE158" i="29"/>
  <c r="BF158" i="29"/>
  <c r="BG158" i="29"/>
  <c r="BH158" i="29"/>
  <c r="BI158" i="29"/>
  <c r="BJ158" i="29"/>
  <c r="BK158" i="29"/>
  <c r="BL158" i="29"/>
  <c r="BM158" i="29"/>
  <c r="BN158" i="29"/>
  <c r="BO158" i="29"/>
  <c r="BP158" i="29"/>
  <c r="AH159" i="29"/>
  <c r="AL159" i="29"/>
  <c r="AM159" i="29"/>
  <c r="AN159" i="29"/>
  <c r="AO159" i="29"/>
  <c r="AP159" i="29"/>
  <c r="AQ159" i="29"/>
  <c r="AR159" i="29"/>
  <c r="AS159" i="29"/>
  <c r="AT159" i="29"/>
  <c r="AU159" i="29"/>
  <c r="AV159" i="29"/>
  <c r="AW159" i="29"/>
  <c r="AX159" i="29"/>
  <c r="AY159" i="29"/>
  <c r="AZ159" i="29"/>
  <c r="BA159" i="29"/>
  <c r="BB159" i="29"/>
  <c r="BC159" i="29"/>
  <c r="BD159" i="29"/>
  <c r="BE159" i="29"/>
  <c r="BF159" i="29"/>
  <c r="BG159" i="29"/>
  <c r="BH159" i="29"/>
  <c r="BI159" i="29"/>
  <c r="BJ159" i="29"/>
  <c r="BK159" i="29"/>
  <c r="BL159" i="29"/>
  <c r="BM159" i="29"/>
  <c r="BN159" i="29"/>
  <c r="BO159" i="29"/>
  <c r="BP159" i="29"/>
  <c r="AH160" i="29"/>
  <c r="AL160" i="29"/>
  <c r="AM160" i="29"/>
  <c r="AN160" i="29"/>
  <c r="AO160" i="29"/>
  <c r="AP160" i="29"/>
  <c r="AQ160" i="29"/>
  <c r="AR160" i="29"/>
  <c r="AS160" i="29"/>
  <c r="AT160" i="29"/>
  <c r="AU160" i="29"/>
  <c r="AV160" i="29"/>
  <c r="AW160" i="29"/>
  <c r="AX160" i="29"/>
  <c r="AY160" i="29"/>
  <c r="AZ160" i="29"/>
  <c r="BA160" i="29"/>
  <c r="BB160" i="29"/>
  <c r="BC160" i="29"/>
  <c r="BD160" i="29"/>
  <c r="BE160" i="29"/>
  <c r="BF160" i="29"/>
  <c r="BG160" i="29"/>
  <c r="BH160" i="29"/>
  <c r="BI160" i="29"/>
  <c r="BJ160" i="29"/>
  <c r="BK160" i="29"/>
  <c r="BL160" i="29"/>
  <c r="BM160" i="29"/>
  <c r="BN160" i="29"/>
  <c r="BO160" i="29"/>
  <c r="BP160" i="29"/>
  <c r="AH161" i="29"/>
  <c r="AL161" i="29"/>
  <c r="AM161" i="29"/>
  <c r="AN161" i="29"/>
  <c r="AO161" i="29"/>
  <c r="AP161" i="29"/>
  <c r="AQ161" i="29"/>
  <c r="AR161" i="29"/>
  <c r="AS161" i="29"/>
  <c r="AT161" i="29"/>
  <c r="AU161" i="29"/>
  <c r="AV161" i="29"/>
  <c r="AW161" i="29"/>
  <c r="AX161" i="29"/>
  <c r="AY161" i="29"/>
  <c r="AZ161" i="29"/>
  <c r="BA161" i="29"/>
  <c r="BB161" i="29"/>
  <c r="BC161" i="29"/>
  <c r="BD161" i="29"/>
  <c r="BE161" i="29"/>
  <c r="BF161" i="29"/>
  <c r="BG161" i="29"/>
  <c r="BH161" i="29"/>
  <c r="BI161" i="29"/>
  <c r="BJ161" i="29"/>
  <c r="BK161" i="29"/>
  <c r="BL161" i="29"/>
  <c r="BM161" i="29"/>
  <c r="BN161" i="29"/>
  <c r="BO161" i="29"/>
  <c r="BP161" i="29"/>
  <c r="AH162" i="29"/>
  <c r="AL162" i="29"/>
  <c r="AM162" i="29"/>
  <c r="AN162" i="29"/>
  <c r="AO162" i="29"/>
  <c r="AP162" i="29"/>
  <c r="AQ162" i="29"/>
  <c r="AR162" i="29"/>
  <c r="AS162" i="29"/>
  <c r="AT162" i="29"/>
  <c r="AU162" i="29"/>
  <c r="AV162" i="29"/>
  <c r="AW162" i="29"/>
  <c r="AX162" i="29"/>
  <c r="AY162" i="29"/>
  <c r="AZ162" i="29"/>
  <c r="BA162" i="29"/>
  <c r="BB162" i="29"/>
  <c r="BC162" i="29"/>
  <c r="BD162" i="29"/>
  <c r="BE162" i="29"/>
  <c r="BF162" i="29"/>
  <c r="BG162" i="29"/>
  <c r="BH162" i="29"/>
  <c r="BI162" i="29"/>
  <c r="BJ162" i="29"/>
  <c r="BK162" i="29"/>
  <c r="BL162" i="29"/>
  <c r="BM162" i="29"/>
  <c r="BN162" i="29"/>
  <c r="BO162" i="29"/>
  <c r="BP162" i="29"/>
  <c r="AH163" i="29"/>
  <c r="AL163" i="29"/>
  <c r="AM163" i="29"/>
  <c r="AN163" i="29"/>
  <c r="AO163" i="29"/>
  <c r="AP163" i="29"/>
  <c r="AQ163" i="29"/>
  <c r="AR163" i="29"/>
  <c r="AS163" i="29"/>
  <c r="AT163" i="29"/>
  <c r="AU163" i="29"/>
  <c r="AV163" i="29"/>
  <c r="AW163" i="29"/>
  <c r="AX163" i="29"/>
  <c r="AY163" i="29"/>
  <c r="AZ163" i="29"/>
  <c r="BA163" i="29"/>
  <c r="BB163" i="29"/>
  <c r="BC163" i="29"/>
  <c r="BD163" i="29"/>
  <c r="BE163" i="29"/>
  <c r="BF163" i="29"/>
  <c r="BG163" i="29"/>
  <c r="BH163" i="29"/>
  <c r="BI163" i="29"/>
  <c r="BJ163" i="29"/>
  <c r="BK163" i="29"/>
  <c r="BL163" i="29"/>
  <c r="BM163" i="29"/>
  <c r="BN163" i="29"/>
  <c r="BO163" i="29"/>
  <c r="BP163" i="29"/>
  <c r="AH164" i="29"/>
  <c r="AL164" i="29"/>
  <c r="AM164" i="29"/>
  <c r="AN164" i="29"/>
  <c r="AO164" i="29"/>
  <c r="AP164" i="29"/>
  <c r="AQ164" i="29"/>
  <c r="AR164" i="29"/>
  <c r="AS164" i="29"/>
  <c r="AT164" i="29"/>
  <c r="AU164" i="29"/>
  <c r="AV164" i="29"/>
  <c r="AW164" i="29"/>
  <c r="AX164" i="29"/>
  <c r="AY164" i="29"/>
  <c r="AZ164" i="29"/>
  <c r="BA164" i="29"/>
  <c r="BB164" i="29"/>
  <c r="BC164" i="29"/>
  <c r="BD164" i="29"/>
  <c r="BE164" i="29"/>
  <c r="BF164" i="29"/>
  <c r="BG164" i="29"/>
  <c r="BH164" i="29"/>
  <c r="BI164" i="29"/>
  <c r="BJ164" i="29"/>
  <c r="BK164" i="29"/>
  <c r="BL164" i="29"/>
  <c r="BM164" i="29"/>
  <c r="BN164" i="29"/>
  <c r="BO164" i="29"/>
  <c r="BP164" i="29"/>
  <c r="AH165" i="29"/>
  <c r="AL165" i="29"/>
  <c r="AM165" i="29"/>
  <c r="AN165" i="29"/>
  <c r="AO165" i="29"/>
  <c r="AP165" i="29"/>
  <c r="AQ165" i="29"/>
  <c r="AR165" i="29"/>
  <c r="AS165" i="29"/>
  <c r="AT165" i="29"/>
  <c r="AU165" i="29"/>
  <c r="AV165" i="29"/>
  <c r="AW165" i="29"/>
  <c r="AX165" i="29"/>
  <c r="AY165" i="29"/>
  <c r="AZ165" i="29"/>
  <c r="BA165" i="29"/>
  <c r="BB165" i="29"/>
  <c r="BC165" i="29"/>
  <c r="BD165" i="29"/>
  <c r="BE165" i="29"/>
  <c r="BF165" i="29"/>
  <c r="BG165" i="29"/>
  <c r="BH165" i="29"/>
  <c r="BI165" i="29"/>
  <c r="BJ165" i="29"/>
  <c r="BK165" i="29"/>
  <c r="BL165" i="29"/>
  <c r="BM165" i="29"/>
  <c r="BN165" i="29"/>
  <c r="BO165" i="29"/>
  <c r="BP165" i="29"/>
  <c r="AH166" i="29"/>
  <c r="AL166" i="29"/>
  <c r="AM166" i="29"/>
  <c r="AN166" i="29"/>
  <c r="AO166" i="29"/>
  <c r="AP166" i="29"/>
  <c r="AQ166" i="29"/>
  <c r="AR166" i="29"/>
  <c r="AS166" i="29"/>
  <c r="AT166" i="29"/>
  <c r="AU166" i="29"/>
  <c r="AV166" i="29"/>
  <c r="AW166" i="29"/>
  <c r="AX166" i="29"/>
  <c r="AY166" i="29"/>
  <c r="AZ166" i="29"/>
  <c r="BA166" i="29"/>
  <c r="BB166" i="29"/>
  <c r="BC166" i="29"/>
  <c r="BD166" i="29"/>
  <c r="BE166" i="29"/>
  <c r="BF166" i="29"/>
  <c r="BG166" i="29"/>
  <c r="BH166" i="29"/>
  <c r="BI166" i="29"/>
  <c r="BJ166" i="29"/>
  <c r="BK166" i="29"/>
  <c r="BL166" i="29"/>
  <c r="BM166" i="29"/>
  <c r="BN166" i="29"/>
  <c r="BO166" i="29"/>
  <c r="BP166" i="29"/>
  <c r="AH167" i="29"/>
  <c r="AL167" i="29"/>
  <c r="AM167" i="29"/>
  <c r="AN167" i="29"/>
  <c r="AO167" i="29"/>
  <c r="AP167" i="29"/>
  <c r="AQ167" i="29"/>
  <c r="AR167" i="29"/>
  <c r="AS167" i="29"/>
  <c r="AT167" i="29"/>
  <c r="AU167" i="29"/>
  <c r="AV167" i="29"/>
  <c r="AW167" i="29"/>
  <c r="AX167" i="29"/>
  <c r="AY167" i="29"/>
  <c r="AZ167" i="29"/>
  <c r="BA167" i="29"/>
  <c r="BB167" i="29"/>
  <c r="BC167" i="29"/>
  <c r="BD167" i="29"/>
  <c r="BE167" i="29"/>
  <c r="BF167" i="29"/>
  <c r="BG167" i="29"/>
  <c r="BH167" i="29"/>
  <c r="BI167" i="29"/>
  <c r="BJ167" i="29"/>
  <c r="BK167" i="29"/>
  <c r="BL167" i="29"/>
  <c r="BM167" i="29"/>
  <c r="BN167" i="29"/>
  <c r="BO167" i="29"/>
  <c r="BP167" i="29"/>
  <c r="AH168" i="29"/>
  <c r="AL168" i="29"/>
  <c r="AM168" i="29"/>
  <c r="AN168" i="29"/>
  <c r="AO168" i="29"/>
  <c r="AP168" i="29"/>
  <c r="AQ168" i="29"/>
  <c r="AR168" i="29"/>
  <c r="AS168" i="29"/>
  <c r="AT168" i="29"/>
  <c r="AU168" i="29"/>
  <c r="AV168" i="29"/>
  <c r="AW168" i="29"/>
  <c r="AX168" i="29"/>
  <c r="AY168" i="29"/>
  <c r="AZ168" i="29"/>
  <c r="BA168" i="29"/>
  <c r="BB168" i="29"/>
  <c r="BC168" i="29"/>
  <c r="BD168" i="29"/>
  <c r="BE168" i="29"/>
  <c r="BF168" i="29"/>
  <c r="BG168" i="29"/>
  <c r="BH168" i="29"/>
  <c r="BI168" i="29"/>
  <c r="BJ168" i="29"/>
  <c r="BK168" i="29"/>
  <c r="BL168" i="29"/>
  <c r="BM168" i="29"/>
  <c r="BN168" i="29"/>
  <c r="BO168" i="29"/>
  <c r="BP168" i="29"/>
  <c r="AH169" i="29"/>
  <c r="AL169" i="29"/>
  <c r="AM169" i="29"/>
  <c r="AN169" i="29"/>
  <c r="AO169" i="29"/>
  <c r="AP169" i="29"/>
  <c r="AQ169" i="29"/>
  <c r="AR169" i="29"/>
  <c r="AS169" i="29"/>
  <c r="AT169" i="29"/>
  <c r="AU169" i="29"/>
  <c r="AV169" i="29"/>
  <c r="AW169" i="29"/>
  <c r="AX169" i="29"/>
  <c r="AY169" i="29"/>
  <c r="AZ169" i="29"/>
  <c r="BA169" i="29"/>
  <c r="BB169" i="29"/>
  <c r="BC169" i="29"/>
  <c r="BD169" i="29"/>
  <c r="BE169" i="29"/>
  <c r="BF169" i="29"/>
  <c r="BG169" i="29"/>
  <c r="BH169" i="29"/>
  <c r="BI169" i="29"/>
  <c r="BJ169" i="29"/>
  <c r="BK169" i="29"/>
  <c r="BL169" i="29"/>
  <c r="BM169" i="29"/>
  <c r="BN169" i="29"/>
  <c r="BO169" i="29"/>
  <c r="BP169" i="29"/>
  <c r="AH170" i="29"/>
  <c r="AL170" i="29"/>
  <c r="AM170" i="29"/>
  <c r="AN170" i="29"/>
  <c r="AO170" i="29"/>
  <c r="AP170" i="29"/>
  <c r="AQ170" i="29"/>
  <c r="AR170" i="29"/>
  <c r="AS170" i="29"/>
  <c r="AT170" i="29"/>
  <c r="AU170" i="29"/>
  <c r="AV170" i="29"/>
  <c r="AW170" i="29"/>
  <c r="AX170" i="29"/>
  <c r="AY170" i="29"/>
  <c r="AZ170" i="29"/>
  <c r="BA170" i="29"/>
  <c r="BB170" i="29"/>
  <c r="BC170" i="29"/>
  <c r="BD170" i="29"/>
  <c r="BE170" i="29"/>
  <c r="BF170" i="29"/>
  <c r="BG170" i="29"/>
  <c r="BH170" i="29"/>
  <c r="BI170" i="29"/>
  <c r="BJ170" i="29"/>
  <c r="BK170" i="29"/>
  <c r="BL170" i="29"/>
  <c r="BM170" i="29"/>
  <c r="BN170" i="29"/>
  <c r="BO170" i="29"/>
  <c r="BP170" i="29"/>
  <c r="AH171" i="29"/>
  <c r="AL171" i="29"/>
  <c r="AM171" i="29"/>
  <c r="AN171" i="29"/>
  <c r="AO171" i="29"/>
  <c r="AP171" i="29"/>
  <c r="AQ171" i="29"/>
  <c r="AR171" i="29"/>
  <c r="AS171" i="29"/>
  <c r="AT171" i="29"/>
  <c r="AU171" i="29"/>
  <c r="AV171" i="29"/>
  <c r="AW171" i="29"/>
  <c r="AX171" i="29"/>
  <c r="AY171" i="29"/>
  <c r="AZ171" i="29"/>
  <c r="BA171" i="29"/>
  <c r="BB171" i="29"/>
  <c r="BC171" i="29"/>
  <c r="BD171" i="29"/>
  <c r="BE171" i="29"/>
  <c r="BF171" i="29"/>
  <c r="BG171" i="29"/>
  <c r="BH171" i="29"/>
  <c r="BI171" i="29"/>
  <c r="BJ171" i="29"/>
  <c r="BK171" i="29"/>
  <c r="BL171" i="29"/>
  <c r="BM171" i="29"/>
  <c r="BN171" i="29"/>
  <c r="BO171" i="29"/>
  <c r="BP171" i="29"/>
  <c r="AH172" i="29"/>
  <c r="AL172" i="29"/>
  <c r="AM172" i="29"/>
  <c r="AN172" i="29"/>
  <c r="AO172" i="29"/>
  <c r="AP172" i="29"/>
  <c r="AQ172" i="29"/>
  <c r="AR172" i="29"/>
  <c r="AS172" i="29"/>
  <c r="AT172" i="29"/>
  <c r="AU172" i="29"/>
  <c r="AV172" i="29"/>
  <c r="AW172" i="29"/>
  <c r="AX172" i="29"/>
  <c r="AY172" i="29"/>
  <c r="AZ172" i="29"/>
  <c r="BA172" i="29"/>
  <c r="BB172" i="29"/>
  <c r="BC172" i="29"/>
  <c r="BD172" i="29"/>
  <c r="BE172" i="29"/>
  <c r="BF172" i="29"/>
  <c r="BG172" i="29"/>
  <c r="BH172" i="29"/>
  <c r="BI172" i="29"/>
  <c r="BJ172" i="29"/>
  <c r="BK172" i="29"/>
  <c r="BL172" i="29"/>
  <c r="BM172" i="29"/>
  <c r="BN172" i="29"/>
  <c r="BO172" i="29"/>
  <c r="BP172" i="29"/>
  <c r="AH173" i="29"/>
  <c r="AL173" i="29"/>
  <c r="AM173" i="29"/>
  <c r="AN173" i="29"/>
  <c r="AO173" i="29"/>
  <c r="AP173" i="29"/>
  <c r="AQ173" i="29"/>
  <c r="AR173" i="29"/>
  <c r="AS173" i="29"/>
  <c r="AT173" i="29"/>
  <c r="AU173" i="29"/>
  <c r="AV173" i="29"/>
  <c r="AW173" i="29"/>
  <c r="AX173" i="29"/>
  <c r="AY173" i="29"/>
  <c r="AZ173" i="29"/>
  <c r="BA173" i="29"/>
  <c r="BB173" i="29"/>
  <c r="BC173" i="29"/>
  <c r="BD173" i="29"/>
  <c r="BE173" i="29"/>
  <c r="BF173" i="29"/>
  <c r="BG173" i="29"/>
  <c r="BH173" i="29"/>
  <c r="BI173" i="29"/>
  <c r="BJ173" i="29"/>
  <c r="BK173" i="29"/>
  <c r="BL173" i="29"/>
  <c r="BM173" i="29"/>
  <c r="BN173" i="29"/>
  <c r="BO173" i="29"/>
  <c r="BP173" i="29"/>
  <c r="AH174" i="29"/>
  <c r="AL174" i="29"/>
  <c r="AM174" i="29"/>
  <c r="AN174" i="29"/>
  <c r="AO174" i="29"/>
  <c r="AP174" i="29"/>
  <c r="AQ174" i="29"/>
  <c r="AR174" i="29"/>
  <c r="AS174" i="29"/>
  <c r="AT174" i="29"/>
  <c r="AU174" i="29"/>
  <c r="AV174" i="29"/>
  <c r="AW174" i="29"/>
  <c r="AX174" i="29"/>
  <c r="AY174" i="29"/>
  <c r="AZ174" i="29"/>
  <c r="BA174" i="29"/>
  <c r="BB174" i="29"/>
  <c r="BC174" i="29"/>
  <c r="BD174" i="29"/>
  <c r="BE174" i="29"/>
  <c r="BF174" i="29"/>
  <c r="BG174" i="29"/>
  <c r="BH174" i="29"/>
  <c r="BI174" i="29"/>
  <c r="BJ174" i="29"/>
  <c r="BK174" i="29"/>
  <c r="BL174" i="29"/>
  <c r="BM174" i="29"/>
  <c r="BN174" i="29"/>
  <c r="BO174" i="29"/>
  <c r="BP174" i="29"/>
  <c r="AH175" i="29"/>
  <c r="AL175" i="29"/>
  <c r="AM175" i="29"/>
  <c r="AN175" i="29"/>
  <c r="AO175" i="29"/>
  <c r="AP175" i="29"/>
  <c r="AQ175" i="29"/>
  <c r="AR175" i="29"/>
  <c r="AS175" i="29"/>
  <c r="AT175" i="29"/>
  <c r="AU175" i="29"/>
  <c r="AV175" i="29"/>
  <c r="AW175" i="29"/>
  <c r="AX175" i="29"/>
  <c r="AY175" i="29"/>
  <c r="AZ175" i="29"/>
  <c r="BA175" i="29"/>
  <c r="BB175" i="29"/>
  <c r="BC175" i="29"/>
  <c r="BD175" i="29"/>
  <c r="BE175" i="29"/>
  <c r="BF175" i="29"/>
  <c r="BG175" i="29"/>
  <c r="BH175" i="29"/>
  <c r="BI175" i="29"/>
  <c r="BJ175" i="29"/>
  <c r="BK175" i="29"/>
  <c r="BL175" i="29"/>
  <c r="BM175" i="29"/>
  <c r="BN175" i="29"/>
  <c r="BO175" i="29"/>
  <c r="BP175" i="29"/>
  <c r="AH176" i="29"/>
  <c r="AL176" i="29"/>
  <c r="AM176" i="29"/>
  <c r="AN176" i="29"/>
  <c r="AO176" i="29"/>
  <c r="AP176" i="29"/>
  <c r="AQ176" i="29"/>
  <c r="AR176" i="29"/>
  <c r="AS176" i="29"/>
  <c r="AT176" i="29"/>
  <c r="AU176" i="29"/>
  <c r="AV176" i="29"/>
  <c r="AW176" i="29"/>
  <c r="AX176" i="29"/>
  <c r="AY176" i="29"/>
  <c r="AZ176" i="29"/>
  <c r="BA176" i="29"/>
  <c r="BB176" i="29"/>
  <c r="BC176" i="29"/>
  <c r="BD176" i="29"/>
  <c r="BE176" i="29"/>
  <c r="BF176" i="29"/>
  <c r="BG176" i="29"/>
  <c r="BH176" i="29"/>
  <c r="BI176" i="29"/>
  <c r="BJ176" i="29"/>
  <c r="BK176" i="29"/>
  <c r="BL176" i="29"/>
  <c r="BM176" i="29"/>
  <c r="BN176" i="29"/>
  <c r="BO176" i="29"/>
  <c r="BP176" i="29"/>
  <c r="AH177" i="29"/>
  <c r="AL177" i="29"/>
  <c r="AM177" i="29"/>
  <c r="AN177" i="29"/>
  <c r="AO177" i="29"/>
  <c r="AP177" i="29"/>
  <c r="AQ177" i="29"/>
  <c r="AR177" i="29"/>
  <c r="AS177" i="29"/>
  <c r="AT177" i="29"/>
  <c r="AU177" i="29"/>
  <c r="AV177" i="29"/>
  <c r="AW177" i="29"/>
  <c r="AX177" i="29"/>
  <c r="AY177" i="29"/>
  <c r="AZ177" i="29"/>
  <c r="BA177" i="29"/>
  <c r="BB177" i="29"/>
  <c r="BC177" i="29"/>
  <c r="BD177" i="29"/>
  <c r="BE177" i="29"/>
  <c r="BF177" i="29"/>
  <c r="BG177" i="29"/>
  <c r="BH177" i="29"/>
  <c r="BI177" i="29"/>
  <c r="BJ177" i="29"/>
  <c r="BK177" i="29"/>
  <c r="BL177" i="29"/>
  <c r="BM177" i="29"/>
  <c r="BN177" i="29"/>
  <c r="BO177" i="29"/>
  <c r="BP177" i="29"/>
  <c r="AH178" i="29"/>
  <c r="AL178" i="29"/>
  <c r="AM178" i="29"/>
  <c r="AN178" i="29"/>
  <c r="AO178" i="29"/>
  <c r="AP178" i="29"/>
  <c r="AQ178" i="29"/>
  <c r="AR178" i="29"/>
  <c r="AS178" i="29"/>
  <c r="AT178" i="29"/>
  <c r="AU178" i="29"/>
  <c r="AV178" i="29"/>
  <c r="AW178" i="29"/>
  <c r="AX178" i="29"/>
  <c r="AY178" i="29"/>
  <c r="AZ178" i="29"/>
  <c r="BA178" i="29"/>
  <c r="BB178" i="29"/>
  <c r="BC178" i="29"/>
  <c r="BD178" i="29"/>
  <c r="BE178" i="29"/>
  <c r="BF178" i="29"/>
  <c r="BG178" i="29"/>
  <c r="BH178" i="29"/>
  <c r="BI178" i="29"/>
  <c r="BJ178" i="29"/>
  <c r="BK178" i="29"/>
  <c r="BL178" i="29"/>
  <c r="BM178" i="29"/>
  <c r="BN178" i="29"/>
  <c r="BO178" i="29"/>
  <c r="BP178" i="29"/>
  <c r="AH179" i="29"/>
  <c r="AL179" i="29"/>
  <c r="AM179" i="29"/>
  <c r="AN179" i="29"/>
  <c r="AO179" i="29"/>
  <c r="AP179" i="29"/>
  <c r="AQ179" i="29"/>
  <c r="AR179" i="29"/>
  <c r="AS179" i="29"/>
  <c r="AT179" i="29"/>
  <c r="AU179" i="29"/>
  <c r="AV179" i="29"/>
  <c r="AW179" i="29"/>
  <c r="AX179" i="29"/>
  <c r="AY179" i="29"/>
  <c r="AZ179" i="29"/>
  <c r="BA179" i="29"/>
  <c r="BB179" i="29"/>
  <c r="BC179" i="29"/>
  <c r="BD179" i="29"/>
  <c r="BE179" i="29"/>
  <c r="BF179" i="29"/>
  <c r="BG179" i="29"/>
  <c r="BH179" i="29"/>
  <c r="BI179" i="29"/>
  <c r="BJ179" i="29"/>
  <c r="BK179" i="29"/>
  <c r="BL179" i="29"/>
  <c r="BM179" i="29"/>
  <c r="BN179" i="29"/>
  <c r="BO179" i="29"/>
  <c r="BP179" i="29"/>
  <c r="AH180" i="29"/>
  <c r="AL180" i="29"/>
  <c r="AM180" i="29"/>
  <c r="AN180" i="29"/>
  <c r="AO180" i="29"/>
  <c r="AP180" i="29"/>
  <c r="AQ180" i="29"/>
  <c r="AR180" i="29"/>
  <c r="AS180" i="29"/>
  <c r="AT180" i="29"/>
  <c r="AU180" i="29"/>
  <c r="AV180" i="29"/>
  <c r="AW180" i="29"/>
  <c r="AX180" i="29"/>
  <c r="AY180" i="29"/>
  <c r="AZ180" i="29"/>
  <c r="BA180" i="29"/>
  <c r="BB180" i="29"/>
  <c r="BC180" i="29"/>
  <c r="BD180" i="29"/>
  <c r="BE180" i="29"/>
  <c r="BF180" i="29"/>
  <c r="BG180" i="29"/>
  <c r="BH180" i="29"/>
  <c r="BI180" i="29"/>
  <c r="BJ180" i="29"/>
  <c r="BK180" i="29"/>
  <c r="BL180" i="29"/>
  <c r="BM180" i="29"/>
  <c r="BN180" i="29"/>
  <c r="BO180" i="29"/>
  <c r="BP180" i="29"/>
  <c r="AH181" i="29"/>
  <c r="AL181" i="29"/>
  <c r="AM181" i="29"/>
  <c r="AN181" i="29"/>
  <c r="AO181" i="29"/>
  <c r="AP181" i="29"/>
  <c r="AQ181" i="29"/>
  <c r="AR181" i="29"/>
  <c r="AS181" i="29"/>
  <c r="AT181" i="29"/>
  <c r="AU181" i="29"/>
  <c r="AV181" i="29"/>
  <c r="AW181" i="29"/>
  <c r="AX181" i="29"/>
  <c r="AY181" i="29"/>
  <c r="AZ181" i="29"/>
  <c r="BA181" i="29"/>
  <c r="BB181" i="29"/>
  <c r="BC181" i="29"/>
  <c r="BD181" i="29"/>
  <c r="BE181" i="29"/>
  <c r="BF181" i="29"/>
  <c r="BG181" i="29"/>
  <c r="BH181" i="29"/>
  <c r="BI181" i="29"/>
  <c r="BJ181" i="29"/>
  <c r="BK181" i="29"/>
  <c r="BL181" i="29"/>
  <c r="BM181" i="29"/>
  <c r="BN181" i="29"/>
  <c r="BO181" i="29"/>
  <c r="BP181" i="29"/>
  <c r="AH182" i="29"/>
  <c r="AL182" i="29"/>
  <c r="AM182" i="29"/>
  <c r="AN182" i="29"/>
  <c r="AO182" i="29"/>
  <c r="AP182" i="29"/>
  <c r="AQ182" i="29"/>
  <c r="AR182" i="29"/>
  <c r="AS182" i="29"/>
  <c r="AT182" i="29"/>
  <c r="AU182" i="29"/>
  <c r="AV182" i="29"/>
  <c r="AW182" i="29"/>
  <c r="AX182" i="29"/>
  <c r="AY182" i="29"/>
  <c r="AZ182" i="29"/>
  <c r="BA182" i="29"/>
  <c r="BB182" i="29"/>
  <c r="BC182" i="29"/>
  <c r="BD182" i="29"/>
  <c r="BE182" i="29"/>
  <c r="BF182" i="29"/>
  <c r="BG182" i="29"/>
  <c r="BH182" i="29"/>
  <c r="BI182" i="29"/>
  <c r="BJ182" i="29"/>
  <c r="BK182" i="29"/>
  <c r="BL182" i="29"/>
  <c r="BM182" i="29"/>
  <c r="BN182" i="29"/>
  <c r="BO182" i="29"/>
  <c r="BP182" i="29"/>
  <c r="AH183" i="29"/>
  <c r="AL183" i="29"/>
  <c r="AM183" i="29"/>
  <c r="AN183" i="29"/>
  <c r="AO183" i="29"/>
  <c r="AP183" i="29"/>
  <c r="AQ183" i="29"/>
  <c r="AR183" i="29"/>
  <c r="AS183" i="29"/>
  <c r="AT183" i="29"/>
  <c r="AU183" i="29"/>
  <c r="AV183" i="29"/>
  <c r="AW183" i="29"/>
  <c r="AX183" i="29"/>
  <c r="AY183" i="29"/>
  <c r="AZ183" i="29"/>
  <c r="BA183" i="29"/>
  <c r="BB183" i="29"/>
  <c r="BC183" i="29"/>
  <c r="BD183" i="29"/>
  <c r="BE183" i="29"/>
  <c r="BF183" i="29"/>
  <c r="BG183" i="29"/>
  <c r="BH183" i="29"/>
  <c r="BI183" i="29"/>
  <c r="BJ183" i="29"/>
  <c r="BK183" i="29"/>
  <c r="BL183" i="29"/>
  <c r="BM183" i="29"/>
  <c r="BN183" i="29"/>
  <c r="BO183" i="29"/>
  <c r="BP183" i="29"/>
  <c r="AH184" i="29"/>
  <c r="AL184" i="29"/>
  <c r="AM184" i="29"/>
  <c r="AN184" i="29"/>
  <c r="AO184" i="29"/>
  <c r="AP184" i="29"/>
  <c r="AQ184" i="29"/>
  <c r="AR184" i="29"/>
  <c r="AS184" i="29"/>
  <c r="AT184" i="29"/>
  <c r="AU184" i="29"/>
  <c r="AV184" i="29"/>
  <c r="AW184" i="29"/>
  <c r="AX184" i="29"/>
  <c r="AY184" i="29"/>
  <c r="AZ184" i="29"/>
  <c r="BA184" i="29"/>
  <c r="BB184" i="29"/>
  <c r="BC184" i="29"/>
  <c r="BD184" i="29"/>
  <c r="BE184" i="29"/>
  <c r="BF184" i="29"/>
  <c r="BG184" i="29"/>
  <c r="BH184" i="29"/>
  <c r="BI184" i="29"/>
  <c r="BJ184" i="29"/>
  <c r="BK184" i="29"/>
  <c r="BL184" i="29"/>
  <c r="BM184" i="29"/>
  <c r="BN184" i="29"/>
  <c r="BO184" i="29"/>
  <c r="BP184" i="29"/>
  <c r="AH185" i="29"/>
  <c r="AL185" i="29"/>
  <c r="AM185" i="29"/>
  <c r="AN185" i="29"/>
  <c r="AO185" i="29"/>
  <c r="AP185" i="29"/>
  <c r="AQ185" i="29"/>
  <c r="AR185" i="29"/>
  <c r="AS185" i="29"/>
  <c r="AT185" i="29"/>
  <c r="AU185" i="29"/>
  <c r="AV185" i="29"/>
  <c r="AW185" i="29"/>
  <c r="AX185" i="29"/>
  <c r="AY185" i="29"/>
  <c r="AZ185" i="29"/>
  <c r="BA185" i="29"/>
  <c r="BB185" i="29"/>
  <c r="BC185" i="29"/>
  <c r="BD185" i="29"/>
  <c r="BE185" i="29"/>
  <c r="BF185" i="29"/>
  <c r="BG185" i="29"/>
  <c r="BH185" i="29"/>
  <c r="BI185" i="29"/>
  <c r="BJ185" i="29"/>
  <c r="BK185" i="29"/>
  <c r="BL185" i="29"/>
  <c r="BM185" i="29"/>
  <c r="BN185" i="29"/>
  <c r="BO185" i="29"/>
  <c r="BP185" i="29"/>
  <c r="AH186" i="29"/>
  <c r="AL186" i="29"/>
  <c r="AM186" i="29"/>
  <c r="AN186" i="29"/>
  <c r="AO186" i="29"/>
  <c r="AP186" i="29"/>
  <c r="AQ186" i="29"/>
  <c r="AR186" i="29"/>
  <c r="AS186" i="29"/>
  <c r="AT186" i="29"/>
  <c r="AU186" i="29"/>
  <c r="AV186" i="29"/>
  <c r="AW186" i="29"/>
  <c r="AX186" i="29"/>
  <c r="AY186" i="29"/>
  <c r="AZ186" i="29"/>
  <c r="BA186" i="29"/>
  <c r="BB186" i="29"/>
  <c r="BC186" i="29"/>
  <c r="BD186" i="29"/>
  <c r="BE186" i="29"/>
  <c r="BF186" i="29"/>
  <c r="BG186" i="29"/>
  <c r="BH186" i="29"/>
  <c r="BI186" i="29"/>
  <c r="BJ186" i="29"/>
  <c r="BK186" i="29"/>
  <c r="BL186" i="29"/>
  <c r="BM186" i="29"/>
  <c r="BN186" i="29"/>
  <c r="BO186" i="29"/>
  <c r="BP186" i="29"/>
  <c r="AH187" i="29"/>
  <c r="AL187" i="29"/>
  <c r="AM187" i="29"/>
  <c r="AN187" i="29"/>
  <c r="AO187" i="29"/>
  <c r="AP187" i="29"/>
  <c r="AQ187" i="29"/>
  <c r="AR187" i="29"/>
  <c r="AS187" i="29"/>
  <c r="AT187" i="29"/>
  <c r="AU187" i="29"/>
  <c r="AV187" i="29"/>
  <c r="AW187" i="29"/>
  <c r="AX187" i="29"/>
  <c r="AY187" i="29"/>
  <c r="AZ187" i="29"/>
  <c r="BA187" i="29"/>
  <c r="BB187" i="29"/>
  <c r="BC187" i="29"/>
  <c r="BD187" i="29"/>
  <c r="BE187" i="29"/>
  <c r="BF187" i="29"/>
  <c r="BG187" i="29"/>
  <c r="BH187" i="29"/>
  <c r="BI187" i="29"/>
  <c r="BJ187" i="29"/>
  <c r="BK187" i="29"/>
  <c r="BL187" i="29"/>
  <c r="BM187" i="29"/>
  <c r="BN187" i="29"/>
  <c r="BO187" i="29"/>
  <c r="BP187" i="29"/>
  <c r="AH188" i="29"/>
  <c r="AL188" i="29"/>
  <c r="AM188" i="29"/>
  <c r="AN188" i="29"/>
  <c r="AO188" i="29"/>
  <c r="AP188" i="29"/>
  <c r="AQ188" i="29"/>
  <c r="AR188" i="29"/>
  <c r="AS188" i="29"/>
  <c r="AT188" i="29"/>
  <c r="AU188" i="29"/>
  <c r="AV188" i="29"/>
  <c r="AW188" i="29"/>
  <c r="AX188" i="29"/>
  <c r="AY188" i="29"/>
  <c r="AZ188" i="29"/>
  <c r="BA188" i="29"/>
  <c r="BB188" i="29"/>
  <c r="BC188" i="29"/>
  <c r="BD188" i="29"/>
  <c r="BE188" i="29"/>
  <c r="BF188" i="29"/>
  <c r="BG188" i="29"/>
  <c r="BH188" i="29"/>
  <c r="BI188" i="29"/>
  <c r="BJ188" i="29"/>
  <c r="BK188" i="29"/>
  <c r="BL188" i="29"/>
  <c r="BM188" i="29"/>
  <c r="BN188" i="29"/>
  <c r="BO188" i="29"/>
  <c r="BP188" i="29"/>
  <c r="AH189" i="29"/>
  <c r="AL189" i="29"/>
  <c r="AM189" i="29"/>
  <c r="AN189" i="29"/>
  <c r="AO189" i="29"/>
  <c r="AP189" i="29"/>
  <c r="AQ189" i="29"/>
  <c r="AR189" i="29"/>
  <c r="AS189" i="29"/>
  <c r="AT189" i="29"/>
  <c r="AU189" i="29"/>
  <c r="AV189" i="29"/>
  <c r="AW189" i="29"/>
  <c r="AX189" i="29"/>
  <c r="AY189" i="29"/>
  <c r="AZ189" i="29"/>
  <c r="BA189" i="29"/>
  <c r="BB189" i="29"/>
  <c r="BC189" i="29"/>
  <c r="BD189" i="29"/>
  <c r="BE189" i="29"/>
  <c r="BF189" i="29"/>
  <c r="BG189" i="29"/>
  <c r="BH189" i="29"/>
  <c r="BI189" i="29"/>
  <c r="BJ189" i="29"/>
  <c r="BK189" i="29"/>
  <c r="BL189" i="29"/>
  <c r="BM189" i="29"/>
  <c r="BN189" i="29"/>
  <c r="BO189" i="29"/>
  <c r="BP189" i="29"/>
  <c r="AH190" i="29"/>
  <c r="AL190" i="29"/>
  <c r="AM190" i="29"/>
  <c r="AN190" i="29"/>
  <c r="AO190" i="29"/>
  <c r="AP190" i="29"/>
  <c r="AQ190" i="29"/>
  <c r="AR190" i="29"/>
  <c r="AS190" i="29"/>
  <c r="AT190" i="29"/>
  <c r="AU190" i="29"/>
  <c r="AV190" i="29"/>
  <c r="AW190" i="29"/>
  <c r="AX190" i="29"/>
  <c r="AY190" i="29"/>
  <c r="AZ190" i="29"/>
  <c r="BA190" i="29"/>
  <c r="BB190" i="29"/>
  <c r="BC190" i="29"/>
  <c r="BD190" i="29"/>
  <c r="BE190" i="29"/>
  <c r="BF190" i="29"/>
  <c r="BG190" i="29"/>
  <c r="BH190" i="29"/>
  <c r="BI190" i="29"/>
  <c r="BJ190" i="29"/>
  <c r="BK190" i="29"/>
  <c r="BL190" i="29"/>
  <c r="BM190" i="29"/>
  <c r="BN190" i="29"/>
  <c r="BO190" i="29"/>
  <c r="BP190" i="29"/>
  <c r="AH191" i="29"/>
  <c r="AL191" i="29"/>
  <c r="AM191" i="29"/>
  <c r="AN191" i="29"/>
  <c r="AO191" i="29"/>
  <c r="AP191" i="29"/>
  <c r="AQ191" i="29"/>
  <c r="AR191" i="29"/>
  <c r="AS191" i="29"/>
  <c r="AT191" i="29"/>
  <c r="AU191" i="29"/>
  <c r="AV191" i="29"/>
  <c r="AW191" i="29"/>
  <c r="AX191" i="29"/>
  <c r="AY191" i="29"/>
  <c r="AZ191" i="29"/>
  <c r="BA191" i="29"/>
  <c r="BB191" i="29"/>
  <c r="BC191" i="29"/>
  <c r="BD191" i="29"/>
  <c r="BE191" i="29"/>
  <c r="BF191" i="29"/>
  <c r="BG191" i="29"/>
  <c r="BH191" i="29"/>
  <c r="BI191" i="29"/>
  <c r="BJ191" i="29"/>
  <c r="BK191" i="29"/>
  <c r="BL191" i="29"/>
  <c r="BM191" i="29"/>
  <c r="BN191" i="29"/>
  <c r="BO191" i="29"/>
  <c r="BP191" i="29"/>
  <c r="AH192" i="29"/>
  <c r="AL192" i="29"/>
  <c r="AM192" i="29"/>
  <c r="AN192" i="29"/>
  <c r="AO192" i="29"/>
  <c r="AP192" i="29"/>
  <c r="AQ192" i="29"/>
  <c r="AR192" i="29"/>
  <c r="AS192" i="29"/>
  <c r="AT192" i="29"/>
  <c r="AU192" i="29"/>
  <c r="AV192" i="29"/>
  <c r="AW192" i="29"/>
  <c r="AX192" i="29"/>
  <c r="AY192" i="29"/>
  <c r="AZ192" i="29"/>
  <c r="BA192" i="29"/>
  <c r="BB192" i="29"/>
  <c r="BC192" i="29"/>
  <c r="BD192" i="29"/>
  <c r="BE192" i="29"/>
  <c r="BF192" i="29"/>
  <c r="BG192" i="29"/>
  <c r="BH192" i="29"/>
  <c r="BI192" i="29"/>
  <c r="BJ192" i="29"/>
  <c r="BK192" i="29"/>
  <c r="BL192" i="29"/>
  <c r="BM192" i="29"/>
  <c r="BN192" i="29"/>
  <c r="BO192" i="29"/>
  <c r="BP192" i="29"/>
  <c r="AH193" i="29"/>
  <c r="AL193" i="29"/>
  <c r="AM193" i="29"/>
  <c r="AN193" i="29"/>
  <c r="AO193" i="29"/>
  <c r="AP193" i="29"/>
  <c r="AQ193" i="29"/>
  <c r="AR193" i="29"/>
  <c r="AS193" i="29"/>
  <c r="AT193" i="29"/>
  <c r="AU193" i="29"/>
  <c r="AV193" i="29"/>
  <c r="AW193" i="29"/>
  <c r="AX193" i="29"/>
  <c r="AY193" i="29"/>
  <c r="AZ193" i="29"/>
  <c r="BA193" i="29"/>
  <c r="BB193" i="29"/>
  <c r="BC193" i="29"/>
  <c r="BD193" i="29"/>
  <c r="BE193" i="29"/>
  <c r="BF193" i="29"/>
  <c r="BG193" i="29"/>
  <c r="BH193" i="29"/>
  <c r="BI193" i="29"/>
  <c r="BJ193" i="29"/>
  <c r="BK193" i="29"/>
  <c r="BL193" i="29"/>
  <c r="BM193" i="29"/>
  <c r="BN193" i="29"/>
  <c r="BO193" i="29"/>
  <c r="BP193" i="29"/>
  <c r="AH194" i="29"/>
  <c r="AL194" i="29"/>
  <c r="AM194" i="29"/>
  <c r="AN194" i="29"/>
  <c r="AO194" i="29"/>
  <c r="AP194" i="29"/>
  <c r="AQ194" i="29"/>
  <c r="AR194" i="29"/>
  <c r="AS194" i="29"/>
  <c r="AT194" i="29"/>
  <c r="AU194" i="29"/>
  <c r="AV194" i="29"/>
  <c r="AW194" i="29"/>
  <c r="AX194" i="29"/>
  <c r="AY194" i="29"/>
  <c r="AZ194" i="29"/>
  <c r="BA194" i="29"/>
  <c r="BB194" i="29"/>
  <c r="BC194" i="29"/>
  <c r="BD194" i="29"/>
  <c r="BE194" i="29"/>
  <c r="BF194" i="29"/>
  <c r="BG194" i="29"/>
  <c r="BH194" i="29"/>
  <c r="BI194" i="29"/>
  <c r="BJ194" i="29"/>
  <c r="BK194" i="29"/>
  <c r="BL194" i="29"/>
  <c r="BM194" i="29"/>
  <c r="BN194" i="29"/>
  <c r="BO194" i="29"/>
  <c r="BP194" i="29"/>
  <c r="AH195" i="29"/>
  <c r="AL195" i="29"/>
  <c r="AM195" i="29"/>
  <c r="AN195" i="29"/>
  <c r="AO195" i="29"/>
  <c r="AP195" i="29"/>
  <c r="AQ195" i="29"/>
  <c r="AR195" i="29"/>
  <c r="AS195" i="29"/>
  <c r="AT195" i="29"/>
  <c r="AU195" i="29"/>
  <c r="AV195" i="29"/>
  <c r="AW195" i="29"/>
  <c r="AX195" i="29"/>
  <c r="AY195" i="29"/>
  <c r="AZ195" i="29"/>
  <c r="BA195" i="29"/>
  <c r="BB195" i="29"/>
  <c r="BC195" i="29"/>
  <c r="BD195" i="29"/>
  <c r="BE195" i="29"/>
  <c r="BF195" i="29"/>
  <c r="BG195" i="29"/>
  <c r="BH195" i="29"/>
  <c r="BI195" i="29"/>
  <c r="BJ195" i="29"/>
  <c r="BK195" i="29"/>
  <c r="BL195" i="29"/>
  <c r="BM195" i="29"/>
  <c r="BN195" i="29"/>
  <c r="BO195" i="29"/>
  <c r="BP195" i="29"/>
  <c r="AH196" i="29"/>
  <c r="AL196" i="29"/>
  <c r="AM196" i="29"/>
  <c r="AN196" i="29"/>
  <c r="AO196" i="29"/>
  <c r="AP196" i="29"/>
  <c r="AQ196" i="29"/>
  <c r="AR196" i="29"/>
  <c r="AS196" i="29"/>
  <c r="AT196" i="29"/>
  <c r="AU196" i="29"/>
  <c r="AV196" i="29"/>
  <c r="AW196" i="29"/>
  <c r="AX196" i="29"/>
  <c r="AY196" i="29"/>
  <c r="AZ196" i="29"/>
  <c r="BA196" i="29"/>
  <c r="BB196" i="29"/>
  <c r="BC196" i="29"/>
  <c r="BD196" i="29"/>
  <c r="BE196" i="29"/>
  <c r="BF196" i="29"/>
  <c r="BG196" i="29"/>
  <c r="BH196" i="29"/>
  <c r="BI196" i="29"/>
  <c r="BJ196" i="29"/>
  <c r="BK196" i="29"/>
  <c r="BL196" i="29"/>
  <c r="BM196" i="29"/>
  <c r="BN196" i="29"/>
  <c r="BO196" i="29"/>
  <c r="BP196" i="29"/>
  <c r="AH197" i="29"/>
  <c r="AL197" i="29"/>
  <c r="AM197" i="29"/>
  <c r="AN197" i="29"/>
  <c r="AO197" i="29"/>
  <c r="AP197" i="29"/>
  <c r="AQ197" i="29"/>
  <c r="AR197" i="29"/>
  <c r="AS197" i="29"/>
  <c r="AT197" i="29"/>
  <c r="AU197" i="29"/>
  <c r="AV197" i="29"/>
  <c r="AW197" i="29"/>
  <c r="AX197" i="29"/>
  <c r="AY197" i="29"/>
  <c r="AZ197" i="29"/>
  <c r="BA197" i="29"/>
  <c r="BB197" i="29"/>
  <c r="BC197" i="29"/>
  <c r="BD197" i="29"/>
  <c r="BE197" i="29"/>
  <c r="BF197" i="29"/>
  <c r="BG197" i="29"/>
  <c r="BH197" i="29"/>
  <c r="BI197" i="29"/>
  <c r="BJ197" i="29"/>
  <c r="BK197" i="29"/>
  <c r="BL197" i="29"/>
  <c r="BM197" i="29"/>
  <c r="BN197" i="29"/>
  <c r="BO197" i="29"/>
  <c r="BP197" i="29"/>
  <c r="AH198" i="29"/>
  <c r="AL198" i="29"/>
  <c r="AM198" i="29"/>
  <c r="AN198" i="29"/>
  <c r="AO198" i="29"/>
  <c r="AP198" i="29"/>
  <c r="AQ198" i="29"/>
  <c r="AR198" i="29"/>
  <c r="AS198" i="29"/>
  <c r="AT198" i="29"/>
  <c r="AU198" i="29"/>
  <c r="AV198" i="29"/>
  <c r="AW198" i="29"/>
  <c r="AX198" i="29"/>
  <c r="AY198" i="29"/>
  <c r="AZ198" i="29"/>
  <c r="BA198" i="29"/>
  <c r="BB198" i="29"/>
  <c r="BC198" i="29"/>
  <c r="BD198" i="29"/>
  <c r="BE198" i="29"/>
  <c r="BF198" i="29"/>
  <c r="BG198" i="29"/>
  <c r="BH198" i="29"/>
  <c r="BI198" i="29"/>
  <c r="BJ198" i="29"/>
  <c r="BK198" i="29"/>
  <c r="BL198" i="29"/>
  <c r="BM198" i="29"/>
  <c r="BN198" i="29"/>
  <c r="BO198" i="29"/>
  <c r="BP198" i="29"/>
  <c r="AH199" i="29"/>
  <c r="AL199" i="29"/>
  <c r="AM199" i="29"/>
  <c r="AN199" i="29"/>
  <c r="AO199" i="29"/>
  <c r="AP199" i="29"/>
  <c r="AQ199" i="29"/>
  <c r="AR199" i="29"/>
  <c r="AS199" i="29"/>
  <c r="AT199" i="29"/>
  <c r="AU199" i="29"/>
  <c r="AV199" i="29"/>
  <c r="AW199" i="29"/>
  <c r="AX199" i="29"/>
  <c r="AY199" i="29"/>
  <c r="AZ199" i="29"/>
  <c r="BA199" i="29"/>
  <c r="BB199" i="29"/>
  <c r="BC199" i="29"/>
  <c r="BD199" i="29"/>
  <c r="BE199" i="29"/>
  <c r="BF199" i="29"/>
  <c r="BG199" i="29"/>
  <c r="BH199" i="29"/>
  <c r="BI199" i="29"/>
  <c r="BJ199" i="29"/>
  <c r="BK199" i="29"/>
  <c r="BL199" i="29"/>
  <c r="BM199" i="29"/>
  <c r="BN199" i="29"/>
  <c r="BO199" i="29"/>
  <c r="BP199" i="29"/>
  <c r="AH200" i="29"/>
  <c r="AL200" i="29"/>
  <c r="AM200" i="29"/>
  <c r="AN200" i="29"/>
  <c r="AO200" i="29"/>
  <c r="AP200" i="29"/>
  <c r="AQ200" i="29"/>
  <c r="AR200" i="29"/>
  <c r="AS200" i="29"/>
  <c r="AT200" i="29"/>
  <c r="AU200" i="29"/>
  <c r="AV200" i="29"/>
  <c r="AW200" i="29"/>
  <c r="AX200" i="29"/>
  <c r="AY200" i="29"/>
  <c r="AZ200" i="29"/>
  <c r="BA200" i="29"/>
  <c r="BB200" i="29"/>
  <c r="BC200" i="29"/>
  <c r="BD200" i="29"/>
  <c r="BE200" i="29"/>
  <c r="BF200" i="29"/>
  <c r="BG200" i="29"/>
  <c r="BH200" i="29"/>
  <c r="BI200" i="29"/>
  <c r="BJ200" i="29"/>
  <c r="BK200" i="29"/>
  <c r="BL200" i="29"/>
  <c r="BM200" i="29"/>
  <c r="BN200" i="29"/>
  <c r="BO200" i="29"/>
  <c r="BP200" i="29"/>
  <c r="AH201" i="29"/>
  <c r="AL201" i="29"/>
  <c r="AM201" i="29"/>
  <c r="AN201" i="29"/>
  <c r="AO201" i="29"/>
  <c r="AP201" i="29"/>
  <c r="AQ201" i="29"/>
  <c r="AR201" i="29"/>
  <c r="AS201" i="29"/>
  <c r="AT201" i="29"/>
  <c r="AU201" i="29"/>
  <c r="AV201" i="29"/>
  <c r="AW201" i="29"/>
  <c r="AX201" i="29"/>
  <c r="AY201" i="29"/>
  <c r="AZ201" i="29"/>
  <c r="BA201" i="29"/>
  <c r="BB201" i="29"/>
  <c r="BC201" i="29"/>
  <c r="BD201" i="29"/>
  <c r="BE201" i="29"/>
  <c r="BF201" i="29"/>
  <c r="BG201" i="29"/>
  <c r="BH201" i="29"/>
  <c r="BI201" i="29"/>
  <c r="BJ201" i="29"/>
  <c r="BK201" i="29"/>
  <c r="BL201" i="29"/>
  <c r="BM201" i="29"/>
  <c r="BN201" i="29"/>
  <c r="BO201" i="29"/>
  <c r="BP201" i="29"/>
  <c r="AH202" i="29"/>
  <c r="AL202" i="29"/>
  <c r="AM202" i="29"/>
  <c r="AN202" i="29"/>
  <c r="AO202" i="29"/>
  <c r="AP202" i="29"/>
  <c r="AQ202" i="29"/>
  <c r="AR202" i="29"/>
  <c r="AS202" i="29"/>
  <c r="AT202" i="29"/>
  <c r="AU202" i="29"/>
  <c r="AV202" i="29"/>
  <c r="AW202" i="29"/>
  <c r="AX202" i="29"/>
  <c r="AY202" i="29"/>
  <c r="AZ202" i="29"/>
  <c r="BA202" i="29"/>
  <c r="BB202" i="29"/>
  <c r="BC202" i="29"/>
  <c r="BD202" i="29"/>
  <c r="BE202" i="29"/>
  <c r="BF202" i="29"/>
  <c r="BG202" i="29"/>
  <c r="BH202" i="29"/>
  <c r="BI202" i="29"/>
  <c r="BJ202" i="29"/>
  <c r="BK202" i="29"/>
  <c r="BL202" i="29"/>
  <c r="BM202" i="29"/>
  <c r="BN202" i="29"/>
  <c r="BO202" i="29"/>
  <c r="BP202" i="29"/>
  <c r="AH203" i="29"/>
  <c r="AL203" i="29"/>
  <c r="AM203" i="29"/>
  <c r="AN203" i="29"/>
  <c r="AO203" i="29"/>
  <c r="AP203" i="29"/>
  <c r="AQ203" i="29"/>
  <c r="AR203" i="29"/>
  <c r="AS203" i="29"/>
  <c r="AT203" i="29"/>
  <c r="AU203" i="29"/>
  <c r="AV203" i="29"/>
  <c r="AW203" i="29"/>
  <c r="AX203" i="29"/>
  <c r="AY203" i="29"/>
  <c r="AZ203" i="29"/>
  <c r="BA203" i="29"/>
  <c r="BB203" i="29"/>
  <c r="BC203" i="29"/>
  <c r="BD203" i="29"/>
  <c r="BE203" i="29"/>
  <c r="BF203" i="29"/>
  <c r="BG203" i="29"/>
  <c r="BH203" i="29"/>
  <c r="BI203" i="29"/>
  <c r="BJ203" i="29"/>
  <c r="BK203" i="29"/>
  <c r="BL203" i="29"/>
  <c r="BM203" i="29"/>
  <c r="BN203" i="29"/>
  <c r="BO203" i="29"/>
  <c r="BP203" i="29"/>
  <c r="AH204" i="29"/>
  <c r="AL204" i="29"/>
  <c r="AM204" i="29"/>
  <c r="AN204" i="29"/>
  <c r="AO204" i="29"/>
  <c r="AP204" i="29"/>
  <c r="AQ204" i="29"/>
  <c r="AR204" i="29"/>
  <c r="AS204" i="29"/>
  <c r="AT204" i="29"/>
  <c r="AU204" i="29"/>
  <c r="AV204" i="29"/>
  <c r="AW204" i="29"/>
  <c r="AX204" i="29"/>
  <c r="AY204" i="29"/>
  <c r="AZ204" i="29"/>
  <c r="BA204" i="29"/>
  <c r="BB204" i="29"/>
  <c r="BC204" i="29"/>
  <c r="BD204" i="29"/>
  <c r="BE204" i="29"/>
  <c r="BF204" i="29"/>
  <c r="BG204" i="29"/>
  <c r="BH204" i="29"/>
  <c r="BI204" i="29"/>
  <c r="BJ204" i="29"/>
  <c r="BK204" i="29"/>
  <c r="BL204" i="29"/>
  <c r="BM204" i="29"/>
  <c r="BN204" i="29"/>
  <c r="BO204" i="29"/>
  <c r="BP204" i="29"/>
  <c r="AH205" i="29"/>
  <c r="AL205" i="29"/>
  <c r="AM205" i="29"/>
  <c r="AN205" i="29"/>
  <c r="AO205" i="29"/>
  <c r="AP205" i="29"/>
  <c r="AQ205" i="29"/>
  <c r="AR205" i="29"/>
  <c r="AS205" i="29"/>
  <c r="AT205" i="29"/>
  <c r="AU205" i="29"/>
  <c r="AV205" i="29"/>
  <c r="AW205" i="29"/>
  <c r="AX205" i="29"/>
  <c r="AY205" i="29"/>
  <c r="AZ205" i="29"/>
  <c r="BA205" i="29"/>
  <c r="BB205" i="29"/>
  <c r="BC205" i="29"/>
  <c r="BD205" i="29"/>
  <c r="BE205" i="29"/>
  <c r="BF205" i="29"/>
  <c r="BG205" i="29"/>
  <c r="BH205" i="29"/>
  <c r="BI205" i="29"/>
  <c r="BJ205" i="29"/>
  <c r="BK205" i="29"/>
  <c r="BL205" i="29"/>
  <c r="BM205" i="29"/>
  <c r="BN205" i="29"/>
  <c r="BO205" i="29"/>
  <c r="BP205" i="29"/>
  <c r="AH206" i="29"/>
  <c r="AL206" i="29"/>
  <c r="AM206" i="29"/>
  <c r="AN206" i="29"/>
  <c r="AO206" i="29"/>
  <c r="AP206" i="29"/>
  <c r="AQ206" i="29"/>
  <c r="AR206" i="29"/>
  <c r="AS206" i="29"/>
  <c r="AT206" i="29"/>
  <c r="AU206" i="29"/>
  <c r="AV206" i="29"/>
  <c r="AW206" i="29"/>
  <c r="AX206" i="29"/>
  <c r="AY206" i="29"/>
  <c r="AZ206" i="29"/>
  <c r="BA206" i="29"/>
  <c r="BB206" i="29"/>
  <c r="BC206" i="29"/>
  <c r="BD206" i="29"/>
  <c r="BE206" i="29"/>
  <c r="BF206" i="29"/>
  <c r="BG206" i="29"/>
  <c r="BH206" i="29"/>
  <c r="BI206" i="29"/>
  <c r="BJ206" i="29"/>
  <c r="BK206" i="29"/>
  <c r="BL206" i="29"/>
  <c r="BM206" i="29"/>
  <c r="BN206" i="29"/>
  <c r="BO206" i="29"/>
  <c r="BP206" i="29"/>
  <c r="AH207" i="29"/>
  <c r="AL207" i="29"/>
  <c r="AM207" i="29"/>
  <c r="AN207" i="29"/>
  <c r="AO207" i="29"/>
  <c r="AP207" i="29"/>
  <c r="AQ207" i="29"/>
  <c r="AR207" i="29"/>
  <c r="AS207" i="29"/>
  <c r="AT207" i="29"/>
  <c r="AU207" i="29"/>
  <c r="AV207" i="29"/>
  <c r="AW207" i="29"/>
  <c r="AX207" i="29"/>
  <c r="AY207" i="29"/>
  <c r="AZ207" i="29"/>
  <c r="BA207" i="29"/>
  <c r="BB207" i="29"/>
  <c r="BC207" i="29"/>
  <c r="BD207" i="29"/>
  <c r="BE207" i="29"/>
  <c r="BF207" i="29"/>
  <c r="BG207" i="29"/>
  <c r="BH207" i="29"/>
  <c r="BI207" i="29"/>
  <c r="BJ207" i="29"/>
  <c r="BK207" i="29"/>
  <c r="BL207" i="29"/>
  <c r="BM207" i="29"/>
  <c r="BN207" i="29"/>
  <c r="BO207" i="29"/>
  <c r="BP207" i="29"/>
  <c r="AH208" i="29"/>
  <c r="AL208" i="29"/>
  <c r="AM208" i="29"/>
  <c r="AN208" i="29"/>
  <c r="AO208" i="29"/>
  <c r="AP208" i="29"/>
  <c r="AQ208" i="29"/>
  <c r="AR208" i="29"/>
  <c r="AS208" i="29"/>
  <c r="AT208" i="29"/>
  <c r="AU208" i="29"/>
  <c r="AV208" i="29"/>
  <c r="AW208" i="29"/>
  <c r="AX208" i="29"/>
  <c r="AY208" i="29"/>
  <c r="AZ208" i="29"/>
  <c r="BA208" i="29"/>
  <c r="BB208" i="29"/>
  <c r="BC208" i="29"/>
  <c r="BD208" i="29"/>
  <c r="BE208" i="29"/>
  <c r="BF208" i="29"/>
  <c r="BG208" i="29"/>
  <c r="BH208" i="29"/>
  <c r="BI208" i="29"/>
  <c r="BJ208" i="29"/>
  <c r="BK208" i="29"/>
  <c r="BL208" i="29"/>
  <c r="BM208" i="29"/>
  <c r="BN208" i="29"/>
  <c r="BO208" i="29"/>
  <c r="BP208" i="29"/>
  <c r="AH209" i="29"/>
  <c r="AL209" i="29"/>
  <c r="AM209" i="29"/>
  <c r="AN209" i="29"/>
  <c r="AO209" i="29"/>
  <c r="AP209" i="29"/>
  <c r="AQ209" i="29"/>
  <c r="AR209" i="29"/>
  <c r="AS209" i="29"/>
  <c r="AT209" i="29"/>
  <c r="AU209" i="29"/>
  <c r="AV209" i="29"/>
  <c r="AW209" i="29"/>
  <c r="AX209" i="29"/>
  <c r="AY209" i="29"/>
  <c r="AZ209" i="29"/>
  <c r="BA209" i="29"/>
  <c r="BB209" i="29"/>
  <c r="BC209" i="29"/>
  <c r="BD209" i="29"/>
  <c r="BE209" i="29"/>
  <c r="BF209" i="29"/>
  <c r="BG209" i="29"/>
  <c r="BH209" i="29"/>
  <c r="BI209" i="29"/>
  <c r="BJ209" i="29"/>
  <c r="BK209" i="29"/>
  <c r="BL209" i="29"/>
  <c r="BM209" i="29"/>
  <c r="BN209" i="29"/>
  <c r="BO209" i="29"/>
  <c r="BP209" i="29"/>
  <c r="AH210" i="29"/>
  <c r="AL210" i="29"/>
  <c r="AM210" i="29"/>
  <c r="AN210" i="29"/>
  <c r="AO210" i="29"/>
  <c r="AP210" i="29"/>
  <c r="AQ210" i="29"/>
  <c r="AR210" i="29"/>
  <c r="AS210" i="29"/>
  <c r="AT210" i="29"/>
  <c r="AU210" i="29"/>
  <c r="AV210" i="29"/>
  <c r="AW210" i="29"/>
  <c r="AX210" i="29"/>
  <c r="AY210" i="29"/>
  <c r="AZ210" i="29"/>
  <c r="BA210" i="29"/>
  <c r="BB210" i="29"/>
  <c r="BC210" i="29"/>
  <c r="BD210" i="29"/>
  <c r="BE210" i="29"/>
  <c r="BF210" i="29"/>
  <c r="BG210" i="29"/>
  <c r="BH210" i="29"/>
  <c r="BI210" i="29"/>
  <c r="BJ210" i="29"/>
  <c r="BK210" i="29"/>
  <c r="BL210" i="29"/>
  <c r="BM210" i="29"/>
  <c r="BN210" i="29"/>
  <c r="BO210" i="29"/>
  <c r="BP210" i="29"/>
  <c r="AH211" i="29"/>
  <c r="AL211" i="29"/>
  <c r="AM211" i="29"/>
  <c r="AN211" i="29"/>
  <c r="AO211" i="29"/>
  <c r="AP211" i="29"/>
  <c r="AQ211" i="29"/>
  <c r="AR211" i="29"/>
  <c r="AS211" i="29"/>
  <c r="AT211" i="29"/>
  <c r="AU211" i="29"/>
  <c r="AV211" i="29"/>
  <c r="AW211" i="29"/>
  <c r="AX211" i="29"/>
  <c r="AY211" i="29"/>
  <c r="AZ211" i="29"/>
  <c r="BA211" i="29"/>
  <c r="BB211" i="29"/>
  <c r="BC211" i="29"/>
  <c r="BD211" i="29"/>
  <c r="BE211" i="29"/>
  <c r="BF211" i="29"/>
  <c r="BG211" i="29"/>
  <c r="BH211" i="29"/>
  <c r="BI211" i="29"/>
  <c r="BJ211" i="29"/>
  <c r="BK211" i="29"/>
  <c r="BL211" i="29"/>
  <c r="BM211" i="29"/>
  <c r="BN211" i="29"/>
  <c r="BO211" i="29"/>
  <c r="BP211" i="29"/>
  <c r="AH212" i="29"/>
  <c r="AL212" i="29"/>
  <c r="AM212" i="29"/>
  <c r="AN212" i="29"/>
  <c r="AO212" i="29"/>
  <c r="AP212" i="29"/>
  <c r="AQ212" i="29"/>
  <c r="AR212" i="29"/>
  <c r="AS212" i="29"/>
  <c r="AT212" i="29"/>
  <c r="AU212" i="29"/>
  <c r="AV212" i="29"/>
  <c r="AW212" i="29"/>
  <c r="AX212" i="29"/>
  <c r="AY212" i="29"/>
  <c r="AZ212" i="29"/>
  <c r="BA212" i="29"/>
  <c r="BB212" i="29"/>
  <c r="BC212" i="29"/>
  <c r="BD212" i="29"/>
  <c r="BE212" i="29"/>
  <c r="BF212" i="29"/>
  <c r="BG212" i="29"/>
  <c r="BH212" i="29"/>
  <c r="BI212" i="29"/>
  <c r="BJ212" i="29"/>
  <c r="BK212" i="29"/>
  <c r="BL212" i="29"/>
  <c r="BM212" i="29"/>
  <c r="BN212" i="29"/>
  <c r="BO212" i="29"/>
  <c r="BP212" i="29"/>
  <c r="AH213" i="29"/>
  <c r="AL213" i="29"/>
  <c r="AM213" i="29"/>
  <c r="AN213" i="29"/>
  <c r="AO213" i="29"/>
  <c r="AP213" i="29"/>
  <c r="AQ213" i="29"/>
  <c r="AR213" i="29"/>
  <c r="AS213" i="29"/>
  <c r="AT213" i="29"/>
  <c r="AU213" i="29"/>
  <c r="AV213" i="29"/>
  <c r="AW213" i="29"/>
  <c r="AX213" i="29"/>
  <c r="AY213" i="29"/>
  <c r="AZ213" i="29"/>
  <c r="BA213" i="29"/>
  <c r="BB213" i="29"/>
  <c r="BC213" i="29"/>
  <c r="BD213" i="29"/>
  <c r="BE213" i="29"/>
  <c r="BF213" i="29"/>
  <c r="BG213" i="29"/>
  <c r="BH213" i="29"/>
  <c r="BI213" i="29"/>
  <c r="BJ213" i="29"/>
  <c r="BK213" i="29"/>
  <c r="BL213" i="29"/>
  <c r="BM213" i="29"/>
  <c r="BN213" i="29"/>
  <c r="BO213" i="29"/>
  <c r="BP213" i="29"/>
  <c r="AH214" i="29"/>
  <c r="AL214" i="29"/>
  <c r="AM214" i="29"/>
  <c r="AN214" i="29"/>
  <c r="AO214" i="29"/>
  <c r="AP214" i="29"/>
  <c r="AQ214" i="29"/>
  <c r="AR214" i="29"/>
  <c r="AS214" i="29"/>
  <c r="AT214" i="29"/>
  <c r="AU214" i="29"/>
  <c r="AV214" i="29"/>
  <c r="AW214" i="29"/>
  <c r="AX214" i="29"/>
  <c r="AY214" i="29"/>
  <c r="AZ214" i="29"/>
  <c r="BA214" i="29"/>
  <c r="BB214" i="29"/>
  <c r="BC214" i="29"/>
  <c r="BD214" i="29"/>
  <c r="BE214" i="29"/>
  <c r="BF214" i="29"/>
  <c r="BG214" i="29"/>
  <c r="BH214" i="29"/>
  <c r="BI214" i="29"/>
  <c r="BJ214" i="29"/>
  <c r="BK214" i="29"/>
  <c r="BL214" i="29"/>
  <c r="BM214" i="29"/>
  <c r="BN214" i="29"/>
  <c r="BO214" i="29"/>
  <c r="BP214" i="29"/>
  <c r="AH215" i="29"/>
  <c r="AL215" i="29"/>
  <c r="AM215" i="29"/>
  <c r="AN215" i="29"/>
  <c r="AO215" i="29"/>
  <c r="AP215" i="29"/>
  <c r="AQ215" i="29"/>
  <c r="AR215" i="29"/>
  <c r="AS215" i="29"/>
  <c r="AT215" i="29"/>
  <c r="AU215" i="29"/>
  <c r="AV215" i="29"/>
  <c r="AW215" i="29"/>
  <c r="AX215" i="29"/>
  <c r="AY215" i="29"/>
  <c r="AZ215" i="29"/>
  <c r="BA215" i="29"/>
  <c r="BB215" i="29"/>
  <c r="BC215" i="29"/>
  <c r="BD215" i="29"/>
  <c r="BE215" i="29"/>
  <c r="BF215" i="29"/>
  <c r="BG215" i="29"/>
  <c r="BH215" i="29"/>
  <c r="BI215" i="29"/>
  <c r="BJ215" i="29"/>
  <c r="BK215" i="29"/>
  <c r="BL215" i="29"/>
  <c r="BM215" i="29"/>
  <c r="BN215" i="29"/>
  <c r="BO215" i="29"/>
  <c r="BP215" i="29"/>
  <c r="AH216" i="29"/>
  <c r="AL216" i="29"/>
  <c r="AM216" i="29"/>
  <c r="AN216" i="29"/>
  <c r="AO216" i="29"/>
  <c r="AP216" i="29"/>
  <c r="AQ216" i="29"/>
  <c r="AR216" i="29"/>
  <c r="AS216" i="29"/>
  <c r="AT216" i="29"/>
  <c r="AU216" i="29"/>
  <c r="AV216" i="29"/>
  <c r="AW216" i="29"/>
  <c r="AX216" i="29"/>
  <c r="AY216" i="29"/>
  <c r="AZ216" i="29"/>
  <c r="BA216" i="29"/>
  <c r="BB216" i="29"/>
  <c r="BC216" i="29"/>
  <c r="BD216" i="29"/>
  <c r="BE216" i="29"/>
  <c r="BF216" i="29"/>
  <c r="BG216" i="29"/>
  <c r="BH216" i="29"/>
  <c r="BI216" i="29"/>
  <c r="BJ216" i="29"/>
  <c r="BK216" i="29"/>
  <c r="BL216" i="29"/>
  <c r="BM216" i="29"/>
  <c r="BN216" i="29"/>
  <c r="BO216" i="29"/>
  <c r="BP216" i="29"/>
  <c r="AH217" i="29"/>
  <c r="AL217" i="29"/>
  <c r="AM217" i="29"/>
  <c r="AN217" i="29"/>
  <c r="AO217" i="29"/>
  <c r="AP217" i="29"/>
  <c r="AQ217" i="29"/>
  <c r="AR217" i="29"/>
  <c r="AS217" i="29"/>
  <c r="AT217" i="29"/>
  <c r="AU217" i="29"/>
  <c r="AV217" i="29"/>
  <c r="AW217" i="29"/>
  <c r="AX217" i="29"/>
  <c r="AY217" i="29"/>
  <c r="AZ217" i="29"/>
  <c r="BA217" i="29"/>
  <c r="BB217" i="29"/>
  <c r="BC217" i="29"/>
  <c r="BD217" i="29"/>
  <c r="BE217" i="29"/>
  <c r="BF217" i="29"/>
  <c r="BG217" i="29"/>
  <c r="BH217" i="29"/>
  <c r="BI217" i="29"/>
  <c r="BJ217" i="29"/>
  <c r="BK217" i="29"/>
  <c r="BL217" i="29"/>
  <c r="BM217" i="29"/>
  <c r="BN217" i="29"/>
  <c r="BO217" i="29"/>
  <c r="BP217" i="29"/>
  <c r="AH218" i="29"/>
  <c r="AL218" i="29"/>
  <c r="AM218" i="29"/>
  <c r="AN218" i="29"/>
  <c r="AO218" i="29"/>
  <c r="AP218" i="29"/>
  <c r="AQ218" i="29"/>
  <c r="AR218" i="29"/>
  <c r="AS218" i="29"/>
  <c r="AT218" i="29"/>
  <c r="AU218" i="29"/>
  <c r="AV218" i="29"/>
  <c r="AW218" i="29"/>
  <c r="AX218" i="29"/>
  <c r="AY218" i="29"/>
  <c r="AZ218" i="29"/>
  <c r="BA218" i="29"/>
  <c r="BB218" i="29"/>
  <c r="BC218" i="29"/>
  <c r="BD218" i="29"/>
  <c r="BE218" i="29"/>
  <c r="BF218" i="29"/>
  <c r="BG218" i="29"/>
  <c r="BH218" i="29"/>
  <c r="BI218" i="29"/>
  <c r="BJ218" i="29"/>
  <c r="BK218" i="29"/>
  <c r="BL218" i="29"/>
  <c r="BM218" i="29"/>
  <c r="BN218" i="29"/>
  <c r="BO218" i="29"/>
  <c r="BP218" i="29"/>
  <c r="AH219" i="29"/>
  <c r="AL219" i="29"/>
  <c r="AM219" i="29"/>
  <c r="AN219" i="29"/>
  <c r="AO219" i="29"/>
  <c r="AP219" i="29"/>
  <c r="AQ219" i="29"/>
  <c r="AR219" i="29"/>
  <c r="AS219" i="29"/>
  <c r="AT219" i="29"/>
  <c r="AU219" i="29"/>
  <c r="AV219" i="29"/>
  <c r="AW219" i="29"/>
  <c r="AX219" i="29"/>
  <c r="AY219" i="29"/>
  <c r="AZ219" i="29"/>
  <c r="BA219" i="29"/>
  <c r="BB219" i="29"/>
  <c r="BC219" i="29"/>
  <c r="BD219" i="29"/>
  <c r="BE219" i="29"/>
  <c r="BF219" i="29"/>
  <c r="BG219" i="29"/>
  <c r="BH219" i="29"/>
  <c r="BI219" i="29"/>
  <c r="BJ219" i="29"/>
  <c r="BK219" i="29"/>
  <c r="BL219" i="29"/>
  <c r="BM219" i="29"/>
  <c r="BN219" i="29"/>
  <c r="BO219" i="29"/>
  <c r="BP219" i="29"/>
  <c r="AH220" i="29"/>
  <c r="AL220" i="29"/>
  <c r="AM220" i="29"/>
  <c r="AN220" i="29"/>
  <c r="AO220" i="29"/>
  <c r="AP220" i="29"/>
  <c r="AQ220" i="29"/>
  <c r="AR220" i="29"/>
  <c r="AS220" i="29"/>
  <c r="AT220" i="29"/>
  <c r="AU220" i="29"/>
  <c r="AV220" i="29"/>
  <c r="AW220" i="29"/>
  <c r="AX220" i="29"/>
  <c r="AY220" i="29"/>
  <c r="AZ220" i="29"/>
  <c r="BA220" i="29"/>
  <c r="BB220" i="29"/>
  <c r="BC220" i="29"/>
  <c r="BD220" i="29"/>
  <c r="BE220" i="29"/>
  <c r="BF220" i="29"/>
  <c r="BG220" i="29"/>
  <c r="BH220" i="29"/>
  <c r="BI220" i="29"/>
  <c r="BJ220" i="29"/>
  <c r="BK220" i="29"/>
  <c r="BL220" i="29"/>
  <c r="BM220" i="29"/>
  <c r="BN220" i="29"/>
  <c r="BO220" i="29"/>
  <c r="BP220" i="29"/>
  <c r="AH221" i="29"/>
  <c r="AL221" i="29"/>
  <c r="AM221" i="29"/>
  <c r="AN221" i="29"/>
  <c r="AO221" i="29"/>
  <c r="AP221" i="29"/>
  <c r="AQ221" i="29"/>
  <c r="AR221" i="29"/>
  <c r="AS221" i="29"/>
  <c r="AT221" i="29"/>
  <c r="AU221" i="29"/>
  <c r="AV221" i="29"/>
  <c r="AW221" i="29"/>
  <c r="AX221" i="29"/>
  <c r="AY221" i="29"/>
  <c r="AZ221" i="29"/>
  <c r="BA221" i="29"/>
  <c r="BB221" i="29"/>
  <c r="BC221" i="29"/>
  <c r="BD221" i="29"/>
  <c r="BE221" i="29"/>
  <c r="BF221" i="29"/>
  <c r="BG221" i="29"/>
  <c r="BH221" i="29"/>
  <c r="BI221" i="29"/>
  <c r="BJ221" i="29"/>
  <c r="BK221" i="29"/>
  <c r="BL221" i="29"/>
  <c r="BM221" i="29"/>
  <c r="BN221" i="29"/>
  <c r="BO221" i="29"/>
  <c r="BP221" i="29"/>
  <c r="AH222" i="29"/>
  <c r="AL222" i="29"/>
  <c r="AM222" i="29"/>
  <c r="AN222" i="29"/>
  <c r="AO222" i="29"/>
  <c r="AP222" i="29"/>
  <c r="AQ222" i="29"/>
  <c r="AR222" i="29"/>
  <c r="AS222" i="29"/>
  <c r="AT222" i="29"/>
  <c r="AU222" i="29"/>
  <c r="AV222" i="29"/>
  <c r="AW222" i="29"/>
  <c r="AX222" i="29"/>
  <c r="AY222" i="29"/>
  <c r="AZ222" i="29"/>
  <c r="BA222" i="29"/>
  <c r="BB222" i="29"/>
  <c r="BC222" i="29"/>
  <c r="BD222" i="29"/>
  <c r="BE222" i="29"/>
  <c r="BF222" i="29"/>
  <c r="BG222" i="29"/>
  <c r="BH222" i="29"/>
  <c r="BI222" i="29"/>
  <c r="BJ222" i="29"/>
  <c r="BK222" i="29"/>
  <c r="BL222" i="29"/>
  <c r="BM222" i="29"/>
  <c r="BN222" i="29"/>
  <c r="BO222" i="29"/>
  <c r="BP222" i="29"/>
  <c r="AH223" i="29"/>
  <c r="AL223" i="29"/>
  <c r="AM223" i="29"/>
  <c r="AN223" i="29"/>
  <c r="AO223" i="29"/>
  <c r="AP223" i="29"/>
  <c r="AQ223" i="29"/>
  <c r="AR223" i="29"/>
  <c r="AS223" i="29"/>
  <c r="AT223" i="29"/>
  <c r="AU223" i="29"/>
  <c r="AV223" i="29"/>
  <c r="AW223" i="29"/>
  <c r="AX223" i="29"/>
  <c r="AY223" i="29"/>
  <c r="AZ223" i="29"/>
  <c r="BA223" i="29"/>
  <c r="BB223" i="29"/>
  <c r="BC223" i="29"/>
  <c r="BD223" i="29"/>
  <c r="BE223" i="29"/>
  <c r="BF223" i="29"/>
  <c r="BG223" i="29"/>
  <c r="BH223" i="29"/>
  <c r="BI223" i="29"/>
  <c r="BJ223" i="29"/>
  <c r="BK223" i="29"/>
  <c r="BL223" i="29"/>
  <c r="BM223" i="29"/>
  <c r="BN223" i="29"/>
  <c r="BO223" i="29"/>
  <c r="BP223" i="29"/>
  <c r="AH224" i="29"/>
  <c r="AL224" i="29"/>
  <c r="AM224" i="29"/>
  <c r="AN224" i="29"/>
  <c r="AO224" i="29"/>
  <c r="AP224" i="29"/>
  <c r="AQ224" i="29"/>
  <c r="AR224" i="29"/>
  <c r="AS224" i="29"/>
  <c r="AT224" i="29"/>
  <c r="AU224" i="29"/>
  <c r="AV224" i="29"/>
  <c r="AW224" i="29"/>
  <c r="AX224" i="29"/>
  <c r="AY224" i="29"/>
  <c r="AZ224" i="29"/>
  <c r="BA224" i="29"/>
  <c r="BB224" i="29"/>
  <c r="BC224" i="29"/>
  <c r="BD224" i="29"/>
  <c r="BE224" i="29"/>
  <c r="BF224" i="29"/>
  <c r="BG224" i="29"/>
  <c r="BH224" i="29"/>
  <c r="BI224" i="29"/>
  <c r="BJ224" i="29"/>
  <c r="BK224" i="29"/>
  <c r="BL224" i="29"/>
  <c r="BM224" i="29"/>
  <c r="BN224" i="29"/>
  <c r="BO224" i="29"/>
  <c r="BP224" i="29"/>
  <c r="AH225" i="29"/>
  <c r="AL225" i="29"/>
  <c r="AM225" i="29"/>
  <c r="AN225" i="29"/>
  <c r="AO225" i="29"/>
  <c r="AP225" i="29"/>
  <c r="AQ225" i="29"/>
  <c r="AR225" i="29"/>
  <c r="AS225" i="29"/>
  <c r="AT225" i="29"/>
  <c r="AU225" i="29"/>
  <c r="AV225" i="29"/>
  <c r="AW225" i="29"/>
  <c r="AX225" i="29"/>
  <c r="AY225" i="29"/>
  <c r="AZ225" i="29"/>
  <c r="BA225" i="29"/>
  <c r="BB225" i="29"/>
  <c r="BC225" i="29"/>
  <c r="BD225" i="29"/>
  <c r="BE225" i="29"/>
  <c r="BF225" i="29"/>
  <c r="BG225" i="29"/>
  <c r="BH225" i="29"/>
  <c r="BI225" i="29"/>
  <c r="BJ225" i="29"/>
  <c r="BK225" i="29"/>
  <c r="BL225" i="29"/>
  <c r="BM225" i="29"/>
  <c r="BN225" i="29"/>
  <c r="BO225" i="29"/>
  <c r="BP225" i="29"/>
  <c r="AH226" i="29"/>
  <c r="AL226" i="29"/>
  <c r="AM226" i="29"/>
  <c r="AN226" i="29"/>
  <c r="AO226" i="29"/>
  <c r="AP226" i="29"/>
  <c r="AQ226" i="29"/>
  <c r="AR226" i="29"/>
  <c r="AS226" i="29"/>
  <c r="AT226" i="29"/>
  <c r="AU226" i="29"/>
  <c r="AV226" i="29"/>
  <c r="AW226" i="29"/>
  <c r="AX226" i="29"/>
  <c r="AY226" i="29"/>
  <c r="AZ226" i="29"/>
  <c r="BA226" i="29"/>
  <c r="BB226" i="29"/>
  <c r="BC226" i="29"/>
  <c r="BD226" i="29"/>
  <c r="BE226" i="29"/>
  <c r="BF226" i="29"/>
  <c r="BG226" i="29"/>
  <c r="BH226" i="29"/>
  <c r="BI226" i="29"/>
  <c r="BJ226" i="29"/>
  <c r="BK226" i="29"/>
  <c r="BL226" i="29"/>
  <c r="BM226" i="29"/>
  <c r="BN226" i="29"/>
  <c r="BO226" i="29"/>
  <c r="BP226" i="29"/>
  <c r="AH227" i="29"/>
  <c r="AL227" i="29"/>
  <c r="AM227" i="29"/>
  <c r="AN227" i="29"/>
  <c r="AO227" i="29"/>
  <c r="AP227" i="29"/>
  <c r="AQ227" i="29"/>
  <c r="AR227" i="29"/>
  <c r="AS227" i="29"/>
  <c r="AT227" i="29"/>
  <c r="AU227" i="29"/>
  <c r="AV227" i="29"/>
  <c r="AW227" i="29"/>
  <c r="AX227" i="29"/>
  <c r="AY227" i="29"/>
  <c r="AZ227" i="29"/>
  <c r="BA227" i="29"/>
  <c r="BB227" i="29"/>
  <c r="BC227" i="29"/>
  <c r="BD227" i="29"/>
  <c r="BE227" i="29"/>
  <c r="BF227" i="29"/>
  <c r="BG227" i="29"/>
  <c r="BH227" i="29"/>
  <c r="BI227" i="29"/>
  <c r="BJ227" i="29"/>
  <c r="BK227" i="29"/>
  <c r="BL227" i="29"/>
  <c r="BM227" i="29"/>
  <c r="BN227" i="29"/>
  <c r="BO227" i="29"/>
  <c r="BP227" i="29"/>
  <c r="AH228" i="29"/>
  <c r="AL228" i="29"/>
  <c r="AM228" i="29"/>
  <c r="AN228" i="29"/>
  <c r="AO228" i="29"/>
  <c r="AP228" i="29"/>
  <c r="AQ228" i="29"/>
  <c r="AR228" i="29"/>
  <c r="AS228" i="29"/>
  <c r="AT228" i="29"/>
  <c r="AU228" i="29"/>
  <c r="AV228" i="29"/>
  <c r="AW228" i="29"/>
  <c r="AX228" i="29"/>
  <c r="AY228" i="29"/>
  <c r="AZ228" i="29"/>
  <c r="BA228" i="29"/>
  <c r="BB228" i="29"/>
  <c r="BC228" i="29"/>
  <c r="BD228" i="29"/>
  <c r="BE228" i="29"/>
  <c r="BF228" i="29"/>
  <c r="BG228" i="29"/>
  <c r="BH228" i="29"/>
  <c r="BI228" i="29"/>
  <c r="BJ228" i="29"/>
  <c r="BK228" i="29"/>
  <c r="BL228" i="29"/>
  <c r="BM228" i="29"/>
  <c r="BN228" i="29"/>
  <c r="BO228" i="29"/>
  <c r="BP228" i="29"/>
  <c r="AH229" i="29"/>
  <c r="AL229" i="29"/>
  <c r="AM229" i="29"/>
  <c r="AN229" i="29"/>
  <c r="AO229" i="29"/>
  <c r="AP229" i="29"/>
  <c r="AQ229" i="29"/>
  <c r="AR229" i="29"/>
  <c r="AS229" i="29"/>
  <c r="AT229" i="29"/>
  <c r="AU229" i="29"/>
  <c r="AV229" i="29"/>
  <c r="AW229" i="29"/>
  <c r="AX229" i="29"/>
  <c r="AY229" i="29"/>
  <c r="AZ229" i="29"/>
  <c r="BA229" i="29"/>
  <c r="BB229" i="29"/>
  <c r="BC229" i="29"/>
  <c r="BD229" i="29"/>
  <c r="BE229" i="29"/>
  <c r="BF229" i="29"/>
  <c r="BG229" i="29"/>
  <c r="BH229" i="29"/>
  <c r="BI229" i="29"/>
  <c r="BJ229" i="29"/>
  <c r="BK229" i="29"/>
  <c r="BL229" i="29"/>
  <c r="BM229" i="29"/>
  <c r="BN229" i="29"/>
  <c r="BO229" i="29"/>
  <c r="BP229" i="29"/>
  <c r="AH230" i="29"/>
  <c r="AL230" i="29"/>
  <c r="AM230" i="29"/>
  <c r="AN230" i="29"/>
  <c r="AO230" i="29"/>
  <c r="AP230" i="29"/>
  <c r="AQ230" i="29"/>
  <c r="AR230" i="29"/>
  <c r="AS230" i="29"/>
  <c r="AT230" i="29"/>
  <c r="AU230" i="29"/>
  <c r="AV230" i="29"/>
  <c r="AW230" i="29"/>
  <c r="AX230" i="29"/>
  <c r="AY230" i="29"/>
  <c r="AZ230" i="29"/>
  <c r="BA230" i="29"/>
  <c r="BB230" i="29"/>
  <c r="BC230" i="29"/>
  <c r="BD230" i="29"/>
  <c r="BE230" i="29"/>
  <c r="BF230" i="29"/>
  <c r="BG230" i="29"/>
  <c r="BH230" i="29"/>
  <c r="BI230" i="29"/>
  <c r="BJ230" i="29"/>
  <c r="BK230" i="29"/>
  <c r="BL230" i="29"/>
  <c r="BM230" i="29"/>
  <c r="BN230" i="29"/>
  <c r="BO230" i="29"/>
  <c r="BP230" i="29"/>
  <c r="AH231" i="29"/>
  <c r="AL231" i="29"/>
  <c r="AM231" i="29"/>
  <c r="AN231" i="29"/>
  <c r="AO231" i="29"/>
  <c r="AP231" i="29"/>
  <c r="AQ231" i="29"/>
  <c r="AR231" i="29"/>
  <c r="AS231" i="29"/>
  <c r="AT231" i="29"/>
  <c r="AU231" i="29"/>
  <c r="AV231" i="29"/>
  <c r="AW231" i="29"/>
  <c r="AX231" i="29"/>
  <c r="AY231" i="29"/>
  <c r="AZ231" i="29"/>
  <c r="BA231" i="29"/>
  <c r="BB231" i="29"/>
  <c r="BC231" i="29"/>
  <c r="BD231" i="29"/>
  <c r="BE231" i="29"/>
  <c r="BF231" i="29"/>
  <c r="BG231" i="29"/>
  <c r="BH231" i="29"/>
  <c r="BI231" i="29"/>
  <c r="BJ231" i="29"/>
  <c r="BK231" i="29"/>
  <c r="BL231" i="29"/>
  <c r="BM231" i="29"/>
  <c r="BN231" i="29"/>
  <c r="BO231" i="29"/>
  <c r="BP231" i="29"/>
  <c r="AH232" i="29"/>
  <c r="AL232" i="29"/>
  <c r="AM232" i="29"/>
  <c r="AN232" i="29"/>
  <c r="AO232" i="29"/>
  <c r="AP232" i="29"/>
  <c r="AQ232" i="29"/>
  <c r="AR232" i="29"/>
  <c r="AS232" i="29"/>
  <c r="AT232" i="29"/>
  <c r="AU232" i="29"/>
  <c r="AV232" i="29"/>
  <c r="AW232" i="29"/>
  <c r="AX232" i="29"/>
  <c r="AY232" i="29"/>
  <c r="AZ232" i="29"/>
  <c r="BA232" i="29"/>
  <c r="BB232" i="29"/>
  <c r="BC232" i="29"/>
  <c r="BD232" i="29"/>
  <c r="BE232" i="29"/>
  <c r="BF232" i="29"/>
  <c r="BG232" i="29"/>
  <c r="BH232" i="29"/>
  <c r="BI232" i="29"/>
  <c r="BJ232" i="29"/>
  <c r="BK232" i="29"/>
  <c r="BL232" i="29"/>
  <c r="BM232" i="29"/>
  <c r="BN232" i="29"/>
  <c r="BO232" i="29"/>
  <c r="BP232" i="29"/>
  <c r="AH233" i="29"/>
  <c r="AL233" i="29"/>
  <c r="AM233" i="29"/>
  <c r="AN233" i="29"/>
  <c r="AO233" i="29"/>
  <c r="AP233" i="29"/>
  <c r="AQ233" i="29"/>
  <c r="AR233" i="29"/>
  <c r="AS233" i="29"/>
  <c r="AT233" i="29"/>
  <c r="AU233" i="29"/>
  <c r="AV233" i="29"/>
  <c r="AW233" i="29"/>
  <c r="AX233" i="29"/>
  <c r="AY233" i="29"/>
  <c r="AZ233" i="29"/>
  <c r="BA233" i="29"/>
  <c r="BB233" i="29"/>
  <c r="BC233" i="29"/>
  <c r="BD233" i="29"/>
  <c r="BE233" i="29"/>
  <c r="BF233" i="29"/>
  <c r="BG233" i="29"/>
  <c r="BH233" i="29"/>
  <c r="BI233" i="29"/>
  <c r="BJ233" i="29"/>
  <c r="BK233" i="29"/>
  <c r="BL233" i="29"/>
  <c r="BM233" i="29"/>
  <c r="BN233" i="29"/>
  <c r="BO233" i="29"/>
  <c r="BP233" i="29"/>
  <c r="AH234" i="29"/>
  <c r="AL234" i="29"/>
  <c r="AM234" i="29"/>
  <c r="AN234" i="29"/>
  <c r="AO234" i="29"/>
  <c r="AP234" i="29"/>
  <c r="AQ234" i="29"/>
  <c r="AR234" i="29"/>
  <c r="AS234" i="29"/>
  <c r="AT234" i="29"/>
  <c r="AU234" i="29"/>
  <c r="AV234" i="29"/>
  <c r="AW234" i="29"/>
  <c r="AX234" i="29"/>
  <c r="AY234" i="29"/>
  <c r="AZ234" i="29"/>
  <c r="BA234" i="29"/>
  <c r="BB234" i="29"/>
  <c r="BC234" i="29"/>
  <c r="BD234" i="29"/>
  <c r="BE234" i="29"/>
  <c r="BF234" i="29"/>
  <c r="BG234" i="29"/>
  <c r="BH234" i="29"/>
  <c r="BI234" i="29"/>
  <c r="BJ234" i="29"/>
  <c r="BK234" i="29"/>
  <c r="BL234" i="29"/>
  <c r="BM234" i="29"/>
  <c r="BN234" i="29"/>
  <c r="BO234" i="29"/>
  <c r="BP234" i="29"/>
  <c r="AH235" i="29"/>
  <c r="AL235" i="29"/>
  <c r="AM235" i="29"/>
  <c r="AN235" i="29"/>
  <c r="AO235" i="29"/>
  <c r="AP235" i="29"/>
  <c r="AQ235" i="29"/>
  <c r="AR235" i="29"/>
  <c r="AS235" i="29"/>
  <c r="AT235" i="29"/>
  <c r="AU235" i="29"/>
  <c r="AV235" i="29"/>
  <c r="AW235" i="29"/>
  <c r="AX235" i="29"/>
  <c r="AY235" i="29"/>
  <c r="AZ235" i="29"/>
  <c r="BA235" i="29"/>
  <c r="BB235" i="29"/>
  <c r="BC235" i="29"/>
  <c r="BD235" i="29"/>
  <c r="BE235" i="29"/>
  <c r="BF235" i="29"/>
  <c r="BG235" i="29"/>
  <c r="BH235" i="29"/>
  <c r="BI235" i="29"/>
  <c r="BJ235" i="29"/>
  <c r="BK235" i="29"/>
  <c r="BL235" i="29"/>
  <c r="BM235" i="29"/>
  <c r="BN235" i="29"/>
  <c r="BO235" i="29"/>
  <c r="BP235" i="29"/>
  <c r="AH236" i="29"/>
  <c r="AL236" i="29"/>
  <c r="AM236" i="29"/>
  <c r="AN236" i="29"/>
  <c r="AO236" i="29"/>
  <c r="AP236" i="29"/>
  <c r="AQ236" i="29"/>
  <c r="AR236" i="29"/>
  <c r="AS236" i="29"/>
  <c r="AT236" i="29"/>
  <c r="AU236" i="29"/>
  <c r="AV236" i="29"/>
  <c r="AW236" i="29"/>
  <c r="AX236" i="29"/>
  <c r="AY236" i="29"/>
  <c r="AZ236" i="29"/>
  <c r="BA236" i="29"/>
  <c r="BB236" i="29"/>
  <c r="BC236" i="29"/>
  <c r="BD236" i="29"/>
  <c r="BE236" i="29"/>
  <c r="BF236" i="29"/>
  <c r="BG236" i="29"/>
  <c r="BH236" i="29"/>
  <c r="BI236" i="29"/>
  <c r="BJ236" i="29"/>
  <c r="BK236" i="29"/>
  <c r="BL236" i="29"/>
  <c r="BM236" i="29"/>
  <c r="BN236" i="29"/>
  <c r="BO236" i="29"/>
  <c r="BP236" i="29"/>
  <c r="AH237" i="29"/>
  <c r="AL237" i="29"/>
  <c r="AM237" i="29"/>
  <c r="AN237" i="29"/>
  <c r="AO237" i="29"/>
  <c r="AP237" i="29"/>
  <c r="AQ237" i="29"/>
  <c r="AR237" i="29"/>
  <c r="AS237" i="29"/>
  <c r="AT237" i="29"/>
  <c r="AU237" i="29"/>
  <c r="AV237" i="29"/>
  <c r="AW237" i="29"/>
  <c r="AX237" i="29"/>
  <c r="AY237" i="29"/>
  <c r="AZ237" i="29"/>
  <c r="BA237" i="29"/>
  <c r="BB237" i="29"/>
  <c r="BC237" i="29"/>
  <c r="BD237" i="29"/>
  <c r="BE237" i="29"/>
  <c r="BF237" i="29"/>
  <c r="BG237" i="29"/>
  <c r="BH237" i="29"/>
  <c r="BI237" i="29"/>
  <c r="BJ237" i="29"/>
  <c r="BK237" i="29"/>
  <c r="BL237" i="29"/>
  <c r="BM237" i="29"/>
  <c r="BN237" i="29"/>
  <c r="BO237" i="29"/>
  <c r="BP237" i="29"/>
  <c r="AH238" i="29"/>
  <c r="AL238" i="29"/>
  <c r="AM238" i="29"/>
  <c r="AN238" i="29"/>
  <c r="AO238" i="29"/>
  <c r="AP238" i="29"/>
  <c r="AQ238" i="29"/>
  <c r="AR238" i="29"/>
  <c r="AS238" i="29"/>
  <c r="AT238" i="29"/>
  <c r="AU238" i="29"/>
  <c r="AV238" i="29"/>
  <c r="AW238" i="29"/>
  <c r="AX238" i="29"/>
  <c r="AY238" i="29"/>
  <c r="AZ238" i="29"/>
  <c r="BA238" i="29"/>
  <c r="BB238" i="29"/>
  <c r="BC238" i="29"/>
  <c r="BD238" i="29"/>
  <c r="BE238" i="29"/>
  <c r="BF238" i="29"/>
  <c r="BG238" i="29"/>
  <c r="BH238" i="29"/>
  <c r="BI238" i="29"/>
  <c r="BJ238" i="29"/>
  <c r="BK238" i="29"/>
  <c r="BL238" i="29"/>
  <c r="BM238" i="29"/>
  <c r="BN238" i="29"/>
  <c r="BO238" i="29"/>
  <c r="BP238" i="29"/>
  <c r="AH239" i="29"/>
  <c r="AL239" i="29"/>
  <c r="AM239" i="29"/>
  <c r="AN239" i="29"/>
  <c r="AO239" i="29"/>
  <c r="AP239" i="29"/>
  <c r="AQ239" i="29"/>
  <c r="AR239" i="29"/>
  <c r="AS239" i="29"/>
  <c r="AT239" i="29"/>
  <c r="AU239" i="29"/>
  <c r="AV239" i="29"/>
  <c r="AW239" i="29"/>
  <c r="AX239" i="29"/>
  <c r="AY239" i="29"/>
  <c r="AZ239" i="29"/>
  <c r="BA239" i="29"/>
  <c r="BB239" i="29"/>
  <c r="BC239" i="29"/>
  <c r="BD239" i="29"/>
  <c r="BE239" i="29"/>
  <c r="BF239" i="29"/>
  <c r="BG239" i="29"/>
  <c r="BH239" i="29"/>
  <c r="BI239" i="29"/>
  <c r="BJ239" i="29"/>
  <c r="BK239" i="29"/>
  <c r="BL239" i="29"/>
  <c r="BM239" i="29"/>
  <c r="BN239" i="29"/>
  <c r="BO239" i="29"/>
  <c r="BP239" i="29"/>
  <c r="AH240" i="29"/>
  <c r="AL240" i="29"/>
  <c r="AM240" i="29"/>
  <c r="AN240" i="29"/>
  <c r="AO240" i="29"/>
  <c r="AP240" i="29"/>
  <c r="AQ240" i="29"/>
  <c r="AR240" i="29"/>
  <c r="AS240" i="29"/>
  <c r="AT240" i="29"/>
  <c r="AU240" i="29"/>
  <c r="AV240" i="29"/>
  <c r="AW240" i="29"/>
  <c r="AX240" i="29"/>
  <c r="AY240" i="29"/>
  <c r="AZ240" i="29"/>
  <c r="BA240" i="29"/>
  <c r="BB240" i="29"/>
  <c r="BC240" i="29"/>
  <c r="BD240" i="29"/>
  <c r="BE240" i="29"/>
  <c r="BF240" i="29"/>
  <c r="BG240" i="29"/>
  <c r="BH240" i="29"/>
  <c r="BI240" i="29"/>
  <c r="BJ240" i="29"/>
  <c r="BK240" i="29"/>
  <c r="BL240" i="29"/>
  <c r="BM240" i="29"/>
  <c r="BN240" i="29"/>
  <c r="BO240" i="29"/>
  <c r="BP240" i="29"/>
  <c r="AH241" i="29"/>
  <c r="AL241" i="29"/>
  <c r="AM241" i="29"/>
  <c r="AN241" i="29"/>
  <c r="AO241" i="29"/>
  <c r="AP241" i="29"/>
  <c r="AQ241" i="29"/>
  <c r="AR241" i="29"/>
  <c r="AS241" i="29"/>
  <c r="AT241" i="29"/>
  <c r="AU241" i="29"/>
  <c r="AV241" i="29"/>
  <c r="AW241" i="29"/>
  <c r="AX241" i="29"/>
  <c r="AY241" i="29"/>
  <c r="AZ241" i="29"/>
  <c r="BA241" i="29"/>
  <c r="BB241" i="29"/>
  <c r="BC241" i="29"/>
  <c r="BD241" i="29"/>
  <c r="BE241" i="29"/>
  <c r="BF241" i="29"/>
  <c r="BG241" i="29"/>
  <c r="BH241" i="29"/>
  <c r="BI241" i="29"/>
  <c r="BJ241" i="29"/>
  <c r="BK241" i="29"/>
  <c r="BL241" i="29"/>
  <c r="BM241" i="29"/>
  <c r="BN241" i="29"/>
  <c r="BO241" i="29"/>
  <c r="BP241" i="29"/>
  <c r="AH242" i="29"/>
  <c r="AL242" i="29"/>
  <c r="AM242" i="29"/>
  <c r="AN242" i="29"/>
  <c r="AO242" i="29"/>
  <c r="AP242" i="29"/>
  <c r="AQ242" i="29"/>
  <c r="AR242" i="29"/>
  <c r="AS242" i="29"/>
  <c r="AT242" i="29"/>
  <c r="AU242" i="29"/>
  <c r="AV242" i="29"/>
  <c r="AW242" i="29"/>
  <c r="AX242" i="29"/>
  <c r="AY242" i="29"/>
  <c r="AZ242" i="29"/>
  <c r="BA242" i="29"/>
  <c r="BB242" i="29"/>
  <c r="BC242" i="29"/>
  <c r="BD242" i="29"/>
  <c r="BE242" i="29"/>
  <c r="BF242" i="29"/>
  <c r="BG242" i="29"/>
  <c r="BH242" i="29"/>
  <c r="BI242" i="29"/>
  <c r="BJ242" i="29"/>
  <c r="BK242" i="29"/>
  <c r="BL242" i="29"/>
  <c r="BM242" i="29"/>
  <c r="BN242" i="29"/>
  <c r="BO242" i="29"/>
  <c r="BP242" i="29"/>
  <c r="AH243" i="29"/>
  <c r="AL243" i="29"/>
  <c r="AM243" i="29"/>
  <c r="AN243" i="29"/>
  <c r="AO243" i="29"/>
  <c r="AP243" i="29"/>
  <c r="AQ243" i="29"/>
  <c r="AR243" i="29"/>
  <c r="AS243" i="29"/>
  <c r="AT243" i="29"/>
  <c r="AU243" i="29"/>
  <c r="AV243" i="29"/>
  <c r="AW243" i="29"/>
  <c r="AX243" i="29"/>
  <c r="AY243" i="29"/>
  <c r="AZ243" i="29"/>
  <c r="BA243" i="29"/>
  <c r="BB243" i="29"/>
  <c r="BC243" i="29"/>
  <c r="BD243" i="29"/>
  <c r="BE243" i="29"/>
  <c r="BF243" i="29"/>
  <c r="BG243" i="29"/>
  <c r="BH243" i="29"/>
  <c r="BI243" i="29"/>
  <c r="BJ243" i="29"/>
  <c r="BK243" i="29"/>
  <c r="BL243" i="29"/>
  <c r="BM243" i="29"/>
  <c r="BN243" i="29"/>
  <c r="BO243" i="29"/>
  <c r="BP243" i="29"/>
  <c r="AH244" i="29"/>
  <c r="AL244" i="29"/>
  <c r="AM244" i="29"/>
  <c r="AN244" i="29"/>
  <c r="AO244" i="29"/>
  <c r="AP244" i="29"/>
  <c r="AQ244" i="29"/>
  <c r="AR244" i="29"/>
  <c r="AS244" i="29"/>
  <c r="AT244" i="29"/>
  <c r="AU244" i="29"/>
  <c r="AV244" i="29"/>
  <c r="AW244" i="29"/>
  <c r="AX244" i="29"/>
  <c r="AY244" i="29"/>
  <c r="AZ244" i="29"/>
  <c r="BA244" i="29"/>
  <c r="BB244" i="29"/>
  <c r="BC244" i="29"/>
  <c r="BD244" i="29"/>
  <c r="BE244" i="29"/>
  <c r="BF244" i="29"/>
  <c r="BG244" i="29"/>
  <c r="BH244" i="29"/>
  <c r="BI244" i="29"/>
  <c r="BJ244" i="29"/>
  <c r="BK244" i="29"/>
  <c r="BL244" i="29"/>
  <c r="BM244" i="29"/>
  <c r="BN244" i="29"/>
  <c r="BO244" i="29"/>
  <c r="BP244" i="29"/>
  <c r="AH245" i="29"/>
  <c r="AL245" i="29"/>
  <c r="AM245" i="29"/>
  <c r="AN245" i="29"/>
  <c r="AO245" i="29"/>
  <c r="AP245" i="29"/>
  <c r="AQ245" i="29"/>
  <c r="AR245" i="29"/>
  <c r="AS245" i="29"/>
  <c r="AT245" i="29"/>
  <c r="AU245" i="29"/>
  <c r="AV245" i="29"/>
  <c r="AW245" i="29"/>
  <c r="AX245" i="29"/>
  <c r="AY245" i="29"/>
  <c r="AZ245" i="29"/>
  <c r="BA245" i="29"/>
  <c r="BB245" i="29"/>
  <c r="BC245" i="29"/>
  <c r="BD245" i="29"/>
  <c r="BE245" i="29"/>
  <c r="BF245" i="29"/>
  <c r="BG245" i="29"/>
  <c r="BH245" i="29"/>
  <c r="BI245" i="29"/>
  <c r="BJ245" i="29"/>
  <c r="BK245" i="29"/>
  <c r="BL245" i="29"/>
  <c r="BM245" i="29"/>
  <c r="BN245" i="29"/>
  <c r="BO245" i="29"/>
  <c r="BP245" i="29"/>
  <c r="AH246" i="29"/>
  <c r="AL246" i="29"/>
  <c r="AM246" i="29"/>
  <c r="AN246" i="29"/>
  <c r="AO246" i="29"/>
  <c r="AP246" i="29"/>
  <c r="AQ246" i="29"/>
  <c r="AR246" i="29"/>
  <c r="AS246" i="29"/>
  <c r="AT246" i="29"/>
  <c r="AU246" i="29"/>
  <c r="AV246" i="29"/>
  <c r="AW246" i="29"/>
  <c r="AX246" i="29"/>
  <c r="AY246" i="29"/>
  <c r="AZ246" i="29"/>
  <c r="BA246" i="29"/>
  <c r="BB246" i="29"/>
  <c r="BC246" i="29"/>
  <c r="BD246" i="29"/>
  <c r="BE246" i="29"/>
  <c r="BF246" i="29"/>
  <c r="BG246" i="29"/>
  <c r="BH246" i="29"/>
  <c r="BI246" i="29"/>
  <c r="BJ246" i="29"/>
  <c r="BK246" i="29"/>
  <c r="BL246" i="29"/>
  <c r="BM246" i="29"/>
  <c r="BN246" i="29"/>
  <c r="BO246" i="29"/>
  <c r="BP246" i="29"/>
  <c r="AH247" i="29"/>
  <c r="AL247" i="29"/>
  <c r="AM247" i="29"/>
  <c r="AN247" i="29"/>
  <c r="AO247" i="29"/>
  <c r="AP247" i="29"/>
  <c r="AQ247" i="29"/>
  <c r="AR247" i="29"/>
  <c r="AS247" i="29"/>
  <c r="AT247" i="29"/>
  <c r="AU247" i="29"/>
  <c r="AV247" i="29"/>
  <c r="AW247" i="29"/>
  <c r="AX247" i="29"/>
  <c r="AY247" i="29"/>
  <c r="AZ247" i="29"/>
  <c r="BA247" i="29"/>
  <c r="BB247" i="29"/>
  <c r="BC247" i="29"/>
  <c r="BD247" i="29"/>
  <c r="BE247" i="29"/>
  <c r="BF247" i="29"/>
  <c r="BG247" i="29"/>
  <c r="BH247" i="29"/>
  <c r="BI247" i="29"/>
  <c r="BJ247" i="29"/>
  <c r="BK247" i="29"/>
  <c r="BL247" i="29"/>
  <c r="BM247" i="29"/>
  <c r="BN247" i="29"/>
  <c r="BO247" i="29"/>
  <c r="BP247" i="29"/>
  <c r="AH248" i="29"/>
  <c r="AL248" i="29"/>
  <c r="AM248" i="29"/>
  <c r="AN248" i="29"/>
  <c r="AO248" i="29"/>
  <c r="AP248" i="29"/>
  <c r="AQ248" i="29"/>
  <c r="AR248" i="29"/>
  <c r="AS248" i="29"/>
  <c r="AT248" i="29"/>
  <c r="AU248" i="29"/>
  <c r="AV248" i="29"/>
  <c r="AW248" i="29"/>
  <c r="AX248" i="29"/>
  <c r="AY248" i="29"/>
  <c r="AZ248" i="29"/>
  <c r="BA248" i="29"/>
  <c r="BB248" i="29"/>
  <c r="BC248" i="29"/>
  <c r="BD248" i="29"/>
  <c r="BE248" i="29"/>
  <c r="BF248" i="29"/>
  <c r="BG248" i="29"/>
  <c r="BH248" i="29"/>
  <c r="BI248" i="29"/>
  <c r="BJ248" i="29"/>
  <c r="BK248" i="29"/>
  <c r="BL248" i="29"/>
  <c r="BM248" i="29"/>
  <c r="BN248" i="29"/>
  <c r="BO248" i="29"/>
  <c r="BP248" i="29"/>
  <c r="AH249" i="29"/>
  <c r="AL249" i="29"/>
  <c r="AM249" i="29"/>
  <c r="AN249" i="29"/>
  <c r="AO249" i="29"/>
  <c r="AP249" i="29"/>
  <c r="AQ249" i="29"/>
  <c r="AR249" i="29"/>
  <c r="AS249" i="29"/>
  <c r="AT249" i="29"/>
  <c r="AU249" i="29"/>
  <c r="AV249" i="29"/>
  <c r="AW249" i="29"/>
  <c r="AX249" i="29"/>
  <c r="AY249" i="29"/>
  <c r="AZ249" i="29"/>
  <c r="BA249" i="29"/>
  <c r="BB249" i="29"/>
  <c r="BC249" i="29"/>
  <c r="BD249" i="29"/>
  <c r="BE249" i="29"/>
  <c r="BF249" i="29"/>
  <c r="BG249" i="29"/>
  <c r="BH249" i="29"/>
  <c r="BI249" i="29"/>
  <c r="BJ249" i="29"/>
  <c r="BK249" i="29"/>
  <c r="BL249" i="29"/>
  <c r="BM249" i="29"/>
  <c r="BN249" i="29"/>
  <c r="BO249" i="29"/>
  <c r="BP249" i="29"/>
  <c r="AH250" i="29"/>
  <c r="AL250" i="29"/>
  <c r="AM250" i="29"/>
  <c r="AN250" i="29"/>
  <c r="AO250" i="29"/>
  <c r="AP250" i="29"/>
  <c r="AQ250" i="29"/>
  <c r="AR250" i="29"/>
  <c r="AS250" i="29"/>
  <c r="AT250" i="29"/>
  <c r="AU250" i="29"/>
  <c r="AV250" i="29"/>
  <c r="AW250" i="29"/>
  <c r="AX250" i="29"/>
  <c r="AY250" i="29"/>
  <c r="AZ250" i="29"/>
  <c r="BA250" i="29"/>
  <c r="BB250" i="29"/>
  <c r="BC250" i="29"/>
  <c r="BD250" i="29"/>
  <c r="BE250" i="29"/>
  <c r="BF250" i="29"/>
  <c r="BG250" i="29"/>
  <c r="BH250" i="29"/>
  <c r="BI250" i="29"/>
  <c r="BJ250" i="29"/>
  <c r="BK250" i="29"/>
  <c r="BL250" i="29"/>
  <c r="BM250" i="29"/>
  <c r="BN250" i="29"/>
  <c r="BO250" i="29"/>
  <c r="BP250" i="29"/>
  <c r="AH251" i="29"/>
  <c r="AL251" i="29"/>
  <c r="AM251" i="29"/>
  <c r="AN251" i="29"/>
  <c r="AO251" i="29"/>
  <c r="AP251" i="29"/>
  <c r="AQ251" i="29"/>
  <c r="AR251" i="29"/>
  <c r="AS251" i="29"/>
  <c r="AT251" i="29"/>
  <c r="AU251" i="29"/>
  <c r="AV251" i="29"/>
  <c r="AW251" i="29"/>
  <c r="AX251" i="29"/>
  <c r="AY251" i="29"/>
  <c r="AZ251" i="29"/>
  <c r="BA251" i="29"/>
  <c r="BB251" i="29"/>
  <c r="BC251" i="29"/>
  <c r="BD251" i="29"/>
  <c r="BE251" i="29"/>
  <c r="BF251" i="29"/>
  <c r="BG251" i="29"/>
  <c r="BH251" i="29"/>
  <c r="BI251" i="29"/>
  <c r="BJ251" i="29"/>
  <c r="BK251" i="29"/>
  <c r="BL251" i="29"/>
  <c r="BM251" i="29"/>
  <c r="BN251" i="29"/>
  <c r="BO251" i="29"/>
  <c r="BP251" i="29"/>
  <c r="AH252" i="29"/>
  <c r="AL252" i="29"/>
  <c r="AM252" i="29"/>
  <c r="AN252" i="29"/>
  <c r="AO252" i="29"/>
  <c r="AP252" i="29"/>
  <c r="AQ252" i="29"/>
  <c r="AR252" i="29"/>
  <c r="AS252" i="29"/>
  <c r="AT252" i="29"/>
  <c r="AU252" i="29"/>
  <c r="AV252" i="29"/>
  <c r="AW252" i="29"/>
  <c r="AX252" i="29"/>
  <c r="AY252" i="29"/>
  <c r="AZ252" i="29"/>
  <c r="BA252" i="29"/>
  <c r="BB252" i="29"/>
  <c r="BC252" i="29"/>
  <c r="BD252" i="29"/>
  <c r="BE252" i="29"/>
  <c r="BF252" i="29"/>
  <c r="BG252" i="29"/>
  <c r="BH252" i="29"/>
  <c r="BI252" i="29"/>
  <c r="BJ252" i="29"/>
  <c r="BK252" i="29"/>
  <c r="BL252" i="29"/>
  <c r="BM252" i="29"/>
  <c r="BN252" i="29"/>
  <c r="BO252" i="29"/>
  <c r="BP252" i="29"/>
  <c r="AH253" i="29"/>
  <c r="AL253" i="29"/>
  <c r="AM253" i="29"/>
  <c r="AN253" i="29"/>
  <c r="AO253" i="29"/>
  <c r="AP253" i="29"/>
  <c r="AQ253" i="29"/>
  <c r="AR253" i="29"/>
  <c r="AS253" i="29"/>
  <c r="AT253" i="29"/>
  <c r="AU253" i="29"/>
  <c r="AV253" i="29"/>
  <c r="AW253" i="29"/>
  <c r="AX253" i="29"/>
  <c r="AY253" i="29"/>
  <c r="AZ253" i="29"/>
  <c r="BA253" i="29"/>
  <c r="BB253" i="29"/>
  <c r="BC253" i="29"/>
  <c r="BD253" i="29"/>
  <c r="BE253" i="29"/>
  <c r="BF253" i="29"/>
  <c r="BG253" i="29"/>
  <c r="BH253" i="29"/>
  <c r="BI253" i="29"/>
  <c r="BJ253" i="29"/>
  <c r="BK253" i="29"/>
  <c r="BL253" i="29"/>
  <c r="BM253" i="29"/>
  <c r="BN253" i="29"/>
  <c r="BO253" i="29"/>
  <c r="BP253" i="29"/>
  <c r="AH254" i="29"/>
  <c r="AL254" i="29"/>
  <c r="AM254" i="29"/>
  <c r="AN254" i="29"/>
  <c r="AO254" i="29"/>
  <c r="AP254" i="29"/>
  <c r="AQ254" i="29"/>
  <c r="AR254" i="29"/>
  <c r="AS254" i="29"/>
  <c r="AT254" i="29"/>
  <c r="AU254" i="29"/>
  <c r="AV254" i="29"/>
  <c r="AW254" i="29"/>
  <c r="AX254" i="29"/>
  <c r="AY254" i="29"/>
  <c r="AZ254" i="29"/>
  <c r="BA254" i="29"/>
  <c r="BB254" i="29"/>
  <c r="BC254" i="29"/>
  <c r="BD254" i="29"/>
  <c r="BE254" i="29"/>
  <c r="BF254" i="29"/>
  <c r="BG254" i="29"/>
  <c r="BH254" i="29"/>
  <c r="BI254" i="29"/>
  <c r="BJ254" i="29"/>
  <c r="BK254" i="29"/>
  <c r="BL254" i="29"/>
  <c r="BM254" i="29"/>
  <c r="BN254" i="29"/>
  <c r="BO254" i="29"/>
  <c r="BP254" i="29"/>
  <c r="AH255" i="29"/>
  <c r="AL255" i="29"/>
  <c r="AM255" i="29"/>
  <c r="AN255" i="29"/>
  <c r="AO255" i="29"/>
  <c r="AP255" i="29"/>
  <c r="AQ255" i="29"/>
  <c r="AR255" i="29"/>
  <c r="AS255" i="29"/>
  <c r="AT255" i="29"/>
  <c r="AU255" i="29"/>
  <c r="AV255" i="29"/>
  <c r="AW255" i="29"/>
  <c r="AX255" i="29"/>
  <c r="AY255" i="29"/>
  <c r="AZ255" i="29"/>
  <c r="BA255" i="29"/>
  <c r="BB255" i="29"/>
  <c r="BC255" i="29"/>
  <c r="BD255" i="29"/>
  <c r="BE255" i="29"/>
  <c r="BF255" i="29"/>
  <c r="BG255" i="29"/>
  <c r="BH255" i="29"/>
  <c r="BI255" i="29"/>
  <c r="BJ255" i="29"/>
  <c r="BK255" i="29"/>
  <c r="BL255" i="29"/>
  <c r="BM255" i="29"/>
  <c r="BN255" i="29"/>
  <c r="BO255" i="29"/>
  <c r="BP255" i="29"/>
  <c r="AH256" i="29"/>
  <c r="AL256" i="29"/>
  <c r="AM256" i="29"/>
  <c r="AN256" i="29"/>
  <c r="AO256" i="29"/>
  <c r="AP256" i="29"/>
  <c r="AQ256" i="29"/>
  <c r="AR256" i="29"/>
  <c r="AS256" i="29"/>
  <c r="AT256" i="29"/>
  <c r="AU256" i="29"/>
  <c r="AV256" i="29"/>
  <c r="AW256" i="29"/>
  <c r="AX256" i="29"/>
  <c r="AY256" i="29"/>
  <c r="AZ256" i="29"/>
  <c r="BA256" i="29"/>
  <c r="BB256" i="29"/>
  <c r="BC256" i="29"/>
  <c r="BD256" i="29"/>
  <c r="BE256" i="29"/>
  <c r="BF256" i="29"/>
  <c r="BG256" i="29"/>
  <c r="BH256" i="29"/>
  <c r="BI256" i="29"/>
  <c r="BJ256" i="29"/>
  <c r="BK256" i="29"/>
  <c r="BL256" i="29"/>
  <c r="BM256" i="29"/>
  <c r="BN256" i="29"/>
  <c r="BO256" i="29"/>
  <c r="BP256" i="29"/>
  <c r="AH257" i="29"/>
  <c r="AL257" i="29"/>
  <c r="AM257" i="29"/>
  <c r="AN257" i="29"/>
  <c r="AO257" i="29"/>
  <c r="AP257" i="29"/>
  <c r="AQ257" i="29"/>
  <c r="AR257" i="29"/>
  <c r="AS257" i="29"/>
  <c r="AT257" i="29"/>
  <c r="AU257" i="29"/>
  <c r="AV257" i="29"/>
  <c r="AW257" i="29"/>
  <c r="AX257" i="29"/>
  <c r="AY257" i="29"/>
  <c r="AZ257" i="29"/>
  <c r="BA257" i="29"/>
  <c r="BB257" i="29"/>
  <c r="BC257" i="29"/>
  <c r="BD257" i="29"/>
  <c r="BE257" i="29"/>
  <c r="BF257" i="29"/>
  <c r="BG257" i="29"/>
  <c r="BH257" i="29"/>
  <c r="BI257" i="29"/>
  <c r="BJ257" i="29"/>
  <c r="BK257" i="29"/>
  <c r="BL257" i="29"/>
  <c r="BM257" i="29"/>
  <c r="BN257" i="29"/>
  <c r="BO257" i="29"/>
  <c r="BP257" i="29"/>
  <c r="AH258" i="29"/>
  <c r="AL258" i="29"/>
  <c r="AM258" i="29"/>
  <c r="AN258" i="29"/>
  <c r="AO258" i="29"/>
  <c r="AP258" i="29"/>
  <c r="AQ258" i="29"/>
  <c r="AR258" i="29"/>
  <c r="AS258" i="29"/>
  <c r="AT258" i="29"/>
  <c r="AU258" i="29"/>
  <c r="AV258" i="29"/>
  <c r="AW258" i="29"/>
  <c r="AX258" i="29"/>
  <c r="AY258" i="29"/>
  <c r="AZ258" i="29"/>
  <c r="BA258" i="29"/>
  <c r="BB258" i="29"/>
  <c r="BC258" i="29"/>
  <c r="BD258" i="29"/>
  <c r="BE258" i="29"/>
  <c r="BF258" i="29"/>
  <c r="BG258" i="29"/>
  <c r="BH258" i="29"/>
  <c r="BI258" i="29"/>
  <c r="BJ258" i="29"/>
  <c r="BK258" i="29"/>
  <c r="BL258" i="29"/>
  <c r="BM258" i="29"/>
  <c r="BN258" i="29"/>
  <c r="BO258" i="29"/>
  <c r="BP258" i="29"/>
  <c r="AH259" i="29"/>
  <c r="AL259" i="29"/>
  <c r="AM259" i="29"/>
  <c r="AN259" i="29"/>
  <c r="AO259" i="29"/>
  <c r="AP259" i="29"/>
  <c r="AQ259" i="29"/>
  <c r="AR259" i="29"/>
  <c r="AS259" i="29"/>
  <c r="AT259" i="29"/>
  <c r="AU259" i="29"/>
  <c r="AV259" i="29"/>
  <c r="AW259" i="29"/>
  <c r="AX259" i="29"/>
  <c r="AY259" i="29"/>
  <c r="AZ259" i="29"/>
  <c r="BA259" i="29"/>
  <c r="BB259" i="29"/>
  <c r="BC259" i="29"/>
  <c r="BD259" i="29"/>
  <c r="BE259" i="29"/>
  <c r="BF259" i="29"/>
  <c r="BG259" i="29"/>
  <c r="BH259" i="29"/>
  <c r="BI259" i="29"/>
  <c r="BJ259" i="29"/>
  <c r="BK259" i="29"/>
  <c r="BL259" i="29"/>
  <c r="BM259" i="29"/>
  <c r="BN259" i="29"/>
  <c r="BO259" i="29"/>
  <c r="BP259" i="29"/>
  <c r="AH260" i="29"/>
  <c r="AL260" i="29"/>
  <c r="AM260" i="29"/>
  <c r="AN260" i="29"/>
  <c r="AO260" i="29"/>
  <c r="AP260" i="29"/>
  <c r="AQ260" i="29"/>
  <c r="AR260" i="29"/>
  <c r="AS260" i="29"/>
  <c r="AT260" i="29"/>
  <c r="AU260" i="29"/>
  <c r="AV260" i="29"/>
  <c r="AW260" i="29"/>
  <c r="AX260" i="29"/>
  <c r="AY260" i="29"/>
  <c r="AZ260" i="29"/>
  <c r="BA260" i="29"/>
  <c r="BB260" i="29"/>
  <c r="BC260" i="29"/>
  <c r="BD260" i="29"/>
  <c r="BE260" i="29"/>
  <c r="BF260" i="29"/>
  <c r="BG260" i="29"/>
  <c r="BH260" i="29"/>
  <c r="BI260" i="29"/>
  <c r="BJ260" i="29"/>
  <c r="BK260" i="29"/>
  <c r="BL260" i="29"/>
  <c r="BM260" i="29"/>
  <c r="BN260" i="29"/>
  <c r="BO260" i="29"/>
  <c r="BP260" i="29"/>
  <c r="AH261" i="29"/>
  <c r="AL261" i="29"/>
  <c r="AM261" i="29"/>
  <c r="AN261" i="29"/>
  <c r="AO261" i="29"/>
  <c r="AP261" i="29"/>
  <c r="AQ261" i="29"/>
  <c r="AR261" i="29"/>
  <c r="AS261" i="29"/>
  <c r="AT261" i="29"/>
  <c r="AU261" i="29"/>
  <c r="AV261" i="29"/>
  <c r="AW261" i="29"/>
  <c r="AX261" i="29"/>
  <c r="AY261" i="29"/>
  <c r="AZ261" i="29"/>
  <c r="BA261" i="29"/>
  <c r="BB261" i="29"/>
  <c r="BC261" i="29"/>
  <c r="BD261" i="29"/>
  <c r="BE261" i="29"/>
  <c r="BF261" i="29"/>
  <c r="BG261" i="29"/>
  <c r="BH261" i="29"/>
  <c r="BI261" i="29"/>
  <c r="BJ261" i="29"/>
  <c r="BK261" i="29"/>
  <c r="BL261" i="29"/>
  <c r="BM261" i="29"/>
  <c r="BN261" i="29"/>
  <c r="BO261" i="29"/>
  <c r="BP261" i="29"/>
  <c r="AH262" i="29"/>
  <c r="AL262" i="29"/>
  <c r="AM262" i="29"/>
  <c r="AN262" i="29"/>
  <c r="AO262" i="29"/>
  <c r="AP262" i="29"/>
  <c r="AQ262" i="29"/>
  <c r="AR262" i="29"/>
  <c r="AS262" i="29"/>
  <c r="AT262" i="29"/>
  <c r="AU262" i="29"/>
  <c r="AV262" i="29"/>
  <c r="AW262" i="29"/>
  <c r="AX262" i="29"/>
  <c r="AY262" i="29"/>
  <c r="AZ262" i="29"/>
  <c r="BA262" i="29"/>
  <c r="BB262" i="29"/>
  <c r="BC262" i="29"/>
  <c r="BD262" i="29"/>
  <c r="BE262" i="29"/>
  <c r="BF262" i="29"/>
  <c r="BG262" i="29"/>
  <c r="BH262" i="29"/>
  <c r="BI262" i="29"/>
  <c r="BJ262" i="29"/>
  <c r="BK262" i="29"/>
  <c r="BL262" i="29"/>
  <c r="BM262" i="29"/>
  <c r="BN262" i="29"/>
  <c r="BO262" i="29"/>
  <c r="BP262" i="29"/>
  <c r="AH263" i="29"/>
  <c r="AL263" i="29"/>
  <c r="AM263" i="29"/>
  <c r="AN263" i="29"/>
  <c r="AO263" i="29"/>
  <c r="AP263" i="29"/>
  <c r="AQ263" i="29"/>
  <c r="AR263" i="29"/>
  <c r="AS263" i="29"/>
  <c r="AT263" i="29"/>
  <c r="AU263" i="29"/>
  <c r="AV263" i="29"/>
  <c r="AW263" i="29"/>
  <c r="AX263" i="29"/>
  <c r="AY263" i="29"/>
  <c r="AZ263" i="29"/>
  <c r="BA263" i="29"/>
  <c r="BB263" i="29"/>
  <c r="BC263" i="29"/>
  <c r="BD263" i="29"/>
  <c r="BE263" i="29"/>
  <c r="BF263" i="29"/>
  <c r="BG263" i="29"/>
  <c r="BH263" i="29"/>
  <c r="BI263" i="29"/>
  <c r="BJ263" i="29"/>
  <c r="BK263" i="29"/>
  <c r="BL263" i="29"/>
  <c r="BM263" i="29"/>
  <c r="BN263" i="29"/>
  <c r="BO263" i="29"/>
  <c r="BP263" i="29"/>
  <c r="AH264" i="29"/>
  <c r="AL264" i="29"/>
  <c r="AM264" i="29"/>
  <c r="AN264" i="29"/>
  <c r="AO264" i="29"/>
  <c r="AP264" i="29"/>
  <c r="AQ264" i="29"/>
  <c r="AR264" i="29"/>
  <c r="AS264" i="29"/>
  <c r="AT264" i="29"/>
  <c r="AU264" i="29"/>
  <c r="AV264" i="29"/>
  <c r="AW264" i="29"/>
  <c r="AX264" i="29"/>
  <c r="AY264" i="29"/>
  <c r="AZ264" i="29"/>
  <c r="BA264" i="29"/>
  <c r="BB264" i="29"/>
  <c r="BC264" i="29"/>
  <c r="BD264" i="29"/>
  <c r="BE264" i="29"/>
  <c r="BF264" i="29"/>
  <c r="BG264" i="29"/>
  <c r="BH264" i="29"/>
  <c r="BI264" i="29"/>
  <c r="BJ264" i="29"/>
  <c r="BK264" i="29"/>
  <c r="BL264" i="29"/>
  <c r="BM264" i="29"/>
  <c r="BN264" i="29"/>
  <c r="BO264" i="29"/>
  <c r="BP264" i="29"/>
  <c r="AH265" i="29"/>
  <c r="AL265" i="29"/>
  <c r="AM265" i="29"/>
  <c r="AN265" i="29"/>
  <c r="AO265" i="29"/>
  <c r="AP265" i="29"/>
  <c r="AQ265" i="29"/>
  <c r="AR265" i="29"/>
  <c r="AS265" i="29"/>
  <c r="AT265" i="29"/>
  <c r="AU265" i="29"/>
  <c r="AV265" i="29"/>
  <c r="AW265" i="29"/>
  <c r="AX265" i="29"/>
  <c r="AY265" i="29"/>
  <c r="AZ265" i="29"/>
  <c r="BA265" i="29"/>
  <c r="BB265" i="29"/>
  <c r="BC265" i="29"/>
  <c r="BD265" i="29"/>
  <c r="BE265" i="29"/>
  <c r="BF265" i="29"/>
  <c r="BG265" i="29"/>
  <c r="BH265" i="29"/>
  <c r="BI265" i="29"/>
  <c r="BJ265" i="29"/>
  <c r="BK265" i="29"/>
  <c r="BL265" i="29"/>
  <c r="BM265" i="29"/>
  <c r="BN265" i="29"/>
  <c r="BO265" i="29"/>
  <c r="BP265" i="29"/>
  <c r="AH266" i="29"/>
  <c r="AL266" i="29"/>
  <c r="AM266" i="29"/>
  <c r="AN266" i="29"/>
  <c r="AO266" i="29"/>
  <c r="AP266" i="29"/>
  <c r="AQ266" i="29"/>
  <c r="AR266" i="29"/>
  <c r="AS266" i="29"/>
  <c r="AT266" i="29"/>
  <c r="AU266" i="29"/>
  <c r="AV266" i="29"/>
  <c r="AW266" i="29"/>
  <c r="AX266" i="29"/>
  <c r="AY266" i="29"/>
  <c r="AZ266" i="29"/>
  <c r="BA266" i="29"/>
  <c r="BB266" i="29"/>
  <c r="BC266" i="29"/>
  <c r="BD266" i="29"/>
  <c r="BE266" i="29"/>
  <c r="BF266" i="29"/>
  <c r="BG266" i="29"/>
  <c r="BH266" i="29"/>
  <c r="BI266" i="29"/>
  <c r="BJ266" i="29"/>
  <c r="BK266" i="29"/>
  <c r="BL266" i="29"/>
  <c r="BM266" i="29"/>
  <c r="BN266" i="29"/>
  <c r="BO266" i="29"/>
  <c r="BP266" i="29"/>
  <c r="AH267" i="29"/>
  <c r="AL267" i="29"/>
  <c r="AM267" i="29"/>
  <c r="AN267" i="29"/>
  <c r="AO267" i="29"/>
  <c r="AP267" i="29"/>
  <c r="AQ267" i="29"/>
  <c r="AR267" i="29"/>
  <c r="AS267" i="29"/>
  <c r="AT267" i="29"/>
  <c r="AU267" i="29"/>
  <c r="AV267" i="29"/>
  <c r="AW267" i="29"/>
  <c r="AX267" i="29"/>
  <c r="AY267" i="29"/>
  <c r="AZ267" i="29"/>
  <c r="BA267" i="29"/>
  <c r="BB267" i="29"/>
  <c r="BC267" i="29"/>
  <c r="BD267" i="29"/>
  <c r="BE267" i="29"/>
  <c r="BF267" i="29"/>
  <c r="BG267" i="29"/>
  <c r="BH267" i="29"/>
  <c r="BI267" i="29"/>
  <c r="BJ267" i="29"/>
  <c r="BK267" i="29"/>
  <c r="BL267" i="29"/>
  <c r="BM267" i="29"/>
  <c r="BN267" i="29"/>
  <c r="BO267" i="29"/>
  <c r="BP267" i="29"/>
  <c r="AH268" i="29"/>
  <c r="AL268" i="29"/>
  <c r="AM268" i="29"/>
  <c r="AN268" i="29"/>
  <c r="AO268" i="29"/>
  <c r="AP268" i="29"/>
  <c r="AQ268" i="29"/>
  <c r="AR268" i="29"/>
  <c r="AS268" i="29"/>
  <c r="AT268" i="29"/>
  <c r="AU268" i="29"/>
  <c r="AV268" i="29"/>
  <c r="AW268" i="29"/>
  <c r="AX268" i="29"/>
  <c r="AY268" i="29"/>
  <c r="AZ268" i="29"/>
  <c r="BA268" i="29"/>
  <c r="BB268" i="29"/>
  <c r="BC268" i="29"/>
  <c r="BD268" i="29"/>
  <c r="BE268" i="29"/>
  <c r="BF268" i="29"/>
  <c r="BG268" i="29"/>
  <c r="BH268" i="29"/>
  <c r="BI268" i="29"/>
  <c r="BJ268" i="29"/>
  <c r="BK268" i="29"/>
  <c r="BL268" i="29"/>
  <c r="BM268" i="29"/>
  <c r="BN268" i="29"/>
  <c r="BO268" i="29"/>
  <c r="BP268" i="29"/>
  <c r="AH269" i="29"/>
  <c r="AL269" i="29"/>
  <c r="AM269" i="29"/>
  <c r="AN269" i="29"/>
  <c r="AO269" i="29"/>
  <c r="AP269" i="29"/>
  <c r="AQ269" i="29"/>
  <c r="AR269" i="29"/>
  <c r="AS269" i="29"/>
  <c r="AT269" i="29"/>
  <c r="AU269" i="29"/>
  <c r="AV269" i="29"/>
  <c r="AW269" i="29"/>
  <c r="AX269" i="29"/>
  <c r="AY269" i="29"/>
  <c r="AZ269" i="29"/>
  <c r="BA269" i="29"/>
  <c r="BB269" i="29"/>
  <c r="BC269" i="29"/>
  <c r="BD269" i="29"/>
  <c r="BE269" i="29"/>
  <c r="BF269" i="29"/>
  <c r="BG269" i="29"/>
  <c r="BH269" i="29"/>
  <c r="BI269" i="29"/>
  <c r="BJ269" i="29"/>
  <c r="BK269" i="29"/>
  <c r="BL269" i="29"/>
  <c r="BM269" i="29"/>
  <c r="BN269" i="29"/>
  <c r="BO269" i="29"/>
  <c r="BP269" i="29"/>
  <c r="AH270" i="29"/>
  <c r="AL270" i="29"/>
  <c r="AM270" i="29"/>
  <c r="AN270" i="29"/>
  <c r="AO270" i="29"/>
  <c r="AP270" i="29"/>
  <c r="AQ270" i="29"/>
  <c r="AR270" i="29"/>
  <c r="AS270" i="29"/>
  <c r="AT270" i="29"/>
  <c r="AU270" i="29"/>
  <c r="AV270" i="29"/>
  <c r="AW270" i="29"/>
  <c r="AX270" i="29"/>
  <c r="AY270" i="29"/>
  <c r="AZ270" i="29"/>
  <c r="BA270" i="29"/>
  <c r="BB270" i="29"/>
  <c r="BC270" i="29"/>
  <c r="BD270" i="29"/>
  <c r="BE270" i="29"/>
  <c r="BF270" i="29"/>
  <c r="BG270" i="29"/>
  <c r="BH270" i="29"/>
  <c r="BI270" i="29"/>
  <c r="BJ270" i="29"/>
  <c r="BK270" i="29"/>
  <c r="BL270" i="29"/>
  <c r="BM270" i="29"/>
  <c r="BN270" i="29"/>
  <c r="BO270" i="29"/>
  <c r="BP270" i="29"/>
  <c r="AH271" i="29"/>
  <c r="AL271" i="29"/>
  <c r="AM271" i="29"/>
  <c r="AN271" i="29"/>
  <c r="AO271" i="29"/>
  <c r="AP271" i="29"/>
  <c r="AQ271" i="29"/>
  <c r="AR271" i="29"/>
  <c r="AS271" i="29"/>
  <c r="AT271" i="29"/>
  <c r="AU271" i="29"/>
  <c r="AV271" i="29"/>
  <c r="AW271" i="29"/>
  <c r="AX271" i="29"/>
  <c r="AY271" i="29"/>
  <c r="AZ271" i="29"/>
  <c r="BA271" i="29"/>
  <c r="BB271" i="29"/>
  <c r="BC271" i="29"/>
  <c r="BD271" i="29"/>
  <c r="BE271" i="29"/>
  <c r="BF271" i="29"/>
  <c r="BG271" i="29"/>
  <c r="BH271" i="29"/>
  <c r="BI271" i="29"/>
  <c r="BJ271" i="29"/>
  <c r="BK271" i="29"/>
  <c r="BL271" i="29"/>
  <c r="BM271" i="29"/>
  <c r="BN271" i="29"/>
  <c r="BO271" i="29"/>
  <c r="BP271" i="29"/>
  <c r="AH272" i="29"/>
  <c r="AL272" i="29"/>
  <c r="AM272" i="29"/>
  <c r="AN272" i="29"/>
  <c r="AO272" i="29"/>
  <c r="AP272" i="29"/>
  <c r="AQ272" i="29"/>
  <c r="AR272" i="29"/>
  <c r="AS272" i="29"/>
  <c r="AT272" i="29"/>
  <c r="AU272" i="29"/>
  <c r="AV272" i="29"/>
  <c r="AW272" i="29"/>
  <c r="AX272" i="29"/>
  <c r="AY272" i="29"/>
  <c r="AZ272" i="29"/>
  <c r="BA272" i="29"/>
  <c r="BB272" i="29"/>
  <c r="BC272" i="29"/>
  <c r="BD272" i="29"/>
  <c r="BE272" i="29"/>
  <c r="BF272" i="29"/>
  <c r="BG272" i="29"/>
  <c r="BH272" i="29"/>
  <c r="BI272" i="29"/>
  <c r="BJ272" i="29"/>
  <c r="BK272" i="29"/>
  <c r="BL272" i="29"/>
  <c r="BM272" i="29"/>
  <c r="BN272" i="29"/>
  <c r="BO272" i="29"/>
  <c r="BP272" i="29"/>
  <c r="AH273" i="29"/>
  <c r="AL273" i="29"/>
  <c r="AM273" i="29"/>
  <c r="AN273" i="29"/>
  <c r="AO273" i="29"/>
  <c r="AP273" i="29"/>
  <c r="AQ273" i="29"/>
  <c r="AR273" i="29"/>
  <c r="AS273" i="29"/>
  <c r="AT273" i="29"/>
  <c r="AU273" i="29"/>
  <c r="AV273" i="29"/>
  <c r="AW273" i="29"/>
  <c r="AX273" i="29"/>
  <c r="AY273" i="29"/>
  <c r="AZ273" i="29"/>
  <c r="BA273" i="29"/>
  <c r="BB273" i="29"/>
  <c r="BC273" i="29"/>
  <c r="BD273" i="29"/>
  <c r="BE273" i="29"/>
  <c r="BF273" i="29"/>
  <c r="BG273" i="29"/>
  <c r="BH273" i="29"/>
  <c r="BI273" i="29"/>
  <c r="BJ273" i="29"/>
  <c r="BK273" i="29"/>
  <c r="BL273" i="29"/>
  <c r="BM273" i="29"/>
  <c r="BN273" i="29"/>
  <c r="BO273" i="29"/>
  <c r="BP273" i="29"/>
  <c r="AH274" i="29"/>
  <c r="AL274" i="29"/>
  <c r="AM274" i="29"/>
  <c r="AN274" i="29"/>
  <c r="AO274" i="29"/>
  <c r="AP274" i="29"/>
  <c r="AQ274" i="29"/>
  <c r="AR274" i="29"/>
  <c r="AS274" i="29"/>
  <c r="AT274" i="29"/>
  <c r="AU274" i="29"/>
  <c r="AV274" i="29"/>
  <c r="AW274" i="29"/>
  <c r="AX274" i="29"/>
  <c r="AY274" i="29"/>
  <c r="AZ274" i="29"/>
  <c r="BA274" i="29"/>
  <c r="BB274" i="29"/>
  <c r="BC274" i="29"/>
  <c r="BD274" i="29"/>
  <c r="BE274" i="29"/>
  <c r="BF274" i="29"/>
  <c r="BG274" i="29"/>
  <c r="BH274" i="29"/>
  <c r="BI274" i="29"/>
  <c r="BJ274" i="29"/>
  <c r="BK274" i="29"/>
  <c r="BL274" i="29"/>
  <c r="BM274" i="29"/>
  <c r="BN274" i="29"/>
  <c r="BO274" i="29"/>
  <c r="BP274" i="29"/>
  <c r="AH275" i="29"/>
  <c r="AL275" i="29"/>
  <c r="AM275" i="29"/>
  <c r="AN275" i="29"/>
  <c r="AO275" i="29"/>
  <c r="AP275" i="29"/>
  <c r="AQ275" i="29"/>
  <c r="AR275" i="29"/>
  <c r="AS275" i="29"/>
  <c r="AT275" i="29"/>
  <c r="AU275" i="29"/>
  <c r="AV275" i="29"/>
  <c r="AW275" i="29"/>
  <c r="AX275" i="29"/>
  <c r="AY275" i="29"/>
  <c r="AZ275" i="29"/>
  <c r="BA275" i="29"/>
  <c r="BB275" i="29"/>
  <c r="BC275" i="29"/>
  <c r="BD275" i="29"/>
  <c r="BE275" i="29"/>
  <c r="BF275" i="29"/>
  <c r="BG275" i="29"/>
  <c r="BH275" i="29"/>
  <c r="BI275" i="29"/>
  <c r="BJ275" i="29"/>
  <c r="BK275" i="29"/>
  <c r="BL275" i="29"/>
  <c r="BM275" i="29"/>
  <c r="BN275" i="29"/>
  <c r="BO275" i="29"/>
  <c r="BP275" i="29"/>
  <c r="AH276" i="29"/>
  <c r="AL276" i="29"/>
  <c r="AM276" i="29"/>
  <c r="AN276" i="29"/>
  <c r="AO276" i="29"/>
  <c r="AP276" i="29"/>
  <c r="AQ276" i="29"/>
  <c r="AR276" i="29"/>
  <c r="AS276" i="29"/>
  <c r="AT276" i="29"/>
  <c r="AU276" i="29"/>
  <c r="AV276" i="29"/>
  <c r="AW276" i="29"/>
  <c r="AX276" i="29"/>
  <c r="AY276" i="29"/>
  <c r="AZ276" i="29"/>
  <c r="BA276" i="29"/>
  <c r="BB276" i="29"/>
  <c r="BC276" i="29"/>
  <c r="BD276" i="29"/>
  <c r="BE276" i="29"/>
  <c r="BF276" i="29"/>
  <c r="BG276" i="29"/>
  <c r="BH276" i="29"/>
  <c r="BI276" i="29"/>
  <c r="BJ276" i="29"/>
  <c r="BK276" i="29"/>
  <c r="BL276" i="29"/>
  <c r="BM276" i="29"/>
  <c r="BN276" i="29"/>
  <c r="BO276" i="29"/>
  <c r="BP276" i="29"/>
  <c r="AH277" i="29"/>
  <c r="AL277" i="29"/>
  <c r="AM277" i="29"/>
  <c r="AN277" i="29"/>
  <c r="AO277" i="29"/>
  <c r="AP277" i="29"/>
  <c r="AQ277" i="29"/>
  <c r="AR277" i="29"/>
  <c r="AS277" i="29"/>
  <c r="AT277" i="29"/>
  <c r="AU277" i="29"/>
  <c r="AV277" i="29"/>
  <c r="AW277" i="29"/>
  <c r="AX277" i="29"/>
  <c r="AY277" i="29"/>
  <c r="AZ277" i="29"/>
  <c r="BA277" i="29"/>
  <c r="BB277" i="29"/>
  <c r="BC277" i="29"/>
  <c r="BD277" i="29"/>
  <c r="BE277" i="29"/>
  <c r="BF277" i="29"/>
  <c r="BG277" i="29"/>
  <c r="BH277" i="29"/>
  <c r="BI277" i="29"/>
  <c r="BJ277" i="29"/>
  <c r="BK277" i="29"/>
  <c r="BL277" i="29"/>
  <c r="BM277" i="29"/>
  <c r="BN277" i="29"/>
  <c r="BO277" i="29"/>
  <c r="BP277" i="29"/>
  <c r="AH278" i="29"/>
  <c r="AL278" i="29"/>
  <c r="AM278" i="29"/>
  <c r="AN278" i="29"/>
  <c r="AO278" i="29"/>
  <c r="AP278" i="29"/>
  <c r="AQ278" i="29"/>
  <c r="AR278" i="29"/>
  <c r="AS278" i="29"/>
  <c r="AT278" i="29"/>
  <c r="AU278" i="29"/>
  <c r="AV278" i="29"/>
  <c r="AW278" i="29"/>
  <c r="AX278" i="29"/>
  <c r="AY278" i="29"/>
  <c r="AZ278" i="29"/>
  <c r="BA278" i="29"/>
  <c r="BB278" i="29"/>
  <c r="BC278" i="29"/>
  <c r="BD278" i="29"/>
  <c r="BE278" i="29"/>
  <c r="BF278" i="29"/>
  <c r="BG278" i="29"/>
  <c r="BH278" i="29"/>
  <c r="BI278" i="29"/>
  <c r="BJ278" i="29"/>
  <c r="BK278" i="29"/>
  <c r="BL278" i="29"/>
  <c r="BM278" i="29"/>
  <c r="BN278" i="29"/>
  <c r="BO278" i="29"/>
  <c r="BP278" i="29"/>
  <c r="AH279" i="29"/>
  <c r="AL279" i="29"/>
  <c r="AM279" i="29"/>
  <c r="AN279" i="29"/>
  <c r="AO279" i="29"/>
  <c r="AP279" i="29"/>
  <c r="AQ279" i="29"/>
  <c r="AR279" i="29"/>
  <c r="AS279" i="29"/>
  <c r="AT279" i="29"/>
  <c r="AU279" i="29"/>
  <c r="AV279" i="29"/>
  <c r="AW279" i="29"/>
  <c r="AX279" i="29"/>
  <c r="AY279" i="29"/>
  <c r="AZ279" i="29"/>
  <c r="BA279" i="29"/>
  <c r="BB279" i="29"/>
  <c r="BC279" i="29"/>
  <c r="BD279" i="29"/>
  <c r="BE279" i="29"/>
  <c r="BF279" i="29"/>
  <c r="BG279" i="29"/>
  <c r="BH279" i="29"/>
  <c r="BI279" i="29"/>
  <c r="BJ279" i="29"/>
  <c r="BK279" i="29"/>
  <c r="BL279" i="29"/>
  <c r="BM279" i="29"/>
  <c r="BN279" i="29"/>
  <c r="BO279" i="29"/>
  <c r="BP279" i="29"/>
  <c r="AH280" i="29"/>
  <c r="AL280" i="29"/>
  <c r="AM280" i="29"/>
  <c r="AN280" i="29"/>
  <c r="AO280" i="29"/>
  <c r="AP280" i="29"/>
  <c r="AQ280" i="29"/>
  <c r="AR280" i="29"/>
  <c r="AS280" i="29"/>
  <c r="AT280" i="29"/>
  <c r="AU280" i="29"/>
  <c r="AV280" i="29"/>
  <c r="AW280" i="29"/>
  <c r="AX280" i="29"/>
  <c r="AY280" i="29"/>
  <c r="AZ280" i="29"/>
  <c r="BA280" i="29"/>
  <c r="BB280" i="29"/>
  <c r="BC280" i="29"/>
  <c r="BD280" i="29"/>
  <c r="BE280" i="29"/>
  <c r="BF280" i="29"/>
  <c r="BG280" i="29"/>
  <c r="BH280" i="29"/>
  <c r="BI280" i="29"/>
  <c r="BJ280" i="29"/>
  <c r="BK280" i="29"/>
  <c r="BL280" i="29"/>
  <c r="BM280" i="29"/>
  <c r="BN280" i="29"/>
  <c r="BO280" i="29"/>
  <c r="BP280" i="29"/>
  <c r="AH281" i="29"/>
  <c r="AL281" i="29"/>
  <c r="AM281" i="29"/>
  <c r="AN281" i="29"/>
  <c r="AO281" i="29"/>
  <c r="AP281" i="29"/>
  <c r="AQ281" i="29"/>
  <c r="AR281" i="29"/>
  <c r="AS281" i="29"/>
  <c r="AT281" i="29"/>
  <c r="AU281" i="29"/>
  <c r="AV281" i="29"/>
  <c r="AW281" i="29"/>
  <c r="AX281" i="29"/>
  <c r="AY281" i="29"/>
  <c r="AZ281" i="29"/>
  <c r="BA281" i="29"/>
  <c r="BB281" i="29"/>
  <c r="BC281" i="29"/>
  <c r="BD281" i="29"/>
  <c r="BE281" i="29"/>
  <c r="BF281" i="29"/>
  <c r="BG281" i="29"/>
  <c r="BH281" i="29"/>
  <c r="BI281" i="29"/>
  <c r="BJ281" i="29"/>
  <c r="BK281" i="29"/>
  <c r="BL281" i="29"/>
  <c r="BM281" i="29"/>
  <c r="BN281" i="29"/>
  <c r="BO281" i="29"/>
  <c r="BP281" i="29"/>
  <c r="AH282" i="29"/>
  <c r="AL282" i="29"/>
  <c r="AM282" i="29"/>
  <c r="AN282" i="29"/>
  <c r="AO282" i="29"/>
  <c r="AP282" i="29"/>
  <c r="AQ282" i="29"/>
  <c r="AR282" i="29"/>
  <c r="AS282" i="29"/>
  <c r="AT282" i="29"/>
  <c r="AU282" i="29"/>
  <c r="AV282" i="29"/>
  <c r="AW282" i="29"/>
  <c r="AX282" i="29"/>
  <c r="AY282" i="29"/>
  <c r="AZ282" i="29"/>
  <c r="BA282" i="29"/>
  <c r="BB282" i="29"/>
  <c r="BC282" i="29"/>
  <c r="BD282" i="29"/>
  <c r="BE282" i="29"/>
  <c r="BF282" i="29"/>
  <c r="BG282" i="29"/>
  <c r="BH282" i="29"/>
  <c r="BI282" i="29"/>
  <c r="BJ282" i="29"/>
  <c r="BK282" i="29"/>
  <c r="BL282" i="29"/>
  <c r="BM282" i="29"/>
  <c r="BN282" i="29"/>
  <c r="BO282" i="29"/>
  <c r="BP282" i="29"/>
  <c r="AH283" i="29"/>
  <c r="AL283" i="29"/>
  <c r="AM283" i="29"/>
  <c r="AN283" i="29"/>
  <c r="AO283" i="29"/>
  <c r="AP283" i="29"/>
  <c r="AQ283" i="29"/>
  <c r="AR283" i="29"/>
  <c r="AS283" i="29"/>
  <c r="AT283" i="29"/>
  <c r="AU283" i="29"/>
  <c r="AV283" i="29"/>
  <c r="AW283" i="29"/>
  <c r="AX283" i="29"/>
  <c r="AY283" i="29"/>
  <c r="AZ283" i="29"/>
  <c r="BA283" i="29"/>
  <c r="BB283" i="29"/>
  <c r="BC283" i="29"/>
  <c r="BD283" i="29"/>
  <c r="BE283" i="29"/>
  <c r="BF283" i="29"/>
  <c r="BG283" i="29"/>
  <c r="BH283" i="29"/>
  <c r="BI283" i="29"/>
  <c r="BJ283" i="29"/>
  <c r="BK283" i="29"/>
  <c r="BL283" i="29"/>
  <c r="BM283" i="29"/>
  <c r="BN283" i="29"/>
  <c r="BO283" i="29"/>
  <c r="BP283" i="29"/>
  <c r="AH284" i="29"/>
  <c r="AL284" i="29"/>
  <c r="AM284" i="29"/>
  <c r="AN284" i="29"/>
  <c r="AO284" i="29"/>
  <c r="AP284" i="29"/>
  <c r="AQ284" i="29"/>
  <c r="AR284" i="29"/>
  <c r="AS284" i="29"/>
  <c r="AT284" i="29"/>
  <c r="AU284" i="29"/>
  <c r="AV284" i="29"/>
  <c r="AW284" i="29"/>
  <c r="AX284" i="29"/>
  <c r="AY284" i="29"/>
  <c r="AZ284" i="29"/>
  <c r="BA284" i="29"/>
  <c r="BB284" i="29"/>
  <c r="BC284" i="29"/>
  <c r="BD284" i="29"/>
  <c r="BE284" i="29"/>
  <c r="BF284" i="29"/>
  <c r="BG284" i="29"/>
  <c r="BH284" i="29"/>
  <c r="BI284" i="29"/>
  <c r="BJ284" i="29"/>
  <c r="BK284" i="29"/>
  <c r="BL284" i="29"/>
  <c r="BM284" i="29"/>
  <c r="BN284" i="29"/>
  <c r="BO284" i="29"/>
  <c r="BP284" i="29"/>
  <c r="AH285" i="29"/>
  <c r="AL285" i="29"/>
  <c r="AM285" i="29"/>
  <c r="AN285" i="29"/>
  <c r="AO285" i="29"/>
  <c r="AP285" i="29"/>
  <c r="AQ285" i="29"/>
  <c r="AR285" i="29"/>
  <c r="AS285" i="29"/>
  <c r="AT285" i="29"/>
  <c r="AU285" i="29"/>
  <c r="AV285" i="29"/>
  <c r="AW285" i="29"/>
  <c r="AX285" i="29"/>
  <c r="AY285" i="29"/>
  <c r="AZ285" i="29"/>
  <c r="BA285" i="29"/>
  <c r="BB285" i="29"/>
  <c r="BC285" i="29"/>
  <c r="BD285" i="29"/>
  <c r="BE285" i="29"/>
  <c r="BF285" i="29"/>
  <c r="BG285" i="29"/>
  <c r="BH285" i="29"/>
  <c r="BI285" i="29"/>
  <c r="BJ285" i="29"/>
  <c r="BK285" i="29"/>
  <c r="BL285" i="29"/>
  <c r="BM285" i="29"/>
  <c r="BN285" i="29"/>
  <c r="BO285" i="29"/>
  <c r="BP285" i="29"/>
  <c r="AH286" i="29"/>
  <c r="AL286" i="29"/>
  <c r="AM286" i="29"/>
  <c r="AN286" i="29"/>
  <c r="AO286" i="29"/>
  <c r="AP286" i="29"/>
  <c r="AQ286" i="29"/>
  <c r="AR286" i="29"/>
  <c r="AS286" i="29"/>
  <c r="AT286" i="29"/>
  <c r="AU286" i="29"/>
  <c r="AV286" i="29"/>
  <c r="AW286" i="29"/>
  <c r="AX286" i="29"/>
  <c r="AY286" i="29"/>
  <c r="AZ286" i="29"/>
  <c r="BA286" i="29"/>
  <c r="BB286" i="29"/>
  <c r="BC286" i="29"/>
  <c r="BD286" i="29"/>
  <c r="BE286" i="29"/>
  <c r="BF286" i="29"/>
  <c r="BG286" i="29"/>
  <c r="BH286" i="29"/>
  <c r="BI286" i="29"/>
  <c r="BJ286" i="29"/>
  <c r="BK286" i="29"/>
  <c r="BL286" i="29"/>
  <c r="BM286" i="29"/>
  <c r="BN286" i="29"/>
  <c r="BO286" i="29"/>
  <c r="BP286" i="29"/>
  <c r="AH287" i="29"/>
  <c r="AL287" i="29"/>
  <c r="AM287" i="29"/>
  <c r="AN287" i="29"/>
  <c r="AO287" i="29"/>
  <c r="AP287" i="29"/>
  <c r="AQ287" i="29"/>
  <c r="AR287" i="29"/>
  <c r="AS287" i="29"/>
  <c r="AT287" i="29"/>
  <c r="AU287" i="29"/>
  <c r="AV287" i="29"/>
  <c r="AW287" i="29"/>
  <c r="AX287" i="29"/>
  <c r="AY287" i="29"/>
  <c r="AZ287" i="29"/>
  <c r="BA287" i="29"/>
  <c r="BB287" i="29"/>
  <c r="BC287" i="29"/>
  <c r="BD287" i="29"/>
  <c r="BE287" i="29"/>
  <c r="BF287" i="29"/>
  <c r="BG287" i="29"/>
  <c r="BH287" i="29"/>
  <c r="BI287" i="29"/>
  <c r="BJ287" i="29"/>
  <c r="BK287" i="29"/>
  <c r="BL287" i="29"/>
  <c r="BM287" i="29"/>
  <c r="BN287" i="29"/>
  <c r="BO287" i="29"/>
  <c r="BP287" i="29"/>
  <c r="AH288" i="29"/>
  <c r="AL288" i="29"/>
  <c r="AM288" i="29"/>
  <c r="AN288" i="29"/>
  <c r="AO288" i="29"/>
  <c r="AP288" i="29"/>
  <c r="AQ288" i="29"/>
  <c r="AR288" i="29"/>
  <c r="AS288" i="29"/>
  <c r="AT288" i="29"/>
  <c r="AU288" i="29"/>
  <c r="AV288" i="29"/>
  <c r="AW288" i="29"/>
  <c r="AX288" i="29"/>
  <c r="AY288" i="29"/>
  <c r="AZ288" i="29"/>
  <c r="BA288" i="29"/>
  <c r="BB288" i="29"/>
  <c r="BC288" i="29"/>
  <c r="BD288" i="29"/>
  <c r="BE288" i="29"/>
  <c r="BF288" i="29"/>
  <c r="BG288" i="29"/>
  <c r="BH288" i="29"/>
  <c r="BI288" i="29"/>
  <c r="BJ288" i="29"/>
  <c r="BK288" i="29"/>
  <c r="BL288" i="29"/>
  <c r="BM288" i="29"/>
  <c r="BN288" i="29"/>
  <c r="BO288" i="29"/>
  <c r="BP288" i="29"/>
  <c r="AH289" i="29"/>
  <c r="AL289" i="29"/>
  <c r="AM289" i="29"/>
  <c r="AN289" i="29"/>
  <c r="AO289" i="29"/>
  <c r="AP289" i="29"/>
  <c r="AQ289" i="29"/>
  <c r="AR289" i="29"/>
  <c r="AS289" i="29"/>
  <c r="AT289" i="29"/>
  <c r="AU289" i="29"/>
  <c r="AV289" i="29"/>
  <c r="AW289" i="29"/>
  <c r="AX289" i="29"/>
  <c r="AY289" i="29"/>
  <c r="AZ289" i="29"/>
  <c r="BA289" i="29"/>
  <c r="BB289" i="29"/>
  <c r="BC289" i="29"/>
  <c r="BD289" i="29"/>
  <c r="BE289" i="29"/>
  <c r="BF289" i="29"/>
  <c r="BG289" i="29"/>
  <c r="BH289" i="29"/>
  <c r="BI289" i="29"/>
  <c r="BJ289" i="29"/>
  <c r="BK289" i="29"/>
  <c r="BL289" i="29"/>
  <c r="BM289" i="29"/>
  <c r="BN289" i="29"/>
  <c r="BO289" i="29"/>
  <c r="BP289" i="29"/>
  <c r="AH290" i="29"/>
  <c r="AL290" i="29"/>
  <c r="AM290" i="29"/>
  <c r="AN290" i="29"/>
  <c r="AO290" i="29"/>
  <c r="AP290" i="29"/>
  <c r="AQ290" i="29"/>
  <c r="AR290" i="29"/>
  <c r="AS290" i="29"/>
  <c r="AT290" i="29"/>
  <c r="AU290" i="29"/>
  <c r="AV290" i="29"/>
  <c r="AW290" i="29"/>
  <c r="AX290" i="29"/>
  <c r="AY290" i="29"/>
  <c r="AZ290" i="29"/>
  <c r="BA290" i="29"/>
  <c r="BB290" i="29"/>
  <c r="BC290" i="29"/>
  <c r="BD290" i="29"/>
  <c r="BE290" i="29"/>
  <c r="BF290" i="29"/>
  <c r="BG290" i="29"/>
  <c r="BH290" i="29"/>
  <c r="BI290" i="29"/>
  <c r="BJ290" i="29"/>
  <c r="BK290" i="29"/>
  <c r="BL290" i="29"/>
  <c r="BM290" i="29"/>
  <c r="BN290" i="29"/>
  <c r="BO290" i="29"/>
  <c r="BP290" i="29"/>
  <c r="AH291" i="29"/>
  <c r="AL291" i="29"/>
  <c r="AM291" i="29"/>
  <c r="AN291" i="29"/>
  <c r="AO291" i="29"/>
  <c r="AP291" i="29"/>
  <c r="AQ291" i="29"/>
  <c r="AR291" i="29"/>
  <c r="AS291" i="29"/>
  <c r="AT291" i="29"/>
  <c r="AU291" i="29"/>
  <c r="AV291" i="29"/>
  <c r="AW291" i="29"/>
  <c r="AX291" i="29"/>
  <c r="AY291" i="29"/>
  <c r="AZ291" i="29"/>
  <c r="BA291" i="29"/>
  <c r="BB291" i="29"/>
  <c r="BC291" i="29"/>
  <c r="BD291" i="29"/>
  <c r="BE291" i="29"/>
  <c r="BF291" i="29"/>
  <c r="BG291" i="29"/>
  <c r="BH291" i="29"/>
  <c r="BI291" i="29"/>
  <c r="BJ291" i="29"/>
  <c r="BK291" i="29"/>
  <c r="BL291" i="29"/>
  <c r="BM291" i="29"/>
  <c r="BN291" i="29"/>
  <c r="BO291" i="29"/>
  <c r="BP291" i="29"/>
  <c r="AH292" i="29"/>
  <c r="AL292" i="29"/>
  <c r="AM292" i="29"/>
  <c r="AN292" i="29"/>
  <c r="AO292" i="29"/>
  <c r="AP292" i="29"/>
  <c r="AQ292" i="29"/>
  <c r="AR292" i="29"/>
  <c r="AS292" i="29"/>
  <c r="AT292" i="29"/>
  <c r="AU292" i="29"/>
  <c r="AV292" i="29"/>
  <c r="AW292" i="29"/>
  <c r="AX292" i="29"/>
  <c r="AY292" i="29"/>
  <c r="AZ292" i="29"/>
  <c r="BA292" i="29"/>
  <c r="BB292" i="29"/>
  <c r="BC292" i="29"/>
  <c r="BD292" i="29"/>
  <c r="BE292" i="29"/>
  <c r="BF292" i="29"/>
  <c r="BG292" i="29"/>
  <c r="BH292" i="29"/>
  <c r="BI292" i="29"/>
  <c r="BJ292" i="29"/>
  <c r="BK292" i="29"/>
  <c r="BL292" i="29"/>
  <c r="BM292" i="29"/>
  <c r="BN292" i="29"/>
  <c r="BO292" i="29"/>
  <c r="BP292" i="29"/>
  <c r="AH293" i="29"/>
  <c r="AL293" i="29"/>
  <c r="AM293" i="29"/>
  <c r="AN293" i="29"/>
  <c r="AO293" i="29"/>
  <c r="AP293" i="29"/>
  <c r="AQ293" i="29"/>
  <c r="AR293" i="29"/>
  <c r="AS293" i="29"/>
  <c r="AT293" i="29"/>
  <c r="AU293" i="29"/>
  <c r="AV293" i="29"/>
  <c r="AW293" i="29"/>
  <c r="AX293" i="29"/>
  <c r="AY293" i="29"/>
  <c r="AZ293" i="29"/>
  <c r="BA293" i="29"/>
  <c r="BB293" i="29"/>
  <c r="BC293" i="29"/>
  <c r="BD293" i="29"/>
  <c r="BE293" i="29"/>
  <c r="BF293" i="29"/>
  <c r="BG293" i="29"/>
  <c r="BH293" i="29"/>
  <c r="BI293" i="29"/>
  <c r="BJ293" i="29"/>
  <c r="BK293" i="29"/>
  <c r="BL293" i="29"/>
  <c r="BM293" i="29"/>
  <c r="BN293" i="29"/>
  <c r="BO293" i="29"/>
  <c r="BP293" i="29"/>
  <c r="AH294" i="29"/>
  <c r="AL294" i="29"/>
  <c r="AM294" i="29"/>
  <c r="AN294" i="29"/>
  <c r="AO294" i="29"/>
  <c r="AP294" i="29"/>
  <c r="AQ294" i="29"/>
  <c r="AR294" i="29"/>
  <c r="AS294" i="29"/>
  <c r="AT294" i="29"/>
  <c r="AU294" i="29"/>
  <c r="AV294" i="29"/>
  <c r="AW294" i="29"/>
  <c r="AX294" i="29"/>
  <c r="AY294" i="29"/>
  <c r="AZ294" i="29"/>
  <c r="BA294" i="29"/>
  <c r="BB294" i="29"/>
  <c r="BC294" i="29"/>
  <c r="BD294" i="29"/>
  <c r="BE294" i="29"/>
  <c r="BF294" i="29"/>
  <c r="BG294" i="29"/>
  <c r="BH294" i="29"/>
  <c r="BI294" i="29"/>
  <c r="BJ294" i="29"/>
  <c r="BK294" i="29"/>
  <c r="BL294" i="29"/>
  <c r="BM294" i="29"/>
  <c r="BN294" i="29"/>
  <c r="BO294" i="29"/>
  <c r="BP294" i="29"/>
  <c r="AH295" i="29"/>
  <c r="AL295" i="29"/>
  <c r="AM295" i="29"/>
  <c r="AN295" i="29"/>
  <c r="AO295" i="29"/>
  <c r="AP295" i="29"/>
  <c r="AQ295" i="29"/>
  <c r="AR295" i="29"/>
  <c r="AS295" i="29"/>
  <c r="AT295" i="29"/>
  <c r="AU295" i="29"/>
  <c r="AV295" i="29"/>
  <c r="AW295" i="29"/>
  <c r="AX295" i="29"/>
  <c r="AY295" i="29"/>
  <c r="AZ295" i="29"/>
  <c r="BA295" i="29"/>
  <c r="BB295" i="29"/>
  <c r="BC295" i="29"/>
  <c r="BD295" i="29"/>
  <c r="BE295" i="29"/>
  <c r="BF295" i="29"/>
  <c r="BG295" i="29"/>
  <c r="BH295" i="29"/>
  <c r="BI295" i="29"/>
  <c r="BJ295" i="29"/>
  <c r="BK295" i="29"/>
  <c r="BL295" i="29"/>
  <c r="BM295" i="29"/>
  <c r="BN295" i="29"/>
  <c r="BO295" i="29"/>
  <c r="BP295" i="29"/>
  <c r="AH296" i="29"/>
  <c r="AL296" i="29"/>
  <c r="AM296" i="29"/>
  <c r="AN296" i="29"/>
  <c r="AO296" i="29"/>
  <c r="AP296" i="29"/>
  <c r="AQ296" i="29"/>
  <c r="AR296" i="29"/>
  <c r="AS296" i="29"/>
  <c r="AT296" i="29"/>
  <c r="AU296" i="29"/>
  <c r="AV296" i="29"/>
  <c r="AW296" i="29"/>
  <c r="AX296" i="29"/>
  <c r="AY296" i="29"/>
  <c r="AZ296" i="29"/>
  <c r="BA296" i="29"/>
  <c r="BB296" i="29"/>
  <c r="BC296" i="29"/>
  <c r="BD296" i="29"/>
  <c r="BE296" i="29"/>
  <c r="BF296" i="29"/>
  <c r="BG296" i="29"/>
  <c r="BH296" i="29"/>
  <c r="BI296" i="29"/>
  <c r="BJ296" i="29"/>
  <c r="BK296" i="29"/>
  <c r="BL296" i="29"/>
  <c r="BM296" i="29"/>
  <c r="BN296" i="29"/>
  <c r="BO296" i="29"/>
  <c r="BP296" i="29"/>
  <c r="AH297" i="29"/>
  <c r="AL297" i="29"/>
  <c r="AM297" i="29"/>
  <c r="AN297" i="29"/>
  <c r="AO297" i="29"/>
  <c r="AP297" i="29"/>
  <c r="AQ297" i="29"/>
  <c r="AR297" i="29"/>
  <c r="AS297" i="29"/>
  <c r="AT297" i="29"/>
  <c r="AU297" i="29"/>
  <c r="AV297" i="29"/>
  <c r="AW297" i="29"/>
  <c r="AX297" i="29"/>
  <c r="AY297" i="29"/>
  <c r="AZ297" i="29"/>
  <c r="BA297" i="29"/>
  <c r="BB297" i="29"/>
  <c r="BC297" i="29"/>
  <c r="BD297" i="29"/>
  <c r="BE297" i="29"/>
  <c r="BF297" i="29"/>
  <c r="BG297" i="29"/>
  <c r="BH297" i="29"/>
  <c r="BI297" i="29"/>
  <c r="BJ297" i="29"/>
  <c r="BK297" i="29"/>
  <c r="BL297" i="29"/>
  <c r="BM297" i="29"/>
  <c r="BN297" i="29"/>
  <c r="BO297" i="29"/>
  <c r="BP297" i="29"/>
  <c r="AH298" i="29"/>
  <c r="AL298" i="29"/>
  <c r="AM298" i="29"/>
  <c r="AN298" i="29"/>
  <c r="AO298" i="29"/>
  <c r="AP298" i="29"/>
  <c r="AQ298" i="29"/>
  <c r="AR298" i="29"/>
  <c r="AS298" i="29"/>
  <c r="AT298" i="29"/>
  <c r="AU298" i="29"/>
  <c r="AV298" i="29"/>
  <c r="AW298" i="29"/>
  <c r="AX298" i="29"/>
  <c r="AY298" i="29"/>
  <c r="AZ298" i="29"/>
  <c r="BA298" i="29"/>
  <c r="BB298" i="29"/>
  <c r="BC298" i="29"/>
  <c r="BD298" i="29"/>
  <c r="BE298" i="29"/>
  <c r="BF298" i="29"/>
  <c r="BG298" i="29"/>
  <c r="BH298" i="29"/>
  <c r="BI298" i="29"/>
  <c r="BJ298" i="29"/>
  <c r="BK298" i="29"/>
  <c r="BL298" i="29"/>
  <c r="BM298" i="29"/>
  <c r="BN298" i="29"/>
  <c r="BO298" i="29"/>
  <c r="BP298" i="29"/>
  <c r="AH299" i="29"/>
  <c r="AL299" i="29"/>
  <c r="AM299" i="29"/>
  <c r="AN299" i="29"/>
  <c r="AO299" i="29"/>
  <c r="AP299" i="29"/>
  <c r="AQ299" i="29"/>
  <c r="AR299" i="29"/>
  <c r="AS299" i="29"/>
  <c r="AT299" i="29"/>
  <c r="AU299" i="29"/>
  <c r="AV299" i="29"/>
  <c r="AW299" i="29"/>
  <c r="AX299" i="29"/>
  <c r="AY299" i="29"/>
  <c r="AZ299" i="29"/>
  <c r="BA299" i="29"/>
  <c r="BB299" i="29"/>
  <c r="BC299" i="29"/>
  <c r="BD299" i="29"/>
  <c r="BE299" i="29"/>
  <c r="BF299" i="29"/>
  <c r="BG299" i="29"/>
  <c r="BH299" i="29"/>
  <c r="BI299" i="29"/>
  <c r="BJ299" i="29"/>
  <c r="BK299" i="29"/>
  <c r="BL299" i="29"/>
  <c r="BM299" i="29"/>
  <c r="BN299" i="29"/>
  <c r="BO299" i="29"/>
  <c r="BP299" i="29"/>
  <c r="AH300" i="29"/>
  <c r="AL300" i="29"/>
  <c r="AM300" i="29"/>
  <c r="AN300" i="29"/>
  <c r="AO300" i="29"/>
  <c r="AP300" i="29"/>
  <c r="AQ300" i="29"/>
  <c r="AR300" i="29"/>
  <c r="AS300" i="29"/>
  <c r="AT300" i="29"/>
  <c r="AU300" i="29"/>
  <c r="AV300" i="29"/>
  <c r="AW300" i="29"/>
  <c r="AX300" i="29"/>
  <c r="AY300" i="29"/>
  <c r="AZ300" i="29"/>
  <c r="BA300" i="29"/>
  <c r="BB300" i="29"/>
  <c r="BC300" i="29"/>
  <c r="BD300" i="29"/>
  <c r="BE300" i="29"/>
  <c r="BF300" i="29"/>
  <c r="BG300" i="29"/>
  <c r="BH300" i="29"/>
  <c r="BI300" i="29"/>
  <c r="BJ300" i="29"/>
  <c r="BK300" i="29"/>
  <c r="BL300" i="29"/>
  <c r="BM300" i="29"/>
  <c r="BN300" i="29"/>
  <c r="BO300" i="29"/>
  <c r="BP300" i="29"/>
  <c r="AH301" i="29"/>
  <c r="AL301" i="29"/>
  <c r="AM301" i="29"/>
  <c r="AN301" i="29"/>
  <c r="AO301" i="29"/>
  <c r="AP301" i="29"/>
  <c r="AQ301" i="29"/>
  <c r="AR301" i="29"/>
  <c r="AS301" i="29"/>
  <c r="AT301" i="29"/>
  <c r="AU301" i="29"/>
  <c r="AV301" i="29"/>
  <c r="AW301" i="29"/>
  <c r="AX301" i="29"/>
  <c r="AY301" i="29"/>
  <c r="AZ301" i="29"/>
  <c r="BA301" i="29"/>
  <c r="BB301" i="29"/>
  <c r="BC301" i="29"/>
  <c r="BD301" i="29"/>
  <c r="BE301" i="29"/>
  <c r="BF301" i="29"/>
  <c r="BG301" i="29"/>
  <c r="BH301" i="29"/>
  <c r="BI301" i="29"/>
  <c r="BJ301" i="29"/>
  <c r="BK301" i="29"/>
  <c r="BL301" i="29"/>
  <c r="BM301" i="29"/>
  <c r="BN301" i="29"/>
  <c r="BO301" i="29"/>
  <c r="BP301" i="29"/>
  <c r="AH302" i="29"/>
  <c r="AL302" i="29"/>
  <c r="AM302" i="29"/>
  <c r="AN302" i="29"/>
  <c r="AO302" i="29"/>
  <c r="AP302" i="29"/>
  <c r="AQ302" i="29"/>
  <c r="AR302" i="29"/>
  <c r="AS302" i="29"/>
  <c r="AT302" i="29"/>
  <c r="AU302" i="29"/>
  <c r="AV302" i="29"/>
  <c r="AW302" i="29"/>
  <c r="AX302" i="29"/>
  <c r="AY302" i="29"/>
  <c r="AZ302" i="29"/>
  <c r="BA302" i="29"/>
  <c r="BB302" i="29"/>
  <c r="BC302" i="29"/>
  <c r="BD302" i="29"/>
  <c r="BE302" i="29"/>
  <c r="BF302" i="29"/>
  <c r="BG302" i="29"/>
  <c r="BH302" i="29"/>
  <c r="BI302" i="29"/>
  <c r="BJ302" i="29"/>
  <c r="BK302" i="29"/>
  <c r="BL302" i="29"/>
  <c r="BM302" i="29"/>
  <c r="BN302" i="29"/>
  <c r="BO302" i="29"/>
  <c r="BP302" i="29"/>
  <c r="AH303" i="29"/>
  <c r="AL303" i="29"/>
  <c r="AM303" i="29"/>
  <c r="AN303" i="29"/>
  <c r="AO303" i="29"/>
  <c r="AP303" i="29"/>
  <c r="AQ303" i="29"/>
  <c r="AR303" i="29"/>
  <c r="AS303" i="29"/>
  <c r="AT303" i="29"/>
  <c r="AU303" i="29"/>
  <c r="AV303" i="29"/>
  <c r="AW303" i="29"/>
  <c r="AX303" i="29"/>
  <c r="AY303" i="29"/>
  <c r="AZ303" i="29"/>
  <c r="BA303" i="29"/>
  <c r="BB303" i="29"/>
  <c r="BC303" i="29"/>
  <c r="BD303" i="29"/>
  <c r="BE303" i="29"/>
  <c r="BF303" i="29"/>
  <c r="BG303" i="29"/>
  <c r="BH303" i="29"/>
  <c r="BI303" i="29"/>
  <c r="BJ303" i="29"/>
  <c r="BK303" i="29"/>
  <c r="BL303" i="29"/>
  <c r="BM303" i="29"/>
  <c r="BN303" i="29"/>
  <c r="BO303" i="29"/>
  <c r="BP303" i="29"/>
  <c r="AH304" i="29"/>
  <c r="AL304" i="29"/>
  <c r="AM304" i="29"/>
  <c r="AN304" i="29"/>
  <c r="AO304" i="29"/>
  <c r="AP304" i="29"/>
  <c r="AQ304" i="29"/>
  <c r="AR304" i="29"/>
  <c r="AS304" i="29"/>
  <c r="AT304" i="29"/>
  <c r="AU304" i="29"/>
  <c r="AV304" i="29"/>
  <c r="AW304" i="29"/>
  <c r="AX304" i="29"/>
  <c r="AY304" i="29"/>
  <c r="AZ304" i="29"/>
  <c r="BA304" i="29"/>
  <c r="BB304" i="29"/>
  <c r="BC304" i="29"/>
  <c r="BD304" i="29"/>
  <c r="BE304" i="29"/>
  <c r="BF304" i="29"/>
  <c r="BG304" i="29"/>
  <c r="BH304" i="29"/>
  <c r="BI304" i="29"/>
  <c r="BJ304" i="29"/>
  <c r="BK304" i="29"/>
  <c r="BL304" i="29"/>
  <c r="BM304" i="29"/>
  <c r="BN304" i="29"/>
  <c r="BO304" i="29"/>
  <c r="BP304" i="29"/>
  <c r="AH305" i="29"/>
  <c r="AL305" i="29"/>
  <c r="AM305" i="29"/>
  <c r="AN305" i="29"/>
  <c r="AO305" i="29"/>
  <c r="AP305" i="29"/>
  <c r="AQ305" i="29"/>
  <c r="AR305" i="29"/>
  <c r="AS305" i="29"/>
  <c r="AT305" i="29"/>
  <c r="AU305" i="29"/>
  <c r="AV305" i="29"/>
  <c r="AW305" i="29"/>
  <c r="AX305" i="29"/>
  <c r="AY305" i="29"/>
  <c r="AZ305" i="29"/>
  <c r="BA305" i="29"/>
  <c r="BB305" i="29"/>
  <c r="BC305" i="29"/>
  <c r="BD305" i="29"/>
  <c r="BE305" i="29"/>
  <c r="BF305" i="29"/>
  <c r="BG305" i="29"/>
  <c r="BH305" i="29"/>
  <c r="BI305" i="29"/>
  <c r="BJ305" i="29"/>
  <c r="BK305" i="29"/>
  <c r="BL305" i="29"/>
  <c r="BM305" i="29"/>
  <c r="BN305" i="29"/>
  <c r="BO305" i="29"/>
  <c r="BP305" i="29"/>
  <c r="AH306" i="29"/>
  <c r="AL306" i="29"/>
  <c r="AM306" i="29"/>
  <c r="AN306" i="29"/>
  <c r="AO306" i="29"/>
  <c r="AP306" i="29"/>
  <c r="AQ306" i="29"/>
  <c r="AR306" i="29"/>
  <c r="AS306" i="29"/>
  <c r="AT306" i="29"/>
  <c r="AU306" i="29"/>
  <c r="AV306" i="29"/>
  <c r="AW306" i="29"/>
  <c r="AX306" i="29"/>
  <c r="AY306" i="29"/>
  <c r="AZ306" i="29"/>
  <c r="BA306" i="29"/>
  <c r="BB306" i="29"/>
  <c r="BC306" i="29"/>
  <c r="BD306" i="29"/>
  <c r="BE306" i="29"/>
  <c r="BF306" i="29"/>
  <c r="BG306" i="29"/>
  <c r="BH306" i="29"/>
  <c r="BI306" i="29"/>
  <c r="BJ306" i="29"/>
  <c r="BK306" i="29"/>
  <c r="BL306" i="29"/>
  <c r="BM306" i="29"/>
  <c r="BN306" i="29"/>
  <c r="BO306" i="29"/>
  <c r="BP306" i="29"/>
  <c r="AH307" i="29"/>
  <c r="AL307" i="29"/>
  <c r="AM307" i="29"/>
  <c r="AN307" i="29"/>
  <c r="AO307" i="29"/>
  <c r="AP307" i="29"/>
  <c r="AQ307" i="29"/>
  <c r="AR307" i="29"/>
  <c r="AS307" i="29"/>
  <c r="AT307" i="29"/>
  <c r="AU307" i="29"/>
  <c r="AV307" i="29"/>
  <c r="AW307" i="29"/>
  <c r="AX307" i="29"/>
  <c r="AY307" i="29"/>
  <c r="AZ307" i="29"/>
  <c r="BA307" i="29"/>
  <c r="BB307" i="29"/>
  <c r="BC307" i="29"/>
  <c r="BD307" i="29"/>
  <c r="BE307" i="29"/>
  <c r="BF307" i="29"/>
  <c r="BG307" i="29"/>
  <c r="BH307" i="29"/>
  <c r="BI307" i="29"/>
  <c r="BJ307" i="29"/>
  <c r="BK307" i="29"/>
  <c r="BL307" i="29"/>
  <c r="BM307" i="29"/>
  <c r="BN307" i="29"/>
  <c r="BO307" i="29"/>
  <c r="BP307" i="29"/>
  <c r="AH308" i="29"/>
  <c r="AL308" i="29"/>
  <c r="AM308" i="29"/>
  <c r="AN308" i="29"/>
  <c r="AO308" i="29"/>
  <c r="AP308" i="29"/>
  <c r="AQ308" i="29"/>
  <c r="AR308" i="29"/>
  <c r="AS308" i="29"/>
  <c r="AT308" i="29"/>
  <c r="AU308" i="29"/>
  <c r="AV308" i="29"/>
  <c r="AW308" i="29"/>
  <c r="AX308" i="29"/>
  <c r="AY308" i="29"/>
  <c r="AZ308" i="29"/>
  <c r="BA308" i="29"/>
  <c r="BB308" i="29"/>
  <c r="BC308" i="29"/>
  <c r="BD308" i="29"/>
  <c r="BE308" i="29"/>
  <c r="BF308" i="29"/>
  <c r="BG308" i="29"/>
  <c r="BH308" i="29"/>
  <c r="BI308" i="29"/>
  <c r="BJ308" i="29"/>
  <c r="BK308" i="29"/>
  <c r="BL308" i="29"/>
  <c r="BM308" i="29"/>
  <c r="BN308" i="29"/>
  <c r="BO308" i="29"/>
  <c r="BP308" i="29"/>
  <c r="AH309" i="29"/>
  <c r="AL309" i="29"/>
  <c r="AM309" i="29"/>
  <c r="AN309" i="29"/>
  <c r="AO309" i="29"/>
  <c r="AP309" i="29"/>
  <c r="AQ309" i="29"/>
  <c r="AR309" i="29"/>
  <c r="AS309" i="29"/>
  <c r="AT309" i="29"/>
  <c r="AU309" i="29"/>
  <c r="AV309" i="29"/>
  <c r="AW309" i="29"/>
  <c r="AX309" i="29"/>
  <c r="AY309" i="29"/>
  <c r="AZ309" i="29"/>
  <c r="BA309" i="29"/>
  <c r="BB309" i="29"/>
  <c r="BC309" i="29"/>
  <c r="BD309" i="29"/>
  <c r="BE309" i="29"/>
  <c r="BF309" i="29"/>
  <c r="BG309" i="29"/>
  <c r="BH309" i="29"/>
  <c r="BI309" i="29"/>
  <c r="BJ309" i="29"/>
  <c r="BK309" i="29"/>
  <c r="BL309" i="29"/>
  <c r="BM309" i="29"/>
  <c r="BN309" i="29"/>
  <c r="BO309" i="29"/>
  <c r="BP309" i="29"/>
  <c r="AH310" i="29"/>
  <c r="AL310" i="29"/>
  <c r="AM310" i="29"/>
  <c r="AN310" i="29"/>
  <c r="AO310" i="29"/>
  <c r="AP310" i="29"/>
  <c r="AQ310" i="29"/>
  <c r="AR310" i="29"/>
  <c r="AS310" i="29"/>
  <c r="AT310" i="29"/>
  <c r="AU310" i="29"/>
  <c r="AV310" i="29"/>
  <c r="AW310" i="29"/>
  <c r="AX310" i="29"/>
  <c r="AY310" i="29"/>
  <c r="AZ310" i="29"/>
  <c r="BA310" i="29"/>
  <c r="BB310" i="29"/>
  <c r="BC310" i="29"/>
  <c r="BD310" i="29"/>
  <c r="BE310" i="29"/>
  <c r="BF310" i="29"/>
  <c r="BG310" i="29"/>
  <c r="BH310" i="29"/>
  <c r="BI310" i="29"/>
  <c r="BJ310" i="29"/>
  <c r="BK310" i="29"/>
  <c r="BL310" i="29"/>
  <c r="BM310" i="29"/>
  <c r="BN310" i="29"/>
  <c r="BO310" i="29"/>
  <c r="BP310" i="29"/>
  <c r="AH311" i="29"/>
  <c r="AL311" i="29"/>
  <c r="AM311" i="29"/>
  <c r="AN311" i="29"/>
  <c r="AO311" i="29"/>
  <c r="AP311" i="29"/>
  <c r="AQ311" i="29"/>
  <c r="AR311" i="29"/>
  <c r="AS311" i="29"/>
  <c r="AT311" i="29"/>
  <c r="AU311" i="29"/>
  <c r="AV311" i="29"/>
  <c r="AW311" i="29"/>
  <c r="AX311" i="29"/>
  <c r="AY311" i="29"/>
  <c r="AZ311" i="29"/>
  <c r="BA311" i="29"/>
  <c r="BB311" i="29"/>
  <c r="BC311" i="29"/>
  <c r="BD311" i="29"/>
  <c r="BE311" i="29"/>
  <c r="BF311" i="29"/>
  <c r="BG311" i="29"/>
  <c r="BH311" i="29"/>
  <c r="BI311" i="29"/>
  <c r="BJ311" i="29"/>
  <c r="BK311" i="29"/>
  <c r="BL311" i="29"/>
  <c r="BM311" i="29"/>
  <c r="BN311" i="29"/>
  <c r="BO311" i="29"/>
  <c r="BP311" i="29"/>
  <c r="AH312" i="29"/>
  <c r="AL312" i="29"/>
  <c r="AM312" i="29"/>
  <c r="AN312" i="29"/>
  <c r="AO312" i="29"/>
  <c r="AP312" i="29"/>
  <c r="AQ312" i="29"/>
  <c r="AR312" i="29"/>
  <c r="AS312" i="29"/>
  <c r="AT312" i="29"/>
  <c r="AU312" i="29"/>
  <c r="AV312" i="29"/>
  <c r="AW312" i="29"/>
  <c r="AX312" i="29"/>
  <c r="AY312" i="29"/>
  <c r="AZ312" i="29"/>
  <c r="BA312" i="29"/>
  <c r="BB312" i="29"/>
  <c r="BC312" i="29"/>
  <c r="BD312" i="29"/>
  <c r="BE312" i="29"/>
  <c r="BF312" i="29"/>
  <c r="BG312" i="29"/>
  <c r="BH312" i="29"/>
  <c r="BI312" i="29"/>
  <c r="BJ312" i="29"/>
  <c r="BK312" i="29"/>
  <c r="BL312" i="29"/>
  <c r="BM312" i="29"/>
  <c r="BN312" i="29"/>
  <c r="BO312" i="29"/>
  <c r="BP312" i="29"/>
  <c r="AH313" i="29"/>
  <c r="AL313" i="29"/>
  <c r="AM313" i="29"/>
  <c r="AN313" i="29"/>
  <c r="AO313" i="29"/>
  <c r="AP313" i="29"/>
  <c r="AQ313" i="29"/>
  <c r="AR313" i="29"/>
  <c r="AS313" i="29"/>
  <c r="AT313" i="29"/>
  <c r="AU313" i="29"/>
  <c r="AV313" i="29"/>
  <c r="AW313" i="29"/>
  <c r="AX313" i="29"/>
  <c r="AY313" i="29"/>
  <c r="AZ313" i="29"/>
  <c r="BA313" i="29"/>
  <c r="BB313" i="29"/>
  <c r="BC313" i="29"/>
  <c r="BD313" i="29"/>
  <c r="BE313" i="29"/>
  <c r="BF313" i="29"/>
  <c r="BG313" i="29"/>
  <c r="BH313" i="29"/>
  <c r="BI313" i="29"/>
  <c r="BJ313" i="29"/>
  <c r="BK313" i="29"/>
  <c r="BL313" i="29"/>
  <c r="BM313" i="29"/>
  <c r="BN313" i="29"/>
  <c r="BO313" i="29"/>
  <c r="BP313" i="29"/>
  <c r="AH314" i="29"/>
  <c r="AL314" i="29"/>
  <c r="AM314" i="29"/>
  <c r="AN314" i="29"/>
  <c r="AO314" i="29"/>
  <c r="AP314" i="29"/>
  <c r="AQ314" i="29"/>
  <c r="AR314" i="29"/>
  <c r="AS314" i="29"/>
  <c r="AT314" i="29"/>
  <c r="AU314" i="29"/>
  <c r="AV314" i="29"/>
  <c r="AW314" i="29"/>
  <c r="AX314" i="29"/>
  <c r="AY314" i="29"/>
  <c r="AZ314" i="29"/>
  <c r="BA314" i="29"/>
  <c r="BB314" i="29"/>
  <c r="BC314" i="29"/>
  <c r="BD314" i="29"/>
  <c r="BE314" i="29"/>
  <c r="BF314" i="29"/>
  <c r="BG314" i="29"/>
  <c r="BH314" i="29"/>
  <c r="BI314" i="29"/>
  <c r="BJ314" i="29"/>
  <c r="BK314" i="29"/>
  <c r="BL314" i="29"/>
  <c r="BM314" i="29"/>
  <c r="BN314" i="29"/>
  <c r="BO314" i="29"/>
  <c r="BP314" i="29"/>
  <c r="AH315" i="29"/>
  <c r="AL315" i="29"/>
  <c r="AM315" i="29"/>
  <c r="AN315" i="29"/>
  <c r="AO315" i="29"/>
  <c r="AP315" i="29"/>
  <c r="AQ315" i="29"/>
  <c r="AR315" i="29"/>
  <c r="AS315" i="29"/>
  <c r="AT315" i="29"/>
  <c r="AU315" i="29"/>
  <c r="AV315" i="29"/>
  <c r="AW315" i="29"/>
  <c r="AX315" i="29"/>
  <c r="AY315" i="29"/>
  <c r="AZ315" i="29"/>
  <c r="BA315" i="29"/>
  <c r="BB315" i="29"/>
  <c r="BC315" i="29"/>
  <c r="BD315" i="29"/>
  <c r="BE315" i="29"/>
  <c r="BF315" i="29"/>
  <c r="BG315" i="29"/>
  <c r="BH315" i="29"/>
  <c r="BI315" i="29"/>
  <c r="BJ315" i="29"/>
  <c r="BK315" i="29"/>
  <c r="BL315" i="29"/>
  <c r="BM315" i="29"/>
  <c r="BN315" i="29"/>
  <c r="BO315" i="29"/>
  <c r="BP315" i="29"/>
  <c r="AH316" i="29"/>
  <c r="AL316" i="29"/>
  <c r="AM316" i="29"/>
  <c r="AN316" i="29"/>
  <c r="AO316" i="29"/>
  <c r="AP316" i="29"/>
  <c r="AQ316" i="29"/>
  <c r="AR316" i="29"/>
  <c r="AS316" i="29"/>
  <c r="AT316" i="29"/>
  <c r="AU316" i="29"/>
  <c r="AV316" i="29"/>
  <c r="AW316" i="29"/>
  <c r="AX316" i="29"/>
  <c r="AY316" i="29"/>
  <c r="AZ316" i="29"/>
  <c r="BA316" i="29"/>
  <c r="BB316" i="29"/>
  <c r="BC316" i="29"/>
  <c r="BD316" i="29"/>
  <c r="BE316" i="29"/>
  <c r="BF316" i="29"/>
  <c r="BG316" i="29"/>
  <c r="BH316" i="29"/>
  <c r="BI316" i="29"/>
  <c r="BJ316" i="29"/>
  <c r="BK316" i="29"/>
  <c r="BL316" i="29"/>
  <c r="BM316" i="29"/>
  <c r="BN316" i="29"/>
  <c r="BO316" i="29"/>
  <c r="BP316" i="29"/>
  <c r="AH317" i="29"/>
  <c r="AL317" i="29"/>
  <c r="AM317" i="29"/>
  <c r="AN317" i="29"/>
  <c r="AO317" i="29"/>
  <c r="AP317" i="29"/>
  <c r="AQ317" i="29"/>
  <c r="AR317" i="29"/>
  <c r="AS317" i="29"/>
  <c r="AT317" i="29"/>
  <c r="AU317" i="29"/>
  <c r="AV317" i="29"/>
  <c r="AW317" i="29"/>
  <c r="AX317" i="29"/>
  <c r="AY317" i="29"/>
  <c r="AZ317" i="29"/>
  <c r="BA317" i="29"/>
  <c r="BB317" i="29"/>
  <c r="BC317" i="29"/>
  <c r="BD317" i="29"/>
  <c r="BE317" i="29"/>
  <c r="BF317" i="29"/>
  <c r="BG317" i="29"/>
  <c r="BH317" i="29"/>
  <c r="BI317" i="29"/>
  <c r="BJ317" i="29"/>
  <c r="BK317" i="29"/>
  <c r="BL317" i="29"/>
  <c r="BM317" i="29"/>
  <c r="BN317" i="29"/>
  <c r="BO317" i="29"/>
  <c r="BP317" i="29"/>
  <c r="AH318" i="29"/>
  <c r="AL318" i="29"/>
  <c r="AM318" i="29"/>
  <c r="AN318" i="29"/>
  <c r="AO318" i="29"/>
  <c r="AP318" i="29"/>
  <c r="AQ318" i="29"/>
  <c r="AR318" i="29"/>
  <c r="AS318" i="29"/>
  <c r="AT318" i="29"/>
  <c r="AU318" i="29"/>
  <c r="AV318" i="29"/>
  <c r="AW318" i="29"/>
  <c r="AX318" i="29"/>
  <c r="AY318" i="29"/>
  <c r="AZ318" i="29"/>
  <c r="BA318" i="29"/>
  <c r="BB318" i="29"/>
  <c r="BC318" i="29"/>
  <c r="BD318" i="29"/>
  <c r="BE318" i="29"/>
  <c r="BF318" i="29"/>
  <c r="BG318" i="29"/>
  <c r="BH318" i="29"/>
  <c r="BI318" i="29"/>
  <c r="BJ318" i="29"/>
  <c r="BK318" i="29"/>
  <c r="BL318" i="29"/>
  <c r="BM318" i="29"/>
  <c r="BN318" i="29"/>
  <c r="BO318" i="29"/>
  <c r="BP318" i="29"/>
  <c r="AH319" i="29"/>
  <c r="AL319" i="29"/>
  <c r="AM319" i="29"/>
  <c r="AN319" i="29"/>
  <c r="AO319" i="29"/>
  <c r="AP319" i="29"/>
  <c r="AQ319" i="29"/>
  <c r="AR319" i="29"/>
  <c r="AS319" i="29"/>
  <c r="AT319" i="29"/>
  <c r="AU319" i="29"/>
  <c r="AV319" i="29"/>
  <c r="AW319" i="29"/>
  <c r="AX319" i="29"/>
  <c r="AY319" i="29"/>
  <c r="AZ319" i="29"/>
  <c r="BA319" i="29"/>
  <c r="BB319" i="29"/>
  <c r="BC319" i="29"/>
  <c r="BD319" i="29"/>
  <c r="BE319" i="29"/>
  <c r="BF319" i="29"/>
  <c r="BG319" i="29"/>
  <c r="BH319" i="29"/>
  <c r="BI319" i="29"/>
  <c r="BJ319" i="29"/>
  <c r="BK319" i="29"/>
  <c r="BL319" i="29"/>
  <c r="BM319" i="29"/>
  <c r="BN319" i="29"/>
  <c r="BO319" i="29"/>
  <c r="BP319" i="29"/>
  <c r="AH320" i="29"/>
  <c r="AL320" i="29"/>
  <c r="AM320" i="29"/>
  <c r="AN320" i="29"/>
  <c r="AO320" i="29"/>
  <c r="AP320" i="29"/>
  <c r="AQ320" i="29"/>
  <c r="AR320" i="29"/>
  <c r="AS320" i="29"/>
  <c r="AT320" i="29"/>
  <c r="AU320" i="29"/>
  <c r="AV320" i="29"/>
  <c r="AW320" i="29"/>
  <c r="AX320" i="29"/>
  <c r="AY320" i="29"/>
  <c r="AZ320" i="29"/>
  <c r="BA320" i="29"/>
  <c r="BB320" i="29"/>
  <c r="BC320" i="29"/>
  <c r="BD320" i="29"/>
  <c r="BE320" i="29"/>
  <c r="BF320" i="29"/>
  <c r="BG320" i="29"/>
  <c r="BH320" i="29"/>
  <c r="BI320" i="29"/>
  <c r="BJ320" i="29"/>
  <c r="BK320" i="29"/>
  <c r="BL320" i="29"/>
  <c r="BM320" i="29"/>
  <c r="BN320" i="29"/>
  <c r="BO320" i="29"/>
  <c r="BP320" i="29"/>
  <c r="AH321" i="29"/>
  <c r="AL321" i="29"/>
  <c r="AM321" i="29"/>
  <c r="AN321" i="29"/>
  <c r="AO321" i="29"/>
  <c r="AP321" i="29"/>
  <c r="AQ321" i="29"/>
  <c r="AR321" i="29"/>
  <c r="AS321" i="29"/>
  <c r="AT321" i="29"/>
  <c r="AU321" i="29"/>
  <c r="AV321" i="29"/>
  <c r="AW321" i="29"/>
  <c r="AX321" i="29"/>
  <c r="AY321" i="29"/>
  <c r="AZ321" i="29"/>
  <c r="BA321" i="29"/>
  <c r="BB321" i="29"/>
  <c r="BC321" i="29"/>
  <c r="BD321" i="29"/>
  <c r="BE321" i="29"/>
  <c r="BF321" i="29"/>
  <c r="BG321" i="29"/>
  <c r="BH321" i="29"/>
  <c r="BI321" i="29"/>
  <c r="BJ321" i="29"/>
  <c r="BK321" i="29"/>
  <c r="BL321" i="29"/>
  <c r="BM321" i="29"/>
  <c r="BN321" i="29"/>
  <c r="BO321" i="29"/>
  <c r="BP321" i="29"/>
  <c r="AH322" i="29"/>
  <c r="AL322" i="29"/>
  <c r="AM322" i="29"/>
  <c r="AN322" i="29"/>
  <c r="AO322" i="29"/>
  <c r="AP322" i="29"/>
  <c r="AQ322" i="29"/>
  <c r="AR322" i="29"/>
  <c r="AS322" i="29"/>
  <c r="AT322" i="29"/>
  <c r="AU322" i="29"/>
  <c r="AV322" i="29"/>
  <c r="AW322" i="29"/>
  <c r="AX322" i="29"/>
  <c r="AY322" i="29"/>
  <c r="AZ322" i="29"/>
  <c r="BA322" i="29"/>
  <c r="BB322" i="29"/>
  <c r="BC322" i="29"/>
  <c r="BD322" i="29"/>
  <c r="BE322" i="29"/>
  <c r="BF322" i="29"/>
  <c r="BG322" i="29"/>
  <c r="BH322" i="29"/>
  <c r="BI322" i="29"/>
  <c r="BJ322" i="29"/>
  <c r="BK322" i="29"/>
  <c r="BL322" i="29"/>
  <c r="BM322" i="29"/>
  <c r="BN322" i="29"/>
  <c r="BO322" i="29"/>
  <c r="BP322" i="29"/>
  <c r="AH323" i="29"/>
  <c r="AL323" i="29"/>
  <c r="AM323" i="29"/>
  <c r="AN323" i="29"/>
  <c r="AO323" i="29"/>
  <c r="AP323" i="29"/>
  <c r="AQ323" i="29"/>
  <c r="AR323" i="29"/>
  <c r="AS323" i="29"/>
  <c r="AT323" i="29"/>
  <c r="AU323" i="29"/>
  <c r="AV323" i="29"/>
  <c r="AW323" i="29"/>
  <c r="AX323" i="29"/>
  <c r="AY323" i="29"/>
  <c r="AZ323" i="29"/>
  <c r="BA323" i="29"/>
  <c r="BB323" i="29"/>
  <c r="BC323" i="29"/>
  <c r="BD323" i="29"/>
  <c r="BE323" i="29"/>
  <c r="BF323" i="29"/>
  <c r="BG323" i="29"/>
  <c r="BH323" i="29"/>
  <c r="BI323" i="29"/>
  <c r="BJ323" i="29"/>
  <c r="BK323" i="29"/>
  <c r="BL323" i="29"/>
  <c r="BM323" i="29"/>
  <c r="BN323" i="29"/>
  <c r="BO323" i="29"/>
  <c r="BP323" i="29"/>
  <c r="AH324" i="29"/>
  <c r="AL324" i="29"/>
  <c r="AM324" i="29"/>
  <c r="AN324" i="29"/>
  <c r="AO324" i="29"/>
  <c r="AP324" i="29"/>
  <c r="AQ324" i="29"/>
  <c r="AR324" i="29"/>
  <c r="AS324" i="29"/>
  <c r="AT324" i="29"/>
  <c r="AU324" i="29"/>
  <c r="AV324" i="29"/>
  <c r="AW324" i="29"/>
  <c r="AX324" i="29"/>
  <c r="AY324" i="29"/>
  <c r="AZ324" i="29"/>
  <c r="BA324" i="29"/>
  <c r="BB324" i="29"/>
  <c r="BC324" i="29"/>
  <c r="BD324" i="29"/>
  <c r="BE324" i="29"/>
  <c r="BF324" i="29"/>
  <c r="BG324" i="29"/>
  <c r="BH324" i="29"/>
  <c r="BI324" i="29"/>
  <c r="BJ324" i="29"/>
  <c r="BK324" i="29"/>
  <c r="BL324" i="29"/>
  <c r="BM324" i="29"/>
  <c r="BN324" i="29"/>
  <c r="BO324" i="29"/>
  <c r="BP324" i="29"/>
  <c r="AH325" i="29"/>
  <c r="AL325" i="29"/>
  <c r="AM325" i="29"/>
  <c r="AN325" i="29"/>
  <c r="AO325" i="29"/>
  <c r="AP325" i="29"/>
  <c r="AQ325" i="29"/>
  <c r="AR325" i="29"/>
  <c r="AS325" i="29"/>
  <c r="AT325" i="29"/>
  <c r="AU325" i="29"/>
  <c r="AV325" i="29"/>
  <c r="AW325" i="29"/>
  <c r="AX325" i="29"/>
  <c r="AY325" i="29"/>
  <c r="AZ325" i="29"/>
  <c r="BA325" i="29"/>
  <c r="BB325" i="29"/>
  <c r="BC325" i="29"/>
  <c r="BD325" i="29"/>
  <c r="BE325" i="29"/>
  <c r="BF325" i="29"/>
  <c r="BG325" i="29"/>
  <c r="BH325" i="29"/>
  <c r="BI325" i="29"/>
  <c r="BJ325" i="29"/>
  <c r="BK325" i="29"/>
  <c r="BL325" i="29"/>
  <c r="BM325" i="29"/>
  <c r="BN325" i="29"/>
  <c r="BO325" i="29"/>
  <c r="BP325" i="29"/>
  <c r="AH326" i="29"/>
  <c r="AL326" i="29"/>
  <c r="AM326" i="29"/>
  <c r="AN326" i="29"/>
  <c r="AO326" i="29"/>
  <c r="AP326" i="29"/>
  <c r="AQ326" i="29"/>
  <c r="AR326" i="29"/>
  <c r="AS326" i="29"/>
  <c r="AT326" i="29"/>
  <c r="AU326" i="29"/>
  <c r="AV326" i="29"/>
  <c r="AW326" i="29"/>
  <c r="AX326" i="29"/>
  <c r="AY326" i="29"/>
  <c r="AZ326" i="29"/>
  <c r="BA326" i="29"/>
  <c r="BB326" i="29"/>
  <c r="BC326" i="29"/>
  <c r="BD326" i="29"/>
  <c r="BE326" i="29"/>
  <c r="BF326" i="29"/>
  <c r="BG326" i="29"/>
  <c r="BH326" i="29"/>
  <c r="BI326" i="29"/>
  <c r="BJ326" i="29"/>
  <c r="BK326" i="29"/>
  <c r="BL326" i="29"/>
  <c r="BM326" i="29"/>
  <c r="BN326" i="29"/>
  <c r="BO326" i="29"/>
  <c r="BP326" i="29"/>
  <c r="AH327" i="29"/>
  <c r="AL327" i="29"/>
  <c r="AM327" i="29"/>
  <c r="AN327" i="29"/>
  <c r="AO327" i="29"/>
  <c r="AP327" i="29"/>
  <c r="AQ327" i="29"/>
  <c r="AR327" i="29"/>
  <c r="AS327" i="29"/>
  <c r="AT327" i="29"/>
  <c r="AU327" i="29"/>
  <c r="AV327" i="29"/>
  <c r="AW327" i="29"/>
  <c r="AX327" i="29"/>
  <c r="AY327" i="29"/>
  <c r="AZ327" i="29"/>
  <c r="BA327" i="29"/>
  <c r="BB327" i="29"/>
  <c r="BC327" i="29"/>
  <c r="BD327" i="29"/>
  <c r="BE327" i="29"/>
  <c r="BF327" i="29"/>
  <c r="BG327" i="29"/>
  <c r="BH327" i="29"/>
  <c r="BI327" i="29"/>
  <c r="BJ327" i="29"/>
  <c r="BK327" i="29"/>
  <c r="BL327" i="29"/>
  <c r="BM327" i="29"/>
  <c r="BN327" i="29"/>
  <c r="BO327" i="29"/>
  <c r="BP327" i="29"/>
  <c r="AH328" i="29"/>
  <c r="AL328" i="29"/>
  <c r="AM328" i="29"/>
  <c r="AN328" i="29"/>
  <c r="AO328" i="29"/>
  <c r="AP328" i="29"/>
  <c r="AQ328" i="29"/>
  <c r="AR328" i="29"/>
  <c r="AS328" i="29"/>
  <c r="AT328" i="29"/>
  <c r="AU328" i="29"/>
  <c r="AV328" i="29"/>
  <c r="AW328" i="29"/>
  <c r="AX328" i="29"/>
  <c r="AY328" i="29"/>
  <c r="AZ328" i="29"/>
  <c r="BA328" i="29"/>
  <c r="BB328" i="29"/>
  <c r="BC328" i="29"/>
  <c r="BD328" i="29"/>
  <c r="BE328" i="29"/>
  <c r="BF328" i="29"/>
  <c r="BG328" i="29"/>
  <c r="BH328" i="29"/>
  <c r="BI328" i="29"/>
  <c r="BJ328" i="29"/>
  <c r="BK328" i="29"/>
  <c r="BL328" i="29"/>
  <c r="BM328" i="29"/>
  <c r="BN328" i="29"/>
  <c r="BO328" i="29"/>
  <c r="BP328" i="29"/>
  <c r="AH329" i="29"/>
  <c r="AL329" i="29"/>
  <c r="AM329" i="29"/>
  <c r="AN329" i="29"/>
  <c r="AO329" i="29"/>
  <c r="AP329" i="29"/>
  <c r="AQ329" i="29"/>
  <c r="AR329" i="29"/>
  <c r="AS329" i="29"/>
  <c r="AT329" i="29"/>
  <c r="AU329" i="29"/>
  <c r="AV329" i="29"/>
  <c r="AW329" i="29"/>
  <c r="AX329" i="29"/>
  <c r="AY329" i="29"/>
  <c r="AZ329" i="29"/>
  <c r="BA329" i="29"/>
  <c r="BB329" i="29"/>
  <c r="BC329" i="29"/>
  <c r="BD329" i="29"/>
  <c r="BE329" i="29"/>
  <c r="BF329" i="29"/>
  <c r="BG329" i="29"/>
  <c r="BH329" i="29"/>
  <c r="BI329" i="29"/>
  <c r="BJ329" i="29"/>
  <c r="BK329" i="29"/>
  <c r="BL329" i="29"/>
  <c r="BM329" i="29"/>
  <c r="BN329" i="29"/>
  <c r="BO329" i="29"/>
  <c r="BP329" i="29"/>
  <c r="AH330" i="29"/>
  <c r="AL330" i="29"/>
  <c r="AM330" i="29"/>
  <c r="AN330" i="29"/>
  <c r="AO330" i="29"/>
  <c r="AP330" i="29"/>
  <c r="AQ330" i="29"/>
  <c r="AR330" i="29"/>
  <c r="AS330" i="29"/>
  <c r="AT330" i="29"/>
  <c r="AU330" i="29"/>
  <c r="AV330" i="29"/>
  <c r="AW330" i="29"/>
  <c r="AX330" i="29"/>
  <c r="AY330" i="29"/>
  <c r="AZ330" i="29"/>
  <c r="BA330" i="29"/>
  <c r="BB330" i="29"/>
  <c r="BC330" i="29"/>
  <c r="BD330" i="29"/>
  <c r="BE330" i="29"/>
  <c r="BF330" i="29"/>
  <c r="BG330" i="29"/>
  <c r="BH330" i="29"/>
  <c r="BI330" i="29"/>
  <c r="BJ330" i="29"/>
  <c r="BK330" i="29"/>
  <c r="BL330" i="29"/>
  <c r="BM330" i="29"/>
  <c r="BN330" i="29"/>
  <c r="BO330" i="29"/>
  <c r="BP330" i="29"/>
  <c r="AH331" i="29"/>
  <c r="AL331" i="29"/>
  <c r="AM331" i="29"/>
  <c r="AN331" i="29"/>
  <c r="AO331" i="29"/>
  <c r="AP331" i="29"/>
  <c r="AQ331" i="29"/>
  <c r="AR331" i="29"/>
  <c r="AS331" i="29"/>
  <c r="AT331" i="29"/>
  <c r="AU331" i="29"/>
  <c r="AV331" i="29"/>
  <c r="AW331" i="29"/>
  <c r="AX331" i="29"/>
  <c r="AY331" i="29"/>
  <c r="AZ331" i="29"/>
  <c r="BA331" i="29"/>
  <c r="BB331" i="29"/>
  <c r="BC331" i="29"/>
  <c r="BD331" i="29"/>
  <c r="BE331" i="29"/>
  <c r="BF331" i="29"/>
  <c r="BG331" i="29"/>
  <c r="BH331" i="29"/>
  <c r="BI331" i="29"/>
  <c r="BJ331" i="29"/>
  <c r="BK331" i="29"/>
  <c r="BL331" i="29"/>
  <c r="BM331" i="29"/>
  <c r="BN331" i="29"/>
  <c r="BO331" i="29"/>
  <c r="BP331" i="29"/>
  <c r="AH332" i="29"/>
  <c r="AL332" i="29"/>
  <c r="AM332" i="29"/>
  <c r="AN332" i="29"/>
  <c r="AO332" i="29"/>
  <c r="AP332" i="29"/>
  <c r="AQ332" i="29"/>
  <c r="AR332" i="29"/>
  <c r="AS332" i="29"/>
  <c r="AT332" i="29"/>
  <c r="AU332" i="29"/>
  <c r="AV332" i="29"/>
  <c r="AW332" i="29"/>
  <c r="AX332" i="29"/>
  <c r="AY332" i="29"/>
  <c r="AZ332" i="29"/>
  <c r="BA332" i="29"/>
  <c r="BB332" i="29"/>
  <c r="BC332" i="29"/>
  <c r="BD332" i="29"/>
  <c r="BE332" i="29"/>
  <c r="BF332" i="29"/>
  <c r="BG332" i="29"/>
  <c r="BH332" i="29"/>
  <c r="BI332" i="29"/>
  <c r="BJ332" i="29"/>
  <c r="BK332" i="29"/>
  <c r="BL332" i="29"/>
  <c r="BM332" i="29"/>
  <c r="BN332" i="29"/>
  <c r="BO332" i="29"/>
  <c r="BP332" i="29"/>
  <c r="AH333" i="29"/>
  <c r="AL333" i="29"/>
  <c r="AM333" i="29"/>
  <c r="AN333" i="29"/>
  <c r="AO333" i="29"/>
  <c r="AP333" i="29"/>
  <c r="AQ333" i="29"/>
  <c r="AR333" i="29"/>
  <c r="AS333" i="29"/>
  <c r="AT333" i="29"/>
  <c r="AU333" i="29"/>
  <c r="AV333" i="29"/>
  <c r="AW333" i="29"/>
  <c r="AX333" i="29"/>
  <c r="AY333" i="29"/>
  <c r="AZ333" i="29"/>
  <c r="BA333" i="29"/>
  <c r="BB333" i="29"/>
  <c r="BC333" i="29"/>
  <c r="BD333" i="29"/>
  <c r="BE333" i="29"/>
  <c r="BF333" i="29"/>
  <c r="BG333" i="29"/>
  <c r="BH333" i="29"/>
  <c r="BI333" i="29"/>
  <c r="BJ333" i="29"/>
  <c r="BK333" i="29"/>
  <c r="BL333" i="29"/>
  <c r="BM333" i="29"/>
  <c r="BN333" i="29"/>
  <c r="BO333" i="29"/>
  <c r="BP333" i="29"/>
  <c r="AH334" i="29"/>
  <c r="AL334" i="29"/>
  <c r="AM334" i="29"/>
  <c r="AN334" i="29"/>
  <c r="AO334" i="29"/>
  <c r="AP334" i="29"/>
  <c r="AQ334" i="29"/>
  <c r="AR334" i="29"/>
  <c r="AS334" i="29"/>
  <c r="AT334" i="29"/>
  <c r="AU334" i="29"/>
  <c r="AV334" i="29"/>
  <c r="AW334" i="29"/>
  <c r="AX334" i="29"/>
  <c r="AY334" i="29"/>
  <c r="AZ334" i="29"/>
  <c r="BA334" i="29"/>
  <c r="BB334" i="29"/>
  <c r="BC334" i="29"/>
  <c r="BD334" i="29"/>
  <c r="BE334" i="29"/>
  <c r="BF334" i="29"/>
  <c r="BG334" i="29"/>
  <c r="BH334" i="29"/>
  <c r="BI334" i="29"/>
  <c r="BJ334" i="29"/>
  <c r="BK334" i="29"/>
  <c r="BL334" i="29"/>
  <c r="BM334" i="29"/>
  <c r="BN334" i="29"/>
  <c r="BO334" i="29"/>
  <c r="BP334" i="29"/>
  <c r="AH335" i="29"/>
  <c r="AL335" i="29"/>
  <c r="AM335" i="29"/>
  <c r="AN335" i="29"/>
  <c r="AO335" i="29"/>
  <c r="AP335" i="29"/>
  <c r="AQ335" i="29"/>
  <c r="AR335" i="29"/>
  <c r="AS335" i="29"/>
  <c r="AT335" i="29"/>
  <c r="AU335" i="29"/>
  <c r="AV335" i="29"/>
  <c r="AW335" i="29"/>
  <c r="AX335" i="29"/>
  <c r="AY335" i="29"/>
  <c r="AZ335" i="29"/>
  <c r="BA335" i="29"/>
  <c r="BB335" i="29"/>
  <c r="BC335" i="29"/>
  <c r="BD335" i="29"/>
  <c r="BE335" i="29"/>
  <c r="BF335" i="29"/>
  <c r="BG335" i="29"/>
  <c r="BH335" i="29"/>
  <c r="BI335" i="29"/>
  <c r="BJ335" i="29"/>
  <c r="BK335" i="29"/>
  <c r="BL335" i="29"/>
  <c r="BM335" i="29"/>
  <c r="BN335" i="29"/>
  <c r="BO335" i="29"/>
  <c r="BP335" i="29"/>
  <c r="AH336" i="29"/>
  <c r="AL336" i="29"/>
  <c r="AM336" i="29"/>
  <c r="AN336" i="29"/>
  <c r="AO336" i="29"/>
  <c r="AP336" i="29"/>
  <c r="AQ336" i="29"/>
  <c r="AR336" i="29"/>
  <c r="AS336" i="29"/>
  <c r="AT336" i="29"/>
  <c r="AU336" i="29"/>
  <c r="AV336" i="29"/>
  <c r="AW336" i="29"/>
  <c r="AX336" i="29"/>
  <c r="AY336" i="29"/>
  <c r="AZ336" i="29"/>
  <c r="BA336" i="29"/>
  <c r="BB336" i="29"/>
  <c r="BC336" i="29"/>
  <c r="BD336" i="29"/>
  <c r="BE336" i="29"/>
  <c r="BF336" i="29"/>
  <c r="BG336" i="29"/>
  <c r="BH336" i="29"/>
  <c r="BI336" i="29"/>
  <c r="BJ336" i="29"/>
  <c r="BK336" i="29"/>
  <c r="BL336" i="29"/>
  <c r="BM336" i="29"/>
  <c r="BN336" i="29"/>
  <c r="BO336" i="29"/>
  <c r="BP336" i="29"/>
  <c r="AH337" i="29"/>
  <c r="AL337" i="29"/>
  <c r="AM337" i="29"/>
  <c r="AN337" i="29"/>
  <c r="AO337" i="29"/>
  <c r="AP337" i="29"/>
  <c r="AQ337" i="29"/>
  <c r="AR337" i="29"/>
  <c r="AS337" i="29"/>
  <c r="AT337" i="29"/>
  <c r="AU337" i="29"/>
  <c r="AV337" i="29"/>
  <c r="AW337" i="29"/>
  <c r="AX337" i="29"/>
  <c r="AY337" i="29"/>
  <c r="AZ337" i="29"/>
  <c r="BA337" i="29"/>
  <c r="BB337" i="29"/>
  <c r="BC337" i="29"/>
  <c r="BD337" i="29"/>
  <c r="BE337" i="29"/>
  <c r="BF337" i="29"/>
  <c r="BG337" i="29"/>
  <c r="BH337" i="29"/>
  <c r="BI337" i="29"/>
  <c r="BJ337" i="29"/>
  <c r="BK337" i="29"/>
  <c r="BL337" i="29"/>
  <c r="BM337" i="29"/>
  <c r="BN337" i="29"/>
  <c r="BO337" i="29"/>
  <c r="BP337" i="29"/>
  <c r="AH338" i="29"/>
  <c r="AL338" i="29"/>
  <c r="AM338" i="29"/>
  <c r="AN338" i="29"/>
  <c r="AO338" i="29"/>
  <c r="AP338" i="29"/>
  <c r="AQ338" i="29"/>
  <c r="AR338" i="29"/>
  <c r="AS338" i="29"/>
  <c r="AT338" i="29"/>
  <c r="AU338" i="29"/>
  <c r="AV338" i="29"/>
  <c r="AW338" i="29"/>
  <c r="AX338" i="29"/>
  <c r="AY338" i="29"/>
  <c r="AZ338" i="29"/>
  <c r="BA338" i="29"/>
  <c r="BB338" i="29"/>
  <c r="BC338" i="29"/>
  <c r="BD338" i="29"/>
  <c r="BE338" i="29"/>
  <c r="BF338" i="29"/>
  <c r="BG338" i="29"/>
  <c r="BH338" i="29"/>
  <c r="BI338" i="29"/>
  <c r="BJ338" i="29"/>
  <c r="BK338" i="29"/>
  <c r="BL338" i="29"/>
  <c r="BM338" i="29"/>
  <c r="BN338" i="29"/>
  <c r="BO338" i="29"/>
  <c r="BP338" i="29"/>
  <c r="AH339" i="29"/>
  <c r="AL339" i="29"/>
  <c r="AM339" i="29"/>
  <c r="AN339" i="29"/>
  <c r="AO339" i="29"/>
  <c r="AP339" i="29"/>
  <c r="AQ339" i="29"/>
  <c r="AR339" i="29"/>
  <c r="AS339" i="29"/>
  <c r="AT339" i="29"/>
  <c r="AU339" i="29"/>
  <c r="AV339" i="29"/>
  <c r="AW339" i="29"/>
  <c r="AX339" i="29"/>
  <c r="AY339" i="29"/>
  <c r="AZ339" i="29"/>
  <c r="BA339" i="29"/>
  <c r="BB339" i="29"/>
  <c r="BC339" i="29"/>
  <c r="BD339" i="29"/>
  <c r="BE339" i="29"/>
  <c r="BF339" i="29"/>
  <c r="BG339" i="29"/>
  <c r="BH339" i="29"/>
  <c r="BI339" i="29"/>
  <c r="BJ339" i="29"/>
  <c r="BK339" i="29"/>
  <c r="BL339" i="29"/>
  <c r="BM339" i="29"/>
  <c r="BN339" i="29"/>
  <c r="BO339" i="29"/>
  <c r="BP339" i="29"/>
  <c r="AH340" i="29"/>
  <c r="AL340" i="29"/>
  <c r="AM340" i="29"/>
  <c r="AN340" i="29"/>
  <c r="AO340" i="29"/>
  <c r="AP340" i="29"/>
  <c r="AQ340" i="29"/>
  <c r="AR340" i="29"/>
  <c r="AS340" i="29"/>
  <c r="AT340" i="29"/>
  <c r="AU340" i="29"/>
  <c r="AV340" i="29"/>
  <c r="AW340" i="29"/>
  <c r="AX340" i="29"/>
  <c r="AY340" i="29"/>
  <c r="AZ340" i="29"/>
  <c r="BA340" i="29"/>
  <c r="BB340" i="29"/>
  <c r="BC340" i="29"/>
  <c r="BD340" i="29"/>
  <c r="BE340" i="29"/>
  <c r="BF340" i="29"/>
  <c r="BG340" i="29"/>
  <c r="BH340" i="29"/>
  <c r="BI340" i="29"/>
  <c r="BJ340" i="29"/>
  <c r="BK340" i="29"/>
  <c r="BL340" i="29"/>
  <c r="BM340" i="29"/>
  <c r="BN340" i="29"/>
  <c r="BO340" i="29"/>
  <c r="BP340" i="29"/>
  <c r="AH341" i="29"/>
  <c r="AL341" i="29"/>
  <c r="AM341" i="29"/>
  <c r="AN341" i="29"/>
  <c r="AO341" i="29"/>
  <c r="AP341" i="29"/>
  <c r="AQ341" i="29"/>
  <c r="AR341" i="29"/>
  <c r="AS341" i="29"/>
  <c r="AT341" i="29"/>
  <c r="AU341" i="29"/>
  <c r="AV341" i="29"/>
  <c r="AW341" i="29"/>
  <c r="AX341" i="29"/>
  <c r="AY341" i="29"/>
  <c r="AZ341" i="29"/>
  <c r="BA341" i="29"/>
  <c r="BB341" i="29"/>
  <c r="BC341" i="29"/>
  <c r="BD341" i="29"/>
  <c r="BE341" i="29"/>
  <c r="BF341" i="29"/>
  <c r="BG341" i="29"/>
  <c r="BH341" i="29"/>
  <c r="BI341" i="29"/>
  <c r="BJ341" i="29"/>
  <c r="BK341" i="29"/>
  <c r="BL341" i="29"/>
  <c r="BM341" i="29"/>
  <c r="BN341" i="29"/>
  <c r="BO341" i="29"/>
  <c r="BP341" i="29"/>
  <c r="AH342" i="29"/>
  <c r="AL342" i="29"/>
  <c r="AM342" i="29"/>
  <c r="AN342" i="29"/>
  <c r="AO342" i="29"/>
  <c r="AP342" i="29"/>
  <c r="AQ342" i="29"/>
  <c r="AR342" i="29"/>
  <c r="AS342" i="29"/>
  <c r="AT342" i="29"/>
  <c r="AU342" i="29"/>
  <c r="AV342" i="29"/>
  <c r="AW342" i="29"/>
  <c r="AX342" i="29"/>
  <c r="AY342" i="29"/>
  <c r="AZ342" i="29"/>
  <c r="BA342" i="29"/>
  <c r="BB342" i="29"/>
  <c r="BC342" i="29"/>
  <c r="BD342" i="29"/>
  <c r="BE342" i="29"/>
  <c r="BF342" i="29"/>
  <c r="BG342" i="29"/>
  <c r="BH342" i="29"/>
  <c r="BI342" i="29"/>
  <c r="BJ342" i="29"/>
  <c r="BK342" i="29"/>
  <c r="BL342" i="29"/>
  <c r="BM342" i="29"/>
  <c r="BN342" i="29"/>
  <c r="BO342" i="29"/>
  <c r="BP342" i="29"/>
  <c r="AH343" i="29"/>
  <c r="AL343" i="29"/>
  <c r="AM343" i="29"/>
  <c r="AN343" i="29"/>
  <c r="AO343" i="29"/>
  <c r="AP343" i="29"/>
  <c r="AQ343" i="29"/>
  <c r="AR343" i="29"/>
  <c r="AS343" i="29"/>
  <c r="AT343" i="29"/>
  <c r="AU343" i="29"/>
  <c r="AV343" i="29"/>
  <c r="AW343" i="29"/>
  <c r="AX343" i="29"/>
  <c r="AY343" i="29"/>
  <c r="AZ343" i="29"/>
  <c r="BA343" i="29"/>
  <c r="BB343" i="29"/>
  <c r="BC343" i="29"/>
  <c r="BD343" i="29"/>
  <c r="BE343" i="29"/>
  <c r="BF343" i="29"/>
  <c r="BG343" i="29"/>
  <c r="BH343" i="29"/>
  <c r="BI343" i="29"/>
  <c r="BJ343" i="29"/>
  <c r="BK343" i="29"/>
  <c r="BL343" i="29"/>
  <c r="BM343" i="29"/>
  <c r="BN343" i="29"/>
  <c r="BO343" i="29"/>
  <c r="BP343" i="29"/>
  <c r="AH344" i="29"/>
  <c r="AL344" i="29"/>
  <c r="AM344" i="29"/>
  <c r="AN344" i="29"/>
  <c r="AO344" i="29"/>
  <c r="AP344" i="29"/>
  <c r="AQ344" i="29"/>
  <c r="AR344" i="29"/>
  <c r="AS344" i="29"/>
  <c r="AT344" i="29"/>
  <c r="AU344" i="29"/>
  <c r="AV344" i="29"/>
  <c r="AW344" i="29"/>
  <c r="AX344" i="29"/>
  <c r="AY344" i="29"/>
  <c r="AZ344" i="29"/>
  <c r="BA344" i="29"/>
  <c r="BB344" i="29"/>
  <c r="BC344" i="29"/>
  <c r="BD344" i="29"/>
  <c r="BE344" i="29"/>
  <c r="BF344" i="29"/>
  <c r="BG344" i="29"/>
  <c r="BH344" i="29"/>
  <c r="BI344" i="29"/>
  <c r="BJ344" i="29"/>
  <c r="BK344" i="29"/>
  <c r="BL344" i="29"/>
  <c r="BM344" i="29"/>
  <c r="BN344" i="29"/>
  <c r="BO344" i="29"/>
  <c r="BP344" i="29"/>
  <c r="AH345" i="29"/>
  <c r="AL345" i="29"/>
  <c r="AM345" i="29"/>
  <c r="AN345" i="29"/>
  <c r="AO345" i="29"/>
  <c r="AP345" i="29"/>
  <c r="AQ345" i="29"/>
  <c r="AR345" i="29"/>
  <c r="AS345" i="29"/>
  <c r="AT345" i="29"/>
  <c r="AU345" i="29"/>
  <c r="AV345" i="29"/>
  <c r="AW345" i="29"/>
  <c r="AX345" i="29"/>
  <c r="AY345" i="29"/>
  <c r="AZ345" i="29"/>
  <c r="BA345" i="29"/>
  <c r="BB345" i="29"/>
  <c r="BC345" i="29"/>
  <c r="BD345" i="29"/>
  <c r="BE345" i="29"/>
  <c r="BF345" i="29"/>
  <c r="BG345" i="29"/>
  <c r="BH345" i="29"/>
  <c r="BI345" i="29"/>
  <c r="BJ345" i="29"/>
  <c r="BK345" i="29"/>
  <c r="BL345" i="29"/>
  <c r="BM345" i="29"/>
  <c r="BN345" i="29"/>
  <c r="BO345" i="29"/>
  <c r="BP345" i="29"/>
  <c r="AH346" i="29"/>
  <c r="AL346" i="29"/>
  <c r="AM346" i="29"/>
  <c r="AN346" i="29"/>
  <c r="AO346" i="29"/>
  <c r="AP346" i="29"/>
  <c r="AQ346" i="29"/>
  <c r="AR346" i="29"/>
  <c r="AS346" i="29"/>
  <c r="AT346" i="29"/>
  <c r="AU346" i="29"/>
  <c r="AV346" i="29"/>
  <c r="AW346" i="29"/>
  <c r="AX346" i="29"/>
  <c r="AY346" i="29"/>
  <c r="AZ346" i="29"/>
  <c r="BA346" i="29"/>
  <c r="BB346" i="29"/>
  <c r="BC346" i="29"/>
  <c r="BD346" i="29"/>
  <c r="BE346" i="29"/>
  <c r="BF346" i="29"/>
  <c r="BG346" i="29"/>
  <c r="BH346" i="29"/>
  <c r="BI346" i="29"/>
  <c r="BJ346" i="29"/>
  <c r="BK346" i="29"/>
  <c r="BL346" i="29"/>
  <c r="BM346" i="29"/>
  <c r="BN346" i="29"/>
  <c r="BO346" i="29"/>
  <c r="BP346" i="29"/>
  <c r="AH347" i="29"/>
  <c r="AL347" i="29"/>
  <c r="AM347" i="29"/>
  <c r="AN347" i="29"/>
  <c r="AO347" i="29"/>
  <c r="AP347" i="29"/>
  <c r="AQ347" i="29"/>
  <c r="AR347" i="29"/>
  <c r="AS347" i="29"/>
  <c r="AT347" i="29"/>
  <c r="AU347" i="29"/>
  <c r="AV347" i="29"/>
  <c r="AW347" i="29"/>
  <c r="AX347" i="29"/>
  <c r="AY347" i="29"/>
  <c r="AZ347" i="29"/>
  <c r="BA347" i="29"/>
  <c r="BB347" i="29"/>
  <c r="BC347" i="29"/>
  <c r="BD347" i="29"/>
  <c r="BE347" i="29"/>
  <c r="BF347" i="29"/>
  <c r="BG347" i="29"/>
  <c r="BH347" i="29"/>
  <c r="BI347" i="29"/>
  <c r="BJ347" i="29"/>
  <c r="BK347" i="29"/>
  <c r="BL347" i="29"/>
  <c r="BM347" i="29"/>
  <c r="BN347" i="29"/>
  <c r="BO347" i="29"/>
  <c r="BP347" i="29"/>
  <c r="AH348" i="29"/>
  <c r="AL348" i="29"/>
  <c r="AM348" i="29"/>
  <c r="AN348" i="29"/>
  <c r="AO348" i="29"/>
  <c r="AP348" i="29"/>
  <c r="AQ348" i="29"/>
  <c r="AR348" i="29"/>
  <c r="AS348" i="29"/>
  <c r="AT348" i="29"/>
  <c r="AU348" i="29"/>
  <c r="AV348" i="29"/>
  <c r="AW348" i="29"/>
  <c r="AX348" i="29"/>
  <c r="AY348" i="29"/>
  <c r="AZ348" i="29"/>
  <c r="BA348" i="29"/>
  <c r="BB348" i="29"/>
  <c r="BC348" i="29"/>
  <c r="BD348" i="29"/>
  <c r="BE348" i="29"/>
  <c r="BF348" i="29"/>
  <c r="BG348" i="29"/>
  <c r="BH348" i="29"/>
  <c r="BI348" i="29"/>
  <c r="BJ348" i="29"/>
  <c r="BK348" i="29"/>
  <c r="BL348" i="29"/>
  <c r="BM348" i="29"/>
  <c r="BN348" i="29"/>
  <c r="BO348" i="29"/>
  <c r="BP348" i="29"/>
  <c r="AH349" i="29"/>
  <c r="AL349" i="29"/>
  <c r="AM349" i="29"/>
  <c r="AN349" i="29"/>
  <c r="AO349" i="29"/>
  <c r="AP349" i="29"/>
  <c r="AQ349" i="29"/>
  <c r="AR349" i="29"/>
  <c r="AS349" i="29"/>
  <c r="AT349" i="29"/>
  <c r="AU349" i="29"/>
  <c r="AV349" i="29"/>
  <c r="AW349" i="29"/>
  <c r="AX349" i="29"/>
  <c r="AY349" i="29"/>
  <c r="AZ349" i="29"/>
  <c r="BA349" i="29"/>
  <c r="BB349" i="29"/>
  <c r="BC349" i="29"/>
  <c r="BD349" i="29"/>
  <c r="BE349" i="29"/>
  <c r="BF349" i="29"/>
  <c r="BG349" i="29"/>
  <c r="BH349" i="29"/>
  <c r="BI349" i="29"/>
  <c r="BJ349" i="29"/>
  <c r="BK349" i="29"/>
  <c r="BL349" i="29"/>
  <c r="BM349" i="29"/>
  <c r="BN349" i="29"/>
  <c r="BO349" i="29"/>
  <c r="BP349" i="29"/>
  <c r="AH350" i="29"/>
  <c r="AL350" i="29"/>
  <c r="AM350" i="29"/>
  <c r="AN350" i="29"/>
  <c r="AO350" i="29"/>
  <c r="AP350" i="29"/>
  <c r="AQ350" i="29"/>
  <c r="AR350" i="29"/>
  <c r="AS350" i="29"/>
  <c r="AT350" i="29"/>
  <c r="AU350" i="29"/>
  <c r="AV350" i="29"/>
  <c r="AW350" i="29"/>
  <c r="AX350" i="29"/>
  <c r="AY350" i="29"/>
  <c r="AZ350" i="29"/>
  <c r="BA350" i="29"/>
  <c r="BB350" i="29"/>
  <c r="BC350" i="29"/>
  <c r="BD350" i="29"/>
  <c r="BE350" i="29"/>
  <c r="BF350" i="29"/>
  <c r="BG350" i="29"/>
  <c r="BH350" i="29"/>
  <c r="BI350" i="29"/>
  <c r="BJ350" i="29"/>
  <c r="BK350" i="29"/>
  <c r="BL350" i="29"/>
  <c r="BM350" i="29"/>
  <c r="BN350" i="29"/>
  <c r="BO350" i="29"/>
  <c r="BP350" i="29"/>
  <c r="AH351" i="29"/>
  <c r="AL351" i="29"/>
  <c r="AM351" i="29"/>
  <c r="AN351" i="29"/>
  <c r="AO351" i="29"/>
  <c r="AP351" i="29"/>
  <c r="AQ351" i="29"/>
  <c r="AR351" i="29"/>
  <c r="AS351" i="29"/>
  <c r="AT351" i="29"/>
  <c r="AU351" i="29"/>
  <c r="AV351" i="29"/>
  <c r="AW351" i="29"/>
  <c r="AX351" i="29"/>
  <c r="AY351" i="29"/>
  <c r="AZ351" i="29"/>
  <c r="BA351" i="29"/>
  <c r="BB351" i="29"/>
  <c r="BC351" i="29"/>
  <c r="BD351" i="29"/>
  <c r="BE351" i="29"/>
  <c r="BF351" i="29"/>
  <c r="BG351" i="29"/>
  <c r="BH351" i="29"/>
  <c r="BI351" i="29"/>
  <c r="BJ351" i="29"/>
  <c r="BK351" i="29"/>
  <c r="BL351" i="29"/>
  <c r="BM351" i="29"/>
  <c r="BN351" i="29"/>
  <c r="BO351" i="29"/>
  <c r="BP351" i="29"/>
  <c r="AH352" i="29"/>
  <c r="AL352" i="29"/>
  <c r="AM352" i="29"/>
  <c r="AN352" i="29"/>
  <c r="AO352" i="29"/>
  <c r="AP352" i="29"/>
  <c r="AQ352" i="29"/>
  <c r="AR352" i="29"/>
  <c r="AS352" i="29"/>
  <c r="AT352" i="29"/>
  <c r="AU352" i="29"/>
  <c r="AV352" i="29"/>
  <c r="AW352" i="29"/>
  <c r="AX352" i="29"/>
  <c r="AY352" i="29"/>
  <c r="AZ352" i="29"/>
  <c r="BA352" i="29"/>
  <c r="BB352" i="29"/>
  <c r="BC352" i="29"/>
  <c r="BD352" i="29"/>
  <c r="BE352" i="29"/>
  <c r="BF352" i="29"/>
  <c r="BG352" i="29"/>
  <c r="BH352" i="29"/>
  <c r="BI352" i="29"/>
  <c r="BJ352" i="29"/>
  <c r="BK352" i="29"/>
  <c r="BL352" i="29"/>
  <c r="BM352" i="29"/>
  <c r="BN352" i="29"/>
  <c r="BO352" i="29"/>
  <c r="BP352" i="29"/>
  <c r="AH353" i="29"/>
  <c r="AL353" i="29"/>
  <c r="AM353" i="29"/>
  <c r="AN353" i="29"/>
  <c r="AO353" i="29"/>
  <c r="AP353" i="29"/>
  <c r="AQ353" i="29"/>
  <c r="AR353" i="29"/>
  <c r="AS353" i="29"/>
  <c r="AT353" i="29"/>
  <c r="AU353" i="29"/>
  <c r="AV353" i="29"/>
  <c r="AW353" i="29"/>
  <c r="AX353" i="29"/>
  <c r="AY353" i="29"/>
  <c r="AZ353" i="29"/>
  <c r="BA353" i="29"/>
  <c r="BB353" i="29"/>
  <c r="BC353" i="29"/>
  <c r="BD353" i="29"/>
  <c r="BE353" i="29"/>
  <c r="BF353" i="29"/>
  <c r="BG353" i="29"/>
  <c r="BH353" i="29"/>
  <c r="BI353" i="29"/>
  <c r="BJ353" i="29"/>
  <c r="BK353" i="29"/>
  <c r="BL353" i="29"/>
  <c r="BM353" i="29"/>
  <c r="BN353" i="29"/>
  <c r="BO353" i="29"/>
  <c r="BP353" i="29"/>
  <c r="AH354" i="29"/>
  <c r="AL354" i="29"/>
  <c r="AM354" i="29"/>
  <c r="AN354" i="29"/>
  <c r="AO354" i="29"/>
  <c r="AP354" i="29"/>
  <c r="AQ354" i="29"/>
  <c r="AR354" i="29"/>
  <c r="AS354" i="29"/>
  <c r="AT354" i="29"/>
  <c r="AU354" i="29"/>
  <c r="AV354" i="29"/>
  <c r="AW354" i="29"/>
  <c r="AX354" i="29"/>
  <c r="AY354" i="29"/>
  <c r="AZ354" i="29"/>
  <c r="BA354" i="29"/>
  <c r="BB354" i="29"/>
  <c r="BC354" i="29"/>
  <c r="BD354" i="29"/>
  <c r="BE354" i="29"/>
  <c r="BF354" i="29"/>
  <c r="BG354" i="29"/>
  <c r="BH354" i="29"/>
  <c r="BI354" i="29"/>
  <c r="BJ354" i="29"/>
  <c r="BK354" i="29"/>
  <c r="BL354" i="29"/>
  <c r="BM354" i="29"/>
  <c r="BN354" i="29"/>
  <c r="BO354" i="29"/>
  <c r="BP354" i="29"/>
  <c r="AH355" i="29"/>
  <c r="AL355" i="29"/>
  <c r="AM355" i="29"/>
  <c r="AN355" i="29"/>
  <c r="AO355" i="29"/>
  <c r="AP355" i="29"/>
  <c r="AQ355" i="29"/>
  <c r="AR355" i="29"/>
  <c r="AS355" i="29"/>
  <c r="AT355" i="29"/>
  <c r="AU355" i="29"/>
  <c r="AV355" i="29"/>
  <c r="AW355" i="29"/>
  <c r="AX355" i="29"/>
  <c r="AY355" i="29"/>
  <c r="AZ355" i="29"/>
  <c r="BA355" i="29"/>
  <c r="BB355" i="29"/>
  <c r="BC355" i="29"/>
  <c r="BD355" i="29"/>
  <c r="BE355" i="29"/>
  <c r="BF355" i="29"/>
  <c r="BG355" i="29"/>
  <c r="BH355" i="29"/>
  <c r="BI355" i="29"/>
  <c r="BJ355" i="29"/>
  <c r="BK355" i="29"/>
  <c r="BL355" i="29"/>
  <c r="BM355" i="29"/>
  <c r="BN355" i="29"/>
  <c r="BO355" i="29"/>
  <c r="BP355" i="29"/>
  <c r="AH356" i="29"/>
  <c r="AL356" i="29"/>
  <c r="AM356" i="29"/>
  <c r="AN356" i="29"/>
  <c r="AO356" i="29"/>
  <c r="AP356" i="29"/>
  <c r="AQ356" i="29"/>
  <c r="AR356" i="29"/>
  <c r="AS356" i="29"/>
  <c r="AT356" i="29"/>
  <c r="AU356" i="29"/>
  <c r="AV356" i="29"/>
  <c r="AW356" i="29"/>
  <c r="AX356" i="29"/>
  <c r="AY356" i="29"/>
  <c r="AZ356" i="29"/>
  <c r="BA356" i="29"/>
  <c r="BB356" i="29"/>
  <c r="BC356" i="29"/>
  <c r="BD356" i="29"/>
  <c r="BE356" i="29"/>
  <c r="BF356" i="29"/>
  <c r="BG356" i="29"/>
  <c r="BH356" i="29"/>
  <c r="BI356" i="29"/>
  <c r="BJ356" i="29"/>
  <c r="BK356" i="29"/>
  <c r="BL356" i="29"/>
  <c r="BM356" i="29"/>
  <c r="BN356" i="29"/>
  <c r="BO356" i="29"/>
  <c r="BP356" i="29"/>
  <c r="AH357" i="29"/>
  <c r="AL357" i="29"/>
  <c r="AM357" i="29"/>
  <c r="AN357" i="29"/>
  <c r="AO357" i="29"/>
  <c r="AP357" i="29"/>
  <c r="AQ357" i="29"/>
  <c r="AR357" i="29"/>
  <c r="AS357" i="29"/>
  <c r="AT357" i="29"/>
  <c r="AU357" i="29"/>
  <c r="AV357" i="29"/>
  <c r="AW357" i="29"/>
  <c r="AX357" i="29"/>
  <c r="AY357" i="29"/>
  <c r="AZ357" i="29"/>
  <c r="BA357" i="29"/>
  <c r="BB357" i="29"/>
  <c r="BC357" i="29"/>
  <c r="BD357" i="29"/>
  <c r="BE357" i="29"/>
  <c r="BF357" i="29"/>
  <c r="BG357" i="29"/>
  <c r="BH357" i="29"/>
  <c r="BI357" i="29"/>
  <c r="BJ357" i="29"/>
  <c r="BK357" i="29"/>
  <c r="BL357" i="29"/>
  <c r="BM357" i="29"/>
  <c r="BN357" i="29"/>
  <c r="BO357" i="29"/>
  <c r="BP357" i="29"/>
  <c r="AH358" i="29"/>
  <c r="AL358" i="29"/>
  <c r="AM358" i="29"/>
  <c r="AN358" i="29"/>
  <c r="AO358" i="29"/>
  <c r="AP358" i="29"/>
  <c r="AQ358" i="29"/>
  <c r="AR358" i="29"/>
  <c r="AS358" i="29"/>
  <c r="AT358" i="29"/>
  <c r="AU358" i="29"/>
  <c r="AV358" i="29"/>
  <c r="AW358" i="29"/>
  <c r="AX358" i="29"/>
  <c r="AY358" i="29"/>
  <c r="AZ358" i="29"/>
  <c r="BA358" i="29"/>
  <c r="BB358" i="29"/>
  <c r="BC358" i="29"/>
  <c r="BD358" i="29"/>
  <c r="BE358" i="29"/>
  <c r="BF358" i="29"/>
  <c r="BG358" i="29"/>
  <c r="BH358" i="29"/>
  <c r="BI358" i="29"/>
  <c r="BJ358" i="29"/>
  <c r="BK358" i="29"/>
  <c r="BL358" i="29"/>
  <c r="BM358" i="29"/>
  <c r="BN358" i="29"/>
  <c r="BO358" i="29"/>
  <c r="BP358" i="29"/>
  <c r="AH359" i="29"/>
  <c r="AL359" i="29"/>
  <c r="AM359" i="29"/>
  <c r="AN359" i="29"/>
  <c r="AO359" i="29"/>
  <c r="AP359" i="29"/>
  <c r="AQ359" i="29"/>
  <c r="AR359" i="29"/>
  <c r="AS359" i="29"/>
  <c r="AT359" i="29"/>
  <c r="AU359" i="29"/>
  <c r="AV359" i="29"/>
  <c r="AW359" i="29"/>
  <c r="AX359" i="29"/>
  <c r="AY359" i="29"/>
  <c r="AZ359" i="29"/>
  <c r="BA359" i="29"/>
  <c r="BB359" i="29"/>
  <c r="BC359" i="29"/>
  <c r="BD359" i="29"/>
  <c r="BE359" i="29"/>
  <c r="BF359" i="29"/>
  <c r="BG359" i="29"/>
  <c r="BH359" i="29"/>
  <c r="BI359" i="29"/>
  <c r="BJ359" i="29"/>
  <c r="BK359" i="29"/>
  <c r="BL359" i="29"/>
  <c r="BM359" i="29"/>
  <c r="BN359" i="29"/>
  <c r="BO359" i="29"/>
  <c r="BP359" i="29"/>
  <c r="AH360" i="29"/>
  <c r="AL360" i="29"/>
  <c r="AM360" i="29"/>
  <c r="AN360" i="29"/>
  <c r="AO360" i="29"/>
  <c r="AP360" i="29"/>
  <c r="AQ360" i="29"/>
  <c r="AR360" i="29"/>
  <c r="AS360" i="29"/>
  <c r="AT360" i="29"/>
  <c r="AU360" i="29"/>
  <c r="AV360" i="29"/>
  <c r="AW360" i="29"/>
  <c r="AX360" i="29"/>
  <c r="AY360" i="29"/>
  <c r="AZ360" i="29"/>
  <c r="BA360" i="29"/>
  <c r="BB360" i="29"/>
  <c r="BC360" i="29"/>
  <c r="BD360" i="29"/>
  <c r="BE360" i="29"/>
  <c r="BF360" i="29"/>
  <c r="BG360" i="29"/>
  <c r="BH360" i="29"/>
  <c r="BI360" i="29"/>
  <c r="BJ360" i="29"/>
  <c r="BK360" i="29"/>
  <c r="BL360" i="29"/>
  <c r="BM360" i="29"/>
  <c r="BN360" i="29"/>
  <c r="BO360" i="29"/>
  <c r="BP360" i="29"/>
  <c r="AH361" i="29"/>
  <c r="AL361" i="29"/>
  <c r="AM361" i="29"/>
  <c r="AN361" i="29"/>
  <c r="AO361" i="29"/>
  <c r="AP361" i="29"/>
  <c r="AQ361" i="29"/>
  <c r="AR361" i="29"/>
  <c r="AS361" i="29"/>
  <c r="AT361" i="29"/>
  <c r="AU361" i="29"/>
  <c r="AV361" i="29"/>
  <c r="AW361" i="29"/>
  <c r="AX361" i="29"/>
  <c r="AY361" i="29"/>
  <c r="AZ361" i="29"/>
  <c r="BA361" i="29"/>
  <c r="BB361" i="29"/>
  <c r="BC361" i="29"/>
  <c r="BD361" i="29"/>
  <c r="BE361" i="29"/>
  <c r="BF361" i="29"/>
  <c r="BG361" i="29"/>
  <c r="BH361" i="29"/>
  <c r="BI361" i="29"/>
  <c r="BJ361" i="29"/>
  <c r="BK361" i="29"/>
  <c r="BL361" i="29"/>
  <c r="BM361" i="29"/>
  <c r="BN361" i="29"/>
  <c r="BO361" i="29"/>
  <c r="BP361" i="29"/>
  <c r="AH362" i="29"/>
  <c r="AL362" i="29"/>
  <c r="AM362" i="29"/>
  <c r="AN362" i="29"/>
  <c r="AO362" i="29"/>
  <c r="AP362" i="29"/>
  <c r="AQ362" i="29"/>
  <c r="AR362" i="29"/>
  <c r="AS362" i="29"/>
  <c r="AT362" i="29"/>
  <c r="AU362" i="29"/>
  <c r="AV362" i="29"/>
  <c r="AW362" i="29"/>
  <c r="AX362" i="29"/>
  <c r="AY362" i="29"/>
  <c r="AZ362" i="29"/>
  <c r="BA362" i="29"/>
  <c r="BB362" i="29"/>
  <c r="BC362" i="29"/>
  <c r="BD362" i="29"/>
  <c r="BE362" i="29"/>
  <c r="BF362" i="29"/>
  <c r="BG362" i="29"/>
  <c r="BH362" i="29"/>
  <c r="BI362" i="29"/>
  <c r="BJ362" i="29"/>
  <c r="BK362" i="29"/>
  <c r="BL362" i="29"/>
  <c r="BM362" i="29"/>
  <c r="BN362" i="29"/>
  <c r="BO362" i="29"/>
  <c r="BP362" i="29"/>
  <c r="AH363" i="29"/>
  <c r="AL363" i="29"/>
  <c r="AM363" i="29"/>
  <c r="AN363" i="29"/>
  <c r="AO363" i="29"/>
  <c r="AP363" i="29"/>
  <c r="AQ363" i="29"/>
  <c r="AR363" i="29"/>
  <c r="AS363" i="29"/>
  <c r="AT363" i="29"/>
  <c r="AU363" i="29"/>
  <c r="AV363" i="29"/>
  <c r="AW363" i="29"/>
  <c r="AX363" i="29"/>
  <c r="AY363" i="29"/>
  <c r="AZ363" i="29"/>
  <c r="BA363" i="29"/>
  <c r="BB363" i="29"/>
  <c r="BC363" i="29"/>
  <c r="BD363" i="29"/>
  <c r="BE363" i="29"/>
  <c r="BF363" i="29"/>
  <c r="BG363" i="29"/>
  <c r="BH363" i="29"/>
  <c r="BI363" i="29"/>
  <c r="BJ363" i="29"/>
  <c r="BK363" i="29"/>
  <c r="BL363" i="29"/>
  <c r="BM363" i="29"/>
  <c r="BN363" i="29"/>
  <c r="BO363" i="29"/>
  <c r="BP363" i="29"/>
  <c r="AH364" i="29"/>
  <c r="AL364" i="29"/>
  <c r="AM364" i="29"/>
  <c r="AN364" i="29"/>
  <c r="AO364" i="29"/>
  <c r="AP364" i="29"/>
  <c r="AQ364" i="29"/>
  <c r="AR364" i="29"/>
  <c r="AS364" i="29"/>
  <c r="AT364" i="29"/>
  <c r="AU364" i="29"/>
  <c r="AV364" i="29"/>
  <c r="AW364" i="29"/>
  <c r="AX364" i="29"/>
  <c r="AY364" i="29"/>
  <c r="AZ364" i="29"/>
  <c r="BA364" i="29"/>
  <c r="BB364" i="29"/>
  <c r="BC364" i="29"/>
  <c r="BD364" i="29"/>
  <c r="BE364" i="29"/>
  <c r="BF364" i="29"/>
  <c r="BG364" i="29"/>
  <c r="BH364" i="29"/>
  <c r="BI364" i="29"/>
  <c r="BJ364" i="29"/>
  <c r="BK364" i="29"/>
  <c r="BL364" i="29"/>
  <c r="BM364" i="29"/>
  <c r="BN364" i="29"/>
  <c r="BO364" i="29"/>
  <c r="BP364" i="29"/>
  <c r="AH365" i="29"/>
  <c r="AL365" i="29"/>
  <c r="AM365" i="29"/>
  <c r="AN365" i="29"/>
  <c r="AO365" i="29"/>
  <c r="AP365" i="29"/>
  <c r="AQ365" i="29"/>
  <c r="AR365" i="29"/>
  <c r="AS365" i="29"/>
  <c r="AT365" i="29"/>
  <c r="AU365" i="29"/>
  <c r="AV365" i="29"/>
  <c r="AW365" i="29"/>
  <c r="AX365" i="29"/>
  <c r="AY365" i="29"/>
  <c r="AZ365" i="29"/>
  <c r="BA365" i="29"/>
  <c r="BB365" i="29"/>
  <c r="BC365" i="29"/>
  <c r="BD365" i="29"/>
  <c r="BE365" i="29"/>
  <c r="BF365" i="29"/>
  <c r="BG365" i="29"/>
  <c r="BH365" i="29"/>
  <c r="BI365" i="29"/>
  <c r="BJ365" i="29"/>
  <c r="BK365" i="29"/>
  <c r="BL365" i="29"/>
  <c r="BM365" i="29"/>
  <c r="BN365" i="29"/>
  <c r="BO365" i="29"/>
  <c r="BP365" i="29"/>
  <c r="AH366" i="29"/>
  <c r="AL366" i="29"/>
  <c r="AM366" i="29"/>
  <c r="AN366" i="29"/>
  <c r="AO366" i="29"/>
  <c r="AP366" i="29"/>
  <c r="AQ366" i="29"/>
  <c r="AR366" i="29"/>
  <c r="AS366" i="29"/>
  <c r="AT366" i="29"/>
  <c r="AU366" i="29"/>
  <c r="AV366" i="29"/>
  <c r="AW366" i="29"/>
  <c r="AX366" i="29"/>
  <c r="AY366" i="29"/>
  <c r="AZ366" i="29"/>
  <c r="BA366" i="29"/>
  <c r="BB366" i="29"/>
  <c r="BC366" i="29"/>
  <c r="BD366" i="29"/>
  <c r="BE366" i="29"/>
  <c r="BF366" i="29"/>
  <c r="BG366" i="29"/>
  <c r="BH366" i="29"/>
  <c r="BI366" i="29"/>
  <c r="BJ366" i="29"/>
  <c r="BK366" i="29"/>
  <c r="BL366" i="29"/>
  <c r="BM366" i="29"/>
  <c r="BN366" i="29"/>
  <c r="BO366" i="29"/>
  <c r="BP366" i="29"/>
  <c r="AH367" i="29"/>
  <c r="AL367" i="29"/>
  <c r="AM367" i="29"/>
  <c r="AN367" i="29"/>
  <c r="AO367" i="29"/>
  <c r="AP367" i="29"/>
  <c r="AQ367" i="29"/>
  <c r="AR367" i="29"/>
  <c r="AS367" i="29"/>
  <c r="AT367" i="29"/>
  <c r="AU367" i="29"/>
  <c r="AV367" i="29"/>
  <c r="AW367" i="29"/>
  <c r="AX367" i="29"/>
  <c r="AY367" i="29"/>
  <c r="AZ367" i="29"/>
  <c r="BA367" i="29"/>
  <c r="BB367" i="29"/>
  <c r="BC367" i="29"/>
  <c r="BD367" i="29"/>
  <c r="BE367" i="29"/>
  <c r="BF367" i="29"/>
  <c r="BG367" i="29"/>
  <c r="BH367" i="29"/>
  <c r="BI367" i="29"/>
  <c r="BJ367" i="29"/>
  <c r="BK367" i="29"/>
  <c r="BL367" i="29"/>
  <c r="BM367" i="29"/>
  <c r="BN367" i="29"/>
  <c r="BO367" i="29"/>
  <c r="BP367" i="29"/>
  <c r="AH368" i="29"/>
  <c r="AL368" i="29"/>
  <c r="AM368" i="29"/>
  <c r="AN368" i="29"/>
  <c r="AO368" i="29"/>
  <c r="AP368" i="29"/>
  <c r="AQ368" i="29"/>
  <c r="AR368" i="29"/>
  <c r="AS368" i="29"/>
  <c r="AT368" i="29"/>
  <c r="AU368" i="29"/>
  <c r="AV368" i="29"/>
  <c r="AW368" i="29"/>
  <c r="AX368" i="29"/>
  <c r="AY368" i="29"/>
  <c r="AZ368" i="29"/>
  <c r="BA368" i="29"/>
  <c r="BB368" i="29"/>
  <c r="BC368" i="29"/>
  <c r="BD368" i="29"/>
  <c r="BE368" i="29"/>
  <c r="BF368" i="29"/>
  <c r="BG368" i="29"/>
  <c r="BH368" i="29"/>
  <c r="BI368" i="29"/>
  <c r="BJ368" i="29"/>
  <c r="BK368" i="29"/>
  <c r="BL368" i="29"/>
  <c r="BM368" i="29"/>
  <c r="BN368" i="29"/>
  <c r="BO368" i="29"/>
  <c r="BP368" i="29"/>
  <c r="AH369" i="29"/>
  <c r="AL369" i="29"/>
  <c r="AM369" i="29"/>
  <c r="AN369" i="29"/>
  <c r="AO369" i="29"/>
  <c r="AP369" i="29"/>
  <c r="AQ369" i="29"/>
  <c r="AR369" i="29"/>
  <c r="AS369" i="29"/>
  <c r="AT369" i="29"/>
  <c r="AU369" i="29"/>
  <c r="AV369" i="29"/>
  <c r="AW369" i="29"/>
  <c r="AX369" i="29"/>
  <c r="AY369" i="29"/>
  <c r="AZ369" i="29"/>
  <c r="BA369" i="29"/>
  <c r="BB369" i="29"/>
  <c r="BC369" i="29"/>
  <c r="BD369" i="29"/>
  <c r="BE369" i="29"/>
  <c r="BF369" i="29"/>
  <c r="BG369" i="29"/>
  <c r="BH369" i="29"/>
  <c r="BI369" i="29"/>
  <c r="BJ369" i="29"/>
  <c r="BK369" i="29"/>
  <c r="BL369" i="29"/>
  <c r="BM369" i="29"/>
  <c r="BN369" i="29"/>
  <c r="BO369" i="29"/>
  <c r="BP369" i="29"/>
  <c r="AH370" i="29"/>
  <c r="AL370" i="29"/>
  <c r="AM370" i="29"/>
  <c r="AN370" i="29"/>
  <c r="AO370" i="29"/>
  <c r="AP370" i="29"/>
  <c r="AQ370" i="29"/>
  <c r="AR370" i="29"/>
  <c r="AS370" i="29"/>
  <c r="AT370" i="29"/>
  <c r="AU370" i="29"/>
  <c r="AV370" i="29"/>
  <c r="AW370" i="29"/>
  <c r="AX370" i="29"/>
  <c r="AY370" i="29"/>
  <c r="AZ370" i="29"/>
  <c r="BA370" i="29"/>
  <c r="BB370" i="29"/>
  <c r="BC370" i="29"/>
  <c r="BD370" i="29"/>
  <c r="BE370" i="29"/>
  <c r="BF370" i="29"/>
  <c r="BG370" i="29"/>
  <c r="BH370" i="29"/>
  <c r="BI370" i="29"/>
  <c r="BJ370" i="29"/>
  <c r="BK370" i="29"/>
  <c r="BL370" i="29"/>
  <c r="BM370" i="29"/>
  <c r="BN370" i="29"/>
  <c r="BO370" i="29"/>
  <c r="BP370" i="29"/>
  <c r="AH371" i="29"/>
  <c r="AL371" i="29"/>
  <c r="AM371" i="29"/>
  <c r="AN371" i="29"/>
  <c r="AO371" i="29"/>
  <c r="AP371" i="29"/>
  <c r="AQ371" i="29"/>
  <c r="AR371" i="29"/>
  <c r="AS371" i="29"/>
  <c r="AT371" i="29"/>
  <c r="AU371" i="29"/>
  <c r="AV371" i="29"/>
  <c r="AW371" i="29"/>
  <c r="AX371" i="29"/>
  <c r="AY371" i="29"/>
  <c r="AZ371" i="29"/>
  <c r="BA371" i="29"/>
  <c r="BB371" i="29"/>
  <c r="BC371" i="29"/>
  <c r="BD371" i="29"/>
  <c r="BE371" i="29"/>
  <c r="BF371" i="29"/>
  <c r="BG371" i="29"/>
  <c r="BH371" i="29"/>
  <c r="BI371" i="29"/>
  <c r="BJ371" i="29"/>
  <c r="BK371" i="29"/>
  <c r="BL371" i="29"/>
  <c r="BM371" i="29"/>
  <c r="BN371" i="29"/>
  <c r="BO371" i="29"/>
  <c r="BP371" i="29"/>
  <c r="AH372" i="29"/>
  <c r="AL372" i="29"/>
  <c r="AM372" i="29"/>
  <c r="AN372" i="29"/>
  <c r="AO372" i="29"/>
  <c r="AP372" i="29"/>
  <c r="AQ372" i="29"/>
  <c r="AR372" i="29"/>
  <c r="AS372" i="29"/>
  <c r="AT372" i="29"/>
  <c r="AU372" i="29"/>
  <c r="AV372" i="29"/>
  <c r="AW372" i="29"/>
  <c r="AX372" i="29"/>
  <c r="AY372" i="29"/>
  <c r="AZ372" i="29"/>
  <c r="BA372" i="29"/>
  <c r="BB372" i="29"/>
  <c r="BC372" i="29"/>
  <c r="BD372" i="29"/>
  <c r="BE372" i="29"/>
  <c r="BF372" i="29"/>
  <c r="BG372" i="29"/>
  <c r="BH372" i="29"/>
  <c r="BI372" i="29"/>
  <c r="BJ372" i="29"/>
  <c r="BK372" i="29"/>
  <c r="BL372" i="29"/>
  <c r="BM372" i="29"/>
  <c r="BN372" i="29"/>
  <c r="BO372" i="29"/>
  <c r="BP372" i="29"/>
  <c r="AH373" i="29"/>
  <c r="AL373" i="29"/>
  <c r="AM373" i="29"/>
  <c r="AN373" i="29"/>
  <c r="AO373" i="29"/>
  <c r="AP373" i="29"/>
  <c r="AQ373" i="29"/>
  <c r="AR373" i="29"/>
  <c r="AS373" i="29"/>
  <c r="AT373" i="29"/>
  <c r="AU373" i="29"/>
  <c r="AV373" i="29"/>
  <c r="AW373" i="29"/>
  <c r="AX373" i="29"/>
  <c r="AY373" i="29"/>
  <c r="AZ373" i="29"/>
  <c r="BA373" i="29"/>
  <c r="BB373" i="29"/>
  <c r="BC373" i="29"/>
  <c r="BD373" i="29"/>
  <c r="BE373" i="29"/>
  <c r="BF373" i="29"/>
  <c r="BG373" i="29"/>
  <c r="BH373" i="29"/>
  <c r="BI373" i="29"/>
  <c r="BJ373" i="29"/>
  <c r="BK373" i="29"/>
  <c r="BL373" i="29"/>
  <c r="BM373" i="29"/>
  <c r="BN373" i="29"/>
  <c r="BO373" i="29"/>
  <c r="BP373" i="29"/>
  <c r="AH374" i="29"/>
  <c r="AL374" i="29"/>
  <c r="AM374" i="29"/>
  <c r="AN374" i="29"/>
  <c r="AO374" i="29"/>
  <c r="AP374" i="29"/>
  <c r="AQ374" i="29"/>
  <c r="AR374" i="29"/>
  <c r="AS374" i="29"/>
  <c r="AT374" i="29"/>
  <c r="AU374" i="29"/>
  <c r="AV374" i="29"/>
  <c r="AW374" i="29"/>
  <c r="AX374" i="29"/>
  <c r="AY374" i="29"/>
  <c r="AZ374" i="29"/>
  <c r="BA374" i="29"/>
  <c r="BB374" i="29"/>
  <c r="BC374" i="29"/>
  <c r="BD374" i="29"/>
  <c r="BE374" i="29"/>
  <c r="BF374" i="29"/>
  <c r="BG374" i="29"/>
  <c r="BH374" i="29"/>
  <c r="BI374" i="29"/>
  <c r="BJ374" i="29"/>
  <c r="BK374" i="29"/>
  <c r="BL374" i="29"/>
  <c r="BM374" i="29"/>
  <c r="BN374" i="29"/>
  <c r="BO374" i="29"/>
  <c r="BP374" i="29"/>
  <c r="AH375" i="29"/>
  <c r="AL375" i="29"/>
  <c r="AM375" i="29"/>
  <c r="AN375" i="29"/>
  <c r="AO375" i="29"/>
  <c r="AP375" i="29"/>
  <c r="AQ375" i="29"/>
  <c r="AR375" i="29"/>
  <c r="AS375" i="29"/>
  <c r="AT375" i="29"/>
  <c r="AU375" i="29"/>
  <c r="AV375" i="29"/>
  <c r="AW375" i="29"/>
  <c r="AX375" i="29"/>
  <c r="AY375" i="29"/>
  <c r="AZ375" i="29"/>
  <c r="BA375" i="29"/>
  <c r="BB375" i="29"/>
  <c r="BC375" i="29"/>
  <c r="BD375" i="29"/>
  <c r="BE375" i="29"/>
  <c r="BF375" i="29"/>
  <c r="BG375" i="29"/>
  <c r="BH375" i="29"/>
  <c r="BI375" i="29"/>
  <c r="BJ375" i="29"/>
  <c r="BK375" i="29"/>
  <c r="BL375" i="29"/>
  <c r="BM375" i="29"/>
  <c r="BN375" i="29"/>
  <c r="BO375" i="29"/>
  <c r="BP375" i="29"/>
  <c r="AH376" i="29"/>
  <c r="AL376" i="29"/>
  <c r="AM376" i="29"/>
  <c r="AN376" i="29"/>
  <c r="AO376" i="29"/>
  <c r="AP376" i="29"/>
  <c r="AQ376" i="29"/>
  <c r="AR376" i="29"/>
  <c r="AS376" i="29"/>
  <c r="AT376" i="29"/>
  <c r="AU376" i="29"/>
  <c r="AV376" i="29"/>
  <c r="AW376" i="29"/>
  <c r="AX376" i="29"/>
  <c r="AY376" i="29"/>
  <c r="AZ376" i="29"/>
  <c r="BA376" i="29"/>
  <c r="BB376" i="29"/>
  <c r="BC376" i="29"/>
  <c r="BD376" i="29"/>
  <c r="BE376" i="29"/>
  <c r="BF376" i="29"/>
  <c r="BG376" i="29"/>
  <c r="BH376" i="29"/>
  <c r="BI376" i="29"/>
  <c r="BJ376" i="29"/>
  <c r="BK376" i="29"/>
  <c r="BL376" i="29"/>
  <c r="BM376" i="29"/>
  <c r="BN376" i="29"/>
  <c r="BO376" i="29"/>
  <c r="BP376" i="29"/>
  <c r="AH377" i="29"/>
  <c r="AL377" i="29"/>
  <c r="AM377" i="29"/>
  <c r="AN377" i="29"/>
  <c r="AO377" i="29"/>
  <c r="AP377" i="29"/>
  <c r="AQ377" i="29"/>
  <c r="AR377" i="29"/>
  <c r="AS377" i="29"/>
  <c r="AT377" i="29"/>
  <c r="AU377" i="29"/>
  <c r="AV377" i="29"/>
  <c r="AW377" i="29"/>
  <c r="AX377" i="29"/>
  <c r="AY377" i="29"/>
  <c r="AZ377" i="29"/>
  <c r="BA377" i="29"/>
  <c r="BB377" i="29"/>
  <c r="BC377" i="29"/>
  <c r="BD377" i="29"/>
  <c r="BE377" i="29"/>
  <c r="BF377" i="29"/>
  <c r="BG377" i="29"/>
  <c r="BH377" i="29"/>
  <c r="BI377" i="29"/>
  <c r="BJ377" i="29"/>
  <c r="BK377" i="29"/>
  <c r="BL377" i="29"/>
  <c r="BM377" i="29"/>
  <c r="BN377" i="29"/>
  <c r="BO377" i="29"/>
  <c r="BP377" i="29"/>
  <c r="AH378" i="29"/>
  <c r="AL378" i="29"/>
  <c r="AM378" i="29"/>
  <c r="AN378" i="29"/>
  <c r="AO378" i="29"/>
  <c r="AP378" i="29"/>
  <c r="AQ378" i="29"/>
  <c r="AR378" i="29"/>
  <c r="AS378" i="29"/>
  <c r="AT378" i="29"/>
  <c r="AU378" i="29"/>
  <c r="AV378" i="29"/>
  <c r="AW378" i="29"/>
  <c r="AX378" i="29"/>
  <c r="AY378" i="29"/>
  <c r="AZ378" i="29"/>
  <c r="BA378" i="29"/>
  <c r="BB378" i="29"/>
  <c r="BC378" i="29"/>
  <c r="BD378" i="29"/>
  <c r="BE378" i="29"/>
  <c r="BF378" i="29"/>
  <c r="BG378" i="29"/>
  <c r="BH378" i="29"/>
  <c r="BI378" i="29"/>
  <c r="BJ378" i="29"/>
  <c r="BK378" i="29"/>
  <c r="BL378" i="29"/>
  <c r="BM378" i="29"/>
  <c r="BN378" i="29"/>
  <c r="BO378" i="29"/>
  <c r="BP378" i="29"/>
  <c r="AH379" i="29"/>
  <c r="AL379" i="29"/>
  <c r="AM379" i="29"/>
  <c r="AN379" i="29"/>
  <c r="AO379" i="29"/>
  <c r="AP379" i="29"/>
  <c r="AQ379" i="29"/>
  <c r="AR379" i="29"/>
  <c r="AS379" i="29"/>
  <c r="AT379" i="29"/>
  <c r="AU379" i="29"/>
  <c r="AV379" i="29"/>
  <c r="AW379" i="29"/>
  <c r="AX379" i="29"/>
  <c r="AY379" i="29"/>
  <c r="AZ379" i="29"/>
  <c r="BA379" i="29"/>
  <c r="BB379" i="29"/>
  <c r="BC379" i="29"/>
  <c r="BD379" i="29"/>
  <c r="BE379" i="29"/>
  <c r="BF379" i="29"/>
  <c r="BG379" i="29"/>
  <c r="BH379" i="29"/>
  <c r="BI379" i="29"/>
  <c r="BJ379" i="29"/>
  <c r="BK379" i="29"/>
  <c r="BL379" i="29"/>
  <c r="BM379" i="29"/>
  <c r="BN379" i="29"/>
  <c r="BO379" i="29"/>
  <c r="BP379" i="29"/>
  <c r="AH380" i="29"/>
  <c r="AL380" i="29"/>
  <c r="AM380" i="29"/>
  <c r="AN380" i="29"/>
  <c r="AO380" i="29"/>
  <c r="AP380" i="29"/>
  <c r="AQ380" i="29"/>
  <c r="AR380" i="29"/>
  <c r="AS380" i="29"/>
  <c r="AT380" i="29"/>
  <c r="AU380" i="29"/>
  <c r="AV380" i="29"/>
  <c r="AW380" i="29"/>
  <c r="AX380" i="29"/>
  <c r="AY380" i="29"/>
  <c r="AZ380" i="29"/>
  <c r="BA380" i="29"/>
  <c r="BB380" i="29"/>
  <c r="BC380" i="29"/>
  <c r="BD380" i="29"/>
  <c r="BE380" i="29"/>
  <c r="BF380" i="29"/>
  <c r="BG380" i="29"/>
  <c r="BH380" i="29"/>
  <c r="BI380" i="29"/>
  <c r="BJ380" i="29"/>
  <c r="BK380" i="29"/>
  <c r="BL380" i="29"/>
  <c r="BM380" i="29"/>
  <c r="BN380" i="29"/>
  <c r="BO380" i="29"/>
  <c r="BP380" i="29"/>
  <c r="AH381" i="29"/>
  <c r="AL381" i="29"/>
  <c r="AM381" i="29"/>
  <c r="AN381" i="29"/>
  <c r="AO381" i="29"/>
  <c r="AP381" i="29"/>
  <c r="AQ381" i="29"/>
  <c r="AR381" i="29"/>
  <c r="AS381" i="29"/>
  <c r="AT381" i="29"/>
  <c r="AU381" i="29"/>
  <c r="AV381" i="29"/>
  <c r="AW381" i="29"/>
  <c r="AX381" i="29"/>
  <c r="AY381" i="29"/>
  <c r="AZ381" i="29"/>
  <c r="BA381" i="29"/>
  <c r="BB381" i="29"/>
  <c r="BC381" i="29"/>
  <c r="BD381" i="29"/>
  <c r="BE381" i="29"/>
  <c r="BF381" i="29"/>
  <c r="BG381" i="29"/>
  <c r="BH381" i="29"/>
  <c r="BI381" i="29"/>
  <c r="BJ381" i="29"/>
  <c r="BK381" i="29"/>
  <c r="BL381" i="29"/>
  <c r="BM381" i="29"/>
  <c r="BN381" i="29"/>
  <c r="BO381" i="29"/>
  <c r="BP381" i="29"/>
  <c r="AH382" i="29"/>
  <c r="AL382" i="29"/>
  <c r="AM382" i="29"/>
  <c r="AN382" i="29"/>
  <c r="AO382" i="29"/>
  <c r="AP382" i="29"/>
  <c r="AQ382" i="29"/>
  <c r="AR382" i="29"/>
  <c r="AS382" i="29"/>
  <c r="AT382" i="29"/>
  <c r="AU382" i="29"/>
  <c r="AV382" i="29"/>
  <c r="AW382" i="29"/>
  <c r="AX382" i="29"/>
  <c r="AY382" i="29"/>
  <c r="AZ382" i="29"/>
  <c r="BA382" i="29"/>
  <c r="BB382" i="29"/>
  <c r="BC382" i="29"/>
  <c r="BD382" i="29"/>
  <c r="BE382" i="29"/>
  <c r="BF382" i="29"/>
  <c r="BG382" i="29"/>
  <c r="BH382" i="29"/>
  <c r="BI382" i="29"/>
  <c r="BJ382" i="29"/>
  <c r="BK382" i="29"/>
  <c r="BL382" i="29"/>
  <c r="BM382" i="29"/>
  <c r="BN382" i="29"/>
  <c r="BO382" i="29"/>
  <c r="BP382" i="29"/>
  <c r="AH383" i="29"/>
  <c r="AL383" i="29"/>
  <c r="AM383" i="29"/>
  <c r="AN383" i="29"/>
  <c r="AO383" i="29"/>
  <c r="AP383" i="29"/>
  <c r="AQ383" i="29"/>
  <c r="AR383" i="29"/>
  <c r="AS383" i="29"/>
  <c r="AT383" i="29"/>
  <c r="AU383" i="29"/>
  <c r="AV383" i="29"/>
  <c r="AW383" i="29"/>
  <c r="AX383" i="29"/>
  <c r="AY383" i="29"/>
  <c r="AZ383" i="29"/>
  <c r="BA383" i="29"/>
  <c r="BB383" i="29"/>
  <c r="BC383" i="29"/>
  <c r="BD383" i="29"/>
  <c r="BE383" i="29"/>
  <c r="BF383" i="29"/>
  <c r="BG383" i="29"/>
  <c r="BH383" i="29"/>
  <c r="BI383" i="29"/>
  <c r="BJ383" i="29"/>
  <c r="BK383" i="29"/>
  <c r="BL383" i="29"/>
  <c r="BM383" i="29"/>
  <c r="BN383" i="29"/>
  <c r="BO383" i="29"/>
  <c r="BP383" i="29"/>
  <c r="AH384" i="29"/>
  <c r="AL384" i="29"/>
  <c r="AM384" i="29"/>
  <c r="AN384" i="29"/>
  <c r="AO384" i="29"/>
  <c r="AP384" i="29"/>
  <c r="AQ384" i="29"/>
  <c r="AR384" i="29"/>
  <c r="AS384" i="29"/>
  <c r="AT384" i="29"/>
  <c r="AU384" i="29"/>
  <c r="AV384" i="29"/>
  <c r="AW384" i="29"/>
  <c r="AX384" i="29"/>
  <c r="AY384" i="29"/>
  <c r="AZ384" i="29"/>
  <c r="BA384" i="29"/>
  <c r="BB384" i="29"/>
  <c r="BC384" i="29"/>
  <c r="BD384" i="29"/>
  <c r="BE384" i="29"/>
  <c r="BF384" i="29"/>
  <c r="BG384" i="29"/>
  <c r="BH384" i="29"/>
  <c r="BI384" i="29"/>
  <c r="BJ384" i="29"/>
  <c r="BK384" i="29"/>
  <c r="BL384" i="29"/>
  <c r="BM384" i="29"/>
  <c r="BN384" i="29"/>
  <c r="BO384" i="29"/>
  <c r="BP384" i="29"/>
  <c r="AH385" i="29"/>
  <c r="AL385" i="29"/>
  <c r="AM385" i="29"/>
  <c r="AN385" i="29"/>
  <c r="AO385" i="29"/>
  <c r="AP385" i="29"/>
  <c r="AQ385" i="29"/>
  <c r="AR385" i="29"/>
  <c r="AS385" i="29"/>
  <c r="AT385" i="29"/>
  <c r="AU385" i="29"/>
  <c r="AV385" i="29"/>
  <c r="AW385" i="29"/>
  <c r="AX385" i="29"/>
  <c r="AY385" i="29"/>
  <c r="AZ385" i="29"/>
  <c r="BA385" i="29"/>
  <c r="BB385" i="29"/>
  <c r="BC385" i="29"/>
  <c r="BD385" i="29"/>
  <c r="BE385" i="29"/>
  <c r="BF385" i="29"/>
  <c r="BG385" i="29"/>
  <c r="BH385" i="29"/>
  <c r="BI385" i="29"/>
  <c r="BJ385" i="29"/>
  <c r="BK385" i="29"/>
  <c r="BL385" i="29"/>
  <c r="BM385" i="29"/>
  <c r="BN385" i="29"/>
  <c r="BO385" i="29"/>
  <c r="BP385" i="29"/>
  <c r="AH386" i="29"/>
  <c r="AL386" i="29"/>
  <c r="AM386" i="29"/>
  <c r="AN386" i="29"/>
  <c r="AO386" i="29"/>
  <c r="AP386" i="29"/>
  <c r="AQ386" i="29"/>
  <c r="AR386" i="29"/>
  <c r="AS386" i="29"/>
  <c r="AT386" i="29"/>
  <c r="AU386" i="29"/>
  <c r="AV386" i="29"/>
  <c r="AW386" i="29"/>
  <c r="AX386" i="29"/>
  <c r="AY386" i="29"/>
  <c r="AZ386" i="29"/>
  <c r="BA386" i="29"/>
  <c r="BB386" i="29"/>
  <c r="BC386" i="29"/>
  <c r="BD386" i="29"/>
  <c r="BE386" i="29"/>
  <c r="BF386" i="29"/>
  <c r="BG386" i="29"/>
  <c r="BH386" i="29"/>
  <c r="BI386" i="29"/>
  <c r="BJ386" i="29"/>
  <c r="BK386" i="29"/>
  <c r="BL386" i="29"/>
  <c r="BM386" i="29"/>
  <c r="BN386" i="29"/>
  <c r="BO386" i="29"/>
  <c r="BP386" i="29"/>
  <c r="AH387" i="29"/>
  <c r="AL387" i="29"/>
  <c r="AM387" i="29"/>
  <c r="AN387" i="29"/>
  <c r="AO387" i="29"/>
  <c r="AP387" i="29"/>
  <c r="AQ387" i="29"/>
  <c r="AR387" i="29"/>
  <c r="AS387" i="29"/>
  <c r="AT387" i="29"/>
  <c r="AU387" i="29"/>
  <c r="AV387" i="29"/>
  <c r="AW387" i="29"/>
  <c r="AX387" i="29"/>
  <c r="AY387" i="29"/>
  <c r="AZ387" i="29"/>
  <c r="BA387" i="29"/>
  <c r="BB387" i="29"/>
  <c r="BC387" i="29"/>
  <c r="BD387" i="29"/>
  <c r="BE387" i="29"/>
  <c r="BF387" i="29"/>
  <c r="BG387" i="29"/>
  <c r="BH387" i="29"/>
  <c r="BI387" i="29"/>
  <c r="BJ387" i="29"/>
  <c r="BK387" i="29"/>
  <c r="BL387" i="29"/>
  <c r="BM387" i="29"/>
  <c r="BN387" i="29"/>
  <c r="BO387" i="29"/>
  <c r="BP387" i="29"/>
  <c r="AH388" i="29"/>
  <c r="AL388" i="29"/>
  <c r="AM388" i="29"/>
  <c r="AN388" i="29"/>
  <c r="AO388" i="29"/>
  <c r="AP388" i="29"/>
  <c r="AQ388" i="29"/>
  <c r="AR388" i="29"/>
  <c r="AS388" i="29"/>
  <c r="AT388" i="29"/>
  <c r="AU388" i="29"/>
  <c r="AV388" i="29"/>
  <c r="AW388" i="29"/>
  <c r="AX388" i="29"/>
  <c r="AY388" i="29"/>
  <c r="AZ388" i="29"/>
  <c r="BA388" i="29"/>
  <c r="BB388" i="29"/>
  <c r="BC388" i="29"/>
  <c r="BD388" i="29"/>
  <c r="BE388" i="29"/>
  <c r="BF388" i="29"/>
  <c r="BG388" i="29"/>
  <c r="BH388" i="29"/>
  <c r="BI388" i="29"/>
  <c r="BJ388" i="29"/>
  <c r="BK388" i="29"/>
  <c r="BL388" i="29"/>
  <c r="BM388" i="29"/>
  <c r="BN388" i="29"/>
  <c r="BO388" i="29"/>
  <c r="BP388" i="29"/>
  <c r="AH389" i="29"/>
  <c r="AL389" i="29"/>
  <c r="AM389" i="29"/>
  <c r="AN389" i="29"/>
  <c r="AO389" i="29"/>
  <c r="AP389" i="29"/>
  <c r="AQ389" i="29"/>
  <c r="AR389" i="29"/>
  <c r="AS389" i="29"/>
  <c r="AT389" i="29"/>
  <c r="AU389" i="29"/>
  <c r="AV389" i="29"/>
  <c r="AW389" i="29"/>
  <c r="AX389" i="29"/>
  <c r="AY389" i="29"/>
  <c r="AZ389" i="29"/>
  <c r="BA389" i="29"/>
  <c r="BB389" i="29"/>
  <c r="BC389" i="29"/>
  <c r="BD389" i="29"/>
  <c r="BE389" i="29"/>
  <c r="BF389" i="29"/>
  <c r="BG389" i="29"/>
  <c r="BH389" i="29"/>
  <c r="BI389" i="29"/>
  <c r="BJ389" i="29"/>
  <c r="BK389" i="29"/>
  <c r="BL389" i="29"/>
  <c r="BM389" i="29"/>
  <c r="BN389" i="29"/>
  <c r="BO389" i="29"/>
  <c r="BP389" i="29"/>
  <c r="AH390" i="29"/>
  <c r="AL390" i="29"/>
  <c r="AM390" i="29"/>
  <c r="AN390" i="29"/>
  <c r="AO390" i="29"/>
  <c r="AP390" i="29"/>
  <c r="AQ390" i="29"/>
  <c r="AR390" i="29"/>
  <c r="AS390" i="29"/>
  <c r="AT390" i="29"/>
  <c r="AU390" i="29"/>
  <c r="AV390" i="29"/>
  <c r="AW390" i="29"/>
  <c r="AX390" i="29"/>
  <c r="AY390" i="29"/>
  <c r="AZ390" i="29"/>
  <c r="BA390" i="29"/>
  <c r="BB390" i="29"/>
  <c r="BC390" i="29"/>
  <c r="BD390" i="29"/>
  <c r="BE390" i="29"/>
  <c r="BF390" i="29"/>
  <c r="BG390" i="29"/>
  <c r="BH390" i="29"/>
  <c r="BI390" i="29"/>
  <c r="BJ390" i="29"/>
  <c r="BK390" i="29"/>
  <c r="BL390" i="29"/>
  <c r="BM390" i="29"/>
  <c r="BN390" i="29"/>
  <c r="BO390" i="29"/>
  <c r="BP390" i="29"/>
  <c r="AH391" i="29"/>
  <c r="AL391" i="29"/>
  <c r="AM391" i="29"/>
  <c r="AN391" i="29"/>
  <c r="AO391" i="29"/>
  <c r="AP391" i="29"/>
  <c r="AQ391" i="29"/>
  <c r="AR391" i="29"/>
  <c r="AS391" i="29"/>
  <c r="AT391" i="29"/>
  <c r="AU391" i="29"/>
  <c r="AV391" i="29"/>
  <c r="AW391" i="29"/>
  <c r="AX391" i="29"/>
  <c r="AY391" i="29"/>
  <c r="AZ391" i="29"/>
  <c r="BA391" i="29"/>
  <c r="BB391" i="29"/>
  <c r="BC391" i="29"/>
  <c r="BD391" i="29"/>
  <c r="BE391" i="29"/>
  <c r="BF391" i="29"/>
  <c r="BG391" i="29"/>
  <c r="BH391" i="29"/>
  <c r="BI391" i="29"/>
  <c r="BJ391" i="29"/>
  <c r="BK391" i="29"/>
  <c r="BL391" i="29"/>
  <c r="BM391" i="29"/>
  <c r="BN391" i="29"/>
  <c r="BO391" i="29"/>
  <c r="BP391" i="29"/>
  <c r="AH392" i="29"/>
  <c r="AL392" i="29"/>
  <c r="AM392" i="29"/>
  <c r="AN392" i="29"/>
  <c r="AO392" i="29"/>
  <c r="AP392" i="29"/>
  <c r="AQ392" i="29"/>
  <c r="AR392" i="29"/>
  <c r="AS392" i="29"/>
  <c r="AT392" i="29"/>
  <c r="AU392" i="29"/>
  <c r="AV392" i="29"/>
  <c r="AW392" i="29"/>
  <c r="AX392" i="29"/>
  <c r="AY392" i="29"/>
  <c r="AZ392" i="29"/>
  <c r="BA392" i="29"/>
  <c r="BB392" i="29"/>
  <c r="BC392" i="29"/>
  <c r="BD392" i="29"/>
  <c r="BE392" i="29"/>
  <c r="BF392" i="29"/>
  <c r="BG392" i="29"/>
  <c r="BH392" i="29"/>
  <c r="BI392" i="29"/>
  <c r="BJ392" i="29"/>
  <c r="BK392" i="29"/>
  <c r="BL392" i="29"/>
  <c r="BM392" i="29"/>
  <c r="BN392" i="29"/>
  <c r="BO392" i="29"/>
  <c r="BP392" i="29"/>
  <c r="AH393" i="29"/>
  <c r="AL393" i="29"/>
  <c r="AM393" i="29"/>
  <c r="AN393" i="29"/>
  <c r="AO393" i="29"/>
  <c r="AP393" i="29"/>
  <c r="AQ393" i="29"/>
  <c r="AR393" i="29"/>
  <c r="AS393" i="29"/>
  <c r="AT393" i="29"/>
  <c r="AU393" i="29"/>
  <c r="AV393" i="29"/>
  <c r="AW393" i="29"/>
  <c r="AX393" i="29"/>
  <c r="AY393" i="29"/>
  <c r="AZ393" i="29"/>
  <c r="BA393" i="29"/>
  <c r="BB393" i="29"/>
  <c r="BC393" i="29"/>
  <c r="BD393" i="29"/>
  <c r="BE393" i="29"/>
  <c r="BF393" i="29"/>
  <c r="BG393" i="29"/>
  <c r="BH393" i="29"/>
  <c r="BI393" i="29"/>
  <c r="BJ393" i="29"/>
  <c r="BK393" i="29"/>
  <c r="BL393" i="29"/>
  <c r="BM393" i="29"/>
  <c r="BN393" i="29"/>
  <c r="BO393" i="29"/>
  <c r="BP393" i="29"/>
  <c r="AH394" i="29"/>
  <c r="AL394" i="29"/>
  <c r="AM394" i="29"/>
  <c r="AN394" i="29"/>
  <c r="AO394" i="29"/>
  <c r="AP394" i="29"/>
  <c r="AQ394" i="29"/>
  <c r="AR394" i="29"/>
  <c r="AS394" i="29"/>
  <c r="AT394" i="29"/>
  <c r="AU394" i="29"/>
  <c r="AV394" i="29"/>
  <c r="AW394" i="29"/>
  <c r="AX394" i="29"/>
  <c r="AY394" i="29"/>
  <c r="AZ394" i="29"/>
  <c r="BA394" i="29"/>
  <c r="BB394" i="29"/>
  <c r="BC394" i="29"/>
  <c r="BD394" i="29"/>
  <c r="BE394" i="29"/>
  <c r="BF394" i="29"/>
  <c r="BG394" i="29"/>
  <c r="BH394" i="29"/>
  <c r="BI394" i="29"/>
  <c r="BJ394" i="29"/>
  <c r="BK394" i="29"/>
  <c r="BL394" i="29"/>
  <c r="BM394" i="29"/>
  <c r="BN394" i="29"/>
  <c r="BO394" i="29"/>
  <c r="BP394" i="29"/>
  <c r="AH395" i="29"/>
  <c r="AL395" i="29"/>
  <c r="AM395" i="29"/>
  <c r="AN395" i="29"/>
  <c r="AO395" i="29"/>
  <c r="AP395" i="29"/>
  <c r="AQ395" i="29"/>
  <c r="AR395" i="29"/>
  <c r="AS395" i="29"/>
  <c r="AT395" i="29"/>
  <c r="AU395" i="29"/>
  <c r="AV395" i="29"/>
  <c r="AW395" i="29"/>
  <c r="AX395" i="29"/>
  <c r="AY395" i="29"/>
  <c r="AZ395" i="29"/>
  <c r="BA395" i="29"/>
  <c r="BB395" i="29"/>
  <c r="BC395" i="29"/>
  <c r="BD395" i="29"/>
  <c r="BE395" i="29"/>
  <c r="BF395" i="29"/>
  <c r="BG395" i="29"/>
  <c r="BH395" i="29"/>
  <c r="BI395" i="29"/>
  <c r="BJ395" i="29"/>
  <c r="BK395" i="29"/>
  <c r="BL395" i="29"/>
  <c r="BM395" i="29"/>
  <c r="BN395" i="29"/>
  <c r="BO395" i="29"/>
  <c r="BP395" i="29"/>
  <c r="AH396" i="29"/>
  <c r="AL396" i="29"/>
  <c r="AM396" i="29"/>
  <c r="AN396" i="29"/>
  <c r="AO396" i="29"/>
  <c r="AP396" i="29"/>
  <c r="AQ396" i="29"/>
  <c r="AR396" i="29"/>
  <c r="AS396" i="29"/>
  <c r="AT396" i="29"/>
  <c r="AU396" i="29"/>
  <c r="AV396" i="29"/>
  <c r="AW396" i="29"/>
  <c r="AX396" i="29"/>
  <c r="AY396" i="29"/>
  <c r="AZ396" i="29"/>
  <c r="BA396" i="29"/>
  <c r="BB396" i="29"/>
  <c r="BC396" i="29"/>
  <c r="BD396" i="29"/>
  <c r="BE396" i="29"/>
  <c r="BF396" i="29"/>
  <c r="BG396" i="29"/>
  <c r="BH396" i="29"/>
  <c r="BI396" i="29"/>
  <c r="BJ396" i="29"/>
  <c r="BK396" i="29"/>
  <c r="BL396" i="29"/>
  <c r="BM396" i="29"/>
  <c r="BN396" i="29"/>
  <c r="BO396" i="29"/>
  <c r="BP396" i="29"/>
  <c r="AH397" i="29"/>
  <c r="AL397" i="29"/>
  <c r="AM397" i="29"/>
  <c r="AN397" i="29"/>
  <c r="AO397" i="29"/>
  <c r="AP397" i="29"/>
  <c r="AQ397" i="29"/>
  <c r="AR397" i="29"/>
  <c r="AS397" i="29"/>
  <c r="AT397" i="29"/>
  <c r="AU397" i="29"/>
  <c r="AV397" i="29"/>
  <c r="AW397" i="29"/>
  <c r="AX397" i="29"/>
  <c r="AY397" i="29"/>
  <c r="AZ397" i="29"/>
  <c r="BA397" i="29"/>
  <c r="BB397" i="29"/>
  <c r="BC397" i="29"/>
  <c r="BD397" i="29"/>
  <c r="BE397" i="29"/>
  <c r="BF397" i="29"/>
  <c r="BG397" i="29"/>
  <c r="BH397" i="29"/>
  <c r="BI397" i="29"/>
  <c r="BJ397" i="29"/>
  <c r="BK397" i="29"/>
  <c r="BL397" i="29"/>
  <c r="BM397" i="29"/>
  <c r="BN397" i="29"/>
  <c r="BO397" i="29"/>
  <c r="BP397" i="29"/>
  <c r="AI388" i="29" l="1"/>
  <c r="DK331" i="23" s="1"/>
  <c r="AI363" i="29"/>
  <c r="DK319" i="23" s="1"/>
  <c r="AI373" i="29"/>
  <c r="DK395" i="23" s="1"/>
  <c r="AI384" i="29"/>
  <c r="DK329" i="23" s="1"/>
  <c r="AI377" i="29"/>
  <c r="DK325" i="23" s="1"/>
  <c r="AI360" i="29"/>
  <c r="DK317" i="23" s="1"/>
  <c r="AJ396" i="29"/>
  <c r="DL335" i="23" s="1"/>
  <c r="AI395" i="29"/>
  <c r="DK334" i="23" s="1"/>
  <c r="AI394" i="29"/>
  <c r="DK433" i="23" s="1"/>
  <c r="AJ393" i="29"/>
  <c r="DL432" i="23" s="1"/>
  <c r="AI391" i="29"/>
  <c r="DK333" i="23" s="1"/>
  <c r="AJ389" i="29"/>
  <c r="DL332" i="23" s="1"/>
  <c r="AJ388" i="29"/>
  <c r="DL331" i="23" s="1"/>
  <c r="AI387" i="29"/>
  <c r="DK385" i="23" s="1"/>
  <c r="AJ384" i="29"/>
  <c r="DL329" i="23" s="1"/>
  <c r="AI383" i="29"/>
  <c r="DK328" i="23" s="1"/>
  <c r="AJ381" i="29"/>
  <c r="DL435" i="23" s="1"/>
  <c r="AI380" i="29"/>
  <c r="DK416" i="23" s="1"/>
  <c r="AI379" i="29"/>
  <c r="DK394" i="23" s="1"/>
  <c r="AJ377" i="29"/>
  <c r="DL325" i="23" s="1"/>
  <c r="AI376" i="29"/>
  <c r="DK415" i="23" s="1"/>
  <c r="AJ374" i="29"/>
  <c r="DL393" i="23" s="1"/>
  <c r="AJ373" i="29"/>
  <c r="DL395" i="23" s="1"/>
  <c r="AI372" i="29"/>
  <c r="DK419" i="23" s="1"/>
  <c r="AJ367" i="29"/>
  <c r="DL414" i="23" s="1"/>
  <c r="AI366" i="29"/>
  <c r="DK321" i="23" s="1"/>
  <c r="AJ364" i="29"/>
  <c r="DL320" i="23" s="1"/>
  <c r="AJ361" i="29"/>
  <c r="DL413" i="23" s="1"/>
  <c r="AI355" i="29"/>
  <c r="DK382" i="23" s="1"/>
  <c r="AJ394" i="29"/>
  <c r="DL433" i="23" s="1"/>
  <c r="AJ390" i="29"/>
  <c r="DL417" i="23" s="1"/>
  <c r="AJ383" i="29"/>
  <c r="DL328" i="23" s="1"/>
  <c r="AJ379" i="29"/>
  <c r="DL394" i="23" s="1"/>
  <c r="AJ375" i="29"/>
  <c r="DL324" i="23" s="1"/>
  <c r="AJ371" i="29"/>
  <c r="DL431" i="23" s="1"/>
  <c r="AJ365" i="29"/>
  <c r="DL400" i="23" s="1"/>
  <c r="AJ369" i="29"/>
  <c r="DL323" i="23" s="1"/>
  <c r="AJ366" i="29"/>
  <c r="DL321" i="23" s="1"/>
  <c r="AJ359" i="29"/>
  <c r="DL399" i="23" s="1"/>
  <c r="AJ355" i="29"/>
  <c r="DL382" i="23" s="1"/>
  <c r="AJ380" i="29"/>
  <c r="DL416" i="23" s="1"/>
  <c r="AJ372" i="29"/>
  <c r="DL419" i="23" s="1"/>
  <c r="AI392" i="29"/>
  <c r="DK405" i="23" s="1"/>
  <c r="AI381" i="29"/>
  <c r="DK435" i="23" s="1"/>
  <c r="AI397" i="29"/>
  <c r="DK428" i="23" s="1"/>
  <c r="AJ395" i="29"/>
  <c r="DL334" i="23" s="1"/>
  <c r="AJ391" i="29"/>
  <c r="DL333" i="23" s="1"/>
  <c r="AJ387" i="29"/>
  <c r="DL385" i="23" s="1"/>
  <c r="AJ376" i="29"/>
  <c r="DL415" i="23" s="1"/>
  <c r="AI393" i="29"/>
  <c r="DK432" i="23" s="1"/>
  <c r="AI389" i="29"/>
  <c r="DK332" i="23" s="1"/>
  <c r="AI385" i="29"/>
  <c r="DK330" i="23" s="1"/>
  <c r="AI382" i="29"/>
  <c r="DK327" i="23" s="1"/>
  <c r="AI378" i="29"/>
  <c r="DK326" i="23" s="1"/>
  <c r="AI374" i="29"/>
  <c r="DK393" i="23" s="1"/>
  <c r="AI370" i="29"/>
  <c r="DK430" i="23" s="1"/>
  <c r="AI367" i="29"/>
  <c r="DK414" i="23" s="1"/>
  <c r="AI364" i="29"/>
  <c r="DK320" i="23" s="1"/>
  <c r="AI361" i="29"/>
  <c r="DK413" i="23" s="1"/>
  <c r="AI357" i="29"/>
  <c r="DK315" i="23" s="1"/>
  <c r="AI353" i="29"/>
  <c r="DK314" i="23" s="1"/>
  <c r="AI396" i="29"/>
  <c r="DK335" i="23" s="1"/>
  <c r="AI386" i="29"/>
  <c r="DK460" i="23" s="1"/>
  <c r="AI375" i="29"/>
  <c r="DK324" i="23" s="1"/>
  <c r="AI369" i="29"/>
  <c r="DK323" i="23" s="1"/>
  <c r="AI356" i="29"/>
  <c r="DK398" i="23" s="1"/>
  <c r="AI390" i="29"/>
  <c r="DK417" i="23" s="1"/>
  <c r="AJ382" i="29"/>
  <c r="DL327" i="23" s="1"/>
  <c r="AJ370" i="29"/>
  <c r="DL430" i="23" s="1"/>
  <c r="AJ357" i="29"/>
  <c r="DL315" i="23" s="1"/>
  <c r="AJ353" i="29"/>
  <c r="DL314" i="23" s="1"/>
  <c r="AJ368" i="29"/>
  <c r="DL322" i="23" s="1"/>
  <c r="AJ358" i="29"/>
  <c r="DL316" i="23" s="1"/>
  <c r="AJ356" i="29"/>
  <c r="DL398" i="23" s="1"/>
  <c r="AJ354" i="29"/>
  <c r="DL387" i="23" s="1"/>
  <c r="AJ397" i="29"/>
  <c r="DL428" i="23" s="1"/>
  <c r="AJ392" i="29"/>
  <c r="DL405" i="23" s="1"/>
  <c r="AJ385" i="29"/>
  <c r="DL330" i="23" s="1"/>
  <c r="AJ378" i="29"/>
  <c r="DL326" i="23" s="1"/>
  <c r="AI359" i="29"/>
  <c r="DK399" i="23" s="1"/>
  <c r="AJ386" i="29"/>
  <c r="DL460" i="23" s="1"/>
  <c r="AJ363" i="29"/>
  <c r="DL319" i="23" s="1"/>
  <c r="AJ362" i="29"/>
  <c r="DL318" i="23" s="1"/>
  <c r="AJ360" i="29"/>
  <c r="DL317" i="23" s="1"/>
  <c r="AI371" i="29"/>
  <c r="DK431" i="23" s="1"/>
  <c r="AI365" i="29"/>
  <c r="DK400" i="23" s="1"/>
  <c r="AI362" i="29"/>
  <c r="DK318" i="23" s="1"/>
  <c r="AI368" i="29"/>
  <c r="DK322" i="23" s="1"/>
  <c r="AI358" i="29"/>
  <c r="DK316" i="23" s="1"/>
  <c r="AI354" i="29"/>
  <c r="DK387" i="23" s="1"/>
  <c r="CN2" i="49" l="1"/>
  <c r="CN4" i="49" s="1"/>
  <c r="CN10" i="49" l="1"/>
  <c r="CN8" i="49"/>
  <c r="A3" i="97"/>
  <c r="A4" i="97"/>
  <c r="A5" i="97"/>
  <c r="A6" i="97"/>
  <c r="A7" i="97"/>
  <c r="A8" i="97"/>
  <c r="A9" i="97"/>
  <c r="A10" i="97"/>
  <c r="A11" i="97"/>
  <c r="A12" i="97"/>
  <c r="A13" i="97"/>
  <c r="A14" i="97"/>
  <c r="A15" i="97"/>
  <c r="A16" i="97"/>
  <c r="A17" i="97"/>
  <c r="A18" i="97"/>
  <c r="A19" i="97"/>
  <c r="A20" i="97"/>
  <c r="A21" i="97"/>
  <c r="A22" i="97"/>
  <c r="A23" i="97"/>
  <c r="A24" i="97"/>
  <c r="A25" i="97"/>
  <c r="A26" i="97"/>
  <c r="A27" i="97"/>
  <c r="A28" i="97"/>
  <c r="A29" i="97"/>
  <c r="A30" i="97"/>
  <c r="A31" i="97"/>
  <c r="A32" i="97"/>
  <c r="A33" i="97"/>
  <c r="A34" i="97"/>
  <c r="A35" i="97"/>
  <c r="A36" i="97"/>
  <c r="A37" i="97"/>
  <c r="A38" i="97"/>
  <c r="A39" i="97"/>
  <c r="A40" i="97"/>
  <c r="A41" i="97"/>
  <c r="A42" i="97"/>
  <c r="A43" i="97"/>
  <c r="A44" i="97"/>
  <c r="A45" i="97"/>
  <c r="A46" i="97"/>
  <c r="A47" i="97"/>
  <c r="A48" i="97"/>
  <c r="A49" i="97"/>
  <c r="A50" i="97"/>
  <c r="A51" i="97"/>
  <c r="A52" i="97"/>
  <c r="A53" i="97"/>
  <c r="A54" i="97"/>
  <c r="A55" i="97"/>
  <c r="A56" i="97"/>
  <c r="A57" i="97"/>
  <c r="A58" i="97"/>
  <c r="A59" i="97"/>
  <c r="A60" i="97"/>
  <c r="A61" i="97"/>
  <c r="A62" i="97"/>
  <c r="A63" i="97"/>
  <c r="A64" i="97"/>
  <c r="A65" i="97"/>
  <c r="A66" i="97"/>
  <c r="A67" i="97"/>
  <c r="A68" i="97"/>
  <c r="A69" i="97"/>
  <c r="A70" i="97"/>
  <c r="A71" i="97"/>
  <c r="A72" i="97"/>
  <c r="A73" i="97"/>
  <c r="A74" i="97"/>
  <c r="A75" i="97"/>
  <c r="A76" i="97"/>
  <c r="A77" i="97"/>
  <c r="A78" i="97"/>
  <c r="A79" i="97"/>
  <c r="A80" i="97"/>
  <c r="A81" i="97"/>
  <c r="A82" i="97"/>
  <c r="A83" i="97"/>
  <c r="A84" i="97"/>
  <c r="A85" i="97"/>
  <c r="A86" i="97"/>
  <c r="A87" i="97"/>
  <c r="A88" i="97"/>
  <c r="A89" i="97"/>
  <c r="A90" i="97"/>
  <c r="A91" i="97"/>
  <c r="A92" i="97"/>
  <c r="A93" i="97"/>
  <c r="A94" i="97"/>
  <c r="A95" i="97"/>
  <c r="A96" i="97"/>
  <c r="A97" i="97"/>
  <c r="A98" i="97"/>
  <c r="A99" i="97"/>
  <c r="A100" i="97"/>
  <c r="A101" i="97"/>
  <c r="A102" i="97"/>
  <c r="A103" i="97"/>
  <c r="A104" i="97"/>
  <c r="A105" i="97"/>
  <c r="A106" i="97"/>
  <c r="A107" i="97"/>
  <c r="A108" i="97"/>
  <c r="A109" i="97"/>
  <c r="A110" i="97"/>
  <c r="A111" i="97"/>
  <c r="A112" i="97"/>
  <c r="A113" i="97"/>
  <c r="A114" i="97"/>
  <c r="A115" i="97"/>
  <c r="A116" i="97"/>
  <c r="A117" i="97"/>
  <c r="A118" i="97"/>
  <c r="A119" i="97"/>
  <c r="A120" i="97"/>
  <c r="A121" i="97"/>
  <c r="A122" i="97"/>
  <c r="A123" i="97"/>
  <c r="A124" i="97"/>
  <c r="A125" i="97"/>
  <c r="A126" i="97"/>
  <c r="A127" i="97"/>
  <c r="A128" i="97"/>
  <c r="A129" i="97"/>
  <c r="A130" i="97"/>
  <c r="A131" i="97"/>
  <c r="A132" i="97"/>
  <c r="A133" i="97"/>
  <c r="A134" i="97"/>
  <c r="A135" i="97"/>
  <c r="A136" i="97"/>
  <c r="A137" i="97"/>
  <c r="A138" i="97"/>
  <c r="A139" i="97"/>
  <c r="A140" i="97"/>
  <c r="A141" i="97"/>
  <c r="A142" i="97"/>
  <c r="A143" i="97"/>
  <c r="A144" i="97"/>
  <c r="A145" i="97"/>
  <c r="A146" i="97"/>
  <c r="A147" i="97"/>
  <c r="A148" i="97"/>
  <c r="A149" i="97"/>
  <c r="A150" i="97"/>
  <c r="A151" i="97"/>
  <c r="A152" i="97"/>
  <c r="A153" i="97"/>
  <c r="A154" i="97"/>
  <c r="A155" i="97"/>
  <c r="A156" i="97"/>
  <c r="A157" i="97"/>
  <c r="A158" i="97"/>
  <c r="A159" i="97"/>
  <c r="A160" i="97"/>
  <c r="A161" i="97"/>
  <c r="A162" i="97"/>
  <c r="A163" i="97"/>
  <c r="A164" i="97"/>
  <c r="A165" i="97"/>
  <c r="A166" i="97"/>
  <c r="A167" i="97"/>
  <c r="A168" i="97"/>
  <c r="A169" i="97"/>
  <c r="A170" i="97"/>
  <c r="A171" i="97"/>
  <c r="A172" i="97"/>
  <c r="A173" i="97"/>
  <c r="A174" i="97"/>
  <c r="A175" i="97"/>
  <c r="A176" i="97"/>
  <c r="A177" i="97"/>
  <c r="A178" i="97"/>
  <c r="A179" i="97"/>
  <c r="A180" i="97"/>
  <c r="A181" i="97"/>
  <c r="A182" i="97"/>
  <c r="A183" i="97"/>
  <c r="A184" i="97"/>
  <c r="A185" i="97"/>
  <c r="A186" i="97"/>
  <c r="A187" i="97"/>
  <c r="A188" i="97"/>
  <c r="A189" i="97"/>
  <c r="A190" i="97"/>
  <c r="A191" i="97"/>
  <c r="A192" i="97"/>
  <c r="A193" i="97"/>
  <c r="A194" i="97"/>
  <c r="A195" i="97"/>
  <c r="A196" i="97"/>
  <c r="A197" i="97"/>
  <c r="A198" i="97"/>
  <c r="A199" i="97"/>
  <c r="A200" i="97"/>
  <c r="A201" i="97"/>
  <c r="A202" i="97"/>
  <c r="A203" i="97"/>
  <c r="A204" i="97"/>
  <c r="A205" i="97"/>
  <c r="A206" i="97"/>
  <c r="A207" i="97"/>
  <c r="A208" i="97"/>
  <c r="A209" i="97"/>
  <c r="A210" i="97"/>
  <c r="A211" i="97"/>
  <c r="A212" i="97"/>
  <c r="A213" i="97"/>
  <c r="A214" i="97"/>
  <c r="A215" i="97"/>
  <c r="A216" i="97"/>
  <c r="A217" i="97"/>
  <c r="A218" i="97"/>
  <c r="A219" i="97"/>
  <c r="A220" i="97"/>
  <c r="A221" i="97"/>
  <c r="A222" i="97"/>
  <c r="A223" i="97"/>
  <c r="A224" i="97"/>
  <c r="A225" i="97"/>
  <c r="A226" i="97"/>
  <c r="A227" i="97"/>
  <c r="A228" i="97"/>
  <c r="A229" i="97"/>
  <c r="A230" i="97"/>
  <c r="A231" i="97"/>
  <c r="A232" i="97"/>
  <c r="A233" i="97"/>
  <c r="A234" i="97"/>
  <c r="A235" i="97"/>
  <c r="A236" i="97"/>
  <c r="A237" i="97"/>
  <c r="A238" i="97"/>
  <c r="A239" i="97"/>
  <c r="A240" i="97"/>
  <c r="A241" i="97"/>
  <c r="A242" i="97"/>
  <c r="A243" i="97"/>
  <c r="A244" i="97"/>
  <c r="A245" i="97"/>
  <c r="A246" i="97"/>
  <c r="A247" i="97"/>
  <c r="A248" i="97"/>
  <c r="A249" i="97"/>
  <c r="A250" i="97"/>
  <c r="A251" i="97"/>
  <c r="A252" i="97"/>
  <c r="A253" i="97"/>
  <c r="A254" i="97"/>
  <c r="A255" i="97"/>
  <c r="A256" i="97"/>
  <c r="A257" i="97"/>
  <c r="A258" i="97"/>
  <c r="A259" i="97"/>
  <c r="A260" i="97"/>
  <c r="A261" i="97"/>
  <c r="A262" i="97"/>
  <c r="A263" i="97"/>
  <c r="A264" i="97"/>
  <c r="A265" i="97"/>
  <c r="A266" i="97"/>
  <c r="A267" i="97"/>
  <c r="A268" i="97"/>
  <c r="A269" i="97"/>
  <c r="A270" i="97"/>
  <c r="A271" i="97"/>
  <c r="A272" i="97"/>
  <c r="A273" i="97"/>
  <c r="A274" i="97"/>
  <c r="A275" i="97"/>
  <c r="A276" i="97"/>
  <c r="A277" i="97"/>
  <c r="A278" i="97"/>
  <c r="A279" i="97"/>
  <c r="A280" i="97"/>
  <c r="A281" i="97"/>
  <c r="A282" i="97"/>
  <c r="A283" i="97"/>
  <c r="A284" i="97"/>
  <c r="A285" i="97"/>
  <c r="A286" i="97"/>
  <c r="A287" i="97"/>
  <c r="A288" i="97"/>
  <c r="A289" i="97"/>
  <c r="A290" i="97"/>
  <c r="A291" i="97"/>
  <c r="A292" i="97"/>
  <c r="A293" i="97"/>
  <c r="A294" i="97"/>
  <c r="A295" i="97"/>
  <c r="A296" i="97"/>
  <c r="A297" i="97"/>
  <c r="A298" i="97"/>
  <c r="A299" i="97"/>
  <c r="A300" i="97"/>
  <c r="A301" i="97"/>
  <c r="A302" i="97"/>
  <c r="A303" i="97"/>
  <c r="A304" i="97"/>
  <c r="A305" i="97"/>
  <c r="A306" i="97"/>
  <c r="A307" i="97"/>
  <c r="A308" i="97"/>
  <c r="A309" i="97"/>
  <c r="A310" i="97"/>
  <c r="A311" i="97"/>
  <c r="A312" i="97"/>
  <c r="A313" i="97"/>
  <c r="A314" i="97"/>
  <c r="A315" i="97"/>
  <c r="A316" i="97"/>
  <c r="A317" i="97"/>
  <c r="A318" i="97"/>
  <c r="A319" i="97"/>
  <c r="A320" i="97"/>
  <c r="A321" i="97"/>
  <c r="A322" i="97"/>
  <c r="A323" i="97"/>
  <c r="A324" i="97"/>
  <c r="A325" i="97"/>
  <c r="A326" i="97"/>
  <c r="A327" i="97"/>
  <c r="A328" i="97"/>
  <c r="A329" i="97"/>
  <c r="A330" i="97"/>
  <c r="A331" i="97"/>
  <c r="A332" i="97"/>
  <c r="A333" i="97"/>
  <c r="A334" i="97"/>
  <c r="A335" i="97"/>
  <c r="A336" i="97"/>
  <c r="A337" i="97"/>
  <c r="A338" i="97"/>
  <c r="A339" i="97"/>
  <c r="A340" i="97"/>
  <c r="A341" i="97"/>
  <c r="A342" i="97"/>
  <c r="A343" i="97"/>
  <c r="A344" i="97"/>
  <c r="A345" i="97"/>
  <c r="A346" i="97"/>
  <c r="A347" i="97"/>
  <c r="A348" i="97"/>
  <c r="A349" i="97"/>
  <c r="A350" i="97"/>
  <c r="A351" i="97"/>
  <c r="A352" i="97"/>
  <c r="A353" i="97"/>
  <c r="A354" i="97"/>
  <c r="A355" i="97"/>
  <c r="A356" i="97"/>
  <c r="A357" i="97"/>
  <c r="E255" i="21" l="1"/>
  <c r="E254" i="21"/>
  <c r="E253" i="21"/>
  <c r="E252" i="21"/>
  <c r="E251" i="21"/>
  <c r="E250" i="21"/>
  <c r="E249" i="21"/>
  <c r="E248" i="21"/>
  <c r="E247" i="21"/>
  <c r="E246" i="21"/>
  <c r="E244" i="21"/>
  <c r="E243" i="21"/>
  <c r="E242" i="21"/>
  <c r="A34" i="21"/>
  <c r="A35" i="21" s="1"/>
  <c r="A36" i="21" s="1"/>
  <c r="A37" i="21" s="1"/>
  <c r="A38" i="21" s="1"/>
  <c r="A39" i="21" s="1"/>
  <c r="A40" i="21" s="1"/>
  <c r="A41" i="21" s="1"/>
  <c r="A42" i="21" s="1"/>
  <c r="A43" i="21" s="1"/>
  <c r="A44" i="21" s="1"/>
  <c r="A45" i="21" s="1"/>
  <c r="A46" i="21" s="1"/>
  <c r="A47" i="21" s="1"/>
  <c r="A48" i="21" s="1"/>
  <c r="A49" i="21" s="1"/>
  <c r="A50" i="21" s="1"/>
  <c r="A51" i="21" s="1"/>
  <c r="A52" i="21" s="1"/>
  <c r="A53" i="21" s="1"/>
  <c r="A54" i="21" s="1"/>
  <c r="A55" i="21" s="1"/>
  <c r="A56" i="21" s="1"/>
  <c r="A57" i="21" s="1"/>
  <c r="A58" i="21" s="1"/>
  <c r="A59" i="21" s="1"/>
  <c r="A60" i="21" s="1"/>
  <c r="A61" i="21" s="1"/>
  <c r="A62" i="21" s="1"/>
  <c r="A63" i="21" s="1"/>
  <c r="A64" i="21" s="1"/>
  <c r="CM2" i="49"/>
  <c r="CM4" i="49" s="1"/>
  <c r="DC8" i="23"/>
  <c r="CL8" i="23"/>
  <c r="BQ330" i="29"/>
  <c r="BQ331" i="29"/>
  <c r="BQ332" i="29"/>
  <c r="BQ333" i="29"/>
  <c r="BQ334" i="29"/>
  <c r="BQ335" i="29"/>
  <c r="BQ336" i="29"/>
  <c r="BQ337" i="29"/>
  <c r="BQ338" i="29"/>
  <c r="BQ339" i="29"/>
  <c r="BQ340" i="29"/>
  <c r="BQ341" i="29"/>
  <c r="BQ342" i="29"/>
  <c r="BQ343" i="29"/>
  <c r="BQ344" i="29"/>
  <c r="BQ345" i="29"/>
  <c r="BQ346" i="29"/>
  <c r="BQ347" i="29"/>
  <c r="BQ348" i="29"/>
  <c r="BQ349" i="29"/>
  <c r="BQ350" i="29"/>
  <c r="BQ351" i="29"/>
  <c r="BQ352" i="29"/>
  <c r="B11" i="29"/>
  <c r="AJ345" i="29" l="1"/>
  <c r="DL437" i="23" s="1"/>
  <c r="AI345" i="29"/>
  <c r="DK437" i="23" s="1"/>
  <c r="AI352" i="29"/>
  <c r="DK313" i="23" s="1"/>
  <c r="AJ352" i="29"/>
  <c r="DL313" i="23" s="1"/>
  <c r="AJ336" i="29"/>
  <c r="DL301" i="23" s="1"/>
  <c r="AI336" i="29"/>
  <c r="DK301" i="23" s="1"/>
  <c r="AI351" i="29"/>
  <c r="DK374" i="23" s="1"/>
  <c r="AJ351" i="29"/>
  <c r="DL374" i="23" s="1"/>
  <c r="AI343" i="29"/>
  <c r="DK307" i="23" s="1"/>
  <c r="AJ343" i="29"/>
  <c r="DL307" i="23" s="1"/>
  <c r="AJ335" i="29"/>
  <c r="DL300" i="23" s="1"/>
  <c r="AI335" i="29"/>
  <c r="DK300" i="23" s="1"/>
  <c r="AI337" i="29"/>
  <c r="DK302" i="23" s="1"/>
  <c r="AJ337" i="29"/>
  <c r="DL302" i="23" s="1"/>
  <c r="AJ344" i="29"/>
  <c r="DL308" i="23" s="1"/>
  <c r="AI344" i="29"/>
  <c r="DK308" i="23" s="1"/>
  <c r="AI350" i="29"/>
  <c r="DK312" i="23" s="1"/>
  <c r="AJ350" i="29"/>
  <c r="DL312" i="23" s="1"/>
  <c r="AJ342" i="29"/>
  <c r="DL306" i="23" s="1"/>
  <c r="AI342" i="29"/>
  <c r="DK306" i="23" s="1"/>
  <c r="AI334" i="29"/>
  <c r="DK299" i="23" s="1"/>
  <c r="AJ334" i="29"/>
  <c r="DL299" i="23" s="1"/>
  <c r="AI333" i="29"/>
  <c r="DK298" i="23" s="1"/>
  <c r="AJ333" i="29"/>
  <c r="DL298" i="23" s="1"/>
  <c r="AI341" i="29"/>
  <c r="DK305" i="23" s="1"/>
  <c r="AJ341" i="29"/>
  <c r="DL305" i="23" s="1"/>
  <c r="AJ348" i="29"/>
  <c r="DL311" i="23" s="1"/>
  <c r="AI348" i="29"/>
  <c r="DK311" i="23" s="1"/>
  <c r="AI340" i="29"/>
  <c r="DK304" i="23" s="1"/>
  <c r="AJ340" i="29"/>
  <c r="DL304" i="23" s="1"/>
  <c r="AI332" i="29"/>
  <c r="DK297" i="23" s="1"/>
  <c r="AJ332" i="29"/>
  <c r="DL297" i="23" s="1"/>
  <c r="AJ339" i="29"/>
  <c r="DL412" i="23" s="1"/>
  <c r="AI339" i="29"/>
  <c r="DK412" i="23" s="1"/>
  <c r="AJ349" i="29"/>
  <c r="DL397" i="23" s="1"/>
  <c r="AI349" i="29"/>
  <c r="DK397" i="23" s="1"/>
  <c r="AI347" i="29"/>
  <c r="DK310" i="23" s="1"/>
  <c r="AJ347" i="29"/>
  <c r="DL310" i="23" s="1"/>
  <c r="AI331" i="29"/>
  <c r="DK296" i="23" s="1"/>
  <c r="AJ331" i="29"/>
  <c r="DL296" i="23" s="1"/>
  <c r="AI346" i="29"/>
  <c r="DK309" i="23" s="1"/>
  <c r="AJ346" i="29"/>
  <c r="DL309" i="23" s="1"/>
  <c r="AI338" i="29"/>
  <c r="DK303" i="23" s="1"/>
  <c r="AJ338" i="29"/>
  <c r="DL303" i="23" s="1"/>
  <c r="AJ330" i="29"/>
  <c r="DL295" i="23" s="1"/>
  <c r="AI330" i="29"/>
  <c r="DK295" i="23" s="1"/>
  <c r="E237" i="21"/>
  <c r="CM10" i="49"/>
  <c r="CM8" i="49"/>
  <c r="E238" i="21"/>
  <c r="E240" i="21"/>
  <c r="E235" i="21"/>
  <c r="E241" i="21"/>
  <c r="CM8" i="23"/>
  <c r="E234" i="21" l="1"/>
  <c r="E239" i="21"/>
  <c r="E236" i="21"/>
  <c r="E245" i="21"/>
  <c r="E216" i="21" l="1"/>
  <c r="E166" i="21"/>
  <c r="DD8" i="23"/>
  <c r="E191" i="21"/>
  <c r="E141" i="21" l="1"/>
  <c r="CL4" i="49" l="1"/>
  <c r="CL10" i="49" s="1"/>
  <c r="CL2" i="49"/>
  <c r="CL8" i="49" l="1"/>
  <c r="E40" i="21" l="1"/>
  <c r="E41" i="21" s="1"/>
  <c r="F40" i="21"/>
  <c r="F41" i="21" s="1"/>
  <c r="G40" i="21"/>
  <c r="G41" i="21" s="1"/>
  <c r="H40" i="21"/>
  <c r="H41" i="21" s="1"/>
  <c r="I40" i="21"/>
  <c r="I41" i="21" s="1"/>
  <c r="D40" i="21"/>
  <c r="J40" i="21" l="1"/>
  <c r="J41" i="21" s="1"/>
  <c r="D41" i="21"/>
  <c r="K40" i="21"/>
  <c r="K41" i="21" s="1"/>
  <c r="CK2" i="49" l="1"/>
  <c r="CK4" i="49" s="1"/>
  <c r="CK10" i="49" l="1"/>
  <c r="CK8" i="49"/>
  <c r="CJ2" i="49" l="1"/>
  <c r="CJ4" i="49" s="1"/>
  <c r="CJ10" i="49" l="1"/>
  <c r="CJ8" i="49"/>
  <c r="E226" i="21" l="1"/>
  <c r="E176" i="21"/>
  <c r="E215" i="21"/>
  <c r="E190" i="21"/>
  <c r="E38" i="21" l="1"/>
  <c r="E39" i="21" s="1"/>
  <c r="F38" i="21"/>
  <c r="F39" i="21" s="1"/>
  <c r="G38" i="21"/>
  <c r="G39" i="21" s="1"/>
  <c r="H38" i="21"/>
  <c r="H39" i="21" s="1"/>
  <c r="I38" i="21"/>
  <c r="I39" i="21" s="1"/>
  <c r="D38" i="21"/>
  <c r="K38" i="21" l="1"/>
  <c r="K39" i="21" s="1"/>
  <c r="D39" i="21"/>
  <c r="J38" i="21"/>
  <c r="J39" i="21" s="1"/>
  <c r="CI2" i="49" l="1"/>
  <c r="CI4" i="49" s="1"/>
  <c r="G248" i="21"/>
  <c r="H248" i="21" s="1"/>
  <c r="D248" i="21"/>
  <c r="B114" i="21"/>
  <c r="B115" i="21" s="1"/>
  <c r="B102" i="21"/>
  <c r="B98" i="21"/>
  <c r="A98" i="21"/>
  <c r="A99" i="21" s="1"/>
  <c r="A100" i="21" s="1"/>
  <c r="A101" i="21" s="1"/>
  <c r="I97" i="21"/>
  <c r="H97" i="21"/>
  <c r="G97" i="21"/>
  <c r="F97" i="21"/>
  <c r="E97" i="21"/>
  <c r="D97" i="21"/>
  <c r="BQ329" i="29"/>
  <c r="BQ328" i="29"/>
  <c r="BQ327" i="29"/>
  <c r="BQ326" i="29"/>
  <c r="BQ325" i="29"/>
  <c r="BQ324" i="29"/>
  <c r="BQ323" i="29"/>
  <c r="BQ322" i="29"/>
  <c r="BQ321" i="29"/>
  <c r="BQ320" i="29"/>
  <c r="BQ319" i="29"/>
  <c r="BQ318" i="29"/>
  <c r="BQ317" i="29"/>
  <c r="BQ316" i="29"/>
  <c r="BQ315" i="29"/>
  <c r="E205" i="21"/>
  <c r="AI327" i="29" l="1"/>
  <c r="DK292" i="23" s="1"/>
  <c r="AJ327" i="29"/>
  <c r="DL292" i="23" s="1"/>
  <c r="AI320" i="29"/>
  <c r="DK459" i="23" s="1"/>
  <c r="AJ320" i="29"/>
  <c r="DL459" i="23" s="1"/>
  <c r="AI329" i="29"/>
  <c r="DK294" i="23" s="1"/>
  <c r="AJ329" i="29"/>
  <c r="DL294" i="23" s="1"/>
  <c r="AI321" i="29"/>
  <c r="DK286" i="23" s="1"/>
  <c r="AJ321" i="29"/>
  <c r="DL286" i="23" s="1"/>
  <c r="AI322" i="29"/>
  <c r="DK287" i="23" s="1"/>
  <c r="AJ322" i="29"/>
  <c r="DL287" i="23" s="1"/>
  <c r="AJ323" i="29"/>
  <c r="DL288" i="23" s="1"/>
  <c r="AI323" i="29"/>
  <c r="DK288" i="23" s="1"/>
  <c r="AI319" i="29"/>
  <c r="DK285" i="23" s="1"/>
  <c r="AJ319" i="29"/>
  <c r="DL285" i="23" s="1"/>
  <c r="AI315" i="29"/>
  <c r="DK282" i="23" s="1"/>
  <c r="AJ315" i="29"/>
  <c r="DL282" i="23" s="1"/>
  <c r="AJ316" i="29"/>
  <c r="DL283" i="23" s="1"/>
  <c r="AI316" i="29"/>
  <c r="DK283" i="23" s="1"/>
  <c r="AJ317" i="29"/>
  <c r="DL284" i="23" s="1"/>
  <c r="AI317" i="29"/>
  <c r="DK284" i="23" s="1"/>
  <c r="AI325" i="29"/>
  <c r="DK290" i="23" s="1"/>
  <c r="AJ325" i="29"/>
  <c r="DL290" i="23" s="1"/>
  <c r="AI328" i="29"/>
  <c r="DK293" i="23" s="1"/>
  <c r="AJ328" i="29"/>
  <c r="DL293" i="23" s="1"/>
  <c r="AI324" i="29"/>
  <c r="DK289" i="23" s="1"/>
  <c r="AJ324" i="29"/>
  <c r="DL289" i="23" s="1"/>
  <c r="AI318" i="29"/>
  <c r="DK458" i="23" s="1"/>
  <c r="AJ318" i="29"/>
  <c r="DL458" i="23" s="1"/>
  <c r="AI326" i="29"/>
  <c r="DK291" i="23" s="1"/>
  <c r="AJ326" i="29"/>
  <c r="DL291" i="23" s="1"/>
  <c r="G98" i="21"/>
  <c r="CI10" i="49"/>
  <c r="CI8" i="49"/>
  <c r="J97" i="21"/>
  <c r="K97" i="21"/>
  <c r="F248" i="21"/>
  <c r="H98" i="21"/>
  <c r="I98" i="21"/>
  <c r="I101" i="21"/>
  <c r="E101" i="21"/>
  <c r="H101" i="21"/>
  <c r="G101" i="21"/>
  <c r="F101" i="21"/>
  <c r="A102" i="21"/>
  <c r="A103" i="21" s="1"/>
  <c r="D101" i="21"/>
  <c r="B103" i="21"/>
  <c r="B116" i="21"/>
  <c r="D98" i="21"/>
  <c r="E98" i="21"/>
  <c r="B99" i="21"/>
  <c r="F98" i="21"/>
  <c r="F102" i="21" l="1"/>
  <c r="H102" i="21"/>
  <c r="E102" i="21"/>
  <c r="G102" i="21"/>
  <c r="D102" i="21"/>
  <c r="I102" i="21"/>
  <c r="K98" i="21"/>
  <c r="G103" i="21"/>
  <c r="I103" i="21"/>
  <c r="F103" i="21"/>
  <c r="B104" i="21"/>
  <c r="E103" i="21"/>
  <c r="D103" i="21"/>
  <c r="H103" i="21"/>
  <c r="J98" i="21"/>
  <c r="B118" i="21"/>
  <c r="B120" i="21" s="1"/>
  <c r="B117" i="21"/>
  <c r="B119" i="21" s="1"/>
  <c r="K101" i="21"/>
  <c r="E99" i="21"/>
  <c r="D99" i="21"/>
  <c r="D100" i="21" s="1"/>
  <c r="I99" i="21"/>
  <c r="I100" i="21" s="1"/>
  <c r="G99" i="21"/>
  <c r="G100" i="21" s="1"/>
  <c r="H99" i="21"/>
  <c r="H100" i="21" s="1"/>
  <c r="F99" i="21"/>
  <c r="F100" i="21" s="1"/>
  <c r="J101" i="21"/>
  <c r="A105" i="21"/>
  <c r="A106" i="21" s="1"/>
  <c r="A104" i="21"/>
  <c r="J102" i="21" l="1"/>
  <c r="J103" i="21"/>
  <c r="K102" i="21"/>
  <c r="K103" i="21"/>
  <c r="K99" i="21"/>
  <c r="E104" i="21"/>
  <c r="D104" i="21"/>
  <c r="G104" i="21"/>
  <c r="G105" i="21" s="1"/>
  <c r="I104" i="21"/>
  <c r="I105" i="21" s="1"/>
  <c r="F104" i="21"/>
  <c r="F105" i="21" s="1"/>
  <c r="H104" i="21"/>
  <c r="H105" i="21" s="1"/>
  <c r="E100" i="21"/>
  <c r="I106" i="21"/>
  <c r="I107" i="21" s="1"/>
  <c r="H106" i="21"/>
  <c r="H107" i="21" s="1"/>
  <c r="G106" i="21"/>
  <c r="G107" i="21" s="1"/>
  <c r="E106" i="21"/>
  <c r="D106" i="21"/>
  <c r="F106" i="21"/>
  <c r="F107" i="21" s="1"/>
  <c r="A107" i="21"/>
  <c r="A108" i="21" s="1"/>
  <c r="A109" i="21" s="1"/>
  <c r="J99" i="21"/>
  <c r="B121" i="21"/>
  <c r="D109" i="21" l="1"/>
  <c r="I109" i="21"/>
  <c r="H109" i="21"/>
  <c r="G109" i="21"/>
  <c r="F109" i="21"/>
  <c r="E109" i="21"/>
  <c r="K100" i="21"/>
  <c r="J100" i="21"/>
  <c r="J104" i="21"/>
  <c r="K104" i="21"/>
  <c r="K106" i="21"/>
  <c r="E107" i="21"/>
  <c r="E105" i="21"/>
  <c r="J106" i="21"/>
  <c r="D107" i="21"/>
  <c r="D105" i="21"/>
  <c r="I108" i="21"/>
  <c r="H108" i="21"/>
  <c r="G108" i="21"/>
  <c r="F108" i="21"/>
  <c r="E108" i="21"/>
  <c r="A110" i="21"/>
  <c r="D108" i="21"/>
  <c r="I110" i="21" l="1"/>
  <c r="D110" i="21"/>
  <c r="G110" i="21"/>
  <c r="F110" i="21"/>
  <c r="E110" i="21"/>
  <c r="H110" i="21"/>
  <c r="K109" i="21"/>
  <c r="J109" i="21"/>
  <c r="J107" i="21"/>
  <c r="K107" i="21"/>
  <c r="K105" i="21"/>
  <c r="J105" i="21"/>
  <c r="J108" i="21"/>
  <c r="K108" i="21"/>
  <c r="A113" i="21"/>
  <c r="A111" i="21"/>
  <c r="K110" i="21" l="1"/>
  <c r="J110" i="21"/>
  <c r="G111" i="21"/>
  <c r="G112" i="21" s="1"/>
  <c r="F111" i="21"/>
  <c r="F112" i="21" s="1"/>
  <c r="E111" i="21"/>
  <c r="A112" i="21"/>
  <c r="D111" i="21"/>
  <c r="I111" i="21"/>
  <c r="I112" i="21" s="1"/>
  <c r="H111" i="21"/>
  <c r="H112" i="21" s="1"/>
  <c r="E113" i="21"/>
  <c r="A114" i="21"/>
  <c r="D113" i="21"/>
  <c r="I113" i="21"/>
  <c r="F113" i="21"/>
  <c r="H113" i="21"/>
  <c r="G113" i="21"/>
  <c r="J113" i="21" l="1"/>
  <c r="E112" i="21"/>
  <c r="K111" i="21"/>
  <c r="E114" i="21"/>
  <c r="A115" i="21"/>
  <c r="D114" i="21"/>
  <c r="F114" i="21"/>
  <c r="H114" i="21"/>
  <c r="I114" i="21"/>
  <c r="G114" i="21"/>
  <c r="K113" i="21"/>
  <c r="D112" i="21"/>
  <c r="J111" i="21"/>
  <c r="J114" i="21" l="1"/>
  <c r="J112" i="21"/>
  <c r="K112" i="21"/>
  <c r="K114" i="21"/>
  <c r="A116" i="21"/>
  <c r="D115" i="21"/>
  <c r="H115" i="21"/>
  <c r="I115" i="21"/>
  <c r="G115" i="21"/>
  <c r="F115" i="21"/>
  <c r="E115" i="21"/>
  <c r="K115" i="21" l="1"/>
  <c r="A118" i="21"/>
  <c r="A120" i="21" s="1"/>
  <c r="A117" i="21"/>
  <c r="A119" i="21" s="1"/>
  <c r="E116" i="21"/>
  <c r="D116" i="21"/>
  <c r="H116" i="21"/>
  <c r="I116" i="21"/>
  <c r="G116" i="21"/>
  <c r="F116" i="21"/>
  <c r="J115" i="21"/>
  <c r="D120" i="21" l="1"/>
  <c r="F120" i="21"/>
  <c r="H120" i="21"/>
  <c r="I120" i="21"/>
  <c r="G120" i="21"/>
  <c r="E120" i="21"/>
  <c r="D119" i="21"/>
  <c r="H119" i="21"/>
  <c r="I119" i="21"/>
  <c r="G119" i="21"/>
  <c r="F119" i="21"/>
  <c r="E119" i="21"/>
  <c r="J116" i="21"/>
  <c r="K116" i="21"/>
  <c r="A121" i="21"/>
  <c r="G117" i="21"/>
  <c r="H117" i="21"/>
  <c r="E117" i="21"/>
  <c r="D117" i="21"/>
  <c r="I117" i="21"/>
  <c r="F117" i="21"/>
  <c r="A122" i="21"/>
  <c r="I118" i="21"/>
  <c r="H118" i="21"/>
  <c r="F118" i="21"/>
  <c r="G118" i="21"/>
  <c r="E118" i="21"/>
  <c r="D118" i="21"/>
  <c r="K120" i="21" l="1"/>
  <c r="J120" i="21"/>
  <c r="K119" i="21"/>
  <c r="J119" i="21"/>
  <c r="J118" i="21"/>
  <c r="K118" i="21"/>
  <c r="J117" i="21"/>
  <c r="K117" i="21"/>
  <c r="D122" i="21"/>
  <c r="E122" i="21"/>
  <c r="G122" i="21"/>
  <c r="I122" i="21"/>
  <c r="H122" i="21"/>
  <c r="F122" i="21"/>
  <c r="A123" i="21"/>
  <c r="A124" i="21" s="1"/>
  <c r="A126" i="21" s="1"/>
  <c r="I121" i="21"/>
  <c r="E121" i="21"/>
  <c r="D121" i="21"/>
  <c r="H121" i="21"/>
  <c r="G121" i="21"/>
  <c r="F121" i="21"/>
  <c r="D126" i="21" l="1"/>
  <c r="I126" i="21"/>
  <c r="H126" i="21"/>
  <c r="G126" i="21"/>
  <c r="F126" i="21"/>
  <c r="E126" i="21"/>
  <c r="K122" i="21"/>
  <c r="F123" i="21"/>
  <c r="I123" i="21"/>
  <c r="H123" i="21"/>
  <c r="G123" i="21"/>
  <c r="J122" i="21"/>
  <c r="J121" i="21"/>
  <c r="D123" i="21"/>
  <c r="K121" i="21"/>
  <c r="E123" i="21"/>
  <c r="E124" i="21"/>
  <c r="A125" i="21"/>
  <c r="D124" i="21"/>
  <c r="G124" i="21"/>
  <c r="F124" i="21"/>
  <c r="I124" i="21"/>
  <c r="H124" i="21"/>
  <c r="K126" i="21" l="1"/>
  <c r="J126" i="21"/>
  <c r="K123" i="21"/>
  <c r="J123" i="21"/>
  <c r="J124" i="21"/>
  <c r="A127" i="21"/>
  <c r="D125" i="21"/>
  <c r="D127" i="21" s="1"/>
  <c r="D128" i="21" s="1"/>
  <c r="E125" i="21"/>
  <c r="E127" i="21" s="1"/>
  <c r="E128" i="21" s="1"/>
  <c r="I125" i="21"/>
  <c r="I127" i="21" s="1"/>
  <c r="I128" i="21" s="1"/>
  <c r="F125" i="21"/>
  <c r="F127" i="21" s="1"/>
  <c r="F128" i="21" s="1"/>
  <c r="H125" i="21"/>
  <c r="H127" i="21" s="1"/>
  <c r="H128" i="21" s="1"/>
  <c r="G125" i="21"/>
  <c r="G127" i="21" s="1"/>
  <c r="G128" i="21" s="1"/>
  <c r="K124" i="21"/>
  <c r="J125" i="21" l="1"/>
  <c r="K125" i="21"/>
  <c r="K127" i="21" l="1"/>
  <c r="K128" i="21" s="1"/>
  <c r="J127" i="21"/>
  <c r="J128" i="21" s="1"/>
  <c r="CH2" i="49" l="1"/>
  <c r="CH4" i="49" s="1"/>
  <c r="CH10" i="49" l="1"/>
  <c r="CH8" i="49"/>
  <c r="E230" i="21" l="1"/>
  <c r="E256" i="21"/>
  <c r="E201" i="21"/>
  <c r="E151" i="21"/>
  <c r="E165" i="21"/>
  <c r="E140" i="21"/>
  <c r="E180" i="21"/>
  <c r="E155" i="21"/>
  <c r="BQ259" i="29" l="1"/>
  <c r="BQ260" i="29"/>
  <c r="BQ261" i="29"/>
  <c r="BQ262" i="29"/>
  <c r="BQ263" i="29"/>
  <c r="BQ264" i="29"/>
  <c r="BQ265" i="29"/>
  <c r="BQ266" i="29"/>
  <c r="BQ267" i="29"/>
  <c r="BQ268" i="29"/>
  <c r="BQ269" i="29"/>
  <c r="BQ270" i="29"/>
  <c r="BQ271" i="29"/>
  <c r="BQ272" i="29"/>
  <c r="BQ273" i="29"/>
  <c r="BQ274" i="29"/>
  <c r="BQ275" i="29"/>
  <c r="BQ276" i="29"/>
  <c r="BQ277" i="29"/>
  <c r="BQ278" i="29"/>
  <c r="BQ279" i="29"/>
  <c r="BQ280" i="29"/>
  <c r="BQ281" i="29"/>
  <c r="BQ282" i="29"/>
  <c r="BQ283" i="29"/>
  <c r="BQ284" i="29"/>
  <c r="BQ285" i="29"/>
  <c r="BQ286" i="29"/>
  <c r="BQ287" i="29"/>
  <c r="BQ288" i="29"/>
  <c r="BQ289" i="29"/>
  <c r="BQ290" i="29"/>
  <c r="BQ291" i="29"/>
  <c r="BQ292" i="29"/>
  <c r="BQ293" i="29"/>
  <c r="BQ294" i="29"/>
  <c r="BQ295" i="29"/>
  <c r="BQ296" i="29"/>
  <c r="BQ297" i="29"/>
  <c r="BQ298" i="29"/>
  <c r="BQ299" i="29"/>
  <c r="BQ300" i="29"/>
  <c r="BQ301" i="29"/>
  <c r="BQ302" i="29"/>
  <c r="BQ303" i="29"/>
  <c r="BQ304" i="29"/>
  <c r="BQ305" i="29"/>
  <c r="BQ306" i="29"/>
  <c r="BQ307" i="29"/>
  <c r="BQ308" i="29"/>
  <c r="BQ309" i="29"/>
  <c r="BQ310" i="29"/>
  <c r="BQ311" i="29"/>
  <c r="BQ312" i="29"/>
  <c r="BQ313" i="29"/>
  <c r="BQ314" i="29"/>
  <c r="AI306" i="29" l="1"/>
  <c r="DK273" i="23" s="1"/>
  <c r="AJ306" i="29"/>
  <c r="DL273" i="23" s="1"/>
  <c r="AI298" i="29"/>
  <c r="DK267" i="23" s="1"/>
  <c r="AJ298" i="29"/>
  <c r="DL267" i="23" s="1"/>
  <c r="AJ290" i="29"/>
  <c r="DL260" i="23" s="1"/>
  <c r="AI290" i="29"/>
  <c r="DK260" i="23" s="1"/>
  <c r="AJ282" i="29"/>
  <c r="DL252" i="23" s="1"/>
  <c r="AI282" i="29"/>
  <c r="DK252" i="23" s="1"/>
  <c r="AI274" i="29"/>
  <c r="DK245" i="23" s="1"/>
  <c r="AJ274" i="29"/>
  <c r="DL245" i="23" s="1"/>
  <c r="AJ266" i="29"/>
  <c r="DL238" i="23" s="1"/>
  <c r="AI266" i="29"/>
  <c r="DK238" i="23" s="1"/>
  <c r="AI289" i="29"/>
  <c r="DK259" i="23" s="1"/>
  <c r="AJ289" i="29"/>
  <c r="DL259" i="23" s="1"/>
  <c r="AI281" i="29"/>
  <c r="DK251" i="23" s="1"/>
  <c r="AJ281" i="29"/>
  <c r="DL251" i="23" s="1"/>
  <c r="AJ273" i="29"/>
  <c r="DL244" i="23" s="1"/>
  <c r="AI273" i="29"/>
  <c r="DK244" i="23" s="1"/>
  <c r="AJ265" i="29"/>
  <c r="DL237" i="23" s="1"/>
  <c r="AI265" i="29"/>
  <c r="DK237" i="23" s="1"/>
  <c r="AJ304" i="29"/>
  <c r="DL271" i="23" s="1"/>
  <c r="AI304" i="29"/>
  <c r="DK271" i="23" s="1"/>
  <c r="AI296" i="29"/>
  <c r="DK265" i="23" s="1"/>
  <c r="AJ296" i="29"/>
  <c r="DL265" i="23" s="1"/>
  <c r="AI288" i="29"/>
  <c r="DK258" i="23" s="1"/>
  <c r="AJ288" i="29"/>
  <c r="DL258" i="23" s="1"/>
  <c r="AI280" i="29"/>
  <c r="DK250" i="23" s="1"/>
  <c r="AJ280" i="29"/>
  <c r="DL250" i="23" s="1"/>
  <c r="AI272" i="29"/>
  <c r="DK243" i="23" s="1"/>
  <c r="AJ272" i="29"/>
  <c r="DL243" i="23" s="1"/>
  <c r="AJ264" i="29"/>
  <c r="DL236" i="23" s="1"/>
  <c r="AI264" i="29"/>
  <c r="DK236" i="23" s="1"/>
  <c r="AJ305" i="29"/>
  <c r="DL272" i="23" s="1"/>
  <c r="AI305" i="29"/>
  <c r="DK272" i="23" s="1"/>
  <c r="AJ303" i="29"/>
  <c r="DL423" i="23" s="1"/>
  <c r="AI303" i="29"/>
  <c r="DK423" i="23" s="1"/>
  <c r="AI295" i="29"/>
  <c r="DK434" i="23" s="1"/>
  <c r="AJ295" i="29"/>
  <c r="DL434" i="23" s="1"/>
  <c r="AI287" i="29"/>
  <c r="DK257" i="23" s="1"/>
  <c r="AJ287" i="29"/>
  <c r="DL257" i="23" s="1"/>
  <c r="AJ279" i="29"/>
  <c r="DL249" i="23" s="1"/>
  <c r="AI279" i="29"/>
  <c r="DK249" i="23" s="1"/>
  <c r="AI271" i="29"/>
  <c r="DK242" i="23" s="1"/>
  <c r="AJ271" i="29"/>
  <c r="DL242" i="23" s="1"/>
  <c r="AJ263" i="29"/>
  <c r="DL235" i="23" s="1"/>
  <c r="AI263" i="29"/>
  <c r="DK235" i="23" s="1"/>
  <c r="AJ313" i="29"/>
  <c r="DL280" i="23" s="1"/>
  <c r="AI313" i="29"/>
  <c r="DK280" i="23" s="1"/>
  <c r="AJ310" i="29"/>
  <c r="DL277" i="23" s="1"/>
  <c r="AI310" i="29"/>
  <c r="DK277" i="23" s="1"/>
  <c r="AI302" i="29"/>
  <c r="DK270" i="23" s="1"/>
  <c r="AJ302" i="29"/>
  <c r="DL270" i="23" s="1"/>
  <c r="AJ294" i="29"/>
  <c r="DL264" i="23" s="1"/>
  <c r="AI294" i="29"/>
  <c r="DK264" i="23" s="1"/>
  <c r="AI286" i="29"/>
  <c r="DK256" i="23" s="1"/>
  <c r="AJ286" i="29"/>
  <c r="DL256" i="23" s="1"/>
  <c r="AJ278" i="29"/>
  <c r="DL248" i="23" s="1"/>
  <c r="AI278" i="29"/>
  <c r="DK248" i="23" s="1"/>
  <c r="AJ270" i="29"/>
  <c r="DL241" i="23" s="1"/>
  <c r="AI270" i="29"/>
  <c r="DK241" i="23" s="1"/>
  <c r="AI262" i="29"/>
  <c r="DK234" i="23" s="1"/>
  <c r="AJ262" i="29"/>
  <c r="DL234" i="23" s="1"/>
  <c r="AJ314" i="29"/>
  <c r="DL281" i="23" s="1"/>
  <c r="AI314" i="29"/>
  <c r="DK281" i="23" s="1"/>
  <c r="AI311" i="29"/>
  <c r="DK278" i="23" s="1"/>
  <c r="AJ311" i="29"/>
  <c r="DL278" i="23" s="1"/>
  <c r="AI301" i="29"/>
  <c r="DK457" i="23" s="1"/>
  <c r="AJ301" i="29"/>
  <c r="DL457" i="23" s="1"/>
  <c r="AJ293" i="29"/>
  <c r="DL263" i="23" s="1"/>
  <c r="AI293" i="29"/>
  <c r="DK263" i="23" s="1"/>
  <c r="AI285" i="29"/>
  <c r="DK255" i="23" s="1"/>
  <c r="AJ285" i="29"/>
  <c r="DL255" i="23" s="1"/>
  <c r="AI277" i="29"/>
  <c r="DK247" i="23" s="1"/>
  <c r="AJ277" i="29"/>
  <c r="DL247" i="23" s="1"/>
  <c r="AJ269" i="29"/>
  <c r="DL240" i="23" s="1"/>
  <c r="AI269" i="29"/>
  <c r="DK240" i="23" s="1"/>
  <c r="AI261" i="29"/>
  <c r="DK233" i="23" s="1"/>
  <c r="AJ261" i="29"/>
  <c r="DL233" i="23" s="1"/>
  <c r="AI297" i="29"/>
  <c r="DK266" i="23" s="1"/>
  <c r="AJ297" i="29"/>
  <c r="DL266" i="23" s="1"/>
  <c r="AI308" i="29"/>
  <c r="DK275" i="23" s="1"/>
  <c r="AJ308" i="29"/>
  <c r="DL275" i="23" s="1"/>
  <c r="AI292" i="29"/>
  <c r="DK262" i="23" s="1"/>
  <c r="AJ292" i="29"/>
  <c r="DL262" i="23" s="1"/>
  <c r="AI276" i="29"/>
  <c r="DK456" i="23" s="1"/>
  <c r="AJ276" i="29"/>
  <c r="DL456" i="23" s="1"/>
  <c r="AI268" i="29"/>
  <c r="DK239" i="23" s="1"/>
  <c r="AJ268" i="29"/>
  <c r="DL239" i="23" s="1"/>
  <c r="AI260" i="29"/>
  <c r="DK232" i="23" s="1"/>
  <c r="AJ260" i="29"/>
  <c r="DL232" i="23" s="1"/>
  <c r="AJ312" i="29"/>
  <c r="DL279" i="23" s="1"/>
  <c r="AI312" i="29"/>
  <c r="DK279" i="23" s="1"/>
  <c r="AI309" i="29"/>
  <c r="DK276" i="23" s="1"/>
  <c r="AJ309" i="29"/>
  <c r="DL276" i="23" s="1"/>
  <c r="AI300" i="29"/>
  <c r="DK269" i="23" s="1"/>
  <c r="AJ300" i="29"/>
  <c r="DL269" i="23" s="1"/>
  <c r="AJ284" i="29"/>
  <c r="DL254" i="23" s="1"/>
  <c r="AI284" i="29"/>
  <c r="DK254" i="23" s="1"/>
  <c r="AI307" i="29"/>
  <c r="DK274" i="23" s="1"/>
  <c r="AJ307" i="29"/>
  <c r="DL274" i="23" s="1"/>
  <c r="AI299" i="29"/>
  <c r="DK268" i="23" s="1"/>
  <c r="AJ299" i="29"/>
  <c r="DL268" i="23" s="1"/>
  <c r="AI291" i="29"/>
  <c r="DK261" i="23" s="1"/>
  <c r="AJ291" i="29"/>
  <c r="DL261" i="23" s="1"/>
  <c r="AI283" i="29"/>
  <c r="DK253" i="23" s="1"/>
  <c r="AJ283" i="29"/>
  <c r="DL253" i="23" s="1"/>
  <c r="AJ275" i="29"/>
  <c r="DL246" i="23" s="1"/>
  <c r="AI275" i="29"/>
  <c r="DK246" i="23" s="1"/>
  <c r="AI267" i="29"/>
  <c r="DK455" i="23" s="1"/>
  <c r="AJ267" i="29"/>
  <c r="DL455" i="23" s="1"/>
  <c r="AJ259" i="29"/>
  <c r="DL231" i="23" s="1"/>
  <c r="AI259" i="29"/>
  <c r="DK231" i="23" s="1"/>
  <c r="P1" i="87"/>
  <c r="CG2" i="49" l="1"/>
  <c r="CG4" i="49" s="1"/>
  <c r="CF2" i="49"/>
  <c r="CF4" i="49" s="1"/>
  <c r="CG10" i="49" l="1"/>
  <c r="CG8" i="49"/>
  <c r="CF10" i="49"/>
  <c r="CF8" i="49"/>
  <c r="E224" i="21" l="1"/>
  <c r="E174" i="21"/>
  <c r="D34" i="21"/>
  <c r="E34" i="21"/>
  <c r="F34" i="21"/>
  <c r="G34" i="21"/>
  <c r="H34" i="21"/>
  <c r="I34" i="21"/>
  <c r="E229" i="21"/>
  <c r="E225" i="21"/>
  <c r="E223" i="21"/>
  <c r="E222" i="21"/>
  <c r="E219" i="21"/>
  <c r="E218" i="21"/>
  <c r="E217" i="21"/>
  <c r="E213" i="21"/>
  <c r="E212" i="21"/>
  <c r="E210" i="21"/>
  <c r="K34" i="21" l="1"/>
  <c r="J34" i="21"/>
  <c r="CZ8" i="23" l="1"/>
  <c r="DA8" i="23" s="1"/>
  <c r="E228" i="21"/>
  <c r="E221" i="21"/>
  <c r="CI464" i="23"/>
  <c r="CJ464" i="23"/>
  <c r="CK464" i="23"/>
  <c r="E227" i="21" l="1"/>
  <c r="E211" i="21"/>
  <c r="E220" i="21"/>
  <c r="E199" i="21"/>
  <c r="E149" i="21"/>
  <c r="E214" i="21"/>
  <c r="CE2" i="49"/>
  <c r="CE4" i="49" s="1"/>
  <c r="CE8" i="49" l="1"/>
  <c r="CE10" i="49"/>
  <c r="E153" i="21" l="1"/>
  <c r="E137" i="21"/>
  <c r="E204" i="21"/>
  <c r="E203" i="21"/>
  <c r="E202" i="21"/>
  <c r="E200" i="21"/>
  <c r="E198" i="21"/>
  <c r="E197" i="21"/>
  <c r="E196" i="21"/>
  <c r="E194" i="21"/>
  <c r="E193" i="21"/>
  <c r="E192" i="21"/>
  <c r="E188" i="21"/>
  <c r="E179" i="21"/>
  <c r="E178" i="21"/>
  <c r="E177" i="21"/>
  <c r="E175" i="21"/>
  <c r="E173" i="21"/>
  <c r="E172" i="21"/>
  <c r="E171" i="21"/>
  <c r="E169" i="21"/>
  <c r="E168" i="21"/>
  <c r="E167" i="21"/>
  <c r="E163" i="21"/>
  <c r="E162" i="21"/>
  <c r="E154" i="21"/>
  <c r="E150" i="21"/>
  <c r="E148" i="21"/>
  <c r="E147" i="21"/>
  <c r="E144" i="21"/>
  <c r="E143" i="21"/>
  <c r="E142" i="21"/>
  <c r="E138" i="21"/>
  <c r="E152" i="21"/>
  <c r="E160" i="21" l="1"/>
  <c r="E170" i="21"/>
  <c r="CL465" i="23"/>
  <c r="E186" i="21"/>
  <c r="E146" i="21"/>
  <c r="E184" i="21"/>
  <c r="E209" i="21"/>
  <c r="E135" i="21"/>
  <c r="E189" i="21"/>
  <c r="E145" i="21"/>
  <c r="E159" i="21"/>
  <c r="E164" i="21"/>
  <c r="E161" i="21"/>
  <c r="E185" i="21"/>
  <c r="E195" i="21"/>
  <c r="E187" i="21"/>
  <c r="CL464" i="23"/>
  <c r="E136" i="21"/>
  <c r="E139" i="21"/>
  <c r="E134" i="21"/>
  <c r="E231" i="21" l="1"/>
  <c r="E181" i="21"/>
  <c r="E206" i="21"/>
  <c r="E156" i="21"/>
  <c r="CD2" i="49" l="1"/>
  <c r="CD4" i="49" s="1"/>
  <c r="CD10" i="49" l="1"/>
  <c r="CD8" i="49"/>
  <c r="CC2" i="49" l="1"/>
  <c r="CC4" i="49" s="1"/>
  <c r="CC8" i="49" l="1"/>
  <c r="CC10" i="49"/>
  <c r="CB4" i="49" l="1"/>
  <c r="CB8" i="49" s="1"/>
  <c r="CB2" i="49"/>
  <c r="CB10" i="49" l="1"/>
  <c r="CA4" i="49" l="1"/>
  <c r="CA10" i="49" s="1"/>
  <c r="CA2" i="49"/>
  <c r="CA8" i="49" l="1"/>
  <c r="CB466" i="23" l="1"/>
  <c r="CB467" i="23" l="1"/>
  <c r="CB468" i="23" s="1"/>
  <c r="BQ236" i="29" l="1"/>
  <c r="BQ237" i="29"/>
  <c r="BQ238" i="29"/>
  <c r="BQ239" i="29"/>
  <c r="BQ240" i="29"/>
  <c r="BQ241" i="29"/>
  <c r="BQ242" i="29"/>
  <c r="BQ243" i="29"/>
  <c r="BQ244" i="29"/>
  <c r="BQ245" i="29"/>
  <c r="BQ246" i="29"/>
  <c r="BQ247" i="29"/>
  <c r="BQ248" i="29"/>
  <c r="BQ249" i="29"/>
  <c r="BQ250" i="29"/>
  <c r="BQ251" i="29"/>
  <c r="BQ252" i="29"/>
  <c r="BQ253" i="29"/>
  <c r="BQ254" i="29"/>
  <c r="BQ255" i="29"/>
  <c r="BQ256" i="29"/>
  <c r="BQ257" i="29"/>
  <c r="BQ258" i="29"/>
  <c r="BZ2" i="49"/>
  <c r="BZ4" i="49" s="1"/>
  <c r="AJ243" i="29" l="1"/>
  <c r="DL216" i="23" s="1"/>
  <c r="AI243" i="29"/>
  <c r="DK216" i="23" s="1"/>
  <c r="AI242" i="29"/>
  <c r="DK215" i="23" s="1"/>
  <c r="AJ242" i="29"/>
  <c r="DL215" i="23" s="1"/>
  <c r="AI241" i="29"/>
  <c r="DK214" i="23" s="1"/>
  <c r="AJ241" i="29"/>
  <c r="DL214" i="23" s="1"/>
  <c r="AI257" i="29"/>
  <c r="DK230" i="23" s="1"/>
  <c r="AJ257" i="29"/>
  <c r="DL230" i="23" s="1"/>
  <c r="AI240" i="29"/>
  <c r="DK381" i="23" s="1"/>
  <c r="AJ240" i="29"/>
  <c r="DL381" i="23" s="1"/>
  <c r="AI251" i="29"/>
  <c r="DK224" i="23" s="1"/>
  <c r="AJ251" i="29"/>
  <c r="DL224" i="23" s="1"/>
  <c r="AI256" i="29"/>
  <c r="DK229" i="23" s="1"/>
  <c r="AJ256" i="29"/>
  <c r="DL229" i="23" s="1"/>
  <c r="AI247" i="29"/>
  <c r="DK220" i="23" s="1"/>
  <c r="AJ247" i="29"/>
  <c r="DL220" i="23" s="1"/>
  <c r="AJ239" i="29"/>
  <c r="DL422" i="23" s="1"/>
  <c r="AI239" i="29"/>
  <c r="DK422" i="23" s="1"/>
  <c r="AI258" i="29"/>
  <c r="DK403" i="23" s="1"/>
  <c r="AJ258" i="29"/>
  <c r="DL403" i="23" s="1"/>
  <c r="AI248" i="29"/>
  <c r="DK221" i="23" s="1"/>
  <c r="AJ248" i="29"/>
  <c r="DL221" i="23" s="1"/>
  <c r="AI246" i="29"/>
  <c r="DK219" i="23" s="1"/>
  <c r="AJ246" i="29"/>
  <c r="DL219" i="23" s="1"/>
  <c r="AI238" i="29"/>
  <c r="DK213" i="23" s="1"/>
  <c r="AJ238" i="29"/>
  <c r="DL213" i="23" s="1"/>
  <c r="AJ249" i="29"/>
  <c r="DL222" i="23" s="1"/>
  <c r="AI249" i="29"/>
  <c r="DK222" i="23" s="1"/>
  <c r="AI254" i="29"/>
  <c r="DK227" i="23" s="1"/>
  <c r="AJ254" i="29"/>
  <c r="DL227" i="23" s="1"/>
  <c r="AJ253" i="29"/>
  <c r="DL226" i="23" s="1"/>
  <c r="AI253" i="29"/>
  <c r="DK226" i="23" s="1"/>
  <c r="AJ245" i="29"/>
  <c r="DL218" i="23" s="1"/>
  <c r="AI245" i="29"/>
  <c r="DK218" i="23" s="1"/>
  <c r="AJ237" i="29"/>
  <c r="DL212" i="23" s="1"/>
  <c r="AI237" i="29"/>
  <c r="DK212" i="23" s="1"/>
  <c r="AI250" i="29"/>
  <c r="DK223" i="23" s="1"/>
  <c r="AJ250" i="29"/>
  <c r="DL223" i="23" s="1"/>
  <c r="AJ255" i="29"/>
  <c r="DL228" i="23" s="1"/>
  <c r="AI255" i="29"/>
  <c r="DK228" i="23" s="1"/>
  <c r="AJ252" i="29"/>
  <c r="DL225" i="23" s="1"/>
  <c r="AI252" i="29"/>
  <c r="DK225" i="23" s="1"/>
  <c r="AI244" i="29"/>
  <c r="DK217" i="23" s="1"/>
  <c r="AJ244" i="29"/>
  <c r="DL217" i="23" s="1"/>
  <c r="AJ236" i="29"/>
  <c r="DL211" i="23" s="1"/>
  <c r="AI236" i="29"/>
  <c r="DK211" i="23" s="1"/>
  <c r="BZ10" i="49"/>
  <c r="BZ8" i="49"/>
  <c r="BQ222" i="29" l="1"/>
  <c r="BQ223" i="29"/>
  <c r="BQ224" i="29"/>
  <c r="BQ225" i="29"/>
  <c r="BQ226" i="29"/>
  <c r="BQ227" i="29"/>
  <c r="BQ228" i="29"/>
  <c r="BQ229" i="29"/>
  <c r="BQ230" i="29"/>
  <c r="BQ231" i="29"/>
  <c r="BQ232" i="29"/>
  <c r="BQ233" i="29"/>
  <c r="BQ234" i="29"/>
  <c r="BQ235" i="29"/>
  <c r="AI229" i="29" l="1"/>
  <c r="DK205" i="23" s="1"/>
  <c r="AJ229" i="29"/>
  <c r="DL205" i="23" s="1"/>
  <c r="AI227" i="29"/>
  <c r="DK203" i="23" s="1"/>
  <c r="AJ227" i="29"/>
  <c r="DL203" i="23" s="1"/>
  <c r="AJ226" i="29"/>
  <c r="DL202" i="23" s="1"/>
  <c r="AI226" i="29"/>
  <c r="DK202" i="23" s="1"/>
  <c r="AI233" i="29"/>
  <c r="DK208" i="23" s="1"/>
  <c r="AJ233" i="29"/>
  <c r="DL208" i="23" s="1"/>
  <c r="AI225" i="29"/>
  <c r="DK201" i="23" s="1"/>
  <c r="AJ225" i="29"/>
  <c r="DL201" i="23" s="1"/>
  <c r="AJ235" i="29"/>
  <c r="DL210" i="23" s="1"/>
  <c r="AI235" i="29"/>
  <c r="DK210" i="23" s="1"/>
  <c r="AI232" i="29"/>
  <c r="DK207" i="23" s="1"/>
  <c r="AJ232" i="29"/>
  <c r="DL207" i="23" s="1"/>
  <c r="AJ224" i="29"/>
  <c r="DL200" i="23" s="1"/>
  <c r="AI224" i="29"/>
  <c r="DK200" i="23" s="1"/>
  <c r="AI228" i="29"/>
  <c r="DK204" i="23" s="1"/>
  <c r="AJ228" i="29"/>
  <c r="DL204" i="23" s="1"/>
  <c r="AJ231" i="29"/>
  <c r="DL427" i="23" s="1"/>
  <c r="AI231" i="29"/>
  <c r="DK427" i="23" s="1"/>
  <c r="AJ223" i="29"/>
  <c r="DL199" i="23" s="1"/>
  <c r="AI223" i="29"/>
  <c r="DK199" i="23" s="1"/>
  <c r="AJ234" i="29"/>
  <c r="DL209" i="23" s="1"/>
  <c r="AI234" i="29"/>
  <c r="DK209" i="23" s="1"/>
  <c r="AI230" i="29"/>
  <c r="DK206" i="23" s="1"/>
  <c r="AJ230" i="29"/>
  <c r="DL206" i="23" s="1"/>
  <c r="AJ222" i="29"/>
  <c r="DL198" i="23" s="1"/>
  <c r="AI222" i="29"/>
  <c r="DK198" i="23" s="1"/>
  <c r="EG8" i="23"/>
  <c r="BY2" i="49" l="1"/>
  <c r="BY4" i="49" s="1"/>
  <c r="BY10" i="49" l="1"/>
  <c r="BY8" i="49"/>
  <c r="BX4" i="49" l="1"/>
  <c r="BX10" i="49" s="1"/>
  <c r="BX2" i="49"/>
  <c r="BX8" i="49" l="1"/>
  <c r="AH11" i="29" l="1"/>
  <c r="AL11" i="29"/>
  <c r="AM11" i="29"/>
  <c r="AN11" i="29"/>
  <c r="AO11" i="29"/>
  <c r="AP11" i="29"/>
  <c r="AQ11" i="29"/>
  <c r="BW2" i="49" l="1"/>
  <c r="BW4" i="49" s="1"/>
  <c r="BW10" i="49" l="1"/>
  <c r="BW8" i="49"/>
  <c r="BV2" i="49" l="1"/>
  <c r="BV4" i="49" s="1"/>
  <c r="BV10" i="49" l="1"/>
  <c r="BV8" i="49"/>
  <c r="BU2" i="49" l="1"/>
  <c r="BU4" i="49" s="1"/>
  <c r="BU10" i="49" l="1"/>
  <c r="BU8" i="49"/>
  <c r="BS2" i="49" l="1"/>
  <c r="BS4" i="49" s="1"/>
  <c r="CO3" i="23"/>
  <c r="BS10" i="49" l="1"/>
  <c r="BT2" i="49" s="1"/>
  <c r="BT4" i="49" s="1"/>
  <c r="BS8" i="49"/>
  <c r="BT10" i="49" l="1"/>
  <c r="BT8" i="49"/>
  <c r="BR2" i="49" l="1"/>
  <c r="BR4" i="49" s="1"/>
  <c r="BR8" i="49" l="1"/>
  <c r="BR10" i="49"/>
  <c r="AK8" i="29" l="1"/>
  <c r="AH8" i="29" l="1"/>
  <c r="BQ2" i="49"/>
  <c r="BQ4" i="49" s="1"/>
  <c r="BQ10" i="49" l="1"/>
  <c r="BQ8" i="49"/>
  <c r="BQ221" i="29" l="1"/>
  <c r="BQ220" i="29"/>
  <c r="BQ219" i="29"/>
  <c r="BQ218" i="29"/>
  <c r="BQ217" i="29"/>
  <c r="BQ216" i="29"/>
  <c r="BQ215" i="29"/>
  <c r="BQ214" i="29"/>
  <c r="BQ213" i="29"/>
  <c r="BQ212" i="29"/>
  <c r="BQ211" i="29"/>
  <c r="BQ210" i="29"/>
  <c r="BQ209" i="29"/>
  <c r="BQ208" i="29"/>
  <c r="BQ207" i="29"/>
  <c r="BQ206" i="29"/>
  <c r="BQ205" i="29"/>
  <c r="BQ204" i="29"/>
  <c r="BQ203" i="29"/>
  <c r="BQ202" i="29"/>
  <c r="BQ201" i="29"/>
  <c r="BQ200" i="29"/>
  <c r="AI214" i="29" l="1"/>
  <c r="DK193" i="23" s="1"/>
  <c r="AJ214" i="29"/>
  <c r="DL193" i="23" s="1"/>
  <c r="AJ215" i="29"/>
  <c r="DL194" i="23" s="1"/>
  <c r="AI215" i="29"/>
  <c r="DK194" i="23" s="1"/>
  <c r="AJ216" i="29"/>
  <c r="DL454" i="23" s="1"/>
  <c r="AI216" i="29"/>
  <c r="DK454" i="23" s="1"/>
  <c r="AJ217" i="29"/>
  <c r="DL195" i="23" s="1"/>
  <c r="AI217" i="29"/>
  <c r="DK195" i="23" s="1"/>
  <c r="AI208" i="29"/>
  <c r="DK188" i="23" s="1"/>
  <c r="AJ208" i="29"/>
  <c r="DL188" i="23" s="1"/>
  <c r="AI210" i="29"/>
  <c r="DK390" i="23" s="1"/>
  <c r="AJ210" i="29"/>
  <c r="DL390" i="23" s="1"/>
  <c r="AI218" i="29"/>
  <c r="DK196" i="23" s="1"/>
  <c r="AJ218" i="29"/>
  <c r="DL196" i="23" s="1"/>
  <c r="AI206" i="29"/>
  <c r="DK186" i="23" s="1"/>
  <c r="AJ206" i="29"/>
  <c r="DL186" i="23" s="1"/>
  <c r="AJ201" i="29"/>
  <c r="DL181" i="23" s="1"/>
  <c r="AI201" i="29"/>
  <c r="DK181" i="23" s="1"/>
  <c r="AJ203" i="29"/>
  <c r="DL183" i="23" s="1"/>
  <c r="AI203" i="29"/>
  <c r="DK183" i="23" s="1"/>
  <c r="AI219" i="29"/>
  <c r="DK391" i="23" s="1"/>
  <c r="AJ219" i="29"/>
  <c r="DL391" i="23" s="1"/>
  <c r="AI207" i="29"/>
  <c r="DK187" i="23" s="1"/>
  <c r="AJ207" i="29"/>
  <c r="DL187" i="23" s="1"/>
  <c r="AI209" i="29"/>
  <c r="DK189" i="23" s="1"/>
  <c r="AJ209" i="29"/>
  <c r="DL189" i="23" s="1"/>
  <c r="AJ211" i="29"/>
  <c r="DL190" i="23" s="1"/>
  <c r="AI211" i="29"/>
  <c r="DK190" i="23" s="1"/>
  <c r="AJ204" i="29"/>
  <c r="DL184" i="23" s="1"/>
  <c r="AI204" i="29"/>
  <c r="DK184" i="23" s="1"/>
  <c r="AI212" i="29"/>
  <c r="DK191" i="23" s="1"/>
  <c r="AJ212" i="29"/>
  <c r="DL191" i="23" s="1"/>
  <c r="AJ220" i="29"/>
  <c r="DL197" i="23" s="1"/>
  <c r="AI220" i="29"/>
  <c r="DK197" i="23" s="1"/>
  <c r="AI200" i="29"/>
  <c r="DK180" i="23" s="1"/>
  <c r="AJ200" i="29"/>
  <c r="DL180" i="23" s="1"/>
  <c r="AJ202" i="29"/>
  <c r="DL182" i="23" s="1"/>
  <c r="AI202" i="29"/>
  <c r="DK182" i="23" s="1"/>
  <c r="AJ205" i="29"/>
  <c r="DL185" i="23" s="1"/>
  <c r="AI205" i="29"/>
  <c r="DK185" i="23" s="1"/>
  <c r="AI213" i="29"/>
  <c r="DK192" i="23" s="1"/>
  <c r="AJ213" i="29"/>
  <c r="DL192" i="23" s="1"/>
  <c r="AJ221" i="29"/>
  <c r="DL411" i="23" s="1"/>
  <c r="AI221" i="29"/>
  <c r="DK411" i="23" s="1"/>
  <c r="EF8" i="23"/>
  <c r="BP2" i="49"/>
  <c r="BP4" i="49" s="1"/>
  <c r="BP10" i="49" l="1"/>
  <c r="BP8" i="49"/>
  <c r="BQ176" i="29" l="1"/>
  <c r="BQ177" i="29"/>
  <c r="BQ178" i="29"/>
  <c r="BQ179" i="29"/>
  <c r="BQ180" i="29"/>
  <c r="BQ181" i="29"/>
  <c r="BQ182" i="29"/>
  <c r="BQ183" i="29"/>
  <c r="BQ184" i="29"/>
  <c r="BQ185" i="29"/>
  <c r="BQ186" i="29"/>
  <c r="BQ187" i="29"/>
  <c r="BQ188" i="29"/>
  <c r="BQ189" i="29"/>
  <c r="BQ190" i="29"/>
  <c r="BQ191" i="29"/>
  <c r="BQ192" i="29"/>
  <c r="BQ193" i="29"/>
  <c r="BQ194" i="29"/>
  <c r="BQ195" i="29"/>
  <c r="BQ196" i="29"/>
  <c r="BQ197" i="29"/>
  <c r="BQ198" i="29"/>
  <c r="BQ199" i="29"/>
  <c r="AJ183" i="29" l="1"/>
  <c r="DL164" i="23" s="1"/>
  <c r="AI183" i="29"/>
  <c r="DK164" i="23" s="1"/>
  <c r="AI182" i="29"/>
  <c r="DK163" i="23" s="1"/>
  <c r="AJ182" i="29"/>
  <c r="DL163" i="23" s="1"/>
  <c r="AI181" i="29"/>
  <c r="DK162" i="23" s="1"/>
  <c r="AJ181" i="29"/>
  <c r="DL162" i="23" s="1"/>
  <c r="AJ190" i="29"/>
  <c r="DL171" i="23" s="1"/>
  <c r="AI190" i="29"/>
  <c r="DK171" i="23" s="1"/>
  <c r="AJ180" i="29"/>
  <c r="DL161" i="23" s="1"/>
  <c r="AI180" i="29"/>
  <c r="DK161" i="23" s="1"/>
  <c r="AJ191" i="29"/>
  <c r="DL172" i="23" s="1"/>
  <c r="AI191" i="29"/>
  <c r="DK172" i="23" s="1"/>
  <c r="AJ189" i="29"/>
  <c r="DL170" i="23" s="1"/>
  <c r="AI189" i="29"/>
  <c r="DK170" i="23" s="1"/>
  <c r="AI187" i="29"/>
  <c r="DK168" i="23" s="1"/>
  <c r="AJ187" i="29"/>
  <c r="DL168" i="23" s="1"/>
  <c r="AJ179" i="29"/>
  <c r="DL160" i="23" s="1"/>
  <c r="AI179" i="29"/>
  <c r="DK160" i="23" s="1"/>
  <c r="AJ199" i="29"/>
  <c r="DL179" i="23" s="1"/>
  <c r="AI199" i="29"/>
  <c r="DK179" i="23" s="1"/>
  <c r="AJ196" i="29"/>
  <c r="DL176" i="23" s="1"/>
  <c r="AI196" i="29"/>
  <c r="DK176" i="23" s="1"/>
  <c r="AJ186" i="29"/>
  <c r="DL167" i="23" s="1"/>
  <c r="AI186" i="29"/>
  <c r="DK167" i="23" s="1"/>
  <c r="AI178" i="29"/>
  <c r="DK159" i="23" s="1"/>
  <c r="AJ178" i="29"/>
  <c r="DL159" i="23" s="1"/>
  <c r="AI198" i="29"/>
  <c r="DK178" i="23" s="1"/>
  <c r="AJ198" i="29"/>
  <c r="DL178" i="23" s="1"/>
  <c r="AI188" i="29"/>
  <c r="DK169" i="23" s="1"/>
  <c r="AJ188" i="29"/>
  <c r="DL169" i="23" s="1"/>
  <c r="AI194" i="29"/>
  <c r="DK410" i="23" s="1"/>
  <c r="AJ194" i="29"/>
  <c r="DL410" i="23" s="1"/>
  <c r="AJ193" i="29"/>
  <c r="DL174" i="23" s="1"/>
  <c r="AI193" i="29"/>
  <c r="DK174" i="23" s="1"/>
  <c r="AJ185" i="29"/>
  <c r="DL166" i="23" s="1"/>
  <c r="AI185" i="29"/>
  <c r="DK166" i="23" s="1"/>
  <c r="AI177" i="29"/>
  <c r="DK158" i="23" s="1"/>
  <c r="AJ177" i="29"/>
  <c r="DL158" i="23" s="1"/>
  <c r="AJ197" i="29"/>
  <c r="DL177" i="23" s="1"/>
  <c r="AI197" i="29"/>
  <c r="DK177" i="23" s="1"/>
  <c r="AJ195" i="29"/>
  <c r="DL175" i="23" s="1"/>
  <c r="AI195" i="29"/>
  <c r="DK175" i="23" s="1"/>
  <c r="AI192" i="29"/>
  <c r="DK173" i="23" s="1"/>
  <c r="AJ192" i="29"/>
  <c r="DL173" i="23" s="1"/>
  <c r="AJ184" i="29"/>
  <c r="DL165" i="23" s="1"/>
  <c r="AI184" i="29"/>
  <c r="DK165" i="23" s="1"/>
  <c r="AI176" i="29"/>
  <c r="DK157" i="23" s="1"/>
  <c r="AJ176" i="29"/>
  <c r="DL157" i="23" s="1"/>
  <c r="EJ8" i="23"/>
  <c r="EI8" i="23" s="1"/>
  <c r="BO2" i="49" l="1"/>
  <c r="BO4" i="49" s="1"/>
  <c r="BO10" i="49" l="1"/>
  <c r="BO8" i="49"/>
  <c r="BQ12" i="29" l="1"/>
  <c r="BQ13" i="29"/>
  <c r="BQ14" i="29"/>
  <c r="BQ15" i="29"/>
  <c r="BQ16" i="29"/>
  <c r="BQ17" i="29"/>
  <c r="BQ18" i="29"/>
  <c r="BQ19" i="29"/>
  <c r="BQ20" i="29"/>
  <c r="BQ21" i="29"/>
  <c r="BQ22" i="29"/>
  <c r="BQ23" i="29"/>
  <c r="BQ24" i="29"/>
  <c r="BQ25" i="29"/>
  <c r="BQ26" i="29"/>
  <c r="BQ27" i="29"/>
  <c r="BQ28" i="29"/>
  <c r="BQ29" i="29"/>
  <c r="BQ30" i="29"/>
  <c r="BQ31" i="29"/>
  <c r="BQ32" i="29"/>
  <c r="BQ33" i="29"/>
  <c r="BQ34" i="29"/>
  <c r="BQ35" i="29"/>
  <c r="BQ36" i="29"/>
  <c r="BQ37" i="29"/>
  <c r="BQ38" i="29"/>
  <c r="BQ39" i="29"/>
  <c r="BQ40" i="29"/>
  <c r="BQ41" i="29"/>
  <c r="BQ42" i="29"/>
  <c r="BQ43" i="29"/>
  <c r="BQ44" i="29"/>
  <c r="BQ45" i="29"/>
  <c r="BQ46" i="29"/>
  <c r="BQ47" i="29"/>
  <c r="BQ48" i="29"/>
  <c r="BQ49" i="29"/>
  <c r="BQ50" i="29"/>
  <c r="BQ51" i="29"/>
  <c r="BQ52" i="29"/>
  <c r="BQ53" i="29"/>
  <c r="BQ54" i="29"/>
  <c r="BQ55" i="29"/>
  <c r="BQ56" i="29"/>
  <c r="BQ57" i="29"/>
  <c r="BQ58" i="29"/>
  <c r="BQ59" i="29"/>
  <c r="BQ60" i="29"/>
  <c r="BQ61" i="29"/>
  <c r="BQ62" i="29"/>
  <c r="BQ63" i="29"/>
  <c r="BQ64" i="29"/>
  <c r="BQ65" i="29"/>
  <c r="BQ66" i="29"/>
  <c r="BQ67" i="29"/>
  <c r="BQ68" i="29"/>
  <c r="BQ69" i="29"/>
  <c r="BQ70" i="29"/>
  <c r="BQ71" i="29"/>
  <c r="BQ72" i="29"/>
  <c r="BQ73" i="29"/>
  <c r="BQ74" i="29"/>
  <c r="BQ75" i="29"/>
  <c r="BQ76" i="29"/>
  <c r="BQ77" i="29"/>
  <c r="BQ78" i="29"/>
  <c r="BQ79" i="29"/>
  <c r="BQ80" i="29"/>
  <c r="BQ81" i="29"/>
  <c r="BQ82" i="29"/>
  <c r="BQ83" i="29"/>
  <c r="BQ84" i="29"/>
  <c r="BQ85" i="29"/>
  <c r="BQ86" i="29"/>
  <c r="BQ87" i="29"/>
  <c r="BQ88" i="29"/>
  <c r="BQ89" i="29"/>
  <c r="BQ90" i="29"/>
  <c r="BQ91" i="29"/>
  <c r="BQ92" i="29"/>
  <c r="BQ93" i="29"/>
  <c r="BQ94" i="29"/>
  <c r="BQ95" i="29"/>
  <c r="BQ96" i="29"/>
  <c r="BQ97" i="29"/>
  <c r="BQ98" i="29"/>
  <c r="BQ99" i="29"/>
  <c r="BQ100" i="29"/>
  <c r="BQ101" i="29"/>
  <c r="BQ102" i="29"/>
  <c r="BQ103" i="29"/>
  <c r="BQ104" i="29"/>
  <c r="BQ105" i="29"/>
  <c r="BQ106" i="29"/>
  <c r="BQ107" i="29"/>
  <c r="BQ108" i="29"/>
  <c r="BQ109" i="29"/>
  <c r="BQ110" i="29"/>
  <c r="BQ111" i="29"/>
  <c r="BQ112" i="29"/>
  <c r="BQ113" i="29"/>
  <c r="BQ114" i="29"/>
  <c r="BQ115" i="29"/>
  <c r="BQ116" i="29"/>
  <c r="BQ117" i="29"/>
  <c r="BQ118" i="29"/>
  <c r="BQ119" i="29"/>
  <c r="BQ120" i="29"/>
  <c r="BQ121" i="29"/>
  <c r="BQ122" i="29"/>
  <c r="BQ123" i="29"/>
  <c r="BQ124" i="29"/>
  <c r="BQ125" i="29"/>
  <c r="BQ126" i="29"/>
  <c r="BQ127" i="29"/>
  <c r="BQ128" i="29"/>
  <c r="BQ129" i="29"/>
  <c r="BQ130" i="29"/>
  <c r="BQ131" i="29"/>
  <c r="BQ132" i="29"/>
  <c r="BQ133" i="29"/>
  <c r="BQ134" i="29"/>
  <c r="BQ135" i="29"/>
  <c r="BQ136" i="29"/>
  <c r="BQ137" i="29"/>
  <c r="BQ138" i="29"/>
  <c r="BQ139" i="29"/>
  <c r="BQ140" i="29"/>
  <c r="BQ141" i="29"/>
  <c r="BQ142" i="29"/>
  <c r="BQ143" i="29"/>
  <c r="BQ144" i="29"/>
  <c r="BQ145" i="29"/>
  <c r="BQ146" i="29"/>
  <c r="BQ147" i="29"/>
  <c r="BQ148" i="29"/>
  <c r="BQ149" i="29"/>
  <c r="BQ150" i="29"/>
  <c r="BQ151" i="29"/>
  <c r="BQ152" i="29"/>
  <c r="BQ153" i="29"/>
  <c r="BQ154" i="29"/>
  <c r="BQ155" i="29"/>
  <c r="BQ156" i="29"/>
  <c r="BQ157" i="29"/>
  <c r="BQ158" i="29"/>
  <c r="BQ159" i="29"/>
  <c r="BQ160" i="29"/>
  <c r="BQ161" i="29"/>
  <c r="BQ162" i="29"/>
  <c r="BQ163" i="29"/>
  <c r="BQ164" i="29"/>
  <c r="BQ165" i="29"/>
  <c r="BQ166" i="29"/>
  <c r="BQ167" i="29"/>
  <c r="BQ168" i="29"/>
  <c r="BQ169" i="29"/>
  <c r="BQ170" i="29"/>
  <c r="BQ171" i="29"/>
  <c r="BQ172" i="29"/>
  <c r="BQ173" i="29"/>
  <c r="BQ174" i="29"/>
  <c r="BQ175" i="29"/>
  <c r="AJ155" i="29" l="1"/>
  <c r="DL137" i="23" s="1"/>
  <c r="AI155" i="29"/>
  <c r="DK137" i="23" s="1"/>
  <c r="AJ147" i="29"/>
  <c r="DL130" i="23" s="1"/>
  <c r="AI147" i="29"/>
  <c r="DK130" i="23" s="1"/>
  <c r="AJ139" i="29"/>
  <c r="DL122" i="23" s="1"/>
  <c r="AI139" i="29"/>
  <c r="DK122" i="23" s="1"/>
  <c r="AI131" i="29"/>
  <c r="DK453" i="23" s="1"/>
  <c r="AJ131" i="29"/>
  <c r="DL453" i="23" s="1"/>
  <c r="AI123" i="29"/>
  <c r="DK109" i="23" s="1"/>
  <c r="AJ123" i="29"/>
  <c r="DL109" i="23" s="1"/>
  <c r="AJ115" i="29"/>
  <c r="DL101" i="23" s="1"/>
  <c r="AI115" i="29"/>
  <c r="DK101" i="23" s="1"/>
  <c r="AI107" i="29"/>
  <c r="DK93" i="23" s="1"/>
  <c r="AJ107" i="29"/>
  <c r="DL93" i="23" s="1"/>
  <c r="AJ99" i="29"/>
  <c r="DL87" i="23" s="1"/>
  <c r="AI99" i="29"/>
  <c r="DK87" i="23" s="1"/>
  <c r="AI91" i="29"/>
  <c r="DK80" i="23" s="1"/>
  <c r="AJ91" i="29"/>
  <c r="DL80" i="23" s="1"/>
  <c r="AJ83" i="29"/>
  <c r="DL72" i="23" s="1"/>
  <c r="AI83" i="29"/>
  <c r="DK72" i="23" s="1"/>
  <c r="AI75" i="29"/>
  <c r="DK65" i="23" s="1"/>
  <c r="AJ75" i="29"/>
  <c r="DL65" i="23" s="1"/>
  <c r="AJ67" i="29"/>
  <c r="DL59" i="23" s="1"/>
  <c r="AI67" i="29"/>
  <c r="DK59" i="23" s="1"/>
  <c r="AI59" i="29"/>
  <c r="DK51" i="23" s="1"/>
  <c r="AJ59" i="29"/>
  <c r="DL51" i="23" s="1"/>
  <c r="AI51" i="29"/>
  <c r="DK44" i="23" s="1"/>
  <c r="AJ51" i="29"/>
  <c r="DL44" i="23" s="1"/>
  <c r="AJ43" i="29"/>
  <c r="DL37" i="23" s="1"/>
  <c r="AI43" i="29"/>
  <c r="DK37" i="23" s="1"/>
  <c r="AI35" i="29"/>
  <c r="DK30" i="23" s="1"/>
  <c r="AJ35" i="29"/>
  <c r="DL30" i="23" s="1"/>
  <c r="AJ27" i="29"/>
  <c r="DL446" i="23" s="1"/>
  <c r="AI27" i="29"/>
  <c r="DK446" i="23" s="1"/>
  <c r="AJ19" i="29"/>
  <c r="DL15" i="23" s="1"/>
  <c r="AI19" i="29"/>
  <c r="DK15" i="23" s="1"/>
  <c r="AI170" i="29"/>
  <c r="DK151" i="23" s="1"/>
  <c r="AJ170" i="29"/>
  <c r="DL151" i="23" s="1"/>
  <c r="AI162" i="29"/>
  <c r="DK143" i="23" s="1"/>
  <c r="AJ162" i="29"/>
  <c r="DL143" i="23" s="1"/>
  <c r="AJ154" i="29"/>
  <c r="DL136" i="23" s="1"/>
  <c r="AI154" i="29"/>
  <c r="DK136" i="23" s="1"/>
  <c r="AI146" i="29"/>
  <c r="DK129" i="23" s="1"/>
  <c r="AJ146" i="29"/>
  <c r="DL129" i="23" s="1"/>
  <c r="AI138" i="29"/>
  <c r="DK121" i="23" s="1"/>
  <c r="AJ138" i="29"/>
  <c r="DL121" i="23" s="1"/>
  <c r="AI130" i="29"/>
  <c r="DK115" i="23" s="1"/>
  <c r="AJ130" i="29"/>
  <c r="DL115" i="23" s="1"/>
  <c r="AI122" i="29"/>
  <c r="DK108" i="23" s="1"/>
  <c r="AJ122" i="29"/>
  <c r="DL108" i="23" s="1"/>
  <c r="AI114" i="29"/>
  <c r="DK100" i="23" s="1"/>
  <c r="AJ114" i="29"/>
  <c r="DL100" i="23" s="1"/>
  <c r="AI106" i="29"/>
  <c r="DK442" i="23" s="1"/>
  <c r="AJ106" i="29"/>
  <c r="DL442" i="23" s="1"/>
  <c r="AI98" i="29"/>
  <c r="DK86" i="23" s="1"/>
  <c r="AJ98" i="29"/>
  <c r="DL86" i="23" s="1"/>
  <c r="AI90" i="29"/>
  <c r="DK79" i="23" s="1"/>
  <c r="AJ90" i="29"/>
  <c r="DL79" i="23" s="1"/>
  <c r="AI82" i="29"/>
  <c r="DK71" i="23" s="1"/>
  <c r="AJ82" i="29"/>
  <c r="DL71" i="23" s="1"/>
  <c r="AI74" i="29"/>
  <c r="DK64" i="23" s="1"/>
  <c r="AJ74" i="29"/>
  <c r="DL64" i="23" s="1"/>
  <c r="AI66" i="29"/>
  <c r="DK58" i="23" s="1"/>
  <c r="AJ66" i="29"/>
  <c r="DL58" i="23" s="1"/>
  <c r="AJ58" i="29"/>
  <c r="DL50" i="23" s="1"/>
  <c r="AI58" i="29"/>
  <c r="DK50" i="23" s="1"/>
  <c r="AI50" i="29"/>
  <c r="DK43" i="23" s="1"/>
  <c r="AJ50" i="29"/>
  <c r="DL43" i="23" s="1"/>
  <c r="AI42" i="29"/>
  <c r="DK36" i="23" s="1"/>
  <c r="AJ42" i="29"/>
  <c r="DL36" i="23" s="1"/>
  <c r="AI34" i="29"/>
  <c r="DK29" i="23" s="1"/>
  <c r="AJ34" i="29"/>
  <c r="DL29" i="23" s="1"/>
  <c r="AJ26" i="29"/>
  <c r="DL22" i="23" s="1"/>
  <c r="AI26" i="29"/>
  <c r="DK22" i="23" s="1"/>
  <c r="AI18" i="29"/>
  <c r="DK14" i="23" s="1"/>
  <c r="AJ18" i="29"/>
  <c r="DL14" i="23" s="1"/>
  <c r="AJ153" i="29"/>
  <c r="DL135" i="23" s="1"/>
  <c r="AI153" i="29"/>
  <c r="DK135" i="23" s="1"/>
  <c r="AI145" i="29"/>
  <c r="DK128" i="23" s="1"/>
  <c r="AJ145" i="29"/>
  <c r="DL128" i="23" s="1"/>
  <c r="AJ137" i="29"/>
  <c r="DL120" i="23" s="1"/>
  <c r="AI137" i="29"/>
  <c r="DK120" i="23" s="1"/>
  <c r="AJ129" i="29"/>
  <c r="DL114" i="23" s="1"/>
  <c r="AI129" i="29"/>
  <c r="DK114" i="23" s="1"/>
  <c r="AJ121" i="29"/>
  <c r="DL107" i="23" s="1"/>
  <c r="AI121" i="29"/>
  <c r="DK107" i="23" s="1"/>
  <c r="AI113" i="29"/>
  <c r="DK99" i="23" s="1"/>
  <c r="AJ113" i="29"/>
  <c r="DL99" i="23" s="1"/>
  <c r="AJ105" i="29"/>
  <c r="DL92" i="23" s="1"/>
  <c r="AI105" i="29"/>
  <c r="DK92" i="23" s="1"/>
  <c r="AJ97" i="29"/>
  <c r="DL85" i="23" s="1"/>
  <c r="AI97" i="29"/>
  <c r="DK85" i="23" s="1"/>
  <c r="AJ89" i="29"/>
  <c r="DL78" i="23" s="1"/>
  <c r="AI89" i="29"/>
  <c r="DK78" i="23" s="1"/>
  <c r="AI81" i="29"/>
  <c r="DK70" i="23" s="1"/>
  <c r="AJ81" i="29"/>
  <c r="DL70" i="23" s="1"/>
  <c r="AI73" i="29"/>
  <c r="DK63" i="23" s="1"/>
  <c r="AJ73" i="29"/>
  <c r="DL63" i="23" s="1"/>
  <c r="AJ65" i="29"/>
  <c r="DL57" i="23" s="1"/>
  <c r="AI65" i="29"/>
  <c r="DK57" i="23" s="1"/>
  <c r="AI57" i="29"/>
  <c r="DK388" i="23" s="1"/>
  <c r="AJ57" i="29"/>
  <c r="DL388" i="23" s="1"/>
  <c r="AI49" i="29"/>
  <c r="DK42" i="23" s="1"/>
  <c r="AJ49" i="29"/>
  <c r="DL42" i="23" s="1"/>
  <c r="AI41" i="29"/>
  <c r="DK35" i="23" s="1"/>
  <c r="AJ41" i="29"/>
  <c r="DL35" i="23" s="1"/>
  <c r="AI33" i="29"/>
  <c r="DK28" i="23" s="1"/>
  <c r="AJ33" i="29"/>
  <c r="DL28" i="23" s="1"/>
  <c r="AI25" i="29"/>
  <c r="DK21" i="23" s="1"/>
  <c r="AJ25" i="29"/>
  <c r="DL21" i="23" s="1"/>
  <c r="AI17" i="29"/>
  <c r="DK13" i="23" s="1"/>
  <c r="AJ17" i="29"/>
  <c r="DL13" i="23" s="1"/>
  <c r="AJ163" i="29"/>
  <c r="DL144" i="23" s="1"/>
  <c r="AI163" i="29"/>
  <c r="DK144" i="23" s="1"/>
  <c r="AJ152" i="29"/>
  <c r="DL134" i="23" s="1"/>
  <c r="AI152" i="29"/>
  <c r="DK134" i="23" s="1"/>
  <c r="AI144" i="29"/>
  <c r="DK127" i="23" s="1"/>
  <c r="AJ144" i="29"/>
  <c r="DL127" i="23" s="1"/>
  <c r="AJ136" i="29"/>
  <c r="DL119" i="23" s="1"/>
  <c r="AI136" i="29"/>
  <c r="DK119" i="23" s="1"/>
  <c r="AJ128" i="29"/>
  <c r="DL113" i="23" s="1"/>
  <c r="AI128" i="29"/>
  <c r="DK113" i="23" s="1"/>
  <c r="AJ120" i="29"/>
  <c r="DL106" i="23" s="1"/>
  <c r="AI120" i="29"/>
  <c r="DK106" i="23" s="1"/>
  <c r="AI112" i="29"/>
  <c r="DK98" i="23" s="1"/>
  <c r="AJ112" i="29"/>
  <c r="DL98" i="23" s="1"/>
  <c r="AJ104" i="29"/>
  <c r="DL91" i="23" s="1"/>
  <c r="AI104" i="29"/>
  <c r="DK91" i="23" s="1"/>
  <c r="AJ96" i="29"/>
  <c r="DL84" i="23" s="1"/>
  <c r="AI96" i="29"/>
  <c r="DK84" i="23" s="1"/>
  <c r="AJ88" i="29"/>
  <c r="DL77" i="23" s="1"/>
  <c r="AI88" i="29"/>
  <c r="DK77" i="23" s="1"/>
  <c r="AI80" i="29"/>
  <c r="DK69" i="23" s="1"/>
  <c r="AJ80" i="29"/>
  <c r="DL69" i="23" s="1"/>
  <c r="AJ72" i="29"/>
  <c r="DL62" i="23" s="1"/>
  <c r="AI72" i="29"/>
  <c r="DK62" i="23" s="1"/>
  <c r="AJ64" i="29"/>
  <c r="DL56" i="23" s="1"/>
  <c r="AI64" i="29"/>
  <c r="DK56" i="23" s="1"/>
  <c r="AI56" i="29"/>
  <c r="DK49" i="23" s="1"/>
  <c r="AJ56" i="29"/>
  <c r="DL49" i="23" s="1"/>
  <c r="AI48" i="29"/>
  <c r="DK41" i="23" s="1"/>
  <c r="AJ48" i="29"/>
  <c r="DL41" i="23" s="1"/>
  <c r="AI40" i="29"/>
  <c r="DK34" i="23" s="1"/>
  <c r="AJ40" i="29"/>
  <c r="DL34" i="23" s="1"/>
  <c r="AI32" i="29"/>
  <c r="DK27" i="23" s="1"/>
  <c r="AJ32" i="29"/>
  <c r="DL27" i="23" s="1"/>
  <c r="AI24" i="29"/>
  <c r="DK20" i="23" s="1"/>
  <c r="AJ24" i="29"/>
  <c r="DL20" i="23" s="1"/>
  <c r="AI16" i="29"/>
  <c r="DK12" i="23" s="1"/>
  <c r="AJ16" i="29"/>
  <c r="DL12" i="23" s="1"/>
  <c r="AI160" i="29"/>
  <c r="DK141" i="23" s="1"/>
  <c r="AJ160" i="29"/>
  <c r="DL141" i="23" s="1"/>
  <c r="AI175" i="29"/>
  <c r="DK156" i="23" s="1"/>
  <c r="AJ175" i="29"/>
  <c r="DL156" i="23" s="1"/>
  <c r="AJ167" i="29"/>
  <c r="DL148" i="23" s="1"/>
  <c r="AI167" i="29"/>
  <c r="DK148" i="23" s="1"/>
  <c r="AJ159" i="29"/>
  <c r="DL140" i="23" s="1"/>
  <c r="AI159" i="29"/>
  <c r="DK140" i="23" s="1"/>
  <c r="AJ151" i="29"/>
  <c r="DL389" i="23" s="1"/>
  <c r="AI151" i="29"/>
  <c r="DK389" i="23" s="1"/>
  <c r="AJ143" i="29"/>
  <c r="DL126" i="23" s="1"/>
  <c r="AI143" i="29"/>
  <c r="DK126" i="23" s="1"/>
  <c r="AI135" i="29"/>
  <c r="DK118" i="23" s="1"/>
  <c r="AJ135" i="29"/>
  <c r="DL118" i="23" s="1"/>
  <c r="AJ127" i="29"/>
  <c r="DL441" i="23" s="1"/>
  <c r="AI127" i="29"/>
  <c r="DK441" i="23" s="1"/>
  <c r="AJ119" i="29"/>
  <c r="DL105" i="23" s="1"/>
  <c r="AI119" i="29"/>
  <c r="DK105" i="23" s="1"/>
  <c r="AJ111" i="29"/>
  <c r="DL97" i="23" s="1"/>
  <c r="AI111" i="29"/>
  <c r="DK97" i="23" s="1"/>
  <c r="AJ103" i="29"/>
  <c r="DL90" i="23" s="1"/>
  <c r="AI103" i="29"/>
  <c r="DK90" i="23" s="1"/>
  <c r="AI95" i="29"/>
  <c r="DK83" i="23" s="1"/>
  <c r="AJ95" i="29"/>
  <c r="DL83" i="23" s="1"/>
  <c r="AJ87" i="29"/>
  <c r="DL76" i="23" s="1"/>
  <c r="AI87" i="29"/>
  <c r="DK76" i="23" s="1"/>
  <c r="AJ79" i="29"/>
  <c r="DL68" i="23" s="1"/>
  <c r="AI79" i="29"/>
  <c r="DK68" i="23" s="1"/>
  <c r="AI71" i="29"/>
  <c r="DK450" i="23" s="1"/>
  <c r="AJ71" i="29"/>
  <c r="DL450" i="23" s="1"/>
  <c r="AI63" i="29"/>
  <c r="DK55" i="23" s="1"/>
  <c r="AJ63" i="29"/>
  <c r="DL55" i="23" s="1"/>
  <c r="AI55" i="29"/>
  <c r="DK48" i="23" s="1"/>
  <c r="AJ55" i="29"/>
  <c r="DL48" i="23" s="1"/>
  <c r="AI47" i="29"/>
  <c r="DK448" i="23" s="1"/>
  <c r="AJ47" i="29"/>
  <c r="DL448" i="23" s="1"/>
  <c r="AJ39" i="29"/>
  <c r="DL33" i="23" s="1"/>
  <c r="AI39" i="29"/>
  <c r="DK33" i="23" s="1"/>
  <c r="AJ31" i="29"/>
  <c r="DL26" i="23" s="1"/>
  <c r="AI31" i="29"/>
  <c r="DK26" i="23" s="1"/>
  <c r="AI23" i="29"/>
  <c r="DK19" i="23" s="1"/>
  <c r="AJ23" i="29"/>
  <c r="DL19" i="23" s="1"/>
  <c r="AJ15" i="29"/>
  <c r="DL11" i="23" s="1"/>
  <c r="AI15" i="29"/>
  <c r="DK11" i="23" s="1"/>
  <c r="AI171" i="29"/>
  <c r="DK152" i="23" s="1"/>
  <c r="AJ171" i="29"/>
  <c r="DL152" i="23" s="1"/>
  <c r="AJ168" i="29"/>
  <c r="DL149" i="23" s="1"/>
  <c r="AI168" i="29"/>
  <c r="DK149" i="23" s="1"/>
  <c r="AI174" i="29"/>
  <c r="DK155" i="23" s="1"/>
  <c r="AJ174" i="29"/>
  <c r="DL155" i="23" s="1"/>
  <c r="AI166" i="29"/>
  <c r="DK147" i="23" s="1"/>
  <c r="AJ166" i="29"/>
  <c r="DL147" i="23" s="1"/>
  <c r="AJ158" i="29"/>
  <c r="DL139" i="23" s="1"/>
  <c r="AI158" i="29"/>
  <c r="DK139" i="23" s="1"/>
  <c r="AI150" i="29"/>
  <c r="DK133" i="23" s="1"/>
  <c r="AJ150" i="29"/>
  <c r="DL133" i="23" s="1"/>
  <c r="AI142" i="29"/>
  <c r="DK125" i="23" s="1"/>
  <c r="AJ142" i="29"/>
  <c r="DL125" i="23" s="1"/>
  <c r="AI134" i="29"/>
  <c r="DK117" i="23" s="1"/>
  <c r="AJ134" i="29"/>
  <c r="DL117" i="23" s="1"/>
  <c r="AJ126" i="29"/>
  <c r="DL112" i="23" s="1"/>
  <c r="AI126" i="29"/>
  <c r="DK112" i="23" s="1"/>
  <c r="AI118" i="29"/>
  <c r="DK104" i="23" s="1"/>
  <c r="AJ118" i="29"/>
  <c r="DL104" i="23" s="1"/>
  <c r="AI110" i="29"/>
  <c r="DK96" i="23" s="1"/>
  <c r="AJ110" i="29"/>
  <c r="DL96" i="23" s="1"/>
  <c r="AI102" i="29"/>
  <c r="DK452" i="23" s="1"/>
  <c r="AJ102" i="29"/>
  <c r="DL452" i="23" s="1"/>
  <c r="AJ94" i="29"/>
  <c r="DL82" i="23" s="1"/>
  <c r="AI94" i="29"/>
  <c r="DK82" i="23" s="1"/>
  <c r="AI86" i="29"/>
  <c r="DK75" i="23" s="1"/>
  <c r="AJ86" i="29"/>
  <c r="DL75" i="23" s="1"/>
  <c r="AI78" i="29"/>
  <c r="DK67" i="23" s="1"/>
  <c r="AJ78" i="29"/>
  <c r="DL67" i="23" s="1"/>
  <c r="AI70" i="29"/>
  <c r="DK449" i="23" s="1"/>
  <c r="AJ70" i="29"/>
  <c r="DL449" i="23" s="1"/>
  <c r="AJ62" i="29"/>
  <c r="DL54" i="23" s="1"/>
  <c r="AI62" i="29"/>
  <c r="DK54" i="23" s="1"/>
  <c r="AI54" i="29"/>
  <c r="DK47" i="23" s="1"/>
  <c r="AJ54" i="29"/>
  <c r="DL47" i="23" s="1"/>
  <c r="AI46" i="29"/>
  <c r="DK40" i="23" s="1"/>
  <c r="AJ46" i="29"/>
  <c r="DL40" i="23" s="1"/>
  <c r="AI38" i="29"/>
  <c r="DK447" i="23" s="1"/>
  <c r="AJ38" i="29"/>
  <c r="DL447" i="23" s="1"/>
  <c r="AJ30" i="29"/>
  <c r="DL25" i="23" s="1"/>
  <c r="AI30" i="29"/>
  <c r="DK25" i="23" s="1"/>
  <c r="AI22" i="29"/>
  <c r="DK18" i="23" s="1"/>
  <c r="AJ22" i="29"/>
  <c r="DL18" i="23" s="1"/>
  <c r="AI14" i="29"/>
  <c r="DK445" i="23" s="1"/>
  <c r="AJ14" i="29"/>
  <c r="DL445" i="23" s="1"/>
  <c r="AJ161" i="29"/>
  <c r="DL142" i="23" s="1"/>
  <c r="AI161" i="29"/>
  <c r="DK142" i="23" s="1"/>
  <c r="AI173" i="29"/>
  <c r="DK154" i="23" s="1"/>
  <c r="AJ173" i="29"/>
  <c r="DL154" i="23" s="1"/>
  <c r="AJ165" i="29"/>
  <c r="DL146" i="23" s="1"/>
  <c r="AI165" i="29"/>
  <c r="DK146" i="23" s="1"/>
  <c r="AJ157" i="29"/>
  <c r="DL409" i="23" s="1"/>
  <c r="AI157" i="29"/>
  <c r="DK409" i="23" s="1"/>
  <c r="AI149" i="29"/>
  <c r="DK132" i="23" s="1"/>
  <c r="AJ149" i="29"/>
  <c r="DL132" i="23" s="1"/>
  <c r="AI141" i="29"/>
  <c r="DK124" i="23" s="1"/>
  <c r="AJ141" i="29"/>
  <c r="DL124" i="23" s="1"/>
  <c r="AJ133" i="29"/>
  <c r="DL421" i="23" s="1"/>
  <c r="AI133" i="29"/>
  <c r="DK421" i="23" s="1"/>
  <c r="AJ125" i="29"/>
  <c r="DL111" i="23" s="1"/>
  <c r="AI125" i="29"/>
  <c r="DK111" i="23" s="1"/>
  <c r="AI117" i="29"/>
  <c r="DK103" i="23" s="1"/>
  <c r="AJ117" i="29"/>
  <c r="DL103" i="23" s="1"/>
  <c r="AI109" i="29"/>
  <c r="DK95" i="23" s="1"/>
  <c r="AJ109" i="29"/>
  <c r="DL95" i="23" s="1"/>
  <c r="AJ101" i="29"/>
  <c r="DL89" i="23" s="1"/>
  <c r="AI101" i="29"/>
  <c r="DK89" i="23" s="1"/>
  <c r="AJ93" i="29"/>
  <c r="DL451" i="23" s="1"/>
  <c r="AI93" i="29"/>
  <c r="DK451" i="23" s="1"/>
  <c r="AI85" i="29"/>
  <c r="DK74" i="23" s="1"/>
  <c r="AJ85" i="29"/>
  <c r="DL74" i="23" s="1"/>
  <c r="AJ77" i="29"/>
  <c r="DL66" i="23" s="1"/>
  <c r="AI77" i="29"/>
  <c r="DK66" i="23" s="1"/>
  <c r="AJ69" i="29"/>
  <c r="DL61" i="23" s="1"/>
  <c r="AI69" i="29"/>
  <c r="DK61" i="23" s="1"/>
  <c r="AJ61" i="29"/>
  <c r="DL53" i="23" s="1"/>
  <c r="AI61" i="29"/>
  <c r="DK53" i="23" s="1"/>
  <c r="AI53" i="29"/>
  <c r="DK46" i="23" s="1"/>
  <c r="AJ53" i="29"/>
  <c r="DL46" i="23" s="1"/>
  <c r="AI45" i="29"/>
  <c r="DK39" i="23" s="1"/>
  <c r="AJ45" i="29"/>
  <c r="DL39" i="23" s="1"/>
  <c r="AJ37" i="29"/>
  <c r="DL32" i="23" s="1"/>
  <c r="AI37" i="29"/>
  <c r="DK32" i="23" s="1"/>
  <c r="AI29" i="29"/>
  <c r="DK24" i="23" s="1"/>
  <c r="AJ29" i="29"/>
  <c r="DL24" i="23" s="1"/>
  <c r="AI21" i="29"/>
  <c r="DK17" i="23" s="1"/>
  <c r="AJ21" i="29"/>
  <c r="DL17" i="23" s="1"/>
  <c r="AJ13" i="29"/>
  <c r="DL10" i="23" s="1"/>
  <c r="AI13" i="29"/>
  <c r="DK10" i="23" s="1"/>
  <c r="AJ169" i="29"/>
  <c r="DL150" i="23" s="1"/>
  <c r="AI169" i="29"/>
  <c r="DK150" i="23" s="1"/>
  <c r="AI172" i="29"/>
  <c r="DK153" i="23" s="1"/>
  <c r="AJ172" i="29"/>
  <c r="DL153" i="23" s="1"/>
  <c r="AJ164" i="29"/>
  <c r="DL145" i="23" s="1"/>
  <c r="AI164" i="29"/>
  <c r="DK145" i="23" s="1"/>
  <c r="AI156" i="29"/>
  <c r="DK138" i="23" s="1"/>
  <c r="AJ156" i="29"/>
  <c r="DL138" i="23" s="1"/>
  <c r="AJ148" i="29"/>
  <c r="DL131" i="23" s="1"/>
  <c r="AI148" i="29"/>
  <c r="DK131" i="23" s="1"/>
  <c r="AI140" i="29"/>
  <c r="DK123" i="23" s="1"/>
  <c r="AJ140" i="29"/>
  <c r="DL123" i="23" s="1"/>
  <c r="AJ132" i="29"/>
  <c r="DL116" i="23" s="1"/>
  <c r="AI132" i="29"/>
  <c r="DK116" i="23" s="1"/>
  <c r="AJ124" i="29"/>
  <c r="DL110" i="23" s="1"/>
  <c r="AI124" i="29"/>
  <c r="DK110" i="23" s="1"/>
  <c r="AI116" i="29"/>
  <c r="DK102" i="23" s="1"/>
  <c r="AJ116" i="29"/>
  <c r="DL102" i="23" s="1"/>
  <c r="AI108" i="29"/>
  <c r="DK94" i="23" s="1"/>
  <c r="AJ108" i="29"/>
  <c r="DL94" i="23" s="1"/>
  <c r="AI100" i="29"/>
  <c r="DK88" i="23" s="1"/>
  <c r="AJ100" i="29"/>
  <c r="DL88" i="23" s="1"/>
  <c r="AJ92" i="29"/>
  <c r="DL81" i="23" s="1"/>
  <c r="AI92" i="29"/>
  <c r="DK81" i="23" s="1"/>
  <c r="AI84" i="29"/>
  <c r="DK73" i="23" s="1"/>
  <c r="AJ84" i="29"/>
  <c r="DL73" i="23" s="1"/>
  <c r="AI76" i="29"/>
  <c r="DK418" i="23" s="1"/>
  <c r="AJ76" i="29"/>
  <c r="DL418" i="23" s="1"/>
  <c r="AI68" i="29"/>
  <c r="DK60" i="23" s="1"/>
  <c r="AJ68" i="29"/>
  <c r="DL60" i="23" s="1"/>
  <c r="AJ60" i="29"/>
  <c r="DL52" i="23" s="1"/>
  <c r="AI60" i="29"/>
  <c r="DK52" i="23" s="1"/>
  <c r="AI52" i="29"/>
  <c r="DK45" i="23" s="1"/>
  <c r="AJ52" i="29"/>
  <c r="DL45" i="23" s="1"/>
  <c r="AI44" i="29"/>
  <c r="DK38" i="23" s="1"/>
  <c r="AJ44" i="29"/>
  <c r="DL38" i="23" s="1"/>
  <c r="AI36" i="29"/>
  <c r="DK31" i="23" s="1"/>
  <c r="AJ36" i="29"/>
  <c r="DL31" i="23" s="1"/>
  <c r="AI28" i="29"/>
  <c r="DK23" i="23" s="1"/>
  <c r="AJ28" i="29"/>
  <c r="DL23" i="23" s="1"/>
  <c r="AI20" i="29"/>
  <c r="DK16" i="23" s="1"/>
  <c r="AJ20" i="29"/>
  <c r="DL16" i="23" s="1"/>
  <c r="AI12" i="29"/>
  <c r="DK9" i="23" s="1"/>
  <c r="AJ12" i="29"/>
  <c r="DL9" i="23" s="1"/>
  <c r="I66" i="21"/>
  <c r="H66" i="21"/>
  <c r="G66" i="21"/>
  <c r="F66" i="21"/>
  <c r="E66" i="21"/>
  <c r="D66" i="21"/>
  <c r="I33" i="21"/>
  <c r="H33" i="21"/>
  <c r="G33" i="21"/>
  <c r="F33" i="21"/>
  <c r="E33" i="21"/>
  <c r="D33" i="21"/>
  <c r="I3" i="21"/>
  <c r="H3" i="21"/>
  <c r="G3" i="21"/>
  <c r="F3" i="21"/>
  <c r="E3" i="21"/>
  <c r="D3" i="21"/>
  <c r="DS8" i="23"/>
  <c r="BN3" i="49" l="1"/>
  <c r="BN2" i="49"/>
  <c r="BN4" i="49" l="1"/>
  <c r="BN10" i="49" s="1"/>
  <c r="BN8" i="49"/>
  <c r="BM2" i="49" l="1"/>
  <c r="BM4" i="49" s="1"/>
  <c r="BJ3" i="23"/>
  <c r="BM10" i="49" l="1"/>
  <c r="BM8" i="49"/>
  <c r="AR11" i="29" l="1"/>
  <c r="BL2" i="49" l="1"/>
  <c r="BL4" i="49" s="1"/>
  <c r="BL10" i="49" l="1"/>
  <c r="BL8" i="49"/>
  <c r="BK2" i="49" l="1"/>
  <c r="BK4" i="49" s="1"/>
  <c r="BK10" i="49" l="1"/>
  <c r="BK8" i="49"/>
  <c r="BJ2" i="49" l="1"/>
  <c r="BJ4" i="49" s="1"/>
  <c r="BJ10" i="49" l="1"/>
  <c r="BJ8" i="49"/>
  <c r="BI2" i="49" l="1"/>
  <c r="BI4" i="49" s="1"/>
  <c r="BI10" i="49" l="1"/>
  <c r="BI8" i="49"/>
  <c r="BH2" i="49" l="1"/>
  <c r="BH4" i="49" s="1"/>
  <c r="BH10" i="49" l="1"/>
  <c r="BH8" i="49"/>
  <c r="BG2" i="49" l="1"/>
  <c r="BG4" i="49" s="1"/>
  <c r="BG10" i="49" l="1"/>
  <c r="BG8" i="49"/>
  <c r="H133" i="21" l="1"/>
  <c r="BF2" i="49"/>
  <c r="BF4" i="49" s="1"/>
  <c r="BF10" i="49" l="1"/>
  <c r="BF8" i="49"/>
  <c r="BE2" i="49" l="1"/>
  <c r="BE4" i="49" s="1"/>
  <c r="BE10" i="49" l="1"/>
  <c r="BE8" i="49"/>
  <c r="CO8" i="23" l="1"/>
  <c r="CN8" i="23"/>
  <c r="BD2" i="49" l="1"/>
  <c r="BD4" i="49" s="1"/>
  <c r="BD8" i="49" l="1"/>
  <c r="BD10" i="49"/>
  <c r="BC2" i="49"/>
  <c r="BC4" i="49" s="1"/>
  <c r="BC8" i="49" l="1"/>
  <c r="BC10" i="49"/>
  <c r="BB2" i="49" l="1"/>
  <c r="BB4" i="49" s="1"/>
  <c r="BB10" i="49" l="1"/>
  <c r="BB8" i="49"/>
  <c r="BA2" i="49" l="1"/>
  <c r="BA4" i="49" s="1"/>
  <c r="BA10" i="49" l="1"/>
  <c r="BA8" i="49"/>
  <c r="AZ2" i="49" l="1"/>
  <c r="AZ4" i="49" s="1"/>
  <c r="AZ10" i="49" l="1"/>
  <c r="AZ8" i="49"/>
  <c r="AY2" i="49" l="1"/>
  <c r="AY4" i="49" s="1"/>
  <c r="AY10" i="49" l="1"/>
  <c r="AY8" i="49"/>
  <c r="AX2" i="49" l="1"/>
  <c r="AX4" i="49" s="1"/>
  <c r="EC8" i="23"/>
  <c r="AX10" i="49" l="1"/>
  <c r="AX8" i="49"/>
  <c r="AW2" i="49" l="1"/>
  <c r="AW4" i="49" s="1"/>
  <c r="AW10" i="49" l="1"/>
  <c r="AW8" i="49"/>
  <c r="CR8" i="23" l="1"/>
  <c r="AV2" i="49"/>
  <c r="AV4" i="49" s="1"/>
  <c r="AV10" i="49" l="1"/>
  <c r="AV8" i="49"/>
  <c r="AU2" i="49" l="1"/>
  <c r="AU4" i="49" s="1"/>
  <c r="AT2" i="49"/>
  <c r="AT4" i="49" s="1"/>
  <c r="AU10" i="49" l="1"/>
  <c r="AU8" i="49"/>
  <c r="AT10" i="49"/>
  <c r="AT8" i="49"/>
  <c r="AR9" i="49" l="1"/>
  <c r="AR10" i="49" s="1"/>
  <c r="AR2" i="49" l="1"/>
  <c r="AR4" i="49" s="1"/>
  <c r="AS2" i="49" l="1"/>
  <c r="AS4" i="49" s="1"/>
  <c r="AR8" i="49"/>
  <c r="AS10" i="49" l="1"/>
  <c r="AS8" i="49"/>
  <c r="G223" i="21" l="1"/>
  <c r="D223" i="21"/>
  <c r="B83" i="21"/>
  <c r="B71" i="21"/>
  <c r="B67" i="21"/>
  <c r="A67" i="21"/>
  <c r="A68" i="21" s="1"/>
  <c r="A69" i="21" s="1"/>
  <c r="A70" i="21" s="1"/>
  <c r="AQ2" i="49"/>
  <c r="AQ4" i="49" s="1"/>
  <c r="H223" i="21" l="1"/>
  <c r="F223" i="21"/>
  <c r="E70" i="21"/>
  <c r="D70" i="21"/>
  <c r="I70" i="21"/>
  <c r="H70" i="21"/>
  <c r="G70" i="21"/>
  <c r="F70" i="21"/>
  <c r="I67" i="21"/>
  <c r="H67" i="21"/>
  <c r="G67" i="21"/>
  <c r="F67" i="21"/>
  <c r="E67" i="21"/>
  <c r="D67" i="21"/>
  <c r="B72" i="21"/>
  <c r="B73" i="21" s="1"/>
  <c r="K66" i="21"/>
  <c r="J66" i="21"/>
  <c r="A71" i="21"/>
  <c r="D71" i="21" s="1"/>
  <c r="B68" i="21"/>
  <c r="B84" i="21"/>
  <c r="AQ10" i="49"/>
  <c r="AQ8" i="49"/>
  <c r="E71" i="21" l="1"/>
  <c r="F71" i="21"/>
  <c r="I68" i="21"/>
  <c r="I69" i="21" s="1"/>
  <c r="H68" i="21"/>
  <c r="H69" i="21" s="1"/>
  <c r="G68" i="21"/>
  <c r="G69" i="21" s="1"/>
  <c r="F68" i="21"/>
  <c r="F69" i="21" s="1"/>
  <c r="D68" i="21"/>
  <c r="E68" i="21"/>
  <c r="H71" i="21"/>
  <c r="I71" i="21"/>
  <c r="G71" i="21"/>
  <c r="J67" i="21"/>
  <c r="B85" i="21"/>
  <c r="J70" i="21"/>
  <c r="K67" i="21"/>
  <c r="A72" i="21"/>
  <c r="K70" i="21"/>
  <c r="H72" i="21" l="1"/>
  <c r="A73" i="21"/>
  <c r="I72" i="21"/>
  <c r="D72" i="21"/>
  <c r="E72" i="21"/>
  <c r="F72" i="21"/>
  <c r="G72" i="21"/>
  <c r="J71" i="21"/>
  <c r="K71" i="21"/>
  <c r="J68" i="21"/>
  <c r="B86" i="21"/>
  <c r="B88" i="21" s="1"/>
  <c r="B87" i="21"/>
  <c r="D69" i="21"/>
  <c r="A74" i="21"/>
  <c r="A75" i="21" s="1"/>
  <c r="K68" i="21"/>
  <c r="E69" i="21"/>
  <c r="D253" i="21" l="1"/>
  <c r="G253" i="21"/>
  <c r="D203" i="21"/>
  <c r="G203" i="21"/>
  <c r="G178" i="21"/>
  <c r="D178" i="21"/>
  <c r="D73" i="21"/>
  <c r="E73" i="21"/>
  <c r="F73" i="21"/>
  <c r="F74" i="21" s="1"/>
  <c r="G73" i="21"/>
  <c r="G74" i="21" s="1"/>
  <c r="H73" i="21"/>
  <c r="H74" i="21" s="1"/>
  <c r="I73" i="21"/>
  <c r="I74" i="21" s="1"/>
  <c r="I75" i="21"/>
  <c r="I76" i="21" s="1"/>
  <c r="H75" i="21"/>
  <c r="H76" i="21" s="1"/>
  <c r="G75" i="21"/>
  <c r="G76" i="21" s="1"/>
  <c r="F75" i="21"/>
  <c r="F76" i="21" s="1"/>
  <c r="D75" i="21"/>
  <c r="E75" i="21"/>
  <c r="K69" i="21"/>
  <c r="J69" i="21"/>
  <c r="K72" i="21"/>
  <c r="B89" i="21"/>
  <c r="J72" i="21"/>
  <c r="A76" i="21"/>
  <c r="A77" i="21" s="1"/>
  <c r="A78" i="21" s="1"/>
  <c r="D78" i="21" l="1"/>
  <c r="I78" i="21"/>
  <c r="F78" i="21"/>
  <c r="H78" i="21"/>
  <c r="E78" i="21"/>
  <c r="G78" i="21"/>
  <c r="H253" i="21"/>
  <c r="F253" i="21"/>
  <c r="H178" i="21"/>
  <c r="F178" i="21"/>
  <c r="H203" i="21"/>
  <c r="F203" i="21"/>
  <c r="J73" i="21"/>
  <c r="G228" i="21" s="1"/>
  <c r="K73" i="21"/>
  <c r="D228" i="21" s="1"/>
  <c r="D74" i="21"/>
  <c r="E74" i="21"/>
  <c r="E77" i="21"/>
  <c r="D77" i="21"/>
  <c r="I77" i="21"/>
  <c r="H77" i="21"/>
  <c r="G77" i="21"/>
  <c r="F77" i="21"/>
  <c r="D76" i="21"/>
  <c r="J75" i="21"/>
  <c r="A79" i="21"/>
  <c r="E76" i="21"/>
  <c r="K75" i="21"/>
  <c r="AP4" i="49"/>
  <c r="AP10" i="49" s="1"/>
  <c r="AP2" i="49"/>
  <c r="H79" i="21" l="1"/>
  <c r="F79" i="21"/>
  <c r="D79" i="21"/>
  <c r="E79" i="21"/>
  <c r="I79" i="21"/>
  <c r="G79" i="21"/>
  <c r="K78" i="21"/>
  <c r="J78" i="21"/>
  <c r="H228" i="21"/>
  <c r="F228" i="21"/>
  <c r="K74" i="21"/>
  <c r="D153" i="21"/>
  <c r="J74" i="21"/>
  <c r="G153" i="21"/>
  <c r="A82" i="21"/>
  <c r="F82" i="21" s="1"/>
  <c r="A80" i="21"/>
  <c r="K76" i="21"/>
  <c r="J76" i="21"/>
  <c r="J77" i="21"/>
  <c r="K77" i="21"/>
  <c r="AP8" i="49"/>
  <c r="K79" i="21" l="1"/>
  <c r="J79" i="21"/>
  <c r="D252" i="21"/>
  <c r="G252" i="21"/>
  <c r="H153" i="21"/>
  <c r="F153" i="21"/>
  <c r="H82" i="21"/>
  <c r="I82" i="21"/>
  <c r="D82" i="21"/>
  <c r="E82" i="21"/>
  <c r="A83" i="21"/>
  <c r="F83" i="21" s="1"/>
  <c r="D202" i="21"/>
  <c r="G202" i="21"/>
  <c r="D177" i="21"/>
  <c r="G177" i="21"/>
  <c r="G82" i="21"/>
  <c r="A81" i="21"/>
  <c r="I80" i="21"/>
  <c r="I81" i="21" s="1"/>
  <c r="H80" i="21"/>
  <c r="H81" i="21" s="1"/>
  <c r="G80" i="21"/>
  <c r="G81" i="21" s="1"/>
  <c r="F80" i="21"/>
  <c r="F81" i="21" s="1"/>
  <c r="E80" i="21"/>
  <c r="D80" i="21"/>
  <c r="H252" i="21" l="1"/>
  <c r="F252" i="21"/>
  <c r="H83" i="21"/>
  <c r="G83" i="21"/>
  <c r="I83" i="21"/>
  <c r="A84" i="21"/>
  <c r="F84" i="21" s="1"/>
  <c r="D83" i="21"/>
  <c r="E83" i="21"/>
  <c r="H202" i="21"/>
  <c r="F202" i="21"/>
  <c r="H177" i="21"/>
  <c r="F177" i="21"/>
  <c r="J82" i="21"/>
  <c r="K82" i="21"/>
  <c r="J80" i="21"/>
  <c r="G227" i="21" s="1"/>
  <c r="D81" i="21"/>
  <c r="K80" i="21"/>
  <c r="D227" i="21" s="1"/>
  <c r="E81" i="21"/>
  <c r="CQ8" i="23"/>
  <c r="CS8" i="23"/>
  <c r="CT8" i="23"/>
  <c r="CU8" i="23"/>
  <c r="CV8" i="23"/>
  <c r="CW8" i="23"/>
  <c r="CX8" i="23"/>
  <c r="CY8" i="23"/>
  <c r="DE8" i="23"/>
  <c r="DH8" i="23"/>
  <c r="DM8" i="23"/>
  <c r="DN8" i="23"/>
  <c r="DO8" i="23"/>
  <c r="DP8" i="23"/>
  <c r="DQ8" i="23"/>
  <c r="DR8" i="23"/>
  <c r="DT8" i="23"/>
  <c r="DU8" i="23"/>
  <c r="DV8" i="23"/>
  <c r="DW8" i="23"/>
  <c r="DX8" i="23"/>
  <c r="DY8" i="23"/>
  <c r="DZ8" i="23"/>
  <c r="EA8" i="23"/>
  <c r="EB8" i="23"/>
  <c r="D84" i="21" l="1"/>
  <c r="A85" i="21"/>
  <c r="E85" i="21" s="1"/>
  <c r="H84" i="21"/>
  <c r="E84" i="21"/>
  <c r="G84" i="21"/>
  <c r="I84" i="21"/>
  <c r="K83" i="21"/>
  <c r="J83" i="21"/>
  <c r="H227" i="21"/>
  <c r="F227" i="21"/>
  <c r="K81" i="21"/>
  <c r="D152" i="21"/>
  <c r="J81" i="21"/>
  <c r="G152" i="21"/>
  <c r="D85" i="21"/>
  <c r="H85" i="21"/>
  <c r="G85" i="21"/>
  <c r="F85" i="21"/>
  <c r="I85" i="21"/>
  <c r="A86" i="21"/>
  <c r="A88" i="21" s="1"/>
  <c r="A87" i="21"/>
  <c r="J84" i="21" l="1"/>
  <c r="E88" i="21"/>
  <c r="D88" i="21"/>
  <c r="F88" i="21"/>
  <c r="G88" i="21"/>
  <c r="H88" i="21"/>
  <c r="I88" i="21"/>
  <c r="K84" i="21"/>
  <c r="H152" i="21"/>
  <c r="F152" i="21"/>
  <c r="F86" i="21"/>
  <c r="E86" i="21"/>
  <c r="D86" i="21"/>
  <c r="I86" i="21"/>
  <c r="H86" i="21"/>
  <c r="G86" i="21"/>
  <c r="A90" i="21"/>
  <c r="I87" i="21"/>
  <c r="H87" i="21"/>
  <c r="G87" i="21"/>
  <c r="E87" i="21"/>
  <c r="F87" i="21"/>
  <c r="D87" i="21"/>
  <c r="J85" i="21"/>
  <c r="K85" i="21"/>
  <c r="A89" i="21"/>
  <c r="AO4" i="49"/>
  <c r="AO2" i="49"/>
  <c r="J88" i="21" l="1"/>
  <c r="K88" i="21"/>
  <c r="G89" i="21"/>
  <c r="F89" i="21"/>
  <c r="E89" i="21"/>
  <c r="D89" i="21"/>
  <c r="I89" i="21"/>
  <c r="H89" i="21"/>
  <c r="G90" i="21"/>
  <c r="I90" i="21"/>
  <c r="F90" i="21"/>
  <c r="E90" i="21"/>
  <c r="D90" i="21"/>
  <c r="H90" i="21"/>
  <c r="J87" i="21"/>
  <c r="K87" i="21"/>
  <c r="K86" i="21"/>
  <c r="A91" i="21"/>
  <c r="A92" i="21" s="1"/>
  <c r="A94" i="21" s="1"/>
  <c r="J86" i="21"/>
  <c r="AO8" i="49"/>
  <c r="AO10" i="49"/>
  <c r="E94" i="21" l="1"/>
  <c r="I94" i="21"/>
  <c r="G94" i="21"/>
  <c r="D94" i="21"/>
  <c r="H94" i="21"/>
  <c r="F94" i="21"/>
  <c r="E91" i="21"/>
  <c r="D91" i="21"/>
  <c r="J90" i="21"/>
  <c r="K90" i="21"/>
  <c r="G92" i="21"/>
  <c r="F92" i="21"/>
  <c r="E92" i="21"/>
  <c r="D92" i="21"/>
  <c r="I92" i="21"/>
  <c r="H92" i="21"/>
  <c r="F91" i="21"/>
  <c r="G91" i="21"/>
  <c r="I91" i="21"/>
  <c r="H91" i="21"/>
  <c r="K89" i="21"/>
  <c r="J89" i="21"/>
  <c r="A93" i="21"/>
  <c r="J94" i="21" l="1"/>
  <c r="K94" i="21"/>
  <c r="K91" i="21"/>
  <c r="J91" i="21"/>
  <c r="I93" i="21"/>
  <c r="I95" i="21" s="1"/>
  <c r="I96" i="21" s="1"/>
  <c r="H93" i="21"/>
  <c r="H95" i="21" s="1"/>
  <c r="H96" i="21" s="1"/>
  <c r="G93" i="21"/>
  <c r="G95" i="21" s="1"/>
  <c r="G96" i="21" s="1"/>
  <c r="F93" i="21"/>
  <c r="F95" i="21" s="1"/>
  <c r="F96" i="21" s="1"/>
  <c r="E93" i="21"/>
  <c r="D93" i="21"/>
  <c r="J92" i="21"/>
  <c r="K92" i="21"/>
  <c r="A95" i="21"/>
  <c r="K93" i="21" l="1"/>
  <c r="J93" i="21"/>
  <c r="E95" i="21"/>
  <c r="E96" i="21" s="1"/>
  <c r="D95" i="21"/>
  <c r="D96" i="21" s="1"/>
  <c r="J3" i="21"/>
  <c r="J95" i="21" l="1"/>
  <c r="J96" i="21" s="1"/>
  <c r="K95" i="21"/>
  <c r="K96" i="21" s="1"/>
  <c r="AM10" i="49" l="1"/>
  <c r="AN2" i="49" s="1"/>
  <c r="AN4" i="49" s="1"/>
  <c r="AL10" i="49"/>
  <c r="AM2" i="49"/>
  <c r="AM4" i="49" s="1"/>
  <c r="AM8" i="49" s="1"/>
  <c r="AN10" i="49" l="1"/>
  <c r="AN8" i="49"/>
  <c r="AL8" i="49" l="1"/>
  <c r="AL4" i="49"/>
  <c r="AL2" i="49"/>
  <c r="BQ11" i="29" l="1"/>
  <c r="AK10" i="49"/>
  <c r="BP11" i="29" l="1"/>
  <c r="AJ4" i="49" l="1"/>
  <c r="AJ8" i="49"/>
  <c r="AI2" i="49"/>
  <c r="AJ2" i="49"/>
  <c r="A1" i="3" l="1"/>
  <c r="AS11" i="29" l="1"/>
  <c r="AT11" i="29"/>
  <c r="AU11" i="29"/>
  <c r="AV11" i="29"/>
  <c r="AW11" i="29"/>
  <c r="AX11" i="29"/>
  <c r="AY11" i="29"/>
  <c r="AZ11" i="29"/>
  <c r="BA11" i="29"/>
  <c r="BB11" i="29"/>
  <c r="BC11" i="29"/>
  <c r="BD11" i="29"/>
  <c r="BE11" i="29"/>
  <c r="BF11" i="29"/>
  <c r="BG11" i="29"/>
  <c r="BH11" i="29"/>
  <c r="BI11" i="29"/>
  <c r="BJ11" i="29"/>
  <c r="BK11" i="29"/>
  <c r="BL11" i="29"/>
  <c r="BM11" i="29"/>
  <c r="BN11" i="29"/>
  <c r="BO11" i="29"/>
  <c r="AJ11" i="29" l="1"/>
  <c r="AI11" i="29"/>
  <c r="AI4" i="49"/>
  <c r="AI8" i="29" l="1"/>
  <c r="AJ8" i="29"/>
  <c r="AI10" i="49"/>
  <c r="AI8" i="49"/>
  <c r="AJ10" i="49" l="1"/>
  <c r="AK2" i="49" s="1"/>
  <c r="AK4" i="49" s="1"/>
  <c r="AK8" i="49" l="1"/>
  <c r="U13" i="49" l="1"/>
  <c r="AG9" i="49"/>
  <c r="AB9" i="49"/>
  <c r="Z9" i="49"/>
  <c r="W9" i="49"/>
  <c r="U9" i="49"/>
  <c r="S9" i="49"/>
  <c r="N4" i="49"/>
  <c r="N8" i="49" s="1"/>
  <c r="M4" i="49"/>
  <c r="M8" i="49" s="1"/>
  <c r="AG3" i="49"/>
  <c r="AF3" i="49"/>
  <c r="AE3" i="49"/>
  <c r="AC3" i="49"/>
  <c r="AB3" i="49"/>
  <c r="Z3" i="49"/>
  <c r="T3" i="49"/>
  <c r="S3" i="49"/>
  <c r="M10" i="49" l="1"/>
  <c r="N10" i="49"/>
  <c r="O2" i="49" s="1"/>
  <c r="O4" i="49" s="1"/>
  <c r="I42" i="21" l="1"/>
  <c r="I43" i="21" s="1"/>
  <c r="H42" i="21"/>
  <c r="H43" i="21" s="1"/>
  <c r="G42" i="21"/>
  <c r="F42" i="21"/>
  <c r="E42" i="21"/>
  <c r="E43" i="21" s="1"/>
  <c r="D42" i="21"/>
  <c r="D43" i="21" s="1"/>
  <c r="O8" i="49"/>
  <c r="O10" i="49"/>
  <c r="P2" i="49" s="1"/>
  <c r="P4" i="49" s="1"/>
  <c r="I46" i="21" l="1"/>
  <c r="H46" i="21"/>
  <c r="G46" i="21"/>
  <c r="F46" i="21"/>
  <c r="E46" i="21"/>
  <c r="D46" i="21"/>
  <c r="P8" i="49"/>
  <c r="P10" i="49"/>
  <c r="Q2" i="49" s="1"/>
  <c r="Q4" i="49" s="1"/>
  <c r="D47" i="21" l="1"/>
  <c r="D48" i="21" s="1"/>
  <c r="H47" i="21"/>
  <c r="H48" i="21" s="1"/>
  <c r="I47" i="21"/>
  <c r="I48" i="21" s="1"/>
  <c r="G47" i="21"/>
  <c r="G48" i="21" s="1"/>
  <c r="F47" i="21"/>
  <c r="E47" i="21"/>
  <c r="D249" i="21"/>
  <c r="G249" i="21"/>
  <c r="D224" i="21"/>
  <c r="G224" i="21"/>
  <c r="D174" i="21"/>
  <c r="G174" i="21"/>
  <c r="I44" i="21"/>
  <c r="I45" i="21" s="1"/>
  <c r="H44" i="21"/>
  <c r="H45" i="21" s="1"/>
  <c r="G44" i="21"/>
  <c r="G45" i="21" s="1"/>
  <c r="F44" i="21"/>
  <c r="F45" i="21" s="1"/>
  <c r="E44" i="21"/>
  <c r="D44" i="21"/>
  <c r="E49" i="21"/>
  <c r="D49" i="21"/>
  <c r="I49" i="21"/>
  <c r="H49" i="21"/>
  <c r="F49" i="21"/>
  <c r="G49" i="21"/>
  <c r="Q10" i="49"/>
  <c r="R2" i="49" s="1"/>
  <c r="R4" i="49" s="1"/>
  <c r="Q8" i="49"/>
  <c r="K47" i="21" l="1"/>
  <c r="J47" i="21"/>
  <c r="E48" i="21"/>
  <c r="F48" i="21"/>
  <c r="H249" i="21"/>
  <c r="F249" i="21"/>
  <c r="F224" i="21"/>
  <c r="H224" i="21"/>
  <c r="F174" i="21"/>
  <c r="H174" i="21"/>
  <c r="D45" i="21"/>
  <c r="J44" i="21"/>
  <c r="G199" i="21" s="1"/>
  <c r="K44" i="21"/>
  <c r="D199" i="21" s="1"/>
  <c r="E45" i="21"/>
  <c r="R10" i="49"/>
  <c r="S2" i="49" s="1"/>
  <c r="S4" i="49" s="1"/>
  <c r="R8" i="49"/>
  <c r="E63" i="21" l="1"/>
  <c r="D63" i="21"/>
  <c r="I63" i="21"/>
  <c r="H63" i="21"/>
  <c r="G63" i="21"/>
  <c r="F63" i="21"/>
  <c r="F199" i="21"/>
  <c r="H199" i="21"/>
  <c r="J45" i="21"/>
  <c r="G149" i="21"/>
  <c r="K45" i="21"/>
  <c r="D149" i="21"/>
  <c r="S10" i="49"/>
  <c r="T2" i="49" s="1"/>
  <c r="T4" i="49" s="1"/>
  <c r="S8" i="49"/>
  <c r="J63" i="21" l="1"/>
  <c r="K63" i="21"/>
  <c r="F149" i="21"/>
  <c r="H149" i="21"/>
  <c r="I62" i="21"/>
  <c r="H62" i="21"/>
  <c r="G62" i="21"/>
  <c r="F62" i="21"/>
  <c r="E62" i="21"/>
  <c r="D62" i="21"/>
  <c r="G61" i="21"/>
  <c r="F61" i="21"/>
  <c r="E61" i="21"/>
  <c r="D61" i="21"/>
  <c r="I61" i="21"/>
  <c r="H61" i="21"/>
  <c r="T8" i="49"/>
  <c r="T10" i="49"/>
  <c r="U2" i="49" s="1"/>
  <c r="U4" i="49" s="1"/>
  <c r="I64" i="21" l="1"/>
  <c r="D64" i="21"/>
  <c r="H64" i="21"/>
  <c r="E64" i="21"/>
  <c r="U8" i="49"/>
  <c r="U10" i="49"/>
  <c r="V2" i="49" s="1"/>
  <c r="V4" i="49" s="1"/>
  <c r="V8" i="49" l="1"/>
  <c r="V10" i="49"/>
  <c r="W2" i="49" s="1"/>
  <c r="W4" i="49" s="1"/>
  <c r="W8" i="49" l="1"/>
  <c r="W10" i="49"/>
  <c r="X2" i="49" s="1"/>
  <c r="X4" i="49" s="1"/>
  <c r="X8" i="49" l="1"/>
  <c r="X10" i="49"/>
  <c r="Y2" i="49" s="1"/>
  <c r="Y4" i="49" s="1"/>
  <c r="Y10" i="49" l="1"/>
  <c r="Z2" i="49" s="1"/>
  <c r="Z4" i="49" s="1"/>
  <c r="Y8" i="49"/>
  <c r="Z10" i="49" l="1"/>
  <c r="AA2" i="49" s="1"/>
  <c r="AA4" i="49" s="1"/>
  <c r="Z8" i="49"/>
  <c r="AA10" i="49" l="1"/>
  <c r="AB2" i="49" s="1"/>
  <c r="AB4" i="49" s="1"/>
  <c r="AA8" i="49"/>
  <c r="AB8" i="49" l="1"/>
  <c r="AB10" i="49"/>
  <c r="AC2" i="49" s="1"/>
  <c r="AC4" i="49" s="1"/>
  <c r="AC8" i="49" l="1"/>
  <c r="AC10" i="49"/>
  <c r="AD2" i="49" s="1"/>
  <c r="AD4" i="49" s="1"/>
  <c r="AD8" i="49" l="1"/>
  <c r="AD10" i="49"/>
  <c r="AE2" i="49" s="1"/>
  <c r="AE4" i="49" s="1"/>
  <c r="D198" i="21"/>
  <c r="G198" i="21"/>
  <c r="D173" i="21"/>
  <c r="G173" i="21"/>
  <c r="D148" i="21"/>
  <c r="G148" i="21"/>
  <c r="H148" i="21" l="1"/>
  <c r="F148" i="21"/>
  <c r="H173" i="21"/>
  <c r="F173" i="21"/>
  <c r="H198" i="21"/>
  <c r="F198" i="21"/>
  <c r="AE8" i="49"/>
  <c r="AE10" i="49"/>
  <c r="AF2" i="49" s="1"/>
  <c r="AF4" i="49" s="1"/>
  <c r="AF10" i="49" l="1"/>
  <c r="AG2" i="49" s="1"/>
  <c r="AG4" i="49" s="1"/>
  <c r="AF8" i="49"/>
  <c r="AG10" i="49" l="1"/>
  <c r="AH2" i="49" s="1"/>
  <c r="AH4" i="49" s="1"/>
  <c r="AG8" i="49"/>
  <c r="AH10" i="49" l="1"/>
  <c r="AH8" i="49"/>
  <c r="DK8" i="23" l="1"/>
  <c r="G158" i="21"/>
  <c r="G183" i="21" s="1"/>
  <c r="G208" i="21" s="1"/>
  <c r="G233" i="21" s="1"/>
  <c r="C156" i="21"/>
  <c r="C181" i="21" s="1"/>
  <c r="C206" i="21" s="1"/>
  <c r="C231" i="21" s="1"/>
  <c r="C256" i="21" s="1"/>
  <c r="H158" i="21"/>
  <c r="H183" i="21" s="1"/>
  <c r="H208" i="21" s="1"/>
  <c r="H233" i="21" s="1"/>
  <c r="B50" i="21"/>
  <c r="B35" i="21"/>
  <c r="B17" i="21"/>
  <c r="B8" i="21"/>
  <c r="A4" i="21"/>
  <c r="G244" i="21" l="1"/>
  <c r="D244" i="21"/>
  <c r="G50" i="21"/>
  <c r="F50" i="21"/>
  <c r="E50" i="21"/>
  <c r="D50" i="21"/>
  <c r="I50" i="21"/>
  <c r="H50" i="21"/>
  <c r="G4" i="21"/>
  <c r="F4" i="21"/>
  <c r="H4" i="21"/>
  <c r="E4" i="21"/>
  <c r="D4" i="21"/>
  <c r="I4" i="21"/>
  <c r="E35" i="21"/>
  <c r="D35" i="21"/>
  <c r="I35" i="21"/>
  <c r="H35" i="21"/>
  <c r="F35" i="21"/>
  <c r="G35" i="21"/>
  <c r="D219" i="21"/>
  <c r="G219" i="21"/>
  <c r="B36" i="21"/>
  <c r="B9" i="21"/>
  <c r="B18" i="21"/>
  <c r="J33" i="21"/>
  <c r="K3" i="21"/>
  <c r="K33" i="21"/>
  <c r="A5" i="21"/>
  <c r="B53" i="21"/>
  <c r="B56" i="21" s="1"/>
  <c r="B51" i="21"/>
  <c r="B52" i="21"/>
  <c r="D56" i="21" l="1"/>
  <c r="E56" i="21"/>
  <c r="F56" i="21"/>
  <c r="H56" i="21"/>
  <c r="G56" i="21"/>
  <c r="I56" i="21"/>
  <c r="D55" i="21"/>
  <c r="E55" i="21"/>
  <c r="F55" i="21"/>
  <c r="G55" i="21"/>
  <c r="H55" i="21"/>
  <c r="I55" i="21"/>
  <c r="G245" i="21"/>
  <c r="D245" i="21"/>
  <c r="H244" i="21"/>
  <c r="F244" i="21"/>
  <c r="H219" i="21"/>
  <c r="F219" i="21"/>
  <c r="E53" i="21"/>
  <c r="D53" i="21"/>
  <c r="I53" i="21"/>
  <c r="H53" i="21"/>
  <c r="G53" i="21"/>
  <c r="F53" i="21"/>
  <c r="B19" i="21"/>
  <c r="B20" i="21" s="1"/>
  <c r="B22" i="21" s="1"/>
  <c r="I51" i="21"/>
  <c r="H51" i="21"/>
  <c r="G51" i="21"/>
  <c r="F51" i="21"/>
  <c r="E51" i="21"/>
  <c r="D51" i="21"/>
  <c r="I5" i="21"/>
  <c r="I6" i="21" s="1"/>
  <c r="H5" i="21"/>
  <c r="H6" i="21" s="1"/>
  <c r="G5" i="21"/>
  <c r="G6" i="21" s="1"/>
  <c r="F5" i="21"/>
  <c r="F6" i="21" s="1"/>
  <c r="E5" i="21"/>
  <c r="E6" i="21" s="1"/>
  <c r="D5" i="21"/>
  <c r="D6" i="21" s="1"/>
  <c r="G36" i="21"/>
  <c r="G37" i="21" s="1"/>
  <c r="F36" i="21"/>
  <c r="F37" i="21" s="1"/>
  <c r="E36" i="21"/>
  <c r="D36" i="21"/>
  <c r="D37" i="21" s="1"/>
  <c r="I36" i="21"/>
  <c r="I37" i="21" s="1"/>
  <c r="H36" i="21"/>
  <c r="H37" i="21" s="1"/>
  <c r="I52" i="21"/>
  <c r="H52" i="21"/>
  <c r="G52" i="21"/>
  <c r="F52" i="21"/>
  <c r="E52" i="21"/>
  <c r="D52" i="21"/>
  <c r="D220" i="21"/>
  <c r="G220" i="21"/>
  <c r="B57" i="21"/>
  <c r="A6" i="21"/>
  <c r="A7" i="21" s="1"/>
  <c r="J35" i="21"/>
  <c r="K35" i="21"/>
  <c r="D194" i="21" s="1"/>
  <c r="J4" i="21"/>
  <c r="B54" i="21"/>
  <c r="K4" i="21"/>
  <c r="J56" i="21" l="1"/>
  <c r="K56" i="21"/>
  <c r="J55" i="21"/>
  <c r="K55" i="21"/>
  <c r="H245" i="21"/>
  <c r="F245" i="21"/>
  <c r="H220" i="21"/>
  <c r="F220" i="21"/>
  <c r="B21" i="21"/>
  <c r="I57" i="21"/>
  <c r="H57" i="21"/>
  <c r="G57" i="21"/>
  <c r="F57" i="21"/>
  <c r="E57" i="21"/>
  <c r="D57" i="21"/>
  <c r="G54" i="21"/>
  <c r="F54" i="21"/>
  <c r="E54" i="21"/>
  <c r="D54" i="21"/>
  <c r="I54" i="21"/>
  <c r="H54" i="21"/>
  <c r="I7" i="21"/>
  <c r="H7" i="21"/>
  <c r="G7" i="21"/>
  <c r="F7" i="21"/>
  <c r="D7" i="21"/>
  <c r="E7" i="21"/>
  <c r="K36" i="21"/>
  <c r="D195" i="21" s="1"/>
  <c r="J36" i="21"/>
  <c r="G195" i="21" s="1"/>
  <c r="E37" i="21"/>
  <c r="A8" i="21"/>
  <c r="F43" i="21"/>
  <c r="G43" i="21"/>
  <c r="D144" i="21"/>
  <c r="D169" i="21"/>
  <c r="G144" i="21"/>
  <c r="G169" i="21"/>
  <c r="G194" i="21"/>
  <c r="J5" i="21"/>
  <c r="G170" i="21" s="1"/>
  <c r="B24" i="21"/>
  <c r="K49" i="21"/>
  <c r="B58" i="21"/>
  <c r="K5" i="21"/>
  <c r="D170" i="21" s="1"/>
  <c r="J49" i="21"/>
  <c r="B23" i="21" l="1"/>
  <c r="H194" i="21"/>
  <c r="F194" i="21"/>
  <c r="H170" i="21"/>
  <c r="F170" i="21"/>
  <c r="H169" i="21"/>
  <c r="F169" i="21"/>
  <c r="H195" i="21"/>
  <c r="F195" i="21"/>
  <c r="H144" i="21"/>
  <c r="F144" i="21"/>
  <c r="E59" i="21"/>
  <c r="D59" i="21"/>
  <c r="I59" i="21"/>
  <c r="H59" i="21"/>
  <c r="G59" i="21"/>
  <c r="F59" i="21"/>
  <c r="I58" i="21"/>
  <c r="H58" i="21"/>
  <c r="G58" i="21"/>
  <c r="F58" i="21"/>
  <c r="E58" i="21"/>
  <c r="D58" i="21"/>
  <c r="I8" i="21"/>
  <c r="H8" i="21"/>
  <c r="F8" i="21"/>
  <c r="G8" i="21"/>
  <c r="D8" i="21"/>
  <c r="E8" i="21"/>
  <c r="K37" i="21"/>
  <c r="J37" i="21"/>
  <c r="K57" i="21"/>
  <c r="J57" i="21"/>
  <c r="A9" i="21"/>
  <c r="J6" i="21"/>
  <c r="K6" i="21"/>
  <c r="J7" i="21"/>
  <c r="K7" i="21"/>
  <c r="G145" i="21"/>
  <c r="D145" i="21"/>
  <c r="J42" i="21"/>
  <c r="J43" i="21" s="1"/>
  <c r="K42" i="21"/>
  <c r="K43" i="21" s="1"/>
  <c r="J50" i="21"/>
  <c r="K50" i="21"/>
  <c r="D242" i="21" l="1"/>
  <c r="G242" i="21"/>
  <c r="H145" i="21"/>
  <c r="F145" i="21"/>
  <c r="G60" i="21"/>
  <c r="K59" i="21"/>
  <c r="F60" i="21"/>
  <c r="J59" i="21"/>
  <c r="F9" i="21"/>
  <c r="F10" i="21" s="1"/>
  <c r="E9" i="21"/>
  <c r="E10" i="21" s="1"/>
  <c r="G9" i="21"/>
  <c r="G10" i="21" s="1"/>
  <c r="D9" i="21"/>
  <c r="D10" i="21" s="1"/>
  <c r="H9" i="21"/>
  <c r="H10" i="21" s="1"/>
  <c r="I9" i="21"/>
  <c r="I10" i="21" s="1"/>
  <c r="H60" i="21"/>
  <c r="H65" i="21" s="1"/>
  <c r="I60" i="21"/>
  <c r="I65" i="21" s="1"/>
  <c r="E60" i="21"/>
  <c r="E65" i="21" s="1"/>
  <c r="D60" i="21"/>
  <c r="D65" i="21" s="1"/>
  <c r="D217" i="21"/>
  <c r="G217" i="21"/>
  <c r="K8" i="21"/>
  <c r="J8" i="21"/>
  <c r="A10" i="21"/>
  <c r="A11" i="21" s="1"/>
  <c r="F64" i="21"/>
  <c r="K46" i="21"/>
  <c r="K48" i="21" s="1"/>
  <c r="J46" i="21"/>
  <c r="J48" i="21" s="1"/>
  <c r="J51" i="21"/>
  <c r="K53" i="21"/>
  <c r="K51" i="21"/>
  <c r="J53" i="21"/>
  <c r="J52" i="21"/>
  <c r="K52" i="21"/>
  <c r="F65" i="21" l="1"/>
  <c r="D196" i="21"/>
  <c r="G246" i="21"/>
  <c r="D246" i="21"/>
  <c r="H242" i="21"/>
  <c r="F242" i="21"/>
  <c r="H217" i="21"/>
  <c r="F217" i="21"/>
  <c r="I11" i="21"/>
  <c r="I12" i="21" s="1"/>
  <c r="H11" i="21"/>
  <c r="H12" i="21" s="1"/>
  <c r="G11" i="21"/>
  <c r="G12" i="21" s="1"/>
  <c r="F11" i="21"/>
  <c r="F12" i="21" s="1"/>
  <c r="E11" i="21"/>
  <c r="E12" i="21" s="1"/>
  <c r="D11" i="21"/>
  <c r="D12" i="21" s="1"/>
  <c r="D221" i="21"/>
  <c r="G221" i="21"/>
  <c r="K9" i="21"/>
  <c r="K10" i="21" s="1"/>
  <c r="J9" i="21"/>
  <c r="J10" i="21" s="1"/>
  <c r="A12" i="21"/>
  <c r="A13" i="21" s="1"/>
  <c r="A14" i="21" s="1"/>
  <c r="G64" i="21"/>
  <c r="G65" i="21" s="1"/>
  <c r="K61" i="21"/>
  <c r="J62" i="21"/>
  <c r="K62" i="21"/>
  <c r="J61" i="21"/>
  <c r="G196" i="21"/>
  <c r="J54" i="21"/>
  <c r="K54" i="21"/>
  <c r="G251" i="21" l="1"/>
  <c r="D251" i="21"/>
  <c r="D226" i="21"/>
  <c r="G226" i="21"/>
  <c r="D201" i="21"/>
  <c r="G201" i="21"/>
  <c r="D14" i="21"/>
  <c r="G14" i="21"/>
  <c r="H14" i="21"/>
  <c r="I14" i="21"/>
  <c r="F14" i="21"/>
  <c r="E14" i="21"/>
  <c r="G200" i="21"/>
  <c r="H200" i="21" s="1"/>
  <c r="D250" i="21"/>
  <c r="G250" i="21"/>
  <c r="H246" i="21"/>
  <c r="F246" i="21"/>
  <c r="H196" i="21"/>
  <c r="F196" i="21"/>
  <c r="H221" i="21"/>
  <c r="F221" i="21"/>
  <c r="I13" i="21"/>
  <c r="H13" i="21"/>
  <c r="G13" i="21"/>
  <c r="F13" i="21"/>
  <c r="D13" i="21"/>
  <c r="E13" i="21"/>
  <c r="D225" i="21"/>
  <c r="G225" i="21"/>
  <c r="G167" i="21"/>
  <c r="D167" i="21"/>
  <c r="A15" i="21"/>
  <c r="A16" i="21" s="1"/>
  <c r="K64" i="21"/>
  <c r="J64" i="21"/>
  <c r="D200" i="21"/>
  <c r="J11" i="21"/>
  <c r="K11" i="21"/>
  <c r="J58" i="21"/>
  <c r="J60" i="21" s="1"/>
  <c r="K58" i="21"/>
  <c r="K60" i="21" s="1"/>
  <c r="J65" i="21" l="1"/>
  <c r="K65" i="21"/>
  <c r="F15" i="21"/>
  <c r="D15" i="21"/>
  <c r="H15" i="21"/>
  <c r="G15" i="21"/>
  <c r="F251" i="21"/>
  <c r="H251" i="21"/>
  <c r="I15" i="21"/>
  <c r="F226" i="21"/>
  <c r="H226" i="21"/>
  <c r="F201" i="21"/>
  <c r="H201" i="21"/>
  <c r="E15" i="21"/>
  <c r="J14" i="21"/>
  <c r="K14" i="21"/>
  <c r="F200" i="21"/>
  <c r="H250" i="21"/>
  <c r="F250" i="21"/>
  <c r="D234" i="21"/>
  <c r="G234" i="21"/>
  <c r="H225" i="21"/>
  <c r="F225" i="21"/>
  <c r="H167" i="21"/>
  <c r="F167" i="21"/>
  <c r="E16" i="21"/>
  <c r="D16" i="21"/>
  <c r="I16" i="21"/>
  <c r="H16" i="21"/>
  <c r="F16" i="21"/>
  <c r="G16" i="21"/>
  <c r="G209" i="21"/>
  <c r="D209" i="21"/>
  <c r="A17" i="21"/>
  <c r="D184" i="21"/>
  <c r="G184" i="21"/>
  <c r="G171" i="21"/>
  <c r="J12" i="21"/>
  <c r="D171" i="21"/>
  <c r="K12" i="21"/>
  <c r="D146" i="21"/>
  <c r="G146" i="21"/>
  <c r="K13" i="21"/>
  <c r="J13" i="21"/>
  <c r="G192" i="21"/>
  <c r="G142" i="21"/>
  <c r="D192" i="21"/>
  <c r="D142" i="21"/>
  <c r="J15" i="21" l="1"/>
  <c r="K15" i="21"/>
  <c r="D151" i="21"/>
  <c r="D176" i="21"/>
  <c r="G151" i="21"/>
  <c r="H151" i="21" s="1"/>
  <c r="G176" i="21"/>
  <c r="H234" i="21"/>
  <c r="F234" i="21"/>
  <c r="G235" i="21"/>
  <c r="D235" i="21"/>
  <c r="H142" i="21"/>
  <c r="F142" i="21"/>
  <c r="H192" i="21"/>
  <c r="F192" i="21"/>
  <c r="H209" i="21"/>
  <c r="F209" i="21"/>
  <c r="H171" i="21"/>
  <c r="F171" i="21"/>
  <c r="H184" i="21"/>
  <c r="F184" i="21"/>
  <c r="H146" i="21"/>
  <c r="F146" i="21"/>
  <c r="H17" i="21"/>
  <c r="F17" i="21"/>
  <c r="I17" i="21"/>
  <c r="D17" i="21"/>
  <c r="G17" i="21"/>
  <c r="E17" i="21"/>
  <c r="D210" i="21"/>
  <c r="G210" i="21"/>
  <c r="A18" i="21"/>
  <c r="D185" i="21"/>
  <c r="G185" i="21"/>
  <c r="J16" i="21"/>
  <c r="K16" i="21"/>
  <c r="G175" i="21"/>
  <c r="D175" i="21"/>
  <c r="G150" i="21"/>
  <c r="D150" i="21"/>
  <c r="F151" i="21" l="1"/>
  <c r="F176" i="21"/>
  <c r="H176" i="21"/>
  <c r="F235" i="21"/>
  <c r="H235" i="21"/>
  <c r="H175" i="21"/>
  <c r="F175" i="21"/>
  <c r="H210" i="21"/>
  <c r="F210" i="21"/>
  <c r="H150" i="21"/>
  <c r="F150" i="21"/>
  <c r="H185" i="21"/>
  <c r="F185" i="21"/>
  <c r="H18" i="21"/>
  <c r="G18" i="21"/>
  <c r="F18" i="21"/>
  <c r="E18" i="21"/>
  <c r="D18" i="21"/>
  <c r="I18" i="21"/>
  <c r="K17" i="21"/>
  <c r="D135" i="21" s="1"/>
  <c r="J17" i="21"/>
  <c r="G135" i="21" s="1"/>
  <c r="A19" i="21"/>
  <c r="G159" i="21"/>
  <c r="G134" i="21"/>
  <c r="D159" i="21"/>
  <c r="D134" i="21"/>
  <c r="D237" i="21" l="1"/>
  <c r="G237" i="21"/>
  <c r="H134" i="21"/>
  <c r="F134" i="21"/>
  <c r="H135" i="21"/>
  <c r="F135" i="21"/>
  <c r="H159" i="21"/>
  <c r="F159" i="21"/>
  <c r="I19" i="21"/>
  <c r="H19" i="21"/>
  <c r="G19" i="21"/>
  <c r="F19" i="21"/>
  <c r="D19" i="21"/>
  <c r="E19" i="21"/>
  <c r="D212" i="21"/>
  <c r="G212" i="21"/>
  <c r="D160" i="21"/>
  <c r="G160" i="21"/>
  <c r="K18" i="21"/>
  <c r="J18" i="21"/>
  <c r="A21" i="21"/>
  <c r="A23" i="21" s="1"/>
  <c r="A20" i="21"/>
  <c r="A22" i="21" s="1"/>
  <c r="D187" i="21"/>
  <c r="G187" i="21"/>
  <c r="D216" i="21" l="1"/>
  <c r="G216" i="21"/>
  <c r="D241" i="21"/>
  <c r="G241" i="21"/>
  <c r="G191" i="21"/>
  <c r="D191" i="21"/>
  <c r="D23" i="21"/>
  <c r="F23" i="21"/>
  <c r="H23" i="21"/>
  <c r="I23" i="21"/>
  <c r="G23" i="21"/>
  <c r="E23" i="21"/>
  <c r="G240" i="21"/>
  <c r="D240" i="21"/>
  <c r="D215" i="21"/>
  <c r="G215" i="21"/>
  <c r="D190" i="21"/>
  <c r="G190" i="21"/>
  <c r="D22" i="21"/>
  <c r="F22" i="21"/>
  <c r="H22" i="21"/>
  <c r="I22" i="21"/>
  <c r="G22" i="21"/>
  <c r="E22" i="21"/>
  <c r="D238" i="21"/>
  <c r="G238" i="21"/>
  <c r="D239" i="21"/>
  <c r="G239" i="21"/>
  <c r="H237" i="21"/>
  <c r="F237" i="21"/>
  <c r="H187" i="21"/>
  <c r="F187" i="21"/>
  <c r="H212" i="21"/>
  <c r="F212" i="21"/>
  <c r="H160" i="21"/>
  <c r="F160" i="21"/>
  <c r="A25" i="21"/>
  <c r="G204" i="21" s="1"/>
  <c r="H21" i="21"/>
  <c r="I21" i="21"/>
  <c r="D21" i="21"/>
  <c r="G21" i="21"/>
  <c r="E21" i="21"/>
  <c r="F21" i="21"/>
  <c r="E20" i="21"/>
  <c r="D20" i="21"/>
  <c r="G20" i="21"/>
  <c r="I20" i="21"/>
  <c r="F20" i="21"/>
  <c r="H20" i="21"/>
  <c r="G213" i="21"/>
  <c r="D213" i="21"/>
  <c r="D214" i="21"/>
  <c r="G214" i="21"/>
  <c r="J19" i="21"/>
  <c r="G162" i="21" s="1"/>
  <c r="K19" i="21"/>
  <c r="A24" i="21"/>
  <c r="D188" i="21"/>
  <c r="G188" i="21"/>
  <c r="D189" i="21"/>
  <c r="G189" i="21"/>
  <c r="K23" i="21" l="1"/>
  <c r="D141" i="21" s="1"/>
  <c r="H191" i="21"/>
  <c r="F191" i="21"/>
  <c r="F241" i="21"/>
  <c r="H241" i="21"/>
  <c r="F216" i="21"/>
  <c r="H216" i="21"/>
  <c r="J23" i="21"/>
  <c r="D204" i="21"/>
  <c r="F240" i="21"/>
  <c r="H240" i="21"/>
  <c r="J22" i="21"/>
  <c r="G140" i="21" s="1"/>
  <c r="H140" i="21" s="1"/>
  <c r="K22" i="21"/>
  <c r="D140" i="21" s="1"/>
  <c r="F215" i="21"/>
  <c r="H215" i="21"/>
  <c r="H190" i="21"/>
  <c r="F190" i="21"/>
  <c r="D254" i="21"/>
  <c r="G254" i="21"/>
  <c r="H239" i="21"/>
  <c r="F239" i="21"/>
  <c r="H238" i="21"/>
  <c r="F238" i="21"/>
  <c r="H188" i="21"/>
  <c r="F188" i="21"/>
  <c r="H213" i="21"/>
  <c r="F213" i="21"/>
  <c r="H189" i="21"/>
  <c r="F189" i="21"/>
  <c r="H204" i="21"/>
  <c r="F204" i="21"/>
  <c r="H162" i="21"/>
  <c r="F162" i="21"/>
  <c r="H214" i="21"/>
  <c r="F214" i="21"/>
  <c r="G24" i="21"/>
  <c r="F24" i="21"/>
  <c r="E24" i="21"/>
  <c r="D24" i="21"/>
  <c r="I24" i="21"/>
  <c r="H24" i="21"/>
  <c r="D229" i="21"/>
  <c r="G229" i="21"/>
  <c r="G25" i="21"/>
  <c r="F25" i="21"/>
  <c r="D25" i="21"/>
  <c r="E25" i="21"/>
  <c r="H25" i="21"/>
  <c r="I25" i="21"/>
  <c r="K20" i="21"/>
  <c r="J21" i="21"/>
  <c r="G139" i="21" s="1"/>
  <c r="G137" i="21"/>
  <c r="J20" i="21"/>
  <c r="G138" i="21" s="1"/>
  <c r="K21" i="21"/>
  <c r="A26" i="21"/>
  <c r="A27" i="21" s="1"/>
  <c r="D162" i="21"/>
  <c r="D137" i="21"/>
  <c r="D166" i="21" l="1"/>
  <c r="G141" i="21"/>
  <c r="G166" i="21"/>
  <c r="G165" i="21"/>
  <c r="F165" i="21" s="1"/>
  <c r="F140" i="21"/>
  <c r="D165" i="21"/>
  <c r="D247" i="21"/>
  <c r="G247" i="21"/>
  <c r="F254" i="21"/>
  <c r="H254" i="21"/>
  <c r="H138" i="21"/>
  <c r="F138" i="21"/>
  <c r="H137" i="21"/>
  <c r="F137" i="21"/>
  <c r="H139" i="21"/>
  <c r="F139" i="21"/>
  <c r="H229" i="21"/>
  <c r="F229" i="21"/>
  <c r="E26" i="21"/>
  <c r="I26" i="21"/>
  <c r="D26" i="21"/>
  <c r="D32" i="21" s="1"/>
  <c r="D129" i="21" s="1"/>
  <c r="K25" i="21"/>
  <c r="D179" i="21" s="1"/>
  <c r="E27" i="21"/>
  <c r="D27" i="21"/>
  <c r="I27" i="21"/>
  <c r="H27" i="21"/>
  <c r="F27" i="21"/>
  <c r="G27" i="21"/>
  <c r="J25" i="21"/>
  <c r="G154" i="21" s="1"/>
  <c r="G26" i="21"/>
  <c r="G32" i="21" s="1"/>
  <c r="G129" i="21" s="1"/>
  <c r="F26" i="21"/>
  <c r="F32" i="21" s="1"/>
  <c r="F129" i="21" s="1"/>
  <c r="H26" i="21"/>
  <c r="H32" i="21" s="1"/>
  <c r="H129" i="21" s="1"/>
  <c r="D163" i="21"/>
  <c r="D222" i="21"/>
  <c r="G222" i="21"/>
  <c r="D138" i="21"/>
  <c r="G163" i="21"/>
  <c r="J24" i="21"/>
  <c r="G164" i="21"/>
  <c r="A28" i="21"/>
  <c r="G197" i="21"/>
  <c r="D197" i="21"/>
  <c r="K24" i="21"/>
  <c r="D139" i="21"/>
  <c r="D164" i="21"/>
  <c r="H166" i="21" l="1"/>
  <c r="F166" i="21"/>
  <c r="F141" i="21"/>
  <c r="H141" i="21"/>
  <c r="H165" i="21"/>
  <c r="D243" i="21"/>
  <c r="G243" i="21"/>
  <c r="H247" i="21"/>
  <c r="F247" i="21"/>
  <c r="H197" i="21"/>
  <c r="F197" i="21"/>
  <c r="H164" i="21"/>
  <c r="F164" i="21"/>
  <c r="H163" i="21"/>
  <c r="F163" i="21"/>
  <c r="H154" i="21"/>
  <c r="F154" i="21"/>
  <c r="H222" i="21"/>
  <c r="F222" i="21"/>
  <c r="K26" i="21"/>
  <c r="D154" i="21"/>
  <c r="A29" i="21"/>
  <c r="A30" i="21" s="1"/>
  <c r="G28" i="21"/>
  <c r="F28" i="21"/>
  <c r="E28" i="21"/>
  <c r="D28" i="21"/>
  <c r="H28" i="21"/>
  <c r="I28" i="21"/>
  <c r="J26" i="21"/>
  <c r="G179" i="21"/>
  <c r="G218" i="21"/>
  <c r="D218" i="21"/>
  <c r="K27" i="21"/>
  <c r="J27" i="21"/>
  <c r="A31" i="21"/>
  <c r="G193" i="21"/>
  <c r="D193" i="21"/>
  <c r="D255" i="21" l="1"/>
  <c r="G255" i="21"/>
  <c r="D230" i="21"/>
  <c r="G230" i="21"/>
  <c r="D205" i="21"/>
  <c r="G205" i="21"/>
  <c r="D211" i="21"/>
  <c r="E30" i="21"/>
  <c r="D30" i="21"/>
  <c r="I30" i="21"/>
  <c r="G30" i="21"/>
  <c r="F30" i="21"/>
  <c r="H30" i="21"/>
  <c r="H243" i="21"/>
  <c r="F243" i="21"/>
  <c r="G211" i="21"/>
  <c r="H211" i="21" s="1"/>
  <c r="G236" i="21"/>
  <c r="D236" i="21"/>
  <c r="H218" i="21"/>
  <c r="F218" i="21"/>
  <c r="H193" i="21"/>
  <c r="F193" i="21"/>
  <c r="D186" i="21"/>
  <c r="G186" i="21"/>
  <c r="H179" i="21"/>
  <c r="F179" i="21"/>
  <c r="I29" i="21"/>
  <c r="H29" i="21"/>
  <c r="G29" i="21"/>
  <c r="F29" i="21"/>
  <c r="E29" i="21"/>
  <c r="D29" i="21"/>
  <c r="J28" i="21"/>
  <c r="G143" i="21" s="1"/>
  <c r="K28" i="21"/>
  <c r="D168" i="21" s="1"/>
  <c r="G172" i="21"/>
  <c r="G147" i="21"/>
  <c r="D147" i="21"/>
  <c r="D172" i="21"/>
  <c r="D256" i="21" l="1"/>
  <c r="D31" i="21"/>
  <c r="D206" i="21"/>
  <c r="F255" i="21"/>
  <c r="H255" i="21"/>
  <c r="D231" i="21"/>
  <c r="G31" i="21"/>
  <c r="F230" i="21"/>
  <c r="H230" i="21"/>
  <c r="H231" i="21" s="1"/>
  <c r="K30" i="21"/>
  <c r="D155" i="21" s="1"/>
  <c r="E31" i="21"/>
  <c r="E32" i="21" s="1"/>
  <c r="E129" i="21" s="1"/>
  <c r="F205" i="21"/>
  <c r="H205" i="21"/>
  <c r="F31" i="21"/>
  <c r="H31" i="21"/>
  <c r="J30" i="21"/>
  <c r="I31" i="21"/>
  <c r="I32" i="21" s="1"/>
  <c r="I129" i="21" s="1"/>
  <c r="G231" i="21"/>
  <c r="F211" i="21"/>
  <c r="H236" i="21"/>
  <c r="F236" i="21"/>
  <c r="G256" i="21"/>
  <c r="H172" i="21"/>
  <c r="F172" i="21"/>
  <c r="H143" i="21"/>
  <c r="F143" i="21"/>
  <c r="H186" i="21"/>
  <c r="F186" i="21"/>
  <c r="G206" i="21"/>
  <c r="H147" i="21"/>
  <c r="F147" i="21"/>
  <c r="K29" i="21"/>
  <c r="D161" i="21" s="1"/>
  <c r="J29" i="21"/>
  <c r="G168" i="21"/>
  <c r="D143" i="21"/>
  <c r="F256" i="21" l="1"/>
  <c r="H206" i="21"/>
  <c r="F231" i="21"/>
  <c r="H256" i="21"/>
  <c r="D180" i="21"/>
  <c r="D181" i="21" s="1"/>
  <c r="F206" i="21"/>
  <c r="G155" i="21"/>
  <c r="F155" i="21" s="1"/>
  <c r="G180" i="21"/>
  <c r="K31" i="21"/>
  <c r="K32" i="21" s="1"/>
  <c r="K129" i="21" s="1"/>
  <c r="J31" i="21"/>
  <c r="J32" i="21" s="1"/>
  <c r="J129" i="21" s="1"/>
  <c r="H168" i="21"/>
  <c r="F168" i="21"/>
  <c r="G161" i="21"/>
  <c r="G136" i="21"/>
  <c r="D136" i="21"/>
  <c r="D156" i="21" s="1"/>
  <c r="DL8" i="23"/>
  <c r="H155" i="21" l="1"/>
  <c r="F180" i="21"/>
  <c r="H180" i="21"/>
  <c r="G156" i="21"/>
  <c r="F136" i="21"/>
  <c r="F156" i="21" s="1"/>
  <c r="H161" i="21"/>
  <c r="F161" i="21"/>
  <c r="G181" i="21"/>
  <c r="H136" i="21"/>
  <c r="H156" i="21" l="1"/>
  <c r="F181" i="21"/>
  <c r="H181" i="2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Pham, Nhan</author>
    <author>Bui, Phuong (HR)</author>
    <author>Huynh, Diem</author>
  </authors>
  <commentList>
    <comment ref="AL3" authorId="0" shapeId="0" xr:uid="{2ED15534-2A72-418C-942D-67E122E7CA7C}">
      <text>
        <r>
          <rPr>
            <b/>
            <sz val="9"/>
            <color indexed="81"/>
            <rFont val="Tahoma"/>
            <family val="2"/>
          </rPr>
          <t>Pham, Nhan:</t>
        </r>
        <r>
          <rPr>
            <sz val="9"/>
            <color indexed="81"/>
            <rFont val="Tahoma"/>
            <family val="2"/>
          </rPr>
          <t xml:space="preserve">
Chưa count 6 người vào ngày 31/10/2021</t>
        </r>
      </text>
    </comment>
    <comment ref="AP3" authorId="1" shapeId="0" xr:uid="{00612FB5-F245-43C9-8F8F-42AF64D1CE86}">
      <text>
        <r>
          <rPr>
            <b/>
            <sz val="9"/>
            <color indexed="81"/>
            <rFont val="Tahoma"/>
            <family val="2"/>
          </rPr>
          <t>Bui, Phuong (HR):</t>
        </r>
        <r>
          <rPr>
            <sz val="9"/>
            <color indexed="81"/>
            <rFont val="Tahoma"/>
            <family val="2"/>
          </rPr>
          <t xml:space="preserve">
Văn Võ Ngọc Diệp - HR intern</t>
        </r>
      </text>
    </comment>
    <comment ref="AR3" authorId="1" shapeId="0" xr:uid="{25654025-E92E-45C1-86A2-A38AF566C25A}">
      <text>
        <r>
          <rPr>
            <b/>
            <sz val="9"/>
            <color indexed="81"/>
            <rFont val="Tahoma"/>
            <family val="2"/>
          </rPr>
          <t>Bui, Phuong (HR):</t>
        </r>
        <r>
          <rPr>
            <sz val="9"/>
            <color indexed="81"/>
            <rFont val="Tahoma"/>
            <family val="2"/>
          </rPr>
          <t xml:space="preserve">
Trần Chiến Sách</t>
        </r>
      </text>
    </comment>
    <comment ref="A4" authorId="1" shapeId="0" xr:uid="{6E4CB570-23F9-48FF-9E0B-443571F1C035}">
      <text>
        <r>
          <rPr>
            <b/>
            <sz val="9"/>
            <color indexed="81"/>
            <rFont val="Tahoma"/>
            <family val="2"/>
          </rPr>
          <t>Bui, Phuong (HR):</t>
        </r>
        <r>
          <rPr>
            <sz val="9"/>
            <color indexed="81"/>
            <rFont val="Tahoma"/>
            <family val="2"/>
          </rPr>
          <t xml:space="preserve">
tổng HC trên bảng lương</t>
        </r>
      </text>
    </comment>
    <comment ref="AC7" authorId="2" shapeId="0" xr:uid="{B92CDA65-2ABA-406F-8031-F1A828E99E3A}">
      <text>
        <r>
          <rPr>
            <b/>
            <sz val="9"/>
            <color indexed="81"/>
            <rFont val="Tahoma"/>
            <family val="2"/>
          </rPr>
          <t>Huynh, Diem:</t>
        </r>
        <r>
          <rPr>
            <sz val="9"/>
            <color indexed="81"/>
            <rFont val="Tahoma"/>
            <family val="2"/>
          </rPr>
          <t xml:space="preserve">
Kieu Thanh Dat bù lương tháng 12 (đã nghỉ việc trong tháng 12/2020)</t>
        </r>
      </text>
    </comment>
    <comment ref="AF7" authorId="2" shapeId="0" xr:uid="{B64D65D1-78C9-4135-B4F5-DA68B5CD67C5}">
      <text>
        <r>
          <rPr>
            <b/>
            <sz val="9"/>
            <color indexed="81"/>
            <rFont val="Tahoma"/>
            <family val="2"/>
          </rPr>
          <t>Phan Nguyet Chi</t>
        </r>
      </text>
    </comment>
    <comment ref="AI9" authorId="2" shapeId="0" xr:uid="{11BADDD8-D629-403D-89AB-F3412FE695A5}">
      <text>
        <r>
          <rPr>
            <b/>
            <sz val="9"/>
            <color indexed="81"/>
            <rFont val="Tahoma"/>
            <family val="2"/>
          </rPr>
          <t>(khong bao gom 2 dịch vụ dọn kho (Phát, Sol)</t>
        </r>
      </text>
    </comment>
    <comment ref="AJ9" authorId="1" shapeId="0" xr:uid="{CA766316-A86A-419B-9C2D-2BEC8BFED77C}">
      <text>
        <r>
          <rPr>
            <b/>
            <sz val="9"/>
            <color indexed="81"/>
            <rFont val="Tahoma"/>
            <family val="2"/>
          </rPr>
          <t>Bui, Phuong (HR):</t>
        </r>
        <r>
          <rPr>
            <sz val="9"/>
            <color indexed="81"/>
            <rFont val="Tahoma"/>
            <family val="2"/>
          </rPr>
          <t xml:space="preserve">
54 HC trả NCC</t>
        </r>
      </text>
    </comment>
    <comment ref="AR9" authorId="1" shapeId="0" xr:uid="{2FD7D11F-57AA-4156-B621-E4FB06874259}">
      <text>
        <r>
          <rPr>
            <b/>
            <sz val="9"/>
            <color indexed="81"/>
            <rFont val="Tahoma"/>
            <family val="2"/>
          </rPr>
          <t>Bui, Phuong (HR):</t>
        </r>
        <r>
          <rPr>
            <sz val="9"/>
            <color indexed="81"/>
            <rFont val="Tahoma"/>
            <family val="2"/>
          </rPr>
          <t xml:space="preserve">
17 NV chuyen chinh thuc 1/5</t>
        </r>
      </text>
    </comment>
    <comment ref="A10" authorId="1" shapeId="0" xr:uid="{65B27111-640B-4F97-979B-7D4B7116ABF9}">
      <text>
        <r>
          <rPr>
            <b/>
            <sz val="9"/>
            <color indexed="81"/>
            <rFont val="Tahoma"/>
            <family val="2"/>
          </rPr>
          <t>Bui, Phuong (HR):</t>
        </r>
        <r>
          <rPr>
            <sz val="9"/>
            <color indexed="81"/>
            <rFont val="Tahoma"/>
            <family val="2"/>
          </rPr>
          <t xml:space="preserve">
Số Out trên bảng lương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Bui, Phuong (HR)</author>
  </authors>
  <commentList>
    <comment ref="L55" authorId="0" shapeId="0" xr:uid="{F329C20A-52EE-4878-9214-96404974A464}">
      <text>
        <r>
          <rPr>
            <b/>
            <sz val="9"/>
            <color indexed="81"/>
            <rFont val="Tahoma"/>
            <family val="2"/>
          </rPr>
          <t>Bui, Phuong (HR):</t>
        </r>
        <r>
          <rPr>
            <sz val="9"/>
            <color indexed="81"/>
            <rFont val="Tahoma"/>
            <family val="2"/>
          </rPr>
          <t xml:space="preserve">
trả bù ESD OT của tháng 9 số tiền: 1,101,600vnd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Nguyen, Nguyen</author>
    <author>Shipping, Leader (WH)</author>
    <author>Mai, Luan</author>
  </authors>
  <commentList>
    <comment ref="C3" authorId="0" shapeId="0" xr:uid="{F1C81E17-70A0-4FAE-8875-35C04AA5FF3B}">
      <text>
        <r>
          <rPr>
            <sz val="9"/>
            <color indexed="81"/>
            <rFont val="Tahoma"/>
            <family val="2"/>
          </rPr>
          <t>Nhớ kiểm tra duplicate, để 1 NV tính 1  dòng, không bị trùng (khi chuyển bộ phận thì gom về tính 1 bộ phận)</t>
        </r>
      </text>
    </comment>
    <comment ref="X3" authorId="0" shapeId="0" xr:uid="{08CB2128-A8D7-4B4A-90E4-B01A23E002F0}">
      <text>
        <r>
          <rPr>
            <sz val="9"/>
            <color indexed="81"/>
            <rFont val="Tahoma"/>
            <family val="2"/>
          </rPr>
          <t xml:space="preserve">
1. Incentive:
64 điểm/tháng = 26 điểm *2 + 12 điểm cho nhân viên làm đa năng khi tách nhóm, và làm những công việc cần kỹ năng/ tay nghề cao.
2. Bonus:
+ SMT: 10 triệu VND/tháng
+ WH Đội đặc nhiệm: 20 triệu VND/tháng
+ WH: load-unload 12 triệu VND/tháng
+ WH: phụ cấp xe nâng 3 triệu (6/24)
+ WH: OT di dời làm kệ mobilerack, sơn sàn 15 triệu (8/25)
+ Đội đặc nhiệm (PD): tối đa 1 triệu/người (tương đương 100 điểm)</t>
        </r>
      </text>
    </comment>
    <comment ref="K20" authorId="1" shapeId="0" xr:uid="{0BE43356-BE64-4F53-91B0-3D863BEA0A45}">
      <text>
        <r>
          <rPr>
            <b/>
            <sz val="9"/>
            <color indexed="81"/>
            <rFont val="Tahoma"/>
            <family val="2"/>
          </rPr>
          <t>Shipping, Leader (WH):</t>
        </r>
        <r>
          <rPr>
            <sz val="9"/>
            <color indexed="81"/>
            <rFont val="Tahoma"/>
            <family val="2"/>
          </rPr>
          <t xml:space="preserve">
5S
</t>
        </r>
      </text>
    </comment>
    <comment ref="K21" authorId="1" shapeId="0" xr:uid="{EC407460-CB16-43A9-B5C8-433D977FA208}">
      <text>
        <r>
          <rPr>
            <b/>
            <sz val="9"/>
            <color indexed="81"/>
            <rFont val="Tahoma"/>
            <family val="2"/>
          </rPr>
          <t>Shipping, Leader (WH):</t>
        </r>
        <r>
          <rPr>
            <sz val="9"/>
            <color indexed="81"/>
            <rFont val="Tahoma"/>
            <family val="2"/>
          </rPr>
          <t xml:space="preserve">
5S</t>
        </r>
      </text>
    </comment>
    <comment ref="K26" authorId="2" shapeId="0" xr:uid="{2E2FF3CD-AEAB-44AA-A378-60353FEC5E57}">
      <text>
        <r>
          <rPr>
            <b/>
            <sz val="9"/>
            <color indexed="81"/>
            <rFont val="Tahoma"/>
            <family val="2"/>
          </rPr>
          <t>Mai, Luan:</t>
        </r>
        <r>
          <rPr>
            <sz val="9"/>
            <color indexed="81"/>
            <rFont val="Tahoma"/>
            <family val="2"/>
          </rPr>
          <t xml:space="preserve">
5S</t>
        </r>
      </text>
    </comment>
    <comment ref="O26" authorId="2" shapeId="0" xr:uid="{C21BF3AA-4B59-4E83-AF6A-564331CED919}">
      <text>
        <r>
          <rPr>
            <b/>
            <sz val="9"/>
            <color indexed="81"/>
            <rFont val="Tahoma"/>
            <family val="2"/>
          </rPr>
          <t>Mai, Luan:</t>
        </r>
        <r>
          <rPr>
            <sz val="9"/>
            <color indexed="81"/>
            <rFont val="Tahoma"/>
            <family val="2"/>
          </rPr>
          <t xml:space="preserve">
Tranning hỗ trợ  bạn mới Soạn PO tìm part thiếu</t>
        </r>
      </text>
    </comment>
    <comment ref="K28" authorId="2" shapeId="0" xr:uid="{052958B1-C320-4486-A7C0-AFCE2BC1A971}">
      <text>
        <r>
          <rPr>
            <b/>
            <sz val="9"/>
            <color indexed="81"/>
            <rFont val="Tahoma"/>
            <family val="2"/>
          </rPr>
          <t>Mai, Luan:</t>
        </r>
        <r>
          <rPr>
            <sz val="9"/>
            <color indexed="81"/>
            <rFont val="Tahoma"/>
            <family val="2"/>
          </rPr>
          <t xml:space="preserve">
5S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Pham, Nhan</author>
  </authors>
  <commentList>
    <comment ref="F19" authorId="0" shapeId="0" xr:uid="{F336AEA7-2E61-4B4D-96D5-122B04170195}">
      <text>
        <r>
          <rPr>
            <b/>
            <sz val="9"/>
            <color indexed="81"/>
            <rFont val="Tahoma"/>
            <family val="2"/>
          </rPr>
          <t>Pham, Nhan:</t>
        </r>
        <r>
          <rPr>
            <sz val="9"/>
            <color indexed="81"/>
            <rFont val="Tahoma"/>
            <family val="2"/>
          </rPr>
          <t xml:space="preserve">
</t>
        </r>
      </text>
    </comment>
    <comment ref="D20" authorId="0" shapeId="0" xr:uid="{B2E13973-2F0C-4021-B533-8BB64C616685}">
      <text>
        <r>
          <rPr>
            <b/>
            <sz val="9"/>
            <color indexed="81"/>
            <rFont val="Tahoma"/>
            <family val="2"/>
          </rPr>
          <t>Pham, Nhan:</t>
        </r>
        <r>
          <rPr>
            <sz val="9"/>
            <color indexed="81"/>
            <rFont val="Tahoma"/>
            <family val="2"/>
          </rPr>
          <t xml:space="preserve">
Hàng tháng, chị Phương sẽ gửi danh sách ai làm việc Nonstop  và số tiền phải trả, mình cập nhật vào
</t>
        </r>
      </text>
    </comment>
    <comment ref="E20" authorId="0" shapeId="0" xr:uid="{2F34B14E-721E-4891-88C0-8E3228F6F637}">
      <text>
        <r>
          <rPr>
            <b/>
            <sz val="9"/>
            <color indexed="81"/>
            <rFont val="Tahoma"/>
            <family val="2"/>
          </rPr>
          <t>Pham, Nhan:</t>
        </r>
        <r>
          <rPr>
            <sz val="9"/>
            <color indexed="81"/>
            <rFont val="Tahoma"/>
            <family val="2"/>
          </rPr>
          <t xml:space="preserve">
</t>
        </r>
      </text>
    </comment>
    <comment ref="H20" authorId="0" shapeId="0" xr:uid="{00C571DA-F802-4625-BA4E-0CEF2C1F7404}">
      <text>
        <r>
          <rPr>
            <b/>
            <sz val="9"/>
            <color indexed="81"/>
            <rFont val="Tahoma"/>
            <family val="2"/>
          </rPr>
          <t>Pham, Nhan:</t>
        </r>
        <r>
          <rPr>
            <sz val="9"/>
            <color indexed="81"/>
            <rFont val="Tahoma"/>
            <family val="2"/>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<sst xmlns="http://schemas.openxmlformats.org/spreadsheetml/2006/main" count="60217" uniqueCount="2370">
  <si>
    <t>DATALOGIC VIETNAM LLC.</t>
  </si>
  <si>
    <t>x</t>
  </si>
  <si>
    <t xml:space="preserve">      </t>
  </si>
  <si>
    <t>Count</t>
  </si>
  <si>
    <t>DepartmentCode</t>
  </si>
  <si>
    <t>EmployeeID</t>
  </si>
  <si>
    <t>Global code</t>
  </si>
  <si>
    <t>FullName</t>
  </si>
  <si>
    <t>CostCenter</t>
  </si>
  <si>
    <t>Working hour</t>
  </si>
  <si>
    <t>Lương cơ bản</t>
  </si>
  <si>
    <t>Số ngày công chuẩn</t>
  </si>
  <si>
    <t>Số giờ công chuẩn</t>
  </si>
  <si>
    <t>Số ngày làm việc được trả lương</t>
  </si>
  <si>
    <t>Số giờ làm việc được trả lương</t>
  </si>
  <si>
    <t>Overtime 150% (hour)</t>
  </si>
  <si>
    <t>Overtime 200% (hour)</t>
  </si>
  <si>
    <t>Overtime 100% (hour)</t>
  </si>
  <si>
    <t>Night shift (day)</t>
  </si>
  <si>
    <t>Day Off</t>
  </si>
  <si>
    <t>Số giờ làm thêm T.O</t>
  </si>
  <si>
    <t>Overtime 150% (vnd)</t>
  </si>
  <si>
    <t>Overtime 200% (vnd)</t>
  </si>
  <si>
    <t>Overtime 100% (vnd)</t>
  </si>
  <si>
    <t>Night allowance (vnd)</t>
  </si>
  <si>
    <t>Phụ cấp đi lại</t>
  </si>
  <si>
    <t>Phụ cấp nhà ở</t>
  </si>
  <si>
    <t>Thưởng hiệu suất</t>
  </si>
  <si>
    <t>NVXS&amp;TB tháng</t>
  </si>
  <si>
    <t>Thưởng TRP</t>
  </si>
  <si>
    <t>Lương tháng 13</t>
  </si>
  <si>
    <t>Thưởng ca ngày (12h)</t>
  </si>
  <si>
    <t>Thưởng ca đêm (12h)</t>
  </si>
  <si>
    <t>Số ngày nghỉ không việc</t>
  </si>
  <si>
    <t>Lương nghỉ không việc</t>
  </si>
  <si>
    <t>Lương làm thêm TO</t>
  </si>
  <si>
    <t>Phụ cấp khác</t>
  </si>
  <si>
    <t>Phí dịch vụ thời gian TO</t>
  </si>
  <si>
    <t>ESD</t>
  </si>
  <si>
    <t>ESD OT</t>
  </si>
  <si>
    <t>Phí dịch vụ</t>
  </si>
  <si>
    <t>Phí dịch vụ OT</t>
  </si>
  <si>
    <t>Bù-trừ ESD</t>
  </si>
  <si>
    <t>BHXH, BHYT, BHTN&amp;BNN (NSDLĐ)</t>
  </si>
  <si>
    <t>BHXH, BHYT, BHTN&amp;BNN (NLĐ)</t>
  </si>
  <si>
    <t>Ma chay cưới hỏi (giờ)</t>
  </si>
  <si>
    <t>Ma chay cưới hỏi</t>
  </si>
  <si>
    <t>Phép năm nhân viên đã sử dụng (giờ)</t>
  </si>
  <si>
    <t>Phép năm nhân viên đã sử dụng</t>
  </si>
  <si>
    <t>Phép năm còn lại
(giờ)</t>
  </si>
  <si>
    <t xml:space="preserve">Phép năm còn lại
</t>
  </si>
  <si>
    <t>Tổng chi phí phải trả cho NCC</t>
  </si>
  <si>
    <t>Nhân viên thực lãnh</t>
  </si>
  <si>
    <t>Notes</t>
  </si>
  <si>
    <t>Agency</t>
  </si>
  <si>
    <t>Termination</t>
  </si>
  <si>
    <t>PD</t>
  </si>
  <si>
    <t xml:space="preserve">VN1001    </t>
  </si>
  <si>
    <t>48-12</t>
  </si>
  <si>
    <t xml:space="preserve">VN1003    </t>
  </si>
  <si>
    <t xml:space="preserve">VN1002    </t>
  </si>
  <si>
    <t>LG</t>
  </si>
  <si>
    <t xml:space="preserve">VN1042    </t>
  </si>
  <si>
    <t xml:space="preserve">VN1006    </t>
  </si>
  <si>
    <t xml:space="preserve">VN1004    </t>
  </si>
  <si>
    <t>ME</t>
  </si>
  <si>
    <t xml:space="preserve">VN1021    </t>
  </si>
  <si>
    <t xml:space="preserve">VN1005    </t>
  </si>
  <si>
    <t xml:space="preserve">VN1033    </t>
  </si>
  <si>
    <t>40</t>
  </si>
  <si>
    <t>NGUYỄN VĂN THẮNG</t>
  </si>
  <si>
    <t>VŨ THỊ HUYỀN TRANG</t>
  </si>
  <si>
    <t>NGUYỄN NGỌC ANH THƯ</t>
  </si>
  <si>
    <t>QA</t>
  </si>
  <si>
    <t xml:space="preserve">VN3007    </t>
  </si>
  <si>
    <t>Current 3P Op</t>
  </si>
  <si>
    <t>New hire</t>
  </si>
  <si>
    <t>3P Op</t>
  </si>
  <si>
    <t>TO</t>
  </si>
  <si>
    <t>SC</t>
  </si>
  <si>
    <t>Total payroll</t>
  </si>
  <si>
    <t>Out of payroll</t>
  </si>
  <si>
    <t>T3 OP- presence</t>
  </si>
  <si>
    <t>OT 150%</t>
  </si>
  <si>
    <t>OT 200%</t>
  </si>
  <si>
    <t>Tổng Phí dịch vụ</t>
  </si>
  <si>
    <t>Check- Phí dịch vụ</t>
  </si>
  <si>
    <t>sds</t>
  </si>
  <si>
    <t>Thưởng ca ngày</t>
  </si>
  <si>
    <t>Thưởng ca đêm</t>
  </si>
  <si>
    <t>Tổng tiền ESD</t>
  </si>
  <si>
    <t>Check tiền ESD</t>
  </si>
  <si>
    <t>Night Allowance</t>
  </si>
  <si>
    <t>STT</t>
  </si>
  <si>
    <t>Mã NV</t>
  </si>
  <si>
    <t>Tên nhân viên</t>
  </si>
  <si>
    <t>Phòng ban</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</si>
  <si>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</si>
  <si>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</si>
  <si>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</si>
  <si>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</si>
  <si>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</si>
  <si>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</si>
  <si>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</si>
  <si>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</si>
  <si>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</si>
  <si>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</si>
  <si>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</si>
  <si>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</si>
  <si>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</si>
  <si>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</si>
  <si>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</si>
  <si>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</si>
  <si>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</si>
  <si>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</si>
  <si>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</si>
  <si>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</si>
  <si>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</si>
  <si>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</si>
  <si>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</si>
  <si>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</si>
  <si>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</si>
  <si>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</si>
  <si>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</si>
  <si>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</si>
  <si>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</si>
  <si>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</si>
  <si>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</si>
  <si>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Tổng cộng</t>
  </si>
  <si>
    <t>Ghi chú</t>
  </si>
  <si>
    <t>VendorName</t>
  </si>
  <si>
    <t>Outs. DIR</t>
  </si>
  <si>
    <t>Outs. IND</t>
  </si>
  <si>
    <t>Giờ/tuần</t>
  </si>
  <si>
    <t>Phòng/TT/CN</t>
  </si>
  <si>
    <t>Tháng</t>
  </si>
  <si>
    <t>Loại nhân viên</t>
  </si>
  <si>
    <t>ActualSat</t>
  </si>
  <si>
    <t>IncentiveSat</t>
  </si>
  <si>
    <t>AdjustSat</t>
  </si>
  <si>
    <t>AdjustSun</t>
  </si>
  <si>
    <t>Tổng thứ 7</t>
  </si>
  <si>
    <t>Tổng chủ nhật</t>
  </si>
  <si>
    <t>Mã nhân viên</t>
  </si>
  <si>
    <t>Họ tên</t>
  </si>
  <si>
    <t>Week point</t>
  </si>
  <si>
    <t>Voluntary</t>
  </si>
  <si>
    <t>Còn làm việc</t>
  </si>
  <si>
    <t>Mới gia nhập</t>
  </si>
  <si>
    <t>Nghỉ việc</t>
  </si>
  <si>
    <t>Số lượng NV</t>
  </si>
  <si>
    <t>LG Total</t>
  </si>
  <si>
    <t>ME Total</t>
  </si>
  <si>
    <t>PD Total</t>
  </si>
  <si>
    <t>QA Total</t>
  </si>
  <si>
    <t>Not taking a job</t>
  </si>
  <si>
    <t>Logistics</t>
  </si>
  <si>
    <t>Production</t>
  </si>
  <si>
    <t>to be regular</t>
  </si>
  <si>
    <t>Redundancy/not following the rule/not get performance</t>
  </si>
  <si>
    <t>Overtime 175% (hour)</t>
  </si>
  <si>
    <t>Overtime 175% (vnd)</t>
  </si>
  <si>
    <t>Ca 2</t>
  </si>
  <si>
    <t>P/c ca 2</t>
  </si>
  <si>
    <t>Ca 3</t>
  </si>
  <si>
    <t>P/c ca 3</t>
  </si>
  <si>
    <t>Month point</t>
  </si>
  <si>
    <t>OT 175%</t>
  </si>
  <si>
    <t>Số giờ công phải trả</t>
  </si>
  <si>
    <t xml:space="preserve">        15,000 </t>
  </si>
  <si>
    <t xml:space="preserve">        15,000 </t>
  </si>
  <si>
    <t xml:space="preserve">        27,000 </t>
  </si>
  <si>
    <t>Số ngày</t>
  </si>
  <si>
    <t>Ngày trả công + làm ngày OFF</t>
  </si>
  <si>
    <t>Phí/ngày</t>
  </si>
  <si>
    <t>LCB/208*30%*số ngày làm ca 3*8</t>
  </si>
  <si>
    <t>Số ngày làm ca 3</t>
  </si>
  <si>
    <t>Tổng</t>
  </si>
  <si>
    <t>OT</t>
  </si>
  <si>
    <t>Chinh</t>
  </si>
  <si>
    <t>Phụ cấp bữa ăn chính</t>
  </si>
  <si>
    <t>Phụ cấp bữa ăn OT</t>
  </si>
  <si>
    <t>Check Day Off</t>
  </si>
  <si>
    <t>Số ngày làm đêm 12h</t>
  </si>
  <si>
    <t>Số ngày làm việc ngày OFF</t>
  </si>
  <si>
    <t>Tính phí ESD</t>
  </si>
  <si>
    <t>Phụ cấp 30% - Số ngày làm đêm 12h (từ 22:00 - 6:00)</t>
  </si>
  <si>
    <t>50k/tuần, nếu làm đủ</t>
  </si>
  <si>
    <t>Ca 1, ca 2: 15.000, ca 3: 27.000</t>
  </si>
  <si>
    <t>Bữa ăn chính + OT các ngày OT</t>
  </si>
  <si>
    <t>Nghỉ việc báo không đúng số ngày quy định/tự ý bỏ việc, chưa trả thẻ, chìa khóa, giày bảo hộ</t>
  </si>
  <si>
    <t>Số ngày làm việc x 1200</t>
  </si>
  <si>
    <t>Số ngày nghỉ có đi làm x 1200</t>
  </si>
  <si>
    <t>Số giờ OT x 286000/208</t>
  </si>
  <si>
    <t>Bù lương 12h training nhân viên mới</t>
  </si>
  <si>
    <t>OT 210%</t>
  </si>
  <si>
    <t>Lương tháng</t>
  </si>
  <si>
    <t>Sat/Sun transportation</t>
  </si>
  <si>
    <t>VN3041</t>
  </si>
  <si>
    <t>Note</t>
  </si>
  <si>
    <t>MSNV</t>
  </si>
  <si>
    <t>Só ngày làm Thứ bảy + ngày nghỉ (Chủ nhật) * 30k/ngày</t>
  </si>
  <si>
    <t>Số ngày làm ca 2</t>
  </si>
  <si>
    <t>10% x LCB ngày</t>
  </si>
  <si>
    <t>Giới tính</t>
  </si>
  <si>
    <t>Month</t>
  </si>
  <si>
    <t>Overtime 220% (hour)</t>
  </si>
  <si>
    <t>Overtime 290% (hour)</t>
  </si>
  <si>
    <t>Overtime 410% (hour)</t>
  </si>
  <si>
    <t>Overtime 220% (vnd)</t>
  </si>
  <si>
    <t>Overtime 290% (vnd)</t>
  </si>
  <si>
    <t>Overtime 410% (vnd)</t>
  </si>
  <si>
    <t>Phụ cấp phụ nữ
(1.5 giờ/ tháng)</t>
  </si>
  <si>
    <t>=LCB/208x8</t>
  </si>
  <si>
    <t>OT 220%</t>
  </si>
  <si>
    <t>Phụ nữ 1.5h/tháng</t>
  </si>
  <si>
    <t>Lương tháng
12-2020</t>
  </si>
  <si>
    <t>P/c bữa ăn ca chính 10-2020</t>
  </si>
  <si>
    <t>Overtime 210% (hour)</t>
  </si>
  <si>
    <t>Overtime 270% (hour)</t>
  </si>
  <si>
    <t>Overtime 210% (vnd)</t>
  </si>
  <si>
    <t>Overtime 270% (vnd)</t>
  </si>
  <si>
    <t>Thưởng quý 4-2020</t>
  </si>
  <si>
    <t>P/c bữa ăn OT 10-2020</t>
  </si>
  <si>
    <t>Bù-trừ
(11-2020)</t>
  </si>
  <si>
    <t>Overtime 390% (hour)</t>
  </si>
  <si>
    <t>Phụ cấp bằng cấp - cấp 3</t>
  </si>
  <si>
    <t>FIN</t>
  </si>
  <si>
    <t xml:space="preserve">VN7040    </t>
  </si>
  <si>
    <t>MM</t>
  </si>
  <si>
    <t xml:space="preserve">VN1054    </t>
  </si>
  <si>
    <t>Overtime 300% (hour)</t>
  </si>
  <si>
    <t>Overtime 300% (vnd)</t>
  </si>
  <si>
    <t>OT 300%</t>
  </si>
  <si>
    <t>MM Total</t>
  </si>
  <si>
    <t>FIN Total</t>
  </si>
  <si>
    <t>Cột P</t>
  </si>
  <si>
    <t>OT 290%</t>
  </si>
  <si>
    <t>OT 410%</t>
  </si>
  <si>
    <t>OT 100%</t>
  </si>
  <si>
    <t xml:space="preserve">VN1022    </t>
  </si>
  <si>
    <t>Unit</t>
  </si>
  <si>
    <t>(1)</t>
  </si>
  <si>
    <t>(2)</t>
  </si>
  <si>
    <t>(3)</t>
  </si>
  <si>
    <t>(4)</t>
  </si>
  <si>
    <t>(5)</t>
  </si>
  <si>
    <t>(6)</t>
  </si>
  <si>
    <t>hours</t>
  </si>
  <si>
    <t>Days</t>
  </si>
  <si>
    <t>vnd</t>
  </si>
  <si>
    <t>Phụ cấp phụ nữ (1.5 giờ/ tháng)</t>
  </si>
  <si>
    <t>P/c bữa ăn ca chính</t>
  </si>
  <si>
    <t>P/c bữa ăn OT</t>
  </si>
  <si>
    <t>Bù-trừ lương tháng trước</t>
  </si>
  <si>
    <t>Phép năm còn lại (giờ)</t>
  </si>
  <si>
    <t>Phép năm còn lại</t>
  </si>
  <si>
    <t>Datalogic: trả 100%, NCC: trả: 0%</t>
  </si>
  <si>
    <t>50% x  LCB ngày</t>
  </si>
  <si>
    <t>Datalogic trả 100%</t>
  </si>
  <si>
    <t>LCB/208*10%*số ngày làm ca 2*8</t>
  </si>
  <si>
    <t>(7)</t>
  </si>
  <si>
    <t>(8)</t>
  </si>
  <si>
    <t>Jun-2021</t>
  </si>
  <si>
    <t>Ca Lỡ</t>
  </si>
  <si>
    <t>P/c ca Lỡ</t>
  </si>
  <si>
    <t>Số ngày làm ca Lỡ (L3)</t>
  </si>
  <si>
    <t>P/c ca Lỡ (L3)</t>
  </si>
  <si>
    <t>50% x 4h (từ 22:00 - 2:00 am)</t>
  </si>
  <si>
    <t>x 100%</t>
  </si>
  <si>
    <t>Cột AC</t>
  </si>
  <si>
    <t>Cột Q</t>
  </si>
  <si>
    <t>Cột R</t>
  </si>
  <si>
    <t>Cột S</t>
  </si>
  <si>
    <t>Cột T</t>
  </si>
  <si>
    <t>Cột U</t>
  </si>
  <si>
    <t>Cột V</t>
  </si>
  <si>
    <t>Cột W</t>
  </si>
  <si>
    <t>Cột X</t>
  </si>
  <si>
    <t>Cột AD</t>
  </si>
  <si>
    <t>Cột AE</t>
  </si>
  <si>
    <t>Cột AF</t>
  </si>
  <si>
    <t>Cột AG</t>
  </si>
  <si>
    <t>Cột AH</t>
  </si>
  <si>
    <t>Cột AI</t>
  </si>
  <si>
    <t>Cột AJ</t>
  </si>
  <si>
    <t>Cột AK</t>
  </si>
  <si>
    <t>Cột AT</t>
  </si>
  <si>
    <t>Cột AU</t>
  </si>
  <si>
    <t>Cột Z</t>
  </si>
  <si>
    <t>Cột BP, BQ</t>
  </si>
  <si>
    <t>Cột BN, BO</t>
  </si>
  <si>
    <t>Cột BG</t>
  </si>
  <si>
    <t>Cột BH</t>
  </si>
  <si>
    <t>Cột AV</t>
  </si>
  <si>
    <t>Cột AW</t>
  </si>
  <si>
    <t>Cột AZ</t>
  </si>
  <si>
    <t>Cột AX</t>
  </si>
  <si>
    <t>Cột AY</t>
  </si>
  <si>
    <t>Cột BA</t>
  </si>
  <si>
    <t>Cột O</t>
  </si>
  <si>
    <t>Cột BD</t>
  </si>
  <si>
    <t>Cột BC</t>
  </si>
  <si>
    <t>Cột BE</t>
  </si>
  <si>
    <t>Cột BB</t>
  </si>
  <si>
    <t>Số giờ thưởng đi làm ngày nghỉ</t>
  </si>
  <si>
    <t>Số tiền thưởng đi làm ngày nghỉ</t>
  </si>
  <si>
    <t>Jul-2021</t>
  </si>
  <si>
    <t>Aug-2021</t>
  </si>
  <si>
    <t>(9)</t>
  </si>
  <si>
    <t>(10)</t>
  </si>
  <si>
    <t>cột ngày đã tính theo giờ tính phụ cấp/8</t>
  </si>
  <si>
    <t>Sep-2021</t>
  </si>
  <si>
    <t>(11)</t>
  </si>
  <si>
    <t>Oct-2021</t>
  </si>
  <si>
    <t>Total (vnd)</t>
  </si>
  <si>
    <t xml:space="preserve">Total </t>
  </si>
  <si>
    <t>ALL</t>
  </si>
  <si>
    <t>HRA</t>
  </si>
  <si>
    <t>Nhân Kiệt</t>
  </si>
  <si>
    <t>VAT</t>
  </si>
  <si>
    <t>Nhân Kiệt Total</t>
  </si>
  <si>
    <t xml:space="preserve">  </t>
  </si>
  <si>
    <t>Check PC đi làm ngày nghỉ/Sat-Sun</t>
  </si>
  <si>
    <t>NCC</t>
  </si>
  <si>
    <t>Out</t>
  </si>
  <si>
    <t>Số giờ phép còn lại 2022</t>
  </si>
  <si>
    <t>VN1001</t>
  </si>
  <si>
    <t>VN1003</t>
  </si>
  <si>
    <t>Cost center</t>
  </si>
  <si>
    <t>No.</t>
  </si>
  <si>
    <t>LCB</t>
  </si>
  <si>
    <t>Lý do</t>
  </si>
  <si>
    <t>Joining date</t>
  </si>
  <si>
    <t>EmployeeGlobalCode</t>
  </si>
  <si>
    <t>Indirec</t>
  </si>
  <si>
    <t>WH</t>
  </si>
  <si>
    <t>Số ngày làm thực tế</t>
  </si>
  <si>
    <t>Số ngày hưởng phụ cấp</t>
  </si>
  <si>
    <t>P/c ca ngày(giờ)</t>
  </si>
  <si>
    <t>P/c ca đêm(giờ)</t>
  </si>
  <si>
    <t>NShift_12H_AL_Hour_30</t>
  </si>
  <si>
    <t>Ngày công chuẩn</t>
  </si>
  <si>
    <t>colTotal_Hours</t>
  </si>
  <si>
    <t>ActualWD_Hours</t>
  </si>
  <si>
    <t>TotalAllowanceDays_Hours</t>
  </si>
  <si>
    <t>A</t>
  </si>
  <si>
    <t>C</t>
  </si>
  <si>
    <t>M</t>
  </si>
  <si>
    <t>S</t>
  </si>
  <si>
    <t>Sc</t>
  </si>
  <si>
    <t>St</t>
  </si>
  <si>
    <t>KTs</t>
  </si>
  <si>
    <t>U</t>
  </si>
  <si>
    <t>MF</t>
  </si>
  <si>
    <t>P</t>
  </si>
  <si>
    <t>Leave_Sum</t>
  </si>
  <si>
    <t>Leave_SumOPS</t>
  </si>
  <si>
    <t>CB</t>
  </si>
  <si>
    <t>Cc</t>
  </si>
  <si>
    <t>F</t>
  </si>
  <si>
    <t>D</t>
  </si>
  <si>
    <t>Y</t>
  </si>
  <si>
    <t>Gs</t>
  </si>
  <si>
    <t>G</t>
  </si>
  <si>
    <t>T</t>
  </si>
  <si>
    <t>H</t>
  </si>
  <si>
    <t>B</t>
  </si>
  <si>
    <t>Vs</t>
  </si>
  <si>
    <t>Ts</t>
  </si>
  <si>
    <t>N1</t>
  </si>
  <si>
    <t>N5</t>
  </si>
  <si>
    <t>N7</t>
  </si>
  <si>
    <t>0</t>
  </si>
  <si>
    <t>CH</t>
  </si>
  <si>
    <t>Cv</t>
  </si>
  <si>
    <t>NF</t>
  </si>
  <si>
    <t>NJ</t>
  </si>
  <si>
    <t>K</t>
  </si>
  <si>
    <t>Nghỉ DS</t>
  </si>
  <si>
    <t>W</t>
  </si>
  <si>
    <t>L</t>
  </si>
  <si>
    <t>Sd</t>
  </si>
  <si>
    <t>Std</t>
  </si>
  <si>
    <t>Q</t>
  </si>
  <si>
    <t>R</t>
  </si>
  <si>
    <t>N</t>
  </si>
  <si>
    <t>B1</t>
  </si>
  <si>
    <t>Giờ công chuẩn trước ngày vào làm- sau ngày nghỉ việc</t>
  </si>
  <si>
    <t>Số giờ nghỉ BHXH</t>
  </si>
  <si>
    <t>Giờ nghỉ BHXH được trả lương</t>
  </si>
  <si>
    <t>Số giờ nghỉ không lương (khác nghỉ bhxh)</t>
  </si>
  <si>
    <t>Tổng số giờ nghỉ không trả lương</t>
  </si>
  <si>
    <t>Số giờ được tính lương</t>
  </si>
  <si>
    <t>OldMethod</t>
  </si>
  <si>
    <t>off</t>
  </si>
  <si>
    <t>Indeterminate</t>
  </si>
  <si>
    <t>Checked</t>
  </si>
  <si>
    <t>VN1002</t>
  </si>
  <si>
    <t>VN1006</t>
  </si>
  <si>
    <t>22004496</t>
  </si>
  <si>
    <t>93403958</t>
  </si>
  <si>
    <t>Mã phòng ban</t>
  </si>
  <si>
    <t>Tổng Shift 1</t>
  </si>
  <si>
    <t>Tổng Shift 2</t>
  </si>
  <si>
    <t>Tổng Shift 3</t>
  </si>
  <si>
    <t>Tổng Shift L3</t>
  </si>
  <si>
    <t>Tổng Shift HCSX</t>
  </si>
  <si>
    <t>Tổng ca ngày(12h)</t>
  </si>
  <si>
    <t>Tổng ca 'N' (12h)</t>
  </si>
  <si>
    <t>Giờ thưởng ca ngày</t>
  </si>
  <si>
    <t>Tổng ca Đêm(12h)</t>
  </si>
  <si>
    <t>FirstMealCountNightShift</t>
  </si>
  <si>
    <t>SecondMealCount</t>
  </si>
  <si>
    <t>ExtraMealCount</t>
  </si>
  <si>
    <t>O</t>
  </si>
  <si>
    <t>Tổng nhân viên thời vụ</t>
  </si>
  <si>
    <t>(33)</t>
  </si>
  <si>
    <t>(34)</t>
  </si>
  <si>
    <t>SW</t>
  </si>
  <si>
    <t>(35)</t>
  </si>
  <si>
    <t>C.ty đóng 21,5%</t>
  </si>
  <si>
    <t>NLD đóng 10,5%</t>
  </si>
  <si>
    <t>(36)</t>
  </si>
  <si>
    <t>VN1054</t>
  </si>
  <si>
    <t>(37)</t>
  </si>
  <si>
    <t>(12)</t>
  </si>
  <si>
    <t>(13)</t>
  </si>
  <si>
    <t>(14)</t>
  </si>
  <si>
    <t>(15)</t>
  </si>
  <si>
    <t>(16)</t>
  </si>
  <si>
    <t>(17)</t>
  </si>
  <si>
    <t>(18)</t>
  </si>
  <si>
    <t>(19)</t>
  </si>
  <si>
    <t>(20)</t>
  </si>
  <si>
    <t>=(7)+(8)+(9)+(10)+(11)+(12)+(13)</t>
  </si>
  <si>
    <t>TT</t>
  </si>
  <si>
    <t>NGUYỄN THỊ TRANG</t>
  </si>
  <si>
    <t>Năm</t>
  </si>
  <si>
    <t>Employee Type</t>
  </si>
  <si>
    <t>Cost Center</t>
  </si>
  <si>
    <t>Tổng giờ - thường (150%)</t>
  </si>
  <si>
    <t>Tổng giờ - thường (175%)</t>
  </si>
  <si>
    <t>Tổng giờ đêm - thường (220%)</t>
  </si>
  <si>
    <t>Tổng giờ - nghỉ (200%)</t>
  </si>
  <si>
    <t>Tổng giờ - nghỉ (210%)</t>
  </si>
  <si>
    <t>Tổng giờ đêm - nghỉ (290%)</t>
  </si>
  <si>
    <t>Tổng giờ - lễ (300%)</t>
  </si>
  <si>
    <t>Tổng giờ đêm -lễ (410%)</t>
  </si>
  <si>
    <t>Tổng giờ 100%</t>
  </si>
  <si>
    <t>Tổng giờ tăng ca</t>
  </si>
  <si>
    <t>colM1</t>
  </si>
  <si>
    <t>colM2</t>
  </si>
  <si>
    <t>Tổng giờ quý này</t>
  </si>
  <si>
    <t>OT Allowance</t>
  </si>
  <si>
    <t>150%</t>
  </si>
  <si>
    <t>175%</t>
  </si>
  <si>
    <t>200%</t>
  </si>
  <si>
    <t>210%</t>
  </si>
  <si>
    <t>220%</t>
  </si>
  <si>
    <t>290%</t>
  </si>
  <si>
    <t>300%</t>
  </si>
  <si>
    <t>410%</t>
  </si>
  <si>
    <t>100%</t>
  </si>
  <si>
    <t>Tổng giờ trả</t>
  </si>
  <si>
    <t>Giờ được nghỉ bù</t>
  </si>
  <si>
    <t>Tăng ca thai sản</t>
  </si>
  <si>
    <t>SatSunCount</t>
  </si>
  <si>
    <t>ExtraMealSunSat</t>
  </si>
  <si>
    <t>Milk- OT2h</t>
  </si>
  <si>
    <t>Milk OT-3h</t>
  </si>
  <si>
    <t>Milk Ot-4h</t>
  </si>
  <si>
    <t>Tổng khấu trừ tăng ca</t>
  </si>
  <si>
    <t>Giờ làm/ tuần</t>
  </si>
  <si>
    <t>Mã phòng/TT/CN</t>
  </si>
  <si>
    <t>indirec:vn</t>
  </si>
  <si>
    <t>Nhà cung cấp dịch vụ</t>
  </si>
  <si>
    <t>Ngày VL</t>
  </si>
  <si>
    <t>Chức vụ</t>
  </si>
  <si>
    <t>Năm ngoái</t>
  </si>
  <si>
    <t>Năm nay</t>
  </si>
  <si>
    <t>Tổng năm nay</t>
  </si>
  <si>
    <t>Jan taken</t>
  </si>
  <si>
    <t>Feb taken</t>
  </si>
  <si>
    <t>Mar taken</t>
  </si>
  <si>
    <t>Apr taken</t>
  </si>
  <si>
    <t>May taken</t>
  </si>
  <si>
    <t>Jun taken</t>
  </si>
  <si>
    <t>Jul taken</t>
  </si>
  <si>
    <t>Aug taken</t>
  </si>
  <si>
    <t>Sep taken</t>
  </si>
  <si>
    <t>Oct taken</t>
  </si>
  <si>
    <t>Nov taken</t>
  </si>
  <si>
    <t>Dec taken</t>
  </si>
  <si>
    <t>Tổng đã nghỉ phép năm</t>
  </si>
  <si>
    <t>Đã trả</t>
  </si>
  <si>
    <t>Đ. chỉnh</t>
  </si>
  <si>
    <t>Thưởng thêm</t>
  </si>
  <si>
    <t>Employee type</t>
  </si>
  <si>
    <t>T .1</t>
  </si>
  <si>
    <t>T .2</t>
  </si>
  <si>
    <t>T .3</t>
  </si>
  <si>
    <t>T .4</t>
  </si>
  <si>
    <t>T .5</t>
  </si>
  <si>
    <t>T .6</t>
  </si>
  <si>
    <t>T .7</t>
  </si>
  <si>
    <t>T .8</t>
  </si>
  <si>
    <t>T .9</t>
  </si>
  <si>
    <t>T .10</t>
  </si>
  <si>
    <t>T .11</t>
  </si>
  <si>
    <t>T .12</t>
  </si>
  <si>
    <t>remain_1:vn</t>
  </si>
  <si>
    <t>remain_2:vn</t>
  </si>
  <si>
    <t>remain_3:vn</t>
  </si>
  <si>
    <t>remain_4:vn</t>
  </si>
  <si>
    <t>remain_5:vn</t>
  </si>
  <si>
    <t>remain_6:vn</t>
  </si>
  <si>
    <t>remain_7:vn</t>
  </si>
  <si>
    <t>remain_8:vn</t>
  </si>
  <si>
    <t>remain_9:vn</t>
  </si>
  <si>
    <t>remain_10:vn</t>
  </si>
  <si>
    <t>remain_11:vn</t>
  </si>
  <si>
    <t>remain_12:vn</t>
  </si>
  <si>
    <t>Còn lại (Giờ)</t>
  </si>
  <si>
    <t>Temporary Production Operator 1</t>
  </si>
  <si>
    <t>YES</t>
  </si>
  <si>
    <t>NO</t>
  </si>
  <si>
    <t>Line</t>
  </si>
  <si>
    <t>Số giờ nghỉ không việc</t>
  </si>
  <si>
    <t>Theo lương tối thiểu vùng + 7% (5.007.600đ/tháng)</t>
  </si>
  <si>
    <t>A-0.5</t>
  </si>
  <si>
    <t>A-0.25</t>
  </si>
  <si>
    <t>E</t>
  </si>
  <si>
    <t>24004676</t>
  </si>
  <si>
    <t>NGUYỄN NGỌC KHÁNH LINH</t>
  </si>
  <si>
    <t>93404137</t>
  </si>
  <si>
    <t>24004687</t>
  </si>
  <si>
    <t>93404148</t>
  </si>
  <si>
    <t>24004701</t>
  </si>
  <si>
    <t>NGUYỄN THỊ KIỀU DIỄM</t>
  </si>
  <si>
    <t>93404162</t>
  </si>
  <si>
    <t>24004708</t>
  </si>
  <si>
    <t>NGUYỄN THỊ HÒA</t>
  </si>
  <si>
    <t>93404169</t>
  </si>
  <si>
    <t>24004714</t>
  </si>
  <si>
    <t>NGUYỄN LÊ HỒNG HẠNH</t>
  </si>
  <si>
    <t>93404175</t>
  </si>
  <si>
    <t>VN1042</t>
  </si>
  <si>
    <t>TIÊU MỸ DUNG</t>
  </si>
  <si>
    <t>24004741</t>
  </si>
  <si>
    <t>NGUYỄN THỊ MỸ LINH</t>
  </si>
  <si>
    <t>93404202</t>
  </si>
  <si>
    <t>24004755</t>
  </si>
  <si>
    <t>ĐỖ THỊ BẢO YẾN</t>
  </si>
  <si>
    <t>93404216</t>
  </si>
  <si>
    <t>Temporary Logistics Operator 1</t>
  </si>
  <si>
    <t>Ngày gia nhập</t>
  </si>
  <si>
    <t>Thâm niên (tháng)</t>
  </si>
  <si>
    <t>Số ngày nghỉ không lương</t>
  </si>
  <si>
    <t>Check PC đi lại</t>
  </si>
  <si>
    <t>Check PC nhà ở</t>
  </si>
  <si>
    <t>Số ngày hưởng PC/Công chuẩn thực tế</t>
  </si>
  <si>
    <t>A-1</t>
  </si>
  <si>
    <t>A-4</t>
  </si>
  <si>
    <t>24004788</t>
  </si>
  <si>
    <t>VŨ THỊ MỸ LƯƠNG</t>
  </si>
  <si>
    <t>93404249</t>
  </si>
  <si>
    <t>24004790</t>
  </si>
  <si>
    <t>NGUYỄN NGỌC SƠN</t>
  </si>
  <si>
    <t>93404251</t>
  </si>
  <si>
    <t>5S</t>
  </si>
  <si>
    <t>24004842</t>
  </si>
  <si>
    <t>NGUYỄN THIỆN CẨM</t>
  </si>
  <si>
    <t>93404303</t>
  </si>
  <si>
    <t>24004844</t>
  </si>
  <si>
    <t>LÊ THỊ HỒNG NGỌC</t>
  </si>
  <si>
    <t>93404305</t>
  </si>
  <si>
    <t>24004855</t>
  </si>
  <si>
    <t>PHAN ĐÌNH THUẬN</t>
  </si>
  <si>
    <t>93404316</t>
  </si>
  <si>
    <t>24004859</t>
  </si>
  <si>
    <t>ĐOÀN ĐỨC HOÀNG</t>
  </si>
  <si>
    <t>93404320</t>
  </si>
  <si>
    <t>24004860</t>
  </si>
  <si>
    <t>LÊ THỊ THẮM</t>
  </si>
  <si>
    <t>93404321</t>
  </si>
  <si>
    <t>24004877</t>
  </si>
  <si>
    <t>TRANG CẨM ĐANG</t>
  </si>
  <si>
    <t>93404338</t>
  </si>
  <si>
    <t>NGUYỄN THỊ THANH NHÀN</t>
  </si>
  <si>
    <t>GPr</t>
  </si>
  <si>
    <t>VN1052</t>
  </si>
  <si>
    <t xml:space="preserve">VN1052    </t>
  </si>
  <si>
    <t>Grp Total</t>
  </si>
  <si>
    <t>24004916</t>
  </si>
  <si>
    <t>PHAN THỊ KIỀU DUNG</t>
  </si>
  <si>
    <t>93404376</t>
  </si>
  <si>
    <t>Họ &amp; tên</t>
  </si>
  <si>
    <t>Dept.</t>
  </si>
  <si>
    <t>Type of employees</t>
  </si>
  <si>
    <t>Dept</t>
  </si>
  <si>
    <t>Sent by</t>
  </si>
  <si>
    <t xml:space="preserve">Chuyên cần
Diligent </t>
  </si>
  <si>
    <t>Kỷ luật
Discipline</t>
  </si>
  <si>
    <t>Chất lượng
Quality</t>
  </si>
  <si>
    <t>Hiệu suất
Efficiency</t>
  </si>
  <si>
    <t>Leading Responsibility/Trách nhiệm quản lý</t>
  </si>
  <si>
    <t>Working  Responsibility/Trách nhiệm làm việc</t>
  </si>
  <si>
    <t>Khác (Bù trừ, lý do khác, …)
Other</t>
  </si>
  <si>
    <t>Total Incentive Score</t>
  </si>
  <si>
    <t>Special Skill (Extra for SMT)</t>
  </si>
  <si>
    <t>OT &amp; Load-unload, Forklift (extra for WH)</t>
  </si>
  <si>
    <t>Trách nhiệm SC &amp; Lead (Extra for PD)</t>
  </si>
  <si>
    <t>Đội đặc nhiệm (Extra for PD)</t>
  </si>
  <si>
    <t>Kaizen</t>
  </si>
  <si>
    <t>Bonus Amount</t>
  </si>
  <si>
    <t>Trình độ</t>
  </si>
  <si>
    <t>Phụ cấp bằng cấp</t>
  </si>
  <si>
    <t>Termination date</t>
  </si>
  <si>
    <t>Thưởng quý</t>
  </si>
  <si>
    <t>25004944</t>
  </si>
  <si>
    <t>HỒ TRỌNG PHÚC</t>
  </si>
  <si>
    <t>93404403</t>
  </si>
  <si>
    <t>25004951</t>
  </si>
  <si>
    <t>TRƯƠNG VĨNH XUÂN</t>
  </si>
  <si>
    <t>93404410</t>
  </si>
  <si>
    <t>25004967</t>
  </si>
  <si>
    <t>HUỲNH THỊ NGỌC GIÀU</t>
  </si>
  <si>
    <t>93404426</t>
  </si>
  <si>
    <t>25004989</t>
  </si>
  <si>
    <t>HUỲNH THỊ THANH LAM</t>
  </si>
  <si>
    <t>93404448</t>
  </si>
  <si>
    <t>25004994</t>
  </si>
  <si>
    <t>NGUYỄN HOÀNG THẾ BẢO</t>
  </si>
  <si>
    <t>93404453</t>
  </si>
  <si>
    <t>25004999</t>
  </si>
  <si>
    <t>GIANG THỊ NGỌC ĐÌNH</t>
  </si>
  <si>
    <t>93404458</t>
  </si>
  <si>
    <t>25005010</t>
  </si>
  <si>
    <t>KIỀU THỊ THU THỦY</t>
  </si>
  <si>
    <t>93404469</t>
  </si>
  <si>
    <t>25005013</t>
  </si>
  <si>
    <t>LÊ THỊ NGỌC PHƯỢNG</t>
  </si>
  <si>
    <t>93404472</t>
  </si>
  <si>
    <t>25005020</t>
  </si>
  <si>
    <t>NGUYỄN QUỐC VŨ</t>
  </si>
  <si>
    <t>93404479</t>
  </si>
  <si>
    <t>Tên</t>
  </si>
  <si>
    <t>Trừ giờ OT</t>
  </si>
  <si>
    <t>Bù giờ OT</t>
  </si>
  <si>
    <t>% OT</t>
  </si>
  <si>
    <t>Bù giờ công</t>
  </si>
  <si>
    <t>Thành tiền</t>
  </si>
  <si>
    <t>Hỗ trợ làm việc Nonstop</t>
  </si>
  <si>
    <t>Trừ thẻ 
(90k)</t>
  </si>
  <si>
    <t>Trừ chìa khóa (90k)</t>
  </si>
  <si>
    <t>25005024</t>
  </si>
  <si>
    <t>93404482</t>
  </si>
  <si>
    <t>25005025</t>
  </si>
  <si>
    <t>NGUYỄN MINH XUYÊN</t>
  </si>
  <si>
    <t>25005033</t>
  </si>
  <si>
    <t>HỨA LÂM LƯU LY</t>
  </si>
  <si>
    <t>93404491</t>
  </si>
  <si>
    <t>25005034</t>
  </si>
  <si>
    <t>THÙY TRANG HWING</t>
  </si>
  <si>
    <t>93404492</t>
  </si>
  <si>
    <t>25005039</t>
  </si>
  <si>
    <t>NGUYỄN THỊ THÚY NHUNG</t>
  </si>
  <si>
    <t>25005046</t>
  </si>
  <si>
    <t>BÙI QUI TÍNH</t>
  </si>
  <si>
    <t>25005050</t>
  </si>
  <si>
    <t>TRẦN THỊ MỸ LINH</t>
  </si>
  <si>
    <t>25005053</t>
  </si>
  <si>
    <t>A-2</t>
  </si>
  <si>
    <t>93404497</t>
  </si>
  <si>
    <t>93404504</t>
  </si>
  <si>
    <t>93404508</t>
  </si>
  <si>
    <t>TRẦN THỊ KIM HUỆ</t>
  </si>
  <si>
    <t>93404511</t>
  </si>
  <si>
    <t>25005059</t>
  </si>
  <si>
    <t>PHẠM THỊ NGỌC TUYẾT</t>
  </si>
  <si>
    <t>93404517</t>
  </si>
  <si>
    <t>TRẦN THÙY NHUNG</t>
  </si>
  <si>
    <t>25005062</t>
  </si>
  <si>
    <t>LÊ PHẠM MAI PHƯƠNG</t>
  </si>
  <si>
    <t>93404520</t>
  </si>
  <si>
    <t>25005064</t>
  </si>
  <si>
    <t>93404522</t>
  </si>
  <si>
    <t>25005065</t>
  </si>
  <si>
    <t>LÊ HỮU HIẾU</t>
  </si>
  <si>
    <t>93404523</t>
  </si>
  <si>
    <t xml:space="preserve">VN1024    </t>
  </si>
  <si>
    <t>25005072</t>
  </si>
  <si>
    <t>TRẦN NGỌC CHÂU</t>
  </si>
  <si>
    <t>93404528</t>
  </si>
  <si>
    <t>25005075</t>
  </si>
  <si>
    <t>TRẦN THỊ LAN ANH</t>
  </si>
  <si>
    <t>93404531</t>
  </si>
  <si>
    <t>25005084</t>
  </si>
  <si>
    <t>LÊ THỊ MỘNG THÚY</t>
  </si>
  <si>
    <t>93404540</t>
  </si>
  <si>
    <t>25005085</t>
  </si>
  <si>
    <t>HOÀNG NGỌC TÂN</t>
  </si>
  <si>
    <t>93404541</t>
  </si>
  <si>
    <t>25005087</t>
  </si>
  <si>
    <t>HUỲNH THỊ KIM NGÂN</t>
  </si>
  <si>
    <t>93404543</t>
  </si>
  <si>
    <t>25005089</t>
  </si>
  <si>
    <t>LÊ HOÀNG TUẤN</t>
  </si>
  <si>
    <t>93404545</t>
  </si>
  <si>
    <t>25005090</t>
  </si>
  <si>
    <t>NGUYỄN NGỌC QUẾ TRÂN</t>
  </si>
  <si>
    <t>93404546</t>
  </si>
  <si>
    <t>25005102</t>
  </si>
  <si>
    <t>NGUYỄN THỊ NGÀ</t>
  </si>
  <si>
    <t>93404558</t>
  </si>
  <si>
    <t>Bù trừ khác</t>
  </si>
  <si>
    <t>Tổng chi phí dịch vụ Nhà cung cấp</t>
  </si>
  <si>
    <t>TRẦN ANH TIẾN</t>
  </si>
  <si>
    <t>25005105</t>
  </si>
  <si>
    <t>VN7010</t>
  </si>
  <si>
    <t>Phạm Ngô Hồng Liên</t>
  </si>
  <si>
    <t xml:space="preserve">VN7010    </t>
  </si>
  <si>
    <t>Trần Anh Tiến</t>
  </si>
  <si>
    <t>HR Officer 1</t>
  </si>
  <si>
    <t>Chi phí lđ thời vụ</t>
  </si>
  <si>
    <t>HRA Total</t>
  </si>
  <si>
    <t>Chi phí dịch vụ Nhà cung cấp</t>
  </si>
  <si>
    <t>11.75</t>
  </si>
  <si>
    <t>Amount</t>
  </si>
  <si>
    <t>Chi phí LĐ thời vụ</t>
  </si>
  <si>
    <t>25005107</t>
  </si>
  <si>
    <t>LÊ THỊ MỸ DUYÊN</t>
  </si>
  <si>
    <t>00010175</t>
  </si>
  <si>
    <t>VN7040</t>
  </si>
  <si>
    <t>25005108</t>
  </si>
  <si>
    <t>NGUYỄN TRUNG KIÊN</t>
  </si>
  <si>
    <t>93404560</t>
  </si>
  <si>
    <t>Sum</t>
  </si>
  <si>
    <t>25005110</t>
  </si>
  <si>
    <t>PHAN THỊ XOAN</t>
  </si>
  <si>
    <t>00010214</t>
  </si>
  <si>
    <t>F-8</t>
  </si>
  <si>
    <t>25005112</t>
  </si>
  <si>
    <t>DƯƠNG THỊ BÍCH VIÊN</t>
  </si>
  <si>
    <t>93404562</t>
  </si>
  <si>
    <t>25005115</t>
  </si>
  <si>
    <t>HOÀNG THỊ HUỆ</t>
  </si>
  <si>
    <t>93404565</t>
  </si>
  <si>
    <t>25005116</t>
  </si>
  <si>
    <t>ĐỖ THỊ MỸ NHI</t>
  </si>
  <si>
    <t>93404566</t>
  </si>
  <si>
    <t>25005117</t>
  </si>
  <si>
    <t>NGUYỄN THỊ PHƯỚC</t>
  </si>
  <si>
    <t>25005118</t>
  </si>
  <si>
    <t>TRẦN VĂN DŨNG</t>
  </si>
  <si>
    <t>93404568</t>
  </si>
  <si>
    <t>25005121</t>
  </si>
  <si>
    <t>NGUYỄN ANH TÀI</t>
  </si>
  <si>
    <t>93404571</t>
  </si>
  <si>
    <t>25005128</t>
  </si>
  <si>
    <t>VŨ THỊ HUỆ</t>
  </si>
  <si>
    <t>93404578</t>
  </si>
  <si>
    <t>25005129</t>
  </si>
  <si>
    <t>93404579</t>
  </si>
  <si>
    <t>25005132</t>
  </si>
  <si>
    <t>NGUYỄN THỊ YẾN</t>
  </si>
  <si>
    <t>93404582</t>
  </si>
  <si>
    <t>25005133</t>
  </si>
  <si>
    <t>VÕ THỊ KIM NGÂN</t>
  </si>
  <si>
    <t>93404583</t>
  </si>
  <si>
    <t>25005135</t>
  </si>
  <si>
    <t>HUỲNH LÊ THẢO NGÂN</t>
  </si>
  <si>
    <t>93404585</t>
  </si>
  <si>
    <t>25005136</t>
  </si>
  <si>
    <t>93404586</t>
  </si>
  <si>
    <t>25005138</t>
  </si>
  <si>
    <t>NGUYỄN THỊ NGỌC HÀ</t>
  </si>
  <si>
    <t>93404588</t>
  </si>
  <si>
    <t>25005140</t>
  </si>
  <si>
    <t>HUỲNH THỊ TUYẾT NHI</t>
  </si>
  <si>
    <t>93404590</t>
  </si>
  <si>
    <t>25005141</t>
  </si>
  <si>
    <t>LÊ VĂN HOÀI NAM</t>
  </si>
  <si>
    <t>93404591</t>
  </si>
  <si>
    <t>25005142</t>
  </si>
  <si>
    <t>ĐỖ PHAN MINH TRẬN</t>
  </si>
  <si>
    <t>93404592</t>
  </si>
  <si>
    <t>25005149</t>
  </si>
  <si>
    <t>NGUYỄN THỊ TIỂU MY</t>
  </si>
  <si>
    <t>93404599</t>
  </si>
  <si>
    <t>25005154</t>
  </si>
  <si>
    <t>93404604</t>
  </si>
  <si>
    <t>25005157</t>
  </si>
  <si>
    <t>HỒ MINH DU</t>
  </si>
  <si>
    <t>93404607</t>
  </si>
  <si>
    <t>25005161</t>
  </si>
  <si>
    <t>LƯƠNG LỆ CHÂN</t>
  </si>
  <si>
    <t>93404611</t>
  </si>
  <si>
    <t>25005162</t>
  </si>
  <si>
    <t>TÔ THỊ LAN NHI</t>
  </si>
  <si>
    <t>R&amp;D</t>
  </si>
  <si>
    <t>93404612</t>
  </si>
  <si>
    <t>25005166</t>
  </si>
  <si>
    <t>93404616</t>
  </si>
  <si>
    <t>VN1005</t>
  </si>
  <si>
    <t>25005168</t>
  </si>
  <si>
    <t>LÝ THỊ BÍCH NGÂN</t>
  </si>
  <si>
    <t>93404618</t>
  </si>
  <si>
    <t>25005169</t>
  </si>
  <si>
    <t>ĐẶNG THỊ TUYẾT XUÂN</t>
  </si>
  <si>
    <t>93404619</t>
  </si>
  <si>
    <t>25005170</t>
  </si>
  <si>
    <t>NGUYỄN NHẬT TRƯỜNG</t>
  </si>
  <si>
    <t>93404620</t>
  </si>
  <si>
    <t>25005175</t>
  </si>
  <si>
    <t>TRƯƠNG HUY TRƯỜNG</t>
  </si>
  <si>
    <t>93404625</t>
  </si>
  <si>
    <t>25005178</t>
  </si>
  <si>
    <t>HA SA NAH</t>
  </si>
  <si>
    <t>93404628</t>
  </si>
  <si>
    <t>1.5</t>
  </si>
  <si>
    <t>SUM</t>
  </si>
  <si>
    <t>Bù trừ trả cho NCC</t>
  </si>
  <si>
    <t>Notes_Bù trừ trả cho NCC</t>
  </si>
  <si>
    <t>VN1007</t>
  </si>
  <si>
    <t>VN1071</t>
  </si>
  <si>
    <t>A-8</t>
  </si>
  <si>
    <t>U-10</t>
  </si>
  <si>
    <t>VN7043</t>
  </si>
  <si>
    <t>25005181</t>
  </si>
  <si>
    <t>PHẠM THỊ THU HIẾU</t>
  </si>
  <si>
    <t>93404654</t>
  </si>
  <si>
    <t>25005183</t>
  </si>
  <si>
    <t>ĐỖ THỊ NGỌC GIÀU</t>
  </si>
  <si>
    <t>93404631</t>
  </si>
  <si>
    <t>25005187</t>
  </si>
  <si>
    <t>LÊ THỊ THẢO</t>
  </si>
  <si>
    <t>93404635</t>
  </si>
  <si>
    <t>25005190</t>
  </si>
  <si>
    <t>ĐOÀN THỊ BÍCH NI</t>
  </si>
  <si>
    <t>93404638</t>
  </si>
  <si>
    <t>25005199</t>
  </si>
  <si>
    <t>LÊ THỊ NGỌC HIỀN</t>
  </si>
  <si>
    <t>93404647</t>
  </si>
  <si>
    <t>NGUYỄN THÙY TRANG</t>
  </si>
  <si>
    <t>25005204</t>
  </si>
  <si>
    <t>TRẦN THỊ LIỄU</t>
  </si>
  <si>
    <t>93404652</t>
  </si>
  <si>
    <t>25005205</t>
  </si>
  <si>
    <t>NGUYỄN THỊ HỒNG THỦY</t>
  </si>
  <si>
    <t>93404653</t>
  </si>
  <si>
    <t>25005208</t>
  </si>
  <si>
    <t>NGUYỄN TẤN ĐẠT</t>
  </si>
  <si>
    <t>25005210</t>
  </si>
  <si>
    <t>DƯƠNG HUỲNH HƯƠNG</t>
  </si>
  <si>
    <t>93404659</t>
  </si>
  <si>
    <t>25005211</t>
  </si>
  <si>
    <t>TRẦN THỊ THANH NHÀN</t>
  </si>
  <si>
    <t>93404660</t>
  </si>
  <si>
    <t>25005213</t>
  </si>
  <si>
    <t>TRẦN PHƯƠNG HẢO</t>
  </si>
  <si>
    <t>93404662</t>
  </si>
  <si>
    <t>25005216</t>
  </si>
  <si>
    <t>HỒ THỊ NHƯ NGỌC</t>
  </si>
  <si>
    <t>93404665</t>
  </si>
  <si>
    <t>VN1024</t>
  </si>
  <si>
    <t>25005217</t>
  </si>
  <si>
    <t>HUỲNH THIỆN QUANG</t>
  </si>
  <si>
    <t>93404666</t>
  </si>
  <si>
    <t>Power Connect</t>
  </si>
  <si>
    <t>25005220</t>
  </si>
  <si>
    <t>CAO DUY THANH</t>
  </si>
  <si>
    <t>93404669</t>
  </si>
  <si>
    <t>25005221</t>
  </si>
  <si>
    <t>NGUYỄN QUỐC BẢO</t>
  </si>
  <si>
    <t>93404670</t>
  </si>
  <si>
    <t>25005223</t>
  </si>
  <si>
    <t>TÔ HUỲNH TRÚC LIÊN</t>
  </si>
  <si>
    <t>93404672</t>
  </si>
  <si>
    <t>25005224</t>
  </si>
  <si>
    <t>LÊ THỊ CẨM TÚ</t>
  </si>
  <si>
    <t>93404673</t>
  </si>
  <si>
    <t>25005225</t>
  </si>
  <si>
    <t>TRẦN THỊ HIẾU</t>
  </si>
  <si>
    <t>93404674</t>
  </si>
  <si>
    <t>25005227</t>
  </si>
  <si>
    <t>LÂM THỊ MỸ TRINH</t>
  </si>
  <si>
    <t>93404676</t>
  </si>
  <si>
    <t>25005228</t>
  </si>
  <si>
    <t>TẠ NGUYỄN HUYỀN LINH</t>
  </si>
  <si>
    <t>93404677</t>
  </si>
  <si>
    <t>25005230</t>
  </si>
  <si>
    <t>HỒ THỊ HƯƠNG</t>
  </si>
  <si>
    <t>93404679</t>
  </si>
  <si>
    <t>25005231</t>
  </si>
  <si>
    <t>NGUYỄN LÊ HOÀNG PHÚC</t>
  </si>
  <si>
    <t>93404680</t>
  </si>
  <si>
    <t>25005232</t>
  </si>
  <si>
    <t>MAI THỊ LỆ HUYỀN</t>
  </si>
  <si>
    <t>93404681</t>
  </si>
  <si>
    <t>25005233</t>
  </si>
  <si>
    <t>LÊ NGỌC HUYỀN</t>
  </si>
  <si>
    <t>93404682</t>
  </si>
  <si>
    <t>25005248</t>
  </si>
  <si>
    <t>TRẦN THỊ TRƯỜNG XUÂN</t>
  </si>
  <si>
    <t>93404697</t>
  </si>
  <si>
    <t>25005251</t>
  </si>
  <si>
    <t>TRẦN NGỌC HƯNG</t>
  </si>
  <si>
    <t>93404700</t>
  </si>
  <si>
    <t>25005252</t>
  </si>
  <si>
    <t>HUỲNH THỊ HUYỀN TRÂN</t>
  </si>
  <si>
    <t>93404701</t>
  </si>
  <si>
    <t>25005254</t>
  </si>
  <si>
    <t>HỒ DŨNG THANH</t>
  </si>
  <si>
    <t>93404703</t>
  </si>
  <si>
    <t>U-2</t>
  </si>
  <si>
    <t>25005266</t>
  </si>
  <si>
    <t>93404715</t>
  </si>
  <si>
    <t>25005269</t>
  </si>
  <si>
    <t>NGUYỄN THỊ GẤM</t>
  </si>
  <si>
    <t>93404718</t>
  </si>
  <si>
    <t>25005271</t>
  </si>
  <si>
    <t>LÊ PHÚC HẬU</t>
  </si>
  <si>
    <t>93404720</t>
  </si>
  <si>
    <t>25005273</t>
  </si>
  <si>
    <t>LÊ PHAN TRÚC LINH</t>
  </si>
  <si>
    <t>93404722</t>
  </si>
  <si>
    <t>25005275</t>
  </si>
  <si>
    <t>PHẠM TẤN VĨ</t>
  </si>
  <si>
    <t>93404724</t>
  </si>
  <si>
    <t>25005276</t>
  </si>
  <si>
    <t>NGUYỄN THỊ CẨM PHƯƠNG</t>
  </si>
  <si>
    <t>93404725</t>
  </si>
  <si>
    <t>25005281</t>
  </si>
  <si>
    <t>KIỀU THỊ MIỀN</t>
  </si>
  <si>
    <t>93404730</t>
  </si>
  <si>
    <t xml:space="preserve">VN7043    </t>
  </si>
  <si>
    <t xml:space="preserve">VN1007    </t>
  </si>
  <si>
    <t xml:space="preserve">VN1071    </t>
  </si>
  <si>
    <t>Manufacturing Engineering</t>
  </si>
  <si>
    <t>25005285</t>
  </si>
  <si>
    <t>25005287</t>
  </si>
  <si>
    <t>25005293</t>
  </si>
  <si>
    <t>25005296</t>
  </si>
  <si>
    <t>25005297</t>
  </si>
  <si>
    <t>Check PC nữ</t>
  </si>
  <si>
    <t>Power Connect Total</t>
  </si>
  <si>
    <t>S-8</t>
  </si>
  <si>
    <t>U-8</t>
  </si>
  <si>
    <t>NGUYỄN THỊ KIM NGÂN</t>
  </si>
  <si>
    <t>93404734</t>
  </si>
  <si>
    <t>TRẦN THANH TUẤN</t>
  </si>
  <si>
    <t>93404736</t>
  </si>
  <si>
    <t>LÝ THỊ NGỌC LINH</t>
  </si>
  <si>
    <t>93404742</t>
  </si>
  <si>
    <t>PHẠM BẢO THIÊN</t>
  </si>
  <si>
    <t>93404745</t>
  </si>
  <si>
    <t>VÕ THỊ THU NGỌC</t>
  </si>
  <si>
    <t>93404746</t>
  </si>
  <si>
    <t>25005300</t>
  </si>
  <si>
    <t>NGUYỄN THỊ LÊ</t>
  </si>
  <si>
    <t>93404749</t>
  </si>
  <si>
    <t>25005301</t>
  </si>
  <si>
    <t>LÊ THỊ MỸ HẠNH</t>
  </si>
  <si>
    <t>93404750</t>
  </si>
  <si>
    <t>25005303</t>
  </si>
  <si>
    <t>NGUYỄN VĂN TRUNG</t>
  </si>
  <si>
    <t>93404752</t>
  </si>
  <si>
    <t>25005310</t>
  </si>
  <si>
    <t>NGUYỄN THỊ THƠM</t>
  </si>
  <si>
    <t>93404759</t>
  </si>
  <si>
    <t>25005312</t>
  </si>
  <si>
    <t>NGUYỄN THỊ VÂN</t>
  </si>
  <si>
    <t>93404761</t>
  </si>
  <si>
    <t>25005313</t>
  </si>
  <si>
    <t>ĐỖ HOÀNG PHÚC</t>
  </si>
  <si>
    <t>93404762</t>
  </si>
  <si>
    <t>25005314</t>
  </si>
  <si>
    <t>LÊ TRỌNG NGỌC NGHĨA</t>
  </si>
  <si>
    <t>00010311</t>
  </si>
  <si>
    <t>2.5</t>
  </si>
  <si>
    <t/>
  </si>
  <si>
    <t>A-7</t>
  </si>
  <si>
    <t>A-3.5</t>
  </si>
  <si>
    <t>St-8</t>
  </si>
  <si>
    <t>U-1</t>
  </si>
  <si>
    <t>26005315</t>
  </si>
  <si>
    <t>HUỲNH KHÁNH LINH</t>
  </si>
  <si>
    <t>00010337</t>
  </si>
  <si>
    <t>26005316</t>
  </si>
  <si>
    <t>TRỊNH MẠNH QUỲNH</t>
  </si>
  <si>
    <t>93404763</t>
  </si>
  <si>
    <t>26005317</t>
  </si>
  <si>
    <t>DƯƠNG ĐÌNH VŨ</t>
  </si>
  <si>
    <t>93404764</t>
  </si>
  <si>
    <t>26005318</t>
  </si>
  <si>
    <t>NGUYỄN TRUNG ĐỨC</t>
  </si>
  <si>
    <t>93404765</t>
  </si>
  <si>
    <t>26005319</t>
  </si>
  <si>
    <t>TÔ HỮU ĐỨC</t>
  </si>
  <si>
    <t>93404766</t>
  </si>
  <si>
    <t>26005320</t>
  </si>
  <si>
    <t>NGUYỄN THỊ THU THỦY</t>
  </si>
  <si>
    <t>93404767</t>
  </si>
  <si>
    <t>26005321</t>
  </si>
  <si>
    <t>HUỲNH THỊ ANH THƯ</t>
  </si>
  <si>
    <t>93404768</t>
  </si>
  <si>
    <t>26005325</t>
  </si>
  <si>
    <t>PHẠM NGUYỄN THANH HÙNG</t>
  </si>
  <si>
    <t>93404772</t>
  </si>
  <si>
    <t>26005327</t>
  </si>
  <si>
    <t>NGUYỄN GIA HUY</t>
  </si>
  <si>
    <t>93404774</t>
  </si>
  <si>
    <t>26005330</t>
  </si>
  <si>
    <t>93404777</t>
  </si>
  <si>
    <t>26005332</t>
  </si>
  <si>
    <t>TĂNG THỊ LIN ĐAN</t>
  </si>
  <si>
    <t>93404779</t>
  </si>
  <si>
    <t>26005333</t>
  </si>
  <si>
    <t>NGUYỄN THỊ MỘNG CẦM</t>
  </si>
  <si>
    <t>93404780</t>
  </si>
  <si>
    <t>26005335</t>
  </si>
  <si>
    <t>NGÔ ĐỨC ĐỊNH</t>
  </si>
  <si>
    <t>93404782</t>
  </si>
  <si>
    <t>26005336</t>
  </si>
  <si>
    <t>KA THI KIM PHƯƠNG</t>
  </si>
  <si>
    <t>93404783</t>
  </si>
  <si>
    <t>26005338</t>
  </si>
  <si>
    <t>NGUYỄN VĂN NHỊ</t>
  </si>
  <si>
    <t>26005341</t>
  </si>
  <si>
    <t>NGUYỄN THỊ KIỀU TIÊN</t>
  </si>
  <si>
    <t>93404788</t>
  </si>
  <si>
    <t>VN1008</t>
  </si>
  <si>
    <t>26005342</t>
  </si>
  <si>
    <t>TRẦN LÊ BÍCH NGÂN</t>
  </si>
  <si>
    <t>93404789</t>
  </si>
  <si>
    <t xml:space="preserve">VN1008    </t>
  </si>
  <si>
    <t>3.75</t>
  </si>
  <si>
    <t>THPT</t>
  </si>
  <si>
    <t>Trung cấp</t>
  </si>
  <si>
    <t>Cao đẳng</t>
  </si>
  <si>
    <t>Đại học</t>
  </si>
  <si>
    <t>X</t>
  </si>
  <si>
    <t>List nhân viên 40H, ko có lấy đồng phục từ NCC, nên phải note trong sheet "OUTS" là mượn đồng phục, để hệ thống ghi nhận không tính tiền thuê đồng phục từ NCC</t>
  </si>
  <si>
    <t>Gpr</t>
  </si>
  <si>
    <t>Gpr Total</t>
  </si>
  <si>
    <t>Giờ thưởng OT</t>
  </si>
  <si>
    <t>Tiền thưởng OT</t>
  </si>
  <si>
    <t>A-10</t>
  </si>
  <si>
    <t>S-10</t>
  </si>
  <si>
    <t>F-10</t>
  </si>
  <si>
    <t>St-10</t>
  </si>
  <si>
    <t>A-1.5</t>
  </si>
  <si>
    <t>Sc-10</t>
  </si>
  <si>
    <t>U-4</t>
  </si>
  <si>
    <t>U-0.75</t>
  </si>
  <si>
    <t>U-0.25</t>
  </si>
  <si>
    <t>C1</t>
  </si>
  <si>
    <t>C3</t>
  </si>
  <si>
    <t>1.75</t>
  </si>
  <si>
    <t>Quality Assurance Operator  - Incomming Inspector</t>
  </si>
  <si>
    <t>Trù giờ công</t>
  </si>
  <si>
    <t>ca</t>
  </si>
  <si>
    <t>Bù/trừ Phụ cấp</t>
  </si>
  <si>
    <t>Bù/Trừ lương khi nghỉ việc</t>
  </si>
  <si>
    <t>Tiền trợ cấp (Job Expand)/ Phụ cấp tạm thời</t>
  </si>
  <si>
    <t>ANNK-HR</t>
  </si>
  <si>
    <t>MEKONG SUBLABOR</t>
  </si>
  <si>
    <t>A-2.25</t>
  </si>
  <si>
    <t>Sc-8</t>
  </si>
  <si>
    <t>U-0.5</t>
  </si>
  <si>
    <t>26005345</t>
  </si>
  <si>
    <t>NGUYỄN NGỌC ẨN</t>
  </si>
  <si>
    <t>93404792</t>
  </si>
  <si>
    <t>26005346</t>
  </si>
  <si>
    <t>VÕ BÉ MẠI</t>
  </si>
  <si>
    <t>93404793</t>
  </si>
  <si>
    <t>VN1004</t>
  </si>
  <si>
    <t>26005349</t>
  </si>
  <si>
    <t>TÔ THỊ HƯỜNG</t>
  </si>
  <si>
    <t>93404796</t>
  </si>
  <si>
    <t>26005350</t>
  </si>
  <si>
    <t>NGUYỄN VĂN HÂN</t>
  </si>
  <si>
    <t>93404797</t>
  </si>
  <si>
    <t>26005351</t>
  </si>
  <si>
    <t>NGUYỄN VĂN THIỆN</t>
  </si>
  <si>
    <t>93404798</t>
  </si>
  <si>
    <t>26005352</t>
  </si>
  <si>
    <t>NGUYỄN THỊ MAI TRINH</t>
  </si>
  <si>
    <t>93404799</t>
  </si>
  <si>
    <t>26005353</t>
  </si>
  <si>
    <t>Ô VIỆT HÀ</t>
  </si>
  <si>
    <t>93404800</t>
  </si>
  <si>
    <t>26005354</t>
  </si>
  <si>
    <t>TRẦN THỊ TƯỜNG VÂN</t>
  </si>
  <si>
    <t>93404801</t>
  </si>
  <si>
    <t>26005355</t>
  </si>
  <si>
    <t>NGUYỄN THỊ THANH HÀ</t>
  </si>
  <si>
    <t>93404802</t>
  </si>
  <si>
    <t>26005358</t>
  </si>
  <si>
    <t>NGUYỄN THỊ HẢO</t>
  </si>
  <si>
    <t>93404805</t>
  </si>
  <si>
    <t>26005361</t>
  </si>
  <si>
    <t>TRẦN HOÀNG YẾN</t>
  </si>
  <si>
    <t>93404808</t>
  </si>
  <si>
    <t>26005362</t>
  </si>
  <si>
    <t>NGUYỄN THÀNH NGUYÊN PHÚC</t>
  </si>
  <si>
    <t>93404809</t>
  </si>
  <si>
    <t>26005363</t>
  </si>
  <si>
    <t>LÊ TUẤN LINH</t>
  </si>
  <si>
    <t>93404810</t>
  </si>
  <si>
    <t>26005364</t>
  </si>
  <si>
    <t>TRẦN MINH THƯƠNG</t>
  </si>
  <si>
    <t>26005365</t>
  </si>
  <si>
    <t>HÀ MỸ DUY</t>
  </si>
  <si>
    <t>93404812</t>
  </si>
  <si>
    <t>26005366</t>
  </si>
  <si>
    <t>TRƯƠNG THỊ QUỲNH NHƯ</t>
  </si>
  <si>
    <t>93404813</t>
  </si>
  <si>
    <t>U-9</t>
  </si>
  <si>
    <t>26005368</t>
  </si>
  <si>
    <t>NGUYỄN THỊ NGỌC THANH</t>
  </si>
  <si>
    <t>93404815</t>
  </si>
  <si>
    <t>26005369</t>
  </si>
  <si>
    <t>ĐOÀN THỊ NGỌC HÂN</t>
  </si>
  <si>
    <t>93404816</t>
  </si>
  <si>
    <t>26005372</t>
  </si>
  <si>
    <t>PHAN THỊ LAN DUY</t>
  </si>
  <si>
    <t>93404819</t>
  </si>
  <si>
    <t>26005374</t>
  </si>
  <si>
    <t>NGUYỄN THỊ KIM THI</t>
  </si>
  <si>
    <t>93404821</t>
  </si>
  <si>
    <t>26005375</t>
  </si>
  <si>
    <t>NINH NGUYỄN YẾN VY</t>
  </si>
  <si>
    <t>93404822</t>
  </si>
  <si>
    <t>26005377</t>
  </si>
  <si>
    <t>NGUYỄN NGỌC NHI</t>
  </si>
  <si>
    <t>93404824</t>
  </si>
  <si>
    <t>26005378</t>
  </si>
  <si>
    <t>LÊ THỊ QUỲNH MY</t>
  </si>
  <si>
    <t>93404825</t>
  </si>
  <si>
    <t>26005379</t>
  </si>
  <si>
    <t>LƯU THANH THẢO</t>
  </si>
  <si>
    <t>93404826</t>
  </si>
  <si>
    <t>26005380</t>
  </si>
  <si>
    <t>NGUYỄN HOÀNG THUỶ TIÊN</t>
  </si>
  <si>
    <t>93404827</t>
  </si>
  <si>
    <t>26005382</t>
  </si>
  <si>
    <t>BÙI THỊ NGỌC TRANG</t>
  </si>
  <si>
    <t>93404829</t>
  </si>
  <si>
    <t>26005384</t>
  </si>
  <si>
    <t>LÊ THỊ THANH MAI</t>
  </si>
  <si>
    <t>93404831</t>
  </si>
  <si>
    <t>26005385</t>
  </si>
  <si>
    <t>LÊ TRUNG TÍN</t>
  </si>
  <si>
    <t>93404832</t>
  </si>
  <si>
    <t>26005387</t>
  </si>
  <si>
    <t>NGUYỄN NGỌC HẬU</t>
  </si>
  <si>
    <t>93404834</t>
  </si>
  <si>
    <t>26005388</t>
  </si>
  <si>
    <t>TRƯƠNG BÁ ĐỨC</t>
  </si>
  <si>
    <t>93404835</t>
  </si>
  <si>
    <t>26005389</t>
  </si>
  <si>
    <t>TRƯƠNG THỊ RIÊN</t>
  </si>
  <si>
    <t>93404836</t>
  </si>
  <si>
    <t>26005390</t>
  </si>
  <si>
    <t>HUỲNH MINH TUẤN</t>
  </si>
  <si>
    <t>93404837</t>
  </si>
  <si>
    <t>26005391</t>
  </si>
  <si>
    <t>NGUYỄN THANH TUẤN</t>
  </si>
  <si>
    <t>93404838</t>
  </si>
  <si>
    <t>26005393</t>
  </si>
  <si>
    <t>TRẦN THỊ MỸ TIÊN</t>
  </si>
  <si>
    <t>93404840</t>
  </si>
  <si>
    <t>26005394</t>
  </si>
  <si>
    <t>ĐÀO MINH TUẤN</t>
  </si>
  <si>
    <t>93404841</t>
  </si>
  <si>
    <t>26005397</t>
  </si>
  <si>
    <t>VŨ MINH HIẾU</t>
  </si>
  <si>
    <t>93404844</t>
  </si>
  <si>
    <t>26005399</t>
  </si>
  <si>
    <t>HUỲNH THANH PHƯỚC</t>
  </si>
  <si>
    <t>93404846</t>
  </si>
  <si>
    <t>26005401</t>
  </si>
  <si>
    <t>LÊ HOÀI TÂM</t>
  </si>
  <si>
    <t>93404848</t>
  </si>
  <si>
    <t>26005402</t>
  </si>
  <si>
    <t>LÊ THỊ HỒNG PHÚC</t>
  </si>
  <si>
    <t>93404849</t>
  </si>
  <si>
    <t>26005404</t>
  </si>
  <si>
    <t>NGUYỄN THỊ TRINH NỮ</t>
  </si>
  <si>
    <t>93404851</t>
  </si>
  <si>
    <t>26005406</t>
  </si>
  <si>
    <t>THANH HOÀNG TRANG HẠNH</t>
  </si>
  <si>
    <t>93404853</t>
  </si>
  <si>
    <t>26005407</t>
  </si>
  <si>
    <t>LÊ XUÂN TÂY</t>
  </si>
  <si>
    <t>93404854</t>
  </si>
  <si>
    <t>26005408</t>
  </si>
  <si>
    <t>LÊ THỊ HỒNG</t>
  </si>
  <si>
    <t>93404855</t>
  </si>
  <si>
    <t>26005409</t>
  </si>
  <si>
    <t>TRẦN THỊ TỐ QUYÊN</t>
  </si>
  <si>
    <t>93404856</t>
  </si>
  <si>
    <t>26005410</t>
  </si>
  <si>
    <t>NGUYỄN HỒNG QUYÊN</t>
  </si>
  <si>
    <t>93404857</t>
  </si>
  <si>
    <t>26005412</t>
  </si>
  <si>
    <t>THÁI ĐỨC HẬU</t>
  </si>
  <si>
    <t>93404859</t>
  </si>
  <si>
    <t>26005413</t>
  </si>
  <si>
    <t>HUỲNH TẤN LỰC</t>
  </si>
  <si>
    <t>93404860</t>
  </si>
  <si>
    <t>26005414</t>
  </si>
  <si>
    <t>LƯƠNG THANH PHỤNG</t>
  </si>
  <si>
    <t>93404861</t>
  </si>
  <si>
    <t>26005415</t>
  </si>
  <si>
    <t>NGUYỄN ĐỨC LƯƠNG</t>
  </si>
  <si>
    <t>93404862</t>
  </si>
  <si>
    <t>26005417</t>
  </si>
  <si>
    <t>VÕ THỊ THƠ</t>
  </si>
  <si>
    <t>93404864</t>
  </si>
  <si>
    <t>26005418</t>
  </si>
  <si>
    <t>ĐỖ NGỌC ĐẠT</t>
  </si>
  <si>
    <t>26005419</t>
  </si>
  <si>
    <t>HÀ THỊ HUYỀN TRANG</t>
  </si>
  <si>
    <t>93404866</t>
  </si>
  <si>
    <t>26005424</t>
  </si>
  <si>
    <t>NGUYỄN VĂN MƯỜI</t>
  </si>
  <si>
    <t>93404871</t>
  </si>
  <si>
    <t>26005425</t>
  </si>
  <si>
    <t>H ' MAI HWING</t>
  </si>
  <si>
    <t>93404872</t>
  </si>
  <si>
    <t>26005426</t>
  </si>
  <si>
    <t>H ' HÒA HWING</t>
  </si>
  <si>
    <t>93404873</t>
  </si>
  <si>
    <t>26005427</t>
  </si>
  <si>
    <t>NGUYỄN THẾ LỮ</t>
  </si>
  <si>
    <t>93404874</t>
  </si>
  <si>
    <t>26005431</t>
  </si>
  <si>
    <t>NGUYỄN MỸ HẰNG</t>
  </si>
  <si>
    <t>93404878</t>
  </si>
  <si>
    <t>26005433</t>
  </si>
  <si>
    <t>NGUYỄN THỊ THẢO</t>
  </si>
  <si>
    <t>93404880</t>
  </si>
  <si>
    <t>26005435</t>
  </si>
  <si>
    <t>TRẦN TRUNG TÍN</t>
  </si>
  <si>
    <t>93404882</t>
  </si>
  <si>
    <t>26005437</t>
  </si>
  <si>
    <t>NGUYỄN NA NA</t>
  </si>
  <si>
    <t>93404884</t>
  </si>
  <si>
    <t>26005438</t>
  </si>
  <si>
    <t>LÊ TRỌNG NHÂN</t>
  </si>
  <si>
    <t>93404885</t>
  </si>
  <si>
    <t>26005446</t>
  </si>
  <si>
    <t>NGUYỄN VĂN THAN</t>
  </si>
  <si>
    <t>93404893</t>
  </si>
  <si>
    <t>26005449</t>
  </si>
  <si>
    <t>NGUYỄN THỊ BÍCH HIÊN</t>
  </si>
  <si>
    <t>93404896</t>
  </si>
  <si>
    <t>26005450</t>
  </si>
  <si>
    <t>LÊ NGUYỄN HÀ MY</t>
  </si>
  <si>
    <t>93404897</t>
  </si>
  <si>
    <t>26005451</t>
  </si>
  <si>
    <t>PHÚ NGỌC ANH THƯ</t>
  </si>
  <si>
    <t>93404898</t>
  </si>
  <si>
    <t>26005452</t>
  </si>
  <si>
    <t>TRƯƠNG NGỌC VIÊN</t>
  </si>
  <si>
    <t>93404899</t>
  </si>
  <si>
    <t>26005454</t>
  </si>
  <si>
    <t>TRẦN NGỌC BÍCH</t>
  </si>
  <si>
    <t>93404901</t>
  </si>
  <si>
    <t>26005457</t>
  </si>
  <si>
    <t>HUỲNH THANH XUÂN</t>
  </si>
  <si>
    <t>93404904</t>
  </si>
  <si>
    <t>26005459</t>
  </si>
  <si>
    <t>LƯƠNG ANH CHÍNH</t>
  </si>
  <si>
    <t>93404906</t>
  </si>
  <si>
    <t>26005463</t>
  </si>
  <si>
    <t>NGUYỄN VĂN THÂM</t>
  </si>
  <si>
    <t>93404910</t>
  </si>
  <si>
    <t>26005464</t>
  </si>
  <si>
    <t>PHẠM THỊ THU TRANG</t>
  </si>
  <si>
    <t>93404911</t>
  </si>
  <si>
    <t>26005467</t>
  </si>
  <si>
    <t>NGUYỄN THANH NHẬN</t>
  </si>
  <si>
    <t>93404914</t>
  </si>
  <si>
    <t>26005469</t>
  </si>
  <si>
    <t>THÁI QUỲNH NHƯ</t>
  </si>
  <si>
    <t>93404916</t>
  </si>
  <si>
    <t>26005470</t>
  </si>
  <si>
    <t>LÊ THỊ HẠNH</t>
  </si>
  <si>
    <t>93404917</t>
  </si>
  <si>
    <t>26005472</t>
  </si>
  <si>
    <t>NGUYỄN NHẤT TRÍ</t>
  </si>
  <si>
    <t>93404919</t>
  </si>
  <si>
    <t>26005475</t>
  </si>
  <si>
    <t>NGUYỄN THỊ BÍCH</t>
  </si>
  <si>
    <t>93404921</t>
  </si>
  <si>
    <t>26005479</t>
  </si>
  <si>
    <t>ĐOÀN VĂN DANH</t>
  </si>
  <si>
    <t>93404925</t>
  </si>
  <si>
    <t>26005481</t>
  </si>
  <si>
    <t>TRẦN THỊ THU NGÂN</t>
  </si>
  <si>
    <t>26005482</t>
  </si>
  <si>
    <t>ĐỖ CHÍ HIẾU</t>
  </si>
  <si>
    <t>93404928</t>
  </si>
  <si>
    <t>26005483</t>
  </si>
  <si>
    <t>LÊ THỊ THÙY LINH</t>
  </si>
  <si>
    <t>93404929</t>
  </si>
  <si>
    <t>26005484</t>
  </si>
  <si>
    <t>NGUYỄN THỊ THÙY TIÊN</t>
  </si>
  <si>
    <t>93404930</t>
  </si>
  <si>
    <t>26005485</t>
  </si>
  <si>
    <t>NGÔ THANH NGÂN</t>
  </si>
  <si>
    <t>93404931</t>
  </si>
  <si>
    <t>26005487</t>
  </si>
  <si>
    <t>NGUYỄN TUẤN KHANH</t>
  </si>
  <si>
    <t>93404933</t>
  </si>
  <si>
    <t>26005488</t>
  </si>
  <si>
    <t>MAI ĐÔNG PHƯƠNG</t>
  </si>
  <si>
    <t>93404934</t>
  </si>
  <si>
    <t>26005489</t>
  </si>
  <si>
    <t>TRỊNH THỊ CẨM LY</t>
  </si>
  <si>
    <t>93404935</t>
  </si>
  <si>
    <t>7.5</t>
  </si>
  <si>
    <t>Quality Assurance</t>
  </si>
  <si>
    <t>Phí công đoàn 2%</t>
  </si>
  <si>
    <t>Bù lương</t>
  </si>
  <si>
    <t>A-3.25</t>
  </si>
  <si>
    <t>MF-10</t>
  </si>
  <si>
    <t>26005474</t>
  </si>
  <si>
    <t>NGUYỄN THỊ TRƯỜNG AN</t>
  </si>
  <si>
    <t>00010418</t>
  </si>
  <si>
    <t>26005492</t>
  </si>
  <si>
    <t>TÀI THỊ KIỀU DUYÊN</t>
  </si>
  <si>
    <t>93404938</t>
  </si>
  <si>
    <t>26005495</t>
  </si>
  <si>
    <t>ĐỖ HOÀNG TUẤN</t>
  </si>
  <si>
    <t>93404941</t>
  </si>
  <si>
    <t>26005496</t>
  </si>
  <si>
    <t>NGUYỄN PHƯƠNG THẢO VY</t>
  </si>
  <si>
    <t>93404942</t>
  </si>
  <si>
    <t>26005497</t>
  </si>
  <si>
    <t>LÊ THỊ MỸ LINH</t>
  </si>
  <si>
    <t>93404943</t>
  </si>
  <si>
    <t>VÕ THỊ MỸ TIÊN</t>
  </si>
  <si>
    <t>26005499</t>
  </si>
  <si>
    <t>HUỲNH NHÃ</t>
  </si>
  <si>
    <t>93404945</t>
  </si>
  <si>
    <t>26005500</t>
  </si>
  <si>
    <t>LÊ MINH LỄ</t>
  </si>
  <si>
    <t>93404946</t>
  </si>
  <si>
    <t>26005501</t>
  </si>
  <si>
    <t>TRẦN DIỆU LINH</t>
  </si>
  <si>
    <t>93404947</t>
  </si>
  <si>
    <t>26005502</t>
  </si>
  <si>
    <t>NGUYỄN THỊ TRÚC LINH</t>
  </si>
  <si>
    <t>93404948</t>
  </si>
  <si>
    <t>26005504</t>
  </si>
  <si>
    <t>DƯƠNG VĂN BẢO</t>
  </si>
  <si>
    <t>93404950</t>
  </si>
  <si>
    <t>26005505</t>
  </si>
  <si>
    <t>NGUYỄN NGỌC TUYẾT NHI</t>
  </si>
  <si>
    <t>93404951</t>
  </si>
  <si>
    <t>26005507</t>
  </si>
  <si>
    <t>MAI THỊ BÍCH LOAN</t>
  </si>
  <si>
    <t>93404953</t>
  </si>
  <si>
    <t>26005509</t>
  </si>
  <si>
    <t>NGÔ THỤY THANH THẢO</t>
  </si>
  <si>
    <t>93404955</t>
  </si>
  <si>
    <t>26005511</t>
  </si>
  <si>
    <t>LÊ VĂN SƠN</t>
  </si>
  <si>
    <t>93404957</t>
  </si>
  <si>
    <t>26005513</t>
  </si>
  <si>
    <t>KIỀU THỊ KIM HƯƠNG</t>
  </si>
  <si>
    <t>93404959</t>
  </si>
  <si>
    <t>26005514</t>
  </si>
  <si>
    <t>NGUYỄN HỒNG THANH</t>
  </si>
  <si>
    <t>93404960</t>
  </si>
  <si>
    <t>26005517</t>
  </si>
  <si>
    <t>TRẦN THỊ MỸ</t>
  </si>
  <si>
    <t>93404963</t>
  </si>
  <si>
    <t>26005518</t>
  </si>
  <si>
    <t>ĐẶNG MAI ĐÌNH</t>
  </si>
  <si>
    <t>93404964</t>
  </si>
  <si>
    <t>26005519</t>
  </si>
  <si>
    <t>NGUYỄN THỊ CẨM</t>
  </si>
  <si>
    <t>93404965</t>
  </si>
  <si>
    <t>26005521</t>
  </si>
  <si>
    <t>NGUYỄN THÀNH NHÂN</t>
  </si>
  <si>
    <t>26005528</t>
  </si>
  <si>
    <t>TẠ QUANG THÀNH</t>
  </si>
  <si>
    <t>93404974</t>
  </si>
  <si>
    <t>26005529</t>
  </si>
  <si>
    <t>NGUYỄN THỊ LONG PHỤNG</t>
  </si>
  <si>
    <t>93404975</t>
  </si>
  <si>
    <t>26005532</t>
  </si>
  <si>
    <t>NGUYỄN THỊ THANH LƯƠNG</t>
  </si>
  <si>
    <t>93404978</t>
  </si>
  <si>
    <t>26005533</t>
  </si>
  <si>
    <t>VÕ MINH NHỰT HÀO</t>
  </si>
  <si>
    <t>26005536</t>
  </si>
  <si>
    <t>LÊ QUỐC CƯỜNG</t>
  </si>
  <si>
    <t>93404982</t>
  </si>
  <si>
    <t>26005537</t>
  </si>
  <si>
    <t>NGUYỄN CHÍ THÔNG</t>
  </si>
  <si>
    <t>26005538</t>
  </si>
  <si>
    <t>93404984</t>
  </si>
  <si>
    <t>26005539</t>
  </si>
  <si>
    <t>VŨ THỊ HÒA</t>
  </si>
  <si>
    <t>93404985</t>
  </si>
  <si>
    <t>26005540</t>
  </si>
  <si>
    <t>HỒ NGỌC LAN ANH</t>
  </si>
  <si>
    <t>93404986</t>
  </si>
  <si>
    <t>26005541</t>
  </si>
  <si>
    <t>ĐINH HOÀNG NGỌC</t>
  </si>
  <si>
    <t>93404987</t>
  </si>
  <si>
    <t>26005542</t>
  </si>
  <si>
    <t>DƯƠNG THỊ NGỌC HÀ</t>
  </si>
  <si>
    <t>93404988</t>
  </si>
  <si>
    <t>26005544</t>
  </si>
  <si>
    <t>NGUYỄN HÀ TIÊN</t>
  </si>
  <si>
    <t>93404990</t>
  </si>
  <si>
    <t>26005545</t>
  </si>
  <si>
    <t>BÙI GIA HUY</t>
  </si>
  <si>
    <t>93404991</t>
  </si>
  <si>
    <t>26005546</t>
  </si>
  <si>
    <t>NGUYỄN QUỐC HUY</t>
  </si>
  <si>
    <t>93404992</t>
  </si>
  <si>
    <t>26005548</t>
  </si>
  <si>
    <t>NGUYỄN QUYẾT TRUNG</t>
  </si>
  <si>
    <t>93404994</t>
  </si>
  <si>
    <t>26005549</t>
  </si>
  <si>
    <t>NGUYỄN THỊ DIỄM</t>
  </si>
  <si>
    <t>93404995</t>
  </si>
  <si>
    <t>26005550</t>
  </si>
  <si>
    <t>NGUYỄN THỊ HỒNG HẬU</t>
  </si>
  <si>
    <t>93404996</t>
  </si>
  <si>
    <t>26005551</t>
  </si>
  <si>
    <t>NGUYỄN THỊ HUỲNH NHƯ</t>
  </si>
  <si>
    <t>93404997</t>
  </si>
  <si>
    <t>26005553</t>
  </si>
  <si>
    <t>NGUYỄN THỊ SEN</t>
  </si>
  <si>
    <t>93404999</t>
  </si>
  <si>
    <t>26005554</t>
  </si>
  <si>
    <t>NGUYỄN THỊ TÚ QUYÊN</t>
  </si>
  <si>
    <t>93405000</t>
  </si>
  <si>
    <t>26005555</t>
  </si>
  <si>
    <t>PHAN THỊ KIM NGÂN</t>
  </si>
  <si>
    <t>93405001</t>
  </si>
  <si>
    <t>26005556</t>
  </si>
  <si>
    <t>THÀNH THẬP Ý NHƯ</t>
  </si>
  <si>
    <t>93405002</t>
  </si>
  <si>
    <t>26005557</t>
  </si>
  <si>
    <t>TRẦN TIẾN ĐẠT</t>
  </si>
  <si>
    <t>93405003</t>
  </si>
  <si>
    <t>26005558</t>
  </si>
  <si>
    <t>NGUYỄN HOÀNG CƯỜNG</t>
  </si>
  <si>
    <t>93405004</t>
  </si>
  <si>
    <t>26005560</t>
  </si>
  <si>
    <t>TRƯƠNG THỊ THỦY TIÊN</t>
  </si>
  <si>
    <t>93405006</t>
  </si>
  <si>
    <t>Mekong Sublabor</t>
  </si>
  <si>
    <t>26005561</t>
  </si>
  <si>
    <t>93405007</t>
  </si>
  <si>
    <t>26005563</t>
  </si>
  <si>
    <t>NGUYỄN THANH SANG</t>
  </si>
  <si>
    <t>93405009</t>
  </si>
  <si>
    <t>26005564</t>
  </si>
  <si>
    <t>NGUYỄN SỸ THĂNG</t>
  </si>
  <si>
    <t>93405010</t>
  </si>
  <si>
    <t>26005565</t>
  </si>
  <si>
    <t>HUỲNH KIM TRÃI</t>
  </si>
  <si>
    <t>93405011</t>
  </si>
  <si>
    <t>26005566</t>
  </si>
  <si>
    <t>PHẠM QUANG SANG</t>
  </si>
  <si>
    <t>93405012</t>
  </si>
  <si>
    <t>26005567</t>
  </si>
  <si>
    <t>CAO QUỐC TIẾN</t>
  </si>
  <si>
    <t>26005570</t>
  </si>
  <si>
    <t>GIANG THỊ KHÁNH NHƯ</t>
  </si>
  <si>
    <t>93405016</t>
  </si>
  <si>
    <t>26005571</t>
  </si>
  <si>
    <t>LÊ THỊ KIM NGÂN</t>
  </si>
  <si>
    <t>93405017</t>
  </si>
  <si>
    <t>26005572</t>
  </si>
  <si>
    <t>NGUYỄN LÊ TUYẾT HOA</t>
  </si>
  <si>
    <t>93405018</t>
  </si>
  <si>
    <t>26005576</t>
  </si>
  <si>
    <t>TRẦN THỊ HUỲNH NGA</t>
  </si>
  <si>
    <t>93405022</t>
  </si>
  <si>
    <t>26005577</t>
  </si>
  <si>
    <t>ĐỖ QUANG TÚ</t>
  </si>
  <si>
    <t>93405023</t>
  </si>
  <si>
    <t>26005578</t>
  </si>
  <si>
    <t>ĐOÀN MINH SANG</t>
  </si>
  <si>
    <t>93405024</t>
  </si>
  <si>
    <t>26005579</t>
  </si>
  <si>
    <t>LÊ NHÃ QUYÊN</t>
  </si>
  <si>
    <t>93405025</t>
  </si>
  <si>
    <t>26005580</t>
  </si>
  <si>
    <t>LÊ YẾN THANH</t>
  </si>
  <si>
    <t>93405026</t>
  </si>
  <si>
    <t>26005581</t>
  </si>
  <si>
    <t>NGUYỄN HỮU BÌNH</t>
  </si>
  <si>
    <t>93405027</t>
  </si>
  <si>
    <t>26005582</t>
  </si>
  <si>
    <t>NGUYỄN THỊ LAN</t>
  </si>
  <si>
    <t>93405028</t>
  </si>
  <si>
    <t>26005584</t>
  </si>
  <si>
    <t>PHAN HUY ĐỨC</t>
  </si>
  <si>
    <t>93405030</t>
  </si>
  <si>
    <t>26005585</t>
  </si>
  <si>
    <t>QUÁCH DỰ HÀO</t>
  </si>
  <si>
    <t>93405031</t>
  </si>
  <si>
    <t>C4</t>
  </si>
  <si>
    <t>C5</t>
  </si>
  <si>
    <t>1.25</t>
  </si>
  <si>
    <t>Research &amp; Development</t>
  </si>
  <si>
    <t>Thưởng giới thiệu NV thời vụ</t>
  </si>
  <si>
    <t>Thưởng NV nhận việc</t>
  </si>
  <si>
    <t>MEKONG SUBLABOR Total</t>
  </si>
  <si>
    <t>VN3001</t>
  </si>
  <si>
    <t>8.18</t>
  </si>
  <si>
    <t>A-6.75</t>
  </si>
  <si>
    <t>U-12</t>
  </si>
  <si>
    <t>U-8.5</t>
  </si>
  <si>
    <t>U-1.5</t>
  </si>
  <si>
    <t>26005587</t>
  </si>
  <si>
    <t>ĐỖ TẤN THỌ</t>
  </si>
  <si>
    <t>PL</t>
  </si>
  <si>
    <t>00010564</t>
  </si>
  <si>
    <t>VN1033</t>
  </si>
  <si>
    <t>26005588</t>
  </si>
  <si>
    <t>TRẦN NGỌC LINH</t>
  </si>
  <si>
    <t>93405033</t>
  </si>
  <si>
    <t>26005589</t>
  </si>
  <si>
    <t>VÕ THỊ HỒNG YẾN</t>
  </si>
  <si>
    <t>93405034</t>
  </si>
  <si>
    <t>26005590</t>
  </si>
  <si>
    <t>TRẦN THỊ THANH PHƯỢNG</t>
  </si>
  <si>
    <t>93405035</t>
  </si>
  <si>
    <t>26005591</t>
  </si>
  <si>
    <t>VÕ KIM NGỌC</t>
  </si>
  <si>
    <t>93405036</t>
  </si>
  <si>
    <t>26005593</t>
  </si>
  <si>
    <t>NGUYỄN HỒNG THIÊN KIM</t>
  </si>
  <si>
    <t>93405038</t>
  </si>
  <si>
    <t>26005594</t>
  </si>
  <si>
    <t>DƯƠNG HỒNG PHÁT</t>
  </si>
  <si>
    <t>93405039</t>
  </si>
  <si>
    <t>26005595</t>
  </si>
  <si>
    <t>TRẦN NGUYỄN LAN TRINH</t>
  </si>
  <si>
    <t>93405040</t>
  </si>
  <si>
    <t>26005596</t>
  </si>
  <si>
    <t>TRƯƠNG THỊ KIM PHỤNG</t>
  </si>
  <si>
    <t>93405041</t>
  </si>
  <si>
    <t>26005597</t>
  </si>
  <si>
    <t>CAO ĐÀM CẨM HƯƠNG</t>
  </si>
  <si>
    <t>93405042</t>
  </si>
  <si>
    <t>26005598</t>
  </si>
  <si>
    <t>ĐÀO THỊ QUỲNH MI</t>
  </si>
  <si>
    <t>93405043</t>
  </si>
  <si>
    <t>26005599</t>
  </si>
  <si>
    <t>NGUYỄN PHẠM HOÀNG KHÔI</t>
  </si>
  <si>
    <t>26005600</t>
  </si>
  <si>
    <t>HỒ THANH TIÊN</t>
  </si>
  <si>
    <t>93405045</t>
  </si>
  <si>
    <t>26005601</t>
  </si>
  <si>
    <t>NGUYỄN HỒNG THÚY</t>
  </si>
  <si>
    <t>93405046</t>
  </si>
  <si>
    <t>26005604</t>
  </si>
  <si>
    <t>LÝ THỊ TUYẾT PHƯƠNG</t>
  </si>
  <si>
    <t>93405049</t>
  </si>
  <si>
    <t>26005605</t>
  </si>
  <si>
    <t>NGUYỄN NỮ LINH NHI</t>
  </si>
  <si>
    <t>93405050</t>
  </si>
  <si>
    <t>26005606</t>
  </si>
  <si>
    <t>NGUYỄN VIỆT ANH</t>
  </si>
  <si>
    <t>93405051</t>
  </si>
  <si>
    <t>26005607</t>
  </si>
  <si>
    <t>PHẠM LÊ NGỌC DUNG</t>
  </si>
  <si>
    <t>93405052</t>
  </si>
  <si>
    <t>26005608</t>
  </si>
  <si>
    <t>NGUYỄN HOÀNG YẾN</t>
  </si>
  <si>
    <t>93405053</t>
  </si>
  <si>
    <t>26005609</t>
  </si>
  <si>
    <t>HỒ THỊ MỸ NAM</t>
  </si>
  <si>
    <t>93405054</t>
  </si>
  <si>
    <t>26005610</t>
  </si>
  <si>
    <t>TRẦN YẾN DƯƠNG</t>
  </si>
  <si>
    <t>93405055</t>
  </si>
  <si>
    <t>26005611</t>
  </si>
  <si>
    <t>LÊ TUẤN KIỆT</t>
  </si>
  <si>
    <t>93405056</t>
  </si>
  <si>
    <t>26005613</t>
  </si>
  <si>
    <t>LÊ NGỌC MỸ UYÊN</t>
  </si>
  <si>
    <t>93405058</t>
  </si>
  <si>
    <t>26005614</t>
  </si>
  <si>
    <t>LÊ THỊ KIM THÀNH</t>
  </si>
  <si>
    <t>93405059</t>
  </si>
  <si>
    <t>26005615</t>
  </si>
  <si>
    <t>LÊ THỤY HOÀNG KHUÊ</t>
  </si>
  <si>
    <t>93405060</t>
  </si>
  <si>
    <t>26005616</t>
  </si>
  <si>
    <t>NGUYỄN DUY ĐĂNG</t>
  </si>
  <si>
    <t>93405061</t>
  </si>
  <si>
    <t>26005617</t>
  </si>
  <si>
    <t>NGUYỄN THỊ ÁNH TUYẾT</t>
  </si>
  <si>
    <t>93405062</t>
  </si>
  <si>
    <t>26005618</t>
  </si>
  <si>
    <t>NGUYỄN THỊ HỒNG NHUNG</t>
  </si>
  <si>
    <t>93405063</t>
  </si>
  <si>
    <t>NGUYỄN HUỲNH PHƯƠNG TRINH</t>
  </si>
  <si>
    <t>26005620</t>
  </si>
  <si>
    <t>PHẠM NGUYỄN ANH THƯ</t>
  </si>
  <si>
    <t>93405065</t>
  </si>
  <si>
    <t>26005621</t>
  </si>
  <si>
    <t>PHẠM THỊ KIỀU LINH</t>
  </si>
  <si>
    <t>93405066</t>
  </si>
  <si>
    <t>26005622</t>
  </si>
  <si>
    <t>TRẦN DỈ</t>
  </si>
  <si>
    <t>93405067</t>
  </si>
  <si>
    <t>26005623</t>
  </si>
  <si>
    <t>TRẦN THỊ HOÀI PHƯƠNG</t>
  </si>
  <si>
    <t>93405068</t>
  </si>
  <si>
    <t>26005624</t>
  </si>
  <si>
    <t>TRƯƠNG THẢO NGỌC</t>
  </si>
  <si>
    <t>26005625</t>
  </si>
  <si>
    <t>ĐẶNG THỊ MINH TRIỀU</t>
  </si>
  <si>
    <t>HHS</t>
  </si>
  <si>
    <t>93405070</t>
  </si>
  <si>
    <t>26005626</t>
  </si>
  <si>
    <t>PHAN THỊ VÂN ANH</t>
  </si>
  <si>
    <t>93405071</t>
  </si>
  <si>
    <t>26005627</t>
  </si>
  <si>
    <t>LÊ THỊ VI NA</t>
  </si>
  <si>
    <t>93405072</t>
  </si>
  <si>
    <t>26005629</t>
  </si>
  <si>
    <t>NGUYỄN THỊ CẨM TÚ</t>
  </si>
  <si>
    <t>93405074</t>
  </si>
  <si>
    <t>26005630</t>
  </si>
  <si>
    <t>PHẠM HOÀNG YẾN VY</t>
  </si>
  <si>
    <t>93405075</t>
  </si>
  <si>
    <t>26005631</t>
  </si>
  <si>
    <t>PHẠM THỊ HÀ</t>
  </si>
  <si>
    <t>93405076</t>
  </si>
  <si>
    <t>26005632</t>
  </si>
  <si>
    <t>NGUYỄN NAM THÙY TRINH</t>
  </si>
  <si>
    <t>26005634</t>
  </si>
  <si>
    <t>HỒ KIM TRÍ</t>
  </si>
  <si>
    <t>93405079</t>
  </si>
  <si>
    <t>26005635</t>
  </si>
  <si>
    <t>LÊ LÂM QUÍ</t>
  </si>
  <si>
    <t>93405080</t>
  </si>
  <si>
    <t>26005636</t>
  </si>
  <si>
    <t>NGUYỄN MINH MẪN</t>
  </si>
  <si>
    <t>26005637</t>
  </si>
  <si>
    <t>LÊ THỊ HỒNG THU</t>
  </si>
  <si>
    <t>93405082</t>
  </si>
  <si>
    <t>26005638</t>
  </si>
  <si>
    <t>VĂN THỊ NGỌC CHÍNH</t>
  </si>
  <si>
    <t>93405083</t>
  </si>
  <si>
    <t>26005639</t>
  </si>
  <si>
    <t>TRẦN NỮ THANH THẢO</t>
  </si>
  <si>
    <t>93405084</t>
  </si>
  <si>
    <t>26005640</t>
  </si>
  <si>
    <t>NGUYỄN CAO SÁNG</t>
  </si>
  <si>
    <t>93405085</t>
  </si>
  <si>
    <t>26005642</t>
  </si>
  <si>
    <t>VÕ HOÀNG THÚY AN</t>
  </si>
  <si>
    <t>93405087</t>
  </si>
  <si>
    <t>26005643</t>
  </si>
  <si>
    <t>HOÀNG ĐÌNH KHÁNH</t>
  </si>
  <si>
    <t>93405088</t>
  </si>
  <si>
    <t>26005645</t>
  </si>
  <si>
    <t>THẠCH THỊ PHỤNG</t>
  </si>
  <si>
    <t>93405090</t>
  </si>
  <si>
    <t>26005647</t>
  </si>
  <si>
    <t>NGUYỄN VĂN BẢO</t>
  </si>
  <si>
    <t>26005648</t>
  </si>
  <si>
    <t>NGUYỄN VĂN LÊ PHƯỚC</t>
  </si>
  <si>
    <t>93405093</t>
  </si>
  <si>
    <t>26005650</t>
  </si>
  <si>
    <t>NGUYỄN CÔNG SƠN</t>
  </si>
  <si>
    <t>93405095</t>
  </si>
  <si>
    <t>26005651</t>
  </si>
  <si>
    <t>TRẦN THỊ KIM NGÂN</t>
  </si>
  <si>
    <t>26005652</t>
  </si>
  <si>
    <t>LÊ ĐỨC THIỆN</t>
  </si>
  <si>
    <t>93405097</t>
  </si>
  <si>
    <t>26005653</t>
  </si>
  <si>
    <t>NGUYỄN TRẦN ANH THƯ</t>
  </si>
  <si>
    <t>93405098</t>
  </si>
  <si>
    <t>26005654</t>
  </si>
  <si>
    <t>HUỲNH THỊ THANH THẢO</t>
  </si>
  <si>
    <t>93405099</t>
  </si>
  <si>
    <t>26005655</t>
  </si>
  <si>
    <t>ĐẶNG NGÔ GIANG TỊNH</t>
  </si>
  <si>
    <t>26005656</t>
  </si>
  <si>
    <t>ĐOÀN THỊ HOÀI THƯƠNG</t>
  </si>
  <si>
    <t>93405101</t>
  </si>
  <si>
    <t>26005657</t>
  </si>
  <si>
    <t>LÊ THỊ NHƯ YẾN</t>
  </si>
  <si>
    <t>26005658</t>
  </si>
  <si>
    <t>93405103</t>
  </si>
  <si>
    <t>26005659</t>
  </si>
  <si>
    <t>NGUYỄN VĂN KHANH</t>
  </si>
  <si>
    <t>93405104</t>
  </si>
  <si>
    <t>26005660</t>
  </si>
  <si>
    <t>TRẦN MINH TRỌNG</t>
  </si>
  <si>
    <t>93405105</t>
  </si>
  <si>
    <t>26005661</t>
  </si>
  <si>
    <t>TRẦN THỊ THU TRANG</t>
  </si>
  <si>
    <t>93405106</t>
  </si>
  <si>
    <t>26005662</t>
  </si>
  <si>
    <t>DANH CHÍ HẢI</t>
  </si>
  <si>
    <t>93405107</t>
  </si>
  <si>
    <t>26005663</t>
  </si>
  <si>
    <t>PHẠM HOÀNG DUYÊN</t>
  </si>
  <si>
    <t>93405108</t>
  </si>
  <si>
    <t>26005664</t>
  </si>
  <si>
    <t>NGUYỄN LÊ THANH TÙNG</t>
  </si>
  <si>
    <t>93405109</t>
  </si>
  <si>
    <t>26005665</t>
  </si>
  <si>
    <t>NGUYỄN ĐÌNH LỘC</t>
  </si>
  <si>
    <t>93405110</t>
  </si>
  <si>
    <t>26005666</t>
  </si>
  <si>
    <t>DANH THỊ NGỌC NHAN</t>
  </si>
  <si>
    <t>26005667</t>
  </si>
  <si>
    <t>LÊ THỊ THÙY DƯƠNG</t>
  </si>
  <si>
    <t>26005668</t>
  </si>
  <si>
    <t>NGUYỄN LÊ NHƯ PHƯỢNG</t>
  </si>
  <si>
    <t>93405113</t>
  </si>
  <si>
    <t>26005669</t>
  </si>
  <si>
    <t>NGUYỄN THANH TÙNG</t>
  </si>
  <si>
    <t>93405114</t>
  </si>
  <si>
    <t>26005670</t>
  </si>
  <si>
    <t>PHAN KIỀU OANH</t>
  </si>
  <si>
    <t>26005671</t>
  </si>
  <si>
    <t>THỊ THU VÂN</t>
  </si>
  <si>
    <t>26005672</t>
  </si>
  <si>
    <t>NGUYỄN THỊ HÀ ANH</t>
  </si>
  <si>
    <t>93405117</t>
  </si>
  <si>
    <t>26005673</t>
  </si>
  <si>
    <t>TRẦN THỊ DIỄM MY</t>
  </si>
  <si>
    <t>93405118</t>
  </si>
  <si>
    <t>26005674</t>
  </si>
  <si>
    <t>ĐẶNG THỊ DUYÊN</t>
  </si>
  <si>
    <t>93405119</t>
  </si>
  <si>
    <t>26005675</t>
  </si>
  <si>
    <t>MAN THỊ RÔ MỸ</t>
  </si>
  <si>
    <t>26005676</t>
  </si>
  <si>
    <t>NGUYỄN THỊ HỒNG NGỌC</t>
  </si>
  <si>
    <t>26005677</t>
  </si>
  <si>
    <t>NGUYỄN THỊ THÙY TRANG</t>
  </si>
  <si>
    <t>93405122</t>
  </si>
  <si>
    <t>26005678</t>
  </si>
  <si>
    <t>HỨA THỊ KIM NGÂN</t>
  </si>
  <si>
    <t>93405123</t>
  </si>
  <si>
    <t>26005679</t>
  </si>
  <si>
    <t>NGUYỄN THỊ NGỌC DUY</t>
  </si>
  <si>
    <t>93405124</t>
  </si>
  <si>
    <t>26005680</t>
  </si>
  <si>
    <t>NGUYỄN THỊ NỮ</t>
  </si>
  <si>
    <t>26005681</t>
  </si>
  <si>
    <t>TRẦN TRƯƠNG CẨM TIỀN</t>
  </si>
  <si>
    <t>93405126</t>
  </si>
  <si>
    <t>26005682</t>
  </si>
  <si>
    <t>KA THỊ KIM THANH</t>
  </si>
  <si>
    <t>93405127</t>
  </si>
  <si>
    <t>26005683</t>
  </si>
  <si>
    <t>93405128</t>
  </si>
  <si>
    <t>26005684</t>
  </si>
  <si>
    <t>LÊ THỊ KIM NHƯ</t>
  </si>
  <si>
    <t>93405129</t>
  </si>
  <si>
    <t xml:space="preserve">VN3001    </t>
  </si>
  <si>
    <t>0.5</t>
  </si>
  <si>
    <t>Temporary SW Engineer 1</t>
  </si>
  <si>
    <t>Tham gia BHXH Tháng 5/2026</t>
  </si>
  <si>
    <t>Lương cơ bản (Tháng 5/2026)</t>
  </si>
  <si>
    <t>Ngày nghỉ</t>
  </si>
  <si>
    <t> Line </t>
  </si>
  <si>
    <t> Chuyên cần</t>
  </si>
  <si>
    <t> Kỷ luật</t>
  </si>
  <si>
    <t> 5S </t>
  </si>
  <si>
    <t> Chất lượng</t>
  </si>
  <si>
    <t> Hiệu suất</t>
  </si>
  <si>
    <t> Working Responsibility/ Trách nhiệm làm việc </t>
  </si>
  <si>
    <t> Other/ Bù trừ khác </t>
  </si>
  <si>
    <t> Total </t>
  </si>
  <si>
    <t> Notes </t>
  </si>
  <si>
    <t> Month </t>
  </si>
  <si>
    <t>Trừ tiền giày áo ESD</t>
  </si>
  <si>
    <t>Trừ 3 ngày lương vi phạm nghỉ không báo trước</t>
  </si>
  <si>
    <t>Trừ 2 ngày lương vi phạm nghỉ không báo trước</t>
  </si>
  <si>
    <t>Trừ 1 ngày lương vi phạm nghỉ không báo trước</t>
  </si>
  <si>
    <t>May26 vs Apr26</t>
  </si>
  <si>
    <t>Accountant 1</t>
  </si>
  <si>
    <t>Logistics 1</t>
  </si>
  <si>
    <t>Production Operator 1</t>
  </si>
  <si>
    <t>ME Trainee 1</t>
  </si>
  <si>
    <t>R&amp;D Internal Operator</t>
  </si>
  <si>
    <t>Account Payable Specialist</t>
  </si>
  <si>
    <t>Indirect Material Sourcing Specialist</t>
  </si>
  <si>
    <t>HHS Trainee 1</t>
  </si>
  <si>
    <t>Material Management Specialist</t>
  </si>
  <si>
    <t>Planning Officer</t>
  </si>
  <si>
    <t>26005685</t>
  </si>
  <si>
    <t>HỒ QUỐC KHÁNH</t>
  </si>
  <si>
    <t>26005686</t>
  </si>
  <si>
    <t>LÝ PHONG NHÃ</t>
  </si>
  <si>
    <t>26005687</t>
  </si>
  <si>
    <t>TỐNG THANH BÌNH</t>
  </si>
  <si>
    <t>26005688</t>
  </si>
  <si>
    <t>NGUYẼN VĂN HOÀI</t>
  </si>
  <si>
    <t>26005689</t>
  </si>
  <si>
    <t>LÊ UYÊN NHI</t>
  </si>
  <si>
    <t>26005690</t>
  </si>
  <si>
    <t>NGUYỄN THỊ DUNG</t>
  </si>
  <si>
    <t>26005691</t>
  </si>
  <si>
    <t>TRẦN HOÀNG THẢO VÂN</t>
  </si>
  <si>
    <t>26005692</t>
  </si>
  <si>
    <t>TỪ THỊ OANH</t>
  </si>
  <si>
    <t>26005693</t>
  </si>
  <si>
    <t>VÕ THỊ HOÀNG LAN</t>
  </si>
  <si>
    <t>26005694</t>
  </si>
  <si>
    <t>NGUYỄN THỊ NGỌC DIỆP</t>
  </si>
  <si>
    <t>26005695</t>
  </si>
  <si>
    <t>TRẦN MINH SỮ</t>
  </si>
  <si>
    <t>26005696</t>
  </si>
  <si>
    <t>BÙI THỊ NHƯ Ý</t>
  </si>
  <si>
    <t>26005697</t>
  </si>
  <si>
    <t>PHAN LÊ HỒNG YẾN</t>
  </si>
  <si>
    <t>26005698</t>
  </si>
  <si>
    <t>TRẦN THỊ THANH PHƯƠNG</t>
  </si>
  <si>
    <t>26005699</t>
  </si>
  <si>
    <t>DƯƠNG THỊ HẠNH</t>
  </si>
  <si>
    <t>26005700</t>
  </si>
  <si>
    <t>26005701</t>
  </si>
  <si>
    <t>NGUYỄN THỊ XUÂN ĐÀO</t>
  </si>
  <si>
    <t>26005702</t>
  </si>
  <si>
    <t>ĐOÀN CHÍ HÙNG</t>
  </si>
  <si>
    <t>26005703</t>
  </si>
  <si>
    <t>CHAO LÀNH</t>
  </si>
  <si>
    <t>26005704</t>
  </si>
  <si>
    <t>HỒ CÔNG HUẤN</t>
  </si>
  <si>
    <t>26005705</t>
  </si>
  <si>
    <t>ĐẶNG KIM THỊ</t>
  </si>
  <si>
    <t>26005706</t>
  </si>
  <si>
    <t>LÊ THỊ NGUYỆT NHI</t>
  </si>
  <si>
    <t>26005707</t>
  </si>
  <si>
    <t>NGUYỄN THỊ HIỀN</t>
  </si>
  <si>
    <t>26005708</t>
  </si>
  <si>
    <t>MÃ THÀNH NHÂN</t>
  </si>
  <si>
    <t>26005709</t>
  </si>
  <si>
    <t>ĐỖ MINH NHỰT</t>
  </si>
  <si>
    <t>26005710</t>
  </si>
  <si>
    <t>TẠ THỊ THU THANH</t>
  </si>
  <si>
    <t>26005711</t>
  </si>
  <si>
    <t>ĐẶNG Ý NHƯ</t>
  </si>
  <si>
    <t>26005712</t>
  </si>
  <si>
    <t>LÊ THỊ MỸ TRINH</t>
  </si>
  <si>
    <t>26005713</t>
  </si>
  <si>
    <t>NGUYỄN THỊ THÁI OANH</t>
  </si>
  <si>
    <t>26005714</t>
  </si>
  <si>
    <t>PHAN THỊ CẨM LUYẾN</t>
  </si>
  <si>
    <t>26005715</t>
  </si>
  <si>
    <t>LÊ THỊ THU</t>
  </si>
  <si>
    <t>26005716</t>
  </si>
  <si>
    <t>TRƯƠNG THỊ THU THẢO</t>
  </si>
  <si>
    <t>26005717</t>
  </si>
  <si>
    <t>NGUYỄN THỊ LINH</t>
  </si>
  <si>
    <t>26005718</t>
  </si>
  <si>
    <t>NGUYỄN VĂN MẠNH</t>
  </si>
  <si>
    <t>26005719</t>
  </si>
  <si>
    <t>DỤNG VĂN MINH</t>
  </si>
  <si>
    <t>26005720</t>
  </si>
  <si>
    <t>H SAN ÊBAN</t>
  </si>
  <si>
    <t>26005721</t>
  </si>
  <si>
    <t>NGUYỄN ĐỖ BẢO VIỆT</t>
  </si>
  <si>
    <t>26005722</t>
  </si>
  <si>
    <t>HỒ MỸ LAM</t>
  </si>
  <si>
    <t>26005723</t>
  </si>
  <si>
    <t>PHẠM NHẬT NGUYÊN</t>
  </si>
  <si>
    <t>26005724</t>
  </si>
  <si>
    <t>GIÃ THANH VŨ</t>
  </si>
  <si>
    <t>26005725</t>
  </si>
  <si>
    <t>ĐỖ THỊ MINH HIẾU</t>
  </si>
  <si>
    <t>26005726</t>
  </si>
  <si>
    <t>LÊ NGUYỄN QUỐC THỊNH</t>
  </si>
  <si>
    <t>26005727</t>
  </si>
  <si>
    <t>LÊ TRẦN MINH</t>
  </si>
  <si>
    <t>A-0.75</t>
  </si>
  <si>
    <t>A-2.75</t>
  </si>
  <si>
    <t>KTs-10</t>
  </si>
  <si>
    <t>Nghỉ việc giữa tháng: 02/06/2026</t>
  </si>
  <si>
    <t>U-6.75</t>
  </si>
  <si>
    <t>Nghỉ việc giữa tháng: 06/06/2026</t>
  </si>
  <si>
    <t>Nghỉ việc giữa tháng: 11/06/2026</t>
  </si>
  <si>
    <t>KTs-8</t>
  </si>
  <si>
    <t>Nghỉ việc giữa tháng: 16/06/2026</t>
  </si>
  <si>
    <t>A-6</t>
  </si>
  <si>
    <t>A-4.5</t>
  </si>
  <si>
    <t>Nghỉ việc giữa tháng: 29/06/2026</t>
  </si>
  <si>
    <t>Nghỉ việc giữa tháng: 12/06/2026</t>
  </si>
  <si>
    <t>3.38</t>
  </si>
  <si>
    <t>7.43</t>
  </si>
  <si>
    <t>7.79</t>
  </si>
  <si>
    <t>7.88</t>
  </si>
  <si>
    <t>Nghỉ việc giữa tháng: 17/06/2026</t>
  </si>
  <si>
    <t>7.98</t>
  </si>
  <si>
    <t>A-1.25</t>
  </si>
  <si>
    <t>Nghỉ việc giữa tháng: 15/06/2026</t>
  </si>
  <si>
    <t>A-8.25</t>
  </si>
  <si>
    <t>Nghỉ việc giữa tháng: 07/06/2026</t>
  </si>
  <si>
    <t>Nghỉ việc giữa tháng: 08/06/2026</t>
  </si>
  <si>
    <t>A-8.5</t>
  </si>
  <si>
    <t>9.91</t>
  </si>
  <si>
    <t>Nghỉ việc giữa tháng: 18/06/2026</t>
  </si>
  <si>
    <t>Nghỉ việc giữa tháng: 04/06/2026</t>
  </si>
  <si>
    <t>5.31</t>
  </si>
  <si>
    <t>U-3</t>
  </si>
  <si>
    <t>U-7.5</t>
  </si>
  <si>
    <t>Nghỉ việc giữa tháng: 22/06/2026</t>
  </si>
  <si>
    <t>Nghỉ việc giữa tháng: 23/06/2026</t>
  </si>
  <si>
    <t>Nghỉ việc giữa tháng: 03/06/2026</t>
  </si>
  <si>
    <t>U-9.5</t>
  </si>
  <si>
    <t>Nghỉ việc giữa tháng: 05/06/2026</t>
  </si>
  <si>
    <t>93405130</t>
  </si>
  <si>
    <t>Vào làm giữa tháng: 02/06/2026</t>
  </si>
  <si>
    <t>93405131</t>
  </si>
  <si>
    <t>93405132</t>
  </si>
  <si>
    <t>93405133</t>
  </si>
  <si>
    <t>93405134</t>
  </si>
  <si>
    <t>93405135</t>
  </si>
  <si>
    <t>93405136</t>
  </si>
  <si>
    <t>93405137</t>
  </si>
  <si>
    <t>93405138</t>
  </si>
  <si>
    <t>93405139</t>
  </si>
  <si>
    <t>93405140</t>
  </si>
  <si>
    <t>93405141</t>
  </si>
  <si>
    <t>93405142</t>
  </si>
  <si>
    <t>93405143</t>
  </si>
  <si>
    <t>93405144</t>
  </si>
  <si>
    <t>93405145</t>
  </si>
  <si>
    <t>93405146</t>
  </si>
  <si>
    <t>93405147</t>
  </si>
  <si>
    <t>93405148</t>
  </si>
  <si>
    <t>93405149</t>
  </si>
  <si>
    <t>Vào làm giữa tháng: 03/06/2026</t>
  </si>
  <si>
    <t>93405150</t>
  </si>
  <si>
    <t>93405151</t>
  </si>
  <si>
    <t>93405152</t>
  </si>
  <si>
    <t>93405153</t>
  </si>
  <si>
    <t>93405154</t>
  </si>
  <si>
    <t>93405155</t>
  </si>
  <si>
    <t>93405156</t>
  </si>
  <si>
    <t>93405157</t>
  </si>
  <si>
    <t>93405158</t>
  </si>
  <si>
    <t>93405159</t>
  </si>
  <si>
    <t>93405160</t>
  </si>
  <si>
    <t>93405161</t>
  </si>
  <si>
    <t>93405162</t>
  </si>
  <si>
    <t>93405163</t>
  </si>
  <si>
    <t>93405164</t>
  </si>
  <si>
    <t>93405165</t>
  </si>
  <si>
    <t>93405166</t>
  </si>
  <si>
    <t>U-1.25</t>
  </si>
  <si>
    <t>93405167</t>
  </si>
  <si>
    <t>93405168</t>
  </si>
  <si>
    <t>93405169</t>
  </si>
  <si>
    <t>93405170</t>
  </si>
  <si>
    <t>93405171</t>
  </si>
  <si>
    <t>93405172</t>
  </si>
  <si>
    <t>26005728</t>
  </si>
  <si>
    <t>NGUYỄN THÁI MINH</t>
  </si>
  <si>
    <t>Vào làm giữa tháng: 10/06/2026</t>
  </si>
  <si>
    <t>26005729</t>
  </si>
  <si>
    <t>TRẦN ĐĂNG KHOA</t>
  </si>
  <si>
    <t>93405173</t>
  </si>
  <si>
    <t>26005730</t>
  </si>
  <si>
    <t>LÊ THỊ QUỲNH</t>
  </si>
  <si>
    <t>93405174</t>
  </si>
  <si>
    <t>26005731</t>
  </si>
  <si>
    <t>ĐỖ VĂN SANG</t>
  </si>
  <si>
    <t>93405175</t>
  </si>
  <si>
    <t>26005732</t>
  </si>
  <si>
    <t>NGUYỄN MINH ĐỨC</t>
  </si>
  <si>
    <t>93405176</t>
  </si>
  <si>
    <t>26005733</t>
  </si>
  <si>
    <t>HỒ THỊ DUNG</t>
  </si>
  <si>
    <t>93405177</t>
  </si>
  <si>
    <t>9.88</t>
  </si>
  <si>
    <t>26005734</t>
  </si>
  <si>
    <t>NGUYỄN THỊ BÉ THIÊN</t>
  </si>
  <si>
    <t>93405178</t>
  </si>
  <si>
    <t>26005735</t>
  </si>
  <si>
    <t>TRẦN LÂM MỸ KỲ</t>
  </si>
  <si>
    <t>93405179</t>
  </si>
  <si>
    <t>26005736</t>
  </si>
  <si>
    <t>NGUYỄN ĐẶNG VĨ</t>
  </si>
  <si>
    <t>93405180</t>
  </si>
  <si>
    <t>26005737</t>
  </si>
  <si>
    <t>CHÂU THỊ VIỆT</t>
  </si>
  <si>
    <t>93405181</t>
  </si>
  <si>
    <t>2.18</t>
  </si>
  <si>
    <t>26005738</t>
  </si>
  <si>
    <t>THÀNH THỊ LAN ANH</t>
  </si>
  <si>
    <t>93405182</t>
  </si>
  <si>
    <t>26005739</t>
  </si>
  <si>
    <t>PHAN THỊ THÙY DUNG</t>
  </si>
  <si>
    <t>93405183</t>
  </si>
  <si>
    <t>26005740</t>
  </si>
  <si>
    <t>NÔNG THỊ XUÂN QUỲNH</t>
  </si>
  <si>
    <t>93405184</t>
  </si>
  <si>
    <t>26005741</t>
  </si>
  <si>
    <t>PHAN KIM NHI</t>
  </si>
  <si>
    <t>93405185</t>
  </si>
  <si>
    <t>26005742</t>
  </si>
  <si>
    <t>LÂM MINH HÀ</t>
  </si>
  <si>
    <t>93405186</t>
  </si>
  <si>
    <t>26005743</t>
  </si>
  <si>
    <t>PHẠM HOÀNG HƯƠNG GIANG</t>
  </si>
  <si>
    <t>93405187</t>
  </si>
  <si>
    <t>26005744</t>
  </si>
  <si>
    <t>NGUYỄN THỊ CHÚC</t>
  </si>
  <si>
    <t>93405188</t>
  </si>
  <si>
    <t>26005745</t>
  </si>
  <si>
    <t>NGUYỄN CHÍ NGUYỆN</t>
  </si>
  <si>
    <t>93405189</t>
  </si>
  <si>
    <t>26005746</t>
  </si>
  <si>
    <t>TRẦN AN DANH</t>
  </si>
  <si>
    <t>93405190</t>
  </si>
  <si>
    <t>26005747</t>
  </si>
  <si>
    <t>TRẦN THỊ MỸ HIỀN</t>
  </si>
  <si>
    <t>93405191</t>
  </si>
  <si>
    <t>26005748</t>
  </si>
  <si>
    <t>NGUYỄN THỊ MỸ TRINH</t>
  </si>
  <si>
    <t>93405192</t>
  </si>
  <si>
    <t>26005749</t>
  </si>
  <si>
    <t>PHAN THỊ BÍCH NGỌC</t>
  </si>
  <si>
    <t>93405193</t>
  </si>
  <si>
    <t>26005752</t>
  </si>
  <si>
    <t>NGUYỄN VĂN TRƯỜNG</t>
  </si>
  <si>
    <t>93405196</t>
  </si>
  <si>
    <t>Vào làm giữa tháng: 15/06/2026</t>
  </si>
  <si>
    <t>26005753</t>
  </si>
  <si>
    <t>DƯƠNG HỒNG NEN</t>
  </si>
  <si>
    <t>93405197</t>
  </si>
  <si>
    <t>26005754</t>
  </si>
  <si>
    <t>LÊ QUANG HUY</t>
  </si>
  <si>
    <t>93405198</t>
  </si>
  <si>
    <t>26005756</t>
  </si>
  <si>
    <t>TRẦN THỊ ÁNH HUYỀN</t>
  </si>
  <si>
    <t>93405200</t>
  </si>
  <si>
    <t>26005758</t>
  </si>
  <si>
    <t>NGUYỄN NGỌC NỮ</t>
  </si>
  <si>
    <t>93405202</t>
  </si>
  <si>
    <t>26005759</t>
  </si>
  <si>
    <t>TRẦN LÂM MỸ KIM</t>
  </si>
  <si>
    <t>93405203</t>
  </si>
  <si>
    <t>26005760</t>
  </si>
  <si>
    <t>NGỤY QUANG CHUNG</t>
  </si>
  <si>
    <t>93405204</t>
  </si>
  <si>
    <t>26005761</t>
  </si>
  <si>
    <t>ĐẶNG THỊ MỸ THUẬN</t>
  </si>
  <si>
    <t>93405205</t>
  </si>
  <si>
    <t>26005762</t>
  </si>
  <si>
    <t>NGUYỄN CẨM SO NY</t>
  </si>
  <si>
    <t>93405206</t>
  </si>
  <si>
    <t>26005764</t>
  </si>
  <si>
    <t>TRẦN DƯƠNG TẤN</t>
  </si>
  <si>
    <t>93405208</t>
  </si>
  <si>
    <t>26005765</t>
  </si>
  <si>
    <t>NGUYỄN THỊ THU ĐÔNG</t>
  </si>
  <si>
    <t>93405209</t>
  </si>
  <si>
    <t>26005766</t>
  </si>
  <si>
    <t>NGUYỄN VĂN DIỆN</t>
  </si>
  <si>
    <t>93405210</t>
  </si>
  <si>
    <t>26005767</t>
  </si>
  <si>
    <t>VÕ HOÀNG ĐẶNG</t>
  </si>
  <si>
    <t>93405211</t>
  </si>
  <si>
    <t>26005768</t>
  </si>
  <si>
    <t>NGUYỄN THANH CƯỜNG</t>
  </si>
  <si>
    <t>93405212</t>
  </si>
  <si>
    <t>26005769</t>
  </si>
  <si>
    <t>NÉANG NA RI</t>
  </si>
  <si>
    <t>93405213</t>
  </si>
  <si>
    <t>26005770</t>
  </si>
  <si>
    <t>CAO VĨNH PHÁT</t>
  </si>
  <si>
    <t>93405214</t>
  </si>
  <si>
    <t>Vào làm giữa tháng: 22/06/2026</t>
  </si>
  <si>
    <t>26005771</t>
  </si>
  <si>
    <t>LỤC THỊ TÚ THANH</t>
  </si>
  <si>
    <t>93405215</t>
  </si>
  <si>
    <t>26005772</t>
  </si>
  <si>
    <t>93405216</t>
  </si>
  <si>
    <t>26005773</t>
  </si>
  <si>
    <t>LÊ THỊ HÀ</t>
  </si>
  <si>
    <t>93405217</t>
  </si>
  <si>
    <t>26005774</t>
  </si>
  <si>
    <t>NGUYỄN THỊ TUYẾT</t>
  </si>
  <si>
    <t>93405218</t>
  </si>
  <si>
    <t>26005775</t>
  </si>
  <si>
    <t>HOÀNG ĐẠI THÀNH</t>
  </si>
  <si>
    <t>93405219</t>
  </si>
  <si>
    <t>26005776</t>
  </si>
  <si>
    <t>NGUYỄN THỊ THÚY QUYÊN</t>
  </si>
  <si>
    <t>93405220</t>
  </si>
  <si>
    <t>26005777</t>
  </si>
  <si>
    <t>CHÂU THỊ THANH MAI</t>
  </si>
  <si>
    <t>93405221</t>
  </si>
  <si>
    <t>26005778</t>
  </si>
  <si>
    <t>DƯƠNG NHƯ Ý</t>
  </si>
  <si>
    <t>93405222</t>
  </si>
  <si>
    <t>26005779</t>
  </si>
  <si>
    <t>TRƯƠNG ĐĂNG KHOA</t>
  </si>
  <si>
    <t>93405223</t>
  </si>
  <si>
    <t>26005780</t>
  </si>
  <si>
    <t>TRẦN QUYỀN TRANG</t>
  </si>
  <si>
    <t>93405224</t>
  </si>
  <si>
    <t>26005781</t>
  </si>
  <si>
    <t>NGUYỄN DUY NHẬT HƯNG</t>
  </si>
  <si>
    <t>93405225</t>
  </si>
  <si>
    <t>26005782</t>
  </si>
  <si>
    <t>PHÚ THỊ KIM DỊP</t>
  </si>
  <si>
    <t>93405226</t>
  </si>
  <si>
    <t>26005783</t>
  </si>
  <si>
    <t>HỒ NGỌC TRÚC</t>
  </si>
  <si>
    <t>93405227</t>
  </si>
  <si>
    <t>26005784</t>
  </si>
  <si>
    <t>DƯƠNG VĂN ĐẠT</t>
  </si>
  <si>
    <t>93405228</t>
  </si>
  <si>
    <t>26005785</t>
  </si>
  <si>
    <t>PHẠM NGUYỄN MINH KIỆT</t>
  </si>
  <si>
    <t>93405229</t>
  </si>
  <si>
    <t>26005786</t>
  </si>
  <si>
    <t>TRẦN VŨ ANH HÀO</t>
  </si>
  <si>
    <t>93405230</t>
  </si>
  <si>
    <t>Vào làm giữa tháng: 29/06/2026</t>
  </si>
  <si>
    <t>26005787</t>
  </si>
  <si>
    <t>TRẦN NGUYỄN HUY</t>
  </si>
  <si>
    <t>93405231</t>
  </si>
  <si>
    <t>26005788</t>
  </si>
  <si>
    <t>ĐẶNG THỊ PHƯƠNG DUNG</t>
  </si>
  <si>
    <t>93405232</t>
  </si>
  <si>
    <t>26005789</t>
  </si>
  <si>
    <t>PHẠM THỊ CẨM TÚ</t>
  </si>
  <si>
    <t>93405233</t>
  </si>
  <si>
    <t>26005790</t>
  </si>
  <si>
    <t>ĐỖ BĂNG TÂM</t>
  </si>
  <si>
    <t>93405234</t>
  </si>
  <si>
    <t>26005791</t>
  </si>
  <si>
    <t>HUỲNH MINH KHẢI</t>
  </si>
  <si>
    <t>93405235</t>
  </si>
  <si>
    <t>26005792</t>
  </si>
  <si>
    <t>TRẦN NGỌC ÁNH</t>
  </si>
  <si>
    <t>93405236</t>
  </si>
  <si>
    <t>26005793</t>
  </si>
  <si>
    <t>NGUYỄN THÀNH NGỮ</t>
  </si>
  <si>
    <t>93405237</t>
  </si>
  <si>
    <t>26005794</t>
  </si>
  <si>
    <t>NGUYỄN THỊ THANH SANG</t>
  </si>
  <si>
    <t>93405238</t>
  </si>
  <si>
    <t>26005795</t>
  </si>
  <si>
    <t>CAO THÚY VY</t>
  </si>
  <si>
    <t>93405239</t>
  </si>
  <si>
    <t>11.5</t>
  </si>
  <si>
    <t>2.25</t>
  </si>
  <si>
    <t>3.25</t>
  </si>
  <si>
    <t>6.5</t>
  </si>
  <si>
    <t>4.5</t>
  </si>
  <si>
    <t>Research &amp; Development  - HHS</t>
  </si>
  <si>
    <t>wk23:vn</t>
  </si>
  <si>
    <t>wk24:vn</t>
  </si>
  <si>
    <t>wk25:vn</t>
  </si>
  <si>
    <t>wk26:vn</t>
  </si>
  <si>
    <t>pointwk23:vn</t>
  </si>
  <si>
    <t>pointwk24:vn</t>
  </si>
  <si>
    <t>pointwk25:vn</t>
  </si>
  <si>
    <t>pointwk26:vn</t>
  </si>
  <si>
    <t>Nghỉ không lý do nhiều ngày trong tháng 6</t>
  </si>
  <si>
    <t>Nghỉ việc giữa tháng: 27/06/2026</t>
  </si>
  <si>
    <t>Tăng lương từ 1/6/2026</t>
  </si>
  <si>
    <t>Nghỉ bệnh</t>
  </si>
  <si>
    <t>Phí Công đoàn 2%</t>
  </si>
  <si>
    <t>Lương tháng
06-2026</t>
  </si>
  <si>
    <t>Thưởng quý 2-2026</t>
  </si>
  <si>
    <t>P/c bữa ăn ca chính 06-2026</t>
  </si>
  <si>
    <t>P/c bữa ăn OT 06-2026</t>
  </si>
  <si>
    <t>Bù-trừ
(06-2026)</t>
  </si>
  <si>
    <t>Nonstop</t>
  </si>
  <si>
    <t>Bù 10H công đêm + 5H phụ cấp ca đêm ngày 21/4, quên quét thẻ.</t>
  </si>
  <si>
    <t>Thưởng giới thiệu nhân viên</t>
  </si>
  <si>
    <t>bù phụ cấp bằng cấp tháng 3,4,5</t>
  </si>
  <si>
    <t>Bù 1 ngày công đêm 8h + 4h OT 150% (18/4) và 1 ngày công 10h (20/4). Do quét nhầm đầu đọc</t>
  </si>
  <si>
    <t>Thưởng nhận việc đợt 2</t>
  </si>
  <si>
    <t>Nonstop, thưởng nhận việc đợt 2</t>
  </si>
  <si>
    <t>Trừ tiền thẻ và chìa khóa, Thưởng nhận việc đợt 2</t>
  </si>
  <si>
    <t>Thưởng nhận việc đợt 2, BÙ 1 ngày công 8h ngày 30/5. Quên quét thẻ</t>
  </si>
  <si>
    <t>Thưởng nhận việc đợt 1</t>
  </si>
  <si>
    <t>Nonstop,Thưởng nhận việc đợt 1</t>
  </si>
  <si>
    <t>Nonstop, Thưởng nhận việc đợt 1</t>
  </si>
  <si>
    <t>Bù phụ cấp bằng tháng 5, Thưởng nhận việc đợt 2</t>
  </si>
  <si>
    <t>Bồi thường nghỉ việc (3 ngày lương)</t>
  </si>
  <si>
    <t>Cost in June-2026</t>
  </si>
  <si>
    <t>PHÍ CHUYỂN ĐỔI LAO ĐỘNG 76,362,000 VND</t>
  </si>
  <si>
    <t>Đợt 2- Thưởng nhân viên nhận việc Từ 8/4-5/5</t>
  </si>
  <si>
    <t>Tổng chi phí phải trả tháng 06/2026 theo Cost Center</t>
  </si>
  <si>
    <t>Tổng chi phí phải trả tháng 06/2026</t>
  </si>
  <si>
    <t>ANNK-HR Total</t>
  </si>
  <si>
    <t>BÙ 1 ngày công 8h ngày 30/5. Quên quét thẻ</t>
  </si>
  <si>
    <t xml:space="preserve"> ĐẶNG THỊ TUYẾT XUÂN</t>
  </si>
  <si>
    <t>Bù/Trừ lương vào kỳ lương 6/2026</t>
  </si>
  <si>
    <t>Bù/Trừ khác</t>
  </si>
  <si>
    <t>Budget</t>
  </si>
  <si>
    <t>Multiple skill level</t>
  </si>
  <si>
    <t>Incentive Unit Price (VND/point)</t>
  </si>
  <si>
    <t>Reason</t>
  </si>
  <si>
    <t>I/I</t>
  </si>
  <si>
    <t>Loan</t>
  </si>
  <si>
    <t>QA PA</t>
  </si>
  <si>
    <t>Tranh</t>
  </si>
  <si>
    <t>Kitting</t>
  </si>
  <si>
    <t>Tân</t>
  </si>
  <si>
    <t xml:space="preserve">Kitting </t>
  </si>
  <si>
    <t>Receive</t>
  </si>
  <si>
    <t>Shipping</t>
  </si>
  <si>
    <t>WH SMT</t>
  </si>
  <si>
    <t>MGL9699 Base</t>
  </si>
  <si>
    <t>PHƯỢNG</t>
  </si>
  <si>
    <t>HH08 Sub</t>
  </si>
  <si>
    <t>HHS-SUB-TOKYO</t>
  </si>
  <si>
    <t>HH01 FFC</t>
  </si>
  <si>
    <t>FX05 Sub</t>
  </si>
  <si>
    <t>Annotation</t>
  </si>
  <si>
    <t>HH06 FFC</t>
  </si>
  <si>
    <t>FX06-SUB</t>
  </si>
  <si>
    <t>AU02-ILL</t>
  </si>
  <si>
    <t>FX04 BASE</t>
  </si>
  <si>
    <t>HH03 FFC</t>
  </si>
  <si>
    <t>969TDR-B</t>
  </si>
  <si>
    <t>PL9394</t>
  </si>
  <si>
    <t>MGL9699 SUB</t>
  </si>
  <si>
    <t>AU02-MOT</t>
  </si>
  <si>
    <t>FX06-BASE</t>
  </si>
  <si>
    <t>HALO Base</t>
  </si>
  <si>
    <t>969SAT-S</t>
  </si>
  <si>
    <t>HHSTAND</t>
  </si>
  <si>
    <t>COIL</t>
  </si>
  <si>
    <t>LODI-OPT02</t>
  </si>
  <si>
    <t>ARGON BASE</t>
  </si>
  <si>
    <t>LODI BASE</t>
  </si>
  <si>
    <t>AU02 Base</t>
  </si>
  <si>
    <t>PL9699</t>
  </si>
  <si>
    <t>I01</t>
  </si>
  <si>
    <t>FFCMGL</t>
  </si>
  <si>
    <t>BACKUP</t>
  </si>
  <si>
    <t>MC01 Base</t>
  </si>
  <si>
    <t>MGL9550 Base</t>
  </si>
  <si>
    <t>LODI-OPT01</t>
  </si>
  <si>
    <t>AU01 Base</t>
  </si>
  <si>
    <t>SCA</t>
  </si>
  <si>
    <t>MGL9550 Sub</t>
  </si>
  <si>
    <t>HH07 SUB</t>
  </si>
  <si>
    <t>FX02 FFC</t>
  </si>
  <si>
    <t>969CFR-B</t>
  </si>
  <si>
    <t>CBX BASE</t>
  </si>
  <si>
    <t>PL3233</t>
  </si>
  <si>
    <t>MCDK</t>
  </si>
  <si>
    <t>HH02 FFC</t>
  </si>
  <si>
    <t>PNPC</t>
  </si>
  <si>
    <t>HH05 FFC</t>
  </si>
  <si>
    <t>969CCM-B</t>
  </si>
  <si>
    <t>REM</t>
  </si>
  <si>
    <t>Training</t>
  </si>
  <si>
    <t xml:space="preserve">I01 </t>
  </si>
  <si>
    <t>I02</t>
  </si>
  <si>
    <t>PA-B</t>
  </si>
  <si>
    <t>DUY</t>
  </si>
  <si>
    <t>PA-A</t>
  </si>
  <si>
    <t>Diligent  </t>
  </si>
  <si>
    <t>Discipline </t>
  </si>
  <si>
    <t>Quality </t>
  </si>
  <si>
    <t>Efficiency </t>
  </si>
  <si>
    <t>ARGON</t>
  </si>
  <si>
    <t>                33</t>
  </si>
  <si>
    <t xml:space="preserve">         -   </t>
  </si>
  <si>
    <t>        21</t>
  </si>
  <si>
    <t>        54</t>
  </si>
  <si>
    <t> NV Xuất sắc </t>
  </si>
  <si>
    <t>HH06</t>
  </si>
  <si>
    <t>                27</t>
  </si>
  <si>
    <t>        18</t>
  </si>
  <si>
    <t>        45</t>
  </si>
  <si>
    <t>HH08</t>
  </si>
  <si>
    <t>                24</t>
  </si>
  <si>
    <t>        23</t>
  </si>
  <si>
    <t>        47</t>
  </si>
  <si>
    <t>MGL9699</t>
  </si>
  <si>
    <t>                30</t>
  </si>
  <si>
    <t>        22</t>
  </si>
  <si>
    <t>        52</t>
  </si>
  <si>
    <t>          4</t>
  </si>
  <si>
    <t>        25</t>
  </si>
  <si>
    <t>        53</t>
  </si>
  <si>
    <t> NV Tiến bộ </t>
  </si>
  <si>
    <t>        15</t>
  </si>
  <si>
    <t>        39</t>
  </si>
  <si>
    <t>FX04</t>
  </si>
  <si>
    <t>HH01</t>
  </si>
  <si>
    <t>                23</t>
  </si>
  <si>
    <t>        16</t>
  </si>
  <si>
    <t>HH03</t>
  </si>
  <si>
    <t>                28</t>
  </si>
  <si>
    <t>        46</t>
  </si>
  <si>
    <t>                26</t>
  </si>
  <si>
    <t>        14</t>
  </si>
  <si>
    <t>        40</t>
  </si>
  <si>
    <t>                29</t>
  </si>
  <si>
    <t>        20</t>
  </si>
  <si>
    <t>        49</t>
  </si>
  <si>
    <t>No</t>
  </si>
  <si>
    <t>Emp. code</t>
  </si>
  <si>
    <t>Full name</t>
  </si>
  <si>
    <t>Deprt</t>
  </si>
  <si>
    <t>Type of labor</t>
  </si>
  <si>
    <t>Ngày báo xin nghỉ/cắt trả</t>
  </si>
  <si>
    <t>Số ngày trừ lương</t>
  </si>
  <si>
    <t>Trừ lương</t>
  </si>
  <si>
    <t>Giờ công</t>
  </si>
  <si>
    <t>DBCA</t>
  </si>
  <si>
    <t>Direct</t>
  </si>
  <si>
    <t>Bận việc gia đình/ Family matter</t>
  </si>
  <si>
    <t>IBCA</t>
  </si>
  <si>
    <t>Indirect</t>
  </si>
  <si>
    <t>Công việc không phù hợp</t>
  </si>
  <si>
    <t>Không vào nhận việc</t>
  </si>
  <si>
    <t>nghỉ sanh</t>
  </si>
  <si>
    <t>LG-PD (Feeder/ROOM)</t>
  </si>
  <si>
    <t>Cắt trả do nghỉ nhiều ngày không báo</t>
  </si>
  <si>
    <t>PD-SMT</t>
  </si>
  <si>
    <t>Không làm được việc bên SMT</t>
  </si>
  <si>
    <t>Không phù hợp, không nhận việc</t>
  </si>
  <si>
    <t>Sử dụng máy tính nhiều</t>
  </si>
  <si>
    <t>viêm da cơ địa</t>
  </si>
  <si>
    <t>thay đổi trạm nhiều, sử dụng máy tính nhiều</t>
  </si>
  <si>
    <t>Nghỉ nhiều ngày không lý do/Taking many days off for no reason</t>
  </si>
  <si>
    <t>Về quê/Return hometown</t>
  </si>
  <si>
    <t>Đi học/Go to school</t>
  </si>
  <si>
    <t>Mẹ bệnh/ Sick mother</t>
  </si>
  <si>
    <t>Đã tìm được việc mới/found a new job.</t>
  </si>
  <si>
    <t>bệnh không thể tiếp tục làm việc/unable to continue working due to illness</t>
  </si>
  <si>
    <t xml:space="preserve">CHAO LÀNH </t>
  </si>
  <si>
    <t>Không vào nhận việc/not coming in to start the job</t>
  </si>
  <si>
    <t>Sản lượng cao,đứng lâu đau chân/High output – standing causes leg pain</t>
  </si>
  <si>
    <t>PD-ROM</t>
  </si>
  <si>
    <t>Có việc mới</t>
  </si>
  <si>
    <t>Tuyển lên chính thức</t>
  </si>
  <si>
    <t>R&amp;D -40H</t>
  </si>
  <si>
    <t>về quê chăm mẹ bệnh nặng</t>
  </si>
  <si>
    <t>Đã tìm được việc mới</t>
  </si>
  <si>
    <t>HR</t>
  </si>
  <si>
    <t>WCA</t>
  </si>
  <si>
    <t>hết hợp đồng</t>
  </si>
  <si>
    <t>không nhận việc</t>
  </si>
  <si>
    <t>có việc mới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</si>
</sst>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3" formatCode="_(* #,##0.00_);_(* \(#,##0.00\);_(* &quot;-&quot;??_);_(@_)"/>
    <numFmt numFmtId="164" formatCode="_-* #,##0.00_-;\-* #,##0.00_-;_-* &quot;-&quot;??_-;_-@_-"/>
    <numFmt numFmtId="165" formatCode="_(* #,##0_);_(* \(#,##0\);_(* &quot;-&quot;??_);_(@_)"/>
    <numFmt numFmtId="166" formatCode="_-* #,##0.000000_-;\-* #,##0.000000_-;_-* &quot;-&quot;??_-;_-@_-"/>
    <numFmt numFmtId="167" formatCode="_(* #,##0.00000_);_(* \(#,##0.00000\);_(* &quot;-&quot;??_);_(@_)"/>
    <numFmt numFmtId="168" formatCode="_-* #,##0_-;\-* #,##0_-;_-* &quot;-&quot;??_-;_-@_-"/>
    <numFmt numFmtId="169" formatCode="_(* #,##0_);_(* \(#,##0\);_(* &quot; - &quot;_);_(@_)"/>
    <numFmt numFmtId="170" formatCode="_(* #,##0.00_);_(* \(#,##0.00\);_(* &quot; - &quot;??_);_(@_)"/>
    <numFmt numFmtId="171" formatCode="mmm\-yyyy"/>
    <numFmt numFmtId="172" formatCode="_(* #,##0.0_);_(* \(#,##0.0\);_(* &quot;-&quot;?_);_(@_)"/>
    <numFmt numFmtId="173" formatCode="_-* #,##0.00\ _₫_-;\-* #,##0.00\ _₫_-;_-* &quot;-&quot;??\ _₫_-;_-@_-"/>
    <numFmt numFmtId="174" formatCode="0.00_);[Red]\(0.00\)"/>
    <numFmt numFmtId="175" formatCode="_(* #,##0.0_);_(* \(#,##0.0\);_(* &quot;-&quot;??_);_(@_)"/>
    <numFmt numFmtId="176" formatCode="0.0%"/>
    <numFmt numFmtId="177" formatCode="[$-409]d\-mmm\-yy;@"/>
    <numFmt numFmtId="178" formatCode="0.00_ ;[Red]\-0.00\ "/>
    <numFmt numFmtId="179" formatCode="d/m/yyyy"/>
    <numFmt numFmtId="180" formatCode="[$-409]d/mmm/yy;@"/>
  </numFmts>
  <fonts count="80" x14ac:knownFonts="1">
    <font>
      <sz val="11"/>
      <color theme="1"/>
      <name val="Calibri"/>
      <family val="2"/>
      <scheme val="minor"/>
    </font>
    <font>
      <b/>
      <sz val="10"/>
      <name val="Arial"/>
      <family val="2"/>
    </font>
    <font>
      <sz val="10"/>
      <name val="Arial"/>
      <family val="2"/>
    </font>
    <font>
      <sz val="10"/>
      <name val="Arial"/>
      <family val="2"/>
    </font>
    <font>
      <sz val="11"/>
      <color theme="1"/>
      <name val="Calibri"/>
      <family val="2"/>
      <scheme val="minor"/>
    </font>
    <font>
      <sz val="11"/>
      <color rgb="FFFF0000"/>
      <name val="Calibri"/>
      <family val="2"/>
      <scheme val="minor"/>
    </font>
    <font>
      <b/>
      <sz val="11"/>
      <color theme="1"/>
      <name val="Calibri"/>
      <family val="2"/>
      <scheme val="minor"/>
    </font>
    <font>
      <sz val="10"/>
      <name val="Arial"/>
      <family val="2"/>
    </font>
    <font>
      <b/>
      <sz val="10"/>
      <name val="Arial"/>
      <family val="2"/>
    </font>
    <font>
      <b/>
      <sz val="9"/>
      <color rgb="FF0000FF"/>
      <name val="Trebuchet MS"/>
      <family val="2"/>
    </font>
    <font>
      <b/>
      <sz val="10"/>
      <color rgb="FFFF0000"/>
      <name val="Arial"/>
      <family val="2"/>
    </font>
    <font>
      <sz val="9"/>
      <name val="Arial"/>
      <family val="2"/>
    </font>
    <font>
      <b/>
      <sz val="11"/>
      <name val="Calibri"/>
      <family val="2"/>
      <scheme val="minor"/>
    </font>
    <font>
      <sz val="11"/>
      <color theme="1"/>
      <name val="Calibri"/>
      <family val="2"/>
      <charset val="163"/>
      <scheme val="minor"/>
    </font>
    <font>
      <sz val="8.25"/>
      <color rgb="FF000000"/>
      <name val="Tahoma"/>
      <family val="2"/>
    </font>
    <font>
      <b/>
      <sz val="8.25"/>
      <color rgb="FF000000"/>
      <name val="Tahoma"/>
      <family val="2"/>
    </font>
    <font>
      <sz val="8"/>
      <color rgb="FF000000"/>
      <name val="Segoe UI"/>
      <family val="2"/>
    </font>
    <font>
      <sz val="11"/>
      <color rgb="FF0000FF"/>
      <name val="Calibri"/>
      <family val="2"/>
      <scheme val="minor"/>
    </font>
    <font>
      <i/>
      <sz val="10"/>
      <name val="Arial"/>
      <family val="2"/>
    </font>
    <font>
      <i/>
      <sz val="11"/>
      <color theme="1"/>
      <name val="Calibri"/>
      <family val="2"/>
      <scheme val="minor"/>
    </font>
    <font>
      <b/>
      <sz val="12"/>
      <name val="Calibri"/>
      <family val="2"/>
      <scheme val="minor"/>
    </font>
    <font>
      <b/>
      <sz val="12"/>
      <color theme="1"/>
      <name val="Calibri"/>
      <family val="2"/>
      <scheme val="minor"/>
    </font>
    <font>
      <b/>
      <sz val="13"/>
      <color rgb="FF0000FF"/>
      <name val="Calibri"/>
      <family val="2"/>
      <scheme val="minor"/>
    </font>
    <font>
      <b/>
      <sz val="20"/>
      <color rgb="FF0000FF"/>
      <name val="Calibri"/>
      <family val="2"/>
      <scheme val="minor"/>
    </font>
    <font>
      <i/>
      <sz val="8"/>
      <name val="Arial"/>
      <family val="2"/>
    </font>
    <font>
      <sz val="8"/>
      <color rgb="FF1B293E"/>
      <name val="Segoe UI"/>
      <family val="2"/>
    </font>
    <font>
      <sz val="10"/>
      <name val="Arial"/>
      <family val="2"/>
    </font>
    <font>
      <sz val="10"/>
      <name val="Arial"/>
      <family val="2"/>
    </font>
    <font>
      <b/>
      <sz val="14"/>
      <color indexed="12"/>
      <name val="Arial"/>
      <family val="2"/>
    </font>
    <font>
      <sz val="10"/>
      <color rgb="FF0000FF"/>
      <name val="Arial"/>
      <family val="2"/>
    </font>
    <font>
      <sz val="10"/>
      <color theme="1"/>
      <name val="Arial"/>
      <family val="2"/>
    </font>
    <font>
      <b/>
      <sz val="20"/>
      <color indexed="42"/>
      <name val="Arial"/>
      <family val="2"/>
    </font>
    <font>
      <b/>
      <sz val="10"/>
      <color indexed="59"/>
      <name val="Arial"/>
      <family val="2"/>
    </font>
    <font>
      <b/>
      <sz val="10"/>
      <color rgb="FF0000FF"/>
      <name val="Arial"/>
      <family val="2"/>
    </font>
    <font>
      <sz val="11"/>
      <name val="Calibri"/>
      <family val="2"/>
      <scheme val="minor"/>
    </font>
    <font>
      <sz val="10"/>
      <color theme="1"/>
      <name val="Arial"/>
      <family val="2"/>
    </font>
    <font>
      <sz val="10"/>
      <color rgb="FF0000FF"/>
      <name val="Arial"/>
      <family val="2"/>
    </font>
    <font>
      <b/>
      <sz val="9"/>
      <name val="Trebuchet MS"/>
      <family val="2"/>
    </font>
    <font>
      <b/>
      <sz val="9"/>
      <color theme="1"/>
      <name val="Trebuchet MS"/>
      <family val="2"/>
    </font>
    <font>
      <b/>
      <sz val="10"/>
      <color theme="1"/>
      <name val="Arial"/>
      <family val="2"/>
    </font>
    <font>
      <b/>
      <sz val="8"/>
      <color rgb="FF0000FF"/>
      <name val="Tahoma"/>
      <family val="2"/>
    </font>
    <font>
      <sz val="9"/>
      <color indexed="81"/>
      <name val="Tahoma"/>
      <family val="2"/>
    </font>
    <font>
      <b/>
      <sz val="9"/>
      <color indexed="81"/>
      <name val="Tahoma"/>
      <family val="2"/>
    </font>
    <font>
      <sz val="11"/>
      <color rgb="FF0070C0"/>
      <name val="Calibri"/>
      <family val="2"/>
      <scheme val="minor"/>
    </font>
    <font>
      <b/>
      <sz val="11"/>
      <color rgb="FF0070C0"/>
      <name val="Calibri"/>
      <family val="2"/>
      <scheme val="minor"/>
    </font>
    <font>
      <sz val="10"/>
      <name val="Arial"/>
      <family val="2"/>
    </font>
    <font>
      <sz val="10"/>
      <name val="Arial"/>
      <family val="2"/>
    </font>
    <font>
      <sz val="8"/>
      <color rgb="FF1B293E"/>
      <name val="Segoe UI"/>
      <family val="2"/>
    </font>
    <font>
      <sz val="8"/>
      <name val="Calibri"/>
      <family val="2"/>
      <scheme val="minor"/>
    </font>
    <font>
      <sz val="10"/>
      <color rgb="FF000000"/>
      <name val="Arial"/>
      <family val="2"/>
    </font>
    <font>
      <sz val="10"/>
      <name val="Arial"/>
      <family val="2"/>
    </font>
    <font>
      <sz val="10"/>
      <name val="Arial"/>
      <family val="2"/>
    </font>
    <font>
      <b/>
      <sz val="10"/>
      <name val="Arial"/>
      <family val="2"/>
    </font>
    <font>
      <b/>
      <sz val="10"/>
      <color theme="0" tint="-4.9989318521683403E-2"/>
      <name val="Arial"/>
      <family val="2"/>
    </font>
    <font>
      <sz val="10"/>
      <color theme="0"/>
      <name val="Arial"/>
      <family val="2"/>
    </font>
    <font>
      <b/>
      <sz val="10"/>
      <color theme="0"/>
      <name val="Arial"/>
      <family val="2"/>
    </font>
    <font>
      <sz val="8"/>
      <color theme="1"/>
      <name val="Segoe UI"/>
      <family val="2"/>
    </font>
    <font>
      <sz val="11"/>
      <color theme="0" tint="-4.9989318521683403E-2"/>
      <name val="Calibri"/>
      <family val="2"/>
      <scheme val="minor"/>
    </font>
    <font>
      <i/>
      <sz val="9"/>
      <color theme="0" tint="-0.34998626667073579"/>
      <name val="Tahoma"/>
      <family val="2"/>
    </font>
    <font>
      <b/>
      <sz val="9"/>
      <name val="Trebuchet MS"/>
      <family val="2"/>
    </font>
    <font>
      <b/>
      <sz val="9"/>
      <color rgb="FF0000FF"/>
      <name val="Trebuchet MS"/>
      <family val="2"/>
    </font>
    <font>
      <b/>
      <sz val="9"/>
      <color theme="1"/>
      <name val="Trebuchet MS"/>
      <family val="2"/>
    </font>
    <font>
      <b/>
      <sz val="10"/>
      <color theme="1"/>
      <name val="Arial"/>
      <family val="2"/>
    </font>
    <font>
      <b/>
      <sz val="10"/>
      <name val="Arial"/>
      <family val="2"/>
    </font>
    <font>
      <b/>
      <sz val="9"/>
      <color rgb="FF0000FF"/>
      <name val="Arial"/>
      <family val="2"/>
    </font>
    <font>
      <sz val="9"/>
      <color rgb="FF0000FF"/>
      <name val="Arial"/>
      <family val="2"/>
    </font>
    <font>
      <b/>
      <sz val="9"/>
      <color rgb="FF0000FF"/>
      <name val="Arial"/>
      <family val="2"/>
    </font>
    <font>
      <i/>
      <sz val="9"/>
      <color rgb="FF0000FF"/>
      <name val="Tahoma"/>
      <family val="2"/>
    </font>
    <font>
      <b/>
      <sz val="11"/>
      <color theme="0"/>
      <name val="Calibri"/>
      <family val="2"/>
      <scheme val="minor"/>
    </font>
    <font>
      <sz val="11"/>
      <color theme="0" tint="-0.14999847407452621"/>
      <name val="Calibri"/>
      <family val="2"/>
      <scheme val="minor"/>
    </font>
    <font>
      <sz val="9"/>
      <color theme="1"/>
      <name val="Arial"/>
      <family val="2"/>
    </font>
    <font>
      <b/>
      <sz val="11"/>
      <color theme="2" tint="-0.249977111117893"/>
      <name val="Calibri"/>
      <family val="2"/>
      <scheme val="minor"/>
    </font>
    <font>
      <b/>
      <sz val="11"/>
      <color rgb="FF000000"/>
      <name val="Times New Roman"/>
      <family val="1"/>
    </font>
    <font>
      <b/>
      <sz val="11"/>
      <color indexed="16"/>
      <name val="Arial"/>
      <family val="2"/>
    </font>
    <font>
      <b/>
      <sz val="11"/>
      <color rgb="FFFF0000"/>
      <name val="Calibri"/>
      <family val="2"/>
      <scheme val="minor"/>
    </font>
    <font>
      <sz val="8"/>
      <name val="Segoe UI"/>
      <family val="2"/>
    </font>
    <font>
      <sz val="8"/>
      <color rgb="FFFF0000"/>
      <name val="Segoe UI"/>
      <family val="2"/>
    </font>
    <font>
      <b/>
      <sz val="12"/>
      <name val="Times New Roman"/>
      <family val="1"/>
    </font>
    <font>
      <sz val="9"/>
      <color rgb="FF000000"/>
      <name val="Aptos"/>
      <family val="2"/>
    </font>
    <font>
      <b/>
      <sz val="9"/>
      <color rgb="FF000000"/>
      <name val="Aptos"/>
      <family val="2"/>
    </font>
  </fonts>
  <fills count="4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2" tint="-0.249977111117893"/>
        <bgColor indexed="64"/>
      </patternFill>
    </fill>
    <fill>
      <patternFill patternType="solid">
        <fgColor theme="7" tint="0.59999389629810485"/>
        <bgColor indexed="64"/>
      </patternFill>
    </fill>
    <fill>
      <patternFill patternType="solid">
        <fgColor theme="6" tint="0.39994506668294322"/>
        <bgColor indexed="64"/>
      </patternFill>
    </fill>
    <fill>
      <patternFill patternType="solid">
        <fgColor theme="9" tint="0.79998168889431442"/>
        <bgColor indexed="64"/>
      </patternFill>
    </fill>
    <fill>
      <patternFill patternType="solid">
        <fgColor rgb="FFD3D3D3"/>
      </patternFill>
    </fill>
    <fill>
      <patternFill patternType="solid">
        <fgColor rgb="FFFFFFFF"/>
      </patternFill>
    </fill>
    <fill>
      <patternFill patternType="solid">
        <fgColor rgb="FFFCD5B4"/>
      </patternFill>
    </fill>
    <fill>
      <patternFill patternType="solid">
        <fgColor rgb="FFCCFFCC"/>
      </patternFill>
    </fill>
    <fill>
      <patternFill patternType="solid">
        <fgColor theme="8" tint="0.59999389629810485"/>
        <bgColor indexed="64"/>
      </patternFill>
    </fill>
    <fill>
      <patternFill patternType="solid">
        <fgColor rgb="FFFFC000"/>
        <bgColor indexed="64"/>
      </patternFill>
    </fill>
    <fill>
      <patternFill patternType="solid">
        <fgColor theme="9" tint="0.59999389629810485"/>
        <bgColor indexed="64"/>
      </patternFill>
    </fill>
    <fill>
      <patternFill patternType="solid">
        <fgColor rgb="FF00B0F0"/>
        <bgColor indexed="64"/>
      </patternFill>
    </fill>
    <fill>
      <patternFill patternType="solid">
        <fgColor rgb="FF92D050"/>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8" tint="0.39997558519241921"/>
        <bgColor indexed="64"/>
      </patternFill>
    </fill>
    <fill>
      <patternFill patternType="solid">
        <fgColor rgb="FFFF99FF"/>
        <bgColor indexed="64"/>
      </patternFill>
    </fill>
    <fill>
      <patternFill patternType="solid">
        <fgColor rgb="FFCCFFCC"/>
        <bgColor indexed="6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rgb="FF00FF00"/>
        <bgColor indexed="64"/>
      </patternFill>
    </fill>
    <fill>
      <patternFill patternType="solid">
        <fgColor rgb="FFAEAAAA"/>
        <bgColor indexed="64"/>
      </patternFill>
    </fill>
    <fill>
      <patternFill patternType="solid">
        <fgColor theme="7" tint="0.59999389629810485"/>
        <bgColor theme="4" tint="0.79998168889431442"/>
      </patternFill>
    </fill>
    <fill>
      <patternFill patternType="solid">
        <fgColor rgb="FFCCFF99"/>
        <bgColor indexed="64"/>
      </patternFill>
    </fill>
    <fill>
      <patternFill patternType="solid">
        <fgColor theme="5" tint="0.39997558519241921"/>
        <bgColor indexed="64"/>
      </patternFill>
    </fill>
    <fill>
      <patternFill patternType="solid">
        <fgColor rgb="FFFF33CC"/>
      </patternFill>
    </fill>
    <fill>
      <patternFill patternType="solid">
        <fgColor rgb="FFFFFF00"/>
      </patternFill>
    </fill>
    <fill>
      <patternFill patternType="solid">
        <fgColor rgb="FFD3DCDA"/>
      </patternFill>
    </fill>
    <fill>
      <patternFill patternType="solid">
        <fgColor rgb="FFFF3399"/>
      </patternFill>
    </fill>
    <fill>
      <patternFill patternType="solid">
        <fgColor theme="4" tint="0.79998168889431442"/>
        <bgColor indexed="64"/>
      </patternFill>
    </fill>
    <fill>
      <patternFill patternType="solid">
        <fgColor indexed="13"/>
        <bgColor indexed="64"/>
      </patternFill>
    </fill>
    <fill>
      <patternFill patternType="solid">
        <fgColor theme="4" tint="-0.249977111117893"/>
        <bgColor indexed="64"/>
      </patternFill>
    </fill>
    <fill>
      <patternFill patternType="solid">
        <fgColor theme="4" tint="0.59999389629810485"/>
        <bgColor indexed="64"/>
      </patternFill>
    </fill>
    <fill>
      <patternFill patternType="solid">
        <fgColor theme="9" tint="0.79998168889431442"/>
        <bgColor theme="4" tint="0.79998168889431442"/>
      </patternFill>
    </fill>
    <fill>
      <patternFill patternType="solid">
        <fgColor theme="0" tint="-4.9989318521683403E-2"/>
        <bgColor indexed="64"/>
      </patternFill>
    </fill>
    <fill>
      <patternFill patternType="solid">
        <fgColor rgb="FFFF0000"/>
      </patternFill>
    </fill>
  </fills>
  <borders count="39">
    <border>
      <left/>
      <right/>
      <top/>
      <bottom/>
      <diagonal/>
    </border>
    <border>
      <left/>
      <right/>
      <top/>
      <bottom style="medium">
        <color indexed="42"/>
      </bottom>
      <diagonal/>
    </border>
    <border>
      <left style="thin">
        <color indexed="64"/>
      </left>
      <right style="thin">
        <color indexed="64"/>
      </right>
      <top style="medium">
        <color indexed="42"/>
      </top>
      <bottom/>
      <diagonal/>
    </border>
    <border>
      <left/>
      <right style="thin">
        <color indexed="64"/>
      </right>
      <top style="medium">
        <color indexed="42"/>
      </top>
      <bottom/>
      <diagonal/>
    </border>
    <border>
      <left style="thin">
        <color auto="1"/>
      </left>
      <right style="thin">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style="hair">
        <color auto="1"/>
      </top>
      <bottom style="thin">
        <color auto="1"/>
      </bottom>
      <diagonal/>
    </border>
    <border>
      <left style="thin">
        <color rgb="FFA9A9A9"/>
      </left>
      <right style="thin">
        <color rgb="FFA9A9A9"/>
      </right>
      <top style="thin">
        <color rgb="FFA9A9A9"/>
      </top>
      <bottom style="thin">
        <color rgb="FFA9A9A9"/>
      </bottom>
      <diagonal/>
    </border>
    <border>
      <left style="thin">
        <color indexed="64"/>
      </left>
      <right style="thin">
        <color indexed="64"/>
      </right>
      <top/>
      <bottom/>
      <diagonal/>
    </border>
    <border>
      <left style="thin">
        <color rgb="FF00B0F0"/>
      </left>
      <right style="thin">
        <color rgb="FF00B0F0"/>
      </right>
      <top style="thin">
        <color rgb="FF00B0F0"/>
      </top>
      <bottom style="thin">
        <color rgb="FF00B0F0"/>
      </bottom>
      <diagonal/>
    </border>
    <border>
      <left/>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top style="hair">
        <color indexed="64"/>
      </top>
      <bottom style="thin">
        <color indexed="64"/>
      </bottom>
      <diagonal/>
    </border>
    <border>
      <left/>
      <right/>
      <top/>
      <bottom style="thin">
        <color rgb="FF00B0F0"/>
      </bottom>
      <diagonal/>
    </border>
    <border>
      <left style="thin">
        <color rgb="FF00B0F0"/>
      </left>
      <right style="thin">
        <color rgb="FF00B0F0"/>
      </right>
      <top style="thin">
        <color rgb="FF00B0F0"/>
      </top>
      <bottom/>
      <diagonal/>
    </border>
    <border>
      <left style="thin">
        <color rgb="FF00B0F0"/>
      </left>
      <right style="thin">
        <color rgb="FF00B0F0"/>
      </right>
      <top/>
      <bottom/>
      <diagonal/>
    </border>
    <border>
      <left style="medium">
        <color indexed="64"/>
      </left>
      <right style="medium">
        <color indexed="64"/>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rgb="FF00B0F0"/>
      </left>
      <right/>
      <top style="thin">
        <color rgb="FF00B0F0"/>
      </top>
      <bottom style="thin">
        <color rgb="FF00B0F0"/>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hair">
        <color auto="1"/>
      </bottom>
      <diagonal/>
    </border>
    <border>
      <left/>
      <right/>
      <top style="thin">
        <color indexed="64"/>
      </top>
      <bottom style="hair">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right/>
      <top style="thin">
        <color indexed="44"/>
      </top>
      <bottom style="thin">
        <color auto="1"/>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style="thin">
        <color rgb="FFA9A9A9"/>
      </left>
      <right style="thin">
        <color rgb="FFA9A9A9"/>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04">
    <xf numFmtId="0" fontId="0" fillId="0" borderId="0"/>
    <xf numFmtId="0" fontId="2" fillId="0" borderId="0"/>
    <xf numFmtId="164" fontId="2" fillId="0" borderId="0" applyFont="0" applyFill="0" applyBorder="0" applyAlignment="0" applyProtection="0"/>
    <xf numFmtId="0" fontId="2" fillId="0" borderId="0"/>
    <xf numFmtId="43" fontId="3"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0" fontId="4" fillId="0" borderId="0"/>
    <xf numFmtId="0" fontId="4" fillId="0" borderId="0"/>
    <xf numFmtId="0" fontId="7" fillId="0" borderId="0"/>
    <xf numFmtId="0" fontId="7" fillId="0" borderId="0"/>
    <xf numFmtId="43" fontId="4" fillId="0" borderId="0" applyFont="0" applyFill="0" applyBorder="0" applyAlignment="0" applyProtection="0"/>
    <xf numFmtId="43" fontId="7" fillId="0" borderId="0" applyFont="0" applyFill="0" applyBorder="0" applyAlignment="0" applyProtection="0"/>
    <xf numFmtId="0" fontId="4" fillId="0" borderId="0"/>
    <xf numFmtId="9" fontId="7"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173" fontId="13" fillId="0" borderId="0" applyFont="0" applyFill="0" applyBorder="0" applyAlignment="0" applyProtection="0"/>
    <xf numFmtId="0" fontId="7" fillId="0" borderId="0"/>
    <xf numFmtId="164"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0" fontId="7" fillId="0" borderId="0"/>
    <xf numFmtId="164" fontId="7" fillId="0" borderId="0" applyFont="0" applyFill="0" applyBorder="0" applyAlignment="0" applyProtection="0"/>
    <xf numFmtId="0" fontId="2" fillId="0" borderId="0"/>
    <xf numFmtId="0" fontId="26" fillId="0" borderId="0"/>
    <xf numFmtId="164" fontId="26" fillId="0" borderId="0" applyFont="0" applyFill="0" applyBorder="0" applyAlignment="0" applyProtection="0"/>
    <xf numFmtId="0" fontId="26" fillId="0" borderId="0"/>
    <xf numFmtId="43" fontId="27"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0" fontId="26" fillId="0" borderId="0"/>
    <xf numFmtId="164" fontId="26" fillId="0" borderId="0" applyFont="0" applyFill="0" applyBorder="0" applyAlignment="0" applyProtection="0"/>
    <xf numFmtId="164" fontId="26" fillId="0" borderId="0" applyFont="0" applyFill="0" applyBorder="0" applyAlignment="0" applyProtection="0"/>
    <xf numFmtId="43" fontId="4"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9" fontId="4" fillId="0" borderId="0" applyFont="0" applyFill="0" applyBorder="0" applyAlignment="0" applyProtection="0"/>
    <xf numFmtId="43" fontId="2" fillId="0" borderId="0" applyFont="0" applyFill="0" applyBorder="0" applyAlignment="0" applyProtection="0"/>
    <xf numFmtId="0" fontId="45" fillId="0" borderId="0"/>
    <xf numFmtId="164" fontId="45" fillId="0" borderId="0" applyFont="0" applyFill="0" applyBorder="0" applyAlignment="0" applyProtection="0"/>
    <xf numFmtId="0" fontId="45" fillId="0" borderId="0"/>
    <xf numFmtId="43" fontId="46"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0" fontId="45" fillId="0" borderId="0"/>
    <xf numFmtId="164" fontId="45" fillId="0" borderId="0" applyFont="0" applyFill="0" applyBorder="0" applyAlignment="0" applyProtection="0"/>
    <xf numFmtId="164" fontId="45" fillId="0" borderId="0" applyFont="0" applyFill="0" applyBorder="0" applyAlignment="0" applyProtection="0"/>
    <xf numFmtId="0" fontId="2" fillId="0" borderId="0"/>
    <xf numFmtId="0" fontId="49" fillId="0" borderId="0"/>
    <xf numFmtId="0" fontId="50" fillId="0" borderId="0"/>
    <xf numFmtId="164" fontId="50" fillId="0" borderId="0" applyFont="0" applyFill="0" applyBorder="0" applyAlignment="0" applyProtection="0"/>
    <xf numFmtId="0" fontId="50" fillId="0" borderId="0"/>
    <xf numFmtId="43" fontId="51" fillId="0" borderId="0" applyFont="0" applyFill="0" applyBorder="0" applyAlignment="0" applyProtection="0"/>
    <xf numFmtId="43" fontId="50" fillId="0" borderId="0" applyFont="0" applyFill="0" applyBorder="0" applyAlignment="0" applyProtection="0"/>
    <xf numFmtId="164" fontId="50" fillId="0" borderId="0" applyFont="0" applyFill="0" applyBorder="0" applyAlignment="0" applyProtection="0"/>
    <xf numFmtId="164" fontId="50" fillId="0" borderId="0" applyFont="0" applyFill="0" applyBorder="0" applyAlignment="0" applyProtection="0"/>
    <xf numFmtId="0" fontId="50" fillId="0" borderId="0"/>
    <xf numFmtId="164" fontId="50" fillId="0" borderId="0" applyFont="0" applyFill="0" applyBorder="0" applyAlignment="0" applyProtection="0"/>
    <xf numFmtId="164" fontId="50" fillId="0" borderId="0" applyFont="0" applyFill="0" applyBorder="0" applyAlignment="0" applyProtection="0"/>
    <xf numFmtId="164" fontId="50" fillId="0" borderId="0" applyFont="0" applyFill="0" applyBorder="0" applyAlignment="0" applyProtection="0"/>
    <xf numFmtId="164" fontId="50" fillId="0" borderId="0" applyFont="0" applyFill="0" applyBorder="0" applyAlignment="0" applyProtection="0"/>
    <xf numFmtId="0" fontId="50" fillId="0" borderId="0"/>
    <xf numFmtId="9"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43" fontId="51" fillId="0" borderId="0" applyFont="0" applyFill="0" applyBorder="0" applyAlignment="0" applyProtection="0"/>
    <xf numFmtId="0" fontId="50" fillId="0" borderId="0"/>
    <xf numFmtId="0" fontId="50" fillId="0" borderId="0"/>
    <xf numFmtId="164" fontId="50" fillId="0" borderId="0" applyFont="0" applyFill="0" applyBorder="0" applyAlignment="0" applyProtection="0"/>
    <xf numFmtId="164" fontId="50" fillId="0" borderId="0" applyFont="0" applyFill="0" applyBorder="0" applyAlignment="0" applyProtection="0"/>
    <xf numFmtId="164" fontId="50" fillId="0" borderId="0" applyFont="0" applyFill="0" applyBorder="0" applyAlignment="0" applyProtection="0"/>
    <xf numFmtId="43" fontId="50" fillId="0" borderId="0" applyFont="0" applyFill="0" applyBorder="0" applyAlignment="0" applyProtection="0"/>
    <xf numFmtId="0" fontId="2" fillId="0" borderId="0"/>
    <xf numFmtId="164" fontId="2" fillId="0" borderId="0" applyFont="0" applyFill="0" applyBorder="0" applyAlignment="0" applyProtection="0"/>
  </cellStyleXfs>
  <cellXfs count="514">
    <xf numFmtId="0" fontId="0" fillId="0" borderId="0" xfId="0"/>
    <xf numFmtId="0" fontId="1" fillId="0" borderId="0" xfId="1" applyFont="1" applyAlignment="1">
      <alignment horizontal="center" vertical="center" wrapText="1"/>
    </xf>
    <xf numFmtId="0" fontId="2" fillId="0" borderId="0" xfId="1" applyAlignment="1">
      <alignment vertical="center"/>
    </xf>
    <xf numFmtId="0" fontId="2" fillId="0" borderId="0" xfId="1" applyAlignment="1">
      <alignment horizontal="center" vertical="center"/>
    </xf>
    <xf numFmtId="165" fontId="0" fillId="0" borderId="0" xfId="4" applyNumberFormat="1" applyFont="1" applyAlignment="1">
      <alignment vertical="center"/>
    </xf>
    <xf numFmtId="43" fontId="0" fillId="0" borderId="0" xfId="5" applyFont="1" applyAlignment="1">
      <alignment vertical="center"/>
    </xf>
    <xf numFmtId="165" fontId="0" fillId="0" borderId="0" xfId="5" applyNumberFormat="1" applyFont="1" applyAlignment="1">
      <alignment vertical="center"/>
    </xf>
    <xf numFmtId="14" fontId="2" fillId="0" borderId="0" xfId="1" applyNumberFormat="1" applyAlignment="1">
      <alignment horizontal="center" vertical="center"/>
    </xf>
    <xf numFmtId="14" fontId="2" fillId="0" borderId="0" xfId="1" applyNumberFormat="1" applyAlignment="1">
      <alignment vertical="center"/>
    </xf>
    <xf numFmtId="0" fontId="2" fillId="0" borderId="0" xfId="1" applyAlignment="1">
      <alignment horizontal="left" vertical="center"/>
    </xf>
    <xf numFmtId="164" fontId="2" fillId="0" borderId="0" xfId="1" applyNumberFormat="1" applyAlignment="1">
      <alignment vertical="center"/>
    </xf>
    <xf numFmtId="166" fontId="2" fillId="0" borderId="0" xfId="1" applyNumberFormat="1" applyAlignment="1">
      <alignment vertical="center"/>
    </xf>
    <xf numFmtId="167" fontId="2" fillId="0" borderId="0" xfId="1" applyNumberFormat="1" applyAlignment="1">
      <alignment vertical="center"/>
    </xf>
    <xf numFmtId="168" fontId="2" fillId="0" borderId="0" xfId="1" applyNumberFormat="1" applyAlignment="1">
      <alignment vertical="center"/>
    </xf>
    <xf numFmtId="165" fontId="2" fillId="0" borderId="0" xfId="5" applyNumberFormat="1" applyAlignment="1">
      <alignment vertical="center"/>
    </xf>
    <xf numFmtId="14" fontId="0" fillId="0" borderId="0" xfId="0" applyNumberFormat="1"/>
    <xf numFmtId="165" fontId="0" fillId="0" borderId="0" xfId="0" applyNumberFormat="1"/>
    <xf numFmtId="0" fontId="0" fillId="0" borderId="9" xfId="0" applyBorder="1"/>
    <xf numFmtId="49" fontId="15" fillId="5" borderId="7" xfId="0" applyNumberFormat="1" applyFont="1" applyFill="1" applyBorder="1" applyAlignment="1">
      <alignment horizontal="center" vertical="center" wrapText="1" readingOrder="1"/>
    </xf>
    <xf numFmtId="49" fontId="16" fillId="9" borderId="7" xfId="0" applyNumberFormat="1" applyFont="1" applyFill="1" applyBorder="1" applyAlignment="1">
      <alignment horizontal="left" vertical="center" readingOrder="1"/>
    </xf>
    <xf numFmtId="0" fontId="19" fillId="0" borderId="0" xfId="0" applyFont="1" applyAlignment="1">
      <alignment horizontal="right"/>
    </xf>
    <xf numFmtId="0" fontId="12" fillId="0" borderId="14" xfId="0" applyFont="1" applyBorder="1"/>
    <xf numFmtId="165" fontId="0" fillId="18" borderId="9" xfId="16" applyNumberFormat="1" applyFont="1" applyFill="1" applyBorder="1"/>
    <xf numFmtId="165" fontId="0" fillId="0" borderId="9" xfId="16" applyNumberFormat="1" applyFont="1" applyBorder="1"/>
    <xf numFmtId="165" fontId="0" fillId="20" borderId="9" xfId="16" applyNumberFormat="1" applyFont="1" applyFill="1" applyBorder="1"/>
    <xf numFmtId="0" fontId="12" fillId="0" borderId="15" xfId="0" applyFont="1" applyBorder="1"/>
    <xf numFmtId="0" fontId="12" fillId="12" borderId="9" xfId="0" applyFont="1" applyFill="1" applyBorder="1"/>
    <xf numFmtId="0" fontId="6" fillId="12" borderId="9" xfId="0" applyFont="1" applyFill="1" applyBorder="1"/>
    <xf numFmtId="165" fontId="6" fillId="12" borderId="9" xfId="16" applyNumberFormat="1" applyFont="1" applyFill="1" applyBorder="1"/>
    <xf numFmtId="0" fontId="12" fillId="0" borderId="9" xfId="0" applyFont="1" applyBorder="1"/>
    <xf numFmtId="0" fontId="20" fillId="14" borderId="9" xfId="0" applyFont="1" applyFill="1" applyBorder="1"/>
    <xf numFmtId="0" fontId="21" fillId="14" borderId="9" xfId="0" applyFont="1" applyFill="1" applyBorder="1"/>
    <xf numFmtId="165" fontId="21" fillId="14" borderId="9" xfId="16" applyNumberFormat="1" applyFont="1" applyFill="1" applyBorder="1"/>
    <xf numFmtId="0" fontId="21" fillId="0" borderId="0" xfId="0" applyFont="1"/>
    <xf numFmtId="0" fontId="22" fillId="2" borderId="9" xfId="0" applyFont="1" applyFill="1" applyBorder="1"/>
    <xf numFmtId="165" fontId="22" fillId="2" borderId="9" xfId="16" applyNumberFormat="1" applyFont="1" applyFill="1" applyBorder="1"/>
    <xf numFmtId="0" fontId="22" fillId="0" borderId="0" xfId="0" applyFont="1"/>
    <xf numFmtId="0" fontId="23" fillId="0" borderId="0" xfId="0" applyFont="1"/>
    <xf numFmtId="0" fontId="0" fillId="0" borderId="0" xfId="0" quotePrefix="1"/>
    <xf numFmtId="3" fontId="0" fillId="0" borderId="9" xfId="0" applyNumberFormat="1" applyBorder="1"/>
    <xf numFmtId="0" fontId="0" fillId="13" borderId="9" xfId="0" applyFill="1" applyBorder="1"/>
    <xf numFmtId="165" fontId="0" fillId="13" borderId="0" xfId="0" applyNumberFormat="1" applyFill="1"/>
    <xf numFmtId="0" fontId="23" fillId="0" borderId="0" xfId="0" applyFont="1" applyAlignment="1">
      <alignment horizontal="left"/>
    </xf>
    <xf numFmtId="0" fontId="23" fillId="0" borderId="0" xfId="0" applyFont="1" applyAlignment="1">
      <alignment horizontal="left" vertical="center"/>
    </xf>
    <xf numFmtId="168" fontId="24" fillId="0" borderId="0" xfId="1" applyNumberFormat="1" applyFont="1" applyAlignment="1">
      <alignment vertical="center"/>
    </xf>
    <xf numFmtId="9" fontId="10" fillId="0" borderId="0" xfId="7" applyNumberFormat="1" applyFont="1" applyAlignment="1">
      <alignment vertical="center"/>
    </xf>
    <xf numFmtId="0" fontId="0" fillId="0" borderId="0" xfId="0" applyAlignment="1">
      <alignment horizontal="left" vertical="center"/>
    </xf>
    <xf numFmtId="49" fontId="25" fillId="9" borderId="7" xfId="0" applyNumberFormat="1" applyFont="1" applyFill="1" applyBorder="1" applyAlignment="1">
      <alignment horizontal="left" vertical="center" readingOrder="1"/>
    </xf>
    <xf numFmtId="169" fontId="25" fillId="9" borderId="7" xfId="0" applyNumberFormat="1" applyFont="1" applyFill="1" applyBorder="1" applyAlignment="1">
      <alignment horizontal="right" vertical="center" readingOrder="1"/>
    </xf>
    <xf numFmtId="0" fontId="0" fillId="0" borderId="0" xfId="0" applyAlignment="1">
      <alignment vertical="top"/>
    </xf>
    <xf numFmtId="0" fontId="0" fillId="12" borderId="5" xfId="0" applyFill="1" applyBorder="1"/>
    <xf numFmtId="3" fontId="16" fillId="9" borderId="7" xfId="0" applyNumberFormat="1" applyFont="1" applyFill="1" applyBorder="1" applyAlignment="1">
      <alignment horizontal="right" vertical="center" readingOrder="1"/>
    </xf>
    <xf numFmtId="3" fontId="16" fillId="11" borderId="7" xfId="0" applyNumberFormat="1" applyFont="1" applyFill="1" applyBorder="1" applyAlignment="1">
      <alignment horizontal="right" vertical="center" readingOrder="1"/>
    </xf>
    <xf numFmtId="3" fontId="16" fillId="10" borderId="7" xfId="0" applyNumberFormat="1" applyFont="1" applyFill="1" applyBorder="1" applyAlignment="1">
      <alignment horizontal="right" vertical="center" readingOrder="1"/>
    </xf>
    <xf numFmtId="0" fontId="8" fillId="13" borderId="0" xfId="13" applyFont="1" applyFill="1" applyAlignment="1">
      <alignment horizontal="center" vertical="center" wrapText="1"/>
    </xf>
    <xf numFmtId="0" fontId="10" fillId="13" borderId="0" xfId="13" applyFont="1" applyFill="1" applyAlignment="1">
      <alignment horizontal="center" vertical="center" wrapText="1"/>
    </xf>
    <xf numFmtId="0" fontId="0" fillId="0" borderId="0" xfId="0"/>
    <xf numFmtId="49" fontId="0" fillId="0" borderId="0" xfId="0" applyNumberFormat="1"/>
    <xf numFmtId="165" fontId="9" fillId="20" borderId="3" xfId="32" applyNumberFormat="1" applyFont="1" applyFill="1" applyBorder="1" applyAlignment="1">
      <alignment horizontal="center" vertical="center" wrapText="1"/>
    </xf>
    <xf numFmtId="0" fontId="0" fillId="0" borderId="0" xfId="0" applyFill="1"/>
    <xf numFmtId="0" fontId="1" fillId="14" borderId="0" xfId="1" applyFont="1" applyFill="1" applyAlignment="1">
      <alignment horizontal="center" vertical="center" wrapText="1"/>
    </xf>
    <xf numFmtId="0" fontId="28" fillId="0" borderId="0" xfId="1" applyFont="1" applyAlignment="1">
      <alignment horizontal="left" vertical="center"/>
    </xf>
    <xf numFmtId="0" fontId="29" fillId="0" borderId="0" xfId="1" applyFont="1" applyAlignment="1">
      <alignment vertical="center"/>
    </xf>
    <xf numFmtId="0" fontId="30" fillId="0" borderId="0" xfId="1" applyFont="1" applyAlignment="1">
      <alignment vertical="center"/>
    </xf>
    <xf numFmtId="0" fontId="31" fillId="0" borderId="0" xfId="1" applyFont="1" applyAlignment="1">
      <alignment vertical="center"/>
    </xf>
    <xf numFmtId="43" fontId="32" fillId="0" borderId="0" xfId="5" applyFont="1" applyAlignment="1">
      <alignment vertical="center"/>
    </xf>
    <xf numFmtId="43" fontId="32" fillId="0" borderId="0" xfId="1" applyNumberFormat="1" applyFont="1" applyAlignment="1">
      <alignment vertical="center"/>
    </xf>
    <xf numFmtId="168" fontId="29" fillId="3" borderId="0" xfId="7" applyNumberFormat="1" applyFont="1" applyFill="1" applyAlignment="1">
      <alignment vertical="center"/>
    </xf>
    <xf numFmtId="165" fontId="0" fillId="16" borderId="0" xfId="5" applyNumberFormat="1" applyFont="1" applyFill="1" applyBorder="1"/>
    <xf numFmtId="0" fontId="0" fillId="16" borderId="18" xfId="0" applyFill="1" applyBorder="1"/>
    <xf numFmtId="165" fontId="0" fillId="0" borderId="0" xfId="5" applyNumberFormat="1" applyFont="1"/>
    <xf numFmtId="0" fontId="1" fillId="5" borderId="0" xfId="1" applyFont="1" applyFill="1" applyAlignment="1">
      <alignment horizontal="center" vertical="center" wrapText="1"/>
    </xf>
    <xf numFmtId="165" fontId="17" fillId="0" borderId="0" xfId="5" applyNumberFormat="1" applyFont="1" applyAlignment="1">
      <alignment vertical="center"/>
    </xf>
    <xf numFmtId="0" fontId="2" fillId="24" borderId="0" xfId="1" applyFill="1" applyAlignment="1">
      <alignment vertical="center"/>
    </xf>
    <xf numFmtId="0" fontId="0" fillId="0" borderId="5" xfId="0" applyNumberFormat="1" applyBorder="1"/>
    <xf numFmtId="0" fontId="2" fillId="0" borderId="4" xfId="41" applyBorder="1" applyAlignment="1">
      <alignment horizontal="center" vertical="center"/>
    </xf>
    <xf numFmtId="0" fontId="1" fillId="6" borderId="4" xfId="41" applyFont="1" applyFill="1" applyBorder="1" applyAlignment="1">
      <alignment horizontal="center" vertical="center"/>
    </xf>
    <xf numFmtId="0" fontId="36" fillId="0" borderId="0" xfId="1" applyFont="1" applyAlignment="1">
      <alignment vertical="center"/>
    </xf>
    <xf numFmtId="0" fontId="9" fillId="7" borderId="3" xfId="1" applyFont="1" applyFill="1" applyBorder="1" applyAlignment="1">
      <alignment horizontal="center" vertical="center" wrapText="1"/>
    </xf>
    <xf numFmtId="0" fontId="37" fillId="4" borderId="2" xfId="1" applyFont="1" applyFill="1" applyBorder="1" applyAlignment="1">
      <alignment horizontal="center" vertical="center" wrapText="1"/>
    </xf>
    <xf numFmtId="0" fontId="39" fillId="0" borderId="0" xfId="1" applyFont="1" applyAlignment="1">
      <alignment horizontal="center" vertical="center" wrapText="1"/>
    </xf>
    <xf numFmtId="0" fontId="18" fillId="0" borderId="4" xfId="41" applyFont="1" applyBorder="1" applyAlignment="1">
      <alignment vertical="center"/>
    </xf>
    <xf numFmtId="0" fontId="2" fillId="0" borderId="10" xfId="41" applyBorder="1" applyAlignment="1">
      <alignment horizontal="center" vertical="center"/>
    </xf>
    <xf numFmtId="0" fontId="11" fillId="0" borderId="4" xfId="41" applyFont="1" applyBorder="1" applyAlignment="1">
      <alignment horizontal="center" vertical="center"/>
    </xf>
    <xf numFmtId="1" fontId="11" fillId="0" borderId="4" xfId="41" applyNumberFormat="1" applyFont="1" applyBorder="1" applyAlignment="1">
      <alignment horizontal="center" vertical="center"/>
    </xf>
    <xf numFmtId="0" fontId="2" fillId="0" borderId="8" xfId="41" applyBorder="1" applyAlignment="1">
      <alignment horizontal="center" vertical="center"/>
    </xf>
    <xf numFmtId="0" fontId="2" fillId="0" borderId="0" xfId="41" applyAlignment="1">
      <alignment horizontal="center" vertical="center"/>
    </xf>
    <xf numFmtId="0" fontId="1" fillId="6" borderId="4" xfId="41" applyFont="1" applyFill="1" applyBorder="1" applyAlignment="1">
      <alignment vertical="center"/>
    </xf>
    <xf numFmtId="1" fontId="1" fillId="6" borderId="4" xfId="41" applyNumberFormat="1" applyFont="1" applyFill="1" applyBorder="1" applyAlignment="1">
      <alignment horizontal="center" vertical="center"/>
    </xf>
    <xf numFmtId="0" fontId="1" fillId="6" borderId="10" xfId="41" applyFont="1" applyFill="1" applyBorder="1" applyAlignment="1">
      <alignment horizontal="center" vertical="center"/>
    </xf>
    <xf numFmtId="1" fontId="11" fillId="0" borderId="11" xfId="41" applyNumberFormat="1" applyFont="1" applyBorder="1" applyAlignment="1">
      <alignment horizontal="center" vertical="center"/>
    </xf>
    <xf numFmtId="0" fontId="2" fillId="0" borderId="11" xfId="41" applyBorder="1" applyAlignment="1">
      <alignment horizontal="center" vertical="center"/>
    </xf>
    <xf numFmtId="0" fontId="1" fillId="2" borderId="6" xfId="41" applyFont="1" applyFill="1" applyBorder="1" applyAlignment="1">
      <alignment vertical="center"/>
    </xf>
    <xf numFmtId="0" fontId="1" fillId="2" borderId="12" xfId="41" applyFont="1" applyFill="1" applyBorder="1" applyAlignment="1">
      <alignment horizontal="center" vertical="center"/>
    </xf>
    <xf numFmtId="0" fontId="18" fillId="0" borderId="0" xfId="41" applyFont="1" applyAlignment="1">
      <alignment horizontal="right" vertical="center"/>
    </xf>
    <xf numFmtId="49" fontId="40" fillId="16" borderId="7" xfId="0" applyNumberFormat="1" applyFont="1" applyFill="1" applyBorder="1" applyAlignment="1">
      <alignment horizontal="center" vertical="center" wrapText="1" readingOrder="1"/>
    </xf>
    <xf numFmtId="0" fontId="0" fillId="12" borderId="5" xfId="0" applyFill="1" applyBorder="1" applyAlignment="1">
      <alignment horizontal="left"/>
    </xf>
    <xf numFmtId="0" fontId="0" fillId="2" borderId="0" xfId="0" applyFill="1"/>
    <xf numFmtId="0" fontId="10" fillId="0" borderId="0" xfId="1" applyFont="1" applyAlignment="1">
      <alignment vertical="center"/>
    </xf>
    <xf numFmtId="165" fontId="9" fillId="4" borderId="3" xfId="44" applyNumberFormat="1" applyFont="1" applyFill="1" applyBorder="1" applyAlignment="1">
      <alignment horizontal="center" vertical="center" wrapText="1"/>
    </xf>
    <xf numFmtId="43" fontId="0" fillId="0" borderId="0" xfId="0" applyNumberFormat="1"/>
    <xf numFmtId="3" fontId="0" fillId="23" borderId="19" xfId="0" applyNumberFormat="1" applyFill="1" applyBorder="1"/>
    <xf numFmtId="3" fontId="0" fillId="5" borderId="9" xfId="0" applyNumberFormat="1" applyFill="1" applyBorder="1"/>
    <xf numFmtId="0" fontId="6" fillId="22" borderId="9" xfId="0" applyFont="1" applyFill="1" applyBorder="1" applyAlignment="1">
      <alignment vertical="center" wrapText="1"/>
    </xf>
    <xf numFmtId="0" fontId="6" fillId="22" borderId="19" xfId="0" applyFont="1" applyFill="1" applyBorder="1" applyAlignment="1">
      <alignment vertical="center" wrapText="1"/>
    </xf>
    <xf numFmtId="165" fontId="9" fillId="4" borderId="2" xfId="44" applyNumberFormat="1" applyFont="1" applyFill="1" applyBorder="1" applyAlignment="1">
      <alignment horizontal="center" vertical="center" wrapText="1"/>
    </xf>
    <xf numFmtId="0" fontId="9" fillId="4" borderId="3" xfId="1" applyFont="1" applyFill="1" applyBorder="1" applyAlignment="1">
      <alignment horizontal="center" vertical="center" wrapText="1"/>
    </xf>
    <xf numFmtId="0" fontId="37" fillId="27" borderId="2" xfId="1" applyFont="1" applyFill="1" applyBorder="1" applyAlignment="1">
      <alignment horizontal="center" vertical="center" wrapText="1"/>
    </xf>
    <xf numFmtId="165" fontId="37" fillId="4" borderId="2" xfId="44" applyNumberFormat="1" applyFont="1" applyFill="1" applyBorder="1" applyAlignment="1">
      <alignment horizontal="center" vertical="center" wrapText="1"/>
    </xf>
    <xf numFmtId="43" fontId="38" fillId="4" borderId="2" xfId="44" applyFont="1" applyFill="1" applyBorder="1" applyAlignment="1">
      <alignment horizontal="center" vertical="center" wrapText="1"/>
    </xf>
    <xf numFmtId="165" fontId="37" fillId="27" borderId="2" xfId="44" applyNumberFormat="1" applyFont="1" applyFill="1" applyBorder="1" applyAlignment="1">
      <alignment horizontal="center" vertical="center" wrapText="1"/>
    </xf>
    <xf numFmtId="165" fontId="37" fillId="2" borderId="3" xfId="44" applyNumberFormat="1" applyFont="1" applyFill="1" applyBorder="1" applyAlignment="1">
      <alignment horizontal="center" vertical="center" wrapText="1"/>
    </xf>
    <xf numFmtId="165" fontId="37" fillId="4" borderId="3" xfId="44" applyNumberFormat="1" applyFont="1" applyFill="1" applyBorder="1" applyAlignment="1">
      <alignment horizontal="center" vertical="center" wrapText="1"/>
    </xf>
    <xf numFmtId="0" fontId="0" fillId="19" borderId="20" xfId="0" applyFill="1" applyBorder="1" applyAlignment="1">
      <alignment horizontal="center" vertical="center"/>
    </xf>
    <xf numFmtId="0" fontId="0" fillId="0" borderId="0" xfId="0" applyAlignment="1">
      <alignment horizontal="center" vertical="center"/>
    </xf>
    <xf numFmtId="165" fontId="0" fillId="19" borderId="21" xfId="5" quotePrefix="1" applyNumberFormat="1" applyFont="1" applyFill="1" applyBorder="1" applyAlignment="1">
      <alignment horizontal="center"/>
    </xf>
    <xf numFmtId="0" fontId="37" fillId="5" borderId="21" xfId="1" applyFont="1" applyFill="1" applyBorder="1" applyAlignment="1">
      <alignment horizontal="left" vertical="center" wrapText="1"/>
    </xf>
    <xf numFmtId="165" fontId="0" fillId="5" borderId="21" xfId="44" applyNumberFormat="1" applyFont="1" applyFill="1" applyBorder="1" applyAlignment="1">
      <alignment vertical="center"/>
    </xf>
    <xf numFmtId="165" fontId="43" fillId="5" borderId="21" xfId="44" applyNumberFormat="1" applyFont="1" applyFill="1" applyBorder="1" applyAlignment="1">
      <alignment vertical="center"/>
    </xf>
    <xf numFmtId="165" fontId="0" fillId="5" borderId="21" xfId="0" applyNumberFormat="1" applyFill="1" applyBorder="1"/>
    <xf numFmtId="0" fontId="0" fillId="0" borderId="21" xfId="0" applyBorder="1"/>
    <xf numFmtId="0" fontId="37" fillId="0" borderId="21" xfId="1" applyFont="1" applyBorder="1" applyAlignment="1">
      <alignment horizontal="left" vertical="center" wrapText="1"/>
    </xf>
    <xf numFmtId="165" fontId="0" fillId="0" borderId="21" xfId="44" applyNumberFormat="1" applyFont="1" applyFill="1" applyBorder="1" applyAlignment="1">
      <alignment vertical="center"/>
    </xf>
    <xf numFmtId="165" fontId="43" fillId="0" borderId="21" xfId="44" applyNumberFormat="1" applyFont="1" applyFill="1" applyBorder="1" applyAlignment="1">
      <alignment vertical="center"/>
    </xf>
    <xf numFmtId="165" fontId="0" fillId="20" borderId="21" xfId="0" applyNumberFormat="1" applyFill="1" applyBorder="1"/>
    <xf numFmtId="0" fontId="37" fillId="21" borderId="21" xfId="1" applyFont="1" applyFill="1" applyBorder="1" applyAlignment="1">
      <alignment horizontal="left" vertical="center" wrapText="1"/>
    </xf>
    <xf numFmtId="165" fontId="0" fillId="21" borderId="21" xfId="44" applyNumberFormat="1" applyFont="1" applyFill="1" applyBorder="1" applyAlignment="1">
      <alignment vertical="center"/>
    </xf>
    <xf numFmtId="165" fontId="43" fillId="21" borderId="21" xfId="44" applyNumberFormat="1" applyFont="1" applyFill="1" applyBorder="1" applyAlignment="1">
      <alignment vertical="center"/>
    </xf>
    <xf numFmtId="165" fontId="0" fillId="21" borderId="21" xfId="0" applyNumberFormat="1" applyFill="1" applyBorder="1"/>
    <xf numFmtId="165" fontId="37" fillId="0" borderId="21" xfId="44" applyNumberFormat="1" applyFont="1" applyFill="1" applyBorder="1" applyAlignment="1">
      <alignment horizontal="left" vertical="center" wrapText="1"/>
    </xf>
    <xf numFmtId="43" fontId="37" fillId="5" borderId="21" xfId="5" applyFont="1" applyFill="1" applyBorder="1" applyAlignment="1">
      <alignment horizontal="left" vertical="center" wrapText="1"/>
    </xf>
    <xf numFmtId="165" fontId="6" fillId="5" borderId="21" xfId="44" applyNumberFormat="1" applyFont="1" applyFill="1" applyBorder="1" applyAlignment="1">
      <alignment vertical="center"/>
    </xf>
    <xf numFmtId="165" fontId="44" fillId="5" borderId="21" xfId="44" applyNumberFormat="1" applyFont="1" applyFill="1" applyBorder="1" applyAlignment="1">
      <alignment vertical="center"/>
    </xf>
    <xf numFmtId="165" fontId="6" fillId="5" borderId="21" xfId="0" applyNumberFormat="1" applyFont="1" applyFill="1" applyBorder="1"/>
    <xf numFmtId="165" fontId="37" fillId="17" borderId="21" xfId="44" applyNumberFormat="1" applyFont="1" applyFill="1" applyBorder="1" applyAlignment="1">
      <alignment horizontal="left" vertical="center" wrapText="1"/>
    </xf>
    <xf numFmtId="165" fontId="0" fillId="17" borderId="21" xfId="44" applyNumberFormat="1" applyFont="1" applyFill="1" applyBorder="1" applyAlignment="1">
      <alignment vertical="center"/>
    </xf>
    <xf numFmtId="165" fontId="43" fillId="17" borderId="21" xfId="44" applyNumberFormat="1" applyFont="1" applyFill="1" applyBorder="1" applyAlignment="1">
      <alignment vertical="center"/>
    </xf>
    <xf numFmtId="165" fontId="0" fillId="17" borderId="21" xfId="0" applyNumberFormat="1" applyFill="1" applyBorder="1"/>
    <xf numFmtId="165" fontId="37" fillId="21" borderId="21" xfId="44" applyNumberFormat="1" applyFont="1" applyFill="1" applyBorder="1" applyAlignment="1">
      <alignment horizontal="left" vertical="center" wrapText="1"/>
    </xf>
    <xf numFmtId="165" fontId="37" fillId="28" borderId="21" xfId="44" applyNumberFormat="1" applyFont="1" applyFill="1" applyBorder="1" applyAlignment="1">
      <alignment horizontal="left" vertical="center" wrapText="1"/>
    </xf>
    <xf numFmtId="165" fontId="0" fillId="28" borderId="21" xfId="44" applyNumberFormat="1" applyFont="1" applyFill="1" applyBorder="1" applyAlignment="1">
      <alignment vertical="center"/>
    </xf>
    <xf numFmtId="165" fontId="43" fillId="28" borderId="21" xfId="44" applyNumberFormat="1" applyFont="1" applyFill="1" applyBorder="1" applyAlignment="1">
      <alignment vertical="center"/>
    </xf>
    <xf numFmtId="165" fontId="0" fillId="28" borderId="21" xfId="0" applyNumberFormat="1" applyFill="1" applyBorder="1"/>
    <xf numFmtId="0" fontId="37" fillId="2" borderId="21" xfId="1" applyFont="1" applyFill="1" applyBorder="1" applyAlignment="1">
      <alignment horizontal="left" vertical="center" wrapText="1"/>
    </xf>
    <xf numFmtId="165" fontId="0" fillId="2" borderId="21" xfId="44" applyNumberFormat="1" applyFont="1" applyFill="1" applyBorder="1" applyAlignment="1">
      <alignment vertical="center"/>
    </xf>
    <xf numFmtId="165" fontId="43" fillId="2" borderId="21" xfId="44" applyNumberFormat="1" applyFont="1" applyFill="1" applyBorder="1" applyAlignment="1">
      <alignment vertical="center"/>
    </xf>
    <xf numFmtId="165" fontId="0" fillId="2" borderId="21" xfId="0" applyNumberFormat="1" applyFill="1" applyBorder="1"/>
    <xf numFmtId="0" fontId="0" fillId="2" borderId="21" xfId="0" applyFill="1" applyBorder="1"/>
    <xf numFmtId="0" fontId="34" fillId="0" borderId="0" xfId="0" applyFont="1" applyAlignment="1">
      <alignment horizontal="left"/>
    </xf>
    <xf numFmtId="0" fontId="43" fillId="0" borderId="0" xfId="0" applyFont="1"/>
    <xf numFmtId="0" fontId="2" fillId="0" borderId="0" xfId="1" applyFill="1" applyAlignment="1">
      <alignment vertical="center"/>
    </xf>
    <xf numFmtId="165" fontId="0" fillId="0" borderId="0" xfId="15" applyNumberFormat="1" applyFont="1"/>
    <xf numFmtId="0" fontId="1" fillId="0" borderId="0" xfId="13" applyFont="1" applyFill="1" applyAlignment="1">
      <alignment horizontal="center" vertical="center" wrapText="1"/>
    </xf>
    <xf numFmtId="0" fontId="8" fillId="0" borderId="0" xfId="13" applyFont="1" applyFill="1" applyAlignment="1">
      <alignment horizontal="center" vertical="center" wrapText="1"/>
    </xf>
    <xf numFmtId="165" fontId="0" fillId="0" borderId="0" xfId="47" applyNumberFormat="1" applyFont="1" applyAlignment="1">
      <alignment horizontal="center" vertical="center"/>
    </xf>
    <xf numFmtId="165" fontId="0" fillId="0" borderId="0" xfId="47" applyNumberFormat="1" applyFont="1" applyAlignment="1">
      <alignment vertical="center"/>
    </xf>
    <xf numFmtId="165" fontId="17" fillId="0" borderId="0" xfId="47" applyNumberFormat="1" applyFont="1" applyAlignment="1">
      <alignment vertical="center"/>
    </xf>
    <xf numFmtId="10" fontId="29" fillId="0" borderId="0" xfId="1" applyNumberFormat="1" applyFont="1" applyAlignment="1">
      <alignment vertical="center"/>
    </xf>
    <xf numFmtId="0" fontId="29" fillId="0" borderId="0" xfId="1" applyFont="1" applyAlignment="1">
      <alignment horizontal="right" vertical="center"/>
    </xf>
    <xf numFmtId="165" fontId="5" fillId="0" borderId="0" xfId="47" applyNumberFormat="1" applyFont="1" applyAlignment="1">
      <alignment vertical="center"/>
    </xf>
    <xf numFmtId="43" fontId="0" fillId="0" borderId="0" xfId="47" applyFont="1" applyAlignment="1">
      <alignment vertical="center"/>
    </xf>
    <xf numFmtId="165" fontId="2" fillId="0" borderId="0" xfId="47" applyNumberFormat="1" applyFont="1" applyAlignment="1">
      <alignment vertical="center"/>
    </xf>
    <xf numFmtId="165" fontId="24" fillId="0" borderId="0" xfId="5" applyNumberFormat="1" applyFont="1" applyAlignment="1">
      <alignment vertical="center"/>
    </xf>
    <xf numFmtId="165" fontId="32" fillId="0" borderId="0" xfId="47" applyNumberFormat="1" applyFont="1" applyAlignment="1">
      <alignment vertical="center"/>
    </xf>
    <xf numFmtId="165" fontId="33" fillId="0" borderId="0" xfId="47" applyNumberFormat="1" applyFont="1" applyAlignment="1">
      <alignment vertical="center"/>
    </xf>
    <xf numFmtId="9" fontId="10" fillId="0" borderId="0" xfId="6" applyNumberFormat="1" applyFont="1" applyAlignment="1">
      <alignment vertical="center"/>
    </xf>
    <xf numFmtId="9" fontId="10" fillId="0" borderId="0" xfId="6" applyNumberFormat="1" applyFont="1" applyAlignment="1">
      <alignment horizontal="right" vertical="center"/>
    </xf>
    <xf numFmtId="9" fontId="10" fillId="2" borderId="0" xfId="7" applyNumberFormat="1" applyFont="1" applyFill="1" applyAlignment="1">
      <alignment vertical="center"/>
    </xf>
    <xf numFmtId="168" fontId="10" fillId="0" borderId="0" xfId="7" applyNumberFormat="1" applyFont="1" applyAlignment="1">
      <alignment vertical="center"/>
    </xf>
    <xf numFmtId="165" fontId="10" fillId="0" borderId="0" xfId="5" applyNumberFormat="1" applyFont="1" applyAlignment="1">
      <alignment vertical="center"/>
    </xf>
    <xf numFmtId="9" fontId="2" fillId="0" borderId="0" xfId="1" applyNumberFormat="1" applyAlignment="1">
      <alignment vertical="center"/>
    </xf>
    <xf numFmtId="171" fontId="11" fillId="0" borderId="23" xfId="41" quotePrefix="1" applyNumberFormat="1" applyFont="1" applyBorder="1" applyAlignment="1">
      <alignment horizontal="center" vertical="center"/>
    </xf>
    <xf numFmtId="171" fontId="11" fillId="19" borderId="23" xfId="41" quotePrefix="1" applyNumberFormat="1" applyFont="1" applyFill="1" applyBorder="1" applyAlignment="1">
      <alignment horizontal="center" vertical="center"/>
    </xf>
    <xf numFmtId="171" fontId="11" fillId="19" borderId="23" xfId="43" quotePrefix="1" applyNumberFormat="1" applyFont="1" applyFill="1" applyBorder="1" applyAlignment="1">
      <alignment horizontal="center" vertical="center"/>
    </xf>
    <xf numFmtId="171" fontId="11" fillId="19" borderId="24" xfId="41" quotePrefix="1" applyNumberFormat="1" applyFont="1" applyFill="1" applyBorder="1" applyAlignment="1">
      <alignment horizontal="center" vertical="center"/>
    </xf>
    <xf numFmtId="1" fontId="1" fillId="2" borderId="22" xfId="41" applyNumberFormat="1" applyFont="1" applyFill="1" applyBorder="1" applyAlignment="1">
      <alignment horizontal="center" vertical="center"/>
    </xf>
    <xf numFmtId="0" fontId="1" fillId="2" borderId="22" xfId="41" applyFont="1" applyFill="1" applyBorder="1" applyAlignment="1">
      <alignment horizontal="center" vertical="center"/>
    </xf>
    <xf numFmtId="165" fontId="0" fillId="0" borderId="0" xfId="47" applyNumberFormat="1" applyFont="1" applyAlignment="1">
      <alignment vertical="center"/>
    </xf>
    <xf numFmtId="165" fontId="0" fillId="0" borderId="0" xfId="47" applyNumberFormat="1" applyFont="1" applyAlignment="1">
      <alignment vertical="center"/>
    </xf>
    <xf numFmtId="168" fontId="24" fillId="0" borderId="0" xfId="1" applyNumberFormat="1" applyFont="1" applyAlignment="1">
      <alignment vertical="center"/>
    </xf>
    <xf numFmtId="9" fontId="10" fillId="0" borderId="0" xfId="6" applyNumberFormat="1" applyFont="1" applyAlignment="1">
      <alignment vertical="center"/>
    </xf>
    <xf numFmtId="165" fontId="0" fillId="0" borderId="0" xfId="47" applyNumberFormat="1" applyFont="1" applyAlignment="1">
      <alignment vertical="center"/>
    </xf>
    <xf numFmtId="168" fontId="24" fillId="0" borderId="0" xfId="1" applyNumberFormat="1" applyFont="1" applyAlignment="1">
      <alignment vertical="center"/>
    </xf>
    <xf numFmtId="9" fontId="10" fillId="0" borderId="0" xfId="7" applyNumberFormat="1" applyFont="1" applyAlignment="1">
      <alignment vertical="center"/>
    </xf>
    <xf numFmtId="165" fontId="0" fillId="0" borderId="0" xfId="47" applyNumberFormat="1" applyFont="1" applyAlignment="1">
      <alignment vertical="center"/>
    </xf>
    <xf numFmtId="168" fontId="24" fillId="0" borderId="0" xfId="1" applyNumberFormat="1" applyFont="1" applyAlignment="1">
      <alignment vertical="center"/>
    </xf>
    <xf numFmtId="9" fontId="10" fillId="0" borderId="0" xfId="7" applyNumberFormat="1" applyFont="1" applyAlignment="1">
      <alignment vertical="center"/>
    </xf>
    <xf numFmtId="0" fontId="0" fillId="0" borderId="0" xfId="0"/>
    <xf numFmtId="0" fontId="2" fillId="0" borderId="0" xfId="1" applyAlignment="1">
      <alignment vertical="center"/>
    </xf>
    <xf numFmtId="165" fontId="0" fillId="0" borderId="0" xfId="47" applyNumberFormat="1" applyFont="1" applyAlignment="1">
      <alignment vertical="center"/>
    </xf>
    <xf numFmtId="165" fontId="0" fillId="0" borderId="0" xfId="5" applyNumberFormat="1" applyFont="1" applyAlignment="1">
      <alignment vertical="center"/>
    </xf>
    <xf numFmtId="168" fontId="24" fillId="0" borderId="0" xfId="1" applyNumberFormat="1" applyFont="1" applyAlignment="1">
      <alignment vertical="center"/>
    </xf>
    <xf numFmtId="165" fontId="24" fillId="0" borderId="0" xfId="5" applyNumberFormat="1" applyFont="1" applyAlignment="1">
      <alignment vertical="center"/>
    </xf>
    <xf numFmtId="9" fontId="10" fillId="0" borderId="0" xfId="7" applyNumberFormat="1" applyFont="1" applyAlignment="1">
      <alignment vertical="center"/>
    </xf>
    <xf numFmtId="165" fontId="10" fillId="0" borderId="0" xfId="5" applyNumberFormat="1" applyFont="1" applyAlignment="1">
      <alignment vertical="center"/>
    </xf>
    <xf numFmtId="0" fontId="1" fillId="21" borderId="0" xfId="13" applyFont="1" applyFill="1" applyAlignment="1">
      <alignment horizontal="center" vertical="center" wrapText="1"/>
    </xf>
    <xf numFmtId="165" fontId="9" fillId="21" borderId="3" xfId="32" applyNumberFormat="1" applyFont="1" applyFill="1" applyBorder="1" applyAlignment="1">
      <alignment horizontal="center" vertical="center" wrapText="1"/>
    </xf>
    <xf numFmtId="0" fontId="10" fillId="17" borderId="0" xfId="13" applyFont="1" applyFill="1" applyAlignment="1">
      <alignment horizontal="center" vertical="center" wrapText="1"/>
    </xf>
    <xf numFmtId="0" fontId="1" fillId="17" borderId="0" xfId="13" applyFont="1" applyFill="1" applyAlignment="1">
      <alignment horizontal="center" vertical="center" wrapText="1"/>
    </xf>
    <xf numFmtId="0" fontId="8" fillId="17" borderId="0" xfId="13" applyFont="1" applyFill="1" applyAlignment="1">
      <alignment horizontal="center" vertical="center" wrapText="1"/>
    </xf>
    <xf numFmtId="0" fontId="0" fillId="0" borderId="0" xfId="0"/>
    <xf numFmtId="0" fontId="2" fillId="0" borderId="0" xfId="14" applyNumberFormat="1" applyFont="1" applyFill="1" applyAlignment="1">
      <alignment vertical="center"/>
    </xf>
    <xf numFmtId="9" fontId="2" fillId="0" borderId="0" xfId="7" applyNumberFormat="1" applyFont="1" applyAlignment="1">
      <alignment vertical="center"/>
    </xf>
    <xf numFmtId="0" fontId="1" fillId="21" borderId="0" xfId="1" applyFont="1" applyFill="1" applyAlignment="1">
      <alignment horizontal="center" vertical="center" wrapText="1"/>
    </xf>
    <xf numFmtId="9" fontId="2" fillId="0" borderId="0" xfId="1" applyNumberFormat="1" applyFill="1" applyAlignment="1">
      <alignment vertical="center"/>
    </xf>
    <xf numFmtId="171" fontId="11" fillId="19" borderId="26" xfId="41" quotePrefix="1" applyNumberFormat="1" applyFont="1" applyFill="1" applyBorder="1" applyAlignment="1">
      <alignment horizontal="center" vertical="center"/>
    </xf>
    <xf numFmtId="0" fontId="1" fillId="2" borderId="25" xfId="41" applyFont="1" applyFill="1" applyBorder="1" applyAlignment="1">
      <alignment horizontal="center" vertical="center"/>
    </xf>
    <xf numFmtId="165" fontId="9" fillId="21" borderId="3" xfId="47" applyNumberFormat="1" applyFont="1" applyFill="1" applyBorder="1" applyAlignment="1">
      <alignment horizontal="left" vertical="center" wrapText="1"/>
    </xf>
    <xf numFmtId="3" fontId="47" fillId="9" borderId="7" xfId="0" applyNumberFormat="1" applyFont="1" applyFill="1" applyBorder="1" applyAlignment="1">
      <alignment horizontal="right" vertical="center" readingOrder="1"/>
    </xf>
    <xf numFmtId="0" fontId="0" fillId="0" borderId="0" xfId="0"/>
    <xf numFmtId="165" fontId="0" fillId="0" borderId="0" xfId="0" applyNumberFormat="1" applyFill="1"/>
    <xf numFmtId="0" fontId="2" fillId="0" borderId="8" xfId="41" applyFill="1" applyBorder="1" applyAlignment="1">
      <alignment horizontal="center" vertical="center"/>
    </xf>
    <xf numFmtId="0" fontId="1" fillId="0" borderId="0" xfId="1" applyFont="1" applyAlignment="1">
      <alignment horizontal="center" vertical="center" wrapText="1"/>
    </xf>
    <xf numFmtId="0" fontId="2" fillId="0" borderId="0" xfId="1" applyAlignment="1">
      <alignment horizontal="center" vertical="center"/>
    </xf>
    <xf numFmtId="0" fontId="2" fillId="24" borderId="0" xfId="1" applyFill="1" applyAlignment="1">
      <alignment horizontal="center" vertical="center"/>
    </xf>
    <xf numFmtId="0" fontId="0" fillId="0" borderId="20" xfId="0" applyFill="1" applyBorder="1" applyAlignment="1">
      <alignment horizontal="center" vertical="center"/>
    </xf>
    <xf numFmtId="165" fontId="0" fillId="0" borderId="21" xfId="5" quotePrefix="1" applyNumberFormat="1" applyFont="1" applyFill="1" applyBorder="1" applyAlignment="1">
      <alignment horizontal="center"/>
    </xf>
    <xf numFmtId="165" fontId="0" fillId="0" borderId="21" xfId="0" applyNumberFormat="1" applyFill="1" applyBorder="1"/>
    <xf numFmtId="165" fontId="6" fillId="0" borderId="21" xfId="0" applyNumberFormat="1" applyFont="1" applyFill="1" applyBorder="1"/>
    <xf numFmtId="43" fontId="43" fillId="21" borderId="21" xfId="5" applyFont="1" applyFill="1" applyBorder="1" applyAlignment="1">
      <alignment vertical="center"/>
    </xf>
    <xf numFmtId="0" fontId="2" fillId="0" borderId="0" xfId="1" applyAlignment="1">
      <alignment vertical="center"/>
    </xf>
    <xf numFmtId="0" fontId="0" fillId="0" borderId="0" xfId="0"/>
    <xf numFmtId="49" fontId="0" fillId="0" borderId="0" xfId="0" applyNumberFormat="1"/>
    <xf numFmtId="171" fontId="11" fillId="19" borderId="27" xfId="41" quotePrefix="1" applyNumberFormat="1" applyFont="1" applyFill="1" applyBorder="1" applyAlignment="1">
      <alignment horizontal="center" vertical="center"/>
    </xf>
    <xf numFmtId="49" fontId="52" fillId="0" borderId="0" xfId="1" applyNumberFormat="1" applyFont="1" applyAlignment="1">
      <alignment vertical="center"/>
    </xf>
    <xf numFmtId="169" fontId="52" fillId="0" borderId="0" xfId="1" applyNumberFormat="1" applyFont="1" applyAlignment="1">
      <alignment vertical="center"/>
    </xf>
    <xf numFmtId="0" fontId="2" fillId="15" borderId="0" xfId="1" applyFont="1" applyFill="1" applyAlignment="1">
      <alignment horizontal="center" vertical="center"/>
    </xf>
    <xf numFmtId="0" fontId="34" fillId="15" borderId="0" xfId="0" applyFont="1" applyFill="1"/>
    <xf numFmtId="49" fontId="34" fillId="15" borderId="0" xfId="0" applyNumberFormat="1" applyFont="1" applyFill="1"/>
    <xf numFmtId="169" fontId="34" fillId="15" borderId="0" xfId="0" applyNumberFormat="1" applyFont="1" applyFill="1"/>
    <xf numFmtId="170" fontId="34" fillId="15" borderId="0" xfId="0" applyNumberFormat="1" applyFont="1" applyFill="1"/>
    <xf numFmtId="165" fontId="34" fillId="15" borderId="0" xfId="5" applyNumberFormat="1" applyFont="1" applyFill="1"/>
    <xf numFmtId="14" fontId="34" fillId="15" borderId="0" xfId="0" applyNumberFormat="1" applyFont="1" applyFill="1"/>
    <xf numFmtId="169" fontId="2" fillId="15" borderId="0" xfId="41" applyNumberFormat="1" applyFont="1" applyFill="1" applyAlignment="1">
      <alignment vertical="center"/>
    </xf>
    <xf numFmtId="169" fontId="2" fillId="15" borderId="0" xfId="14" applyNumberFormat="1" applyFont="1" applyFill="1" applyAlignment="1">
      <alignment vertical="center"/>
    </xf>
    <xf numFmtId="172" fontId="2" fillId="15" borderId="0" xfId="14" applyNumberFormat="1" applyFont="1" applyFill="1" applyAlignment="1">
      <alignment vertical="center"/>
    </xf>
    <xf numFmtId="43" fontId="2" fillId="15" borderId="0" xfId="14" applyNumberFormat="1" applyFont="1" applyFill="1" applyAlignment="1">
      <alignment vertical="center"/>
    </xf>
    <xf numFmtId="0" fontId="2" fillId="15" borderId="0" xfId="14" applyNumberFormat="1" applyFont="1" applyFill="1" applyAlignment="1">
      <alignment vertical="center"/>
    </xf>
    <xf numFmtId="165" fontId="2" fillId="15" borderId="0" xfId="5" applyNumberFormat="1" applyFont="1" applyFill="1" applyAlignment="1">
      <alignment vertical="center"/>
    </xf>
    <xf numFmtId="43" fontId="2" fillId="15" borderId="0" xfId="5" applyFont="1" applyFill="1" applyAlignment="1">
      <alignment vertical="center"/>
    </xf>
    <xf numFmtId="0" fontId="2" fillId="15" borderId="0" xfId="1" applyFont="1" applyFill="1" applyAlignment="1">
      <alignment vertical="center"/>
    </xf>
    <xf numFmtId="43" fontId="2" fillId="15" borderId="0" xfId="1" applyNumberFormat="1" applyFont="1" applyFill="1" applyAlignment="1">
      <alignment vertical="center"/>
    </xf>
    <xf numFmtId="49" fontId="2" fillId="15" borderId="0" xfId="1" applyNumberFormat="1" applyFont="1" applyFill="1" applyAlignment="1">
      <alignment vertical="center"/>
    </xf>
    <xf numFmtId="169" fontId="2" fillId="15" borderId="0" xfId="5" applyNumberFormat="1" applyFont="1" applyFill="1" applyAlignment="1">
      <alignment vertical="center"/>
    </xf>
    <xf numFmtId="38" fontId="0" fillId="5" borderId="21" xfId="0" applyNumberFormat="1" applyFill="1" applyBorder="1"/>
    <xf numFmtId="38" fontId="0" fillId="20" borderId="21" xfId="0" applyNumberFormat="1" applyFill="1" applyBorder="1"/>
    <xf numFmtId="38" fontId="0" fillId="21" borderId="21" xfId="5" applyNumberFormat="1" applyFont="1" applyFill="1" applyBorder="1"/>
    <xf numFmtId="38" fontId="6" fillId="5" borderId="21" xfId="0" applyNumberFormat="1" applyFont="1" applyFill="1" applyBorder="1"/>
    <xf numFmtId="38" fontId="0" fillId="21" borderId="21" xfId="0" applyNumberFormat="1" applyFill="1" applyBorder="1"/>
    <xf numFmtId="38" fontId="0" fillId="17" borderId="21" xfId="0" applyNumberFormat="1" applyFill="1" applyBorder="1"/>
    <xf numFmtId="38" fontId="0" fillId="28" borderId="21" xfId="0" applyNumberFormat="1" applyFill="1" applyBorder="1"/>
    <xf numFmtId="38" fontId="0" fillId="2" borderId="21" xfId="0" applyNumberFormat="1" applyFill="1" applyBorder="1"/>
    <xf numFmtId="38" fontId="0" fillId="0" borderId="0" xfId="0" applyNumberFormat="1"/>
    <xf numFmtId="165" fontId="53" fillId="0" borderId="0" xfId="5" quotePrefix="1" applyNumberFormat="1" applyFont="1" applyFill="1" applyAlignment="1">
      <alignment vertical="center"/>
    </xf>
    <xf numFmtId="0" fontId="54" fillId="0" borderId="0" xfId="1" applyFont="1" applyAlignment="1">
      <alignment vertical="center"/>
    </xf>
    <xf numFmtId="43" fontId="54" fillId="0" borderId="0" xfId="1" applyNumberFormat="1" applyFont="1" applyAlignment="1">
      <alignment vertical="center"/>
    </xf>
    <xf numFmtId="0" fontId="55" fillId="0" borderId="0" xfId="1" applyFont="1" applyAlignment="1">
      <alignment vertical="center"/>
    </xf>
    <xf numFmtId="0" fontId="2" fillId="0" borderId="4" xfId="41" applyFont="1" applyBorder="1" applyAlignment="1">
      <alignment horizontal="center" vertical="center"/>
    </xf>
    <xf numFmtId="0" fontId="2" fillId="0" borderId="8" xfId="41" applyFont="1" applyBorder="1" applyAlignment="1">
      <alignment horizontal="center" vertical="center"/>
    </xf>
    <xf numFmtId="14" fontId="56" fillId="0" borderId="0" xfId="0" applyNumberFormat="1" applyFont="1"/>
    <xf numFmtId="169" fontId="2" fillId="0" borderId="0" xfId="1" applyNumberFormat="1" applyAlignment="1">
      <alignment vertical="center"/>
    </xf>
    <xf numFmtId="165" fontId="57" fillId="0" borderId="0" xfId="47" applyNumberFormat="1" applyFont="1" applyAlignment="1">
      <alignment vertical="center"/>
    </xf>
    <xf numFmtId="9" fontId="53" fillId="0" borderId="0" xfId="7" applyNumberFormat="1" applyFont="1" applyAlignment="1">
      <alignment vertical="center"/>
    </xf>
    <xf numFmtId="169" fontId="29" fillId="0" borderId="0" xfId="1" applyNumberFormat="1" applyFont="1" applyAlignment="1">
      <alignment vertical="center"/>
    </xf>
    <xf numFmtId="0" fontId="11" fillId="0" borderId="30" xfId="3" applyFont="1" applyBorder="1" applyAlignment="1">
      <alignment horizontal="left" vertical="center"/>
    </xf>
    <xf numFmtId="0" fontId="11" fillId="0" borderId="30" xfId="3" applyFont="1" applyBorder="1" applyAlignment="1">
      <alignment horizontal="right" vertical="center"/>
    </xf>
    <xf numFmtId="0" fontId="11" fillId="0" borderId="0" xfId="3" applyFont="1" applyAlignment="1">
      <alignment horizontal="right" vertical="center"/>
    </xf>
    <xf numFmtId="0" fontId="58" fillId="0" borderId="0" xfId="3" applyFont="1" applyAlignment="1">
      <alignment horizontal="right" vertical="center"/>
    </xf>
    <xf numFmtId="169" fontId="2" fillId="0" borderId="0" xfId="1" applyNumberFormat="1" applyFont="1" applyAlignment="1">
      <alignment vertical="center"/>
    </xf>
    <xf numFmtId="0" fontId="59" fillId="4" borderId="2" xfId="1" applyFont="1" applyFill="1" applyBorder="1" applyAlignment="1">
      <alignment horizontal="center" vertical="center" wrapText="1"/>
    </xf>
    <xf numFmtId="165" fontId="59" fillId="4" borderId="2" xfId="4" applyNumberFormat="1" applyFont="1" applyFill="1" applyBorder="1" applyAlignment="1">
      <alignment horizontal="center" vertical="center" wrapText="1"/>
    </xf>
    <xf numFmtId="165" fontId="60" fillId="4" borderId="2" xfId="4" applyNumberFormat="1" applyFont="1" applyFill="1" applyBorder="1" applyAlignment="1">
      <alignment horizontal="center" vertical="center" wrapText="1"/>
    </xf>
    <xf numFmtId="165" fontId="60" fillId="4" borderId="3" xfId="4" applyNumberFormat="1" applyFont="1" applyFill="1" applyBorder="1" applyAlignment="1">
      <alignment horizontal="center" vertical="center" wrapText="1"/>
    </xf>
    <xf numFmtId="165" fontId="59" fillId="4" borderId="3" xfId="4" applyNumberFormat="1" applyFont="1" applyFill="1" applyBorder="1" applyAlignment="1">
      <alignment horizontal="center" vertical="center" wrapText="1"/>
    </xf>
    <xf numFmtId="0" fontId="60" fillId="4" borderId="3" xfId="1" applyFont="1" applyFill="1" applyBorder="1" applyAlignment="1">
      <alignment horizontal="center" vertical="center" wrapText="1"/>
    </xf>
    <xf numFmtId="0" fontId="62" fillId="0" borderId="0" xfId="1" applyFont="1" applyAlignment="1">
      <alignment horizontal="center" vertical="center" wrapText="1"/>
    </xf>
    <xf numFmtId="0" fontId="63" fillId="0" borderId="0" xfId="1" applyFont="1" applyAlignment="1">
      <alignment horizontal="center" vertical="center" wrapText="1"/>
    </xf>
    <xf numFmtId="14" fontId="63" fillId="0" borderId="0" xfId="1" applyNumberFormat="1" applyFont="1" applyAlignment="1">
      <alignment horizontal="center" vertical="center" wrapText="1"/>
    </xf>
    <xf numFmtId="165" fontId="64" fillId="0" borderId="31" xfId="3" applyNumberFormat="1" applyFont="1" applyBorder="1" applyAlignment="1">
      <alignment vertical="center"/>
    </xf>
    <xf numFmtId="168" fontId="65" fillId="0" borderId="31" xfId="3" applyNumberFormat="1" applyFont="1" applyBorder="1" applyAlignment="1">
      <alignment vertical="center"/>
    </xf>
    <xf numFmtId="168" fontId="66" fillId="34" borderId="25" xfId="3" applyNumberFormat="1" applyFont="1" applyFill="1" applyBorder="1" applyAlignment="1">
      <alignment vertical="center"/>
    </xf>
    <xf numFmtId="172" fontId="67" fillId="0" borderId="0" xfId="3" applyNumberFormat="1" applyFont="1" applyAlignment="1">
      <alignment vertical="center"/>
    </xf>
    <xf numFmtId="165" fontId="61" fillId="4" borderId="2" xfId="5" applyNumberFormat="1" applyFont="1" applyFill="1" applyBorder="1" applyAlignment="1">
      <alignment horizontal="center" vertical="center" wrapText="1"/>
    </xf>
    <xf numFmtId="165" fontId="60" fillId="4" borderId="3" xfId="5" applyNumberFormat="1" applyFont="1" applyFill="1" applyBorder="1" applyAlignment="1">
      <alignment horizontal="center" vertical="center" wrapText="1"/>
    </xf>
    <xf numFmtId="9" fontId="36" fillId="0" borderId="0" xfId="1" applyNumberFormat="1" applyFont="1" applyAlignment="1">
      <alignment vertical="center"/>
    </xf>
    <xf numFmtId="0" fontId="6" fillId="22" borderId="9" xfId="0" applyFont="1" applyFill="1" applyBorder="1" applyAlignment="1">
      <alignment horizontal="center"/>
    </xf>
    <xf numFmtId="0" fontId="6" fillId="26" borderId="9" xfId="0" applyFont="1" applyFill="1" applyBorder="1" applyAlignment="1">
      <alignment horizontal="center"/>
    </xf>
    <xf numFmtId="0" fontId="0" fillId="0" borderId="0" xfId="0" applyAlignment="1">
      <alignment horizontal="center"/>
    </xf>
    <xf numFmtId="0" fontId="68" fillId="35" borderId="20" xfId="0" applyFont="1" applyFill="1" applyBorder="1" applyAlignment="1">
      <alignment horizontal="center" vertical="center"/>
    </xf>
    <xf numFmtId="17" fontId="68" fillId="35" borderId="20" xfId="0" quotePrefix="1" applyNumberFormat="1" applyFont="1" applyFill="1" applyBorder="1" applyAlignment="1">
      <alignment horizontal="center" vertical="center"/>
    </xf>
    <xf numFmtId="38" fontId="68" fillId="35" borderId="20" xfId="0" applyNumberFormat="1" applyFont="1" applyFill="1" applyBorder="1" applyAlignment="1">
      <alignment horizontal="center" vertical="center"/>
    </xf>
    <xf numFmtId="165" fontId="68" fillId="35" borderId="21" xfId="5" quotePrefix="1" applyNumberFormat="1" applyFont="1" applyFill="1" applyBorder="1" applyAlignment="1">
      <alignment horizontal="center"/>
    </xf>
    <xf numFmtId="0" fontId="68" fillId="35" borderId="21" xfId="0" applyFont="1" applyFill="1" applyBorder="1" applyAlignment="1">
      <alignment horizontal="center" vertical="center"/>
    </xf>
    <xf numFmtId="165" fontId="37" fillId="4" borderId="3" xfId="4" applyNumberFormat="1" applyFont="1" applyFill="1" applyBorder="1" applyAlignment="1">
      <alignment horizontal="center" vertical="center" wrapText="1"/>
    </xf>
    <xf numFmtId="176" fontId="0" fillId="0" borderId="0" xfId="46" applyNumberFormat="1" applyFont="1"/>
    <xf numFmtId="165" fontId="9" fillId="4" borderId="3" xfId="5" applyNumberFormat="1" applyFont="1" applyFill="1" applyBorder="1" applyAlignment="1">
      <alignment horizontal="center" vertical="center" wrapText="1"/>
    </xf>
    <xf numFmtId="165" fontId="59" fillId="4" borderId="3" xfId="5" applyNumberFormat="1" applyFont="1" applyFill="1" applyBorder="1" applyAlignment="1">
      <alignment horizontal="center" vertical="center" wrapText="1"/>
    </xf>
    <xf numFmtId="0" fontId="69" fillId="0" borderId="0" xfId="0" applyFont="1" applyFill="1"/>
    <xf numFmtId="0" fontId="9" fillId="12" borderId="3" xfId="40" applyFont="1" applyFill="1" applyBorder="1" applyAlignment="1">
      <alignment horizontal="center" vertical="center" wrapText="1"/>
    </xf>
    <xf numFmtId="0" fontId="1" fillId="14" borderId="0" xfId="40" applyFont="1" applyFill="1" applyAlignment="1">
      <alignment horizontal="center" vertical="center" wrapText="1"/>
    </xf>
    <xf numFmtId="0" fontId="34" fillId="0" borderId="0" xfId="0" applyFont="1"/>
    <xf numFmtId="165" fontId="2" fillId="0" borderId="0" xfId="1" applyNumberFormat="1" applyAlignment="1">
      <alignment vertical="center"/>
    </xf>
    <xf numFmtId="16" fontId="1" fillId="2" borderId="0" xfId="1" applyNumberFormat="1" applyFont="1" applyFill="1" applyAlignment="1">
      <alignment horizontal="center" vertical="center" wrapText="1"/>
    </xf>
    <xf numFmtId="0" fontId="56" fillId="0" borderId="0" xfId="0" applyFont="1"/>
    <xf numFmtId="0" fontId="71" fillId="0" borderId="0" xfId="0" applyFont="1" applyAlignment="1">
      <alignment horizontal="center"/>
    </xf>
    <xf numFmtId="0" fontId="71" fillId="0" borderId="0" xfId="0" applyFont="1" applyAlignment="1">
      <alignment horizontal="center" vertical="center"/>
    </xf>
    <xf numFmtId="0" fontId="71" fillId="0" borderId="0" xfId="0" quotePrefix="1" applyFont="1" applyAlignment="1">
      <alignment horizontal="center" vertical="center"/>
    </xf>
    <xf numFmtId="0" fontId="71" fillId="0" borderId="0" xfId="0" quotePrefix="1" applyFont="1" applyAlignment="1">
      <alignment horizontal="center"/>
    </xf>
    <xf numFmtId="0" fontId="71" fillId="0" borderId="0" xfId="0" applyFont="1" applyAlignment="1">
      <alignment horizontal="center" vertical="center" wrapText="1"/>
    </xf>
    <xf numFmtId="0" fontId="71" fillId="0" borderId="0" xfId="0" quotePrefix="1" applyFont="1" applyAlignment="1">
      <alignment horizontal="center" vertical="center" wrapText="1"/>
    </xf>
    <xf numFmtId="164" fontId="34" fillId="0" borderId="0" xfId="0" applyNumberFormat="1" applyFont="1"/>
    <xf numFmtId="174" fontId="34" fillId="0" borderId="0" xfId="0" applyNumberFormat="1" applyFont="1" applyAlignment="1">
      <alignment horizontal="left" vertical="center"/>
    </xf>
    <xf numFmtId="174" fontId="0" fillId="0" borderId="0" xfId="0" applyNumberFormat="1" applyAlignment="1">
      <alignment horizontal="left" vertical="center"/>
    </xf>
    <xf numFmtId="0" fontId="6" fillId="0" borderId="0" xfId="0" applyFont="1" applyAlignment="1">
      <alignment horizontal="center"/>
    </xf>
    <xf numFmtId="165" fontId="60" fillId="2" borderId="3" xfId="4" applyNumberFormat="1" applyFont="1" applyFill="1" applyBorder="1" applyAlignment="1">
      <alignment horizontal="center" vertical="center" wrapText="1"/>
    </xf>
    <xf numFmtId="3" fontId="35" fillId="0" borderId="0" xfId="1" applyNumberFormat="1" applyFont="1" applyAlignment="1">
      <alignment vertical="center"/>
    </xf>
    <xf numFmtId="0" fontId="1" fillId="0" borderId="28" xfId="1" applyFont="1" applyBorder="1" applyAlignment="1">
      <alignment vertical="center"/>
    </xf>
    <xf numFmtId="0" fontId="52" fillId="0" borderId="28" xfId="1" applyFont="1" applyBorder="1" applyAlignment="1">
      <alignment vertical="center"/>
    </xf>
    <xf numFmtId="169" fontId="2" fillId="0" borderId="0" xfId="14" applyNumberFormat="1" applyFont="1" applyFill="1" applyAlignment="1">
      <alignment vertical="center"/>
    </xf>
    <xf numFmtId="165" fontId="59" fillId="36" borderId="3" xfId="5" applyNumberFormat="1" applyFont="1" applyFill="1" applyBorder="1" applyAlignment="1">
      <alignment horizontal="center" vertical="center" wrapText="1"/>
    </xf>
    <xf numFmtId="49" fontId="34" fillId="0" borderId="0" xfId="0" applyNumberFormat="1" applyFont="1"/>
    <xf numFmtId="165" fontId="34" fillId="0" borderId="0" xfId="5" applyNumberFormat="1" applyFont="1"/>
    <xf numFmtId="169" fontId="34" fillId="0" borderId="0" xfId="0" applyNumberFormat="1" applyFont="1"/>
    <xf numFmtId="14" fontId="34" fillId="0" borderId="0" xfId="0" applyNumberFormat="1" applyFont="1"/>
    <xf numFmtId="165" fontId="34" fillId="0" borderId="0" xfId="0" applyNumberFormat="1" applyFont="1"/>
    <xf numFmtId="169" fontId="2" fillId="7" borderId="0" xfId="41" applyNumberFormat="1" applyFont="1" applyFill="1" applyAlignment="1">
      <alignment vertical="center"/>
    </xf>
    <xf numFmtId="172" fontId="2" fillId="7" borderId="0" xfId="14" applyNumberFormat="1" applyFont="1" applyFill="1" applyAlignment="1">
      <alignment vertical="center"/>
    </xf>
    <xf numFmtId="43" fontId="2" fillId="7" borderId="0" xfId="14" applyNumberFormat="1" applyFont="1" applyFill="1" applyAlignment="1">
      <alignment vertical="center"/>
    </xf>
    <xf numFmtId="169" fontId="2" fillId="7" borderId="0" xfId="14" applyNumberFormat="1" applyFont="1" applyFill="1" applyAlignment="1">
      <alignment vertical="center"/>
    </xf>
    <xf numFmtId="165" fontId="2" fillId="7" borderId="0" xfId="5" applyNumberFormat="1" applyFont="1" applyFill="1" applyAlignment="1">
      <alignment vertical="center"/>
    </xf>
    <xf numFmtId="43" fontId="2" fillId="7" borderId="0" xfId="5" applyFont="1" applyFill="1" applyAlignment="1">
      <alignment vertical="center"/>
    </xf>
    <xf numFmtId="0" fontId="2" fillId="0" borderId="0" xfId="1" applyFont="1" applyAlignment="1">
      <alignment vertical="center"/>
    </xf>
    <xf numFmtId="165" fontId="2" fillId="5" borderId="0" xfId="5" applyNumberFormat="1" applyFont="1" applyFill="1" applyAlignment="1">
      <alignment vertical="center"/>
    </xf>
    <xf numFmtId="169" fontId="34" fillId="20" borderId="0" xfId="0" applyNumberFormat="1" applyFont="1" applyFill="1"/>
    <xf numFmtId="43" fontId="2" fillId="20" borderId="0" xfId="1" applyNumberFormat="1" applyFont="1" applyFill="1" applyAlignment="1">
      <alignment vertical="center"/>
    </xf>
    <xf numFmtId="169" fontId="34" fillId="21" borderId="0" xfId="0" applyNumberFormat="1" applyFont="1" applyFill="1"/>
    <xf numFmtId="43" fontId="2" fillId="21" borderId="0" xfId="1" applyNumberFormat="1" applyFont="1" applyFill="1" applyAlignment="1">
      <alignment vertical="center"/>
    </xf>
    <xf numFmtId="49" fontId="2" fillId="14" borderId="0" xfId="1" applyNumberFormat="1" applyFont="1" applyFill="1" applyAlignment="1">
      <alignment vertical="center"/>
    </xf>
    <xf numFmtId="43" fontId="2" fillId="14" borderId="0" xfId="5" applyFont="1" applyFill="1" applyAlignment="1">
      <alignment vertical="center"/>
    </xf>
    <xf numFmtId="169" fontId="2" fillId="14" borderId="0" xfId="5" applyNumberFormat="1" applyFont="1" applyFill="1" applyAlignment="1">
      <alignment vertical="center"/>
    </xf>
    <xf numFmtId="43" fontId="2" fillId="21" borderId="0" xfId="5" applyFont="1" applyFill="1" applyAlignment="1">
      <alignment vertical="center"/>
    </xf>
    <xf numFmtId="0" fontId="72" fillId="0" borderId="16" xfId="0" applyFont="1" applyBorder="1" applyAlignment="1">
      <alignment vertical="center" wrapText="1"/>
    </xf>
    <xf numFmtId="0" fontId="72" fillId="0" borderId="17" xfId="0" applyFont="1" applyBorder="1" applyAlignment="1">
      <alignment vertical="center" wrapText="1"/>
    </xf>
    <xf numFmtId="0" fontId="72" fillId="0" borderId="17" xfId="0" applyFont="1" applyBorder="1" applyAlignment="1">
      <alignment horizontal="right" vertical="center" wrapText="1"/>
    </xf>
    <xf numFmtId="165" fontId="56" fillId="0" borderId="29" xfId="15" applyNumberFormat="1" applyFont="1" applyBorder="1"/>
    <xf numFmtId="165" fontId="2" fillId="0" borderId="0" xfId="1" applyNumberFormat="1" applyFont="1" applyAlignment="1">
      <alignment vertical="center"/>
    </xf>
    <xf numFmtId="43" fontId="2" fillId="0" borderId="0" xfId="5" applyFont="1" applyAlignment="1">
      <alignment vertical="center"/>
    </xf>
    <xf numFmtId="0" fontId="56" fillId="0" borderId="0" xfId="0" applyFont="1" applyAlignment="1">
      <alignment horizontal="center"/>
    </xf>
    <xf numFmtId="3" fontId="2" fillId="0" borderId="0" xfId="1" applyNumberFormat="1" applyAlignment="1">
      <alignment vertical="center"/>
    </xf>
    <xf numFmtId="0" fontId="0" fillId="0" borderId="25" xfId="0" applyBorder="1"/>
    <xf numFmtId="165" fontId="2" fillId="0" borderId="0" xfId="5" applyNumberFormat="1" applyFont="1" applyAlignment="1">
      <alignment vertical="center"/>
    </xf>
    <xf numFmtId="165" fontId="71" fillId="0" borderId="0" xfId="0" quotePrefix="1" applyNumberFormat="1" applyFont="1" applyAlignment="1">
      <alignment horizontal="center" vertical="center" wrapText="1"/>
    </xf>
    <xf numFmtId="0" fontId="6" fillId="12" borderId="25" xfId="0" applyFont="1" applyFill="1" applyBorder="1" applyAlignment="1">
      <alignment horizontal="center"/>
    </xf>
    <xf numFmtId="177" fontId="0" fillId="0" borderId="0" xfId="0" applyNumberFormat="1"/>
    <xf numFmtId="0" fontId="73" fillId="0" borderId="0" xfId="28" applyFont="1" applyAlignment="1">
      <alignment horizontal="left" vertical="center"/>
    </xf>
    <xf numFmtId="0" fontId="0" fillId="0" borderId="25" xfId="0" applyBorder="1" applyAlignment="1">
      <alignment horizontal="center"/>
    </xf>
    <xf numFmtId="165" fontId="0" fillId="0" borderId="25" xfId="15" applyNumberFormat="1" applyFont="1" applyBorder="1" applyAlignment="1">
      <alignment horizontal="center"/>
    </xf>
    <xf numFmtId="165" fontId="0" fillId="0" borderId="25" xfId="15" applyNumberFormat="1" applyFont="1" applyBorder="1"/>
    <xf numFmtId="175" fontId="0" fillId="0" borderId="25" xfId="15" applyNumberFormat="1" applyFont="1" applyBorder="1"/>
    <xf numFmtId="165" fontId="0" fillId="2" borderId="25" xfId="15" applyNumberFormat="1" applyFont="1" applyFill="1" applyBorder="1"/>
    <xf numFmtId="0" fontId="0" fillId="2" borderId="25" xfId="0" applyFill="1" applyBorder="1"/>
    <xf numFmtId="9" fontId="0" fillId="0" borderId="25" xfId="46" applyFont="1" applyBorder="1"/>
    <xf numFmtId="0" fontId="6" fillId="12" borderId="25" xfId="0" applyFont="1" applyFill="1" applyBorder="1" applyAlignment="1">
      <alignment horizontal="center" vertical="center"/>
    </xf>
    <xf numFmtId="0" fontId="6" fillId="12" borderId="25" xfId="0" applyFont="1" applyFill="1" applyBorder="1" applyAlignment="1">
      <alignment horizontal="center" vertical="center" wrapText="1"/>
    </xf>
    <xf numFmtId="0" fontId="74" fillId="12" borderId="25" xfId="0" applyFont="1" applyFill="1" applyBorder="1" applyAlignment="1">
      <alignment horizontal="center" vertical="center" wrapText="1"/>
    </xf>
    <xf numFmtId="0" fontId="12" fillId="12" borderId="25" xfId="0" applyFont="1" applyFill="1" applyBorder="1" applyAlignment="1">
      <alignment horizontal="center" vertical="center" wrapText="1"/>
    </xf>
    <xf numFmtId="165" fontId="6" fillId="2" borderId="25" xfId="15" applyNumberFormat="1" applyFont="1" applyFill="1" applyBorder="1" applyAlignment="1">
      <alignment horizontal="center" vertical="center"/>
    </xf>
    <xf numFmtId="49" fontId="34" fillId="0" borderId="0" xfId="0" applyNumberFormat="1" applyFont="1" applyFill="1"/>
    <xf numFmtId="49" fontId="14" fillId="8" borderId="7" xfId="0" applyNumberFormat="1" applyFont="1" applyFill="1" applyBorder="1" applyAlignment="1">
      <alignment horizontal="center" vertical="center" readingOrder="1"/>
    </xf>
    <xf numFmtId="0" fontId="16" fillId="11" borderId="7" xfId="0" applyFont="1" applyFill="1" applyBorder="1" applyAlignment="1">
      <alignment horizontal="left" vertical="center" readingOrder="1"/>
    </xf>
    <xf numFmtId="0" fontId="16" fillId="10" borderId="7" xfId="0" applyFont="1" applyFill="1" applyBorder="1" applyAlignment="1">
      <alignment horizontal="left" vertical="center" readingOrder="1"/>
    </xf>
    <xf numFmtId="169" fontId="16" fillId="9" borderId="7" xfId="0" applyNumberFormat="1" applyFont="1" applyFill="1" applyBorder="1" applyAlignment="1">
      <alignment horizontal="right" vertical="center" readingOrder="1"/>
    </xf>
    <xf numFmtId="43" fontId="0" fillId="0" borderId="0" xfId="4" applyNumberFormat="1" applyFont="1" applyAlignment="1">
      <alignment vertical="center"/>
    </xf>
    <xf numFmtId="0" fontId="0" fillId="2" borderId="25" xfId="0" applyFill="1" applyBorder="1" applyAlignment="1">
      <alignment horizontal="center"/>
    </xf>
    <xf numFmtId="0" fontId="34" fillId="12" borderId="5" xfId="0" applyFont="1" applyFill="1" applyBorder="1"/>
    <xf numFmtId="0" fontId="0" fillId="12" borderId="25" xfId="0" applyFill="1" applyBorder="1"/>
    <xf numFmtId="49" fontId="0" fillId="0" borderId="25" xfId="0" applyNumberFormat="1" applyBorder="1"/>
    <xf numFmtId="0" fontId="6" fillId="37" borderId="9" xfId="0" applyFont="1" applyFill="1" applyBorder="1" applyAlignment="1">
      <alignment vertical="center" wrapText="1"/>
    </xf>
    <xf numFmtId="0" fontId="0" fillId="0" borderId="0" xfId="0" quotePrefix="1" applyAlignment="1">
      <alignment horizontal="left"/>
    </xf>
    <xf numFmtId="0" fontId="0" fillId="0" borderId="25" xfId="0" quotePrefix="1" applyBorder="1" applyAlignment="1">
      <alignment horizontal="center" vertical="top"/>
    </xf>
    <xf numFmtId="0" fontId="22" fillId="0" borderId="0" xfId="0" applyFont="1" applyAlignment="1"/>
    <xf numFmtId="0" fontId="56" fillId="2" borderId="25" xfId="0" applyFont="1" applyFill="1" applyBorder="1" applyAlignment="1">
      <alignment horizontal="center"/>
    </xf>
    <xf numFmtId="179" fontId="56" fillId="0" borderId="25" xfId="0" applyNumberFormat="1" applyFont="1" applyBorder="1"/>
    <xf numFmtId="175" fontId="56" fillId="0" borderId="25" xfId="15" applyNumberFormat="1" applyFont="1" applyBorder="1"/>
    <xf numFmtId="49" fontId="25" fillId="9" borderId="25" xfId="0" applyNumberFormat="1" applyFont="1" applyFill="1" applyBorder="1" applyAlignment="1">
      <alignment horizontal="left" vertical="center" readingOrder="1"/>
    </xf>
    <xf numFmtId="165" fontId="56" fillId="0" borderId="25" xfId="15" applyNumberFormat="1" applyFont="1" applyBorder="1"/>
    <xf numFmtId="0" fontId="12" fillId="12" borderId="25" xfId="0" applyFont="1" applyFill="1" applyBorder="1" applyAlignment="1">
      <alignment horizontal="center" vertical="center"/>
    </xf>
    <xf numFmtId="0" fontId="0" fillId="0" borderId="0" xfId="0" applyAlignment="1">
      <alignment vertical="center"/>
    </xf>
    <xf numFmtId="49" fontId="0" fillId="0" borderId="25" xfId="0" applyNumberFormat="1" applyBorder="1" applyAlignment="1">
      <alignment horizontal="center"/>
    </xf>
    <xf numFmtId="49" fontId="25" fillId="9" borderId="7" xfId="0" applyNumberFormat="1" applyFont="1" applyFill="1" applyBorder="1" applyAlignment="1">
      <alignment horizontal="center" vertical="center" readingOrder="1"/>
    </xf>
    <xf numFmtId="165" fontId="2" fillId="16" borderId="0" xfId="1" applyNumberFormat="1" applyFont="1" applyFill="1" applyAlignment="1">
      <alignment vertical="center"/>
    </xf>
    <xf numFmtId="0" fontId="2" fillId="0" borderId="0" xfId="1" applyNumberFormat="1" applyAlignment="1">
      <alignment vertical="center"/>
    </xf>
    <xf numFmtId="49" fontId="25" fillId="0" borderId="7" xfId="0" applyNumberFormat="1" applyFont="1" applyFill="1" applyBorder="1" applyAlignment="1">
      <alignment horizontal="left" vertical="center" readingOrder="1"/>
    </xf>
    <xf numFmtId="179" fontId="56" fillId="0" borderId="25" xfId="0" applyNumberFormat="1" applyFont="1" applyFill="1" applyBorder="1"/>
    <xf numFmtId="175" fontId="56" fillId="0" borderId="25" xfId="15" applyNumberFormat="1" applyFont="1" applyFill="1" applyBorder="1"/>
    <xf numFmtId="49" fontId="25" fillId="0" borderId="25" xfId="0" applyNumberFormat="1" applyFont="1" applyFill="1" applyBorder="1" applyAlignment="1">
      <alignment horizontal="left" vertical="center" readingOrder="1"/>
    </xf>
    <xf numFmtId="165" fontId="56" fillId="0" borderId="25" xfId="15" applyNumberFormat="1" applyFont="1" applyFill="1" applyBorder="1"/>
    <xf numFmtId="3" fontId="75" fillId="9" borderId="7" xfId="0" applyNumberFormat="1" applyFont="1" applyFill="1" applyBorder="1" applyAlignment="1">
      <alignment horizontal="right" vertical="center" readingOrder="1"/>
    </xf>
    <xf numFmtId="49" fontId="75" fillId="9" borderId="7" xfId="0" applyNumberFormat="1" applyFont="1" applyFill="1" applyBorder="1" applyAlignment="1">
      <alignment horizontal="left" vertical="center" readingOrder="1"/>
    </xf>
    <xf numFmtId="179" fontId="75" fillId="0" borderId="25" xfId="0" applyNumberFormat="1" applyFont="1" applyBorder="1"/>
    <xf numFmtId="175" fontId="75" fillId="0" borderId="25" xfId="15" applyNumberFormat="1" applyFont="1" applyBorder="1"/>
    <xf numFmtId="49" fontId="75" fillId="9" borderId="25" xfId="0" applyNumberFormat="1" applyFont="1" applyFill="1" applyBorder="1" applyAlignment="1">
      <alignment horizontal="left" vertical="center" readingOrder="1"/>
    </xf>
    <xf numFmtId="165" fontId="75" fillId="0" borderId="25" xfId="15" applyNumberFormat="1" applyFont="1" applyBorder="1"/>
    <xf numFmtId="0" fontId="70" fillId="0" borderId="0" xfId="0" quotePrefix="1" applyFont="1" applyAlignment="1">
      <alignment horizontal="center" vertical="center"/>
    </xf>
    <xf numFmtId="0" fontId="70" fillId="0" borderId="0" xfId="0" quotePrefix="1" applyFont="1" applyAlignment="1">
      <alignment horizontal="left" vertical="center"/>
    </xf>
    <xf numFmtId="177" fontId="70" fillId="0" borderId="0" xfId="0" applyNumberFormat="1" applyFont="1" applyAlignment="1">
      <alignment horizontal="center" vertical="center"/>
    </xf>
    <xf numFmtId="49" fontId="70" fillId="0" borderId="0" xfId="0" applyNumberFormat="1" applyFont="1" applyAlignment="1">
      <alignment horizontal="center" vertical="center"/>
    </xf>
    <xf numFmtId="49" fontId="14" fillId="8" borderId="32" xfId="0" applyNumberFormat="1" applyFont="1" applyFill="1" applyBorder="1" applyAlignment="1">
      <alignment horizontal="center" vertical="center" readingOrder="1"/>
    </xf>
    <xf numFmtId="165" fontId="37" fillId="4" borderId="2" xfId="4" applyNumberFormat="1" applyFont="1" applyFill="1" applyBorder="1" applyAlignment="1">
      <alignment horizontal="center" vertical="center" wrapText="1"/>
    </xf>
    <xf numFmtId="16" fontId="1" fillId="14" borderId="0" xfId="1" applyNumberFormat="1" applyFont="1" applyFill="1" applyAlignment="1">
      <alignment horizontal="center" vertical="center" wrapText="1"/>
    </xf>
    <xf numFmtId="0" fontId="0" fillId="0" borderId="25" xfId="46" applyNumberFormat="1" applyFont="1" applyBorder="1"/>
    <xf numFmtId="0" fontId="34" fillId="0" borderId="0" xfId="0" applyFont="1" applyAlignment="1">
      <alignment horizontal="center"/>
    </xf>
    <xf numFmtId="43" fontId="52" fillId="0" borderId="0" xfId="5" applyFont="1" applyAlignment="1">
      <alignment vertical="center"/>
    </xf>
    <xf numFmtId="164" fontId="0" fillId="0" borderId="0" xfId="0" applyNumberFormat="1"/>
    <xf numFmtId="0" fontId="16" fillId="9" borderId="7" xfId="0" applyNumberFormat="1" applyFont="1" applyFill="1" applyBorder="1" applyAlignment="1">
      <alignment horizontal="left" vertical="center" readingOrder="1"/>
    </xf>
    <xf numFmtId="165" fontId="75" fillId="38" borderId="25" xfId="15" applyNumberFormat="1" applyFont="1" applyFill="1" applyBorder="1"/>
    <xf numFmtId="0" fontId="12" fillId="18" borderId="25" xfId="0" applyFont="1" applyFill="1" applyBorder="1" applyAlignment="1">
      <alignment horizontal="center" vertical="center" wrapText="1"/>
    </xf>
    <xf numFmtId="165" fontId="52" fillId="0" borderId="0" xfId="5" applyNumberFormat="1" applyFont="1" applyAlignment="1">
      <alignment vertical="center"/>
    </xf>
    <xf numFmtId="165" fontId="29" fillId="0" borderId="0" xfId="1" applyNumberFormat="1" applyFont="1" applyAlignment="1">
      <alignment vertical="center"/>
    </xf>
    <xf numFmtId="165" fontId="6" fillId="0" borderId="0" xfId="4" applyNumberFormat="1" applyFont="1" applyAlignment="1">
      <alignment vertical="center"/>
    </xf>
    <xf numFmtId="165" fontId="0" fillId="0" borderId="0" xfId="4" applyNumberFormat="1" applyFont="1" applyAlignment="1">
      <alignment vertical="center" wrapText="1"/>
    </xf>
    <xf numFmtId="0" fontId="56" fillId="2" borderId="8" xfId="0" applyFont="1" applyFill="1" applyBorder="1" applyAlignment="1">
      <alignment horizontal="center"/>
    </xf>
    <xf numFmtId="43" fontId="0" fillId="0" borderId="0" xfId="15" applyFont="1"/>
    <xf numFmtId="49" fontId="76" fillId="9" borderId="7" xfId="0" applyNumberFormat="1" applyFont="1" applyFill="1" applyBorder="1" applyAlignment="1">
      <alignment horizontal="left" vertical="center" readingOrder="1"/>
    </xf>
    <xf numFmtId="169" fontId="0" fillId="0" borderId="0" xfId="0" applyNumberFormat="1"/>
    <xf numFmtId="14" fontId="0" fillId="0" borderId="0" xfId="0" applyNumberFormat="1" applyAlignment="1">
      <alignment vertical="center"/>
    </xf>
    <xf numFmtId="170" fontId="0" fillId="0" borderId="0" xfId="0" applyNumberFormat="1"/>
    <xf numFmtId="3" fontId="25" fillId="9" borderId="7" xfId="0" applyNumberFormat="1" applyFont="1" applyFill="1" applyBorder="1" applyAlignment="1">
      <alignment horizontal="right" vertical="center" readingOrder="1"/>
    </xf>
    <xf numFmtId="49" fontId="16" fillId="30" borderId="7" xfId="0" applyNumberFormat="1" applyFont="1" applyFill="1" applyBorder="1" applyAlignment="1">
      <alignment horizontal="left" vertical="center" readingOrder="1"/>
    </xf>
    <xf numFmtId="0" fontId="25" fillId="9" borderId="7" xfId="0" applyFont="1" applyFill="1" applyBorder="1" applyAlignment="1">
      <alignment horizontal="left" vertical="center" readingOrder="1"/>
    </xf>
    <xf numFmtId="170" fontId="25" fillId="9" borderId="7" xfId="0" applyNumberFormat="1" applyFont="1" applyFill="1" applyBorder="1" applyAlignment="1">
      <alignment horizontal="right" vertical="center" readingOrder="1"/>
    </xf>
    <xf numFmtId="49" fontId="16" fillId="39" borderId="7" xfId="0" applyNumberFormat="1" applyFont="1" applyFill="1" applyBorder="1" applyAlignment="1">
      <alignment horizontal="left" vertical="center" readingOrder="1"/>
    </xf>
    <xf numFmtId="49" fontId="16" fillId="32" borderId="7" xfId="0" applyNumberFormat="1" applyFont="1" applyFill="1" applyBorder="1" applyAlignment="1">
      <alignment horizontal="left" vertical="center" readingOrder="1"/>
    </xf>
    <xf numFmtId="0" fontId="25" fillId="31" borderId="7" xfId="0" applyFont="1" applyFill="1" applyBorder="1" applyAlignment="1">
      <alignment horizontal="left" vertical="center" readingOrder="1"/>
    </xf>
    <xf numFmtId="49" fontId="16" fillId="29" borderId="7" xfId="0" applyNumberFormat="1" applyFont="1" applyFill="1" applyBorder="1" applyAlignment="1">
      <alignment horizontal="left" vertical="center" readingOrder="1"/>
    </xf>
    <xf numFmtId="49" fontId="16" fillId="11" borderId="7" xfId="0" applyNumberFormat="1" applyFont="1" applyFill="1" applyBorder="1" applyAlignment="1">
      <alignment horizontal="left" vertical="center" readingOrder="1"/>
    </xf>
    <xf numFmtId="14" fontId="16" fillId="9" borderId="7" xfId="0" applyNumberFormat="1" applyFont="1" applyFill="1" applyBorder="1" applyAlignment="1">
      <alignment horizontal="left" vertical="center" readingOrder="1"/>
    </xf>
    <xf numFmtId="170" fontId="16" fillId="9" borderId="7" xfId="0" applyNumberFormat="1" applyFont="1" applyFill="1" applyBorder="1" applyAlignment="1">
      <alignment horizontal="right" vertical="center" readingOrder="1"/>
    </xf>
    <xf numFmtId="49" fontId="0" fillId="0" borderId="0" xfId="0" applyNumberFormat="1" applyFill="1"/>
    <xf numFmtId="165" fontId="0" fillId="2" borderId="33" xfId="15" applyNumberFormat="1" applyFont="1" applyFill="1" applyBorder="1"/>
    <xf numFmtId="165" fontId="0" fillId="2" borderId="34" xfId="15" applyNumberFormat="1" applyFont="1" applyFill="1" applyBorder="1"/>
    <xf numFmtId="0" fontId="0" fillId="0" borderId="25" xfId="0" quotePrefix="1" applyBorder="1" applyAlignment="1">
      <alignment horizontal="center"/>
    </xf>
    <xf numFmtId="49" fontId="0" fillId="0" borderId="25" xfId="0" quotePrefix="1" applyNumberFormat="1" applyBorder="1" applyAlignment="1">
      <alignment horizontal="center"/>
    </xf>
    <xf numFmtId="165" fontId="0" fillId="2" borderId="0" xfId="0" applyNumberFormat="1" applyFill="1" applyAlignment="1">
      <alignment horizontal="center"/>
    </xf>
    <xf numFmtId="14" fontId="0" fillId="2" borderId="0" xfId="0" applyNumberFormat="1" applyFill="1"/>
    <xf numFmtId="0" fontId="34" fillId="0" borderId="25" xfId="0" applyFont="1" applyBorder="1" applyAlignment="1">
      <alignment horizontal="center" vertical="center"/>
    </xf>
    <xf numFmtId="0" fontId="34" fillId="0" borderId="25" xfId="0" applyFont="1" applyBorder="1" applyAlignment="1">
      <alignment horizontal="center" vertical="center" wrapText="1"/>
    </xf>
    <xf numFmtId="49" fontId="34" fillId="0" borderId="25" xfId="0" applyNumberFormat="1" applyFont="1" applyBorder="1" applyAlignment="1">
      <alignment horizontal="center" vertical="center"/>
    </xf>
    <xf numFmtId="174" fontId="12" fillId="33" borderId="25" xfId="15" applyNumberFormat="1" applyFont="1" applyFill="1" applyBorder="1" applyAlignment="1">
      <alignment horizontal="center" vertical="center" wrapText="1"/>
    </xf>
    <xf numFmtId="174" fontId="12" fillId="23" borderId="25" xfId="15" applyNumberFormat="1" applyFont="1" applyFill="1" applyBorder="1" applyAlignment="1">
      <alignment horizontal="center" vertical="center" wrapText="1"/>
    </xf>
    <xf numFmtId="174" fontId="12" fillId="7" borderId="25" xfId="15" applyNumberFormat="1" applyFont="1" applyFill="1" applyBorder="1" applyAlignment="1">
      <alignment horizontal="center" vertical="center" wrapText="1"/>
    </xf>
    <xf numFmtId="0" fontId="12" fillId="23" borderId="25" xfId="0" applyFont="1" applyFill="1" applyBorder="1" applyAlignment="1">
      <alignment horizontal="center" vertical="center" wrapText="1"/>
    </xf>
    <xf numFmtId="0" fontId="12" fillId="0" borderId="25" xfId="0" applyFont="1" applyBorder="1" applyAlignment="1">
      <alignment horizontal="center" vertical="center" wrapText="1"/>
    </xf>
    <xf numFmtId="0" fontId="12" fillId="0" borderId="25" xfId="15" applyNumberFormat="1" applyFont="1" applyFill="1" applyBorder="1" applyAlignment="1">
      <alignment horizontal="center" vertical="center" wrapText="1"/>
    </xf>
    <xf numFmtId="0" fontId="77" fillId="0" borderId="25" xfId="0" applyFont="1" applyBorder="1" applyAlignment="1">
      <alignment horizontal="center" vertical="center" wrapText="1"/>
    </xf>
    <xf numFmtId="14" fontId="0" fillId="0" borderId="0" xfId="0" applyNumberFormat="1" applyAlignment="1">
      <alignment horizontal="center" vertical="center"/>
    </xf>
    <xf numFmtId="0" fontId="34" fillId="0" borderId="25" xfId="0" applyFont="1" applyBorder="1" applyAlignment="1">
      <alignment horizontal="center"/>
    </xf>
    <xf numFmtId="0" fontId="34" fillId="0" borderId="25" xfId="0" applyFont="1" applyBorder="1"/>
    <xf numFmtId="0" fontId="34" fillId="0" borderId="25" xfId="0" applyFont="1" applyBorder="1" applyAlignment="1">
      <alignment horizontal="left" vertical="center"/>
    </xf>
    <xf numFmtId="178" fontId="34" fillId="0" borderId="25" xfId="0" quotePrefix="1" applyNumberFormat="1" applyFont="1" applyBorder="1" applyAlignment="1">
      <alignment horizontal="center" vertical="center" wrapText="1"/>
    </xf>
    <xf numFmtId="178" fontId="12" fillId="23" borderId="25" xfId="15" applyNumberFormat="1" applyFont="1" applyFill="1" applyBorder="1" applyAlignment="1">
      <alignment horizontal="center" vertical="center"/>
    </xf>
    <xf numFmtId="178" fontId="34" fillId="7" borderId="25" xfId="0" applyNumberFormat="1" applyFont="1" applyFill="1" applyBorder="1"/>
    <xf numFmtId="165" fontId="34" fillId="23" borderId="25" xfId="15" applyNumberFormat="1" applyFont="1" applyFill="1" applyBorder="1" applyAlignment="1">
      <alignment horizontal="right" vertical="center"/>
    </xf>
    <xf numFmtId="165" fontId="34" fillId="0" borderId="25" xfId="15" applyNumberFormat="1" applyFont="1" applyBorder="1" applyAlignment="1">
      <alignment horizontal="right" vertical="center"/>
    </xf>
    <xf numFmtId="0" fontId="34" fillId="0" borderId="25" xfId="15" applyNumberFormat="1" applyFont="1" applyBorder="1" applyAlignment="1">
      <alignment horizontal="center"/>
    </xf>
    <xf numFmtId="174" fontId="34" fillId="0" borderId="0" xfId="0" applyNumberFormat="1" applyFont="1"/>
    <xf numFmtId="9" fontId="0" fillId="0" borderId="0" xfId="46" applyFont="1"/>
    <xf numFmtId="0" fontId="0" fillId="33" borderId="0" xfId="0" applyFill="1" applyAlignment="1">
      <alignment horizontal="center"/>
    </xf>
    <xf numFmtId="0" fontId="0" fillId="33" borderId="0" xfId="0" applyFill="1" applyAlignment="1">
      <alignment horizontal="center" vertical="center"/>
    </xf>
    <xf numFmtId="0" fontId="0" fillId="33" borderId="0" xfId="0" applyFill="1"/>
    <xf numFmtId="0" fontId="34" fillId="33" borderId="0" xfId="0" applyFont="1" applyFill="1"/>
    <xf numFmtId="174" fontId="34" fillId="33" borderId="0" xfId="0" applyNumberFormat="1" applyFont="1" applyFill="1" applyAlignment="1">
      <alignment horizontal="left" vertical="center"/>
    </xf>
    <xf numFmtId="174" fontId="12" fillId="33" borderId="0" xfId="0" applyNumberFormat="1" applyFont="1" applyFill="1" applyAlignment="1">
      <alignment horizontal="center" vertical="center"/>
    </xf>
    <xf numFmtId="0" fontId="34" fillId="33" borderId="0" xfId="15" applyNumberFormat="1" applyFont="1" applyFill="1" applyAlignment="1">
      <alignment horizontal="center"/>
    </xf>
    <xf numFmtId="43" fontId="71" fillId="0" borderId="0" xfId="15" applyFont="1" applyAlignment="1">
      <alignment horizontal="center"/>
    </xf>
    <xf numFmtId="43" fontId="6" fillId="0" borderId="0" xfId="15" applyFont="1" applyAlignment="1">
      <alignment horizontal="center"/>
    </xf>
    <xf numFmtId="165" fontId="6" fillId="0" borderId="0" xfId="15" applyNumberFormat="1" applyFont="1"/>
    <xf numFmtId="165" fontId="0" fillId="0" borderId="0" xfId="15" applyNumberFormat="1" applyFont="1" applyAlignment="1">
      <alignment horizontal="center"/>
    </xf>
    <xf numFmtId="0" fontId="78" fillId="25" borderId="36" xfId="0" applyFont="1" applyFill="1" applyBorder="1" applyAlignment="1">
      <alignment horizontal="center" vertical="center" wrapText="1"/>
    </xf>
    <xf numFmtId="0" fontId="78" fillId="25" borderId="38" xfId="0" applyFont="1" applyFill="1" applyBorder="1" applyAlignment="1">
      <alignment horizontal="center" vertical="center" wrapText="1"/>
    </xf>
    <xf numFmtId="0" fontId="78" fillId="0" borderId="37" xfId="0" applyFont="1" applyBorder="1" applyAlignment="1">
      <alignment horizontal="center" vertical="center"/>
    </xf>
    <xf numFmtId="0" fontId="78" fillId="0" borderId="38" xfId="0" applyFont="1" applyBorder="1" applyAlignment="1">
      <alignment horizontal="center" vertical="center"/>
    </xf>
    <xf numFmtId="0" fontId="78" fillId="0" borderId="38" xfId="0" applyFont="1" applyBorder="1" applyAlignment="1">
      <alignment vertical="center"/>
    </xf>
    <xf numFmtId="0" fontId="79" fillId="0" borderId="38" xfId="0" applyFont="1" applyBorder="1" applyAlignment="1">
      <alignment vertical="center"/>
    </xf>
    <xf numFmtId="17" fontId="78" fillId="0" borderId="38" xfId="0" applyNumberFormat="1" applyFont="1" applyBorder="1" applyAlignment="1">
      <alignment horizontal="right" vertical="center"/>
    </xf>
    <xf numFmtId="165" fontId="78" fillId="0" borderId="38" xfId="5" applyNumberFormat="1" applyFont="1" applyBorder="1" applyAlignment="1">
      <alignment horizontal="center" vertical="center"/>
    </xf>
    <xf numFmtId="0" fontId="20" fillId="12" borderId="25" xfId="0" applyFont="1" applyFill="1" applyBorder="1" applyAlignment="1">
      <alignment vertical="center" wrapText="1"/>
    </xf>
    <xf numFmtId="0" fontId="20" fillId="12" borderId="25" xfId="0" applyFont="1" applyFill="1" applyBorder="1" applyAlignment="1">
      <alignment horizontal="center" vertical="center" wrapText="1"/>
    </xf>
    <xf numFmtId="0" fontId="20" fillId="16" borderId="25" xfId="0" applyFont="1" applyFill="1" applyBorder="1" applyAlignment="1">
      <alignment horizontal="center" vertical="center" wrapText="1"/>
    </xf>
    <xf numFmtId="0" fontId="20" fillId="16" borderId="25" xfId="0" applyFont="1" applyFill="1" applyBorder="1" applyAlignment="1">
      <alignment vertical="center" wrapText="1"/>
    </xf>
    <xf numFmtId="177" fontId="20" fillId="12" borderId="25" xfId="0" applyNumberFormat="1" applyFont="1" applyFill="1" applyBorder="1" applyAlignment="1">
      <alignment horizontal="center" vertical="center" wrapText="1"/>
    </xf>
    <xf numFmtId="180" fontId="20" fillId="14" borderId="25" xfId="0" applyNumberFormat="1" applyFont="1" applyFill="1" applyBorder="1" applyAlignment="1">
      <alignment horizontal="center" vertical="center" wrapText="1"/>
    </xf>
    <xf numFmtId="177" fontId="20" fillId="14" borderId="25" xfId="0" applyNumberFormat="1" applyFont="1" applyFill="1" applyBorder="1" applyAlignment="1">
      <alignment horizontal="left" vertical="center" wrapText="1"/>
    </xf>
    <xf numFmtId="177" fontId="20" fillId="14" borderId="25" xfId="0" applyNumberFormat="1" applyFont="1" applyFill="1" applyBorder="1" applyAlignment="1">
      <alignment horizontal="center" vertical="center" wrapText="1"/>
    </xf>
    <xf numFmtId="0" fontId="70" fillId="0" borderId="25" xfId="0" applyFont="1" applyBorder="1" applyAlignment="1">
      <alignment horizontal="center" vertical="center"/>
    </xf>
    <xf numFmtId="0" fontId="70" fillId="0" borderId="25" xfId="0" quotePrefix="1" applyFont="1" applyBorder="1" applyAlignment="1">
      <alignment horizontal="center" vertical="center"/>
    </xf>
    <xf numFmtId="177" fontId="70" fillId="0" borderId="25" xfId="0" applyNumberFormat="1" applyFont="1" applyBorder="1" applyAlignment="1">
      <alignment horizontal="center" vertical="center"/>
    </xf>
    <xf numFmtId="180" fontId="65" fillId="14" borderId="25" xfId="0" applyNumberFormat="1" applyFont="1" applyFill="1" applyBorder="1" applyAlignment="1">
      <alignment horizontal="center" vertical="center"/>
    </xf>
    <xf numFmtId="165" fontId="34" fillId="0" borderId="25" xfId="15" applyNumberFormat="1" applyFont="1" applyBorder="1"/>
    <xf numFmtId="165" fontId="34" fillId="0" borderId="25" xfId="0" applyNumberFormat="1" applyFont="1" applyBorder="1"/>
    <xf numFmtId="165" fontId="34" fillId="0" borderId="0" xfId="15" applyNumberFormat="1" applyFont="1" applyBorder="1"/>
    <xf numFmtId="0" fontId="34" fillId="18" borderId="0" xfId="15" applyNumberFormat="1" applyFont="1" applyFill="1"/>
    <xf numFmtId="0" fontId="0" fillId="17" borderId="13" xfId="0" applyFill="1" applyBorder="1" applyAlignment="1">
      <alignment horizontal="center"/>
    </xf>
    <xf numFmtId="0" fontId="0" fillId="15" borderId="13" xfId="0" applyFill="1" applyBorder="1" applyAlignment="1">
      <alignment horizontal="center"/>
    </xf>
    <xf numFmtId="0" fontId="0" fillId="20" borderId="13" xfId="0" applyFill="1" applyBorder="1" applyAlignment="1">
      <alignment horizontal="center"/>
    </xf>
    <xf numFmtId="0" fontId="0" fillId="5" borderId="13" xfId="0" applyFill="1" applyBorder="1" applyAlignment="1">
      <alignment horizontal="center"/>
    </xf>
    <xf numFmtId="0" fontId="22" fillId="0" borderId="0" xfId="0" applyFont="1" applyAlignment="1">
      <alignment horizontal="left"/>
    </xf>
    <xf numFmtId="168" fontId="10" fillId="0" borderId="1" xfId="7" applyNumberFormat="1" applyFont="1" applyBorder="1" applyAlignment="1">
      <alignment horizontal="center" vertical="center"/>
    </xf>
    <xf numFmtId="0" fontId="78" fillId="25" borderId="35" xfId="0" applyFont="1" applyFill="1" applyBorder="1" applyAlignment="1">
      <alignment horizontal="center" vertical="center" wrapText="1"/>
    </xf>
    <xf numFmtId="0" fontId="78" fillId="25" borderId="37" xfId="0" applyFont="1" applyFill="1" applyBorder="1" applyAlignment="1">
      <alignment horizontal="center" vertical="center" wrapText="1"/>
    </xf>
    <xf numFmtId="0" fontId="79" fillId="25" borderId="35" xfId="0" applyFont="1" applyFill="1" applyBorder="1" applyAlignment="1">
      <alignment horizontal="center" vertical="center" wrapText="1"/>
    </xf>
    <xf numFmtId="0" fontId="79" fillId="25" borderId="37" xfId="0" applyFont="1" applyFill="1" applyBorder="1" applyAlignment="1">
      <alignment horizontal="center" vertical="center" wrapText="1"/>
    </xf>
    <xf numFmtId="0" fontId="0" fillId="0" borderId="33" xfId="0" quotePrefix="1" applyBorder="1" applyAlignment="1">
      <alignment horizontal="left"/>
    </xf>
    <xf numFmtId="0" fontId="0" fillId="0" borderId="34" xfId="0" quotePrefix="1" applyBorder="1" applyAlignment="1">
      <alignment horizontal="left"/>
    </xf>
  </cellXfs>
  <cellStyles count="104">
    <cellStyle name="Comma" xfId="5" builtinId="3"/>
    <cellStyle name="Comma 12" xfId="10" xr:uid="{00000000-0005-0000-0000-00000A000000}"/>
    <cellStyle name="Comma 12 2" xfId="38" xr:uid="{097E1087-D5AE-4049-9D10-115E8421E61F}"/>
    <cellStyle name="Comma 12 2 2" xfId="9" xr:uid="{00000000-0005-0000-0000-000009000000}"/>
    <cellStyle name="Comma 12 2 2 2" xfId="27" xr:uid="{5418E574-AACC-4B97-9CA0-ED0AC7CD3620}"/>
    <cellStyle name="Comma 12 2 2 2 2" xfId="77" xr:uid="{A0E4A9E5-6F38-4F7E-AD00-1DADF2D169EA}"/>
    <cellStyle name="Comma 12 2 2 3" xfId="37" xr:uid="{BBC8C93A-3CFA-42AC-BAE0-51141AB7507E}"/>
    <cellStyle name="Comma 12 2 2 3 2" xfId="84" xr:uid="{72D73568-E86E-4ABF-9456-FB010848AF88}"/>
    <cellStyle name="Comma 12 2 2 4" xfId="56" xr:uid="{A9AF871F-A348-4E06-9F4E-DD9FB5D3FA69}"/>
    <cellStyle name="Comma 12 2 2 4 2" xfId="93" xr:uid="{676DD218-3A27-4ECB-ACD8-543366414D3D}"/>
    <cellStyle name="Comma 12 2 2 4 3" xfId="70" xr:uid="{32147D91-AD1B-410B-B44C-C52522281B4A}"/>
    <cellStyle name="Comma 12 2 2 5" xfId="68" xr:uid="{97071A35-E973-4504-B122-D9BCA543DB27}"/>
    <cellStyle name="Comma 12 3" xfId="57" xr:uid="{A677DC33-4BEF-4DCA-839A-FBC7BE39D578}"/>
    <cellStyle name="Comma 12 3 2" xfId="94" xr:uid="{13F5C718-FA46-4525-A408-AEA038504E01}"/>
    <cellStyle name="Comma 12 3 3" xfId="99" xr:uid="{631BCFCE-13D8-4C23-848A-B9ABCE93A558}"/>
    <cellStyle name="Comma 12 4" xfId="69" xr:uid="{1A640294-6FDA-4701-87F1-5CB17765577F}"/>
    <cellStyle name="Comma 13" xfId="20" xr:uid="{A033E98E-3493-421F-88C1-44257ED1D215}"/>
    <cellStyle name="Comma 17 2" xfId="6" xr:uid="{00000000-0005-0000-0000-000006000000}"/>
    <cellStyle name="Comma 17 2 2" xfId="2" xr:uid="{00000000-0005-0000-0000-000002000000}"/>
    <cellStyle name="Comma 17 2 2 2" xfId="23" xr:uid="{9DDBAA74-EA68-4BB1-B93B-610CFA29AFCC}"/>
    <cellStyle name="Comma 17 2 2 2 2" xfId="43" xr:uid="{8EF6AB93-32AE-4D77-9600-E82839A6592B}"/>
    <cellStyle name="Comma 17 2 2 3" xfId="30" xr:uid="{0BAA25EB-AD4C-4985-AD99-1218A30C6CA5}"/>
    <cellStyle name="Comma 17 2 2 3 2" xfId="79" xr:uid="{8E391EED-3732-400B-B7AE-53BED10F0F01}"/>
    <cellStyle name="Comma 17 2 2 4" xfId="49" xr:uid="{73179D03-4318-4625-8EB4-42C0D3E88124}"/>
    <cellStyle name="Comma 17 2 2 4 2" xfId="86" xr:uid="{2DCC36F0-373D-466B-A3E8-F31B02F0042B}"/>
    <cellStyle name="Comma 17 2 2 4 3" xfId="71" xr:uid="{7127E8C1-9CC1-4BDF-AADF-7DB52CED3A74}"/>
    <cellStyle name="Comma 17 2 2 5" xfId="61" xr:uid="{82EBC137-A0D6-47A4-9133-CCAC09BA03A0}"/>
    <cellStyle name="Comma 17 2 3" xfId="34" xr:uid="{99DA995E-6F2E-4F7C-8867-D793E680BBB6}"/>
    <cellStyle name="Comma 17 2 3 2" xfId="81" xr:uid="{B72893CA-3960-48E4-99AB-9100D24F4FA5}"/>
    <cellStyle name="Comma 17 2 4" xfId="53" xr:uid="{7A6D14F4-87C3-4C1C-83C3-D4195EFBC8AF}"/>
    <cellStyle name="Comma 17 2 4 2" xfId="90" xr:uid="{80A438F5-7A86-47B2-8E28-49C62A48D961}"/>
    <cellStyle name="Comma 17 2 4 3" xfId="100" xr:uid="{C5728516-8C48-4544-A20E-8894DD4415B7}"/>
    <cellStyle name="Comma 17 2 5" xfId="65" xr:uid="{6695885B-66D5-4062-957F-C4A3849055FA}"/>
    <cellStyle name="Comma 2" xfId="15" xr:uid="{7D8CD92D-52F6-4818-963D-D538682978C6}"/>
    <cellStyle name="Comma 2 2" xfId="21" xr:uid="{55B23654-AF8A-4CC5-8044-AA9E40FECE95}"/>
    <cellStyle name="Comma 2 2 2" xfId="39" xr:uid="{9D01E272-9337-437D-B0FB-0F61D83C2AD6}"/>
    <cellStyle name="Comma 2 3" xfId="42" xr:uid="{F9E67305-AF98-4021-BD14-58B2854E37B0}"/>
    <cellStyle name="Comma 2 4 2" xfId="4" xr:uid="{00000000-0005-0000-0000-000004000000}"/>
    <cellStyle name="Comma 2 4 2 2" xfId="24" xr:uid="{8B00F6D8-1004-4B99-98EC-286CB6042922}"/>
    <cellStyle name="Comma 2 4 2 2 2" xfId="74" xr:uid="{206098F2-DEA1-4528-AA82-DBB3432198A3}"/>
    <cellStyle name="Comma 2 4 2 3" xfId="32" xr:uid="{E52A4DB6-7199-4204-B47B-1770BE475218}"/>
    <cellStyle name="Comma 2 4 2 3 2" xfId="47" xr:uid="{D83856B7-43BD-4591-9CAD-4EA19A30015F}"/>
    <cellStyle name="Comma 2 4 2 4" xfId="44" xr:uid="{3C6E65F4-71EC-47FE-AD5D-D572F4BFFDB0}"/>
    <cellStyle name="Comma 2 4 2 5" xfId="51" xr:uid="{A4672307-FAAF-4212-92C8-6519254790E2}"/>
    <cellStyle name="Comma 2 4 2 5 2" xfId="88" xr:uid="{C8F3907A-2541-4A42-BA14-183E925CED23}"/>
    <cellStyle name="Comma 2 4 2 5 3" xfId="95" xr:uid="{18AF9EB3-F09C-4529-9E9E-9FDA5E580D9D}"/>
    <cellStyle name="Comma 2 4 2 6" xfId="63" xr:uid="{D1AFA1E8-9C03-4256-8E6F-8B785217AE5B}"/>
    <cellStyle name="Comma 2 6" xfId="7" xr:uid="{00000000-0005-0000-0000-000007000000}"/>
    <cellStyle name="Comma 2 6 2" xfId="25" xr:uid="{668C285D-A8D2-46C3-836F-005CEEB11DBC}"/>
    <cellStyle name="Comma 2 6 2 2" xfId="75" xr:uid="{2AA90CA0-A75D-4182-A4BB-00EEF418C62C}"/>
    <cellStyle name="Comma 2 6 3" xfId="35" xr:uid="{67A9A1BE-0899-4E4D-A88F-B407D04E9610}"/>
    <cellStyle name="Comma 2 6 3 2" xfId="82" xr:uid="{E8D8A218-2C00-4641-B094-A0D70DC11E5A}"/>
    <cellStyle name="Comma 2 6 4" xfId="54" xr:uid="{70F6088E-4F35-4C1D-BFEF-E84F01CDBB73}"/>
    <cellStyle name="Comma 2 6 4 2" xfId="91" xr:uid="{11B752F5-5045-463E-BFE9-ED34530D466D}"/>
    <cellStyle name="Comma 2 6 4 3" xfId="98" xr:uid="{EB0470D0-CC77-471C-9D0E-8BB0768AD646}"/>
    <cellStyle name="Comma 2 6 5" xfId="66" xr:uid="{DB744482-6CEF-4B64-AEF6-CFA067645948}"/>
    <cellStyle name="Comma 3" xfId="33" xr:uid="{56D8B5DE-DAA2-4F2C-8631-976BE50D0322}"/>
    <cellStyle name="Comma 3 2 2" xfId="103" xr:uid="{17E3E3A8-6395-4282-9DB5-39240DF15CEF}"/>
    <cellStyle name="Comma 3 2 2 2 2 2" xfId="16" xr:uid="{8EE9975C-F185-4C4E-B3F7-4A8D78252477}"/>
    <cellStyle name="Comma 3 2 2 2 2 2 2" xfId="45" xr:uid="{AFE19A59-F719-48E8-830C-C048997AA4E9}"/>
    <cellStyle name="Comma 3 5" xfId="19" xr:uid="{A992C9C4-566A-4146-BE90-C286BFBE34CA}"/>
    <cellStyle name="Comma 4" xfId="52" xr:uid="{380AF06E-7F14-4B88-96C9-276395F60890}"/>
    <cellStyle name="Comma 4 2" xfId="89" xr:uid="{C0E89F69-65AC-4922-8A12-5CB2B2090A4B}"/>
    <cellStyle name="Comma 4 3" xfId="101" xr:uid="{9CEC469C-22B3-4732-A4DC-5D3D4DE81A91}"/>
    <cellStyle name="Comma 5" xfId="64" xr:uid="{964B562F-92AE-428B-ACF8-0E9F36DF9E2D}"/>
    <cellStyle name="Normal" xfId="0" builtinId="0"/>
    <cellStyle name="Normal 10 2 2 3 2 2" xfId="8" xr:uid="{00000000-0005-0000-0000-000008000000}"/>
    <cellStyle name="Normal 10 2 2 3 2 2 2" xfId="26" xr:uid="{A63DAA26-92E5-42C1-BE8D-2A1EA3938C2F}"/>
    <cellStyle name="Normal 10 2 2 3 2 2 2 2" xfId="76" xr:uid="{73D9598C-6C25-449A-8010-C20D12776F05}"/>
    <cellStyle name="Normal 10 2 2 3 2 2 3" xfId="36" xr:uid="{DE03AA70-5516-4855-A651-B58457E886BC}"/>
    <cellStyle name="Normal 10 2 2 3 2 2 3 2" xfId="83" xr:uid="{5FB18202-9E21-43A4-9E11-3E7C536FE933}"/>
    <cellStyle name="Normal 10 2 2 3 2 2 4" xfId="55" xr:uid="{A68EB3CC-BFBC-4256-8634-9F5430CD472B}"/>
    <cellStyle name="Normal 10 2 2 3 2 2 4 2" xfId="92" xr:uid="{1F53D03E-D523-42B5-813B-1AE23B907DCB}"/>
    <cellStyle name="Normal 10 2 2 3 2 2 4 3" xfId="97" xr:uid="{74E0613B-7408-44FD-A2FC-DBB6D306105D}"/>
    <cellStyle name="Normal 10 2 2 3 2 2 5" xfId="67" xr:uid="{58CC39A4-58F2-4BC5-9591-7FF950B433F6}"/>
    <cellStyle name="Normal 15" xfId="22" xr:uid="{C705FC0B-FC30-472D-8709-6DD1545C8721}"/>
    <cellStyle name="Normal 15 2" xfId="28" xr:uid="{B0FD616F-2234-41FF-8FB0-A357DC83169B}"/>
    <cellStyle name="Normal 2 2" xfId="102" xr:uid="{68613AB2-6738-43FF-AE15-4C98A3DBD3F1}"/>
    <cellStyle name="Normal 2 2 2" xfId="17" xr:uid="{3BF299F4-6FE9-4FB0-B19C-A223259B525E}"/>
    <cellStyle name="Normal 2 2 2 2" xfId="58" xr:uid="{79A6E1A5-D4BC-490B-96E1-56F31879C6EF}"/>
    <cellStyle name="Normal 2 4" xfId="59" xr:uid="{DD0E71CF-07BA-498F-8954-11D8F4685D3F}"/>
    <cellStyle name="Normal 2 6 2" xfId="1" xr:uid="{00000000-0005-0000-0000-000001000000}"/>
    <cellStyle name="Normal 2 6 2 2" xfId="3" xr:uid="{00000000-0005-0000-0000-000003000000}"/>
    <cellStyle name="Normal 2 6 2 2 2" xfId="14" xr:uid="{D1494975-3FD2-4773-8AE5-4EEF92C78EDA}"/>
    <cellStyle name="Normal 2 6 2 2 2 2" xfId="41" xr:uid="{36EEB0DE-5143-433F-A960-03C1F9C33455}"/>
    <cellStyle name="Normal 2 6 2 2 3" xfId="13" xr:uid="{9CEAD341-1215-460A-B899-6439F2E6E1CF}"/>
    <cellStyle name="Normal 2 6 2 2 3 2" xfId="40" xr:uid="{48344654-12BC-490D-882B-005C43589752}"/>
    <cellStyle name="Normal 2 6 2 2 4" xfId="31" xr:uid="{DE8D886D-0957-4F75-B5CC-A4E2B9F1EAD2}"/>
    <cellStyle name="Normal 2 6 2 2 4 2" xfId="80" xr:uid="{D47EBDC7-7EFF-4EEB-BECF-B8506A4E71FA}"/>
    <cellStyle name="Normal 2 6 2 2 5" xfId="50" xr:uid="{4861C3A1-5739-4B2B-9192-C6E980CC2301}"/>
    <cellStyle name="Normal 2 6 2 2 5 2" xfId="87" xr:uid="{0843CF2F-DFA6-4239-B17A-2D979C57C9B6}"/>
    <cellStyle name="Normal 2 6 2 2 5 3" xfId="72" xr:uid="{D2117D6A-CEFF-45E2-9196-DD960B71E9C8}"/>
    <cellStyle name="Normal 2 6 2 2 6" xfId="62" xr:uid="{FF75FDD8-22CF-4AB3-9A8A-FCAE1B6BA16B}"/>
    <cellStyle name="Normal 2 6 2 3" xfId="29" xr:uid="{1EF11F44-7A90-4F71-8AC7-84E01B5EEEAF}"/>
    <cellStyle name="Normal 2 6 2 3 2" xfId="78" xr:uid="{AF07DC1D-B166-4A4D-973B-D5BB8CA60AFF}"/>
    <cellStyle name="Normal 2 6 2 4" xfId="48" xr:uid="{0092251E-05E2-4FCF-9F25-D30350FC4CD0}"/>
    <cellStyle name="Normal 2 6 2 4 2" xfId="85" xr:uid="{09AA0630-2E6A-4948-903B-7317329334D5}"/>
    <cellStyle name="Normal 2 6 2 4 3" xfId="96" xr:uid="{3A7BAF7E-17CA-4712-9AC6-86F990FADBC8}"/>
    <cellStyle name="Normal 2 6 2 5" xfId="60" xr:uid="{57F04343-FC65-40E2-BC76-B457DFF0DE13}"/>
    <cellStyle name="Normal 68 2 2" xfId="11" xr:uid="{00000000-0005-0000-0000-00000B000000}"/>
    <cellStyle name="Normal 80" xfId="12" xr:uid="{00000000-0005-0000-0000-00000C000000}"/>
    <cellStyle name="Percent" xfId="46" builtinId="5"/>
    <cellStyle name="Percent 2" xfId="18" xr:uid="{0CD3FA2A-C58E-4CF5-B45D-C43A058955AC}"/>
    <cellStyle name="Percent 2 2" xfId="73" xr:uid="{2B17441B-B4E2-415C-ABE4-8272436F4A8C}"/>
  </cellStyles>
  <dxfs count="12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patternType="solid">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patternType="solid">
          <bgColor indexed="45"/>
        </patternFill>
      </fill>
    </dxf>
    <dxf>
      <font>
        <color indexed="20"/>
      </font>
      <fill>
        <patternFill patternType="solid">
          <bgColor indexed="45"/>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00FF"/>
      <color rgb="FFCCFFCC"/>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8D968-7CC0-4D7F-8745-7B6352488186}">
  <dimension ref="A1:CP18"/>
  <sheetViews>
    <sheetView workbookViewId="0">
      <selection activeCell="CK42" sqref="CK42"/>
    </sheetView>
  </sheetViews>
  <sheetFormatPr defaultRowHeight="14.5" x14ac:dyDescent="0.35"/>
  <cols>
    <col min="1" max="1" width="23.54296875" style="56" customWidth="1"/>
    <col min="2" max="16" width="8.7265625" style="56" hidden="1" customWidth="1"/>
    <col min="17" max="22" width="0" style="56" hidden="1" customWidth="1"/>
    <col min="23" max="25" width="9.6328125" style="56" hidden="1" customWidth="1"/>
    <col min="26" max="35" width="0" style="56" hidden="1" customWidth="1"/>
    <col min="36" max="36" width="0" style="200" hidden="1" customWidth="1"/>
    <col min="37" max="37" width="0" style="56" hidden="1" customWidth="1"/>
    <col min="38" max="39" width="0" style="221" hidden="1" customWidth="1"/>
    <col min="40" max="41" width="0" style="56" hidden="1" customWidth="1"/>
    <col min="42" max="42" width="0" style="221" hidden="1" customWidth="1"/>
    <col min="43" max="51" width="0" style="56" hidden="1" customWidth="1"/>
    <col min="52" max="52" width="0" style="221" hidden="1" customWidth="1"/>
    <col min="53" max="88" width="0" style="56" hidden="1" customWidth="1"/>
    <col min="89" max="16384" width="8.7265625" style="56"/>
  </cols>
  <sheetData>
    <row r="1" spans="1:94" x14ac:dyDescent="0.35">
      <c r="A1" s="171"/>
      <c r="B1" s="172">
        <v>43374</v>
      </c>
      <c r="C1" s="173">
        <v>43405</v>
      </c>
      <c r="D1" s="172">
        <v>43435</v>
      </c>
      <c r="E1" s="172">
        <v>43466</v>
      </c>
      <c r="F1" s="172">
        <v>43497</v>
      </c>
      <c r="G1" s="174">
        <v>43525</v>
      </c>
      <c r="H1" s="172">
        <v>43556</v>
      </c>
      <c r="I1" s="172">
        <v>43586</v>
      </c>
      <c r="J1" s="172">
        <v>43617</v>
      </c>
      <c r="K1" s="172">
        <v>43647</v>
      </c>
      <c r="L1" s="172">
        <v>43678</v>
      </c>
      <c r="M1" s="172">
        <v>43709</v>
      </c>
      <c r="N1" s="172">
        <v>43739</v>
      </c>
      <c r="O1" s="172">
        <v>43770</v>
      </c>
      <c r="P1" s="172">
        <v>43800</v>
      </c>
      <c r="Q1" s="172">
        <v>43831</v>
      </c>
      <c r="R1" s="172">
        <v>43862</v>
      </c>
      <c r="S1" s="172">
        <v>43891</v>
      </c>
      <c r="T1" s="172">
        <v>43922</v>
      </c>
      <c r="U1" s="172">
        <v>43952</v>
      </c>
      <c r="V1" s="172">
        <v>43983</v>
      </c>
      <c r="W1" s="172">
        <v>44043</v>
      </c>
      <c r="X1" s="172">
        <v>44074</v>
      </c>
      <c r="Y1" s="172">
        <v>44104</v>
      </c>
      <c r="Z1" s="172">
        <v>44135</v>
      </c>
      <c r="AA1" s="172">
        <v>44165</v>
      </c>
      <c r="AB1" s="172">
        <v>44196</v>
      </c>
      <c r="AC1" s="172">
        <v>44227</v>
      </c>
      <c r="AD1" s="172">
        <v>44255</v>
      </c>
      <c r="AE1" s="172">
        <v>44286</v>
      </c>
      <c r="AF1" s="172">
        <v>44316</v>
      </c>
      <c r="AG1" s="172">
        <v>44347</v>
      </c>
      <c r="AH1" s="172" t="s">
        <v>263</v>
      </c>
      <c r="AI1" s="205" t="s">
        <v>307</v>
      </c>
      <c r="AJ1" s="172" t="s">
        <v>308</v>
      </c>
      <c r="AK1" s="172" t="s">
        <v>312</v>
      </c>
      <c r="AL1" s="223" t="s">
        <v>314</v>
      </c>
      <c r="AM1" s="223">
        <v>44501</v>
      </c>
      <c r="AN1" s="223">
        <v>44531</v>
      </c>
      <c r="AO1" s="223">
        <v>44562</v>
      </c>
      <c r="AP1" s="223">
        <v>44593</v>
      </c>
      <c r="AQ1" s="223">
        <v>44621</v>
      </c>
      <c r="AR1" s="223">
        <v>44652</v>
      </c>
      <c r="AS1" s="223">
        <v>44682</v>
      </c>
      <c r="AT1" s="223">
        <v>44713</v>
      </c>
      <c r="AU1" s="223">
        <v>44743</v>
      </c>
      <c r="AV1" s="223">
        <v>44774</v>
      </c>
      <c r="AW1" s="223">
        <v>44805</v>
      </c>
      <c r="AX1" s="223">
        <v>44835</v>
      </c>
      <c r="AY1" s="223">
        <v>44866</v>
      </c>
      <c r="AZ1" s="223">
        <v>44896</v>
      </c>
      <c r="BA1" s="223">
        <v>44927</v>
      </c>
      <c r="BB1" s="223">
        <v>44958</v>
      </c>
      <c r="BC1" s="223">
        <v>44986</v>
      </c>
      <c r="BD1" s="223">
        <v>45017</v>
      </c>
      <c r="BE1" s="223">
        <v>45047</v>
      </c>
      <c r="BF1" s="223">
        <v>45078</v>
      </c>
      <c r="BG1" s="223">
        <v>45108</v>
      </c>
      <c r="BH1" s="223">
        <v>45139</v>
      </c>
      <c r="BI1" s="223">
        <v>45170</v>
      </c>
      <c r="BJ1" s="223">
        <v>45200</v>
      </c>
      <c r="BK1" s="223">
        <v>45231</v>
      </c>
      <c r="BL1" s="223">
        <v>45261</v>
      </c>
      <c r="BM1" s="223">
        <v>45292</v>
      </c>
      <c r="BN1" s="223">
        <v>45323</v>
      </c>
      <c r="BO1" s="223">
        <v>45352</v>
      </c>
      <c r="BP1" s="223">
        <v>45383</v>
      </c>
      <c r="BQ1" s="223">
        <v>45413</v>
      </c>
      <c r="BR1" s="223">
        <v>45444</v>
      </c>
      <c r="BS1" s="223">
        <v>45474</v>
      </c>
      <c r="BT1" s="223">
        <v>45505</v>
      </c>
      <c r="BU1" s="223">
        <v>45536</v>
      </c>
      <c r="BV1" s="223">
        <v>45566</v>
      </c>
      <c r="BW1" s="223">
        <v>45597</v>
      </c>
      <c r="BX1" s="223">
        <v>45627</v>
      </c>
      <c r="BY1" s="223">
        <v>45658</v>
      </c>
      <c r="BZ1" s="223">
        <v>45689</v>
      </c>
      <c r="CA1" s="223">
        <v>45717</v>
      </c>
      <c r="CB1" s="223">
        <v>45748</v>
      </c>
      <c r="CC1" s="223">
        <v>45778</v>
      </c>
      <c r="CD1" s="223">
        <v>45809</v>
      </c>
      <c r="CE1" s="223">
        <v>45839</v>
      </c>
      <c r="CF1" s="223">
        <v>45870</v>
      </c>
      <c r="CG1" s="223">
        <v>45901</v>
      </c>
      <c r="CH1" s="223">
        <v>45931</v>
      </c>
      <c r="CI1" s="223">
        <v>45962</v>
      </c>
      <c r="CJ1" s="223">
        <v>45992</v>
      </c>
      <c r="CK1" s="223">
        <v>46023</v>
      </c>
      <c r="CL1" s="223">
        <v>46054</v>
      </c>
      <c r="CM1" s="223">
        <v>46082</v>
      </c>
      <c r="CN1" s="223">
        <v>46113</v>
      </c>
      <c r="CO1" s="223">
        <v>46143</v>
      </c>
      <c r="CP1" s="223">
        <v>46174</v>
      </c>
    </row>
    <row r="2" spans="1:94" x14ac:dyDescent="0.35">
      <c r="A2" s="81" t="s">
        <v>75</v>
      </c>
      <c r="B2" s="75">
        <v>316</v>
      </c>
      <c r="C2" s="75">
        <v>271</v>
      </c>
      <c r="D2" s="75">
        <v>263</v>
      </c>
      <c r="E2" s="75">
        <v>224</v>
      </c>
      <c r="F2" s="75">
        <v>223</v>
      </c>
      <c r="G2" s="82">
        <v>221</v>
      </c>
      <c r="H2" s="75">
        <v>246</v>
      </c>
      <c r="I2" s="75">
        <v>262</v>
      </c>
      <c r="J2" s="75">
        <v>263</v>
      </c>
      <c r="K2" s="75">
        <v>265</v>
      </c>
      <c r="L2" s="75">
        <v>296</v>
      </c>
      <c r="M2" s="75">
        <v>268</v>
      </c>
      <c r="N2" s="75">
        <v>248</v>
      </c>
      <c r="O2" s="75">
        <f t="shared" ref="O2:AH2" si="0">N10</f>
        <v>242</v>
      </c>
      <c r="P2" s="75">
        <f t="shared" si="0"/>
        <v>235</v>
      </c>
      <c r="Q2" s="75">
        <f t="shared" si="0"/>
        <v>195</v>
      </c>
      <c r="R2" s="75">
        <f t="shared" si="0"/>
        <v>169</v>
      </c>
      <c r="S2" s="75">
        <f t="shared" si="0"/>
        <v>148</v>
      </c>
      <c r="T2" s="75">
        <f t="shared" si="0"/>
        <v>194</v>
      </c>
      <c r="U2" s="75">
        <f t="shared" si="0"/>
        <v>195</v>
      </c>
      <c r="V2" s="75">
        <f t="shared" si="0"/>
        <v>166</v>
      </c>
      <c r="W2" s="75">
        <f t="shared" si="0"/>
        <v>139</v>
      </c>
      <c r="X2" s="75">
        <f t="shared" si="0"/>
        <v>130</v>
      </c>
      <c r="Y2" s="75">
        <f t="shared" si="0"/>
        <v>124</v>
      </c>
      <c r="Z2" s="75">
        <f t="shared" si="0"/>
        <v>118</v>
      </c>
      <c r="AA2" s="75">
        <f t="shared" si="0"/>
        <v>138</v>
      </c>
      <c r="AB2" s="75">
        <f t="shared" si="0"/>
        <v>192</v>
      </c>
      <c r="AC2" s="75">
        <f t="shared" si="0"/>
        <v>216</v>
      </c>
      <c r="AD2" s="75">
        <f t="shared" si="0"/>
        <v>208</v>
      </c>
      <c r="AE2" s="75">
        <f t="shared" si="0"/>
        <v>200</v>
      </c>
      <c r="AF2" s="75">
        <f t="shared" si="0"/>
        <v>254</v>
      </c>
      <c r="AG2" s="75">
        <f t="shared" si="0"/>
        <v>255</v>
      </c>
      <c r="AH2" s="75">
        <f t="shared" si="0"/>
        <v>281</v>
      </c>
      <c r="AI2" s="75">
        <f t="shared" ref="AI2:CP2" si="1">AH10</f>
        <v>270</v>
      </c>
      <c r="AJ2" s="75">
        <f t="shared" si="1"/>
        <v>273</v>
      </c>
      <c r="AK2" s="75">
        <f t="shared" si="1"/>
        <v>216</v>
      </c>
      <c r="AL2" s="257">
        <f t="shared" si="1"/>
        <v>233</v>
      </c>
      <c r="AM2" s="257">
        <f t="shared" si="1"/>
        <v>236</v>
      </c>
      <c r="AN2" s="257">
        <f t="shared" si="1"/>
        <v>290</v>
      </c>
      <c r="AO2" s="257">
        <f t="shared" si="1"/>
        <v>294</v>
      </c>
      <c r="AP2" s="257">
        <f t="shared" si="1"/>
        <v>282</v>
      </c>
      <c r="AQ2" s="257">
        <f t="shared" si="1"/>
        <v>254</v>
      </c>
      <c r="AR2" s="257">
        <f t="shared" si="1"/>
        <v>296</v>
      </c>
      <c r="AS2" s="257">
        <f t="shared" si="1"/>
        <v>265</v>
      </c>
      <c r="AT2" s="257">
        <f t="shared" si="1"/>
        <v>271</v>
      </c>
      <c r="AU2" s="257">
        <f t="shared" si="1"/>
        <v>275</v>
      </c>
      <c r="AV2" s="257">
        <f t="shared" si="1"/>
        <v>264</v>
      </c>
      <c r="AW2" s="257">
        <f t="shared" si="1"/>
        <v>284</v>
      </c>
      <c r="AX2" s="257">
        <f t="shared" si="1"/>
        <v>278</v>
      </c>
      <c r="AY2" s="257">
        <f t="shared" si="1"/>
        <v>267</v>
      </c>
      <c r="AZ2" s="257">
        <f t="shared" si="1"/>
        <v>260</v>
      </c>
      <c r="BA2" s="257">
        <f t="shared" si="1"/>
        <v>258</v>
      </c>
      <c r="BB2" s="257">
        <f t="shared" si="1"/>
        <v>251</v>
      </c>
      <c r="BC2" s="257">
        <f t="shared" si="1"/>
        <v>261</v>
      </c>
      <c r="BD2" s="257">
        <f t="shared" si="1"/>
        <v>252</v>
      </c>
      <c r="BE2" s="257">
        <f t="shared" si="1"/>
        <v>220</v>
      </c>
      <c r="BF2" s="257">
        <f t="shared" si="1"/>
        <v>218</v>
      </c>
      <c r="BG2" s="257">
        <f t="shared" si="1"/>
        <v>179</v>
      </c>
      <c r="BH2" s="257">
        <f t="shared" si="1"/>
        <v>174</v>
      </c>
      <c r="BI2" s="257">
        <f t="shared" si="1"/>
        <v>172</v>
      </c>
      <c r="BJ2" s="257">
        <f t="shared" si="1"/>
        <v>168</v>
      </c>
      <c r="BK2" s="257">
        <f t="shared" si="1"/>
        <v>106</v>
      </c>
      <c r="BL2" s="257">
        <f t="shared" si="1"/>
        <v>57</v>
      </c>
      <c r="BM2" s="257">
        <f t="shared" si="1"/>
        <v>57</v>
      </c>
      <c r="BN2" s="257">
        <f t="shared" si="1"/>
        <v>86</v>
      </c>
      <c r="BO2" s="257">
        <f t="shared" si="1"/>
        <v>130</v>
      </c>
      <c r="BP2" s="257">
        <f t="shared" si="1"/>
        <v>162</v>
      </c>
      <c r="BQ2" s="257">
        <f t="shared" si="1"/>
        <v>184</v>
      </c>
      <c r="BR2" s="257">
        <f t="shared" si="1"/>
        <v>265</v>
      </c>
      <c r="BS2" s="257">
        <f t="shared" si="1"/>
        <v>254</v>
      </c>
      <c r="BT2" s="257">
        <f t="shared" si="1"/>
        <v>262</v>
      </c>
      <c r="BU2" s="257">
        <f t="shared" si="1"/>
        <v>243</v>
      </c>
      <c r="BV2" s="257">
        <f t="shared" si="1"/>
        <v>232</v>
      </c>
      <c r="BW2" s="257">
        <f t="shared" si="1"/>
        <v>222</v>
      </c>
      <c r="BX2" s="257">
        <f t="shared" si="1"/>
        <v>218</v>
      </c>
      <c r="BY2" s="257">
        <f t="shared" si="1"/>
        <v>215</v>
      </c>
      <c r="BZ2" s="257">
        <f t="shared" si="1"/>
        <v>212</v>
      </c>
      <c r="CA2" s="257">
        <f t="shared" si="1"/>
        <v>219</v>
      </c>
      <c r="CB2" s="257">
        <f t="shared" si="1"/>
        <v>254</v>
      </c>
      <c r="CC2" s="257">
        <f t="shared" si="1"/>
        <v>258</v>
      </c>
      <c r="CD2" s="257">
        <f t="shared" si="1"/>
        <v>261</v>
      </c>
      <c r="CE2" s="257">
        <f t="shared" si="1"/>
        <v>274</v>
      </c>
      <c r="CF2" s="257">
        <f t="shared" si="1"/>
        <v>265</v>
      </c>
      <c r="CG2" s="257">
        <f t="shared" si="1"/>
        <v>253</v>
      </c>
      <c r="CH2" s="257">
        <f t="shared" si="1"/>
        <v>238</v>
      </c>
      <c r="CI2" s="257">
        <f t="shared" si="1"/>
        <v>291</v>
      </c>
      <c r="CJ2" s="257">
        <f t="shared" si="1"/>
        <v>329</v>
      </c>
      <c r="CK2" s="257">
        <f t="shared" si="1"/>
        <v>323</v>
      </c>
      <c r="CL2" s="257">
        <f t="shared" si="1"/>
        <v>329</v>
      </c>
      <c r="CM2" s="257">
        <f t="shared" si="1"/>
        <v>304</v>
      </c>
      <c r="CN2" s="257">
        <f t="shared" si="1"/>
        <v>259</v>
      </c>
      <c r="CO2" s="257">
        <f t="shared" si="1"/>
        <v>304</v>
      </c>
      <c r="CP2" s="257">
        <f t="shared" si="1"/>
        <v>349</v>
      </c>
    </row>
    <row r="3" spans="1:94" x14ac:dyDescent="0.35">
      <c r="A3" s="81" t="s">
        <v>76</v>
      </c>
      <c r="B3" s="83">
        <v>2</v>
      </c>
      <c r="C3" s="84"/>
      <c r="D3" s="85">
        <v>0</v>
      </c>
      <c r="E3" s="85">
        <v>0</v>
      </c>
      <c r="F3" s="85">
        <v>8</v>
      </c>
      <c r="G3" s="86">
        <v>46</v>
      </c>
      <c r="H3" s="85">
        <v>31</v>
      </c>
      <c r="I3" s="75">
        <v>23</v>
      </c>
      <c r="J3" s="85">
        <v>15</v>
      </c>
      <c r="K3" s="75">
        <v>63</v>
      </c>
      <c r="L3" s="85">
        <v>0</v>
      </c>
      <c r="M3" s="75">
        <v>1</v>
      </c>
      <c r="N3" s="75">
        <v>1</v>
      </c>
      <c r="O3" s="75">
        <v>0</v>
      </c>
      <c r="P3" s="75">
        <v>0</v>
      </c>
      <c r="Q3" s="75">
        <v>0</v>
      </c>
      <c r="R3" s="75">
        <v>0</v>
      </c>
      <c r="S3" s="75">
        <f>62+17</f>
        <v>79</v>
      </c>
      <c r="T3" s="75">
        <f>11+6</f>
        <v>17</v>
      </c>
      <c r="U3" s="75">
        <v>0</v>
      </c>
      <c r="V3" s="75">
        <v>0</v>
      </c>
      <c r="W3" s="75">
        <v>0</v>
      </c>
      <c r="X3" s="75">
        <v>0</v>
      </c>
      <c r="Y3" s="75">
        <v>1</v>
      </c>
      <c r="Z3" s="75">
        <f>25</f>
        <v>25</v>
      </c>
      <c r="AA3" s="75">
        <v>76</v>
      </c>
      <c r="AB3" s="75">
        <f>13+34</f>
        <v>47</v>
      </c>
      <c r="AC3" s="75">
        <f>5+13</f>
        <v>18</v>
      </c>
      <c r="AD3" s="75">
        <v>16</v>
      </c>
      <c r="AE3" s="75">
        <f>73+32</f>
        <v>105</v>
      </c>
      <c r="AF3" s="75">
        <f>27+5</f>
        <v>32</v>
      </c>
      <c r="AG3" s="75">
        <f>49+19</f>
        <v>68</v>
      </c>
      <c r="AH3" s="75">
        <v>6</v>
      </c>
      <c r="AI3" s="75">
        <v>18</v>
      </c>
      <c r="AJ3" s="75"/>
      <c r="AK3" s="75">
        <v>21</v>
      </c>
      <c r="AL3" s="257">
        <v>20</v>
      </c>
      <c r="AM3" s="257">
        <v>69</v>
      </c>
      <c r="AN3" s="257">
        <v>23</v>
      </c>
      <c r="AO3" s="257">
        <v>0</v>
      </c>
      <c r="AP3" s="257">
        <v>1</v>
      </c>
      <c r="AQ3" s="257">
        <v>58</v>
      </c>
      <c r="AR3" s="257">
        <v>1</v>
      </c>
      <c r="AS3" s="257">
        <v>18</v>
      </c>
      <c r="AT3" s="257">
        <v>19</v>
      </c>
      <c r="AU3" s="257">
        <v>0</v>
      </c>
      <c r="AV3" s="257">
        <v>29</v>
      </c>
      <c r="AW3" s="257">
        <v>0</v>
      </c>
      <c r="AX3" s="257">
        <v>0</v>
      </c>
      <c r="AY3" s="257">
        <v>0</v>
      </c>
      <c r="AZ3" s="257">
        <v>0</v>
      </c>
      <c r="BA3" s="257">
        <v>0</v>
      </c>
      <c r="BB3" s="257">
        <v>20</v>
      </c>
      <c r="BC3" s="257">
        <v>0</v>
      </c>
      <c r="BD3" s="257">
        <v>0</v>
      </c>
      <c r="BE3" s="257">
        <v>0</v>
      </c>
      <c r="BF3" s="257">
        <v>0</v>
      </c>
      <c r="BG3" s="257">
        <v>0</v>
      </c>
      <c r="BH3" s="257">
        <v>0</v>
      </c>
      <c r="BI3" s="257">
        <v>2</v>
      </c>
      <c r="BJ3" s="257">
        <v>0</v>
      </c>
      <c r="BK3" s="257">
        <v>0</v>
      </c>
      <c r="BL3" s="257">
        <v>1</v>
      </c>
      <c r="BM3" s="257">
        <v>31</v>
      </c>
      <c r="BN3" s="257">
        <f>49+5</f>
        <v>54</v>
      </c>
      <c r="BO3" s="257">
        <v>40</v>
      </c>
      <c r="BP3" s="257">
        <v>31</v>
      </c>
      <c r="BQ3" s="257">
        <v>115</v>
      </c>
      <c r="BR3" s="257">
        <v>1</v>
      </c>
      <c r="BS3" s="257">
        <v>20</v>
      </c>
      <c r="BT3" s="257">
        <v>1</v>
      </c>
      <c r="BU3" s="257">
        <v>0</v>
      </c>
      <c r="BV3" s="257">
        <v>0</v>
      </c>
      <c r="BW3" s="257">
        <v>0</v>
      </c>
      <c r="BX3" s="257">
        <v>1</v>
      </c>
      <c r="BY3" s="257">
        <v>0</v>
      </c>
      <c r="BZ3" s="257">
        <v>20</v>
      </c>
      <c r="CA3" s="257">
        <v>58</v>
      </c>
      <c r="CB3" s="257">
        <v>17</v>
      </c>
      <c r="CC3" s="257">
        <v>28</v>
      </c>
      <c r="CD3" s="257">
        <v>36</v>
      </c>
      <c r="CE3" s="257">
        <v>1</v>
      </c>
      <c r="CF3" s="257">
        <v>0</v>
      </c>
      <c r="CG3" s="257">
        <v>2</v>
      </c>
      <c r="CH3" s="257">
        <v>71</v>
      </c>
      <c r="CI3" s="257">
        <v>105</v>
      </c>
      <c r="CJ3" s="257">
        <v>30</v>
      </c>
      <c r="CK3" s="257">
        <v>28</v>
      </c>
      <c r="CL3" s="257">
        <v>0</v>
      </c>
      <c r="CM3" s="257">
        <v>147</v>
      </c>
      <c r="CN3" s="257">
        <v>96</v>
      </c>
      <c r="CO3" s="257">
        <v>97</v>
      </c>
      <c r="CP3" s="257">
        <v>106</v>
      </c>
    </row>
    <row r="4" spans="1:94" x14ac:dyDescent="0.35">
      <c r="A4" s="87" t="s">
        <v>77</v>
      </c>
      <c r="B4" s="76">
        <v>318</v>
      </c>
      <c r="C4" s="88">
        <v>269</v>
      </c>
      <c r="D4" s="76">
        <v>263</v>
      </c>
      <c r="E4" s="76">
        <v>224</v>
      </c>
      <c r="F4" s="76">
        <v>231</v>
      </c>
      <c r="G4" s="89">
        <v>267</v>
      </c>
      <c r="H4" s="76">
        <v>277</v>
      </c>
      <c r="I4" s="76">
        <v>285</v>
      </c>
      <c r="J4" s="76">
        <v>278</v>
      </c>
      <c r="K4" s="76">
        <v>328</v>
      </c>
      <c r="L4" s="76">
        <v>296</v>
      </c>
      <c r="M4" s="76">
        <f t="shared" ref="M4:R4" si="2">M2+M3</f>
        <v>269</v>
      </c>
      <c r="N4" s="76">
        <f t="shared" si="2"/>
        <v>249</v>
      </c>
      <c r="O4" s="76">
        <f t="shared" si="2"/>
        <v>242</v>
      </c>
      <c r="P4" s="76">
        <f t="shared" si="2"/>
        <v>235</v>
      </c>
      <c r="Q4" s="76">
        <f t="shared" si="2"/>
        <v>195</v>
      </c>
      <c r="R4" s="76">
        <f t="shared" si="2"/>
        <v>169</v>
      </c>
      <c r="S4" s="76">
        <f>S2+S3</f>
        <v>227</v>
      </c>
      <c r="T4" s="76">
        <f>T2+T3</f>
        <v>211</v>
      </c>
      <c r="U4" s="76">
        <f>U2+U3</f>
        <v>195</v>
      </c>
      <c r="V4" s="76">
        <f>V2+V3</f>
        <v>166</v>
      </c>
      <c r="W4" s="76">
        <f t="shared" ref="W4:AI4" si="3">W2+W3</f>
        <v>139</v>
      </c>
      <c r="X4" s="76">
        <f t="shared" si="3"/>
        <v>130</v>
      </c>
      <c r="Y4" s="76">
        <f t="shared" si="3"/>
        <v>125</v>
      </c>
      <c r="Z4" s="76">
        <f t="shared" si="3"/>
        <v>143</v>
      </c>
      <c r="AA4" s="76">
        <f t="shared" si="3"/>
        <v>214</v>
      </c>
      <c r="AB4" s="76">
        <f t="shared" si="3"/>
        <v>239</v>
      </c>
      <c r="AC4" s="76">
        <f t="shared" si="3"/>
        <v>234</v>
      </c>
      <c r="AD4" s="76">
        <f t="shared" si="3"/>
        <v>224</v>
      </c>
      <c r="AE4" s="76">
        <f t="shared" si="3"/>
        <v>305</v>
      </c>
      <c r="AF4" s="76">
        <f t="shared" si="3"/>
        <v>286</v>
      </c>
      <c r="AG4" s="76">
        <f t="shared" si="3"/>
        <v>323</v>
      </c>
      <c r="AH4" s="76">
        <f t="shared" si="3"/>
        <v>287</v>
      </c>
      <c r="AI4" s="76">
        <f t="shared" si="3"/>
        <v>288</v>
      </c>
      <c r="AJ4" s="76">
        <f t="shared" ref="AJ4:AO4" si="4">AJ2+AJ3</f>
        <v>273</v>
      </c>
      <c r="AK4" s="76">
        <f t="shared" si="4"/>
        <v>237</v>
      </c>
      <c r="AL4" s="76">
        <f t="shared" si="4"/>
        <v>253</v>
      </c>
      <c r="AM4" s="76">
        <f t="shared" si="4"/>
        <v>305</v>
      </c>
      <c r="AN4" s="76">
        <f t="shared" si="4"/>
        <v>313</v>
      </c>
      <c r="AO4" s="76">
        <f t="shared" si="4"/>
        <v>294</v>
      </c>
      <c r="AP4" s="76">
        <f t="shared" ref="AP4:AQ4" si="5">AP2+AP3</f>
        <v>283</v>
      </c>
      <c r="AQ4" s="76">
        <f t="shared" si="5"/>
        <v>312</v>
      </c>
      <c r="AR4" s="76">
        <f t="shared" ref="AR4" si="6">AR2+AR3</f>
        <v>297</v>
      </c>
      <c r="AS4" s="76">
        <f t="shared" ref="AS4:AX4" si="7">AS2+AS3</f>
        <v>283</v>
      </c>
      <c r="AT4" s="76">
        <f t="shared" si="7"/>
        <v>290</v>
      </c>
      <c r="AU4" s="76">
        <f t="shared" si="7"/>
        <v>275</v>
      </c>
      <c r="AV4" s="76">
        <f t="shared" si="7"/>
        <v>293</v>
      </c>
      <c r="AW4" s="76">
        <f t="shared" si="7"/>
        <v>284</v>
      </c>
      <c r="AX4" s="76">
        <f t="shared" si="7"/>
        <v>278</v>
      </c>
      <c r="AY4" s="76">
        <f t="shared" ref="AY4:AZ4" si="8">AY2+AY3</f>
        <v>267</v>
      </c>
      <c r="AZ4" s="76">
        <f t="shared" si="8"/>
        <v>260</v>
      </c>
      <c r="BA4" s="76">
        <f t="shared" ref="BA4:BB4" si="9">BA2+BA3</f>
        <v>258</v>
      </c>
      <c r="BB4" s="76">
        <f t="shared" si="9"/>
        <v>271</v>
      </c>
      <c r="BC4" s="76">
        <f t="shared" ref="BC4:BD4" si="10">BC2+BC3</f>
        <v>261</v>
      </c>
      <c r="BD4" s="76">
        <f t="shared" si="10"/>
        <v>252</v>
      </c>
      <c r="BE4" s="76">
        <f t="shared" ref="BE4:BF4" si="11">BE2+BE3</f>
        <v>220</v>
      </c>
      <c r="BF4" s="76">
        <f t="shared" si="11"/>
        <v>218</v>
      </c>
      <c r="BG4" s="76">
        <f t="shared" ref="BG4:BH4" si="12">BG2+BG3</f>
        <v>179</v>
      </c>
      <c r="BH4" s="76">
        <f t="shared" si="12"/>
        <v>174</v>
      </c>
      <c r="BI4" s="76">
        <f t="shared" ref="BI4:BJ4" si="13">BI2+BI3</f>
        <v>174</v>
      </c>
      <c r="BJ4" s="76">
        <f t="shared" si="13"/>
        <v>168</v>
      </c>
      <c r="BK4" s="76">
        <f t="shared" ref="BK4:BL4" si="14">BK2+BK3</f>
        <v>106</v>
      </c>
      <c r="BL4" s="76">
        <f t="shared" si="14"/>
        <v>58</v>
      </c>
      <c r="BM4" s="76">
        <f t="shared" ref="BM4:BN4" si="15">BM2+BM3</f>
        <v>88</v>
      </c>
      <c r="BN4" s="76">
        <f t="shared" si="15"/>
        <v>140</v>
      </c>
      <c r="BO4" s="76">
        <f t="shared" ref="BO4:BP4" si="16">BO2+BO3</f>
        <v>170</v>
      </c>
      <c r="BP4" s="76">
        <f t="shared" si="16"/>
        <v>193</v>
      </c>
      <c r="BQ4" s="76">
        <f t="shared" ref="BQ4:BR4" si="17">BQ2+BQ3</f>
        <v>299</v>
      </c>
      <c r="BR4" s="76">
        <f t="shared" si="17"/>
        <v>266</v>
      </c>
      <c r="BS4" s="76">
        <f t="shared" ref="BS4:BT4" si="18">BS2+BS3</f>
        <v>274</v>
      </c>
      <c r="BT4" s="76">
        <f t="shared" si="18"/>
        <v>263</v>
      </c>
      <c r="BU4" s="76">
        <f t="shared" ref="BU4:BV4" si="19">BU2+BU3</f>
        <v>243</v>
      </c>
      <c r="BV4" s="76">
        <f t="shared" si="19"/>
        <v>232</v>
      </c>
      <c r="BW4" s="76">
        <f t="shared" ref="BW4:BX4" si="20">BW2+BW3</f>
        <v>222</v>
      </c>
      <c r="BX4" s="76">
        <f t="shared" si="20"/>
        <v>219</v>
      </c>
      <c r="BY4" s="76">
        <f t="shared" ref="BY4:BZ4" si="21">BY2+BY3</f>
        <v>215</v>
      </c>
      <c r="BZ4" s="76">
        <f t="shared" si="21"/>
        <v>232</v>
      </c>
      <c r="CA4" s="76">
        <f t="shared" ref="CA4:CB4" si="22">CA2+CA3</f>
        <v>277</v>
      </c>
      <c r="CB4" s="76">
        <f t="shared" si="22"/>
        <v>271</v>
      </c>
      <c r="CC4" s="76">
        <f t="shared" ref="CC4:CD4" si="23">CC2+CC3</f>
        <v>286</v>
      </c>
      <c r="CD4" s="76">
        <f t="shared" si="23"/>
        <v>297</v>
      </c>
      <c r="CE4" s="76">
        <f t="shared" ref="CE4:CF4" si="24">CE2+CE3</f>
        <v>275</v>
      </c>
      <c r="CF4" s="76">
        <f t="shared" si="24"/>
        <v>265</v>
      </c>
      <c r="CG4" s="76">
        <f t="shared" ref="CG4:CH4" si="25">CG2+CG3</f>
        <v>255</v>
      </c>
      <c r="CH4" s="76">
        <f t="shared" si="25"/>
        <v>309</v>
      </c>
      <c r="CI4" s="76">
        <f t="shared" ref="CI4:CJ4" si="26">CI2+CI3</f>
        <v>396</v>
      </c>
      <c r="CJ4" s="76">
        <f t="shared" si="26"/>
        <v>359</v>
      </c>
      <c r="CK4" s="76">
        <f t="shared" ref="CK4:CL4" si="27">CK2+CK3</f>
        <v>351</v>
      </c>
      <c r="CL4" s="76">
        <f t="shared" si="27"/>
        <v>329</v>
      </c>
      <c r="CM4" s="76">
        <f t="shared" ref="CM4:CN4" si="28">CM2+CM3</f>
        <v>451</v>
      </c>
      <c r="CN4" s="76">
        <f t="shared" si="28"/>
        <v>355</v>
      </c>
      <c r="CO4" s="76">
        <f t="shared" ref="CO4:CP4" si="29">CO2+CO3</f>
        <v>401</v>
      </c>
      <c r="CP4" s="76">
        <f t="shared" si="29"/>
        <v>455</v>
      </c>
    </row>
    <row r="5" spans="1:94" x14ac:dyDescent="0.35">
      <c r="A5" s="87" t="s">
        <v>78</v>
      </c>
      <c r="B5" s="76">
        <v>39</v>
      </c>
      <c r="C5" s="76">
        <v>45</v>
      </c>
      <c r="D5" s="76">
        <v>36</v>
      </c>
      <c r="E5" s="76">
        <v>45</v>
      </c>
      <c r="F5" s="76">
        <v>44</v>
      </c>
      <c r="G5" s="89">
        <v>45</v>
      </c>
      <c r="H5" s="76">
        <v>40</v>
      </c>
      <c r="I5" s="76">
        <v>45</v>
      </c>
      <c r="J5" s="76">
        <v>46</v>
      </c>
      <c r="K5" s="76">
        <v>49</v>
      </c>
      <c r="L5" s="76">
        <v>46</v>
      </c>
      <c r="M5" s="76">
        <v>32</v>
      </c>
      <c r="N5" s="76">
        <v>44</v>
      </c>
      <c r="O5" s="76">
        <v>34</v>
      </c>
      <c r="P5" s="76">
        <v>38</v>
      </c>
      <c r="Q5" s="76">
        <v>21</v>
      </c>
      <c r="R5" s="76">
        <v>0</v>
      </c>
      <c r="S5" s="76">
        <v>0</v>
      </c>
      <c r="T5" s="76">
        <v>0</v>
      </c>
      <c r="U5" s="76">
        <v>0</v>
      </c>
      <c r="V5" s="76">
        <v>0</v>
      </c>
      <c r="W5" s="76">
        <v>0</v>
      </c>
      <c r="X5" s="76">
        <v>0</v>
      </c>
      <c r="Y5" s="76">
        <v>0</v>
      </c>
      <c r="Z5" s="76">
        <v>0</v>
      </c>
      <c r="AA5" s="76">
        <v>0</v>
      </c>
      <c r="AB5" s="76">
        <v>0</v>
      </c>
      <c r="AC5" s="76">
        <v>0</v>
      </c>
      <c r="AD5" s="76">
        <v>0</v>
      </c>
      <c r="AE5" s="76">
        <v>0</v>
      </c>
      <c r="AF5" s="76">
        <v>0</v>
      </c>
      <c r="AG5" s="76">
        <v>0</v>
      </c>
      <c r="AH5" s="76">
        <v>0</v>
      </c>
      <c r="AI5" s="76">
        <v>0</v>
      </c>
      <c r="AJ5" s="76">
        <v>0</v>
      </c>
      <c r="AK5" s="76">
        <v>0</v>
      </c>
      <c r="AL5" s="76">
        <v>0</v>
      </c>
      <c r="AM5" s="76">
        <v>0</v>
      </c>
      <c r="AN5" s="76">
        <v>0</v>
      </c>
      <c r="AO5" s="76">
        <v>0</v>
      </c>
      <c r="AP5" s="76">
        <v>0</v>
      </c>
      <c r="AQ5" s="76">
        <v>0</v>
      </c>
      <c r="AR5" s="76">
        <v>0</v>
      </c>
      <c r="AS5" s="76">
        <v>0</v>
      </c>
      <c r="AT5" s="76">
        <v>0</v>
      </c>
      <c r="AU5" s="76">
        <v>0</v>
      </c>
      <c r="AV5" s="76">
        <v>0</v>
      </c>
      <c r="AW5" s="76">
        <v>0</v>
      </c>
      <c r="AX5" s="76">
        <v>0</v>
      </c>
      <c r="AY5" s="76">
        <v>0</v>
      </c>
      <c r="AZ5" s="76">
        <v>0</v>
      </c>
      <c r="BA5" s="76">
        <v>0</v>
      </c>
      <c r="BB5" s="76">
        <v>0</v>
      </c>
      <c r="BC5" s="76">
        <v>0</v>
      </c>
      <c r="BD5" s="76">
        <v>0</v>
      </c>
      <c r="BE5" s="76">
        <v>0</v>
      </c>
      <c r="BF5" s="76">
        <v>0</v>
      </c>
      <c r="BG5" s="76">
        <v>0</v>
      </c>
      <c r="BH5" s="76">
        <v>0</v>
      </c>
      <c r="BI5" s="76">
        <v>0</v>
      </c>
      <c r="BJ5" s="76">
        <v>0</v>
      </c>
      <c r="BK5" s="76">
        <v>0</v>
      </c>
      <c r="BL5" s="76">
        <v>0</v>
      </c>
      <c r="BM5" s="76">
        <v>0</v>
      </c>
      <c r="BN5" s="76">
        <v>0</v>
      </c>
      <c r="BO5" s="76">
        <v>0</v>
      </c>
      <c r="BP5" s="76">
        <v>0</v>
      </c>
      <c r="BQ5" s="76">
        <v>0</v>
      </c>
      <c r="BR5" s="76">
        <v>0</v>
      </c>
      <c r="BS5" s="76">
        <v>0</v>
      </c>
      <c r="BT5" s="76">
        <v>0</v>
      </c>
      <c r="BU5" s="76">
        <v>0</v>
      </c>
      <c r="BV5" s="76">
        <v>0</v>
      </c>
      <c r="BW5" s="76">
        <v>0</v>
      </c>
      <c r="BX5" s="76">
        <v>0</v>
      </c>
      <c r="BY5" s="76">
        <v>0</v>
      </c>
      <c r="BZ5" s="76">
        <v>0</v>
      </c>
      <c r="CA5" s="76">
        <v>0</v>
      </c>
      <c r="CB5" s="76">
        <v>0</v>
      </c>
      <c r="CC5" s="76">
        <v>0</v>
      </c>
      <c r="CD5" s="76">
        <v>0</v>
      </c>
      <c r="CE5" s="76">
        <v>0</v>
      </c>
      <c r="CF5" s="76">
        <v>0</v>
      </c>
      <c r="CG5" s="76">
        <v>0</v>
      </c>
      <c r="CH5" s="76">
        <v>0</v>
      </c>
      <c r="CI5" s="76">
        <v>0</v>
      </c>
      <c r="CJ5" s="76">
        <v>0</v>
      </c>
      <c r="CK5" s="76">
        <v>0</v>
      </c>
      <c r="CL5" s="76">
        <v>0</v>
      </c>
      <c r="CM5" s="76">
        <v>0</v>
      </c>
      <c r="CN5" s="76">
        <v>0</v>
      </c>
      <c r="CO5" s="76">
        <v>0</v>
      </c>
      <c r="CP5" s="76">
        <v>0</v>
      </c>
    </row>
    <row r="6" spans="1:94" x14ac:dyDescent="0.35">
      <c r="A6" s="87" t="s">
        <v>79</v>
      </c>
      <c r="B6" s="76">
        <v>16</v>
      </c>
      <c r="C6" s="76">
        <v>0</v>
      </c>
      <c r="D6" s="76">
        <v>0</v>
      </c>
      <c r="E6" s="76">
        <v>0</v>
      </c>
      <c r="F6" s="76">
        <v>0</v>
      </c>
      <c r="G6" s="89"/>
      <c r="H6" s="76">
        <v>0</v>
      </c>
      <c r="I6" s="76">
        <v>0</v>
      </c>
      <c r="J6" s="76"/>
      <c r="K6" s="76">
        <v>0</v>
      </c>
      <c r="L6" s="76"/>
      <c r="M6" s="76"/>
      <c r="N6" s="76"/>
      <c r="O6" s="76"/>
      <c r="P6" s="76"/>
      <c r="Q6" s="76"/>
      <c r="R6" s="76"/>
      <c r="S6" s="76"/>
      <c r="T6" s="76"/>
      <c r="U6" s="76"/>
      <c r="V6" s="76"/>
      <c r="W6" s="76"/>
      <c r="X6" s="76"/>
      <c r="Y6" s="76"/>
      <c r="Z6" s="76"/>
      <c r="AA6" s="76"/>
      <c r="AB6" s="76"/>
      <c r="AC6" s="76"/>
      <c r="AD6" s="76"/>
      <c r="AE6" s="76"/>
      <c r="AF6" s="76"/>
      <c r="AG6" s="76"/>
      <c r="AH6" s="76"/>
      <c r="AI6" s="76"/>
      <c r="AJ6" s="76"/>
      <c r="AK6" s="76"/>
      <c r="AL6" s="76"/>
      <c r="AM6" s="76"/>
      <c r="AN6" s="76"/>
      <c r="AO6" s="76"/>
      <c r="AP6" s="76"/>
      <c r="AQ6" s="76"/>
      <c r="AR6" s="76"/>
      <c r="AS6" s="76"/>
      <c r="AT6" s="76"/>
      <c r="AU6" s="76"/>
      <c r="AV6" s="76"/>
      <c r="AW6" s="76"/>
      <c r="AX6" s="76"/>
      <c r="AY6" s="76"/>
      <c r="AZ6" s="76"/>
      <c r="BA6" s="76"/>
      <c r="BB6" s="76"/>
      <c r="BC6" s="76"/>
      <c r="BD6" s="76"/>
      <c r="BE6" s="76"/>
      <c r="BF6" s="76"/>
      <c r="BG6" s="76"/>
      <c r="BH6" s="76"/>
      <c r="BI6" s="76"/>
      <c r="BJ6" s="76"/>
      <c r="BK6" s="76"/>
      <c r="BL6" s="76"/>
      <c r="BM6" s="76"/>
      <c r="BN6" s="76"/>
      <c r="BO6" s="76"/>
      <c r="BP6" s="76"/>
      <c r="BQ6" s="76"/>
      <c r="BR6" s="76"/>
      <c r="BS6" s="76"/>
      <c r="BT6" s="76"/>
      <c r="BU6" s="76"/>
      <c r="BV6" s="76"/>
      <c r="BW6" s="76"/>
      <c r="BX6" s="76"/>
      <c r="BY6" s="76"/>
      <c r="BZ6" s="76"/>
      <c r="CA6" s="76"/>
      <c r="CB6" s="76"/>
      <c r="CC6" s="76"/>
      <c r="CD6" s="76"/>
      <c r="CE6" s="76"/>
      <c r="CF6" s="76"/>
      <c r="CG6" s="76"/>
      <c r="CH6" s="76"/>
      <c r="CI6" s="76"/>
      <c r="CJ6" s="76"/>
      <c r="CK6" s="76"/>
      <c r="CL6" s="76"/>
      <c r="CM6" s="76"/>
      <c r="CN6" s="76"/>
      <c r="CO6" s="76"/>
      <c r="CP6" s="76"/>
    </row>
    <row r="7" spans="1:94" x14ac:dyDescent="0.35">
      <c r="A7" s="87" t="s">
        <v>81</v>
      </c>
      <c r="B7" s="76">
        <v>0</v>
      </c>
      <c r="C7" s="76">
        <v>7</v>
      </c>
      <c r="D7" s="76">
        <v>0</v>
      </c>
      <c r="E7" s="76">
        <v>32</v>
      </c>
      <c r="F7" s="76">
        <v>0</v>
      </c>
      <c r="G7" s="89">
        <v>1</v>
      </c>
      <c r="H7" s="76">
        <v>1</v>
      </c>
      <c r="I7" s="76"/>
      <c r="J7" s="76"/>
      <c r="K7" s="76">
        <v>0</v>
      </c>
      <c r="L7" s="76"/>
      <c r="M7" s="76"/>
      <c r="N7" s="76"/>
      <c r="O7" s="76"/>
      <c r="P7" s="76"/>
      <c r="Q7" s="76"/>
      <c r="R7" s="76"/>
      <c r="S7" s="76"/>
      <c r="T7" s="76"/>
      <c r="U7" s="76"/>
      <c r="V7" s="76"/>
      <c r="W7" s="76"/>
      <c r="X7" s="76"/>
      <c r="Y7" s="76"/>
      <c r="Z7" s="76"/>
      <c r="AA7" s="76"/>
      <c r="AB7" s="76"/>
      <c r="AC7" s="76">
        <v>1</v>
      </c>
      <c r="AD7" s="76"/>
      <c r="AE7" s="76"/>
      <c r="AF7" s="76">
        <v>1</v>
      </c>
      <c r="AG7" s="76"/>
      <c r="AH7" s="76">
        <v>2</v>
      </c>
      <c r="AI7" s="76">
        <v>1</v>
      </c>
      <c r="AJ7" s="76"/>
      <c r="AK7" s="76">
        <v>2</v>
      </c>
      <c r="AL7" s="76">
        <v>0</v>
      </c>
      <c r="AM7" s="76">
        <v>0</v>
      </c>
      <c r="AN7" s="76">
        <v>12</v>
      </c>
      <c r="AO7" s="76">
        <v>0</v>
      </c>
      <c r="AP7" s="76">
        <v>0</v>
      </c>
      <c r="AQ7" s="76">
        <v>0</v>
      </c>
      <c r="AR7" s="76">
        <v>0</v>
      </c>
      <c r="AS7" s="76">
        <v>0</v>
      </c>
      <c r="AT7" s="76">
        <v>0</v>
      </c>
      <c r="AU7" s="76">
        <v>1</v>
      </c>
      <c r="AV7" s="76">
        <v>1</v>
      </c>
      <c r="AW7" s="76">
        <v>0</v>
      </c>
      <c r="AX7" s="76">
        <v>0</v>
      </c>
      <c r="AY7" s="76">
        <v>0</v>
      </c>
      <c r="AZ7" s="76">
        <v>0</v>
      </c>
      <c r="BA7" s="76">
        <v>0</v>
      </c>
      <c r="BB7" s="76">
        <v>0</v>
      </c>
      <c r="BC7" s="76">
        <v>0</v>
      </c>
      <c r="BD7" s="76">
        <v>0</v>
      </c>
      <c r="BE7" s="76">
        <v>0</v>
      </c>
      <c r="BF7" s="76">
        <v>0</v>
      </c>
      <c r="BG7" s="76">
        <v>0</v>
      </c>
      <c r="BH7" s="76">
        <v>0</v>
      </c>
      <c r="BI7" s="76">
        <v>0</v>
      </c>
      <c r="BJ7" s="76">
        <v>0</v>
      </c>
      <c r="BK7" s="76">
        <v>0</v>
      </c>
      <c r="BL7" s="76">
        <v>0</v>
      </c>
      <c r="BM7" s="76">
        <v>0</v>
      </c>
      <c r="BN7" s="76">
        <v>1</v>
      </c>
      <c r="BO7" s="76">
        <v>0</v>
      </c>
      <c r="BP7" s="76">
        <v>0</v>
      </c>
      <c r="BQ7" s="76">
        <v>0</v>
      </c>
      <c r="BR7" s="76">
        <v>0</v>
      </c>
      <c r="BS7" s="76">
        <v>0</v>
      </c>
      <c r="BT7" s="76">
        <v>0</v>
      </c>
      <c r="BU7" s="76">
        <v>0</v>
      </c>
      <c r="BV7" s="76">
        <v>0</v>
      </c>
      <c r="BW7" s="76">
        <v>0</v>
      </c>
      <c r="BX7" s="76">
        <v>0</v>
      </c>
      <c r="BY7" s="76">
        <v>0</v>
      </c>
      <c r="BZ7" s="76">
        <v>0</v>
      </c>
      <c r="CA7" s="76">
        <v>0</v>
      </c>
      <c r="CB7" s="76">
        <v>0</v>
      </c>
      <c r="CC7" s="76">
        <v>0</v>
      </c>
      <c r="CD7" s="76">
        <v>0</v>
      </c>
      <c r="CE7" s="76">
        <v>0</v>
      </c>
      <c r="CF7" s="76">
        <v>0</v>
      </c>
      <c r="CG7" s="76">
        <v>0</v>
      </c>
      <c r="CH7" s="76">
        <v>0</v>
      </c>
      <c r="CI7" s="76">
        <v>0</v>
      </c>
      <c r="CJ7" s="76">
        <v>0</v>
      </c>
      <c r="CK7" s="76">
        <v>0</v>
      </c>
      <c r="CL7" s="76">
        <v>0</v>
      </c>
      <c r="CM7" s="76">
        <v>0</v>
      </c>
      <c r="CN7" s="76">
        <v>0</v>
      </c>
      <c r="CO7" s="76">
        <v>0</v>
      </c>
      <c r="CP7" s="76">
        <v>0</v>
      </c>
    </row>
    <row r="8" spans="1:94" x14ac:dyDescent="0.35">
      <c r="A8" s="81" t="s">
        <v>80</v>
      </c>
      <c r="B8" s="83">
        <v>373</v>
      </c>
      <c r="C8" s="84">
        <v>321</v>
      </c>
      <c r="D8" s="85">
        <v>299</v>
      </c>
      <c r="E8" s="85">
        <v>301</v>
      </c>
      <c r="F8" s="85">
        <v>275</v>
      </c>
      <c r="G8" s="86">
        <v>313</v>
      </c>
      <c r="H8" s="85">
        <v>318</v>
      </c>
      <c r="I8" s="75">
        <v>330</v>
      </c>
      <c r="J8" s="75">
        <v>324</v>
      </c>
      <c r="K8" s="75">
        <v>377</v>
      </c>
      <c r="L8" s="85">
        <v>342</v>
      </c>
      <c r="M8" s="75">
        <f t="shared" ref="M8:AB8" si="30">M4+M5</f>
        <v>301</v>
      </c>
      <c r="N8" s="75">
        <f t="shared" si="30"/>
        <v>293</v>
      </c>
      <c r="O8" s="75">
        <f t="shared" si="30"/>
        <v>276</v>
      </c>
      <c r="P8" s="75">
        <f t="shared" si="30"/>
        <v>273</v>
      </c>
      <c r="Q8" s="75">
        <f t="shared" si="30"/>
        <v>216</v>
      </c>
      <c r="R8" s="75">
        <f t="shared" si="30"/>
        <v>169</v>
      </c>
      <c r="S8" s="75">
        <f t="shared" si="30"/>
        <v>227</v>
      </c>
      <c r="T8" s="75">
        <f t="shared" si="30"/>
        <v>211</v>
      </c>
      <c r="U8" s="75">
        <f t="shared" si="30"/>
        <v>195</v>
      </c>
      <c r="V8" s="75">
        <f t="shared" si="30"/>
        <v>166</v>
      </c>
      <c r="W8" s="75">
        <f t="shared" si="30"/>
        <v>139</v>
      </c>
      <c r="X8" s="75">
        <f t="shared" si="30"/>
        <v>130</v>
      </c>
      <c r="Y8" s="75">
        <f t="shared" si="30"/>
        <v>125</v>
      </c>
      <c r="Z8" s="75">
        <f t="shared" si="30"/>
        <v>143</v>
      </c>
      <c r="AA8" s="75">
        <f t="shared" si="30"/>
        <v>214</v>
      </c>
      <c r="AB8" s="75">
        <f t="shared" si="30"/>
        <v>239</v>
      </c>
      <c r="AC8" s="75">
        <f t="shared" ref="AC8:AI8" si="31">AC4+AC5+AC7</f>
        <v>235</v>
      </c>
      <c r="AD8" s="75">
        <f t="shared" si="31"/>
        <v>224</v>
      </c>
      <c r="AE8" s="75">
        <f t="shared" si="31"/>
        <v>305</v>
      </c>
      <c r="AF8" s="75">
        <f t="shared" si="31"/>
        <v>287</v>
      </c>
      <c r="AG8" s="75">
        <f t="shared" si="31"/>
        <v>323</v>
      </c>
      <c r="AH8" s="75">
        <f t="shared" si="31"/>
        <v>289</v>
      </c>
      <c r="AI8" s="75">
        <f t="shared" si="31"/>
        <v>289</v>
      </c>
      <c r="AJ8" s="75">
        <f t="shared" ref="AJ8:AO8" si="32">AJ4+AJ5+AJ7</f>
        <v>273</v>
      </c>
      <c r="AK8" s="75">
        <f t="shared" si="32"/>
        <v>239</v>
      </c>
      <c r="AL8" s="257">
        <f t="shared" si="32"/>
        <v>253</v>
      </c>
      <c r="AM8" s="257">
        <f t="shared" si="32"/>
        <v>305</v>
      </c>
      <c r="AN8" s="257">
        <f t="shared" si="32"/>
        <v>325</v>
      </c>
      <c r="AO8" s="257">
        <f t="shared" si="32"/>
        <v>294</v>
      </c>
      <c r="AP8" s="257">
        <f t="shared" ref="AP8:AQ8" si="33">AP4+AP5+AP7</f>
        <v>283</v>
      </c>
      <c r="AQ8" s="257">
        <f t="shared" si="33"/>
        <v>312</v>
      </c>
      <c r="AR8" s="257">
        <f t="shared" ref="AR8:AS8" si="34">AR4+AR5+AR7</f>
        <v>297</v>
      </c>
      <c r="AS8" s="257">
        <f t="shared" si="34"/>
        <v>283</v>
      </c>
      <c r="AT8" s="257">
        <f t="shared" ref="AT8:AU8" si="35">AT4+AT5+AT7</f>
        <v>290</v>
      </c>
      <c r="AU8" s="257">
        <f t="shared" si="35"/>
        <v>276</v>
      </c>
      <c r="AV8" s="257">
        <f t="shared" ref="AV8:AW8" si="36">AV4+AV5+AV7</f>
        <v>294</v>
      </c>
      <c r="AW8" s="257">
        <f t="shared" si="36"/>
        <v>284</v>
      </c>
      <c r="AX8" s="257">
        <f t="shared" ref="AX8:AY8" si="37">AX4+AX5+AX7</f>
        <v>278</v>
      </c>
      <c r="AY8" s="257">
        <f t="shared" si="37"/>
        <v>267</v>
      </c>
      <c r="AZ8" s="257">
        <f t="shared" ref="AZ8:BA8" si="38">AZ4+AZ5+AZ7</f>
        <v>260</v>
      </c>
      <c r="BA8" s="257">
        <f t="shared" si="38"/>
        <v>258</v>
      </c>
      <c r="BB8" s="257">
        <f t="shared" ref="BB8:BC8" si="39">BB4+BB5+BB7</f>
        <v>271</v>
      </c>
      <c r="BC8" s="257">
        <f t="shared" si="39"/>
        <v>261</v>
      </c>
      <c r="BD8" s="257">
        <f t="shared" ref="BD8:BE8" si="40">BD4+BD5+BD7</f>
        <v>252</v>
      </c>
      <c r="BE8" s="257">
        <f t="shared" si="40"/>
        <v>220</v>
      </c>
      <c r="BF8" s="257">
        <f t="shared" ref="BF8:BG8" si="41">BF4+BF5+BF7</f>
        <v>218</v>
      </c>
      <c r="BG8" s="257">
        <f t="shared" si="41"/>
        <v>179</v>
      </c>
      <c r="BH8" s="257">
        <f t="shared" ref="BH8:BI8" si="42">BH4+BH5+BH7</f>
        <v>174</v>
      </c>
      <c r="BI8" s="257">
        <f t="shared" si="42"/>
        <v>174</v>
      </c>
      <c r="BJ8" s="257">
        <f t="shared" ref="BJ8:BK8" si="43">BJ4+BJ5+BJ7</f>
        <v>168</v>
      </c>
      <c r="BK8" s="257">
        <f t="shared" si="43"/>
        <v>106</v>
      </c>
      <c r="BL8" s="257">
        <f t="shared" ref="BL8:BM8" si="44">BL4+BL5+BL7</f>
        <v>58</v>
      </c>
      <c r="BM8" s="257">
        <f t="shared" si="44"/>
        <v>88</v>
      </c>
      <c r="BN8" s="257">
        <f t="shared" ref="BN8:BO8" si="45">BN4+BN5+BN7</f>
        <v>141</v>
      </c>
      <c r="BO8" s="257">
        <f t="shared" si="45"/>
        <v>170</v>
      </c>
      <c r="BP8" s="257">
        <f t="shared" ref="BP8:BQ8" si="46">BP4+BP5+BP7</f>
        <v>193</v>
      </c>
      <c r="BQ8" s="257">
        <f t="shared" si="46"/>
        <v>299</v>
      </c>
      <c r="BR8" s="257">
        <f t="shared" ref="BR8:BS8" si="47">BR4+BR5+BR7</f>
        <v>266</v>
      </c>
      <c r="BS8" s="257">
        <f t="shared" si="47"/>
        <v>274</v>
      </c>
      <c r="BT8" s="257">
        <f t="shared" ref="BT8:BU8" si="48">BT4+BT5+BT7</f>
        <v>263</v>
      </c>
      <c r="BU8" s="257">
        <f t="shared" si="48"/>
        <v>243</v>
      </c>
      <c r="BV8" s="257">
        <f t="shared" ref="BV8:BW8" si="49">BV4+BV5+BV7</f>
        <v>232</v>
      </c>
      <c r="BW8" s="257">
        <f t="shared" si="49"/>
        <v>222</v>
      </c>
      <c r="BX8" s="257">
        <f t="shared" ref="BX8:BY8" si="50">BX4+BX5+BX7</f>
        <v>219</v>
      </c>
      <c r="BY8" s="257">
        <f t="shared" si="50"/>
        <v>215</v>
      </c>
      <c r="BZ8" s="257">
        <f t="shared" ref="BZ8:CA8" si="51">BZ4+BZ5+BZ7</f>
        <v>232</v>
      </c>
      <c r="CA8" s="257">
        <f t="shared" si="51"/>
        <v>277</v>
      </c>
      <c r="CB8" s="257">
        <f t="shared" ref="CB8:CC8" si="52">CB4+CB5+CB7</f>
        <v>271</v>
      </c>
      <c r="CC8" s="257">
        <f t="shared" si="52"/>
        <v>286</v>
      </c>
      <c r="CD8" s="257">
        <f t="shared" ref="CD8:CE8" si="53">CD4+CD5+CD7</f>
        <v>297</v>
      </c>
      <c r="CE8" s="257">
        <f t="shared" si="53"/>
        <v>275</v>
      </c>
      <c r="CF8" s="257">
        <f t="shared" ref="CF8:CG8" si="54">CF4+CF5+CF7</f>
        <v>265</v>
      </c>
      <c r="CG8" s="257">
        <f t="shared" si="54"/>
        <v>255</v>
      </c>
      <c r="CH8" s="257">
        <f t="shared" ref="CH8:CI8" si="55">CH4+CH5+CH7</f>
        <v>309</v>
      </c>
      <c r="CI8" s="257">
        <f t="shared" si="55"/>
        <v>396</v>
      </c>
      <c r="CJ8" s="257">
        <f t="shared" ref="CJ8:CK8" si="56">CJ4+CJ5+CJ7</f>
        <v>359</v>
      </c>
      <c r="CK8" s="257">
        <f t="shared" si="56"/>
        <v>351</v>
      </c>
      <c r="CL8" s="257">
        <f t="shared" ref="CL8:CM8" si="57">CL4+CL5+CL7</f>
        <v>329</v>
      </c>
      <c r="CM8" s="257">
        <f t="shared" si="57"/>
        <v>451</v>
      </c>
      <c r="CN8" s="257">
        <f t="shared" ref="CN8:CO8" si="58">CN4+CN5+CN7</f>
        <v>355</v>
      </c>
      <c r="CO8" s="257">
        <f t="shared" si="58"/>
        <v>401</v>
      </c>
      <c r="CP8" s="257">
        <f t="shared" ref="CP8" si="59">CP4+CP5+CP7</f>
        <v>455</v>
      </c>
    </row>
    <row r="9" spans="1:94" x14ac:dyDescent="0.35">
      <c r="A9" s="81" t="s">
        <v>55</v>
      </c>
      <c r="B9" s="83">
        <v>47</v>
      </c>
      <c r="C9" s="90">
        <v>6</v>
      </c>
      <c r="D9" s="85">
        <v>39</v>
      </c>
      <c r="E9" s="85">
        <v>1</v>
      </c>
      <c r="F9" s="85">
        <v>10</v>
      </c>
      <c r="G9" s="86">
        <v>21</v>
      </c>
      <c r="H9" s="85">
        <v>15</v>
      </c>
      <c r="I9" s="91">
        <v>22</v>
      </c>
      <c r="J9" s="85">
        <v>13</v>
      </c>
      <c r="K9" s="75">
        <v>32</v>
      </c>
      <c r="L9" s="85">
        <v>28</v>
      </c>
      <c r="M9" s="75">
        <v>21</v>
      </c>
      <c r="N9" s="75">
        <v>7</v>
      </c>
      <c r="O9" s="75">
        <v>7</v>
      </c>
      <c r="P9" s="75">
        <v>40</v>
      </c>
      <c r="Q9" s="75">
        <v>26</v>
      </c>
      <c r="R9" s="75">
        <v>21</v>
      </c>
      <c r="S9" s="75">
        <f>17+16</f>
        <v>33</v>
      </c>
      <c r="T9" s="75">
        <v>16</v>
      </c>
      <c r="U9" s="75">
        <f>17+11+1</f>
        <v>29</v>
      </c>
      <c r="V9" s="75">
        <v>27</v>
      </c>
      <c r="W9" s="75">
        <f>8+1</f>
        <v>9</v>
      </c>
      <c r="X9" s="75">
        <v>6</v>
      </c>
      <c r="Y9" s="75">
        <v>7</v>
      </c>
      <c r="Z9" s="75">
        <f>2+3</f>
        <v>5</v>
      </c>
      <c r="AA9" s="75">
        <v>22</v>
      </c>
      <c r="AB9" s="75">
        <f>23</f>
        <v>23</v>
      </c>
      <c r="AC9" s="75">
        <v>26</v>
      </c>
      <c r="AD9" s="75">
        <v>24</v>
      </c>
      <c r="AE9" s="75">
        <v>51</v>
      </c>
      <c r="AF9" s="75">
        <v>31</v>
      </c>
      <c r="AG9" s="75">
        <f>30+11+1</f>
        <v>42</v>
      </c>
      <c r="AH9" s="75">
        <v>17</v>
      </c>
      <c r="AI9" s="75">
        <v>15</v>
      </c>
      <c r="AJ9" s="75">
        <v>57</v>
      </c>
      <c r="AK9" s="211">
        <v>4</v>
      </c>
      <c r="AL9" s="258">
        <v>17</v>
      </c>
      <c r="AM9" s="258">
        <v>15</v>
      </c>
      <c r="AN9" s="258">
        <v>19</v>
      </c>
      <c r="AO9" s="258">
        <v>12</v>
      </c>
      <c r="AP9" s="258">
        <v>29</v>
      </c>
      <c r="AQ9" s="258">
        <v>16</v>
      </c>
      <c r="AR9" s="258">
        <f>14+18</f>
        <v>32</v>
      </c>
      <c r="AS9" s="258">
        <v>12</v>
      </c>
      <c r="AT9" s="258">
        <v>15</v>
      </c>
      <c r="AU9" s="258">
        <v>11</v>
      </c>
      <c r="AV9" s="258">
        <v>9</v>
      </c>
      <c r="AW9" s="258">
        <v>6</v>
      </c>
      <c r="AX9" s="258">
        <v>11</v>
      </c>
      <c r="AY9" s="258">
        <v>7</v>
      </c>
      <c r="AZ9" s="258">
        <v>2</v>
      </c>
      <c r="BA9" s="258">
        <v>7</v>
      </c>
      <c r="BB9" s="258">
        <v>10</v>
      </c>
      <c r="BC9" s="258">
        <v>9</v>
      </c>
      <c r="BD9" s="258">
        <v>32</v>
      </c>
      <c r="BE9" s="258">
        <v>2</v>
      </c>
      <c r="BF9" s="258">
        <v>39</v>
      </c>
      <c r="BG9" s="258">
        <v>5</v>
      </c>
      <c r="BH9" s="258">
        <v>2</v>
      </c>
      <c r="BI9" s="258">
        <v>6</v>
      </c>
      <c r="BJ9" s="258">
        <v>62</v>
      </c>
      <c r="BK9" s="258">
        <v>49</v>
      </c>
      <c r="BL9" s="258">
        <v>1</v>
      </c>
      <c r="BM9" s="258">
        <v>2</v>
      </c>
      <c r="BN9" s="258">
        <v>10</v>
      </c>
      <c r="BO9" s="258">
        <v>8</v>
      </c>
      <c r="BP9" s="258">
        <v>9</v>
      </c>
      <c r="BQ9" s="258">
        <v>34</v>
      </c>
      <c r="BR9" s="258">
        <v>12</v>
      </c>
      <c r="BS9" s="258">
        <v>12</v>
      </c>
      <c r="BT9" s="258">
        <v>20</v>
      </c>
      <c r="BU9" s="258">
        <v>11</v>
      </c>
      <c r="BV9" s="258">
        <v>10</v>
      </c>
      <c r="BW9" s="258">
        <v>4</v>
      </c>
      <c r="BX9" s="258">
        <v>4</v>
      </c>
      <c r="BY9" s="258">
        <v>3</v>
      </c>
      <c r="BZ9" s="258">
        <v>13</v>
      </c>
      <c r="CA9" s="258">
        <v>23</v>
      </c>
      <c r="CB9" s="258">
        <v>13</v>
      </c>
      <c r="CC9" s="258">
        <v>25</v>
      </c>
      <c r="CD9" s="258">
        <v>23</v>
      </c>
      <c r="CE9" s="258">
        <v>10</v>
      </c>
      <c r="CF9" s="258">
        <v>12</v>
      </c>
      <c r="CG9" s="258">
        <v>17</v>
      </c>
      <c r="CH9" s="258">
        <v>18</v>
      </c>
      <c r="CI9" s="258">
        <v>67</v>
      </c>
      <c r="CJ9" s="258">
        <v>36</v>
      </c>
      <c r="CK9" s="258">
        <v>22</v>
      </c>
      <c r="CL9" s="258">
        <v>25</v>
      </c>
      <c r="CM9" s="258">
        <v>192</v>
      </c>
      <c r="CN9" s="258">
        <v>51</v>
      </c>
      <c r="CO9" s="258">
        <v>52</v>
      </c>
      <c r="CP9" s="258">
        <v>90</v>
      </c>
    </row>
    <row r="10" spans="1:94" x14ac:dyDescent="0.35">
      <c r="A10" s="92" t="s">
        <v>82</v>
      </c>
      <c r="B10" s="93">
        <v>271</v>
      </c>
      <c r="C10" s="175">
        <v>263</v>
      </c>
      <c r="D10" s="175">
        <v>224</v>
      </c>
      <c r="E10" s="175">
        <v>223</v>
      </c>
      <c r="F10" s="175">
        <v>221</v>
      </c>
      <c r="G10" s="175">
        <v>246</v>
      </c>
      <c r="H10" s="175">
        <v>262</v>
      </c>
      <c r="I10" s="176">
        <v>263</v>
      </c>
      <c r="J10" s="176">
        <v>265</v>
      </c>
      <c r="K10" s="176">
        <v>296</v>
      </c>
      <c r="L10" s="176">
        <v>268</v>
      </c>
      <c r="M10" s="176">
        <f t="shared" ref="M10:AI10" si="60">M4-M9</f>
        <v>248</v>
      </c>
      <c r="N10" s="176">
        <f t="shared" si="60"/>
        <v>242</v>
      </c>
      <c r="O10" s="176">
        <f t="shared" si="60"/>
        <v>235</v>
      </c>
      <c r="P10" s="176">
        <f t="shared" si="60"/>
        <v>195</v>
      </c>
      <c r="Q10" s="176">
        <f t="shared" si="60"/>
        <v>169</v>
      </c>
      <c r="R10" s="176">
        <f t="shared" si="60"/>
        <v>148</v>
      </c>
      <c r="S10" s="176">
        <f t="shared" si="60"/>
        <v>194</v>
      </c>
      <c r="T10" s="176">
        <f t="shared" si="60"/>
        <v>195</v>
      </c>
      <c r="U10" s="176">
        <f t="shared" si="60"/>
        <v>166</v>
      </c>
      <c r="V10" s="176">
        <f t="shared" si="60"/>
        <v>139</v>
      </c>
      <c r="W10" s="176">
        <f t="shared" si="60"/>
        <v>130</v>
      </c>
      <c r="X10" s="176">
        <f t="shared" si="60"/>
        <v>124</v>
      </c>
      <c r="Y10" s="176">
        <f t="shared" si="60"/>
        <v>118</v>
      </c>
      <c r="Z10" s="176">
        <f t="shared" si="60"/>
        <v>138</v>
      </c>
      <c r="AA10" s="176">
        <f t="shared" si="60"/>
        <v>192</v>
      </c>
      <c r="AB10" s="176">
        <f t="shared" si="60"/>
        <v>216</v>
      </c>
      <c r="AC10" s="176">
        <f t="shared" si="60"/>
        <v>208</v>
      </c>
      <c r="AD10" s="176">
        <f t="shared" si="60"/>
        <v>200</v>
      </c>
      <c r="AE10" s="176">
        <f t="shared" si="60"/>
        <v>254</v>
      </c>
      <c r="AF10" s="176">
        <f t="shared" si="60"/>
        <v>255</v>
      </c>
      <c r="AG10" s="176">
        <f t="shared" si="60"/>
        <v>281</v>
      </c>
      <c r="AH10" s="176">
        <f t="shared" si="60"/>
        <v>270</v>
      </c>
      <c r="AI10" s="206">
        <f t="shared" si="60"/>
        <v>273</v>
      </c>
      <c r="AJ10" s="176">
        <f t="shared" ref="AJ10" si="61">AJ4-AJ9</f>
        <v>216</v>
      </c>
      <c r="AK10" s="176">
        <f t="shared" ref="AK10:AP10" si="62">AK4-AK9</f>
        <v>233</v>
      </c>
      <c r="AL10" s="176">
        <f t="shared" si="62"/>
        <v>236</v>
      </c>
      <c r="AM10" s="176">
        <f t="shared" si="62"/>
        <v>290</v>
      </c>
      <c r="AN10" s="176">
        <f t="shared" si="62"/>
        <v>294</v>
      </c>
      <c r="AO10" s="176">
        <f t="shared" si="62"/>
        <v>282</v>
      </c>
      <c r="AP10" s="176">
        <f t="shared" si="62"/>
        <v>254</v>
      </c>
      <c r="AQ10" s="176">
        <f t="shared" ref="AQ10" si="63">AQ4-AQ9</f>
        <v>296</v>
      </c>
      <c r="AR10" s="176">
        <f>AR4-AR9</f>
        <v>265</v>
      </c>
      <c r="AS10" s="176">
        <f t="shared" ref="AS10:AT10" si="64">AS4-AS9</f>
        <v>271</v>
      </c>
      <c r="AT10" s="176">
        <f t="shared" si="64"/>
        <v>275</v>
      </c>
      <c r="AU10" s="176">
        <f t="shared" ref="AU10:AV10" si="65">AU4-AU9</f>
        <v>264</v>
      </c>
      <c r="AV10" s="176">
        <f t="shared" si="65"/>
        <v>284</v>
      </c>
      <c r="AW10" s="176">
        <f t="shared" ref="AW10:AX10" si="66">AW4-AW9</f>
        <v>278</v>
      </c>
      <c r="AX10" s="176">
        <f t="shared" si="66"/>
        <v>267</v>
      </c>
      <c r="AY10" s="176">
        <f t="shared" ref="AY10:AZ10" si="67">AY4-AY9</f>
        <v>260</v>
      </c>
      <c r="AZ10" s="176">
        <f t="shared" si="67"/>
        <v>258</v>
      </c>
      <c r="BA10" s="176">
        <f t="shared" ref="BA10:BB10" si="68">BA4-BA9</f>
        <v>251</v>
      </c>
      <c r="BB10" s="176">
        <f t="shared" si="68"/>
        <v>261</v>
      </c>
      <c r="BC10" s="176">
        <f t="shared" ref="BC10:BD10" si="69">BC4-BC9</f>
        <v>252</v>
      </c>
      <c r="BD10" s="176">
        <f t="shared" si="69"/>
        <v>220</v>
      </c>
      <c r="BE10" s="176">
        <f t="shared" ref="BE10:BF10" si="70">BE4-BE9</f>
        <v>218</v>
      </c>
      <c r="BF10" s="176">
        <f t="shared" si="70"/>
        <v>179</v>
      </c>
      <c r="BG10" s="176">
        <f t="shared" ref="BG10:BH10" si="71">BG4-BG9</f>
        <v>174</v>
      </c>
      <c r="BH10" s="176">
        <f t="shared" si="71"/>
        <v>172</v>
      </c>
      <c r="BI10" s="176">
        <f t="shared" ref="BI10:BJ10" si="72">BI4-BI9</f>
        <v>168</v>
      </c>
      <c r="BJ10" s="176">
        <f t="shared" si="72"/>
        <v>106</v>
      </c>
      <c r="BK10" s="176">
        <f t="shared" ref="BK10:BL10" si="73">BK4-BK9</f>
        <v>57</v>
      </c>
      <c r="BL10" s="176">
        <f t="shared" si="73"/>
        <v>57</v>
      </c>
      <c r="BM10" s="176">
        <f t="shared" ref="BM10:BN10" si="74">BM4-BM9</f>
        <v>86</v>
      </c>
      <c r="BN10" s="176">
        <f t="shared" si="74"/>
        <v>130</v>
      </c>
      <c r="BO10" s="176">
        <f t="shared" ref="BO10:BP10" si="75">BO4-BO9</f>
        <v>162</v>
      </c>
      <c r="BP10" s="176">
        <f t="shared" si="75"/>
        <v>184</v>
      </c>
      <c r="BQ10" s="176">
        <f t="shared" ref="BQ10:BR10" si="76">BQ4-BQ9</f>
        <v>265</v>
      </c>
      <c r="BR10" s="176">
        <f t="shared" si="76"/>
        <v>254</v>
      </c>
      <c r="BS10" s="176">
        <f t="shared" ref="BS10:BT10" si="77">BS4-BS9</f>
        <v>262</v>
      </c>
      <c r="BT10" s="176">
        <f t="shared" si="77"/>
        <v>243</v>
      </c>
      <c r="BU10" s="176">
        <f t="shared" ref="BU10:BV10" si="78">BU4-BU9</f>
        <v>232</v>
      </c>
      <c r="BV10" s="176">
        <f t="shared" si="78"/>
        <v>222</v>
      </c>
      <c r="BW10" s="176">
        <f t="shared" ref="BW10:BX10" si="79">BW4-BW9</f>
        <v>218</v>
      </c>
      <c r="BX10" s="176">
        <f t="shared" si="79"/>
        <v>215</v>
      </c>
      <c r="BY10" s="176">
        <f t="shared" ref="BY10:BZ10" si="80">BY4-BY9</f>
        <v>212</v>
      </c>
      <c r="BZ10" s="176">
        <f t="shared" si="80"/>
        <v>219</v>
      </c>
      <c r="CA10" s="176">
        <f t="shared" ref="CA10:CB10" si="81">CA4-CA9</f>
        <v>254</v>
      </c>
      <c r="CB10" s="176">
        <f t="shared" si="81"/>
        <v>258</v>
      </c>
      <c r="CC10" s="176">
        <f t="shared" ref="CC10:CD10" si="82">CC4-CC9</f>
        <v>261</v>
      </c>
      <c r="CD10" s="176">
        <f t="shared" si="82"/>
        <v>274</v>
      </c>
      <c r="CE10" s="176">
        <f t="shared" ref="CE10:CF10" si="83">CE4-CE9</f>
        <v>265</v>
      </c>
      <c r="CF10" s="176">
        <f t="shared" si="83"/>
        <v>253</v>
      </c>
      <c r="CG10" s="176">
        <f t="shared" ref="CG10:CH10" si="84">CG4-CG9</f>
        <v>238</v>
      </c>
      <c r="CH10" s="176">
        <f t="shared" si="84"/>
        <v>291</v>
      </c>
      <c r="CI10" s="176">
        <f t="shared" ref="CI10:CJ10" si="85">CI4-CI9</f>
        <v>329</v>
      </c>
      <c r="CJ10" s="176">
        <f t="shared" si="85"/>
        <v>323</v>
      </c>
      <c r="CK10" s="176">
        <f t="shared" ref="CK10:CL10" si="86">CK4-CK9</f>
        <v>329</v>
      </c>
      <c r="CL10" s="176">
        <f t="shared" si="86"/>
        <v>304</v>
      </c>
      <c r="CM10" s="176">
        <f t="shared" ref="CM10:CN10" si="87">CM4-CM9</f>
        <v>259</v>
      </c>
      <c r="CN10" s="176">
        <f t="shared" si="87"/>
        <v>304</v>
      </c>
      <c r="CO10" s="176">
        <f t="shared" ref="CO10:CP10" si="88">CO4-CO9</f>
        <v>349</v>
      </c>
      <c r="CP10" s="176">
        <f t="shared" si="88"/>
        <v>365</v>
      </c>
    </row>
    <row r="11" spans="1:94" x14ac:dyDescent="0.35">
      <c r="W11" s="46"/>
      <c r="X11" s="46"/>
      <c r="Y11" s="46"/>
      <c r="Z11" s="46"/>
      <c r="AA11" s="46"/>
      <c r="AB11" s="46"/>
    </row>
    <row r="12" spans="1:94" hidden="1" x14ac:dyDescent="0.35">
      <c r="A12" s="81" t="s">
        <v>55</v>
      </c>
      <c r="W12" s="46"/>
      <c r="X12" s="46"/>
      <c r="Y12" s="46"/>
      <c r="Z12" s="46"/>
      <c r="AA12" s="46"/>
      <c r="AB12" s="46"/>
    </row>
    <row r="13" spans="1:94" hidden="1" x14ac:dyDescent="0.35">
      <c r="A13" s="94" t="s">
        <v>146</v>
      </c>
      <c r="P13" s="56">
        <v>8</v>
      </c>
      <c r="Q13" s="56">
        <v>7</v>
      </c>
      <c r="R13" s="56">
        <v>21</v>
      </c>
      <c r="S13" s="56">
        <v>21</v>
      </c>
      <c r="T13" s="56">
        <v>14</v>
      </c>
      <c r="U13" s="56">
        <f>17+1</f>
        <v>18</v>
      </c>
      <c r="V13" s="56">
        <v>17</v>
      </c>
      <c r="W13" s="56">
        <v>9</v>
      </c>
      <c r="X13" s="56">
        <v>5</v>
      </c>
      <c r="Y13" s="56">
        <v>7</v>
      </c>
      <c r="Z13" s="56">
        <v>2</v>
      </c>
      <c r="AA13" s="56">
        <v>11</v>
      </c>
      <c r="AB13" s="56">
        <v>16</v>
      </c>
    </row>
    <row r="14" spans="1:94" hidden="1" x14ac:dyDescent="0.35">
      <c r="A14" s="20" t="s">
        <v>159</v>
      </c>
      <c r="P14" s="56">
        <v>32</v>
      </c>
      <c r="Q14" s="56">
        <v>19</v>
      </c>
      <c r="R14" s="56">
        <v>0</v>
      </c>
      <c r="S14" s="56">
        <v>5</v>
      </c>
      <c r="T14" s="56">
        <v>0</v>
      </c>
      <c r="U14" s="56">
        <v>0</v>
      </c>
      <c r="V14" s="56">
        <v>10</v>
      </c>
      <c r="W14" s="56">
        <v>0</v>
      </c>
      <c r="X14" s="56">
        <v>0</v>
      </c>
      <c r="Y14" s="56">
        <v>0</v>
      </c>
      <c r="Z14" s="56">
        <v>0</v>
      </c>
      <c r="AA14" s="56">
        <v>0</v>
      </c>
      <c r="AB14" s="56">
        <v>4</v>
      </c>
    </row>
    <row r="15" spans="1:94" hidden="1" x14ac:dyDescent="0.35">
      <c r="A15" s="56" t="s">
        <v>155</v>
      </c>
      <c r="P15" s="56">
        <v>0</v>
      </c>
      <c r="Q15" s="56">
        <v>0</v>
      </c>
      <c r="R15" s="56">
        <v>0</v>
      </c>
      <c r="S15" s="56">
        <v>6</v>
      </c>
      <c r="T15" s="56">
        <v>2</v>
      </c>
      <c r="U15" s="56">
        <v>0</v>
      </c>
      <c r="V15" s="56">
        <v>0</v>
      </c>
      <c r="W15" s="56">
        <v>0</v>
      </c>
      <c r="X15" s="56">
        <v>0</v>
      </c>
      <c r="Y15" s="56">
        <v>0</v>
      </c>
      <c r="Z15" s="56">
        <v>3</v>
      </c>
      <c r="AA15" s="56">
        <v>5</v>
      </c>
      <c r="AB15" s="56">
        <v>2</v>
      </c>
    </row>
    <row r="16" spans="1:94" hidden="1" x14ac:dyDescent="0.35">
      <c r="A16" s="56" t="s">
        <v>158</v>
      </c>
      <c r="P16" s="56">
        <v>0</v>
      </c>
      <c r="Q16" s="56">
        <v>0</v>
      </c>
      <c r="R16" s="56">
        <v>0</v>
      </c>
      <c r="S16" s="56">
        <v>1</v>
      </c>
      <c r="T16" s="56">
        <v>0</v>
      </c>
      <c r="U16" s="56">
        <v>11</v>
      </c>
      <c r="V16" s="56">
        <v>0</v>
      </c>
      <c r="W16" s="56">
        <v>0</v>
      </c>
      <c r="X16" s="56">
        <v>1</v>
      </c>
      <c r="Y16" s="56">
        <v>0</v>
      </c>
      <c r="Z16" s="56">
        <v>0</v>
      </c>
      <c r="AA16" s="56">
        <v>6</v>
      </c>
      <c r="AB16" s="56">
        <v>1</v>
      </c>
    </row>
    <row r="17" hidden="1" x14ac:dyDescent="0.35"/>
    <row r="18" hidden="1" x14ac:dyDescent="0.35"/>
  </sheetData>
  <phoneticPr fontId="48" type="noConversion"/>
  <conditionalFormatting sqref="AB18">
    <cfRule type="duplicateValues" dxfId="127" priority="11" stopIfTrue="1"/>
  </conditionalFormatting>
  <conditionalFormatting sqref="AB20">
    <cfRule type="duplicateValues" dxfId="126" priority="6" stopIfTrue="1"/>
  </conditionalFormatting>
  <conditionalFormatting sqref="AC18">
    <cfRule type="expression" dxfId="125" priority="7" stopIfTrue="1">
      <formula>AND(COUNTIF(#REF!,AC18)&gt;1,NOT(ISBLANK(AC18)))</formula>
    </cfRule>
  </conditionalFormatting>
  <conditionalFormatting sqref="AC20">
    <cfRule type="expression" dxfId="124" priority="4" stopIfTrue="1">
      <formula>AND(COUNTIF(#REF!,AC20)&gt;1,NOT(ISBLANK(AC20)))</formula>
    </cfRule>
  </conditionalFormatting>
  <conditionalFormatting sqref="AD18">
    <cfRule type="duplicateValues" dxfId="123" priority="3" stopIfTrue="1"/>
  </conditionalFormatting>
  <conditionalFormatting sqref="AE18">
    <cfRule type="duplicateValues" dxfId="122" priority="1" stopIfTrue="1"/>
  </conditionalFormatting>
  <conditionalFormatting sqref="AF18">
    <cfRule type="duplicateValues" dxfId="121" priority="2" stopIfTrue="1"/>
  </conditionalFormatting>
  <pageMargins left="0.7" right="0.7" top="0.75" bottom="0.75" header="0.3" footer="0.3"/>
  <pageSetup paperSize="9" orientation="portrait" horizontalDpi="300" verticalDpi="300" r:id="rId1"/>
  <headerFooter>
    <oddFooter>&amp;C&amp;1#&amp;"Calibri"&amp;10&amp;K0000FFINTERNAL Datalogic Confidential</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01EA8-990E-4FB1-B8C7-E0336756F125}">
  <sheetPr>
    <tabColor rgb="FFFF99FF"/>
  </sheetPr>
  <dimension ref="A1:CB69"/>
  <sheetViews>
    <sheetView zoomScale="85" zoomScaleNormal="85" workbookViewId="0">
      <pane xSplit="1" ySplit="2" topLeftCell="BE3" activePane="bottomRight" state="frozen"/>
      <selection activeCell="B71" sqref="B71"/>
      <selection pane="topRight" activeCell="B71" sqref="B71"/>
      <selection pane="bottomLeft" activeCell="B71" sqref="B71"/>
      <selection pane="bottomRight" activeCell="BQ26" sqref="BQ26:BQ28"/>
    </sheetView>
  </sheetViews>
  <sheetFormatPr defaultRowHeight="14.5" x14ac:dyDescent="0.35"/>
  <cols>
    <col min="1" max="1" width="30" style="148" customWidth="1"/>
    <col min="2" max="8" width="13.54296875" style="200" hidden="1" customWidth="1"/>
    <col min="9" max="55" width="13.54296875" style="149" hidden="1" customWidth="1"/>
    <col min="56" max="68" width="14.6328125" style="149" bestFit="1" customWidth="1"/>
    <col min="69" max="69" width="15.6328125" style="252" bestFit="1" customWidth="1"/>
    <col min="70" max="70" width="8.7265625" style="200"/>
    <col min="71" max="72" width="15.6328125" style="59" hidden="1" customWidth="1"/>
    <col min="73" max="73" width="15.6328125" style="200" hidden="1" customWidth="1"/>
    <col min="74" max="74" width="0" style="200" hidden="1" customWidth="1"/>
    <col min="75" max="75" width="13.08984375" style="200" customWidth="1"/>
    <col min="76" max="78" width="14.6328125" style="200" bestFit="1" customWidth="1"/>
    <col min="79" max="16384" width="8.7265625" style="200"/>
  </cols>
  <sheetData>
    <row r="1" spans="1:80" s="114" customFormat="1" x14ac:dyDescent="0.35">
      <c r="A1" s="288"/>
      <c r="B1" s="289">
        <v>44166</v>
      </c>
      <c r="C1" s="289">
        <v>44197</v>
      </c>
      <c r="D1" s="289">
        <v>44228</v>
      </c>
      <c r="E1" s="289">
        <v>44256</v>
      </c>
      <c r="F1" s="289">
        <v>44287</v>
      </c>
      <c r="G1" s="289">
        <v>44317</v>
      </c>
      <c r="H1" s="289">
        <v>44377</v>
      </c>
      <c r="I1" s="289">
        <v>44407</v>
      </c>
      <c r="J1" s="289">
        <v>44439</v>
      </c>
      <c r="K1" s="289">
        <v>44469</v>
      </c>
      <c r="L1" s="289">
        <v>44490</v>
      </c>
      <c r="M1" s="289">
        <v>44501</v>
      </c>
      <c r="N1" s="289">
        <v>44531</v>
      </c>
      <c r="O1" s="289">
        <v>44562</v>
      </c>
      <c r="P1" s="289">
        <v>44593</v>
      </c>
      <c r="Q1" s="289">
        <v>44621</v>
      </c>
      <c r="R1" s="289">
        <v>44652</v>
      </c>
      <c r="S1" s="289">
        <v>44682</v>
      </c>
      <c r="T1" s="289">
        <v>44713</v>
      </c>
      <c r="U1" s="289">
        <v>44743</v>
      </c>
      <c r="V1" s="289">
        <v>44774</v>
      </c>
      <c r="W1" s="289">
        <v>44805</v>
      </c>
      <c r="X1" s="289">
        <v>44835</v>
      </c>
      <c r="Y1" s="289">
        <v>44866</v>
      </c>
      <c r="Z1" s="289">
        <v>44896</v>
      </c>
      <c r="AA1" s="289">
        <v>44927</v>
      </c>
      <c r="AB1" s="289">
        <v>44958</v>
      </c>
      <c r="AC1" s="289">
        <v>44986</v>
      </c>
      <c r="AD1" s="289">
        <v>45017</v>
      </c>
      <c r="AE1" s="289">
        <v>45047</v>
      </c>
      <c r="AF1" s="289">
        <v>45078</v>
      </c>
      <c r="AG1" s="289">
        <v>45108</v>
      </c>
      <c r="AH1" s="289">
        <v>45139</v>
      </c>
      <c r="AI1" s="289">
        <v>45170</v>
      </c>
      <c r="AJ1" s="289">
        <v>45200</v>
      </c>
      <c r="AK1" s="289">
        <v>45231</v>
      </c>
      <c r="AL1" s="289">
        <v>45261</v>
      </c>
      <c r="AM1" s="289">
        <v>45292</v>
      </c>
      <c r="AN1" s="289">
        <v>45323</v>
      </c>
      <c r="AO1" s="289">
        <v>45352</v>
      </c>
      <c r="AP1" s="289">
        <v>45383</v>
      </c>
      <c r="AQ1" s="289">
        <v>45413</v>
      </c>
      <c r="AR1" s="289">
        <v>45444</v>
      </c>
      <c r="AS1" s="289">
        <v>45474</v>
      </c>
      <c r="AT1" s="289">
        <v>45505</v>
      </c>
      <c r="AU1" s="289">
        <v>45536</v>
      </c>
      <c r="AV1" s="289">
        <v>45566</v>
      </c>
      <c r="AW1" s="289">
        <v>45597</v>
      </c>
      <c r="AX1" s="289">
        <v>45627</v>
      </c>
      <c r="AY1" s="289">
        <v>45658</v>
      </c>
      <c r="AZ1" s="289">
        <v>45689</v>
      </c>
      <c r="BA1" s="289">
        <v>45717</v>
      </c>
      <c r="BB1" s="289">
        <v>45748</v>
      </c>
      <c r="BC1" s="289">
        <v>45778</v>
      </c>
      <c r="BD1" s="289">
        <v>45809</v>
      </c>
      <c r="BE1" s="289">
        <v>45839</v>
      </c>
      <c r="BF1" s="289">
        <v>45870</v>
      </c>
      <c r="BG1" s="289">
        <v>45901</v>
      </c>
      <c r="BH1" s="289">
        <v>45931</v>
      </c>
      <c r="BI1" s="289">
        <v>45962</v>
      </c>
      <c r="BJ1" s="289">
        <v>45992</v>
      </c>
      <c r="BK1" s="289">
        <v>46023</v>
      </c>
      <c r="BL1" s="289">
        <v>46054</v>
      </c>
      <c r="BM1" s="289">
        <v>46082</v>
      </c>
      <c r="BN1" s="289">
        <v>46113</v>
      </c>
      <c r="BO1" s="289">
        <v>46143</v>
      </c>
      <c r="BP1" s="289">
        <v>46174</v>
      </c>
      <c r="BQ1" s="290" t="s">
        <v>1799</v>
      </c>
      <c r="BR1" s="288" t="s">
        <v>241</v>
      </c>
      <c r="BS1" s="215"/>
      <c r="BT1" s="215"/>
      <c r="BU1" s="113"/>
      <c r="BV1" s="200"/>
      <c r="BW1" s="200"/>
      <c r="BX1" s="200"/>
      <c r="BY1" s="200"/>
      <c r="BZ1" s="200"/>
      <c r="CA1" s="200"/>
      <c r="CB1" s="200"/>
    </row>
    <row r="2" spans="1:80" s="114" customFormat="1" x14ac:dyDescent="0.35">
      <c r="A2" s="291" t="s">
        <v>242</v>
      </c>
      <c r="B2" s="291" t="s">
        <v>243</v>
      </c>
      <c r="C2" s="291" t="s">
        <v>244</v>
      </c>
      <c r="D2" s="291" t="s">
        <v>245</v>
      </c>
      <c r="E2" s="291" t="s">
        <v>246</v>
      </c>
      <c r="F2" s="291" t="s">
        <v>247</v>
      </c>
      <c r="G2" s="291" t="s">
        <v>261</v>
      </c>
      <c r="H2" s="291" t="s">
        <v>262</v>
      </c>
      <c r="I2" s="291" t="s">
        <v>309</v>
      </c>
      <c r="J2" s="291" t="s">
        <v>310</v>
      </c>
      <c r="K2" s="291" t="s">
        <v>313</v>
      </c>
      <c r="L2" s="291">
        <v>-12</v>
      </c>
      <c r="M2" s="291">
        <v>-13</v>
      </c>
      <c r="N2" s="291">
        <v>-14</v>
      </c>
      <c r="O2" s="291">
        <v>-15</v>
      </c>
      <c r="P2" s="291">
        <v>-16</v>
      </c>
      <c r="Q2" s="291">
        <v>-17</v>
      </c>
      <c r="R2" s="291">
        <v>-18</v>
      </c>
      <c r="S2" s="291">
        <v>-19</v>
      </c>
      <c r="T2" s="291">
        <v>-20</v>
      </c>
      <c r="U2" s="291">
        <v>-21</v>
      </c>
      <c r="V2" s="291">
        <v>-22</v>
      </c>
      <c r="W2" s="291">
        <v>-23</v>
      </c>
      <c r="X2" s="291">
        <v>-24</v>
      </c>
      <c r="Y2" s="291">
        <v>-24</v>
      </c>
      <c r="Z2" s="291">
        <v>-25</v>
      </c>
      <c r="AA2" s="291">
        <v>-26</v>
      </c>
      <c r="AB2" s="291">
        <v>-27</v>
      </c>
      <c r="AC2" s="291">
        <v>-28</v>
      </c>
      <c r="AD2" s="291">
        <v>-29</v>
      </c>
      <c r="AE2" s="291">
        <v>-30</v>
      </c>
      <c r="AF2" s="291">
        <v>-31</v>
      </c>
      <c r="AG2" s="291">
        <v>-32</v>
      </c>
      <c r="AH2" s="291" t="s">
        <v>417</v>
      </c>
      <c r="AI2" s="291" t="s">
        <v>418</v>
      </c>
      <c r="AJ2" s="291" t="s">
        <v>420</v>
      </c>
      <c r="AK2" s="291" t="s">
        <v>423</v>
      </c>
      <c r="AL2" s="291" t="s">
        <v>425</v>
      </c>
      <c r="AM2" s="291">
        <v>-38</v>
      </c>
      <c r="AN2" s="291">
        <v>-39</v>
      </c>
      <c r="AO2" s="291">
        <v>-40</v>
      </c>
      <c r="AP2" s="291">
        <v>-41</v>
      </c>
      <c r="AQ2" s="291">
        <v>-42</v>
      </c>
      <c r="AR2" s="291">
        <v>-43</v>
      </c>
      <c r="AS2" s="291">
        <v>-44</v>
      </c>
      <c r="AT2" s="291">
        <v>-45</v>
      </c>
      <c r="AU2" s="291">
        <v>-46</v>
      </c>
      <c r="AV2" s="291">
        <v>-47</v>
      </c>
      <c r="AW2" s="291">
        <v>-48</v>
      </c>
      <c r="AX2" s="291">
        <v>-49</v>
      </c>
      <c r="AY2" s="291">
        <v>-50</v>
      </c>
      <c r="AZ2" s="291">
        <v>-51</v>
      </c>
      <c r="BA2" s="291">
        <v>-52</v>
      </c>
      <c r="BB2" s="291">
        <v>-53</v>
      </c>
      <c r="BC2" s="291">
        <v>-54</v>
      </c>
      <c r="BD2" s="291">
        <v>-55</v>
      </c>
      <c r="BE2" s="291">
        <v>-56</v>
      </c>
      <c r="BF2" s="291">
        <v>-57</v>
      </c>
      <c r="BG2" s="291">
        <v>-58</v>
      </c>
      <c r="BH2" s="291">
        <v>-59</v>
      </c>
      <c r="BI2" s="291">
        <v>-60</v>
      </c>
      <c r="BJ2" s="291">
        <v>-61</v>
      </c>
      <c r="BK2" s="291">
        <v>-62</v>
      </c>
      <c r="BL2" s="291">
        <v>-63</v>
      </c>
      <c r="BM2" s="291">
        <v>-64</v>
      </c>
      <c r="BN2" s="291">
        <v>-65</v>
      </c>
      <c r="BO2" s="291">
        <v>-66</v>
      </c>
      <c r="BP2" s="291">
        <v>-67</v>
      </c>
      <c r="BQ2" s="291">
        <v>-68</v>
      </c>
      <c r="BR2" s="292"/>
      <c r="BS2" s="216"/>
      <c r="BT2" s="216"/>
      <c r="BU2" s="115"/>
      <c r="BV2" s="200"/>
      <c r="BW2" s="200"/>
      <c r="BX2" s="200"/>
      <c r="BY2" s="200"/>
      <c r="BZ2" s="200"/>
      <c r="CA2" s="200"/>
      <c r="CB2" s="200"/>
    </row>
    <row r="3" spans="1:80" x14ac:dyDescent="0.35">
      <c r="A3" s="116" t="s">
        <v>14</v>
      </c>
      <c r="B3" s="117">
        <v>42711.633000000009</v>
      </c>
      <c r="C3" s="117">
        <v>43496.098000000005</v>
      </c>
      <c r="D3" s="117">
        <v>38581.06700000001</v>
      </c>
      <c r="E3" s="117">
        <v>48746.415000000008</v>
      </c>
      <c r="F3" s="117">
        <v>51792.764999999992</v>
      </c>
      <c r="G3" s="117">
        <v>55357.451999999997</v>
      </c>
      <c r="H3" s="117">
        <v>54107.16599999999</v>
      </c>
      <c r="I3" s="118">
        <v>49944.280999999995</v>
      </c>
      <c r="J3" s="118">
        <v>42943.94999999999</v>
      </c>
      <c r="K3" s="118">
        <v>44657.650000000009</v>
      </c>
      <c r="L3" s="118">
        <v>48290.785000000003</v>
      </c>
      <c r="M3" s="118">
        <v>54986.217000000004</v>
      </c>
      <c r="N3" s="118">
        <v>58522.583999999988</v>
      </c>
      <c r="O3" s="118">
        <v>55167.552000000003</v>
      </c>
      <c r="P3" s="118">
        <v>52138.43299999999</v>
      </c>
      <c r="Q3" s="118">
        <v>55812.550999999992</v>
      </c>
      <c r="R3" s="118">
        <v>56310.998999999989</v>
      </c>
      <c r="S3" s="118">
        <v>50359.032000000007</v>
      </c>
      <c r="T3" s="118">
        <v>53953.583000000013</v>
      </c>
      <c r="U3" s="118">
        <v>52461.450000000004</v>
      </c>
      <c r="V3" s="118">
        <v>53346.582999999999</v>
      </c>
      <c r="W3" s="118">
        <v>55725.816999999995</v>
      </c>
      <c r="X3" s="118">
        <v>53955.312999999995</v>
      </c>
      <c r="Y3" s="118">
        <v>52606.134000000005</v>
      </c>
      <c r="Z3" s="118">
        <v>51076.799999999996</v>
      </c>
      <c r="AA3" s="118">
        <v>47675.286999999997</v>
      </c>
      <c r="AB3" s="118">
        <v>51045.25</v>
      </c>
      <c r="AC3" s="118">
        <v>51014.082999999991</v>
      </c>
      <c r="AD3" s="118">
        <v>48540.165999999997</v>
      </c>
      <c r="AE3" s="118">
        <v>44318.75</v>
      </c>
      <c r="AF3" s="118">
        <v>42273.233</v>
      </c>
      <c r="AG3" s="118">
        <v>35510.733</v>
      </c>
      <c r="AH3" s="118">
        <v>35194</v>
      </c>
      <c r="AI3" s="118">
        <v>34710.483</v>
      </c>
      <c r="AJ3" s="118">
        <v>28310.967000000001</v>
      </c>
      <c r="AK3" s="118">
        <v>14964</v>
      </c>
      <c r="AL3" s="118">
        <v>11587.5</v>
      </c>
      <c r="AM3" s="118">
        <v>11348.297000000002</v>
      </c>
      <c r="AN3" s="118">
        <v>18422.384000000002</v>
      </c>
      <c r="AO3" s="118">
        <v>29485.666999999998</v>
      </c>
      <c r="AP3" s="118">
        <v>36755.483</v>
      </c>
      <c r="AQ3" s="118">
        <v>47498.765999999989</v>
      </c>
      <c r="AR3" s="118">
        <v>52713.234000000004</v>
      </c>
      <c r="AS3" s="118">
        <v>49896.383000000002</v>
      </c>
      <c r="AT3" s="118">
        <v>51872.383000000002</v>
      </c>
      <c r="AU3" s="118">
        <v>47560.082999999999</v>
      </c>
      <c r="AV3" s="118">
        <v>45231.250000000007</v>
      </c>
      <c r="AW3" s="118">
        <v>44670.5</v>
      </c>
      <c r="AX3" s="118">
        <v>43931.666000000005</v>
      </c>
      <c r="AY3" s="118">
        <v>40126.683000000005</v>
      </c>
      <c r="AZ3" s="118">
        <v>41032.75</v>
      </c>
      <c r="BA3" s="118">
        <v>48352.733999999997</v>
      </c>
      <c r="BB3" s="118">
        <v>51299.516999999993</v>
      </c>
      <c r="BC3" s="118">
        <v>54490.799999999996</v>
      </c>
      <c r="BD3" s="118">
        <v>54305.383000000002</v>
      </c>
      <c r="BE3" s="118">
        <v>53526.017000000007</v>
      </c>
      <c r="BF3" s="118">
        <v>52004.349999999991</v>
      </c>
      <c r="BG3" s="118">
        <v>49211.133000000002</v>
      </c>
      <c r="BH3" s="118">
        <v>53378.150999999998</v>
      </c>
      <c r="BI3" s="118">
        <v>60089.1</v>
      </c>
      <c r="BJ3" s="118">
        <v>66625.149999999994</v>
      </c>
      <c r="BK3" s="118">
        <v>63092.484000000004</v>
      </c>
      <c r="BL3" s="118">
        <v>58167.349999999991</v>
      </c>
      <c r="BM3" s="118">
        <v>67432.967000000004</v>
      </c>
      <c r="BN3" s="118">
        <v>55987.950000000004</v>
      </c>
      <c r="BO3" s="118">
        <v>64159.115999999995</v>
      </c>
      <c r="BP3" s="118">
        <v>70177.715000000011</v>
      </c>
      <c r="BQ3" s="244">
        <f>BP3-BO3</f>
        <v>6018.5990000000165</v>
      </c>
      <c r="BR3" s="120" t="s">
        <v>248</v>
      </c>
      <c r="BS3" s="217"/>
      <c r="BT3" s="217"/>
      <c r="BU3" s="119"/>
      <c r="BW3" s="294">
        <f>BQ3/BO3</f>
        <v>9.3807386622970571E-2</v>
      </c>
    </row>
    <row r="4" spans="1:80" x14ac:dyDescent="0.35">
      <c r="A4" s="121" t="s">
        <v>15</v>
      </c>
      <c r="B4" s="122">
        <v>15</v>
      </c>
      <c r="C4" s="122">
        <v>11.5</v>
      </c>
      <c r="D4" s="122">
        <v>9</v>
      </c>
      <c r="E4" s="122">
        <v>27.5</v>
      </c>
      <c r="F4" s="122">
        <v>26</v>
      </c>
      <c r="G4" s="122">
        <v>16</v>
      </c>
      <c r="H4" s="122">
        <v>33</v>
      </c>
      <c r="I4" s="123">
        <v>1.5</v>
      </c>
      <c r="J4" s="123">
        <v>0</v>
      </c>
      <c r="K4" s="123">
        <v>0</v>
      </c>
      <c r="L4" s="123">
        <v>11.5</v>
      </c>
      <c r="M4" s="123">
        <v>7</v>
      </c>
      <c r="N4" s="123">
        <v>24</v>
      </c>
      <c r="O4" s="123">
        <v>16.5</v>
      </c>
      <c r="P4" s="123">
        <v>28</v>
      </c>
      <c r="Q4" s="123">
        <v>123.5</v>
      </c>
      <c r="R4" s="123">
        <v>222.5</v>
      </c>
      <c r="S4" s="123">
        <v>148</v>
      </c>
      <c r="T4" s="123">
        <v>165.5</v>
      </c>
      <c r="U4" s="123">
        <v>87.5</v>
      </c>
      <c r="V4" s="123">
        <v>297</v>
      </c>
      <c r="W4" s="123">
        <v>262</v>
      </c>
      <c r="X4" s="123">
        <v>116.5</v>
      </c>
      <c r="Y4" s="123">
        <v>166.5</v>
      </c>
      <c r="Z4" s="123">
        <v>131</v>
      </c>
      <c r="AA4" s="123">
        <v>513</v>
      </c>
      <c r="AB4" s="123">
        <v>102</v>
      </c>
      <c r="AC4" s="123">
        <v>59</v>
      </c>
      <c r="AD4" s="123">
        <v>68.5</v>
      </c>
      <c r="AE4" s="123">
        <v>312</v>
      </c>
      <c r="AF4" s="123">
        <v>50</v>
      </c>
      <c r="AG4" s="123">
        <v>0</v>
      </c>
      <c r="AH4" s="123">
        <v>37.5</v>
      </c>
      <c r="AI4" s="123">
        <v>48</v>
      </c>
      <c r="AJ4" s="123">
        <v>0</v>
      </c>
      <c r="AK4" s="123">
        <v>0</v>
      </c>
      <c r="AL4" s="123">
        <v>2.5</v>
      </c>
      <c r="AM4" s="123">
        <v>0</v>
      </c>
      <c r="AN4" s="123">
        <v>196</v>
      </c>
      <c r="AO4" s="123">
        <v>5.5</v>
      </c>
      <c r="AP4" s="123">
        <v>356</v>
      </c>
      <c r="AQ4" s="123">
        <v>654</v>
      </c>
      <c r="AR4" s="123">
        <v>37</v>
      </c>
      <c r="AS4" s="123">
        <v>25</v>
      </c>
      <c r="AT4" s="123">
        <v>21.5</v>
      </c>
      <c r="AU4" s="123">
        <v>809.5</v>
      </c>
      <c r="AV4" s="123">
        <v>12</v>
      </c>
      <c r="AW4" s="123">
        <v>18.5</v>
      </c>
      <c r="AX4" s="123">
        <v>23.5</v>
      </c>
      <c r="AY4" s="123">
        <v>8.5</v>
      </c>
      <c r="AZ4" s="123">
        <v>3.5</v>
      </c>
      <c r="BA4" s="123">
        <v>11</v>
      </c>
      <c r="BB4" s="123">
        <v>597</v>
      </c>
      <c r="BC4" s="123">
        <v>345.5</v>
      </c>
      <c r="BD4" s="123">
        <v>15.5</v>
      </c>
      <c r="BE4" s="123">
        <v>18.5</v>
      </c>
      <c r="BF4" s="123">
        <v>11</v>
      </c>
      <c r="BG4" s="123">
        <v>743.5</v>
      </c>
      <c r="BH4" s="123">
        <v>40.5</v>
      </c>
      <c r="BI4" s="123">
        <v>28</v>
      </c>
      <c r="BJ4" s="123">
        <v>214.5</v>
      </c>
      <c r="BK4" s="123">
        <v>1021.5</v>
      </c>
      <c r="BL4" s="123">
        <v>5988.75</v>
      </c>
      <c r="BM4" s="123">
        <v>13775.75</v>
      </c>
      <c r="BN4" s="123">
        <v>8870.25</v>
      </c>
      <c r="BO4" s="123">
        <v>9165.5</v>
      </c>
      <c r="BP4" s="123">
        <v>11557.75</v>
      </c>
      <c r="BQ4" s="245">
        <f t="shared" ref="BQ4:BQ67" si="0">BP4-BO4</f>
        <v>2392.25</v>
      </c>
      <c r="BR4" s="120" t="s">
        <v>248</v>
      </c>
      <c r="BS4" s="217"/>
      <c r="BT4" s="217"/>
      <c r="BU4" s="124"/>
    </row>
    <row r="5" spans="1:80" x14ac:dyDescent="0.35">
      <c r="A5" s="125" t="s">
        <v>160</v>
      </c>
      <c r="B5" s="126">
        <v>10400.5</v>
      </c>
      <c r="C5" s="126">
        <v>5897.75</v>
      </c>
      <c r="D5" s="126">
        <v>3601</v>
      </c>
      <c r="E5" s="126">
        <v>14526.25</v>
      </c>
      <c r="F5" s="126">
        <v>11776.75</v>
      </c>
      <c r="G5" s="126">
        <v>14473.25</v>
      </c>
      <c r="H5" s="126">
        <v>14623</v>
      </c>
      <c r="I5" s="127">
        <v>3654</v>
      </c>
      <c r="J5" s="219">
        <v>28</v>
      </c>
      <c r="K5" s="219">
        <v>27.5</v>
      </c>
      <c r="L5" s="219">
        <v>3836.75</v>
      </c>
      <c r="M5" s="219">
        <v>15</v>
      </c>
      <c r="N5" s="219">
        <v>0</v>
      </c>
      <c r="O5" s="219">
        <v>0</v>
      </c>
      <c r="P5" s="219">
        <v>0</v>
      </c>
      <c r="Q5" s="219">
        <v>0</v>
      </c>
      <c r="R5" s="219">
        <v>0</v>
      </c>
      <c r="S5" s="219">
        <v>0</v>
      </c>
      <c r="T5" s="219">
        <v>0</v>
      </c>
      <c r="U5" s="219">
        <v>0</v>
      </c>
      <c r="V5" s="219">
        <v>0</v>
      </c>
      <c r="W5" s="219">
        <v>0</v>
      </c>
      <c r="X5" s="219">
        <v>0</v>
      </c>
      <c r="Y5" s="219">
        <v>0</v>
      </c>
      <c r="Z5" s="219">
        <v>0</v>
      </c>
      <c r="AA5" s="219">
        <v>0</v>
      </c>
      <c r="AB5" s="219">
        <v>0</v>
      </c>
      <c r="AC5" s="219">
        <v>0</v>
      </c>
      <c r="AD5" s="219">
        <v>0</v>
      </c>
      <c r="AE5" s="219">
        <v>0</v>
      </c>
      <c r="AF5" s="219">
        <v>0</v>
      </c>
      <c r="AG5" s="219">
        <v>0</v>
      </c>
      <c r="AH5" s="219">
        <v>0</v>
      </c>
      <c r="AI5" s="219">
        <v>0</v>
      </c>
      <c r="AJ5" s="219">
        <v>0</v>
      </c>
      <c r="AK5" s="219">
        <v>0</v>
      </c>
      <c r="AL5" s="219">
        <v>0</v>
      </c>
      <c r="AM5" s="219">
        <v>0</v>
      </c>
      <c r="AN5" s="219">
        <v>0</v>
      </c>
      <c r="AO5" s="219">
        <v>0</v>
      </c>
      <c r="AP5" s="219">
        <v>0</v>
      </c>
      <c r="AQ5" s="219">
        <v>0</v>
      </c>
      <c r="AR5" s="219">
        <v>0</v>
      </c>
      <c r="AS5" s="219">
        <v>0</v>
      </c>
      <c r="AT5" s="219">
        <v>0</v>
      </c>
      <c r="AU5" s="219">
        <v>0</v>
      </c>
      <c r="AV5" s="219">
        <v>0</v>
      </c>
      <c r="AW5" s="219">
        <v>0</v>
      </c>
      <c r="AX5" s="219">
        <v>0</v>
      </c>
      <c r="AY5" s="219">
        <v>0</v>
      </c>
      <c r="AZ5" s="219">
        <v>0</v>
      </c>
      <c r="BA5" s="219">
        <v>0</v>
      </c>
      <c r="BB5" s="219">
        <v>0</v>
      </c>
      <c r="BC5" s="219">
        <v>0</v>
      </c>
      <c r="BD5" s="219">
        <v>0</v>
      </c>
      <c r="BE5" s="219">
        <v>0</v>
      </c>
      <c r="BF5" s="219">
        <v>0</v>
      </c>
      <c r="BG5" s="219">
        <v>0</v>
      </c>
      <c r="BH5" s="219">
        <v>0</v>
      </c>
      <c r="BI5" s="219">
        <v>0</v>
      </c>
      <c r="BJ5" s="219">
        <v>0</v>
      </c>
      <c r="BK5" s="219">
        <v>0</v>
      </c>
      <c r="BL5" s="219">
        <v>0</v>
      </c>
      <c r="BM5" s="219">
        <v>0</v>
      </c>
      <c r="BN5" s="219">
        <v>0</v>
      </c>
      <c r="BO5" s="219">
        <v>0</v>
      </c>
      <c r="BP5" s="219">
        <v>0</v>
      </c>
      <c r="BQ5" s="246">
        <f t="shared" si="0"/>
        <v>0</v>
      </c>
      <c r="BR5" s="120" t="s">
        <v>248</v>
      </c>
      <c r="BS5" s="217"/>
      <c r="BT5" s="217"/>
      <c r="BU5" s="128"/>
    </row>
    <row r="6" spans="1:80" x14ac:dyDescent="0.35">
      <c r="A6" s="121" t="s">
        <v>16</v>
      </c>
      <c r="B6" s="122">
        <v>1339.5</v>
      </c>
      <c r="C6" s="122">
        <v>762</v>
      </c>
      <c r="D6" s="122">
        <v>1579</v>
      </c>
      <c r="E6" s="122">
        <v>1700.25</v>
      </c>
      <c r="F6" s="122">
        <v>1568</v>
      </c>
      <c r="G6" s="122">
        <v>2089.75</v>
      </c>
      <c r="H6" s="122">
        <v>2837.25</v>
      </c>
      <c r="I6" s="123">
        <v>8578</v>
      </c>
      <c r="J6" s="123">
        <v>13462.25</v>
      </c>
      <c r="K6" s="123">
        <v>18705.5</v>
      </c>
      <c r="L6" s="123">
        <v>7636.75</v>
      </c>
      <c r="M6" s="123">
        <v>11501.75</v>
      </c>
      <c r="N6" s="123">
        <v>141</v>
      </c>
      <c r="O6" s="123">
        <v>4877.25</v>
      </c>
      <c r="P6" s="123">
        <v>9473.75</v>
      </c>
      <c r="Q6" s="123">
        <v>14569.5</v>
      </c>
      <c r="R6" s="123">
        <v>9851</v>
      </c>
      <c r="S6" s="123">
        <v>10905.25</v>
      </c>
      <c r="T6" s="123">
        <v>12720</v>
      </c>
      <c r="U6" s="123">
        <v>6181.5</v>
      </c>
      <c r="V6" s="123">
        <v>10645</v>
      </c>
      <c r="W6" s="123">
        <v>13430.25</v>
      </c>
      <c r="X6" s="123">
        <v>11935.5</v>
      </c>
      <c r="Y6" s="123">
        <v>8090</v>
      </c>
      <c r="Z6" s="123">
        <v>5842.25</v>
      </c>
      <c r="AA6" s="123">
        <v>303</v>
      </c>
      <c r="AB6" s="123">
        <v>11544.25</v>
      </c>
      <c r="AC6" s="123">
        <v>7326.75</v>
      </c>
      <c r="AD6" s="123">
        <v>825.5</v>
      </c>
      <c r="AE6" s="123">
        <v>3042</v>
      </c>
      <c r="AF6" s="123">
        <v>2624.5</v>
      </c>
      <c r="AG6" s="123">
        <v>63</v>
      </c>
      <c r="AH6" s="123">
        <v>707.75</v>
      </c>
      <c r="AI6" s="123">
        <v>344</v>
      </c>
      <c r="AJ6" s="123">
        <v>36</v>
      </c>
      <c r="AK6" s="123">
        <v>40</v>
      </c>
      <c r="AL6" s="123">
        <v>60</v>
      </c>
      <c r="AM6" s="123">
        <v>2156.25</v>
      </c>
      <c r="AN6" s="123">
        <v>5015.5</v>
      </c>
      <c r="AO6" s="123">
        <v>9212.25</v>
      </c>
      <c r="AP6" s="123">
        <v>7493</v>
      </c>
      <c r="AQ6" s="123">
        <v>14013</v>
      </c>
      <c r="AR6" s="123">
        <v>20007.5</v>
      </c>
      <c r="AS6" s="123">
        <v>11363.25</v>
      </c>
      <c r="AT6" s="123">
        <v>8982.75</v>
      </c>
      <c r="AU6" s="123">
        <v>12837.25</v>
      </c>
      <c r="AV6" s="123">
        <v>2195.25</v>
      </c>
      <c r="AW6" s="123">
        <v>2894.25</v>
      </c>
      <c r="AX6" s="123">
        <v>3808.75</v>
      </c>
      <c r="AY6" s="123">
        <v>267.75</v>
      </c>
      <c r="AZ6" s="123">
        <v>6066.75</v>
      </c>
      <c r="BA6" s="123">
        <v>10411.25</v>
      </c>
      <c r="BB6" s="123">
        <v>6066.25</v>
      </c>
      <c r="BC6" s="123">
        <v>7968.75</v>
      </c>
      <c r="BD6" s="123">
        <v>9878.25</v>
      </c>
      <c r="BE6" s="123">
        <v>2268.75</v>
      </c>
      <c r="BF6" s="123">
        <v>3479.5</v>
      </c>
      <c r="BG6" s="123">
        <v>2793</v>
      </c>
      <c r="BH6" s="123">
        <v>6301.5</v>
      </c>
      <c r="BI6" s="123">
        <v>7364</v>
      </c>
      <c r="BJ6" s="123">
        <v>5114</v>
      </c>
      <c r="BK6" s="123">
        <v>4127</v>
      </c>
      <c r="BL6" s="123">
        <v>1299.75</v>
      </c>
      <c r="BM6" s="123">
        <v>5122</v>
      </c>
      <c r="BN6" s="123">
        <v>1684.25</v>
      </c>
      <c r="BO6" s="123">
        <v>1704.5</v>
      </c>
      <c r="BP6" s="123">
        <v>3387.75</v>
      </c>
      <c r="BQ6" s="245">
        <f t="shared" si="0"/>
        <v>1683.25</v>
      </c>
      <c r="BR6" s="120" t="s">
        <v>248</v>
      </c>
      <c r="BS6" s="217"/>
      <c r="BT6" s="217"/>
      <c r="BU6" s="124"/>
    </row>
    <row r="7" spans="1:80" x14ac:dyDescent="0.35">
      <c r="A7" s="125" t="s">
        <v>218</v>
      </c>
      <c r="B7" s="126"/>
      <c r="C7" s="126"/>
      <c r="D7" s="126"/>
      <c r="E7" s="126"/>
      <c r="F7" s="126"/>
      <c r="G7" s="126"/>
      <c r="H7" s="126"/>
      <c r="I7" s="127">
        <v>1806</v>
      </c>
      <c r="J7" s="219">
        <v>2195.5</v>
      </c>
      <c r="K7" s="219">
        <v>4153.5</v>
      </c>
      <c r="L7" s="219">
        <v>0</v>
      </c>
      <c r="M7" s="219">
        <v>0</v>
      </c>
      <c r="N7" s="219">
        <v>10090</v>
      </c>
      <c r="O7" s="219">
        <v>0</v>
      </c>
      <c r="P7" s="219">
        <v>0</v>
      </c>
      <c r="Q7" s="219">
        <v>0</v>
      </c>
      <c r="R7" s="219">
        <v>0</v>
      </c>
      <c r="S7" s="219">
        <v>0</v>
      </c>
      <c r="T7" s="219">
        <v>0</v>
      </c>
      <c r="U7" s="219">
        <v>0</v>
      </c>
      <c r="V7" s="219">
        <v>0</v>
      </c>
      <c r="W7" s="219">
        <v>0</v>
      </c>
      <c r="X7" s="219">
        <v>0</v>
      </c>
      <c r="Y7" s="219">
        <v>0</v>
      </c>
      <c r="Z7" s="219">
        <v>0</v>
      </c>
      <c r="AA7" s="219">
        <v>0</v>
      </c>
      <c r="AB7" s="219">
        <v>0</v>
      </c>
      <c r="AC7" s="219">
        <v>0</v>
      </c>
      <c r="AD7" s="219">
        <v>0</v>
      </c>
      <c r="AE7" s="219">
        <v>0</v>
      </c>
      <c r="AF7" s="219">
        <v>0</v>
      </c>
      <c r="AG7" s="219">
        <v>0</v>
      </c>
      <c r="AH7" s="219">
        <v>0</v>
      </c>
      <c r="AI7" s="219">
        <v>0</v>
      </c>
      <c r="AJ7" s="219">
        <v>0</v>
      </c>
      <c r="AK7" s="219">
        <v>0</v>
      </c>
      <c r="AL7" s="219">
        <v>0</v>
      </c>
      <c r="AM7" s="219">
        <v>0</v>
      </c>
      <c r="AN7" s="219">
        <v>0</v>
      </c>
      <c r="AO7" s="219">
        <v>0</v>
      </c>
      <c r="AP7" s="219">
        <v>0</v>
      </c>
      <c r="AQ7" s="219">
        <v>0</v>
      </c>
      <c r="AR7" s="219">
        <v>0</v>
      </c>
      <c r="AS7" s="219">
        <v>0</v>
      </c>
      <c r="AT7" s="219">
        <v>0</v>
      </c>
      <c r="AU7" s="219">
        <v>0</v>
      </c>
      <c r="AV7" s="219">
        <v>0</v>
      </c>
      <c r="AW7" s="219">
        <v>0</v>
      </c>
      <c r="AX7" s="219">
        <v>0</v>
      </c>
      <c r="AY7" s="219">
        <v>0</v>
      </c>
      <c r="AZ7" s="219">
        <v>0</v>
      </c>
      <c r="BA7" s="219">
        <v>0</v>
      </c>
      <c r="BB7" s="219">
        <v>0</v>
      </c>
      <c r="BC7" s="219">
        <v>0</v>
      </c>
      <c r="BD7" s="219">
        <v>0</v>
      </c>
      <c r="BE7" s="219">
        <v>0</v>
      </c>
      <c r="BF7" s="219">
        <v>0</v>
      </c>
      <c r="BG7" s="219">
        <v>0</v>
      </c>
      <c r="BH7" s="219">
        <v>0</v>
      </c>
      <c r="BI7" s="219">
        <v>0</v>
      </c>
      <c r="BJ7" s="219">
        <v>0</v>
      </c>
      <c r="BK7" s="219">
        <v>0</v>
      </c>
      <c r="BL7" s="219">
        <v>0</v>
      </c>
      <c r="BM7" s="219">
        <v>0</v>
      </c>
      <c r="BN7" s="219">
        <v>0</v>
      </c>
      <c r="BO7" s="219">
        <v>0</v>
      </c>
      <c r="BP7" s="219">
        <v>0</v>
      </c>
      <c r="BQ7" s="246">
        <f t="shared" si="0"/>
        <v>0</v>
      </c>
      <c r="BR7" s="120" t="s">
        <v>248</v>
      </c>
      <c r="BS7" s="217"/>
      <c r="BT7" s="217"/>
      <c r="BU7" s="124"/>
    </row>
    <row r="8" spans="1:80" x14ac:dyDescent="0.35">
      <c r="A8" s="121" t="s">
        <v>206</v>
      </c>
      <c r="B8" s="122">
        <v>0</v>
      </c>
      <c r="C8" s="122">
        <v>0</v>
      </c>
      <c r="D8" s="122">
        <v>0</v>
      </c>
      <c r="E8" s="122">
        <v>2</v>
      </c>
      <c r="F8" s="122">
        <v>0</v>
      </c>
      <c r="G8" s="122">
        <v>0</v>
      </c>
      <c r="H8" s="122">
        <v>1.5</v>
      </c>
      <c r="I8" s="123">
        <v>0</v>
      </c>
      <c r="J8" s="123">
        <v>0</v>
      </c>
      <c r="K8" s="123">
        <v>1</v>
      </c>
      <c r="L8" s="123">
        <v>0</v>
      </c>
      <c r="M8" s="123">
        <v>0</v>
      </c>
      <c r="N8" s="123">
        <v>0</v>
      </c>
      <c r="O8" s="123">
        <v>0</v>
      </c>
      <c r="P8" s="123">
        <v>0</v>
      </c>
      <c r="Q8" s="123">
        <v>0</v>
      </c>
      <c r="R8" s="123">
        <v>0</v>
      </c>
      <c r="S8" s="123">
        <v>0</v>
      </c>
      <c r="T8" s="123">
        <v>0</v>
      </c>
      <c r="U8" s="123">
        <v>0</v>
      </c>
      <c r="V8" s="123">
        <v>0</v>
      </c>
      <c r="W8" s="123">
        <v>1</v>
      </c>
      <c r="X8" s="123">
        <v>0</v>
      </c>
      <c r="Y8" s="123">
        <v>0</v>
      </c>
      <c r="Z8" s="123">
        <v>0</v>
      </c>
      <c r="AA8" s="123">
        <v>0</v>
      </c>
      <c r="AB8" s="123">
        <v>0</v>
      </c>
      <c r="AC8" s="123">
        <v>0</v>
      </c>
      <c r="AD8" s="123">
        <v>0</v>
      </c>
      <c r="AE8" s="123">
        <v>0</v>
      </c>
      <c r="AF8" s="123">
        <v>0</v>
      </c>
      <c r="AG8" s="123">
        <v>0</v>
      </c>
      <c r="AH8" s="123">
        <v>0</v>
      </c>
      <c r="AI8" s="123">
        <v>0</v>
      </c>
      <c r="AJ8" s="123">
        <v>0</v>
      </c>
      <c r="AK8" s="123">
        <v>0</v>
      </c>
      <c r="AL8" s="123">
        <v>0</v>
      </c>
      <c r="AM8" s="123">
        <v>0</v>
      </c>
      <c r="AN8" s="123">
        <v>0</v>
      </c>
      <c r="AO8" s="123">
        <v>0</v>
      </c>
      <c r="AP8" s="123">
        <v>0</v>
      </c>
      <c r="AQ8" s="123">
        <v>0</v>
      </c>
      <c r="AR8" s="123">
        <v>0</v>
      </c>
      <c r="AS8" s="123">
        <v>0</v>
      </c>
      <c r="AT8" s="123">
        <v>0</v>
      </c>
      <c r="AU8" s="123">
        <v>0</v>
      </c>
      <c r="AV8" s="123">
        <v>0</v>
      </c>
      <c r="AW8" s="123">
        <v>0</v>
      </c>
      <c r="AX8" s="123">
        <v>0</v>
      </c>
      <c r="AY8" s="123">
        <v>0</v>
      </c>
      <c r="AZ8" s="123">
        <v>0</v>
      </c>
      <c r="BA8" s="123">
        <v>0</v>
      </c>
      <c r="BB8" s="123">
        <v>0</v>
      </c>
      <c r="BC8" s="123">
        <v>0</v>
      </c>
      <c r="BD8" s="123">
        <v>0</v>
      </c>
      <c r="BE8" s="123">
        <v>0</v>
      </c>
      <c r="BF8" s="123">
        <v>0</v>
      </c>
      <c r="BG8" s="123">
        <v>0</v>
      </c>
      <c r="BH8" s="123">
        <v>0</v>
      </c>
      <c r="BI8" s="123">
        <v>0</v>
      </c>
      <c r="BJ8" s="123">
        <v>0</v>
      </c>
      <c r="BK8" s="123">
        <v>0</v>
      </c>
      <c r="BL8" s="123">
        <v>0</v>
      </c>
      <c r="BM8" s="123">
        <v>0</v>
      </c>
      <c r="BN8" s="123">
        <v>0</v>
      </c>
      <c r="BO8" s="123">
        <v>0</v>
      </c>
      <c r="BP8" s="123">
        <v>0</v>
      </c>
      <c r="BQ8" s="245">
        <f t="shared" si="0"/>
        <v>0</v>
      </c>
      <c r="BR8" s="120" t="s">
        <v>248</v>
      </c>
      <c r="BS8" s="217"/>
      <c r="BT8" s="217"/>
      <c r="BU8" s="124"/>
    </row>
    <row r="9" spans="1:80" x14ac:dyDescent="0.35">
      <c r="A9" s="121" t="s">
        <v>207</v>
      </c>
      <c r="B9" s="122">
        <v>0</v>
      </c>
      <c r="C9" s="122">
        <v>0</v>
      </c>
      <c r="D9" s="122">
        <v>0</v>
      </c>
      <c r="E9" s="122">
        <v>0</v>
      </c>
      <c r="F9" s="122">
        <v>0</v>
      </c>
      <c r="G9" s="122">
        <v>80</v>
      </c>
      <c r="H9" s="122">
        <v>0</v>
      </c>
      <c r="I9" s="123">
        <v>0</v>
      </c>
      <c r="J9" s="123">
        <v>0</v>
      </c>
      <c r="K9" s="123">
        <v>840</v>
      </c>
      <c r="L9" s="123">
        <v>2823</v>
      </c>
      <c r="M9" s="123">
        <v>5121</v>
      </c>
      <c r="N9" s="123">
        <v>0</v>
      </c>
      <c r="O9" s="123">
        <v>1983.5</v>
      </c>
      <c r="P9" s="123">
        <v>2479.75</v>
      </c>
      <c r="Q9" s="123">
        <v>3871.25</v>
      </c>
      <c r="R9" s="123">
        <v>1464</v>
      </c>
      <c r="S9" s="123">
        <v>3722</v>
      </c>
      <c r="T9" s="123">
        <v>2776</v>
      </c>
      <c r="U9" s="123">
        <v>1512</v>
      </c>
      <c r="V9" s="123">
        <v>2160</v>
      </c>
      <c r="W9" s="123">
        <v>2888</v>
      </c>
      <c r="X9" s="123">
        <v>2728</v>
      </c>
      <c r="Y9" s="123">
        <v>1744</v>
      </c>
      <c r="Z9" s="123">
        <v>1496</v>
      </c>
      <c r="AA9" s="123">
        <v>40</v>
      </c>
      <c r="AB9" s="123">
        <v>3546.25</v>
      </c>
      <c r="AC9" s="123">
        <v>1440</v>
      </c>
      <c r="AD9" s="123">
        <v>80</v>
      </c>
      <c r="AE9" s="123">
        <v>698</v>
      </c>
      <c r="AF9" s="123">
        <v>320</v>
      </c>
      <c r="AG9" s="123">
        <v>0</v>
      </c>
      <c r="AH9" s="123">
        <v>120</v>
      </c>
      <c r="AI9" s="123">
        <v>32</v>
      </c>
      <c r="AJ9" s="123">
        <v>0</v>
      </c>
      <c r="AK9" s="123">
        <v>8</v>
      </c>
      <c r="AL9" s="123">
        <v>0</v>
      </c>
      <c r="AM9" s="123">
        <v>360</v>
      </c>
      <c r="AN9" s="123">
        <v>536</v>
      </c>
      <c r="AO9" s="123">
        <v>1656</v>
      </c>
      <c r="AP9" s="123">
        <v>1232</v>
      </c>
      <c r="AQ9" s="123">
        <v>3135.75</v>
      </c>
      <c r="AR9" s="123">
        <v>4536</v>
      </c>
      <c r="AS9" s="123">
        <v>2736</v>
      </c>
      <c r="AT9" s="123">
        <v>2176</v>
      </c>
      <c r="AU9" s="123">
        <v>2736</v>
      </c>
      <c r="AV9" s="123">
        <v>552</v>
      </c>
      <c r="AW9" s="123">
        <v>576</v>
      </c>
      <c r="AX9" s="123">
        <v>800</v>
      </c>
      <c r="AY9" s="123">
        <v>128</v>
      </c>
      <c r="AZ9" s="123">
        <v>1184</v>
      </c>
      <c r="BA9" s="123">
        <v>2704</v>
      </c>
      <c r="BB9" s="123">
        <v>1672</v>
      </c>
      <c r="BC9" s="123">
        <v>2128</v>
      </c>
      <c r="BD9" s="123">
        <v>2696</v>
      </c>
      <c r="BE9" s="123">
        <v>776</v>
      </c>
      <c r="BF9" s="123">
        <v>1029.75</v>
      </c>
      <c r="BG9" s="123">
        <v>728</v>
      </c>
      <c r="BH9" s="123">
        <v>1929.5</v>
      </c>
      <c r="BI9" s="123">
        <v>1952</v>
      </c>
      <c r="BJ9" s="123">
        <v>1544</v>
      </c>
      <c r="BK9" s="123">
        <v>1431.75</v>
      </c>
      <c r="BL9" s="123">
        <v>256</v>
      </c>
      <c r="BM9" s="123">
        <v>1624</v>
      </c>
      <c r="BN9" s="123">
        <v>400</v>
      </c>
      <c r="BO9" s="123">
        <v>360</v>
      </c>
      <c r="BP9" s="123">
        <v>616</v>
      </c>
      <c r="BQ9" s="245">
        <f t="shared" si="0"/>
        <v>256</v>
      </c>
      <c r="BR9" s="120" t="s">
        <v>248</v>
      </c>
      <c r="BS9" s="217"/>
      <c r="BT9" s="217"/>
      <c r="BU9" s="124"/>
      <c r="BW9" s="221"/>
    </row>
    <row r="10" spans="1:80" x14ac:dyDescent="0.35">
      <c r="A10" s="121" t="s">
        <v>231</v>
      </c>
      <c r="B10" s="122"/>
      <c r="C10" s="122"/>
      <c r="D10" s="122"/>
      <c r="E10" s="122">
        <v>0</v>
      </c>
      <c r="F10" s="122">
        <v>0</v>
      </c>
      <c r="G10" s="122">
        <v>0</v>
      </c>
      <c r="H10" s="122">
        <v>0</v>
      </c>
      <c r="I10" s="123">
        <v>0</v>
      </c>
      <c r="J10" s="123">
        <v>0</v>
      </c>
      <c r="K10" s="123">
        <v>3163</v>
      </c>
      <c r="L10" s="123">
        <v>0</v>
      </c>
      <c r="M10" s="123">
        <v>0</v>
      </c>
      <c r="N10" s="123">
        <v>4312</v>
      </c>
      <c r="O10" s="123">
        <v>0</v>
      </c>
      <c r="P10" s="123">
        <v>0</v>
      </c>
      <c r="Q10" s="123">
        <v>0</v>
      </c>
      <c r="R10" s="123">
        <v>0</v>
      </c>
      <c r="S10" s="123">
        <v>0</v>
      </c>
      <c r="T10" s="123">
        <v>0</v>
      </c>
      <c r="U10" s="123">
        <v>0</v>
      </c>
      <c r="V10" s="123">
        <v>0</v>
      </c>
      <c r="W10" s="123">
        <v>165</v>
      </c>
      <c r="X10" s="123">
        <v>0</v>
      </c>
      <c r="Y10" s="123">
        <v>0</v>
      </c>
      <c r="Z10" s="123">
        <v>0</v>
      </c>
      <c r="AA10" s="123">
        <v>0</v>
      </c>
      <c r="AB10" s="123">
        <v>0</v>
      </c>
      <c r="AC10" s="123">
        <v>0</v>
      </c>
      <c r="AD10" s="123">
        <v>0</v>
      </c>
      <c r="AE10" s="123">
        <v>0</v>
      </c>
      <c r="AF10" s="123">
        <v>0</v>
      </c>
      <c r="AG10" s="123">
        <v>0</v>
      </c>
      <c r="AH10" s="123">
        <v>0</v>
      </c>
      <c r="AI10" s="123">
        <v>0</v>
      </c>
      <c r="AJ10" s="123">
        <v>0</v>
      </c>
      <c r="AK10" s="123">
        <v>0</v>
      </c>
      <c r="AL10" s="123">
        <v>0</v>
      </c>
      <c r="AM10" s="123">
        <v>0</v>
      </c>
      <c r="AN10" s="123">
        <v>0</v>
      </c>
      <c r="AO10" s="123">
        <v>0</v>
      </c>
      <c r="AP10" s="123">
        <v>8</v>
      </c>
      <c r="AQ10" s="123">
        <v>12</v>
      </c>
      <c r="AR10" s="123">
        <v>0</v>
      </c>
      <c r="AS10" s="123">
        <v>0</v>
      </c>
      <c r="AT10" s="123">
        <v>0</v>
      </c>
      <c r="AU10" s="123">
        <v>0</v>
      </c>
      <c r="AV10" s="123">
        <v>0</v>
      </c>
      <c r="AW10" s="123">
        <v>0</v>
      </c>
      <c r="AX10" s="123">
        <v>0</v>
      </c>
      <c r="AY10" s="123">
        <v>0</v>
      </c>
      <c r="AZ10" s="123">
        <v>0</v>
      </c>
      <c r="BA10" s="123">
        <v>0</v>
      </c>
      <c r="BB10" s="123">
        <v>0</v>
      </c>
      <c r="BC10" s="123">
        <v>0</v>
      </c>
      <c r="BD10" s="123">
        <v>0</v>
      </c>
      <c r="BE10" s="123">
        <v>0</v>
      </c>
      <c r="BF10" s="123">
        <v>0</v>
      </c>
      <c r="BG10" s="123">
        <v>0</v>
      </c>
      <c r="BH10" s="123">
        <v>0</v>
      </c>
      <c r="BI10" s="123">
        <v>0</v>
      </c>
      <c r="BJ10" s="123">
        <v>0</v>
      </c>
      <c r="BK10" s="123">
        <v>0</v>
      </c>
      <c r="BL10" s="123">
        <v>219.75</v>
      </c>
      <c r="BM10" s="123">
        <v>0</v>
      </c>
      <c r="BN10" s="123">
        <v>0</v>
      </c>
      <c r="BO10" s="123">
        <v>0</v>
      </c>
      <c r="BP10" s="123">
        <v>0</v>
      </c>
      <c r="BQ10" s="245">
        <f t="shared" si="0"/>
        <v>0</v>
      </c>
      <c r="BR10" s="120" t="s">
        <v>248</v>
      </c>
      <c r="BS10" s="217"/>
      <c r="BT10" s="217"/>
      <c r="BU10" s="124"/>
    </row>
    <row r="11" spans="1:80" x14ac:dyDescent="0.35">
      <c r="A11" s="121" t="s">
        <v>208</v>
      </c>
      <c r="B11" s="122"/>
      <c r="C11" s="122">
        <v>0</v>
      </c>
      <c r="D11" s="122">
        <v>0</v>
      </c>
      <c r="E11" s="122">
        <v>0</v>
      </c>
      <c r="F11" s="122">
        <v>0</v>
      </c>
      <c r="G11" s="122">
        <v>0</v>
      </c>
      <c r="H11" s="122">
        <v>0</v>
      </c>
      <c r="I11" s="123">
        <v>0</v>
      </c>
      <c r="J11" s="123">
        <v>0</v>
      </c>
      <c r="K11" s="123">
        <v>20</v>
      </c>
      <c r="L11" s="123">
        <v>0</v>
      </c>
      <c r="M11" s="123">
        <v>0</v>
      </c>
      <c r="N11" s="123">
        <v>0</v>
      </c>
      <c r="O11" s="123">
        <v>0</v>
      </c>
      <c r="P11" s="123">
        <v>0</v>
      </c>
      <c r="Q11" s="123">
        <v>0</v>
      </c>
      <c r="R11" s="123">
        <v>0</v>
      </c>
      <c r="S11" s="123">
        <v>0</v>
      </c>
      <c r="T11" s="123">
        <v>0</v>
      </c>
      <c r="U11" s="123">
        <v>0</v>
      </c>
      <c r="V11" s="123">
        <v>0</v>
      </c>
      <c r="W11" s="123">
        <v>88</v>
      </c>
      <c r="X11" s="123">
        <v>0</v>
      </c>
      <c r="Y11" s="123">
        <v>0</v>
      </c>
      <c r="Z11" s="123">
        <v>0</v>
      </c>
      <c r="AA11" s="123">
        <v>0</v>
      </c>
      <c r="AB11" s="123">
        <v>0</v>
      </c>
      <c r="AC11" s="123">
        <v>0</v>
      </c>
      <c r="AD11" s="123">
        <v>0</v>
      </c>
      <c r="AE11" s="123">
        <v>0</v>
      </c>
      <c r="AF11" s="123">
        <v>0</v>
      </c>
      <c r="AG11" s="123">
        <v>0</v>
      </c>
      <c r="AH11" s="123">
        <v>0</v>
      </c>
      <c r="AI11" s="123">
        <v>0</v>
      </c>
      <c r="AJ11" s="123">
        <v>0</v>
      </c>
      <c r="AK11" s="123">
        <v>0</v>
      </c>
      <c r="AL11" s="123">
        <v>0</v>
      </c>
      <c r="AM11" s="123">
        <v>0</v>
      </c>
      <c r="AN11" s="123">
        <v>0</v>
      </c>
      <c r="AO11" s="123">
        <v>0</v>
      </c>
      <c r="AP11" s="123">
        <v>0</v>
      </c>
      <c r="AQ11" s="123">
        <v>0</v>
      </c>
      <c r="AR11" s="123">
        <v>0</v>
      </c>
      <c r="AS11" s="123">
        <v>0</v>
      </c>
      <c r="AT11" s="123">
        <v>0</v>
      </c>
      <c r="AU11" s="123">
        <v>0</v>
      </c>
      <c r="AV11" s="123">
        <v>0</v>
      </c>
      <c r="AW11" s="123">
        <v>0</v>
      </c>
      <c r="AX11" s="123">
        <v>0</v>
      </c>
      <c r="AY11" s="123">
        <v>0</v>
      </c>
      <c r="AZ11" s="123">
        <v>0</v>
      </c>
      <c r="BA11" s="123">
        <v>0</v>
      </c>
      <c r="BB11" s="123">
        <v>0</v>
      </c>
      <c r="BC11" s="123">
        <v>0</v>
      </c>
      <c r="BD11" s="123">
        <v>0</v>
      </c>
      <c r="BE11" s="123">
        <v>0</v>
      </c>
      <c r="BF11" s="123">
        <v>0</v>
      </c>
      <c r="BG11" s="123">
        <v>0</v>
      </c>
      <c r="BH11" s="123">
        <v>0</v>
      </c>
      <c r="BI11" s="123">
        <v>0</v>
      </c>
      <c r="BJ11" s="123">
        <v>0</v>
      </c>
      <c r="BK11" s="123">
        <v>0</v>
      </c>
      <c r="BL11" s="123">
        <v>120</v>
      </c>
      <c r="BM11" s="123">
        <v>0</v>
      </c>
      <c r="BN11" s="123">
        <v>0</v>
      </c>
      <c r="BO11" s="123">
        <v>0</v>
      </c>
      <c r="BP11" s="123">
        <v>0</v>
      </c>
      <c r="BQ11" s="245">
        <f t="shared" si="0"/>
        <v>0</v>
      </c>
      <c r="BR11" s="120" t="s">
        <v>248</v>
      </c>
      <c r="BS11" s="217"/>
      <c r="BT11" s="217"/>
      <c r="BU11" s="124"/>
    </row>
    <row r="12" spans="1:80" x14ac:dyDescent="0.35">
      <c r="A12" s="121" t="s">
        <v>17</v>
      </c>
      <c r="B12" s="122">
        <v>0</v>
      </c>
      <c r="C12" s="122">
        <v>0</v>
      </c>
      <c r="D12" s="122">
        <v>0</v>
      </c>
      <c r="E12" s="122">
        <v>36</v>
      </c>
      <c r="F12" s="122">
        <v>0</v>
      </c>
      <c r="G12" s="122">
        <v>0</v>
      </c>
      <c r="H12" s="122">
        <v>0</v>
      </c>
      <c r="I12" s="123">
        <v>0</v>
      </c>
      <c r="J12" s="123">
        <v>0</v>
      </c>
      <c r="K12" s="123">
        <v>0</v>
      </c>
      <c r="L12" s="123">
        <v>0</v>
      </c>
      <c r="M12" s="123">
        <v>0</v>
      </c>
      <c r="N12" s="123">
        <v>0</v>
      </c>
      <c r="O12" s="123">
        <v>0</v>
      </c>
      <c r="P12" s="123">
        <v>0</v>
      </c>
      <c r="Q12" s="123">
        <v>36</v>
      </c>
      <c r="R12" s="123">
        <v>55.75</v>
      </c>
      <c r="S12" s="123">
        <v>0</v>
      </c>
      <c r="T12" s="123">
        <v>0</v>
      </c>
      <c r="U12" s="123">
        <v>0</v>
      </c>
      <c r="V12" s="123">
        <v>0</v>
      </c>
      <c r="W12" s="123">
        <v>0</v>
      </c>
      <c r="X12" s="123">
        <v>0</v>
      </c>
      <c r="Y12" s="123">
        <v>0</v>
      </c>
      <c r="Z12" s="123">
        <v>0</v>
      </c>
      <c r="AA12" s="123">
        <v>0</v>
      </c>
      <c r="AB12" s="123">
        <v>0</v>
      </c>
      <c r="AC12" s="123">
        <v>0</v>
      </c>
      <c r="AD12" s="123">
        <v>0</v>
      </c>
      <c r="AE12" s="123">
        <v>0</v>
      </c>
      <c r="AF12" s="123">
        <v>0</v>
      </c>
      <c r="AG12" s="123">
        <v>0</v>
      </c>
      <c r="AH12" s="123">
        <v>0</v>
      </c>
      <c r="AI12" s="123">
        <v>0</v>
      </c>
      <c r="AJ12" s="123">
        <v>0</v>
      </c>
      <c r="AK12" s="123">
        <v>0</v>
      </c>
      <c r="AL12" s="123">
        <v>0</v>
      </c>
      <c r="AM12" s="123">
        <v>0</v>
      </c>
      <c r="AN12" s="123">
        <v>0</v>
      </c>
      <c r="AO12" s="123">
        <v>0</v>
      </c>
      <c r="AP12" s="123">
        <v>0</v>
      </c>
      <c r="AQ12" s="123">
        <v>0</v>
      </c>
      <c r="AR12" s="123">
        <v>0</v>
      </c>
      <c r="AS12" s="123">
        <v>28</v>
      </c>
      <c r="AT12" s="123">
        <v>4</v>
      </c>
      <c r="AU12" s="123">
        <v>0</v>
      </c>
      <c r="AV12" s="123">
        <v>0</v>
      </c>
      <c r="AW12" s="123">
        <v>0</v>
      </c>
      <c r="AX12" s="123">
        <v>0</v>
      </c>
      <c r="AY12" s="123">
        <v>0</v>
      </c>
      <c r="AZ12" s="123">
        <v>0</v>
      </c>
      <c r="BA12" s="123">
        <v>3.5</v>
      </c>
      <c r="BB12" s="123">
        <v>0</v>
      </c>
      <c r="BC12" s="123">
        <v>0</v>
      </c>
      <c r="BD12" s="123">
        <v>0</v>
      </c>
      <c r="BE12" s="123">
        <v>0</v>
      </c>
      <c r="BF12" s="123">
        <v>0</v>
      </c>
      <c r="BG12" s="123">
        <v>0</v>
      </c>
      <c r="BH12" s="123">
        <v>0</v>
      </c>
      <c r="BI12" s="123">
        <v>0</v>
      </c>
      <c r="BJ12" s="123">
        <v>0</v>
      </c>
      <c r="BK12" s="123">
        <v>0</v>
      </c>
      <c r="BL12" s="123">
        <v>0</v>
      </c>
      <c r="BM12" s="123">
        <v>0</v>
      </c>
      <c r="BN12" s="123">
        <v>0</v>
      </c>
      <c r="BO12" s="123">
        <v>0</v>
      </c>
      <c r="BP12" s="123">
        <v>0</v>
      </c>
      <c r="BQ12" s="245">
        <f t="shared" si="0"/>
        <v>0</v>
      </c>
      <c r="BR12" s="120" t="s">
        <v>248</v>
      </c>
      <c r="BS12" s="217"/>
      <c r="BT12" s="217"/>
      <c r="BU12" s="124"/>
    </row>
    <row r="13" spans="1:80" x14ac:dyDescent="0.35">
      <c r="A13" s="129" t="s">
        <v>18</v>
      </c>
      <c r="B13" s="122">
        <v>0</v>
      </c>
      <c r="C13" s="122">
        <v>0</v>
      </c>
      <c r="D13" s="122">
        <v>0</v>
      </c>
      <c r="E13" s="122">
        <v>0</v>
      </c>
      <c r="F13" s="122">
        <v>0</v>
      </c>
      <c r="G13" s="122">
        <v>0</v>
      </c>
      <c r="H13" s="122">
        <v>0</v>
      </c>
      <c r="I13" s="123">
        <v>0</v>
      </c>
      <c r="J13" s="123">
        <v>0</v>
      </c>
      <c r="K13" s="123">
        <v>0</v>
      </c>
      <c r="L13" s="123">
        <v>1119.0884000000001</v>
      </c>
      <c r="M13" s="123">
        <v>1710.5050000000001</v>
      </c>
      <c r="N13" s="123">
        <v>1913.9076000000002</v>
      </c>
      <c r="O13" s="123">
        <v>1516.7451000000001</v>
      </c>
      <c r="P13" s="123">
        <v>779.95410000000004</v>
      </c>
      <c r="Q13" s="123">
        <v>1583.9234999999999</v>
      </c>
      <c r="R13" s="123">
        <v>1107.1927000000003</v>
      </c>
      <c r="S13" s="123">
        <v>1424.0046000000007</v>
      </c>
      <c r="T13" s="123">
        <v>1655.4006000000002</v>
      </c>
      <c r="U13" s="123">
        <v>1382.6038000000001</v>
      </c>
      <c r="V13" s="123">
        <v>1441.1435000000001</v>
      </c>
      <c r="W13" s="123">
        <v>1481.6849000000002</v>
      </c>
      <c r="X13" s="123">
        <v>1525.0590000000002</v>
      </c>
      <c r="Y13" s="123">
        <v>1683.6702</v>
      </c>
      <c r="Z13" s="123">
        <v>1628.5328</v>
      </c>
      <c r="AA13" s="123">
        <v>592.25</v>
      </c>
      <c r="AB13" s="123">
        <v>1357.0826999999999</v>
      </c>
      <c r="AC13" s="123">
        <v>1652.9312000000002</v>
      </c>
      <c r="AD13" s="123">
        <v>849.16650000000004</v>
      </c>
      <c r="AE13" s="123">
        <v>871.08320000000003</v>
      </c>
      <c r="AF13" s="123">
        <v>1114.4166</v>
      </c>
      <c r="AG13" s="123">
        <v>724.87329999999997</v>
      </c>
      <c r="AH13" s="123">
        <v>905.64550000000008</v>
      </c>
      <c r="AI13" s="123">
        <v>620.54150000000004</v>
      </c>
      <c r="AJ13" s="123">
        <v>535.35400000000004</v>
      </c>
      <c r="AK13" s="123">
        <v>304.87480000000005</v>
      </c>
      <c r="AL13" s="123">
        <v>161.3124</v>
      </c>
      <c r="AM13" s="123">
        <v>180.0249</v>
      </c>
      <c r="AN13" s="123">
        <v>177</v>
      </c>
      <c r="AO13" s="123">
        <v>652.98889999999994</v>
      </c>
      <c r="AP13" s="123">
        <v>679.37619999999993</v>
      </c>
      <c r="AQ13" s="123">
        <v>1275.2784000000001</v>
      </c>
      <c r="AR13" s="123">
        <v>1337.5396000000001</v>
      </c>
      <c r="AS13" s="123">
        <v>1376.8538000000001</v>
      </c>
      <c r="AT13" s="123">
        <v>1509.0413000000001</v>
      </c>
      <c r="AU13" s="123">
        <v>1061.8181000000002</v>
      </c>
      <c r="AV13" s="123">
        <v>1189.9991000000002</v>
      </c>
      <c r="AW13" s="123">
        <v>1003.7081000000001</v>
      </c>
      <c r="AX13" s="123">
        <v>1157.7504000000001</v>
      </c>
      <c r="AY13" s="123">
        <v>605.53710000000001</v>
      </c>
      <c r="AZ13" s="123">
        <v>769.45810000000006</v>
      </c>
      <c r="BA13" s="123">
        <v>1258.6248000000001</v>
      </c>
      <c r="BB13" s="123">
        <v>1127.9580000000001</v>
      </c>
      <c r="BC13" s="123">
        <v>1329.3197</v>
      </c>
      <c r="BD13" s="123">
        <v>1342.0620000000001</v>
      </c>
      <c r="BE13" s="123">
        <v>1428.7357000000002</v>
      </c>
      <c r="BF13" s="123">
        <v>1313.3953000000001</v>
      </c>
      <c r="BG13" s="123">
        <v>941.45800000000008</v>
      </c>
      <c r="BH13" s="123">
        <v>1520.8714000000002</v>
      </c>
      <c r="BI13" s="123">
        <v>1381.9161000000001</v>
      </c>
      <c r="BJ13" s="123">
        <v>1951.6180000000004</v>
      </c>
      <c r="BK13" s="123">
        <v>1644.0825</v>
      </c>
      <c r="BL13" s="123">
        <v>972.24329999999998</v>
      </c>
      <c r="BM13" s="123">
        <v>2023.9369000000002</v>
      </c>
      <c r="BN13" s="123">
        <v>1330.2665</v>
      </c>
      <c r="BO13" s="123">
        <v>2197.2666000000004</v>
      </c>
      <c r="BP13" s="123">
        <v>2190.3683000000001</v>
      </c>
      <c r="BQ13" s="245">
        <f t="shared" si="0"/>
        <v>-6.8983000000002903</v>
      </c>
      <c r="BR13" s="120" t="s">
        <v>248</v>
      </c>
      <c r="BS13" s="217"/>
      <c r="BT13" s="217"/>
      <c r="BU13" s="124"/>
    </row>
    <row r="14" spans="1:80" x14ac:dyDescent="0.35">
      <c r="A14" s="129" t="s">
        <v>19</v>
      </c>
      <c r="B14" s="122">
        <v>171</v>
      </c>
      <c r="C14" s="122">
        <v>97</v>
      </c>
      <c r="D14" s="122">
        <v>379</v>
      </c>
      <c r="E14" s="122">
        <v>212</v>
      </c>
      <c r="F14" s="122">
        <v>197</v>
      </c>
      <c r="G14" s="122">
        <v>271</v>
      </c>
      <c r="H14" s="122">
        <v>335</v>
      </c>
      <c r="I14" s="123">
        <v>319</v>
      </c>
      <c r="J14" s="123">
        <v>275</v>
      </c>
      <c r="K14" s="123">
        <v>918</v>
      </c>
      <c r="L14" s="123">
        <v>1251</v>
      </c>
      <c r="M14" s="123">
        <v>1845</v>
      </c>
      <c r="N14" s="123">
        <v>1441</v>
      </c>
      <c r="O14" s="123">
        <v>689</v>
      </c>
      <c r="P14" s="123">
        <v>1172</v>
      </c>
      <c r="Q14" s="123">
        <v>1670</v>
      </c>
      <c r="R14" s="123">
        <v>968</v>
      </c>
      <c r="S14" s="123">
        <v>1233</v>
      </c>
      <c r="T14" s="123">
        <v>1369</v>
      </c>
      <c r="U14" s="123">
        <v>684</v>
      </c>
      <c r="V14" s="123">
        <v>1136</v>
      </c>
      <c r="W14" s="123">
        <v>1427</v>
      </c>
      <c r="X14" s="123">
        <v>1293</v>
      </c>
      <c r="Y14" s="123">
        <v>867</v>
      </c>
      <c r="Z14" s="123">
        <v>649</v>
      </c>
      <c r="AA14" s="123">
        <v>27</v>
      </c>
      <c r="AB14" s="123">
        <v>1339</v>
      </c>
      <c r="AC14" s="123">
        <v>782</v>
      </c>
      <c r="AD14" s="123">
        <v>85</v>
      </c>
      <c r="AE14" s="123">
        <v>324</v>
      </c>
      <c r="AF14" s="123">
        <v>262</v>
      </c>
      <c r="AG14" s="123">
        <v>5</v>
      </c>
      <c r="AH14" s="123">
        <v>71</v>
      </c>
      <c r="AI14" s="123">
        <v>34</v>
      </c>
      <c r="AJ14" s="123">
        <v>3</v>
      </c>
      <c r="AK14" s="123">
        <v>4</v>
      </c>
      <c r="AL14" s="123">
        <v>5</v>
      </c>
      <c r="AM14" s="123">
        <v>214</v>
      </c>
      <c r="AN14" s="123">
        <v>466</v>
      </c>
      <c r="AO14" s="123">
        <v>922</v>
      </c>
      <c r="AP14" s="123">
        <v>734</v>
      </c>
      <c r="AQ14" s="123">
        <v>1443</v>
      </c>
      <c r="AR14" s="123">
        <v>2056</v>
      </c>
      <c r="AS14" s="123">
        <v>1203</v>
      </c>
      <c r="AT14" s="123">
        <v>949</v>
      </c>
      <c r="AU14" s="123">
        <v>1310</v>
      </c>
      <c r="AV14" s="123">
        <v>229</v>
      </c>
      <c r="AW14" s="123">
        <v>290</v>
      </c>
      <c r="AX14" s="123">
        <v>386</v>
      </c>
      <c r="AY14" s="123">
        <v>33</v>
      </c>
      <c r="AZ14" s="123">
        <v>607</v>
      </c>
      <c r="BA14" s="123">
        <v>1099</v>
      </c>
      <c r="BB14" s="123">
        <v>645</v>
      </c>
      <c r="BC14" s="123">
        <v>860</v>
      </c>
      <c r="BD14" s="123">
        <v>1053</v>
      </c>
      <c r="BE14" s="123">
        <v>251</v>
      </c>
      <c r="BF14" s="123">
        <v>374</v>
      </c>
      <c r="BG14" s="123">
        <v>301</v>
      </c>
      <c r="BH14" s="123">
        <v>687</v>
      </c>
      <c r="BI14" s="123">
        <v>776</v>
      </c>
      <c r="BJ14" s="123">
        <v>555</v>
      </c>
      <c r="BK14" s="123">
        <v>462</v>
      </c>
      <c r="BL14" s="123">
        <v>160</v>
      </c>
      <c r="BM14" s="123">
        <v>568</v>
      </c>
      <c r="BN14" s="123">
        <v>175</v>
      </c>
      <c r="BO14" s="123">
        <v>189</v>
      </c>
      <c r="BP14" s="123">
        <v>363</v>
      </c>
      <c r="BQ14" s="245">
        <f t="shared" si="0"/>
        <v>174</v>
      </c>
      <c r="BR14" s="120" t="s">
        <v>249</v>
      </c>
      <c r="BS14" s="217"/>
      <c r="BT14" s="217"/>
      <c r="BU14" s="124"/>
    </row>
    <row r="15" spans="1:80" x14ac:dyDescent="0.35">
      <c r="A15" s="129" t="s">
        <v>20</v>
      </c>
      <c r="B15" s="122">
        <v>0</v>
      </c>
      <c r="C15" s="122">
        <v>0</v>
      </c>
      <c r="D15" s="122">
        <v>0</v>
      </c>
      <c r="E15" s="122">
        <v>0</v>
      </c>
      <c r="F15" s="122">
        <v>0</v>
      </c>
      <c r="G15" s="122">
        <v>0</v>
      </c>
      <c r="H15" s="122">
        <v>0</v>
      </c>
      <c r="I15" s="123">
        <v>0</v>
      </c>
      <c r="J15" s="123">
        <v>0</v>
      </c>
      <c r="K15" s="123">
        <v>0</v>
      </c>
      <c r="L15" s="123">
        <v>0</v>
      </c>
      <c r="M15" s="123">
        <v>0</v>
      </c>
      <c r="N15" s="123">
        <v>0</v>
      </c>
      <c r="O15" s="123">
        <v>0</v>
      </c>
      <c r="P15" s="123">
        <v>0</v>
      </c>
      <c r="Q15" s="123">
        <v>0</v>
      </c>
      <c r="R15" s="123">
        <v>0</v>
      </c>
      <c r="S15" s="123">
        <v>0</v>
      </c>
      <c r="T15" s="123">
        <v>0</v>
      </c>
      <c r="U15" s="123">
        <v>0</v>
      </c>
      <c r="V15" s="123">
        <v>0</v>
      </c>
      <c r="W15" s="123">
        <v>0</v>
      </c>
      <c r="X15" s="123">
        <v>0</v>
      </c>
      <c r="Y15" s="123">
        <v>0</v>
      </c>
      <c r="Z15" s="123">
        <v>0</v>
      </c>
      <c r="AA15" s="123">
        <v>0</v>
      </c>
      <c r="AB15" s="123">
        <v>0</v>
      </c>
      <c r="AC15" s="123">
        <v>0</v>
      </c>
      <c r="AD15" s="123">
        <v>0</v>
      </c>
      <c r="AE15" s="123">
        <v>0</v>
      </c>
      <c r="AF15" s="123">
        <v>0</v>
      </c>
      <c r="AG15" s="123">
        <v>0</v>
      </c>
      <c r="AH15" s="123">
        <v>0</v>
      </c>
      <c r="AI15" s="123">
        <v>0</v>
      </c>
      <c r="AJ15" s="123">
        <v>0</v>
      </c>
      <c r="AK15" s="123">
        <v>0</v>
      </c>
      <c r="AL15" s="123">
        <v>0</v>
      </c>
      <c r="AM15" s="123">
        <v>0</v>
      </c>
      <c r="AN15" s="123">
        <v>0</v>
      </c>
      <c r="AO15" s="123">
        <v>0</v>
      </c>
      <c r="AP15" s="123">
        <v>0</v>
      </c>
      <c r="AQ15" s="123">
        <v>0</v>
      </c>
      <c r="AR15" s="123">
        <v>0</v>
      </c>
      <c r="AS15" s="123">
        <v>0</v>
      </c>
      <c r="AT15" s="123">
        <v>0</v>
      </c>
      <c r="AU15" s="123">
        <v>0</v>
      </c>
      <c r="AV15" s="123">
        <v>0</v>
      </c>
      <c r="AW15" s="123">
        <v>0</v>
      </c>
      <c r="AX15" s="123">
        <v>0</v>
      </c>
      <c r="AY15" s="123">
        <v>0</v>
      </c>
      <c r="AZ15" s="123">
        <v>0</v>
      </c>
      <c r="BA15" s="123">
        <v>0</v>
      </c>
      <c r="BB15" s="123">
        <v>0</v>
      </c>
      <c r="BC15" s="123">
        <v>0</v>
      </c>
      <c r="BD15" s="123">
        <v>0</v>
      </c>
      <c r="BE15" s="123">
        <v>0</v>
      </c>
      <c r="BF15" s="123">
        <v>0</v>
      </c>
      <c r="BG15" s="123">
        <v>0</v>
      </c>
      <c r="BH15" s="123">
        <v>0</v>
      </c>
      <c r="BI15" s="123">
        <v>0</v>
      </c>
      <c r="BJ15" s="123">
        <v>0</v>
      </c>
      <c r="BK15" s="123">
        <v>0</v>
      </c>
      <c r="BL15" s="123">
        <v>0</v>
      </c>
      <c r="BM15" s="123">
        <v>0</v>
      </c>
      <c r="BN15" s="123">
        <v>0</v>
      </c>
      <c r="BO15" s="123">
        <v>0</v>
      </c>
      <c r="BP15" s="123">
        <v>0</v>
      </c>
      <c r="BQ15" s="245">
        <f t="shared" si="0"/>
        <v>0</v>
      </c>
      <c r="BR15" s="120" t="s">
        <v>248</v>
      </c>
      <c r="BS15" s="217"/>
      <c r="BT15" s="217"/>
      <c r="BU15" s="124"/>
    </row>
    <row r="16" spans="1:80" x14ac:dyDescent="0.35">
      <c r="A16" s="130" t="s">
        <v>196</v>
      </c>
      <c r="B16" s="131">
        <v>992413452.18600035</v>
      </c>
      <c r="C16" s="131">
        <v>1046672547.5519005</v>
      </c>
      <c r="D16" s="131">
        <v>928255159.09699988</v>
      </c>
      <c r="E16" s="131">
        <v>1178059869.4127994</v>
      </c>
      <c r="F16" s="131">
        <v>1261911858.5398018</v>
      </c>
      <c r="G16" s="131">
        <v>1339180953.7942014</v>
      </c>
      <c r="H16" s="131">
        <v>1316671685.1349008</v>
      </c>
      <c r="I16" s="132">
        <v>1216449990.0934002</v>
      </c>
      <c r="J16" s="132">
        <v>1046748028.8463</v>
      </c>
      <c r="K16" s="132">
        <v>1084441586.5386002</v>
      </c>
      <c r="L16" s="132">
        <v>1172016045.1105011</v>
      </c>
      <c r="M16" s="132">
        <v>1322230765.5101001</v>
      </c>
      <c r="N16" s="132">
        <v>1416730475.4014006</v>
      </c>
      <c r="O16" s="132">
        <v>1394218532.2999008</v>
      </c>
      <c r="P16" s="132">
        <v>1319297496.0482972</v>
      </c>
      <c r="Q16" s="132">
        <v>1404263913.3347991</v>
      </c>
      <c r="R16" s="132">
        <v>1430448156.4633989</v>
      </c>
      <c r="S16" s="132">
        <v>1275987569.0977957</v>
      </c>
      <c r="T16" s="132">
        <v>1367639046.5929003</v>
      </c>
      <c r="U16" s="132">
        <v>1332546001.7123001</v>
      </c>
      <c r="V16" s="132">
        <v>1348091147.8591993</v>
      </c>
      <c r="W16" s="132">
        <v>1416072211.4578004</v>
      </c>
      <c r="X16" s="132">
        <v>1365218172.5114005</v>
      </c>
      <c r="Y16" s="132">
        <v>1331517552.5544994</v>
      </c>
      <c r="Z16" s="132">
        <v>1287412586.4159994</v>
      </c>
      <c r="AA16" s="132">
        <v>1201812359.7851975</v>
      </c>
      <c r="AB16" s="132">
        <v>1280136992.8594983</v>
      </c>
      <c r="AC16" s="132">
        <v>1285123375.8934994</v>
      </c>
      <c r="AD16" s="132">
        <v>1223198355.8836975</v>
      </c>
      <c r="AE16" s="132">
        <v>1115305003.9555969</v>
      </c>
      <c r="AF16" s="132">
        <v>1063936387.2113969</v>
      </c>
      <c r="AG16" s="132">
        <v>894469094.46029747</v>
      </c>
      <c r="AH16" s="132">
        <v>885399020.5027976</v>
      </c>
      <c r="AI16" s="132">
        <v>875175432.60709763</v>
      </c>
      <c r="AJ16" s="132">
        <v>716005236.3065989</v>
      </c>
      <c r="AK16" s="132">
        <v>381317301.45660007</v>
      </c>
      <c r="AL16" s="132">
        <v>297233451.43520015</v>
      </c>
      <c r="AM16" s="132">
        <v>282227220.14920014</v>
      </c>
      <c r="AN16" s="132">
        <v>452148358.14989972</v>
      </c>
      <c r="AO16" s="132">
        <v>732910891.73359847</v>
      </c>
      <c r="AP16" s="132">
        <v>925008207.31919694</v>
      </c>
      <c r="AQ16" s="132">
        <v>1169875575.0954974</v>
      </c>
      <c r="AR16" s="132">
        <v>1328421382.1164999</v>
      </c>
      <c r="AS16" s="132">
        <v>1338759142.5442042</v>
      </c>
      <c r="AT16" s="132">
        <v>1398535889.5262041</v>
      </c>
      <c r="AU16" s="132">
        <v>1282074423.4792044</v>
      </c>
      <c r="AV16" s="132">
        <v>1219969960.0692039</v>
      </c>
      <c r="AW16" s="132">
        <v>1204973413.5096042</v>
      </c>
      <c r="AX16" s="132">
        <v>1184798038.8332043</v>
      </c>
      <c r="AY16" s="132">
        <v>1081356178.4921014</v>
      </c>
      <c r="AZ16" s="132">
        <v>1098929601.809602</v>
      </c>
      <c r="BA16" s="132">
        <v>1289857370.7087042</v>
      </c>
      <c r="BB16" s="132">
        <v>1381247368.4890041</v>
      </c>
      <c r="BC16" s="132">
        <v>1473815914.7264049</v>
      </c>
      <c r="BD16" s="132">
        <v>1471738184.3750045</v>
      </c>
      <c r="BE16" s="132">
        <v>1464654680.7412038</v>
      </c>
      <c r="BF16" s="132">
        <v>1417860272.4628048</v>
      </c>
      <c r="BG16" s="132">
        <v>1346821798.2580042</v>
      </c>
      <c r="BH16" s="132">
        <v>1484192849.4512038</v>
      </c>
      <c r="BI16" s="132">
        <v>1673340676.7945015</v>
      </c>
      <c r="BJ16" s="132">
        <v>1846918059.5514066</v>
      </c>
      <c r="BK16" s="132">
        <v>1879197095.8181937</v>
      </c>
      <c r="BL16" s="132">
        <v>1742045918.9549975</v>
      </c>
      <c r="BM16" s="132">
        <v>2006596541.6858883</v>
      </c>
      <c r="BN16" s="132">
        <v>1675159365.8999946</v>
      </c>
      <c r="BO16" s="132">
        <v>1907198698.175895</v>
      </c>
      <c r="BP16" s="132">
        <v>2054364796.5249903</v>
      </c>
      <c r="BQ16" s="247">
        <f t="shared" si="0"/>
        <v>147166098.34909534</v>
      </c>
      <c r="BR16" s="120" t="s">
        <v>250</v>
      </c>
      <c r="BS16" s="218"/>
      <c r="BT16" s="218"/>
      <c r="BU16" s="133"/>
      <c r="BW16" s="294">
        <f>BQ16/BO16</f>
        <v>7.7163485110308461E-2</v>
      </c>
      <c r="BY16" s="252"/>
    </row>
    <row r="17" spans="1:78" x14ac:dyDescent="0.35">
      <c r="A17" s="121" t="s">
        <v>21</v>
      </c>
      <c r="B17" s="122">
        <v>794836.95649999997</v>
      </c>
      <c r="C17" s="122">
        <v>667410.71429999999</v>
      </c>
      <c r="D17" s="122">
        <v>548437.5</v>
      </c>
      <c r="E17" s="122">
        <v>1523437.5</v>
      </c>
      <c r="F17" s="122">
        <v>1440340.9091</v>
      </c>
      <c r="G17" s="122">
        <v>886363.63639999996</v>
      </c>
      <c r="H17" s="122">
        <v>1828125</v>
      </c>
      <c r="I17" s="123">
        <v>83096.590899999996</v>
      </c>
      <c r="J17" s="123">
        <v>0</v>
      </c>
      <c r="K17" s="123">
        <v>0</v>
      </c>
      <c r="L17" s="123">
        <v>637073.86360000004</v>
      </c>
      <c r="M17" s="123">
        <v>387784.09090000001</v>
      </c>
      <c r="N17" s="123">
        <v>1213505.2446999999</v>
      </c>
      <c r="O17" s="123">
        <v>869859.04720000003</v>
      </c>
      <c r="P17" s="123">
        <v>1542187.5</v>
      </c>
      <c r="Q17" s="123">
        <v>5650384.6154000005</v>
      </c>
      <c r="R17" s="123">
        <v>9070078.1251999997</v>
      </c>
      <c r="S17" s="123">
        <v>6538184.7987000002</v>
      </c>
      <c r="T17" s="123">
        <v>8361064.3387000002</v>
      </c>
      <c r="U17" s="123">
        <v>4639342.9830999998</v>
      </c>
      <c r="V17" s="123">
        <v>12287664.7104</v>
      </c>
      <c r="W17" s="123">
        <v>11352696.9888</v>
      </c>
      <c r="X17" s="123">
        <v>5365220.7168999994</v>
      </c>
      <c r="Y17" s="123">
        <v>7632053.1030000001</v>
      </c>
      <c r="Z17" s="123">
        <v>5725092.8759000003</v>
      </c>
      <c r="AA17" s="123">
        <v>19709134.615699999</v>
      </c>
      <c r="AB17" s="123">
        <v>4845596.5909000002</v>
      </c>
      <c r="AC17" s="123">
        <v>2578895.3234000001</v>
      </c>
      <c r="AD17" s="123">
        <v>2830545.236</v>
      </c>
      <c r="AE17" s="123">
        <v>12015996.5034</v>
      </c>
      <c r="AF17" s="123">
        <v>2409375</v>
      </c>
      <c r="AG17" s="123">
        <v>0</v>
      </c>
      <c r="AH17" s="123">
        <v>1539302.8846</v>
      </c>
      <c r="AI17" s="123">
        <v>1805769.2308</v>
      </c>
      <c r="AJ17" s="123">
        <v>0</v>
      </c>
      <c r="AK17" s="123">
        <v>0</v>
      </c>
      <c r="AL17" s="123">
        <v>138494.31820000001</v>
      </c>
      <c r="AM17" s="123">
        <v>0</v>
      </c>
      <c r="AN17" s="123">
        <v>7631774.4756000005</v>
      </c>
      <c r="AO17" s="123">
        <v>260369.31820000001</v>
      </c>
      <c r="AP17" s="123">
        <v>13608402.5352</v>
      </c>
      <c r="AQ17" s="123">
        <v>24736756.993299998</v>
      </c>
      <c r="AR17" s="123">
        <v>1963210.2273000001</v>
      </c>
      <c r="AS17" s="123">
        <v>1203835.2272999999</v>
      </c>
      <c r="AT17" s="123">
        <v>1035298.2955</v>
      </c>
      <c r="AU17" s="123">
        <v>32635866.468599938</v>
      </c>
      <c r="AV17" s="123">
        <v>618110.79550000001</v>
      </c>
      <c r="AW17" s="123">
        <v>988636.36360000004</v>
      </c>
      <c r="AX17" s="123">
        <v>1245006.5559</v>
      </c>
      <c r="AY17" s="123">
        <v>409303.97730000003</v>
      </c>
      <c r="AZ17" s="123">
        <v>168536.93179999999</v>
      </c>
      <c r="BA17" s="123">
        <v>529687.5</v>
      </c>
      <c r="BB17" s="123">
        <v>24075917.83050001</v>
      </c>
      <c r="BC17" s="123">
        <v>13961128.711299999</v>
      </c>
      <c r="BD17" s="123">
        <v>746377.84089999995</v>
      </c>
      <c r="BE17" s="123">
        <v>890838.06819999998</v>
      </c>
      <c r="BF17" s="123">
        <v>564204.54539999994</v>
      </c>
      <c r="BG17" s="123">
        <v>30239029.71229995</v>
      </c>
      <c r="BH17" s="123">
        <v>2070809.6591999999</v>
      </c>
      <c r="BI17" s="123">
        <v>1733735.7954000002</v>
      </c>
      <c r="BJ17" s="123">
        <v>9122333.9140000064</v>
      </c>
      <c r="BK17" s="123">
        <v>43722058.022000127</v>
      </c>
      <c r="BL17" s="123">
        <v>255683227.71110025</v>
      </c>
      <c r="BM17" s="123">
        <v>587500092.87739956</v>
      </c>
      <c r="BN17" s="123">
        <v>378863467.00050002</v>
      </c>
      <c r="BO17" s="123">
        <v>390537980.76659977</v>
      </c>
      <c r="BP17" s="123">
        <v>493164810.97049981</v>
      </c>
      <c r="BQ17" s="245">
        <f t="shared" si="0"/>
        <v>102626830.20390004</v>
      </c>
      <c r="BR17" s="120" t="s">
        <v>250</v>
      </c>
      <c r="BS17" s="217"/>
      <c r="BT17" s="217"/>
      <c r="BU17" s="124"/>
      <c r="BW17" s="252"/>
      <c r="BX17" s="252"/>
      <c r="BY17" s="16"/>
      <c r="BZ17" s="413"/>
    </row>
    <row r="18" spans="1:78" x14ac:dyDescent="0.35">
      <c r="A18" s="125" t="s">
        <v>161</v>
      </c>
      <c r="B18" s="126">
        <v>423294711.53880018</v>
      </c>
      <c r="C18" s="126">
        <v>248999338.94189999</v>
      </c>
      <c r="D18" s="126">
        <v>152172490.98610014</v>
      </c>
      <c r="E18" s="126">
        <v>621593584.7354995</v>
      </c>
      <c r="F18" s="126">
        <v>502888581.73050028</v>
      </c>
      <c r="G18" s="126">
        <v>617079972.95600069</v>
      </c>
      <c r="H18" s="126">
        <v>620316000.6008997</v>
      </c>
      <c r="I18" s="127">
        <v>155312366.15000013</v>
      </c>
      <c r="J18" s="127">
        <v>1809659.0909</v>
      </c>
      <c r="K18" s="127">
        <v>1777343.75</v>
      </c>
      <c r="L18" s="127">
        <v>162749894.83170012</v>
      </c>
      <c r="M18" s="127">
        <v>640264.42249999964</v>
      </c>
      <c r="N18" s="127">
        <v>0</v>
      </c>
      <c r="O18" s="127">
        <v>0</v>
      </c>
      <c r="P18" s="127">
        <v>0</v>
      </c>
      <c r="Q18" s="127">
        <v>0</v>
      </c>
      <c r="R18" s="127">
        <v>0</v>
      </c>
      <c r="S18" s="127">
        <v>0</v>
      </c>
      <c r="T18" s="127">
        <v>0</v>
      </c>
      <c r="U18" s="127">
        <v>0</v>
      </c>
      <c r="V18" s="127">
        <v>0</v>
      </c>
      <c r="W18" s="127">
        <v>0</v>
      </c>
      <c r="X18" s="127">
        <v>0</v>
      </c>
      <c r="Y18" s="127">
        <v>0</v>
      </c>
      <c r="Z18" s="127">
        <v>0</v>
      </c>
      <c r="AA18" s="127">
        <v>0</v>
      </c>
      <c r="AB18" s="127">
        <v>0</v>
      </c>
      <c r="AC18" s="127">
        <v>0</v>
      </c>
      <c r="AD18" s="127">
        <v>0</v>
      </c>
      <c r="AE18" s="127">
        <v>0</v>
      </c>
      <c r="AF18" s="127">
        <v>0</v>
      </c>
      <c r="AG18" s="127">
        <v>0</v>
      </c>
      <c r="AH18" s="127">
        <v>0</v>
      </c>
      <c r="AI18" s="127">
        <v>0</v>
      </c>
      <c r="AJ18" s="127">
        <v>0</v>
      </c>
      <c r="AK18" s="127">
        <v>0</v>
      </c>
      <c r="AL18" s="127">
        <v>0</v>
      </c>
      <c r="AM18" s="127">
        <v>0</v>
      </c>
      <c r="AN18" s="127">
        <v>0</v>
      </c>
      <c r="AO18" s="127">
        <v>0</v>
      </c>
      <c r="AP18" s="127">
        <v>0</v>
      </c>
      <c r="AQ18" s="127">
        <v>0</v>
      </c>
      <c r="AR18" s="127">
        <v>0</v>
      </c>
      <c r="AS18" s="127">
        <v>0</v>
      </c>
      <c r="AT18" s="127">
        <v>0</v>
      </c>
      <c r="AU18" s="127">
        <v>0</v>
      </c>
      <c r="AV18" s="127">
        <v>0</v>
      </c>
      <c r="AW18" s="127">
        <v>0</v>
      </c>
      <c r="AX18" s="127">
        <v>0</v>
      </c>
      <c r="AY18" s="127">
        <v>0</v>
      </c>
      <c r="AZ18" s="127">
        <v>0</v>
      </c>
      <c r="BA18" s="127">
        <v>0</v>
      </c>
      <c r="BB18" s="127">
        <v>0</v>
      </c>
      <c r="BC18" s="127">
        <v>0</v>
      </c>
      <c r="BD18" s="127">
        <v>0</v>
      </c>
      <c r="BE18" s="127">
        <v>0</v>
      </c>
      <c r="BF18" s="127">
        <v>0</v>
      </c>
      <c r="BG18" s="127">
        <v>0</v>
      </c>
      <c r="BH18" s="127">
        <v>0</v>
      </c>
      <c r="BI18" s="127">
        <v>0</v>
      </c>
      <c r="BJ18" s="127">
        <v>0</v>
      </c>
      <c r="BK18" s="127">
        <v>0</v>
      </c>
      <c r="BL18" s="127">
        <v>0</v>
      </c>
      <c r="BM18" s="127">
        <v>0</v>
      </c>
      <c r="BN18" s="127">
        <v>0</v>
      </c>
      <c r="BO18" s="127">
        <v>0</v>
      </c>
      <c r="BP18" s="127">
        <v>0</v>
      </c>
      <c r="BQ18" s="248">
        <f t="shared" si="0"/>
        <v>0</v>
      </c>
      <c r="BR18" s="120" t="s">
        <v>250</v>
      </c>
      <c r="BS18" s="217"/>
      <c r="BT18" s="217"/>
      <c r="BU18" s="128"/>
    </row>
    <row r="19" spans="1:78" x14ac:dyDescent="0.35">
      <c r="A19" s="129" t="s">
        <v>22</v>
      </c>
      <c r="B19" s="122">
        <v>63267600.332799941</v>
      </c>
      <c r="C19" s="122">
        <v>37973855.311299987</v>
      </c>
      <c r="D19" s="122">
        <v>76865504.807500049</v>
      </c>
      <c r="E19" s="122">
        <v>83646077.359599888</v>
      </c>
      <c r="F19" s="122">
        <v>77049530.157299891</v>
      </c>
      <c r="G19" s="122">
        <v>102950611.88759986</v>
      </c>
      <c r="H19" s="122">
        <v>138435478.58089983</v>
      </c>
      <c r="I19" s="123">
        <v>416892406.03099972</v>
      </c>
      <c r="J19" s="123">
        <v>653274781.46760023</v>
      </c>
      <c r="K19" s="123">
        <v>907021044.58119965</v>
      </c>
      <c r="L19" s="123">
        <v>371077753.49700034</v>
      </c>
      <c r="M19" s="123">
        <v>557269023.1645</v>
      </c>
      <c r="N19" s="123">
        <v>7785861.0140000004</v>
      </c>
      <c r="O19" s="123">
        <v>245806075.17480001</v>
      </c>
      <c r="P19" s="123">
        <v>476906315.55940002</v>
      </c>
      <c r="Q19" s="123">
        <v>733781079.54560006</v>
      </c>
      <c r="R19" s="123">
        <v>496532854.02110004</v>
      </c>
      <c r="S19" s="123">
        <v>548694005.68179989</v>
      </c>
      <c r="T19" s="123">
        <v>640400902.72040009</v>
      </c>
      <c r="U19" s="123">
        <v>312419406.02970004</v>
      </c>
      <c r="V19" s="123">
        <v>535785928.81890005</v>
      </c>
      <c r="W19" s="123">
        <v>675816335.16259992</v>
      </c>
      <c r="X19" s="123">
        <v>600558804.6328001</v>
      </c>
      <c r="Y19" s="123">
        <v>407645413.02460003</v>
      </c>
      <c r="Z19" s="123">
        <v>294796553.75899994</v>
      </c>
      <c r="AA19" s="123">
        <v>15831468.531399999</v>
      </c>
      <c r="AB19" s="123">
        <v>579679545.45449996</v>
      </c>
      <c r="AC19" s="123">
        <v>368699125.87420005</v>
      </c>
      <c r="AD19" s="123">
        <v>42144361.888099998</v>
      </c>
      <c r="AE19" s="123">
        <v>153127513.11159998</v>
      </c>
      <c r="AF19" s="123">
        <v>132747880.24480002</v>
      </c>
      <c r="AG19" s="123">
        <v>3346875</v>
      </c>
      <c r="AH19" s="123">
        <v>35668269.230700001</v>
      </c>
      <c r="AI19" s="123">
        <v>17453846.153700002</v>
      </c>
      <c r="AJ19" s="123">
        <v>1834615.3846</v>
      </c>
      <c r="AK19" s="123">
        <v>2040384.6154</v>
      </c>
      <c r="AL19" s="123">
        <v>3017307.6923000002</v>
      </c>
      <c r="AM19" s="123">
        <v>108308653.846</v>
      </c>
      <c r="AN19" s="123">
        <v>251767788.46160001</v>
      </c>
      <c r="AO19" s="123">
        <v>462589171.76590002</v>
      </c>
      <c r="AP19" s="123">
        <v>375848688.81130004</v>
      </c>
      <c r="AQ19" s="123">
        <v>702548229.89499998</v>
      </c>
      <c r="AR19" s="123">
        <v>1002991182.2554001</v>
      </c>
      <c r="AS19" s="123">
        <v>610367690.12290001</v>
      </c>
      <c r="AT19" s="123">
        <v>482769995.62960029</v>
      </c>
      <c r="AU19" s="123">
        <v>688526759.17830002</v>
      </c>
      <c r="AV19" s="123">
        <v>118582834.35410006</v>
      </c>
      <c r="AW19" s="123">
        <v>156396776.66290009</v>
      </c>
      <c r="AX19" s="123">
        <v>204844809.87689993</v>
      </c>
      <c r="AY19" s="123">
        <v>14753616.696299994</v>
      </c>
      <c r="AZ19" s="123">
        <v>325699136.80119997</v>
      </c>
      <c r="BA19" s="123">
        <v>558889718.09449923</v>
      </c>
      <c r="BB19" s="123">
        <v>325428070.36590028</v>
      </c>
      <c r="BC19" s="123">
        <v>427475972.46490002</v>
      </c>
      <c r="BD19" s="123">
        <v>529292449.73819929</v>
      </c>
      <c r="BE19" s="123">
        <v>125722388.55020009</v>
      </c>
      <c r="BF19" s="123">
        <v>189488833.04329994</v>
      </c>
      <c r="BG19" s="123">
        <v>149986756.99470004</v>
      </c>
      <c r="BH19" s="123">
        <v>337820476.39790016</v>
      </c>
      <c r="BI19" s="123">
        <v>394718881.1193009</v>
      </c>
      <c r="BJ19" s="123">
        <v>275533719.40719998</v>
      </c>
      <c r="BK19" s="123">
        <v>236268028.84490037</v>
      </c>
      <c r="BL19" s="123">
        <v>74858500.874800071</v>
      </c>
      <c r="BM19" s="123">
        <v>294289423.07840019</v>
      </c>
      <c r="BN19" s="123">
        <v>98673273.602100134</v>
      </c>
      <c r="BO19" s="123">
        <v>98424038.461200148</v>
      </c>
      <c r="BP19" s="123">
        <v>194831490.38580024</v>
      </c>
      <c r="BQ19" s="245">
        <f t="shared" si="0"/>
        <v>96407451.924600095</v>
      </c>
      <c r="BR19" s="120" t="s">
        <v>250</v>
      </c>
      <c r="BS19" s="217"/>
      <c r="BT19" s="217"/>
      <c r="BU19" s="124"/>
    </row>
    <row r="20" spans="1:78" x14ac:dyDescent="0.35">
      <c r="A20" s="125" t="s">
        <v>220</v>
      </c>
      <c r="B20" s="126"/>
      <c r="C20" s="126"/>
      <c r="D20" s="126"/>
      <c r="E20" s="126"/>
      <c r="F20" s="126"/>
      <c r="G20" s="126"/>
      <c r="H20" s="126"/>
      <c r="I20" s="127">
        <v>92016346.151899889</v>
      </c>
      <c r="J20" s="127">
        <v>111763161.05489978</v>
      </c>
      <c r="K20" s="127">
        <v>211374086.53849983</v>
      </c>
      <c r="L20" s="127">
        <v>0</v>
      </c>
      <c r="M20" s="127">
        <v>0</v>
      </c>
      <c r="N20" s="127">
        <v>512417415.86589992</v>
      </c>
      <c r="O20" s="127">
        <v>0</v>
      </c>
      <c r="P20" s="127">
        <v>0</v>
      </c>
      <c r="Q20" s="127">
        <v>0</v>
      </c>
      <c r="R20" s="127">
        <v>0</v>
      </c>
      <c r="S20" s="127">
        <v>0</v>
      </c>
      <c r="T20" s="127">
        <v>0</v>
      </c>
      <c r="U20" s="127">
        <v>0</v>
      </c>
      <c r="V20" s="127">
        <v>0</v>
      </c>
      <c r="W20" s="127">
        <v>0</v>
      </c>
      <c r="X20" s="127">
        <v>0</v>
      </c>
      <c r="Y20" s="127">
        <v>0</v>
      </c>
      <c r="Z20" s="127">
        <v>0</v>
      </c>
      <c r="AA20" s="127">
        <v>0</v>
      </c>
      <c r="AB20" s="127">
        <v>0</v>
      </c>
      <c r="AC20" s="127">
        <v>0</v>
      </c>
      <c r="AD20" s="127">
        <v>0</v>
      </c>
      <c r="AE20" s="127">
        <v>0</v>
      </c>
      <c r="AF20" s="127">
        <v>0</v>
      </c>
      <c r="AG20" s="127">
        <v>0</v>
      </c>
      <c r="AH20" s="127">
        <v>0</v>
      </c>
      <c r="AI20" s="127">
        <v>0</v>
      </c>
      <c r="AJ20" s="127">
        <v>0</v>
      </c>
      <c r="AK20" s="127">
        <v>0</v>
      </c>
      <c r="AL20" s="127">
        <v>0</v>
      </c>
      <c r="AM20" s="127">
        <v>0</v>
      </c>
      <c r="AN20" s="127">
        <v>0</v>
      </c>
      <c r="AO20" s="127">
        <v>0</v>
      </c>
      <c r="AP20" s="127">
        <v>0</v>
      </c>
      <c r="AQ20" s="127">
        <v>0</v>
      </c>
      <c r="AR20" s="127">
        <v>0</v>
      </c>
      <c r="AS20" s="127">
        <v>0</v>
      </c>
      <c r="AT20" s="127">
        <v>0</v>
      </c>
      <c r="AU20" s="127">
        <v>0</v>
      </c>
      <c r="AV20" s="127">
        <v>0</v>
      </c>
      <c r="AW20" s="127">
        <v>0</v>
      </c>
      <c r="AX20" s="127">
        <v>0</v>
      </c>
      <c r="AY20" s="127">
        <v>0</v>
      </c>
      <c r="AZ20" s="127">
        <v>0</v>
      </c>
      <c r="BA20" s="127">
        <v>0</v>
      </c>
      <c r="BB20" s="127">
        <v>0</v>
      </c>
      <c r="BC20" s="127">
        <v>0</v>
      </c>
      <c r="BD20" s="127">
        <v>0</v>
      </c>
      <c r="BE20" s="127">
        <v>0</v>
      </c>
      <c r="BF20" s="127">
        <v>0</v>
      </c>
      <c r="BG20" s="127">
        <v>0</v>
      </c>
      <c r="BH20" s="127">
        <v>0</v>
      </c>
      <c r="BI20" s="127">
        <v>0</v>
      </c>
      <c r="BJ20" s="127">
        <v>0</v>
      </c>
      <c r="BK20" s="127">
        <v>0</v>
      </c>
      <c r="BL20" s="127">
        <v>0</v>
      </c>
      <c r="BM20" s="127">
        <v>0</v>
      </c>
      <c r="BN20" s="127">
        <v>0</v>
      </c>
      <c r="BO20" s="127">
        <v>0</v>
      </c>
      <c r="BP20" s="127">
        <v>0</v>
      </c>
      <c r="BQ20" s="248">
        <f t="shared" si="0"/>
        <v>0</v>
      </c>
      <c r="BR20" s="120"/>
      <c r="BS20" s="217"/>
      <c r="BT20" s="217"/>
      <c r="BU20" s="124"/>
    </row>
    <row r="21" spans="1:78" x14ac:dyDescent="0.35">
      <c r="A21" s="129" t="s">
        <v>209</v>
      </c>
      <c r="B21" s="122">
        <v>0</v>
      </c>
      <c r="C21" s="122">
        <v>0</v>
      </c>
      <c r="D21" s="122">
        <v>0</v>
      </c>
      <c r="E21" s="122">
        <v>162500</v>
      </c>
      <c r="F21" s="122">
        <v>0</v>
      </c>
      <c r="G21" s="122">
        <v>0</v>
      </c>
      <c r="H21" s="122">
        <v>121875</v>
      </c>
      <c r="I21" s="123">
        <v>0</v>
      </c>
      <c r="J21" s="123">
        <v>0</v>
      </c>
      <c r="K21" s="123">
        <v>81250</v>
      </c>
      <c r="L21" s="123">
        <v>0</v>
      </c>
      <c r="M21" s="123">
        <v>0</v>
      </c>
      <c r="N21" s="123">
        <v>0</v>
      </c>
      <c r="O21" s="123">
        <v>0</v>
      </c>
      <c r="P21" s="123">
        <v>0</v>
      </c>
      <c r="Q21" s="123">
        <v>0</v>
      </c>
      <c r="R21" s="123">
        <v>0</v>
      </c>
      <c r="S21" s="123">
        <v>0</v>
      </c>
      <c r="T21" s="123">
        <v>0</v>
      </c>
      <c r="U21" s="123">
        <v>0</v>
      </c>
      <c r="V21" s="123">
        <v>0</v>
      </c>
      <c r="W21" s="123">
        <v>81250</v>
      </c>
      <c r="X21" s="123">
        <v>0</v>
      </c>
      <c r="Y21" s="123">
        <v>0</v>
      </c>
      <c r="Z21" s="123">
        <v>0</v>
      </c>
      <c r="AA21" s="123">
        <v>0</v>
      </c>
      <c r="AB21" s="123">
        <v>0</v>
      </c>
      <c r="AC21" s="123">
        <v>0</v>
      </c>
      <c r="AD21" s="123">
        <v>0</v>
      </c>
      <c r="AE21" s="123">
        <v>0</v>
      </c>
      <c r="AF21" s="123">
        <v>0</v>
      </c>
      <c r="AG21" s="123">
        <v>0</v>
      </c>
      <c r="AH21" s="123">
        <v>0</v>
      </c>
      <c r="AI21" s="123">
        <v>0</v>
      </c>
      <c r="AJ21" s="123">
        <v>0</v>
      </c>
      <c r="AK21" s="123">
        <v>0</v>
      </c>
      <c r="AL21" s="123">
        <v>0</v>
      </c>
      <c r="AM21" s="123">
        <v>0</v>
      </c>
      <c r="AN21" s="123">
        <v>0</v>
      </c>
      <c r="AO21" s="123">
        <v>0</v>
      </c>
      <c r="AP21" s="123">
        <v>0</v>
      </c>
      <c r="AQ21" s="123">
        <v>0</v>
      </c>
      <c r="AR21" s="123">
        <v>0</v>
      </c>
      <c r="AS21" s="123">
        <v>0</v>
      </c>
      <c r="AT21" s="123">
        <v>0</v>
      </c>
      <c r="AU21" s="123">
        <v>0</v>
      </c>
      <c r="AV21" s="123">
        <v>0</v>
      </c>
      <c r="AW21" s="123">
        <v>0</v>
      </c>
      <c r="AX21" s="123">
        <v>0</v>
      </c>
      <c r="AY21" s="123">
        <v>0</v>
      </c>
      <c r="AZ21" s="123">
        <v>0</v>
      </c>
      <c r="BA21" s="123">
        <v>0</v>
      </c>
      <c r="BB21" s="123">
        <v>0</v>
      </c>
      <c r="BC21" s="123">
        <v>0</v>
      </c>
      <c r="BD21" s="123">
        <v>0</v>
      </c>
      <c r="BE21" s="123">
        <v>0</v>
      </c>
      <c r="BF21" s="123">
        <v>0</v>
      </c>
      <c r="BG21" s="123">
        <v>0</v>
      </c>
      <c r="BH21" s="123">
        <v>0</v>
      </c>
      <c r="BI21" s="123">
        <v>0</v>
      </c>
      <c r="BJ21" s="123">
        <v>0</v>
      </c>
      <c r="BK21" s="123">
        <v>0</v>
      </c>
      <c r="BL21" s="123">
        <v>0</v>
      </c>
      <c r="BM21" s="123">
        <v>0</v>
      </c>
      <c r="BN21" s="123">
        <v>0</v>
      </c>
      <c r="BO21" s="123">
        <v>0</v>
      </c>
      <c r="BP21" s="123">
        <v>0</v>
      </c>
      <c r="BQ21" s="245">
        <f t="shared" si="0"/>
        <v>0</v>
      </c>
      <c r="BR21" s="120" t="s">
        <v>250</v>
      </c>
      <c r="BS21" s="217"/>
      <c r="BT21" s="217"/>
      <c r="BU21" s="124"/>
    </row>
    <row r="22" spans="1:78" x14ac:dyDescent="0.35">
      <c r="A22" s="129" t="s">
        <v>210</v>
      </c>
      <c r="B22" s="122">
        <v>0</v>
      </c>
      <c r="C22" s="122">
        <v>0</v>
      </c>
      <c r="D22" s="122">
        <v>0</v>
      </c>
      <c r="E22" s="122">
        <v>0</v>
      </c>
      <c r="F22" s="122">
        <v>0</v>
      </c>
      <c r="G22" s="122">
        <v>5576923.0769999987</v>
      </c>
      <c r="H22" s="122">
        <v>0</v>
      </c>
      <c r="I22" s="123">
        <v>0</v>
      </c>
      <c r="J22" s="123">
        <v>0</v>
      </c>
      <c r="K22" s="123">
        <v>58948076.923000045</v>
      </c>
      <c r="L22" s="123">
        <v>197938245.19349992</v>
      </c>
      <c r="M22" s="123">
        <v>359178942.31119943</v>
      </c>
      <c r="N22" s="123">
        <v>0</v>
      </c>
      <c r="O22" s="123">
        <v>144662596.15400001</v>
      </c>
      <c r="P22" s="123">
        <v>180735528.84649998</v>
      </c>
      <c r="Q22" s="123">
        <v>282272336.53869998</v>
      </c>
      <c r="R22" s="123">
        <v>106757365.38479999</v>
      </c>
      <c r="S22" s="123">
        <v>270711653.84649998</v>
      </c>
      <c r="T22" s="123">
        <v>202087615.38479999</v>
      </c>
      <c r="U22" s="123">
        <v>110058903.84619999</v>
      </c>
      <c r="V22" s="123">
        <v>157135384.61570001</v>
      </c>
      <c r="W22" s="123">
        <v>210253903.84630001</v>
      </c>
      <c r="X22" s="123">
        <v>198454807.6927</v>
      </c>
      <c r="Y22" s="123">
        <v>127098076.92309999</v>
      </c>
      <c r="Z22" s="123">
        <v>108950769.2309</v>
      </c>
      <c r="AA22" s="123">
        <v>2900000</v>
      </c>
      <c r="AB22" s="123">
        <v>257752139.42309999</v>
      </c>
      <c r="AC22" s="123">
        <v>104695576.9232</v>
      </c>
      <c r="AD22" s="123">
        <v>5827884.6153999995</v>
      </c>
      <c r="AE22" s="123">
        <v>50733269.230900005</v>
      </c>
      <c r="AF22" s="123">
        <v>23250192.307600003</v>
      </c>
      <c r="AG22" s="123">
        <v>0</v>
      </c>
      <c r="AH22" s="123">
        <v>8778076.9232000001</v>
      </c>
      <c r="AI22" s="123">
        <v>2320000</v>
      </c>
      <c r="AJ22" s="123">
        <v>0</v>
      </c>
      <c r="AK22" s="123">
        <v>596730.76919999998</v>
      </c>
      <c r="AL22" s="123">
        <v>0</v>
      </c>
      <c r="AM22" s="123">
        <v>26267307.692400001</v>
      </c>
      <c r="AN22" s="123">
        <v>38993846.153899997</v>
      </c>
      <c r="AO22" s="123">
        <v>120310961.53839999</v>
      </c>
      <c r="AP22" s="123">
        <v>89504038.461699992</v>
      </c>
      <c r="AQ22" s="123">
        <v>227537067.30779999</v>
      </c>
      <c r="AR22" s="123">
        <v>329361923.0772</v>
      </c>
      <c r="AS22" s="123">
        <v>212731730.76949972</v>
      </c>
      <c r="AT22" s="123">
        <v>169047692.30749995</v>
      </c>
      <c r="AU22" s="123">
        <v>212642499.99989972</v>
      </c>
      <c r="AV22" s="123">
        <v>42986923.075799949</v>
      </c>
      <c r="AW22" s="123">
        <v>44860769.229899958</v>
      </c>
      <c r="AX22" s="123">
        <v>62238461.535999887</v>
      </c>
      <c r="AY22" s="123">
        <v>9971538.4611000009</v>
      </c>
      <c r="AZ22" s="123">
        <v>91946730.768099964</v>
      </c>
      <c r="BA22" s="123">
        <v>209725769.22929972</v>
      </c>
      <c r="BB22" s="123">
        <v>129763846.15030003</v>
      </c>
      <c r="BC22" s="123">
        <v>165049038.45889968</v>
      </c>
      <c r="BD22" s="123">
        <v>208883653.84519958</v>
      </c>
      <c r="BE22" s="123">
        <v>60197307.691099934</v>
      </c>
      <c r="BF22" s="123">
        <v>79838010.8153999</v>
      </c>
      <c r="BG22" s="123">
        <v>56388269.228299879</v>
      </c>
      <c r="BH22" s="123">
        <v>149572031.24719974</v>
      </c>
      <c r="BI22" s="123">
        <v>151195961.53499979</v>
      </c>
      <c r="BJ22" s="123">
        <v>119574807.68800005</v>
      </c>
      <c r="BK22" s="123">
        <v>117830973.56159987</v>
      </c>
      <c r="BL22" s="123">
        <v>21058461.539199993</v>
      </c>
      <c r="BM22" s="123">
        <v>133656538.46559983</v>
      </c>
      <c r="BN22" s="123">
        <v>32903846.154999975</v>
      </c>
      <c r="BO22" s="123">
        <v>29613461.539499972</v>
      </c>
      <c r="BP22" s="123">
        <v>50671923.078700006</v>
      </c>
      <c r="BQ22" s="245">
        <f t="shared" si="0"/>
        <v>21058461.539200034</v>
      </c>
      <c r="BR22" s="120" t="s">
        <v>250</v>
      </c>
      <c r="BS22" s="217"/>
      <c r="BT22" s="217"/>
      <c r="BU22" s="124"/>
    </row>
    <row r="23" spans="1:78" x14ac:dyDescent="0.35">
      <c r="A23" s="129" t="s">
        <v>232</v>
      </c>
      <c r="B23" s="122"/>
      <c r="C23" s="122"/>
      <c r="D23" s="122"/>
      <c r="E23" s="122">
        <v>0</v>
      </c>
      <c r="F23" s="122">
        <v>0</v>
      </c>
      <c r="G23" s="122">
        <v>0</v>
      </c>
      <c r="H23" s="122">
        <v>0</v>
      </c>
      <c r="I23" s="123">
        <v>0</v>
      </c>
      <c r="J23" s="123">
        <v>0</v>
      </c>
      <c r="K23" s="123">
        <v>230245017.47760066</v>
      </c>
      <c r="L23" s="123">
        <v>0</v>
      </c>
      <c r="M23" s="123">
        <v>0</v>
      </c>
      <c r="N23" s="123">
        <v>312501923.0732007</v>
      </c>
      <c r="O23" s="123">
        <v>0</v>
      </c>
      <c r="P23" s="123">
        <v>0</v>
      </c>
      <c r="Q23" s="123">
        <v>0</v>
      </c>
      <c r="R23" s="123">
        <v>0</v>
      </c>
      <c r="S23" s="123">
        <v>0</v>
      </c>
      <c r="T23" s="123">
        <v>0</v>
      </c>
      <c r="U23" s="123">
        <v>0</v>
      </c>
      <c r="V23" s="123">
        <v>0</v>
      </c>
      <c r="W23" s="123">
        <v>12409615.3846</v>
      </c>
      <c r="X23" s="123">
        <v>0</v>
      </c>
      <c r="Y23" s="123">
        <v>0</v>
      </c>
      <c r="Z23" s="123">
        <v>0</v>
      </c>
      <c r="AA23" s="123">
        <v>0</v>
      </c>
      <c r="AB23" s="123">
        <v>0</v>
      </c>
      <c r="AC23" s="123">
        <v>0</v>
      </c>
      <c r="AD23" s="123">
        <v>0</v>
      </c>
      <c r="AE23" s="123">
        <v>0</v>
      </c>
      <c r="AF23" s="123">
        <v>0</v>
      </c>
      <c r="AG23" s="123">
        <v>0</v>
      </c>
      <c r="AH23" s="123">
        <v>0</v>
      </c>
      <c r="AI23" s="123">
        <v>0</v>
      </c>
      <c r="AJ23" s="123">
        <v>0</v>
      </c>
      <c r="AK23" s="123">
        <v>0</v>
      </c>
      <c r="AL23" s="123">
        <v>0</v>
      </c>
      <c r="AM23" s="123">
        <v>0</v>
      </c>
      <c r="AN23" s="123">
        <v>0</v>
      </c>
      <c r="AO23" s="123">
        <v>0</v>
      </c>
      <c r="AP23" s="123">
        <v>600000</v>
      </c>
      <c r="AQ23" s="123">
        <v>900000</v>
      </c>
      <c r="AR23" s="123">
        <v>0</v>
      </c>
      <c r="AS23" s="123">
        <v>0</v>
      </c>
      <c r="AT23" s="123">
        <v>0</v>
      </c>
      <c r="AU23" s="123">
        <v>0</v>
      </c>
      <c r="AV23" s="123">
        <v>0</v>
      </c>
      <c r="AW23" s="123">
        <v>0</v>
      </c>
      <c r="AX23" s="123">
        <v>0</v>
      </c>
      <c r="AY23" s="123">
        <v>0</v>
      </c>
      <c r="AZ23" s="123">
        <v>0</v>
      </c>
      <c r="BA23" s="123">
        <v>0</v>
      </c>
      <c r="BB23" s="123">
        <v>0</v>
      </c>
      <c r="BC23" s="123">
        <v>0</v>
      </c>
      <c r="BD23" s="123">
        <v>0</v>
      </c>
      <c r="BE23" s="123">
        <v>0</v>
      </c>
      <c r="BF23" s="123">
        <v>0</v>
      </c>
      <c r="BG23" s="123">
        <v>0</v>
      </c>
      <c r="BH23" s="123">
        <v>0</v>
      </c>
      <c r="BI23" s="123">
        <v>0</v>
      </c>
      <c r="BJ23" s="123">
        <v>0</v>
      </c>
      <c r="BK23" s="123">
        <v>0</v>
      </c>
      <c r="BL23" s="123">
        <v>21156785.402400002</v>
      </c>
      <c r="BM23" s="123">
        <v>0</v>
      </c>
      <c r="BN23" s="123">
        <v>0</v>
      </c>
      <c r="BO23" s="123">
        <v>0</v>
      </c>
      <c r="BP23" s="123">
        <v>0</v>
      </c>
      <c r="BQ23" s="245">
        <f t="shared" si="0"/>
        <v>0</v>
      </c>
      <c r="BR23" s="120" t="s">
        <v>250</v>
      </c>
      <c r="BS23" s="217"/>
      <c r="BT23" s="217"/>
      <c r="BU23" s="124"/>
    </row>
    <row r="24" spans="1:78" x14ac:dyDescent="0.35">
      <c r="A24" s="129" t="s">
        <v>211</v>
      </c>
      <c r="B24" s="122"/>
      <c r="C24" s="122">
        <v>0</v>
      </c>
      <c r="D24" s="122">
        <v>0</v>
      </c>
      <c r="E24" s="122">
        <v>0</v>
      </c>
      <c r="F24" s="122">
        <v>0</v>
      </c>
      <c r="G24" s="122">
        <v>0</v>
      </c>
      <c r="H24" s="122">
        <v>0</v>
      </c>
      <c r="I24" s="123">
        <v>0</v>
      </c>
      <c r="J24" s="123">
        <v>0</v>
      </c>
      <c r="K24" s="123">
        <v>1982980.7692</v>
      </c>
      <c r="L24" s="123">
        <v>0</v>
      </c>
      <c r="M24" s="123">
        <v>0</v>
      </c>
      <c r="N24" s="123">
        <v>0</v>
      </c>
      <c r="O24" s="123">
        <v>0</v>
      </c>
      <c r="P24" s="123">
        <v>0</v>
      </c>
      <c r="Q24" s="123">
        <v>0</v>
      </c>
      <c r="R24" s="123">
        <v>0</v>
      </c>
      <c r="S24" s="123">
        <v>0</v>
      </c>
      <c r="T24" s="123">
        <v>0</v>
      </c>
      <c r="U24" s="123">
        <v>0</v>
      </c>
      <c r="V24" s="123">
        <v>0</v>
      </c>
      <c r="W24" s="123">
        <v>9114615.3846000005</v>
      </c>
      <c r="X24" s="123">
        <v>0</v>
      </c>
      <c r="Y24" s="123">
        <v>0</v>
      </c>
      <c r="Z24" s="123">
        <v>0</v>
      </c>
      <c r="AA24" s="123">
        <v>0</v>
      </c>
      <c r="AB24" s="123">
        <v>0</v>
      </c>
      <c r="AC24" s="123">
        <v>0</v>
      </c>
      <c r="AD24" s="123">
        <v>0</v>
      </c>
      <c r="AE24" s="123">
        <v>0</v>
      </c>
      <c r="AF24" s="123">
        <v>0</v>
      </c>
      <c r="AG24" s="123">
        <v>0</v>
      </c>
      <c r="AH24" s="123">
        <v>0</v>
      </c>
      <c r="AI24" s="123">
        <v>0</v>
      </c>
      <c r="AJ24" s="123">
        <v>0</v>
      </c>
      <c r="AK24" s="123">
        <v>0</v>
      </c>
      <c r="AL24" s="123">
        <v>0</v>
      </c>
      <c r="AM24" s="123">
        <v>0</v>
      </c>
      <c r="AN24" s="123">
        <v>0</v>
      </c>
      <c r="AO24" s="123">
        <v>0</v>
      </c>
      <c r="AP24" s="123">
        <v>0</v>
      </c>
      <c r="AQ24" s="123">
        <v>0</v>
      </c>
      <c r="AR24" s="123">
        <v>0</v>
      </c>
      <c r="AS24" s="123">
        <v>0</v>
      </c>
      <c r="AT24" s="123">
        <v>0</v>
      </c>
      <c r="AU24" s="123">
        <v>0</v>
      </c>
      <c r="AV24" s="123">
        <v>0</v>
      </c>
      <c r="AW24" s="123">
        <v>0</v>
      </c>
      <c r="AX24" s="123">
        <v>0</v>
      </c>
      <c r="AY24" s="123">
        <v>0</v>
      </c>
      <c r="AZ24" s="123">
        <v>0</v>
      </c>
      <c r="BA24" s="123">
        <v>0</v>
      </c>
      <c r="BB24" s="123">
        <v>0</v>
      </c>
      <c r="BC24" s="123">
        <v>0</v>
      </c>
      <c r="BD24" s="123">
        <v>0</v>
      </c>
      <c r="BE24" s="123">
        <v>0</v>
      </c>
      <c r="BF24" s="123">
        <v>0</v>
      </c>
      <c r="BG24" s="123">
        <v>0</v>
      </c>
      <c r="BH24" s="123">
        <v>0</v>
      </c>
      <c r="BI24" s="123">
        <v>0</v>
      </c>
      <c r="BJ24" s="123">
        <v>0</v>
      </c>
      <c r="BK24" s="123">
        <v>0</v>
      </c>
      <c r="BL24" s="123">
        <v>13955769.231000001</v>
      </c>
      <c r="BM24" s="123">
        <v>0</v>
      </c>
      <c r="BN24" s="123">
        <v>0</v>
      </c>
      <c r="BO24" s="123">
        <v>0</v>
      </c>
      <c r="BP24" s="123">
        <v>0</v>
      </c>
      <c r="BQ24" s="245">
        <f t="shared" si="0"/>
        <v>0</v>
      </c>
      <c r="BR24" s="120" t="s">
        <v>250</v>
      </c>
      <c r="BS24" s="217"/>
      <c r="BT24" s="217"/>
      <c r="BU24" s="124"/>
    </row>
    <row r="25" spans="1:78" x14ac:dyDescent="0.35">
      <c r="A25" s="129" t="s">
        <v>23</v>
      </c>
      <c r="B25" s="122">
        <v>0</v>
      </c>
      <c r="C25" s="122">
        <v>0</v>
      </c>
      <c r="D25" s="122">
        <v>0</v>
      </c>
      <c r="E25" s="122">
        <v>769230.76960000012</v>
      </c>
      <c r="F25" s="122">
        <v>0</v>
      </c>
      <c r="G25" s="122">
        <v>0</v>
      </c>
      <c r="H25" s="122">
        <v>0</v>
      </c>
      <c r="I25" s="123">
        <v>0</v>
      </c>
      <c r="J25" s="123">
        <v>0</v>
      </c>
      <c r="K25" s="123">
        <v>0</v>
      </c>
      <c r="L25" s="123">
        <v>0</v>
      </c>
      <c r="M25" s="123">
        <v>0</v>
      </c>
      <c r="N25" s="123">
        <v>0</v>
      </c>
      <c r="O25" s="123">
        <v>0</v>
      </c>
      <c r="P25" s="123">
        <v>0</v>
      </c>
      <c r="Q25" s="123">
        <v>905769.23080000002</v>
      </c>
      <c r="R25" s="123">
        <v>1393750</v>
      </c>
      <c r="S25" s="123">
        <v>0</v>
      </c>
      <c r="T25" s="123">
        <v>0</v>
      </c>
      <c r="U25" s="123">
        <v>0</v>
      </c>
      <c r="V25" s="123">
        <v>0</v>
      </c>
      <c r="W25" s="123">
        <v>0</v>
      </c>
      <c r="X25" s="123">
        <v>0</v>
      </c>
      <c r="Y25" s="123">
        <v>0</v>
      </c>
      <c r="Z25" s="123">
        <v>0</v>
      </c>
      <c r="AA25" s="123">
        <v>0</v>
      </c>
      <c r="AB25" s="123">
        <v>0</v>
      </c>
      <c r="AC25" s="123">
        <v>0</v>
      </c>
      <c r="AD25" s="123">
        <v>0</v>
      </c>
      <c r="AE25" s="123">
        <v>0</v>
      </c>
      <c r="AF25" s="123">
        <v>0</v>
      </c>
      <c r="AG25" s="123">
        <v>0</v>
      </c>
      <c r="AH25" s="123">
        <v>0</v>
      </c>
      <c r="AI25" s="123">
        <v>0</v>
      </c>
      <c r="AJ25" s="123">
        <v>0</v>
      </c>
      <c r="AK25" s="123">
        <v>0</v>
      </c>
      <c r="AL25" s="123">
        <v>0</v>
      </c>
      <c r="AM25" s="123">
        <v>0</v>
      </c>
      <c r="AN25" s="123">
        <v>0</v>
      </c>
      <c r="AO25" s="123">
        <v>0</v>
      </c>
      <c r="AP25" s="123">
        <v>0</v>
      </c>
      <c r="AQ25" s="123">
        <v>0</v>
      </c>
      <c r="AR25" s="123">
        <v>0</v>
      </c>
      <c r="AS25" s="123">
        <v>749038.46139999991</v>
      </c>
      <c r="AT25" s="123">
        <v>106730.7692</v>
      </c>
      <c r="AU25" s="123">
        <v>0</v>
      </c>
      <c r="AV25" s="123">
        <v>0</v>
      </c>
      <c r="AW25" s="123">
        <v>0</v>
      </c>
      <c r="AX25" s="123">
        <v>0</v>
      </c>
      <c r="AY25" s="123">
        <v>0</v>
      </c>
      <c r="AZ25" s="123">
        <v>0</v>
      </c>
      <c r="BA25" s="123">
        <v>93389.4231</v>
      </c>
      <c r="BB25" s="123">
        <v>0</v>
      </c>
      <c r="BC25" s="123">
        <v>0</v>
      </c>
      <c r="BD25" s="123">
        <v>0</v>
      </c>
      <c r="BE25" s="123">
        <v>0</v>
      </c>
      <c r="BF25" s="123">
        <v>0</v>
      </c>
      <c r="BG25" s="123">
        <v>0</v>
      </c>
      <c r="BH25" s="123">
        <v>0</v>
      </c>
      <c r="BI25" s="123">
        <v>0</v>
      </c>
      <c r="BJ25" s="123">
        <v>0</v>
      </c>
      <c r="BK25" s="123">
        <v>0</v>
      </c>
      <c r="BL25" s="123">
        <v>0</v>
      </c>
      <c r="BM25" s="123">
        <v>0</v>
      </c>
      <c r="BN25" s="123">
        <v>0</v>
      </c>
      <c r="BO25" s="123">
        <v>0</v>
      </c>
      <c r="BP25" s="123">
        <v>0</v>
      </c>
      <c r="BQ25" s="245">
        <f t="shared" si="0"/>
        <v>0</v>
      </c>
      <c r="BR25" s="120" t="s">
        <v>250</v>
      </c>
      <c r="BS25" s="217"/>
      <c r="BT25" s="217"/>
      <c r="BU25" s="124"/>
    </row>
    <row r="26" spans="1:78" x14ac:dyDescent="0.35">
      <c r="A26" s="129" t="s">
        <v>24</v>
      </c>
      <c r="B26" s="122">
        <v>0</v>
      </c>
      <c r="C26" s="122">
        <v>0</v>
      </c>
      <c r="D26" s="122">
        <v>0</v>
      </c>
      <c r="E26" s="122">
        <v>0</v>
      </c>
      <c r="F26" s="122">
        <v>0</v>
      </c>
      <c r="G26" s="122">
        <v>0</v>
      </c>
      <c r="H26" s="122">
        <v>0</v>
      </c>
      <c r="I26" s="123">
        <v>0</v>
      </c>
      <c r="J26" s="123">
        <v>0</v>
      </c>
      <c r="K26" s="123">
        <v>0</v>
      </c>
      <c r="L26" s="123">
        <v>65007599.886800006</v>
      </c>
      <c r="M26" s="123">
        <v>99297644.191599965</v>
      </c>
      <c r="N26" s="123">
        <v>111003323.0749</v>
      </c>
      <c r="O26" s="123">
        <v>91444129.037900001</v>
      </c>
      <c r="P26" s="123">
        <v>47036015.134499997</v>
      </c>
      <c r="Q26" s="123">
        <v>95550856.614999995</v>
      </c>
      <c r="R26" s="123">
        <v>66771915.0057</v>
      </c>
      <c r="S26" s="123">
        <v>85718073.403699994</v>
      </c>
      <c r="T26" s="123">
        <v>99660167.665199995</v>
      </c>
      <c r="U26" s="123">
        <v>83215381.846000016</v>
      </c>
      <c r="V26" s="123">
        <v>86760655.557500005</v>
      </c>
      <c r="W26" s="123">
        <v>89202696.022599995</v>
      </c>
      <c r="X26" s="123">
        <v>91765556.596199989</v>
      </c>
      <c r="Y26" s="123">
        <v>101361750.46110001</v>
      </c>
      <c r="Z26" s="123">
        <v>98026429.49970001</v>
      </c>
      <c r="AA26" s="123">
        <v>35672769.231199995</v>
      </c>
      <c r="AB26" s="123">
        <v>81617077.211400002</v>
      </c>
      <c r="AC26" s="123">
        <v>99414645.980700001</v>
      </c>
      <c r="AD26" s="123">
        <v>51072297.692299992</v>
      </c>
      <c r="AE26" s="123">
        <v>52419607.384499997</v>
      </c>
      <c r="AF26" s="123">
        <v>67042111.384800009</v>
      </c>
      <c r="AG26" s="123">
        <v>43584970.038699999</v>
      </c>
      <c r="AH26" s="123">
        <v>54437960.769099995</v>
      </c>
      <c r="AI26" s="123">
        <v>37344193.846100003</v>
      </c>
      <c r="AJ26" s="123">
        <v>32201280.3462</v>
      </c>
      <c r="AK26" s="123">
        <v>18351334.153800003</v>
      </c>
      <c r="AL26" s="123">
        <v>9746820.9231000002</v>
      </c>
      <c r="AM26" s="123">
        <v>10855147.846099999</v>
      </c>
      <c r="AN26" s="123">
        <v>10649423.077</v>
      </c>
      <c r="AO26" s="123">
        <v>39246833.999899998</v>
      </c>
      <c r="AP26" s="123">
        <v>40808148.923</v>
      </c>
      <c r="AQ26" s="123">
        <v>76589973.230800003</v>
      </c>
      <c r="AR26" s="123">
        <v>80359683.692100003</v>
      </c>
      <c r="AS26" s="123">
        <v>88547848.962200046</v>
      </c>
      <c r="AT26" s="123">
        <v>96925120.673400164</v>
      </c>
      <c r="AU26" s="123">
        <v>68224769.598199934</v>
      </c>
      <c r="AV26" s="123">
        <v>76472513.943499982</v>
      </c>
      <c r="AW26" s="123">
        <v>64498230.058599941</v>
      </c>
      <c r="AX26" s="123">
        <v>74361780.174199969</v>
      </c>
      <c r="AY26" s="123">
        <v>38922880.558899976</v>
      </c>
      <c r="AZ26" s="123">
        <v>49405297.55969993</v>
      </c>
      <c r="BA26" s="123">
        <v>80788568.769900039</v>
      </c>
      <c r="BB26" s="123">
        <v>72419521.846999973</v>
      </c>
      <c r="BC26" s="123">
        <v>85282203.867100015</v>
      </c>
      <c r="BD26" s="123">
        <v>86068778.077200115</v>
      </c>
      <c r="BE26" s="123">
        <v>91641728.480899975</v>
      </c>
      <c r="BF26" s="123">
        <v>84210506.712000027</v>
      </c>
      <c r="BG26" s="123">
        <v>60363945.001199879</v>
      </c>
      <c r="BH26" s="123">
        <v>97559781.289800152</v>
      </c>
      <c r="BI26" s="123">
        <v>88578761.713699982</v>
      </c>
      <c r="BJ26" s="123">
        <v>125084671.84610015</v>
      </c>
      <c r="BK26" s="123">
        <v>111902707.61519992</v>
      </c>
      <c r="BL26" s="123">
        <v>66216178.499599859</v>
      </c>
      <c r="BM26" s="123">
        <v>137838781.2704002</v>
      </c>
      <c r="BN26" s="123">
        <v>90560450.192700148</v>
      </c>
      <c r="BO26" s="123">
        <v>117518918.53640005</v>
      </c>
      <c r="BP26" s="123">
        <v>149113534.26869988</v>
      </c>
      <c r="BQ26" s="245">
        <f t="shared" si="0"/>
        <v>31594615.732299834</v>
      </c>
      <c r="BR26" s="120" t="s">
        <v>250</v>
      </c>
      <c r="BS26" s="217"/>
      <c r="BT26" s="217"/>
      <c r="BU26" s="124"/>
      <c r="BW26" s="294"/>
    </row>
    <row r="27" spans="1:78" x14ac:dyDescent="0.35">
      <c r="A27" s="129" t="s">
        <v>25</v>
      </c>
      <c r="B27" s="122">
        <v>62869536.665899992</v>
      </c>
      <c r="C27" s="122">
        <v>64218677.307700001</v>
      </c>
      <c r="D27" s="122">
        <v>58442448.75</v>
      </c>
      <c r="E27" s="122">
        <v>71201688.888899967</v>
      </c>
      <c r="F27" s="122">
        <v>76989897.937100008</v>
      </c>
      <c r="G27" s="122">
        <v>81294375.384500027</v>
      </c>
      <c r="H27" s="122">
        <v>77428888.321200013</v>
      </c>
      <c r="I27" s="123">
        <v>54923506.00620003</v>
      </c>
      <c r="J27" s="123">
        <v>58305288.461599998</v>
      </c>
      <c r="K27" s="123">
        <v>62330244.7553</v>
      </c>
      <c r="L27" s="123">
        <v>69566617.493000001</v>
      </c>
      <c r="M27" s="123">
        <v>74055613.785200015</v>
      </c>
      <c r="N27" s="123">
        <v>76772468.23499997</v>
      </c>
      <c r="O27" s="123">
        <v>82434519.00530003</v>
      </c>
      <c r="P27" s="123">
        <v>76880953.245800018</v>
      </c>
      <c r="Q27" s="123">
        <v>76921125.674500033</v>
      </c>
      <c r="R27" s="123">
        <v>84855704.316400006</v>
      </c>
      <c r="S27" s="123">
        <v>78496136.480600014</v>
      </c>
      <c r="T27" s="123">
        <v>81224981.312100023</v>
      </c>
      <c r="U27" s="123">
        <v>79029030.971699998</v>
      </c>
      <c r="V27" s="123">
        <v>80080253.155800074</v>
      </c>
      <c r="W27" s="123">
        <v>84006315.789400011</v>
      </c>
      <c r="X27" s="123">
        <v>81198773.884899989</v>
      </c>
      <c r="Y27" s="123">
        <v>78563811.966499984</v>
      </c>
      <c r="Z27" s="123">
        <v>76865338.479000017</v>
      </c>
      <c r="AA27" s="123">
        <v>74308000.812099978</v>
      </c>
      <c r="AB27" s="123">
        <v>76404134.650999978</v>
      </c>
      <c r="AC27" s="123">
        <v>76276755.33799997</v>
      </c>
      <c r="AD27" s="123">
        <v>72693575.948499992</v>
      </c>
      <c r="AE27" s="123">
        <v>65319285.714200005</v>
      </c>
      <c r="AF27" s="123">
        <v>62125427.048500046</v>
      </c>
      <c r="AG27" s="123">
        <v>52201242.997200005</v>
      </c>
      <c r="AH27" s="123">
        <v>51678719.858599998</v>
      </c>
      <c r="AI27" s="123">
        <v>50928690.476199999</v>
      </c>
      <c r="AJ27" s="123">
        <v>41091839.607500002</v>
      </c>
      <c r="AK27" s="123">
        <v>21919195.046399999</v>
      </c>
      <c r="AL27" s="123">
        <v>17100000</v>
      </c>
      <c r="AM27" s="123">
        <v>20183441.005000006</v>
      </c>
      <c r="AN27" s="123">
        <v>27783371.654100012</v>
      </c>
      <c r="AO27" s="123">
        <v>43465235.976799995</v>
      </c>
      <c r="AP27" s="123">
        <v>55106453.051599987</v>
      </c>
      <c r="AQ27" s="123">
        <v>68469018.230700016</v>
      </c>
      <c r="AR27" s="123">
        <v>77856668.125</v>
      </c>
      <c r="AS27" s="123">
        <v>74595403.065099984</v>
      </c>
      <c r="AT27" s="123">
        <v>77070418.894899994</v>
      </c>
      <c r="AU27" s="123">
        <v>70338333.333300009</v>
      </c>
      <c r="AV27" s="123">
        <v>67082320.963200003</v>
      </c>
      <c r="AW27" s="123">
        <v>66032083.333300002</v>
      </c>
      <c r="AX27" s="123">
        <v>64946666.666699998</v>
      </c>
      <c r="AY27" s="123">
        <v>63322032.317100011</v>
      </c>
      <c r="AZ27" s="123">
        <v>63813802.549300008</v>
      </c>
      <c r="BA27" s="123">
        <v>70889765.537500009</v>
      </c>
      <c r="BB27" s="123">
        <v>76516638.893599987</v>
      </c>
      <c r="BC27" s="123">
        <v>80108829.667800009</v>
      </c>
      <c r="BD27" s="123">
        <v>80440149.938499942</v>
      </c>
      <c r="BE27" s="123">
        <v>79607898.248900011</v>
      </c>
      <c r="BF27" s="123">
        <v>76945812.223099977</v>
      </c>
      <c r="BG27" s="123">
        <v>72884926.734400004</v>
      </c>
      <c r="BH27" s="123">
        <v>77884335.096300021</v>
      </c>
      <c r="BI27" s="123">
        <v>88736444.636999965</v>
      </c>
      <c r="BJ27" s="123">
        <v>99435773.634800047</v>
      </c>
      <c r="BK27" s="123">
        <v>94934219.727300018</v>
      </c>
      <c r="BL27" s="123">
        <v>93099961.631100014</v>
      </c>
      <c r="BM27" s="123">
        <v>104339546.08609995</v>
      </c>
      <c r="BN27" s="123">
        <v>87687572.487299904</v>
      </c>
      <c r="BO27" s="123">
        <v>99398250.817900166</v>
      </c>
      <c r="BP27" s="123">
        <v>110631463.78839995</v>
      </c>
      <c r="BQ27" s="245">
        <f t="shared" si="0"/>
        <v>11233212.970499784</v>
      </c>
      <c r="BR27" s="120" t="s">
        <v>250</v>
      </c>
      <c r="BS27" s="217"/>
      <c r="BT27" s="217"/>
      <c r="BU27" s="124"/>
      <c r="BW27" s="294"/>
    </row>
    <row r="28" spans="1:78" x14ac:dyDescent="0.35">
      <c r="A28" s="129" t="s">
        <v>26</v>
      </c>
      <c r="B28" s="122">
        <v>30855022.777900003</v>
      </c>
      <c r="C28" s="122">
        <v>32206190.192200001</v>
      </c>
      <c r="D28" s="122">
        <v>29850000</v>
      </c>
      <c r="E28" s="122">
        <v>33627302.778100006</v>
      </c>
      <c r="F28" s="122">
        <v>37652079.231099978</v>
      </c>
      <c r="G28" s="122">
        <v>40251083.077200018</v>
      </c>
      <c r="H28" s="122">
        <v>39750000</v>
      </c>
      <c r="I28" s="123">
        <v>38219444.44439999</v>
      </c>
      <c r="J28" s="123">
        <v>30750000</v>
      </c>
      <c r="K28" s="123">
        <v>30686538.4619</v>
      </c>
      <c r="L28" s="123">
        <v>35272795.454499997</v>
      </c>
      <c r="M28" s="123">
        <v>38866275.833699964</v>
      </c>
      <c r="N28" s="123">
        <v>43226023.747099981</v>
      </c>
      <c r="O28" s="123">
        <v>42450000</v>
      </c>
      <c r="P28" s="123">
        <v>39367500</v>
      </c>
      <c r="Q28" s="123">
        <v>40379231.867000021</v>
      </c>
      <c r="R28" s="123">
        <v>42550000</v>
      </c>
      <c r="S28" s="123">
        <v>39000000</v>
      </c>
      <c r="T28" s="123">
        <v>41099659.837600008</v>
      </c>
      <c r="U28" s="123">
        <v>40500000</v>
      </c>
      <c r="V28" s="123">
        <v>39286956.521700002</v>
      </c>
      <c r="W28" s="123">
        <v>42300000</v>
      </c>
      <c r="X28" s="123">
        <v>41250000</v>
      </c>
      <c r="Y28" s="123">
        <v>39600000</v>
      </c>
      <c r="Z28" s="123">
        <v>38850000</v>
      </c>
      <c r="AA28" s="123">
        <v>38400000</v>
      </c>
      <c r="AB28" s="123">
        <v>38520402.409699999</v>
      </c>
      <c r="AC28" s="123">
        <v>38100000</v>
      </c>
      <c r="AD28" s="123">
        <v>36600000</v>
      </c>
      <c r="AE28" s="123">
        <v>32700000</v>
      </c>
      <c r="AF28" s="123">
        <v>32550000</v>
      </c>
      <c r="AG28" s="123">
        <v>26250000</v>
      </c>
      <c r="AH28" s="123">
        <v>26100000</v>
      </c>
      <c r="AI28" s="123">
        <v>25500000</v>
      </c>
      <c r="AJ28" s="123">
        <v>24150000</v>
      </c>
      <c r="AK28" s="123">
        <v>8700000</v>
      </c>
      <c r="AL28" s="123">
        <v>8550000</v>
      </c>
      <c r="AM28" s="123">
        <v>8550000</v>
      </c>
      <c r="AN28" s="123">
        <v>12900000</v>
      </c>
      <c r="AO28" s="123">
        <v>20628947.368000001</v>
      </c>
      <c r="AP28" s="123">
        <v>27768572.10250001</v>
      </c>
      <c r="AQ28" s="123">
        <v>31427368.934300002</v>
      </c>
      <c r="AR28" s="123">
        <v>39750000</v>
      </c>
      <c r="AS28" s="123">
        <v>37500000</v>
      </c>
      <c r="AT28" s="123">
        <v>39282954.545500003</v>
      </c>
      <c r="AU28" s="123">
        <v>35700000</v>
      </c>
      <c r="AV28" s="123">
        <v>33750000</v>
      </c>
      <c r="AW28" s="123">
        <v>33150000</v>
      </c>
      <c r="AX28" s="123">
        <v>32650000</v>
      </c>
      <c r="AY28" s="123">
        <v>32250000</v>
      </c>
      <c r="AZ28" s="123">
        <v>32359548.333299998</v>
      </c>
      <c r="BA28" s="123">
        <v>34786988.28930001</v>
      </c>
      <c r="BB28" s="123">
        <v>38072514.545500003</v>
      </c>
      <c r="BC28" s="123">
        <v>40299465.535700001</v>
      </c>
      <c r="BD28" s="123">
        <v>40296069.362999983</v>
      </c>
      <c r="BE28" s="123">
        <v>40193478.260899998</v>
      </c>
      <c r="BF28" s="123">
        <v>38700000</v>
      </c>
      <c r="BG28" s="123">
        <v>36965198.863600001</v>
      </c>
      <c r="BH28" s="123">
        <v>38388544.657800004</v>
      </c>
      <c r="BI28" s="123">
        <v>42260857.416300021</v>
      </c>
      <c r="BJ28" s="123">
        <v>50316840.766500011</v>
      </c>
      <c r="BK28" s="123">
        <v>47890326.818199992</v>
      </c>
      <c r="BL28" s="123">
        <v>47250000</v>
      </c>
      <c r="BM28" s="123">
        <v>50678168.864900015</v>
      </c>
      <c r="BN28" s="123">
        <v>42623585.993499957</v>
      </c>
      <c r="BO28" s="123">
        <v>49761341.158600017</v>
      </c>
      <c r="BP28" s="123">
        <v>55243027.888900004</v>
      </c>
      <c r="BQ28" s="245">
        <f t="shared" si="0"/>
        <v>5481686.7302999869</v>
      </c>
      <c r="BR28" s="120" t="s">
        <v>250</v>
      </c>
      <c r="BS28" s="217"/>
      <c r="BT28" s="217"/>
      <c r="BU28" s="124"/>
      <c r="BW28" s="294"/>
    </row>
    <row r="29" spans="1:78" x14ac:dyDescent="0.35">
      <c r="A29" s="134" t="s">
        <v>27</v>
      </c>
      <c r="B29" s="135">
        <v>85459500</v>
      </c>
      <c r="C29" s="135">
        <v>84086000</v>
      </c>
      <c r="D29" s="135">
        <v>61354000</v>
      </c>
      <c r="E29" s="135">
        <v>83313500</v>
      </c>
      <c r="F29" s="135">
        <v>104674500</v>
      </c>
      <c r="G29" s="135">
        <v>97416500</v>
      </c>
      <c r="H29" s="135">
        <v>116703500</v>
      </c>
      <c r="I29" s="136">
        <v>81547000</v>
      </c>
      <c r="J29" s="136">
        <v>88929500</v>
      </c>
      <c r="K29" s="136">
        <v>118120500</v>
      </c>
      <c r="L29" s="136">
        <v>99000500</v>
      </c>
      <c r="M29" s="136">
        <v>119414500</v>
      </c>
      <c r="N29" s="136">
        <v>129295500</v>
      </c>
      <c r="O29" s="136">
        <v>111161000</v>
      </c>
      <c r="P29" s="136">
        <v>74724000</v>
      </c>
      <c r="Q29" s="136">
        <v>118200000</v>
      </c>
      <c r="R29" s="136">
        <v>115637811</v>
      </c>
      <c r="S29" s="136">
        <v>116137500</v>
      </c>
      <c r="T29" s="136">
        <v>124479000</v>
      </c>
      <c r="U29" s="136">
        <v>110275500</v>
      </c>
      <c r="V29" s="136">
        <v>119061500</v>
      </c>
      <c r="W29" s="136">
        <v>119817500</v>
      </c>
      <c r="X29" s="136">
        <v>121427000</v>
      </c>
      <c r="Y29" s="136">
        <v>124400000</v>
      </c>
      <c r="Z29" s="136">
        <v>110189000</v>
      </c>
      <c r="AA29" s="136">
        <v>85441500</v>
      </c>
      <c r="AB29" s="136">
        <v>83086667</v>
      </c>
      <c r="AC29" s="136">
        <v>109876095</v>
      </c>
      <c r="AD29" s="136">
        <v>104444310</v>
      </c>
      <c r="AE29" s="136">
        <v>88395238</v>
      </c>
      <c r="AF29" s="136">
        <v>99472429</v>
      </c>
      <c r="AG29" s="136">
        <v>65455048</v>
      </c>
      <c r="AH29" s="136">
        <v>74612738</v>
      </c>
      <c r="AI29" s="136">
        <v>70043119</v>
      </c>
      <c r="AJ29" s="136">
        <v>53381167</v>
      </c>
      <c r="AK29" s="136">
        <v>36256738</v>
      </c>
      <c r="AL29" s="136">
        <v>24904119</v>
      </c>
      <c r="AM29" s="136">
        <v>16295405</v>
      </c>
      <c r="AN29" s="136">
        <v>34702595</v>
      </c>
      <c r="AO29" s="136">
        <v>65326238</v>
      </c>
      <c r="AP29" s="136">
        <v>86850548</v>
      </c>
      <c r="AQ29" s="136">
        <v>102447357</v>
      </c>
      <c r="AR29" s="136">
        <v>169809929</v>
      </c>
      <c r="AS29" s="136">
        <v>118951429</v>
      </c>
      <c r="AT29" s="136">
        <v>122311048</v>
      </c>
      <c r="AU29" s="136">
        <v>117283000</v>
      </c>
      <c r="AV29" s="136">
        <v>92327000</v>
      </c>
      <c r="AW29" s="136">
        <v>97617000</v>
      </c>
      <c r="AX29" s="136">
        <v>96161000</v>
      </c>
      <c r="AY29" s="136">
        <v>76799500</v>
      </c>
      <c r="AZ29" s="136">
        <v>65235000</v>
      </c>
      <c r="BA29" s="136">
        <v>100312000</v>
      </c>
      <c r="BB29" s="136">
        <v>107023000</v>
      </c>
      <c r="BC29" s="136">
        <v>116914000</v>
      </c>
      <c r="BD29" s="136">
        <v>136441000</v>
      </c>
      <c r="BE29" s="136">
        <v>109335000</v>
      </c>
      <c r="BF29" s="136">
        <v>112595000</v>
      </c>
      <c r="BG29" s="136">
        <v>104520000</v>
      </c>
      <c r="BH29" s="136">
        <v>113927000</v>
      </c>
      <c r="BI29" s="136">
        <v>132676000</v>
      </c>
      <c r="BJ29" s="136">
        <v>136791800</v>
      </c>
      <c r="BK29" s="136">
        <v>131197500</v>
      </c>
      <c r="BL29" s="136">
        <v>111758250</v>
      </c>
      <c r="BM29" s="136">
        <v>137519176</v>
      </c>
      <c r="BN29" s="136">
        <v>109895973</v>
      </c>
      <c r="BO29" s="136">
        <v>133659034</v>
      </c>
      <c r="BP29" s="136">
        <v>169846362</v>
      </c>
      <c r="BQ29" s="249">
        <f t="shared" si="0"/>
        <v>36187328</v>
      </c>
      <c r="BR29" s="120" t="s">
        <v>250</v>
      </c>
      <c r="BS29" s="217"/>
      <c r="BT29" s="217"/>
      <c r="BU29" s="137"/>
      <c r="BW29" s="294"/>
    </row>
    <row r="30" spans="1:78" x14ac:dyDescent="0.35">
      <c r="A30" s="129" t="s">
        <v>28</v>
      </c>
      <c r="B30" s="122">
        <v>1530000</v>
      </c>
      <c r="C30" s="122">
        <v>2280000</v>
      </c>
      <c r="D30" s="122">
        <v>1770000</v>
      </c>
      <c r="E30" s="122">
        <v>1890000</v>
      </c>
      <c r="F30" s="122">
        <v>2280000</v>
      </c>
      <c r="G30" s="122">
        <v>1650000</v>
      </c>
      <c r="H30" s="122">
        <v>1920000</v>
      </c>
      <c r="I30" s="123">
        <v>3360000</v>
      </c>
      <c r="J30" s="123">
        <v>2160000</v>
      </c>
      <c r="K30" s="123">
        <v>1470000</v>
      </c>
      <c r="L30" s="123">
        <v>1710000</v>
      </c>
      <c r="M30" s="123">
        <v>2220000</v>
      </c>
      <c r="N30" s="123">
        <v>1770000</v>
      </c>
      <c r="O30" s="123">
        <v>1560000</v>
      </c>
      <c r="P30" s="123">
        <v>1980000</v>
      </c>
      <c r="Q30" s="123">
        <v>2400000</v>
      </c>
      <c r="R30" s="123">
        <v>2400000</v>
      </c>
      <c r="S30" s="123">
        <v>3090000</v>
      </c>
      <c r="T30" s="123">
        <v>2430000</v>
      </c>
      <c r="U30" s="123">
        <v>2820000</v>
      </c>
      <c r="V30" s="123">
        <v>2700000</v>
      </c>
      <c r="W30" s="123">
        <v>1770000</v>
      </c>
      <c r="X30" s="123">
        <v>2970000</v>
      </c>
      <c r="Y30" s="123">
        <v>2970000</v>
      </c>
      <c r="Z30" s="123">
        <v>2610000</v>
      </c>
      <c r="AA30" s="123">
        <v>2760000</v>
      </c>
      <c r="AB30" s="123">
        <v>1590000</v>
      </c>
      <c r="AC30" s="123">
        <v>1410000</v>
      </c>
      <c r="AD30" s="123">
        <v>2280000</v>
      </c>
      <c r="AE30" s="123">
        <v>2370000</v>
      </c>
      <c r="AF30" s="123">
        <v>1500000</v>
      </c>
      <c r="AG30" s="123">
        <v>1470000</v>
      </c>
      <c r="AH30" s="123">
        <v>2040000</v>
      </c>
      <c r="AI30" s="123">
        <v>1830000</v>
      </c>
      <c r="AJ30" s="123">
        <v>1320000</v>
      </c>
      <c r="AK30" s="123">
        <v>570000</v>
      </c>
      <c r="AL30" s="123">
        <v>660000</v>
      </c>
      <c r="AM30" s="123">
        <v>600000</v>
      </c>
      <c r="AN30" s="123">
        <v>240000</v>
      </c>
      <c r="AO30" s="123">
        <v>600000</v>
      </c>
      <c r="AP30" s="123">
        <v>1050000</v>
      </c>
      <c r="AQ30" s="123">
        <v>1050000</v>
      </c>
      <c r="AR30" s="123">
        <v>1650000</v>
      </c>
      <c r="AS30" s="123">
        <v>1830000</v>
      </c>
      <c r="AT30" s="123">
        <v>2340000</v>
      </c>
      <c r="AU30" s="123">
        <v>930000</v>
      </c>
      <c r="AV30" s="123">
        <v>1590000</v>
      </c>
      <c r="AW30" s="123">
        <v>1950000</v>
      </c>
      <c r="AX30" s="123">
        <v>1680000</v>
      </c>
      <c r="AY30" s="123">
        <v>2310000</v>
      </c>
      <c r="AZ30" s="123">
        <v>1770000</v>
      </c>
      <c r="BA30" s="123">
        <v>2010000</v>
      </c>
      <c r="BB30" s="123">
        <v>2220000</v>
      </c>
      <c r="BC30" s="123">
        <v>2550000</v>
      </c>
      <c r="BD30" s="123">
        <v>1980000</v>
      </c>
      <c r="BE30" s="123">
        <v>2010000</v>
      </c>
      <c r="BF30" s="123">
        <v>1500000</v>
      </c>
      <c r="BG30" s="123">
        <v>3120000</v>
      </c>
      <c r="BH30" s="123">
        <v>2610000</v>
      </c>
      <c r="BI30" s="123">
        <v>3180000</v>
      </c>
      <c r="BJ30" s="123">
        <v>2820000</v>
      </c>
      <c r="BK30" s="123">
        <v>2040000</v>
      </c>
      <c r="BL30" s="123">
        <v>1590000</v>
      </c>
      <c r="BM30" s="123">
        <v>1560000</v>
      </c>
      <c r="BN30" s="123">
        <v>1380000</v>
      </c>
      <c r="BO30" s="123">
        <v>2520000</v>
      </c>
      <c r="BP30" s="123">
        <v>1110000</v>
      </c>
      <c r="BQ30" s="245">
        <f t="shared" si="0"/>
        <v>-1410000</v>
      </c>
      <c r="BR30" s="120" t="s">
        <v>250</v>
      </c>
      <c r="BS30" s="217"/>
      <c r="BT30" s="217"/>
      <c r="BU30" s="124"/>
      <c r="BW30" s="294"/>
    </row>
    <row r="31" spans="1:78" x14ac:dyDescent="0.35">
      <c r="A31" s="129" t="s">
        <v>29</v>
      </c>
      <c r="B31" s="122">
        <v>35350000</v>
      </c>
      <c r="C31" s="122">
        <v>46150000</v>
      </c>
      <c r="D31" s="122">
        <v>30450000</v>
      </c>
      <c r="E31" s="122">
        <v>38200000</v>
      </c>
      <c r="F31" s="122">
        <v>40150000</v>
      </c>
      <c r="G31" s="122">
        <v>54650000</v>
      </c>
      <c r="H31" s="122">
        <v>42600000</v>
      </c>
      <c r="I31" s="123">
        <v>28550000</v>
      </c>
      <c r="J31" s="123">
        <v>43850000</v>
      </c>
      <c r="K31" s="123">
        <v>40000000</v>
      </c>
      <c r="L31" s="123">
        <v>51900000</v>
      </c>
      <c r="M31" s="123">
        <v>43550000</v>
      </c>
      <c r="N31" s="123">
        <v>43150000</v>
      </c>
      <c r="O31" s="123">
        <v>55200000</v>
      </c>
      <c r="P31" s="123">
        <v>42400000</v>
      </c>
      <c r="Q31" s="123">
        <v>38700000</v>
      </c>
      <c r="R31" s="123">
        <v>41850000</v>
      </c>
      <c r="S31" s="123">
        <v>43300000</v>
      </c>
      <c r="T31" s="123">
        <v>44950000</v>
      </c>
      <c r="U31" s="123">
        <v>55300000</v>
      </c>
      <c r="V31" s="123">
        <v>43800000</v>
      </c>
      <c r="W31" s="123">
        <v>46150000</v>
      </c>
      <c r="X31" s="123">
        <v>56000000</v>
      </c>
      <c r="Y31" s="123">
        <v>44800000</v>
      </c>
      <c r="Z31" s="123">
        <v>42650000</v>
      </c>
      <c r="AA31" s="123">
        <v>41700000</v>
      </c>
      <c r="AB31" s="123">
        <v>42150000</v>
      </c>
      <c r="AC31" s="123">
        <v>43800000</v>
      </c>
      <c r="AD31" s="123">
        <v>52300000</v>
      </c>
      <c r="AE31" s="123">
        <v>39350000</v>
      </c>
      <c r="AF31" s="123">
        <v>39700000</v>
      </c>
      <c r="AG31" s="123">
        <v>32050000</v>
      </c>
      <c r="AH31" s="123">
        <v>32450000</v>
      </c>
      <c r="AI31" s="123">
        <v>31150000</v>
      </c>
      <c r="AJ31" s="123">
        <v>32150000</v>
      </c>
      <c r="AK31" s="123">
        <v>14250000</v>
      </c>
      <c r="AL31" s="123">
        <v>12300000</v>
      </c>
      <c r="AM31" s="123">
        <v>10500000</v>
      </c>
      <c r="AN31" s="123">
        <v>13450000</v>
      </c>
      <c r="AO31" s="123">
        <v>29750000</v>
      </c>
      <c r="AP31" s="123">
        <v>30700000</v>
      </c>
      <c r="AQ31" s="123">
        <v>36600000</v>
      </c>
      <c r="AR31" s="123">
        <v>56000000</v>
      </c>
      <c r="AS31" s="123">
        <v>43150000</v>
      </c>
      <c r="AT31" s="123">
        <v>44800000</v>
      </c>
      <c r="AU31" s="123">
        <v>52400000</v>
      </c>
      <c r="AV31" s="123">
        <v>40100000</v>
      </c>
      <c r="AW31" s="123">
        <v>39700000</v>
      </c>
      <c r="AX31" s="123">
        <v>48550000</v>
      </c>
      <c r="AY31" s="123">
        <v>33850000</v>
      </c>
      <c r="AZ31" s="123">
        <v>33500000</v>
      </c>
      <c r="BA31" s="123">
        <v>51600000</v>
      </c>
      <c r="BB31" s="123">
        <v>43800000</v>
      </c>
      <c r="BC31" s="123">
        <v>45950000</v>
      </c>
      <c r="BD31" s="123">
        <v>57850000</v>
      </c>
      <c r="BE31" s="123">
        <v>46300000</v>
      </c>
      <c r="BF31" s="123">
        <v>57000000</v>
      </c>
      <c r="BG31" s="123">
        <v>42400000</v>
      </c>
      <c r="BH31" s="123">
        <v>43550000</v>
      </c>
      <c r="BI31" s="123">
        <v>164168487.76489919</v>
      </c>
      <c r="BJ31" s="123">
        <v>144063264.86809981</v>
      </c>
      <c r="BK31" s="123">
        <v>142050808.56440026</v>
      </c>
      <c r="BL31" s="123">
        <v>234939532.34739971</v>
      </c>
      <c r="BM31" s="123">
        <v>292463417.83549947</v>
      </c>
      <c r="BN31" s="123">
        <v>189136888.11369979</v>
      </c>
      <c r="BO31" s="123">
        <v>281330244.75839978</v>
      </c>
      <c r="BP31" s="123">
        <v>261110926.5775992</v>
      </c>
      <c r="BQ31" s="245">
        <f t="shared" si="0"/>
        <v>-20219318.180800587</v>
      </c>
      <c r="BR31" s="120" t="s">
        <v>250</v>
      </c>
      <c r="BS31" s="217"/>
      <c r="BT31" s="217"/>
      <c r="BU31" s="124"/>
      <c r="BW31" s="294">
        <f>BQ31/BO31</f>
        <v>-7.187040340495382E-2</v>
      </c>
    </row>
    <row r="32" spans="1:78" x14ac:dyDescent="0.35">
      <c r="A32" s="129" t="s">
        <v>619</v>
      </c>
      <c r="B32" s="122">
        <v>53781000</v>
      </c>
      <c r="C32" s="122">
        <v>0</v>
      </c>
      <c r="D32" s="122">
        <v>0</v>
      </c>
      <c r="E32" s="122">
        <v>67781000</v>
      </c>
      <c r="F32" s="122">
        <v>0</v>
      </c>
      <c r="G32" s="122">
        <v>0</v>
      </c>
      <c r="H32" s="122">
        <v>75767143</v>
      </c>
      <c r="I32" s="123">
        <v>0</v>
      </c>
      <c r="J32" s="123">
        <v>0</v>
      </c>
      <c r="K32" s="123">
        <v>55141095.890199997</v>
      </c>
      <c r="L32" s="123">
        <v>0</v>
      </c>
      <c r="M32" s="123">
        <v>0</v>
      </c>
      <c r="N32" s="123">
        <v>94266666.666700065</v>
      </c>
      <c r="O32" s="123">
        <v>0</v>
      </c>
      <c r="P32" s="123">
        <v>0</v>
      </c>
      <c r="Q32" s="123">
        <v>95699999.999699995</v>
      </c>
      <c r="R32" s="123">
        <v>0</v>
      </c>
      <c r="S32" s="123">
        <v>0</v>
      </c>
      <c r="T32" s="123">
        <v>96009235</v>
      </c>
      <c r="U32" s="123">
        <v>0</v>
      </c>
      <c r="V32" s="123">
        <v>0</v>
      </c>
      <c r="W32" s="123">
        <v>104024460</v>
      </c>
      <c r="X32" s="123">
        <v>0</v>
      </c>
      <c r="Y32" s="123">
        <v>0</v>
      </c>
      <c r="Z32" s="123">
        <v>105657000</v>
      </c>
      <c r="AA32" s="123">
        <v>0</v>
      </c>
      <c r="AB32" s="123">
        <v>0</v>
      </c>
      <c r="AC32" s="123">
        <v>94703241</v>
      </c>
      <c r="AD32" s="123">
        <v>0</v>
      </c>
      <c r="AE32" s="123">
        <v>0</v>
      </c>
      <c r="AF32" s="123">
        <v>100694000</v>
      </c>
      <c r="AG32" s="123">
        <v>0</v>
      </c>
      <c r="AH32" s="123">
        <v>0</v>
      </c>
      <c r="AI32" s="123">
        <v>81215056</v>
      </c>
      <c r="AJ32" s="123">
        <v>0</v>
      </c>
      <c r="AK32" s="123">
        <v>0</v>
      </c>
      <c r="AL32" s="123">
        <v>26361112</v>
      </c>
      <c r="AM32" s="123">
        <v>0</v>
      </c>
      <c r="AN32" s="123">
        <v>0</v>
      </c>
      <c r="AO32" s="123">
        <v>31499000</v>
      </c>
      <c r="AP32" s="123">
        <v>0</v>
      </c>
      <c r="AQ32" s="123">
        <v>0</v>
      </c>
      <c r="AR32" s="123">
        <v>77682407.406100139</v>
      </c>
      <c r="AS32" s="123">
        <v>0</v>
      </c>
      <c r="AT32" s="123">
        <v>0</v>
      </c>
      <c r="AU32" s="123">
        <v>96018536</v>
      </c>
      <c r="AV32" s="123">
        <v>0</v>
      </c>
      <c r="AW32" s="123">
        <v>0</v>
      </c>
      <c r="AX32" s="123">
        <v>100631491</v>
      </c>
      <c r="AY32" s="123">
        <v>0</v>
      </c>
      <c r="AZ32" s="123">
        <v>0</v>
      </c>
      <c r="BA32" s="123">
        <v>88714839</v>
      </c>
      <c r="BB32" s="123">
        <v>0</v>
      </c>
      <c r="BC32" s="123">
        <v>0</v>
      </c>
      <c r="BD32" s="123">
        <v>98424043</v>
      </c>
      <c r="BE32" s="123">
        <v>0</v>
      </c>
      <c r="BF32" s="123">
        <v>0</v>
      </c>
      <c r="BG32" s="123">
        <v>106713547</v>
      </c>
      <c r="BH32" s="123">
        <v>0</v>
      </c>
      <c r="BI32" s="123">
        <v>0</v>
      </c>
      <c r="BJ32" s="123">
        <v>113453489</v>
      </c>
      <c r="BK32" s="123">
        <v>0</v>
      </c>
      <c r="BL32" s="123">
        <v>0</v>
      </c>
      <c r="BM32" s="123">
        <v>105268176</v>
      </c>
      <c r="BN32" s="123">
        <v>0</v>
      </c>
      <c r="BO32" s="123">
        <v>0</v>
      </c>
      <c r="BP32" s="123">
        <v>83317235</v>
      </c>
      <c r="BQ32" s="245">
        <f t="shared" si="0"/>
        <v>83317235</v>
      </c>
      <c r="BR32" s="120" t="s">
        <v>250</v>
      </c>
      <c r="BS32" s="217"/>
      <c r="BT32" s="217"/>
      <c r="BU32" s="124"/>
      <c r="BW32" s="294"/>
    </row>
    <row r="33" spans="1:76" x14ac:dyDescent="0.35">
      <c r="A33" s="129" t="s">
        <v>30</v>
      </c>
      <c r="B33" s="122">
        <v>0</v>
      </c>
      <c r="C33" s="122">
        <v>0</v>
      </c>
      <c r="D33" s="122">
        <v>0</v>
      </c>
      <c r="E33" s="122">
        <v>0</v>
      </c>
      <c r="F33" s="122">
        <v>0</v>
      </c>
      <c r="G33" s="122">
        <v>0</v>
      </c>
      <c r="H33" s="122">
        <v>0</v>
      </c>
      <c r="I33" s="123">
        <v>0</v>
      </c>
      <c r="J33" s="123">
        <v>0</v>
      </c>
      <c r="K33" s="123">
        <v>0</v>
      </c>
      <c r="L33" s="123">
        <v>0</v>
      </c>
      <c r="M33" s="123">
        <v>0</v>
      </c>
      <c r="N33" s="123">
        <v>0</v>
      </c>
      <c r="O33" s="123">
        <v>0</v>
      </c>
      <c r="P33" s="123">
        <v>0</v>
      </c>
      <c r="Q33" s="123">
        <v>0</v>
      </c>
      <c r="R33" s="123">
        <v>0</v>
      </c>
      <c r="S33" s="123">
        <v>0</v>
      </c>
      <c r="T33" s="123">
        <v>0</v>
      </c>
      <c r="U33" s="123">
        <v>0</v>
      </c>
      <c r="V33" s="123">
        <v>0</v>
      </c>
      <c r="W33" s="123">
        <v>0</v>
      </c>
      <c r="X33" s="123">
        <v>0</v>
      </c>
      <c r="Y33" s="123">
        <v>0</v>
      </c>
      <c r="Z33" s="123">
        <v>0</v>
      </c>
      <c r="AA33" s="123">
        <v>0</v>
      </c>
      <c r="AB33" s="123">
        <v>0</v>
      </c>
      <c r="AC33" s="123">
        <v>0</v>
      </c>
      <c r="AD33" s="123">
        <v>0</v>
      </c>
      <c r="AE33" s="123">
        <v>0</v>
      </c>
      <c r="AF33" s="123">
        <v>0</v>
      </c>
      <c r="AG33" s="123">
        <v>0</v>
      </c>
      <c r="AH33" s="123">
        <v>0</v>
      </c>
      <c r="AI33" s="123">
        <v>0</v>
      </c>
      <c r="AJ33" s="123">
        <v>0</v>
      </c>
      <c r="AK33" s="123">
        <v>0</v>
      </c>
      <c r="AL33" s="123">
        <v>0</v>
      </c>
      <c r="AM33" s="123">
        <v>0</v>
      </c>
      <c r="AN33" s="123">
        <v>0</v>
      </c>
      <c r="AO33" s="123">
        <v>0</v>
      </c>
      <c r="AP33" s="123">
        <v>0</v>
      </c>
      <c r="AQ33" s="123">
        <v>0</v>
      </c>
      <c r="AR33" s="123">
        <v>0</v>
      </c>
      <c r="AS33" s="123">
        <v>0</v>
      </c>
      <c r="AT33" s="123">
        <v>0</v>
      </c>
      <c r="AU33" s="123">
        <v>0</v>
      </c>
      <c r="AV33" s="123">
        <v>0</v>
      </c>
      <c r="AW33" s="123">
        <v>0</v>
      </c>
      <c r="AX33" s="123">
        <v>0</v>
      </c>
      <c r="AY33" s="123">
        <v>0</v>
      </c>
      <c r="AZ33" s="123">
        <v>0</v>
      </c>
      <c r="BA33" s="123">
        <v>0</v>
      </c>
      <c r="BB33" s="123">
        <v>0</v>
      </c>
      <c r="BC33" s="123">
        <v>0</v>
      </c>
      <c r="BD33" s="123">
        <v>0</v>
      </c>
      <c r="BE33" s="123">
        <v>0</v>
      </c>
      <c r="BF33" s="123">
        <v>0</v>
      </c>
      <c r="BG33" s="123">
        <v>0</v>
      </c>
      <c r="BH33" s="123">
        <v>0</v>
      </c>
      <c r="BI33" s="123">
        <v>0</v>
      </c>
      <c r="BJ33" s="123">
        <v>0</v>
      </c>
      <c r="BK33" s="123">
        <v>0</v>
      </c>
      <c r="BL33" s="123">
        <v>0</v>
      </c>
      <c r="BM33" s="123">
        <v>0</v>
      </c>
      <c r="BN33" s="123">
        <v>0</v>
      </c>
      <c r="BO33" s="123">
        <v>0</v>
      </c>
      <c r="BP33" s="123">
        <v>0</v>
      </c>
      <c r="BQ33" s="245">
        <f t="shared" si="0"/>
        <v>0</v>
      </c>
      <c r="BR33" s="120" t="s">
        <v>250</v>
      </c>
      <c r="BS33" s="217"/>
      <c r="BT33" s="217"/>
      <c r="BU33" s="124"/>
      <c r="BW33" s="294"/>
    </row>
    <row r="34" spans="1:76" x14ac:dyDescent="0.35">
      <c r="A34" s="129" t="s">
        <v>31</v>
      </c>
      <c r="B34" s="122">
        <v>0</v>
      </c>
      <c r="C34" s="122">
        <v>0</v>
      </c>
      <c r="D34" s="122">
        <v>0</v>
      </c>
      <c r="E34" s="122">
        <v>0</v>
      </c>
      <c r="F34" s="122">
        <v>0</v>
      </c>
      <c r="G34" s="122">
        <v>0</v>
      </c>
      <c r="H34" s="122">
        <v>0</v>
      </c>
      <c r="I34" s="123">
        <v>0</v>
      </c>
      <c r="J34" s="123">
        <v>0</v>
      </c>
      <c r="K34" s="123">
        <v>0</v>
      </c>
      <c r="L34" s="123">
        <v>44069951.923399992</v>
      </c>
      <c r="M34" s="123">
        <v>55082932.69089999</v>
      </c>
      <c r="N34" s="123">
        <v>59175000.000600025</v>
      </c>
      <c r="O34" s="123">
        <v>58825961.538599998</v>
      </c>
      <c r="P34" s="123">
        <v>46525480.769600004</v>
      </c>
      <c r="Q34" s="123">
        <v>74406298.076499999</v>
      </c>
      <c r="R34" s="123">
        <v>65310144.230300002</v>
      </c>
      <c r="S34" s="123">
        <v>60255336.538199998</v>
      </c>
      <c r="T34" s="123">
        <v>68671706.730599999</v>
      </c>
      <c r="U34" s="123">
        <v>66533870.192199998</v>
      </c>
      <c r="V34" s="123">
        <v>73185168.26910001</v>
      </c>
      <c r="W34" s="123">
        <v>63384735.577200003</v>
      </c>
      <c r="X34" s="123">
        <v>64591009.615400001</v>
      </c>
      <c r="Y34" s="123">
        <v>65502115.38440001</v>
      </c>
      <c r="Z34" s="123">
        <v>61589158.653800003</v>
      </c>
      <c r="AA34" s="123">
        <v>29730937.499699999</v>
      </c>
      <c r="AB34" s="123">
        <v>61625721.153800003</v>
      </c>
      <c r="AC34" s="123">
        <v>68102644.230700001</v>
      </c>
      <c r="AD34" s="123">
        <v>48263701.923299998</v>
      </c>
      <c r="AE34" s="123">
        <v>51259375.000200003</v>
      </c>
      <c r="AF34" s="123">
        <v>57311298.076799989</v>
      </c>
      <c r="AG34" s="123">
        <v>42212740.384599999</v>
      </c>
      <c r="AH34" s="123">
        <v>42556250</v>
      </c>
      <c r="AI34" s="123">
        <v>44369216.346199997</v>
      </c>
      <c r="AJ34" s="123">
        <v>35120427.884499997</v>
      </c>
      <c r="AK34" s="123">
        <v>23275480.769200001</v>
      </c>
      <c r="AL34" s="123">
        <v>15439663.461499998</v>
      </c>
      <c r="AM34" s="123">
        <v>16325721.153999999</v>
      </c>
      <c r="AN34" s="123">
        <v>21444230.769299999</v>
      </c>
      <c r="AO34" s="123">
        <v>40386778.846100003</v>
      </c>
      <c r="AP34" s="123">
        <v>45032932.692400001</v>
      </c>
      <c r="AQ34" s="123">
        <v>64345913.461599998</v>
      </c>
      <c r="AR34" s="123">
        <v>64898076.923299998</v>
      </c>
      <c r="AS34" s="123">
        <v>75766346.154200047</v>
      </c>
      <c r="AT34" s="123">
        <v>73892788.463300079</v>
      </c>
      <c r="AU34" s="123">
        <v>56794230.772100076</v>
      </c>
      <c r="AV34" s="123">
        <v>70102644.231500044</v>
      </c>
      <c r="AW34" s="123">
        <v>65389903.847800031</v>
      </c>
      <c r="AX34" s="123">
        <v>57916346.156600095</v>
      </c>
      <c r="AY34" s="123">
        <v>45166346.15480002</v>
      </c>
      <c r="AZ34" s="123">
        <v>54077403.847300045</v>
      </c>
      <c r="BA34" s="123">
        <v>68530048.079300076</v>
      </c>
      <c r="BB34" s="123">
        <v>64217307.693000123</v>
      </c>
      <c r="BC34" s="123">
        <v>76263461.541500196</v>
      </c>
      <c r="BD34" s="123">
        <v>75382451.925000101</v>
      </c>
      <c r="BE34" s="123">
        <v>81184855.770500004</v>
      </c>
      <c r="BF34" s="123">
        <v>74279807.693800077</v>
      </c>
      <c r="BG34" s="123">
        <v>67132932.694300011</v>
      </c>
      <c r="BH34" s="123">
        <v>73850480.771000117</v>
      </c>
      <c r="BI34" s="123">
        <v>79720432.693500146</v>
      </c>
      <c r="BJ34" s="123">
        <v>92450480.772700027</v>
      </c>
      <c r="BK34" s="123">
        <v>82387740.383000016</v>
      </c>
      <c r="BL34" s="123">
        <v>0</v>
      </c>
      <c r="BM34" s="123">
        <v>0</v>
      </c>
      <c r="BN34" s="123">
        <v>0</v>
      </c>
      <c r="BO34" s="123">
        <v>0</v>
      </c>
      <c r="BP34" s="123">
        <v>0</v>
      </c>
      <c r="BQ34" s="245">
        <f t="shared" si="0"/>
        <v>0</v>
      </c>
      <c r="BR34" s="120" t="s">
        <v>250</v>
      </c>
      <c r="BS34" s="217"/>
      <c r="BT34" s="217"/>
      <c r="BU34" s="124"/>
      <c r="BW34" s="294"/>
    </row>
    <row r="35" spans="1:76" x14ac:dyDescent="0.35">
      <c r="A35" s="129" t="s">
        <v>32</v>
      </c>
      <c r="B35" s="122">
        <v>0</v>
      </c>
      <c r="C35" s="122">
        <v>0</v>
      </c>
      <c r="D35" s="122">
        <v>0</v>
      </c>
      <c r="E35" s="122">
        <v>0</v>
      </c>
      <c r="F35" s="122">
        <v>0</v>
      </c>
      <c r="G35" s="122">
        <v>0</v>
      </c>
      <c r="H35" s="122">
        <v>0</v>
      </c>
      <c r="I35" s="123">
        <v>0</v>
      </c>
      <c r="J35" s="123">
        <v>0</v>
      </c>
      <c r="K35" s="123">
        <v>0</v>
      </c>
      <c r="L35" s="123">
        <v>97511399.823300049</v>
      </c>
      <c r="M35" s="123">
        <v>148946466.28610027</v>
      </c>
      <c r="N35" s="123">
        <v>166504984.61470029</v>
      </c>
      <c r="O35" s="123">
        <v>137166193.55809999</v>
      </c>
      <c r="P35" s="123">
        <v>70554022.702199996</v>
      </c>
      <c r="Q35" s="123">
        <v>143326284.92290002</v>
      </c>
      <c r="R35" s="123">
        <v>100157872.50849999</v>
      </c>
      <c r="S35" s="123">
        <v>128577110.1059</v>
      </c>
      <c r="T35" s="123">
        <v>149490251.49830002</v>
      </c>
      <c r="U35" s="123">
        <v>124823072.76969998</v>
      </c>
      <c r="V35" s="123">
        <v>130140983.33660001</v>
      </c>
      <c r="W35" s="123">
        <v>133804044.03480001</v>
      </c>
      <c r="X35" s="123">
        <v>137648334.89410001</v>
      </c>
      <c r="Y35" s="123">
        <v>152042625.69259998</v>
      </c>
      <c r="Z35" s="123">
        <v>147039644.2502</v>
      </c>
      <c r="AA35" s="123">
        <v>53509153.846200004</v>
      </c>
      <c r="AB35" s="123">
        <v>122425615.8175</v>
      </c>
      <c r="AC35" s="123">
        <v>149121968.9711</v>
      </c>
      <c r="AD35" s="123">
        <v>76608446.538699999</v>
      </c>
      <c r="AE35" s="123">
        <v>78629411.077199996</v>
      </c>
      <c r="AF35" s="123">
        <v>100563167.07679999</v>
      </c>
      <c r="AG35" s="123">
        <v>65377455.057700001</v>
      </c>
      <c r="AH35" s="123">
        <v>81656941.153899997</v>
      </c>
      <c r="AI35" s="123">
        <v>56016290.769299999</v>
      </c>
      <c r="AJ35" s="123">
        <v>48301920.519200005</v>
      </c>
      <c r="AK35" s="123">
        <v>27527001.230900001</v>
      </c>
      <c r="AL35" s="123">
        <v>14620231.3846</v>
      </c>
      <c r="AM35" s="123">
        <v>16282721.769200001</v>
      </c>
      <c r="AN35" s="123">
        <v>15974134.6153</v>
      </c>
      <c r="AO35" s="123">
        <v>58870251.000200003</v>
      </c>
      <c r="AP35" s="123">
        <v>61212223.3847</v>
      </c>
      <c r="AQ35" s="123">
        <v>114884959.84630001</v>
      </c>
      <c r="AR35" s="123">
        <v>120539525.5386</v>
      </c>
      <c r="AS35" s="123">
        <v>132821773.44239992</v>
      </c>
      <c r="AT35" s="123">
        <v>145387681.01079994</v>
      </c>
      <c r="AU35" s="123">
        <v>102337154.39239995</v>
      </c>
      <c r="AV35" s="123">
        <v>114708770.91249996</v>
      </c>
      <c r="AW35" s="123">
        <v>96530037.394399956</v>
      </c>
      <c r="AX35" s="123">
        <v>111542670.26029989</v>
      </c>
      <c r="AY35" s="123">
        <v>58384320.834699921</v>
      </c>
      <c r="AZ35" s="123">
        <v>74107946.335399941</v>
      </c>
      <c r="BA35" s="123">
        <v>121182853.15420002</v>
      </c>
      <c r="BB35" s="123">
        <v>108629282.76740006</v>
      </c>
      <c r="BC35" s="123">
        <v>127923305.79829989</v>
      </c>
      <c r="BD35" s="123">
        <v>129103167.11639996</v>
      </c>
      <c r="BE35" s="123">
        <v>137462592.72199988</v>
      </c>
      <c r="BF35" s="123">
        <v>126315760.06939988</v>
      </c>
      <c r="BG35" s="123">
        <v>90545917.500499934</v>
      </c>
      <c r="BH35" s="123">
        <v>146339671.93379983</v>
      </c>
      <c r="BI35" s="123">
        <v>132868142.56739986</v>
      </c>
      <c r="BJ35" s="123">
        <v>187627007.77219993</v>
      </c>
      <c r="BK35" s="123">
        <v>167854061.42270046</v>
      </c>
      <c r="BL35" s="123">
        <v>71734193.375</v>
      </c>
      <c r="BM35" s="123">
        <v>149325346.375</v>
      </c>
      <c r="BN35" s="123">
        <v>98107154.375</v>
      </c>
      <c r="BO35" s="123">
        <v>127312161.75</v>
      </c>
      <c r="BP35" s="123">
        <v>161539662.125</v>
      </c>
      <c r="BQ35" s="245">
        <f t="shared" si="0"/>
        <v>34227500.375</v>
      </c>
      <c r="BR35" s="120" t="s">
        <v>250</v>
      </c>
      <c r="BS35" s="217"/>
      <c r="BT35" s="217"/>
      <c r="BU35" s="124"/>
      <c r="BW35" s="294"/>
      <c r="BX35" s="252"/>
    </row>
    <row r="36" spans="1:76" x14ac:dyDescent="0.35">
      <c r="A36" s="129" t="s">
        <v>162</v>
      </c>
      <c r="B36" s="122">
        <v>800.78090047836304</v>
      </c>
      <c r="C36" s="122">
        <v>1257.3310998678207</v>
      </c>
      <c r="D36" s="122">
        <v>544.31240081787109</v>
      </c>
      <c r="E36" s="122">
        <v>810.39769995212555</v>
      </c>
      <c r="F36" s="122">
        <v>814.86649990081787</v>
      </c>
      <c r="G36" s="122">
        <v>772.26220035552979</v>
      </c>
      <c r="H36" s="122">
        <v>681.875</v>
      </c>
      <c r="I36" s="123">
        <v>272.11629974842072</v>
      </c>
      <c r="J36" s="123">
        <v>7</v>
      </c>
      <c r="K36" s="123">
        <v>0</v>
      </c>
      <c r="L36" s="123">
        <v>0</v>
      </c>
      <c r="M36" s="123">
        <v>0</v>
      </c>
      <c r="N36" s="123">
        <v>0</v>
      </c>
      <c r="O36" s="123">
        <v>0</v>
      </c>
      <c r="P36" s="123">
        <v>0</v>
      </c>
      <c r="Q36" s="123">
        <v>0</v>
      </c>
      <c r="R36" s="123">
        <v>0</v>
      </c>
      <c r="S36" s="123">
        <v>0</v>
      </c>
      <c r="T36" s="123">
        <v>0</v>
      </c>
      <c r="U36" s="123">
        <v>0</v>
      </c>
      <c r="V36" s="123">
        <v>0</v>
      </c>
      <c r="W36" s="123">
        <v>10</v>
      </c>
      <c r="X36" s="123">
        <v>0</v>
      </c>
      <c r="Y36" s="123">
        <v>0</v>
      </c>
      <c r="Z36" s="123">
        <v>0</v>
      </c>
      <c r="AA36" s="123">
        <v>162.02480006217957</v>
      </c>
      <c r="AB36" s="123">
        <v>0</v>
      </c>
      <c r="AC36" s="123">
        <v>0</v>
      </c>
      <c r="AD36" s="123">
        <v>320.96869993209839</v>
      </c>
      <c r="AE36" s="123">
        <v>191.5</v>
      </c>
      <c r="AF36" s="123">
        <v>0</v>
      </c>
      <c r="AG36" s="123">
        <v>0</v>
      </c>
      <c r="AH36" s="123">
        <v>153</v>
      </c>
      <c r="AI36" s="123">
        <v>0</v>
      </c>
      <c r="AJ36" s="123">
        <v>0</v>
      </c>
      <c r="AK36" s="123">
        <v>0</v>
      </c>
      <c r="AL36" s="123">
        <v>0</v>
      </c>
      <c r="AM36" s="123">
        <v>0</v>
      </c>
      <c r="AN36" s="123">
        <v>0</v>
      </c>
      <c r="AO36" s="123">
        <v>0</v>
      </c>
      <c r="AP36" s="123">
        <v>0</v>
      </c>
      <c r="AQ36" s="123">
        <v>0</v>
      </c>
      <c r="AR36" s="123">
        <v>0</v>
      </c>
      <c r="AS36" s="123">
        <v>0</v>
      </c>
      <c r="AT36" s="123">
        <v>0</v>
      </c>
      <c r="AU36" s="123">
        <v>0</v>
      </c>
      <c r="AV36" s="123">
        <v>0</v>
      </c>
      <c r="AW36" s="123">
        <v>0</v>
      </c>
      <c r="AX36" s="123">
        <v>35</v>
      </c>
      <c r="AY36" s="123">
        <v>26</v>
      </c>
      <c r="AZ36" s="123">
        <v>0</v>
      </c>
      <c r="BA36" s="123">
        <v>0</v>
      </c>
      <c r="BB36" s="123">
        <v>23.99779999256134</v>
      </c>
      <c r="BC36" s="123">
        <v>0</v>
      </c>
      <c r="BD36" s="123">
        <v>0</v>
      </c>
      <c r="BE36" s="123">
        <v>0</v>
      </c>
      <c r="BF36" s="123">
        <v>0</v>
      </c>
      <c r="BG36" s="123">
        <v>0</v>
      </c>
      <c r="BH36" s="123">
        <v>0</v>
      </c>
      <c r="BI36" s="123">
        <v>0</v>
      </c>
      <c r="BJ36" s="123">
        <v>0</v>
      </c>
      <c r="BK36" s="123">
        <v>1</v>
      </c>
      <c r="BL36" s="123">
        <v>2</v>
      </c>
      <c r="BM36" s="123">
        <v>0</v>
      </c>
      <c r="BN36" s="123">
        <v>7.88960000872612</v>
      </c>
      <c r="BO36" s="123">
        <v>0</v>
      </c>
      <c r="BP36" s="123">
        <v>0</v>
      </c>
      <c r="BQ36" s="245">
        <f t="shared" si="0"/>
        <v>0</v>
      </c>
      <c r="BR36" s="120" t="s">
        <v>249</v>
      </c>
      <c r="BS36" s="217"/>
      <c r="BT36" s="217"/>
      <c r="BU36" s="124"/>
    </row>
    <row r="37" spans="1:76" x14ac:dyDescent="0.35">
      <c r="A37" s="129" t="s">
        <v>163</v>
      </c>
      <c r="B37" s="122">
        <v>14827493.548899986</v>
      </c>
      <c r="C37" s="122">
        <v>24029309.690399993</v>
      </c>
      <c r="D37" s="122">
        <v>10383002.938300006</v>
      </c>
      <c r="E37" s="122">
        <v>15764589.152500005</v>
      </c>
      <c r="F37" s="122">
        <v>15826182.689600024</v>
      </c>
      <c r="G37" s="122">
        <v>14987133.660600005</v>
      </c>
      <c r="H37" s="122">
        <v>13210480.769699994</v>
      </c>
      <c r="I37" s="123">
        <v>5274159.6106999973</v>
      </c>
      <c r="J37" s="123">
        <v>134999.99979999999</v>
      </c>
      <c r="K37" s="123">
        <v>0</v>
      </c>
      <c r="L37" s="123">
        <v>0</v>
      </c>
      <c r="M37" s="123">
        <v>0</v>
      </c>
      <c r="N37" s="123">
        <v>0</v>
      </c>
      <c r="O37" s="123">
        <v>0</v>
      </c>
      <c r="P37" s="123">
        <v>0</v>
      </c>
      <c r="Q37" s="123">
        <v>0</v>
      </c>
      <c r="R37" s="123">
        <v>0</v>
      </c>
      <c r="S37" s="123">
        <v>0</v>
      </c>
      <c r="T37" s="123">
        <v>0</v>
      </c>
      <c r="U37" s="123">
        <v>0</v>
      </c>
      <c r="V37" s="123">
        <v>0</v>
      </c>
      <c r="W37" s="123">
        <v>200384.61540000001</v>
      </c>
      <c r="X37" s="123">
        <v>0</v>
      </c>
      <c r="Y37" s="123">
        <v>0</v>
      </c>
      <c r="Z37" s="123">
        <v>0</v>
      </c>
      <c r="AA37" s="123">
        <v>3254745.1551999999</v>
      </c>
      <c r="AB37" s="123">
        <v>0</v>
      </c>
      <c r="AC37" s="123">
        <v>0</v>
      </c>
      <c r="AD37" s="123">
        <v>6437643.2293999996</v>
      </c>
      <c r="AE37" s="123">
        <v>3839999.9999000002</v>
      </c>
      <c r="AF37" s="123">
        <v>0</v>
      </c>
      <c r="AG37" s="123">
        <v>0</v>
      </c>
      <c r="AH37" s="123">
        <v>3068076.9231000002</v>
      </c>
      <c r="AI37" s="123">
        <v>0</v>
      </c>
      <c r="AJ37" s="123">
        <v>0</v>
      </c>
      <c r="AK37" s="123">
        <v>0</v>
      </c>
      <c r="AL37" s="123">
        <v>0</v>
      </c>
      <c r="AM37" s="123">
        <v>0</v>
      </c>
      <c r="AN37" s="123">
        <v>0</v>
      </c>
      <c r="AO37" s="123">
        <v>0</v>
      </c>
      <c r="AP37" s="123">
        <v>0</v>
      </c>
      <c r="AQ37" s="123">
        <v>0</v>
      </c>
      <c r="AR37" s="123">
        <v>0</v>
      </c>
      <c r="AS37" s="123">
        <v>0</v>
      </c>
      <c r="AT37" s="123">
        <v>0</v>
      </c>
      <c r="AU37" s="123">
        <v>0</v>
      </c>
      <c r="AV37" s="123">
        <v>0</v>
      </c>
      <c r="AW37" s="123">
        <v>0</v>
      </c>
      <c r="AX37" s="123">
        <v>748653.84589999996</v>
      </c>
      <c r="AY37" s="123">
        <v>558269.22969999968</v>
      </c>
      <c r="AZ37" s="123">
        <v>0</v>
      </c>
      <c r="BA37" s="123">
        <v>0</v>
      </c>
      <c r="BB37" s="123">
        <v>514376.11499999999</v>
      </c>
      <c r="BC37" s="123">
        <v>0</v>
      </c>
      <c r="BD37" s="123">
        <v>0</v>
      </c>
      <c r="BE37" s="123">
        <v>0</v>
      </c>
      <c r="BF37" s="123">
        <v>0</v>
      </c>
      <c r="BG37" s="123">
        <v>0</v>
      </c>
      <c r="BH37" s="123">
        <v>0</v>
      </c>
      <c r="BI37" s="123">
        <v>0</v>
      </c>
      <c r="BJ37" s="123">
        <v>0</v>
      </c>
      <c r="BK37" s="123">
        <v>22692.307700000001</v>
      </c>
      <c r="BL37" s="123">
        <v>45384.615400000002</v>
      </c>
      <c r="BM37" s="123">
        <v>0</v>
      </c>
      <c r="BN37" s="123">
        <v>179033.23070000001</v>
      </c>
      <c r="BO37" s="123">
        <v>0</v>
      </c>
      <c r="BP37" s="123">
        <v>0</v>
      </c>
      <c r="BQ37" s="245">
        <f t="shared" si="0"/>
        <v>0</v>
      </c>
      <c r="BR37" s="120" t="s">
        <v>250</v>
      </c>
      <c r="BS37" s="217"/>
      <c r="BT37" s="217"/>
      <c r="BU37" s="124"/>
    </row>
    <row r="38" spans="1:76" x14ac:dyDescent="0.35">
      <c r="A38" s="129" t="s">
        <v>164</v>
      </c>
      <c r="B38" s="122">
        <v>1306.5374002456665</v>
      </c>
      <c r="C38" s="122">
        <v>832</v>
      </c>
      <c r="D38" s="122">
        <v>493.80399990081787</v>
      </c>
      <c r="E38" s="122">
        <v>1812.9268999099731</v>
      </c>
      <c r="F38" s="122">
        <v>1483.9936008453369</v>
      </c>
      <c r="G38" s="122">
        <v>1964.1789002418518</v>
      </c>
      <c r="H38" s="122">
        <v>2253.4916000366211</v>
      </c>
      <c r="I38" s="123">
        <v>1009.0936999320984</v>
      </c>
      <c r="J38" s="123">
        <v>1758.9687004089355</v>
      </c>
      <c r="K38" s="123">
        <v>1435</v>
      </c>
      <c r="L38" s="123">
        <v>460.83519983291626</v>
      </c>
      <c r="M38" s="123">
        <v>0</v>
      </c>
      <c r="N38" s="123">
        <v>0</v>
      </c>
      <c r="O38" s="123">
        <v>0</v>
      </c>
      <c r="P38" s="123">
        <v>7</v>
      </c>
      <c r="Q38" s="123">
        <v>0</v>
      </c>
      <c r="R38" s="123">
        <v>81</v>
      </c>
      <c r="S38" s="123">
        <v>0</v>
      </c>
      <c r="T38" s="123">
        <v>0</v>
      </c>
      <c r="U38" s="123">
        <v>0</v>
      </c>
      <c r="V38" s="123">
        <v>5</v>
      </c>
      <c r="W38" s="123">
        <v>36</v>
      </c>
      <c r="X38" s="123">
        <v>0</v>
      </c>
      <c r="Y38" s="123">
        <v>0</v>
      </c>
      <c r="Z38" s="123">
        <v>0</v>
      </c>
      <c r="AA38" s="123">
        <v>57</v>
      </c>
      <c r="AB38" s="123">
        <v>0</v>
      </c>
      <c r="AC38" s="123">
        <v>0</v>
      </c>
      <c r="AD38" s="123">
        <v>53</v>
      </c>
      <c r="AE38" s="123">
        <v>111.9375</v>
      </c>
      <c r="AF38" s="123">
        <v>0</v>
      </c>
      <c r="AG38" s="123">
        <v>0</v>
      </c>
      <c r="AH38" s="123">
        <v>77</v>
      </c>
      <c r="AI38" s="123">
        <v>0</v>
      </c>
      <c r="AJ38" s="123">
        <v>0</v>
      </c>
      <c r="AK38" s="123">
        <v>0</v>
      </c>
      <c r="AL38" s="123">
        <v>0</v>
      </c>
      <c r="AM38" s="123">
        <v>0</v>
      </c>
      <c r="AN38" s="123">
        <v>0</v>
      </c>
      <c r="AO38" s="123">
        <v>0</v>
      </c>
      <c r="AP38" s="123">
        <v>0</v>
      </c>
      <c r="AQ38" s="123">
        <v>49</v>
      </c>
      <c r="AR38" s="123">
        <v>0</v>
      </c>
      <c r="AS38" s="123">
        <v>0</v>
      </c>
      <c r="AT38" s="123">
        <v>0</v>
      </c>
      <c r="AU38" s="123">
        <v>60</v>
      </c>
      <c r="AV38" s="123">
        <v>0</v>
      </c>
      <c r="AW38" s="123">
        <v>0</v>
      </c>
      <c r="AX38" s="123">
        <v>0</v>
      </c>
      <c r="AY38" s="123">
        <v>31</v>
      </c>
      <c r="AZ38" s="123">
        <v>0</v>
      </c>
      <c r="BA38" s="123">
        <v>0</v>
      </c>
      <c r="BB38" s="123">
        <v>63</v>
      </c>
      <c r="BC38" s="123">
        <v>32</v>
      </c>
      <c r="BD38" s="123">
        <v>0</v>
      </c>
      <c r="BE38" s="123">
        <v>0</v>
      </c>
      <c r="BF38" s="123">
        <v>0</v>
      </c>
      <c r="BG38" s="123">
        <v>67</v>
      </c>
      <c r="BH38" s="123">
        <v>0</v>
      </c>
      <c r="BI38" s="123">
        <v>0</v>
      </c>
      <c r="BJ38" s="123">
        <v>5</v>
      </c>
      <c r="BK38" s="123">
        <v>199.17280000075698</v>
      </c>
      <c r="BL38" s="123">
        <v>220</v>
      </c>
      <c r="BM38" s="123">
        <v>458</v>
      </c>
      <c r="BN38" s="123">
        <v>532.93740010261536</v>
      </c>
      <c r="BO38" s="123">
        <v>471</v>
      </c>
      <c r="BP38" s="123">
        <v>492.74779999256134</v>
      </c>
      <c r="BQ38" s="245">
        <f t="shared" si="0"/>
        <v>21.74779999256134</v>
      </c>
      <c r="BR38" s="120" t="s">
        <v>249</v>
      </c>
      <c r="BS38" s="217"/>
      <c r="BT38" s="217"/>
      <c r="BU38" s="124"/>
    </row>
    <row r="39" spans="1:76" ht="15" thickBot="1" x14ac:dyDescent="0.4">
      <c r="A39" s="129" t="s">
        <v>165</v>
      </c>
      <c r="B39" s="122">
        <v>121147683.09780002</v>
      </c>
      <c r="C39" s="122">
        <v>79476923.078000098</v>
      </c>
      <c r="D39" s="122">
        <v>47304439.317800038</v>
      </c>
      <c r="E39" s="122">
        <v>176417971.1442003</v>
      </c>
      <c r="F39" s="122">
        <v>144292563.63940004</v>
      </c>
      <c r="G39" s="122">
        <v>190561612.90790009</v>
      </c>
      <c r="H39" s="122">
        <v>218385670.67629993</v>
      </c>
      <c r="I39" s="123">
        <v>97584971.148900107</v>
      </c>
      <c r="J39" s="123">
        <v>170688336.57620016</v>
      </c>
      <c r="K39" s="123">
        <v>138958653.84529981</v>
      </c>
      <c r="L39" s="123">
        <v>44650499.982999973</v>
      </c>
      <c r="M39" s="123">
        <v>0</v>
      </c>
      <c r="N39" s="123">
        <v>0</v>
      </c>
      <c r="O39" s="123">
        <v>0</v>
      </c>
      <c r="P39" s="123">
        <v>702884.61540000001</v>
      </c>
      <c r="Q39" s="123">
        <v>0</v>
      </c>
      <c r="R39" s="123">
        <v>8131730.7692999998</v>
      </c>
      <c r="S39" s="123">
        <v>0</v>
      </c>
      <c r="T39" s="123">
        <v>0</v>
      </c>
      <c r="U39" s="123">
        <v>0</v>
      </c>
      <c r="V39" s="123">
        <v>505769.23080000002</v>
      </c>
      <c r="W39" s="123">
        <v>3605769.2308</v>
      </c>
      <c r="X39" s="123">
        <v>0</v>
      </c>
      <c r="Y39" s="123">
        <v>0</v>
      </c>
      <c r="Z39" s="123">
        <v>0</v>
      </c>
      <c r="AA39" s="123">
        <v>5719230.7692999998</v>
      </c>
      <c r="AB39" s="123">
        <v>0</v>
      </c>
      <c r="AC39" s="123">
        <v>0</v>
      </c>
      <c r="AD39" s="123">
        <v>5311538.4615000002</v>
      </c>
      <c r="AE39" s="123">
        <v>11201442.307700001</v>
      </c>
      <c r="AF39" s="123">
        <v>0</v>
      </c>
      <c r="AG39" s="123">
        <v>0</v>
      </c>
      <c r="AH39" s="123">
        <v>7719230.7692999998</v>
      </c>
      <c r="AI39" s="123">
        <v>0</v>
      </c>
      <c r="AJ39" s="123">
        <v>0</v>
      </c>
      <c r="AK39" s="123">
        <v>0</v>
      </c>
      <c r="AL39" s="123">
        <v>0</v>
      </c>
      <c r="AM39" s="123">
        <v>0</v>
      </c>
      <c r="AN39" s="123">
        <v>0</v>
      </c>
      <c r="AO39" s="123">
        <v>0</v>
      </c>
      <c r="AP39" s="123">
        <v>0</v>
      </c>
      <c r="AQ39" s="123">
        <v>4915384.6153999995</v>
      </c>
      <c r="AR39" s="123">
        <v>0</v>
      </c>
      <c r="AS39" s="123">
        <v>0</v>
      </c>
      <c r="AT39" s="123">
        <v>0</v>
      </c>
      <c r="AU39" s="123">
        <v>6422115.3832999999</v>
      </c>
      <c r="AV39" s="123">
        <v>0</v>
      </c>
      <c r="AW39" s="123">
        <v>0</v>
      </c>
      <c r="AX39" s="123">
        <v>0</v>
      </c>
      <c r="AY39" s="123">
        <v>3325961.5381999998</v>
      </c>
      <c r="AZ39" s="123">
        <v>0</v>
      </c>
      <c r="BA39" s="123">
        <v>0</v>
      </c>
      <c r="BB39" s="123">
        <v>6732692.3086999962</v>
      </c>
      <c r="BC39" s="123">
        <v>3417307.6913999994</v>
      </c>
      <c r="BD39" s="123">
        <v>0</v>
      </c>
      <c r="BE39" s="123">
        <v>0</v>
      </c>
      <c r="BF39" s="123">
        <v>0</v>
      </c>
      <c r="BG39" s="123">
        <v>7167307.6905999994</v>
      </c>
      <c r="BH39" s="123">
        <v>0</v>
      </c>
      <c r="BI39" s="123">
        <v>0</v>
      </c>
      <c r="BJ39" s="123">
        <v>533653.84609999997</v>
      </c>
      <c r="BK39" s="123">
        <v>22566000.383300014</v>
      </c>
      <c r="BL39" s="123">
        <v>24971153.850199994</v>
      </c>
      <c r="BM39" s="123">
        <v>51988461.540300049</v>
      </c>
      <c r="BN39" s="123">
        <v>60467897.32020013</v>
      </c>
      <c r="BO39" s="123">
        <v>53440384.61670018</v>
      </c>
      <c r="BP39" s="123">
        <v>55907923.461600147</v>
      </c>
      <c r="BQ39" s="245">
        <f t="shared" si="0"/>
        <v>2467538.8448999673</v>
      </c>
      <c r="BR39" s="120" t="s">
        <v>250</v>
      </c>
      <c r="BS39" s="217"/>
      <c r="BT39" s="217"/>
      <c r="BU39" s="124"/>
    </row>
    <row r="40" spans="1:76" ht="15" thickBot="1" x14ac:dyDescent="0.4">
      <c r="A40" s="207" t="s">
        <v>264</v>
      </c>
      <c r="B40" s="126"/>
      <c r="C40" s="126"/>
      <c r="D40" s="126"/>
      <c r="E40" s="126"/>
      <c r="F40" s="126"/>
      <c r="G40" s="126"/>
      <c r="H40" s="126"/>
      <c r="I40" s="127">
        <v>0</v>
      </c>
      <c r="J40" s="127">
        <v>29.25</v>
      </c>
      <c r="K40" s="127">
        <v>0</v>
      </c>
      <c r="L40" s="127">
        <v>0</v>
      </c>
      <c r="M40" s="127">
        <v>0</v>
      </c>
      <c r="N40" s="127">
        <v>0</v>
      </c>
      <c r="O40" s="127">
        <v>0</v>
      </c>
      <c r="P40" s="127">
        <v>0</v>
      </c>
      <c r="Q40" s="127">
        <v>0</v>
      </c>
      <c r="R40" s="127">
        <v>0</v>
      </c>
      <c r="S40" s="127">
        <v>0</v>
      </c>
      <c r="T40" s="127">
        <v>0</v>
      </c>
      <c r="U40" s="127">
        <v>0</v>
      </c>
      <c r="V40" s="127">
        <v>0</v>
      </c>
      <c r="W40" s="127">
        <v>0</v>
      </c>
      <c r="X40" s="127">
        <v>0</v>
      </c>
      <c r="Y40" s="127">
        <v>0</v>
      </c>
      <c r="Z40" s="127">
        <v>0</v>
      </c>
      <c r="AA40" s="127">
        <v>0</v>
      </c>
      <c r="AB40" s="127">
        <v>0</v>
      </c>
      <c r="AC40" s="127">
        <v>0</v>
      </c>
      <c r="AD40" s="127">
        <v>0</v>
      </c>
      <c r="AE40" s="127">
        <v>0</v>
      </c>
      <c r="AF40" s="127">
        <v>0</v>
      </c>
      <c r="AG40" s="127">
        <v>0</v>
      </c>
      <c r="AH40" s="127">
        <v>0</v>
      </c>
      <c r="AI40" s="127">
        <v>0</v>
      </c>
      <c r="AJ40" s="127">
        <v>0</v>
      </c>
      <c r="AK40" s="127">
        <v>0</v>
      </c>
      <c r="AL40" s="127">
        <v>0</v>
      </c>
      <c r="AM40" s="127">
        <v>0</v>
      </c>
      <c r="AN40" s="127">
        <v>0</v>
      </c>
      <c r="AO40" s="127">
        <v>0</v>
      </c>
      <c r="AP40" s="127">
        <v>0</v>
      </c>
      <c r="AQ40" s="127">
        <v>0</v>
      </c>
      <c r="AR40" s="127">
        <v>0</v>
      </c>
      <c r="AS40" s="127">
        <v>0</v>
      </c>
      <c r="AT40" s="127">
        <v>0</v>
      </c>
      <c r="AU40" s="127">
        <v>0</v>
      </c>
      <c r="AV40" s="127">
        <v>0</v>
      </c>
      <c r="AW40" s="127">
        <v>0</v>
      </c>
      <c r="AX40" s="127">
        <v>0</v>
      </c>
      <c r="AY40" s="127">
        <v>0</v>
      </c>
      <c r="AZ40" s="127">
        <v>0</v>
      </c>
      <c r="BA40" s="127">
        <v>0</v>
      </c>
      <c r="BB40" s="127">
        <v>0</v>
      </c>
      <c r="BC40" s="127">
        <v>0</v>
      </c>
      <c r="BD40" s="127">
        <v>0</v>
      </c>
      <c r="BE40" s="127">
        <v>0</v>
      </c>
      <c r="BF40" s="127">
        <v>0</v>
      </c>
      <c r="BG40" s="127">
        <v>0</v>
      </c>
      <c r="BH40" s="127">
        <v>0</v>
      </c>
      <c r="BI40" s="127">
        <v>0</v>
      </c>
      <c r="BJ40" s="127">
        <v>0</v>
      </c>
      <c r="BK40" s="127">
        <v>0</v>
      </c>
      <c r="BL40" s="127">
        <v>0</v>
      </c>
      <c r="BM40" s="127">
        <v>0</v>
      </c>
      <c r="BN40" s="127">
        <v>0</v>
      </c>
      <c r="BO40" s="127">
        <v>0</v>
      </c>
      <c r="BP40" s="127">
        <v>0</v>
      </c>
      <c r="BQ40" s="248">
        <f t="shared" si="0"/>
        <v>0</v>
      </c>
      <c r="BR40" s="120"/>
      <c r="BS40" s="217"/>
      <c r="BT40" s="217"/>
      <c r="BU40" s="128"/>
    </row>
    <row r="41" spans="1:76" ht="15" thickBot="1" x14ac:dyDescent="0.4">
      <c r="A41" s="207" t="s">
        <v>265</v>
      </c>
      <c r="B41" s="126"/>
      <c r="C41" s="126"/>
      <c r="D41" s="126"/>
      <c r="E41" s="126"/>
      <c r="F41" s="126"/>
      <c r="G41" s="126"/>
      <c r="H41" s="126"/>
      <c r="I41" s="127">
        <v>0</v>
      </c>
      <c r="J41" s="127">
        <v>2831249.9997999999</v>
      </c>
      <c r="K41" s="127">
        <v>0</v>
      </c>
      <c r="L41" s="127">
        <v>0</v>
      </c>
      <c r="M41" s="127">
        <v>0</v>
      </c>
      <c r="N41" s="127">
        <v>0</v>
      </c>
      <c r="O41" s="127">
        <v>0</v>
      </c>
      <c r="P41" s="127">
        <v>0</v>
      </c>
      <c r="Q41" s="127">
        <v>0</v>
      </c>
      <c r="R41" s="127">
        <v>0</v>
      </c>
      <c r="S41" s="127">
        <v>0</v>
      </c>
      <c r="T41" s="127">
        <v>0</v>
      </c>
      <c r="U41" s="127">
        <v>0</v>
      </c>
      <c r="V41" s="127">
        <v>0</v>
      </c>
      <c r="W41" s="127">
        <v>0</v>
      </c>
      <c r="X41" s="127">
        <v>0</v>
      </c>
      <c r="Y41" s="127">
        <v>0</v>
      </c>
      <c r="Z41" s="127">
        <v>0</v>
      </c>
      <c r="AA41" s="127">
        <v>0</v>
      </c>
      <c r="AB41" s="127">
        <v>0</v>
      </c>
      <c r="AC41" s="127">
        <v>0</v>
      </c>
      <c r="AD41" s="127">
        <v>0</v>
      </c>
      <c r="AE41" s="127">
        <v>0</v>
      </c>
      <c r="AF41" s="127">
        <v>0</v>
      </c>
      <c r="AG41" s="127">
        <v>0</v>
      </c>
      <c r="AH41" s="127">
        <v>0</v>
      </c>
      <c r="AI41" s="127">
        <v>0</v>
      </c>
      <c r="AJ41" s="127">
        <v>0</v>
      </c>
      <c r="AK41" s="127">
        <v>0</v>
      </c>
      <c r="AL41" s="127">
        <v>0</v>
      </c>
      <c r="AM41" s="127">
        <v>0</v>
      </c>
      <c r="AN41" s="127">
        <v>0</v>
      </c>
      <c r="AO41" s="127">
        <v>0</v>
      </c>
      <c r="AP41" s="127">
        <v>0</v>
      </c>
      <c r="AQ41" s="127">
        <v>0</v>
      </c>
      <c r="AR41" s="127">
        <v>0</v>
      </c>
      <c r="AS41" s="127">
        <v>0</v>
      </c>
      <c r="AT41" s="127">
        <v>0</v>
      </c>
      <c r="AU41" s="127">
        <v>0</v>
      </c>
      <c r="AV41" s="127">
        <v>0</v>
      </c>
      <c r="AW41" s="127">
        <v>0</v>
      </c>
      <c r="AX41" s="127">
        <v>0</v>
      </c>
      <c r="AY41" s="127">
        <v>0</v>
      </c>
      <c r="AZ41" s="127">
        <v>0</v>
      </c>
      <c r="BA41" s="127">
        <v>0</v>
      </c>
      <c r="BB41" s="127">
        <v>0</v>
      </c>
      <c r="BC41" s="127">
        <v>0</v>
      </c>
      <c r="BD41" s="127">
        <v>0</v>
      </c>
      <c r="BE41" s="127">
        <v>0</v>
      </c>
      <c r="BF41" s="127">
        <v>0</v>
      </c>
      <c r="BG41" s="127">
        <v>0</v>
      </c>
      <c r="BH41" s="127">
        <v>0</v>
      </c>
      <c r="BI41" s="127">
        <v>0</v>
      </c>
      <c r="BJ41" s="127">
        <v>0</v>
      </c>
      <c r="BK41" s="127">
        <v>0</v>
      </c>
      <c r="BL41" s="127">
        <v>0</v>
      </c>
      <c r="BM41" s="127">
        <v>0</v>
      </c>
      <c r="BN41" s="127">
        <v>0</v>
      </c>
      <c r="BO41" s="127">
        <v>0</v>
      </c>
      <c r="BP41" s="127">
        <v>0</v>
      </c>
      <c r="BQ41" s="248">
        <f t="shared" si="0"/>
        <v>0</v>
      </c>
      <c r="BR41" s="120"/>
      <c r="BS41" s="217"/>
      <c r="BT41" s="217"/>
      <c r="BU41" s="128"/>
    </row>
    <row r="42" spans="1:76" ht="15" thickBot="1" x14ac:dyDescent="0.4">
      <c r="A42" s="207" t="s">
        <v>1047</v>
      </c>
      <c r="B42" s="126"/>
      <c r="C42" s="126"/>
      <c r="D42" s="126"/>
      <c r="E42" s="126"/>
      <c r="F42" s="126"/>
      <c r="G42" s="126"/>
      <c r="H42" s="126"/>
      <c r="I42" s="127">
        <v>902</v>
      </c>
      <c r="J42" s="127">
        <v>1094</v>
      </c>
      <c r="K42" s="127">
        <v>2560</v>
      </c>
      <c r="L42" s="127">
        <v>0</v>
      </c>
      <c r="M42" s="127">
        <v>0</v>
      </c>
      <c r="N42" s="127">
        <v>0</v>
      </c>
      <c r="O42" s="127">
        <v>0</v>
      </c>
      <c r="P42" s="127">
        <v>0</v>
      </c>
      <c r="Q42" s="127">
        <v>0</v>
      </c>
      <c r="R42" s="127">
        <v>0</v>
      </c>
      <c r="S42" s="127">
        <v>0</v>
      </c>
      <c r="T42" s="127">
        <v>0</v>
      </c>
      <c r="U42" s="127">
        <v>0</v>
      </c>
      <c r="V42" s="127">
        <v>0</v>
      </c>
      <c r="W42" s="127">
        <v>0</v>
      </c>
      <c r="X42" s="127">
        <v>0</v>
      </c>
      <c r="Y42" s="127">
        <v>0</v>
      </c>
      <c r="Z42" s="127">
        <v>0</v>
      </c>
      <c r="AA42" s="127">
        <v>0</v>
      </c>
      <c r="AB42" s="127">
        <v>0</v>
      </c>
      <c r="AC42" s="127">
        <v>0</v>
      </c>
      <c r="AD42" s="127">
        <v>0</v>
      </c>
      <c r="AE42" s="127">
        <v>0</v>
      </c>
      <c r="AF42" s="127">
        <v>0</v>
      </c>
      <c r="AG42" s="127">
        <v>0</v>
      </c>
      <c r="AH42" s="127">
        <v>0</v>
      </c>
      <c r="AI42" s="127">
        <v>0</v>
      </c>
      <c r="AJ42" s="127">
        <v>0</v>
      </c>
      <c r="AK42" s="127">
        <v>0</v>
      </c>
      <c r="AL42" s="127">
        <v>0</v>
      </c>
      <c r="AM42" s="127">
        <v>0</v>
      </c>
      <c r="AN42" s="127">
        <v>0</v>
      </c>
      <c r="AO42" s="127">
        <v>0</v>
      </c>
      <c r="AP42" s="127">
        <v>0</v>
      </c>
      <c r="AQ42" s="127">
        <v>0</v>
      </c>
      <c r="AR42" s="127">
        <v>0</v>
      </c>
      <c r="AS42" s="127">
        <v>0</v>
      </c>
      <c r="AT42" s="127">
        <v>0</v>
      </c>
      <c r="AU42" s="127">
        <v>0</v>
      </c>
      <c r="AV42" s="127">
        <v>0</v>
      </c>
      <c r="AW42" s="127">
        <v>0</v>
      </c>
      <c r="AX42" s="127">
        <v>0</v>
      </c>
      <c r="AY42" s="127">
        <v>0</v>
      </c>
      <c r="AZ42" s="127">
        <v>0</v>
      </c>
      <c r="BA42" s="127">
        <v>0</v>
      </c>
      <c r="BB42" s="127">
        <v>0</v>
      </c>
      <c r="BC42" s="127">
        <v>0</v>
      </c>
      <c r="BD42" s="127">
        <v>0</v>
      </c>
      <c r="BE42" s="127">
        <v>0</v>
      </c>
      <c r="BF42" s="127">
        <v>0</v>
      </c>
      <c r="BG42" s="127">
        <v>0</v>
      </c>
      <c r="BH42" s="127">
        <v>0</v>
      </c>
      <c r="BI42" s="127">
        <v>0</v>
      </c>
      <c r="BJ42" s="127">
        <v>0</v>
      </c>
      <c r="BK42" s="127">
        <v>0</v>
      </c>
      <c r="BL42" s="127">
        <v>2976</v>
      </c>
      <c r="BM42" s="127">
        <v>6839</v>
      </c>
      <c r="BN42" s="127">
        <v>4414</v>
      </c>
      <c r="BO42" s="127">
        <v>4566</v>
      </c>
      <c r="BP42" s="127">
        <v>5743</v>
      </c>
      <c r="BQ42" s="248">
        <f t="shared" si="0"/>
        <v>1177</v>
      </c>
      <c r="BR42" s="120"/>
      <c r="BS42" s="217"/>
      <c r="BT42" s="217"/>
      <c r="BU42" s="128"/>
    </row>
    <row r="43" spans="1:76" x14ac:dyDescent="0.35">
      <c r="A43" s="207" t="s">
        <v>1048</v>
      </c>
      <c r="B43" s="126"/>
      <c r="C43" s="126"/>
      <c r="D43" s="126"/>
      <c r="E43" s="126"/>
      <c r="F43" s="126"/>
      <c r="G43" s="126"/>
      <c r="H43" s="126"/>
      <c r="I43" s="127">
        <v>21884615.384614941</v>
      </c>
      <c r="J43" s="127">
        <v>26519230.769230232</v>
      </c>
      <c r="K43" s="127">
        <v>62020192.307690874</v>
      </c>
      <c r="L43" s="127">
        <v>0</v>
      </c>
      <c r="M43" s="127">
        <v>0</v>
      </c>
      <c r="N43" s="127">
        <v>0</v>
      </c>
      <c r="O43" s="127">
        <v>0</v>
      </c>
      <c r="P43" s="127">
        <v>0</v>
      </c>
      <c r="Q43" s="127">
        <v>0</v>
      </c>
      <c r="R43" s="127">
        <v>0</v>
      </c>
      <c r="S43" s="127">
        <v>0</v>
      </c>
      <c r="T43" s="127">
        <v>0</v>
      </c>
      <c r="U43" s="127">
        <v>0</v>
      </c>
      <c r="V43" s="127">
        <v>0</v>
      </c>
      <c r="W43" s="127">
        <v>0</v>
      </c>
      <c r="X43" s="127">
        <v>0</v>
      </c>
      <c r="Y43" s="127">
        <v>0</v>
      </c>
      <c r="Z43" s="127">
        <v>0</v>
      </c>
      <c r="AA43" s="127">
        <v>0</v>
      </c>
      <c r="AB43" s="127">
        <v>0</v>
      </c>
      <c r="AC43" s="127">
        <v>0</v>
      </c>
      <c r="AD43" s="127">
        <v>0</v>
      </c>
      <c r="AE43" s="127">
        <v>0</v>
      </c>
      <c r="AF43" s="127">
        <v>0</v>
      </c>
      <c r="AG43" s="127">
        <v>0</v>
      </c>
      <c r="AH43" s="127">
        <v>0</v>
      </c>
      <c r="AI43" s="127">
        <v>0</v>
      </c>
      <c r="AJ43" s="127">
        <v>0</v>
      </c>
      <c r="AK43" s="127">
        <v>0</v>
      </c>
      <c r="AL43" s="127">
        <v>0</v>
      </c>
      <c r="AM43" s="127">
        <v>0</v>
      </c>
      <c r="AN43" s="127">
        <v>0</v>
      </c>
      <c r="AO43" s="127">
        <v>0</v>
      </c>
      <c r="AP43" s="127">
        <v>0</v>
      </c>
      <c r="AQ43" s="127">
        <v>0</v>
      </c>
      <c r="AR43" s="127">
        <v>0</v>
      </c>
      <c r="AS43" s="127">
        <v>0</v>
      </c>
      <c r="AT43" s="127">
        <v>0</v>
      </c>
      <c r="AU43" s="127">
        <v>0</v>
      </c>
      <c r="AV43" s="127">
        <v>0</v>
      </c>
      <c r="AW43" s="127">
        <v>0</v>
      </c>
      <c r="AX43" s="127">
        <v>0</v>
      </c>
      <c r="AY43" s="127">
        <v>0</v>
      </c>
      <c r="AZ43" s="127">
        <v>0</v>
      </c>
      <c r="BA43" s="127">
        <v>0</v>
      </c>
      <c r="BB43" s="127">
        <v>0</v>
      </c>
      <c r="BC43" s="127">
        <v>0</v>
      </c>
      <c r="BD43" s="127">
        <v>0</v>
      </c>
      <c r="BE43" s="127">
        <v>0</v>
      </c>
      <c r="BF43" s="127">
        <v>0</v>
      </c>
      <c r="BG43" s="127">
        <v>0</v>
      </c>
      <c r="BH43" s="127">
        <v>0</v>
      </c>
      <c r="BI43" s="127">
        <v>0</v>
      </c>
      <c r="BJ43" s="127">
        <v>0</v>
      </c>
      <c r="BK43" s="127">
        <v>0</v>
      </c>
      <c r="BL43" s="127">
        <v>84458173.219999984</v>
      </c>
      <c r="BM43" s="127">
        <v>194062019.3600001</v>
      </c>
      <c r="BN43" s="127">
        <v>125209615.28000002</v>
      </c>
      <c r="BO43" s="127">
        <v>129516345.89000002</v>
      </c>
      <c r="BP43" s="127">
        <v>162902403.84000009</v>
      </c>
      <c r="BQ43" s="248">
        <f t="shared" si="0"/>
        <v>33386057.950000077</v>
      </c>
      <c r="BR43" s="120"/>
      <c r="BS43" s="217"/>
      <c r="BT43" s="217"/>
      <c r="BU43" s="128"/>
      <c r="BX43" s="252"/>
    </row>
    <row r="44" spans="1:76" x14ac:dyDescent="0.35">
      <c r="A44" s="129" t="s">
        <v>197</v>
      </c>
      <c r="B44" s="122">
        <v>29610000</v>
      </c>
      <c r="C44" s="122">
        <v>33120000</v>
      </c>
      <c r="D44" s="122">
        <v>22590000</v>
      </c>
      <c r="E44" s="122">
        <v>39210000</v>
      </c>
      <c r="F44" s="122">
        <v>33900000</v>
      </c>
      <c r="G44" s="122">
        <v>39930000</v>
      </c>
      <c r="H44" s="122">
        <v>43290000</v>
      </c>
      <c r="I44" s="123">
        <v>36120000</v>
      </c>
      <c r="J44" s="123">
        <v>31650000</v>
      </c>
      <c r="K44" s="123">
        <v>40920000</v>
      </c>
      <c r="L44" s="123">
        <v>53640000</v>
      </c>
      <c r="M44" s="123">
        <v>61440000</v>
      </c>
      <c r="N44" s="123">
        <v>43350000</v>
      </c>
      <c r="O44" s="123">
        <v>20850000</v>
      </c>
      <c r="P44" s="123">
        <v>35580000</v>
      </c>
      <c r="Q44" s="123">
        <v>50400000</v>
      </c>
      <c r="R44" s="123">
        <v>29340000</v>
      </c>
      <c r="S44" s="123">
        <v>48120000</v>
      </c>
      <c r="T44" s="123">
        <v>41370000</v>
      </c>
      <c r="U44" s="123">
        <v>20760000</v>
      </c>
      <c r="V44" s="123">
        <v>34260000</v>
      </c>
      <c r="W44" s="123">
        <v>42960000</v>
      </c>
      <c r="X44" s="123">
        <v>39240000</v>
      </c>
      <c r="Y44" s="123">
        <v>26220000</v>
      </c>
      <c r="Z44" s="123">
        <v>19830000</v>
      </c>
      <c r="AA44" s="123">
        <v>1020000</v>
      </c>
      <c r="AB44" s="123">
        <v>40260000</v>
      </c>
      <c r="AC44" s="123">
        <v>23850000</v>
      </c>
      <c r="AD44" s="123">
        <v>2700000</v>
      </c>
      <c r="AE44" s="123">
        <v>10260000</v>
      </c>
      <c r="AF44" s="123">
        <v>7890000</v>
      </c>
      <c r="AG44" s="123">
        <v>390000</v>
      </c>
      <c r="AH44" s="123">
        <v>2160000</v>
      </c>
      <c r="AI44" s="123">
        <v>1110000</v>
      </c>
      <c r="AJ44" s="123">
        <v>240000</v>
      </c>
      <c r="AK44" s="123">
        <v>180000</v>
      </c>
      <c r="AL44" s="123">
        <v>150000</v>
      </c>
      <c r="AM44" s="123">
        <v>6450000</v>
      </c>
      <c r="AN44" s="123">
        <v>13980000</v>
      </c>
      <c r="AO44" s="123">
        <v>27690000</v>
      </c>
      <c r="AP44" s="123">
        <v>22050000</v>
      </c>
      <c r="AQ44" s="123">
        <v>43320000</v>
      </c>
      <c r="AR44" s="123">
        <v>61770000</v>
      </c>
      <c r="AS44" s="123">
        <v>36270000</v>
      </c>
      <c r="AT44" s="123">
        <v>28590000</v>
      </c>
      <c r="AU44" s="123">
        <v>39480000</v>
      </c>
      <c r="AV44" s="123">
        <v>6870000</v>
      </c>
      <c r="AW44" s="123">
        <v>8700000</v>
      </c>
      <c r="AX44" s="123">
        <v>11580000</v>
      </c>
      <c r="AY44" s="123">
        <v>1260000</v>
      </c>
      <c r="AZ44" s="123">
        <v>18240000</v>
      </c>
      <c r="BA44" s="123">
        <v>33000000</v>
      </c>
      <c r="BB44" s="123">
        <v>19500000</v>
      </c>
      <c r="BC44" s="123">
        <v>25830000</v>
      </c>
      <c r="BD44" s="123">
        <v>31590000</v>
      </c>
      <c r="BE44" s="123">
        <v>7590000</v>
      </c>
      <c r="BF44" s="123">
        <v>11310000</v>
      </c>
      <c r="BG44" s="123">
        <v>9180000</v>
      </c>
      <c r="BH44" s="123">
        <v>20670000</v>
      </c>
      <c r="BI44" s="123">
        <v>23430000</v>
      </c>
      <c r="BJ44" s="123">
        <v>16680000</v>
      </c>
      <c r="BK44" s="123">
        <v>14010000</v>
      </c>
      <c r="BL44" s="123">
        <v>4980000</v>
      </c>
      <c r="BM44" s="123">
        <v>17160000</v>
      </c>
      <c r="BN44" s="123">
        <v>5340000</v>
      </c>
      <c r="BO44" s="123">
        <v>5670000</v>
      </c>
      <c r="BP44" s="123">
        <v>10980000</v>
      </c>
      <c r="BQ44" s="245">
        <f t="shared" si="0"/>
        <v>5310000</v>
      </c>
      <c r="BR44" s="120" t="s">
        <v>250</v>
      </c>
      <c r="BS44" s="217"/>
      <c r="BT44" s="217"/>
      <c r="BU44" s="124"/>
    </row>
    <row r="45" spans="1:76" x14ac:dyDescent="0.35">
      <c r="A45" s="129" t="s">
        <v>251</v>
      </c>
      <c r="B45" s="122"/>
      <c r="C45" s="122">
        <v>3376442.3076922689</v>
      </c>
      <c r="D45" s="122">
        <v>3307932.6923076538</v>
      </c>
      <c r="E45" s="122">
        <v>4710266</v>
      </c>
      <c r="F45" s="122">
        <v>4827455</v>
      </c>
      <c r="G45" s="122">
        <v>5359315</v>
      </c>
      <c r="H45" s="122">
        <v>4960515</v>
      </c>
      <c r="I45" s="123">
        <v>5032631</v>
      </c>
      <c r="J45" s="123">
        <v>3970365</v>
      </c>
      <c r="K45" s="123">
        <v>4293806</v>
      </c>
      <c r="L45" s="123">
        <v>4510154</v>
      </c>
      <c r="M45" s="123">
        <v>5447662</v>
      </c>
      <c r="N45" s="123">
        <v>5231314</v>
      </c>
      <c r="O45" s="123">
        <v>5220993</v>
      </c>
      <c r="P45" s="123">
        <v>5168152</v>
      </c>
      <c r="Q45" s="123">
        <v>5803488</v>
      </c>
      <c r="R45" s="123">
        <v>5584224</v>
      </c>
      <c r="S45" s="123">
        <v>5456709</v>
      </c>
      <c r="T45" s="123">
        <v>5487391</v>
      </c>
      <c r="U45" s="123">
        <v>5374891</v>
      </c>
      <c r="V45" s="123">
        <v>5645914</v>
      </c>
      <c r="W45" s="123">
        <v>5495914</v>
      </c>
      <c r="X45" s="123">
        <v>5400459</v>
      </c>
      <c r="Y45" s="123">
        <v>5287959</v>
      </c>
      <c r="Z45" s="123">
        <v>5165232</v>
      </c>
      <c r="AA45" s="123">
        <v>5127732</v>
      </c>
      <c r="AB45" s="123">
        <v>5390232</v>
      </c>
      <c r="AC45" s="123">
        <v>5390232</v>
      </c>
      <c r="AD45" s="123">
        <v>5201650</v>
      </c>
      <c r="AE45" s="123">
        <v>4825208</v>
      </c>
      <c r="AF45" s="123">
        <v>4787708</v>
      </c>
      <c r="AG45" s="123">
        <v>4111626</v>
      </c>
      <c r="AH45" s="123">
        <v>3895149</v>
      </c>
      <c r="AI45" s="123">
        <v>3954808</v>
      </c>
      <c r="AJ45" s="123">
        <v>3842308</v>
      </c>
      <c r="AK45" s="123">
        <v>2678005</v>
      </c>
      <c r="AL45" s="123">
        <v>1521602</v>
      </c>
      <c r="AM45" s="123">
        <v>2158381</v>
      </c>
      <c r="AN45" s="123">
        <v>2833381</v>
      </c>
      <c r="AO45" s="123">
        <v>3808381</v>
      </c>
      <c r="AP45" s="123">
        <v>4333381</v>
      </c>
      <c r="AQ45" s="123">
        <v>5570881</v>
      </c>
      <c r="AR45" s="123">
        <v>5345881</v>
      </c>
      <c r="AS45" s="123">
        <v>5785643</v>
      </c>
      <c r="AT45" s="123">
        <v>5576673</v>
      </c>
      <c r="AU45" s="123">
        <v>5131001</v>
      </c>
      <c r="AV45" s="123">
        <v>4970905</v>
      </c>
      <c r="AW45" s="123">
        <v>4850112</v>
      </c>
      <c r="AX45" s="123">
        <v>4890857</v>
      </c>
      <c r="AY45" s="123">
        <v>4850833</v>
      </c>
      <c r="AZ45" s="123">
        <v>5050953</v>
      </c>
      <c r="BA45" s="123">
        <v>6090856</v>
      </c>
      <c r="BB45" s="123">
        <v>6279110</v>
      </c>
      <c r="BC45" s="123">
        <v>6639326</v>
      </c>
      <c r="BD45" s="123">
        <v>6795817</v>
      </c>
      <c r="BE45" s="123">
        <v>6497850</v>
      </c>
      <c r="BF45" s="123">
        <v>6337754</v>
      </c>
      <c r="BG45" s="123">
        <v>6256952</v>
      </c>
      <c r="BH45" s="123">
        <v>7584038</v>
      </c>
      <c r="BI45" s="123">
        <v>8505050</v>
      </c>
      <c r="BJ45" s="123">
        <v>8624401</v>
      </c>
      <c r="BK45" s="123">
        <v>8977957</v>
      </c>
      <c r="BL45" s="123">
        <v>8693823</v>
      </c>
      <c r="BM45" s="123">
        <v>10480839</v>
      </c>
      <c r="BN45" s="123">
        <v>9345483</v>
      </c>
      <c r="BO45" s="123">
        <v>10604025</v>
      </c>
      <c r="BP45" s="123">
        <v>12002864</v>
      </c>
      <c r="BQ45" s="245">
        <f t="shared" si="0"/>
        <v>1398839</v>
      </c>
      <c r="BR45" s="120" t="s">
        <v>250</v>
      </c>
      <c r="BS45" s="217"/>
      <c r="BT45" s="217"/>
      <c r="BU45" s="124"/>
    </row>
    <row r="46" spans="1:76" x14ac:dyDescent="0.35">
      <c r="A46" s="129" t="s">
        <v>226</v>
      </c>
      <c r="B46" s="122"/>
      <c r="C46" s="122"/>
      <c r="D46" s="122"/>
      <c r="E46" s="122">
        <v>26100000</v>
      </c>
      <c r="F46" s="122">
        <v>25200000</v>
      </c>
      <c r="G46" s="122">
        <v>28100000</v>
      </c>
      <c r="H46" s="122">
        <v>25300000</v>
      </c>
      <c r="I46" s="123">
        <v>25300000</v>
      </c>
      <c r="J46" s="123">
        <v>19600000</v>
      </c>
      <c r="K46" s="123">
        <v>20900000</v>
      </c>
      <c r="L46" s="123">
        <v>24800000</v>
      </c>
      <c r="M46" s="123">
        <v>28900000</v>
      </c>
      <c r="N46" s="123">
        <v>30400000</v>
      </c>
      <c r="O46" s="123">
        <v>29350000</v>
      </c>
      <c r="P46" s="123">
        <v>27950000</v>
      </c>
      <c r="Q46" s="123">
        <v>30450000</v>
      </c>
      <c r="R46" s="123">
        <v>29350000</v>
      </c>
      <c r="S46" s="123">
        <v>28450000</v>
      </c>
      <c r="T46" s="123">
        <v>28900000</v>
      </c>
      <c r="U46" s="123">
        <v>28100000</v>
      </c>
      <c r="V46" s="123">
        <v>29850000</v>
      </c>
      <c r="W46" s="123">
        <v>29550000</v>
      </c>
      <c r="X46" s="123">
        <v>29050000</v>
      </c>
      <c r="Y46" s="123">
        <v>27750000</v>
      </c>
      <c r="Z46" s="123">
        <v>27250000</v>
      </c>
      <c r="AA46" s="123">
        <v>26950000</v>
      </c>
      <c r="AB46" s="123">
        <v>28300000</v>
      </c>
      <c r="AC46" s="123">
        <v>27500000</v>
      </c>
      <c r="AD46" s="123">
        <v>26100000</v>
      </c>
      <c r="AE46" s="123">
        <v>23250000</v>
      </c>
      <c r="AF46" s="123">
        <v>23050000</v>
      </c>
      <c r="AG46" s="123">
        <v>18800000</v>
      </c>
      <c r="AH46" s="123">
        <v>18300000</v>
      </c>
      <c r="AI46" s="123">
        <v>18150000</v>
      </c>
      <c r="AJ46" s="123">
        <v>17850000</v>
      </c>
      <c r="AK46" s="123">
        <v>11750000</v>
      </c>
      <c r="AL46" s="123">
        <v>6750000</v>
      </c>
      <c r="AM46" s="123">
        <v>9650000</v>
      </c>
      <c r="AN46" s="123">
        <v>11400000</v>
      </c>
      <c r="AO46" s="123">
        <v>17400000</v>
      </c>
      <c r="AP46" s="123">
        <v>20900000</v>
      </c>
      <c r="AQ46" s="123">
        <v>29850000</v>
      </c>
      <c r="AR46" s="123">
        <v>29600000</v>
      </c>
      <c r="AS46" s="123">
        <v>30950000</v>
      </c>
      <c r="AT46" s="123">
        <v>30150000</v>
      </c>
      <c r="AU46" s="123">
        <v>27600000</v>
      </c>
      <c r="AV46" s="123">
        <v>26400000</v>
      </c>
      <c r="AW46" s="123">
        <v>25500000</v>
      </c>
      <c r="AX46" s="123">
        <v>25200000</v>
      </c>
      <c r="AY46" s="123">
        <v>24800000</v>
      </c>
      <c r="AZ46" s="123">
        <v>26150000</v>
      </c>
      <c r="BA46" s="123">
        <v>29750000</v>
      </c>
      <c r="BB46" s="123">
        <v>30200000</v>
      </c>
      <c r="BC46" s="123">
        <v>31750000</v>
      </c>
      <c r="BD46" s="123">
        <v>32050000</v>
      </c>
      <c r="BE46" s="123">
        <v>29950000</v>
      </c>
      <c r="BF46" s="123">
        <v>29050000</v>
      </c>
      <c r="BG46" s="123">
        <v>28150000</v>
      </c>
      <c r="BH46" s="123">
        <v>32800000</v>
      </c>
      <c r="BI46" s="123">
        <v>36450000</v>
      </c>
      <c r="BJ46" s="123">
        <v>36900000</v>
      </c>
      <c r="BK46" s="123">
        <v>35900000</v>
      </c>
      <c r="BL46" s="123">
        <v>34300000</v>
      </c>
      <c r="BM46" s="123">
        <v>40450000</v>
      </c>
      <c r="BN46" s="123">
        <v>33300000</v>
      </c>
      <c r="BO46" s="123">
        <v>38500000</v>
      </c>
      <c r="BP46" s="123">
        <v>41450000</v>
      </c>
      <c r="BQ46" s="245">
        <f t="shared" si="0"/>
        <v>2950000</v>
      </c>
      <c r="BR46" s="120" t="s">
        <v>250</v>
      </c>
      <c r="BS46" s="217"/>
      <c r="BT46" s="217"/>
      <c r="BU46" s="124"/>
    </row>
    <row r="47" spans="1:76" x14ac:dyDescent="0.35">
      <c r="A47" s="129" t="s">
        <v>252</v>
      </c>
      <c r="B47" s="122">
        <v>49187000</v>
      </c>
      <c r="C47" s="122">
        <v>59949000</v>
      </c>
      <c r="D47" s="122">
        <v>31967000</v>
      </c>
      <c r="E47" s="122">
        <v>45572000</v>
      </c>
      <c r="F47" s="122">
        <v>48363000</v>
      </c>
      <c r="G47" s="122">
        <v>51604000</v>
      </c>
      <c r="H47" s="122">
        <v>52102000</v>
      </c>
      <c r="I47" s="123">
        <v>28866000</v>
      </c>
      <c r="J47" s="123">
        <v>29422000</v>
      </c>
      <c r="K47" s="123">
        <v>7023000</v>
      </c>
      <c r="L47" s="123">
        <v>70705000</v>
      </c>
      <c r="M47" s="123">
        <v>90853000</v>
      </c>
      <c r="N47" s="123">
        <v>100034000</v>
      </c>
      <c r="O47" s="123">
        <v>85927000</v>
      </c>
      <c r="P47" s="123">
        <v>59425000</v>
      </c>
      <c r="Q47" s="123">
        <v>101141000</v>
      </c>
      <c r="R47" s="123">
        <v>78983000</v>
      </c>
      <c r="S47" s="123">
        <v>82905000</v>
      </c>
      <c r="T47" s="123">
        <v>97412000</v>
      </c>
      <c r="U47" s="123">
        <v>90222000</v>
      </c>
      <c r="V47" s="123">
        <v>97494000</v>
      </c>
      <c r="W47" s="123">
        <v>88840000</v>
      </c>
      <c r="X47" s="123">
        <v>91238000</v>
      </c>
      <c r="Y47" s="123">
        <v>95185000</v>
      </c>
      <c r="Z47" s="123">
        <v>90485000</v>
      </c>
      <c r="AA47" s="123">
        <v>47947000</v>
      </c>
      <c r="AB47" s="123">
        <v>85083000</v>
      </c>
      <c r="AC47" s="123">
        <v>98607000</v>
      </c>
      <c r="AD47" s="123">
        <v>78052000</v>
      </c>
      <c r="AE47" s="123">
        <v>65465000</v>
      </c>
      <c r="AF47" s="123">
        <v>74948000</v>
      </c>
      <c r="AG47" s="123">
        <v>52907000</v>
      </c>
      <c r="AH47" s="123">
        <v>68349000</v>
      </c>
      <c r="AI47" s="123">
        <v>52414000</v>
      </c>
      <c r="AJ47" s="123">
        <v>42968000</v>
      </c>
      <c r="AK47" s="123">
        <v>27483000</v>
      </c>
      <c r="AL47" s="123">
        <v>17378000</v>
      </c>
      <c r="AM47" s="123">
        <v>18825000</v>
      </c>
      <c r="AN47" s="123">
        <v>22899000</v>
      </c>
      <c r="AO47" s="123">
        <v>51314000</v>
      </c>
      <c r="AP47" s="123">
        <v>55637000</v>
      </c>
      <c r="AQ47" s="123">
        <v>87315000</v>
      </c>
      <c r="AR47" s="123">
        <v>88289000</v>
      </c>
      <c r="AS47" s="123">
        <v>94206000</v>
      </c>
      <c r="AT47" s="123">
        <v>96326000</v>
      </c>
      <c r="AU47" s="123">
        <v>71265000</v>
      </c>
      <c r="AV47" s="123">
        <v>84217000</v>
      </c>
      <c r="AW47" s="123">
        <v>76393000</v>
      </c>
      <c r="AX47" s="123">
        <v>76376000</v>
      </c>
      <c r="AY47" s="123">
        <v>53165000</v>
      </c>
      <c r="AZ47" s="123">
        <v>61445000</v>
      </c>
      <c r="BA47" s="123">
        <v>85328000</v>
      </c>
      <c r="BB47" s="123">
        <v>83050000</v>
      </c>
      <c r="BC47" s="123">
        <v>93469000</v>
      </c>
      <c r="BD47" s="123">
        <v>92818000</v>
      </c>
      <c r="BE47" s="123">
        <v>99974000</v>
      </c>
      <c r="BF47" s="123">
        <v>91445000</v>
      </c>
      <c r="BG47" s="123">
        <v>76805000</v>
      </c>
      <c r="BH47" s="123">
        <v>99563000</v>
      </c>
      <c r="BI47" s="123">
        <v>100347000</v>
      </c>
      <c r="BJ47" s="123">
        <v>124491000</v>
      </c>
      <c r="BK47" s="123">
        <v>107924000</v>
      </c>
      <c r="BL47" s="123">
        <v>19237000</v>
      </c>
      <c r="BM47" s="123">
        <v>17953000</v>
      </c>
      <c r="BN47" s="123">
        <v>31229000</v>
      </c>
      <c r="BO47" s="123">
        <v>57912000</v>
      </c>
      <c r="BP47" s="123">
        <v>48878000</v>
      </c>
      <c r="BQ47" s="245">
        <f t="shared" si="0"/>
        <v>-9034000</v>
      </c>
      <c r="BR47" s="120" t="s">
        <v>250</v>
      </c>
      <c r="BS47" s="217"/>
      <c r="BT47" s="217"/>
      <c r="BU47" s="124"/>
    </row>
    <row r="48" spans="1:76" x14ac:dyDescent="0.35">
      <c r="A48" s="138" t="s">
        <v>253</v>
      </c>
      <c r="B48" s="126">
        <v>78086000</v>
      </c>
      <c r="C48" s="126">
        <v>44065000</v>
      </c>
      <c r="D48" s="126">
        <v>36282000</v>
      </c>
      <c r="E48" s="126">
        <v>114103000</v>
      </c>
      <c r="F48" s="126">
        <v>89926000</v>
      </c>
      <c r="G48" s="126">
        <v>114303000</v>
      </c>
      <c r="H48" s="126">
        <v>121410000</v>
      </c>
      <c r="I48" s="127">
        <v>85200000</v>
      </c>
      <c r="J48" s="127">
        <v>105237000</v>
      </c>
      <c r="K48" s="127">
        <v>146687000</v>
      </c>
      <c r="L48" s="127">
        <v>43956000</v>
      </c>
      <c r="M48" s="127">
        <v>34860000</v>
      </c>
      <c r="N48" s="127">
        <v>29494000</v>
      </c>
      <c r="O48" s="127">
        <v>13772000</v>
      </c>
      <c r="P48" s="127">
        <v>23048000</v>
      </c>
      <c r="Q48" s="127">
        <v>36102000</v>
      </c>
      <c r="R48" s="127">
        <v>26783000</v>
      </c>
      <c r="S48" s="127">
        <v>31629000</v>
      </c>
      <c r="T48" s="127">
        <v>30949000</v>
      </c>
      <c r="U48" s="127">
        <v>14633000</v>
      </c>
      <c r="V48" s="127">
        <v>25378000</v>
      </c>
      <c r="W48" s="127">
        <v>33540000</v>
      </c>
      <c r="X48" s="127">
        <v>28272000</v>
      </c>
      <c r="Y48" s="127">
        <v>20619000</v>
      </c>
      <c r="Z48" s="127">
        <v>16084000</v>
      </c>
      <c r="AA48" s="127">
        <v>3241000</v>
      </c>
      <c r="AB48" s="127">
        <v>28866000</v>
      </c>
      <c r="AC48" s="127">
        <v>16275000</v>
      </c>
      <c r="AD48" s="127">
        <v>1710000</v>
      </c>
      <c r="AE48" s="127">
        <v>8323000</v>
      </c>
      <c r="AF48" s="127">
        <v>5250000</v>
      </c>
      <c r="AG48" s="127">
        <v>95000</v>
      </c>
      <c r="AH48" s="127">
        <v>1712000</v>
      </c>
      <c r="AI48" s="127">
        <v>908000</v>
      </c>
      <c r="AJ48" s="127">
        <v>60000</v>
      </c>
      <c r="AK48" s="127">
        <v>87000</v>
      </c>
      <c r="AL48" s="127">
        <v>110000</v>
      </c>
      <c r="AM48" s="127">
        <v>4508000</v>
      </c>
      <c r="AN48" s="127">
        <v>10639000</v>
      </c>
      <c r="AO48" s="127">
        <v>19569000</v>
      </c>
      <c r="AP48" s="127">
        <v>17283000</v>
      </c>
      <c r="AQ48" s="127">
        <v>34825000</v>
      </c>
      <c r="AR48" s="127">
        <v>44854000</v>
      </c>
      <c r="AS48" s="127">
        <v>25854000</v>
      </c>
      <c r="AT48" s="127">
        <v>20579000</v>
      </c>
      <c r="AU48" s="127">
        <v>32669000</v>
      </c>
      <c r="AV48" s="127">
        <v>5078000</v>
      </c>
      <c r="AW48" s="127">
        <v>6269000</v>
      </c>
      <c r="AX48" s="127">
        <v>8390000</v>
      </c>
      <c r="AY48" s="127">
        <v>767000</v>
      </c>
      <c r="AZ48" s="127">
        <v>13071000</v>
      </c>
      <c r="BA48" s="127">
        <v>24206000</v>
      </c>
      <c r="BB48" s="127">
        <v>17419000</v>
      </c>
      <c r="BC48" s="127">
        <v>20582000</v>
      </c>
      <c r="BD48" s="127">
        <v>23309000</v>
      </c>
      <c r="BE48" s="127">
        <v>5709000</v>
      </c>
      <c r="BF48" s="127">
        <v>8383000</v>
      </c>
      <c r="BG48" s="127">
        <v>10571000</v>
      </c>
      <c r="BH48" s="127">
        <v>15392000</v>
      </c>
      <c r="BI48" s="127">
        <v>17213000</v>
      </c>
      <c r="BJ48" s="127">
        <v>13443000</v>
      </c>
      <c r="BK48" s="127">
        <v>16453000</v>
      </c>
      <c r="BL48" s="127">
        <v>76900000</v>
      </c>
      <c r="BM48" s="127">
        <v>186101000</v>
      </c>
      <c r="BN48" s="127">
        <v>110664000</v>
      </c>
      <c r="BO48" s="127">
        <v>113785000</v>
      </c>
      <c r="BP48" s="127">
        <v>156212000</v>
      </c>
      <c r="BQ48" s="248">
        <f t="shared" si="0"/>
        <v>42427000</v>
      </c>
      <c r="BR48" s="120" t="s">
        <v>250</v>
      </c>
      <c r="BS48" s="217"/>
      <c r="BT48" s="217"/>
      <c r="BU48" s="128"/>
    </row>
    <row r="49" spans="1:78" x14ac:dyDescent="0.35">
      <c r="A49" s="129" t="s">
        <v>528</v>
      </c>
      <c r="B49" s="122">
        <v>0</v>
      </c>
      <c r="C49" s="122">
        <v>0</v>
      </c>
      <c r="D49" s="122">
        <v>0</v>
      </c>
      <c r="E49" s="122">
        <v>0</v>
      </c>
      <c r="F49" s="122">
        <v>0</v>
      </c>
      <c r="G49" s="122">
        <v>0</v>
      </c>
      <c r="H49" s="122">
        <v>0</v>
      </c>
      <c r="I49" s="123">
        <v>0</v>
      </c>
      <c r="J49" s="123">
        <v>0</v>
      </c>
      <c r="K49" s="123">
        <v>0</v>
      </c>
      <c r="L49" s="123">
        <v>0</v>
      </c>
      <c r="M49" s="123">
        <v>0</v>
      </c>
      <c r="N49" s="123">
        <v>0</v>
      </c>
      <c r="O49" s="123">
        <v>0</v>
      </c>
      <c r="P49" s="123">
        <v>0</v>
      </c>
      <c r="Q49" s="123">
        <v>0</v>
      </c>
      <c r="R49" s="123">
        <v>0</v>
      </c>
      <c r="S49" s="123">
        <v>0</v>
      </c>
      <c r="T49" s="123">
        <v>0</v>
      </c>
      <c r="U49" s="123">
        <v>0</v>
      </c>
      <c r="V49" s="123">
        <v>0</v>
      </c>
      <c r="W49" s="123">
        <v>0</v>
      </c>
      <c r="X49" s="123">
        <v>0</v>
      </c>
      <c r="Y49" s="123">
        <v>0</v>
      </c>
      <c r="Z49" s="123">
        <v>0</v>
      </c>
      <c r="AA49" s="123">
        <v>0</v>
      </c>
      <c r="AB49" s="123">
        <v>0</v>
      </c>
      <c r="AC49" s="123">
        <v>0</v>
      </c>
      <c r="AD49" s="123">
        <v>0</v>
      </c>
      <c r="AE49" s="123">
        <v>0</v>
      </c>
      <c r="AF49" s="123">
        <v>0</v>
      </c>
      <c r="AG49" s="123">
        <v>0</v>
      </c>
      <c r="AH49" s="123">
        <v>0</v>
      </c>
      <c r="AI49" s="123">
        <v>0</v>
      </c>
      <c r="AJ49" s="123">
        <v>0</v>
      </c>
      <c r="AK49" s="123">
        <v>0</v>
      </c>
      <c r="AL49" s="123">
        <v>0</v>
      </c>
      <c r="AM49" s="123">
        <v>2324</v>
      </c>
      <c r="AN49" s="123">
        <v>0</v>
      </c>
      <c r="AO49" s="123">
        <v>0</v>
      </c>
      <c r="AP49" s="123">
        <v>0</v>
      </c>
      <c r="AQ49" s="123">
        <v>0</v>
      </c>
      <c r="AR49" s="123">
        <v>0</v>
      </c>
      <c r="AS49" s="123">
        <v>0</v>
      </c>
      <c r="AT49" s="123">
        <v>0</v>
      </c>
      <c r="AU49" s="123">
        <v>0</v>
      </c>
      <c r="AV49" s="123">
        <v>0</v>
      </c>
      <c r="AW49" s="123">
        <v>0</v>
      </c>
      <c r="AX49" s="123">
        <v>0</v>
      </c>
      <c r="AY49" s="123">
        <v>1560</v>
      </c>
      <c r="AZ49" s="123">
        <v>0</v>
      </c>
      <c r="BA49" s="123">
        <v>0</v>
      </c>
      <c r="BB49" s="123">
        <v>0</v>
      </c>
      <c r="BC49" s="123">
        <v>0</v>
      </c>
      <c r="BD49" s="123">
        <v>0</v>
      </c>
      <c r="BE49" s="123">
        <v>0</v>
      </c>
      <c r="BF49" s="123">
        <v>0</v>
      </c>
      <c r="BG49" s="123">
        <v>0</v>
      </c>
      <c r="BH49" s="123">
        <v>0</v>
      </c>
      <c r="BI49" s="123">
        <v>0</v>
      </c>
      <c r="BJ49" s="123">
        <v>0</v>
      </c>
      <c r="BK49" s="123">
        <v>0</v>
      </c>
      <c r="BL49" s="123">
        <v>0</v>
      </c>
      <c r="BM49" s="123">
        <v>0</v>
      </c>
      <c r="BN49" s="123">
        <v>0</v>
      </c>
      <c r="BO49" s="123">
        <v>0</v>
      </c>
      <c r="BP49" s="123">
        <v>0</v>
      </c>
      <c r="BQ49" s="245">
        <f t="shared" si="0"/>
        <v>0</v>
      </c>
      <c r="BR49" s="120"/>
      <c r="BS49" s="217"/>
      <c r="BT49" s="217"/>
      <c r="BU49" s="124"/>
    </row>
    <row r="50" spans="1:78" x14ac:dyDescent="0.35">
      <c r="A50" s="129" t="s">
        <v>34</v>
      </c>
      <c r="B50" s="122">
        <v>0</v>
      </c>
      <c r="C50" s="122">
        <v>0</v>
      </c>
      <c r="D50" s="122">
        <v>0</v>
      </c>
      <c r="E50" s="122">
        <v>0</v>
      </c>
      <c r="F50" s="122">
        <v>0</v>
      </c>
      <c r="G50" s="122">
        <v>0</v>
      </c>
      <c r="H50" s="122">
        <v>0</v>
      </c>
      <c r="I50" s="123">
        <v>0</v>
      </c>
      <c r="J50" s="123">
        <v>0</v>
      </c>
      <c r="K50" s="123">
        <v>0</v>
      </c>
      <c r="L50" s="123">
        <v>0</v>
      </c>
      <c r="M50" s="123">
        <v>0</v>
      </c>
      <c r="N50" s="123">
        <v>0</v>
      </c>
      <c r="O50" s="123">
        <v>0</v>
      </c>
      <c r="P50" s="123">
        <v>0</v>
      </c>
      <c r="Q50" s="123">
        <v>0</v>
      </c>
      <c r="R50" s="123">
        <v>0</v>
      </c>
      <c r="S50" s="123">
        <v>0</v>
      </c>
      <c r="T50" s="123">
        <v>0</v>
      </c>
      <c r="U50" s="123">
        <v>0</v>
      </c>
      <c r="V50" s="123">
        <v>0</v>
      </c>
      <c r="W50" s="123">
        <v>0</v>
      </c>
      <c r="X50" s="123">
        <v>0</v>
      </c>
      <c r="Y50" s="123">
        <v>0</v>
      </c>
      <c r="Z50" s="123">
        <v>0</v>
      </c>
      <c r="AA50" s="123">
        <v>0</v>
      </c>
      <c r="AB50" s="123">
        <v>0</v>
      </c>
      <c r="AC50" s="123">
        <v>0</v>
      </c>
      <c r="AD50" s="123">
        <v>0</v>
      </c>
      <c r="AE50" s="123">
        <v>0</v>
      </c>
      <c r="AF50" s="123">
        <v>0</v>
      </c>
      <c r="AG50" s="123">
        <v>0</v>
      </c>
      <c r="AH50" s="123">
        <v>0</v>
      </c>
      <c r="AI50" s="123">
        <v>0</v>
      </c>
      <c r="AJ50" s="123">
        <v>0</v>
      </c>
      <c r="AK50" s="123">
        <v>0</v>
      </c>
      <c r="AL50" s="123">
        <v>0</v>
      </c>
      <c r="AM50" s="123">
        <v>55950300</v>
      </c>
      <c r="AN50" s="123">
        <v>0</v>
      </c>
      <c r="AO50" s="123">
        <v>0</v>
      </c>
      <c r="AP50" s="123">
        <v>0</v>
      </c>
      <c r="AQ50" s="123">
        <v>0</v>
      </c>
      <c r="AR50" s="123">
        <v>0</v>
      </c>
      <c r="AS50" s="123">
        <v>0</v>
      </c>
      <c r="AT50" s="123">
        <v>0</v>
      </c>
      <c r="AU50" s="123">
        <v>0</v>
      </c>
      <c r="AV50" s="123">
        <v>0</v>
      </c>
      <c r="AW50" s="123">
        <v>0</v>
      </c>
      <c r="AX50" s="123">
        <v>0</v>
      </c>
      <c r="AY50" s="123">
        <v>39804046</v>
      </c>
      <c r="AZ50" s="123">
        <v>0</v>
      </c>
      <c r="BA50" s="123">
        <v>0</v>
      </c>
      <c r="BB50" s="123">
        <v>0</v>
      </c>
      <c r="BC50" s="123">
        <v>0</v>
      </c>
      <c r="BD50" s="123">
        <v>0</v>
      </c>
      <c r="BE50" s="123">
        <v>0</v>
      </c>
      <c r="BF50" s="123">
        <v>0</v>
      </c>
      <c r="BG50" s="123">
        <v>0</v>
      </c>
      <c r="BH50" s="123">
        <v>0</v>
      </c>
      <c r="BI50" s="123">
        <v>0</v>
      </c>
      <c r="BJ50" s="123">
        <v>0</v>
      </c>
      <c r="BK50" s="123">
        <v>0</v>
      </c>
      <c r="BL50" s="123">
        <v>0</v>
      </c>
      <c r="BM50" s="123">
        <v>0</v>
      </c>
      <c r="BN50" s="123">
        <v>0</v>
      </c>
      <c r="BO50" s="123">
        <v>0</v>
      </c>
      <c r="BP50" s="123">
        <v>0</v>
      </c>
      <c r="BQ50" s="245">
        <f t="shared" si="0"/>
        <v>0</v>
      </c>
      <c r="BR50" s="120" t="s">
        <v>250</v>
      </c>
      <c r="BS50" s="217"/>
      <c r="BT50" s="217"/>
      <c r="BU50" s="124"/>
    </row>
    <row r="51" spans="1:78" x14ac:dyDescent="0.35">
      <c r="A51" s="129" t="s">
        <v>35</v>
      </c>
      <c r="B51" s="122">
        <v>0</v>
      </c>
      <c r="C51" s="122">
        <v>0</v>
      </c>
      <c r="D51" s="122">
        <v>0</v>
      </c>
      <c r="E51" s="122">
        <v>0</v>
      </c>
      <c r="F51" s="122">
        <v>0</v>
      </c>
      <c r="G51" s="122">
        <v>0</v>
      </c>
      <c r="H51" s="122">
        <v>0</v>
      </c>
      <c r="I51" s="123">
        <v>0</v>
      </c>
      <c r="J51" s="123">
        <v>0</v>
      </c>
      <c r="K51" s="123">
        <v>0</v>
      </c>
      <c r="L51" s="123">
        <v>0</v>
      </c>
      <c r="M51" s="123">
        <v>0</v>
      </c>
      <c r="N51" s="123">
        <v>0</v>
      </c>
      <c r="O51" s="123">
        <v>0</v>
      </c>
      <c r="P51" s="123">
        <v>0</v>
      </c>
      <c r="Q51" s="123">
        <v>0</v>
      </c>
      <c r="R51" s="123">
        <v>0</v>
      </c>
      <c r="S51" s="123">
        <v>0</v>
      </c>
      <c r="T51" s="123">
        <v>0</v>
      </c>
      <c r="U51" s="123">
        <v>0</v>
      </c>
      <c r="V51" s="123">
        <v>0</v>
      </c>
      <c r="W51" s="123">
        <v>0</v>
      </c>
      <c r="X51" s="123">
        <v>0</v>
      </c>
      <c r="Y51" s="123">
        <v>0</v>
      </c>
      <c r="Z51" s="123">
        <v>0</v>
      </c>
      <c r="AA51" s="123">
        <v>0</v>
      </c>
      <c r="AB51" s="123">
        <v>0</v>
      </c>
      <c r="AC51" s="123">
        <v>0</v>
      </c>
      <c r="AD51" s="123">
        <v>0</v>
      </c>
      <c r="AE51" s="123">
        <v>0</v>
      </c>
      <c r="AF51" s="123">
        <v>0</v>
      </c>
      <c r="AG51" s="123">
        <v>0</v>
      </c>
      <c r="AH51" s="123">
        <v>0</v>
      </c>
      <c r="AI51" s="123">
        <v>0</v>
      </c>
      <c r="AJ51" s="123">
        <v>0</v>
      </c>
      <c r="AK51" s="123">
        <v>0</v>
      </c>
      <c r="AL51" s="123">
        <v>0</v>
      </c>
      <c r="AM51" s="123">
        <v>0</v>
      </c>
      <c r="AN51" s="123">
        <v>0</v>
      </c>
      <c r="AO51" s="123">
        <v>0</v>
      </c>
      <c r="AP51" s="123">
        <v>0</v>
      </c>
      <c r="AQ51" s="123">
        <v>0</v>
      </c>
      <c r="AR51" s="123">
        <v>0</v>
      </c>
      <c r="AS51" s="123">
        <v>0</v>
      </c>
      <c r="AT51" s="123">
        <v>0</v>
      </c>
      <c r="AU51" s="123">
        <v>0</v>
      </c>
      <c r="AV51" s="123">
        <v>0</v>
      </c>
      <c r="AW51" s="123">
        <v>0</v>
      </c>
      <c r="AX51" s="123">
        <v>0</v>
      </c>
      <c r="AY51" s="123">
        <v>0</v>
      </c>
      <c r="AZ51" s="123">
        <v>0</v>
      </c>
      <c r="BA51" s="123">
        <v>0</v>
      </c>
      <c r="BB51" s="123">
        <v>0</v>
      </c>
      <c r="BC51" s="123">
        <v>0</v>
      </c>
      <c r="BD51" s="123">
        <v>0</v>
      </c>
      <c r="BE51" s="123">
        <v>0</v>
      </c>
      <c r="BF51" s="123">
        <v>0</v>
      </c>
      <c r="BG51" s="123">
        <v>0</v>
      </c>
      <c r="BH51" s="123">
        <v>0</v>
      </c>
      <c r="BI51" s="123">
        <v>0</v>
      </c>
      <c r="BJ51" s="123">
        <v>0</v>
      </c>
      <c r="BK51" s="123">
        <v>0</v>
      </c>
      <c r="BL51" s="123">
        <v>0</v>
      </c>
      <c r="BM51" s="123">
        <v>0</v>
      </c>
      <c r="BN51" s="123">
        <v>0</v>
      </c>
      <c r="BO51" s="123">
        <v>0</v>
      </c>
      <c r="BP51" s="123">
        <v>0</v>
      </c>
      <c r="BQ51" s="245">
        <f t="shared" si="0"/>
        <v>0</v>
      </c>
      <c r="BR51" s="120"/>
      <c r="BS51" s="217"/>
      <c r="BT51" s="217"/>
      <c r="BU51" s="124"/>
    </row>
    <row r="52" spans="1:78" x14ac:dyDescent="0.35">
      <c r="A52" s="129" t="s">
        <v>36</v>
      </c>
      <c r="B52" s="122">
        <v>-4682615.3841999993</v>
      </c>
      <c r="C52" s="122">
        <v>-3178461.5385000003</v>
      </c>
      <c r="D52" s="122">
        <v>-5100000</v>
      </c>
      <c r="E52" s="122">
        <v>5849324.5192999979</v>
      </c>
      <c r="F52" s="122">
        <v>5997750</v>
      </c>
      <c r="G52" s="122">
        <v>8462153.8465000037</v>
      </c>
      <c r="H52" s="122">
        <v>3738797.4586000019</v>
      </c>
      <c r="I52" s="123">
        <v>313723076.92319995</v>
      </c>
      <c r="J52" s="123">
        <v>601976923.07700002</v>
      </c>
      <c r="K52" s="123">
        <v>643202152.84619999</v>
      </c>
      <c r="L52" s="123">
        <v>27793846.153900001</v>
      </c>
      <c r="M52" s="123">
        <v>5331539.2309000008</v>
      </c>
      <c r="N52" s="123">
        <v>6497230.7694000006</v>
      </c>
      <c r="O52" s="123">
        <v>78464000</v>
      </c>
      <c r="P52" s="123">
        <v>-1515538.4615000002</v>
      </c>
      <c r="Q52" s="123">
        <v>1802692.3076999998</v>
      </c>
      <c r="R52" s="123">
        <v>3544428</v>
      </c>
      <c r="S52" s="123">
        <v>4001818.1818000004</v>
      </c>
      <c r="T52" s="123">
        <v>-2130000</v>
      </c>
      <c r="U52" s="123">
        <v>111458476</v>
      </c>
      <c r="V52" s="123">
        <v>55139231</v>
      </c>
      <c r="W52" s="123">
        <v>58507261</v>
      </c>
      <c r="X52" s="123">
        <v>56176924</v>
      </c>
      <c r="Y52" s="123">
        <v>52515385</v>
      </c>
      <c r="Z52" s="123">
        <v>66730770</v>
      </c>
      <c r="AA52" s="123">
        <v>144259317.84619999</v>
      </c>
      <c r="AB52" s="123">
        <v>54517839</v>
      </c>
      <c r="AC52" s="123">
        <v>54961376</v>
      </c>
      <c r="AD52" s="123">
        <v>51536154</v>
      </c>
      <c r="AE52" s="123">
        <v>46585385</v>
      </c>
      <c r="AF52" s="123">
        <v>44962838</v>
      </c>
      <c r="AG52" s="123">
        <v>64909181</v>
      </c>
      <c r="AH52" s="123">
        <v>35670385</v>
      </c>
      <c r="AI52" s="123">
        <v>36579999</v>
      </c>
      <c r="AJ52" s="123">
        <v>620503669</v>
      </c>
      <c r="AK52" s="123">
        <v>523852050</v>
      </c>
      <c r="AL52" s="123">
        <v>14220000</v>
      </c>
      <c r="AM52" s="123">
        <v>74892142.666700006</v>
      </c>
      <c r="AN52" s="123">
        <v>31127557.666800003</v>
      </c>
      <c r="AO52" s="123">
        <v>56131095.33479993</v>
      </c>
      <c r="AP52" s="123">
        <v>88347318.668700084</v>
      </c>
      <c r="AQ52" s="123">
        <v>97131495.002800152</v>
      </c>
      <c r="AR52" s="123">
        <v>125913122.66810012</v>
      </c>
      <c r="AS52" s="123">
        <v>15709217.437099999</v>
      </c>
      <c r="AT52" s="123">
        <v>8383024.5387000013</v>
      </c>
      <c r="AU52" s="123">
        <v>3132859.769400002</v>
      </c>
      <c r="AV52" s="123">
        <v>2947376.6923000002</v>
      </c>
      <c r="AW52" s="123">
        <v>2335384</v>
      </c>
      <c r="AX52" s="123">
        <v>48380957.666699998</v>
      </c>
      <c r="AY52" s="123">
        <v>27678226.923099998</v>
      </c>
      <c r="AZ52" s="123">
        <v>2343916.7434</v>
      </c>
      <c r="BA52" s="123">
        <v>8966633.0296000037</v>
      </c>
      <c r="BB52" s="123">
        <v>18252864.784899991</v>
      </c>
      <c r="BC52" s="123">
        <v>10267018.577500002</v>
      </c>
      <c r="BD52" s="123">
        <v>10843809.810200006</v>
      </c>
      <c r="BE52" s="123">
        <v>15608724.374500008</v>
      </c>
      <c r="BF52" s="123">
        <v>178918054.8969999</v>
      </c>
      <c r="BG52" s="123">
        <v>78855338.384599984</v>
      </c>
      <c r="BH52" s="123">
        <v>94255975.84619996</v>
      </c>
      <c r="BI52" s="123">
        <v>91215797.769199923</v>
      </c>
      <c r="BJ52" s="123">
        <v>186275119.99990004</v>
      </c>
      <c r="BK52" s="123">
        <v>-97223.923100000015</v>
      </c>
      <c r="BL52" s="123">
        <v>12436820</v>
      </c>
      <c r="BM52" s="123">
        <v>-528355</v>
      </c>
      <c r="BN52" s="123">
        <v>25903833.923100006</v>
      </c>
      <c r="BO52" s="123">
        <v>20341722.605600007</v>
      </c>
      <c r="BP52" s="123">
        <v>53756141.209599964</v>
      </c>
      <c r="BQ52" s="245">
        <f t="shared" si="0"/>
        <v>33414418.603999957</v>
      </c>
      <c r="BR52" s="120" t="s">
        <v>250</v>
      </c>
      <c r="BS52" s="217"/>
      <c r="BT52" s="217"/>
      <c r="BU52" s="124"/>
      <c r="BX52" s="70"/>
      <c r="BY52" s="70"/>
      <c r="BZ52" s="70"/>
    </row>
    <row r="53" spans="1:78" x14ac:dyDescent="0.35">
      <c r="A53" s="129" t="s">
        <v>37</v>
      </c>
      <c r="B53" s="122">
        <v>0</v>
      </c>
      <c r="C53" s="122">
        <v>0</v>
      </c>
      <c r="D53" s="122">
        <v>0</v>
      </c>
      <c r="E53" s="122">
        <v>0</v>
      </c>
      <c r="F53" s="122">
        <v>0</v>
      </c>
      <c r="G53" s="122">
        <v>0</v>
      </c>
      <c r="H53" s="122">
        <v>0</v>
      </c>
      <c r="I53" s="123">
        <v>0</v>
      </c>
      <c r="J53" s="123">
        <v>0</v>
      </c>
      <c r="K53" s="123">
        <v>0</v>
      </c>
      <c r="L53" s="123">
        <v>0</v>
      </c>
      <c r="M53" s="123">
        <v>0</v>
      </c>
      <c r="N53" s="123">
        <v>0</v>
      </c>
      <c r="O53" s="123">
        <v>0</v>
      </c>
      <c r="P53" s="123">
        <v>0</v>
      </c>
      <c r="Q53" s="123">
        <v>0</v>
      </c>
      <c r="R53" s="123">
        <v>0</v>
      </c>
      <c r="S53" s="123">
        <v>0</v>
      </c>
      <c r="T53" s="123">
        <v>0</v>
      </c>
      <c r="U53" s="123">
        <v>0</v>
      </c>
      <c r="V53" s="123">
        <v>0</v>
      </c>
      <c r="W53" s="123">
        <v>0</v>
      </c>
      <c r="X53" s="123">
        <v>0</v>
      </c>
      <c r="Y53" s="123">
        <v>0</v>
      </c>
      <c r="Z53" s="123">
        <v>0</v>
      </c>
      <c r="AA53" s="123">
        <v>0</v>
      </c>
      <c r="AB53" s="123">
        <v>0</v>
      </c>
      <c r="AC53" s="123">
        <v>0</v>
      </c>
      <c r="AD53" s="123">
        <v>0</v>
      </c>
      <c r="AE53" s="123">
        <v>0</v>
      </c>
      <c r="AF53" s="123">
        <v>0</v>
      </c>
      <c r="AG53" s="123">
        <v>0</v>
      </c>
      <c r="AH53" s="123">
        <v>0</v>
      </c>
      <c r="AI53" s="123">
        <v>0</v>
      </c>
      <c r="AJ53" s="123">
        <v>0</v>
      </c>
      <c r="AK53" s="123">
        <v>0</v>
      </c>
      <c r="AL53" s="123">
        <v>0</v>
      </c>
      <c r="AM53" s="123">
        <v>0</v>
      </c>
      <c r="AN53" s="123">
        <v>0</v>
      </c>
      <c r="AO53" s="123">
        <v>0</v>
      </c>
      <c r="AP53" s="123">
        <v>0</v>
      </c>
      <c r="AQ53" s="123">
        <v>0</v>
      </c>
      <c r="AR53" s="123">
        <v>0</v>
      </c>
      <c r="AS53" s="123">
        <v>0</v>
      </c>
      <c r="AT53" s="123">
        <v>0</v>
      </c>
      <c r="AU53" s="123">
        <v>0</v>
      </c>
      <c r="AV53" s="123">
        <v>0</v>
      </c>
      <c r="AW53" s="123">
        <v>0</v>
      </c>
      <c r="AX53" s="123">
        <v>0</v>
      </c>
      <c r="AY53" s="123">
        <v>0</v>
      </c>
      <c r="AZ53" s="123">
        <v>0</v>
      </c>
      <c r="BA53" s="123">
        <v>0</v>
      </c>
      <c r="BB53" s="123">
        <v>0</v>
      </c>
      <c r="BC53" s="123">
        <v>0</v>
      </c>
      <c r="BD53" s="123">
        <v>0</v>
      </c>
      <c r="BE53" s="123">
        <v>0</v>
      </c>
      <c r="BF53" s="123">
        <v>0</v>
      </c>
      <c r="BG53" s="123">
        <v>0</v>
      </c>
      <c r="BH53" s="123">
        <v>0</v>
      </c>
      <c r="BI53" s="123">
        <v>0</v>
      </c>
      <c r="BJ53" s="123">
        <v>0</v>
      </c>
      <c r="BK53" s="123">
        <v>0</v>
      </c>
      <c r="BL53" s="123">
        <v>0</v>
      </c>
      <c r="BM53" s="123">
        <v>0</v>
      </c>
      <c r="BN53" s="123">
        <v>0</v>
      </c>
      <c r="BO53" s="123">
        <v>0</v>
      </c>
      <c r="BP53" s="123">
        <v>0</v>
      </c>
      <c r="BQ53" s="245">
        <f t="shared" si="0"/>
        <v>0</v>
      </c>
      <c r="BR53" s="120"/>
      <c r="BS53" s="217"/>
      <c r="BT53" s="217"/>
      <c r="BU53" s="124"/>
      <c r="BX53" s="70"/>
      <c r="BY53" s="70"/>
      <c r="BZ53" s="70"/>
    </row>
    <row r="54" spans="1:78" x14ac:dyDescent="0.35">
      <c r="A54" s="129" t="s">
        <v>38</v>
      </c>
      <c r="B54" s="122">
        <v>6518400</v>
      </c>
      <c r="C54" s="122">
        <v>6405600</v>
      </c>
      <c r="D54" s="122">
        <v>5024400</v>
      </c>
      <c r="E54" s="122">
        <v>7549200</v>
      </c>
      <c r="F54" s="122">
        <v>7572000</v>
      </c>
      <c r="G54" s="122">
        <v>8106000</v>
      </c>
      <c r="H54" s="122">
        <v>7894800</v>
      </c>
      <c r="I54" s="123">
        <v>7594800</v>
      </c>
      <c r="J54" s="123">
        <v>6237600</v>
      </c>
      <c r="K54" s="123">
        <v>6712800</v>
      </c>
      <c r="L54" s="123">
        <v>5360400</v>
      </c>
      <c r="M54" s="123">
        <v>5402400</v>
      </c>
      <c r="N54" s="123">
        <v>6159600</v>
      </c>
      <c r="O54" s="123">
        <v>5751600</v>
      </c>
      <c r="P54" s="123">
        <v>5217600</v>
      </c>
      <c r="Q54" s="123">
        <v>6061200</v>
      </c>
      <c r="R54" s="123">
        <v>5535600</v>
      </c>
      <c r="S54" s="123">
        <v>5227200</v>
      </c>
      <c r="T54" s="123">
        <v>5596800</v>
      </c>
      <c r="U54" s="123">
        <v>5121600</v>
      </c>
      <c r="V54" s="123">
        <v>5696400</v>
      </c>
      <c r="W54" s="123">
        <v>5893200</v>
      </c>
      <c r="X54" s="123">
        <v>5142000</v>
      </c>
      <c r="Y54" s="123">
        <v>5408400</v>
      </c>
      <c r="Z54" s="123">
        <v>5246400</v>
      </c>
      <c r="AA54" s="123">
        <v>5792400</v>
      </c>
      <c r="AB54" s="123">
        <v>4671600</v>
      </c>
      <c r="AC54" s="123">
        <v>5318400</v>
      </c>
      <c r="AD54" s="123">
        <v>5058000</v>
      </c>
      <c r="AE54" s="123">
        <v>5086800</v>
      </c>
      <c r="AF54" s="123">
        <v>4249200</v>
      </c>
      <c r="AG54" s="123">
        <v>3212400</v>
      </c>
      <c r="AH54" s="123">
        <v>4009200</v>
      </c>
      <c r="AI54" s="123">
        <v>3369600</v>
      </c>
      <c r="AJ54" s="123">
        <v>2607600</v>
      </c>
      <c r="AK54" s="123">
        <v>1651200</v>
      </c>
      <c r="AL54" s="123">
        <v>1128000</v>
      </c>
      <c r="AM54" s="123">
        <v>1167600</v>
      </c>
      <c r="AN54" s="123">
        <v>2102400</v>
      </c>
      <c r="AO54" s="123">
        <v>2857200</v>
      </c>
      <c r="AP54" s="123">
        <v>3796800</v>
      </c>
      <c r="AQ54" s="123">
        <v>5320800</v>
      </c>
      <c r="AR54" s="123">
        <v>4792800</v>
      </c>
      <c r="AS54" s="123">
        <v>5293200</v>
      </c>
      <c r="AT54" s="123">
        <v>5238000</v>
      </c>
      <c r="AU54" s="123">
        <v>4807200</v>
      </c>
      <c r="AV54" s="123">
        <v>4700400</v>
      </c>
      <c r="AW54" s="123">
        <v>4245600</v>
      </c>
      <c r="AX54" s="123">
        <v>4388400</v>
      </c>
      <c r="AY54" s="123">
        <v>4704000</v>
      </c>
      <c r="AZ54" s="123">
        <v>3927600</v>
      </c>
      <c r="BA54" s="123">
        <v>4671600</v>
      </c>
      <c r="BB54" s="123">
        <v>5473200</v>
      </c>
      <c r="BC54" s="123">
        <v>5664000</v>
      </c>
      <c r="BD54" s="123">
        <v>5134800</v>
      </c>
      <c r="BE54" s="123">
        <v>5522400</v>
      </c>
      <c r="BF54" s="123">
        <v>4987200</v>
      </c>
      <c r="BG54" s="123">
        <v>5179200</v>
      </c>
      <c r="BH54" s="123">
        <v>5438400</v>
      </c>
      <c r="BI54" s="123">
        <v>5419200</v>
      </c>
      <c r="BJ54" s="123">
        <v>6146400</v>
      </c>
      <c r="BK54" s="123">
        <v>5666400</v>
      </c>
      <c r="BL54" s="123">
        <v>5790000</v>
      </c>
      <c r="BM54" s="123">
        <v>6463200</v>
      </c>
      <c r="BN54" s="123">
        <v>0</v>
      </c>
      <c r="BO54" s="123">
        <v>0</v>
      </c>
      <c r="BP54" s="123">
        <v>0</v>
      </c>
      <c r="BQ54" s="245">
        <f t="shared" si="0"/>
        <v>0</v>
      </c>
      <c r="BR54" s="120" t="s">
        <v>250</v>
      </c>
      <c r="BS54" s="217"/>
      <c r="BT54" s="217"/>
      <c r="BU54" s="124"/>
      <c r="BW54" s="294"/>
      <c r="BZ54" s="16"/>
    </row>
    <row r="55" spans="1:78" x14ac:dyDescent="0.35">
      <c r="A55" s="129" t="s">
        <v>39</v>
      </c>
      <c r="B55" s="122">
        <v>196800</v>
      </c>
      <c r="C55" s="122">
        <v>111600</v>
      </c>
      <c r="D55" s="122">
        <v>440400</v>
      </c>
      <c r="E55" s="122">
        <v>244800</v>
      </c>
      <c r="F55" s="122">
        <v>231600</v>
      </c>
      <c r="G55" s="122">
        <v>321600</v>
      </c>
      <c r="H55" s="122">
        <v>397200</v>
      </c>
      <c r="I55" s="123">
        <v>381600</v>
      </c>
      <c r="J55" s="123">
        <v>321600</v>
      </c>
      <c r="K55" s="123">
        <v>3600</v>
      </c>
      <c r="L55" s="123">
        <v>2602800</v>
      </c>
      <c r="M55" s="123">
        <v>2214000</v>
      </c>
      <c r="N55" s="123">
        <v>1729200</v>
      </c>
      <c r="O55" s="123">
        <v>826800</v>
      </c>
      <c r="P55" s="123">
        <v>1406400</v>
      </c>
      <c r="Q55" s="123">
        <v>2004000</v>
      </c>
      <c r="R55" s="123">
        <v>1161600</v>
      </c>
      <c r="S55" s="123">
        <v>1479600</v>
      </c>
      <c r="T55" s="123">
        <v>1642800</v>
      </c>
      <c r="U55" s="123">
        <v>820800</v>
      </c>
      <c r="V55" s="123">
        <v>1363200</v>
      </c>
      <c r="W55" s="123">
        <v>1712400</v>
      </c>
      <c r="X55" s="123">
        <v>1551600</v>
      </c>
      <c r="Y55" s="123">
        <v>1040400</v>
      </c>
      <c r="Z55" s="123">
        <v>778800</v>
      </c>
      <c r="AA55" s="123">
        <v>32400</v>
      </c>
      <c r="AB55" s="123">
        <v>1606800</v>
      </c>
      <c r="AC55" s="123">
        <v>938400</v>
      </c>
      <c r="AD55" s="123">
        <v>102000</v>
      </c>
      <c r="AE55" s="123">
        <v>388800</v>
      </c>
      <c r="AF55" s="123">
        <v>314400</v>
      </c>
      <c r="AG55" s="123">
        <v>6000</v>
      </c>
      <c r="AH55" s="123">
        <v>85200</v>
      </c>
      <c r="AI55" s="123">
        <v>40800</v>
      </c>
      <c r="AJ55" s="123">
        <v>3600</v>
      </c>
      <c r="AK55" s="123">
        <v>4800</v>
      </c>
      <c r="AL55" s="123">
        <v>6000</v>
      </c>
      <c r="AM55" s="123">
        <v>256800</v>
      </c>
      <c r="AN55" s="123">
        <v>559200</v>
      </c>
      <c r="AO55" s="123">
        <v>1106400</v>
      </c>
      <c r="AP55" s="123">
        <v>880800</v>
      </c>
      <c r="AQ55" s="123">
        <v>1731600</v>
      </c>
      <c r="AR55" s="123">
        <v>2467200</v>
      </c>
      <c r="AS55" s="123">
        <v>1443600</v>
      </c>
      <c r="AT55" s="123">
        <v>1138800</v>
      </c>
      <c r="AU55" s="123">
        <v>1572000</v>
      </c>
      <c r="AV55" s="123">
        <v>274800</v>
      </c>
      <c r="AW55" s="123">
        <v>348000</v>
      </c>
      <c r="AX55" s="123">
        <v>463200</v>
      </c>
      <c r="AY55" s="123">
        <v>39600</v>
      </c>
      <c r="AZ55" s="123">
        <v>728400</v>
      </c>
      <c r="BA55" s="123">
        <v>1318800</v>
      </c>
      <c r="BB55" s="123">
        <v>774000</v>
      </c>
      <c r="BC55" s="123">
        <v>1032000</v>
      </c>
      <c r="BD55" s="123">
        <v>1263600</v>
      </c>
      <c r="BE55" s="123">
        <v>301200</v>
      </c>
      <c r="BF55" s="123">
        <v>448800</v>
      </c>
      <c r="BG55" s="123">
        <v>361200</v>
      </c>
      <c r="BH55" s="123">
        <v>824400</v>
      </c>
      <c r="BI55" s="123">
        <v>913200</v>
      </c>
      <c r="BJ55" s="123">
        <v>606000</v>
      </c>
      <c r="BK55" s="123">
        <v>501600</v>
      </c>
      <c r="BL55" s="123">
        <v>168000</v>
      </c>
      <c r="BM55" s="123">
        <v>552000</v>
      </c>
      <c r="BN55" s="123">
        <v>0</v>
      </c>
      <c r="BO55" s="123">
        <v>0</v>
      </c>
      <c r="BP55" s="123">
        <v>0</v>
      </c>
      <c r="BQ55" s="245">
        <f t="shared" si="0"/>
        <v>0</v>
      </c>
      <c r="BR55" s="120" t="s">
        <v>250</v>
      </c>
      <c r="BS55" s="217"/>
      <c r="BT55" s="217"/>
      <c r="BU55" s="124"/>
      <c r="BW55" s="294"/>
      <c r="BZ55" s="16"/>
    </row>
    <row r="56" spans="1:78" x14ac:dyDescent="0.35">
      <c r="A56" s="129" t="s">
        <v>40</v>
      </c>
      <c r="B56" s="122">
        <v>59014497.875</v>
      </c>
      <c r="C56" s="122">
        <v>60093135.875</v>
      </c>
      <c r="D56" s="122">
        <v>53334966.75</v>
      </c>
      <c r="E56" s="122">
        <v>67070323.625</v>
      </c>
      <c r="F56" s="122">
        <v>71366911.875</v>
      </c>
      <c r="G56" s="122">
        <v>76292499.375</v>
      </c>
      <c r="H56" s="122">
        <v>74573357</v>
      </c>
      <c r="I56" s="123">
        <v>68829391.625</v>
      </c>
      <c r="J56" s="123">
        <v>59179931</v>
      </c>
      <c r="K56" s="123">
        <v>61536269</v>
      </c>
      <c r="L56" s="123">
        <v>66531826.625</v>
      </c>
      <c r="M56" s="123">
        <v>75736048.75</v>
      </c>
      <c r="N56" s="123">
        <v>80600555</v>
      </c>
      <c r="O56" s="123">
        <v>75986137</v>
      </c>
      <c r="P56" s="123">
        <v>71838346.875</v>
      </c>
      <c r="Q56" s="123">
        <v>76915511.75</v>
      </c>
      <c r="R56" s="123">
        <v>77657626.375</v>
      </c>
      <c r="S56" s="123">
        <v>69499669</v>
      </c>
      <c r="T56" s="123">
        <v>74448176.25</v>
      </c>
      <c r="U56" s="123">
        <v>72379005.875</v>
      </c>
      <c r="V56" s="123">
        <v>73613552</v>
      </c>
      <c r="W56" s="123">
        <v>76886999</v>
      </c>
      <c r="X56" s="123">
        <v>74408002</v>
      </c>
      <c r="Y56" s="123">
        <v>72553435</v>
      </c>
      <c r="Z56" s="123">
        <v>70404068.5</v>
      </c>
      <c r="AA56" s="123">
        <v>65724899.75</v>
      </c>
      <c r="AB56" s="123">
        <v>70363219.25</v>
      </c>
      <c r="AC56" s="123">
        <v>70318365.875</v>
      </c>
      <c r="AD56" s="123">
        <v>66918729</v>
      </c>
      <c r="AE56" s="123">
        <v>61063282</v>
      </c>
      <c r="AF56" s="123">
        <v>58261697.25</v>
      </c>
      <c r="AG56" s="123">
        <v>48963258</v>
      </c>
      <c r="AH56" s="123">
        <v>48479750</v>
      </c>
      <c r="AI56" s="123">
        <v>47834914</v>
      </c>
      <c r="AJ56" s="123">
        <v>39059579.625</v>
      </c>
      <c r="AK56" s="123">
        <v>20707500</v>
      </c>
      <c r="AL56" s="123">
        <v>16092688</v>
      </c>
      <c r="AM56" s="123">
        <v>15778909.375</v>
      </c>
      <c r="AN56" s="123">
        <v>25476404.625</v>
      </c>
      <c r="AO56" s="123">
        <v>40718793.125</v>
      </c>
      <c r="AP56" s="123">
        <v>50714789.625</v>
      </c>
      <c r="AQ56" s="123">
        <v>65482803.625</v>
      </c>
      <c r="AR56" s="123">
        <v>72686697.25</v>
      </c>
      <c r="AS56" s="123">
        <v>68776028</v>
      </c>
      <c r="AT56" s="123">
        <v>71495528</v>
      </c>
      <c r="AU56" s="123">
        <v>65569740</v>
      </c>
      <c r="AV56" s="123">
        <v>62368907</v>
      </c>
      <c r="AW56" s="123">
        <v>61597938</v>
      </c>
      <c r="AX56" s="123">
        <v>60577825</v>
      </c>
      <c r="AY56" s="123">
        <v>55306190</v>
      </c>
      <c r="AZ56" s="123">
        <v>56535531.25</v>
      </c>
      <c r="BA56" s="123">
        <v>66627448</v>
      </c>
      <c r="BB56" s="123">
        <v>70733994.75</v>
      </c>
      <c r="BC56" s="123">
        <v>75292699.75</v>
      </c>
      <c r="BD56" s="123">
        <v>75193084.125</v>
      </c>
      <c r="BE56" s="123">
        <v>74190373</v>
      </c>
      <c r="BF56" s="123">
        <v>71930708.875</v>
      </c>
      <c r="BG56" s="123">
        <v>67992303.5</v>
      </c>
      <c r="BH56" s="123">
        <v>73788957.875</v>
      </c>
      <c r="BI56" s="123">
        <v>83588757.990799993</v>
      </c>
      <c r="BJ56" s="123">
        <v>94652301.615499958</v>
      </c>
      <c r="BK56" s="123">
        <v>90012343.048200056</v>
      </c>
      <c r="BL56" s="123">
        <v>83347729.288700044</v>
      </c>
      <c r="BM56" s="123">
        <v>98130175.624700055</v>
      </c>
      <c r="BN56" s="123">
        <v>107660474.23970006</v>
      </c>
      <c r="BO56" s="123">
        <v>123557479.61569999</v>
      </c>
      <c r="BP56" s="123">
        <v>134016618.96009998</v>
      </c>
      <c r="BQ56" s="245">
        <f t="shared" si="0"/>
        <v>10459139.344399989</v>
      </c>
      <c r="BR56" s="120" t="s">
        <v>250</v>
      </c>
      <c r="BS56" s="217"/>
      <c r="BT56" s="217"/>
      <c r="BU56" s="124"/>
      <c r="BW56" s="294"/>
    </row>
    <row r="57" spans="1:78" x14ac:dyDescent="0.35">
      <c r="A57" s="129" t="s">
        <v>41</v>
      </c>
      <c r="B57" s="122">
        <v>16163135.25</v>
      </c>
      <c r="C57" s="122">
        <v>9172971</v>
      </c>
      <c r="D57" s="122">
        <v>10088726</v>
      </c>
      <c r="E57" s="122">
        <v>22395999.75</v>
      </c>
      <c r="F57" s="122">
        <v>18397282.5</v>
      </c>
      <c r="G57" s="122">
        <v>22916124.25</v>
      </c>
      <c r="H57" s="122">
        <v>24071785.75</v>
      </c>
      <c r="I57" s="123">
        <v>19317327.25</v>
      </c>
      <c r="J57" s="123">
        <v>21581412</v>
      </c>
      <c r="K57" s="123">
        <v>37017091.75</v>
      </c>
      <c r="L57" s="123">
        <v>19688635.25</v>
      </c>
      <c r="M57" s="123">
        <v>22896165</v>
      </c>
      <c r="N57" s="123">
        <v>20043004.25</v>
      </c>
      <c r="O57" s="123">
        <v>9465470</v>
      </c>
      <c r="P57" s="123">
        <v>16485814.25</v>
      </c>
      <c r="Q57" s="123">
        <v>25597857</v>
      </c>
      <c r="R57" s="123">
        <v>15970737</v>
      </c>
      <c r="S57" s="123">
        <v>20350122.75</v>
      </c>
      <c r="T57" s="123">
        <v>21583335.5</v>
      </c>
      <c r="U57" s="123">
        <v>10735384</v>
      </c>
      <c r="V57" s="123">
        <v>18048261</v>
      </c>
      <c r="W57" s="123">
        <v>23178619</v>
      </c>
      <c r="X57" s="123">
        <v>20362518</v>
      </c>
      <c r="Y57" s="123">
        <v>13791077</v>
      </c>
      <c r="Z57" s="123">
        <v>10302987</v>
      </c>
      <c r="AA57" s="123">
        <v>1199002</v>
      </c>
      <c r="AB57" s="123">
        <v>20925944.5</v>
      </c>
      <c r="AC57" s="123">
        <v>12164286</v>
      </c>
      <c r="AD57" s="123">
        <v>1358126</v>
      </c>
      <c r="AE57" s="123">
        <v>5589127</v>
      </c>
      <c r="AF57" s="123">
        <v>4144189.5</v>
      </c>
      <c r="AG57" s="123">
        <v>88001</v>
      </c>
      <c r="AH57" s="123">
        <v>1191094</v>
      </c>
      <c r="AI57" s="123">
        <v>583000</v>
      </c>
      <c r="AJ57" s="123">
        <v>49500</v>
      </c>
      <c r="AK57" s="123">
        <v>66000</v>
      </c>
      <c r="AL57" s="123">
        <v>86563</v>
      </c>
      <c r="AM57" s="123">
        <v>3459844</v>
      </c>
      <c r="AN57" s="123">
        <v>7907188.25</v>
      </c>
      <c r="AO57" s="123">
        <v>14960410</v>
      </c>
      <c r="AP57" s="123">
        <v>12505628</v>
      </c>
      <c r="AQ57" s="123">
        <v>24509659.75</v>
      </c>
      <c r="AR57" s="123">
        <v>33822193</v>
      </c>
      <c r="AS57" s="123">
        <v>19476979</v>
      </c>
      <c r="AT57" s="123">
        <v>15393594</v>
      </c>
      <c r="AU57" s="123">
        <v>22539283</v>
      </c>
      <c r="AV57" s="123">
        <v>3804970</v>
      </c>
      <c r="AW57" s="123">
        <v>4812407</v>
      </c>
      <c r="AX57" s="123">
        <v>6380844.5</v>
      </c>
      <c r="AY57" s="123">
        <v>560719</v>
      </c>
      <c r="AZ57" s="123">
        <v>9983095</v>
      </c>
      <c r="BA57" s="123">
        <v>18068657</v>
      </c>
      <c r="BB57" s="123">
        <v>11470345</v>
      </c>
      <c r="BC57" s="123">
        <v>14372346</v>
      </c>
      <c r="BD57" s="123">
        <v>17324281.25</v>
      </c>
      <c r="BE57" s="123">
        <v>4231470</v>
      </c>
      <c r="BF57" s="123">
        <v>6206469</v>
      </c>
      <c r="BG57" s="123">
        <v>5878314</v>
      </c>
      <c r="BH57" s="123">
        <v>11392689</v>
      </c>
      <c r="BI57" s="123">
        <v>12931076.769699987</v>
      </c>
      <c r="BJ57" s="123">
        <v>9685953.9229999967</v>
      </c>
      <c r="BK57" s="123">
        <v>9299127.4038999975</v>
      </c>
      <c r="BL57" s="123">
        <v>11247611.423099997</v>
      </c>
      <c r="BM57" s="123">
        <v>29664164.153700002</v>
      </c>
      <c r="BN57" s="123">
        <v>20878125.000199992</v>
      </c>
      <c r="BO57" s="123">
        <v>21463957.604799982</v>
      </c>
      <c r="BP57" s="123">
        <v>29568717.219599999</v>
      </c>
      <c r="BQ57" s="245">
        <f t="shared" si="0"/>
        <v>8104759.6148000173</v>
      </c>
      <c r="BR57" s="120" t="s">
        <v>250</v>
      </c>
      <c r="BS57" s="217"/>
      <c r="BT57" s="217"/>
      <c r="BU57" s="124"/>
      <c r="BW57" s="294"/>
    </row>
    <row r="58" spans="1:78" x14ac:dyDescent="0.35">
      <c r="A58" s="129" t="s">
        <v>42</v>
      </c>
      <c r="B58" s="122">
        <v>0</v>
      </c>
      <c r="C58" s="122">
        <v>48800</v>
      </c>
      <c r="D58" s="122">
        <v>0</v>
      </c>
      <c r="E58" s="122">
        <v>0</v>
      </c>
      <c r="F58" s="122">
        <v>0</v>
      </c>
      <c r="G58" s="122">
        <v>0</v>
      </c>
      <c r="H58" s="122">
        <v>0</v>
      </c>
      <c r="I58" s="123">
        <v>0</v>
      </c>
      <c r="J58" s="123">
        <v>0</v>
      </c>
      <c r="K58" s="123">
        <v>0</v>
      </c>
      <c r="L58" s="123">
        <v>0</v>
      </c>
      <c r="M58" s="123">
        <v>0</v>
      </c>
      <c r="N58" s="123">
        <v>0</v>
      </c>
      <c r="O58" s="123">
        <v>0</v>
      </c>
      <c r="P58" s="123">
        <v>0</v>
      </c>
      <c r="Q58" s="123">
        <v>0</v>
      </c>
      <c r="R58" s="123">
        <v>0</v>
      </c>
      <c r="S58" s="123">
        <v>0</v>
      </c>
      <c r="T58" s="123">
        <v>0</v>
      </c>
      <c r="U58" s="123">
        <v>0</v>
      </c>
      <c r="V58" s="123">
        <v>0</v>
      </c>
      <c r="W58" s="123">
        <v>0</v>
      </c>
      <c r="X58" s="123">
        <v>0</v>
      </c>
      <c r="Y58" s="123">
        <v>0</v>
      </c>
      <c r="Z58" s="123">
        <v>0</v>
      </c>
      <c r="AA58" s="123">
        <v>0</v>
      </c>
      <c r="AB58" s="123">
        <v>0</v>
      </c>
      <c r="AC58" s="123">
        <v>0</v>
      </c>
      <c r="AD58" s="123">
        <v>0</v>
      </c>
      <c r="AE58" s="123">
        <v>0</v>
      </c>
      <c r="AF58" s="123">
        <v>0</v>
      </c>
      <c r="AG58" s="123">
        <v>0</v>
      </c>
      <c r="AH58" s="123">
        <v>0</v>
      </c>
      <c r="AI58" s="123">
        <v>0</v>
      </c>
      <c r="AJ58" s="123">
        <v>0</v>
      </c>
      <c r="AK58" s="123">
        <v>0</v>
      </c>
      <c r="AL58" s="123">
        <v>0</v>
      </c>
      <c r="AM58" s="123">
        <v>0</v>
      </c>
      <c r="AN58" s="123">
        <v>0</v>
      </c>
      <c r="AO58" s="123">
        <v>0</v>
      </c>
      <c r="AP58" s="123">
        <v>0</v>
      </c>
      <c r="AQ58" s="123">
        <v>0</v>
      </c>
      <c r="AR58" s="123">
        <v>0</v>
      </c>
      <c r="AS58" s="123">
        <v>0</v>
      </c>
      <c r="AT58" s="123">
        <v>0</v>
      </c>
      <c r="AU58" s="123">
        <v>0</v>
      </c>
      <c r="AV58" s="123">
        <v>0</v>
      </c>
      <c r="AW58" s="123">
        <v>0</v>
      </c>
      <c r="AX58" s="123">
        <v>0</v>
      </c>
      <c r="AY58" s="123">
        <v>0</v>
      </c>
      <c r="AZ58" s="123">
        <v>0</v>
      </c>
      <c r="BA58" s="123">
        <v>0</v>
      </c>
      <c r="BB58" s="123">
        <v>0</v>
      </c>
      <c r="BC58" s="123">
        <v>0</v>
      </c>
      <c r="BD58" s="123">
        <v>0</v>
      </c>
      <c r="BE58" s="123">
        <v>0</v>
      </c>
      <c r="BF58" s="123">
        <v>0</v>
      </c>
      <c r="BG58" s="123">
        <v>0</v>
      </c>
      <c r="BH58" s="123">
        <v>0</v>
      </c>
      <c r="BI58" s="123">
        <v>0</v>
      </c>
      <c r="BJ58" s="123">
        <v>0</v>
      </c>
      <c r="BK58" s="123">
        <v>0</v>
      </c>
      <c r="BL58" s="123">
        <v>0</v>
      </c>
      <c r="BM58" s="123">
        <v>0</v>
      </c>
      <c r="BN58" s="123">
        <v>0</v>
      </c>
      <c r="BO58" s="123">
        <v>0</v>
      </c>
      <c r="BP58" s="123">
        <v>0</v>
      </c>
      <c r="BQ58" s="245">
        <f t="shared" si="0"/>
        <v>0</v>
      </c>
      <c r="BR58" s="120" t="s">
        <v>250</v>
      </c>
      <c r="BS58" s="217"/>
      <c r="BT58" s="217"/>
      <c r="BU58" s="124"/>
    </row>
    <row r="59" spans="1:78" x14ac:dyDescent="0.35">
      <c r="A59" s="129" t="s">
        <v>254</v>
      </c>
      <c r="B59" s="122">
        <v>11222596.153099993</v>
      </c>
      <c r="C59" s="122">
        <v>3113076.9228999997</v>
      </c>
      <c r="D59" s="122">
        <v>426983.17310000001</v>
      </c>
      <c r="E59" s="122">
        <v>5592788.4622999979</v>
      </c>
      <c r="F59" s="122">
        <v>9411057.6934999954</v>
      </c>
      <c r="G59" s="122">
        <v>1338221.1539</v>
      </c>
      <c r="H59" s="122">
        <v>11250000.001499994</v>
      </c>
      <c r="I59" s="123">
        <v>7297215.5449000001</v>
      </c>
      <c r="J59" s="123">
        <v>5333653.8463999992</v>
      </c>
      <c r="K59" s="123">
        <v>233978000</v>
      </c>
      <c r="L59" s="123">
        <v>13913301.135799989</v>
      </c>
      <c r="M59" s="123">
        <v>2019230.7695000002</v>
      </c>
      <c r="N59" s="123">
        <v>111585921.25009993</v>
      </c>
      <c r="O59" s="123">
        <v>13267132.846199999</v>
      </c>
      <c r="P59" s="123">
        <v>0</v>
      </c>
      <c r="Q59" s="123">
        <v>1200000</v>
      </c>
      <c r="R59" s="123">
        <v>17697115.384599999</v>
      </c>
      <c r="S59" s="123">
        <v>11433217.0211</v>
      </c>
      <c r="T59" s="123">
        <v>280534181.81819999</v>
      </c>
      <c r="U59" s="123">
        <v>5343750</v>
      </c>
      <c r="V59" s="123">
        <v>3469614</v>
      </c>
      <c r="W59" s="123">
        <v>7209616</v>
      </c>
      <c r="X59" s="123">
        <v>1736250</v>
      </c>
      <c r="Y59" s="123">
        <v>175000</v>
      </c>
      <c r="Z59" s="123">
        <v>300000</v>
      </c>
      <c r="AA59" s="123">
        <v>750000</v>
      </c>
      <c r="AB59" s="123">
        <v>0</v>
      </c>
      <c r="AC59" s="123">
        <v>5612500</v>
      </c>
      <c r="AD59" s="123">
        <v>8484134</v>
      </c>
      <c r="AE59" s="123">
        <v>525000</v>
      </c>
      <c r="AF59" s="123">
        <v>79989784.076900005</v>
      </c>
      <c r="AG59" s="123">
        <v>462993</v>
      </c>
      <c r="AH59" s="123">
        <v>0</v>
      </c>
      <c r="AI59" s="123">
        <v>0</v>
      </c>
      <c r="AJ59" s="123">
        <v>325000</v>
      </c>
      <c r="AK59" s="123">
        <v>1320000</v>
      </c>
      <c r="AL59" s="123">
        <v>325000</v>
      </c>
      <c r="AM59" s="123">
        <v>0</v>
      </c>
      <c r="AN59" s="123">
        <v>925000</v>
      </c>
      <c r="AO59" s="123">
        <v>500000</v>
      </c>
      <c r="AP59" s="123">
        <v>650000</v>
      </c>
      <c r="AQ59" s="123">
        <v>1875000</v>
      </c>
      <c r="AR59" s="123">
        <v>2225000</v>
      </c>
      <c r="AS59" s="123">
        <v>0</v>
      </c>
      <c r="AT59" s="123">
        <v>1523076.9231</v>
      </c>
      <c r="AU59" s="123">
        <v>1120673.0769</v>
      </c>
      <c r="AV59" s="123">
        <v>4482692.5212999983</v>
      </c>
      <c r="AW59" s="123">
        <v>93392.9231</v>
      </c>
      <c r="AX59" s="123">
        <v>320204.36540000001</v>
      </c>
      <c r="AY59" s="123">
        <v>1408845.6923</v>
      </c>
      <c r="AZ59" s="123">
        <v>0</v>
      </c>
      <c r="BA59" s="123">
        <v>0</v>
      </c>
      <c r="BB59" s="123">
        <v>835961.53850000002</v>
      </c>
      <c r="BC59" s="123">
        <v>1440865.3846</v>
      </c>
      <c r="BD59" s="123">
        <v>987259</v>
      </c>
      <c r="BE59" s="123">
        <v>5389379.3706</v>
      </c>
      <c r="BF59" s="123">
        <v>693750</v>
      </c>
      <c r="BG59" s="123">
        <v>346875</v>
      </c>
      <c r="BH59" s="123">
        <v>0</v>
      </c>
      <c r="BI59" s="123">
        <v>827163.46149999998</v>
      </c>
      <c r="BJ59" s="123">
        <v>960576.92299999995</v>
      </c>
      <c r="BK59" s="123">
        <v>0</v>
      </c>
      <c r="BL59" s="123">
        <v>1900481</v>
      </c>
      <c r="BM59" s="123">
        <v>1084616</v>
      </c>
      <c r="BN59" s="123">
        <v>283654</v>
      </c>
      <c r="BO59" s="123">
        <v>2559975</v>
      </c>
      <c r="BP59" s="123">
        <v>1616827</v>
      </c>
      <c r="BQ59" s="245">
        <f t="shared" si="0"/>
        <v>-943148</v>
      </c>
      <c r="BR59" s="120" t="s">
        <v>250</v>
      </c>
      <c r="BS59" s="217"/>
      <c r="BT59" s="217"/>
      <c r="BU59" s="124"/>
    </row>
    <row r="60" spans="1:78" x14ac:dyDescent="0.35">
      <c r="A60" s="139" t="s">
        <v>43</v>
      </c>
      <c r="B60" s="140">
        <v>190339500</v>
      </c>
      <c r="C60" s="140">
        <v>222331500</v>
      </c>
      <c r="D60" s="140">
        <v>206496750</v>
      </c>
      <c r="E60" s="140">
        <v>209786250</v>
      </c>
      <c r="F60" s="140">
        <v>264525250</v>
      </c>
      <c r="G60" s="140">
        <v>261880750</v>
      </c>
      <c r="H60" s="140">
        <v>287863500</v>
      </c>
      <c r="I60" s="141">
        <v>261114000</v>
      </c>
      <c r="J60" s="141">
        <v>221917500</v>
      </c>
      <c r="K60" s="141">
        <v>212436000</v>
      </c>
      <c r="L60" s="141">
        <v>226320000</v>
      </c>
      <c r="M60" s="141">
        <v>247320000</v>
      </c>
      <c r="N60" s="141">
        <v>279320000</v>
      </c>
      <c r="O60" s="141">
        <v>294840000</v>
      </c>
      <c r="P60" s="141">
        <v>268750000</v>
      </c>
      <c r="Q60" s="141">
        <v>259827000</v>
      </c>
      <c r="R60" s="141">
        <v>294127000</v>
      </c>
      <c r="S60" s="141">
        <v>269429995.60000002</v>
      </c>
      <c r="T60" s="141">
        <v>280189995.60000002</v>
      </c>
      <c r="U60" s="141">
        <v>286097995.49000001</v>
      </c>
      <c r="V60" s="141">
        <v>281977495.49000001</v>
      </c>
      <c r="W60" s="141">
        <v>303297495.49000001</v>
      </c>
      <c r="X60" s="141">
        <v>306791025</v>
      </c>
      <c r="Y60" s="141">
        <v>296729025</v>
      </c>
      <c r="Z60" s="141">
        <v>292310775</v>
      </c>
      <c r="AA60" s="141">
        <v>287838775</v>
      </c>
      <c r="AB60" s="141">
        <v>271985750</v>
      </c>
      <c r="AC60" s="141">
        <v>287637750</v>
      </c>
      <c r="AD60" s="141">
        <v>274221750</v>
      </c>
      <c r="AE60" s="141">
        <v>246228750</v>
      </c>
      <c r="AF60" s="141">
        <v>245110750</v>
      </c>
      <c r="AG60" s="141">
        <v>196531500</v>
      </c>
      <c r="AH60" s="141">
        <v>195413500</v>
      </c>
      <c r="AI60" s="141">
        <v>188830845</v>
      </c>
      <c r="AJ60" s="141">
        <v>159970750</v>
      </c>
      <c r="AK60" s="141">
        <v>65865250</v>
      </c>
      <c r="AL60" s="141">
        <v>64747250</v>
      </c>
      <c r="AM60" s="141">
        <v>64725750</v>
      </c>
      <c r="AN60" s="141">
        <v>94911750</v>
      </c>
      <c r="AO60" s="141">
        <v>142985750</v>
      </c>
      <c r="AP60" s="141">
        <v>206711750</v>
      </c>
      <c r="AQ60" s="141">
        <v>246959750</v>
      </c>
      <c r="AR60" s="141">
        <v>297871750</v>
      </c>
      <c r="AS60" s="141">
        <v>298129750</v>
      </c>
      <c r="AT60" s="141">
        <v>313878500</v>
      </c>
      <c r="AU60" s="141">
        <v>286100500</v>
      </c>
      <c r="AV60" s="141">
        <v>274168000</v>
      </c>
      <c r="AW60" s="141">
        <v>265793750</v>
      </c>
      <c r="AX60" s="141">
        <v>262235500</v>
      </c>
      <c r="AY60" s="141">
        <v>257150750</v>
      </c>
      <c r="AZ60" s="141">
        <v>248776500</v>
      </c>
      <c r="BA60" s="141">
        <v>272093250</v>
      </c>
      <c r="BB60" s="141">
        <v>302451250</v>
      </c>
      <c r="BC60" s="141">
        <v>334174500</v>
      </c>
      <c r="BD60" s="141">
        <v>307761750</v>
      </c>
      <c r="BE60" s="141">
        <v>321532500</v>
      </c>
      <c r="BF60" s="141">
        <v>311965000</v>
      </c>
      <c r="BG60" s="141">
        <v>297409500</v>
      </c>
      <c r="BH60" s="141">
        <v>326273250</v>
      </c>
      <c r="BI60" s="141">
        <v>355029500</v>
      </c>
      <c r="BJ60" s="141">
        <v>415455250</v>
      </c>
      <c r="BK60" s="141">
        <v>420421750</v>
      </c>
      <c r="BL60" s="141">
        <v>415831500</v>
      </c>
      <c r="BM60" s="141">
        <v>442448500</v>
      </c>
      <c r="BN60" s="141">
        <v>383044000</v>
      </c>
      <c r="BO60" s="141">
        <v>439890000</v>
      </c>
      <c r="BP60" s="141">
        <v>477084500</v>
      </c>
      <c r="BQ60" s="250">
        <f t="shared" si="0"/>
        <v>37194500</v>
      </c>
      <c r="BR60" s="120" t="s">
        <v>250</v>
      </c>
      <c r="BS60" s="217"/>
      <c r="BT60" s="217"/>
      <c r="BU60" s="142"/>
      <c r="BW60" s="294"/>
    </row>
    <row r="61" spans="1:78" x14ac:dyDescent="0.35">
      <c r="A61" s="129" t="s">
        <v>44</v>
      </c>
      <c r="B61" s="122">
        <v>93172500</v>
      </c>
      <c r="C61" s="122">
        <v>108580500</v>
      </c>
      <c r="D61" s="122">
        <v>100847250</v>
      </c>
      <c r="E61" s="122">
        <v>102453750</v>
      </c>
      <c r="F61" s="122">
        <v>129186750</v>
      </c>
      <c r="G61" s="122">
        <v>127895250</v>
      </c>
      <c r="H61" s="122">
        <v>140584500</v>
      </c>
      <c r="I61" s="123">
        <v>130557000</v>
      </c>
      <c r="J61" s="123">
        <v>110958750</v>
      </c>
      <c r="K61" s="123">
        <v>106218000</v>
      </c>
      <c r="L61" s="123">
        <v>118818000</v>
      </c>
      <c r="M61" s="123">
        <v>129843000</v>
      </c>
      <c r="N61" s="123">
        <v>146643000</v>
      </c>
      <c r="O61" s="123">
        <v>154791000</v>
      </c>
      <c r="P61" s="123">
        <v>141093750</v>
      </c>
      <c r="Q61" s="123">
        <v>136409175</v>
      </c>
      <c r="R61" s="123">
        <v>154416675</v>
      </c>
      <c r="S61" s="123">
        <v>141450747.69</v>
      </c>
      <c r="T61" s="123">
        <v>147099747.69</v>
      </c>
      <c r="U61" s="123">
        <v>146537997.69</v>
      </c>
      <c r="V61" s="123">
        <v>144427497.69</v>
      </c>
      <c r="W61" s="123">
        <v>155347497.69</v>
      </c>
      <c r="X61" s="123">
        <v>149828175</v>
      </c>
      <c r="Y61" s="123">
        <v>144914175</v>
      </c>
      <c r="Z61" s="123">
        <v>142756425</v>
      </c>
      <c r="AA61" s="123">
        <v>140572425</v>
      </c>
      <c r="AB61" s="123">
        <v>132830250</v>
      </c>
      <c r="AC61" s="123">
        <v>140474250</v>
      </c>
      <c r="AD61" s="123">
        <v>133922250</v>
      </c>
      <c r="AE61" s="123">
        <v>120251250</v>
      </c>
      <c r="AF61" s="123">
        <v>119705250</v>
      </c>
      <c r="AG61" s="123">
        <v>95980500</v>
      </c>
      <c r="AH61" s="123">
        <v>95434500</v>
      </c>
      <c r="AI61" s="123">
        <v>92219715</v>
      </c>
      <c r="AJ61" s="123">
        <v>78125250</v>
      </c>
      <c r="AK61" s="123">
        <v>32166750</v>
      </c>
      <c r="AL61" s="123">
        <v>31620750</v>
      </c>
      <c r="AM61" s="123">
        <v>31610250</v>
      </c>
      <c r="AN61" s="123">
        <v>46352250</v>
      </c>
      <c r="AO61" s="123">
        <v>69830250</v>
      </c>
      <c r="AP61" s="123">
        <v>100952250</v>
      </c>
      <c r="AQ61" s="123">
        <v>120608250</v>
      </c>
      <c r="AR61" s="123">
        <v>145472250</v>
      </c>
      <c r="AS61" s="123">
        <v>145598250</v>
      </c>
      <c r="AT61" s="123">
        <v>153289500</v>
      </c>
      <c r="AU61" s="123">
        <v>139723500</v>
      </c>
      <c r="AV61" s="123">
        <v>133896000</v>
      </c>
      <c r="AW61" s="123">
        <v>129806250</v>
      </c>
      <c r="AX61" s="123">
        <v>128068500</v>
      </c>
      <c r="AY61" s="123">
        <v>125585250</v>
      </c>
      <c r="AZ61" s="123">
        <v>121495500</v>
      </c>
      <c r="BA61" s="123">
        <v>132882750</v>
      </c>
      <c r="BB61" s="123">
        <v>147708750</v>
      </c>
      <c r="BC61" s="123">
        <v>163201500</v>
      </c>
      <c r="BD61" s="123">
        <v>150302250</v>
      </c>
      <c r="BE61" s="123">
        <v>157027500</v>
      </c>
      <c r="BF61" s="123">
        <v>152355000</v>
      </c>
      <c r="BG61" s="123">
        <v>145246500</v>
      </c>
      <c r="BH61" s="123">
        <v>159342750</v>
      </c>
      <c r="BI61" s="123">
        <v>173386500</v>
      </c>
      <c r="BJ61" s="123">
        <v>202896750</v>
      </c>
      <c r="BK61" s="123">
        <v>205322250</v>
      </c>
      <c r="BL61" s="123">
        <v>203080500</v>
      </c>
      <c r="BM61" s="123">
        <v>216079500</v>
      </c>
      <c r="BN61" s="123">
        <v>187068000</v>
      </c>
      <c r="BO61" s="123">
        <v>214830000</v>
      </c>
      <c r="BP61" s="123">
        <v>232348500</v>
      </c>
      <c r="BQ61" s="245">
        <f t="shared" si="0"/>
        <v>17518500</v>
      </c>
      <c r="BR61" s="120" t="s">
        <v>250</v>
      </c>
      <c r="BS61" s="217"/>
      <c r="BT61" s="217"/>
      <c r="BU61" s="124"/>
      <c r="BW61" s="294"/>
    </row>
    <row r="62" spans="1:78" x14ac:dyDescent="0.35">
      <c r="A62" s="129" t="s">
        <v>45</v>
      </c>
      <c r="B62" s="122">
        <v>77.5</v>
      </c>
      <c r="C62" s="122">
        <v>40</v>
      </c>
      <c r="D62" s="122">
        <v>40</v>
      </c>
      <c r="E62" s="122">
        <v>40</v>
      </c>
      <c r="F62" s="122">
        <v>24</v>
      </c>
      <c r="G62" s="122">
        <v>32</v>
      </c>
      <c r="H62" s="122">
        <v>0</v>
      </c>
      <c r="I62" s="123">
        <v>0</v>
      </c>
      <c r="J62" s="123">
        <v>8</v>
      </c>
      <c r="K62" s="123">
        <v>0</v>
      </c>
      <c r="L62" s="123">
        <v>24</v>
      </c>
      <c r="M62" s="123">
        <v>0</v>
      </c>
      <c r="N62" s="123">
        <v>24</v>
      </c>
      <c r="O62" s="123">
        <v>12</v>
      </c>
      <c r="P62" s="123">
        <v>12</v>
      </c>
      <c r="Q62" s="123">
        <v>36</v>
      </c>
      <c r="R62" s="123">
        <v>84</v>
      </c>
      <c r="S62" s="123">
        <v>36</v>
      </c>
      <c r="T62" s="123">
        <v>144</v>
      </c>
      <c r="U62" s="123">
        <v>24</v>
      </c>
      <c r="V62" s="123">
        <v>84</v>
      </c>
      <c r="W62" s="123">
        <v>180</v>
      </c>
      <c r="X62" s="123">
        <v>36</v>
      </c>
      <c r="Y62" s="123">
        <v>48</v>
      </c>
      <c r="Z62" s="123">
        <v>156</v>
      </c>
      <c r="AA62" s="123">
        <v>0</v>
      </c>
      <c r="AB62" s="123">
        <v>0</v>
      </c>
      <c r="AC62" s="123">
        <v>24</v>
      </c>
      <c r="AD62" s="123">
        <v>84</v>
      </c>
      <c r="AE62" s="123">
        <v>96</v>
      </c>
      <c r="AF62" s="123">
        <v>24</v>
      </c>
      <c r="AG62" s="123">
        <v>12</v>
      </c>
      <c r="AH62" s="123">
        <v>144</v>
      </c>
      <c r="AI62" s="123">
        <v>0</v>
      </c>
      <c r="AJ62" s="123">
        <v>60</v>
      </c>
      <c r="AK62" s="123">
        <v>0</v>
      </c>
      <c r="AL62" s="123">
        <v>12</v>
      </c>
      <c r="AM62" s="123">
        <v>84</v>
      </c>
      <c r="AN62" s="123">
        <v>12</v>
      </c>
      <c r="AO62" s="123">
        <v>0</v>
      </c>
      <c r="AP62" s="123">
        <v>12</v>
      </c>
      <c r="AQ62" s="123">
        <v>48</v>
      </c>
      <c r="AR62" s="123">
        <v>24</v>
      </c>
      <c r="AS62" s="123">
        <v>48</v>
      </c>
      <c r="AT62" s="123">
        <v>108</v>
      </c>
      <c r="AU62" s="123">
        <v>48</v>
      </c>
      <c r="AV62" s="123">
        <v>0</v>
      </c>
      <c r="AW62" s="123">
        <v>48</v>
      </c>
      <c r="AX62" s="123">
        <v>60</v>
      </c>
      <c r="AY62" s="123">
        <v>108</v>
      </c>
      <c r="AZ62" s="123">
        <v>36</v>
      </c>
      <c r="BA62" s="123">
        <v>48</v>
      </c>
      <c r="BB62" s="123">
        <v>72</v>
      </c>
      <c r="BC62" s="123">
        <v>8</v>
      </c>
      <c r="BD62" s="123">
        <v>72</v>
      </c>
      <c r="BE62" s="123">
        <v>36</v>
      </c>
      <c r="BF62" s="123">
        <v>108</v>
      </c>
      <c r="BG62" s="123">
        <v>12</v>
      </c>
      <c r="BH62" s="123">
        <v>0</v>
      </c>
      <c r="BI62" s="123">
        <v>0</v>
      </c>
      <c r="BJ62" s="123">
        <v>60</v>
      </c>
      <c r="BK62" s="123">
        <v>0</v>
      </c>
      <c r="BL62" s="123">
        <v>28</v>
      </c>
      <c r="BM62" s="123">
        <v>0</v>
      </c>
      <c r="BN62" s="123">
        <v>26</v>
      </c>
      <c r="BO62" s="123">
        <v>28</v>
      </c>
      <c r="BP62" s="123">
        <v>20</v>
      </c>
      <c r="BQ62" s="245">
        <f t="shared" si="0"/>
        <v>-8</v>
      </c>
      <c r="BR62" s="120" t="s">
        <v>248</v>
      </c>
      <c r="BS62" s="217"/>
      <c r="BT62" s="217"/>
      <c r="BU62" s="124"/>
    </row>
    <row r="63" spans="1:78" x14ac:dyDescent="0.35">
      <c r="A63" s="129" t="s">
        <v>46</v>
      </c>
      <c r="B63" s="122">
        <v>1803846.1538</v>
      </c>
      <c r="C63" s="122">
        <v>942307.6923</v>
      </c>
      <c r="D63" s="122">
        <v>965384.61540000001</v>
      </c>
      <c r="E63" s="122">
        <v>980769.23080000002</v>
      </c>
      <c r="F63" s="122">
        <v>588461.53850000002</v>
      </c>
      <c r="G63" s="122">
        <v>769230.76919999998</v>
      </c>
      <c r="H63" s="122">
        <v>0</v>
      </c>
      <c r="I63" s="123">
        <v>0</v>
      </c>
      <c r="J63" s="123">
        <v>192307.6923</v>
      </c>
      <c r="K63" s="123">
        <v>0</v>
      </c>
      <c r="L63" s="123">
        <v>576923.07689999999</v>
      </c>
      <c r="M63" s="123">
        <v>0</v>
      </c>
      <c r="N63" s="123">
        <v>576923.07700000005</v>
      </c>
      <c r="O63" s="123">
        <v>308653.84620000003</v>
      </c>
      <c r="P63" s="123">
        <v>300000</v>
      </c>
      <c r="Q63" s="123">
        <v>900000</v>
      </c>
      <c r="R63" s="123">
        <v>2160576.9232000001</v>
      </c>
      <c r="S63" s="123">
        <v>900000</v>
      </c>
      <c r="T63" s="123">
        <v>3617307.6923000002</v>
      </c>
      <c r="U63" s="123">
        <v>605769.23080000002</v>
      </c>
      <c r="V63" s="123">
        <v>2333653.8462</v>
      </c>
      <c r="W63" s="123">
        <v>4500000</v>
      </c>
      <c r="X63" s="123">
        <v>900000</v>
      </c>
      <c r="Y63" s="123">
        <v>1200000</v>
      </c>
      <c r="Z63" s="123">
        <v>3900000</v>
      </c>
      <c r="AA63" s="123">
        <v>0</v>
      </c>
      <c r="AB63" s="123">
        <v>0</v>
      </c>
      <c r="AC63" s="123">
        <v>600000</v>
      </c>
      <c r="AD63" s="123">
        <v>2134615.3846</v>
      </c>
      <c r="AE63" s="123">
        <v>2400000</v>
      </c>
      <c r="AF63" s="123">
        <v>600000</v>
      </c>
      <c r="AG63" s="123">
        <v>300000</v>
      </c>
      <c r="AH63" s="123">
        <v>3600000</v>
      </c>
      <c r="AI63" s="123">
        <v>0</v>
      </c>
      <c r="AJ63" s="123">
        <v>1500000</v>
      </c>
      <c r="AK63" s="123">
        <v>0</v>
      </c>
      <c r="AL63" s="123">
        <v>300000</v>
      </c>
      <c r="AM63" s="123">
        <v>2100000</v>
      </c>
      <c r="AN63" s="123">
        <v>300000</v>
      </c>
      <c r="AO63" s="123">
        <v>0</v>
      </c>
      <c r="AP63" s="123">
        <v>300000</v>
      </c>
      <c r="AQ63" s="123">
        <v>1225961.5385</v>
      </c>
      <c r="AR63" s="123">
        <v>600000</v>
      </c>
      <c r="AS63" s="123">
        <v>1298076.9231</v>
      </c>
      <c r="AT63" s="123">
        <v>2893269.2308999998</v>
      </c>
      <c r="AU63" s="123">
        <v>1280769.2308</v>
      </c>
      <c r="AV63" s="123">
        <v>0</v>
      </c>
      <c r="AW63" s="123">
        <v>1298076.9231</v>
      </c>
      <c r="AX63" s="123">
        <v>1606730.7693</v>
      </c>
      <c r="AY63" s="123">
        <v>2881730.7692999998</v>
      </c>
      <c r="AZ63" s="123">
        <v>975000</v>
      </c>
      <c r="BA63" s="123">
        <v>1298076.9231</v>
      </c>
      <c r="BB63" s="123">
        <v>1921153.8462</v>
      </c>
      <c r="BC63" s="123">
        <v>213461.5385</v>
      </c>
      <c r="BD63" s="123">
        <v>1921153.8462</v>
      </c>
      <c r="BE63" s="123">
        <v>960576.92310000001</v>
      </c>
      <c r="BF63" s="123">
        <v>2899038.4616</v>
      </c>
      <c r="BG63" s="123">
        <v>320192.3077</v>
      </c>
      <c r="BH63" s="123">
        <v>0</v>
      </c>
      <c r="BI63" s="123">
        <v>0</v>
      </c>
      <c r="BJ63" s="123">
        <v>1600961.5385</v>
      </c>
      <c r="BK63" s="123">
        <v>0</v>
      </c>
      <c r="BL63" s="123">
        <v>794230.76930000004</v>
      </c>
      <c r="BM63" s="123">
        <v>0</v>
      </c>
      <c r="BN63" s="123">
        <v>737500</v>
      </c>
      <c r="BO63" s="123">
        <v>794230.76930000004</v>
      </c>
      <c r="BP63" s="123">
        <v>567307.69240000006</v>
      </c>
      <c r="BQ63" s="245">
        <f t="shared" si="0"/>
        <v>-226923.07689999999</v>
      </c>
      <c r="BR63" s="120" t="s">
        <v>250</v>
      </c>
      <c r="BS63" s="217"/>
      <c r="BT63" s="217"/>
      <c r="BU63" s="124"/>
    </row>
    <row r="64" spans="1:78" ht="24" x14ac:dyDescent="0.35">
      <c r="A64" s="129" t="s">
        <v>47</v>
      </c>
      <c r="B64" s="122">
        <v>513.25</v>
      </c>
      <c r="C64" s="122">
        <v>515</v>
      </c>
      <c r="D64" s="122">
        <v>1626.25</v>
      </c>
      <c r="E64" s="122">
        <v>622</v>
      </c>
      <c r="F64" s="122">
        <v>1026.5</v>
      </c>
      <c r="G64" s="122">
        <v>854.5</v>
      </c>
      <c r="H64" s="122">
        <v>726.5</v>
      </c>
      <c r="I64" s="123">
        <v>841.75</v>
      </c>
      <c r="J64" s="123">
        <v>204.5</v>
      </c>
      <c r="K64" s="123">
        <v>116.75</v>
      </c>
      <c r="L64" s="123">
        <v>2025</v>
      </c>
      <c r="M64" s="123">
        <v>1111.5</v>
      </c>
      <c r="N64" s="123">
        <v>1673.25</v>
      </c>
      <c r="O64" s="123">
        <v>2859.5</v>
      </c>
      <c r="P64" s="123">
        <v>4732</v>
      </c>
      <c r="Q64" s="123">
        <v>1199.25</v>
      </c>
      <c r="R64" s="123">
        <v>2241.5</v>
      </c>
      <c r="S64" s="123">
        <v>1500.75</v>
      </c>
      <c r="T64" s="123">
        <v>1303.75</v>
      </c>
      <c r="U64" s="123">
        <v>1428.75</v>
      </c>
      <c r="V64" s="123">
        <v>1476.25</v>
      </c>
      <c r="W64" s="123">
        <v>1436.5</v>
      </c>
      <c r="X64" s="123">
        <v>997.75</v>
      </c>
      <c r="Y64" s="123">
        <v>1270.75</v>
      </c>
      <c r="Z64" s="123">
        <v>1538</v>
      </c>
      <c r="AA64" s="123">
        <v>7608.5</v>
      </c>
      <c r="AB64" s="123">
        <v>476.25</v>
      </c>
      <c r="AC64" s="123">
        <v>760.25</v>
      </c>
      <c r="AD64" s="123">
        <v>1419.5</v>
      </c>
      <c r="AE64" s="123">
        <v>1312.5</v>
      </c>
      <c r="AF64" s="123">
        <v>1632.75</v>
      </c>
      <c r="AG64" s="123">
        <v>1109.5</v>
      </c>
      <c r="AH64" s="123">
        <v>1147</v>
      </c>
      <c r="AI64" s="123">
        <v>544.25</v>
      </c>
      <c r="AJ64" s="123">
        <v>833.75</v>
      </c>
      <c r="AK64" s="123">
        <v>681</v>
      </c>
      <c r="AL64" s="123">
        <v>773.75</v>
      </c>
      <c r="AM64" s="123">
        <v>392.25</v>
      </c>
      <c r="AN64" s="123">
        <v>777.25</v>
      </c>
      <c r="AO64" s="123">
        <v>221.5</v>
      </c>
      <c r="AP64" s="123">
        <v>318.25</v>
      </c>
      <c r="AQ64" s="123">
        <v>406</v>
      </c>
      <c r="AR64" s="123">
        <v>449.5</v>
      </c>
      <c r="AS64" s="123">
        <v>639.5</v>
      </c>
      <c r="AT64" s="123">
        <v>736.5</v>
      </c>
      <c r="AU64" s="123">
        <v>1393.5</v>
      </c>
      <c r="AV64" s="123">
        <v>1266.5</v>
      </c>
      <c r="AW64" s="123">
        <v>866.75</v>
      </c>
      <c r="AX64" s="123">
        <v>1973</v>
      </c>
      <c r="AY64" s="123">
        <v>1782.5</v>
      </c>
      <c r="AZ64" s="123">
        <v>4768.75</v>
      </c>
      <c r="BA64" s="123">
        <v>410.5</v>
      </c>
      <c r="BB64" s="123">
        <v>686.25</v>
      </c>
      <c r="BC64" s="123">
        <v>1522.25</v>
      </c>
      <c r="BD64" s="123">
        <v>1180.25</v>
      </c>
      <c r="BE64" s="123">
        <v>1116</v>
      </c>
      <c r="BF64" s="123">
        <v>722.25</v>
      </c>
      <c r="BG64" s="123">
        <v>1810</v>
      </c>
      <c r="BH64" s="123">
        <v>908.25</v>
      </c>
      <c r="BI64" s="123">
        <v>1065.25</v>
      </c>
      <c r="BJ64" s="123">
        <v>1207.5</v>
      </c>
      <c r="BK64" s="123">
        <v>954</v>
      </c>
      <c r="BL64" s="123">
        <v>7125.25</v>
      </c>
      <c r="BM64" s="123">
        <v>656.5</v>
      </c>
      <c r="BN64" s="123">
        <v>786.25</v>
      </c>
      <c r="BO64" s="123">
        <v>1200.25</v>
      </c>
      <c r="BP64" s="123">
        <v>944.25</v>
      </c>
      <c r="BQ64" s="245">
        <f t="shared" si="0"/>
        <v>-256</v>
      </c>
      <c r="BR64" s="120" t="s">
        <v>248</v>
      </c>
      <c r="BS64" s="217"/>
      <c r="BT64" s="217"/>
      <c r="BU64" s="124"/>
    </row>
    <row r="65" spans="1:75" x14ac:dyDescent="0.35">
      <c r="A65" s="129" t="s">
        <v>48</v>
      </c>
      <c r="B65" s="122">
        <v>12117908.653100003</v>
      </c>
      <c r="C65" s="122">
        <v>12588161.057700003</v>
      </c>
      <c r="D65" s="122">
        <v>39567307.692900002</v>
      </c>
      <c r="E65" s="122">
        <v>15539903.846299995</v>
      </c>
      <c r="F65" s="122">
        <v>25316045.673299991</v>
      </c>
      <c r="G65" s="122">
        <v>20844471.153799992</v>
      </c>
      <c r="H65" s="122">
        <v>17823197.115499988</v>
      </c>
      <c r="I65" s="123">
        <v>20490084.134999983</v>
      </c>
      <c r="J65" s="123">
        <v>4943269.230800001</v>
      </c>
      <c r="K65" s="123">
        <v>2985336.5386000006</v>
      </c>
      <c r="L65" s="123">
        <v>49050000.000200033</v>
      </c>
      <c r="M65" s="123">
        <v>27197656.251000006</v>
      </c>
      <c r="N65" s="123">
        <v>40975841.346500024</v>
      </c>
      <c r="O65" s="123">
        <v>72437439.904100001</v>
      </c>
      <c r="P65" s="123">
        <v>119274038.46160001</v>
      </c>
      <c r="Q65" s="123">
        <v>30371514.423100002</v>
      </c>
      <c r="R65" s="123">
        <v>56715745.192600004</v>
      </c>
      <c r="S65" s="123">
        <v>37784026.336599998</v>
      </c>
      <c r="T65" s="123">
        <v>33138629.120500002</v>
      </c>
      <c r="U65" s="123">
        <v>36262824.043399997</v>
      </c>
      <c r="V65" s="123">
        <v>37455840.870400004</v>
      </c>
      <c r="W65" s="123">
        <v>36354332.430500001</v>
      </c>
      <c r="X65" s="123">
        <v>25089723.557799999</v>
      </c>
      <c r="Y65" s="123">
        <v>32248677.884500001</v>
      </c>
      <c r="Z65" s="123">
        <v>38874591.346099995</v>
      </c>
      <c r="AA65" s="123">
        <v>191028990.38480002</v>
      </c>
      <c r="AB65" s="123">
        <v>12004447.115400001</v>
      </c>
      <c r="AC65" s="123">
        <v>19179507.2117</v>
      </c>
      <c r="AD65" s="123">
        <v>35683533.653799996</v>
      </c>
      <c r="AE65" s="123">
        <v>32940625</v>
      </c>
      <c r="AF65" s="123">
        <v>41071274.038500004</v>
      </c>
      <c r="AG65" s="123">
        <v>28024879.8079</v>
      </c>
      <c r="AH65" s="123">
        <v>28823918.269299999</v>
      </c>
      <c r="AI65" s="123">
        <v>13677283.653900001</v>
      </c>
      <c r="AJ65" s="123">
        <v>20968509.615500003</v>
      </c>
      <c r="AK65" s="123">
        <v>17198798.077</v>
      </c>
      <c r="AL65" s="123">
        <v>19543389.423099998</v>
      </c>
      <c r="AM65" s="123">
        <v>10058894.230799999</v>
      </c>
      <c r="AN65" s="123">
        <v>19643569.711600002</v>
      </c>
      <c r="AO65" s="123">
        <v>5561778.8462000005</v>
      </c>
      <c r="AP65" s="123">
        <v>8203004.8075999999</v>
      </c>
      <c r="AQ65" s="123">
        <v>10250841.3462</v>
      </c>
      <c r="AR65" s="123">
        <v>11354927.8847</v>
      </c>
      <c r="AS65" s="123">
        <v>17297716.34720001</v>
      </c>
      <c r="AT65" s="123">
        <v>19801502.404200006</v>
      </c>
      <c r="AU65" s="123">
        <v>37491406.250100039</v>
      </c>
      <c r="AV65" s="123">
        <v>34093750.000400037</v>
      </c>
      <c r="AW65" s="123">
        <v>23251742.788600016</v>
      </c>
      <c r="AX65" s="123">
        <v>52916406.251100056</v>
      </c>
      <c r="AY65" s="123">
        <v>47789483.174000047</v>
      </c>
      <c r="AZ65" s="123">
        <v>128027343.75079991</v>
      </c>
      <c r="BA65" s="123">
        <v>11135637.019500004</v>
      </c>
      <c r="BB65" s="123">
        <v>18402644.231200017</v>
      </c>
      <c r="BC65" s="123">
        <v>41038521.637000039</v>
      </c>
      <c r="BD65" s="123">
        <v>32730228.36570001</v>
      </c>
      <c r="BE65" s="123">
        <v>30057091.346600022</v>
      </c>
      <c r="BF65" s="123">
        <v>19729867.788899999</v>
      </c>
      <c r="BG65" s="123">
        <v>49262439.90450006</v>
      </c>
      <c r="BH65" s="123">
        <v>24431670.673400018</v>
      </c>
      <c r="BI65" s="123">
        <v>28799579.327700011</v>
      </c>
      <c r="BJ65" s="123">
        <v>33338401.442700017</v>
      </c>
      <c r="BK65" s="123">
        <v>26775300.481400006</v>
      </c>
      <c r="BL65" s="123">
        <v>207246033.65330011</v>
      </c>
      <c r="BM65" s="123">
        <v>21389062.500600014</v>
      </c>
      <c r="BN65" s="123">
        <v>25489062.49950001</v>
      </c>
      <c r="BO65" s="123">
        <v>35879567.306900024</v>
      </c>
      <c r="BP65" s="123">
        <v>28527644.232100006</v>
      </c>
      <c r="BQ65" s="245">
        <f t="shared" si="0"/>
        <v>-7351923.0748000182</v>
      </c>
      <c r="BR65" s="120" t="s">
        <v>250</v>
      </c>
      <c r="BS65" s="217"/>
      <c r="BT65" s="217"/>
      <c r="BU65" s="124"/>
    </row>
    <row r="66" spans="1:75" x14ac:dyDescent="0.35">
      <c r="A66" s="129" t="s">
        <v>255</v>
      </c>
      <c r="B66" s="122">
        <v>0.92</v>
      </c>
      <c r="C66" s="122">
        <v>44.31</v>
      </c>
      <c r="D66" s="122">
        <v>393.51</v>
      </c>
      <c r="E66" s="122">
        <v>232.51999999999998</v>
      </c>
      <c r="F66" s="122">
        <v>603.54</v>
      </c>
      <c r="G66" s="122">
        <v>516.47</v>
      </c>
      <c r="H66" s="122">
        <v>112.08</v>
      </c>
      <c r="I66" s="123">
        <v>1262.4099999999999</v>
      </c>
      <c r="J66" s="123">
        <v>1342.3300000000002</v>
      </c>
      <c r="K66" s="123">
        <v>104.8</v>
      </c>
      <c r="L66" s="123">
        <v>436.37</v>
      </c>
      <c r="M66" s="123">
        <v>537.75</v>
      </c>
      <c r="N66" s="123">
        <v>245.52</v>
      </c>
      <c r="O66" s="123">
        <v>284.29999999999995</v>
      </c>
      <c r="P66" s="123">
        <v>415.45</v>
      </c>
      <c r="Q66" s="123">
        <v>265.39</v>
      </c>
      <c r="R66" s="123">
        <v>185.16000000000003</v>
      </c>
      <c r="S66" s="123">
        <v>198.67000000000002</v>
      </c>
      <c r="T66" s="123">
        <v>261.91999999999996</v>
      </c>
      <c r="U66" s="123">
        <v>2504.6999999999989</v>
      </c>
      <c r="V66" s="123">
        <v>134.24</v>
      </c>
      <c r="W66" s="123">
        <v>183.28</v>
      </c>
      <c r="X66" s="123">
        <v>283.46000000000004</v>
      </c>
      <c r="Y66" s="123">
        <v>237.44</v>
      </c>
      <c r="Z66" s="123">
        <v>32.18</v>
      </c>
      <c r="AA66" s="123">
        <v>62.99</v>
      </c>
      <c r="AB66" s="123">
        <v>131.70000000000002</v>
      </c>
      <c r="AC66" s="123">
        <v>187.42</v>
      </c>
      <c r="AD66" s="123">
        <v>560.09</v>
      </c>
      <c r="AE66" s="123">
        <v>32.47</v>
      </c>
      <c r="AF66" s="123">
        <v>1029.7199999999998</v>
      </c>
      <c r="AG66" s="123">
        <v>53.2</v>
      </c>
      <c r="AH66" s="123">
        <v>21.84</v>
      </c>
      <c r="AI66" s="123">
        <v>174.18</v>
      </c>
      <c r="AJ66" s="123">
        <v>2046.96</v>
      </c>
      <c r="AK66" s="123">
        <v>1925.3</v>
      </c>
      <c r="AL66" s="123">
        <v>12.53</v>
      </c>
      <c r="AM66" s="123">
        <v>0</v>
      </c>
      <c r="AN66" s="123">
        <v>76.72</v>
      </c>
      <c r="AO66" s="123">
        <v>12.12</v>
      </c>
      <c r="AP66" s="123">
        <v>20.58</v>
      </c>
      <c r="AQ66" s="123">
        <v>69.64</v>
      </c>
      <c r="AR66" s="123">
        <v>85.850000000000009</v>
      </c>
      <c r="AS66" s="123">
        <v>175.48000000000002</v>
      </c>
      <c r="AT66" s="123">
        <v>608.63</v>
      </c>
      <c r="AU66" s="123">
        <v>187.45000000000002</v>
      </c>
      <c r="AV66" s="123">
        <v>137.49</v>
      </c>
      <c r="AW66" s="123">
        <v>64.8</v>
      </c>
      <c r="AX66" s="123">
        <v>103.76</v>
      </c>
      <c r="AY66" s="123">
        <v>17.03</v>
      </c>
      <c r="AZ66" s="123">
        <v>88.86</v>
      </c>
      <c r="BA66" s="123">
        <v>158.87</v>
      </c>
      <c r="BB66" s="123">
        <v>70.58</v>
      </c>
      <c r="BC66" s="123">
        <v>399.02000000000004</v>
      </c>
      <c r="BD66" s="123">
        <v>346.72</v>
      </c>
      <c r="BE66" s="123">
        <v>108.38999999999999</v>
      </c>
      <c r="BF66" s="123">
        <v>197.89000000000001</v>
      </c>
      <c r="BG66" s="123">
        <v>280.57</v>
      </c>
      <c r="BH66" s="123">
        <v>54.79</v>
      </c>
      <c r="BI66" s="123">
        <v>722.7600000000001</v>
      </c>
      <c r="BJ66" s="123">
        <v>949.57999999999981</v>
      </c>
      <c r="BK66" s="123">
        <v>176.45000000000005</v>
      </c>
      <c r="BL66" s="123">
        <v>478.71000000000009</v>
      </c>
      <c r="BM66" s="123">
        <v>4005.670000000001</v>
      </c>
      <c r="BN66" s="123">
        <v>172.20000000000002</v>
      </c>
      <c r="BO66" s="123">
        <v>365.8</v>
      </c>
      <c r="BP66" s="123">
        <v>499.8300000000001</v>
      </c>
      <c r="BQ66" s="245">
        <f t="shared" si="0"/>
        <v>134.03000000000009</v>
      </c>
      <c r="BR66" s="120" t="s">
        <v>248</v>
      </c>
      <c r="BS66" s="217"/>
      <c r="BT66" s="217"/>
      <c r="BU66" s="124"/>
    </row>
    <row r="67" spans="1:75" x14ac:dyDescent="0.35">
      <c r="A67" s="129" t="s">
        <v>256</v>
      </c>
      <c r="B67" s="122">
        <v>21230.77</v>
      </c>
      <c r="C67" s="122">
        <v>1033802.89</v>
      </c>
      <c r="D67" s="122">
        <v>9360598.5600000024</v>
      </c>
      <c r="E67" s="122">
        <v>5628204</v>
      </c>
      <c r="F67" s="122">
        <v>14933408</v>
      </c>
      <c r="G67" s="122">
        <v>12996178</v>
      </c>
      <c r="H67" s="122">
        <v>2694228</v>
      </c>
      <c r="I67" s="123">
        <v>31050086.430000011</v>
      </c>
      <c r="J67" s="123">
        <v>32508301</v>
      </c>
      <c r="K67" s="123">
        <v>2519229</v>
      </c>
      <c r="L67" s="123">
        <v>10489657</v>
      </c>
      <c r="M67" s="123">
        <v>12926675</v>
      </c>
      <c r="N67" s="123">
        <v>5901920</v>
      </c>
      <c r="O67" s="123">
        <v>7107500</v>
      </c>
      <c r="P67" s="123">
        <v>10425601</v>
      </c>
      <c r="Q67" s="123">
        <v>6648608</v>
      </c>
      <c r="R67" s="123">
        <v>5991801</v>
      </c>
      <c r="S67" s="123">
        <v>6573282</v>
      </c>
      <c r="T67" s="123">
        <v>6547999</v>
      </c>
      <c r="U67" s="123">
        <v>63376916.990000002</v>
      </c>
      <c r="V67" s="123">
        <v>3355997</v>
      </c>
      <c r="W67" s="123">
        <v>7046278</v>
      </c>
      <c r="X67" s="123">
        <v>7086497</v>
      </c>
      <c r="Y67" s="123">
        <v>6723061</v>
      </c>
      <c r="Z67" s="123">
        <v>804499</v>
      </c>
      <c r="AA67" s="123">
        <v>1596064.42</v>
      </c>
      <c r="AB67" s="123">
        <v>3292498</v>
      </c>
      <c r="AC67" s="123">
        <v>4696553</v>
      </c>
      <c r="AD67" s="123">
        <v>14016692</v>
      </c>
      <c r="AE67" s="123">
        <v>811749</v>
      </c>
      <c r="AF67" s="123">
        <v>25811408</v>
      </c>
      <c r="AG67" s="123">
        <v>1541339</v>
      </c>
      <c r="AH67" s="123">
        <v>555177</v>
      </c>
      <c r="AI67" s="123">
        <v>4354495</v>
      </c>
      <c r="AJ67" s="123">
        <v>51296266</v>
      </c>
      <c r="AK67" s="123">
        <v>48194584</v>
      </c>
      <c r="AL67" s="123">
        <v>319274</v>
      </c>
      <c r="AM67" s="123">
        <v>0</v>
      </c>
      <c r="AN67" s="123">
        <v>1917998</v>
      </c>
      <c r="AO67" s="123">
        <v>303000</v>
      </c>
      <c r="AP67" s="123">
        <v>514499</v>
      </c>
      <c r="AQ67" s="123">
        <v>1740999</v>
      </c>
      <c r="AR67" s="123">
        <v>2323818</v>
      </c>
      <c r="AS67" s="123">
        <v>5106475</v>
      </c>
      <c r="AT67" s="123">
        <v>16586881</v>
      </c>
      <c r="AU67" s="123">
        <v>5001666</v>
      </c>
      <c r="AV67" s="123">
        <v>3669626</v>
      </c>
      <c r="AW67" s="123">
        <v>1729036</v>
      </c>
      <c r="AX67" s="123">
        <v>2958531</v>
      </c>
      <c r="AY67" s="123">
        <v>454406.25</v>
      </c>
      <c r="AZ67" s="123">
        <v>2384842</v>
      </c>
      <c r="BA67" s="123">
        <v>4239075</v>
      </c>
      <c r="BB67" s="123">
        <v>1883261</v>
      </c>
      <c r="BC67" s="123">
        <v>10774294</v>
      </c>
      <c r="BD67" s="123">
        <v>9266801</v>
      </c>
      <c r="BE67" s="123">
        <v>2892134</v>
      </c>
      <c r="BF67" s="123">
        <v>8303834</v>
      </c>
      <c r="BG67" s="123">
        <v>7587955</v>
      </c>
      <c r="BH67" s="123">
        <v>1461943</v>
      </c>
      <c r="BI67" s="123">
        <v>19524294</v>
      </c>
      <c r="BJ67" s="123">
        <v>26401030</v>
      </c>
      <c r="BK67" s="123">
        <v>4727411.0600000005</v>
      </c>
      <c r="BL67" s="123">
        <v>13578783</v>
      </c>
      <c r="BM67" s="123">
        <v>114194280</v>
      </c>
      <c r="BN67" s="123">
        <v>5248424</v>
      </c>
      <c r="BO67" s="123">
        <v>12297189</v>
      </c>
      <c r="BP67" s="123">
        <v>16208795</v>
      </c>
      <c r="BQ67" s="245">
        <f t="shared" si="0"/>
        <v>3911606</v>
      </c>
      <c r="BR67" s="120" t="s">
        <v>250</v>
      </c>
      <c r="BS67" s="217"/>
      <c r="BT67" s="217"/>
      <c r="BU67" s="124"/>
    </row>
    <row r="68" spans="1:75" x14ac:dyDescent="0.35">
      <c r="A68" s="143" t="s">
        <v>51</v>
      </c>
      <c r="B68" s="144">
        <v>2315199919.3757992</v>
      </c>
      <c r="C68" s="144">
        <v>2098651519.9114985</v>
      </c>
      <c r="D68" s="144">
        <v>1900852445.7567</v>
      </c>
      <c r="E68" s="144">
        <v>2916200708.2693014</v>
      </c>
      <c r="F68" s="144">
        <v>2839096360.389401</v>
      </c>
      <c r="G68" s="144">
        <v>3178098108.4502997</v>
      </c>
      <c r="H68" s="144">
        <v>3322687965.6641998</v>
      </c>
      <c r="I68" s="145">
        <v>3101926213.5998988</v>
      </c>
      <c r="J68" s="145">
        <v>3378124951.0272007</v>
      </c>
      <c r="K68" s="145">
        <v>4421831555.4371004</v>
      </c>
      <c r="L68" s="145">
        <v>2983420458.0637016</v>
      </c>
      <c r="M68" s="145">
        <v>3417069671.6934037</v>
      </c>
      <c r="N68" s="145">
        <v>3698445577.3916998</v>
      </c>
      <c r="O68" s="145">
        <v>3006767498.6628113</v>
      </c>
      <c r="P68" s="145">
        <v>2903113768.0859132</v>
      </c>
      <c r="Q68" s="145">
        <v>3717708048.5905132</v>
      </c>
      <c r="R68" s="145">
        <v>3163783594.5858126</v>
      </c>
      <c r="S68" s="145">
        <v>3241061183.5068073</v>
      </c>
      <c r="T68" s="145">
        <v>3799266324.5350156</v>
      </c>
      <c r="U68" s="145">
        <v>3037459330.7064133</v>
      </c>
      <c r="V68" s="145">
        <v>3264478082.5662088</v>
      </c>
      <c r="W68" s="145">
        <v>3707484361.9853148</v>
      </c>
      <c r="X68" s="145">
        <v>3432902955.545012</v>
      </c>
      <c r="Y68" s="145">
        <v>3107131141.1103106</v>
      </c>
      <c r="Z68" s="145">
        <v>2986054104.6654115</v>
      </c>
      <c r="AA68" s="145">
        <v>2202228110.288301</v>
      </c>
      <c r="AB68" s="145">
        <v>3245096775.3216095</v>
      </c>
      <c r="AC68" s="145">
        <v>3055172187.4099112</v>
      </c>
      <c r="AD68" s="145">
        <v>2265472270.3857059</v>
      </c>
      <c r="AE68" s="145">
        <v>2235068546.7230077</v>
      </c>
      <c r="AF68" s="145">
        <v>2362947058</v>
      </c>
      <c r="AG68" s="145">
        <v>1618435738</v>
      </c>
      <c r="AH68" s="145">
        <v>1687525290</v>
      </c>
      <c r="AI68" s="145">
        <v>1653282090</v>
      </c>
      <c r="AJ68" s="145">
        <v>1924332765</v>
      </c>
      <c r="AK68" s="145">
        <v>1238643555</v>
      </c>
      <c r="AL68" s="145">
        <v>552905582</v>
      </c>
      <c r="AM68" s="145">
        <v>777416172</v>
      </c>
      <c r="AN68" s="145">
        <v>1113614410</v>
      </c>
      <c r="AO68" s="145">
        <v>2025188733</v>
      </c>
      <c r="AP68" s="145">
        <v>2237423199</v>
      </c>
      <c r="AQ68" s="145">
        <v>3271681168</v>
      </c>
      <c r="AR68" s="145">
        <v>4123245457</v>
      </c>
      <c r="AS68" s="145">
        <v>3343975132</v>
      </c>
      <c r="AT68" s="145">
        <v>3268364708</v>
      </c>
      <c r="AU68" s="145">
        <v>3388566477</v>
      </c>
      <c r="AV68" s="145">
        <v>2362243766</v>
      </c>
      <c r="AW68" s="145">
        <v>2334754482</v>
      </c>
      <c r="AX68" s="145">
        <v>2554457286</v>
      </c>
      <c r="AY68" s="145">
        <v>1935476192</v>
      </c>
      <c r="AZ68" s="145">
        <v>2340235265</v>
      </c>
      <c r="BA68" s="145">
        <v>3233404316</v>
      </c>
      <c r="BB68" s="145">
        <v>2948983606</v>
      </c>
      <c r="BC68" s="145">
        <v>3290716275</v>
      </c>
      <c r="BD68" s="145">
        <v>3528483977</v>
      </c>
      <c r="BE68" s="145">
        <v>2819339052</v>
      </c>
      <c r="BF68" s="145">
        <v>2989277793</v>
      </c>
      <c r="BG68" s="145">
        <v>2769823344</v>
      </c>
      <c r="BH68" s="145">
        <v>3263128570</v>
      </c>
      <c r="BI68" s="145">
        <v>3723560130</v>
      </c>
      <c r="BJ68" s="145">
        <v>4157956942.3077002</v>
      </c>
      <c r="BK68" s="145">
        <v>3817957946</v>
      </c>
      <c r="BL68" s="145">
        <v>3565406438</v>
      </c>
      <c r="BM68" s="145">
        <v>5229386403</v>
      </c>
      <c r="BN68" s="145">
        <v>3771835924</v>
      </c>
      <c r="BO68" s="145">
        <v>4319480742.2308006</v>
      </c>
      <c r="BP68" s="145">
        <v>5104692276.0218992</v>
      </c>
      <c r="BQ68" s="251">
        <f t="shared" ref="BQ68:BQ69" si="1">BP68-BO68</f>
        <v>785211533.79109859</v>
      </c>
      <c r="BR68" s="147" t="s">
        <v>250</v>
      </c>
      <c r="BS68" s="217"/>
      <c r="BT68" s="217"/>
      <c r="BU68" s="146"/>
      <c r="BW68" s="294">
        <f>BQ68/BO68</f>
        <v>0.18178377926638822</v>
      </c>
    </row>
    <row r="69" spans="1:75" x14ac:dyDescent="0.35">
      <c r="A69" s="121" t="s">
        <v>52</v>
      </c>
      <c r="B69" s="122">
        <v>1955863000</v>
      </c>
      <c r="C69" s="122">
        <v>1699654000</v>
      </c>
      <c r="D69" s="122">
        <v>1550047000</v>
      </c>
      <c r="E69" s="122">
        <v>2518261000</v>
      </c>
      <c r="F69" s="122">
        <v>2368535000</v>
      </c>
      <c r="G69" s="122">
        <v>2680680000</v>
      </c>
      <c r="H69" s="122">
        <v>2787305000</v>
      </c>
      <c r="I69" s="123">
        <v>2614132000</v>
      </c>
      <c r="J69" s="123">
        <v>2957921000</v>
      </c>
      <c r="K69" s="123">
        <v>3997913000</v>
      </c>
      <c r="L69" s="123">
        <v>2544099000</v>
      </c>
      <c r="M69" s="123">
        <v>2933701000</v>
      </c>
      <c r="N69" s="123">
        <v>3163990000</v>
      </c>
      <c r="O69" s="123">
        <v>2465063000</v>
      </c>
      <c r="P69" s="123">
        <v>2398287000</v>
      </c>
      <c r="Q69" s="123">
        <v>3210972000</v>
      </c>
      <c r="R69" s="123">
        <v>2614901000</v>
      </c>
      <c r="S69" s="123">
        <v>2733584000</v>
      </c>
      <c r="T69" s="123">
        <v>3268708000</v>
      </c>
      <c r="U69" s="123">
        <v>2515714000</v>
      </c>
      <c r="V69" s="123">
        <v>2739313000</v>
      </c>
      <c r="W69" s="123">
        <v>3141138000</v>
      </c>
      <c r="X69" s="123">
        <v>2874780000</v>
      </c>
      <c r="Y69" s="123">
        <v>2572654000</v>
      </c>
      <c r="Z69" s="123">
        <v>2464214000</v>
      </c>
      <c r="AA69" s="123">
        <v>1701062000</v>
      </c>
      <c r="AB69" s="123">
        <v>2742665000</v>
      </c>
      <c r="AC69" s="123">
        <v>2538287000</v>
      </c>
      <c r="AD69" s="123">
        <v>1783885000</v>
      </c>
      <c r="AE69" s="123">
        <v>1796456000</v>
      </c>
      <c r="AF69" s="123">
        <v>1930256000</v>
      </c>
      <c r="AG69" s="123">
        <v>1273614000</v>
      </c>
      <c r="AH69" s="123">
        <v>1342902000</v>
      </c>
      <c r="AI69" s="123">
        <v>1320365000</v>
      </c>
      <c r="AJ69" s="123">
        <v>1644492000</v>
      </c>
      <c r="AK69" s="123">
        <v>1118172000</v>
      </c>
      <c r="AL69" s="123">
        <v>439210000</v>
      </c>
      <c r="AM69" s="123">
        <v>657219000</v>
      </c>
      <c r="AN69" s="123">
        <v>937044000</v>
      </c>
      <c r="AO69" s="123">
        <v>1752719000</v>
      </c>
      <c r="AP69" s="123">
        <v>1861836000</v>
      </c>
      <c r="AQ69" s="123">
        <v>2807330000</v>
      </c>
      <c r="AR69" s="123">
        <v>3566103000</v>
      </c>
      <c r="AS69" s="123">
        <v>2805255000</v>
      </c>
      <c r="AT69" s="123">
        <v>2707936000</v>
      </c>
      <c r="AU69" s="123">
        <v>2868254000</v>
      </c>
      <c r="AV69" s="123">
        <v>1883033000</v>
      </c>
      <c r="AW69" s="123">
        <v>1868156000</v>
      </c>
      <c r="AX69" s="123">
        <v>2092336000</v>
      </c>
      <c r="AY69" s="123">
        <v>1489972000</v>
      </c>
      <c r="AZ69" s="123">
        <v>1898784000</v>
      </c>
      <c r="BA69" s="123">
        <v>2737743000</v>
      </c>
      <c r="BB69" s="123">
        <v>2410366000</v>
      </c>
      <c r="BC69" s="123">
        <v>2696981000</v>
      </c>
      <c r="BD69" s="123">
        <v>2974085000</v>
      </c>
      <c r="BE69" s="123">
        <v>2255783000</v>
      </c>
      <c r="BF69" s="123">
        <v>2441376000</v>
      </c>
      <c r="BG69" s="123">
        <v>2247764000</v>
      </c>
      <c r="BH69" s="123">
        <v>2681270000</v>
      </c>
      <c r="BI69" s="123">
        <v>3085845000</v>
      </c>
      <c r="BJ69" s="123">
        <v>3414608000</v>
      </c>
      <c r="BK69" s="123">
        <v>3062433000</v>
      </c>
      <c r="BL69" s="123">
        <v>2833770000</v>
      </c>
      <c r="BM69" s="123">
        <v>4417904576</v>
      </c>
      <c r="BN69" s="123">
        <v>3025099472</v>
      </c>
      <c r="BO69" s="123">
        <v>3467075806</v>
      </c>
      <c r="BP69" s="123">
        <v>4112517932.0218997</v>
      </c>
      <c r="BQ69" s="245">
        <f t="shared" si="1"/>
        <v>645442126.0218997</v>
      </c>
      <c r="BR69" s="120" t="s">
        <v>250</v>
      </c>
      <c r="BS69" s="217"/>
      <c r="BT69" s="217"/>
      <c r="BU69" s="124"/>
      <c r="BW69" s="294">
        <f>BQ69/BO69</f>
        <v>0.18616325749351087</v>
      </c>
    </row>
  </sheetData>
  <pageMargins left="0.7" right="0.7" top="0.75" bottom="0.75" header="0.3" footer="0.3"/>
  <pageSetup paperSize="9" orientation="portrait" horizontalDpi="300" verticalDpi="300" r:id="rId1"/>
  <headerFooter>
    <oddFooter>&amp;C&amp;1#&amp;"Calibri"&amp;10&amp;K0000FFINTERNAL Datalogic Confidential</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31585-4C18-434A-BF20-F4F85C4B04EE}">
  <sheetPr>
    <tabColor rgb="FFFF99FF"/>
  </sheetPr>
  <dimension ref="A1:CL2"/>
  <sheetViews>
    <sheetView workbookViewId="0">
      <pane xSplit="1" ySplit="1" topLeftCell="BV2" activePane="bottomRight" state="frozen"/>
      <selection activeCell="B71" sqref="B71"/>
      <selection pane="topRight" activeCell="B71" sqref="B71"/>
      <selection pane="bottomLeft" activeCell="B71" sqref="B71"/>
      <selection pane="bottomRight" activeCell="O2" sqref="O2:CC2"/>
    </sheetView>
  </sheetViews>
  <sheetFormatPr defaultRowHeight="14.5" x14ac:dyDescent="0.35"/>
  <cols>
    <col min="1" max="8" width="8.7265625" style="200"/>
    <col min="9" max="9" width="10.453125" style="200" customWidth="1"/>
    <col min="10" max="10" width="8.81640625" style="200" bestFit="1" customWidth="1"/>
    <col min="11" max="11" width="15.1796875" style="200" customWidth="1"/>
    <col min="12" max="18" width="8.81640625" style="200" bestFit="1" customWidth="1"/>
    <col min="19" max="19" width="8.81640625" style="200" customWidth="1"/>
    <col min="20" max="27" width="8.81640625" style="200" bestFit="1" customWidth="1"/>
    <col min="28" max="28" width="13.6328125" style="200" bestFit="1" customWidth="1"/>
    <col min="29" max="29" width="13.1796875" style="200" customWidth="1"/>
    <col min="30" max="30" width="12.7265625" style="200" bestFit="1" customWidth="1"/>
    <col min="31" max="31" width="12.1796875" style="200" bestFit="1" customWidth="1"/>
    <col min="32" max="32" width="12.1796875" style="200" customWidth="1"/>
    <col min="33" max="33" width="9.1796875" style="200" bestFit="1" customWidth="1"/>
    <col min="34" max="34" width="10.6328125" style="200" bestFit="1" customWidth="1"/>
    <col min="35" max="35" width="12.08984375" style="200" bestFit="1" customWidth="1"/>
    <col min="36" max="36" width="8.81640625" style="200" bestFit="1" customWidth="1"/>
    <col min="37" max="37" width="9.1796875" style="200" bestFit="1" customWidth="1"/>
    <col min="38" max="38" width="8.81640625" style="200" bestFit="1" customWidth="1"/>
    <col min="39" max="39" width="13.54296875" style="200" customWidth="1"/>
    <col min="40" max="40" width="11.08984375" style="200" bestFit="1" customWidth="1"/>
    <col min="41" max="41" width="13" style="200" customWidth="1"/>
    <col min="42" max="42" width="10.08984375" style="200" bestFit="1" customWidth="1"/>
    <col min="43" max="43" width="13.26953125" style="200" customWidth="1"/>
    <col min="44" max="44" width="11.7265625" style="200" bestFit="1" customWidth="1"/>
    <col min="45" max="45" width="7.7265625" style="200" bestFit="1" customWidth="1"/>
    <col min="46" max="47" width="11.81640625" style="200" bestFit="1" customWidth="1"/>
    <col min="48" max="48" width="6.6328125" style="200" bestFit="1" customWidth="1"/>
    <col min="49" max="49" width="13.90625" style="200" customWidth="1"/>
    <col min="50" max="50" width="6.6328125" style="200" bestFit="1" customWidth="1"/>
    <col min="51" max="51" width="12.08984375" style="200" bestFit="1" customWidth="1"/>
    <col min="52" max="55" width="12.08984375" style="200" customWidth="1"/>
    <col min="56" max="56" width="14.54296875" style="200" customWidth="1"/>
    <col min="57" max="57" width="10.08984375" style="200" bestFit="1" customWidth="1"/>
    <col min="58" max="58" width="11.90625" style="200" customWidth="1"/>
    <col min="59" max="59" width="14.6328125" style="200" customWidth="1"/>
    <col min="60" max="60" width="14" style="200" customWidth="1"/>
    <col min="61" max="61" width="7.6328125" style="200" bestFit="1" customWidth="1"/>
    <col min="62" max="62" width="6.6328125" style="200" bestFit="1" customWidth="1"/>
    <col min="63" max="63" width="8.453125" style="200" bestFit="1" customWidth="1"/>
    <col min="64" max="64" width="14.36328125" style="200" customWidth="1"/>
    <col min="65" max="65" width="7.81640625" style="200" bestFit="1" customWidth="1"/>
    <col min="66" max="66" width="13.6328125" style="200" customWidth="1"/>
    <col min="67" max="67" width="11.26953125" style="200" customWidth="1"/>
    <col min="68" max="69" width="11.08984375" style="200" bestFit="1" customWidth="1"/>
    <col min="70" max="70" width="11" style="200" customWidth="1"/>
    <col min="71" max="71" width="11.08984375" style="200" bestFit="1" customWidth="1"/>
    <col min="72" max="72" width="12.81640625" style="200" customWidth="1"/>
    <col min="73" max="73" width="12.08984375" style="200" bestFit="1" customWidth="1"/>
    <col min="74" max="74" width="8" style="200" bestFit="1" customWidth="1"/>
    <col min="75" max="75" width="10.08984375" style="200" bestFit="1" customWidth="1"/>
    <col min="76" max="76" width="7.26953125" style="200" bestFit="1" customWidth="1"/>
    <col min="77" max="77" width="13" style="200" customWidth="1"/>
    <col min="78" max="78" width="7.81640625" style="200" bestFit="1" customWidth="1"/>
    <col min="79" max="79" width="16.08984375" style="200" customWidth="1"/>
    <col min="80" max="81" width="16.54296875" style="200" customWidth="1"/>
    <col min="82" max="82" width="10" style="200" customWidth="1"/>
    <col min="83" max="83" width="7.1796875" style="200" bestFit="1" customWidth="1"/>
    <col min="84" max="16384" width="8.7265625" style="200"/>
  </cols>
  <sheetData>
    <row r="1" spans="1:90" s="1" customFormat="1" ht="110" customHeight="1" x14ac:dyDescent="0.35">
      <c r="A1" s="1" t="s">
        <v>205</v>
      </c>
      <c r="B1" s="79" t="s">
        <v>3</v>
      </c>
      <c r="C1" s="79" t="s">
        <v>4</v>
      </c>
      <c r="D1" s="79" t="s">
        <v>5</v>
      </c>
      <c r="E1" s="79" t="s">
        <v>6</v>
      </c>
      <c r="F1" s="79" t="s">
        <v>7</v>
      </c>
      <c r="G1" s="79"/>
      <c r="H1" s="79"/>
      <c r="I1" s="79" t="s">
        <v>8</v>
      </c>
      <c r="J1" s="79" t="s">
        <v>9</v>
      </c>
      <c r="K1" s="79" t="s">
        <v>10</v>
      </c>
      <c r="L1" s="79" t="s">
        <v>11</v>
      </c>
      <c r="M1" s="79" t="s">
        <v>12</v>
      </c>
      <c r="N1" s="79" t="s">
        <v>13</v>
      </c>
      <c r="O1" s="79" t="s">
        <v>14</v>
      </c>
      <c r="P1" s="79" t="s">
        <v>15</v>
      </c>
      <c r="Q1" s="79" t="s">
        <v>160</v>
      </c>
      <c r="R1" s="79" t="s">
        <v>16</v>
      </c>
      <c r="S1" s="79" t="s">
        <v>218</v>
      </c>
      <c r="T1" s="107"/>
      <c r="U1" s="79" t="s">
        <v>219</v>
      </c>
      <c r="V1" s="107"/>
      <c r="W1" s="79" t="s">
        <v>225</v>
      </c>
      <c r="X1" s="79" t="s">
        <v>17</v>
      </c>
      <c r="Y1" s="108" t="s">
        <v>18</v>
      </c>
      <c r="Z1" s="108" t="s">
        <v>19</v>
      </c>
      <c r="AA1" s="105" t="s">
        <v>20</v>
      </c>
      <c r="AB1" s="109" t="s">
        <v>216</v>
      </c>
      <c r="AC1" s="79" t="s">
        <v>21</v>
      </c>
      <c r="AD1" s="79" t="s">
        <v>161</v>
      </c>
      <c r="AE1" s="108" t="s">
        <v>22</v>
      </c>
      <c r="AF1" s="108" t="s">
        <v>220</v>
      </c>
      <c r="AG1" s="110"/>
      <c r="AH1" s="108" t="s">
        <v>221</v>
      </c>
      <c r="AI1" s="110"/>
      <c r="AJ1" s="79" t="s">
        <v>225</v>
      </c>
      <c r="AK1" s="108" t="s">
        <v>23</v>
      </c>
      <c r="AL1" s="108" t="s">
        <v>24</v>
      </c>
      <c r="AM1" s="99" t="s">
        <v>25</v>
      </c>
      <c r="AN1" s="99" t="s">
        <v>26</v>
      </c>
      <c r="AO1" s="99" t="s">
        <v>27</v>
      </c>
      <c r="AP1" s="99" t="s">
        <v>28</v>
      </c>
      <c r="AQ1" s="99" t="s">
        <v>29</v>
      </c>
      <c r="AR1" s="99" t="s">
        <v>222</v>
      </c>
      <c r="AS1" s="99" t="s">
        <v>30</v>
      </c>
      <c r="AT1" s="99" t="s">
        <v>31</v>
      </c>
      <c r="AU1" s="99" t="s">
        <v>32</v>
      </c>
      <c r="AV1" s="99" t="s">
        <v>162</v>
      </c>
      <c r="AW1" s="99" t="s">
        <v>163</v>
      </c>
      <c r="AX1" s="99" t="s">
        <v>164</v>
      </c>
      <c r="AY1" s="99" t="s">
        <v>165</v>
      </c>
      <c r="AZ1" s="99"/>
      <c r="BA1" s="99"/>
      <c r="BB1" s="99"/>
      <c r="BC1" s="99"/>
      <c r="BD1" s="99" t="s">
        <v>197</v>
      </c>
      <c r="BE1" s="99"/>
      <c r="BF1" s="99"/>
      <c r="BG1" s="99" t="s">
        <v>217</v>
      </c>
      <c r="BH1" s="99" t="s">
        <v>223</v>
      </c>
      <c r="BI1" s="99" t="s">
        <v>33</v>
      </c>
      <c r="BJ1" s="99" t="s">
        <v>34</v>
      </c>
      <c r="BK1" s="99" t="s">
        <v>35</v>
      </c>
      <c r="BL1" s="99" t="s">
        <v>36</v>
      </c>
      <c r="BM1" s="111" t="s">
        <v>37</v>
      </c>
      <c r="BN1" s="112" t="s">
        <v>38</v>
      </c>
      <c r="BO1" s="112" t="s">
        <v>39</v>
      </c>
      <c r="BP1" s="112" t="s">
        <v>40</v>
      </c>
      <c r="BQ1" s="112" t="s">
        <v>41</v>
      </c>
      <c r="BR1" s="112" t="s">
        <v>42</v>
      </c>
      <c r="BS1" s="112" t="s">
        <v>224</v>
      </c>
      <c r="BT1" s="112" t="s">
        <v>43</v>
      </c>
      <c r="BU1" s="112" t="s">
        <v>44</v>
      </c>
      <c r="BV1" s="112" t="s">
        <v>45</v>
      </c>
      <c r="BW1" s="112" t="s">
        <v>46</v>
      </c>
      <c r="BX1" s="112" t="s">
        <v>47</v>
      </c>
      <c r="BY1" s="112" t="s">
        <v>48</v>
      </c>
      <c r="BZ1" s="112" t="s">
        <v>49</v>
      </c>
      <c r="CA1" s="112" t="s">
        <v>50</v>
      </c>
      <c r="CB1" s="106" t="s">
        <v>51</v>
      </c>
      <c r="CC1" s="106" t="s">
        <v>52</v>
      </c>
      <c r="CD1" s="79" t="s">
        <v>53</v>
      </c>
      <c r="CE1" s="80" t="s">
        <v>54</v>
      </c>
    </row>
    <row r="2" spans="1:90" x14ac:dyDescent="0.35">
      <c r="B2" s="200" t="s">
        <v>322</v>
      </c>
      <c r="K2" s="200">
        <v>2755200000</v>
      </c>
      <c r="L2" s="200">
        <v>0</v>
      </c>
      <c r="M2" s="200">
        <v>94224</v>
      </c>
      <c r="N2" s="200">
        <v>0</v>
      </c>
      <c r="O2" s="200">
        <v>70177.715000000011</v>
      </c>
      <c r="P2" s="200">
        <v>11557.75</v>
      </c>
      <c r="Q2" s="200">
        <v>0</v>
      </c>
      <c r="R2" s="200">
        <v>3387.75</v>
      </c>
      <c r="S2" s="200">
        <v>0</v>
      </c>
      <c r="T2" s="200">
        <v>0</v>
      </c>
      <c r="U2" s="200">
        <v>616</v>
      </c>
      <c r="V2" s="200">
        <v>0</v>
      </c>
      <c r="W2" s="200">
        <v>0</v>
      </c>
      <c r="X2" s="200">
        <v>0</v>
      </c>
      <c r="Y2" s="200">
        <v>2190.3683000000001</v>
      </c>
      <c r="Z2" s="200">
        <v>363</v>
      </c>
      <c r="AA2" s="200">
        <v>0</v>
      </c>
      <c r="AB2" s="200">
        <v>2054364796.5249903</v>
      </c>
      <c r="AC2" s="200">
        <v>493164810.97049981</v>
      </c>
      <c r="AD2" s="200">
        <v>0</v>
      </c>
      <c r="AE2" s="200">
        <v>194831490.38580024</v>
      </c>
      <c r="AF2" s="200">
        <v>0</v>
      </c>
      <c r="AG2" s="200">
        <v>0</v>
      </c>
      <c r="AH2" s="200">
        <v>50671923.078700006</v>
      </c>
      <c r="AI2" s="200">
        <v>0</v>
      </c>
      <c r="AJ2" s="200">
        <v>0</v>
      </c>
      <c r="AK2" s="200">
        <v>0</v>
      </c>
      <c r="AL2" s="200">
        <v>149113534.26869988</v>
      </c>
      <c r="AM2" s="200">
        <v>110631463.78839995</v>
      </c>
      <c r="AN2" s="200">
        <v>55243027.888900004</v>
      </c>
      <c r="AO2" s="200">
        <v>169846362</v>
      </c>
      <c r="AP2" s="200">
        <v>1110000</v>
      </c>
      <c r="AQ2" s="200">
        <v>261110926.5775992</v>
      </c>
      <c r="AR2" s="200">
        <v>83317235</v>
      </c>
      <c r="AS2" s="200">
        <v>0</v>
      </c>
      <c r="AT2" s="200">
        <v>0</v>
      </c>
      <c r="AU2" s="200">
        <v>161539662.125</v>
      </c>
      <c r="AV2" s="200">
        <v>0</v>
      </c>
      <c r="AW2" s="200">
        <v>0</v>
      </c>
      <c r="AX2" s="200">
        <v>492.74779999256134</v>
      </c>
      <c r="AY2" s="200">
        <v>55907923.461600147</v>
      </c>
      <c r="AZ2" s="200">
        <v>0</v>
      </c>
      <c r="BA2" s="200">
        <v>0</v>
      </c>
      <c r="BB2" s="200">
        <v>5743</v>
      </c>
      <c r="BC2" s="200">
        <v>162902403.84000009</v>
      </c>
      <c r="BD2" s="200">
        <v>10980000</v>
      </c>
      <c r="BE2" s="200">
        <v>12002864</v>
      </c>
      <c r="BF2" s="200">
        <v>41450000</v>
      </c>
      <c r="BG2" s="200">
        <v>48878000</v>
      </c>
      <c r="BH2" s="200">
        <v>156212000</v>
      </c>
      <c r="BI2" s="200">
        <v>0</v>
      </c>
      <c r="BJ2" s="200">
        <v>0</v>
      </c>
      <c r="BK2" s="200">
        <v>0</v>
      </c>
      <c r="BL2" s="200">
        <v>53756141.209599964</v>
      </c>
      <c r="BM2" s="200">
        <v>0</v>
      </c>
      <c r="BN2" s="200">
        <v>0</v>
      </c>
      <c r="BO2" s="200">
        <v>0</v>
      </c>
      <c r="BP2" s="200">
        <v>134016618.96009998</v>
      </c>
      <c r="BQ2" s="200">
        <v>29568717.219599999</v>
      </c>
      <c r="BR2" s="200">
        <v>0</v>
      </c>
      <c r="BS2" s="200">
        <v>1616827</v>
      </c>
      <c r="BT2" s="200">
        <v>477084500</v>
      </c>
      <c r="BU2" s="200">
        <v>232348500</v>
      </c>
      <c r="BV2" s="200">
        <v>20</v>
      </c>
      <c r="BW2" s="200">
        <v>567307.69240000006</v>
      </c>
      <c r="BX2" s="200">
        <v>944.25</v>
      </c>
      <c r="BY2" s="200">
        <v>28527644.232100006</v>
      </c>
      <c r="BZ2" s="200">
        <v>499.8300000000001</v>
      </c>
      <c r="CA2" s="200">
        <v>16208795</v>
      </c>
      <c r="CB2" s="200">
        <v>5104692276.0218992</v>
      </c>
      <c r="CC2" s="200">
        <v>4112517932.0218997</v>
      </c>
      <c r="CD2" s="200">
        <v>0</v>
      </c>
      <c r="CE2" s="200">
        <v>0</v>
      </c>
      <c r="CH2" s="200">
        <v>0</v>
      </c>
      <c r="CI2" s="200">
        <v>34994000</v>
      </c>
      <c r="CJ2" s="200">
        <v>84162000</v>
      </c>
      <c r="CK2" s="200">
        <v>0</v>
      </c>
      <c r="CL2" s="200">
        <v>247747336.17970008</v>
      </c>
    </row>
  </sheetData>
  <conditionalFormatting sqref="D1">
    <cfRule type="duplicateValues" dxfId="120" priority="249"/>
  </conditionalFormatting>
  <conditionalFormatting sqref="D1:E1">
    <cfRule type="duplicateValues" dxfId="119" priority="37"/>
    <cfRule type="duplicateValues" dxfId="118" priority="38"/>
    <cfRule type="duplicateValues" dxfId="117" priority="39"/>
    <cfRule type="duplicateValues" dxfId="116" priority="40"/>
  </conditionalFormatting>
  <pageMargins left="0.7" right="0.7" top="0.75" bottom="0.75" header="0.3" footer="0.3"/>
  <pageSetup paperSize="9" orientation="portrait" horizontalDpi="300" verticalDpi="300" r:id="rId1"/>
  <headerFooter>
    <oddFooter>&amp;C&amp;1#&amp;"Calibri"&amp;10&amp;K0000FFINTERNAL Datalogic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BA55D-D228-48C5-B86B-F280A7C88233}">
  <sheetPr>
    <tabColor rgb="FFFFC000"/>
    <pageSetUpPr fitToPage="1"/>
  </sheetPr>
  <dimension ref="A1:Q256"/>
  <sheetViews>
    <sheetView zoomScale="85" zoomScaleNormal="85" workbookViewId="0">
      <pane xSplit="3" ySplit="2" topLeftCell="D208" activePane="bottomRight" state="frozen"/>
      <selection activeCell="CB6" sqref="CB6"/>
      <selection pane="topRight" activeCell="CB6" sqref="CB6"/>
      <selection pane="bottomLeft" activeCell="CB6" sqref="CB6"/>
      <selection pane="bottomRight" activeCell="E256" sqref="E256"/>
    </sheetView>
  </sheetViews>
  <sheetFormatPr defaultRowHeight="14.5" outlineLevelCol="1" x14ac:dyDescent="0.35"/>
  <cols>
    <col min="1" max="1" width="16.54296875" style="56" bestFit="1" customWidth="1"/>
    <col min="2" max="2" width="11.08984375" style="56" customWidth="1"/>
    <col min="3" max="3" width="11.453125" style="56" customWidth="1"/>
    <col min="4" max="4" width="23.1796875" style="56" customWidth="1" outlineLevel="1"/>
    <col min="5" max="5" width="19.7265625" style="56" customWidth="1" outlineLevel="1"/>
    <col min="6" max="6" width="18.6328125" style="56" customWidth="1" outlineLevel="1"/>
    <col min="7" max="7" width="14.7265625" style="56" customWidth="1" outlineLevel="1"/>
    <col min="8" max="8" width="17.08984375" style="56" customWidth="1" outlineLevel="1"/>
    <col min="9" max="9" width="15.453125" style="56" customWidth="1" outlineLevel="1"/>
    <col min="10" max="10" width="32.08984375" style="56" bestFit="1" customWidth="1"/>
    <col min="11" max="11" width="18.08984375" style="56" customWidth="1"/>
    <col min="12" max="12" width="21.81640625" style="56" bestFit="1" customWidth="1"/>
    <col min="13" max="13" width="11.1796875" style="56" bestFit="1" customWidth="1"/>
    <col min="14" max="14" width="29.81640625" style="56" bestFit="1" customWidth="1"/>
    <col min="15" max="15" width="38.7265625" style="56" bestFit="1" customWidth="1"/>
    <col min="16" max="16" width="10.1796875" style="56" bestFit="1" customWidth="1"/>
    <col min="17" max="17" width="12.1796875" style="56" bestFit="1" customWidth="1"/>
    <col min="18" max="18" width="21.81640625" style="56" bestFit="1" customWidth="1"/>
    <col min="19" max="19" width="11.1796875" style="56" bestFit="1" customWidth="1"/>
    <col min="20" max="20" width="29.81640625" style="56" bestFit="1" customWidth="1"/>
    <col min="21" max="21" width="38.7265625" style="56" bestFit="1" customWidth="1"/>
    <col min="22" max="23" width="8.7265625" style="56"/>
    <col min="24" max="24" width="21.81640625" style="56" bestFit="1" customWidth="1"/>
    <col min="25" max="25" width="11.1796875" style="56" bestFit="1" customWidth="1"/>
    <col min="26" max="26" width="29.81640625" style="56" bestFit="1" customWidth="1"/>
    <col min="27" max="27" width="38.7265625" style="56" bestFit="1" customWidth="1"/>
    <col min="28" max="28" width="8.7265625" style="56"/>
    <col min="29" max="29" width="21.81640625" style="56" bestFit="1" customWidth="1"/>
    <col min="30" max="30" width="11.1796875" style="56" bestFit="1" customWidth="1"/>
    <col min="31" max="31" width="29.81640625" style="56" bestFit="1" customWidth="1"/>
    <col min="32" max="32" width="38.7265625" style="56" bestFit="1" customWidth="1"/>
    <col min="33" max="33" width="8.7265625" style="56"/>
    <col min="34" max="34" width="21.81640625" style="56" bestFit="1" customWidth="1"/>
    <col min="35" max="35" width="11.1796875" style="56" bestFit="1" customWidth="1"/>
    <col min="36" max="36" width="29.81640625" style="56" bestFit="1" customWidth="1"/>
    <col min="37" max="37" width="38.7265625" style="56" bestFit="1" customWidth="1"/>
    <col min="38" max="16384" width="8.7265625" style="56"/>
  </cols>
  <sheetData>
    <row r="1" spans="1:16" x14ac:dyDescent="0.35">
      <c r="D1" s="502" t="s">
        <v>147</v>
      </c>
      <c r="E1" s="502"/>
      <c r="F1" s="503" t="s">
        <v>148</v>
      </c>
      <c r="G1" s="503"/>
      <c r="H1" s="504" t="s">
        <v>149</v>
      </c>
      <c r="I1" s="504"/>
      <c r="J1" s="505" t="s">
        <v>416</v>
      </c>
      <c r="K1" s="505"/>
    </row>
    <row r="2" spans="1:16" s="287" customFormat="1" x14ac:dyDescent="0.35">
      <c r="A2" s="285" t="s">
        <v>54</v>
      </c>
      <c r="B2" s="285" t="s">
        <v>4</v>
      </c>
      <c r="C2" s="285" t="s">
        <v>8</v>
      </c>
      <c r="D2" s="285" t="s">
        <v>51</v>
      </c>
      <c r="E2" s="285" t="s">
        <v>150</v>
      </c>
      <c r="F2" s="285" t="s">
        <v>51</v>
      </c>
      <c r="G2" s="285" t="s">
        <v>150</v>
      </c>
      <c r="H2" s="285" t="s">
        <v>51</v>
      </c>
      <c r="I2" s="285" t="s">
        <v>150</v>
      </c>
      <c r="J2" s="286" t="s">
        <v>51</v>
      </c>
      <c r="K2" s="286" t="s">
        <v>150</v>
      </c>
    </row>
    <row r="3" spans="1:16" x14ac:dyDescent="0.35">
      <c r="A3" s="21" t="s">
        <v>1068</v>
      </c>
      <c r="B3" s="21" t="s">
        <v>61</v>
      </c>
      <c r="C3" s="17" t="s">
        <v>63</v>
      </c>
      <c r="D3" s="22">
        <f>SUMIFS('06-2026'!$CB$7:$CB$463,'06-2026'!$C$7:$C$463,$B3,'06-2026'!$A$7:$A$463,"Out",'06-2026'!$I$7:$I$463,$C3,'06-2026'!$CE$7:$CE$463,$A3)</f>
        <v>0</v>
      </c>
      <c r="E3" s="22">
        <f>COUNTIFS('06-2026'!$C$7:$C$463,$B3,'06-2026'!$A$7:$A$463,"Out",'06-2026'!$I$7:$I$463,$C3,'06-2026'!$CE$7:$CE$463,$A3)</f>
        <v>0</v>
      </c>
      <c r="F3" s="23">
        <f>SUMIFS('06-2026'!$CB$7:$CB$463,'06-2026'!$C$7:$C$463,$B3,'06-2026'!$A$7:$A$463,"Out-New",'06-2026'!$I$7:$I$463,$C3,'06-2026'!$CE$7:$CE$463,$A3)</f>
        <v>0</v>
      </c>
      <c r="G3" s="23">
        <f>COUNTIFS('06-2026'!$C$7:$C$463,$B3,'06-2026'!$A$7:$A$463,"Out-New",'06-2026'!$I$7:$I$463,$C3,'06-2026'!$CE$7:$CE$463,$A3)</f>
        <v>0</v>
      </c>
      <c r="H3" s="24">
        <f>SUMIFS('06-2026'!$CB$7:$CB$463,'06-2026'!$C$7:$C$463,$B3,'06-2026'!$A$7:$A$463,"Termination",'06-2026'!$I$7:$I$463,$C3,'06-2026'!$CE$7:$CE$463,$A3)</f>
        <v>16202924</v>
      </c>
      <c r="I3" s="24">
        <f>COUNTIFS('06-2026'!$C$7:$C$463,$B3,'06-2026'!$A$7:$A$463,"Termination",'06-2026'!$I$7:$I$463,$C3,'06-2026'!$CE$7:$CE$463,$A3)</f>
        <v>1</v>
      </c>
      <c r="J3" s="102">
        <f>SUM(D3,F3,H3)</f>
        <v>16202924</v>
      </c>
      <c r="K3" s="102">
        <f>SUM(E3,G3,I3)</f>
        <v>1</v>
      </c>
    </row>
    <row r="4" spans="1:16" x14ac:dyDescent="0.35">
      <c r="A4" s="25" t="str">
        <f t="shared" ref="A4:B20" si="0">A3</f>
        <v>MEKONG SUBLABOR</v>
      </c>
      <c r="B4" s="25" t="s">
        <v>1532</v>
      </c>
      <c r="C4" s="17" t="s">
        <v>68</v>
      </c>
      <c r="D4" s="22">
        <f>SUMIFS('06-2026'!$CB$7:$CB$463,'06-2026'!$C$7:$C$463,$B4,'06-2026'!$A$7:$A$463,"Out",'06-2026'!$I$7:$I$463,$C4,'06-2026'!$CE$7:$CE$463,$A4)</f>
        <v>17498466</v>
      </c>
      <c r="E4" s="22">
        <f>COUNTIFS('06-2026'!$C$7:$C$463,$B4,'06-2026'!$A$7:$A$463,"Out",'06-2026'!$I$7:$I$463,$C4,'06-2026'!$CE$7:$CE$463,$A4)</f>
        <v>1</v>
      </c>
      <c r="F4" s="23">
        <f>SUMIFS('06-2026'!$CB$7:$CB$463,'06-2026'!$C$7:$C$463,$B4,'06-2026'!$A$7:$A$463,"Out-New",'06-2026'!$I$7:$I$463,$C4,'06-2026'!$CE$7:$CE$463,$A4)</f>
        <v>0</v>
      </c>
      <c r="G4" s="23">
        <f>COUNTIFS('06-2026'!$C$7:$C$463,$B4,'06-2026'!$A$7:$A$463,"Out-New",'06-2026'!$I$7:$I$463,$C4,'06-2026'!$CE$7:$CE$463,$A4)</f>
        <v>0</v>
      </c>
      <c r="H4" s="24">
        <f>SUMIFS('06-2026'!$CB$7:$CB$463,'06-2026'!$C$7:$C$463,$B4,'06-2026'!$A$7:$A$463,"Termination",'06-2026'!$I$7:$I$463,$C4,'06-2026'!$CE$7:$CE$463,$A4)</f>
        <v>0</v>
      </c>
      <c r="I4" s="24">
        <f>COUNTIFS('06-2026'!$C$7:$C$463,$B4,'06-2026'!$A$7:$A$463,"Termination",'06-2026'!$I$7:$I$463,$C4,'06-2026'!$CE$7:$CE$463,$A4)</f>
        <v>0</v>
      </c>
      <c r="J4" s="102">
        <f t="shared" ref="J4:K5" si="1">SUM(D4,F4,H4)</f>
        <v>17498466</v>
      </c>
      <c r="K4" s="102">
        <f t="shared" si="1"/>
        <v>1</v>
      </c>
    </row>
    <row r="5" spans="1:16" x14ac:dyDescent="0.35">
      <c r="A5" s="25" t="str">
        <f t="shared" si="0"/>
        <v>MEKONG SUBLABOR</v>
      </c>
      <c r="B5" s="25" t="s">
        <v>61</v>
      </c>
      <c r="C5" s="56" t="s">
        <v>62</v>
      </c>
      <c r="D5" s="22">
        <f>SUMIFS('06-2026'!$CB$7:$CB$463,'06-2026'!$C$7:$C$463,$B5,'06-2026'!$A$7:$A$463,"Out",'06-2026'!$I$7:$I$463,$C5,'06-2026'!$CE$7:$CE$463,$A5)</f>
        <v>73950375</v>
      </c>
      <c r="E5" s="22">
        <f>COUNTIFS('06-2026'!$C$7:$C$463,$B5,'06-2026'!$A$7:$A$463,"Out",'06-2026'!$I$7:$I$463,$C5,'06-2026'!$CE$7:$CE$463,$A5)</f>
        <v>6</v>
      </c>
      <c r="F5" s="23">
        <f>SUMIFS('06-2026'!$CB$7:$CB$463,'06-2026'!$C$7:$C$463,$B5,'06-2026'!$A$7:$A$463,"Out-New",'06-2026'!$I$7:$I$463,$C5,'06-2026'!$CE$7:$CE$463,$A5)</f>
        <v>0</v>
      </c>
      <c r="G5" s="23">
        <f>COUNTIFS('06-2026'!$C$7:$C$463,$B5,'06-2026'!$A$7:$A$463,"Out-New",'06-2026'!$I$7:$I$463,$C5,'06-2026'!$CE$7:$CE$463,$A5)</f>
        <v>0</v>
      </c>
      <c r="H5" s="24">
        <f>SUMIFS('06-2026'!$CB$7:$CB$463,'06-2026'!$C$7:$C$463,$B5,'06-2026'!$A$7:$A$463,"Termination",'06-2026'!$I$7:$I$463,$C5,'06-2026'!$CE$7:$CE$463,$A5)</f>
        <v>3896830</v>
      </c>
      <c r="I5" s="24">
        <f>COUNTIFS('06-2026'!$C$7:$C$463,$B5,'06-2026'!$A$7:$A$463,"Termination",'06-2026'!$I$7:$I$463,$C5,'06-2026'!$CE$7:$CE$463,$A5)</f>
        <v>2</v>
      </c>
      <c r="J5" s="102">
        <f t="shared" si="1"/>
        <v>77847205</v>
      </c>
      <c r="K5" s="102">
        <f t="shared" si="1"/>
        <v>8</v>
      </c>
    </row>
    <row r="6" spans="1:16" x14ac:dyDescent="0.35">
      <c r="A6" s="25" t="str">
        <f t="shared" si="0"/>
        <v>MEKONG SUBLABOR</v>
      </c>
      <c r="B6" s="26" t="s">
        <v>151</v>
      </c>
      <c r="C6" s="27"/>
      <c r="D6" s="28">
        <f>SUM(D3:D5)</f>
        <v>91448841</v>
      </c>
      <c r="E6" s="28">
        <f t="shared" ref="E6:K6" si="2">SUM(E3:E5)</f>
        <v>7</v>
      </c>
      <c r="F6" s="28">
        <f t="shared" si="2"/>
        <v>0</v>
      </c>
      <c r="G6" s="28">
        <f t="shared" si="2"/>
        <v>0</v>
      </c>
      <c r="H6" s="28">
        <f t="shared" si="2"/>
        <v>20099754</v>
      </c>
      <c r="I6" s="28">
        <f t="shared" si="2"/>
        <v>3</v>
      </c>
      <c r="J6" s="28">
        <f t="shared" si="2"/>
        <v>111548595</v>
      </c>
      <c r="K6" s="28">
        <f t="shared" si="2"/>
        <v>10</v>
      </c>
    </row>
    <row r="7" spans="1:16" x14ac:dyDescent="0.35">
      <c r="A7" s="25" t="str">
        <f t="shared" si="0"/>
        <v>MEKONG SUBLABOR</v>
      </c>
      <c r="B7" s="21" t="s">
        <v>65</v>
      </c>
      <c r="C7" s="56" t="s">
        <v>60</v>
      </c>
      <c r="D7" s="22">
        <f>SUMIFS('06-2026'!$CB$7:$CB$463,'06-2026'!$C$7:$C$463,$B7,'06-2026'!$A$7:$A$463,"Out",'06-2026'!$I$7:$I$463,$C7,'06-2026'!$CE$7:$CE$463,$A7)</f>
        <v>0</v>
      </c>
      <c r="E7" s="22">
        <f>COUNTIFS('06-2026'!$C$7:$C$463,$B7,'06-2026'!$A$7:$A$463,"Out",'06-2026'!$I$7:$I$463,$C7,'06-2026'!$CE$7:$CE$463,$A7)</f>
        <v>0</v>
      </c>
      <c r="F7" s="23">
        <f>SUMIFS('06-2026'!$CB$7:$CB$463,'06-2026'!$C$7:$C$463,$B7,'06-2026'!$A$7:$A$463,"Out-New",'06-2026'!$I$7:$I$463,$C7,'06-2026'!$CE$7:$CE$463,$A7)</f>
        <v>0</v>
      </c>
      <c r="G7" s="23">
        <f>COUNTIFS('06-2026'!$C$7:$C$463,$B7,'06-2026'!$A$7:$A$463,"Out-New",'06-2026'!$I$7:$I$463,$C7,'06-2026'!$CE$7:$CE$463,$A7)</f>
        <v>0</v>
      </c>
      <c r="H7" s="24">
        <f>SUMIFS('06-2026'!$CB$7:$CB$463,'06-2026'!$C$7:$C$463,$B7,'06-2026'!$A$7:$A$463,"Termination",'06-2026'!$I$7:$I$463,$C7,'06-2026'!$CE$7:$CE$463,$A7)</f>
        <v>0</v>
      </c>
      <c r="I7" s="24">
        <f>COUNTIFS('06-2026'!$C$7:$C$463,$B7,'06-2026'!$A$7:$A$463,"Termination",'06-2026'!$I$7:$I$463,$C7,'06-2026'!$CE$7:$CE$463,$A7)</f>
        <v>0</v>
      </c>
      <c r="J7" s="102">
        <f t="shared" ref="J7:K9" si="3">SUM(D7,F7,H7)</f>
        <v>0</v>
      </c>
      <c r="K7" s="102">
        <f t="shared" si="3"/>
        <v>0</v>
      </c>
    </row>
    <row r="8" spans="1:16" x14ac:dyDescent="0.35">
      <c r="A8" s="25" t="str">
        <f t="shared" si="0"/>
        <v>MEKONG SUBLABOR</v>
      </c>
      <c r="B8" s="25" t="str">
        <f t="shared" si="0"/>
        <v>ME</v>
      </c>
      <c r="C8" s="17" t="s">
        <v>63</v>
      </c>
      <c r="D8" s="22">
        <f>SUMIFS('06-2026'!$CB$7:$CB$463,'06-2026'!$C$7:$C$463,$B8,'06-2026'!$A$7:$A$463,"Out",'06-2026'!$I$7:$I$463,$C8,'06-2026'!$CE$7:$CE$463,$A8)</f>
        <v>0</v>
      </c>
      <c r="E8" s="22">
        <f>COUNTIFS('06-2026'!$C$7:$C$463,$B8,'06-2026'!$A$7:$A$463,"Out",'06-2026'!$I$7:$I$463,$C8,'06-2026'!$CE$7:$CE$463,$A8)</f>
        <v>0</v>
      </c>
      <c r="F8" s="23">
        <f>SUMIFS('06-2026'!$CB$7:$CB$463,'06-2026'!$C$7:$C$463,$B8,'06-2026'!$A$7:$A$463,"Out-New",'06-2026'!$I$7:$I$463,$C8,'06-2026'!$CE$7:$CE$463,$A8)</f>
        <v>0</v>
      </c>
      <c r="G8" s="23">
        <f>COUNTIFS('06-2026'!$C$7:$C$463,$B8,'06-2026'!$A$7:$A$463,"Out-New",'06-2026'!$I$7:$I$463,$C8,'06-2026'!$CE$7:$CE$463,$A8)</f>
        <v>0</v>
      </c>
      <c r="H8" s="24">
        <f>SUMIFS('06-2026'!$CB$7:$CB$463,'06-2026'!$C$7:$C$463,$B8,'06-2026'!$A$7:$A$463,"Termination",'06-2026'!$I$7:$I$463,$C8,'06-2026'!$CE$7:$CE$463,$A8)</f>
        <v>0</v>
      </c>
      <c r="I8" s="24">
        <f>COUNTIFS('06-2026'!$C$7:$C$463,$B8,'06-2026'!$A$7:$A$463,"Termination",'06-2026'!$I$7:$I$463,$C8,'06-2026'!$CE$7:$CE$463,$A8)</f>
        <v>0</v>
      </c>
      <c r="J8" s="102">
        <f t="shared" si="3"/>
        <v>0</v>
      </c>
      <c r="K8" s="102">
        <f t="shared" si="3"/>
        <v>0</v>
      </c>
    </row>
    <row r="9" spans="1:16" x14ac:dyDescent="0.35">
      <c r="A9" s="25" t="str">
        <f t="shared" ref="A9" si="4">A8</f>
        <v>MEKONG SUBLABOR</v>
      </c>
      <c r="B9" s="25" t="str">
        <f t="shared" si="0"/>
        <v>ME</v>
      </c>
      <c r="C9" s="56" t="s">
        <v>66</v>
      </c>
      <c r="D9" s="22">
        <f>SUMIFS('06-2026'!$CB$7:$CB$463,'06-2026'!$C$7:$C$463,$B9,'06-2026'!$A$7:$A$463,"Out",'06-2026'!$I$7:$I$463,$C9,'06-2026'!$CE$7:$CE$463,$A9)</f>
        <v>0</v>
      </c>
      <c r="E9" s="22">
        <f>COUNTIFS('06-2026'!$C$7:$C$463,$B9,'06-2026'!$A$7:$A$463,"Out",'06-2026'!$I$7:$I$463,$C9,'06-2026'!$CE$7:$CE$463,$A9)</f>
        <v>0</v>
      </c>
      <c r="F9" s="23">
        <f>SUMIFS('06-2026'!$CB$7:$CB$463,'06-2026'!$C$7:$C$463,$B9,'06-2026'!$A$7:$A$463,"Out-New",'06-2026'!$I$7:$I$463,$C9,'06-2026'!$CE$7:$CE$463,$A9)</f>
        <v>0</v>
      </c>
      <c r="G9" s="23">
        <f>COUNTIFS('06-2026'!$C$7:$C$463,$B9,'06-2026'!$A$7:$A$463,"Out-New",'06-2026'!$I$7:$I$463,$C9,'06-2026'!$CE$7:$CE$463,$A9)</f>
        <v>0</v>
      </c>
      <c r="H9" s="24">
        <f>SUMIFS('06-2026'!$CB$7:$CB$463,'06-2026'!$C$7:$C$463,$B9,'06-2026'!$A$7:$A$463,"Termination",'06-2026'!$I$7:$I$463,$C9,'06-2026'!$CE$7:$CE$463,$A9)</f>
        <v>0</v>
      </c>
      <c r="I9" s="24">
        <f>COUNTIFS('06-2026'!$C$7:$C$463,$B9,'06-2026'!$A$7:$A$463,"Termination",'06-2026'!$I$7:$I$463,$C9,'06-2026'!$CE$7:$CE$463,$A9)</f>
        <v>0</v>
      </c>
      <c r="J9" s="102">
        <f t="shared" si="3"/>
        <v>0</v>
      </c>
      <c r="K9" s="102">
        <f t="shared" si="3"/>
        <v>0</v>
      </c>
    </row>
    <row r="10" spans="1:16" x14ac:dyDescent="0.35">
      <c r="A10" s="25" t="str">
        <f t="shared" ref="A10" si="5">A9</f>
        <v>MEKONG SUBLABOR</v>
      </c>
      <c r="B10" s="26" t="s">
        <v>152</v>
      </c>
      <c r="C10" s="27"/>
      <c r="D10" s="28">
        <f>SUM(D7:D9)</f>
        <v>0</v>
      </c>
      <c r="E10" s="28">
        <f t="shared" ref="E10:K10" si="6">SUM(E7:E9)</f>
        <v>0</v>
      </c>
      <c r="F10" s="28">
        <f t="shared" si="6"/>
        <v>0</v>
      </c>
      <c r="G10" s="28">
        <f t="shared" si="6"/>
        <v>0</v>
      </c>
      <c r="H10" s="28">
        <f t="shared" si="6"/>
        <v>0</v>
      </c>
      <c r="I10" s="28">
        <f t="shared" si="6"/>
        <v>0</v>
      </c>
      <c r="J10" s="28">
        <f t="shared" si="6"/>
        <v>0</v>
      </c>
      <c r="K10" s="28">
        <f t="shared" si="6"/>
        <v>0</v>
      </c>
      <c r="P10" s="57"/>
    </row>
    <row r="11" spans="1:16" x14ac:dyDescent="0.35">
      <c r="A11" s="25" t="str">
        <f t="shared" ref="A11" si="7">A10</f>
        <v>MEKONG SUBLABOR</v>
      </c>
      <c r="B11" s="29" t="s">
        <v>229</v>
      </c>
      <c r="C11" s="17" t="s">
        <v>230</v>
      </c>
      <c r="D11" s="22">
        <f>SUMIFS('06-2026'!$CB$7:$CB$463,'06-2026'!$C$7:$C$463,$B11,'06-2026'!$A$7:$A$463,"Out",'06-2026'!$I$7:$I$463,$C11,'06-2026'!$CE$7:$CE$463,$A11)</f>
        <v>13858560</v>
      </c>
      <c r="E11" s="22">
        <f>COUNTIFS('06-2026'!$C$7:$C$463,$B11,'06-2026'!$A$7:$A$463,"Out",'06-2026'!$I$7:$I$463,$C11,'06-2026'!$CE$7:$CE$463,$A11)</f>
        <v>1</v>
      </c>
      <c r="F11" s="23">
        <f>SUMIFS('06-2026'!$CB$7:$CB$463,'06-2026'!$C$7:$C$463,$B11,'06-2026'!$A$7:$A$463,"Out-New",'06-2026'!$I$7:$I$463,$C11,'06-2026'!$CE$7:$CE$463,$A11)</f>
        <v>0</v>
      </c>
      <c r="G11" s="23">
        <f>COUNTIFS('06-2026'!$C$7:$C$463,$B11,'06-2026'!$A$7:$A$463,"Out-New",'06-2026'!$I$7:$I$463,$C11,'06-2026'!$CE$7:$CE$463,$A11)</f>
        <v>0</v>
      </c>
      <c r="H11" s="24">
        <f>SUMIFS('06-2026'!$CB$7:$CB$463,'06-2026'!$C$7:$C$463,$B11,'06-2026'!$A$7:$A$463,"Termination",'06-2026'!$I$7:$I$463,$C11,'06-2026'!$CE$7:$CE$463,$A11)</f>
        <v>0</v>
      </c>
      <c r="I11" s="24">
        <f>COUNTIFS('06-2026'!$C$7:$C$463,$B11,'06-2026'!$A$7:$A$463,"Termination",'06-2026'!$I$7:$I$463,$C11,'06-2026'!$CE$7:$CE$463,$A11)</f>
        <v>0</v>
      </c>
      <c r="J11" s="102">
        <f>SUM(D11,F11,H11)</f>
        <v>13858560</v>
      </c>
      <c r="K11" s="102">
        <f>SUM(E11,G11,I11)</f>
        <v>1</v>
      </c>
    </row>
    <row r="12" spans="1:16" x14ac:dyDescent="0.35">
      <c r="A12" s="25" t="str">
        <f t="shared" ref="A12" si="8">A11</f>
        <v>MEKONG SUBLABOR</v>
      </c>
      <c r="B12" s="26" t="s">
        <v>234</v>
      </c>
      <c r="C12" s="27"/>
      <c r="D12" s="28">
        <f>D11</f>
        <v>13858560</v>
      </c>
      <c r="E12" s="28">
        <f t="shared" ref="E12:K12" si="9">E11</f>
        <v>1</v>
      </c>
      <c r="F12" s="28">
        <f t="shared" si="9"/>
        <v>0</v>
      </c>
      <c r="G12" s="28">
        <f t="shared" si="9"/>
        <v>0</v>
      </c>
      <c r="H12" s="28">
        <f t="shared" si="9"/>
        <v>0</v>
      </c>
      <c r="I12" s="28">
        <f t="shared" si="9"/>
        <v>0</v>
      </c>
      <c r="J12" s="28">
        <f t="shared" si="9"/>
        <v>13858560</v>
      </c>
      <c r="K12" s="28">
        <f t="shared" si="9"/>
        <v>1</v>
      </c>
    </row>
    <row r="13" spans="1:16" x14ac:dyDescent="0.35">
      <c r="A13" s="25" t="str">
        <f t="shared" ref="A13:A14" si="10">A12</f>
        <v>MEKONG SUBLABOR</v>
      </c>
      <c r="B13" s="29" t="s">
        <v>227</v>
      </c>
      <c r="C13" s="17" t="s">
        <v>228</v>
      </c>
      <c r="D13" s="22">
        <f>SUMIFS('06-2026'!$CB$7:$CB$463,'06-2026'!$C$7:$C$463,$B13,'06-2026'!$A$7:$A$463,"Out",'06-2026'!$I$7:$I$463,$C13,'06-2026'!$CE$7:$CE$463,$A13)</f>
        <v>0</v>
      </c>
      <c r="E13" s="22">
        <f>COUNTIFS('06-2026'!$C$7:$C$463,$B13,'06-2026'!$A$7:$A$463,"Out",'06-2026'!$I$7:$I$463,$C13,'06-2026'!$CE$7:$CE$463,$A13)</f>
        <v>0</v>
      </c>
      <c r="F13" s="23">
        <f>SUMIFS('06-2026'!$CB$7:$CB$463,'06-2026'!$C$7:$C$463,$B13,'06-2026'!$A$7:$A$463,"Out-New",'06-2026'!$I$7:$I$463,$C13,'06-2026'!$CE$7:$CE$463,$A13)</f>
        <v>0</v>
      </c>
      <c r="G13" s="23">
        <f>COUNTIFS('06-2026'!$C$7:$C$463,$B13,'06-2026'!$A$7:$A$463,"Out-New",'06-2026'!$I$7:$I$463,$C13,'06-2026'!$CE$7:$CE$463,$A13)</f>
        <v>0</v>
      </c>
      <c r="H13" s="24">
        <f>SUMIFS('06-2026'!$CB$7:$CB$463,'06-2026'!$C$7:$C$463,$B13,'06-2026'!$A$7:$A$463,"Termination",'06-2026'!$I$7:$I$463,$C13,'06-2026'!$CE$7:$CE$463,$A13)</f>
        <v>0</v>
      </c>
      <c r="I13" s="24">
        <f>COUNTIFS('06-2026'!$C$7:$C$463,$B13,'06-2026'!$A$7:$A$463,"Termination",'06-2026'!$I$7:$I$463,$C13,'06-2026'!$CE$7:$CE$463,$A13)</f>
        <v>0</v>
      </c>
      <c r="J13" s="102">
        <f>SUM(D13,F13,H13)</f>
        <v>0</v>
      </c>
      <c r="K13" s="102">
        <f>SUM(E13,G13,I13)</f>
        <v>0</v>
      </c>
    </row>
    <row r="14" spans="1:16" s="221" customFormat="1" x14ac:dyDescent="0.35">
      <c r="A14" s="25" t="str">
        <f t="shared" si="10"/>
        <v>MEKONG SUBLABOR</v>
      </c>
      <c r="B14" s="29" t="s">
        <v>227</v>
      </c>
      <c r="C14" s="17" t="s">
        <v>937</v>
      </c>
      <c r="D14" s="22">
        <f>SUMIFS('06-2026'!$CB$7:$CB$463,'06-2026'!$C$7:$C$463,$B14,'06-2026'!$A$7:$A$463,"Out",'06-2026'!$I$7:$I$463,$C14,'06-2026'!$CE$7:$CE$463,$A14)</f>
        <v>0</v>
      </c>
      <c r="E14" s="22">
        <f>COUNTIFS('06-2026'!$C$7:$C$463,$B14,'06-2026'!$A$7:$A$463,"Out",'06-2026'!$I$7:$I$463,$C14,'06-2026'!$CE$7:$CE$463,$A14)</f>
        <v>0</v>
      </c>
      <c r="F14" s="23">
        <f>SUMIFS('06-2026'!$CB$7:$CB$463,'06-2026'!$C$7:$C$463,$B14,'06-2026'!$A$7:$A$463,"Out-New",'06-2026'!$I$7:$I$463,$C14,'06-2026'!$CE$7:$CE$463,$A14)</f>
        <v>0</v>
      </c>
      <c r="G14" s="23">
        <f>COUNTIFS('06-2026'!$C$7:$C$463,$B14,'06-2026'!$A$7:$A$463,"Out-New",'06-2026'!$I$7:$I$463,$C14,'06-2026'!$CE$7:$CE$463,$A14)</f>
        <v>0</v>
      </c>
      <c r="H14" s="24">
        <f>SUMIFS('06-2026'!$CB$7:$CB$463,'06-2026'!$C$7:$C$463,$B14,'06-2026'!$A$7:$A$463,"Termination",'06-2026'!$I$7:$I$463,$C14,'06-2026'!$CE$7:$CE$463,$A14)</f>
        <v>0</v>
      </c>
      <c r="I14" s="24">
        <f>COUNTIFS('06-2026'!$C$7:$C$463,$B14,'06-2026'!$A$7:$A$463,"Termination",'06-2026'!$I$7:$I$463,$C14,'06-2026'!$CE$7:$CE$463,$A14)</f>
        <v>0</v>
      </c>
      <c r="J14" s="102">
        <f>SUM(D14,F14,H14)</f>
        <v>0</v>
      </c>
      <c r="K14" s="102">
        <f>SUM(E14,G14,I14)</f>
        <v>0</v>
      </c>
    </row>
    <row r="15" spans="1:16" x14ac:dyDescent="0.35">
      <c r="A15" s="25" t="str">
        <f t="shared" ref="A15" si="11">A13</f>
        <v>MEKONG SUBLABOR</v>
      </c>
      <c r="B15" s="26" t="s">
        <v>235</v>
      </c>
      <c r="C15" s="27"/>
      <c r="D15" s="28">
        <f>SUM(D13:D14)</f>
        <v>0</v>
      </c>
      <c r="E15" s="28">
        <f t="shared" ref="E15:K15" si="12">SUM(E13:E14)</f>
        <v>0</v>
      </c>
      <c r="F15" s="28">
        <f t="shared" si="12"/>
        <v>0</v>
      </c>
      <c r="G15" s="28">
        <f t="shared" si="12"/>
        <v>0</v>
      </c>
      <c r="H15" s="28">
        <f t="shared" si="12"/>
        <v>0</v>
      </c>
      <c r="I15" s="28">
        <f t="shared" si="12"/>
        <v>0</v>
      </c>
      <c r="J15" s="28">
        <f t="shared" si="12"/>
        <v>0</v>
      </c>
      <c r="K15" s="28">
        <f t="shared" si="12"/>
        <v>0</v>
      </c>
    </row>
    <row r="16" spans="1:16" x14ac:dyDescent="0.35">
      <c r="A16" s="25" t="str">
        <f t="shared" ref="A16" si="13">A15</f>
        <v>MEKONG SUBLABOR</v>
      </c>
      <c r="B16" s="21" t="s">
        <v>56</v>
      </c>
      <c r="C16" s="56" t="s">
        <v>57</v>
      </c>
      <c r="D16" s="22">
        <f>SUMIFS('06-2026'!$CB$7:$CB$463,'06-2026'!$C$7:$C$463,$B16,'06-2026'!$A$7:$A$463,"Out",'06-2026'!$I$7:$I$463,$C16,'06-2026'!$CE$7:$CE$463,$A16)</f>
        <v>553805311.30130005</v>
      </c>
      <c r="E16" s="22">
        <f>COUNTIFS('06-2026'!$C$7:$C$463,$B16,'06-2026'!$A$7:$A$463,"Out",'06-2026'!$I$7:$I$463,$C16,'06-2026'!$CE$7:$CE$463,$A16)</f>
        <v>35</v>
      </c>
      <c r="F16" s="23">
        <f>SUMIFS('06-2026'!$CB$7:$CB$463,'06-2026'!$C$7:$C$463,$B16,'06-2026'!$A$7:$A$463,"Out-New",'06-2026'!$I$7:$I$463,$C16,'06-2026'!$CE$7:$CE$463,$A16)</f>
        <v>0</v>
      </c>
      <c r="G16" s="23">
        <f>COUNTIFS('06-2026'!$C$7:$C$463,$B16,'06-2026'!$A$7:$A$463,"Out-New",'06-2026'!$I$7:$I$463,$C16,'06-2026'!$CE$7:$CE$463,$A16)</f>
        <v>0</v>
      </c>
      <c r="H16" s="24">
        <f>SUMIFS('06-2026'!$CB$7:$CB$463,'06-2026'!$C$7:$C$463,$B16,'06-2026'!$A$7:$A$463,"Termination",'06-2026'!$I$7:$I$463,$C16,'06-2026'!$CE$7:$CE$463,$A16)</f>
        <v>37394117</v>
      </c>
      <c r="I16" s="24">
        <f>COUNTIFS('06-2026'!$C$7:$C$463,$B16,'06-2026'!$A$7:$A$463,"Termination",'06-2026'!$I$7:$I$463,$C16,'06-2026'!$CE$7:$CE$463,$A16)</f>
        <v>4</v>
      </c>
      <c r="J16" s="102">
        <f t="shared" ref="J16:K24" si="14">SUM(D16,F16,H16)</f>
        <v>591199428.30130005</v>
      </c>
      <c r="K16" s="102">
        <f t="shared" si="14"/>
        <v>39</v>
      </c>
      <c r="P16" s="57"/>
    </row>
    <row r="17" spans="1:17" x14ac:dyDescent="0.35">
      <c r="A17" s="25" t="str">
        <f t="shared" ref="A17" si="15">A16</f>
        <v>MEKONG SUBLABOR</v>
      </c>
      <c r="B17" s="25" t="str">
        <f t="shared" si="0"/>
        <v>PD</v>
      </c>
      <c r="C17" s="56" t="s">
        <v>60</v>
      </c>
      <c r="D17" s="22">
        <f>SUMIFS('06-2026'!$CB$7:$CB$463,'06-2026'!$C$7:$C$463,$B17,'06-2026'!$A$7:$A$463,"Out",'06-2026'!$I$7:$I$463,$C17,'06-2026'!$CE$7:$CE$463,$A17)</f>
        <v>15256364</v>
      </c>
      <c r="E17" s="22">
        <f>COUNTIFS('06-2026'!$C$7:$C$463,$B17,'06-2026'!$A$7:$A$463,"Out",'06-2026'!$I$7:$I$463,$C17,'06-2026'!$CE$7:$CE$463,$A17)</f>
        <v>1</v>
      </c>
      <c r="F17" s="23">
        <f>SUMIFS('06-2026'!$CB$7:$CB$463,'06-2026'!$C$7:$C$463,$B17,'06-2026'!$A$7:$A$463,"Out-New",'06-2026'!$I$7:$I$463,$C17,'06-2026'!$CE$7:$CE$463,$A17)</f>
        <v>0</v>
      </c>
      <c r="G17" s="23">
        <f>COUNTIFS('06-2026'!$C$7:$C$463,$B17,'06-2026'!$A$7:$A$463,"Out-New",'06-2026'!$I$7:$I$463,$C17,'06-2026'!$CE$7:$CE$463,$A17)</f>
        <v>0</v>
      </c>
      <c r="H17" s="24">
        <f>SUMIFS('06-2026'!$CB$7:$CB$463,'06-2026'!$C$7:$C$463,$B17,'06-2026'!$A$7:$A$463,"Termination",'06-2026'!$I$7:$I$463,$C17,'06-2026'!$CE$7:$CE$463,$A17)</f>
        <v>12198197</v>
      </c>
      <c r="I17" s="24">
        <f>COUNTIFS('06-2026'!$C$7:$C$463,$B17,'06-2026'!$A$7:$A$463,"Termination",'06-2026'!$I$7:$I$463,$C17,'06-2026'!$CE$7:$CE$463,$A17)</f>
        <v>1</v>
      </c>
      <c r="J17" s="102">
        <f t="shared" si="14"/>
        <v>27454561</v>
      </c>
      <c r="K17" s="102">
        <f t="shared" si="14"/>
        <v>2</v>
      </c>
    </row>
    <row r="18" spans="1:17" x14ac:dyDescent="0.35">
      <c r="A18" s="25" t="str">
        <f t="shared" ref="A18" si="16">A17</f>
        <v>MEKONG SUBLABOR</v>
      </c>
      <c r="B18" s="25" t="str">
        <f t="shared" si="0"/>
        <v>PD</v>
      </c>
      <c r="C18" s="56" t="s">
        <v>59</v>
      </c>
      <c r="D18" s="22">
        <f>SUMIFS('06-2026'!$CB$7:$CB$463,'06-2026'!$C$7:$C$463,$B18,'06-2026'!$A$7:$A$463,"Out",'06-2026'!$I$7:$I$463,$C18,'06-2026'!$CE$7:$CE$463,$A18)</f>
        <v>433580093</v>
      </c>
      <c r="E18" s="22">
        <f>COUNTIFS('06-2026'!$C$7:$C$463,$B18,'06-2026'!$A$7:$A$463,"Out",'06-2026'!$I$7:$I$463,$C18,'06-2026'!$CE$7:$CE$463,$A18)</f>
        <v>32</v>
      </c>
      <c r="F18" s="23">
        <f>SUMIFS('06-2026'!$CB$7:$CB$463,'06-2026'!$C$7:$C$463,$B18,'06-2026'!$A$7:$A$463,"Out-New",'06-2026'!$I$7:$I$463,$C18,'06-2026'!$CE$7:$CE$463,$A18)</f>
        <v>0</v>
      </c>
      <c r="G18" s="23">
        <f>COUNTIFS('06-2026'!$C$7:$C$463,$B18,'06-2026'!$A$7:$A$463,"Out-New",'06-2026'!$I$7:$I$463,$C18,'06-2026'!$CE$7:$CE$463,$A18)</f>
        <v>0</v>
      </c>
      <c r="H18" s="24">
        <f>SUMIFS('06-2026'!$CB$7:$CB$463,'06-2026'!$C$7:$C$463,$B18,'06-2026'!$A$7:$A$463,"Termination",'06-2026'!$I$7:$I$463,$C18,'06-2026'!$CE$7:$CE$463,$A18)</f>
        <v>13746673</v>
      </c>
      <c r="I18" s="24">
        <f>COUNTIFS('06-2026'!$C$7:$C$463,$B18,'06-2026'!$A$7:$A$463,"Termination",'06-2026'!$I$7:$I$463,$C18,'06-2026'!$CE$7:$CE$463,$A18)</f>
        <v>2</v>
      </c>
      <c r="J18" s="102">
        <f t="shared" si="14"/>
        <v>447326766</v>
      </c>
      <c r="K18" s="102">
        <f t="shared" si="14"/>
        <v>34</v>
      </c>
    </row>
    <row r="19" spans="1:17" x14ac:dyDescent="0.35">
      <c r="A19" s="25" t="str">
        <f t="shared" ref="A19" si="17">A18</f>
        <v>MEKONG SUBLABOR</v>
      </c>
      <c r="B19" s="25" t="str">
        <f t="shared" si="0"/>
        <v>PD</v>
      </c>
      <c r="C19" s="56" t="s">
        <v>64</v>
      </c>
      <c r="D19" s="22">
        <f>SUMIFS('06-2026'!$CB$7:$CB$463,'06-2026'!$C$7:$C$463,$B19,'06-2026'!$A$7:$A$463,"Out",'06-2026'!$I$7:$I$463,$C19,'06-2026'!$CE$7:$CE$463,$A19)</f>
        <v>0</v>
      </c>
      <c r="E19" s="22">
        <f>COUNTIFS('06-2026'!$C$7:$C$463,$B19,'06-2026'!$A$7:$A$463,"Out",'06-2026'!$I$7:$I$463,$C19,'06-2026'!$CE$7:$CE$463,$A19)</f>
        <v>0</v>
      </c>
      <c r="F19" s="23">
        <f>SUMIFS('06-2026'!$CB$7:$CB$463,'06-2026'!$C$7:$C$463,$B19,'06-2026'!$A$7:$A$463,"Out-New",'06-2026'!$I$7:$I$463,$C19,'06-2026'!$CE$7:$CE$463,$A19)</f>
        <v>0</v>
      </c>
      <c r="G19" s="23">
        <f>COUNTIFS('06-2026'!$C$7:$C$463,$B19,'06-2026'!$A$7:$A$463,"Out-New",'06-2026'!$I$7:$I$463,$C19,'06-2026'!$CE$7:$CE$463,$A19)</f>
        <v>0</v>
      </c>
      <c r="H19" s="24">
        <f>SUMIFS('06-2026'!$CB$7:$CB$463,'06-2026'!$C$7:$C$463,$B19,'06-2026'!$A$7:$A$463,"Termination",'06-2026'!$I$7:$I$463,$C19,'06-2026'!$CE$7:$CE$463,$A19)</f>
        <v>0</v>
      </c>
      <c r="I19" s="24">
        <f>COUNTIFS('06-2026'!$C$7:$C$463,$B19,'06-2026'!$A$7:$A$463,"Termination",'06-2026'!$I$7:$I$463,$C19,'06-2026'!$CE$7:$CE$463,$A19)</f>
        <v>0</v>
      </c>
      <c r="J19" s="102">
        <f t="shared" si="14"/>
        <v>0</v>
      </c>
      <c r="K19" s="102">
        <f t="shared" si="14"/>
        <v>0</v>
      </c>
    </row>
    <row r="20" spans="1:17" x14ac:dyDescent="0.35">
      <c r="A20" s="25" t="str">
        <f t="shared" ref="A20" si="18">A19</f>
        <v>MEKONG SUBLABOR</v>
      </c>
      <c r="B20" s="25" t="str">
        <f t="shared" si="0"/>
        <v>PD</v>
      </c>
      <c r="C20" s="56" t="s">
        <v>67</v>
      </c>
      <c r="D20" s="22">
        <f>SUMIFS('06-2026'!$CB$7:$CB$463,'06-2026'!$C$7:$C$463,$B20,'06-2026'!$A$7:$A$463,"Out",'06-2026'!$I$7:$I$463,$C20,'06-2026'!$CE$7:$CE$463,$A20)</f>
        <v>17725900</v>
      </c>
      <c r="E20" s="22">
        <f>COUNTIFS('06-2026'!$C$7:$C$463,$B20,'06-2026'!$A$7:$A$463,"Out",'06-2026'!$I$7:$I$463,$C20,'06-2026'!$CE$7:$CE$463,$A20)</f>
        <v>1</v>
      </c>
      <c r="F20" s="23">
        <f>SUMIFS('06-2026'!$CB$7:$CB$463,'06-2026'!$C$7:$C$463,$B20,'06-2026'!$A$7:$A$463,"Out-New",'06-2026'!$I$7:$I$463,$C20,'06-2026'!$CE$7:$CE$463,$A20)</f>
        <v>0</v>
      </c>
      <c r="G20" s="23">
        <f>COUNTIFS('06-2026'!$C$7:$C$463,$B20,'06-2026'!$A$7:$A$463,"Out-New",'06-2026'!$I$7:$I$463,$C20,'06-2026'!$CE$7:$CE$463,$A20)</f>
        <v>0</v>
      </c>
      <c r="H20" s="24">
        <f>SUMIFS('06-2026'!$CB$7:$CB$463,'06-2026'!$C$7:$C$463,$B20,'06-2026'!$A$7:$A$463,"Termination",'06-2026'!$I$7:$I$463,$C20,'06-2026'!$CE$7:$CE$463,$A20)</f>
        <v>0</v>
      </c>
      <c r="I20" s="24">
        <f>COUNTIFS('06-2026'!$C$7:$C$463,$B20,'06-2026'!$A$7:$A$463,"Termination",'06-2026'!$I$7:$I$463,$C20,'06-2026'!$CE$7:$CE$463,$A20)</f>
        <v>0</v>
      </c>
      <c r="J20" s="102">
        <f t="shared" si="14"/>
        <v>17725900</v>
      </c>
      <c r="K20" s="102">
        <f t="shared" si="14"/>
        <v>1</v>
      </c>
    </row>
    <row r="21" spans="1:17" s="200" customFormat="1" x14ac:dyDescent="0.35">
      <c r="A21" s="25" t="str">
        <f t="shared" ref="A21:A23" si="19">A19</f>
        <v>MEKONG SUBLABOR</v>
      </c>
      <c r="B21" s="25" t="str">
        <f>B19</f>
        <v>PD</v>
      </c>
      <c r="C21" s="200" t="s">
        <v>63</v>
      </c>
      <c r="D21" s="22">
        <f>SUMIFS('06-2026'!$CB$7:$CB$463,'06-2026'!$C$7:$C$463,$B21,'06-2026'!$A$7:$A$463,"Out",'06-2026'!$I$7:$I$463,$C21,'06-2026'!$CE$7:$CE$463,$A21)</f>
        <v>160157545</v>
      </c>
      <c r="E21" s="22">
        <f>COUNTIFS('06-2026'!$C$7:$C$463,$B21,'06-2026'!$A$7:$A$463,"Out",'06-2026'!$I$7:$I$463,$C21,'06-2026'!$CE$7:$CE$463,$A21)</f>
        <v>14</v>
      </c>
      <c r="F21" s="23">
        <f>SUMIFS('06-2026'!$CB$7:$CB$463,'06-2026'!$C$7:$C$463,$B21,'06-2026'!$A$7:$A$463,"Out-New",'06-2026'!$I$7:$I$463,$C21,'06-2026'!$CE$7:$CE$463,$A21)</f>
        <v>0</v>
      </c>
      <c r="G21" s="23">
        <f>COUNTIFS('06-2026'!$C$7:$C$463,$B21,'06-2026'!$A$7:$A$463,"Out-New",'06-2026'!$I$7:$I$463,$C21,'06-2026'!$CE$7:$CE$463,$A21)</f>
        <v>0</v>
      </c>
      <c r="H21" s="24">
        <f>SUMIFS('06-2026'!$CB$7:$CB$463,'06-2026'!$C$7:$C$463,$B21,'06-2026'!$A$7:$A$463,"Termination",'06-2026'!$I$7:$I$463,$C21,'06-2026'!$CE$7:$CE$463,$A21)</f>
        <v>17986669</v>
      </c>
      <c r="I21" s="24">
        <f>COUNTIFS('06-2026'!$C$7:$C$463,$B21,'06-2026'!$A$7:$A$463,"Termination",'06-2026'!$I$7:$I$463,$C21,'06-2026'!$CE$7:$CE$463,$A21)</f>
        <v>2</v>
      </c>
      <c r="J21" s="102">
        <f t="shared" ref="J21" si="20">SUM(D21,F21,H21)</f>
        <v>178144214</v>
      </c>
      <c r="K21" s="102">
        <f t="shared" ref="K21" si="21">SUM(E21,G21,I21)</f>
        <v>16</v>
      </c>
    </row>
    <row r="22" spans="1:17" s="221" customFormat="1" x14ac:dyDescent="0.35">
      <c r="A22" s="25" t="str">
        <f t="shared" si="19"/>
        <v>MEKONG SUBLABOR</v>
      </c>
      <c r="B22" s="25" t="str">
        <f>B20</f>
        <v>PD</v>
      </c>
      <c r="C22" s="221" t="s">
        <v>938</v>
      </c>
      <c r="D22" s="22">
        <f>SUMIFS('06-2026'!$CB$7:$CB$463,'06-2026'!$C$7:$C$463,$B22,'06-2026'!$A$7:$A$463,"Out",'06-2026'!$I$7:$I$463,$C22,'06-2026'!$CE$7:$CE$463,$A22)</f>
        <v>0</v>
      </c>
      <c r="E22" s="22">
        <f>COUNTIFS('06-2026'!$C$7:$C$463,$B22,'06-2026'!$A$7:$A$463,"Out",'06-2026'!$I$7:$I$463,$C22,'06-2026'!$CE$7:$CE$463,$A22)</f>
        <v>0</v>
      </c>
      <c r="F22" s="23">
        <f>SUMIFS('06-2026'!$CB$7:$CB$463,'06-2026'!$C$7:$C$463,$B22,'06-2026'!$A$7:$A$463,"Out-New",'06-2026'!$I$7:$I$463,$C22,'06-2026'!$CE$7:$CE$463,$A22)</f>
        <v>0</v>
      </c>
      <c r="G22" s="23">
        <f>COUNTIFS('06-2026'!$C$7:$C$463,$B22,'06-2026'!$A$7:$A$463,"Out-New",'06-2026'!$I$7:$I$463,$C22,'06-2026'!$CE$7:$CE$463,$A22)</f>
        <v>0</v>
      </c>
      <c r="H22" s="24">
        <f>SUMIFS('06-2026'!$CB$7:$CB$463,'06-2026'!$C$7:$C$463,$B22,'06-2026'!$A$7:$A$463,"Termination",'06-2026'!$I$7:$I$463,$C22,'06-2026'!$CE$7:$CE$463,$A22)</f>
        <v>0</v>
      </c>
      <c r="I22" s="24">
        <f>COUNTIFS('06-2026'!$C$7:$C$463,$B22,'06-2026'!$A$7:$A$463,"Termination",'06-2026'!$I$7:$I$463,$C22,'06-2026'!$CE$7:$CE$463,$A22)</f>
        <v>0</v>
      </c>
      <c r="J22" s="102">
        <f t="shared" ref="J22" si="22">SUM(D22,F22,H22)</f>
        <v>0</v>
      </c>
      <c r="K22" s="102">
        <f t="shared" ref="K22" si="23">SUM(E22,G22,I22)</f>
        <v>0</v>
      </c>
    </row>
    <row r="23" spans="1:17" s="221" customFormat="1" x14ac:dyDescent="0.35">
      <c r="A23" s="25" t="str">
        <f t="shared" si="19"/>
        <v>MEKONG SUBLABOR</v>
      </c>
      <c r="B23" s="25" t="str">
        <f>B21</f>
        <v>PD</v>
      </c>
      <c r="C23" s="221" t="s">
        <v>1037</v>
      </c>
      <c r="D23" s="22">
        <f>SUMIFS('06-2026'!$CB$7:$CB$463,'06-2026'!$C$7:$C$463,$B23,'06-2026'!$A$7:$A$463,"Out",'06-2026'!$I$7:$I$463,$C23,'06-2026'!$CE$7:$CE$463,$A23)</f>
        <v>27026044</v>
      </c>
      <c r="E23" s="22">
        <f>COUNTIFS('06-2026'!$C$7:$C$463,$B23,'06-2026'!$A$7:$A$463,"Out",'06-2026'!$I$7:$I$463,$C23,'06-2026'!$CE$7:$CE$463,$A23)</f>
        <v>2</v>
      </c>
      <c r="F23" s="23">
        <f>SUMIFS('06-2026'!$CB$7:$CB$463,'06-2026'!$C$7:$C$463,$B23,'06-2026'!$A$7:$A$463,"Out-New",'06-2026'!$I$7:$I$463,$C23,'06-2026'!$CE$7:$CE$463,$A23)</f>
        <v>0</v>
      </c>
      <c r="G23" s="23">
        <f>COUNTIFS('06-2026'!$C$7:$C$463,$B23,'06-2026'!$A$7:$A$463,"Out-New",'06-2026'!$I$7:$I$463,$C23,'06-2026'!$CE$7:$CE$463,$A23)</f>
        <v>0</v>
      </c>
      <c r="H23" s="24">
        <f>SUMIFS('06-2026'!$CB$7:$CB$463,'06-2026'!$C$7:$C$463,$B23,'06-2026'!$A$7:$A$463,"Termination",'06-2026'!$I$7:$I$463,$C23,'06-2026'!$CE$7:$CE$463,$A23)</f>
        <v>0</v>
      </c>
      <c r="I23" s="24">
        <f>COUNTIFS('06-2026'!$C$7:$C$463,$B23,'06-2026'!$A$7:$A$463,"Termination",'06-2026'!$I$7:$I$463,$C23,'06-2026'!$CE$7:$CE$463,$A23)</f>
        <v>0</v>
      </c>
      <c r="J23" s="102">
        <f t="shared" ref="J23" si="24">SUM(D23,F23,H23)</f>
        <v>27026044</v>
      </c>
      <c r="K23" s="102">
        <f t="shared" ref="K23" si="25">SUM(E23,G23,I23)</f>
        <v>2</v>
      </c>
    </row>
    <row r="24" spans="1:17" x14ac:dyDescent="0.35">
      <c r="A24" s="25" t="str">
        <f>A20</f>
        <v>MEKONG SUBLABOR</v>
      </c>
      <c r="B24" s="25" t="str">
        <f>B20</f>
        <v>PD</v>
      </c>
      <c r="C24" s="56" t="s">
        <v>240</v>
      </c>
      <c r="D24" s="22">
        <f>SUMIFS('06-2026'!$CB$7:$CB$463,'06-2026'!$C$7:$C$463,$B24,'06-2026'!$A$7:$A$463,"Out",'06-2026'!$I$7:$I$463,$C24,'06-2026'!$CE$7:$CE$463,$A24)</f>
        <v>0</v>
      </c>
      <c r="E24" s="22">
        <f>COUNTIFS('06-2026'!$C$7:$C$463,$B24,'06-2026'!$A$7:$A$463,"Out",'06-2026'!$I$7:$I$463,$C24,'06-2026'!$CE$7:$CE$463,$A24)</f>
        <v>0</v>
      </c>
      <c r="F24" s="23">
        <f>SUMIFS('06-2026'!$CB$7:$CB$463,'06-2026'!$C$7:$C$463,$B24,'06-2026'!$A$7:$A$463,"Out-New",'06-2026'!$I$7:$I$463,$C24,'06-2026'!$CE$7:$CE$463,$A24)</f>
        <v>0</v>
      </c>
      <c r="G24" s="23">
        <f>COUNTIFS('06-2026'!$C$7:$C$463,$B24,'06-2026'!$A$7:$A$463,"Out-New",'06-2026'!$I$7:$I$463,$C24,'06-2026'!$CE$7:$CE$463,$A24)</f>
        <v>0</v>
      </c>
      <c r="H24" s="24">
        <f>SUMIFS('06-2026'!$CB$7:$CB$463,'06-2026'!$C$7:$C$463,$B24,'06-2026'!$A$7:$A$463,"Termination",'06-2026'!$I$7:$I$463,$C24,'06-2026'!$CE$7:$CE$463,$A24)</f>
        <v>0</v>
      </c>
      <c r="I24" s="24">
        <f>COUNTIFS('06-2026'!$C$7:$C$463,$B24,'06-2026'!$A$7:$A$463,"Termination",'06-2026'!$I$7:$I$463,$C24,'06-2026'!$CE$7:$CE$463,$A24)</f>
        <v>0</v>
      </c>
      <c r="J24" s="102">
        <f t="shared" si="14"/>
        <v>0</v>
      </c>
      <c r="K24" s="102">
        <f t="shared" si="14"/>
        <v>0</v>
      </c>
    </row>
    <row r="25" spans="1:17" s="221" customFormat="1" x14ac:dyDescent="0.35">
      <c r="A25" s="25" t="str">
        <f>A21</f>
        <v>MEKONG SUBLABOR</v>
      </c>
      <c r="B25" s="25" t="s">
        <v>801</v>
      </c>
      <c r="C25" s="222" t="s">
        <v>1778</v>
      </c>
      <c r="D25" s="22">
        <f>SUMIFS('06-2026'!$CB$7:$CB$463,'06-2026'!$C$7:$C$463,$B25,'06-2026'!$A$7:$A$463,"Out",'06-2026'!$I$7:$I$463,$C25,'06-2026'!$CE$7:$CE$463,$A25)</f>
        <v>35408362</v>
      </c>
      <c r="E25" s="22">
        <f>COUNTIFS('06-2026'!$C$7:$C$463,$B25,'06-2026'!$A$7:$A$463,"Out",'06-2026'!$I$7:$I$463,$C25,'06-2026'!$CE$7:$CE$463,$A25)</f>
        <v>3</v>
      </c>
      <c r="F25" s="23">
        <f>SUMIFS('06-2026'!$CB$7:$CB$463,'06-2026'!$C$7:$C$463,$B25,'06-2026'!$A$7:$A$463,"Out-New",'06-2026'!$I$7:$I$463,$C25,'06-2026'!$CE$7:$CE$463,$A25)</f>
        <v>0</v>
      </c>
      <c r="G25" s="23">
        <f>COUNTIFS('06-2026'!$C$7:$C$463,$B25,'06-2026'!$A$7:$A$463,"Out-New",'06-2026'!$I$7:$I$463,$C25,'06-2026'!$CE$7:$CE$463,$A25)</f>
        <v>0</v>
      </c>
      <c r="H25" s="24">
        <f>SUMIFS('06-2026'!$CB$7:$CB$463,'06-2026'!$C$7:$C$463,$B25,'06-2026'!$A$7:$A$463,"Termination",'06-2026'!$I$7:$I$463,$C25,'06-2026'!$CE$7:$CE$463,$A25)</f>
        <v>10674154</v>
      </c>
      <c r="I25" s="24">
        <f>COUNTIFS('06-2026'!$C$7:$C$463,$B25,'06-2026'!$A$7:$A$463,"Termination",'06-2026'!$I$7:$I$463,$C25,'06-2026'!$CE$7:$CE$463,$A25)</f>
        <v>1</v>
      </c>
      <c r="J25" s="102">
        <f t="shared" ref="J25" si="26">SUM(D25,F25,H25)</f>
        <v>46082516</v>
      </c>
      <c r="K25" s="102">
        <f t="shared" ref="K25" si="27">SUM(E25,G25,I25)</f>
        <v>4</v>
      </c>
    </row>
    <row r="26" spans="1:17" x14ac:dyDescent="0.35">
      <c r="A26" s="25" t="str">
        <f t="shared" ref="A26" si="28">A24</f>
        <v>MEKONG SUBLABOR</v>
      </c>
      <c r="B26" s="26" t="s">
        <v>153</v>
      </c>
      <c r="C26" s="27"/>
      <c r="D26" s="28">
        <f>SUM(D16:D25)</f>
        <v>1242959619.3013</v>
      </c>
      <c r="E26" s="28">
        <f>SUM(E16:E25)</f>
        <v>88</v>
      </c>
      <c r="F26" s="28">
        <f t="shared" ref="F26:K26" si="29">SUM(F16:F25)</f>
        <v>0</v>
      </c>
      <c r="G26" s="28">
        <f t="shared" si="29"/>
        <v>0</v>
      </c>
      <c r="H26" s="28">
        <f t="shared" si="29"/>
        <v>91999810</v>
      </c>
      <c r="I26" s="28">
        <f t="shared" si="29"/>
        <v>10</v>
      </c>
      <c r="J26" s="28">
        <f t="shared" si="29"/>
        <v>1334959429.3013</v>
      </c>
      <c r="K26" s="28">
        <f t="shared" si="29"/>
        <v>98</v>
      </c>
    </row>
    <row r="27" spans="1:17" x14ac:dyDescent="0.35">
      <c r="A27" s="25" t="str">
        <f t="shared" ref="A27" si="30">A26</f>
        <v>MEKONG SUBLABOR</v>
      </c>
      <c r="B27" s="29" t="s">
        <v>73</v>
      </c>
      <c r="C27" s="17" t="s">
        <v>74</v>
      </c>
      <c r="D27" s="22">
        <f>SUMIFS('06-2026'!$CB$7:$CB$463,'06-2026'!$C$7:$C$463,$B27,'06-2026'!$A$7:$A$463,"Out",'06-2026'!$I$7:$I$463,$C27,'06-2026'!$CE$7:$CE$463,$A27)</f>
        <v>0</v>
      </c>
      <c r="E27" s="22">
        <f>COUNTIFS('06-2026'!$C$7:$C$463,$B27,'06-2026'!$A$7:$A$463,"Out",'06-2026'!$I$7:$I$463,$C27,'06-2026'!$CE$7:$CE$463,$A27)</f>
        <v>0</v>
      </c>
      <c r="F27" s="23">
        <f>SUMIFS('06-2026'!$CB$7:$CB$463,'06-2026'!$C$7:$C$463,$B27,'06-2026'!$A$7:$A$463,"Out-New",'06-2026'!$I$7:$I$463,$C27,'06-2026'!$CE$7:$CE$463,$A27)</f>
        <v>0</v>
      </c>
      <c r="G27" s="23">
        <f>COUNTIFS('06-2026'!$C$7:$C$463,$B27,'06-2026'!$A$7:$A$463,"Out-New",'06-2026'!$I$7:$I$463,$C27,'06-2026'!$CE$7:$CE$463,$A27)</f>
        <v>0</v>
      </c>
      <c r="H27" s="24">
        <f>SUMIFS('06-2026'!$CB$7:$CB$463,'06-2026'!$C$7:$C$463,$B27,'06-2026'!$A$7:$A$463,"Termination",'06-2026'!$I$7:$I$463,$C27,'06-2026'!$CE$7:$CE$463,$A27)</f>
        <v>0</v>
      </c>
      <c r="I27" s="24">
        <f>COUNTIFS('06-2026'!$C$7:$C$463,$B27,'06-2026'!$A$7:$A$463,"Termination",'06-2026'!$I$7:$I$463,$C27,'06-2026'!$CE$7:$CE$463,$A27)</f>
        <v>0</v>
      </c>
      <c r="J27" s="102">
        <f t="shared" ref="J27:J28" si="31">SUM(D27,F27,H27)</f>
        <v>0</v>
      </c>
      <c r="K27" s="102">
        <f t="shared" ref="K27:K28" si="32">SUM(E27,G27,I27)</f>
        <v>0</v>
      </c>
    </row>
    <row r="28" spans="1:17" x14ac:dyDescent="0.35">
      <c r="A28" s="25" t="str">
        <f t="shared" ref="A28:A29" si="33">A27</f>
        <v>MEKONG SUBLABOR</v>
      </c>
      <c r="B28" s="29" t="s">
        <v>73</v>
      </c>
      <c r="C28" s="17" t="s">
        <v>240</v>
      </c>
      <c r="D28" s="22">
        <f>SUMIFS('06-2026'!$CB$7:$CB$463,'06-2026'!$C$7:$C$463,$B28,'06-2026'!$A$7:$A$463,"Out",'06-2026'!$I$7:$I$463,$C28,'06-2026'!$CE$7:$CE$463,$A28)</f>
        <v>0</v>
      </c>
      <c r="E28" s="22">
        <f>COUNTIFS('06-2026'!$C$7:$C$463,$B28,'06-2026'!$A$7:$A$463,"Out",'06-2026'!$I$7:$I$463,$C28,'06-2026'!$CE$7:$CE$463,$A28)</f>
        <v>0</v>
      </c>
      <c r="F28" s="23">
        <f>SUMIFS('06-2026'!$CB$7:$CB$463,'06-2026'!$C$7:$C$463,$B28,'06-2026'!$A$7:$A$463,"Out-New",'06-2026'!$I$7:$I$463,$C28,'06-2026'!$CE$7:$CE$463,$A28)</f>
        <v>0</v>
      </c>
      <c r="G28" s="23">
        <f>COUNTIFS('06-2026'!$C$7:$C$463,$B28,'06-2026'!$A$7:$A$463,"Out-New",'06-2026'!$I$7:$I$463,$C28,'06-2026'!$CE$7:$CE$463,$A28)</f>
        <v>0</v>
      </c>
      <c r="H28" s="24">
        <f>SUMIFS('06-2026'!$CB$7:$CB$463,'06-2026'!$C$7:$C$463,$B28,'06-2026'!$A$7:$A$463,"Termination",'06-2026'!$I$7:$I$463,$C28,'06-2026'!$CE$7:$CE$463,$A28)</f>
        <v>0</v>
      </c>
      <c r="I28" s="24">
        <f>COUNTIFS('06-2026'!$C$7:$C$463,$B28,'06-2026'!$A$7:$A$463,"Termination",'06-2026'!$I$7:$I$463,$C28,'06-2026'!$CE$7:$CE$463,$A28)</f>
        <v>0</v>
      </c>
      <c r="J28" s="102">
        <f t="shared" si="31"/>
        <v>0</v>
      </c>
      <c r="K28" s="102">
        <f t="shared" si="32"/>
        <v>0</v>
      </c>
    </row>
    <row r="29" spans="1:17" s="221" customFormat="1" x14ac:dyDescent="0.35">
      <c r="A29" s="25" t="str">
        <f t="shared" si="33"/>
        <v>MEKONG SUBLABOR</v>
      </c>
      <c r="B29" s="29" t="s">
        <v>73</v>
      </c>
      <c r="C29" s="17" t="s">
        <v>59</v>
      </c>
      <c r="D29" s="22">
        <f>SUMIFS('06-2026'!$CB$7:$CB$463,'06-2026'!$C$7:$C$463,$B29,'06-2026'!$A$7:$A$463,"Out",'06-2026'!$I$7:$I$463,$C29,'06-2026'!$CE$7:$CE$463,$A29)</f>
        <v>0</v>
      </c>
      <c r="E29" s="22">
        <f>COUNTIFS('06-2026'!$C$7:$C$463,$B29,'06-2026'!$A$7:$A$463,"Out",'06-2026'!$I$7:$I$463,$C29,'06-2026'!$CE$7:$CE$463,$A29)</f>
        <v>0</v>
      </c>
      <c r="F29" s="23">
        <f>SUMIFS('06-2026'!$CB$7:$CB$463,'06-2026'!$C$7:$C$463,$B29,'06-2026'!$A$7:$A$463,"Out-New",'06-2026'!$I$7:$I$463,$C29,'06-2026'!$CE$7:$CE$463,$A29)</f>
        <v>0</v>
      </c>
      <c r="G29" s="23">
        <f>COUNTIFS('06-2026'!$C$7:$C$463,$B29,'06-2026'!$A$7:$A$463,"Out-New",'06-2026'!$I$7:$I$463,$C29,'06-2026'!$CE$7:$CE$463,$A29)</f>
        <v>0</v>
      </c>
      <c r="H29" s="24">
        <f>SUMIFS('06-2026'!$CB$7:$CB$463,'06-2026'!$C$7:$C$463,$B29,'06-2026'!$A$7:$A$463,"Termination",'06-2026'!$I$7:$I$463,$C29,'06-2026'!$CE$7:$CE$463,$A29)</f>
        <v>0</v>
      </c>
      <c r="I29" s="24">
        <f>COUNTIFS('06-2026'!$C$7:$C$463,$B29,'06-2026'!$A$7:$A$463,"Termination",'06-2026'!$I$7:$I$463,$C29,'06-2026'!$CE$7:$CE$463,$A29)</f>
        <v>0</v>
      </c>
      <c r="J29" s="102">
        <f t="shared" ref="J29" si="34">SUM(D29,F29,H29)</f>
        <v>0</v>
      </c>
      <c r="K29" s="102">
        <f t="shared" ref="K29" si="35">SUM(E29,G29,I29)</f>
        <v>0</v>
      </c>
    </row>
    <row r="30" spans="1:17" s="221" customFormat="1" x14ac:dyDescent="0.35">
      <c r="A30" s="25" t="str">
        <f>A29</f>
        <v>MEKONG SUBLABOR</v>
      </c>
      <c r="B30" s="29" t="s">
        <v>73</v>
      </c>
      <c r="C30" s="17" t="s">
        <v>939</v>
      </c>
      <c r="D30" s="22">
        <f>SUMIFS('06-2026'!$CB$7:$CB$463,'06-2026'!$C$7:$C$463,$B30,'06-2026'!$A$7:$A$463,"Out",'06-2026'!$I$7:$I$463,$C30,'06-2026'!$CE$7:$CE$463,$A30)</f>
        <v>0</v>
      </c>
      <c r="E30" s="22">
        <f>COUNTIFS('06-2026'!$C$7:$C$463,$B30,'06-2026'!$A$7:$A$463,"Out",'06-2026'!$I$7:$I$463,$C30,'06-2026'!$CE$7:$CE$463,$A30)</f>
        <v>0</v>
      </c>
      <c r="F30" s="23">
        <f>SUMIFS('06-2026'!$CB$7:$CB$463,'06-2026'!$C$7:$C$463,$B30,'06-2026'!$A$7:$A$463,"Out-New",'06-2026'!$I$7:$I$463,$C30,'06-2026'!$CE$7:$CE$463,$A30)</f>
        <v>0</v>
      </c>
      <c r="G30" s="23">
        <f>COUNTIFS('06-2026'!$C$7:$C$463,$B30,'06-2026'!$A$7:$A$463,"Out-New",'06-2026'!$I$7:$I$463,$C30,'06-2026'!$CE$7:$CE$463,$A30)</f>
        <v>0</v>
      </c>
      <c r="H30" s="24">
        <f>SUMIFS('06-2026'!$CB$7:$CB$463,'06-2026'!$C$7:$C$463,$B30,'06-2026'!$A$7:$A$463,"Termination",'06-2026'!$I$7:$I$463,$C30,'06-2026'!$CE$7:$CE$463,$A30)</f>
        <v>0</v>
      </c>
      <c r="I30" s="24">
        <f>COUNTIFS('06-2026'!$C$7:$C$463,$B30,'06-2026'!$A$7:$A$463,"Termination",'06-2026'!$I$7:$I$463,$C30,'06-2026'!$CE$7:$CE$463,$A30)</f>
        <v>0</v>
      </c>
      <c r="J30" s="102">
        <f t="shared" ref="J30" si="36">SUM(D30,F30,H30)</f>
        <v>0</v>
      </c>
      <c r="K30" s="102">
        <f t="shared" ref="K30" si="37">SUM(E30,G30,I30)</f>
        <v>0</v>
      </c>
    </row>
    <row r="31" spans="1:17" x14ac:dyDescent="0.35">
      <c r="A31" s="25" t="str">
        <f>A28</f>
        <v>MEKONG SUBLABOR</v>
      </c>
      <c r="B31" s="26" t="s">
        <v>154</v>
      </c>
      <c r="C31" s="27"/>
      <c r="D31" s="28">
        <f t="shared" ref="D31:K31" si="38">SUM(D27:D30)</f>
        <v>0</v>
      </c>
      <c r="E31" s="28">
        <f t="shared" si="38"/>
        <v>0</v>
      </c>
      <c r="F31" s="28">
        <f t="shared" si="38"/>
        <v>0</v>
      </c>
      <c r="G31" s="28">
        <f t="shared" si="38"/>
        <v>0</v>
      </c>
      <c r="H31" s="28">
        <f t="shared" si="38"/>
        <v>0</v>
      </c>
      <c r="I31" s="28">
        <f t="shared" si="38"/>
        <v>0</v>
      </c>
      <c r="J31" s="28">
        <f t="shared" si="38"/>
        <v>0</v>
      </c>
      <c r="K31" s="28">
        <f t="shared" si="38"/>
        <v>0</v>
      </c>
    </row>
    <row r="32" spans="1:17" s="33" customFormat="1" ht="15.5" x14ac:dyDescent="0.35">
      <c r="A32" s="30" t="s">
        <v>1523</v>
      </c>
      <c r="B32" s="30"/>
      <c r="C32" s="31"/>
      <c r="D32" s="32">
        <f>SUM(D6,D10,D12,D15,D26)</f>
        <v>1348267020.3013</v>
      </c>
      <c r="E32" s="32">
        <f>SUM(E6,E10,E12,E15,E26,E31)</f>
        <v>96</v>
      </c>
      <c r="F32" s="32">
        <f>SUM(F6,F10,F12,F15,F26)</f>
        <v>0</v>
      </c>
      <c r="G32" s="32">
        <f>SUM(G6,G10,G12,G15,G26)</f>
        <v>0</v>
      </c>
      <c r="H32" s="32">
        <f>SUM(H6,H10,H12,H15,H26)</f>
        <v>112099564</v>
      </c>
      <c r="I32" s="32">
        <f>SUM(I6,I10,I12,I15,I26,I31)</f>
        <v>13</v>
      </c>
      <c r="J32" s="32">
        <f>SUM(J6,J10,J12,J15,J26,J31)</f>
        <v>1460366584.3013</v>
      </c>
      <c r="K32" s="32">
        <f>SUM(K6,K10,K12,K15,K26,K31)</f>
        <v>109</v>
      </c>
      <c r="M32" s="56"/>
      <c r="N32" s="56"/>
      <c r="O32" s="56"/>
      <c r="P32" s="56"/>
      <c r="Q32" s="56"/>
    </row>
    <row r="33" spans="1:11" x14ac:dyDescent="0.35">
      <c r="A33" s="21" t="s">
        <v>1067</v>
      </c>
      <c r="B33" s="21" t="s">
        <v>61</v>
      </c>
      <c r="C33" s="17" t="s">
        <v>67</v>
      </c>
      <c r="D33" s="22">
        <f>SUMIFS('06-2026'!$CB$7:$CB$463,'06-2026'!$C$7:$C$463,$B33,'06-2026'!$A$7:$A$463,"Out",'06-2026'!$I$7:$I$463,$C33,'06-2026'!$CE$7:$CE$463,$A33)</f>
        <v>0</v>
      </c>
      <c r="E33" s="22">
        <f>COUNTIFS('06-2026'!$C$7:$C$463,$B33,'06-2026'!$A$7:$A$463,"Out",'06-2026'!$I$7:$I$463,$C33,'06-2026'!$CE$7:$CE$463,$A33)</f>
        <v>0</v>
      </c>
      <c r="F33" s="23">
        <f>SUMIFS('06-2026'!$CB$7:$CB$463,'06-2026'!$C$7:$C$463,$B33,'06-2026'!$A$7:$A$463,"Out-New",'06-2026'!$I$7:$I$463,$C33,'06-2026'!$CE$7:$CE$463,$A33)</f>
        <v>0</v>
      </c>
      <c r="G33" s="23">
        <f>COUNTIFS('06-2026'!$C$7:$C$463,$B33,'06-2026'!$A$7:$A$463,"Out-New",'06-2026'!$I$7:$I$463,$C33,'06-2026'!$CE$7:$CE$463,$A33)</f>
        <v>0</v>
      </c>
      <c r="H33" s="24">
        <f>SUMIFS('06-2026'!$CB$7:$CB$463,'06-2026'!$C$7:$C$463,$B33,'06-2026'!$A$7:$A$463,"Termination",'06-2026'!$I$7:$I$463,$C33,'06-2026'!$CE$7:$CE$463,$A33)</f>
        <v>0</v>
      </c>
      <c r="I33" s="24">
        <f>COUNTIFS('06-2026'!$C$7:$C$463,$B33,'06-2026'!$A$7:$A$463,"Termination",'06-2026'!$I$7:$I$463,$C33,'06-2026'!$CE$7:$CE$463,$A33)</f>
        <v>0</v>
      </c>
      <c r="J33" s="102">
        <f t="shared" ref="J33:K36" si="39">SUM(D33,F33,H33)</f>
        <v>0</v>
      </c>
      <c r="K33" s="102">
        <f t="shared" si="39"/>
        <v>0</v>
      </c>
    </row>
    <row r="34" spans="1:11" s="221" customFormat="1" x14ac:dyDescent="0.35">
      <c r="A34" s="21" t="str">
        <f>A33</f>
        <v>ANNK-HR</v>
      </c>
      <c r="B34" s="21" t="s">
        <v>61</v>
      </c>
      <c r="C34" s="17" t="s">
        <v>63</v>
      </c>
      <c r="D34" s="22">
        <f>SUMIFS('06-2026'!$CB$7:$CB$463,'06-2026'!$C$7:$C$463,$B34,'06-2026'!$A$7:$A$463,"Out",'06-2026'!$I$7:$I$463,$C34,'06-2026'!$CE$7:$CE$463,$A34)</f>
        <v>0</v>
      </c>
      <c r="E34" s="22">
        <f>COUNTIFS('06-2026'!$C$7:$C$463,$B34,'06-2026'!$A$7:$A$463,"Out",'06-2026'!$I$7:$I$463,$C34,'06-2026'!$CE$7:$CE$463,$A34)</f>
        <v>0</v>
      </c>
      <c r="F34" s="23">
        <f>SUMIFS('06-2026'!$CB$7:$CB$463,'06-2026'!$C$7:$C$463,$B34,'06-2026'!$A$7:$A$463,"Out-New",'06-2026'!$I$7:$I$463,$C34,'06-2026'!$CE$7:$CE$463,$A34)</f>
        <v>0</v>
      </c>
      <c r="G34" s="23">
        <f>COUNTIFS('06-2026'!$C$7:$C$463,$B34,'06-2026'!$A$7:$A$463,"Out-New",'06-2026'!$I$7:$I$463,$C34,'06-2026'!$CE$7:$CE$463,$A34)</f>
        <v>0</v>
      </c>
      <c r="H34" s="24">
        <f>SUMIFS('06-2026'!$CB$7:$CB$463,'06-2026'!$C$7:$C$463,$B34,'06-2026'!$A$7:$A$463,"Termination",'06-2026'!$I$7:$I$463,$C34,'06-2026'!$CE$7:$CE$463,$A34)</f>
        <v>0</v>
      </c>
      <c r="I34" s="24">
        <f>COUNTIFS('06-2026'!$C$7:$C$463,$B34,'06-2026'!$A$7:$A$463,"Termination",'06-2026'!$I$7:$I$463,$C34,'06-2026'!$CE$7:$CE$463,$A34)</f>
        <v>0</v>
      </c>
      <c r="J34" s="102">
        <f t="shared" ref="J34" si="40">SUM(D34,F34,H34)</f>
        <v>0</v>
      </c>
      <c r="K34" s="102">
        <f t="shared" ref="K34" si="41">SUM(E34,G34,I34)</f>
        <v>0</v>
      </c>
    </row>
    <row r="35" spans="1:11" x14ac:dyDescent="0.35">
      <c r="A35" s="21" t="str">
        <f t="shared" ref="A35:A64" si="42">A34</f>
        <v>ANNK-HR</v>
      </c>
      <c r="B35" s="25" t="str">
        <f>B33</f>
        <v>LG</v>
      </c>
      <c r="C35" s="17" t="s">
        <v>68</v>
      </c>
      <c r="D35" s="22">
        <f>SUMIFS('06-2026'!$CB$7:$CB$463,'06-2026'!$C$7:$C$463,$B35,'06-2026'!$A$7:$A$463,"Out",'06-2026'!$I$7:$I$463,$C35,'06-2026'!$CE$7:$CE$463,$A35)</f>
        <v>0</v>
      </c>
      <c r="E35" s="22">
        <f>COUNTIFS('06-2026'!$C$7:$C$463,$B35,'06-2026'!$A$7:$A$463,"Out",'06-2026'!$I$7:$I$463,$C35,'06-2026'!$CE$7:$CE$463,$A35)</f>
        <v>0</v>
      </c>
      <c r="F35" s="23">
        <f>SUMIFS('06-2026'!$CB$7:$CB$463,'06-2026'!$C$7:$C$463,$B35,'06-2026'!$A$7:$A$463,"Out-New",'06-2026'!$I$7:$I$463,$C35,'06-2026'!$CE$7:$CE$463,$A35)</f>
        <v>0</v>
      </c>
      <c r="G35" s="23">
        <f>COUNTIFS('06-2026'!$C$7:$C$463,$B35,'06-2026'!$A$7:$A$463,"Out-New",'06-2026'!$I$7:$I$463,$C35,'06-2026'!$CE$7:$CE$463,$A35)</f>
        <v>0</v>
      </c>
      <c r="H35" s="24">
        <f>SUMIFS('06-2026'!$CB$7:$CB$463,'06-2026'!$C$7:$C$463,$B35,'06-2026'!$A$7:$A$463,"Termination",'06-2026'!$I$7:$I$463,$C35,'06-2026'!$CE$7:$CE$463,$A35)</f>
        <v>0</v>
      </c>
      <c r="I35" s="24">
        <f>COUNTIFS('06-2026'!$C$7:$C$463,$B35,'06-2026'!$A$7:$A$463,"Termination",'06-2026'!$I$7:$I$463,$C35,'06-2026'!$CE$7:$CE$463,$A35)</f>
        <v>0</v>
      </c>
      <c r="J35" s="102">
        <f t="shared" si="39"/>
        <v>0</v>
      </c>
      <c r="K35" s="102">
        <f t="shared" si="39"/>
        <v>0</v>
      </c>
    </row>
    <row r="36" spans="1:11" x14ac:dyDescent="0.35">
      <c r="A36" s="21" t="str">
        <f t="shared" si="42"/>
        <v>ANNK-HR</v>
      </c>
      <c r="B36" s="25" t="str">
        <f>B35</f>
        <v>LG</v>
      </c>
      <c r="C36" s="56" t="s">
        <v>62</v>
      </c>
      <c r="D36" s="22">
        <f>SUMIFS('06-2026'!$CB$7:$CB$463,'06-2026'!$C$7:$C$463,$B36,'06-2026'!$A$7:$A$463,"Out",'06-2026'!$I$7:$I$463,$C36,'06-2026'!$CE$7:$CE$463,$A36)</f>
        <v>51364961</v>
      </c>
      <c r="E36" s="22">
        <f>COUNTIFS('06-2026'!$C$7:$C$463,$B36,'06-2026'!$A$7:$A$463,"Out",'06-2026'!$I$7:$I$463,$C36,'06-2026'!$CE$7:$CE$463,$A36)</f>
        <v>4</v>
      </c>
      <c r="F36" s="23">
        <f>SUMIFS('06-2026'!$CB$7:$CB$463,'06-2026'!$C$7:$C$463,$B36,'06-2026'!$A$7:$A$463,"Out-New",'06-2026'!$I$7:$I$463,$C36,'06-2026'!$CE$7:$CE$463,$A36)</f>
        <v>0</v>
      </c>
      <c r="G36" s="23">
        <f>COUNTIFS('06-2026'!$C$7:$C$463,$B36,'06-2026'!$A$7:$A$463,"Out-New",'06-2026'!$I$7:$I$463,$C36,'06-2026'!$CE$7:$CE$463,$A36)</f>
        <v>0</v>
      </c>
      <c r="H36" s="24">
        <f>SUMIFS('06-2026'!$CB$7:$CB$463,'06-2026'!$C$7:$C$463,$B36,'06-2026'!$A$7:$A$463,"Termination",'06-2026'!$I$7:$I$463,$C36,'06-2026'!$CE$7:$CE$463,$A36)</f>
        <v>3360197</v>
      </c>
      <c r="I36" s="24">
        <f>COUNTIFS('06-2026'!$C$7:$C$463,$B36,'06-2026'!$A$7:$A$463,"Termination",'06-2026'!$I$7:$I$463,$C36,'06-2026'!$CE$7:$CE$463,$A36)</f>
        <v>2</v>
      </c>
      <c r="J36" s="102">
        <f t="shared" si="39"/>
        <v>54725158</v>
      </c>
      <c r="K36" s="102">
        <f t="shared" si="39"/>
        <v>6</v>
      </c>
    </row>
    <row r="37" spans="1:11" x14ac:dyDescent="0.35">
      <c r="A37" s="21" t="str">
        <f t="shared" si="42"/>
        <v>ANNK-HR</v>
      </c>
      <c r="B37" s="26" t="s">
        <v>151</v>
      </c>
      <c r="C37" s="27"/>
      <c r="D37" s="28">
        <f>SUM(D33:D36)</f>
        <v>51364961</v>
      </c>
      <c r="E37" s="28">
        <f t="shared" ref="E37:K37" si="43">SUM(E33:E36)</f>
        <v>4</v>
      </c>
      <c r="F37" s="28">
        <f t="shared" si="43"/>
        <v>0</v>
      </c>
      <c r="G37" s="28">
        <f t="shared" si="43"/>
        <v>0</v>
      </c>
      <c r="H37" s="28">
        <f t="shared" si="43"/>
        <v>3360197</v>
      </c>
      <c r="I37" s="28">
        <f t="shared" si="43"/>
        <v>2</v>
      </c>
      <c r="J37" s="28">
        <f t="shared" si="43"/>
        <v>54725158</v>
      </c>
      <c r="K37" s="28">
        <f t="shared" si="43"/>
        <v>6</v>
      </c>
    </row>
    <row r="38" spans="1:11" s="221" customFormat="1" x14ac:dyDescent="0.35">
      <c r="A38" s="21" t="str">
        <f t="shared" si="42"/>
        <v>ANNK-HR</v>
      </c>
      <c r="B38" s="29" t="s">
        <v>65</v>
      </c>
      <c r="C38" s="17" t="s">
        <v>691</v>
      </c>
      <c r="D38" s="22">
        <f>SUMIFS('06-2026'!$CB$7:$CB$463,'06-2026'!$C$7:$C$463,$B38,'06-2026'!$A$7:$A$463,"Out",'06-2026'!$I$7:$I$463,$C38,'06-2026'!$CE$7:$CE$463,$A38)</f>
        <v>0</v>
      </c>
      <c r="E38" s="22">
        <f>COUNTIFS('06-2026'!$C$7:$C$463,$B38,'06-2026'!$A$7:$A$463,"Out",'06-2026'!$I$7:$I$463,$C38,'06-2026'!$CE$7:$CE$463,$A38)</f>
        <v>0</v>
      </c>
      <c r="F38" s="23">
        <f>SUMIFS('06-2026'!$CB$7:$CB$463,'06-2026'!$C$7:$C$463,$B38,'06-2026'!$A$7:$A$463,"Out-New",'06-2026'!$I$7:$I$463,$C38,'06-2026'!$CE$7:$CE$463,$A38)</f>
        <v>0</v>
      </c>
      <c r="G38" s="23">
        <f>COUNTIFS('06-2026'!$C$7:$C$463,$B38,'06-2026'!$A$7:$A$463,"Out-New",'06-2026'!$I$7:$I$463,$C38,'06-2026'!$CE$7:$CE$463,$A38)</f>
        <v>0</v>
      </c>
      <c r="H38" s="24">
        <f>SUMIFS('06-2026'!$CB$7:$CB$463,'06-2026'!$C$7:$C$463,$B38,'06-2026'!$A$7:$A$463,"Termination",'06-2026'!$I$7:$I$463,$C38,'06-2026'!$CE$7:$CE$463,$A38)</f>
        <v>17541136</v>
      </c>
      <c r="I38" s="24">
        <f>COUNTIFS('06-2026'!$C$7:$C$463,$B38,'06-2026'!$A$7:$A$463,"Termination",'06-2026'!$I$7:$I$463,$C38,'06-2026'!$CE$7:$CE$463,$A38)</f>
        <v>1</v>
      </c>
      <c r="J38" s="102">
        <f>SUM(D38,F38,H38)</f>
        <v>17541136</v>
      </c>
      <c r="K38" s="102">
        <f>SUM(E38,G38,I38)</f>
        <v>1</v>
      </c>
    </row>
    <row r="39" spans="1:11" s="221" customFormat="1" x14ac:dyDescent="0.35">
      <c r="A39" s="21" t="str">
        <f t="shared" si="42"/>
        <v>ANNK-HR</v>
      </c>
      <c r="B39" s="26" t="s">
        <v>152</v>
      </c>
      <c r="C39" s="27"/>
      <c r="D39" s="28">
        <f>D38</f>
        <v>0</v>
      </c>
      <c r="E39" s="28">
        <f t="shared" ref="E39:K39" si="44">E38</f>
        <v>0</v>
      </c>
      <c r="F39" s="28">
        <f t="shared" si="44"/>
        <v>0</v>
      </c>
      <c r="G39" s="28">
        <f t="shared" si="44"/>
        <v>0</v>
      </c>
      <c r="H39" s="28">
        <f t="shared" si="44"/>
        <v>17541136</v>
      </c>
      <c r="I39" s="28">
        <f t="shared" si="44"/>
        <v>1</v>
      </c>
      <c r="J39" s="28">
        <f t="shared" si="44"/>
        <v>17541136</v>
      </c>
      <c r="K39" s="28">
        <f t="shared" si="44"/>
        <v>1</v>
      </c>
    </row>
    <row r="40" spans="1:11" s="221" customFormat="1" x14ac:dyDescent="0.35">
      <c r="A40" s="21" t="str">
        <f t="shared" si="42"/>
        <v>ANNK-HR</v>
      </c>
      <c r="B40" s="29" t="s">
        <v>1045</v>
      </c>
      <c r="C40" s="17" t="s">
        <v>592</v>
      </c>
      <c r="D40" s="22">
        <f>SUMIFS('06-2026'!$CB$7:$CB$463,'06-2026'!$C$7:$C$463,$B40,'06-2026'!$A$7:$A$463,"Out",'06-2026'!$I$7:$I$463,$C40,'06-2026'!$CE$7:$CE$463,$A40)</f>
        <v>15395874</v>
      </c>
      <c r="E40" s="22">
        <f>COUNTIFS('06-2026'!$C$7:$C$463,$B40,'06-2026'!$A$7:$A$463,"Out",'06-2026'!$I$7:$I$463,$C40,'06-2026'!$CE$7:$CE$463,$A40)</f>
        <v>1</v>
      </c>
      <c r="F40" s="23">
        <f>SUMIFS('06-2026'!$CB$7:$CB$463,'06-2026'!$C$7:$C$463,$B40,'06-2026'!$A$7:$A$463,"Out-New",'06-2026'!$I$7:$I$463,$C40,'06-2026'!$CE$7:$CE$463,$A40)</f>
        <v>0</v>
      </c>
      <c r="G40" s="23">
        <f>COUNTIFS('06-2026'!$C$7:$C$463,$B40,'06-2026'!$A$7:$A$463,"Out-New",'06-2026'!$I$7:$I$463,$C40,'06-2026'!$CE$7:$CE$463,$A40)</f>
        <v>0</v>
      </c>
      <c r="H40" s="24">
        <f>SUMIFS('06-2026'!$CB$7:$CB$463,'06-2026'!$C$7:$C$463,$B40,'06-2026'!$A$7:$A$463,"Termination",'06-2026'!$I$7:$I$463,$C40,'06-2026'!$CE$7:$CE$463,$A40)</f>
        <v>0</v>
      </c>
      <c r="I40" s="24">
        <f>COUNTIFS('06-2026'!$C$7:$C$463,$B40,'06-2026'!$A$7:$A$463,"Termination",'06-2026'!$I$7:$I$463,$C40,'06-2026'!$CE$7:$CE$463,$A40)</f>
        <v>0</v>
      </c>
      <c r="J40" s="102">
        <f>SUM(D40,F40,H40)</f>
        <v>15395874</v>
      </c>
      <c r="K40" s="102">
        <f>SUM(E40,G40,I40)</f>
        <v>1</v>
      </c>
    </row>
    <row r="41" spans="1:11" s="221" customFormat="1" x14ac:dyDescent="0.35">
      <c r="A41" s="21" t="str">
        <f t="shared" si="42"/>
        <v>ANNK-HR</v>
      </c>
      <c r="B41" s="26" t="s">
        <v>1046</v>
      </c>
      <c r="C41" s="27"/>
      <c r="D41" s="28">
        <f>D40</f>
        <v>15395874</v>
      </c>
      <c r="E41" s="28">
        <f t="shared" ref="E41:K41" si="45">E40</f>
        <v>1</v>
      </c>
      <c r="F41" s="28">
        <f t="shared" si="45"/>
        <v>0</v>
      </c>
      <c r="G41" s="28">
        <f t="shared" si="45"/>
        <v>0</v>
      </c>
      <c r="H41" s="28">
        <f t="shared" si="45"/>
        <v>0</v>
      </c>
      <c r="I41" s="28">
        <f t="shared" si="45"/>
        <v>0</v>
      </c>
      <c r="J41" s="28">
        <f t="shared" si="45"/>
        <v>15395874</v>
      </c>
      <c r="K41" s="28">
        <f t="shared" si="45"/>
        <v>1</v>
      </c>
    </row>
    <row r="42" spans="1:11" x14ac:dyDescent="0.35">
      <c r="A42" s="21" t="str">
        <f t="shared" si="42"/>
        <v>ANNK-HR</v>
      </c>
      <c r="B42" s="29" t="s">
        <v>229</v>
      </c>
      <c r="C42" s="17" t="s">
        <v>230</v>
      </c>
      <c r="D42" s="22">
        <f>SUMIFS('06-2026'!$CB$7:$CB$463,'06-2026'!$C$7:$C$463,$B42,'06-2026'!$A$7:$A$463,"Out",'06-2026'!$I$7:$I$463,$C42,'06-2026'!$CE$7:$CE$463,$A42)</f>
        <v>0</v>
      </c>
      <c r="E42" s="22">
        <f>COUNTIFS('06-2026'!$C$7:$C$463,$B42,'06-2026'!$A$7:$A$463,"Out",'06-2026'!$I$7:$I$463,$C42,'06-2026'!$CE$7:$CE$463,$A42)</f>
        <v>0</v>
      </c>
      <c r="F42" s="23">
        <f>SUMIFS('06-2026'!$CB$7:$CB$463,'06-2026'!$C$7:$C$463,$B42,'06-2026'!$A$7:$A$463,"Out-New",'06-2026'!$I$7:$I$463,$C42,'06-2026'!$CE$7:$CE$463,$A42)</f>
        <v>0</v>
      </c>
      <c r="G42" s="23">
        <f>COUNTIFS('06-2026'!$C$7:$C$463,$B42,'06-2026'!$A$7:$A$463,"Out-New",'06-2026'!$I$7:$I$463,$C42,'06-2026'!$CE$7:$CE$463,$A42)</f>
        <v>0</v>
      </c>
      <c r="H42" s="24">
        <f>SUMIFS('06-2026'!$CB$7:$CB$463,'06-2026'!$C$7:$C$463,$B42,'06-2026'!$A$7:$A$463,"Termination",'06-2026'!$I$7:$I$463,$C42,'06-2026'!$CE$7:$CE$463,$A42)</f>
        <v>0</v>
      </c>
      <c r="I42" s="24">
        <f>COUNTIFS('06-2026'!$C$7:$C$463,$B42,'06-2026'!$A$7:$A$463,"Termination",'06-2026'!$I$7:$I$463,$C42,'06-2026'!$CE$7:$CE$463,$A42)</f>
        <v>0</v>
      </c>
      <c r="J42" s="102">
        <f>SUM(D42,F42,H42)</f>
        <v>0</v>
      </c>
      <c r="K42" s="102">
        <f>SUM(E42,G42,I42)</f>
        <v>0</v>
      </c>
    </row>
    <row r="43" spans="1:11" x14ac:dyDescent="0.35">
      <c r="A43" s="21" t="str">
        <f t="shared" si="42"/>
        <v>ANNK-HR</v>
      </c>
      <c r="B43" s="26" t="s">
        <v>234</v>
      </c>
      <c r="C43" s="27"/>
      <c r="D43" s="28">
        <f>D42</f>
        <v>0</v>
      </c>
      <c r="E43" s="28">
        <f t="shared" ref="E43:K45" si="46">E42</f>
        <v>0</v>
      </c>
      <c r="F43" s="28">
        <f t="shared" si="46"/>
        <v>0</v>
      </c>
      <c r="G43" s="28">
        <f t="shared" si="46"/>
        <v>0</v>
      </c>
      <c r="H43" s="28">
        <f t="shared" si="46"/>
        <v>0</v>
      </c>
      <c r="I43" s="28">
        <f t="shared" si="46"/>
        <v>0</v>
      </c>
      <c r="J43" s="28">
        <f t="shared" si="46"/>
        <v>0</v>
      </c>
      <c r="K43" s="28">
        <f t="shared" si="46"/>
        <v>0</v>
      </c>
    </row>
    <row r="44" spans="1:11" s="221" customFormat="1" x14ac:dyDescent="0.35">
      <c r="A44" s="21" t="str">
        <f t="shared" si="42"/>
        <v>ANNK-HR</v>
      </c>
      <c r="B44" s="29" t="s">
        <v>318</v>
      </c>
      <c r="C44" s="17" t="s">
        <v>722</v>
      </c>
      <c r="D44" s="22">
        <f>SUMIFS('06-2026'!$CB$7:$CB$463,'06-2026'!$C$7:$C$463,$B44,'06-2026'!$A$7:$A$463,"Out",'06-2026'!$I$7:$I$463,$C44,'06-2026'!$CE$7:$CE$463,$A44)</f>
        <v>0</v>
      </c>
      <c r="E44" s="22">
        <f>COUNTIFS('06-2026'!$C$7:$C$463,$B44,'06-2026'!$A$7:$A$463,"Out",'06-2026'!$I$7:$I$463,$C44,'06-2026'!$CE$7:$CE$463,$A44)</f>
        <v>0</v>
      </c>
      <c r="F44" s="23">
        <f>SUMIFS('06-2026'!$CB$7:$CB$463,'06-2026'!$C$7:$C$463,$B44,'06-2026'!$A$7:$A$463,"Out-New",'06-2026'!$I$7:$I$463,$C44,'06-2026'!$CE$7:$CE$463,$A44)</f>
        <v>0</v>
      </c>
      <c r="G44" s="23">
        <f>COUNTIFS('06-2026'!$C$7:$C$463,$B44,'06-2026'!$A$7:$A$463,"Out-New",'06-2026'!$I$7:$I$463,$C44,'06-2026'!$CE$7:$CE$463,$A44)</f>
        <v>0</v>
      </c>
      <c r="H44" s="24">
        <f>SUMIFS('06-2026'!$CB$7:$CB$463,'06-2026'!$C$7:$C$463,$B44,'06-2026'!$A$7:$A$463,"Termination",'06-2026'!$I$7:$I$463,$C44,'06-2026'!$CE$7:$CE$463,$A44)</f>
        <v>7504544</v>
      </c>
      <c r="I44" s="24">
        <f>COUNTIFS('06-2026'!$C$7:$C$463,$B44,'06-2026'!$A$7:$A$463,"Termination",'06-2026'!$I$7:$I$463,$C44,'06-2026'!$CE$7:$CE$463,$A44)</f>
        <v>1</v>
      </c>
      <c r="J44" s="102">
        <f>SUM(D44,F44,H44)</f>
        <v>7504544</v>
      </c>
      <c r="K44" s="102">
        <f>SUM(E44,G44,I44)</f>
        <v>1</v>
      </c>
    </row>
    <row r="45" spans="1:11" s="221" customFormat="1" x14ac:dyDescent="0.35">
      <c r="A45" s="21" t="str">
        <f t="shared" si="42"/>
        <v>ANNK-HR</v>
      </c>
      <c r="B45" s="26" t="s">
        <v>726</v>
      </c>
      <c r="C45" s="27"/>
      <c r="D45" s="28">
        <f>D44</f>
        <v>0</v>
      </c>
      <c r="E45" s="28">
        <f t="shared" si="46"/>
        <v>0</v>
      </c>
      <c r="F45" s="28">
        <f t="shared" si="46"/>
        <v>0</v>
      </c>
      <c r="G45" s="28">
        <f t="shared" si="46"/>
        <v>0</v>
      </c>
      <c r="H45" s="28">
        <f t="shared" si="46"/>
        <v>7504544</v>
      </c>
      <c r="I45" s="28">
        <f t="shared" si="46"/>
        <v>1</v>
      </c>
      <c r="J45" s="28">
        <f t="shared" si="46"/>
        <v>7504544</v>
      </c>
      <c r="K45" s="28">
        <f t="shared" si="46"/>
        <v>1</v>
      </c>
    </row>
    <row r="46" spans="1:11" x14ac:dyDescent="0.35">
      <c r="A46" s="21" t="str">
        <f t="shared" si="42"/>
        <v>ANNK-HR</v>
      </c>
      <c r="B46" s="29" t="s">
        <v>227</v>
      </c>
      <c r="C46" s="17" t="s">
        <v>228</v>
      </c>
      <c r="D46" s="22">
        <f>SUMIFS('06-2026'!$CB$7:$CB$463,'06-2026'!$C$7:$C$463,$B46,'06-2026'!$A$7:$A$463,"Out",'06-2026'!$I$7:$I$463,$C46,'06-2026'!$CE$7:$CE$463,$A46)</f>
        <v>20252250</v>
      </c>
      <c r="E46" s="22">
        <f>COUNTIFS('06-2026'!$C$7:$C$463,$B46,'06-2026'!$A$7:$A$463,"Out",'06-2026'!$I$7:$I$463,$C46,'06-2026'!$CE$7:$CE$463,$A46)</f>
        <v>1</v>
      </c>
      <c r="F46" s="23">
        <f>SUMIFS('06-2026'!$CB$7:$CB$463,'06-2026'!$C$7:$C$463,$B46,'06-2026'!$A$7:$A$463,"Out-New",'06-2026'!$I$7:$I$463,$C46,'06-2026'!$CE$7:$CE$463,$A46)</f>
        <v>0</v>
      </c>
      <c r="G46" s="23">
        <f>COUNTIFS('06-2026'!$C$7:$C$463,$B46,'06-2026'!$A$7:$A$463,"Out-New",'06-2026'!$I$7:$I$463,$C46,'06-2026'!$CE$7:$CE$463,$A46)</f>
        <v>0</v>
      </c>
      <c r="H46" s="24">
        <f>SUMIFS('06-2026'!$CB$7:$CB$463,'06-2026'!$C$7:$C$463,$B46,'06-2026'!$A$7:$A$463,"Termination",'06-2026'!$I$7:$I$463,$C46,'06-2026'!$CE$7:$CE$463,$A46)</f>
        <v>0</v>
      </c>
      <c r="I46" s="24">
        <f>COUNTIFS('06-2026'!$C$7:$C$463,$B46,'06-2026'!$A$7:$A$463,"Termination",'06-2026'!$I$7:$I$463,$C46,'06-2026'!$CE$7:$CE$463,$A46)</f>
        <v>0</v>
      </c>
      <c r="J46" s="102">
        <f>SUM(D46,F46,H46)</f>
        <v>20252250</v>
      </c>
      <c r="K46" s="102">
        <f>SUM(E46,G46,I46)</f>
        <v>1</v>
      </c>
    </row>
    <row r="47" spans="1:11" s="221" customFormat="1" x14ac:dyDescent="0.35">
      <c r="A47" s="21" t="str">
        <f t="shared" si="42"/>
        <v>ANNK-HR</v>
      </c>
      <c r="B47" s="29" t="s">
        <v>227</v>
      </c>
      <c r="C47" s="17" t="s">
        <v>937</v>
      </c>
      <c r="D47" s="22">
        <f>SUMIFS('06-2026'!$CB$7:$CB$463,'06-2026'!$C$7:$C$463,$B47,'06-2026'!$A$7:$A$463,"Out",'06-2026'!$I$7:$I$463,$C47,'06-2026'!$CE$7:$CE$463,$A47)</f>
        <v>0</v>
      </c>
      <c r="E47" s="22">
        <f>COUNTIFS('06-2026'!$C$7:$C$463,$B47,'06-2026'!$A$7:$A$463,"Out",'06-2026'!$I$7:$I$463,$C47,'06-2026'!$CE$7:$CE$463,$A47)</f>
        <v>0</v>
      </c>
      <c r="F47" s="23">
        <f>SUMIFS('06-2026'!$CB$7:$CB$463,'06-2026'!$C$7:$C$463,$B47,'06-2026'!$A$7:$A$463,"Out-New",'06-2026'!$I$7:$I$463,$C47,'06-2026'!$CE$7:$CE$463,$A47)</f>
        <v>0</v>
      </c>
      <c r="G47" s="23">
        <f>COUNTIFS('06-2026'!$C$7:$C$463,$B47,'06-2026'!$A$7:$A$463,"Out-New",'06-2026'!$I$7:$I$463,$C47,'06-2026'!$CE$7:$CE$463,$A47)</f>
        <v>0</v>
      </c>
      <c r="H47" s="24">
        <f>SUMIFS('06-2026'!$CB$7:$CB$463,'06-2026'!$C$7:$C$463,$B47,'06-2026'!$A$7:$A$463,"Termination",'06-2026'!$I$7:$I$463,$C47,'06-2026'!$CE$7:$CE$463,$A47)</f>
        <v>12968015</v>
      </c>
      <c r="I47" s="24">
        <f>COUNTIFS('06-2026'!$C$7:$C$463,$B47,'06-2026'!$A$7:$A$463,"Termination",'06-2026'!$I$7:$I$463,$C47,'06-2026'!$CE$7:$CE$463,$A47)</f>
        <v>1</v>
      </c>
      <c r="J47" s="102">
        <f>SUM(D47,F47,H47)</f>
        <v>12968015</v>
      </c>
      <c r="K47" s="102">
        <f>SUM(E47,G47,I47)</f>
        <v>1</v>
      </c>
    </row>
    <row r="48" spans="1:11" x14ac:dyDescent="0.35">
      <c r="A48" s="21" t="str">
        <f t="shared" si="42"/>
        <v>ANNK-HR</v>
      </c>
      <c r="B48" s="26" t="s">
        <v>235</v>
      </c>
      <c r="C48" s="27"/>
      <c r="D48" s="28">
        <f>SUM(D46:D47)</f>
        <v>20252250</v>
      </c>
      <c r="E48" s="28">
        <f t="shared" ref="E48:K48" si="47">SUM(E46:E47)</f>
        <v>1</v>
      </c>
      <c r="F48" s="28">
        <f t="shared" si="47"/>
        <v>0</v>
      </c>
      <c r="G48" s="28">
        <f t="shared" si="47"/>
        <v>0</v>
      </c>
      <c r="H48" s="28">
        <f t="shared" si="47"/>
        <v>12968015</v>
      </c>
      <c r="I48" s="28">
        <f t="shared" si="47"/>
        <v>1</v>
      </c>
      <c r="J48" s="28">
        <f t="shared" si="47"/>
        <v>33220265</v>
      </c>
      <c r="K48" s="28">
        <f t="shared" si="47"/>
        <v>2</v>
      </c>
    </row>
    <row r="49" spans="1:11" x14ac:dyDescent="0.35">
      <c r="A49" s="21" t="str">
        <f t="shared" si="42"/>
        <v>ANNK-HR</v>
      </c>
      <c r="B49" s="21" t="s">
        <v>56</v>
      </c>
      <c r="C49" s="56" t="s">
        <v>57</v>
      </c>
      <c r="D49" s="22">
        <f>SUMIFS('06-2026'!$CB$7:$CB$463,'06-2026'!$C$7:$C$463,$B49,'06-2026'!$A$7:$A$463,"Out",'06-2026'!$I$7:$I$463,$C49,'06-2026'!$CE$7:$CE$463,$A49)</f>
        <v>213429679</v>
      </c>
      <c r="E49" s="22">
        <f>COUNTIFS('06-2026'!$C$7:$C$463,$B49,'06-2026'!$A$7:$A$463,"Out",'06-2026'!$I$7:$I$463,$C49,'06-2026'!$CE$7:$CE$463,$A49)</f>
        <v>16</v>
      </c>
      <c r="F49" s="23">
        <f>SUMIFS('06-2026'!$CB$7:$CB$463,'06-2026'!$C$7:$C$463,$B49,'06-2026'!$A$7:$A$463,"Out-New",'06-2026'!$I$7:$I$463,$C49,'06-2026'!$CE$7:$CE$463,$A49)</f>
        <v>0</v>
      </c>
      <c r="G49" s="23">
        <f>COUNTIFS('06-2026'!$C$7:$C$463,$B49,'06-2026'!$A$7:$A$463,"Out-New",'06-2026'!$I$7:$I$463,$C49,'06-2026'!$CE$7:$CE$463,$A49)</f>
        <v>0</v>
      </c>
      <c r="H49" s="24">
        <f>SUMIFS('06-2026'!$CB$7:$CB$463,'06-2026'!$C$7:$C$463,$B49,'06-2026'!$A$7:$A$463,"Termination",'06-2026'!$I$7:$I$463,$C49,'06-2026'!$CE$7:$CE$463,$A49)</f>
        <v>1066080</v>
      </c>
      <c r="I49" s="24">
        <f>COUNTIFS('06-2026'!$C$7:$C$463,$B49,'06-2026'!$A$7:$A$463,"Termination",'06-2026'!$I$7:$I$463,$C49,'06-2026'!$CE$7:$CE$463,$A49)</f>
        <v>3</v>
      </c>
      <c r="J49" s="102">
        <f t="shared" ref="J49:K58" si="48">SUM(D49,F49,H49)</f>
        <v>214495759</v>
      </c>
      <c r="K49" s="102">
        <f t="shared" si="48"/>
        <v>19</v>
      </c>
    </row>
    <row r="50" spans="1:11" x14ac:dyDescent="0.35">
      <c r="A50" s="21" t="str">
        <f t="shared" si="42"/>
        <v>ANNK-HR</v>
      </c>
      <c r="B50" s="25" t="str">
        <f t="shared" ref="B50:B51" si="49">B49</f>
        <v>PD</v>
      </c>
      <c r="C50" s="56" t="s">
        <v>60</v>
      </c>
      <c r="D50" s="22">
        <f>SUMIFS('06-2026'!$CB$7:$CB$463,'06-2026'!$C$7:$C$463,$B50,'06-2026'!$A$7:$A$463,"Out",'06-2026'!$I$7:$I$463,$C50,'06-2026'!$CE$7:$CE$463,$A50)</f>
        <v>14058470.601399999</v>
      </c>
      <c r="E50" s="22">
        <f>COUNTIFS('06-2026'!$C$7:$C$463,$B50,'06-2026'!$A$7:$A$463,"Out",'06-2026'!$I$7:$I$463,$C50,'06-2026'!$CE$7:$CE$463,$A50)</f>
        <v>1</v>
      </c>
      <c r="F50" s="23">
        <f>SUMIFS('06-2026'!$CB$7:$CB$463,'06-2026'!$C$7:$C$463,$B50,'06-2026'!$A$7:$A$463,"Out-New",'06-2026'!$I$7:$I$463,$C50,'06-2026'!$CE$7:$CE$463,$A50)</f>
        <v>0</v>
      </c>
      <c r="G50" s="23">
        <f>COUNTIFS('06-2026'!$C$7:$C$463,$B50,'06-2026'!$A$7:$A$463,"Out-New",'06-2026'!$I$7:$I$463,$C50,'06-2026'!$CE$7:$CE$463,$A50)</f>
        <v>0</v>
      </c>
      <c r="H50" s="24">
        <f>SUMIFS('06-2026'!$CB$7:$CB$463,'06-2026'!$C$7:$C$463,$B50,'06-2026'!$A$7:$A$463,"Termination",'06-2026'!$I$7:$I$463,$C50,'06-2026'!$CE$7:$CE$463,$A50)</f>
        <v>0</v>
      </c>
      <c r="I50" s="24">
        <f>COUNTIFS('06-2026'!$C$7:$C$463,$B50,'06-2026'!$A$7:$A$463,"Termination",'06-2026'!$I$7:$I$463,$C50,'06-2026'!$CE$7:$CE$463,$A50)</f>
        <v>0</v>
      </c>
      <c r="J50" s="102">
        <f t="shared" si="48"/>
        <v>14058470.601399999</v>
      </c>
      <c r="K50" s="102">
        <f t="shared" si="48"/>
        <v>1</v>
      </c>
    </row>
    <row r="51" spans="1:11" x14ac:dyDescent="0.35">
      <c r="A51" s="21" t="str">
        <f t="shared" si="42"/>
        <v>ANNK-HR</v>
      </c>
      <c r="B51" s="25" t="str">
        <f t="shared" si="49"/>
        <v>PD</v>
      </c>
      <c r="C51" s="56" t="s">
        <v>59</v>
      </c>
      <c r="D51" s="22">
        <f>SUMIFS('06-2026'!$CB$7:$CB$463,'06-2026'!$C$7:$C$463,$B51,'06-2026'!$A$7:$A$463,"Out",'06-2026'!$I$7:$I$463,$C51,'06-2026'!$CE$7:$CE$463,$A51)</f>
        <v>220872645</v>
      </c>
      <c r="E51" s="22">
        <f>COUNTIFS('06-2026'!$C$7:$C$463,$B51,'06-2026'!$A$7:$A$463,"Out",'06-2026'!$I$7:$I$463,$C51,'06-2026'!$CE$7:$CE$463,$A51)</f>
        <v>17</v>
      </c>
      <c r="F51" s="23">
        <f>SUMIFS('06-2026'!$CB$7:$CB$463,'06-2026'!$C$7:$C$463,$B51,'06-2026'!$A$7:$A$463,"Out-New",'06-2026'!$I$7:$I$463,$C51,'06-2026'!$CE$7:$CE$463,$A51)</f>
        <v>0</v>
      </c>
      <c r="G51" s="23">
        <f>COUNTIFS('06-2026'!$C$7:$C$463,$B51,'06-2026'!$A$7:$A$463,"Out-New",'06-2026'!$I$7:$I$463,$C51,'06-2026'!$CE$7:$CE$463,$A51)</f>
        <v>0</v>
      </c>
      <c r="H51" s="24">
        <f>SUMIFS('06-2026'!$CB$7:$CB$463,'06-2026'!$C$7:$C$463,$B51,'06-2026'!$A$7:$A$463,"Termination",'06-2026'!$I$7:$I$463,$C51,'06-2026'!$CE$7:$CE$463,$A51)</f>
        <v>30464902</v>
      </c>
      <c r="I51" s="24">
        <f>COUNTIFS('06-2026'!$C$7:$C$463,$B51,'06-2026'!$A$7:$A$463,"Termination",'06-2026'!$I$7:$I$463,$C51,'06-2026'!$CE$7:$CE$463,$A51)</f>
        <v>6</v>
      </c>
      <c r="J51" s="102">
        <f t="shared" si="48"/>
        <v>251337547</v>
      </c>
      <c r="K51" s="102">
        <f t="shared" si="48"/>
        <v>23</v>
      </c>
    </row>
    <row r="52" spans="1:11" x14ac:dyDescent="0.35">
      <c r="A52" s="21" t="str">
        <f t="shared" si="42"/>
        <v>ANNK-HR</v>
      </c>
      <c r="B52" s="25" t="str">
        <f>B50</f>
        <v>PD</v>
      </c>
      <c r="C52" s="56" t="s">
        <v>64</v>
      </c>
      <c r="D52" s="22">
        <f>SUMIFS('06-2026'!$CB$7:$CB$463,'06-2026'!$C$7:$C$463,$B52,'06-2026'!$A$7:$A$463,"Out",'06-2026'!$I$7:$I$463,$C52,'06-2026'!$CE$7:$CE$463,$A52)</f>
        <v>16193989</v>
      </c>
      <c r="E52" s="22">
        <f>COUNTIFS('06-2026'!$C$7:$C$463,$B52,'06-2026'!$A$7:$A$463,"Out",'06-2026'!$I$7:$I$463,$C52,'06-2026'!$CE$7:$CE$463,$A52)</f>
        <v>1</v>
      </c>
      <c r="F52" s="23">
        <f>SUMIFS('06-2026'!$CB$7:$CB$463,'06-2026'!$C$7:$C$463,$B52,'06-2026'!$A$7:$A$463,"Out-New",'06-2026'!$I$7:$I$463,$C52,'06-2026'!$CE$7:$CE$463,$A52)</f>
        <v>0</v>
      </c>
      <c r="G52" s="23">
        <f>COUNTIFS('06-2026'!$C$7:$C$463,$B52,'06-2026'!$A$7:$A$463,"Out-New",'06-2026'!$I$7:$I$463,$C52,'06-2026'!$CE$7:$CE$463,$A52)</f>
        <v>0</v>
      </c>
      <c r="H52" s="24">
        <f>SUMIFS('06-2026'!$CB$7:$CB$463,'06-2026'!$C$7:$C$463,$B52,'06-2026'!$A$7:$A$463,"Termination",'06-2026'!$I$7:$I$463,$C52,'06-2026'!$CE$7:$CE$463,$A52)</f>
        <v>0</v>
      </c>
      <c r="I52" s="24">
        <f>COUNTIFS('06-2026'!$C$7:$C$463,$B52,'06-2026'!$A$7:$A$463,"Termination",'06-2026'!$I$7:$I$463,$C52,'06-2026'!$CE$7:$CE$463,$A52)</f>
        <v>0</v>
      </c>
      <c r="J52" s="102">
        <f t="shared" si="48"/>
        <v>16193989</v>
      </c>
      <c r="K52" s="102">
        <f t="shared" si="48"/>
        <v>1</v>
      </c>
    </row>
    <row r="53" spans="1:11" x14ac:dyDescent="0.35">
      <c r="A53" s="21" t="str">
        <f t="shared" si="42"/>
        <v>ANNK-HR</v>
      </c>
      <c r="B53" s="25" t="str">
        <f t="shared" ref="B53:B56" si="50">B50</f>
        <v>PD</v>
      </c>
      <c r="C53" s="56" t="s">
        <v>67</v>
      </c>
      <c r="D53" s="22">
        <f>SUMIFS('06-2026'!$CB$7:$CB$463,'06-2026'!$C$7:$C$463,$B53,'06-2026'!$A$7:$A$463,"Out",'06-2026'!$I$7:$I$463,$C53,'06-2026'!$CE$7:$CE$463,$A53)</f>
        <v>14821013</v>
      </c>
      <c r="E53" s="22">
        <f>COUNTIFS('06-2026'!$C$7:$C$463,$B53,'06-2026'!$A$7:$A$463,"Out",'06-2026'!$I$7:$I$463,$C53,'06-2026'!$CE$7:$CE$463,$A53)</f>
        <v>1</v>
      </c>
      <c r="F53" s="23">
        <f>SUMIFS('06-2026'!$CB$7:$CB$463,'06-2026'!$C$7:$C$463,$B53,'06-2026'!$A$7:$A$463,"Out-New",'06-2026'!$I$7:$I$463,$C53,'06-2026'!$CE$7:$CE$463,$A53)</f>
        <v>0</v>
      </c>
      <c r="G53" s="23">
        <f>COUNTIFS('06-2026'!$C$7:$C$463,$B53,'06-2026'!$A$7:$A$463,"Out-New",'06-2026'!$I$7:$I$463,$C53,'06-2026'!$CE$7:$CE$463,$A53)</f>
        <v>0</v>
      </c>
      <c r="H53" s="24">
        <f>SUMIFS('06-2026'!$CB$7:$CB$463,'06-2026'!$C$7:$C$463,$B53,'06-2026'!$A$7:$A$463,"Termination",'06-2026'!$I$7:$I$463,$C53,'06-2026'!$CE$7:$CE$463,$A53)</f>
        <v>0</v>
      </c>
      <c r="I53" s="24">
        <f>COUNTIFS('06-2026'!$C$7:$C$463,$B53,'06-2026'!$A$7:$A$463,"Termination",'06-2026'!$I$7:$I$463,$C53,'06-2026'!$CE$7:$CE$463,$A53)</f>
        <v>0</v>
      </c>
      <c r="J53" s="102">
        <f t="shared" si="48"/>
        <v>14821013</v>
      </c>
      <c r="K53" s="102">
        <f t="shared" si="48"/>
        <v>1</v>
      </c>
    </row>
    <row r="54" spans="1:11" x14ac:dyDescent="0.35">
      <c r="A54" s="21" t="str">
        <f t="shared" si="42"/>
        <v>ANNK-HR</v>
      </c>
      <c r="B54" s="25" t="str">
        <f t="shared" si="50"/>
        <v>PD</v>
      </c>
      <c r="C54" s="56" t="s">
        <v>63</v>
      </c>
      <c r="D54" s="22">
        <f>SUMIFS('06-2026'!$CB$7:$CB$463,'06-2026'!$C$7:$C$463,$B54,'06-2026'!$A$7:$A$463,"Out",'06-2026'!$I$7:$I$463,$C54,'06-2026'!$CE$7:$CE$463,$A54)</f>
        <v>226430202</v>
      </c>
      <c r="E54" s="22">
        <f>COUNTIFS('06-2026'!$C$7:$C$463,$B54,'06-2026'!$A$7:$A$463,"Out",'06-2026'!$I$7:$I$463,$C54,'06-2026'!$CE$7:$CE$463,$A54)</f>
        <v>16</v>
      </c>
      <c r="F54" s="23">
        <f>SUMIFS('06-2026'!$CB$7:$CB$463,'06-2026'!$C$7:$C$463,$B54,'06-2026'!$A$7:$A$463,"Out-New",'06-2026'!$I$7:$I$463,$C54,'06-2026'!$CE$7:$CE$463,$A54)</f>
        <v>0</v>
      </c>
      <c r="G54" s="23">
        <f>COUNTIFS('06-2026'!$C$7:$C$463,$B54,'06-2026'!$A$7:$A$463,"Out-New",'06-2026'!$I$7:$I$463,$C54,'06-2026'!$CE$7:$CE$463,$A54)</f>
        <v>0</v>
      </c>
      <c r="H54" s="24">
        <f>SUMIFS('06-2026'!$CB$7:$CB$463,'06-2026'!$C$7:$C$463,$B54,'06-2026'!$A$7:$A$463,"Termination",'06-2026'!$I$7:$I$463,$C54,'06-2026'!$CE$7:$CE$463,$A54)</f>
        <v>1144063</v>
      </c>
      <c r="I54" s="24">
        <f>COUNTIFS('06-2026'!$C$7:$C$463,$B54,'06-2026'!$A$7:$A$463,"Termination",'06-2026'!$I$7:$I$463,$C54,'06-2026'!$CE$7:$CE$463,$A54)</f>
        <v>2</v>
      </c>
      <c r="J54" s="102">
        <f t="shared" si="48"/>
        <v>227574265</v>
      </c>
      <c r="K54" s="102">
        <f t="shared" si="48"/>
        <v>18</v>
      </c>
    </row>
    <row r="55" spans="1:11" s="221" customFormat="1" x14ac:dyDescent="0.35">
      <c r="A55" s="21" t="str">
        <f t="shared" si="42"/>
        <v>ANNK-HR</v>
      </c>
      <c r="B55" s="25" t="s">
        <v>56</v>
      </c>
      <c r="C55" s="221" t="s">
        <v>938</v>
      </c>
      <c r="D55" s="22">
        <f>SUMIFS('06-2026'!$CB$7:$CB$463,'06-2026'!$C$7:$C$463,$B55,'06-2026'!$A$7:$A$463,"Out",'06-2026'!$I$7:$I$463,$C55,'06-2026'!$CE$7:$CE$463,$A55)</f>
        <v>0</v>
      </c>
      <c r="E55" s="22">
        <f>COUNTIFS('06-2026'!$C$7:$C$463,$B55,'06-2026'!$A$7:$A$463,"Out",'06-2026'!$I$7:$I$463,$C55,'06-2026'!$CE$7:$CE$463,$A55)</f>
        <v>0</v>
      </c>
      <c r="F55" s="23">
        <f>SUMIFS('06-2026'!$CB$7:$CB$463,'06-2026'!$C$7:$C$463,$B55,'06-2026'!$A$7:$A$463,"Out-New",'06-2026'!$I$7:$I$463,$C55,'06-2026'!$CE$7:$CE$463,$A55)</f>
        <v>0</v>
      </c>
      <c r="G55" s="23">
        <f>COUNTIFS('06-2026'!$C$7:$C$463,$B55,'06-2026'!$A$7:$A$463,"Out-New",'06-2026'!$I$7:$I$463,$C55,'06-2026'!$CE$7:$CE$463,$A55)</f>
        <v>0</v>
      </c>
      <c r="H55" s="24">
        <f>SUMIFS('06-2026'!$CB$7:$CB$463,'06-2026'!$C$7:$C$463,$B55,'06-2026'!$A$7:$A$463,"Termination",'06-2026'!$I$7:$I$463,$C55,'06-2026'!$CE$7:$CE$463,$A55)</f>
        <v>0</v>
      </c>
      <c r="I55" s="24">
        <f>COUNTIFS('06-2026'!$C$7:$C$463,$B55,'06-2026'!$A$7:$A$463,"Termination",'06-2026'!$I$7:$I$463,$C55,'06-2026'!$CE$7:$CE$463,$A55)</f>
        <v>0</v>
      </c>
      <c r="J55" s="102">
        <f t="shared" ref="J55" si="51">SUM(D55,F55,H55)</f>
        <v>0</v>
      </c>
      <c r="K55" s="102">
        <f t="shared" ref="K55" si="52">SUM(E55,G55,I55)</f>
        <v>0</v>
      </c>
    </row>
    <row r="56" spans="1:11" s="221" customFormat="1" x14ac:dyDescent="0.35">
      <c r="A56" s="21" t="str">
        <f t="shared" si="42"/>
        <v>ANNK-HR</v>
      </c>
      <c r="B56" s="25" t="str">
        <f t="shared" si="50"/>
        <v>PD</v>
      </c>
      <c r="C56" s="221" t="s">
        <v>1037</v>
      </c>
      <c r="D56" s="22">
        <f>SUMIFS('06-2026'!$CB$7:$CB$463,'06-2026'!$C$7:$C$463,$B56,'06-2026'!$A$7:$A$463,"Out",'06-2026'!$I$7:$I$463,$C56,'06-2026'!$CE$7:$CE$463,$A56)</f>
        <v>20885528</v>
      </c>
      <c r="E56" s="22">
        <f>COUNTIFS('06-2026'!$C$7:$C$463,$B56,'06-2026'!$A$7:$A$463,"Out",'06-2026'!$I$7:$I$463,$C56,'06-2026'!$CE$7:$CE$463,$A56)</f>
        <v>2</v>
      </c>
      <c r="F56" s="23">
        <f>SUMIFS('06-2026'!$CB$7:$CB$463,'06-2026'!$C$7:$C$463,$B56,'06-2026'!$A$7:$A$463,"Out-New",'06-2026'!$I$7:$I$463,$C56,'06-2026'!$CE$7:$CE$463,$A56)</f>
        <v>0</v>
      </c>
      <c r="G56" s="23">
        <f>COUNTIFS('06-2026'!$C$7:$C$463,$B56,'06-2026'!$A$7:$A$463,"Out-New",'06-2026'!$I$7:$I$463,$C56,'06-2026'!$CE$7:$CE$463,$A56)</f>
        <v>0</v>
      </c>
      <c r="H56" s="24">
        <f>SUMIFS('06-2026'!$CB$7:$CB$463,'06-2026'!$C$7:$C$463,$B56,'06-2026'!$A$7:$A$463,"Termination",'06-2026'!$I$7:$I$463,$C56,'06-2026'!$CE$7:$CE$463,$A56)</f>
        <v>0</v>
      </c>
      <c r="I56" s="24">
        <f>COUNTIFS('06-2026'!$C$7:$C$463,$B56,'06-2026'!$A$7:$A$463,"Termination",'06-2026'!$I$7:$I$463,$C56,'06-2026'!$CE$7:$CE$463,$A56)</f>
        <v>0</v>
      </c>
      <c r="J56" s="102">
        <f t="shared" ref="J56" si="53">SUM(D56,F56,H56)</f>
        <v>20885528</v>
      </c>
      <c r="K56" s="102">
        <f t="shared" ref="K56" si="54">SUM(E56,G56,I56)</f>
        <v>2</v>
      </c>
    </row>
    <row r="57" spans="1:11" s="200" customFormat="1" x14ac:dyDescent="0.35">
      <c r="A57" s="21" t="str">
        <f t="shared" si="42"/>
        <v>ANNK-HR</v>
      </c>
      <c r="B57" s="25" t="str">
        <f>B53</f>
        <v>PD</v>
      </c>
      <c r="C57" s="200" t="s">
        <v>66</v>
      </c>
      <c r="D57" s="22">
        <f>SUMIFS('06-2026'!$CB$7:$CB$463,'06-2026'!$C$7:$C$463,$B57,'06-2026'!$A$7:$A$463,"Out",'06-2026'!$I$7:$I$463,$C57,'06-2026'!$CE$7:$CE$463,$A57)</f>
        <v>0</v>
      </c>
      <c r="E57" s="22">
        <f>COUNTIFS('06-2026'!$C$7:$C$463,$B57,'06-2026'!$A$7:$A$463,"Out",'06-2026'!$I$7:$I$463,$C57,'06-2026'!$CE$7:$CE$463,$A57)</f>
        <v>0</v>
      </c>
      <c r="F57" s="23">
        <f>SUMIFS('06-2026'!$CB$7:$CB$463,'06-2026'!$C$7:$C$463,$B57,'06-2026'!$A$7:$A$463,"Out-New",'06-2026'!$I$7:$I$463,$C57,'06-2026'!$CE$7:$CE$463,$A57)</f>
        <v>0</v>
      </c>
      <c r="G57" s="23">
        <f>COUNTIFS('06-2026'!$C$7:$C$463,$B57,'06-2026'!$A$7:$A$463,"Out-New",'06-2026'!$I$7:$I$463,$C57,'06-2026'!$CE$7:$CE$463,$A57)</f>
        <v>0</v>
      </c>
      <c r="H57" s="24">
        <f>SUMIFS('06-2026'!$CB$7:$CB$463,'06-2026'!$C$7:$C$463,$B57,'06-2026'!$A$7:$A$463,"Termination",'06-2026'!$I$7:$I$463,$C57,'06-2026'!$CE$7:$CE$463,$A57)</f>
        <v>0</v>
      </c>
      <c r="I57" s="24">
        <f>COUNTIFS('06-2026'!$C$7:$C$463,$B57,'06-2026'!$A$7:$A$463,"Termination",'06-2026'!$I$7:$I$463,$C57,'06-2026'!$CE$7:$CE$463,$A57)</f>
        <v>0</v>
      </c>
      <c r="J57" s="102">
        <f t="shared" ref="J57" si="55">SUM(D57,F57,H57)</f>
        <v>0</v>
      </c>
      <c r="K57" s="102">
        <f t="shared" ref="K57" si="56">SUM(E57,G57,I57)</f>
        <v>0</v>
      </c>
    </row>
    <row r="58" spans="1:11" x14ac:dyDescent="0.35">
      <c r="A58" s="21" t="str">
        <f t="shared" si="42"/>
        <v>ANNK-HR</v>
      </c>
      <c r="B58" s="25" t="str">
        <f>B54</f>
        <v>PD</v>
      </c>
      <c r="C58" s="56" t="s">
        <v>240</v>
      </c>
      <c r="D58" s="22">
        <f>SUMIFS('06-2026'!$CB$7:$CB$463,'06-2026'!$C$7:$C$463,$B58,'06-2026'!$A$7:$A$463,"Out",'06-2026'!$I$7:$I$463,$C58,'06-2026'!$CE$7:$CE$463,$A58)</f>
        <v>0</v>
      </c>
      <c r="E58" s="22">
        <f>COUNTIFS('06-2026'!$C$7:$C$463,$B58,'06-2026'!$A$7:$A$463,"Out",'06-2026'!$I$7:$I$463,$C58,'06-2026'!$CE$7:$CE$463,$A58)</f>
        <v>0</v>
      </c>
      <c r="F58" s="23">
        <f>SUMIFS('06-2026'!$CB$7:$CB$463,'06-2026'!$C$7:$C$463,$B58,'06-2026'!$A$7:$A$463,"Out-New",'06-2026'!$I$7:$I$463,$C58,'06-2026'!$CE$7:$CE$463,$A58)</f>
        <v>0</v>
      </c>
      <c r="G58" s="23">
        <f>COUNTIFS('06-2026'!$C$7:$C$463,$B58,'06-2026'!$A$7:$A$463,"Out-New",'06-2026'!$I$7:$I$463,$C58,'06-2026'!$CE$7:$CE$463,$A58)</f>
        <v>0</v>
      </c>
      <c r="H58" s="24">
        <f>SUMIFS('06-2026'!$CB$7:$CB$463,'06-2026'!$C$7:$C$463,$B58,'06-2026'!$A$7:$A$463,"Termination",'06-2026'!$I$7:$I$463,$C58,'06-2026'!$CE$7:$CE$463,$A58)</f>
        <v>0</v>
      </c>
      <c r="I58" s="24">
        <f>COUNTIFS('06-2026'!$C$7:$C$463,$B58,'06-2026'!$A$7:$A$463,"Termination",'06-2026'!$I$7:$I$463,$C58,'06-2026'!$CE$7:$CE$463,$A58)</f>
        <v>0</v>
      </c>
      <c r="J58" s="102">
        <f t="shared" si="48"/>
        <v>0</v>
      </c>
      <c r="K58" s="102">
        <f t="shared" si="48"/>
        <v>0</v>
      </c>
    </row>
    <row r="59" spans="1:11" s="221" customFormat="1" x14ac:dyDescent="0.35">
      <c r="A59" s="21" t="str">
        <f t="shared" si="42"/>
        <v>ANNK-HR</v>
      </c>
      <c r="B59" s="25" t="s">
        <v>801</v>
      </c>
      <c r="C59" s="320" t="s">
        <v>1778</v>
      </c>
      <c r="D59" s="22">
        <f>SUMIFS('06-2026'!$CB$7:$CB$463,'06-2026'!$C$7:$C$463,$B59,'06-2026'!$A$7:$A$463,"Out",'06-2026'!$I$7:$I$463,$C59,'06-2026'!$CE$7:$CE$463,$A59)</f>
        <v>91747077</v>
      </c>
      <c r="E59" s="22">
        <f>COUNTIFS('06-2026'!$C$7:$C$463,$B59,'06-2026'!$A$7:$A$463,"Out",'06-2026'!$I$7:$I$463,$C59,'06-2026'!$CE$7:$CE$463,$A59)</f>
        <v>7</v>
      </c>
      <c r="F59" s="23">
        <f>SUMIFS('06-2026'!$CB$7:$CB$463,'06-2026'!$C$7:$C$463,$B59,'06-2026'!$A$7:$A$463,"Out-New",'06-2026'!$I$7:$I$463,$C59,'06-2026'!$CE$7:$CE$463,$A59)</f>
        <v>0</v>
      </c>
      <c r="G59" s="23">
        <f>COUNTIFS('06-2026'!$C$7:$C$463,$B59,'06-2026'!$A$7:$A$463,"Out-New",'06-2026'!$I$7:$I$463,$C59,'06-2026'!$CE$7:$CE$463,$A59)</f>
        <v>0</v>
      </c>
      <c r="H59" s="24">
        <f>SUMIFS('06-2026'!$CB$7:$CB$463,'06-2026'!$C$7:$C$463,$B59,'06-2026'!$A$7:$A$463,"Termination",'06-2026'!$I$7:$I$463,$C59,'06-2026'!$CE$7:$CE$463,$A59)</f>
        <v>11866590</v>
      </c>
      <c r="I59" s="24">
        <f>COUNTIFS('06-2026'!$C$7:$C$463,$B59,'06-2026'!$A$7:$A$463,"Termination",'06-2026'!$I$7:$I$463,$C59,'06-2026'!$CE$7:$CE$463,$A59)</f>
        <v>1</v>
      </c>
      <c r="J59" s="102">
        <f t="shared" ref="J59" si="57">SUM(D59,F59,H59)</f>
        <v>103613667</v>
      </c>
      <c r="K59" s="102">
        <f t="shared" ref="K59" si="58">SUM(E59,G59,I59)</f>
        <v>8</v>
      </c>
    </row>
    <row r="60" spans="1:11" x14ac:dyDescent="0.35">
      <c r="A60" s="21" t="str">
        <f t="shared" si="42"/>
        <v>ANNK-HR</v>
      </c>
      <c r="B60" s="26" t="s">
        <v>153</v>
      </c>
      <c r="C60" s="27"/>
      <c r="D60" s="28">
        <f t="shared" ref="D60:K60" si="59">SUM(D49:D59)</f>
        <v>818438603.60140002</v>
      </c>
      <c r="E60" s="28">
        <f t="shared" si="59"/>
        <v>61</v>
      </c>
      <c r="F60" s="28">
        <f t="shared" si="59"/>
        <v>0</v>
      </c>
      <c r="G60" s="28">
        <f t="shared" si="59"/>
        <v>0</v>
      </c>
      <c r="H60" s="28">
        <f t="shared" si="59"/>
        <v>44541635</v>
      </c>
      <c r="I60" s="28">
        <f t="shared" si="59"/>
        <v>12</v>
      </c>
      <c r="J60" s="28">
        <f t="shared" si="59"/>
        <v>862980238.60140002</v>
      </c>
      <c r="K60" s="28">
        <f t="shared" si="59"/>
        <v>73</v>
      </c>
    </row>
    <row r="61" spans="1:11" x14ac:dyDescent="0.35">
      <c r="A61" s="21" t="str">
        <f t="shared" si="42"/>
        <v>ANNK-HR</v>
      </c>
      <c r="B61" s="29" t="s">
        <v>73</v>
      </c>
      <c r="C61" s="17" t="s">
        <v>74</v>
      </c>
      <c r="D61" s="22">
        <f>SUMIFS('06-2026'!$CB$7:$CB$463,'06-2026'!$C$7:$C$463,$B61,'06-2026'!$A$7:$A$463,"Out",'06-2026'!$I$7:$I$463,$C61,'06-2026'!$CE$7:$CE$463,$A61)</f>
        <v>0</v>
      </c>
      <c r="E61" s="22">
        <f>COUNTIFS('06-2026'!$C$7:$C$463,$B61,'06-2026'!$A$7:$A$463,"Out",'06-2026'!$I$7:$I$463,$C61,'06-2026'!$CE$7:$CE$463,$A61)</f>
        <v>0</v>
      </c>
      <c r="F61" s="23">
        <f>SUMIFS('06-2026'!$CB$7:$CB$463,'06-2026'!$C$7:$C$463,$B61,'06-2026'!$A$7:$A$463,"Out-New",'06-2026'!$I$7:$I$463,$C61,'06-2026'!$CE$7:$CE$463,$A61)</f>
        <v>0</v>
      </c>
      <c r="G61" s="23">
        <f>COUNTIFS('06-2026'!$C$7:$C$463,$B61,'06-2026'!$A$7:$A$463,"Out-New",'06-2026'!$I$7:$I$463,$C61,'06-2026'!$CE$7:$CE$463,$A61)</f>
        <v>0</v>
      </c>
      <c r="H61" s="24">
        <f>SUMIFS('06-2026'!$CB$7:$CB$463,'06-2026'!$C$7:$C$463,$B61,'06-2026'!$A$7:$A$463,"Termination",'06-2026'!$I$7:$I$463,$C61,'06-2026'!$CE$7:$CE$463,$A61)</f>
        <v>0</v>
      </c>
      <c r="I61" s="24">
        <f>COUNTIFS('06-2026'!$C$7:$C$463,$B61,'06-2026'!$A$7:$A$463,"Termination",'06-2026'!$I$7:$I$463,$C61,'06-2026'!$CE$7:$CE$463,$A61)</f>
        <v>0</v>
      </c>
      <c r="J61" s="102">
        <f t="shared" ref="J61" si="60">SUM(D61,F61,H61)</f>
        <v>0</v>
      </c>
      <c r="K61" s="102">
        <f t="shared" ref="K61" si="61">SUM(E61,G61,I61)</f>
        <v>0</v>
      </c>
    </row>
    <row r="62" spans="1:11" x14ac:dyDescent="0.35">
      <c r="A62" s="21" t="str">
        <f t="shared" si="42"/>
        <v>ANNK-HR</v>
      </c>
      <c r="B62" s="29" t="s">
        <v>73</v>
      </c>
      <c r="C62" s="17" t="s">
        <v>240</v>
      </c>
      <c r="D62" s="22">
        <f>SUMIFS('06-2026'!$CB$7:$CB$463,'06-2026'!$C$7:$C$463,$B62,'06-2026'!$A$7:$A$463,"Out",'06-2026'!$I$7:$I$463,$C62,'06-2026'!$CE$7:$CE$463,$A62)</f>
        <v>0</v>
      </c>
      <c r="E62" s="22">
        <f>COUNTIFS('06-2026'!$C$7:$C$463,$B62,'06-2026'!$A$7:$A$463,"Out",'06-2026'!$I$7:$I$463,$C62,'06-2026'!$CE$7:$CE$463,$A62)</f>
        <v>0</v>
      </c>
      <c r="F62" s="23">
        <f>SUMIFS('06-2026'!$CB$7:$CB$463,'06-2026'!$C$7:$C$463,$B62,'06-2026'!$A$7:$A$463,"Out-New",'06-2026'!$I$7:$I$463,$C62,'06-2026'!$CE$7:$CE$463,$A62)</f>
        <v>0</v>
      </c>
      <c r="G62" s="23">
        <f>COUNTIFS('06-2026'!$C$7:$C$463,$B62,'06-2026'!$A$7:$A$463,"Out-New",'06-2026'!$I$7:$I$463,$C62,'06-2026'!$CE$7:$CE$463,$A62)</f>
        <v>0</v>
      </c>
      <c r="H62" s="24">
        <f>SUMIFS('06-2026'!$CB$7:$CB$463,'06-2026'!$C$7:$C$463,$B62,'06-2026'!$A$7:$A$463,"Termination",'06-2026'!$I$7:$I$463,$C62,'06-2026'!$CE$7:$CE$463,$A62)</f>
        <v>0</v>
      </c>
      <c r="I62" s="24">
        <f>COUNTIFS('06-2026'!$C$7:$C$463,$B62,'06-2026'!$A$7:$A$463,"Termination",'06-2026'!$I$7:$I$463,$C62,'06-2026'!$CE$7:$CE$463,$A62)</f>
        <v>0</v>
      </c>
      <c r="J62" s="102">
        <f t="shared" ref="J62" si="62">SUM(D62,F62,H62)</f>
        <v>0</v>
      </c>
      <c r="K62" s="102">
        <f t="shared" ref="K62" si="63">SUM(E62,G62,I62)</f>
        <v>0</v>
      </c>
    </row>
    <row r="63" spans="1:11" s="221" customFormat="1" x14ac:dyDescent="0.35">
      <c r="A63" s="21" t="str">
        <f t="shared" si="42"/>
        <v>ANNK-HR</v>
      </c>
      <c r="B63" s="29" t="s">
        <v>73</v>
      </c>
      <c r="C63" s="17" t="s">
        <v>939</v>
      </c>
      <c r="D63" s="22">
        <f>SUMIFS('06-2026'!$CB$7:$CB$463,'06-2026'!$C$7:$C$463,$B63,'06-2026'!$A$7:$A$463,"Out",'06-2026'!$I$7:$I$463,$C63,'06-2026'!$CE$7:$CE$463,$A63)</f>
        <v>0</v>
      </c>
      <c r="E63" s="22">
        <f>COUNTIFS('06-2026'!$C$7:$C$463,$B63,'06-2026'!$A$7:$A$463,"Out",'06-2026'!$I$7:$I$463,$C63,'06-2026'!$CE$7:$CE$463,$A63)</f>
        <v>0</v>
      </c>
      <c r="F63" s="23">
        <f>SUMIFS('06-2026'!$CB$7:$CB$463,'06-2026'!$C$7:$C$463,$B63,'06-2026'!$A$7:$A$463,"Out-New",'06-2026'!$I$7:$I$463,$C63,'06-2026'!$CE$7:$CE$463,$A63)</f>
        <v>0</v>
      </c>
      <c r="G63" s="23">
        <f>COUNTIFS('06-2026'!$C$7:$C$463,$B63,'06-2026'!$A$7:$A$463,"Out-New",'06-2026'!$I$7:$I$463,$C63,'06-2026'!$CE$7:$CE$463,$A63)</f>
        <v>0</v>
      </c>
      <c r="H63" s="24">
        <f>SUMIFS('06-2026'!$CB$7:$CB$463,'06-2026'!$C$7:$C$463,$B63,'06-2026'!$A$7:$A$463,"Termination",'06-2026'!$I$7:$I$463,$C63,'06-2026'!$CE$7:$CE$463,$A63)</f>
        <v>0</v>
      </c>
      <c r="I63" s="24">
        <f>COUNTIFS('06-2026'!$C$7:$C$463,$B63,'06-2026'!$A$7:$A$463,"Termination",'06-2026'!$I$7:$I$463,$C63,'06-2026'!$CE$7:$CE$463,$A63)</f>
        <v>0</v>
      </c>
      <c r="J63" s="102">
        <f t="shared" ref="J63" si="64">SUM(D63,F63,H63)</f>
        <v>0</v>
      </c>
      <c r="K63" s="102">
        <f t="shared" ref="K63" si="65">SUM(E63,G63,I63)</f>
        <v>0</v>
      </c>
    </row>
    <row r="64" spans="1:11" x14ac:dyDescent="0.35">
      <c r="A64" s="21" t="str">
        <f t="shared" si="42"/>
        <v>ANNK-HR</v>
      </c>
      <c r="B64" s="26" t="s">
        <v>154</v>
      </c>
      <c r="C64" s="27"/>
      <c r="D64" s="28">
        <f t="shared" ref="D64:K64" si="66">SUM(D61:D63)</f>
        <v>0</v>
      </c>
      <c r="E64" s="28">
        <f t="shared" si="66"/>
        <v>0</v>
      </c>
      <c r="F64" s="28">
        <f t="shared" si="66"/>
        <v>0</v>
      </c>
      <c r="G64" s="28">
        <f t="shared" si="66"/>
        <v>0</v>
      </c>
      <c r="H64" s="28">
        <f t="shared" si="66"/>
        <v>0</v>
      </c>
      <c r="I64" s="28">
        <f t="shared" si="66"/>
        <v>0</v>
      </c>
      <c r="J64" s="28">
        <f t="shared" si="66"/>
        <v>0</v>
      </c>
      <c r="K64" s="28">
        <f t="shared" si="66"/>
        <v>0</v>
      </c>
    </row>
    <row r="65" spans="1:16" s="33" customFormat="1" ht="15.5" x14ac:dyDescent="0.35">
      <c r="A65" s="31" t="s">
        <v>2213</v>
      </c>
      <c r="B65" s="31"/>
      <c r="C65" s="31"/>
      <c r="D65" s="32">
        <f t="shared" ref="D65:K65" si="67">SUM(D37,D43,D48,D60,D64,D45,D39,D41)</f>
        <v>905451688.60140002</v>
      </c>
      <c r="E65" s="32">
        <f t="shared" si="67"/>
        <v>67</v>
      </c>
      <c r="F65" s="32">
        <f t="shared" si="67"/>
        <v>0</v>
      </c>
      <c r="G65" s="32">
        <f t="shared" si="67"/>
        <v>0</v>
      </c>
      <c r="H65" s="32">
        <f t="shared" si="67"/>
        <v>85915527</v>
      </c>
      <c r="I65" s="32">
        <f t="shared" si="67"/>
        <v>17</v>
      </c>
      <c r="J65" s="32">
        <f t="shared" si="67"/>
        <v>991367215.60140002</v>
      </c>
      <c r="K65" s="32">
        <f t="shared" si="67"/>
        <v>84</v>
      </c>
      <c r="M65" s="56"/>
      <c r="N65" s="56"/>
      <c r="O65" s="56"/>
      <c r="P65" s="56"/>
    </row>
    <row r="66" spans="1:16" s="221" customFormat="1" x14ac:dyDescent="0.35">
      <c r="A66" s="21" t="s">
        <v>319</v>
      </c>
      <c r="B66" s="21" t="s">
        <v>61</v>
      </c>
      <c r="C66" s="17" t="s">
        <v>63</v>
      </c>
      <c r="D66" s="22">
        <f>SUMIFS('06-2026'!$CB$7:$CB$463,'06-2026'!$C$7:$C$463,$B66,'06-2026'!$A$7:$A$463,"Out",'06-2026'!$I$7:$I$463,$C66,'06-2026'!$CE$7:$CE$463,$A66)</f>
        <v>0</v>
      </c>
      <c r="E66" s="22">
        <f>COUNTIFS('06-2026'!$C$7:$C$463,$B66,'06-2026'!$A$7:$A$463,"Out",'06-2026'!$I$7:$I$463,$C66,'06-2026'!$CE$7:$CE$463,$A66)</f>
        <v>0</v>
      </c>
      <c r="F66" s="23">
        <f>SUMIFS('06-2026'!$CB$7:$CB$463,'06-2026'!$C$7:$C$463,$B66,'06-2026'!$A$7:$A$463,"Out-New",'06-2026'!$I$7:$I$463,$C66,'06-2026'!$CE$7:$CE$463,$A66)</f>
        <v>0</v>
      </c>
      <c r="G66" s="23">
        <f>COUNTIFS('06-2026'!$C$7:$C$463,$B66,'06-2026'!$A$7:$A$463,"Out-New",'06-2026'!$I$7:$I$463,$C66,'06-2026'!$CE$7:$CE$463,$A66)</f>
        <v>0</v>
      </c>
      <c r="H66" s="24">
        <f>SUMIFS('06-2026'!$CB$7:$CB$463,'06-2026'!$C$7:$C$463,$B66,'06-2026'!$A$7:$A$463,"Termination",'06-2026'!$I$7:$I$463,$C66,'06-2026'!$CE$7:$CE$463,$A66)</f>
        <v>0</v>
      </c>
      <c r="I66" s="24">
        <f>COUNTIFS('06-2026'!$C$7:$C$463,$B66,'06-2026'!$A$7:$A$463,"Termination",'06-2026'!$I$7:$I$463,$C66,'06-2026'!$CE$7:$CE$463,$A66)</f>
        <v>0</v>
      </c>
      <c r="J66" s="102">
        <f>SUM(D66,F66,H66)</f>
        <v>0</v>
      </c>
      <c r="K66" s="102">
        <f>SUM(E66,G66,I66)</f>
        <v>0</v>
      </c>
    </row>
    <row r="67" spans="1:16" s="221" customFormat="1" x14ac:dyDescent="0.35">
      <c r="A67" s="25" t="str">
        <f t="shared" ref="A67" si="68">A66</f>
        <v>Nhân Kiệt</v>
      </c>
      <c r="B67" s="25" t="str">
        <f>B66</f>
        <v>LG</v>
      </c>
      <c r="C67" s="17" t="s">
        <v>68</v>
      </c>
      <c r="D67" s="22">
        <f>SUMIFS('06-2026'!$CB$7:$CB$463,'06-2026'!$C$7:$C$463,$B67,'06-2026'!$A$7:$A$463,"Out",'06-2026'!$I$7:$I$463,$C67,'06-2026'!$CE$7:$CE$463,$A67)</f>
        <v>0</v>
      </c>
      <c r="E67" s="22">
        <f>COUNTIFS('06-2026'!$C$7:$C$463,$B67,'06-2026'!$A$7:$A$463,"Out",'06-2026'!$I$7:$I$463,$C67,'06-2026'!$CE$7:$CE$463,$A67)</f>
        <v>0</v>
      </c>
      <c r="F67" s="23">
        <f>SUMIFS('06-2026'!$CB$7:$CB$463,'06-2026'!$C$7:$C$463,$B67,'06-2026'!$A$7:$A$463,"Out-New",'06-2026'!$I$7:$I$463,$C67,'06-2026'!$CE$7:$CE$463,$A67)</f>
        <v>0</v>
      </c>
      <c r="G67" s="23">
        <f>COUNTIFS('06-2026'!$C$7:$C$463,$B67,'06-2026'!$A$7:$A$463,"Out-New",'06-2026'!$I$7:$I$463,$C67,'06-2026'!$CE$7:$CE$463,$A67)</f>
        <v>0</v>
      </c>
      <c r="H67" s="24">
        <f>SUMIFS('06-2026'!$CB$7:$CB$463,'06-2026'!$C$7:$C$463,$B67,'06-2026'!$A$7:$A$463,"Termination",'06-2026'!$I$7:$I$463,$C67,'06-2026'!$CE$7:$CE$463,$A67)</f>
        <v>0</v>
      </c>
      <c r="I67" s="24">
        <f>COUNTIFS('06-2026'!$C$7:$C$463,$B67,'06-2026'!$A$7:$A$463,"Termination",'06-2026'!$I$7:$I$463,$C67,'06-2026'!$CE$7:$CE$463,$A67)</f>
        <v>0</v>
      </c>
      <c r="J67" s="102">
        <f t="shared" ref="J67:J68" si="69">SUM(D67,F67,H67)</f>
        <v>0</v>
      </c>
      <c r="K67" s="102">
        <f t="shared" ref="K67:K68" si="70">SUM(E67,G67,I67)</f>
        <v>0</v>
      </c>
    </row>
    <row r="68" spans="1:16" s="221" customFormat="1" x14ac:dyDescent="0.35">
      <c r="A68" s="25" t="str">
        <f t="shared" ref="A68" si="71">A67</f>
        <v>Nhân Kiệt</v>
      </c>
      <c r="B68" s="25" t="str">
        <f>B67</f>
        <v>LG</v>
      </c>
      <c r="C68" s="221" t="s">
        <v>62</v>
      </c>
      <c r="D68" s="22">
        <f>SUMIFS('06-2026'!$CB$7:$CB$463,'06-2026'!$C$7:$C$463,$B68,'06-2026'!$A$7:$A$463,"Out",'06-2026'!$I$7:$I$463,$C68,'06-2026'!$CE$7:$CE$463,$A68)</f>
        <v>31038162</v>
      </c>
      <c r="E68" s="22">
        <f>COUNTIFS('06-2026'!$C$7:$C$463,$B68,'06-2026'!$A$7:$A$463,"Out",'06-2026'!$I$7:$I$463,$C68,'06-2026'!$CE$7:$CE$463,$A68)</f>
        <v>2</v>
      </c>
      <c r="F68" s="23">
        <f>SUMIFS('06-2026'!$CB$7:$CB$463,'06-2026'!$C$7:$C$463,$B68,'06-2026'!$A$7:$A$463,"Out-New",'06-2026'!$I$7:$I$463,$C68,'06-2026'!$CE$7:$CE$463,$A68)</f>
        <v>0</v>
      </c>
      <c r="G68" s="23">
        <f>COUNTIFS('06-2026'!$C$7:$C$463,$B68,'06-2026'!$A$7:$A$463,"Out-New",'06-2026'!$I$7:$I$463,$C68,'06-2026'!$CE$7:$CE$463,$A68)</f>
        <v>0</v>
      </c>
      <c r="H68" s="24">
        <f>SUMIFS('06-2026'!$CB$7:$CB$463,'06-2026'!$C$7:$C$463,$B68,'06-2026'!$A$7:$A$463,"Termination",'06-2026'!$I$7:$I$463,$C68,'06-2026'!$CE$7:$CE$463,$A68)</f>
        <v>0</v>
      </c>
      <c r="I68" s="24">
        <f>COUNTIFS('06-2026'!$C$7:$C$463,$B68,'06-2026'!$A$7:$A$463,"Termination",'06-2026'!$I$7:$I$463,$C68,'06-2026'!$CE$7:$CE$463,$A68)</f>
        <v>0</v>
      </c>
      <c r="J68" s="102">
        <f t="shared" si="69"/>
        <v>31038162</v>
      </c>
      <c r="K68" s="102">
        <f t="shared" si="70"/>
        <v>2</v>
      </c>
    </row>
    <row r="69" spans="1:16" s="221" customFormat="1" x14ac:dyDescent="0.35">
      <c r="A69" s="25" t="str">
        <f t="shared" ref="A69" si="72">A68</f>
        <v>Nhân Kiệt</v>
      </c>
      <c r="B69" s="26" t="s">
        <v>151</v>
      </c>
      <c r="C69" s="27"/>
      <c r="D69" s="28">
        <f>SUM(D66:D68)</f>
        <v>31038162</v>
      </c>
      <c r="E69" s="28">
        <f t="shared" ref="E69:K69" si="73">SUM(E66:E68)</f>
        <v>2</v>
      </c>
      <c r="F69" s="28">
        <f t="shared" si="73"/>
        <v>0</v>
      </c>
      <c r="G69" s="28">
        <f t="shared" si="73"/>
        <v>0</v>
      </c>
      <c r="H69" s="28">
        <f t="shared" si="73"/>
        <v>0</v>
      </c>
      <c r="I69" s="28">
        <f t="shared" si="73"/>
        <v>0</v>
      </c>
      <c r="J69" s="28">
        <f t="shared" si="73"/>
        <v>31038162</v>
      </c>
      <c r="K69" s="28">
        <f t="shared" si="73"/>
        <v>2</v>
      </c>
    </row>
    <row r="70" spans="1:16" s="221" customFormat="1" x14ac:dyDescent="0.35">
      <c r="A70" s="25" t="str">
        <f t="shared" ref="A70" si="74">A69</f>
        <v>Nhân Kiệt</v>
      </c>
      <c r="B70" s="21" t="s">
        <v>65</v>
      </c>
      <c r="C70" s="221" t="s">
        <v>60</v>
      </c>
      <c r="D70" s="22">
        <f>SUMIFS('06-2026'!$CB$7:$CB$463,'06-2026'!$C$7:$C$463,$B70,'06-2026'!$A$7:$A$463,"Out",'06-2026'!$I$7:$I$463,$C70,'06-2026'!$CE$7:$CE$463,$A70)</f>
        <v>0</v>
      </c>
      <c r="E70" s="22">
        <f>COUNTIFS('06-2026'!$C$7:$C$463,$B70,'06-2026'!$A$7:$A$463,"Out",'06-2026'!$I$7:$I$463,$C70,'06-2026'!$CE$7:$CE$463,$A70)</f>
        <v>0</v>
      </c>
      <c r="F70" s="23">
        <f>SUMIFS('06-2026'!$CB$7:$CB$463,'06-2026'!$C$7:$C$463,$B70,'06-2026'!$A$7:$A$463,"Out-New",'06-2026'!$I$7:$I$463,$C70,'06-2026'!$CE$7:$CE$463,$A70)</f>
        <v>0</v>
      </c>
      <c r="G70" s="23">
        <f>COUNTIFS('06-2026'!$C$7:$C$463,$B70,'06-2026'!$A$7:$A$463,"Out-New",'06-2026'!$I$7:$I$463,$C70,'06-2026'!$CE$7:$CE$463,$A70)</f>
        <v>0</v>
      </c>
      <c r="H70" s="24">
        <f>SUMIFS('06-2026'!$CB$7:$CB$463,'06-2026'!$C$7:$C$463,$B70,'06-2026'!$A$7:$A$463,"Termination",'06-2026'!$I$7:$I$463,$C70,'06-2026'!$CE$7:$CE$463,$A70)</f>
        <v>0</v>
      </c>
      <c r="I70" s="24">
        <f>COUNTIFS('06-2026'!$C$7:$C$463,$B70,'06-2026'!$A$7:$A$463,"Termination",'06-2026'!$I$7:$I$463,$C70,'06-2026'!$CE$7:$CE$463,$A70)</f>
        <v>0</v>
      </c>
      <c r="J70" s="102">
        <f t="shared" ref="J70:J72" si="75">SUM(D70,F70,H70)</f>
        <v>0</v>
      </c>
      <c r="K70" s="102">
        <f t="shared" ref="K70:K72" si="76">SUM(E70,G70,I70)</f>
        <v>0</v>
      </c>
    </row>
    <row r="71" spans="1:16" s="221" customFormat="1" x14ac:dyDescent="0.35">
      <c r="A71" s="25" t="str">
        <f t="shared" ref="A71:B86" si="77">A70</f>
        <v>Nhân Kiệt</v>
      </c>
      <c r="B71" s="25" t="str">
        <f t="shared" si="77"/>
        <v>ME</v>
      </c>
      <c r="C71" s="17" t="s">
        <v>63</v>
      </c>
      <c r="D71" s="22">
        <f>SUMIFS('06-2026'!$CB$7:$CB$463,'06-2026'!$C$7:$C$463,$B71,'06-2026'!$A$7:$A$463,"Out",'06-2026'!$I$7:$I$463,$C71,'06-2026'!$CE$7:$CE$463,$A71)</f>
        <v>0</v>
      </c>
      <c r="E71" s="22">
        <f>COUNTIFS('06-2026'!$C$7:$C$463,$B71,'06-2026'!$A$7:$A$463,"Out",'06-2026'!$I$7:$I$463,$C71,'06-2026'!$CE$7:$CE$463,$A71)</f>
        <v>0</v>
      </c>
      <c r="F71" s="23">
        <f>SUMIFS('06-2026'!$CB$7:$CB$463,'06-2026'!$C$7:$C$463,$B71,'06-2026'!$A$7:$A$463,"Out-New",'06-2026'!$I$7:$I$463,$C71,'06-2026'!$CE$7:$CE$463,$A71)</f>
        <v>0</v>
      </c>
      <c r="G71" s="23">
        <f>COUNTIFS('06-2026'!$C$7:$C$463,$B71,'06-2026'!$A$7:$A$463,"Out-New",'06-2026'!$I$7:$I$463,$C71,'06-2026'!$CE$7:$CE$463,$A71)</f>
        <v>0</v>
      </c>
      <c r="H71" s="24">
        <f>SUMIFS('06-2026'!$CB$7:$CB$463,'06-2026'!$C$7:$C$463,$B71,'06-2026'!$A$7:$A$463,"Termination",'06-2026'!$I$7:$I$463,$C71,'06-2026'!$CE$7:$CE$463,$A71)</f>
        <v>0</v>
      </c>
      <c r="I71" s="24">
        <f>COUNTIFS('06-2026'!$C$7:$C$463,$B71,'06-2026'!$A$7:$A$463,"Termination",'06-2026'!$I$7:$I$463,$C71,'06-2026'!$CE$7:$CE$463,$A71)</f>
        <v>0</v>
      </c>
      <c r="J71" s="102">
        <f t="shared" si="75"/>
        <v>0</v>
      </c>
      <c r="K71" s="102">
        <f t="shared" si="76"/>
        <v>0</v>
      </c>
    </row>
    <row r="72" spans="1:16" s="221" customFormat="1" x14ac:dyDescent="0.35">
      <c r="A72" s="25" t="str">
        <f t="shared" si="77"/>
        <v>Nhân Kiệt</v>
      </c>
      <c r="B72" s="25" t="str">
        <f t="shared" si="77"/>
        <v>ME</v>
      </c>
      <c r="C72" s="221" t="s">
        <v>66</v>
      </c>
      <c r="D72" s="22">
        <f>SUMIFS('06-2026'!$CB$7:$CB$463,'06-2026'!$C$7:$C$463,$B72,'06-2026'!$A$7:$A$463,"Out",'06-2026'!$I$7:$I$463,$C72,'06-2026'!$CE$7:$CE$463,$A72)</f>
        <v>0</v>
      </c>
      <c r="E72" s="22">
        <f>COUNTIFS('06-2026'!$C$7:$C$463,$B72,'06-2026'!$A$7:$A$463,"Out",'06-2026'!$I$7:$I$463,$C72,'06-2026'!$CE$7:$CE$463,$A72)</f>
        <v>0</v>
      </c>
      <c r="F72" s="23">
        <f>SUMIFS('06-2026'!$CB$7:$CB$463,'06-2026'!$C$7:$C$463,$B72,'06-2026'!$A$7:$A$463,"Out-New",'06-2026'!$I$7:$I$463,$C72,'06-2026'!$CE$7:$CE$463,$A72)</f>
        <v>0</v>
      </c>
      <c r="G72" s="23">
        <f>COUNTIFS('06-2026'!$C$7:$C$463,$B72,'06-2026'!$A$7:$A$463,"Out-New",'06-2026'!$I$7:$I$463,$C72,'06-2026'!$CE$7:$CE$463,$A72)</f>
        <v>0</v>
      </c>
      <c r="H72" s="24">
        <f>SUMIFS('06-2026'!$CB$7:$CB$463,'06-2026'!$C$7:$C$463,$B72,'06-2026'!$A$7:$A$463,"Termination",'06-2026'!$I$7:$I$463,$C72,'06-2026'!$CE$7:$CE$463,$A72)</f>
        <v>0</v>
      </c>
      <c r="I72" s="24">
        <f>COUNTIFS('06-2026'!$C$7:$C$463,$B72,'06-2026'!$A$7:$A$463,"Termination",'06-2026'!$I$7:$I$463,$C72,'06-2026'!$CE$7:$CE$463,$A72)</f>
        <v>0</v>
      </c>
      <c r="J72" s="102">
        <f t="shared" si="75"/>
        <v>0</v>
      </c>
      <c r="K72" s="102">
        <f t="shared" si="76"/>
        <v>0</v>
      </c>
    </row>
    <row r="73" spans="1:16" s="221" customFormat="1" x14ac:dyDescent="0.35">
      <c r="A73" s="25" t="str">
        <f t="shared" si="77"/>
        <v>Nhân Kiệt</v>
      </c>
      <c r="B73" s="25" t="str">
        <f t="shared" si="77"/>
        <v>ME</v>
      </c>
      <c r="C73" s="221" t="s">
        <v>691</v>
      </c>
      <c r="D73" s="22">
        <f>SUMIFS('06-2026'!$CB$7:$CB$463,'06-2026'!$C$7:$C$463,$B73,'06-2026'!$A$7:$A$463,"Out",'06-2026'!$I$7:$I$463,$C73,'06-2026'!$CE$7:$CE$463,$A73)</f>
        <v>0</v>
      </c>
      <c r="E73" s="22">
        <f>COUNTIFS('06-2026'!$C$7:$C$463,$B73,'06-2026'!$A$7:$A$463,"Out",'06-2026'!$I$7:$I$463,$C73,'06-2026'!$CE$7:$CE$463,$A73)</f>
        <v>0</v>
      </c>
      <c r="F73" s="23">
        <f>SUMIFS('06-2026'!$CB$7:$CB$463,'06-2026'!$C$7:$C$463,$B73,'06-2026'!$A$7:$A$463,"Out-New",'06-2026'!$I$7:$I$463,$C73,'06-2026'!$CE$7:$CE$463,$A73)</f>
        <v>0</v>
      </c>
      <c r="G73" s="23">
        <f>COUNTIFS('06-2026'!$C$7:$C$463,$B73,'06-2026'!$A$7:$A$463,"Out-New",'06-2026'!$I$7:$I$463,$C73,'06-2026'!$CE$7:$CE$463,$A73)</f>
        <v>0</v>
      </c>
      <c r="H73" s="24">
        <f>SUMIFS('06-2026'!$CB$7:$CB$463,'06-2026'!$C$7:$C$463,$B73,'06-2026'!$A$7:$A$463,"Termination",'06-2026'!$I$7:$I$463,$C73,'06-2026'!$CE$7:$CE$463,$A73)</f>
        <v>0</v>
      </c>
      <c r="I73" s="24">
        <f>COUNTIFS('06-2026'!$C$7:$C$463,$B73,'06-2026'!$A$7:$A$463,"Termination",'06-2026'!$I$7:$I$463,$C73,'06-2026'!$CE$7:$CE$463,$A73)</f>
        <v>0</v>
      </c>
      <c r="J73" s="102">
        <f t="shared" ref="J73" si="78">SUM(D73,F73,H73)</f>
        <v>0</v>
      </c>
      <c r="K73" s="102">
        <f t="shared" ref="K73" si="79">SUM(E73,G73,I73)</f>
        <v>0</v>
      </c>
    </row>
    <row r="74" spans="1:16" s="221" customFormat="1" x14ac:dyDescent="0.35">
      <c r="A74" s="25" t="str">
        <f>A72</f>
        <v>Nhân Kiệt</v>
      </c>
      <c r="B74" s="26" t="s">
        <v>152</v>
      </c>
      <c r="C74" s="27"/>
      <c r="D74" s="28">
        <f>SUM(D70:D73)</f>
        <v>0</v>
      </c>
      <c r="E74" s="28">
        <f t="shared" ref="E74:K74" si="80">SUM(E70:E73)</f>
        <v>0</v>
      </c>
      <c r="F74" s="28">
        <f t="shared" si="80"/>
        <v>0</v>
      </c>
      <c r="G74" s="28">
        <f t="shared" si="80"/>
        <v>0</v>
      </c>
      <c r="H74" s="28">
        <f t="shared" si="80"/>
        <v>0</v>
      </c>
      <c r="I74" s="28">
        <f t="shared" si="80"/>
        <v>0</v>
      </c>
      <c r="J74" s="28">
        <f t="shared" si="80"/>
        <v>0</v>
      </c>
      <c r="K74" s="28">
        <f t="shared" si="80"/>
        <v>0</v>
      </c>
      <c r="P74" s="222"/>
    </row>
    <row r="75" spans="1:16" s="221" customFormat="1" x14ac:dyDescent="0.35">
      <c r="A75" s="25" t="str">
        <f t="shared" si="77"/>
        <v>Nhân Kiệt</v>
      </c>
      <c r="B75" s="29" t="s">
        <v>229</v>
      </c>
      <c r="C75" s="17" t="s">
        <v>230</v>
      </c>
      <c r="D75" s="22">
        <f>SUMIFS('06-2026'!$CB$7:$CB$463,'06-2026'!$C$7:$C$463,$B75,'06-2026'!$A$7:$A$463,"Out",'06-2026'!$I$7:$I$463,$C75,'06-2026'!$CE$7:$CE$463,$A75)</f>
        <v>0</v>
      </c>
      <c r="E75" s="22">
        <f>COUNTIFS('06-2026'!$C$7:$C$463,$B75,'06-2026'!$A$7:$A$463,"Out",'06-2026'!$I$7:$I$463,$C75,'06-2026'!$CE$7:$CE$463,$A75)</f>
        <v>0</v>
      </c>
      <c r="F75" s="23">
        <f>SUMIFS('06-2026'!$CB$7:$CB$463,'06-2026'!$C$7:$C$463,$B75,'06-2026'!$A$7:$A$463,"Out-New",'06-2026'!$I$7:$I$463,$C75,'06-2026'!$CE$7:$CE$463,$A75)</f>
        <v>0</v>
      </c>
      <c r="G75" s="23">
        <f>COUNTIFS('06-2026'!$C$7:$C$463,$B75,'06-2026'!$A$7:$A$463,"Out-New",'06-2026'!$I$7:$I$463,$C75,'06-2026'!$CE$7:$CE$463,$A75)</f>
        <v>0</v>
      </c>
      <c r="H75" s="24">
        <f>SUMIFS('06-2026'!$CB$7:$CB$463,'06-2026'!$C$7:$C$463,$B75,'06-2026'!$A$7:$A$463,"Termination",'06-2026'!$I$7:$I$463,$C75,'06-2026'!$CE$7:$CE$463,$A75)</f>
        <v>0</v>
      </c>
      <c r="I75" s="24">
        <f>COUNTIFS('06-2026'!$C$7:$C$463,$B75,'06-2026'!$A$7:$A$463,"Termination",'06-2026'!$I$7:$I$463,$C75,'06-2026'!$CE$7:$CE$463,$A75)</f>
        <v>0</v>
      </c>
      <c r="J75" s="102">
        <f>SUM(D75,F75,H75)</f>
        <v>0</v>
      </c>
      <c r="K75" s="102">
        <f>SUM(E75,G75,I75)</f>
        <v>0</v>
      </c>
    </row>
    <row r="76" spans="1:16" s="221" customFormat="1" x14ac:dyDescent="0.35">
      <c r="A76" s="25" t="str">
        <f t="shared" si="77"/>
        <v>Nhân Kiệt</v>
      </c>
      <c r="B76" s="26" t="s">
        <v>234</v>
      </c>
      <c r="C76" s="27"/>
      <c r="D76" s="28">
        <f>D75</f>
        <v>0</v>
      </c>
      <c r="E76" s="28">
        <f t="shared" ref="E76:K76" si="81">E75</f>
        <v>0</v>
      </c>
      <c r="F76" s="28">
        <f t="shared" si="81"/>
        <v>0</v>
      </c>
      <c r="G76" s="28">
        <f t="shared" si="81"/>
        <v>0</v>
      </c>
      <c r="H76" s="28">
        <f t="shared" si="81"/>
        <v>0</v>
      </c>
      <c r="I76" s="28">
        <f t="shared" si="81"/>
        <v>0</v>
      </c>
      <c r="J76" s="28">
        <f t="shared" si="81"/>
        <v>0</v>
      </c>
      <c r="K76" s="28">
        <f t="shared" si="81"/>
        <v>0</v>
      </c>
    </row>
    <row r="77" spans="1:16" s="221" customFormat="1" x14ac:dyDescent="0.35">
      <c r="A77" s="25" t="str">
        <f t="shared" si="77"/>
        <v>Nhân Kiệt</v>
      </c>
      <c r="B77" s="29" t="s">
        <v>227</v>
      </c>
      <c r="C77" s="17" t="s">
        <v>228</v>
      </c>
      <c r="D77" s="22">
        <f>SUMIFS('06-2026'!$CB$7:$CB$463,'06-2026'!$C$7:$C$463,$B77,'06-2026'!$A$7:$A$463,"Out",'06-2026'!$I$7:$I$463,$C77,'06-2026'!$CE$7:$CE$463,$A77)</f>
        <v>0</v>
      </c>
      <c r="E77" s="22">
        <f>COUNTIFS('06-2026'!$C$7:$C$463,$B77,'06-2026'!$A$7:$A$463,"Out",'06-2026'!$I$7:$I$463,$C77,'06-2026'!$CE$7:$CE$463,$A77)</f>
        <v>0</v>
      </c>
      <c r="F77" s="23">
        <f>SUMIFS('06-2026'!$CB$7:$CB$463,'06-2026'!$C$7:$C$463,$B77,'06-2026'!$A$7:$A$463,"Out-New",'06-2026'!$I$7:$I$463,$C77,'06-2026'!$CE$7:$CE$463,$A77)</f>
        <v>0</v>
      </c>
      <c r="G77" s="23">
        <f>COUNTIFS('06-2026'!$C$7:$C$463,$B77,'06-2026'!$A$7:$A$463,"Out-New",'06-2026'!$I$7:$I$463,$C77,'06-2026'!$CE$7:$CE$463,$A77)</f>
        <v>0</v>
      </c>
      <c r="H77" s="24">
        <f>SUMIFS('06-2026'!$CB$7:$CB$463,'06-2026'!$C$7:$C$463,$B77,'06-2026'!$A$7:$A$463,"Termination",'06-2026'!$I$7:$I$463,$C77,'06-2026'!$CE$7:$CE$463,$A77)</f>
        <v>0</v>
      </c>
      <c r="I77" s="24">
        <f>COUNTIFS('06-2026'!$C$7:$C$463,$B77,'06-2026'!$A$7:$A$463,"Termination",'06-2026'!$I$7:$I$463,$C77,'06-2026'!$CE$7:$CE$463,$A77)</f>
        <v>0</v>
      </c>
      <c r="J77" s="102">
        <f>SUM(D77,F77,H77)</f>
        <v>0</v>
      </c>
      <c r="K77" s="102">
        <f>SUM(E77,G77,I77)</f>
        <v>0</v>
      </c>
    </row>
    <row r="78" spans="1:16" s="221" customFormat="1" x14ac:dyDescent="0.35">
      <c r="A78" s="25" t="str">
        <f t="shared" si="77"/>
        <v>Nhân Kiệt</v>
      </c>
      <c r="B78" s="29" t="s">
        <v>227</v>
      </c>
      <c r="C78" s="17" t="s">
        <v>937</v>
      </c>
      <c r="D78" s="22">
        <f>SUMIFS('06-2026'!$CB$7:$CB$463,'06-2026'!$C$7:$C$463,$B78,'06-2026'!$A$7:$A$463,"Out",'06-2026'!$I$7:$I$463,$C78,'06-2026'!$CE$7:$CE$463,$A78)</f>
        <v>0</v>
      </c>
      <c r="E78" s="22">
        <f>COUNTIFS('06-2026'!$C$7:$C$463,$B78,'06-2026'!$A$7:$A$463,"Out",'06-2026'!$I$7:$I$463,$C78,'06-2026'!$CE$7:$CE$463,$A78)</f>
        <v>0</v>
      </c>
      <c r="F78" s="23">
        <f>SUMIFS('06-2026'!$CB$7:$CB$463,'06-2026'!$C$7:$C$463,$B78,'06-2026'!$A$7:$A$463,"Out-New",'06-2026'!$I$7:$I$463,$C78,'06-2026'!$CE$7:$CE$463,$A78)</f>
        <v>0</v>
      </c>
      <c r="G78" s="23">
        <f>COUNTIFS('06-2026'!$C$7:$C$463,$B78,'06-2026'!$A$7:$A$463,"Out-New",'06-2026'!$I$7:$I$463,$C78,'06-2026'!$CE$7:$CE$463,$A78)</f>
        <v>0</v>
      </c>
      <c r="H78" s="24">
        <f>SUMIFS('06-2026'!$CB$7:$CB$463,'06-2026'!$C$7:$C$463,$B78,'06-2026'!$A$7:$A$463,"Termination",'06-2026'!$I$7:$I$463,$C78,'06-2026'!$CE$7:$CE$463,$A78)</f>
        <v>0</v>
      </c>
      <c r="I78" s="24">
        <f>COUNTIFS('06-2026'!$C$7:$C$463,$B78,'06-2026'!$A$7:$A$463,"Termination",'06-2026'!$I$7:$I$463,$C78,'06-2026'!$CE$7:$CE$463,$A78)</f>
        <v>0</v>
      </c>
      <c r="J78" s="102">
        <f>SUM(D78,F78,H78)</f>
        <v>0</v>
      </c>
      <c r="K78" s="102">
        <f>SUM(E78,G78,I78)</f>
        <v>0</v>
      </c>
    </row>
    <row r="79" spans="1:16" s="221" customFormat="1" x14ac:dyDescent="0.35">
      <c r="A79" s="25" t="str">
        <f>A77</f>
        <v>Nhân Kiệt</v>
      </c>
      <c r="B79" s="26" t="s">
        <v>235</v>
      </c>
      <c r="C79" s="27"/>
      <c r="D79" s="28">
        <f>SUM(D77:D78)</f>
        <v>0</v>
      </c>
      <c r="E79" s="28">
        <f t="shared" ref="E79:K79" si="82">SUM(E77:E78)</f>
        <v>0</v>
      </c>
      <c r="F79" s="28">
        <f t="shared" si="82"/>
        <v>0</v>
      </c>
      <c r="G79" s="28">
        <f t="shared" si="82"/>
        <v>0</v>
      </c>
      <c r="H79" s="28">
        <f t="shared" si="82"/>
        <v>0</v>
      </c>
      <c r="I79" s="28">
        <f t="shared" si="82"/>
        <v>0</v>
      </c>
      <c r="J79" s="28">
        <f t="shared" si="82"/>
        <v>0</v>
      </c>
      <c r="K79" s="28">
        <f t="shared" si="82"/>
        <v>0</v>
      </c>
    </row>
    <row r="80" spans="1:16" s="221" customFormat="1" x14ac:dyDescent="0.35">
      <c r="A80" s="25" t="str">
        <f t="shared" ref="A80" si="83">A79</f>
        <v>Nhân Kiệt</v>
      </c>
      <c r="B80" s="29" t="s">
        <v>590</v>
      </c>
      <c r="C80" s="17" t="s">
        <v>592</v>
      </c>
      <c r="D80" s="22">
        <f>SUMIFS('06-2026'!$CB$7:$CB$463,'06-2026'!$C$7:$C$463,$B80,'06-2026'!$A$7:$A$463,"Out",'06-2026'!$I$7:$I$463,$C80,'06-2026'!$CE$7:$CE$463,$A80)</f>
        <v>0</v>
      </c>
      <c r="E80" s="22">
        <f>COUNTIFS('06-2026'!$C$7:$C$463,$B80,'06-2026'!$A$7:$A$463,"Out",'06-2026'!$I$7:$I$463,$C80,'06-2026'!$CE$7:$CE$463,$A80)</f>
        <v>0</v>
      </c>
      <c r="F80" s="23">
        <f>SUMIFS('06-2026'!$CB$7:$CB$463,'06-2026'!$C$7:$C$463,$B80,'06-2026'!$A$7:$A$463,"Out-New",'06-2026'!$I$7:$I$463,$C80,'06-2026'!$CE$7:$CE$463,$A80)</f>
        <v>0</v>
      </c>
      <c r="G80" s="23">
        <f>COUNTIFS('06-2026'!$C$7:$C$463,$B80,'06-2026'!$A$7:$A$463,"Out-New",'06-2026'!$I$7:$I$463,$C80,'06-2026'!$CE$7:$CE$463,$A80)</f>
        <v>0</v>
      </c>
      <c r="H80" s="24">
        <f>SUMIFS('06-2026'!$CB$7:$CB$463,'06-2026'!$C$7:$C$463,$B80,'06-2026'!$A$7:$A$463,"Termination",'06-2026'!$I$7:$I$463,$C80,'06-2026'!$CE$7:$CE$463,$A80)</f>
        <v>0</v>
      </c>
      <c r="I80" s="24">
        <f>COUNTIFS('06-2026'!$C$7:$C$463,$B80,'06-2026'!$A$7:$A$463,"Termination",'06-2026'!$I$7:$I$463,$C80,'06-2026'!$CE$7:$CE$463,$A80)</f>
        <v>0</v>
      </c>
      <c r="J80" s="102">
        <f>SUM(D80,F80,H80)</f>
        <v>0</v>
      </c>
      <c r="K80" s="102">
        <f>SUM(E80,G80,I80)</f>
        <v>0</v>
      </c>
    </row>
    <row r="81" spans="1:17" s="221" customFormat="1" x14ac:dyDescent="0.35">
      <c r="A81" s="25" t="str">
        <f t="shared" ref="A81" si="84">A80</f>
        <v>Nhân Kiệt</v>
      </c>
      <c r="B81" s="26" t="s">
        <v>593</v>
      </c>
      <c r="C81" s="27"/>
      <c r="D81" s="28">
        <f>D80</f>
        <v>0</v>
      </c>
      <c r="E81" s="28">
        <f t="shared" ref="E81:K81" si="85">E80</f>
        <v>0</v>
      </c>
      <c r="F81" s="28">
        <f t="shared" si="85"/>
        <v>0</v>
      </c>
      <c r="G81" s="28">
        <f t="shared" si="85"/>
        <v>0</v>
      </c>
      <c r="H81" s="28">
        <f t="shared" si="85"/>
        <v>0</v>
      </c>
      <c r="I81" s="28">
        <f t="shared" si="85"/>
        <v>0</v>
      </c>
      <c r="J81" s="28">
        <f t="shared" si="85"/>
        <v>0</v>
      </c>
      <c r="K81" s="28">
        <f t="shared" si="85"/>
        <v>0</v>
      </c>
    </row>
    <row r="82" spans="1:17" s="221" customFormat="1" x14ac:dyDescent="0.35">
      <c r="A82" s="25" t="str">
        <f>A79</f>
        <v>Nhân Kiệt</v>
      </c>
      <c r="B82" s="21" t="s">
        <v>56</v>
      </c>
      <c r="C82" s="221" t="s">
        <v>57</v>
      </c>
      <c r="D82" s="22">
        <f>SUMIFS('06-2026'!$CB$7:$CB$463,'06-2026'!$C$7:$C$463,$B82,'06-2026'!$A$7:$A$463,"Out",'06-2026'!$I$7:$I$463,$C82,'06-2026'!$CE$7:$CE$463,$A82)</f>
        <v>109359235.90270001</v>
      </c>
      <c r="E82" s="22">
        <f>COUNTIFS('06-2026'!$C$7:$C$463,$B82,'06-2026'!$A$7:$A$463,"Out",'06-2026'!$I$7:$I$463,$C82,'06-2026'!$CE$7:$CE$463,$A82)</f>
        <v>8</v>
      </c>
      <c r="F82" s="23">
        <f>SUMIFS('06-2026'!$CB$7:$CB$463,'06-2026'!$C$7:$C$463,$B82,'06-2026'!$A$7:$A$463,"Out-New",'06-2026'!$I$7:$I$463,$C82,'06-2026'!$CE$7:$CE$463,$A82)</f>
        <v>0</v>
      </c>
      <c r="G82" s="23">
        <f>COUNTIFS('06-2026'!$C$7:$C$463,$B82,'06-2026'!$A$7:$A$463,"Out-New",'06-2026'!$I$7:$I$463,$C82,'06-2026'!$CE$7:$CE$463,$A82)</f>
        <v>0</v>
      </c>
      <c r="H82" s="24">
        <f>SUMIFS('06-2026'!$CB$7:$CB$463,'06-2026'!$C$7:$C$463,$B82,'06-2026'!$A$7:$A$463,"Termination",'06-2026'!$I$7:$I$463,$C82,'06-2026'!$CE$7:$CE$463,$A82)</f>
        <v>21089042</v>
      </c>
      <c r="I82" s="24">
        <f>COUNTIFS('06-2026'!$C$7:$C$463,$B82,'06-2026'!$A$7:$A$463,"Termination",'06-2026'!$I$7:$I$463,$C82,'06-2026'!$CE$7:$CE$463,$A82)</f>
        <v>3</v>
      </c>
      <c r="J82" s="102">
        <f t="shared" ref="J82:J89" si="86">SUM(D82,F82,H82)</f>
        <v>130448277.90270001</v>
      </c>
      <c r="K82" s="102">
        <f t="shared" ref="K82:K89" si="87">SUM(E82,G82,I82)</f>
        <v>11</v>
      </c>
      <c r="P82" s="222"/>
    </row>
    <row r="83" spans="1:17" s="221" customFormat="1" x14ac:dyDescent="0.35">
      <c r="A83" s="25" t="str">
        <f t="shared" si="77"/>
        <v>Nhân Kiệt</v>
      </c>
      <c r="B83" s="25" t="str">
        <f t="shared" si="77"/>
        <v>PD</v>
      </c>
      <c r="C83" s="221" t="s">
        <v>60</v>
      </c>
      <c r="D83" s="22">
        <f>SUMIFS('06-2026'!$CB$7:$CB$463,'06-2026'!$C$7:$C$463,$B83,'06-2026'!$A$7:$A$463,"Out",'06-2026'!$I$7:$I$463,$C83,'06-2026'!$CE$7:$CE$463,$A83)</f>
        <v>10806321</v>
      </c>
      <c r="E83" s="22">
        <f>COUNTIFS('06-2026'!$C$7:$C$463,$B83,'06-2026'!$A$7:$A$463,"Out",'06-2026'!$I$7:$I$463,$C83,'06-2026'!$CE$7:$CE$463,$A83)</f>
        <v>1</v>
      </c>
      <c r="F83" s="23">
        <f>SUMIFS('06-2026'!$CB$7:$CB$463,'06-2026'!$C$7:$C$463,$B83,'06-2026'!$A$7:$A$463,"Out-New",'06-2026'!$I$7:$I$463,$C83,'06-2026'!$CE$7:$CE$463,$A83)</f>
        <v>0</v>
      </c>
      <c r="G83" s="23">
        <f>COUNTIFS('06-2026'!$C$7:$C$463,$B83,'06-2026'!$A$7:$A$463,"Out-New",'06-2026'!$I$7:$I$463,$C83,'06-2026'!$CE$7:$CE$463,$A83)</f>
        <v>0</v>
      </c>
      <c r="H83" s="24">
        <f>SUMIFS('06-2026'!$CB$7:$CB$463,'06-2026'!$C$7:$C$463,$B83,'06-2026'!$A$7:$A$463,"Termination",'06-2026'!$I$7:$I$463,$C83,'06-2026'!$CE$7:$CE$463,$A83)</f>
        <v>0</v>
      </c>
      <c r="I83" s="24">
        <f>COUNTIFS('06-2026'!$C$7:$C$463,$B83,'06-2026'!$A$7:$A$463,"Termination",'06-2026'!$I$7:$I$463,$C83,'06-2026'!$CE$7:$CE$463,$A83)</f>
        <v>0</v>
      </c>
      <c r="J83" s="102">
        <f t="shared" si="86"/>
        <v>10806321</v>
      </c>
      <c r="K83" s="102">
        <f t="shared" si="87"/>
        <v>1</v>
      </c>
    </row>
    <row r="84" spans="1:17" s="221" customFormat="1" x14ac:dyDescent="0.35">
      <c r="A84" s="25" t="str">
        <f t="shared" si="77"/>
        <v>Nhân Kiệt</v>
      </c>
      <c r="B84" s="25" t="str">
        <f t="shared" si="77"/>
        <v>PD</v>
      </c>
      <c r="C84" s="221" t="s">
        <v>59</v>
      </c>
      <c r="D84" s="22">
        <f>SUMIFS('06-2026'!$CB$7:$CB$463,'06-2026'!$C$7:$C$463,$B84,'06-2026'!$A$7:$A$463,"Out",'06-2026'!$I$7:$I$463,$C84,'06-2026'!$CE$7:$CE$463,$A84)</f>
        <v>96354579.601400003</v>
      </c>
      <c r="E84" s="22">
        <f>COUNTIFS('06-2026'!$C$7:$C$463,$B84,'06-2026'!$A$7:$A$463,"Out",'06-2026'!$I$7:$I$463,$C84,'06-2026'!$CE$7:$CE$463,$A84)</f>
        <v>8</v>
      </c>
      <c r="F84" s="23">
        <f>SUMIFS('06-2026'!$CB$7:$CB$463,'06-2026'!$C$7:$C$463,$B84,'06-2026'!$A$7:$A$463,"Out-New",'06-2026'!$I$7:$I$463,$C84,'06-2026'!$CE$7:$CE$463,$A84)</f>
        <v>0</v>
      </c>
      <c r="G84" s="23">
        <f>COUNTIFS('06-2026'!$C$7:$C$463,$B84,'06-2026'!$A$7:$A$463,"Out-New",'06-2026'!$I$7:$I$463,$C84,'06-2026'!$CE$7:$CE$463,$A84)</f>
        <v>0</v>
      </c>
      <c r="H84" s="24">
        <f>SUMIFS('06-2026'!$CB$7:$CB$463,'06-2026'!$C$7:$C$463,$B84,'06-2026'!$A$7:$A$463,"Termination",'06-2026'!$I$7:$I$463,$C84,'06-2026'!$CE$7:$CE$463,$A84)</f>
        <v>369280</v>
      </c>
      <c r="I84" s="24">
        <f>COUNTIFS('06-2026'!$C$7:$C$463,$B84,'06-2026'!$A$7:$A$463,"Termination",'06-2026'!$I$7:$I$463,$C84,'06-2026'!$CE$7:$CE$463,$A84)</f>
        <v>2</v>
      </c>
      <c r="J84" s="102">
        <f t="shared" si="86"/>
        <v>96723859.601400003</v>
      </c>
      <c r="K84" s="102">
        <f t="shared" si="87"/>
        <v>10</v>
      </c>
    </row>
    <row r="85" spans="1:17" s="221" customFormat="1" x14ac:dyDescent="0.35">
      <c r="A85" s="25" t="str">
        <f t="shared" si="77"/>
        <v>Nhân Kiệt</v>
      </c>
      <c r="B85" s="25" t="str">
        <f t="shared" si="77"/>
        <v>PD</v>
      </c>
      <c r="C85" s="221" t="s">
        <v>64</v>
      </c>
      <c r="D85" s="22">
        <f>SUMIFS('06-2026'!$CB$7:$CB$463,'06-2026'!$C$7:$C$463,$B85,'06-2026'!$A$7:$A$463,"Out",'06-2026'!$I$7:$I$463,$C85,'06-2026'!$CE$7:$CE$463,$A85)</f>
        <v>9595484</v>
      </c>
      <c r="E85" s="22">
        <f>COUNTIFS('06-2026'!$C$7:$C$463,$B85,'06-2026'!$A$7:$A$463,"Out",'06-2026'!$I$7:$I$463,$C85,'06-2026'!$CE$7:$CE$463,$A85)</f>
        <v>1</v>
      </c>
      <c r="F85" s="23">
        <f>SUMIFS('06-2026'!$CB$7:$CB$463,'06-2026'!$C$7:$C$463,$B85,'06-2026'!$A$7:$A$463,"Out-New",'06-2026'!$I$7:$I$463,$C85,'06-2026'!$CE$7:$CE$463,$A85)</f>
        <v>0</v>
      </c>
      <c r="G85" s="23">
        <f>COUNTIFS('06-2026'!$C$7:$C$463,$B85,'06-2026'!$A$7:$A$463,"Out-New",'06-2026'!$I$7:$I$463,$C85,'06-2026'!$CE$7:$CE$463,$A85)</f>
        <v>0</v>
      </c>
      <c r="H85" s="24">
        <f>SUMIFS('06-2026'!$CB$7:$CB$463,'06-2026'!$C$7:$C$463,$B85,'06-2026'!$A$7:$A$463,"Termination",'06-2026'!$I$7:$I$463,$C85,'06-2026'!$CE$7:$CE$463,$A85)</f>
        <v>0</v>
      </c>
      <c r="I85" s="24">
        <f>COUNTIFS('06-2026'!$C$7:$C$463,$B85,'06-2026'!$A$7:$A$463,"Termination",'06-2026'!$I$7:$I$463,$C85,'06-2026'!$CE$7:$CE$463,$A85)</f>
        <v>0</v>
      </c>
      <c r="J85" s="102">
        <f t="shared" si="86"/>
        <v>9595484</v>
      </c>
      <c r="K85" s="102">
        <f t="shared" si="87"/>
        <v>1</v>
      </c>
    </row>
    <row r="86" spans="1:17" s="221" customFormat="1" x14ac:dyDescent="0.35">
      <c r="A86" s="25" t="str">
        <f t="shared" si="77"/>
        <v>Nhân Kiệt</v>
      </c>
      <c r="B86" s="25" t="str">
        <f t="shared" si="77"/>
        <v>PD</v>
      </c>
      <c r="C86" s="221" t="s">
        <v>67</v>
      </c>
      <c r="D86" s="22">
        <f>SUMIFS('06-2026'!$CB$7:$CB$463,'06-2026'!$C$7:$C$463,$B86,'06-2026'!$A$7:$A$463,"Out",'06-2026'!$I$7:$I$463,$C86,'06-2026'!$CE$7:$CE$463,$A86)</f>
        <v>27465803</v>
      </c>
      <c r="E86" s="22">
        <f>COUNTIFS('06-2026'!$C$7:$C$463,$B86,'06-2026'!$A$7:$A$463,"Out",'06-2026'!$I$7:$I$463,$C86,'06-2026'!$CE$7:$CE$463,$A86)</f>
        <v>2</v>
      </c>
      <c r="F86" s="23">
        <f>SUMIFS('06-2026'!$CB$7:$CB$463,'06-2026'!$C$7:$C$463,$B86,'06-2026'!$A$7:$A$463,"Out-New",'06-2026'!$I$7:$I$463,$C86,'06-2026'!$CE$7:$CE$463,$A86)</f>
        <v>0</v>
      </c>
      <c r="G86" s="23">
        <f>COUNTIFS('06-2026'!$C$7:$C$463,$B86,'06-2026'!$A$7:$A$463,"Out-New",'06-2026'!$I$7:$I$463,$C86,'06-2026'!$CE$7:$CE$463,$A86)</f>
        <v>0</v>
      </c>
      <c r="H86" s="24">
        <f>SUMIFS('06-2026'!$CB$7:$CB$463,'06-2026'!$C$7:$C$463,$B86,'06-2026'!$A$7:$A$463,"Termination",'06-2026'!$I$7:$I$463,$C86,'06-2026'!$CE$7:$CE$463,$A86)</f>
        <v>5605115</v>
      </c>
      <c r="I86" s="24">
        <f>COUNTIFS('06-2026'!$C$7:$C$463,$B86,'06-2026'!$A$7:$A$463,"Termination",'06-2026'!$I$7:$I$463,$C86,'06-2026'!$CE$7:$CE$463,$A86)</f>
        <v>1</v>
      </c>
      <c r="J86" s="102">
        <f t="shared" si="86"/>
        <v>33070918</v>
      </c>
      <c r="K86" s="102">
        <f t="shared" si="87"/>
        <v>3</v>
      </c>
    </row>
    <row r="87" spans="1:17" s="221" customFormat="1" x14ac:dyDescent="0.35">
      <c r="A87" s="25" t="str">
        <f t="shared" ref="A87:A88" si="88">A85</f>
        <v>Nhân Kiệt</v>
      </c>
      <c r="B87" s="25" t="str">
        <f>B85</f>
        <v>PD</v>
      </c>
      <c r="C87" s="221" t="s">
        <v>63</v>
      </c>
      <c r="D87" s="22">
        <f>SUMIFS('06-2026'!$CB$7:$CB$463,'06-2026'!$C$7:$C$463,$B87,'06-2026'!$A$7:$A$463,"Out",'06-2026'!$I$7:$I$463,$C87,'06-2026'!$CE$7:$CE$463,$A87)</f>
        <v>205563475</v>
      </c>
      <c r="E87" s="22">
        <f>COUNTIFS('06-2026'!$C$7:$C$463,$B87,'06-2026'!$A$7:$A$463,"Out",'06-2026'!$I$7:$I$463,$C87,'06-2026'!$CE$7:$CE$463,$A87)</f>
        <v>14</v>
      </c>
      <c r="F87" s="23">
        <f>SUMIFS('06-2026'!$CB$7:$CB$463,'06-2026'!$C$7:$C$463,$B87,'06-2026'!$A$7:$A$463,"Out-New",'06-2026'!$I$7:$I$463,$C87,'06-2026'!$CE$7:$CE$463,$A87)</f>
        <v>0</v>
      </c>
      <c r="G87" s="23">
        <f>COUNTIFS('06-2026'!$C$7:$C$463,$B87,'06-2026'!$A$7:$A$463,"Out-New",'06-2026'!$I$7:$I$463,$C87,'06-2026'!$CE$7:$CE$463,$A87)</f>
        <v>0</v>
      </c>
      <c r="H87" s="24">
        <f>SUMIFS('06-2026'!$CB$7:$CB$463,'06-2026'!$C$7:$C$463,$B87,'06-2026'!$A$7:$A$463,"Termination",'06-2026'!$I$7:$I$463,$C87,'06-2026'!$CE$7:$CE$463,$A87)</f>
        <v>0</v>
      </c>
      <c r="I87" s="24">
        <f>COUNTIFS('06-2026'!$C$7:$C$463,$B87,'06-2026'!$A$7:$A$463,"Termination",'06-2026'!$I$7:$I$463,$C87,'06-2026'!$CE$7:$CE$463,$A87)</f>
        <v>2</v>
      </c>
      <c r="J87" s="102">
        <f t="shared" si="86"/>
        <v>205563475</v>
      </c>
      <c r="K87" s="102">
        <f t="shared" si="87"/>
        <v>16</v>
      </c>
    </row>
    <row r="88" spans="1:17" s="221" customFormat="1" x14ac:dyDescent="0.35">
      <c r="A88" s="25" t="str">
        <f t="shared" si="88"/>
        <v>Nhân Kiệt</v>
      </c>
      <c r="B88" s="25" t="str">
        <f>B86</f>
        <v>PD</v>
      </c>
      <c r="C88" s="221" t="s">
        <v>938</v>
      </c>
      <c r="D88" s="22">
        <f>SUMIFS('06-2026'!$CB$7:$CB$463,'06-2026'!$C$7:$C$463,$B88,'06-2026'!$A$7:$A$463,"Out",'06-2026'!$I$7:$I$463,$C88,'06-2026'!$CE$7:$CE$463,$A88)</f>
        <v>14110539</v>
      </c>
      <c r="E88" s="22">
        <f>COUNTIFS('06-2026'!$C$7:$C$463,$B88,'06-2026'!$A$7:$A$463,"Out",'06-2026'!$I$7:$I$463,$C88,'06-2026'!$CE$7:$CE$463,$A88)</f>
        <v>1</v>
      </c>
      <c r="F88" s="23">
        <f>SUMIFS('06-2026'!$CB$7:$CB$463,'06-2026'!$C$7:$C$463,$B88,'06-2026'!$A$7:$A$463,"Out-New",'06-2026'!$I$7:$I$463,$C88,'06-2026'!$CE$7:$CE$463,$A88)</f>
        <v>0</v>
      </c>
      <c r="G88" s="23">
        <f>COUNTIFS('06-2026'!$C$7:$C$463,$B88,'06-2026'!$A$7:$A$463,"Out-New",'06-2026'!$I$7:$I$463,$C88,'06-2026'!$CE$7:$CE$463,$A88)</f>
        <v>0</v>
      </c>
      <c r="H88" s="24">
        <f>SUMIFS('06-2026'!$CB$7:$CB$463,'06-2026'!$C$7:$C$463,$B88,'06-2026'!$A$7:$A$463,"Termination",'06-2026'!$I$7:$I$463,$C88,'06-2026'!$CE$7:$CE$463,$A88)</f>
        <v>0</v>
      </c>
      <c r="I88" s="24">
        <f>COUNTIFS('06-2026'!$C$7:$C$463,$B88,'06-2026'!$A$7:$A$463,"Termination",'06-2026'!$I$7:$I$463,$C88,'06-2026'!$CE$7:$CE$463,$A88)</f>
        <v>0</v>
      </c>
      <c r="J88" s="102">
        <f t="shared" ref="J88" si="89">SUM(D88,F88,H88)</f>
        <v>14110539</v>
      </c>
      <c r="K88" s="102">
        <f t="shared" ref="K88" si="90">SUM(E88,G88,I88)</f>
        <v>1</v>
      </c>
    </row>
    <row r="89" spans="1:17" s="221" customFormat="1" x14ac:dyDescent="0.35">
      <c r="A89" s="25" t="str">
        <f>A86</f>
        <v>Nhân Kiệt</v>
      </c>
      <c r="B89" s="25" t="str">
        <f>B86</f>
        <v>PD</v>
      </c>
      <c r="C89" s="221" t="s">
        <v>240</v>
      </c>
      <c r="D89" s="22">
        <f>SUMIFS('06-2026'!$CB$7:$CB$463,'06-2026'!$C$7:$C$463,$B89,'06-2026'!$A$7:$A$463,"Out",'06-2026'!$I$7:$I$463,$C89,'06-2026'!$CE$7:$CE$463,$A89)</f>
        <v>0</v>
      </c>
      <c r="E89" s="22">
        <f>COUNTIFS('06-2026'!$C$7:$C$463,$B89,'06-2026'!$A$7:$A$463,"Out",'06-2026'!$I$7:$I$463,$C89,'06-2026'!$CE$7:$CE$463,$A89)</f>
        <v>0</v>
      </c>
      <c r="F89" s="23">
        <f>SUMIFS('06-2026'!$CB$7:$CB$463,'06-2026'!$C$7:$C$463,$B89,'06-2026'!$A$7:$A$463,"Out-New",'06-2026'!$I$7:$I$463,$C89,'06-2026'!$CE$7:$CE$463,$A89)</f>
        <v>0</v>
      </c>
      <c r="G89" s="23">
        <f>COUNTIFS('06-2026'!$C$7:$C$463,$B89,'06-2026'!$A$7:$A$463,"Out-New",'06-2026'!$I$7:$I$463,$C89,'06-2026'!$CE$7:$CE$463,$A89)</f>
        <v>0</v>
      </c>
      <c r="H89" s="24">
        <f>SUMIFS('06-2026'!$CB$7:$CB$463,'06-2026'!$C$7:$C$463,$B89,'06-2026'!$A$7:$A$463,"Termination",'06-2026'!$I$7:$I$463,$C89,'06-2026'!$CE$7:$CE$463,$A89)</f>
        <v>0</v>
      </c>
      <c r="I89" s="24">
        <f>COUNTIFS('06-2026'!$C$7:$C$463,$B89,'06-2026'!$A$7:$A$463,"Termination",'06-2026'!$I$7:$I$463,$C89,'06-2026'!$CE$7:$CE$463,$A89)</f>
        <v>0</v>
      </c>
      <c r="J89" s="102">
        <f t="shared" si="86"/>
        <v>0</v>
      </c>
      <c r="K89" s="102">
        <f t="shared" si="87"/>
        <v>0</v>
      </c>
    </row>
    <row r="90" spans="1:17" s="221" customFormat="1" x14ac:dyDescent="0.35">
      <c r="A90" s="25" t="str">
        <f>A87</f>
        <v>Nhân Kiệt</v>
      </c>
      <c r="B90" s="25" t="s">
        <v>801</v>
      </c>
      <c r="C90" s="222" t="s">
        <v>1778</v>
      </c>
      <c r="D90" s="22">
        <f>SUMIFS('06-2026'!$CB$7:$CB$463,'06-2026'!$C$7:$C$463,$B90,'06-2026'!$A$7:$A$463,"Out",'06-2026'!$I$7:$I$463,$C90,'06-2026'!$CE$7:$CE$463,$A90)</f>
        <v>35109430</v>
      </c>
      <c r="E90" s="22">
        <f>COUNTIFS('06-2026'!$C$7:$C$463,$B90,'06-2026'!$A$7:$A$463,"Out",'06-2026'!$I$7:$I$463,$C90,'06-2026'!$CE$7:$CE$463,$A90)</f>
        <v>3</v>
      </c>
      <c r="F90" s="23">
        <f>SUMIFS('06-2026'!$CB$7:$CB$463,'06-2026'!$C$7:$C$463,$B90,'06-2026'!$A$7:$A$463,"Out-New",'06-2026'!$I$7:$I$463,$C90,'06-2026'!$CE$7:$CE$463,$A90)</f>
        <v>0</v>
      </c>
      <c r="G90" s="23">
        <f>COUNTIFS('06-2026'!$C$7:$C$463,$B90,'06-2026'!$A$7:$A$463,"Out-New",'06-2026'!$I$7:$I$463,$C90,'06-2026'!$CE$7:$CE$463,$A90)</f>
        <v>0</v>
      </c>
      <c r="H90" s="24">
        <f>SUMIFS('06-2026'!$CB$7:$CB$463,'06-2026'!$C$7:$C$463,$B90,'06-2026'!$A$7:$A$463,"Termination",'06-2026'!$I$7:$I$463,$C90,'06-2026'!$CE$7:$CE$463,$A90)</f>
        <v>0</v>
      </c>
      <c r="I90" s="24">
        <f>COUNTIFS('06-2026'!$C$7:$C$463,$B90,'06-2026'!$A$7:$A$463,"Termination",'06-2026'!$I$7:$I$463,$C90,'06-2026'!$CE$7:$CE$463,$A90)</f>
        <v>0</v>
      </c>
      <c r="J90" s="102">
        <f t="shared" ref="J90" si="91">SUM(D90,F90,H90)</f>
        <v>35109430</v>
      </c>
      <c r="K90" s="102">
        <f t="shared" ref="K90" si="92">SUM(E90,G90,I90)</f>
        <v>3</v>
      </c>
    </row>
    <row r="91" spans="1:17" s="221" customFormat="1" x14ac:dyDescent="0.35">
      <c r="A91" s="25" t="str">
        <f>A89</f>
        <v>Nhân Kiệt</v>
      </c>
      <c r="B91" s="26" t="s">
        <v>153</v>
      </c>
      <c r="C91" s="27"/>
      <c r="D91" s="28">
        <f>SUM(D82:D90)</f>
        <v>508364867.50410002</v>
      </c>
      <c r="E91" s="28">
        <f t="shared" ref="E91:K91" si="93">SUM(E82:E90)</f>
        <v>38</v>
      </c>
      <c r="F91" s="28">
        <f t="shared" si="93"/>
        <v>0</v>
      </c>
      <c r="G91" s="28">
        <f t="shared" si="93"/>
        <v>0</v>
      </c>
      <c r="H91" s="28">
        <f t="shared" si="93"/>
        <v>27063437</v>
      </c>
      <c r="I91" s="28">
        <f t="shared" si="93"/>
        <v>8</v>
      </c>
      <c r="J91" s="28">
        <f t="shared" si="93"/>
        <v>535428304.50410002</v>
      </c>
      <c r="K91" s="28">
        <f t="shared" si="93"/>
        <v>46</v>
      </c>
    </row>
    <row r="92" spans="1:17" s="221" customFormat="1" x14ac:dyDescent="0.35">
      <c r="A92" s="25" t="str">
        <f t="shared" ref="A92" si="94">A91</f>
        <v>Nhân Kiệt</v>
      </c>
      <c r="B92" s="29" t="s">
        <v>73</v>
      </c>
      <c r="C92" s="17" t="s">
        <v>74</v>
      </c>
      <c r="D92" s="22">
        <f>SUMIFS('06-2026'!$CB$7:$CB$463,'06-2026'!$C$7:$C$463,$B92,'06-2026'!$A$7:$A$463,"Out",'06-2026'!$I$7:$I$463,$C92,'06-2026'!$CE$7:$CE$463,$A92)</f>
        <v>0</v>
      </c>
      <c r="E92" s="22">
        <f>COUNTIFS('06-2026'!$C$7:$C$463,$B92,'06-2026'!$A$7:$A$463,"Out",'06-2026'!$I$7:$I$463,$C92,'06-2026'!$CE$7:$CE$463,$A92)</f>
        <v>0</v>
      </c>
      <c r="F92" s="23">
        <f>SUMIFS('06-2026'!$CB$7:$CB$463,'06-2026'!$C$7:$C$463,$B92,'06-2026'!$A$7:$A$463,"Out-New",'06-2026'!$I$7:$I$463,$C92,'06-2026'!$CE$7:$CE$463,$A92)</f>
        <v>0</v>
      </c>
      <c r="G92" s="23">
        <f>COUNTIFS('06-2026'!$C$7:$C$463,$B92,'06-2026'!$A$7:$A$463,"Out-New",'06-2026'!$I$7:$I$463,$C92,'06-2026'!$CE$7:$CE$463,$A92)</f>
        <v>0</v>
      </c>
      <c r="H92" s="24">
        <f>SUMIFS('06-2026'!$CB$7:$CB$463,'06-2026'!$C$7:$C$463,$B92,'06-2026'!$A$7:$A$463,"Termination",'06-2026'!$I$7:$I$463,$C92,'06-2026'!$CE$7:$CE$463,$A92)</f>
        <v>0</v>
      </c>
      <c r="I92" s="24">
        <f>COUNTIFS('06-2026'!$C$7:$C$463,$B92,'06-2026'!$A$7:$A$463,"Termination",'06-2026'!$I$7:$I$463,$C92,'06-2026'!$CE$7:$CE$463,$A92)</f>
        <v>0</v>
      </c>
      <c r="J92" s="102">
        <f t="shared" ref="J92" si="95">SUM(D92,F92,H92)</f>
        <v>0</v>
      </c>
      <c r="K92" s="102">
        <f t="shared" ref="K92" si="96">SUM(E92,G92,I92)</f>
        <v>0</v>
      </c>
    </row>
    <row r="93" spans="1:17" s="221" customFormat="1" x14ac:dyDescent="0.35">
      <c r="A93" s="25" t="str">
        <f>A92</f>
        <v>Nhân Kiệt</v>
      </c>
      <c r="B93" s="29" t="s">
        <v>73</v>
      </c>
      <c r="C93" s="17" t="s">
        <v>240</v>
      </c>
      <c r="D93" s="22">
        <f>SUMIFS('06-2026'!$CB$7:$CB$463,'06-2026'!$C$7:$C$463,$B93,'06-2026'!$A$7:$A$463,"Out",'06-2026'!$I$7:$I$463,$C93,'06-2026'!$CE$7:$CE$463,$A93)</f>
        <v>0</v>
      </c>
      <c r="E93" s="22">
        <f>COUNTIFS('06-2026'!$C$7:$C$463,$B93,'06-2026'!$A$7:$A$463,"Out",'06-2026'!$I$7:$I$463,$C93,'06-2026'!$CE$7:$CE$463,$A93)</f>
        <v>0</v>
      </c>
      <c r="F93" s="23">
        <f>SUMIFS('06-2026'!$CB$7:$CB$463,'06-2026'!$C$7:$C$463,$B93,'06-2026'!$A$7:$A$463,"Out-New",'06-2026'!$I$7:$I$463,$C93,'06-2026'!$CE$7:$CE$463,$A93)</f>
        <v>0</v>
      </c>
      <c r="G93" s="23">
        <f>COUNTIFS('06-2026'!$C$7:$C$463,$B93,'06-2026'!$A$7:$A$463,"Out-New",'06-2026'!$I$7:$I$463,$C93,'06-2026'!$CE$7:$CE$463,$A93)</f>
        <v>0</v>
      </c>
      <c r="H93" s="24">
        <f>SUMIFS('06-2026'!$CB$7:$CB$463,'06-2026'!$C$7:$C$463,$B93,'06-2026'!$A$7:$A$463,"Termination",'06-2026'!$I$7:$I$463,$C93,'06-2026'!$CE$7:$CE$463,$A93)</f>
        <v>0</v>
      </c>
      <c r="I93" s="24">
        <f>COUNTIFS('06-2026'!$C$7:$C$463,$B93,'06-2026'!$A$7:$A$463,"Termination",'06-2026'!$I$7:$I$463,$C93,'06-2026'!$CE$7:$CE$463,$A93)</f>
        <v>0</v>
      </c>
      <c r="J93" s="102">
        <f>SUM(D93,F93,H93)</f>
        <v>0</v>
      </c>
      <c r="K93" s="102">
        <f>SUM(E93,G93,I93)</f>
        <v>0</v>
      </c>
    </row>
    <row r="94" spans="1:17" s="221" customFormat="1" x14ac:dyDescent="0.35">
      <c r="A94" s="25" t="str">
        <f>A92</f>
        <v>Nhân Kiệt</v>
      </c>
      <c r="B94" s="29" t="s">
        <v>73</v>
      </c>
      <c r="C94" s="17" t="s">
        <v>939</v>
      </c>
      <c r="D94" s="22">
        <f>SUMIFS('06-2026'!$CB$7:$CB$463,'06-2026'!$C$7:$C$463,$B94,'06-2026'!$A$7:$A$463,"Out",'06-2026'!$I$7:$I$463,$C94,'06-2026'!$CE$7:$CE$463,$A94)</f>
        <v>25771615</v>
      </c>
      <c r="E94" s="22">
        <f>COUNTIFS('06-2026'!$C$7:$C$463,$B94,'06-2026'!$A$7:$A$463,"Out",'06-2026'!$I$7:$I$463,$C94,'06-2026'!$CE$7:$CE$463,$A94)</f>
        <v>2</v>
      </c>
      <c r="F94" s="23">
        <f>SUMIFS('06-2026'!$CB$7:$CB$463,'06-2026'!$C$7:$C$463,$B94,'06-2026'!$A$7:$A$463,"Out-New",'06-2026'!$I$7:$I$463,$C94,'06-2026'!$CE$7:$CE$463,$A94)</f>
        <v>0</v>
      </c>
      <c r="G94" s="23">
        <f>COUNTIFS('06-2026'!$C$7:$C$463,$B94,'06-2026'!$A$7:$A$463,"Out-New",'06-2026'!$I$7:$I$463,$C94,'06-2026'!$CE$7:$CE$463,$A94)</f>
        <v>0</v>
      </c>
      <c r="H94" s="24">
        <f>SUMIFS('06-2026'!$CB$7:$CB$463,'06-2026'!$C$7:$C$463,$B94,'06-2026'!$A$7:$A$463,"Termination",'06-2026'!$I$7:$I$463,$C94,'06-2026'!$CE$7:$CE$463,$A94)</f>
        <v>0</v>
      </c>
      <c r="I94" s="24">
        <f>COUNTIFS('06-2026'!$C$7:$C$463,$B94,'06-2026'!$A$7:$A$463,"Termination",'06-2026'!$I$7:$I$463,$C94,'06-2026'!$CE$7:$CE$463,$A94)</f>
        <v>0</v>
      </c>
      <c r="J94" s="102">
        <f t="shared" ref="J94" si="97">SUM(D94,F94,H94)</f>
        <v>25771615</v>
      </c>
      <c r="K94" s="102">
        <f t="shared" ref="K94" si="98">SUM(E94,G94,I94)</f>
        <v>2</v>
      </c>
    </row>
    <row r="95" spans="1:17" s="221" customFormat="1" x14ac:dyDescent="0.35">
      <c r="A95" s="25" t="str">
        <f>A93</f>
        <v>Nhân Kiệt</v>
      </c>
      <c r="B95" s="26" t="s">
        <v>154</v>
      </c>
      <c r="C95" s="27"/>
      <c r="D95" s="28">
        <f t="shared" ref="D95:K95" si="99">SUM(D92:D94)</f>
        <v>25771615</v>
      </c>
      <c r="E95" s="28">
        <f t="shared" si="99"/>
        <v>2</v>
      </c>
      <c r="F95" s="28">
        <f t="shared" si="99"/>
        <v>0</v>
      </c>
      <c r="G95" s="28">
        <f t="shared" si="99"/>
        <v>0</v>
      </c>
      <c r="H95" s="28">
        <f t="shared" si="99"/>
        <v>0</v>
      </c>
      <c r="I95" s="28">
        <f t="shared" si="99"/>
        <v>0</v>
      </c>
      <c r="J95" s="28">
        <f t="shared" si="99"/>
        <v>25771615</v>
      </c>
      <c r="K95" s="28">
        <f t="shared" si="99"/>
        <v>2</v>
      </c>
    </row>
    <row r="96" spans="1:17" s="33" customFormat="1" ht="15.5" x14ac:dyDescent="0.35">
      <c r="A96" s="30" t="s">
        <v>321</v>
      </c>
      <c r="B96" s="30"/>
      <c r="C96" s="31"/>
      <c r="D96" s="32">
        <f>SUM(D69,D74,D76,D79,D81,D91,D95)</f>
        <v>565174644.50410008</v>
      </c>
      <c r="E96" s="32">
        <f t="shared" ref="E96:K96" si="100">SUM(E69,E74,E76,E79,E81,E91,E95)</f>
        <v>42</v>
      </c>
      <c r="F96" s="32">
        <f t="shared" si="100"/>
        <v>0</v>
      </c>
      <c r="G96" s="32">
        <f t="shared" si="100"/>
        <v>0</v>
      </c>
      <c r="H96" s="32">
        <f t="shared" si="100"/>
        <v>27063437</v>
      </c>
      <c r="I96" s="32">
        <f t="shared" si="100"/>
        <v>8</v>
      </c>
      <c r="J96" s="32">
        <f t="shared" si="100"/>
        <v>592238081.50410008</v>
      </c>
      <c r="K96" s="32">
        <f t="shared" si="100"/>
        <v>50</v>
      </c>
      <c r="M96" s="221"/>
      <c r="N96" s="221"/>
      <c r="O96" s="221"/>
      <c r="P96" s="221"/>
      <c r="Q96" s="221"/>
    </row>
    <row r="97" spans="1:16" s="221" customFormat="1" x14ac:dyDescent="0.35">
      <c r="A97" s="21" t="s">
        <v>870</v>
      </c>
      <c r="B97" s="21" t="s">
        <v>61</v>
      </c>
      <c r="C97" s="17" t="s">
        <v>67</v>
      </c>
      <c r="D97" s="22">
        <f>SUMIFS('06-2026'!$CB$7:$CB$463,'06-2026'!$C$7:$C$463,$B97,'06-2026'!$A$7:$A$463,"Out",'06-2026'!$I$7:$I$463,$C97,'06-2026'!$CE$7:$CE$463,$A97)</f>
        <v>0</v>
      </c>
      <c r="E97" s="22">
        <f>COUNTIFS('06-2026'!$C$7:$C$463,$B97,'06-2026'!$A$7:$A$463,"Out",'06-2026'!$I$7:$I$463,$C97,'06-2026'!$CE$7:$CE$463,$A97)</f>
        <v>0</v>
      </c>
      <c r="F97" s="23">
        <f>SUMIFS('06-2026'!$CB$7:$CB$463,'06-2026'!$C$7:$C$463,$B97,'06-2026'!$A$7:$A$463,"Out-New",'06-2026'!$I$7:$I$463,$C97,'06-2026'!$CE$7:$CE$463,$A97)</f>
        <v>0</v>
      </c>
      <c r="G97" s="23">
        <f>COUNTIFS('06-2026'!$C$7:$C$463,$B97,'06-2026'!$A$7:$A$463,"Out-New",'06-2026'!$I$7:$I$463,$C97,'06-2026'!$CE$7:$CE$463,$A97)</f>
        <v>0</v>
      </c>
      <c r="H97" s="24">
        <f>SUMIFS('06-2026'!$CB$7:$CB$463,'06-2026'!$C$7:$C$463,$B97,'06-2026'!$A$7:$A$463,"Termination",'06-2026'!$I$7:$I$463,$C97,'06-2026'!$CE$7:$CE$463,$A97)</f>
        <v>0</v>
      </c>
      <c r="I97" s="24">
        <f>COUNTIFS('06-2026'!$C$7:$C$463,$B97,'06-2026'!$A$7:$A$463,"Termination",'06-2026'!$I$7:$I$463,$C97,'06-2026'!$CE$7:$CE$463,$A97)</f>
        <v>0</v>
      </c>
      <c r="J97" s="102">
        <f>SUM(D97,F97,H97)</f>
        <v>0</v>
      </c>
      <c r="K97" s="102">
        <f>SUM(E97,G97,I97)</f>
        <v>0</v>
      </c>
    </row>
    <row r="98" spans="1:16" s="221" customFormat="1" x14ac:dyDescent="0.35">
      <c r="A98" s="25" t="str">
        <f t="shared" ref="A98:A101" si="101">A97</f>
        <v>Power Connect</v>
      </c>
      <c r="B98" s="25" t="str">
        <f>B97</f>
        <v>LG</v>
      </c>
      <c r="C98" s="17" t="s">
        <v>68</v>
      </c>
      <c r="D98" s="22">
        <f>SUMIFS('06-2026'!$CB$7:$CB$463,'06-2026'!$C$7:$C$463,$B98,'06-2026'!$A$7:$A$463,"Out",'06-2026'!$I$7:$I$463,$C98,'06-2026'!$CE$7:$CE$463,$A98)</f>
        <v>0</v>
      </c>
      <c r="E98" s="22">
        <f>COUNTIFS('06-2026'!$C$7:$C$463,$B98,'06-2026'!$A$7:$A$463,"Out",'06-2026'!$I$7:$I$463,$C98,'06-2026'!$CE$7:$CE$463,$A98)</f>
        <v>0</v>
      </c>
      <c r="F98" s="23">
        <f>SUMIFS('06-2026'!$CB$7:$CB$463,'06-2026'!$C$7:$C$463,$B98,'06-2026'!$A$7:$A$463,"Out-New",'06-2026'!$I$7:$I$463,$C98,'06-2026'!$CE$7:$CE$463,$A98)</f>
        <v>0</v>
      </c>
      <c r="G98" s="23">
        <f>COUNTIFS('06-2026'!$C$7:$C$463,$B98,'06-2026'!$A$7:$A$463,"Out-New",'06-2026'!$I$7:$I$463,$C98,'06-2026'!$CE$7:$CE$463,$A98)</f>
        <v>0</v>
      </c>
      <c r="H98" s="24">
        <f>SUMIFS('06-2026'!$CB$7:$CB$463,'06-2026'!$C$7:$C$463,$B98,'06-2026'!$A$7:$A$463,"Termination",'06-2026'!$I$7:$I$463,$C98,'06-2026'!$CE$7:$CE$463,$A98)</f>
        <v>0</v>
      </c>
      <c r="I98" s="24">
        <f>COUNTIFS('06-2026'!$C$7:$C$463,$B98,'06-2026'!$A$7:$A$463,"Termination",'06-2026'!$I$7:$I$463,$C98,'06-2026'!$CE$7:$CE$463,$A98)</f>
        <v>0</v>
      </c>
      <c r="J98" s="102">
        <f t="shared" ref="J98:J99" si="102">SUM(D98,F98,H98)</f>
        <v>0</v>
      </c>
      <c r="K98" s="102">
        <f t="shared" ref="K98:K99" si="103">SUM(E98,G98,I98)</f>
        <v>0</v>
      </c>
    </row>
    <row r="99" spans="1:16" s="221" customFormat="1" x14ac:dyDescent="0.35">
      <c r="A99" s="25" t="str">
        <f t="shared" si="101"/>
        <v>Power Connect</v>
      </c>
      <c r="B99" s="25" t="str">
        <f>B98</f>
        <v>LG</v>
      </c>
      <c r="C99" s="221" t="s">
        <v>62</v>
      </c>
      <c r="D99" s="22">
        <f>SUMIFS('06-2026'!$CB$7:$CB$463,'06-2026'!$C$7:$C$463,$B99,'06-2026'!$A$7:$A$463,"Out",'06-2026'!$I$7:$I$463,$C99,'06-2026'!$CE$7:$CE$463,$A99)</f>
        <v>66967689.301300004</v>
      </c>
      <c r="E99" s="22">
        <f>COUNTIFS('06-2026'!$C$7:$C$463,$B99,'06-2026'!$A$7:$A$463,"Out",'06-2026'!$I$7:$I$463,$C99,'06-2026'!$CE$7:$CE$463,$A99)</f>
        <v>5</v>
      </c>
      <c r="F99" s="23">
        <f>SUMIFS('06-2026'!$CB$7:$CB$463,'06-2026'!$C$7:$C$463,$B99,'06-2026'!$A$7:$A$463,"Out-New",'06-2026'!$I$7:$I$463,$C99,'06-2026'!$CE$7:$CE$463,$A99)</f>
        <v>0</v>
      </c>
      <c r="G99" s="23">
        <f>COUNTIFS('06-2026'!$C$7:$C$463,$B99,'06-2026'!$A$7:$A$463,"Out-New",'06-2026'!$I$7:$I$463,$C99,'06-2026'!$CE$7:$CE$463,$A99)</f>
        <v>0</v>
      </c>
      <c r="H99" s="24">
        <f>SUMIFS('06-2026'!$CB$7:$CB$463,'06-2026'!$C$7:$C$463,$B99,'06-2026'!$A$7:$A$463,"Termination",'06-2026'!$I$7:$I$463,$C99,'06-2026'!$CE$7:$CE$463,$A99)</f>
        <v>3997011</v>
      </c>
      <c r="I99" s="24">
        <f>COUNTIFS('06-2026'!$C$7:$C$463,$B99,'06-2026'!$A$7:$A$463,"Termination",'06-2026'!$I$7:$I$463,$C99,'06-2026'!$CE$7:$CE$463,$A99)</f>
        <v>2</v>
      </c>
      <c r="J99" s="102">
        <f t="shared" si="102"/>
        <v>70964700.301300004</v>
      </c>
      <c r="K99" s="102">
        <f t="shared" si="103"/>
        <v>7</v>
      </c>
    </row>
    <row r="100" spans="1:16" s="221" customFormat="1" x14ac:dyDescent="0.35">
      <c r="A100" s="25" t="str">
        <f t="shared" si="101"/>
        <v>Power Connect</v>
      </c>
      <c r="B100" s="26" t="s">
        <v>151</v>
      </c>
      <c r="C100" s="27"/>
      <c r="D100" s="28">
        <f>SUM(D97:D99)</f>
        <v>66967689.301300004</v>
      </c>
      <c r="E100" s="28">
        <f t="shared" ref="E100:K100" si="104">SUM(E97:E99)</f>
        <v>5</v>
      </c>
      <c r="F100" s="28">
        <f t="shared" si="104"/>
        <v>0</v>
      </c>
      <c r="G100" s="28">
        <f t="shared" si="104"/>
        <v>0</v>
      </c>
      <c r="H100" s="28">
        <f t="shared" si="104"/>
        <v>3997011</v>
      </c>
      <c r="I100" s="28">
        <f t="shared" si="104"/>
        <v>2</v>
      </c>
      <c r="J100" s="28">
        <f t="shared" si="104"/>
        <v>70964700.301300004</v>
      </c>
      <c r="K100" s="28">
        <f t="shared" si="104"/>
        <v>7</v>
      </c>
    </row>
    <row r="101" spans="1:16" s="221" customFormat="1" x14ac:dyDescent="0.35">
      <c r="A101" s="25" t="str">
        <f t="shared" si="101"/>
        <v>Power Connect</v>
      </c>
      <c r="B101" s="21" t="s">
        <v>65</v>
      </c>
      <c r="C101" s="221" t="s">
        <v>60</v>
      </c>
      <c r="D101" s="22">
        <f>SUMIFS('06-2026'!$CB$7:$CB$463,'06-2026'!$C$7:$C$463,$B101,'06-2026'!$A$7:$A$463,"Out",'06-2026'!$I$7:$I$463,$C101,'06-2026'!$CE$7:$CE$463,$A101)</f>
        <v>0</v>
      </c>
      <c r="E101" s="22">
        <f>COUNTIFS('06-2026'!$C$7:$C$463,$B101,'06-2026'!$A$7:$A$463,"Out",'06-2026'!$I$7:$I$463,$C101,'06-2026'!$CE$7:$CE$463,$A101)</f>
        <v>0</v>
      </c>
      <c r="F101" s="23">
        <f>SUMIFS('06-2026'!$CB$7:$CB$463,'06-2026'!$C$7:$C$463,$B101,'06-2026'!$A$7:$A$463,"Out-New",'06-2026'!$I$7:$I$463,$C101,'06-2026'!$CE$7:$CE$463,$A101)</f>
        <v>0</v>
      </c>
      <c r="G101" s="23">
        <f>COUNTIFS('06-2026'!$C$7:$C$463,$B101,'06-2026'!$A$7:$A$463,"Out-New",'06-2026'!$I$7:$I$463,$C101,'06-2026'!$CE$7:$CE$463,$A101)</f>
        <v>0</v>
      </c>
      <c r="H101" s="24">
        <f>SUMIFS('06-2026'!$CB$7:$CB$463,'06-2026'!$C$7:$C$463,$B101,'06-2026'!$A$7:$A$463,"Termination",'06-2026'!$I$7:$I$463,$C101,'06-2026'!$CE$7:$CE$463,$A101)</f>
        <v>0</v>
      </c>
      <c r="I101" s="24">
        <f>COUNTIFS('06-2026'!$C$7:$C$463,$B101,'06-2026'!$A$7:$A$463,"Termination",'06-2026'!$I$7:$I$463,$C101,'06-2026'!$CE$7:$CE$463,$A101)</f>
        <v>0</v>
      </c>
      <c r="J101" s="102">
        <f t="shared" ref="J101:J104" si="105">SUM(D101,F101,H101)</f>
        <v>0</v>
      </c>
      <c r="K101" s="102">
        <f t="shared" ref="K101:K104" si="106">SUM(E101,G101,I101)</f>
        <v>0</v>
      </c>
    </row>
    <row r="102" spans="1:16" s="221" customFormat="1" x14ac:dyDescent="0.35">
      <c r="A102" s="25" t="str">
        <f t="shared" ref="A102:B102" si="107">A101</f>
        <v>Power Connect</v>
      </c>
      <c r="B102" s="25" t="str">
        <f t="shared" si="107"/>
        <v>ME</v>
      </c>
      <c r="C102" s="17" t="s">
        <v>63</v>
      </c>
      <c r="D102" s="22">
        <f>SUMIFS('06-2026'!$CB$7:$CB$463,'06-2026'!$C$7:$C$463,$B102,'06-2026'!$A$7:$A$463,"Out",'06-2026'!$I$7:$I$463,$C102,'06-2026'!$CE$7:$CE$463,$A102)</f>
        <v>0</v>
      </c>
      <c r="E102" s="22">
        <f>COUNTIFS('06-2026'!$C$7:$C$463,$B102,'06-2026'!$A$7:$A$463,"Out",'06-2026'!$I$7:$I$463,$C102,'06-2026'!$CE$7:$CE$463,$A102)</f>
        <v>0</v>
      </c>
      <c r="F102" s="23">
        <f>SUMIFS('06-2026'!$CB$7:$CB$463,'06-2026'!$C$7:$C$463,$B102,'06-2026'!$A$7:$A$463,"Out-New",'06-2026'!$I$7:$I$463,$C102,'06-2026'!$CE$7:$CE$463,$A102)</f>
        <v>0</v>
      </c>
      <c r="G102" s="23">
        <f>COUNTIFS('06-2026'!$C$7:$C$463,$B102,'06-2026'!$A$7:$A$463,"Out-New",'06-2026'!$I$7:$I$463,$C102,'06-2026'!$CE$7:$CE$463,$A102)</f>
        <v>0</v>
      </c>
      <c r="H102" s="24">
        <f>SUMIFS('06-2026'!$CB$7:$CB$463,'06-2026'!$C$7:$C$463,$B102,'06-2026'!$A$7:$A$463,"Termination",'06-2026'!$I$7:$I$463,$C102,'06-2026'!$CE$7:$CE$463,$A102)</f>
        <v>136538</v>
      </c>
      <c r="I102" s="24">
        <f>COUNTIFS('06-2026'!$C$7:$C$463,$B102,'06-2026'!$A$7:$A$463,"Termination",'06-2026'!$I$7:$I$463,$C102,'06-2026'!$CE$7:$CE$463,$A102)</f>
        <v>1</v>
      </c>
      <c r="J102" s="102">
        <f t="shared" si="105"/>
        <v>136538</v>
      </c>
      <c r="K102" s="102">
        <f t="shared" si="106"/>
        <v>1</v>
      </c>
    </row>
    <row r="103" spans="1:16" s="221" customFormat="1" x14ac:dyDescent="0.35">
      <c r="A103" s="25" t="str">
        <f t="shared" ref="A103:B103" si="108">A102</f>
        <v>Power Connect</v>
      </c>
      <c r="B103" s="25" t="str">
        <f t="shared" si="108"/>
        <v>ME</v>
      </c>
      <c r="C103" s="221" t="s">
        <v>66</v>
      </c>
      <c r="D103" s="22">
        <f>SUMIFS('06-2026'!$CB$7:$CB$463,'06-2026'!$C$7:$C$463,$B103,'06-2026'!$A$7:$A$463,"Out",'06-2026'!$I$7:$I$463,$C103,'06-2026'!$CE$7:$CE$463,$A103)</f>
        <v>0</v>
      </c>
      <c r="E103" s="22">
        <f>COUNTIFS('06-2026'!$C$7:$C$463,$B103,'06-2026'!$A$7:$A$463,"Out",'06-2026'!$I$7:$I$463,$C103,'06-2026'!$CE$7:$CE$463,$A103)</f>
        <v>0</v>
      </c>
      <c r="F103" s="23">
        <f>SUMIFS('06-2026'!$CB$7:$CB$463,'06-2026'!$C$7:$C$463,$B103,'06-2026'!$A$7:$A$463,"Out-New",'06-2026'!$I$7:$I$463,$C103,'06-2026'!$CE$7:$CE$463,$A103)</f>
        <v>0</v>
      </c>
      <c r="G103" s="23">
        <f>COUNTIFS('06-2026'!$C$7:$C$463,$B103,'06-2026'!$A$7:$A$463,"Out-New",'06-2026'!$I$7:$I$463,$C103,'06-2026'!$CE$7:$CE$463,$A103)</f>
        <v>0</v>
      </c>
      <c r="H103" s="24">
        <f>SUMIFS('06-2026'!$CB$7:$CB$463,'06-2026'!$C$7:$C$463,$B103,'06-2026'!$A$7:$A$463,"Termination",'06-2026'!$I$7:$I$463,$C103,'06-2026'!$CE$7:$CE$463,$A103)</f>
        <v>0</v>
      </c>
      <c r="I103" s="24">
        <f>COUNTIFS('06-2026'!$C$7:$C$463,$B103,'06-2026'!$A$7:$A$463,"Termination",'06-2026'!$I$7:$I$463,$C103,'06-2026'!$CE$7:$CE$463,$A103)</f>
        <v>0</v>
      </c>
      <c r="J103" s="102">
        <f t="shared" si="105"/>
        <v>0</v>
      </c>
      <c r="K103" s="102">
        <f t="shared" si="106"/>
        <v>0</v>
      </c>
    </row>
    <row r="104" spans="1:16" s="221" customFormat="1" x14ac:dyDescent="0.35">
      <c r="A104" s="25" t="str">
        <f t="shared" ref="A104:B104" si="109">A103</f>
        <v>Power Connect</v>
      </c>
      <c r="B104" s="25" t="str">
        <f t="shared" si="109"/>
        <v>ME</v>
      </c>
      <c r="C104" s="221" t="s">
        <v>691</v>
      </c>
      <c r="D104" s="22">
        <f>SUMIFS('06-2026'!$CB$7:$CB$463,'06-2026'!$C$7:$C$463,$B104,'06-2026'!$A$7:$A$463,"Out",'06-2026'!$I$7:$I$463,$C104,'06-2026'!$CE$7:$CE$463,$A104)</f>
        <v>0</v>
      </c>
      <c r="E104" s="22">
        <f>COUNTIFS('06-2026'!$C$7:$C$463,$B104,'06-2026'!$A$7:$A$463,"Out",'06-2026'!$I$7:$I$463,$C104,'06-2026'!$CE$7:$CE$463,$A104)</f>
        <v>0</v>
      </c>
      <c r="F104" s="23">
        <f>SUMIFS('06-2026'!$CB$7:$CB$463,'06-2026'!$C$7:$C$463,$B104,'06-2026'!$A$7:$A$463,"Out-New",'06-2026'!$I$7:$I$463,$C104,'06-2026'!$CE$7:$CE$463,$A104)</f>
        <v>0</v>
      </c>
      <c r="G104" s="23">
        <f>COUNTIFS('06-2026'!$C$7:$C$463,$B104,'06-2026'!$A$7:$A$463,"Out-New",'06-2026'!$I$7:$I$463,$C104,'06-2026'!$CE$7:$CE$463,$A104)</f>
        <v>0</v>
      </c>
      <c r="H104" s="24">
        <f>SUMIFS('06-2026'!$CB$7:$CB$463,'06-2026'!$C$7:$C$463,$B104,'06-2026'!$A$7:$A$463,"Termination",'06-2026'!$I$7:$I$463,$C104,'06-2026'!$CE$7:$CE$463,$A104)</f>
        <v>0</v>
      </c>
      <c r="I104" s="24">
        <f>COUNTIFS('06-2026'!$C$7:$C$463,$B104,'06-2026'!$A$7:$A$463,"Termination",'06-2026'!$I$7:$I$463,$C104,'06-2026'!$CE$7:$CE$463,$A104)</f>
        <v>0</v>
      </c>
      <c r="J104" s="102">
        <f t="shared" si="105"/>
        <v>0</v>
      </c>
      <c r="K104" s="102">
        <f t="shared" si="106"/>
        <v>0</v>
      </c>
    </row>
    <row r="105" spans="1:16" s="221" customFormat="1" x14ac:dyDescent="0.35">
      <c r="A105" s="25" t="str">
        <f>A103</f>
        <v>Power Connect</v>
      </c>
      <c r="B105" s="26" t="s">
        <v>152</v>
      </c>
      <c r="C105" s="27"/>
      <c r="D105" s="28">
        <f>SUM(D101:D104)</f>
        <v>0</v>
      </c>
      <c r="E105" s="28">
        <f t="shared" ref="E105:K105" si="110">SUM(E101:E104)</f>
        <v>0</v>
      </c>
      <c r="F105" s="28">
        <f t="shared" si="110"/>
        <v>0</v>
      </c>
      <c r="G105" s="28">
        <f t="shared" si="110"/>
        <v>0</v>
      </c>
      <c r="H105" s="28">
        <f t="shared" si="110"/>
        <v>136538</v>
      </c>
      <c r="I105" s="28">
        <f t="shared" si="110"/>
        <v>1</v>
      </c>
      <c r="J105" s="28">
        <f t="shared" si="110"/>
        <v>136538</v>
      </c>
      <c r="K105" s="28">
        <f t="shared" si="110"/>
        <v>1</v>
      </c>
      <c r="P105" s="222"/>
    </row>
    <row r="106" spans="1:16" s="221" customFormat="1" x14ac:dyDescent="0.35">
      <c r="A106" s="25" t="str">
        <f t="shared" ref="A106" si="111">A105</f>
        <v>Power Connect</v>
      </c>
      <c r="B106" s="29" t="s">
        <v>229</v>
      </c>
      <c r="C106" s="17" t="s">
        <v>230</v>
      </c>
      <c r="D106" s="22">
        <f>SUMIFS('06-2026'!$CB$7:$CB$463,'06-2026'!$C$7:$C$463,$B106,'06-2026'!$A$7:$A$463,"Out",'06-2026'!$I$7:$I$463,$C106,'06-2026'!$CE$7:$CE$463,$A106)</f>
        <v>0</v>
      </c>
      <c r="E106" s="22">
        <f>COUNTIFS('06-2026'!$C$7:$C$463,$B106,'06-2026'!$A$7:$A$463,"Out",'06-2026'!$I$7:$I$463,$C106,'06-2026'!$CE$7:$CE$463,$A106)</f>
        <v>0</v>
      </c>
      <c r="F106" s="23">
        <f>SUMIFS('06-2026'!$CB$7:$CB$463,'06-2026'!$C$7:$C$463,$B106,'06-2026'!$A$7:$A$463,"Out-New",'06-2026'!$I$7:$I$463,$C106,'06-2026'!$CE$7:$CE$463,$A106)</f>
        <v>0</v>
      </c>
      <c r="G106" s="23">
        <f>COUNTIFS('06-2026'!$C$7:$C$463,$B106,'06-2026'!$A$7:$A$463,"Out-New",'06-2026'!$I$7:$I$463,$C106,'06-2026'!$CE$7:$CE$463,$A106)</f>
        <v>0</v>
      </c>
      <c r="H106" s="24">
        <f>SUMIFS('06-2026'!$CB$7:$CB$463,'06-2026'!$C$7:$C$463,$B106,'06-2026'!$A$7:$A$463,"Termination",'06-2026'!$I$7:$I$463,$C106,'06-2026'!$CE$7:$CE$463,$A106)</f>
        <v>0</v>
      </c>
      <c r="I106" s="24">
        <f>COUNTIFS('06-2026'!$C$7:$C$463,$B106,'06-2026'!$A$7:$A$463,"Termination",'06-2026'!$I$7:$I$463,$C106,'06-2026'!$CE$7:$CE$463,$A106)</f>
        <v>0</v>
      </c>
      <c r="J106" s="102">
        <f>SUM(D106,F106,H106)</f>
        <v>0</v>
      </c>
      <c r="K106" s="102">
        <f>SUM(E106,G106,I106)</f>
        <v>0</v>
      </c>
    </row>
    <row r="107" spans="1:16" s="221" customFormat="1" x14ac:dyDescent="0.35">
      <c r="A107" s="25" t="str">
        <f t="shared" ref="A107" si="112">A106</f>
        <v>Power Connect</v>
      </c>
      <c r="B107" s="26" t="s">
        <v>234</v>
      </c>
      <c r="C107" s="27"/>
      <c r="D107" s="28">
        <f>D106</f>
        <v>0</v>
      </c>
      <c r="E107" s="28">
        <f t="shared" ref="E107:K107" si="113">E106</f>
        <v>0</v>
      </c>
      <c r="F107" s="28">
        <f t="shared" si="113"/>
        <v>0</v>
      </c>
      <c r="G107" s="28">
        <f t="shared" si="113"/>
        <v>0</v>
      </c>
      <c r="H107" s="28">
        <f t="shared" si="113"/>
        <v>0</v>
      </c>
      <c r="I107" s="28">
        <f t="shared" si="113"/>
        <v>0</v>
      </c>
      <c r="J107" s="28">
        <f t="shared" si="113"/>
        <v>0</v>
      </c>
      <c r="K107" s="28">
        <f t="shared" si="113"/>
        <v>0</v>
      </c>
    </row>
    <row r="108" spans="1:16" s="221" customFormat="1" x14ac:dyDescent="0.35">
      <c r="A108" s="25" t="str">
        <f t="shared" ref="A108:A109" si="114">A107</f>
        <v>Power Connect</v>
      </c>
      <c r="B108" s="29" t="s">
        <v>227</v>
      </c>
      <c r="C108" s="17" t="s">
        <v>228</v>
      </c>
      <c r="D108" s="22">
        <f>SUMIFS('06-2026'!$CB$7:$CB$463,'06-2026'!$C$7:$C$463,$B108,'06-2026'!$A$7:$A$463,"Out",'06-2026'!$I$7:$I$463,$C108,'06-2026'!$CE$7:$CE$463,$A108)</f>
        <v>0</v>
      </c>
      <c r="E108" s="22">
        <f>COUNTIFS('06-2026'!$C$7:$C$463,$B108,'06-2026'!$A$7:$A$463,"Out",'06-2026'!$I$7:$I$463,$C108,'06-2026'!$CE$7:$CE$463,$A108)</f>
        <v>0</v>
      </c>
      <c r="F108" s="23">
        <f>SUMIFS('06-2026'!$CB$7:$CB$463,'06-2026'!$C$7:$C$463,$B108,'06-2026'!$A$7:$A$463,"Out-New",'06-2026'!$I$7:$I$463,$C108,'06-2026'!$CE$7:$CE$463,$A108)</f>
        <v>0</v>
      </c>
      <c r="G108" s="23">
        <f>COUNTIFS('06-2026'!$C$7:$C$463,$B108,'06-2026'!$A$7:$A$463,"Out-New",'06-2026'!$I$7:$I$463,$C108,'06-2026'!$CE$7:$CE$463,$A108)</f>
        <v>0</v>
      </c>
      <c r="H108" s="24">
        <f>SUMIFS('06-2026'!$CB$7:$CB$463,'06-2026'!$C$7:$C$463,$B108,'06-2026'!$A$7:$A$463,"Termination",'06-2026'!$I$7:$I$463,$C108,'06-2026'!$CE$7:$CE$463,$A108)</f>
        <v>0</v>
      </c>
      <c r="I108" s="24">
        <f>COUNTIFS('06-2026'!$C$7:$C$463,$B108,'06-2026'!$A$7:$A$463,"Termination",'06-2026'!$I$7:$I$463,$C108,'06-2026'!$CE$7:$CE$463,$A108)</f>
        <v>0</v>
      </c>
      <c r="J108" s="102">
        <f>SUM(D108,F108,H108)</f>
        <v>0</v>
      </c>
      <c r="K108" s="102">
        <f>SUM(E108,G108,I108)</f>
        <v>0</v>
      </c>
    </row>
    <row r="109" spans="1:16" s="221" customFormat="1" x14ac:dyDescent="0.35">
      <c r="A109" s="25" t="str">
        <f t="shared" si="114"/>
        <v>Power Connect</v>
      </c>
      <c r="B109" s="29" t="s">
        <v>227</v>
      </c>
      <c r="C109" s="17" t="s">
        <v>937</v>
      </c>
      <c r="D109" s="22">
        <f>SUMIFS('06-2026'!$CB$7:$CB$463,'06-2026'!$C$7:$C$463,$B109,'06-2026'!$A$7:$A$463,"Out",'06-2026'!$I$7:$I$463,$C109,'06-2026'!$CE$7:$CE$463,$A109)</f>
        <v>0</v>
      </c>
      <c r="E109" s="22">
        <f>COUNTIFS('06-2026'!$C$7:$C$463,$B109,'06-2026'!$A$7:$A$463,"Out",'06-2026'!$I$7:$I$463,$C109,'06-2026'!$CE$7:$CE$463,$A109)</f>
        <v>0</v>
      </c>
      <c r="F109" s="23">
        <f>SUMIFS('06-2026'!$CB$7:$CB$463,'06-2026'!$C$7:$C$463,$B109,'06-2026'!$A$7:$A$463,"Out-New",'06-2026'!$I$7:$I$463,$C109,'06-2026'!$CE$7:$CE$463,$A109)</f>
        <v>0</v>
      </c>
      <c r="G109" s="23">
        <f>COUNTIFS('06-2026'!$C$7:$C$463,$B109,'06-2026'!$A$7:$A$463,"Out-New",'06-2026'!$I$7:$I$463,$C109,'06-2026'!$CE$7:$CE$463,$A109)</f>
        <v>0</v>
      </c>
      <c r="H109" s="24">
        <f>SUMIFS('06-2026'!$CB$7:$CB$463,'06-2026'!$C$7:$C$463,$B109,'06-2026'!$A$7:$A$463,"Termination",'06-2026'!$I$7:$I$463,$C109,'06-2026'!$CE$7:$CE$463,$A109)</f>
        <v>0</v>
      </c>
      <c r="I109" s="24">
        <f>COUNTIFS('06-2026'!$C$7:$C$463,$B109,'06-2026'!$A$7:$A$463,"Termination",'06-2026'!$I$7:$I$463,$C109,'06-2026'!$CE$7:$CE$463,$A109)</f>
        <v>0</v>
      </c>
      <c r="J109" s="102">
        <f>SUM(D109,F109,H109)</f>
        <v>0</v>
      </c>
      <c r="K109" s="102">
        <f>SUM(E109,G109,I109)</f>
        <v>0</v>
      </c>
    </row>
    <row r="110" spans="1:16" s="221" customFormat="1" x14ac:dyDescent="0.35">
      <c r="A110" s="25" t="str">
        <f>A108</f>
        <v>Power Connect</v>
      </c>
      <c r="B110" s="26" t="s">
        <v>235</v>
      </c>
      <c r="C110" s="27"/>
      <c r="D110" s="28">
        <f>SUM(D108:D109)</f>
        <v>0</v>
      </c>
      <c r="E110" s="28">
        <f t="shared" ref="E110:K110" si="115">SUM(E108:E109)</f>
        <v>0</v>
      </c>
      <c r="F110" s="28">
        <f t="shared" si="115"/>
        <v>0</v>
      </c>
      <c r="G110" s="28">
        <f t="shared" si="115"/>
        <v>0</v>
      </c>
      <c r="H110" s="28">
        <f t="shared" si="115"/>
        <v>0</v>
      </c>
      <c r="I110" s="28">
        <f t="shared" si="115"/>
        <v>0</v>
      </c>
      <c r="J110" s="28">
        <f t="shared" si="115"/>
        <v>0</v>
      </c>
      <c r="K110" s="28">
        <f t="shared" si="115"/>
        <v>0</v>
      </c>
    </row>
    <row r="111" spans="1:16" s="221" customFormat="1" x14ac:dyDescent="0.35">
      <c r="A111" s="25" t="str">
        <f t="shared" ref="A111:A112" si="116">A110</f>
        <v>Power Connect</v>
      </c>
      <c r="B111" s="29" t="s">
        <v>590</v>
      </c>
      <c r="C111" s="17" t="s">
        <v>592</v>
      </c>
      <c r="D111" s="22">
        <f>SUMIFS('06-2026'!$CB$7:$CB$463,'06-2026'!$C$7:$C$463,$B111,'06-2026'!$A$7:$A$463,"Out",'06-2026'!$I$7:$I$463,$C111,'06-2026'!$CE$7:$CE$463,$A111)</f>
        <v>0</v>
      </c>
      <c r="E111" s="22">
        <f>COUNTIFS('06-2026'!$C$7:$C$463,$B111,'06-2026'!$A$7:$A$463,"Out",'06-2026'!$I$7:$I$463,$C111,'06-2026'!$CE$7:$CE$463,$A111)</f>
        <v>0</v>
      </c>
      <c r="F111" s="23">
        <f>SUMIFS('06-2026'!$CB$7:$CB$463,'06-2026'!$C$7:$C$463,$B111,'06-2026'!$A$7:$A$463,"Out-New",'06-2026'!$I$7:$I$463,$C111,'06-2026'!$CE$7:$CE$463,$A111)</f>
        <v>0</v>
      </c>
      <c r="G111" s="23">
        <f>COUNTIFS('06-2026'!$C$7:$C$463,$B111,'06-2026'!$A$7:$A$463,"Out-New",'06-2026'!$I$7:$I$463,$C111,'06-2026'!$CE$7:$CE$463,$A111)</f>
        <v>0</v>
      </c>
      <c r="H111" s="24">
        <f>SUMIFS('06-2026'!$CB$7:$CB$463,'06-2026'!$C$7:$C$463,$B111,'06-2026'!$A$7:$A$463,"Termination",'06-2026'!$I$7:$I$463,$C111,'06-2026'!$CE$7:$CE$463,$A111)</f>
        <v>0</v>
      </c>
      <c r="I111" s="24">
        <f>COUNTIFS('06-2026'!$C$7:$C$463,$B111,'06-2026'!$A$7:$A$463,"Termination",'06-2026'!$I$7:$I$463,$C111,'06-2026'!$CE$7:$CE$463,$A111)</f>
        <v>0</v>
      </c>
      <c r="J111" s="102">
        <f>SUM(D111,F111,H111)</f>
        <v>0</v>
      </c>
      <c r="K111" s="102">
        <f>SUM(E111,G111,I111)</f>
        <v>0</v>
      </c>
    </row>
    <row r="112" spans="1:16" s="221" customFormat="1" x14ac:dyDescent="0.35">
      <c r="A112" s="25" t="str">
        <f t="shared" si="116"/>
        <v>Power Connect</v>
      </c>
      <c r="B112" s="26" t="s">
        <v>593</v>
      </c>
      <c r="C112" s="27"/>
      <c r="D112" s="28">
        <f>D111</f>
        <v>0</v>
      </c>
      <c r="E112" s="28">
        <f t="shared" ref="E112:K112" si="117">E111</f>
        <v>0</v>
      </c>
      <c r="F112" s="28">
        <f t="shared" si="117"/>
        <v>0</v>
      </c>
      <c r="G112" s="28">
        <f t="shared" si="117"/>
        <v>0</v>
      </c>
      <c r="H112" s="28">
        <f t="shared" si="117"/>
        <v>0</v>
      </c>
      <c r="I112" s="28">
        <f t="shared" si="117"/>
        <v>0</v>
      </c>
      <c r="J112" s="28">
        <f t="shared" si="117"/>
        <v>0</v>
      </c>
      <c r="K112" s="28">
        <f t="shared" si="117"/>
        <v>0</v>
      </c>
    </row>
    <row r="113" spans="1:17" s="221" customFormat="1" x14ac:dyDescent="0.35">
      <c r="A113" s="25" t="str">
        <f>A110</f>
        <v>Power Connect</v>
      </c>
      <c r="B113" s="21" t="s">
        <v>56</v>
      </c>
      <c r="C113" s="221" t="s">
        <v>57</v>
      </c>
      <c r="D113" s="22">
        <f>SUMIFS('06-2026'!$CB$7:$CB$463,'06-2026'!$C$7:$C$463,$B113,'06-2026'!$A$7:$A$463,"Out",'06-2026'!$I$7:$I$463,$C113,'06-2026'!$CE$7:$CE$463,$A113)</f>
        <v>471881497.20770001</v>
      </c>
      <c r="E113" s="22">
        <f>COUNTIFS('06-2026'!$C$7:$C$463,$B113,'06-2026'!$A$7:$A$463,"Out",'06-2026'!$I$7:$I$463,$C113,'06-2026'!$CE$7:$CE$463,$A113)</f>
        <v>41</v>
      </c>
      <c r="F113" s="23">
        <f>SUMIFS('06-2026'!$CB$7:$CB$463,'06-2026'!$C$7:$C$463,$B113,'06-2026'!$A$7:$A$463,"Out-New",'06-2026'!$I$7:$I$463,$C113,'06-2026'!$CE$7:$CE$463,$A113)</f>
        <v>0</v>
      </c>
      <c r="G113" s="23">
        <f>COUNTIFS('06-2026'!$C$7:$C$463,$B113,'06-2026'!$A$7:$A$463,"Out-New",'06-2026'!$I$7:$I$463,$C113,'06-2026'!$CE$7:$CE$463,$A113)</f>
        <v>0</v>
      </c>
      <c r="H113" s="24">
        <f>SUMIFS('06-2026'!$CB$7:$CB$463,'06-2026'!$C$7:$C$463,$B113,'06-2026'!$A$7:$A$463,"Termination",'06-2026'!$I$7:$I$463,$C113,'06-2026'!$CE$7:$CE$463,$A113)</f>
        <v>35135796</v>
      </c>
      <c r="I113" s="24">
        <f>COUNTIFS('06-2026'!$C$7:$C$463,$B113,'06-2026'!$A$7:$A$463,"Termination",'06-2026'!$I$7:$I$463,$C113,'06-2026'!$CE$7:$CE$463,$A113)</f>
        <v>14</v>
      </c>
      <c r="J113" s="102">
        <f t="shared" ref="J113:J122" si="118">SUM(D113,F113,H113)</f>
        <v>507017293.20770001</v>
      </c>
      <c r="K113" s="102">
        <f t="shared" ref="K113:K122" si="119">SUM(E113,G113,I113)</f>
        <v>55</v>
      </c>
      <c r="P113" s="222"/>
    </row>
    <row r="114" spans="1:17" s="221" customFormat="1" x14ac:dyDescent="0.35">
      <c r="A114" s="25" t="str">
        <f t="shared" ref="A114:B114" si="120">A113</f>
        <v>Power Connect</v>
      </c>
      <c r="B114" s="25" t="str">
        <f t="shared" si="120"/>
        <v>PD</v>
      </c>
      <c r="C114" s="221" t="s">
        <v>60</v>
      </c>
      <c r="D114" s="22">
        <f>SUMIFS('06-2026'!$CB$7:$CB$463,'06-2026'!$C$7:$C$463,$B114,'06-2026'!$A$7:$A$463,"Out",'06-2026'!$I$7:$I$463,$C114,'06-2026'!$CE$7:$CE$463,$A114)</f>
        <v>72076063</v>
      </c>
      <c r="E114" s="22">
        <f>COUNTIFS('06-2026'!$C$7:$C$463,$B114,'06-2026'!$A$7:$A$463,"Out",'06-2026'!$I$7:$I$463,$C114,'06-2026'!$CE$7:$CE$463,$A114)</f>
        <v>5</v>
      </c>
      <c r="F114" s="23">
        <f>SUMIFS('06-2026'!$CB$7:$CB$463,'06-2026'!$C$7:$C$463,$B114,'06-2026'!$A$7:$A$463,"Out-New",'06-2026'!$I$7:$I$463,$C114,'06-2026'!$CE$7:$CE$463,$A114)</f>
        <v>0</v>
      </c>
      <c r="G114" s="23">
        <f>COUNTIFS('06-2026'!$C$7:$C$463,$B114,'06-2026'!$A$7:$A$463,"Out-New",'06-2026'!$I$7:$I$463,$C114,'06-2026'!$CE$7:$CE$463,$A114)</f>
        <v>0</v>
      </c>
      <c r="H114" s="24">
        <f>SUMIFS('06-2026'!$CB$7:$CB$463,'06-2026'!$C$7:$C$463,$B114,'06-2026'!$A$7:$A$463,"Termination",'06-2026'!$I$7:$I$463,$C114,'06-2026'!$CE$7:$CE$463,$A114)</f>
        <v>6930818</v>
      </c>
      <c r="I114" s="24">
        <f>COUNTIFS('06-2026'!$C$7:$C$463,$B114,'06-2026'!$A$7:$A$463,"Termination",'06-2026'!$I$7:$I$463,$C114,'06-2026'!$CE$7:$CE$463,$A114)</f>
        <v>2</v>
      </c>
      <c r="J114" s="102">
        <f t="shared" si="118"/>
        <v>79006881</v>
      </c>
      <c r="K114" s="102">
        <f t="shared" si="119"/>
        <v>7</v>
      </c>
    </row>
    <row r="115" spans="1:17" s="221" customFormat="1" x14ac:dyDescent="0.35">
      <c r="A115" s="25" t="str">
        <f t="shared" ref="A115:B115" si="121">A114</f>
        <v>Power Connect</v>
      </c>
      <c r="B115" s="25" t="str">
        <f t="shared" si="121"/>
        <v>PD</v>
      </c>
      <c r="C115" s="221" t="s">
        <v>59</v>
      </c>
      <c r="D115" s="22">
        <f>SUMIFS('06-2026'!$CB$7:$CB$463,'06-2026'!$C$7:$C$463,$B115,'06-2026'!$A$7:$A$463,"Out",'06-2026'!$I$7:$I$463,$C115,'06-2026'!$CE$7:$CE$463,$A115)</f>
        <v>657021971.10360003</v>
      </c>
      <c r="E115" s="22">
        <f>COUNTIFS('06-2026'!$C$7:$C$463,$B115,'06-2026'!$A$7:$A$463,"Out",'06-2026'!$I$7:$I$463,$C115,'06-2026'!$CE$7:$CE$463,$A115)</f>
        <v>57</v>
      </c>
      <c r="F115" s="23">
        <f>SUMIFS('06-2026'!$CB$7:$CB$463,'06-2026'!$C$7:$C$463,$B115,'06-2026'!$A$7:$A$463,"Out-New",'06-2026'!$I$7:$I$463,$C115,'06-2026'!$CE$7:$CE$463,$A115)</f>
        <v>0</v>
      </c>
      <c r="G115" s="23">
        <f>COUNTIFS('06-2026'!$C$7:$C$463,$B115,'06-2026'!$A$7:$A$463,"Out-New",'06-2026'!$I$7:$I$463,$C115,'06-2026'!$CE$7:$CE$463,$A115)</f>
        <v>0</v>
      </c>
      <c r="H115" s="24">
        <f>SUMIFS('06-2026'!$CB$7:$CB$463,'06-2026'!$C$7:$C$463,$B115,'06-2026'!$A$7:$A$463,"Termination",'06-2026'!$I$7:$I$463,$C115,'06-2026'!$CE$7:$CE$463,$A115)</f>
        <v>44376224.701200001</v>
      </c>
      <c r="I115" s="24">
        <f>COUNTIFS('06-2026'!$C$7:$C$463,$B115,'06-2026'!$A$7:$A$463,"Termination",'06-2026'!$I$7:$I$463,$C115,'06-2026'!$CE$7:$CE$463,$A115)</f>
        <v>14</v>
      </c>
      <c r="J115" s="102">
        <f t="shared" si="118"/>
        <v>701398195.80480003</v>
      </c>
      <c r="K115" s="102">
        <f t="shared" si="119"/>
        <v>71</v>
      </c>
    </row>
    <row r="116" spans="1:17" s="221" customFormat="1" x14ac:dyDescent="0.35">
      <c r="A116" s="25" t="str">
        <f t="shared" ref="A116:B116" si="122">A115</f>
        <v>Power Connect</v>
      </c>
      <c r="B116" s="25" t="str">
        <f t="shared" si="122"/>
        <v>PD</v>
      </c>
      <c r="C116" s="221" t="s">
        <v>64</v>
      </c>
      <c r="D116" s="22">
        <f>SUMIFS('06-2026'!$CB$7:$CB$463,'06-2026'!$C$7:$C$463,$B116,'06-2026'!$A$7:$A$463,"Out",'06-2026'!$I$7:$I$463,$C116,'06-2026'!$CE$7:$CE$463,$A116)</f>
        <v>55487811</v>
      </c>
      <c r="E116" s="22">
        <f>COUNTIFS('06-2026'!$C$7:$C$463,$B116,'06-2026'!$A$7:$A$463,"Out",'06-2026'!$I$7:$I$463,$C116,'06-2026'!$CE$7:$CE$463,$A116)</f>
        <v>6</v>
      </c>
      <c r="F116" s="23">
        <f>SUMIFS('06-2026'!$CB$7:$CB$463,'06-2026'!$C$7:$C$463,$B116,'06-2026'!$A$7:$A$463,"Out-New",'06-2026'!$I$7:$I$463,$C116,'06-2026'!$CE$7:$CE$463,$A116)</f>
        <v>0</v>
      </c>
      <c r="G116" s="23">
        <f>COUNTIFS('06-2026'!$C$7:$C$463,$B116,'06-2026'!$A$7:$A$463,"Out-New",'06-2026'!$I$7:$I$463,$C116,'06-2026'!$CE$7:$CE$463,$A116)</f>
        <v>0</v>
      </c>
      <c r="H116" s="24">
        <f>SUMIFS('06-2026'!$CB$7:$CB$463,'06-2026'!$C$7:$C$463,$B116,'06-2026'!$A$7:$A$463,"Termination",'06-2026'!$I$7:$I$463,$C116,'06-2026'!$CE$7:$CE$463,$A116)</f>
        <v>0</v>
      </c>
      <c r="I116" s="24">
        <f>COUNTIFS('06-2026'!$C$7:$C$463,$B116,'06-2026'!$A$7:$A$463,"Termination",'06-2026'!$I$7:$I$463,$C116,'06-2026'!$CE$7:$CE$463,$A116)</f>
        <v>0</v>
      </c>
      <c r="J116" s="102">
        <f t="shared" si="118"/>
        <v>55487811</v>
      </c>
      <c r="K116" s="102">
        <f t="shared" si="119"/>
        <v>6</v>
      </c>
    </row>
    <row r="117" spans="1:17" s="221" customFormat="1" x14ac:dyDescent="0.35">
      <c r="A117" s="25" t="str">
        <f t="shared" ref="A117:B117" si="123">A116</f>
        <v>Power Connect</v>
      </c>
      <c r="B117" s="25" t="str">
        <f t="shared" si="123"/>
        <v>PD</v>
      </c>
      <c r="C117" s="221" t="s">
        <v>67</v>
      </c>
      <c r="D117" s="22">
        <f>SUMIFS('06-2026'!$CB$7:$CB$463,'06-2026'!$C$7:$C$463,$B117,'06-2026'!$A$7:$A$463,"Out",'06-2026'!$I$7:$I$463,$C117,'06-2026'!$CE$7:$CE$463,$A117)</f>
        <v>28950373</v>
      </c>
      <c r="E117" s="22">
        <f>COUNTIFS('06-2026'!$C$7:$C$463,$B117,'06-2026'!$A$7:$A$463,"Out",'06-2026'!$I$7:$I$463,$C117,'06-2026'!$CE$7:$CE$463,$A117)</f>
        <v>2</v>
      </c>
      <c r="F117" s="23">
        <f>SUMIFS('06-2026'!$CB$7:$CB$463,'06-2026'!$C$7:$C$463,$B117,'06-2026'!$A$7:$A$463,"Out-New",'06-2026'!$I$7:$I$463,$C117,'06-2026'!$CE$7:$CE$463,$A117)</f>
        <v>0</v>
      </c>
      <c r="G117" s="23">
        <f>COUNTIFS('06-2026'!$C$7:$C$463,$B117,'06-2026'!$A$7:$A$463,"Out-New",'06-2026'!$I$7:$I$463,$C117,'06-2026'!$CE$7:$CE$463,$A117)</f>
        <v>0</v>
      </c>
      <c r="H117" s="24">
        <f>SUMIFS('06-2026'!$CB$7:$CB$463,'06-2026'!$C$7:$C$463,$B117,'06-2026'!$A$7:$A$463,"Termination",'06-2026'!$I$7:$I$463,$C117,'06-2026'!$CE$7:$CE$463,$A117)</f>
        <v>0</v>
      </c>
      <c r="I117" s="24">
        <f>COUNTIFS('06-2026'!$C$7:$C$463,$B117,'06-2026'!$A$7:$A$463,"Termination",'06-2026'!$I$7:$I$463,$C117,'06-2026'!$CE$7:$CE$463,$A117)</f>
        <v>0</v>
      </c>
      <c r="J117" s="102">
        <f t="shared" si="118"/>
        <v>28950373</v>
      </c>
      <c r="K117" s="102">
        <f t="shared" si="119"/>
        <v>2</v>
      </c>
    </row>
    <row r="118" spans="1:17" s="221" customFormat="1" x14ac:dyDescent="0.35">
      <c r="A118" s="25" t="str">
        <f t="shared" ref="A118:A120" si="124">A116</f>
        <v>Power Connect</v>
      </c>
      <c r="B118" s="25" t="str">
        <f>B116</f>
        <v>PD</v>
      </c>
      <c r="C118" s="221" t="s">
        <v>63</v>
      </c>
      <c r="D118" s="22">
        <f>SUMIFS('06-2026'!$CB$7:$CB$463,'06-2026'!$C$7:$C$463,$B118,'06-2026'!$A$7:$A$463,"Out",'06-2026'!$I$7:$I$463,$C118,'06-2026'!$CE$7:$CE$463,$A118)</f>
        <v>367158301.30129999</v>
      </c>
      <c r="E118" s="22">
        <f>COUNTIFS('06-2026'!$C$7:$C$463,$B118,'06-2026'!$A$7:$A$463,"Out",'06-2026'!$I$7:$I$463,$C118,'06-2026'!$CE$7:$CE$463,$A118)</f>
        <v>27</v>
      </c>
      <c r="F118" s="23">
        <f>SUMIFS('06-2026'!$CB$7:$CB$463,'06-2026'!$C$7:$C$463,$B118,'06-2026'!$A$7:$A$463,"Out-New",'06-2026'!$I$7:$I$463,$C118,'06-2026'!$CE$7:$CE$463,$A118)</f>
        <v>0</v>
      </c>
      <c r="G118" s="23">
        <f>COUNTIFS('06-2026'!$C$7:$C$463,$B118,'06-2026'!$A$7:$A$463,"Out-New",'06-2026'!$I$7:$I$463,$C118,'06-2026'!$CE$7:$CE$463,$A118)</f>
        <v>0</v>
      </c>
      <c r="H118" s="24">
        <f>SUMIFS('06-2026'!$CB$7:$CB$463,'06-2026'!$C$7:$C$463,$B118,'06-2026'!$A$7:$A$463,"Termination",'06-2026'!$I$7:$I$463,$C118,'06-2026'!$CE$7:$CE$463,$A118)</f>
        <v>47665041</v>
      </c>
      <c r="I118" s="24">
        <f>COUNTIFS('06-2026'!$C$7:$C$463,$B118,'06-2026'!$A$7:$A$463,"Termination",'06-2026'!$I$7:$I$463,$C118,'06-2026'!$CE$7:$CE$463,$A118)</f>
        <v>18</v>
      </c>
      <c r="J118" s="102">
        <f t="shared" si="118"/>
        <v>414823342.30129999</v>
      </c>
      <c r="K118" s="102">
        <f t="shared" si="119"/>
        <v>45</v>
      </c>
    </row>
    <row r="119" spans="1:17" s="221" customFormat="1" x14ac:dyDescent="0.35">
      <c r="A119" s="25" t="str">
        <f t="shared" si="124"/>
        <v>Power Connect</v>
      </c>
      <c r="B119" s="25" t="str">
        <f>B117</f>
        <v>PD</v>
      </c>
      <c r="C119" s="221" t="s">
        <v>938</v>
      </c>
      <c r="D119" s="22">
        <f>SUMIFS('06-2026'!$CB$7:$CB$463,'06-2026'!$C$7:$C$463,$B119,'06-2026'!$A$7:$A$463,"Out",'06-2026'!$I$7:$I$463,$C119,'06-2026'!$CE$7:$CE$463,$A119)</f>
        <v>0</v>
      </c>
      <c r="E119" s="22">
        <f>COUNTIFS('06-2026'!$C$7:$C$463,$B119,'06-2026'!$A$7:$A$463,"Out",'06-2026'!$I$7:$I$463,$C119,'06-2026'!$CE$7:$CE$463,$A119)</f>
        <v>0</v>
      </c>
      <c r="F119" s="23">
        <f>SUMIFS('06-2026'!$CB$7:$CB$463,'06-2026'!$C$7:$C$463,$B119,'06-2026'!$A$7:$A$463,"Out-New",'06-2026'!$I$7:$I$463,$C119,'06-2026'!$CE$7:$CE$463,$A119)</f>
        <v>0</v>
      </c>
      <c r="G119" s="23">
        <f>COUNTIFS('06-2026'!$C$7:$C$463,$B119,'06-2026'!$A$7:$A$463,"Out-New",'06-2026'!$I$7:$I$463,$C119,'06-2026'!$CE$7:$CE$463,$A119)</f>
        <v>0</v>
      </c>
      <c r="H119" s="24">
        <f>SUMIFS('06-2026'!$CB$7:$CB$463,'06-2026'!$C$7:$C$463,$B119,'06-2026'!$A$7:$A$463,"Termination",'06-2026'!$I$7:$I$463,$C119,'06-2026'!$CE$7:$CE$463,$A119)</f>
        <v>0</v>
      </c>
      <c r="I119" s="24">
        <f>COUNTIFS('06-2026'!$C$7:$C$463,$B119,'06-2026'!$A$7:$A$463,"Termination",'06-2026'!$I$7:$I$463,$C119,'06-2026'!$CE$7:$CE$463,$A119)</f>
        <v>0</v>
      </c>
      <c r="J119" s="102">
        <f t="shared" ref="J119" si="125">SUM(D119,F119,H119)</f>
        <v>0</v>
      </c>
      <c r="K119" s="102">
        <f t="shared" ref="K119" si="126">SUM(E119,G119,I119)</f>
        <v>0</v>
      </c>
    </row>
    <row r="120" spans="1:17" s="221" customFormat="1" x14ac:dyDescent="0.35">
      <c r="A120" s="25" t="str">
        <f t="shared" si="124"/>
        <v>Power Connect</v>
      </c>
      <c r="B120" s="25" t="str">
        <f>B118</f>
        <v>PD</v>
      </c>
      <c r="C120" s="221" t="s">
        <v>1037</v>
      </c>
      <c r="D120" s="22">
        <f>SUMIFS('06-2026'!$CB$7:$CB$463,'06-2026'!$C$7:$C$463,$B120,'06-2026'!$A$7:$A$463,"Out",'06-2026'!$I$7:$I$463,$C120,'06-2026'!$CE$7:$CE$463,$A120)</f>
        <v>70080422</v>
      </c>
      <c r="E120" s="22">
        <f>COUNTIFS('06-2026'!$C$7:$C$463,$B120,'06-2026'!$A$7:$A$463,"Out",'06-2026'!$I$7:$I$463,$C120,'06-2026'!$CE$7:$CE$463,$A120)</f>
        <v>7</v>
      </c>
      <c r="F120" s="23">
        <f>SUMIFS('06-2026'!$CB$7:$CB$463,'06-2026'!$C$7:$C$463,$B120,'06-2026'!$A$7:$A$463,"Out-New",'06-2026'!$I$7:$I$463,$C120,'06-2026'!$CE$7:$CE$463,$A120)</f>
        <v>0</v>
      </c>
      <c r="G120" s="23">
        <f>COUNTIFS('06-2026'!$C$7:$C$463,$B120,'06-2026'!$A$7:$A$463,"Out-New",'06-2026'!$I$7:$I$463,$C120,'06-2026'!$CE$7:$CE$463,$A120)</f>
        <v>0</v>
      </c>
      <c r="H120" s="24">
        <f>SUMIFS('06-2026'!$CB$7:$CB$463,'06-2026'!$C$7:$C$463,$B120,'06-2026'!$A$7:$A$463,"Termination",'06-2026'!$I$7:$I$463,$C120,'06-2026'!$CE$7:$CE$463,$A120)</f>
        <v>0</v>
      </c>
      <c r="I120" s="24">
        <f>COUNTIFS('06-2026'!$C$7:$C$463,$B120,'06-2026'!$A$7:$A$463,"Termination",'06-2026'!$I$7:$I$463,$C120,'06-2026'!$CE$7:$CE$463,$A120)</f>
        <v>0</v>
      </c>
      <c r="J120" s="102">
        <f t="shared" ref="J120" si="127">SUM(D120,F120,H120)</f>
        <v>70080422</v>
      </c>
      <c r="K120" s="102">
        <f t="shared" ref="K120" si="128">SUM(E120,G120,I120)</f>
        <v>7</v>
      </c>
    </row>
    <row r="121" spans="1:17" s="221" customFormat="1" x14ac:dyDescent="0.35">
      <c r="A121" s="25" t="str">
        <f>A117</f>
        <v>Power Connect</v>
      </c>
      <c r="B121" s="25" t="str">
        <f>B117</f>
        <v>PD</v>
      </c>
      <c r="C121" s="221" t="s">
        <v>240</v>
      </c>
      <c r="D121" s="22">
        <f>SUMIFS('06-2026'!$CB$7:$CB$463,'06-2026'!$C$7:$C$463,$B121,'06-2026'!$A$7:$A$463,"Out",'06-2026'!$I$7:$I$463,$C121,'06-2026'!$CE$7:$CE$463,$A121)</f>
        <v>0</v>
      </c>
      <c r="E121" s="22">
        <f>COUNTIFS('06-2026'!$C$7:$C$463,$B121,'06-2026'!$A$7:$A$463,"Out",'06-2026'!$I$7:$I$463,$C121,'06-2026'!$CE$7:$CE$463,$A121)</f>
        <v>0</v>
      </c>
      <c r="F121" s="23">
        <f>SUMIFS('06-2026'!$CB$7:$CB$463,'06-2026'!$C$7:$C$463,$B121,'06-2026'!$A$7:$A$463,"Out-New",'06-2026'!$I$7:$I$463,$C121,'06-2026'!$CE$7:$CE$463,$A121)</f>
        <v>0</v>
      </c>
      <c r="G121" s="23">
        <f>COUNTIFS('06-2026'!$C$7:$C$463,$B121,'06-2026'!$A$7:$A$463,"Out-New",'06-2026'!$I$7:$I$463,$C121,'06-2026'!$CE$7:$CE$463,$A121)</f>
        <v>0</v>
      </c>
      <c r="H121" s="24">
        <f>SUMIFS('06-2026'!$CB$7:$CB$463,'06-2026'!$C$7:$C$463,$B121,'06-2026'!$A$7:$A$463,"Termination",'06-2026'!$I$7:$I$463,$C121,'06-2026'!$CE$7:$CE$463,$A121)</f>
        <v>0</v>
      </c>
      <c r="I121" s="24">
        <f>COUNTIFS('06-2026'!$C$7:$C$463,$B121,'06-2026'!$A$7:$A$463,"Termination",'06-2026'!$I$7:$I$463,$C121,'06-2026'!$CE$7:$CE$463,$A121)</f>
        <v>0</v>
      </c>
      <c r="J121" s="102">
        <f t="shared" si="118"/>
        <v>0</v>
      </c>
      <c r="K121" s="102">
        <f t="shared" si="119"/>
        <v>0</v>
      </c>
    </row>
    <row r="122" spans="1:17" s="221" customFormat="1" x14ac:dyDescent="0.35">
      <c r="A122" s="25" t="str">
        <f>A118</f>
        <v>Power Connect</v>
      </c>
      <c r="B122" s="25" t="s">
        <v>801</v>
      </c>
      <c r="C122" s="222" t="s">
        <v>1778</v>
      </c>
      <c r="D122" s="22">
        <f>SUMIFS('06-2026'!$CB$7:$CB$463,'06-2026'!$C$7:$C$463,$B122,'06-2026'!$A$7:$A$463,"Out",'06-2026'!$I$7:$I$463,$C122,'06-2026'!$CE$7:$CE$463,$A122)</f>
        <v>107064272</v>
      </c>
      <c r="E122" s="22">
        <f>COUNTIFS('06-2026'!$C$7:$C$463,$B122,'06-2026'!$A$7:$A$463,"Out",'06-2026'!$I$7:$I$463,$C122,'06-2026'!$CE$7:$CE$463,$A122)</f>
        <v>9</v>
      </c>
      <c r="F122" s="23">
        <f>SUMIFS('06-2026'!$CB$7:$CB$463,'06-2026'!$C$7:$C$463,$B122,'06-2026'!$A$7:$A$463,"Out-New",'06-2026'!$I$7:$I$463,$C122,'06-2026'!$CE$7:$CE$463,$A122)</f>
        <v>0</v>
      </c>
      <c r="G122" s="23">
        <f>COUNTIFS('06-2026'!$C$7:$C$463,$B122,'06-2026'!$A$7:$A$463,"Out-New",'06-2026'!$I$7:$I$463,$C122,'06-2026'!$CE$7:$CE$463,$A122)</f>
        <v>0</v>
      </c>
      <c r="H122" s="24">
        <f>SUMIFS('06-2026'!$CB$7:$CB$463,'06-2026'!$C$7:$C$463,$B122,'06-2026'!$A$7:$A$463,"Termination",'06-2026'!$I$7:$I$463,$C122,'06-2026'!$CE$7:$CE$463,$A122)</f>
        <v>12607471</v>
      </c>
      <c r="I122" s="24">
        <f>COUNTIFS('06-2026'!$C$7:$C$463,$B122,'06-2026'!$A$7:$A$463,"Termination",'06-2026'!$I$7:$I$463,$C122,'06-2026'!$CE$7:$CE$463,$A122)</f>
        <v>1</v>
      </c>
      <c r="J122" s="102">
        <f t="shared" si="118"/>
        <v>119671743</v>
      </c>
      <c r="K122" s="102">
        <f t="shared" si="119"/>
        <v>10</v>
      </c>
    </row>
    <row r="123" spans="1:17" s="221" customFormat="1" x14ac:dyDescent="0.35">
      <c r="A123" s="25" t="str">
        <f>A121</f>
        <v>Power Connect</v>
      </c>
      <c r="B123" s="26" t="s">
        <v>153</v>
      </c>
      <c r="C123" s="27"/>
      <c r="D123" s="28">
        <f>SUM(D113:D122)</f>
        <v>1829720710.6126001</v>
      </c>
      <c r="E123" s="28">
        <f t="shared" ref="E123:K123" si="129">SUM(E113:E122)</f>
        <v>154</v>
      </c>
      <c r="F123" s="28">
        <f t="shared" si="129"/>
        <v>0</v>
      </c>
      <c r="G123" s="28">
        <f t="shared" si="129"/>
        <v>0</v>
      </c>
      <c r="H123" s="28">
        <f t="shared" si="129"/>
        <v>146715350.70120001</v>
      </c>
      <c r="I123" s="28">
        <f t="shared" si="129"/>
        <v>49</v>
      </c>
      <c r="J123" s="28">
        <f t="shared" si="129"/>
        <v>1976436061.3138001</v>
      </c>
      <c r="K123" s="28">
        <f t="shared" si="129"/>
        <v>203</v>
      </c>
    </row>
    <row r="124" spans="1:17" s="221" customFormat="1" x14ac:dyDescent="0.35">
      <c r="A124" s="25" t="str">
        <f t="shared" ref="A124" si="130">A123</f>
        <v>Power Connect</v>
      </c>
      <c r="B124" s="29" t="s">
        <v>73</v>
      </c>
      <c r="C124" s="17" t="s">
        <v>74</v>
      </c>
      <c r="D124" s="22">
        <f>SUMIFS('06-2026'!$CB$7:$CB$463,'06-2026'!$C$7:$C$463,$B124,'06-2026'!$A$7:$A$463,"Out",'06-2026'!$I$7:$I$463,$C124,'06-2026'!$CE$7:$CE$463,$A124)</f>
        <v>0</v>
      </c>
      <c r="E124" s="22">
        <f>COUNTIFS('06-2026'!$C$7:$C$463,$B124,'06-2026'!$A$7:$A$463,"Out",'06-2026'!$I$7:$I$463,$C124,'06-2026'!$CE$7:$CE$463,$A124)</f>
        <v>0</v>
      </c>
      <c r="F124" s="23">
        <f>SUMIFS('06-2026'!$CB$7:$CB$463,'06-2026'!$C$7:$C$463,$B124,'06-2026'!$A$7:$A$463,"Out-New",'06-2026'!$I$7:$I$463,$C124,'06-2026'!$CE$7:$CE$463,$A124)</f>
        <v>0</v>
      </c>
      <c r="G124" s="23">
        <f>COUNTIFS('06-2026'!$C$7:$C$463,$B124,'06-2026'!$A$7:$A$463,"Out-New",'06-2026'!$I$7:$I$463,$C124,'06-2026'!$CE$7:$CE$463,$A124)</f>
        <v>0</v>
      </c>
      <c r="H124" s="24">
        <f>SUMIFS('06-2026'!$CB$7:$CB$463,'06-2026'!$C$7:$C$463,$B124,'06-2026'!$A$7:$A$463,"Termination",'06-2026'!$I$7:$I$463,$C124,'06-2026'!$CE$7:$CE$463,$A124)</f>
        <v>0</v>
      </c>
      <c r="I124" s="24">
        <f>COUNTIFS('06-2026'!$C$7:$C$463,$B124,'06-2026'!$A$7:$A$463,"Termination",'06-2026'!$I$7:$I$463,$C124,'06-2026'!$CE$7:$CE$463,$A124)</f>
        <v>0</v>
      </c>
      <c r="J124" s="102">
        <f t="shared" ref="J124" si="131">SUM(D124,F124,H124)</f>
        <v>0</v>
      </c>
      <c r="K124" s="102">
        <f t="shared" ref="K124" si="132">SUM(E124,G124,I124)</f>
        <v>0</v>
      </c>
    </row>
    <row r="125" spans="1:17" s="221" customFormat="1" x14ac:dyDescent="0.35">
      <c r="A125" s="25" t="str">
        <f>A124</f>
        <v>Power Connect</v>
      </c>
      <c r="B125" s="29" t="s">
        <v>73</v>
      </c>
      <c r="C125" s="17" t="s">
        <v>938</v>
      </c>
      <c r="D125" s="22">
        <f>SUMIFS('06-2026'!$CB$7:$CB$463,'06-2026'!$C$7:$C$463,$B125,'06-2026'!$A$7:$A$463,"Out",'06-2026'!$I$7:$I$463,$C125,'06-2026'!$CE$7:$CE$463,$A125)</f>
        <v>13183095</v>
      </c>
      <c r="E125" s="22">
        <f>COUNTIFS('06-2026'!$C$7:$C$463,$B125,'06-2026'!$A$7:$A$463,"Out",'06-2026'!$I$7:$I$463,$C125,'06-2026'!$CE$7:$CE$463,$A125)</f>
        <v>1</v>
      </c>
      <c r="F125" s="23">
        <f>SUMIFS('06-2026'!$CB$7:$CB$463,'06-2026'!$C$7:$C$463,$B125,'06-2026'!$A$7:$A$463,"Out-New",'06-2026'!$I$7:$I$463,$C125,'06-2026'!$CE$7:$CE$463,$A125)</f>
        <v>0</v>
      </c>
      <c r="G125" s="23">
        <f>COUNTIFS('06-2026'!$C$7:$C$463,$B125,'06-2026'!$A$7:$A$463,"Out-New",'06-2026'!$I$7:$I$463,$C125,'06-2026'!$CE$7:$CE$463,$A125)</f>
        <v>0</v>
      </c>
      <c r="H125" s="24">
        <f>SUMIFS('06-2026'!$CB$7:$CB$463,'06-2026'!$C$7:$C$463,$B125,'06-2026'!$A$7:$A$463,"Termination",'06-2026'!$I$7:$I$463,$C125,'06-2026'!$CE$7:$CE$463,$A125)</f>
        <v>0</v>
      </c>
      <c r="I125" s="24">
        <f>COUNTIFS('06-2026'!$C$7:$C$463,$B125,'06-2026'!$A$7:$A$463,"Termination",'06-2026'!$I$7:$I$463,$C125,'06-2026'!$CE$7:$CE$463,$A125)</f>
        <v>0</v>
      </c>
      <c r="J125" s="102">
        <f>SUM(D125,F125,H125)</f>
        <v>13183095</v>
      </c>
      <c r="K125" s="102">
        <f>SUM(E125,G125,I125)</f>
        <v>1</v>
      </c>
    </row>
    <row r="126" spans="1:17" s="221" customFormat="1" x14ac:dyDescent="0.35">
      <c r="A126" s="25" t="str">
        <f>A124</f>
        <v>Power Connect</v>
      </c>
      <c r="B126" s="29" t="s">
        <v>73</v>
      </c>
      <c r="C126" s="17" t="s">
        <v>939</v>
      </c>
      <c r="D126" s="22">
        <f>SUMIFS('06-2026'!$CB$7:$CB$463,'06-2026'!$C$7:$C$463,$B126,'06-2026'!$A$7:$A$463,"Out",'06-2026'!$I$7:$I$463,$C126,'06-2026'!$CE$7:$CE$463,$A126)</f>
        <v>0</v>
      </c>
      <c r="E126" s="22">
        <f>COUNTIFS('06-2026'!$C$7:$C$463,$B126,'06-2026'!$A$7:$A$463,"Out",'06-2026'!$I$7:$I$463,$C126,'06-2026'!$CE$7:$CE$463,$A126)</f>
        <v>0</v>
      </c>
      <c r="F126" s="23">
        <f>SUMIFS('06-2026'!$CB$7:$CB$463,'06-2026'!$C$7:$C$463,$B126,'06-2026'!$A$7:$A$463,"Out-New",'06-2026'!$I$7:$I$463,$C126,'06-2026'!$CE$7:$CE$463,$A126)</f>
        <v>0</v>
      </c>
      <c r="G126" s="23">
        <f>COUNTIFS('06-2026'!$C$7:$C$463,$B126,'06-2026'!$A$7:$A$463,"Out-New",'06-2026'!$I$7:$I$463,$C126,'06-2026'!$CE$7:$CE$463,$A126)</f>
        <v>0</v>
      </c>
      <c r="H126" s="24">
        <f>SUMIFS('06-2026'!$CB$7:$CB$463,'06-2026'!$C$7:$C$463,$B126,'06-2026'!$A$7:$A$463,"Termination",'06-2026'!$I$7:$I$463,$C126,'06-2026'!$CE$7:$CE$463,$A126)</f>
        <v>0</v>
      </c>
      <c r="I126" s="24">
        <f>COUNTIFS('06-2026'!$C$7:$C$463,$B126,'06-2026'!$A$7:$A$463,"Termination",'06-2026'!$I$7:$I$463,$C126,'06-2026'!$CE$7:$CE$463,$A126)</f>
        <v>0</v>
      </c>
      <c r="J126" s="102">
        <f t="shared" ref="J126" si="133">SUM(D126,F126,H126)</f>
        <v>0</v>
      </c>
      <c r="K126" s="102">
        <f t="shared" ref="K126" si="134">SUM(E126,G126,I126)</f>
        <v>0</v>
      </c>
    </row>
    <row r="127" spans="1:17" s="221" customFormat="1" x14ac:dyDescent="0.35">
      <c r="A127" s="25" t="str">
        <f>A125</f>
        <v>Power Connect</v>
      </c>
      <c r="B127" s="26" t="s">
        <v>154</v>
      </c>
      <c r="C127" s="27"/>
      <c r="D127" s="28">
        <f t="shared" ref="D127:K127" si="135">SUM(D124:D126)</f>
        <v>13183095</v>
      </c>
      <c r="E127" s="28">
        <f t="shared" si="135"/>
        <v>1</v>
      </c>
      <c r="F127" s="28">
        <f t="shared" si="135"/>
        <v>0</v>
      </c>
      <c r="G127" s="28">
        <f t="shared" si="135"/>
        <v>0</v>
      </c>
      <c r="H127" s="28">
        <f t="shared" si="135"/>
        <v>0</v>
      </c>
      <c r="I127" s="28">
        <f t="shared" si="135"/>
        <v>0</v>
      </c>
      <c r="J127" s="28">
        <f t="shared" si="135"/>
        <v>13183095</v>
      </c>
      <c r="K127" s="28">
        <f t="shared" si="135"/>
        <v>1</v>
      </c>
    </row>
    <row r="128" spans="1:17" s="33" customFormat="1" ht="15.5" x14ac:dyDescent="0.35">
      <c r="A128" s="30" t="s">
        <v>947</v>
      </c>
      <c r="B128" s="30"/>
      <c r="C128" s="31"/>
      <c r="D128" s="32">
        <f>SUM(D100,D105,D107,D110,D112,D123,D127)</f>
        <v>1909871494.9139001</v>
      </c>
      <c r="E128" s="32">
        <f t="shared" ref="E128:K128" si="136">SUM(E100,E105,E107,E110,E112,E123,E127)</f>
        <v>160</v>
      </c>
      <c r="F128" s="32">
        <f t="shared" si="136"/>
        <v>0</v>
      </c>
      <c r="G128" s="32">
        <f t="shared" si="136"/>
        <v>0</v>
      </c>
      <c r="H128" s="32">
        <f t="shared" si="136"/>
        <v>150848899.70120001</v>
      </c>
      <c r="I128" s="32">
        <f t="shared" si="136"/>
        <v>52</v>
      </c>
      <c r="J128" s="32">
        <f t="shared" si="136"/>
        <v>2060720394.6151001</v>
      </c>
      <c r="K128" s="32">
        <f t="shared" si="136"/>
        <v>212</v>
      </c>
      <c r="M128" s="221"/>
      <c r="N128" s="221"/>
      <c r="O128" s="221"/>
      <c r="P128" s="221"/>
      <c r="Q128" s="221"/>
    </row>
    <row r="129" spans="1:16" s="36" customFormat="1" ht="17" x14ac:dyDescent="0.4">
      <c r="A129" s="34" t="s">
        <v>316</v>
      </c>
      <c r="B129" s="34"/>
      <c r="C129" s="34"/>
      <c r="D129" s="35">
        <f t="shared" ref="D129:K129" si="137">SUM(D32,D65,D96,D128)</f>
        <v>4728764848.3207006</v>
      </c>
      <c r="E129" s="35">
        <f t="shared" si="137"/>
        <v>365</v>
      </c>
      <c r="F129" s="35">
        <f t="shared" si="137"/>
        <v>0</v>
      </c>
      <c r="G129" s="35">
        <f t="shared" si="137"/>
        <v>0</v>
      </c>
      <c r="H129" s="35">
        <f t="shared" si="137"/>
        <v>375927427.70120001</v>
      </c>
      <c r="I129" s="35">
        <f t="shared" si="137"/>
        <v>90</v>
      </c>
      <c r="J129" s="35">
        <f t="shared" si="137"/>
        <v>5104692276.0219002</v>
      </c>
      <c r="K129" s="35">
        <f t="shared" si="137"/>
        <v>455</v>
      </c>
      <c r="M129" s="56"/>
      <c r="N129" s="56"/>
      <c r="O129" s="56"/>
      <c r="P129" s="56"/>
    </row>
    <row r="131" spans="1:16" ht="17" x14ac:dyDescent="0.4">
      <c r="B131" s="380"/>
      <c r="C131" s="506" t="s">
        <v>2211</v>
      </c>
      <c r="D131" s="506"/>
      <c r="E131" s="506"/>
      <c r="F131" s="506"/>
      <c r="G131" s="506"/>
      <c r="H131" s="506"/>
    </row>
    <row r="132" spans="1:16" ht="26" x14ac:dyDescent="0.6">
      <c r="C132" s="37" t="s">
        <v>317</v>
      </c>
      <c r="F132" s="38"/>
    </row>
    <row r="133" spans="1:16" ht="43.5" x14ac:dyDescent="0.4">
      <c r="B133" s="36"/>
      <c r="C133" s="103" t="s">
        <v>8</v>
      </c>
      <c r="D133" s="103" t="s">
        <v>150</v>
      </c>
      <c r="E133" s="377" t="s">
        <v>727</v>
      </c>
      <c r="F133" s="377" t="s">
        <v>730</v>
      </c>
      <c r="G133" s="103" t="s">
        <v>2212</v>
      </c>
      <c r="H133" s="104" t="str">
        <f>CONCATENATE(G133," + 8%VAT")</f>
        <v>Tổng chi phí phải trả tháng 06/2026 + 8%VAT</v>
      </c>
      <c r="I133" s="16"/>
    </row>
    <row r="134" spans="1:16" x14ac:dyDescent="0.35">
      <c r="C134" s="17" t="s">
        <v>57</v>
      </c>
      <c r="D134" s="39">
        <f t="shared" ref="D134:D155" si="138">SUMIFS($K$2:$K$129,$C$2:$C$129,$C134)</f>
        <v>124</v>
      </c>
      <c r="E134" s="39">
        <f>SUMIFS('06-2026'!$CL$7:$CL$463,'06-2026'!$I$7:$I$463,June!C134)</f>
        <v>123100167.69129987</v>
      </c>
      <c r="F134" s="39">
        <f>G134-E134</f>
        <v>1320060590.7204001</v>
      </c>
      <c r="G134" s="39">
        <f t="shared" ref="G134:G155" si="139">SUMIFS($J$2:$J$129,$C$2:$C$129,$C134)</f>
        <v>1443160758.4117</v>
      </c>
      <c r="H134" s="101">
        <f>G134*(1+8%)</f>
        <v>1558613619.0846362</v>
      </c>
    </row>
    <row r="135" spans="1:16" x14ac:dyDescent="0.35">
      <c r="C135" s="17" t="s">
        <v>60</v>
      </c>
      <c r="D135" s="39">
        <f t="shared" si="138"/>
        <v>11</v>
      </c>
      <c r="E135" s="39">
        <f>SUMIFS('06-2026'!$CL$7:$CL$463,'06-2026'!$I$7:$I$463,June!C135)</f>
        <v>4218461.5384999998</v>
      </c>
      <c r="F135" s="39">
        <f t="shared" ref="F135:F146" si="140">G135-E135</f>
        <v>127107772.06290001</v>
      </c>
      <c r="G135" s="39">
        <f t="shared" si="139"/>
        <v>131326233.6014</v>
      </c>
      <c r="H135" s="101">
        <f t="shared" ref="H135:H146" si="141">G135*(1+8%)</f>
        <v>141832332.28951201</v>
      </c>
    </row>
    <row r="136" spans="1:16" x14ac:dyDescent="0.35">
      <c r="C136" s="17" t="s">
        <v>59</v>
      </c>
      <c r="D136" s="39">
        <f t="shared" si="138"/>
        <v>138</v>
      </c>
      <c r="E136" s="39">
        <f>SUMIFS('06-2026'!$CL$7:$CL$463,'06-2026'!$I$7:$I$463,June!C136)</f>
        <v>49917874.327299997</v>
      </c>
      <c r="F136" s="39">
        <f t="shared" si="140"/>
        <v>1446868494.0788999</v>
      </c>
      <c r="G136" s="39">
        <f t="shared" si="139"/>
        <v>1496786368.4061999</v>
      </c>
      <c r="H136" s="101">
        <f t="shared" si="141"/>
        <v>1616529277.878696</v>
      </c>
    </row>
    <row r="137" spans="1:16" x14ac:dyDescent="0.35">
      <c r="C137" s="17" t="s">
        <v>64</v>
      </c>
      <c r="D137" s="39">
        <f t="shared" si="138"/>
        <v>8</v>
      </c>
      <c r="E137" s="39">
        <f>SUMIFS('06-2026'!$CL$7:$CL$463,'06-2026'!$I$7:$I$463,June!C137)</f>
        <v>2578846.1538999993</v>
      </c>
      <c r="F137" s="39">
        <f t="shared" si="140"/>
        <v>78698437.846100003</v>
      </c>
      <c r="G137" s="39">
        <f t="shared" si="139"/>
        <v>81277284</v>
      </c>
      <c r="H137" s="101">
        <f t="shared" si="141"/>
        <v>87779466.719999999</v>
      </c>
    </row>
    <row r="138" spans="1:16" x14ac:dyDescent="0.35">
      <c r="C138" s="17" t="s">
        <v>67</v>
      </c>
      <c r="D138" s="39">
        <f t="shared" si="138"/>
        <v>7</v>
      </c>
      <c r="E138" s="39">
        <f>SUMIFS('06-2026'!$CL$7:$CL$463,'06-2026'!$I$7:$I$463,June!C138)</f>
        <v>3061730.7692</v>
      </c>
      <c r="F138" s="39">
        <f t="shared" si="140"/>
        <v>91506473.230800003</v>
      </c>
      <c r="G138" s="39">
        <f t="shared" si="139"/>
        <v>94568204</v>
      </c>
      <c r="H138" s="101">
        <f t="shared" si="141"/>
        <v>102133660.32000001</v>
      </c>
    </row>
    <row r="139" spans="1:16" x14ac:dyDescent="0.35">
      <c r="C139" s="17" t="s">
        <v>63</v>
      </c>
      <c r="D139" s="39">
        <f t="shared" si="138"/>
        <v>97</v>
      </c>
      <c r="E139" s="39">
        <f>SUMIFS('06-2026'!$CL$7:$CL$463,'06-2026'!$I$7:$I$463,June!C139)</f>
        <v>36064369.615599975</v>
      </c>
      <c r="F139" s="39">
        <f t="shared" si="140"/>
        <v>1006380388.6857001</v>
      </c>
      <c r="G139" s="39">
        <f t="shared" si="139"/>
        <v>1042444758.3013</v>
      </c>
      <c r="H139" s="101">
        <f t="shared" si="141"/>
        <v>1125840338.965404</v>
      </c>
    </row>
    <row r="140" spans="1:16" s="221" customFormat="1" x14ac:dyDescent="0.35">
      <c r="C140" s="17" t="s">
        <v>938</v>
      </c>
      <c r="D140" s="39">
        <f t="shared" si="138"/>
        <v>2</v>
      </c>
      <c r="E140" s="39">
        <f>SUMIFS('06-2026'!$CL$7:$CL$463,'06-2026'!$I$7:$I$463,June!C140)</f>
        <v>1197115.3847000001</v>
      </c>
      <c r="F140" s="39">
        <f t="shared" ref="F140" si="142">G140-E140</f>
        <v>26096518.6153</v>
      </c>
      <c r="G140" s="39">
        <f t="shared" si="139"/>
        <v>27293634</v>
      </c>
      <c r="H140" s="101">
        <f t="shared" ref="H140" si="143">G140*(1+8%)</f>
        <v>29477124.720000003</v>
      </c>
    </row>
    <row r="141" spans="1:16" s="221" customFormat="1" x14ac:dyDescent="0.35">
      <c r="C141" s="17" t="s">
        <v>1037</v>
      </c>
      <c r="D141" s="39">
        <f t="shared" si="138"/>
        <v>11</v>
      </c>
      <c r="E141" s="39">
        <f>SUMIFS('06-2026'!$CL$7:$CL$463,'06-2026'!$I$7:$I$463,June!C141)</f>
        <v>3945576.9227999994</v>
      </c>
      <c r="F141" s="39">
        <f t="shared" ref="F141" si="144">G141-E141</f>
        <v>114046417.0772</v>
      </c>
      <c r="G141" s="39">
        <f t="shared" si="139"/>
        <v>117991994</v>
      </c>
      <c r="H141" s="101">
        <f t="shared" ref="H141" si="145">G141*(1+8%)</f>
        <v>127431353.52000001</v>
      </c>
    </row>
    <row r="142" spans="1:16" x14ac:dyDescent="0.35">
      <c r="C142" s="17" t="s">
        <v>66</v>
      </c>
      <c r="D142" s="39">
        <f t="shared" si="138"/>
        <v>0</v>
      </c>
      <c r="E142" s="39">
        <f>SUMIFS('06-2026'!$CL$7:$CL$463,'06-2026'!$I$7:$I$463,June!C142)</f>
        <v>0</v>
      </c>
      <c r="F142" s="39">
        <f t="shared" si="140"/>
        <v>0</v>
      </c>
      <c r="G142" s="39">
        <f t="shared" si="139"/>
        <v>0</v>
      </c>
      <c r="H142" s="101">
        <f t="shared" si="141"/>
        <v>0</v>
      </c>
    </row>
    <row r="143" spans="1:16" x14ac:dyDescent="0.35">
      <c r="C143" s="17" t="s">
        <v>240</v>
      </c>
      <c r="D143" s="39">
        <f t="shared" si="138"/>
        <v>0</v>
      </c>
      <c r="E143" s="39">
        <f>SUMIFS('06-2026'!$CL$7:$CL$463,'06-2026'!$I$7:$I$463,June!C143)</f>
        <v>0</v>
      </c>
      <c r="F143" s="39">
        <f t="shared" si="140"/>
        <v>0</v>
      </c>
      <c r="G143" s="39">
        <f t="shared" si="139"/>
        <v>0</v>
      </c>
      <c r="H143" s="101">
        <f t="shared" si="141"/>
        <v>0</v>
      </c>
    </row>
    <row r="144" spans="1:16" x14ac:dyDescent="0.35">
      <c r="C144" s="17" t="s">
        <v>68</v>
      </c>
      <c r="D144" s="39">
        <f t="shared" si="138"/>
        <v>1</v>
      </c>
      <c r="E144" s="39">
        <f>SUMIFS('06-2026'!$CL$7:$CL$463,'06-2026'!$I$7:$I$463,June!C144)</f>
        <v>478465.90910000005</v>
      </c>
      <c r="F144" s="39">
        <f t="shared" si="140"/>
        <v>17020000.0909</v>
      </c>
      <c r="G144" s="39">
        <f t="shared" si="139"/>
        <v>17498466</v>
      </c>
      <c r="H144" s="101">
        <f t="shared" si="141"/>
        <v>18898343.280000001</v>
      </c>
    </row>
    <row r="145" spans="2:10" x14ac:dyDescent="0.35">
      <c r="C145" s="17" t="s">
        <v>62</v>
      </c>
      <c r="D145" s="39">
        <f t="shared" si="138"/>
        <v>23</v>
      </c>
      <c r="E145" s="39">
        <f>SUMIFS('06-2026'!$CL$7:$CL$463,'06-2026'!$I$7:$I$463,June!C145)</f>
        <v>9355364.9476999994</v>
      </c>
      <c r="F145" s="39">
        <f t="shared" si="140"/>
        <v>225219860.3536</v>
      </c>
      <c r="G145" s="39">
        <f t="shared" si="139"/>
        <v>234575225.30129999</v>
      </c>
      <c r="H145" s="101">
        <f t="shared" si="141"/>
        <v>253341243.32540402</v>
      </c>
    </row>
    <row r="146" spans="2:10" x14ac:dyDescent="0.35">
      <c r="C146" s="17" t="s">
        <v>230</v>
      </c>
      <c r="D146" s="39">
        <f t="shared" si="138"/>
        <v>1</v>
      </c>
      <c r="E146" s="39">
        <f>SUMIFS('06-2026'!$CL$7:$CL$463,'06-2026'!$I$7:$I$463,June!C146)</f>
        <v>420000</v>
      </c>
      <c r="F146" s="39">
        <f t="shared" si="140"/>
        <v>13438560</v>
      </c>
      <c r="G146" s="39">
        <f t="shared" si="139"/>
        <v>13858560</v>
      </c>
      <c r="H146" s="101">
        <f t="shared" si="141"/>
        <v>14967244.800000001</v>
      </c>
    </row>
    <row r="147" spans="2:10" x14ac:dyDescent="0.35">
      <c r="C147" s="17" t="s">
        <v>74</v>
      </c>
      <c r="D147" s="39">
        <f t="shared" si="138"/>
        <v>0</v>
      </c>
      <c r="E147" s="39">
        <f>SUMIFS('06-2026'!$CL$7:$CL$463,'06-2026'!$I$7:$I$463,June!C147)</f>
        <v>0</v>
      </c>
      <c r="F147" s="39">
        <f t="shared" ref="F147:F155" si="146">G147-E147</f>
        <v>0</v>
      </c>
      <c r="G147" s="39">
        <f t="shared" si="139"/>
        <v>0</v>
      </c>
      <c r="H147" s="101">
        <f>G147*(1+8%)</f>
        <v>0</v>
      </c>
      <c r="I147" s="221"/>
      <c r="J147" s="221"/>
    </row>
    <row r="148" spans="2:10" x14ac:dyDescent="0.35">
      <c r="C148" s="17" t="s">
        <v>198</v>
      </c>
      <c r="D148" s="39">
        <f t="shared" si="138"/>
        <v>0</v>
      </c>
      <c r="E148" s="39">
        <f>SUMIFS('06-2026'!$CL$7:$CL$463,'06-2026'!$I$7:$I$463,June!C148)</f>
        <v>0</v>
      </c>
      <c r="F148" s="39">
        <f t="shared" si="146"/>
        <v>0</v>
      </c>
      <c r="G148" s="39">
        <f t="shared" si="139"/>
        <v>0</v>
      </c>
      <c r="H148" s="101">
        <f>G148*(1+8%)</f>
        <v>0</v>
      </c>
      <c r="I148" s="221"/>
      <c r="J148" s="221"/>
    </row>
    <row r="149" spans="2:10" s="221" customFormat="1" x14ac:dyDescent="0.35">
      <c r="C149" s="17" t="s">
        <v>722</v>
      </c>
      <c r="D149" s="39">
        <f t="shared" si="138"/>
        <v>1</v>
      </c>
      <c r="E149" s="39">
        <f>SUMIFS('06-2026'!$CL$7:$CL$463,'06-2026'!$I$7:$I$463,June!C149)</f>
        <v>95454.545499999993</v>
      </c>
      <c r="F149" s="39">
        <f t="shared" si="146"/>
        <v>7409089.4545</v>
      </c>
      <c r="G149" s="39">
        <f t="shared" si="139"/>
        <v>7504544</v>
      </c>
      <c r="H149" s="101">
        <f t="shared" ref="H149" si="147">G149*(1+8%)</f>
        <v>8104907.5200000005</v>
      </c>
    </row>
    <row r="150" spans="2:10" x14ac:dyDescent="0.35">
      <c r="C150" s="17" t="s">
        <v>228</v>
      </c>
      <c r="D150" s="39">
        <f t="shared" si="138"/>
        <v>1</v>
      </c>
      <c r="E150" s="39">
        <f>SUMIFS('06-2026'!$CL$7:$CL$463,'06-2026'!$I$7:$I$463,June!C150)</f>
        <v>420000</v>
      </c>
      <c r="F150" s="39">
        <f t="shared" si="146"/>
        <v>19832250</v>
      </c>
      <c r="G150" s="39">
        <f t="shared" si="139"/>
        <v>20252250</v>
      </c>
      <c r="H150" s="101">
        <f>G150*(1+8%)</f>
        <v>21872430</v>
      </c>
      <c r="I150" s="221"/>
      <c r="J150" s="221"/>
    </row>
    <row r="151" spans="2:10" s="221" customFormat="1" x14ac:dyDescent="0.35">
      <c r="C151" s="17" t="s">
        <v>937</v>
      </c>
      <c r="D151" s="39">
        <f t="shared" si="138"/>
        <v>1</v>
      </c>
      <c r="E151" s="39">
        <f>SUMIFS('06-2026'!$CL$7:$CL$463,'06-2026'!$I$7:$I$463,June!C151)</f>
        <v>290379.88640000002</v>
      </c>
      <c r="F151" s="39">
        <f t="shared" si="146"/>
        <v>12677635.113600001</v>
      </c>
      <c r="G151" s="39">
        <f t="shared" si="139"/>
        <v>12968015</v>
      </c>
      <c r="H151" s="101">
        <f>G151*(1+8%)</f>
        <v>14005456.200000001</v>
      </c>
    </row>
    <row r="152" spans="2:10" s="221" customFormat="1" x14ac:dyDescent="0.35">
      <c r="C152" s="17" t="s">
        <v>592</v>
      </c>
      <c r="D152" s="39">
        <f t="shared" si="138"/>
        <v>1</v>
      </c>
      <c r="E152" s="39">
        <f>SUMIFS('06-2026'!$CL$7:$CL$463,'06-2026'!$I$7:$I$463,June!C152)</f>
        <v>408624.20449999999</v>
      </c>
      <c r="F152" s="39">
        <f t="shared" si="146"/>
        <v>14987249.795499999</v>
      </c>
      <c r="G152" s="39">
        <f t="shared" si="139"/>
        <v>15395874</v>
      </c>
      <c r="H152" s="101">
        <f t="shared" ref="H152" si="148">G152*(1+8%)</f>
        <v>16627543.920000002</v>
      </c>
    </row>
    <row r="153" spans="2:10" s="221" customFormat="1" x14ac:dyDescent="0.35">
      <c r="C153" s="221" t="s">
        <v>691</v>
      </c>
      <c r="D153" s="39">
        <f t="shared" si="138"/>
        <v>1</v>
      </c>
      <c r="E153" s="39">
        <f>SUMIFS('06-2026'!$CL$7:$CL$463,'06-2026'!$I$7:$I$463,June!C153)</f>
        <v>525000</v>
      </c>
      <c r="F153" s="39">
        <f t="shared" si="146"/>
        <v>17016136</v>
      </c>
      <c r="G153" s="39">
        <f t="shared" si="139"/>
        <v>17541136</v>
      </c>
      <c r="H153" s="101">
        <f t="shared" ref="H153" si="149">G153*(1+8%)</f>
        <v>18944426.880000003</v>
      </c>
    </row>
    <row r="154" spans="2:10" s="221" customFormat="1" x14ac:dyDescent="0.35">
      <c r="C154" s="17" t="s">
        <v>1778</v>
      </c>
      <c r="D154" s="39">
        <f t="shared" si="138"/>
        <v>25</v>
      </c>
      <c r="E154" s="39">
        <f>SUMIFS('06-2026'!$CL$7:$CL$463,'06-2026'!$I$7:$I$463,June!C154)</f>
        <v>10720865.821700001</v>
      </c>
      <c r="F154" s="39">
        <f t="shared" si="146"/>
        <v>293756490.17830002</v>
      </c>
      <c r="G154" s="39">
        <f t="shared" si="139"/>
        <v>304477356</v>
      </c>
      <c r="H154" s="101">
        <f>G154*(1+8%)</f>
        <v>328835544.48000002</v>
      </c>
    </row>
    <row r="155" spans="2:10" s="221" customFormat="1" x14ac:dyDescent="0.35">
      <c r="C155" s="17" t="s">
        <v>939</v>
      </c>
      <c r="D155" s="39">
        <f t="shared" si="138"/>
        <v>2</v>
      </c>
      <c r="E155" s="39">
        <f>SUMIFS('06-2026'!$CL$7:$CL$463,'06-2026'!$I$7:$I$463,June!C155)</f>
        <v>949038.46149999998</v>
      </c>
      <c r="F155" s="39">
        <f t="shared" si="146"/>
        <v>24822576.5385</v>
      </c>
      <c r="G155" s="39">
        <f t="shared" si="139"/>
        <v>25771615</v>
      </c>
      <c r="H155" s="101">
        <f>G155*(1+8%)</f>
        <v>27833344.200000003</v>
      </c>
    </row>
    <row r="156" spans="2:10" x14ac:dyDescent="0.35">
      <c r="C156" s="40" t="str">
        <f>A129</f>
        <v xml:space="preserve">Total </v>
      </c>
      <c r="D156" s="41">
        <f>SUM(D134:D155)</f>
        <v>455</v>
      </c>
      <c r="E156" s="41">
        <f>SUM(E134:E155)</f>
        <v>247747336.17969987</v>
      </c>
      <c r="F156" s="41">
        <f>SUM(F134:F155)</f>
        <v>4856944939.8421993</v>
      </c>
      <c r="G156" s="41">
        <f>SUM(G134:G155)</f>
        <v>5104692276.0219002</v>
      </c>
      <c r="H156" s="41">
        <f>SUM(H134:H155)</f>
        <v>5513067658.103652</v>
      </c>
      <c r="I156" s="221"/>
      <c r="J156" s="221"/>
    </row>
    <row r="157" spans="2:10" ht="26" x14ac:dyDescent="0.6">
      <c r="C157" s="42" t="s">
        <v>1068</v>
      </c>
      <c r="I157" s="221"/>
      <c r="J157" s="221"/>
    </row>
    <row r="158" spans="2:10" ht="43.5" x14ac:dyDescent="0.4">
      <c r="B158" s="36"/>
      <c r="C158" s="103" t="s">
        <v>8</v>
      </c>
      <c r="D158" s="103" t="s">
        <v>150</v>
      </c>
      <c r="E158" s="377" t="s">
        <v>727</v>
      </c>
      <c r="F158" s="377" t="s">
        <v>730</v>
      </c>
      <c r="G158" s="103" t="str">
        <f>G133</f>
        <v>Tổng chi phí phải trả tháng 06/2026</v>
      </c>
      <c r="H158" s="104" t="str">
        <f>H133</f>
        <v>Tổng chi phí phải trả tháng 06/2026 + 8%VAT</v>
      </c>
      <c r="I158" s="221"/>
      <c r="J158" s="221"/>
    </row>
    <row r="159" spans="2:10" x14ac:dyDescent="0.35">
      <c r="C159" s="17" t="s">
        <v>57</v>
      </c>
      <c r="D159" s="39">
        <f t="shared" ref="D159:D180" si="150">SUMIFS($K$2:$K$129,$C$2:$C$129,$C159,$A$2:$A$129,$C$157)</f>
        <v>39</v>
      </c>
      <c r="E159" s="39">
        <f>SUMIFS('06-2026'!$CL$7:$CL$463,'06-2026'!$I$7:$I$463,June!C159,'06-2026'!$CE$7:$CE$463,June!$C$157)</f>
        <v>94012096.153399944</v>
      </c>
      <c r="F159" s="39">
        <f>G159-E159</f>
        <v>497187332.1479001</v>
      </c>
      <c r="G159" s="39">
        <f t="shared" ref="G159:G180" si="151">SUMIFS($J$2:$J$129,$C$2:$C$129,$C159,$A$2:$A$129,$C$157)</f>
        <v>591199428.30130005</v>
      </c>
      <c r="H159" s="101">
        <f t="shared" ref="H159:H175" si="152">G159*(1+8%)</f>
        <v>638495382.56540406</v>
      </c>
      <c r="I159" s="221"/>
      <c r="J159" s="221"/>
    </row>
    <row r="160" spans="2:10" x14ac:dyDescent="0.35">
      <c r="C160" s="17" t="s">
        <v>60</v>
      </c>
      <c r="D160" s="39">
        <f t="shared" si="150"/>
        <v>2</v>
      </c>
      <c r="E160" s="39">
        <f>SUMIFS('06-2026'!$CL$7:$CL$463,'06-2026'!$I$7:$I$463,June!C160,'06-2026'!$CE$7:$CE$463,June!$C$157)</f>
        <v>977307.6923</v>
      </c>
      <c r="F160" s="39">
        <f t="shared" ref="F160:F178" si="153">G160-E160</f>
        <v>26477253.307700001</v>
      </c>
      <c r="G160" s="39">
        <f t="shared" si="151"/>
        <v>27454561</v>
      </c>
      <c r="H160" s="101">
        <f t="shared" si="152"/>
        <v>29650925.880000003</v>
      </c>
      <c r="I160" s="221"/>
      <c r="J160" s="221"/>
    </row>
    <row r="161" spans="3:10" x14ac:dyDescent="0.35">
      <c r="C161" s="17" t="s">
        <v>59</v>
      </c>
      <c r="D161" s="39">
        <f t="shared" si="150"/>
        <v>34</v>
      </c>
      <c r="E161" s="39">
        <f>SUMIFS('06-2026'!$CL$7:$CL$463,'06-2026'!$I$7:$I$463,June!C161,'06-2026'!$CE$7:$CE$463,June!$C$157)</f>
        <v>15620408.654000001</v>
      </c>
      <c r="F161" s="39">
        <f t="shared" si="153"/>
        <v>431706357.34600002</v>
      </c>
      <c r="G161" s="39">
        <f t="shared" si="151"/>
        <v>447326766</v>
      </c>
      <c r="H161" s="101">
        <f t="shared" si="152"/>
        <v>483112907.28000003</v>
      </c>
      <c r="I161" s="221"/>
      <c r="J161" s="221"/>
    </row>
    <row r="162" spans="3:10" x14ac:dyDescent="0.35">
      <c r="C162" s="17" t="s">
        <v>64</v>
      </c>
      <c r="D162" s="39">
        <f t="shared" si="150"/>
        <v>0</v>
      </c>
      <c r="E162" s="39">
        <f>SUMIFS('06-2026'!$CL$7:$CL$463,'06-2026'!$I$7:$I$463,June!C162,'06-2026'!$CE$7:$CE$463,June!$C$157)</f>
        <v>0</v>
      </c>
      <c r="F162" s="39">
        <f t="shared" si="153"/>
        <v>0</v>
      </c>
      <c r="G162" s="39">
        <f t="shared" si="151"/>
        <v>0</v>
      </c>
      <c r="H162" s="101">
        <f t="shared" si="152"/>
        <v>0</v>
      </c>
      <c r="I162" s="221"/>
      <c r="J162" s="221"/>
    </row>
    <row r="163" spans="3:10" x14ac:dyDescent="0.35">
      <c r="C163" s="17" t="s">
        <v>67</v>
      </c>
      <c r="D163" s="39">
        <f t="shared" si="150"/>
        <v>1</v>
      </c>
      <c r="E163" s="39">
        <f>SUMIFS('06-2026'!$CL$7:$CL$463,'06-2026'!$I$7:$I$463,June!C163,'06-2026'!$CE$7:$CE$463,June!$C$157)</f>
        <v>561346.15379999997</v>
      </c>
      <c r="F163" s="39">
        <f t="shared" si="153"/>
        <v>17164553.8462</v>
      </c>
      <c r="G163" s="39">
        <f t="shared" si="151"/>
        <v>17725900</v>
      </c>
      <c r="H163" s="101">
        <f t="shared" si="152"/>
        <v>19143972</v>
      </c>
      <c r="I163" s="221"/>
      <c r="J163" s="221"/>
    </row>
    <row r="164" spans="3:10" x14ac:dyDescent="0.35">
      <c r="C164" s="17" t="s">
        <v>63</v>
      </c>
      <c r="D164" s="39">
        <f t="shared" si="150"/>
        <v>17</v>
      </c>
      <c r="E164" s="39">
        <f>SUMIFS('06-2026'!$CL$7:$CL$463,'06-2026'!$I$7:$I$463,June!C164,'06-2026'!$CE$7:$CE$463,June!$C$157)</f>
        <v>6829687.5001999997</v>
      </c>
      <c r="F164" s="39">
        <f t="shared" si="153"/>
        <v>187517450.4998</v>
      </c>
      <c r="G164" s="39">
        <f t="shared" si="151"/>
        <v>194347138</v>
      </c>
      <c r="H164" s="101">
        <f t="shared" si="152"/>
        <v>209894909.04000002</v>
      </c>
      <c r="I164" s="221"/>
      <c r="J164" s="221"/>
    </row>
    <row r="165" spans="3:10" s="221" customFormat="1" x14ac:dyDescent="0.35">
      <c r="C165" s="17" t="s">
        <v>938</v>
      </c>
      <c r="D165" s="39">
        <f t="shared" si="150"/>
        <v>0</v>
      </c>
      <c r="E165" s="39">
        <f>SUMIFS('06-2026'!$CL$7:$CL$463,'06-2026'!$I$7:$I$463,June!C165,'06-2026'!$CE$7:$CE$463,June!$C$157)</f>
        <v>0</v>
      </c>
      <c r="F165" s="39">
        <f t="shared" ref="F165" si="154">G165-E165</f>
        <v>0</v>
      </c>
      <c r="G165" s="39">
        <f t="shared" si="151"/>
        <v>0</v>
      </c>
      <c r="H165" s="101">
        <f t="shared" ref="H165" si="155">G165*(1+8%)</f>
        <v>0</v>
      </c>
    </row>
    <row r="166" spans="3:10" s="221" customFormat="1" x14ac:dyDescent="0.35">
      <c r="C166" s="17" t="s">
        <v>1037</v>
      </c>
      <c r="D166" s="39">
        <f t="shared" si="150"/>
        <v>2</v>
      </c>
      <c r="E166" s="39">
        <f>SUMIFS('06-2026'!$CL$7:$CL$463,'06-2026'!$I$7:$I$463,June!C166,'06-2026'!$CE$7:$CE$463,June!$C$157)</f>
        <v>1224807.6923</v>
      </c>
      <c r="F166" s="39">
        <f t="shared" ref="F166" si="156">G166-E166</f>
        <v>25801236.307700001</v>
      </c>
      <c r="G166" s="39">
        <f t="shared" si="151"/>
        <v>27026044</v>
      </c>
      <c r="H166" s="101">
        <f t="shared" ref="H166" si="157">G166*(1+8%)</f>
        <v>29188127.520000003</v>
      </c>
    </row>
    <row r="167" spans="3:10" x14ac:dyDescent="0.35">
      <c r="C167" s="17" t="s">
        <v>66</v>
      </c>
      <c r="D167" s="39">
        <f t="shared" si="150"/>
        <v>0</v>
      </c>
      <c r="E167" s="39">
        <f>SUMIFS('06-2026'!$CL$7:$CL$463,'06-2026'!$I$7:$I$463,June!C167,'06-2026'!$CE$7:$CE$463,June!$C$157)</f>
        <v>0</v>
      </c>
      <c r="F167" s="39">
        <f t="shared" si="153"/>
        <v>0</v>
      </c>
      <c r="G167" s="39">
        <f t="shared" si="151"/>
        <v>0</v>
      </c>
      <c r="H167" s="101">
        <f t="shared" si="152"/>
        <v>0</v>
      </c>
    </row>
    <row r="168" spans="3:10" x14ac:dyDescent="0.35">
      <c r="C168" s="17" t="s">
        <v>240</v>
      </c>
      <c r="D168" s="39">
        <f t="shared" si="150"/>
        <v>0</v>
      </c>
      <c r="E168" s="39">
        <f>SUMIFS('06-2026'!$CL$7:$CL$463,'06-2026'!$I$7:$I$463,June!C168,'06-2026'!$CE$7:$CE$463,June!$C$157)</f>
        <v>0</v>
      </c>
      <c r="F168" s="39">
        <f t="shared" si="153"/>
        <v>0</v>
      </c>
      <c r="G168" s="39">
        <f t="shared" si="151"/>
        <v>0</v>
      </c>
      <c r="H168" s="101">
        <f t="shared" si="152"/>
        <v>0</v>
      </c>
    </row>
    <row r="169" spans="3:10" x14ac:dyDescent="0.35">
      <c r="C169" s="17" t="s">
        <v>68</v>
      </c>
      <c r="D169" s="39">
        <f t="shared" si="150"/>
        <v>1</v>
      </c>
      <c r="E169" s="39">
        <f>SUMIFS('06-2026'!$CL$7:$CL$463,'06-2026'!$I$7:$I$463,June!C169,'06-2026'!$CE$7:$CE$463,June!$C$157)</f>
        <v>478465.90910000005</v>
      </c>
      <c r="F169" s="39">
        <f t="shared" si="153"/>
        <v>17020000.0909</v>
      </c>
      <c r="G169" s="39">
        <f t="shared" si="151"/>
        <v>17498466</v>
      </c>
      <c r="H169" s="101">
        <f t="shared" si="152"/>
        <v>18898343.280000001</v>
      </c>
    </row>
    <row r="170" spans="3:10" x14ac:dyDescent="0.35">
      <c r="C170" s="17" t="s">
        <v>62</v>
      </c>
      <c r="D170" s="39">
        <f t="shared" si="150"/>
        <v>8</v>
      </c>
      <c r="E170" s="39">
        <f>SUMIFS('06-2026'!$CL$7:$CL$463,'06-2026'!$I$7:$I$463,June!C170,'06-2026'!$CE$7:$CE$463,June!$C$157)</f>
        <v>2814807.6923000002</v>
      </c>
      <c r="F170" s="39">
        <f t="shared" si="153"/>
        <v>75032397.307699993</v>
      </c>
      <c r="G170" s="39">
        <f t="shared" si="151"/>
        <v>77847205</v>
      </c>
      <c r="H170" s="101">
        <f t="shared" si="152"/>
        <v>84074981.400000006</v>
      </c>
    </row>
    <row r="171" spans="3:10" x14ac:dyDescent="0.35">
      <c r="C171" s="17" t="s">
        <v>230</v>
      </c>
      <c r="D171" s="39">
        <f t="shared" si="150"/>
        <v>1</v>
      </c>
      <c r="E171" s="39">
        <f>SUMIFS('06-2026'!$CL$7:$CL$463,'06-2026'!$I$7:$I$463,June!C171,'06-2026'!$CE$7:$CE$463,June!$C$157)</f>
        <v>420000</v>
      </c>
      <c r="F171" s="39">
        <f t="shared" si="153"/>
        <v>13438560</v>
      </c>
      <c r="G171" s="39">
        <f t="shared" si="151"/>
        <v>13858560</v>
      </c>
      <c r="H171" s="101">
        <f t="shared" si="152"/>
        <v>14967244.800000001</v>
      </c>
    </row>
    <row r="172" spans="3:10" x14ac:dyDescent="0.35">
      <c r="C172" s="17" t="s">
        <v>74</v>
      </c>
      <c r="D172" s="39">
        <f t="shared" si="150"/>
        <v>0</v>
      </c>
      <c r="E172" s="39">
        <f>SUMIFS('06-2026'!$CL$7:$CL$463,'06-2026'!$I$7:$I$463,June!C172,'06-2026'!$CE$7:$CE$463,June!$C$157)</f>
        <v>0</v>
      </c>
      <c r="F172" s="39">
        <f t="shared" si="153"/>
        <v>0</v>
      </c>
      <c r="G172" s="39">
        <f t="shared" si="151"/>
        <v>0</v>
      </c>
      <c r="H172" s="101">
        <f t="shared" si="152"/>
        <v>0</v>
      </c>
    </row>
    <row r="173" spans="3:10" x14ac:dyDescent="0.35">
      <c r="C173" s="17" t="s">
        <v>198</v>
      </c>
      <c r="D173" s="39">
        <f t="shared" si="150"/>
        <v>0</v>
      </c>
      <c r="E173" s="39">
        <f>SUMIFS('06-2026'!$CL$7:$CL$463,'06-2026'!$I$7:$I$463,June!C173,'06-2026'!$CE$7:$CE$463,June!$C$157)</f>
        <v>0</v>
      </c>
      <c r="F173" s="39">
        <f t="shared" si="153"/>
        <v>0</v>
      </c>
      <c r="G173" s="39">
        <f t="shared" si="151"/>
        <v>0</v>
      </c>
      <c r="H173" s="101">
        <f t="shared" si="152"/>
        <v>0</v>
      </c>
    </row>
    <row r="174" spans="3:10" s="221" customFormat="1" x14ac:dyDescent="0.35">
      <c r="C174" s="17" t="s">
        <v>722</v>
      </c>
      <c r="D174" s="39">
        <f t="shared" si="150"/>
        <v>0</v>
      </c>
      <c r="E174" s="39">
        <f>SUMIFS('06-2026'!$CL$7:$CL$463,'06-2026'!$I$7:$I$463,June!C174,'06-2026'!$CE$7:$CE$463,June!$C$157)</f>
        <v>0</v>
      </c>
      <c r="F174" s="39">
        <f t="shared" si="153"/>
        <v>0</v>
      </c>
      <c r="G174" s="39">
        <f t="shared" si="151"/>
        <v>0</v>
      </c>
      <c r="H174" s="101">
        <f t="shared" ref="H174" si="158">G174*(1+8%)</f>
        <v>0</v>
      </c>
    </row>
    <row r="175" spans="3:10" x14ac:dyDescent="0.35">
      <c r="C175" s="17" t="s">
        <v>228</v>
      </c>
      <c r="D175" s="39">
        <f t="shared" si="150"/>
        <v>0</v>
      </c>
      <c r="E175" s="39">
        <f>SUMIFS('06-2026'!$CL$7:$CL$463,'06-2026'!$I$7:$I$463,June!C175,'06-2026'!$CE$7:$CE$463,June!$C$157)</f>
        <v>0</v>
      </c>
      <c r="F175" s="39">
        <f t="shared" si="153"/>
        <v>0</v>
      </c>
      <c r="G175" s="39">
        <f t="shared" si="151"/>
        <v>0</v>
      </c>
      <c r="H175" s="101">
        <f t="shared" si="152"/>
        <v>0</v>
      </c>
    </row>
    <row r="176" spans="3:10" s="221" customFormat="1" x14ac:dyDescent="0.35">
      <c r="C176" s="17" t="s">
        <v>937</v>
      </c>
      <c r="D176" s="39">
        <f t="shared" si="150"/>
        <v>0</v>
      </c>
      <c r="E176" s="39">
        <f>SUMIFS('06-2026'!$CL$7:$CL$463,'06-2026'!$I$7:$I$463,June!C176,'06-2026'!$CE$7:$CE$463,June!$C$157)</f>
        <v>0</v>
      </c>
      <c r="F176" s="39">
        <f t="shared" ref="F176" si="159">G176-E176</f>
        <v>0</v>
      </c>
      <c r="G176" s="39">
        <f t="shared" si="151"/>
        <v>0</v>
      </c>
      <c r="H176" s="101">
        <f t="shared" ref="H176" si="160">G176*(1+8%)</f>
        <v>0</v>
      </c>
    </row>
    <row r="177" spans="2:9" s="221" customFormat="1" x14ac:dyDescent="0.35">
      <c r="C177" s="17" t="s">
        <v>592</v>
      </c>
      <c r="D177" s="39">
        <f t="shared" si="150"/>
        <v>0</v>
      </c>
      <c r="E177" s="39">
        <f>SUMIFS('06-2026'!$CL$7:$CL$463,'06-2026'!$I$7:$I$463,June!C177,'06-2026'!$CE$7:$CE$463,June!$C$157)</f>
        <v>0</v>
      </c>
      <c r="F177" s="39">
        <f t="shared" si="153"/>
        <v>0</v>
      </c>
      <c r="G177" s="39">
        <f t="shared" si="151"/>
        <v>0</v>
      </c>
      <c r="H177" s="101">
        <f t="shared" ref="H177" si="161">G177*(1+8%)</f>
        <v>0</v>
      </c>
    </row>
    <row r="178" spans="2:9" s="221" customFormat="1" x14ac:dyDescent="0.35">
      <c r="C178" s="221" t="s">
        <v>691</v>
      </c>
      <c r="D178" s="39">
        <f t="shared" si="150"/>
        <v>0</v>
      </c>
      <c r="E178" s="39">
        <f>SUMIFS('06-2026'!$CL$7:$CL$463,'06-2026'!$I$7:$I$463,June!C178,'06-2026'!$CE$7:$CE$463,June!$C$157)</f>
        <v>0</v>
      </c>
      <c r="F178" s="39">
        <f t="shared" si="153"/>
        <v>0</v>
      </c>
      <c r="G178" s="39">
        <f t="shared" si="151"/>
        <v>0</v>
      </c>
      <c r="H178" s="101">
        <f t="shared" ref="H178" si="162">G178*(1+8%)</f>
        <v>0</v>
      </c>
    </row>
    <row r="179" spans="2:9" s="221" customFormat="1" x14ac:dyDescent="0.35">
      <c r="C179" s="17" t="s">
        <v>1778</v>
      </c>
      <c r="D179" s="39">
        <f t="shared" si="150"/>
        <v>4</v>
      </c>
      <c r="E179" s="39">
        <f>SUMIFS('06-2026'!$CL$7:$CL$463,'06-2026'!$I$7:$I$463,June!C179,'06-2026'!$CE$7:$CE$463,June!$C$157)</f>
        <v>1805192.3077</v>
      </c>
      <c r="F179" s="39">
        <f>G179-E179</f>
        <v>44277323.692299999</v>
      </c>
      <c r="G179" s="39">
        <f t="shared" si="151"/>
        <v>46082516</v>
      </c>
      <c r="H179" s="101">
        <f>G179*(1+8%)</f>
        <v>49769117.280000001</v>
      </c>
    </row>
    <row r="180" spans="2:9" s="221" customFormat="1" x14ac:dyDescent="0.35">
      <c r="C180" s="17" t="s">
        <v>939</v>
      </c>
      <c r="D180" s="39">
        <f t="shared" si="150"/>
        <v>0</v>
      </c>
      <c r="E180" s="39">
        <f>SUMIFS('06-2026'!$CL$7:$CL$463,'06-2026'!$I$7:$I$463,June!C180,'06-2026'!$CE$7:$CE$463,June!$C$157)</f>
        <v>0</v>
      </c>
      <c r="F180" s="39">
        <f t="shared" ref="F180" si="163">G180-E180</f>
        <v>0</v>
      </c>
      <c r="G180" s="39">
        <f t="shared" si="151"/>
        <v>0</v>
      </c>
      <c r="H180" s="101">
        <f t="shared" ref="H180" si="164">G180*(1+8%)</f>
        <v>0</v>
      </c>
    </row>
    <row r="181" spans="2:9" x14ac:dyDescent="0.35">
      <c r="C181" s="40" t="str">
        <f>C156</f>
        <v xml:space="preserve">Total </v>
      </c>
      <c r="D181" s="41">
        <f>SUM(D159:D180)</f>
        <v>109</v>
      </c>
      <c r="E181" s="41">
        <f>SUM(E159:E180)</f>
        <v>124744119.75509995</v>
      </c>
      <c r="F181" s="41">
        <f>SUM(F159:F180)</f>
        <v>1335622464.5462</v>
      </c>
      <c r="G181" s="41">
        <f>SUM(G159:G180)</f>
        <v>1460366584.3013</v>
      </c>
      <c r="H181" s="41">
        <f>SUM(H159:H180)</f>
        <v>1577195911.045404</v>
      </c>
    </row>
    <row r="182" spans="2:9" ht="29.5" customHeight="1" x14ac:dyDescent="0.35">
      <c r="C182" s="43" t="s">
        <v>1067</v>
      </c>
    </row>
    <row r="183" spans="2:9" ht="43.5" x14ac:dyDescent="0.4">
      <c r="B183" s="36"/>
      <c r="C183" s="103" t="s">
        <v>8</v>
      </c>
      <c r="D183" s="103" t="s">
        <v>150</v>
      </c>
      <c r="E183" s="377" t="s">
        <v>727</v>
      </c>
      <c r="F183" s="377" t="s">
        <v>730</v>
      </c>
      <c r="G183" s="103" t="str">
        <f>G158</f>
        <v>Tổng chi phí phải trả tháng 06/2026</v>
      </c>
      <c r="H183" s="104" t="str">
        <f>H158</f>
        <v>Tổng chi phí phải trả tháng 06/2026 + 8%VAT</v>
      </c>
      <c r="I183" s="16"/>
    </row>
    <row r="184" spans="2:9" x14ac:dyDescent="0.35">
      <c r="C184" s="17" t="s">
        <v>57</v>
      </c>
      <c r="D184" s="39">
        <f t="shared" ref="D184:D205" si="165">SUMIFS($K$2:$K$129,$C$2:$C$129,$C184,$A$2:$A$129,$C$182)</f>
        <v>19</v>
      </c>
      <c r="E184" s="39">
        <f>SUMIFS('06-2026'!$CL$7:$CL$463,'06-2026'!$I$7:$I$463,C184,'06-2026'!$CE$7:$CE$463,$C$182)</f>
        <v>7505985.5766999992</v>
      </c>
      <c r="F184" s="39">
        <f t="shared" ref="F184:F203" si="166">G184-E184</f>
        <v>206989773.4233</v>
      </c>
      <c r="G184" s="39">
        <f t="shared" ref="G184:G205" si="167">SUMIFS($J$2:$J$129,$C$2:$C$129,$C184,$A$2:$A$129,$C$182)</f>
        <v>214495759</v>
      </c>
      <c r="H184" s="101">
        <f t="shared" ref="H184:H200" si="168">G184*(1+8%)</f>
        <v>231655419.72000003</v>
      </c>
    </row>
    <row r="185" spans="2:9" x14ac:dyDescent="0.35">
      <c r="C185" s="17" t="s">
        <v>60</v>
      </c>
      <c r="D185" s="39">
        <f t="shared" si="165"/>
        <v>1</v>
      </c>
      <c r="E185" s="39">
        <f>SUMIFS('06-2026'!$CL$7:$CL$463,'06-2026'!$I$7:$I$463,C185,'06-2026'!$CE$7:$CE$463,$C$182)</f>
        <v>512884.61540000001</v>
      </c>
      <c r="F185" s="39">
        <f t="shared" si="166"/>
        <v>13545585.986</v>
      </c>
      <c r="G185" s="39">
        <f t="shared" si="167"/>
        <v>14058470.601399999</v>
      </c>
      <c r="H185" s="101">
        <f t="shared" si="168"/>
        <v>15183148.249512</v>
      </c>
    </row>
    <row r="186" spans="2:9" x14ac:dyDescent="0.35">
      <c r="C186" s="17" t="s">
        <v>59</v>
      </c>
      <c r="D186" s="39">
        <f t="shared" si="165"/>
        <v>23</v>
      </c>
      <c r="E186" s="39">
        <f>SUMIFS('06-2026'!$CL$7:$CL$463,'06-2026'!$I$7:$I$463,C186,'06-2026'!$CE$7:$CE$463,$C$182)</f>
        <v>8487802.2116999999</v>
      </c>
      <c r="F186" s="39">
        <f t="shared" si="166"/>
        <v>242849744.78830001</v>
      </c>
      <c r="G186" s="39">
        <f t="shared" si="167"/>
        <v>251337547</v>
      </c>
      <c r="H186" s="101">
        <f t="shared" si="168"/>
        <v>271444550.75999999</v>
      </c>
    </row>
    <row r="187" spans="2:9" x14ac:dyDescent="0.35">
      <c r="C187" s="17" t="s">
        <v>64</v>
      </c>
      <c r="D187" s="39">
        <f t="shared" si="165"/>
        <v>1</v>
      </c>
      <c r="E187" s="39">
        <f>SUMIFS('06-2026'!$CL$7:$CL$463,'06-2026'!$I$7:$I$463,C187,'06-2026'!$CE$7:$CE$463,$C$182)</f>
        <v>545192.3077</v>
      </c>
      <c r="F187" s="39">
        <f t="shared" si="166"/>
        <v>15648796.692299999</v>
      </c>
      <c r="G187" s="39">
        <f t="shared" si="167"/>
        <v>16193989</v>
      </c>
      <c r="H187" s="101">
        <f t="shared" si="168"/>
        <v>17489508.120000001</v>
      </c>
    </row>
    <row r="188" spans="2:9" x14ac:dyDescent="0.35">
      <c r="C188" s="17" t="s">
        <v>67</v>
      </c>
      <c r="D188" s="39">
        <f t="shared" si="165"/>
        <v>1</v>
      </c>
      <c r="E188" s="39">
        <f>SUMIFS('06-2026'!$CL$7:$CL$463,'06-2026'!$I$7:$I$463,C188,'06-2026'!$CE$7:$CE$463,$C$182)</f>
        <v>512884.61540000001</v>
      </c>
      <c r="F188" s="39">
        <f t="shared" si="166"/>
        <v>14308128.3846</v>
      </c>
      <c r="G188" s="39">
        <f t="shared" si="167"/>
        <v>14821013</v>
      </c>
      <c r="H188" s="101">
        <f t="shared" si="168"/>
        <v>16006694.040000001</v>
      </c>
    </row>
    <row r="189" spans="2:9" x14ac:dyDescent="0.35">
      <c r="C189" s="17" t="s">
        <v>63</v>
      </c>
      <c r="D189" s="39">
        <f t="shared" si="165"/>
        <v>18</v>
      </c>
      <c r="E189" s="39">
        <f>SUMIFS('06-2026'!$CL$7:$CL$463,'06-2026'!$I$7:$I$463,C189,'06-2026'!$CE$7:$CE$463,$C$182)</f>
        <v>8033789.1345000016</v>
      </c>
      <c r="F189" s="39">
        <f t="shared" si="166"/>
        <v>219540475.8655</v>
      </c>
      <c r="G189" s="39">
        <f t="shared" si="167"/>
        <v>227574265</v>
      </c>
      <c r="H189" s="101">
        <f t="shared" si="168"/>
        <v>245780206.20000002</v>
      </c>
    </row>
    <row r="190" spans="2:9" s="221" customFormat="1" x14ac:dyDescent="0.35">
      <c r="C190" s="17" t="s">
        <v>938</v>
      </c>
      <c r="D190" s="39">
        <f t="shared" si="165"/>
        <v>0</v>
      </c>
      <c r="E190" s="39">
        <f>SUMIFS('06-2026'!$CL$7:$CL$463,'06-2026'!$I$7:$I$463,C190,'06-2026'!$CE$7:$CE$463,$C$182)</f>
        <v>0</v>
      </c>
      <c r="F190" s="39">
        <f t="shared" ref="F190" si="169">G190-E190</f>
        <v>0</v>
      </c>
      <c r="G190" s="39">
        <f t="shared" si="167"/>
        <v>0</v>
      </c>
      <c r="H190" s="101">
        <f t="shared" ref="H190" si="170">G190*(1+8%)</f>
        <v>0</v>
      </c>
    </row>
    <row r="191" spans="2:9" s="221" customFormat="1" x14ac:dyDescent="0.35">
      <c r="C191" s="17" t="s">
        <v>1037</v>
      </c>
      <c r="D191" s="39">
        <f t="shared" si="165"/>
        <v>2</v>
      </c>
      <c r="E191" s="39">
        <f>SUMIFS('06-2026'!$CL$7:$CL$463,'06-2026'!$I$7:$I$463,C191,'06-2026'!$CE$7:$CE$463,$C$182)</f>
        <v>726923.07689999999</v>
      </c>
      <c r="F191" s="39">
        <f t="shared" ref="F191" si="171">G191-E191</f>
        <v>20158604.923099998</v>
      </c>
      <c r="G191" s="39">
        <f t="shared" si="167"/>
        <v>20885528</v>
      </c>
      <c r="H191" s="101">
        <f t="shared" ref="H191" si="172">G191*(1+8%)</f>
        <v>22556370.240000002</v>
      </c>
    </row>
    <row r="192" spans="2:9" x14ac:dyDescent="0.35">
      <c r="C192" s="17" t="s">
        <v>66</v>
      </c>
      <c r="D192" s="39">
        <f t="shared" si="165"/>
        <v>0</v>
      </c>
      <c r="E192" s="39">
        <f>SUMIFS('06-2026'!$CL$7:$CL$463,'06-2026'!$I$7:$I$463,C192,'06-2026'!$CE$7:$CE$463,$C$182)</f>
        <v>0</v>
      </c>
      <c r="F192" s="39">
        <f t="shared" si="166"/>
        <v>0</v>
      </c>
      <c r="G192" s="39">
        <f t="shared" si="167"/>
        <v>0</v>
      </c>
      <c r="H192" s="101">
        <f t="shared" si="168"/>
        <v>0</v>
      </c>
    </row>
    <row r="193" spans="2:11" x14ac:dyDescent="0.35">
      <c r="C193" s="17" t="s">
        <v>240</v>
      </c>
      <c r="D193" s="39">
        <f t="shared" si="165"/>
        <v>0</v>
      </c>
      <c r="E193" s="39">
        <f>SUMIFS('06-2026'!$CL$7:$CL$463,'06-2026'!$I$7:$I$463,C193,'06-2026'!$CE$7:$CE$463,$C$182)</f>
        <v>0</v>
      </c>
      <c r="F193" s="39">
        <f t="shared" si="166"/>
        <v>0</v>
      </c>
      <c r="G193" s="39">
        <f t="shared" si="167"/>
        <v>0</v>
      </c>
      <c r="H193" s="101">
        <f t="shared" si="168"/>
        <v>0</v>
      </c>
    </row>
    <row r="194" spans="2:11" x14ac:dyDescent="0.35">
      <c r="C194" s="17" t="s">
        <v>68</v>
      </c>
      <c r="D194" s="39">
        <f t="shared" si="165"/>
        <v>0</v>
      </c>
      <c r="E194" s="39">
        <f>SUMIFS('06-2026'!$CL$7:$CL$463,'06-2026'!$I$7:$I$463,C194,'06-2026'!$CE$7:$CE$463,$C$182)</f>
        <v>0</v>
      </c>
      <c r="F194" s="39">
        <f t="shared" si="166"/>
        <v>0</v>
      </c>
      <c r="G194" s="39">
        <f t="shared" si="167"/>
        <v>0</v>
      </c>
      <c r="H194" s="101">
        <f t="shared" si="168"/>
        <v>0</v>
      </c>
    </row>
    <row r="195" spans="2:11" x14ac:dyDescent="0.35">
      <c r="C195" s="17" t="s">
        <v>62</v>
      </c>
      <c r="D195" s="39">
        <f t="shared" si="165"/>
        <v>6</v>
      </c>
      <c r="E195" s="39">
        <f>SUMIFS('06-2026'!$CL$7:$CL$463,'06-2026'!$I$7:$I$463,C195,'06-2026'!$CE$7:$CE$463,$C$182)</f>
        <v>2434739.9476000005</v>
      </c>
      <c r="F195" s="39">
        <f t="shared" si="166"/>
        <v>52290418.0524</v>
      </c>
      <c r="G195" s="39">
        <f t="shared" si="167"/>
        <v>54725158</v>
      </c>
      <c r="H195" s="101">
        <f t="shared" si="168"/>
        <v>59103170.640000001</v>
      </c>
    </row>
    <row r="196" spans="2:11" x14ac:dyDescent="0.35">
      <c r="C196" s="17" t="s">
        <v>230</v>
      </c>
      <c r="D196" s="39">
        <f t="shared" si="165"/>
        <v>0</v>
      </c>
      <c r="E196" s="39">
        <f>SUMIFS('06-2026'!$CL$7:$CL$463,'06-2026'!$I$7:$I$463,C196,'06-2026'!$CE$7:$CE$463,$C$182)</f>
        <v>0</v>
      </c>
      <c r="F196" s="39">
        <f t="shared" si="166"/>
        <v>0</v>
      </c>
      <c r="G196" s="39">
        <f t="shared" si="167"/>
        <v>0</v>
      </c>
      <c r="H196" s="101">
        <f t="shared" si="168"/>
        <v>0</v>
      </c>
    </row>
    <row r="197" spans="2:11" x14ac:dyDescent="0.35">
      <c r="C197" s="17" t="s">
        <v>74</v>
      </c>
      <c r="D197" s="39">
        <f t="shared" si="165"/>
        <v>0</v>
      </c>
      <c r="E197" s="39">
        <f>SUMIFS('06-2026'!$CL$7:$CL$463,'06-2026'!$I$7:$I$463,C197,'06-2026'!$CE$7:$CE$463,$C$182)</f>
        <v>0</v>
      </c>
      <c r="F197" s="39">
        <f t="shared" si="166"/>
        <v>0</v>
      </c>
      <c r="G197" s="39">
        <f t="shared" si="167"/>
        <v>0</v>
      </c>
      <c r="H197" s="101">
        <f t="shared" si="168"/>
        <v>0</v>
      </c>
    </row>
    <row r="198" spans="2:11" x14ac:dyDescent="0.35">
      <c r="C198" s="17" t="s">
        <v>198</v>
      </c>
      <c r="D198" s="39">
        <f t="shared" si="165"/>
        <v>0</v>
      </c>
      <c r="E198" s="39">
        <f>SUMIFS('06-2026'!$CL$7:$CL$463,'06-2026'!$I$7:$I$463,C198,'06-2026'!$CE$7:$CE$463,$C$182)</f>
        <v>0</v>
      </c>
      <c r="F198" s="39">
        <f t="shared" si="166"/>
        <v>0</v>
      </c>
      <c r="G198" s="39">
        <f t="shared" si="167"/>
        <v>0</v>
      </c>
      <c r="H198" s="101">
        <f t="shared" si="168"/>
        <v>0</v>
      </c>
    </row>
    <row r="199" spans="2:11" s="221" customFormat="1" x14ac:dyDescent="0.35">
      <c r="C199" s="17" t="s">
        <v>722</v>
      </c>
      <c r="D199" s="39">
        <f t="shared" si="165"/>
        <v>1</v>
      </c>
      <c r="E199" s="39">
        <f>SUMIFS('06-2026'!$CL$7:$CL$463,'06-2026'!$I$7:$I$463,C199,'06-2026'!$CE$7:$CE$463,$C$182)</f>
        <v>95454.545499999993</v>
      </c>
      <c r="F199" s="39">
        <f t="shared" si="166"/>
        <v>7409089.4545</v>
      </c>
      <c r="G199" s="39">
        <f t="shared" si="167"/>
        <v>7504544</v>
      </c>
      <c r="H199" s="101">
        <f t="shared" ref="H199" si="173">G199*(1+8%)</f>
        <v>8104907.5200000005</v>
      </c>
    </row>
    <row r="200" spans="2:11" x14ac:dyDescent="0.35">
      <c r="C200" s="17" t="s">
        <v>228</v>
      </c>
      <c r="D200" s="39">
        <f t="shared" si="165"/>
        <v>1</v>
      </c>
      <c r="E200" s="39">
        <f>SUMIFS('06-2026'!$CL$7:$CL$463,'06-2026'!$I$7:$I$463,C200,'06-2026'!$CE$7:$CE$463,$C$182)</f>
        <v>420000</v>
      </c>
      <c r="F200" s="39">
        <f t="shared" si="166"/>
        <v>19832250</v>
      </c>
      <c r="G200" s="39">
        <f t="shared" si="167"/>
        <v>20252250</v>
      </c>
      <c r="H200" s="101">
        <f t="shared" si="168"/>
        <v>21872430</v>
      </c>
    </row>
    <row r="201" spans="2:11" s="221" customFormat="1" x14ac:dyDescent="0.35">
      <c r="C201" s="17" t="s">
        <v>937</v>
      </c>
      <c r="D201" s="39">
        <f t="shared" si="165"/>
        <v>1</v>
      </c>
      <c r="E201" s="39">
        <f>SUMIFS('06-2026'!$CL$7:$CL$463,'06-2026'!$I$7:$I$463,C201,'06-2026'!$CE$7:$CE$463,$C$182)</f>
        <v>290379.88640000002</v>
      </c>
      <c r="F201" s="39">
        <f t="shared" ref="F201" si="174">G201-E201</f>
        <v>12677635.113600001</v>
      </c>
      <c r="G201" s="39">
        <f t="shared" si="167"/>
        <v>12968015</v>
      </c>
      <c r="H201" s="101">
        <f t="shared" ref="H201" si="175">G201*(1+8%)</f>
        <v>14005456.200000001</v>
      </c>
    </row>
    <row r="202" spans="2:11" s="221" customFormat="1" x14ac:dyDescent="0.35">
      <c r="C202" s="17" t="s">
        <v>592</v>
      </c>
      <c r="D202" s="39">
        <f t="shared" si="165"/>
        <v>1</v>
      </c>
      <c r="E202" s="39">
        <f>SUMIFS('06-2026'!$CL$7:$CL$463,'06-2026'!$I$7:$I$463,C202,'06-2026'!$CE$7:$CE$463,$C$182)</f>
        <v>408624.20449999999</v>
      </c>
      <c r="F202" s="39">
        <f t="shared" si="166"/>
        <v>14987249.795499999</v>
      </c>
      <c r="G202" s="39">
        <f t="shared" si="167"/>
        <v>15395874</v>
      </c>
      <c r="H202" s="101">
        <f t="shared" ref="H202" si="176">G202*(1+8%)</f>
        <v>16627543.920000002</v>
      </c>
    </row>
    <row r="203" spans="2:11" s="221" customFormat="1" x14ac:dyDescent="0.35">
      <c r="C203" s="221" t="s">
        <v>691</v>
      </c>
      <c r="D203" s="39">
        <f t="shared" si="165"/>
        <v>1</v>
      </c>
      <c r="E203" s="39">
        <f>SUMIFS('06-2026'!$CL$7:$CL$463,'06-2026'!$I$7:$I$463,C203,'06-2026'!$CE$7:$CE$463,$C$182)</f>
        <v>525000</v>
      </c>
      <c r="F203" s="39">
        <f t="shared" si="166"/>
        <v>17016136</v>
      </c>
      <c r="G203" s="39">
        <f t="shared" si="167"/>
        <v>17541136</v>
      </c>
      <c r="H203" s="101">
        <f t="shared" ref="H203" si="177">G203*(1+8%)</f>
        <v>18944426.880000003</v>
      </c>
    </row>
    <row r="204" spans="2:11" s="221" customFormat="1" x14ac:dyDescent="0.35">
      <c r="C204" s="17" t="s">
        <v>1778</v>
      </c>
      <c r="D204" s="39">
        <f t="shared" si="165"/>
        <v>8</v>
      </c>
      <c r="E204" s="39">
        <f>SUMIFS('06-2026'!$CL$7:$CL$463,'06-2026'!$I$7:$I$463,C204,'06-2026'!$CE$7:$CE$463,$C$182)</f>
        <v>3511635.0525000002</v>
      </c>
      <c r="F204" s="39">
        <f>G204-E204</f>
        <v>100102031.94750001</v>
      </c>
      <c r="G204" s="39">
        <f t="shared" si="167"/>
        <v>103613667</v>
      </c>
      <c r="H204" s="101">
        <f>G204*(1+8%)</f>
        <v>111902760.36000001</v>
      </c>
    </row>
    <row r="205" spans="2:11" s="221" customFormat="1" x14ac:dyDescent="0.35">
      <c r="C205" s="221" t="s">
        <v>939</v>
      </c>
      <c r="D205" s="39">
        <f t="shared" si="165"/>
        <v>0</v>
      </c>
      <c r="E205" s="39">
        <f>SUMIFS('06-2026'!$CL$7:$CL$463,'06-2026'!$I$7:$I$463,C205,'06-2026'!$CE$7:$CE$463,$C$182)</f>
        <v>0</v>
      </c>
      <c r="F205" s="39">
        <f t="shared" ref="F205" si="178">G205-E205</f>
        <v>0</v>
      </c>
      <c r="G205" s="39">
        <f t="shared" si="167"/>
        <v>0</v>
      </c>
      <c r="H205" s="101">
        <f t="shared" ref="H205" si="179">G205*(1+8%)</f>
        <v>0</v>
      </c>
    </row>
    <row r="206" spans="2:11" x14ac:dyDescent="0.35">
      <c r="C206" s="40" t="str">
        <f>C181</f>
        <v xml:space="preserve">Total </v>
      </c>
      <c r="D206" s="41">
        <f>SUM(D184:D205)</f>
        <v>84</v>
      </c>
      <c r="E206" s="41">
        <f>SUM(E184:E205)</f>
        <v>34011295.174800001</v>
      </c>
      <c r="F206" s="41">
        <f>SUM(F184:F205)</f>
        <v>957355920.42659998</v>
      </c>
      <c r="G206" s="41">
        <f>SUM(G184:G205)</f>
        <v>991367215.60140002</v>
      </c>
      <c r="H206" s="41">
        <f>SUM(H184:H205)</f>
        <v>1070676592.849512</v>
      </c>
      <c r="J206" s="100"/>
      <c r="K206" s="70"/>
    </row>
    <row r="207" spans="2:11" s="221" customFormat="1" ht="26" x14ac:dyDescent="0.35">
      <c r="C207" s="43" t="s">
        <v>319</v>
      </c>
      <c r="K207" s="70"/>
    </row>
    <row r="208" spans="2:11" s="221" customFormat="1" ht="43.5" x14ac:dyDescent="0.4">
      <c r="B208" s="36"/>
      <c r="C208" s="103" t="s">
        <v>8</v>
      </c>
      <c r="D208" s="103" t="s">
        <v>150</v>
      </c>
      <c r="E208" s="377" t="s">
        <v>727</v>
      </c>
      <c r="F208" s="377" t="s">
        <v>725</v>
      </c>
      <c r="G208" s="103" t="str">
        <f>G183</f>
        <v>Tổng chi phí phải trả tháng 06/2026</v>
      </c>
      <c r="H208" s="104" t="str">
        <f>H183</f>
        <v>Tổng chi phí phải trả tháng 06/2026 + 8%VAT</v>
      </c>
      <c r="I208" s="16"/>
      <c r="K208" s="70"/>
    </row>
    <row r="209" spans="3:8" s="221" customFormat="1" x14ac:dyDescent="0.35">
      <c r="C209" s="17" t="s">
        <v>57</v>
      </c>
      <c r="D209" s="39">
        <f t="shared" ref="D209:D230" si="180">SUMIFS($K$2:$K$129,$C$2:$C$129,$C209,$A$2:$A$129,$C$207)</f>
        <v>11</v>
      </c>
      <c r="E209" s="39">
        <f>SUMIFS('06-2026'!$CL$7:$CL$463,'06-2026'!$I$7:$I$463,C209,'06-2026'!$CE$7:$CE$463,$C$207)</f>
        <v>4949278.8461999996</v>
      </c>
      <c r="F209" s="39">
        <f t="shared" ref="F209:F228" si="181">G209-E209</f>
        <v>125498999.0565</v>
      </c>
      <c r="G209" s="39">
        <f t="shared" ref="G209:G230" si="182">SUMIFS($J$2:$J$129,$C$2:$C$129,$C209,$A$2:$A$129,$C$207)</f>
        <v>130448277.90270001</v>
      </c>
      <c r="H209" s="101">
        <f t="shared" ref="H209:H225" si="183">G209*(1+8%)</f>
        <v>140884140.13491601</v>
      </c>
    </row>
    <row r="210" spans="3:8" s="221" customFormat="1" x14ac:dyDescent="0.35">
      <c r="C210" s="17" t="s">
        <v>60</v>
      </c>
      <c r="D210" s="39">
        <f t="shared" si="180"/>
        <v>1</v>
      </c>
      <c r="E210" s="39">
        <f>SUMIFS('06-2026'!$CL$7:$CL$463,'06-2026'!$I$7:$I$463,C210,'06-2026'!$CE$7:$CE$463,$C$207)</f>
        <v>440192.3077</v>
      </c>
      <c r="F210" s="39">
        <f t="shared" si="181"/>
        <v>10366128.692299999</v>
      </c>
      <c r="G210" s="39">
        <f t="shared" si="182"/>
        <v>10806321</v>
      </c>
      <c r="H210" s="101">
        <f t="shared" si="183"/>
        <v>11670826.680000002</v>
      </c>
    </row>
    <row r="211" spans="3:8" s="221" customFormat="1" x14ac:dyDescent="0.35">
      <c r="C211" s="17" t="s">
        <v>59</v>
      </c>
      <c r="D211" s="39">
        <f t="shared" si="180"/>
        <v>10</v>
      </c>
      <c r="E211" s="39">
        <f>SUMIFS('06-2026'!$CL$7:$CL$463,'06-2026'!$I$7:$I$463,C211,'06-2026'!$CE$7:$CE$463,$C$207)</f>
        <v>4081153.8462000005</v>
      </c>
      <c r="F211" s="39">
        <f t="shared" si="181"/>
        <v>92642705.755199999</v>
      </c>
      <c r="G211" s="39">
        <f t="shared" si="182"/>
        <v>96723859.601400003</v>
      </c>
      <c r="H211" s="101">
        <f t="shared" si="183"/>
        <v>104461768.36951201</v>
      </c>
    </row>
    <row r="212" spans="3:8" s="221" customFormat="1" x14ac:dyDescent="0.35">
      <c r="C212" s="17" t="s">
        <v>64</v>
      </c>
      <c r="D212" s="39">
        <f t="shared" si="180"/>
        <v>1</v>
      </c>
      <c r="E212" s="39">
        <f>SUMIFS('06-2026'!$CL$7:$CL$463,'06-2026'!$I$7:$I$463,C212,'06-2026'!$CE$7:$CE$463,$C$207)</f>
        <v>375576.92299999995</v>
      </c>
      <c r="F212" s="39">
        <f t="shared" si="181"/>
        <v>9219907.0769999996</v>
      </c>
      <c r="G212" s="39">
        <f t="shared" si="182"/>
        <v>9595484</v>
      </c>
      <c r="H212" s="101">
        <f t="shared" si="183"/>
        <v>10363122.720000001</v>
      </c>
    </row>
    <row r="213" spans="3:8" s="221" customFormat="1" x14ac:dyDescent="0.35">
      <c r="C213" s="17" t="s">
        <v>67</v>
      </c>
      <c r="D213" s="39">
        <f t="shared" si="180"/>
        <v>3</v>
      </c>
      <c r="E213" s="39">
        <f>SUMIFS('06-2026'!$CL$7:$CL$463,'06-2026'!$I$7:$I$463,C213,'06-2026'!$CE$7:$CE$463,$C$207)</f>
        <v>1167115.3846</v>
      </c>
      <c r="F213" s="39">
        <f t="shared" si="181"/>
        <v>31903802.615400001</v>
      </c>
      <c r="G213" s="39">
        <f t="shared" si="182"/>
        <v>33070918</v>
      </c>
      <c r="H213" s="101">
        <f t="shared" si="183"/>
        <v>35716591.440000005</v>
      </c>
    </row>
    <row r="214" spans="3:8" s="221" customFormat="1" x14ac:dyDescent="0.35">
      <c r="C214" s="17" t="s">
        <v>63</v>
      </c>
      <c r="D214" s="39">
        <f t="shared" si="180"/>
        <v>16</v>
      </c>
      <c r="E214" s="39">
        <f>SUMIFS('06-2026'!$CL$7:$CL$463,'06-2026'!$I$7:$I$463,C214,'06-2026'!$CE$7:$CE$463,$C$207)</f>
        <v>6738037.788399999</v>
      </c>
      <c r="F214" s="39">
        <f t="shared" si="181"/>
        <v>198825437.21160001</v>
      </c>
      <c r="G214" s="39">
        <f t="shared" si="182"/>
        <v>205563475</v>
      </c>
      <c r="H214" s="101">
        <f t="shared" si="183"/>
        <v>222008553</v>
      </c>
    </row>
    <row r="215" spans="3:8" s="221" customFormat="1" x14ac:dyDescent="0.35">
      <c r="C215" s="17" t="s">
        <v>938</v>
      </c>
      <c r="D215" s="39">
        <f t="shared" si="180"/>
        <v>1</v>
      </c>
      <c r="E215" s="39">
        <f>SUMIFS('06-2026'!$CL$7:$CL$463,'06-2026'!$I$7:$I$463,C215,'06-2026'!$CE$7:$CE$463,$C$207)</f>
        <v>788653.84620000003</v>
      </c>
      <c r="F215" s="39">
        <f t="shared" ref="F215" si="184">G215-E215</f>
        <v>13321885.1538</v>
      </c>
      <c r="G215" s="39">
        <f t="shared" si="182"/>
        <v>14110539</v>
      </c>
      <c r="H215" s="101">
        <f t="shared" ref="H215" si="185">G215*(1+8%)</f>
        <v>15239382.120000001</v>
      </c>
    </row>
    <row r="216" spans="3:8" s="221" customFormat="1" x14ac:dyDescent="0.35">
      <c r="C216" s="17" t="s">
        <v>1037</v>
      </c>
      <c r="D216" s="39">
        <f t="shared" si="180"/>
        <v>0</v>
      </c>
      <c r="E216" s="39">
        <f>SUMIFS('06-2026'!$CL$7:$CL$463,'06-2026'!$I$7:$I$463,C216,'06-2026'!$CE$7:$CE$463,$C$207)</f>
        <v>0</v>
      </c>
      <c r="F216" s="39">
        <f t="shared" ref="F216" si="186">G216-E216</f>
        <v>0</v>
      </c>
      <c r="G216" s="39">
        <f t="shared" si="182"/>
        <v>0</v>
      </c>
      <c r="H216" s="101">
        <f t="shared" ref="H216" si="187">G216*(1+8%)</f>
        <v>0</v>
      </c>
    </row>
    <row r="217" spans="3:8" s="221" customFormat="1" x14ac:dyDescent="0.35">
      <c r="C217" s="17" t="s">
        <v>66</v>
      </c>
      <c r="D217" s="39">
        <f t="shared" si="180"/>
        <v>0</v>
      </c>
      <c r="E217" s="39">
        <f>SUMIFS('06-2026'!$CL$7:$CL$463,'06-2026'!$I$7:$I$463,C217,'06-2026'!$CE$7:$CE$463,$C$207)</f>
        <v>0</v>
      </c>
      <c r="F217" s="39">
        <f t="shared" si="181"/>
        <v>0</v>
      </c>
      <c r="G217" s="39">
        <f t="shared" si="182"/>
        <v>0</v>
      </c>
      <c r="H217" s="101">
        <f t="shared" si="183"/>
        <v>0</v>
      </c>
    </row>
    <row r="218" spans="3:8" s="221" customFormat="1" x14ac:dyDescent="0.35">
      <c r="C218" s="17" t="s">
        <v>240</v>
      </c>
      <c r="D218" s="39">
        <f t="shared" si="180"/>
        <v>0</v>
      </c>
      <c r="E218" s="39">
        <f>SUMIFS('06-2026'!$CL$7:$CL$463,'06-2026'!$I$7:$I$463,C218,'06-2026'!$CE$7:$CE$463,$C$207)</f>
        <v>0</v>
      </c>
      <c r="F218" s="39">
        <f t="shared" si="181"/>
        <v>0</v>
      </c>
      <c r="G218" s="39">
        <f t="shared" si="182"/>
        <v>0</v>
      </c>
      <c r="H218" s="101">
        <f t="shared" si="183"/>
        <v>0</v>
      </c>
    </row>
    <row r="219" spans="3:8" s="221" customFormat="1" x14ac:dyDescent="0.35">
      <c r="C219" s="17" t="s">
        <v>68</v>
      </c>
      <c r="D219" s="39">
        <f t="shared" si="180"/>
        <v>0</v>
      </c>
      <c r="E219" s="39">
        <f>SUMIFS('06-2026'!$CL$7:$CL$463,'06-2026'!$I$7:$I$463,C219,'06-2026'!$CE$7:$CE$463,$C$207)</f>
        <v>0</v>
      </c>
      <c r="F219" s="39">
        <f t="shared" si="181"/>
        <v>0</v>
      </c>
      <c r="G219" s="39">
        <f t="shared" si="182"/>
        <v>0</v>
      </c>
      <c r="H219" s="101">
        <f t="shared" si="183"/>
        <v>0</v>
      </c>
    </row>
    <row r="220" spans="3:8" s="221" customFormat="1" x14ac:dyDescent="0.35">
      <c r="C220" s="17" t="s">
        <v>62</v>
      </c>
      <c r="D220" s="39">
        <f t="shared" si="180"/>
        <v>2</v>
      </c>
      <c r="E220" s="39">
        <f>SUMIFS('06-2026'!$CL$7:$CL$463,'06-2026'!$I$7:$I$463,C220,'06-2026'!$CE$7:$CE$463,$C$207)</f>
        <v>1332836.5385</v>
      </c>
      <c r="F220" s="39">
        <f t="shared" si="181"/>
        <v>29705325.4615</v>
      </c>
      <c r="G220" s="39">
        <f t="shared" si="182"/>
        <v>31038162</v>
      </c>
      <c r="H220" s="101">
        <f t="shared" si="183"/>
        <v>33521214.960000001</v>
      </c>
    </row>
    <row r="221" spans="3:8" s="221" customFormat="1" x14ac:dyDescent="0.35">
      <c r="C221" s="17" t="s">
        <v>230</v>
      </c>
      <c r="D221" s="39">
        <f t="shared" si="180"/>
        <v>0</v>
      </c>
      <c r="E221" s="39">
        <f>SUMIFS('06-2026'!$CL$7:$CL$463,'06-2026'!$I$7:$I$463,C221,'06-2026'!$CE$7:$CE$463,$C$207)</f>
        <v>0</v>
      </c>
      <c r="F221" s="39">
        <f t="shared" si="181"/>
        <v>0</v>
      </c>
      <c r="G221" s="39">
        <f t="shared" si="182"/>
        <v>0</v>
      </c>
      <c r="H221" s="101">
        <f t="shared" si="183"/>
        <v>0</v>
      </c>
    </row>
    <row r="222" spans="3:8" s="221" customFormat="1" x14ac:dyDescent="0.35">
      <c r="C222" s="17" t="s">
        <v>74</v>
      </c>
      <c r="D222" s="39">
        <f t="shared" si="180"/>
        <v>0</v>
      </c>
      <c r="E222" s="39">
        <f>SUMIFS('06-2026'!$CL$7:$CL$463,'06-2026'!$I$7:$I$463,C222,'06-2026'!$CE$7:$CE$463,$C$207)</f>
        <v>0</v>
      </c>
      <c r="F222" s="39">
        <f t="shared" si="181"/>
        <v>0</v>
      </c>
      <c r="G222" s="39">
        <f t="shared" si="182"/>
        <v>0</v>
      </c>
      <c r="H222" s="101">
        <f t="shared" si="183"/>
        <v>0</v>
      </c>
    </row>
    <row r="223" spans="3:8" s="221" customFormat="1" x14ac:dyDescent="0.35">
      <c r="C223" s="17" t="s">
        <v>198</v>
      </c>
      <c r="D223" s="39">
        <f t="shared" si="180"/>
        <v>0</v>
      </c>
      <c r="E223" s="39">
        <f>SUMIFS('06-2026'!$CL$7:$CL$463,'06-2026'!$I$7:$I$463,C223,'06-2026'!$CE$7:$CE$463,$C$207)</f>
        <v>0</v>
      </c>
      <c r="F223" s="39">
        <f t="shared" si="181"/>
        <v>0</v>
      </c>
      <c r="G223" s="39">
        <f t="shared" si="182"/>
        <v>0</v>
      </c>
      <c r="H223" s="101">
        <f t="shared" si="183"/>
        <v>0</v>
      </c>
    </row>
    <row r="224" spans="3:8" s="221" customFormat="1" x14ac:dyDescent="0.35">
      <c r="C224" s="17" t="s">
        <v>722</v>
      </c>
      <c r="D224" s="39">
        <f t="shared" si="180"/>
        <v>0</v>
      </c>
      <c r="E224" s="39">
        <f>SUMIFS('06-2026'!$CL$7:$CL$463,'06-2026'!$I$7:$I$463,C224,'06-2026'!$CE$7:$CE$463,$C$207)</f>
        <v>0</v>
      </c>
      <c r="F224" s="39">
        <f t="shared" si="181"/>
        <v>0</v>
      </c>
      <c r="G224" s="39">
        <f t="shared" si="182"/>
        <v>0</v>
      </c>
      <c r="H224" s="101">
        <f t="shared" ref="H224" si="188">G224*(1+8%)</f>
        <v>0</v>
      </c>
    </row>
    <row r="225" spans="3:8" s="221" customFormat="1" x14ac:dyDescent="0.35">
      <c r="C225" s="17" t="s">
        <v>228</v>
      </c>
      <c r="D225" s="39">
        <f t="shared" si="180"/>
        <v>0</v>
      </c>
      <c r="E225" s="39">
        <f>SUMIFS('06-2026'!$CL$7:$CL$463,'06-2026'!$I$7:$I$463,C225,'06-2026'!$CE$7:$CE$463,$C$207)</f>
        <v>0</v>
      </c>
      <c r="F225" s="39">
        <f t="shared" si="181"/>
        <v>0</v>
      </c>
      <c r="G225" s="39">
        <f t="shared" si="182"/>
        <v>0</v>
      </c>
      <c r="H225" s="101">
        <f t="shared" si="183"/>
        <v>0</v>
      </c>
    </row>
    <row r="226" spans="3:8" s="221" customFormat="1" x14ac:dyDescent="0.35">
      <c r="C226" s="17" t="s">
        <v>937</v>
      </c>
      <c r="D226" s="39">
        <f t="shared" si="180"/>
        <v>0</v>
      </c>
      <c r="E226" s="39">
        <f>SUMIFS('06-2026'!$CL$7:$CL$463,'06-2026'!$I$7:$I$463,C226,'06-2026'!$CE$7:$CE$463,$C$207)</f>
        <v>0</v>
      </c>
      <c r="F226" s="39">
        <f t="shared" ref="F226" si="189">G226-E226</f>
        <v>0</v>
      </c>
      <c r="G226" s="39">
        <f t="shared" si="182"/>
        <v>0</v>
      </c>
      <c r="H226" s="101">
        <f t="shared" ref="H226" si="190">G226*(1+8%)</f>
        <v>0</v>
      </c>
    </row>
    <row r="227" spans="3:8" s="221" customFormat="1" x14ac:dyDescent="0.35">
      <c r="C227" s="17" t="s">
        <v>592</v>
      </c>
      <c r="D227" s="39">
        <f t="shared" si="180"/>
        <v>0</v>
      </c>
      <c r="E227" s="39">
        <f>SUMIFS('06-2026'!$CL$7:$CL$463,'06-2026'!$I$7:$I$463,C227,'06-2026'!$CE$7:$CE$463,$C$207)</f>
        <v>0</v>
      </c>
      <c r="F227" s="39">
        <f t="shared" si="181"/>
        <v>0</v>
      </c>
      <c r="G227" s="39">
        <f t="shared" si="182"/>
        <v>0</v>
      </c>
      <c r="H227" s="101">
        <f t="shared" ref="H227" si="191">G227*(1+8%)</f>
        <v>0</v>
      </c>
    </row>
    <row r="228" spans="3:8" s="221" customFormat="1" x14ac:dyDescent="0.35">
      <c r="C228" s="221" t="s">
        <v>691</v>
      </c>
      <c r="D228" s="39">
        <f t="shared" si="180"/>
        <v>0</v>
      </c>
      <c r="E228" s="39">
        <f>SUMIFS('06-2026'!$CL$7:$CL$463,'06-2026'!$I$7:$I$463,C228,'06-2026'!$CE$7:$CE$463,$C$207)</f>
        <v>0</v>
      </c>
      <c r="F228" s="39">
        <f t="shared" si="181"/>
        <v>0</v>
      </c>
      <c r="G228" s="39">
        <f t="shared" si="182"/>
        <v>0</v>
      </c>
      <c r="H228" s="101">
        <f t="shared" ref="H228" si="192">G228*(1+8%)</f>
        <v>0</v>
      </c>
    </row>
    <row r="229" spans="3:8" s="221" customFormat="1" x14ac:dyDescent="0.35">
      <c r="C229" s="17" t="s">
        <v>1778</v>
      </c>
      <c r="D229" s="39">
        <f t="shared" si="180"/>
        <v>3</v>
      </c>
      <c r="E229" s="39">
        <f>SUMIFS('06-2026'!$CL$7:$CL$463,'06-2026'!$I$7:$I$463,C229,'06-2026'!$CE$7:$CE$463,$C$207)</f>
        <v>1385192.3078000001</v>
      </c>
      <c r="F229" s="39">
        <f>G229-E229</f>
        <v>33724237.692199998</v>
      </c>
      <c r="G229" s="39">
        <f t="shared" si="182"/>
        <v>35109430</v>
      </c>
      <c r="H229" s="101">
        <f>G229*(1+8%)</f>
        <v>37918184.400000006</v>
      </c>
    </row>
    <row r="230" spans="3:8" s="221" customFormat="1" x14ac:dyDescent="0.35">
      <c r="C230" s="221" t="s">
        <v>939</v>
      </c>
      <c r="D230" s="39">
        <f t="shared" si="180"/>
        <v>2</v>
      </c>
      <c r="E230" s="39">
        <f>SUMIFS('06-2026'!$CL$7:$CL$463,'06-2026'!$I$7:$I$463,C230,'06-2026'!$CE$7:$CE$463,$C$207)</f>
        <v>949038.46149999998</v>
      </c>
      <c r="F230" s="39">
        <f t="shared" ref="F230" si="193">G230-E230</f>
        <v>24822576.5385</v>
      </c>
      <c r="G230" s="39">
        <f t="shared" si="182"/>
        <v>25771615</v>
      </c>
      <c r="H230" s="101">
        <f t="shared" ref="H230" si="194">G230*(1+8%)</f>
        <v>27833344.200000003</v>
      </c>
    </row>
    <row r="231" spans="3:8" s="221" customFormat="1" x14ac:dyDescent="0.35">
      <c r="C231" s="40" t="str">
        <f>C206</f>
        <v xml:space="preserve">Total </v>
      </c>
      <c r="D231" s="41">
        <f>SUM(D209:D230)</f>
        <v>50</v>
      </c>
      <c r="E231" s="41">
        <f>SUM(E209:E230)</f>
        <v>22207076.250099998</v>
      </c>
      <c r="F231" s="41">
        <f>SUM(F209:F230)</f>
        <v>570031005.25399995</v>
      </c>
      <c r="G231" s="41">
        <f>SUM(G209:G230)</f>
        <v>592238081.50410008</v>
      </c>
      <c r="H231" s="41">
        <f>SUM(H209:H230)</f>
        <v>639617128.02442813</v>
      </c>
    </row>
    <row r="232" spans="3:8" ht="26" x14ac:dyDescent="0.35">
      <c r="C232" s="43" t="s">
        <v>870</v>
      </c>
      <c r="D232" s="221"/>
      <c r="E232" s="221"/>
      <c r="F232" s="221"/>
      <c r="G232" s="221"/>
      <c r="H232" s="221"/>
    </row>
    <row r="233" spans="3:8" ht="43.5" x14ac:dyDescent="0.35">
      <c r="C233" s="103" t="s">
        <v>8</v>
      </c>
      <c r="D233" s="103" t="s">
        <v>150</v>
      </c>
      <c r="E233" s="377" t="s">
        <v>727</v>
      </c>
      <c r="F233" s="377" t="s">
        <v>725</v>
      </c>
      <c r="G233" s="103" t="str">
        <f>G208</f>
        <v>Tổng chi phí phải trả tháng 06/2026</v>
      </c>
      <c r="H233" s="104" t="str">
        <f>H208</f>
        <v>Tổng chi phí phải trả tháng 06/2026 + 8%VAT</v>
      </c>
    </row>
    <row r="234" spans="3:8" x14ac:dyDescent="0.35">
      <c r="C234" s="17" t="s">
        <v>57</v>
      </c>
      <c r="D234" s="39">
        <f t="shared" ref="D234:D255" si="195">SUMIFS($K$2:$K$129,$C$2:$C$129,$C234,$A$2:$A$129,$C$232)</f>
        <v>55</v>
      </c>
      <c r="E234" s="39">
        <f>SUMIFS('06-2026'!$CL$7:$CL$463,'06-2026'!$I$7:$I$463,C234,'06-2026'!$CE$7:$CE$463,$C$232)</f>
        <v>16632807.115000002</v>
      </c>
      <c r="F234" s="39">
        <f t="shared" ref="F234:F253" si="196">G234-E234</f>
        <v>490384486.0927</v>
      </c>
      <c r="G234" s="39">
        <f t="shared" ref="G234:G255" si="197">SUMIFS($J$2:$J$129,$C$2:$C$129,$C234,$A$2:$A$129,$C$232)</f>
        <v>507017293.20770001</v>
      </c>
      <c r="H234" s="101">
        <f t="shared" ref="H234:H253" si="198">G234*(1+8%)</f>
        <v>547578676.66431606</v>
      </c>
    </row>
    <row r="235" spans="3:8" x14ac:dyDescent="0.35">
      <c r="C235" s="17" t="s">
        <v>60</v>
      </c>
      <c r="D235" s="39">
        <f t="shared" si="195"/>
        <v>7</v>
      </c>
      <c r="E235" s="39">
        <f>SUMIFS('06-2026'!$CL$7:$CL$463,'06-2026'!$I$7:$I$463,C235,'06-2026'!$CE$7:$CE$463,$C$232)</f>
        <v>2288076.9230999998</v>
      </c>
      <c r="F235" s="39">
        <f t="shared" si="196"/>
        <v>76718804.076900005</v>
      </c>
      <c r="G235" s="39">
        <f t="shared" si="197"/>
        <v>79006881</v>
      </c>
      <c r="H235" s="101">
        <f t="shared" si="198"/>
        <v>85327431.480000004</v>
      </c>
    </row>
    <row r="236" spans="3:8" x14ac:dyDescent="0.35">
      <c r="C236" s="17" t="s">
        <v>59</v>
      </c>
      <c r="D236" s="39">
        <f t="shared" si="195"/>
        <v>71</v>
      </c>
      <c r="E236" s="39">
        <f>SUMIFS('06-2026'!$CL$7:$CL$463,'06-2026'!$I$7:$I$463,C236,'06-2026'!$CE$7:$CE$463,$C$232)</f>
        <v>21728509.615399994</v>
      </c>
      <c r="F236" s="39">
        <f t="shared" si="196"/>
        <v>679669686.18940008</v>
      </c>
      <c r="G236" s="39">
        <f t="shared" si="197"/>
        <v>701398195.80480003</v>
      </c>
      <c r="H236" s="101">
        <f t="shared" si="198"/>
        <v>757510051.46918404</v>
      </c>
    </row>
    <row r="237" spans="3:8" x14ac:dyDescent="0.35">
      <c r="C237" s="17" t="s">
        <v>64</v>
      </c>
      <c r="D237" s="39">
        <f t="shared" si="195"/>
        <v>6</v>
      </c>
      <c r="E237" s="39">
        <f>SUMIFS('06-2026'!$CL$7:$CL$463,'06-2026'!$I$7:$I$463,C237,'06-2026'!$CE$7:$CE$463,$C$232)</f>
        <v>1658076.9232000001</v>
      </c>
      <c r="F237" s="39">
        <f t="shared" si="196"/>
        <v>53829734.076800004</v>
      </c>
      <c r="G237" s="39">
        <f t="shared" si="197"/>
        <v>55487811</v>
      </c>
      <c r="H237" s="101">
        <f t="shared" si="198"/>
        <v>59926835.880000003</v>
      </c>
    </row>
    <row r="238" spans="3:8" x14ac:dyDescent="0.35">
      <c r="C238" s="17" t="s">
        <v>67</v>
      </c>
      <c r="D238" s="39">
        <f t="shared" si="195"/>
        <v>2</v>
      </c>
      <c r="E238" s="39">
        <f>SUMIFS('06-2026'!$CL$7:$CL$463,'06-2026'!$I$7:$I$463,C238,'06-2026'!$CE$7:$CE$463,$C$232)</f>
        <v>820384.61540000001</v>
      </c>
      <c r="F238" s="39">
        <f t="shared" si="196"/>
        <v>28129988.384599999</v>
      </c>
      <c r="G238" s="39">
        <f t="shared" si="197"/>
        <v>28950373</v>
      </c>
      <c r="H238" s="101">
        <f t="shared" si="198"/>
        <v>31266402.840000004</v>
      </c>
    </row>
    <row r="239" spans="3:8" x14ac:dyDescent="0.35">
      <c r="C239" s="17" t="s">
        <v>63</v>
      </c>
      <c r="D239" s="39">
        <f t="shared" si="195"/>
        <v>46</v>
      </c>
      <c r="E239" s="39">
        <f>SUMIFS('06-2026'!$CL$7:$CL$463,'06-2026'!$I$7:$I$463,C239,'06-2026'!$CE$7:$CE$463,$C$232)</f>
        <v>14462855.192500003</v>
      </c>
      <c r="F239" s="39">
        <f t="shared" si="196"/>
        <v>400497025.10879999</v>
      </c>
      <c r="G239" s="39">
        <f t="shared" si="197"/>
        <v>414959880.30129999</v>
      </c>
      <c r="H239" s="101">
        <f t="shared" si="198"/>
        <v>448156670.72540402</v>
      </c>
    </row>
    <row r="240" spans="3:8" s="221" customFormat="1" x14ac:dyDescent="0.35">
      <c r="C240" s="17" t="s">
        <v>938</v>
      </c>
      <c r="D240" s="39">
        <f t="shared" si="195"/>
        <v>1</v>
      </c>
      <c r="E240" s="39">
        <f>SUMIFS('06-2026'!$CL$7:$CL$463,'06-2026'!$I$7:$I$463,C240,'06-2026'!$CE$7:$CE$463,$C$232)</f>
        <v>408461.53850000002</v>
      </c>
      <c r="F240" s="39">
        <f t="shared" ref="F240" si="199">G240-E240</f>
        <v>12774633.4615</v>
      </c>
      <c r="G240" s="39">
        <f t="shared" si="197"/>
        <v>13183095</v>
      </c>
      <c r="H240" s="101">
        <f t="shared" ref="H240" si="200">G240*(1+8%)</f>
        <v>14237742.600000001</v>
      </c>
    </row>
    <row r="241" spans="3:8" s="221" customFormat="1" x14ac:dyDescent="0.35">
      <c r="C241" s="17" t="s">
        <v>1037</v>
      </c>
      <c r="D241" s="39">
        <f t="shared" si="195"/>
        <v>7</v>
      </c>
      <c r="E241" s="39">
        <f>SUMIFS('06-2026'!$CL$7:$CL$463,'06-2026'!$I$7:$I$463,C241,'06-2026'!$CE$7:$CE$463,$C$232)</f>
        <v>1993846.1535999998</v>
      </c>
      <c r="F241" s="39">
        <f t="shared" ref="F241" si="201">G241-E241</f>
        <v>68086575.846399993</v>
      </c>
      <c r="G241" s="39">
        <f t="shared" si="197"/>
        <v>70080422</v>
      </c>
      <c r="H241" s="101">
        <f t="shared" ref="H241" si="202">G241*(1+8%)</f>
        <v>75686855.760000005</v>
      </c>
    </row>
    <row r="242" spans="3:8" x14ac:dyDescent="0.35">
      <c r="C242" s="17" t="s">
        <v>66</v>
      </c>
      <c r="D242" s="39">
        <f t="shared" si="195"/>
        <v>0</v>
      </c>
      <c r="E242" s="39">
        <f>SUMIFS('06-2026'!$CL$7:$CL$463,'06-2026'!$I$7:$I$463,C242,'06-2026'!$CE$7:$CE$463,$C$232)</f>
        <v>0</v>
      </c>
      <c r="F242" s="39">
        <f t="shared" si="196"/>
        <v>0</v>
      </c>
      <c r="G242" s="39">
        <f t="shared" si="197"/>
        <v>0</v>
      </c>
      <c r="H242" s="101">
        <f t="shared" si="198"/>
        <v>0</v>
      </c>
    </row>
    <row r="243" spans="3:8" x14ac:dyDescent="0.35">
      <c r="C243" s="17" t="s">
        <v>240</v>
      </c>
      <c r="D243" s="39">
        <f t="shared" si="195"/>
        <v>0</v>
      </c>
      <c r="E243" s="39">
        <f>SUMIFS('06-2026'!$CL$7:$CL$463,'06-2026'!$I$7:$I$463,C243,'06-2026'!$CE$7:$CE$463,$C$232)</f>
        <v>0</v>
      </c>
      <c r="F243" s="39">
        <f t="shared" si="196"/>
        <v>0</v>
      </c>
      <c r="G243" s="39">
        <f t="shared" si="197"/>
        <v>0</v>
      </c>
      <c r="H243" s="101">
        <f t="shared" si="198"/>
        <v>0</v>
      </c>
    </row>
    <row r="244" spans="3:8" x14ac:dyDescent="0.35">
      <c r="C244" s="17" t="s">
        <v>68</v>
      </c>
      <c r="D244" s="39">
        <f t="shared" si="195"/>
        <v>0</v>
      </c>
      <c r="E244" s="39">
        <f>SUMIFS('06-2026'!$CL$7:$CL$463,'06-2026'!$I$7:$I$463,C244,'06-2026'!$CE$7:$CE$463,$C$232)</f>
        <v>0</v>
      </c>
      <c r="F244" s="39">
        <f t="shared" si="196"/>
        <v>0</v>
      </c>
      <c r="G244" s="39">
        <f t="shared" si="197"/>
        <v>0</v>
      </c>
      <c r="H244" s="101">
        <f t="shared" si="198"/>
        <v>0</v>
      </c>
    </row>
    <row r="245" spans="3:8" x14ac:dyDescent="0.35">
      <c r="C245" s="17" t="s">
        <v>62</v>
      </c>
      <c r="D245" s="39">
        <f t="shared" si="195"/>
        <v>7</v>
      </c>
      <c r="E245" s="39">
        <f>SUMIFS('06-2026'!$CL$7:$CL$463,'06-2026'!$I$7:$I$463,C245,'06-2026'!$CE$7:$CE$463,$C$232)</f>
        <v>2772980.7693000003</v>
      </c>
      <c r="F245" s="39">
        <f t="shared" si="196"/>
        <v>68191719.532000005</v>
      </c>
      <c r="G245" s="39">
        <f t="shared" si="197"/>
        <v>70964700.301300004</v>
      </c>
      <c r="H245" s="101">
        <f t="shared" si="198"/>
        <v>76641876.325404003</v>
      </c>
    </row>
    <row r="246" spans="3:8" x14ac:dyDescent="0.35">
      <c r="C246" s="17" t="s">
        <v>230</v>
      </c>
      <c r="D246" s="39">
        <f t="shared" si="195"/>
        <v>0</v>
      </c>
      <c r="E246" s="39">
        <f>SUMIFS('06-2026'!$CL$7:$CL$463,'06-2026'!$I$7:$I$463,C246,'06-2026'!$CE$7:$CE$463,$C$232)</f>
        <v>0</v>
      </c>
      <c r="F246" s="39">
        <f t="shared" si="196"/>
        <v>0</v>
      </c>
      <c r="G246" s="39">
        <f t="shared" si="197"/>
        <v>0</v>
      </c>
      <c r="H246" s="101">
        <f t="shared" si="198"/>
        <v>0</v>
      </c>
    </row>
    <row r="247" spans="3:8" x14ac:dyDescent="0.35">
      <c r="C247" s="17" t="s">
        <v>74</v>
      </c>
      <c r="D247" s="39">
        <f t="shared" si="195"/>
        <v>0</v>
      </c>
      <c r="E247" s="39">
        <f>SUMIFS('06-2026'!$CL$7:$CL$463,'06-2026'!$I$7:$I$463,C247,'06-2026'!$CE$7:$CE$463,$C$232)</f>
        <v>0</v>
      </c>
      <c r="F247" s="39">
        <f t="shared" si="196"/>
        <v>0</v>
      </c>
      <c r="G247" s="39">
        <f t="shared" si="197"/>
        <v>0</v>
      </c>
      <c r="H247" s="101">
        <f t="shared" si="198"/>
        <v>0</v>
      </c>
    </row>
    <row r="248" spans="3:8" x14ac:dyDescent="0.35">
      <c r="C248" s="17" t="s">
        <v>198</v>
      </c>
      <c r="D248" s="39">
        <f t="shared" si="195"/>
        <v>0</v>
      </c>
      <c r="E248" s="39">
        <f>SUMIFS('06-2026'!$CL$7:$CL$463,'06-2026'!$I$7:$I$463,C248,'06-2026'!$CE$7:$CE$463,$C$232)</f>
        <v>0</v>
      </c>
      <c r="F248" s="39">
        <f t="shared" si="196"/>
        <v>0</v>
      </c>
      <c r="G248" s="39">
        <f t="shared" si="197"/>
        <v>0</v>
      </c>
      <c r="H248" s="101">
        <f t="shared" si="198"/>
        <v>0</v>
      </c>
    </row>
    <row r="249" spans="3:8" x14ac:dyDescent="0.35">
      <c r="C249" s="17" t="s">
        <v>722</v>
      </c>
      <c r="D249" s="39">
        <f t="shared" si="195"/>
        <v>0</v>
      </c>
      <c r="E249" s="39">
        <f>SUMIFS('06-2026'!$CL$7:$CL$463,'06-2026'!$I$7:$I$463,C249,'06-2026'!$CE$7:$CE$463,$C$232)</f>
        <v>0</v>
      </c>
      <c r="F249" s="39">
        <f t="shared" si="196"/>
        <v>0</v>
      </c>
      <c r="G249" s="39">
        <f t="shared" si="197"/>
        <v>0</v>
      </c>
      <c r="H249" s="101">
        <f t="shared" si="198"/>
        <v>0</v>
      </c>
    </row>
    <row r="250" spans="3:8" x14ac:dyDescent="0.35">
      <c r="C250" s="17" t="s">
        <v>228</v>
      </c>
      <c r="D250" s="39">
        <f t="shared" si="195"/>
        <v>0</v>
      </c>
      <c r="E250" s="39">
        <f>SUMIFS('06-2026'!$CL$7:$CL$463,'06-2026'!$I$7:$I$463,C250,'06-2026'!$CE$7:$CE$463,$C$232)</f>
        <v>0</v>
      </c>
      <c r="F250" s="39">
        <f t="shared" si="196"/>
        <v>0</v>
      </c>
      <c r="G250" s="39">
        <f t="shared" si="197"/>
        <v>0</v>
      </c>
      <c r="H250" s="101">
        <f t="shared" si="198"/>
        <v>0</v>
      </c>
    </row>
    <row r="251" spans="3:8" s="221" customFormat="1" x14ac:dyDescent="0.35">
      <c r="C251" s="17" t="s">
        <v>937</v>
      </c>
      <c r="D251" s="39">
        <f t="shared" si="195"/>
        <v>0</v>
      </c>
      <c r="E251" s="39">
        <f>SUMIFS('06-2026'!$CL$7:$CL$463,'06-2026'!$I$7:$I$463,C251,'06-2026'!$CE$7:$CE$463,$C$232)</f>
        <v>0</v>
      </c>
      <c r="F251" s="39">
        <f t="shared" ref="F251" si="203">G251-E251</f>
        <v>0</v>
      </c>
      <c r="G251" s="39">
        <f t="shared" si="197"/>
        <v>0</v>
      </c>
      <c r="H251" s="101">
        <f t="shared" ref="H251" si="204">G251*(1+8%)</f>
        <v>0</v>
      </c>
    </row>
    <row r="252" spans="3:8" x14ac:dyDescent="0.35">
      <c r="C252" s="17" t="s">
        <v>592</v>
      </c>
      <c r="D252" s="39">
        <f t="shared" si="195"/>
        <v>0</v>
      </c>
      <c r="E252" s="39">
        <f>SUMIFS('06-2026'!$CL$7:$CL$463,'06-2026'!$I$7:$I$463,C252,'06-2026'!$CE$7:$CE$463,$C$232)</f>
        <v>0</v>
      </c>
      <c r="F252" s="39">
        <f t="shared" si="196"/>
        <v>0</v>
      </c>
      <c r="G252" s="39">
        <f t="shared" si="197"/>
        <v>0</v>
      </c>
      <c r="H252" s="101">
        <f t="shared" si="198"/>
        <v>0</v>
      </c>
    </row>
    <row r="253" spans="3:8" x14ac:dyDescent="0.35">
      <c r="C253" s="221" t="s">
        <v>691</v>
      </c>
      <c r="D253" s="39">
        <f t="shared" si="195"/>
        <v>0</v>
      </c>
      <c r="E253" s="39">
        <f>SUMIFS('06-2026'!$CL$7:$CL$463,'06-2026'!$I$7:$I$463,C253,'06-2026'!$CE$7:$CE$463,$C$232)</f>
        <v>0</v>
      </c>
      <c r="F253" s="39">
        <f t="shared" si="196"/>
        <v>0</v>
      </c>
      <c r="G253" s="39">
        <f t="shared" si="197"/>
        <v>0</v>
      </c>
      <c r="H253" s="101">
        <f t="shared" si="198"/>
        <v>0</v>
      </c>
    </row>
    <row r="254" spans="3:8" x14ac:dyDescent="0.35">
      <c r="C254" s="17" t="s">
        <v>1778</v>
      </c>
      <c r="D254" s="39">
        <f t="shared" si="195"/>
        <v>10</v>
      </c>
      <c r="E254" s="39">
        <f>SUMIFS('06-2026'!$CL$7:$CL$463,'06-2026'!$I$7:$I$463,C254,'06-2026'!$CE$7:$CE$463,$C$232)</f>
        <v>4018846.1537000001</v>
      </c>
      <c r="F254" s="39">
        <f>G254-E254</f>
        <v>115652896.84630001</v>
      </c>
      <c r="G254" s="39">
        <f t="shared" si="197"/>
        <v>119671743</v>
      </c>
      <c r="H254" s="101">
        <f>G254*(1+8%)</f>
        <v>129245482.44000001</v>
      </c>
    </row>
    <row r="255" spans="3:8" s="221" customFormat="1" x14ac:dyDescent="0.35">
      <c r="C255" s="221" t="s">
        <v>939</v>
      </c>
      <c r="D255" s="39">
        <f t="shared" si="195"/>
        <v>0</v>
      </c>
      <c r="E255" s="39">
        <f>SUMIFS('06-2026'!$CL$7:$CL$463,'06-2026'!$I$7:$I$463,C255,'06-2026'!$CE$7:$CE$463,$C$232)</f>
        <v>0</v>
      </c>
      <c r="F255" s="39">
        <f t="shared" ref="F255" si="205">G255-E255</f>
        <v>0</v>
      </c>
      <c r="G255" s="39">
        <f t="shared" si="197"/>
        <v>0</v>
      </c>
      <c r="H255" s="101">
        <f t="shared" ref="H255" si="206">G255*(1+8%)</f>
        <v>0</v>
      </c>
    </row>
    <row r="256" spans="3:8" x14ac:dyDescent="0.35">
      <c r="C256" s="40" t="str">
        <f>C231</f>
        <v xml:space="preserve">Total </v>
      </c>
      <c r="D256" s="41">
        <f>SUM(D234:D255)</f>
        <v>212</v>
      </c>
      <c r="E256" s="41">
        <f>SUM(E234:E255)</f>
        <v>66784844.999699995</v>
      </c>
      <c r="F256" s="41">
        <f>SUM(F234:F255)</f>
        <v>1993935549.6154003</v>
      </c>
      <c r="G256" s="41">
        <f>SUM(G234:G255)</f>
        <v>2060720394.6151001</v>
      </c>
      <c r="H256" s="41">
        <f>SUM(H234:H255)</f>
        <v>2225578026.1843081</v>
      </c>
    </row>
  </sheetData>
  <mergeCells count="5">
    <mergeCell ref="D1:E1"/>
    <mergeCell ref="F1:G1"/>
    <mergeCell ref="H1:I1"/>
    <mergeCell ref="J1:K1"/>
    <mergeCell ref="C131:H131"/>
  </mergeCells>
  <pageMargins left="0.7" right="0.7" top="0.75" bottom="0.75" header="0.3" footer="0.3"/>
  <pageSetup paperSize="9" scale="24" orientation="portrait" horizontalDpi="300" verticalDpi="300" r:id="rId1"/>
  <headerFooter>
    <oddFooter>&amp;C&amp;1#&amp;"Calibri"&amp;10&amp;K0000FFINTERNAL Datalogic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68A71-7B91-4231-92E4-F6B0EE3DD0D2}">
  <sheetPr filterMode="1">
    <tabColor rgb="FFFFFF00"/>
    <pageSetUpPr fitToPage="1"/>
  </sheetPr>
  <dimension ref="A1:EK476"/>
  <sheetViews>
    <sheetView tabSelected="1" zoomScale="85" zoomScaleNormal="85" workbookViewId="0">
      <pane xSplit="8" ySplit="7" topLeftCell="I11" activePane="bottomRight" state="frozen"/>
      <selection pane="topRight" activeCell="I1" sqref="I1"/>
      <selection pane="bottomLeft" activeCell="A8" sqref="A8"/>
      <selection pane="bottomRight" activeCell="R463" sqref="R463"/>
    </sheetView>
  </sheetViews>
  <sheetFormatPr defaultColWidth="9.1796875" defaultRowHeight="14.5" x14ac:dyDescent="0.35"/>
  <cols>
    <col min="1" max="1" width="5.81640625" style="213" customWidth="1"/>
    <col min="2" max="3" width="6.1796875" style="2" customWidth="1"/>
    <col min="4" max="4" width="10.7265625" style="3" customWidth="1"/>
    <col min="5" max="5" width="8.36328125" style="2" customWidth="1"/>
    <col min="6" max="6" width="23.26953125" style="2" customWidth="1"/>
    <col min="7" max="7" width="6.1796875" style="2" customWidth="1"/>
    <col min="8" max="8" width="11" style="2" customWidth="1"/>
    <col min="9" max="10" width="9.81640625" style="2" customWidth="1"/>
    <col min="11" max="11" width="17.1796875" style="2" customWidth="1"/>
    <col min="12" max="12" width="6.81640625" style="2" customWidth="1"/>
    <col min="13" max="15" width="13.54296875" style="2" customWidth="1"/>
    <col min="16" max="24" width="11.453125" style="4" customWidth="1"/>
    <col min="25" max="25" width="20.26953125" style="4" customWidth="1"/>
    <col min="26" max="27" width="12.54296875" style="4" customWidth="1"/>
    <col min="28" max="28" width="18.453125" style="5" customWidth="1"/>
    <col min="29" max="30" width="15.81640625" style="2" customWidth="1"/>
    <col min="31" max="36" width="15.81640625" style="4" customWidth="1"/>
    <col min="37" max="37" width="14.26953125" style="4" customWidth="1"/>
    <col min="38" max="38" width="15.1796875" style="4" customWidth="1"/>
    <col min="39" max="43" width="14.7265625" style="4" customWidth="1"/>
    <col min="44" max="44" width="16.36328125" style="4" customWidth="1"/>
    <col min="45" max="50" width="14.7265625" style="4" customWidth="1"/>
    <col min="51" max="51" width="22.6328125" style="4" customWidth="1"/>
    <col min="52" max="52" width="14.7265625" style="4" customWidth="1"/>
    <col min="53" max="53" width="20.7265625" style="4" customWidth="1"/>
    <col min="54" max="57" width="14.7265625" style="4" customWidth="1"/>
    <col min="58" max="58" width="14.7265625" style="190" customWidth="1"/>
    <col min="59" max="60" width="14.7265625" style="4" customWidth="1"/>
    <col min="61" max="61" width="17.81640625" style="6" customWidth="1"/>
    <col min="62" max="64" width="14.7265625" style="6" customWidth="1"/>
    <col min="65" max="65" width="14.7265625" style="4" customWidth="1"/>
    <col min="66" max="67" width="14.1796875" style="2" customWidth="1"/>
    <col min="68" max="69" width="15.81640625" style="2" customWidth="1"/>
    <col min="70" max="70" width="14.54296875" style="2" customWidth="1"/>
    <col min="71" max="79" width="16.26953125" style="2" customWidth="1"/>
    <col min="80" max="80" width="19.54296875" style="62" customWidth="1"/>
    <col min="81" max="81" width="23" style="62" customWidth="1"/>
    <col min="82" max="82" width="63.1796875" style="2" customWidth="1"/>
    <col min="83" max="83" width="16.81640625" style="63" customWidth="1"/>
    <col min="84" max="84" width="13.81640625" style="2" customWidth="1"/>
    <col min="85" max="85" width="17.36328125" style="7" customWidth="1"/>
    <col min="86" max="86" width="16.08984375" style="3" customWidth="1"/>
    <col min="87" max="87" width="12.7265625" style="2" customWidth="1"/>
    <col min="88" max="88" width="15.54296875" style="2" customWidth="1"/>
    <col min="89" max="89" width="36.08984375" style="2" customWidth="1"/>
    <col min="90" max="90" width="15" style="2" customWidth="1"/>
    <col min="91" max="92" width="13.1796875" style="2" customWidth="1"/>
    <col min="93" max="93" width="14.1796875" style="2" customWidth="1"/>
    <col min="94" max="94" width="13.26953125" style="150" customWidth="1"/>
    <col min="95" max="95" width="8.54296875" style="2" customWidth="1"/>
    <col min="96" max="96" width="10.90625" style="2" customWidth="1"/>
    <col min="97" max="97" width="8.54296875" style="2" customWidth="1"/>
    <col min="98" max="98" width="11.1796875" style="188" customWidth="1"/>
    <col min="99" max="103" width="11" style="2" customWidth="1"/>
    <col min="104" max="104" width="12.1796875" style="2" customWidth="1"/>
    <col min="105" max="105" width="11.453125" style="2" customWidth="1"/>
    <col min="106" max="106" width="7.08984375" style="150" customWidth="1"/>
    <col min="107" max="107" width="11.54296875" style="2" customWidth="1"/>
    <col min="108" max="108" width="13.1796875" style="2" customWidth="1"/>
    <col min="109" max="109" width="9.1796875" style="2" customWidth="1"/>
    <col min="110" max="110" width="11.54296875" style="2" customWidth="1"/>
    <col min="111" max="111" width="8.54296875" style="2" customWidth="1"/>
    <col min="112" max="112" width="11.54296875" style="2" customWidth="1"/>
    <col min="113" max="113" width="14.1796875" style="2" customWidth="1"/>
    <col min="114" max="114" width="9.1796875" style="2" customWidth="1"/>
    <col min="115" max="116" width="11.54296875" style="2" customWidth="1"/>
    <col min="117" max="117" width="14.7265625" style="4" customWidth="1"/>
    <col min="118" max="118" width="15.90625" style="2" customWidth="1"/>
    <col min="119" max="119" width="14.7265625" style="4" customWidth="1"/>
    <col min="120" max="120" width="15.90625" style="2" customWidth="1"/>
    <col min="121" max="121" width="14.7265625" style="4" customWidth="1"/>
    <col min="122" max="122" width="15.90625" style="188" customWidth="1"/>
    <col min="123" max="124" width="9.1796875" style="2" customWidth="1"/>
    <col min="125" max="125" width="13.81640625" style="2" customWidth="1"/>
    <col min="126" max="126" width="9.1796875" style="2" customWidth="1"/>
    <col min="127" max="127" width="9.1796875" style="188" customWidth="1"/>
    <col min="128" max="132" width="9.1796875" style="2" customWidth="1"/>
    <col min="133" max="133" width="13.36328125" style="2" customWidth="1"/>
    <col min="134" max="134" width="6.90625" style="188" customWidth="1"/>
    <col min="135" max="135" width="8" style="150" customWidth="1"/>
    <col min="136" max="136" width="13.36328125" style="2" customWidth="1"/>
    <col min="137" max="16384" width="9.1796875" style="2"/>
  </cols>
  <sheetData>
    <row r="1" spans="1:141" x14ac:dyDescent="0.35">
      <c r="A1" s="214"/>
      <c r="B1" s="73"/>
      <c r="C1" s="73"/>
      <c r="D1" s="73">
        <v>1</v>
      </c>
      <c r="E1" s="73">
        <v>2</v>
      </c>
      <c r="F1" s="73">
        <v>3</v>
      </c>
      <c r="G1" s="73">
        <v>4</v>
      </c>
      <c r="H1" s="73">
        <v>5</v>
      </c>
      <c r="I1" s="73">
        <v>6</v>
      </c>
      <c r="J1" s="73">
        <v>7</v>
      </c>
      <c r="K1" s="73">
        <v>8</v>
      </c>
      <c r="L1" s="73">
        <v>9</v>
      </c>
      <c r="M1" s="73">
        <v>10</v>
      </c>
      <c r="N1" s="73">
        <v>11</v>
      </c>
      <c r="O1" s="73">
        <v>12</v>
      </c>
      <c r="P1" s="73">
        <v>13</v>
      </c>
      <c r="Q1" s="73">
        <v>14</v>
      </c>
      <c r="R1" s="73">
        <v>15</v>
      </c>
      <c r="S1" s="73">
        <v>16</v>
      </c>
      <c r="T1" s="73">
        <v>17</v>
      </c>
      <c r="U1" s="73">
        <v>18</v>
      </c>
      <c r="V1" s="73">
        <v>19</v>
      </c>
      <c r="W1" s="73">
        <v>20</v>
      </c>
      <c r="X1" s="73">
        <v>21</v>
      </c>
      <c r="Y1" s="73">
        <v>22</v>
      </c>
      <c r="Z1" s="73">
        <v>23</v>
      </c>
      <c r="AA1" s="73">
        <v>24</v>
      </c>
      <c r="AB1" s="73">
        <v>25</v>
      </c>
      <c r="AC1" s="73">
        <v>26</v>
      </c>
      <c r="AD1" s="73">
        <v>27</v>
      </c>
      <c r="AE1" s="73">
        <v>28</v>
      </c>
      <c r="AF1" s="73">
        <v>29</v>
      </c>
      <c r="AG1" s="73">
        <v>30</v>
      </c>
      <c r="AH1" s="73">
        <v>31</v>
      </c>
      <c r="AI1" s="73">
        <v>32</v>
      </c>
      <c r="AJ1" s="73">
        <v>33</v>
      </c>
      <c r="AK1" s="73">
        <v>34</v>
      </c>
      <c r="AL1" s="73">
        <v>35</v>
      </c>
      <c r="AM1" s="73">
        <v>36</v>
      </c>
      <c r="AN1" s="73">
        <v>37</v>
      </c>
      <c r="AO1" s="73">
        <v>38</v>
      </c>
      <c r="AP1" s="73">
        <v>39</v>
      </c>
      <c r="AQ1" s="73">
        <v>40</v>
      </c>
      <c r="AR1" s="73">
        <v>41</v>
      </c>
      <c r="AS1" s="73">
        <v>42</v>
      </c>
      <c r="AT1" s="73">
        <v>43</v>
      </c>
      <c r="AU1" s="73">
        <v>44</v>
      </c>
      <c r="AV1" s="73">
        <v>45</v>
      </c>
      <c r="AW1" s="73">
        <v>46</v>
      </c>
      <c r="AX1" s="73">
        <v>47</v>
      </c>
      <c r="AY1" s="73">
        <v>48</v>
      </c>
      <c r="AZ1" s="73">
        <v>49</v>
      </c>
      <c r="BA1" s="73">
        <v>50</v>
      </c>
      <c r="BB1" s="73">
        <v>51</v>
      </c>
      <c r="BC1" s="73">
        <v>52</v>
      </c>
      <c r="BD1" s="73">
        <v>53</v>
      </c>
      <c r="BE1" s="73">
        <v>54</v>
      </c>
      <c r="BF1" s="73">
        <v>55</v>
      </c>
      <c r="BG1" s="73">
        <v>56</v>
      </c>
      <c r="BH1" s="73">
        <v>57</v>
      </c>
      <c r="BI1" s="73">
        <v>58</v>
      </c>
      <c r="BJ1" s="73">
        <v>59</v>
      </c>
      <c r="BK1" s="73">
        <v>60</v>
      </c>
      <c r="BL1" s="73">
        <v>61</v>
      </c>
      <c r="BM1" s="73">
        <v>62</v>
      </c>
      <c r="BN1" s="73">
        <v>63</v>
      </c>
      <c r="BO1" s="73">
        <v>64</v>
      </c>
      <c r="BP1" s="73">
        <v>65</v>
      </c>
      <c r="BQ1" s="73">
        <v>66</v>
      </c>
      <c r="BR1" s="73">
        <v>67</v>
      </c>
      <c r="BS1" s="73">
        <v>68</v>
      </c>
      <c r="BT1" s="73">
        <v>69</v>
      </c>
      <c r="BU1" s="73">
        <v>70</v>
      </c>
      <c r="BV1" s="73">
        <v>71</v>
      </c>
      <c r="BW1" s="73">
        <v>72</v>
      </c>
      <c r="BX1" s="73">
        <v>73</v>
      </c>
      <c r="BY1" s="73">
        <v>74</v>
      </c>
      <c r="BZ1" s="73">
        <v>75</v>
      </c>
      <c r="CA1" s="73">
        <v>76</v>
      </c>
      <c r="CB1" s="73">
        <v>77</v>
      </c>
      <c r="CC1" s="73">
        <v>78</v>
      </c>
      <c r="CD1" s="73">
        <v>79</v>
      </c>
      <c r="CE1" s="73">
        <v>80</v>
      </c>
      <c r="DA1" s="188"/>
      <c r="DF1" s="188" t="s">
        <v>174</v>
      </c>
      <c r="DG1" s="188">
        <v>1200</v>
      </c>
      <c r="DN1" s="159" t="s">
        <v>260</v>
      </c>
      <c r="DO1" s="159" t="s">
        <v>175</v>
      </c>
      <c r="DQ1" s="159" t="s">
        <v>175</v>
      </c>
    </row>
    <row r="2" spans="1:141" ht="18" x14ac:dyDescent="0.35">
      <c r="B2" s="61" t="s">
        <v>0</v>
      </c>
      <c r="C2" s="61"/>
      <c r="E2" s="3"/>
      <c r="L2" s="3"/>
      <c r="M2" s="3"/>
      <c r="N2" s="3"/>
      <c r="O2" s="3"/>
      <c r="P2" s="154"/>
      <c r="Q2" s="154"/>
      <c r="R2" s="155"/>
      <c r="S2" s="177"/>
      <c r="T2" s="155"/>
      <c r="U2" s="155"/>
      <c r="V2" s="155"/>
      <c r="W2" s="155"/>
      <c r="X2" s="155"/>
      <c r="Y2" s="156" t="s">
        <v>183</v>
      </c>
      <c r="Z2" s="156"/>
      <c r="AA2" s="155"/>
      <c r="AB2" s="155"/>
      <c r="AE2" s="155"/>
      <c r="AF2" s="178"/>
      <c r="AG2" s="155"/>
      <c r="AH2" s="155"/>
      <c r="AI2" s="155"/>
      <c r="AJ2" s="155"/>
      <c r="AK2" s="155"/>
      <c r="AL2" s="156" t="s">
        <v>186</v>
      </c>
      <c r="AM2" s="155"/>
      <c r="AN2" s="155"/>
      <c r="AO2" s="155"/>
      <c r="AP2" s="155"/>
      <c r="AQ2" s="156" t="s">
        <v>187</v>
      </c>
      <c r="AR2" s="155"/>
      <c r="AS2" s="155"/>
      <c r="AT2" s="155"/>
      <c r="AU2" s="155"/>
      <c r="AV2" s="155"/>
      <c r="AW2" s="155"/>
      <c r="AX2" s="155"/>
      <c r="AY2" s="156"/>
      <c r="AZ2" s="156"/>
      <c r="BA2" s="156"/>
      <c r="BB2" s="156"/>
      <c r="BC2" s="156"/>
      <c r="BD2" s="156"/>
      <c r="BE2" s="156"/>
      <c r="BF2" s="72"/>
      <c r="BG2" s="155"/>
      <c r="BH2" s="155"/>
      <c r="BL2" s="72" t="s">
        <v>190</v>
      </c>
      <c r="BM2" s="155"/>
      <c r="BT2" s="157">
        <v>0.215</v>
      </c>
      <c r="BU2" s="157">
        <v>0.105</v>
      </c>
      <c r="BW2" s="254"/>
      <c r="BX2" s="254"/>
      <c r="BY2" s="254" t="s">
        <v>257</v>
      </c>
      <c r="BZ2" s="254"/>
      <c r="CA2" s="254"/>
      <c r="CG2" s="2"/>
      <c r="CH2" s="2"/>
      <c r="CP2" s="2"/>
      <c r="DB2" s="2"/>
      <c r="DF2" s="188" t="s">
        <v>172</v>
      </c>
      <c r="DG2" s="188" t="s">
        <v>173</v>
      </c>
      <c r="DM2" s="155"/>
      <c r="DN2" s="170">
        <v>0.1</v>
      </c>
      <c r="DO2" s="193">
        <v>0.3</v>
      </c>
      <c r="DP2" s="188"/>
      <c r="DQ2" s="193">
        <v>0.3</v>
      </c>
    </row>
    <row r="3" spans="1:141" x14ac:dyDescent="0.35">
      <c r="B3" s="9"/>
      <c r="C3" s="9"/>
      <c r="E3" s="3"/>
      <c r="I3" s="2" t="s">
        <v>1</v>
      </c>
      <c r="L3" s="3"/>
      <c r="M3" s="3"/>
      <c r="N3" s="3"/>
      <c r="O3" s="3"/>
      <c r="P3" s="154">
        <v>1</v>
      </c>
      <c r="Q3" s="154">
        <v>2</v>
      </c>
      <c r="R3" s="155">
        <v>3</v>
      </c>
      <c r="S3" s="177">
        <v>4</v>
      </c>
      <c r="T3" s="155">
        <v>5</v>
      </c>
      <c r="U3" s="155">
        <v>6</v>
      </c>
      <c r="V3" s="155">
        <v>7</v>
      </c>
      <c r="W3" s="155"/>
      <c r="X3" s="155"/>
      <c r="Y3" s="156"/>
      <c r="Z3" s="156" t="s">
        <v>184</v>
      </c>
      <c r="AA3" s="155"/>
      <c r="AB3" s="155"/>
      <c r="AE3" s="155"/>
      <c r="AF3" s="178"/>
      <c r="AG3" s="155"/>
      <c r="AH3" s="155"/>
      <c r="AI3" s="155"/>
      <c r="AJ3" s="155"/>
      <c r="AK3" s="155"/>
      <c r="AL3" s="155"/>
      <c r="AM3" s="155"/>
      <c r="AN3" s="155"/>
      <c r="AO3" s="155"/>
      <c r="AP3" s="155"/>
      <c r="AQ3" s="155"/>
      <c r="AR3" s="155"/>
      <c r="AS3" s="155"/>
      <c r="AT3" s="155"/>
      <c r="AU3" s="155" t="s">
        <v>169</v>
      </c>
      <c r="AV3" s="155" t="s">
        <v>170</v>
      </c>
      <c r="AW3" s="155" t="s">
        <v>171</v>
      </c>
      <c r="AX3" s="155"/>
      <c r="AY3" s="155"/>
      <c r="AZ3" s="181"/>
      <c r="BA3" s="181"/>
      <c r="BB3" s="184"/>
      <c r="BC3" s="221"/>
      <c r="BD3" s="155"/>
      <c r="BE3" s="155"/>
      <c r="BG3" s="261" t="s">
        <v>188</v>
      </c>
      <c r="BH3" s="155"/>
      <c r="BJ3" s="261">
        <f>4680000*1.07</f>
        <v>5007600</v>
      </c>
      <c r="BM3" s="155"/>
      <c r="BN3" s="158" t="s">
        <v>191</v>
      </c>
      <c r="BO3" s="62" t="s">
        <v>192</v>
      </c>
      <c r="BQ3" s="62" t="s">
        <v>193</v>
      </c>
      <c r="BS3" s="62" t="s">
        <v>194</v>
      </c>
      <c r="BW3" s="255"/>
      <c r="BX3" s="254"/>
      <c r="BY3" s="254"/>
      <c r="BZ3" s="254"/>
      <c r="CA3" s="254" t="s">
        <v>257</v>
      </c>
      <c r="CG3" s="2"/>
      <c r="CH3" s="2"/>
      <c r="CK3" s="220"/>
      <c r="CO3" s="348">
        <f>5550000/208*12</f>
        <v>320192.30769230769</v>
      </c>
      <c r="CP3" s="2"/>
      <c r="CQ3" s="2" t="s">
        <v>236</v>
      </c>
      <c r="CR3" s="2" t="s">
        <v>271</v>
      </c>
      <c r="CS3" s="2" t="s">
        <v>272</v>
      </c>
      <c r="CT3" s="188" t="s">
        <v>273</v>
      </c>
      <c r="CU3" s="2" t="s">
        <v>274</v>
      </c>
      <c r="CV3" s="2" t="s">
        <v>275</v>
      </c>
      <c r="CW3" s="2" t="s">
        <v>276</v>
      </c>
      <c r="CX3" s="2" t="s">
        <v>277</v>
      </c>
      <c r="CY3" s="2" t="s">
        <v>278</v>
      </c>
      <c r="DB3" s="2"/>
      <c r="DM3" s="159"/>
      <c r="DN3" s="159"/>
      <c r="DO3" s="159"/>
      <c r="DQ3" s="159"/>
      <c r="DR3" s="62" t="s">
        <v>311</v>
      </c>
      <c r="EE3" s="204">
        <v>1</v>
      </c>
    </row>
    <row r="4" spans="1:141" ht="25" hidden="1" customHeight="1" x14ac:dyDescent="0.35">
      <c r="B4" s="64"/>
      <c r="C4" s="64"/>
      <c r="E4" s="3"/>
      <c r="L4" s="3"/>
      <c r="M4" s="3"/>
      <c r="N4" s="3"/>
      <c r="O4" s="3"/>
      <c r="P4" s="154"/>
      <c r="Q4" s="154"/>
      <c r="R4" s="155"/>
      <c r="S4" s="177"/>
      <c r="T4" s="155"/>
      <c r="U4" s="155"/>
      <c r="V4" s="155"/>
      <c r="W4" s="155"/>
      <c r="X4" s="155"/>
      <c r="Y4" s="156"/>
      <c r="Z4" s="156"/>
      <c r="AA4" s="155"/>
      <c r="AB4" s="160"/>
      <c r="AC4" s="10"/>
      <c r="AD4" s="10"/>
      <c r="AE4" s="155"/>
      <c r="AF4" s="178"/>
      <c r="AG4" s="155"/>
      <c r="AH4" s="155"/>
      <c r="AI4" s="155"/>
      <c r="AJ4" s="155"/>
      <c r="AK4" s="155"/>
      <c r="AL4" s="155"/>
      <c r="AM4" s="155"/>
      <c r="AN4" s="155"/>
      <c r="AO4" s="155"/>
      <c r="AP4" s="155"/>
      <c r="AQ4" s="155"/>
      <c r="AR4" s="155"/>
      <c r="AS4" s="155"/>
      <c r="AT4" s="155"/>
      <c r="AU4" s="155"/>
      <c r="AV4" s="155"/>
      <c r="AW4" s="155"/>
      <c r="AX4" s="155"/>
      <c r="AY4" s="155"/>
      <c r="AZ4" s="181"/>
      <c r="BA4" s="181"/>
      <c r="BB4" s="184"/>
      <c r="BC4" s="184"/>
      <c r="BD4" s="155"/>
      <c r="BE4" s="155"/>
      <c r="BG4" s="155"/>
      <c r="BH4" s="155"/>
      <c r="BM4" s="155"/>
      <c r="BN4" s="11"/>
      <c r="BO4" s="11"/>
      <c r="BP4" s="12"/>
      <c r="BQ4" s="12"/>
      <c r="BW4" s="254"/>
      <c r="BX4" s="254"/>
      <c r="BY4" s="254"/>
      <c r="BZ4" s="254"/>
      <c r="CA4" s="254"/>
      <c r="CG4" s="8"/>
      <c r="CP4" s="2"/>
      <c r="DB4" s="2"/>
      <c r="DM4" s="155"/>
      <c r="DO4" s="155"/>
      <c r="DQ4" s="189"/>
    </row>
    <row r="5" spans="1:141" ht="21.75" hidden="1" customHeight="1" x14ac:dyDescent="0.35">
      <c r="B5" s="64"/>
      <c r="C5" s="64"/>
      <c r="D5" s="7"/>
      <c r="E5" s="7"/>
      <c r="L5" s="3"/>
      <c r="M5" s="3"/>
      <c r="N5" s="3"/>
      <c r="O5" s="3"/>
      <c r="P5" s="154"/>
      <c r="Q5" s="154"/>
      <c r="R5" s="155"/>
      <c r="S5" s="177"/>
      <c r="T5" s="155"/>
      <c r="U5" s="155"/>
      <c r="V5" s="155"/>
      <c r="W5" s="155"/>
      <c r="X5" s="155"/>
      <c r="Y5" s="156"/>
      <c r="Z5" s="156"/>
      <c r="AA5" s="155"/>
      <c r="AB5" s="161"/>
      <c r="AC5" s="44"/>
      <c r="AD5" s="44"/>
      <c r="AE5" s="44"/>
      <c r="AF5" s="179"/>
      <c r="AG5" s="44"/>
      <c r="AH5" s="44"/>
      <c r="AI5" s="44"/>
      <c r="AJ5" s="44"/>
      <c r="AK5" s="44"/>
      <c r="AL5" s="44"/>
      <c r="AM5" s="44"/>
      <c r="AN5" s="44"/>
      <c r="AO5" s="44"/>
      <c r="AP5" s="44"/>
      <c r="AQ5" s="44"/>
      <c r="AR5" s="44"/>
      <c r="AS5" s="44"/>
      <c r="AT5" s="44"/>
      <c r="AU5" s="44"/>
      <c r="AV5" s="44"/>
      <c r="AW5" s="44"/>
      <c r="AX5" s="44"/>
      <c r="AY5" s="44"/>
      <c r="AZ5" s="182"/>
      <c r="BA5" s="182"/>
      <c r="BB5" s="185"/>
      <c r="BC5" s="185"/>
      <c r="BD5" s="44"/>
      <c r="BE5" s="44"/>
      <c r="BF5" s="192"/>
      <c r="BG5" s="44"/>
      <c r="BH5" s="44"/>
      <c r="BI5" s="162"/>
      <c r="BJ5" s="162"/>
      <c r="BK5" s="162"/>
      <c r="BL5" s="162"/>
      <c r="BM5" s="44"/>
      <c r="BN5" s="13"/>
      <c r="BO5" s="13"/>
      <c r="BW5" s="254"/>
      <c r="BX5" s="254"/>
      <c r="BY5" s="254"/>
      <c r="BZ5" s="254"/>
      <c r="CA5" s="254"/>
      <c r="CG5" s="8"/>
      <c r="CP5" s="2"/>
      <c r="DB5" s="2"/>
      <c r="DM5" s="44"/>
      <c r="DO5" s="44"/>
      <c r="DQ5" s="191"/>
    </row>
    <row r="6" spans="1:141" ht="18" customHeight="1" collapsed="1" thickBot="1" x14ac:dyDescent="0.4">
      <c r="B6" s="2" t="s">
        <v>2</v>
      </c>
      <c r="K6" s="14"/>
      <c r="L6" s="65"/>
      <c r="M6" s="65"/>
      <c r="N6" s="66"/>
      <c r="O6" s="66"/>
      <c r="P6" s="166">
        <v>1.5</v>
      </c>
      <c r="Q6" s="166">
        <v>1.75</v>
      </c>
      <c r="R6" s="180">
        <v>2</v>
      </c>
      <c r="S6" s="180">
        <v>2.1</v>
      </c>
      <c r="T6" s="180">
        <v>2.2000000000000002</v>
      </c>
      <c r="U6" s="180">
        <v>2.9</v>
      </c>
      <c r="V6" s="180">
        <v>3</v>
      </c>
      <c r="W6" s="180">
        <v>4.0999999999999996</v>
      </c>
      <c r="X6" s="180">
        <v>1</v>
      </c>
      <c r="Y6" s="164"/>
      <c r="Z6" s="164" t="s">
        <v>185</v>
      </c>
      <c r="AA6" s="163"/>
      <c r="AB6" s="253" t="s">
        <v>213</v>
      </c>
      <c r="AC6" s="165">
        <v>1.5</v>
      </c>
      <c r="AD6" s="166">
        <v>1.75</v>
      </c>
      <c r="AE6" s="165">
        <v>2</v>
      </c>
      <c r="AF6" s="180">
        <v>2.1</v>
      </c>
      <c r="AG6" s="165">
        <v>2.2000000000000002</v>
      </c>
      <c r="AH6" s="165">
        <v>2.9</v>
      </c>
      <c r="AI6" s="180">
        <v>3</v>
      </c>
      <c r="AJ6" s="165">
        <v>4.0999999999999996</v>
      </c>
      <c r="AK6" s="165">
        <v>1</v>
      </c>
      <c r="AL6" s="167">
        <v>0.3</v>
      </c>
      <c r="AM6" s="168">
        <v>300000</v>
      </c>
      <c r="AN6" s="168">
        <v>150000</v>
      </c>
      <c r="AO6" s="45"/>
      <c r="AP6" s="45"/>
      <c r="AQ6" s="45"/>
      <c r="AR6" s="45"/>
      <c r="AS6" s="45"/>
      <c r="AT6" s="45"/>
      <c r="AU6" s="45"/>
      <c r="AV6" s="45"/>
      <c r="AW6" s="45" t="s">
        <v>203</v>
      </c>
      <c r="AX6" s="45"/>
      <c r="AY6" s="45" t="s">
        <v>258</v>
      </c>
      <c r="AZ6" s="183"/>
      <c r="BA6" s="183" t="s">
        <v>268</v>
      </c>
      <c r="BB6" s="186"/>
      <c r="BC6" s="186" t="s">
        <v>269</v>
      </c>
      <c r="BD6" s="262" t="s">
        <v>201</v>
      </c>
      <c r="BE6" s="45"/>
      <c r="BF6" s="194"/>
      <c r="BG6" s="169"/>
      <c r="BH6" s="156" t="s">
        <v>189</v>
      </c>
      <c r="BI6" s="169"/>
      <c r="BJ6" s="156" t="s">
        <v>529</v>
      </c>
      <c r="BK6" s="169"/>
      <c r="BL6" s="169"/>
      <c r="BM6" s="169">
        <v>10000</v>
      </c>
      <c r="BN6" s="507">
        <v>1200</v>
      </c>
      <c r="BO6" s="507"/>
      <c r="BP6" s="507">
        <v>286000</v>
      </c>
      <c r="BQ6" s="507"/>
      <c r="BR6" s="67"/>
      <c r="BS6" s="98"/>
      <c r="BT6" s="98"/>
      <c r="BU6" s="98"/>
      <c r="BV6" s="98"/>
      <c r="BW6" s="256" t="s">
        <v>259</v>
      </c>
      <c r="BX6" s="256"/>
      <c r="BY6" s="256"/>
      <c r="BZ6" s="256"/>
      <c r="CA6" s="256"/>
      <c r="CP6" s="2"/>
      <c r="CQ6" s="2" t="s">
        <v>270</v>
      </c>
      <c r="CR6" s="2" t="s">
        <v>279</v>
      </c>
      <c r="CS6" s="2" t="s">
        <v>280</v>
      </c>
      <c r="CT6" s="188" t="s">
        <v>281</v>
      </c>
      <c r="CU6" s="2" t="s">
        <v>282</v>
      </c>
      <c r="CV6" s="2" t="s">
        <v>283</v>
      </c>
      <c r="CW6" s="2" t="s">
        <v>284</v>
      </c>
      <c r="CX6" s="2" t="s">
        <v>285</v>
      </c>
      <c r="CY6" s="2" t="s">
        <v>286</v>
      </c>
      <c r="CZ6" s="2" t="s">
        <v>290</v>
      </c>
      <c r="DB6" s="2"/>
      <c r="DC6" s="2" t="s">
        <v>287</v>
      </c>
      <c r="DD6" s="2" t="s">
        <v>288</v>
      </c>
      <c r="DE6" s="2" t="s">
        <v>289</v>
      </c>
      <c r="DF6" s="2" t="s">
        <v>291</v>
      </c>
      <c r="DK6" s="2" t="s">
        <v>292</v>
      </c>
      <c r="DL6" s="2" t="s">
        <v>293</v>
      </c>
      <c r="DM6" s="188" t="s">
        <v>294</v>
      </c>
      <c r="DN6" s="188" t="s">
        <v>295</v>
      </c>
      <c r="DO6" s="188" t="s">
        <v>297</v>
      </c>
      <c r="DP6" s="188" t="s">
        <v>298</v>
      </c>
      <c r="DQ6" s="202" t="s">
        <v>296</v>
      </c>
      <c r="DR6" s="202" t="s">
        <v>299</v>
      </c>
      <c r="DS6" s="2" t="s">
        <v>300</v>
      </c>
      <c r="DT6" s="188" t="s">
        <v>236</v>
      </c>
      <c r="DU6" s="188" t="s">
        <v>271</v>
      </c>
      <c r="DV6" s="188" t="s">
        <v>272</v>
      </c>
      <c r="DW6" s="188" t="s">
        <v>273</v>
      </c>
      <c r="DX6" s="188" t="s">
        <v>274</v>
      </c>
      <c r="DY6" s="188" t="s">
        <v>275</v>
      </c>
      <c r="DZ6" s="188" t="s">
        <v>276</v>
      </c>
      <c r="EA6" s="188" t="s">
        <v>277</v>
      </c>
      <c r="EB6" s="188" t="s">
        <v>278</v>
      </c>
      <c r="EC6" s="2" t="s">
        <v>301</v>
      </c>
      <c r="ED6" s="188" t="s">
        <v>304</v>
      </c>
      <c r="EE6" s="150" t="s">
        <v>302</v>
      </c>
      <c r="EF6" s="2" t="s">
        <v>303</v>
      </c>
    </row>
    <row r="7" spans="1:141" s="1" customFormat="1" ht="56" customHeight="1" x14ac:dyDescent="0.35">
      <c r="A7" s="212" t="s">
        <v>199</v>
      </c>
      <c r="B7" s="269" t="s">
        <v>3</v>
      </c>
      <c r="C7" s="269" t="s">
        <v>4</v>
      </c>
      <c r="D7" s="269" t="s">
        <v>5</v>
      </c>
      <c r="E7" s="269" t="s">
        <v>6</v>
      </c>
      <c r="F7" s="269" t="s">
        <v>7</v>
      </c>
      <c r="G7" s="269" t="s">
        <v>204</v>
      </c>
      <c r="H7" s="269" t="s">
        <v>616</v>
      </c>
      <c r="I7" s="269" t="s">
        <v>8</v>
      </c>
      <c r="J7" s="269" t="s">
        <v>9</v>
      </c>
      <c r="K7" s="269" t="s">
        <v>10</v>
      </c>
      <c r="L7" s="269" t="s">
        <v>11</v>
      </c>
      <c r="M7" s="269" t="s">
        <v>12</v>
      </c>
      <c r="N7" s="269" t="s">
        <v>13</v>
      </c>
      <c r="O7" s="269" t="s">
        <v>14</v>
      </c>
      <c r="P7" s="269" t="s">
        <v>15</v>
      </c>
      <c r="Q7" s="269" t="s">
        <v>160</v>
      </c>
      <c r="R7" s="269" t="s">
        <v>16</v>
      </c>
      <c r="S7" s="269" t="s">
        <v>218</v>
      </c>
      <c r="T7" s="269" t="s">
        <v>206</v>
      </c>
      <c r="U7" s="269" t="s">
        <v>207</v>
      </c>
      <c r="V7" s="269" t="s">
        <v>231</v>
      </c>
      <c r="W7" s="269" t="s">
        <v>208</v>
      </c>
      <c r="X7" s="269" t="s">
        <v>17</v>
      </c>
      <c r="Y7" s="271" t="s">
        <v>18</v>
      </c>
      <c r="Z7" s="270" t="s">
        <v>19</v>
      </c>
      <c r="AA7" s="271" t="s">
        <v>20</v>
      </c>
      <c r="AB7" s="282" t="s">
        <v>2189</v>
      </c>
      <c r="AC7" s="269" t="s">
        <v>21</v>
      </c>
      <c r="AD7" s="269" t="s">
        <v>161</v>
      </c>
      <c r="AE7" s="270" t="s">
        <v>22</v>
      </c>
      <c r="AF7" s="270" t="s">
        <v>220</v>
      </c>
      <c r="AG7" s="270" t="s">
        <v>209</v>
      </c>
      <c r="AH7" s="270" t="s">
        <v>210</v>
      </c>
      <c r="AI7" s="270" t="s">
        <v>232</v>
      </c>
      <c r="AJ7" s="270" t="s">
        <v>211</v>
      </c>
      <c r="AK7" s="270" t="s">
        <v>23</v>
      </c>
      <c r="AL7" s="408" t="s">
        <v>24</v>
      </c>
      <c r="AM7" s="283" t="s">
        <v>25</v>
      </c>
      <c r="AN7" s="283" t="s">
        <v>26</v>
      </c>
      <c r="AO7" s="272" t="s">
        <v>27</v>
      </c>
      <c r="AP7" s="272" t="s">
        <v>28</v>
      </c>
      <c r="AQ7" s="272" t="s">
        <v>29</v>
      </c>
      <c r="AR7" s="283" t="s">
        <v>2190</v>
      </c>
      <c r="AS7" s="272" t="s">
        <v>30</v>
      </c>
      <c r="AT7" s="283" t="s">
        <v>31</v>
      </c>
      <c r="AU7" s="295" t="s">
        <v>32</v>
      </c>
      <c r="AV7" s="272" t="s">
        <v>162</v>
      </c>
      <c r="AW7" s="272" t="s">
        <v>163</v>
      </c>
      <c r="AX7" s="272" t="s">
        <v>164</v>
      </c>
      <c r="AY7" s="272" t="s">
        <v>165</v>
      </c>
      <c r="AZ7" s="272" t="s">
        <v>264</v>
      </c>
      <c r="BA7" s="272" t="s">
        <v>265</v>
      </c>
      <c r="BB7" s="272" t="s">
        <v>1047</v>
      </c>
      <c r="BC7" s="272" t="s">
        <v>1048</v>
      </c>
      <c r="BD7" s="295" t="s">
        <v>197</v>
      </c>
      <c r="BE7" s="283" t="s">
        <v>212</v>
      </c>
      <c r="BF7" s="283" t="s">
        <v>617</v>
      </c>
      <c r="BG7" s="283" t="s">
        <v>2191</v>
      </c>
      <c r="BH7" s="283" t="s">
        <v>2192</v>
      </c>
      <c r="BI7" s="314" t="s">
        <v>528</v>
      </c>
      <c r="BJ7" s="314" t="s">
        <v>34</v>
      </c>
      <c r="BK7" s="272" t="s">
        <v>35</v>
      </c>
      <c r="BL7" s="272" t="s">
        <v>36</v>
      </c>
      <c r="BM7" s="296" t="s">
        <v>37</v>
      </c>
      <c r="BN7" s="319" t="s">
        <v>38</v>
      </c>
      <c r="BO7" s="319" t="s">
        <v>39</v>
      </c>
      <c r="BP7" s="319" t="s">
        <v>40</v>
      </c>
      <c r="BQ7" s="319" t="s">
        <v>41</v>
      </c>
      <c r="BR7" s="273" t="s">
        <v>42</v>
      </c>
      <c r="BS7" s="273" t="s">
        <v>2193</v>
      </c>
      <c r="BT7" s="273" t="s">
        <v>43</v>
      </c>
      <c r="BU7" s="273" t="s">
        <v>44</v>
      </c>
      <c r="BV7" s="273" t="s">
        <v>45</v>
      </c>
      <c r="BW7" s="273" t="s">
        <v>46</v>
      </c>
      <c r="BX7" s="273" t="s">
        <v>47</v>
      </c>
      <c r="BY7" s="273" t="s">
        <v>48</v>
      </c>
      <c r="BZ7" s="293" t="s">
        <v>49</v>
      </c>
      <c r="CA7" s="296" t="s">
        <v>50</v>
      </c>
      <c r="CB7" s="274" t="s">
        <v>51</v>
      </c>
      <c r="CC7" s="274" t="s">
        <v>52</v>
      </c>
      <c r="CD7" s="269" t="s">
        <v>53</v>
      </c>
      <c r="CE7" s="275" t="s">
        <v>54</v>
      </c>
      <c r="CF7" s="276" t="s">
        <v>333</v>
      </c>
      <c r="CG7" s="277" t="s">
        <v>618</v>
      </c>
      <c r="CH7" s="212" t="s">
        <v>55</v>
      </c>
      <c r="CI7" s="409" t="s">
        <v>1328</v>
      </c>
      <c r="CJ7" s="302" t="s">
        <v>823</v>
      </c>
      <c r="CK7" s="302" t="s">
        <v>824</v>
      </c>
      <c r="CL7" s="103" t="s">
        <v>717</v>
      </c>
      <c r="CM7" s="78" t="s">
        <v>51</v>
      </c>
      <c r="CN7" s="298" t="s">
        <v>52</v>
      </c>
      <c r="CO7" s="299" t="s">
        <v>196</v>
      </c>
      <c r="CP7" s="152"/>
      <c r="CQ7" s="199" t="s">
        <v>83</v>
      </c>
      <c r="CR7" s="198" t="s">
        <v>167</v>
      </c>
      <c r="CS7" s="199" t="s">
        <v>84</v>
      </c>
      <c r="CT7" s="195" t="s">
        <v>195</v>
      </c>
      <c r="CU7" s="198" t="s">
        <v>214</v>
      </c>
      <c r="CV7" s="198" t="s">
        <v>207</v>
      </c>
      <c r="CW7" s="198" t="s">
        <v>231</v>
      </c>
      <c r="CX7" s="198" t="s">
        <v>208</v>
      </c>
      <c r="CY7" s="198" t="s">
        <v>17</v>
      </c>
      <c r="CZ7" s="199" t="s">
        <v>85</v>
      </c>
      <c r="DA7" s="197" t="s">
        <v>86</v>
      </c>
      <c r="DB7" s="153" t="s">
        <v>87</v>
      </c>
      <c r="DC7" s="54" t="s">
        <v>88</v>
      </c>
      <c r="DD7" s="54" t="s">
        <v>89</v>
      </c>
      <c r="DE7" s="60" t="s">
        <v>182</v>
      </c>
      <c r="DF7" s="54" t="s">
        <v>90</v>
      </c>
      <c r="DG7" s="55" t="s">
        <v>91</v>
      </c>
      <c r="DH7" s="54" t="s">
        <v>92</v>
      </c>
      <c r="DI7" s="18" t="s">
        <v>199</v>
      </c>
      <c r="DJ7" s="95" t="s">
        <v>326</v>
      </c>
      <c r="DK7" s="71" t="s">
        <v>180</v>
      </c>
      <c r="DL7" s="71" t="s">
        <v>181</v>
      </c>
      <c r="DM7" s="58" t="s">
        <v>202</v>
      </c>
      <c r="DN7" s="58" t="s">
        <v>163</v>
      </c>
      <c r="DO7" s="58" t="s">
        <v>176</v>
      </c>
      <c r="DP7" s="58" t="s">
        <v>165</v>
      </c>
      <c r="DQ7" s="196" t="s">
        <v>266</v>
      </c>
      <c r="DR7" s="196" t="s">
        <v>267</v>
      </c>
      <c r="DS7" s="60" t="s">
        <v>168</v>
      </c>
      <c r="DT7" s="60" t="s">
        <v>83</v>
      </c>
      <c r="DU7" s="60" t="s">
        <v>167</v>
      </c>
      <c r="DV7" s="60" t="s">
        <v>84</v>
      </c>
      <c r="DW7" s="60" t="s">
        <v>195</v>
      </c>
      <c r="DX7" s="60" t="s">
        <v>214</v>
      </c>
      <c r="DY7" s="60" t="s">
        <v>237</v>
      </c>
      <c r="DZ7" s="60" t="s">
        <v>233</v>
      </c>
      <c r="EA7" s="60" t="s">
        <v>238</v>
      </c>
      <c r="EB7" s="60" t="s">
        <v>239</v>
      </c>
      <c r="EC7" s="60" t="s">
        <v>323</v>
      </c>
      <c r="ED7" s="203" t="s">
        <v>305</v>
      </c>
      <c r="EE7" s="203" t="s">
        <v>306</v>
      </c>
      <c r="EF7" s="60" t="s">
        <v>215</v>
      </c>
      <c r="EG7" s="272" t="s">
        <v>34</v>
      </c>
      <c r="EH7" s="1" t="s">
        <v>559</v>
      </c>
      <c r="EI7" s="212" t="s">
        <v>560</v>
      </c>
      <c r="EJ7" s="1" t="s">
        <v>561</v>
      </c>
      <c r="EK7" s="1" t="s">
        <v>946</v>
      </c>
    </row>
    <row r="8" spans="1:141" s="331" customFormat="1" ht="14.5" hidden="1" customHeight="1" x14ac:dyDescent="0.35">
      <c r="A8" s="300" t="s">
        <v>325</v>
      </c>
      <c r="B8" s="300">
        <f>ROW()-7</f>
        <v>1</v>
      </c>
      <c r="C8" s="320" t="s">
        <v>61</v>
      </c>
      <c r="D8" s="320" t="s">
        <v>400</v>
      </c>
      <c r="E8" s="320" t="s">
        <v>401</v>
      </c>
      <c r="F8" s="367" t="s">
        <v>718</v>
      </c>
      <c r="G8" s="320" t="s">
        <v>348</v>
      </c>
      <c r="H8" s="320" t="s">
        <v>1039</v>
      </c>
      <c r="I8" s="320" t="s">
        <v>62</v>
      </c>
      <c r="J8" s="320" t="s">
        <v>69</v>
      </c>
      <c r="K8" s="321">
        <v>6000000</v>
      </c>
      <c r="L8" s="321"/>
      <c r="M8" s="321">
        <v>176</v>
      </c>
      <c r="N8" s="321"/>
      <c r="O8" s="321">
        <v>176</v>
      </c>
      <c r="P8" s="321">
        <v>3.5</v>
      </c>
      <c r="Q8" s="321">
        <v>0</v>
      </c>
      <c r="R8" s="321">
        <v>0</v>
      </c>
      <c r="S8" s="321">
        <v>0</v>
      </c>
      <c r="T8" s="321">
        <v>0</v>
      </c>
      <c r="U8" s="321">
        <v>0</v>
      </c>
      <c r="V8" s="321">
        <v>0</v>
      </c>
      <c r="W8" s="321">
        <v>0</v>
      </c>
      <c r="X8" s="321">
        <v>0</v>
      </c>
      <c r="Y8" s="321">
        <v>0</v>
      </c>
      <c r="Z8" s="321"/>
      <c r="AA8" s="321"/>
      <c r="AB8" s="321">
        <v>6000000</v>
      </c>
      <c r="AC8" s="321">
        <v>178977.2727</v>
      </c>
      <c r="AD8" s="321">
        <v>0</v>
      </c>
      <c r="AE8" s="321">
        <v>0</v>
      </c>
      <c r="AF8" s="321">
        <v>0</v>
      </c>
      <c r="AG8" s="321">
        <v>0</v>
      </c>
      <c r="AH8" s="321">
        <v>0</v>
      </c>
      <c r="AI8" s="321">
        <v>0</v>
      </c>
      <c r="AJ8" s="321">
        <v>0</v>
      </c>
      <c r="AK8" s="321">
        <v>0</v>
      </c>
      <c r="AL8" s="321"/>
      <c r="AM8" s="321">
        <v>300000</v>
      </c>
      <c r="AN8" s="321">
        <v>150000</v>
      </c>
      <c r="AO8" s="321">
        <v>0</v>
      </c>
      <c r="AP8" s="321">
        <v>0</v>
      </c>
      <c r="AQ8" s="321">
        <v>1227272.7272999999</v>
      </c>
      <c r="AR8" s="321">
        <v>500000</v>
      </c>
      <c r="AS8" s="321"/>
      <c r="AT8" s="321"/>
      <c r="AU8" s="321"/>
      <c r="AV8" s="321"/>
      <c r="AW8" s="321"/>
      <c r="AX8" s="321"/>
      <c r="AY8" s="321"/>
      <c r="AZ8" s="321"/>
      <c r="BA8" s="321"/>
      <c r="BB8" s="321"/>
      <c r="BC8" s="321"/>
      <c r="BD8" s="321">
        <v>0</v>
      </c>
      <c r="BE8" s="321"/>
      <c r="BF8" s="321">
        <v>100000</v>
      </c>
      <c r="BG8" s="321">
        <v>150000</v>
      </c>
      <c r="BH8" s="321">
        <v>20000</v>
      </c>
      <c r="BI8" s="321"/>
      <c r="BJ8" s="321"/>
      <c r="BK8" s="321"/>
      <c r="BL8" s="321">
        <v>0</v>
      </c>
      <c r="BM8" s="321"/>
      <c r="BN8" s="321">
        <v>0</v>
      </c>
      <c r="BO8" s="321">
        <v>0</v>
      </c>
      <c r="BP8" s="321">
        <v>420000</v>
      </c>
      <c r="BQ8" s="321">
        <v>8352.2726999999995</v>
      </c>
      <c r="BR8" s="321"/>
      <c r="BS8" s="321">
        <v>0</v>
      </c>
      <c r="BT8" s="321">
        <v>1290000</v>
      </c>
      <c r="BU8" s="321">
        <v>630000</v>
      </c>
      <c r="BV8" s="321"/>
      <c r="BW8" s="321">
        <v>0</v>
      </c>
      <c r="BX8" s="321">
        <v>8</v>
      </c>
      <c r="BY8" s="321">
        <v>230769.23079999999</v>
      </c>
      <c r="BZ8" s="321"/>
      <c r="CA8" s="321"/>
      <c r="CB8" s="321">
        <v>10344602</v>
      </c>
      <c r="CC8" s="322">
        <v>7996250</v>
      </c>
      <c r="CD8" s="320"/>
      <c r="CE8" s="320" t="s">
        <v>1067</v>
      </c>
      <c r="CF8" s="323">
        <v>44624</v>
      </c>
      <c r="CG8" s="323"/>
      <c r="CH8" s="320" t="s">
        <v>415</v>
      </c>
      <c r="CI8" s="322">
        <v>0</v>
      </c>
      <c r="CJ8" s="322">
        <v>0</v>
      </c>
      <c r="CK8" s="321"/>
      <c r="CL8" s="324">
        <f t="shared" ref="CL8" si="0">SUM(BN8:BQ8)+CJ8</f>
        <v>428352.27269999997</v>
      </c>
      <c r="CM8" s="325">
        <f t="shared" ref="CM8" si="1">SUM(AB8:AU8,AW8,AY8,BA8,BC8,BD8:BH8,BJ8:BL8,BM8:BR8,BS8,BT8)+100%*CA8-CB8+CJ8+CI8</f>
        <v>0.2727000005543232</v>
      </c>
      <c r="CN8" s="325">
        <f t="shared" ref="CN8" si="2">SUM(AB8:AU8,AW8,AY8,BA8,BC8,BD8:BH8,BJ8,BL8)+BS8-BU8+CA8-CC8</f>
        <v>0</v>
      </c>
      <c r="CO8" s="325">
        <f t="shared" ref="CO8" si="3">K8/M8*O8-AB8</f>
        <v>0</v>
      </c>
      <c r="CP8" s="318"/>
      <c r="CQ8" s="326">
        <f t="shared" ref="CQ8:CQ71" si="4">$K8/$M8*P8*1.5-AC8</f>
        <v>2.7272704755887389E-5</v>
      </c>
      <c r="CR8" s="326">
        <f t="shared" ref="CR8:CR71" si="5">$K8/$M8*Q8*1.75-AD8</f>
        <v>0</v>
      </c>
      <c r="CS8" s="327">
        <f t="shared" ref="CS8:CS71" si="6">$K8/$M8*R8*2-AE8</f>
        <v>0</v>
      </c>
      <c r="CT8" s="327">
        <f t="shared" ref="CT8:CT71" si="7">$K8/$M8*S8*2.1-AF8</f>
        <v>0</v>
      </c>
      <c r="CU8" s="327">
        <f t="shared" ref="CU8:CU71" si="8">$K8/$M8*T8*2.2-AG8</f>
        <v>0</v>
      </c>
      <c r="CV8" s="327">
        <f t="shared" ref="CV8:CV71" si="9">$K8/$M8*U8*2.9-AH8</f>
        <v>0</v>
      </c>
      <c r="CW8" s="327">
        <f t="shared" ref="CW8:CW71" si="10">$K8/$M8*V8*3-AI8</f>
        <v>0</v>
      </c>
      <c r="CX8" s="327">
        <f t="shared" ref="CX8:CX71" si="11">$K8/$M8*W8*4.1-AJ8</f>
        <v>0</v>
      </c>
      <c r="CY8" s="327">
        <f t="shared" ref="CY8:CY71" si="12">$K8/$M8*X8*1-AK8</f>
        <v>0</v>
      </c>
      <c r="CZ8" s="328">
        <f t="shared" ref="CZ8:CZ71" si="13">(BP8+BQ8)</f>
        <v>428352.27269999997</v>
      </c>
      <c r="DA8" s="328">
        <f>(420000/176)*(O8+P8+Q8+R8+S8+T8+U8+V8+W8+X8+BI8)-CZ8</f>
        <v>2.7272792067378759E-5</v>
      </c>
      <c r="DB8" s="201"/>
      <c r="DC8" s="327">
        <f>K8/M8*IFERROR(VLOOKUP($D8,Shift!$B:$AZ,45,0),0)-AT8</f>
        <v>0</v>
      </c>
      <c r="DD8" s="327">
        <f>K8/M8*IFERROR(VLOOKUP($D8,Shift!$B:$AV,47,0),0)*10*50%-ROUND(K8/M8*IFERROR(VLOOKUP($D8,Shift!$B:$AV,47,0),0)*8*30%,0)-AU8</f>
        <v>0</v>
      </c>
      <c r="DE8" s="329" t="e">
        <f>VLOOKUP($D8,'Off day working'!A:AM,38,0)-Z8</f>
        <v>#N/A</v>
      </c>
      <c r="DF8" s="328"/>
      <c r="DG8" s="328"/>
      <c r="DH8" s="330">
        <f>K8/208*8*30%*VLOOKUP($D8,Shift!$B:$AZ,47,0)-AL8</f>
        <v>0</v>
      </c>
      <c r="DJ8" s="390"/>
      <c r="DK8" s="332">
        <f>VLOOKUP($D8,Meal!$A:$AK,35,0)-BG8</f>
        <v>0</v>
      </c>
      <c r="DL8" s="332">
        <f>VLOOKUP($D8,Meal!$A:$AK,36,0)-BH8</f>
        <v>0</v>
      </c>
      <c r="DM8" s="333">
        <f>VLOOKUP($D8,Shift!B:AW,39,0)-AV8</f>
        <v>0</v>
      </c>
      <c r="DN8" s="334">
        <f>K8/208*VLOOKUP(D8,Shift!$B:$AO,39,0)*8*10%-AW8</f>
        <v>0</v>
      </c>
      <c r="DO8" s="333">
        <f>VLOOKUP($D8,Shift!$B:$AO,40,0)-AX8</f>
        <v>0</v>
      </c>
      <c r="DP8" s="334">
        <f>K8/208*VLOOKUP(D8,Shift!$B:$AO,40,0)*8*50%-AY8</f>
        <v>0</v>
      </c>
      <c r="DQ8" s="335">
        <f>VLOOKUP($D8,Shift!$B:$AZ,41,0)-AZ8</f>
        <v>0</v>
      </c>
      <c r="DR8" s="336">
        <f>K8/208*VLOOKUP($D8,Shift!$B:$AQ,41,0)*8*50%-BA8</f>
        <v>0</v>
      </c>
      <c r="DS8" s="337">
        <f>VLOOKUP($D8,Att!B:CU,98,0)-O8</f>
        <v>0</v>
      </c>
      <c r="DT8" s="338">
        <f>IFERROR(VLOOKUP($D8,OT!$A:$BR,OT!BC$1,0),0)-P8</f>
        <v>0</v>
      </c>
      <c r="DU8" s="338">
        <f>IFERROR(VLOOKUP($D8,OT!$A:$BR,OT!BD$1,0),0)-Q8</f>
        <v>0</v>
      </c>
      <c r="DV8" s="338">
        <f>IFERROR(VLOOKUP($D8,OT!$A:$BR,OT!BE$1,0),0)-R8</f>
        <v>0</v>
      </c>
      <c r="DW8" s="338">
        <f>IFERROR(VLOOKUP($D8,OT!$A:$BR,OT!BF$1,0),0)-S8</f>
        <v>0</v>
      </c>
      <c r="DX8" s="338">
        <f>IFERROR(VLOOKUP($D8,OT!$A:$BR,OT!BG$1,0),0)-T8</f>
        <v>0</v>
      </c>
      <c r="DY8" s="338">
        <f>IFERROR(VLOOKUP($D8,OT!$A:$BR,OT!BH$1,0),0)-U8</f>
        <v>0</v>
      </c>
      <c r="DZ8" s="338">
        <f>IFERROR(VLOOKUP($D8,OT!$A:$BR,OT!BI$1,0),0)-V8</f>
        <v>0</v>
      </c>
      <c r="EA8" s="338">
        <f>IFERROR(VLOOKUP($D8,OT!$A:$BR,OT!BJ$1,0),0)-W8</f>
        <v>0</v>
      </c>
      <c r="EB8" s="338">
        <f>IFERROR(VLOOKUP($D8,OT!$A:$BR,OT!BK$1,0),0)-X8</f>
        <v>0</v>
      </c>
      <c r="EC8" s="339" t="e">
        <f>VLOOKUP(D8,'Off day working'!A:AL,38,0)*30000-BD8</f>
        <v>#N/A</v>
      </c>
      <c r="ED8" s="340"/>
      <c r="EE8" s="340"/>
      <c r="EF8" s="338">
        <f t="shared" ref="EF8:EF47" si="14">IF(G8="M",0-BE8,IF(G8="F",K8/208*1.5-BE8))</f>
        <v>0</v>
      </c>
      <c r="EG8" s="350">
        <f>4960000*1.07/208*VLOOKUP(D8,Att!B:BZ,77,0)-BJ8</f>
        <v>0</v>
      </c>
      <c r="EI8" s="345">
        <f>IF(AND(CH8="X",EJ8&gt;=0.5),150000/VLOOKUP(D8,Att!B:AT,45,0)*VLOOKUP(D8,Att!B:AP,41,0),IF(AND(CH8="X",EJ8&lt;0.5),0,150000))-AN8</f>
        <v>0</v>
      </c>
      <c r="EJ8" s="346">
        <f>VLOOKUP(D8,Att!B:AP,41,0)/VLOOKUP(D8,Att!B:AT,45,0)</f>
        <v>0.95454545454545459</v>
      </c>
    </row>
    <row r="9" spans="1:141" s="331" customFormat="1" ht="14.5" hidden="1" customHeight="1" x14ac:dyDescent="0.35">
      <c r="A9" s="300" t="s">
        <v>325</v>
      </c>
      <c r="B9" s="300">
        <f t="shared" ref="B9:B72" si="15">ROW()-7</f>
        <v>2</v>
      </c>
      <c r="C9" s="320" t="s">
        <v>56</v>
      </c>
      <c r="D9" s="320" t="s">
        <v>533</v>
      </c>
      <c r="E9" s="320" t="s">
        <v>535</v>
      </c>
      <c r="F9" s="367" t="s">
        <v>534</v>
      </c>
      <c r="G9" s="320" t="s">
        <v>360</v>
      </c>
      <c r="H9" s="320" t="s">
        <v>1039</v>
      </c>
      <c r="I9" s="320" t="s">
        <v>57</v>
      </c>
      <c r="J9" s="320" t="s">
        <v>58</v>
      </c>
      <c r="K9" s="321">
        <v>5900000</v>
      </c>
      <c r="L9" s="321"/>
      <c r="M9" s="321">
        <v>208</v>
      </c>
      <c r="N9" s="321"/>
      <c r="O9" s="321">
        <v>208</v>
      </c>
      <c r="P9" s="321">
        <v>43.5</v>
      </c>
      <c r="Q9" s="321">
        <v>0</v>
      </c>
      <c r="R9" s="321">
        <v>0</v>
      </c>
      <c r="S9" s="321">
        <v>0</v>
      </c>
      <c r="T9" s="321">
        <v>0</v>
      </c>
      <c r="U9" s="321">
        <v>0</v>
      </c>
      <c r="V9" s="321">
        <v>0</v>
      </c>
      <c r="W9" s="321">
        <v>0</v>
      </c>
      <c r="X9" s="321">
        <v>0</v>
      </c>
      <c r="Y9" s="321">
        <v>18</v>
      </c>
      <c r="Z9" s="321"/>
      <c r="AA9" s="321"/>
      <c r="AB9" s="321">
        <v>5899999.8865</v>
      </c>
      <c r="AC9" s="321">
        <v>1850841.3462</v>
      </c>
      <c r="AD9" s="321">
        <v>0</v>
      </c>
      <c r="AE9" s="321">
        <v>0</v>
      </c>
      <c r="AF9" s="321">
        <v>0</v>
      </c>
      <c r="AG9" s="321">
        <v>0</v>
      </c>
      <c r="AH9" s="321">
        <v>0</v>
      </c>
      <c r="AI9" s="321">
        <v>0</v>
      </c>
      <c r="AJ9" s="321">
        <v>0</v>
      </c>
      <c r="AK9" s="321">
        <v>0</v>
      </c>
      <c r="AL9" s="321">
        <v>1021153.8462</v>
      </c>
      <c r="AM9" s="321">
        <v>300000</v>
      </c>
      <c r="AN9" s="321">
        <v>150000</v>
      </c>
      <c r="AO9" s="321">
        <v>505000</v>
      </c>
      <c r="AP9" s="321">
        <v>120000</v>
      </c>
      <c r="AQ9" s="321">
        <v>1021153.8462</v>
      </c>
      <c r="AR9" s="321">
        <v>500000</v>
      </c>
      <c r="AS9" s="321"/>
      <c r="AT9" s="321">
        <v>0</v>
      </c>
      <c r="AU9" s="321">
        <v>1106250</v>
      </c>
      <c r="AV9" s="321">
        <v>0</v>
      </c>
      <c r="AW9" s="321">
        <v>0</v>
      </c>
      <c r="AX9" s="321">
        <v>3</v>
      </c>
      <c r="AY9" s="321">
        <v>340384.61540000001</v>
      </c>
      <c r="AZ9" s="321"/>
      <c r="BA9" s="321"/>
      <c r="BB9" s="321">
        <v>20</v>
      </c>
      <c r="BC9" s="321">
        <v>567307.68999999994</v>
      </c>
      <c r="BD9" s="321">
        <v>0</v>
      </c>
      <c r="BE9" s="321">
        <v>42548</v>
      </c>
      <c r="BF9" s="321">
        <v>100000</v>
      </c>
      <c r="BG9" s="321"/>
      <c r="BH9" s="321">
        <v>776000</v>
      </c>
      <c r="BI9" s="321"/>
      <c r="BJ9" s="321"/>
      <c r="BK9" s="321"/>
      <c r="BL9" s="321">
        <v>0</v>
      </c>
      <c r="BM9" s="321"/>
      <c r="BN9" s="321">
        <v>0</v>
      </c>
      <c r="BO9" s="321">
        <v>0</v>
      </c>
      <c r="BP9" s="321">
        <v>420000</v>
      </c>
      <c r="BQ9" s="321">
        <v>87836.538499999995</v>
      </c>
      <c r="BR9" s="321"/>
      <c r="BS9" s="321">
        <v>0</v>
      </c>
      <c r="BT9" s="321">
        <v>1268500</v>
      </c>
      <c r="BU9" s="321">
        <v>619500</v>
      </c>
      <c r="BV9" s="321"/>
      <c r="BW9" s="321">
        <v>0</v>
      </c>
      <c r="BX9" s="321">
        <v>18</v>
      </c>
      <c r="BY9" s="321">
        <v>510576.92310000001</v>
      </c>
      <c r="BZ9" s="321"/>
      <c r="CA9" s="321"/>
      <c r="CB9" s="321">
        <v>92556999</v>
      </c>
      <c r="CC9" s="322">
        <v>13681162</v>
      </c>
      <c r="CD9" s="320"/>
      <c r="CE9" s="320" t="s">
        <v>1068</v>
      </c>
      <c r="CF9" s="323">
        <v>45344</v>
      </c>
      <c r="CG9" s="323"/>
      <c r="CH9" s="320" t="s">
        <v>415</v>
      </c>
      <c r="CI9" s="322">
        <v>118000</v>
      </c>
      <c r="CJ9" s="322">
        <v>76362000</v>
      </c>
      <c r="CK9" s="321" t="s">
        <v>2209</v>
      </c>
      <c r="CL9" s="324">
        <f t="shared" ref="CL9:CL72" si="16">SUM(BN9:BQ9)+CJ9</f>
        <v>76869836.538499996</v>
      </c>
      <c r="CM9" s="325">
        <f t="shared" ref="CM9:CM72" si="17">SUM(AB9:AU9,AW9,AY9,BA9,BC9,BD9:BH9,BJ9:BL9,BM9:BR9,BS9,BT9)+100%*CA9-CB9+CJ9+CI9</f>
        <v>-23.231000006198883</v>
      </c>
      <c r="CN9" s="325">
        <f t="shared" ref="CN9:CN72" si="18">SUM(AB9:AU9,AW9,AY9,BA9,BC9,BD9:BH9,BJ9,BL9)+BS9-BU9+CA9-CC9</f>
        <v>-22.769500000402331</v>
      </c>
      <c r="CO9" s="325">
        <f t="shared" ref="CO9:CO72" si="19">K9/M9*O9-AB9</f>
        <v>0.11349999997764826</v>
      </c>
      <c r="CP9" s="318"/>
      <c r="CQ9" s="326">
        <f t="shared" si="4"/>
        <v>-4.6154018491506577E-5</v>
      </c>
      <c r="CR9" s="326">
        <f t="shared" si="5"/>
        <v>0</v>
      </c>
      <c r="CS9" s="327">
        <f t="shared" si="6"/>
        <v>0</v>
      </c>
      <c r="CT9" s="327">
        <f t="shared" si="7"/>
        <v>0</v>
      </c>
      <c r="CU9" s="327">
        <f t="shared" si="8"/>
        <v>0</v>
      </c>
      <c r="CV9" s="327">
        <f t="shared" si="9"/>
        <v>0</v>
      </c>
      <c r="CW9" s="327">
        <f t="shared" si="10"/>
        <v>0</v>
      </c>
      <c r="CX9" s="327">
        <f t="shared" si="11"/>
        <v>0</v>
      </c>
      <c r="CY9" s="327">
        <f t="shared" si="12"/>
        <v>0</v>
      </c>
      <c r="CZ9" s="328">
        <f t="shared" si="13"/>
        <v>507836.53850000002</v>
      </c>
      <c r="DA9" s="328">
        <f t="shared" ref="DA9:DA47" si="20">(420000/208)*(O9+P9+Q9+R9+S9+T9+U9+V9+W9+X9+BI9)-CZ9</f>
        <v>-3.8461526855826378E-5</v>
      </c>
      <c r="DB9" s="201"/>
      <c r="DC9" s="327">
        <f>K9/M9*IFERROR(VLOOKUP($D9,Shift!$B:$AZ,45,0),0)-AT9</f>
        <v>0</v>
      </c>
      <c r="DD9" s="327">
        <f>K9/M9*IFERROR(VLOOKUP($D9,Shift!$B:$AV,47,0),0)*10*50%-ROUND(K9/M9*IFERROR(VLOOKUP($D9,Shift!$B:$AV,47,0),0)*8*30%,0)-AU9</f>
        <v>-0.15384615398943424</v>
      </c>
      <c r="DE9" s="329">
        <f>VLOOKUP($D9,'Off day working'!A:AM,38,0)-Z9</f>
        <v>0</v>
      </c>
      <c r="DF9" s="328"/>
      <c r="DG9" s="328"/>
      <c r="DH9" s="330">
        <f>K9/208*8*30%*VLOOKUP($D9,Shift!$B:$AZ,47,0)-AL9</f>
        <v>-4.615390207618475E-5</v>
      </c>
      <c r="DJ9" s="390"/>
      <c r="DK9" s="332">
        <f>VLOOKUP($D9,Meal!$A:$AK,35,0)-BG9</f>
        <v>0</v>
      </c>
      <c r="DL9" s="332">
        <f>VLOOKUP($D9,Meal!$A:$AK,36,0)-BH9</f>
        <v>0</v>
      </c>
      <c r="DM9" s="333">
        <f>VLOOKUP($D9,Shift!B:AW,39,0)-AV9</f>
        <v>0</v>
      </c>
      <c r="DN9" s="334">
        <f>K9/208*VLOOKUP(D9,Shift!$B:$AO,39,0)*8*10%-AW9</f>
        <v>0</v>
      </c>
      <c r="DO9" s="333">
        <f>VLOOKUP($D9,Shift!$B:$AO,40,0)-AX9</f>
        <v>0</v>
      </c>
      <c r="DP9" s="334">
        <f>K9/208*VLOOKUP(D9,Shift!$B:$AO,40,0)*8*50%-AY9</f>
        <v>-1.5384634025394917E-5</v>
      </c>
      <c r="DQ9" s="335">
        <f>VLOOKUP($D9,Shift!$B:$AZ,41,0)-AZ9</f>
        <v>0</v>
      </c>
      <c r="DR9" s="336">
        <f>K9/208*VLOOKUP($D9,Shift!$B:$AQ,41,0)*8*50%-BA9</f>
        <v>0</v>
      </c>
      <c r="DS9" s="337">
        <f>VLOOKUP($D9,Att!B:CU,98,0)-O9</f>
        <v>0</v>
      </c>
      <c r="DT9" s="338">
        <f>IFERROR(VLOOKUP($D9,OT!$A:$BR,OT!BC$1,0),0)-P9</f>
        <v>0</v>
      </c>
      <c r="DU9" s="338">
        <f>IFERROR(VLOOKUP($D9,OT!$A:$BR,OT!BD$1,0),0)-Q9</f>
        <v>0</v>
      </c>
      <c r="DV9" s="338">
        <f>IFERROR(VLOOKUP($D9,OT!$A:$BR,OT!BE$1,0),0)-R9</f>
        <v>0</v>
      </c>
      <c r="DW9" s="338">
        <f>IFERROR(VLOOKUP($D9,OT!$A:$BR,OT!BF$1,0),0)-S9</f>
        <v>0</v>
      </c>
      <c r="DX9" s="338">
        <f>IFERROR(VLOOKUP($D9,OT!$A:$BR,OT!BG$1,0),0)-T9</f>
        <v>0</v>
      </c>
      <c r="DY9" s="338">
        <f>IFERROR(VLOOKUP($D9,OT!$A:$BR,OT!BH$1,0),0)-U9</f>
        <v>0</v>
      </c>
      <c r="DZ9" s="338">
        <f>IFERROR(VLOOKUP($D9,OT!$A:$BR,OT!BI$1,0),0)-V9</f>
        <v>0</v>
      </c>
      <c r="EA9" s="338">
        <f>IFERROR(VLOOKUP($D9,OT!$A:$BR,OT!BJ$1,0),0)-W9</f>
        <v>0</v>
      </c>
      <c r="EB9" s="338">
        <f>IFERROR(VLOOKUP($D9,OT!$A:$BR,OT!BK$1,0),0)-X9</f>
        <v>0</v>
      </c>
      <c r="EC9" s="339">
        <f>VLOOKUP(D9,'Off day working'!A:AL,38,0)*30000-BD9</f>
        <v>0</v>
      </c>
      <c r="ED9" s="340"/>
      <c r="EE9" s="340"/>
      <c r="EF9" s="338">
        <f t="shared" si="14"/>
        <v>7.6923076921957545E-2</v>
      </c>
      <c r="EG9" s="350">
        <f>4960000*1.07/208*VLOOKUP(D9,Att!B:BZ,77,0)-BJ9</f>
        <v>0</v>
      </c>
      <c r="EI9" s="345">
        <f>IF(AND(CH9="X",EJ9&gt;=0.5),150000/VLOOKUP(D9,Att!B:AT,45,0)*VLOOKUP(D9,Att!B:AP,41,0),IF(AND(CH9="X",EJ9&lt;0.5),0,150000))-AN9</f>
        <v>0</v>
      </c>
      <c r="EJ9" s="346">
        <f>VLOOKUP(D9,Att!B:AP,41,0)/VLOOKUP(D9,Att!B:AT,45,0)</f>
        <v>1.0458696406061641</v>
      </c>
    </row>
    <row r="10" spans="1:141" s="331" customFormat="1" ht="14.5" hidden="1" customHeight="1" x14ac:dyDescent="0.35">
      <c r="A10" s="300" t="s">
        <v>325</v>
      </c>
      <c r="B10" s="300">
        <f t="shared" si="15"/>
        <v>3</v>
      </c>
      <c r="C10" s="320" t="s">
        <v>56</v>
      </c>
      <c r="D10" s="320" t="s">
        <v>536</v>
      </c>
      <c r="E10" s="320" t="s">
        <v>537</v>
      </c>
      <c r="F10" s="367" t="s">
        <v>548</v>
      </c>
      <c r="G10" s="320" t="s">
        <v>360</v>
      </c>
      <c r="H10" s="320" t="s">
        <v>1042</v>
      </c>
      <c r="I10" s="320" t="s">
        <v>57</v>
      </c>
      <c r="J10" s="320" t="s">
        <v>58</v>
      </c>
      <c r="K10" s="321">
        <v>5900000</v>
      </c>
      <c r="L10" s="321"/>
      <c r="M10" s="321">
        <v>208</v>
      </c>
      <c r="N10" s="321"/>
      <c r="O10" s="321">
        <v>200</v>
      </c>
      <c r="P10" s="321">
        <v>48</v>
      </c>
      <c r="Q10" s="321">
        <v>0</v>
      </c>
      <c r="R10" s="321">
        <v>16</v>
      </c>
      <c r="S10" s="321">
        <v>0</v>
      </c>
      <c r="T10" s="321">
        <v>0</v>
      </c>
      <c r="U10" s="321">
        <v>8</v>
      </c>
      <c r="V10" s="321">
        <v>0</v>
      </c>
      <c r="W10" s="321">
        <v>0</v>
      </c>
      <c r="X10" s="321">
        <v>0</v>
      </c>
      <c r="Y10" s="321">
        <v>11</v>
      </c>
      <c r="Z10" s="321">
        <v>2</v>
      </c>
      <c r="AA10" s="321"/>
      <c r="AB10" s="321">
        <v>5673076.6962000001</v>
      </c>
      <c r="AC10" s="321">
        <v>2042307.6923</v>
      </c>
      <c r="AD10" s="321">
        <v>0</v>
      </c>
      <c r="AE10" s="321">
        <v>907692.3077</v>
      </c>
      <c r="AF10" s="321">
        <v>0</v>
      </c>
      <c r="AG10" s="321">
        <v>0</v>
      </c>
      <c r="AH10" s="321">
        <v>658076.92310000001</v>
      </c>
      <c r="AI10" s="321">
        <v>0</v>
      </c>
      <c r="AJ10" s="321">
        <v>0</v>
      </c>
      <c r="AK10" s="321">
        <v>0</v>
      </c>
      <c r="AL10" s="321">
        <v>612692.3077</v>
      </c>
      <c r="AM10" s="321">
        <v>300000</v>
      </c>
      <c r="AN10" s="321">
        <v>150000</v>
      </c>
      <c r="AO10" s="321">
        <v>730000</v>
      </c>
      <c r="AP10" s="321">
        <v>0</v>
      </c>
      <c r="AQ10" s="321">
        <v>765865.38459999999</v>
      </c>
      <c r="AR10" s="321">
        <v>500000</v>
      </c>
      <c r="AS10" s="321"/>
      <c r="AT10" s="321">
        <v>0</v>
      </c>
      <c r="AU10" s="321">
        <v>663750</v>
      </c>
      <c r="AV10" s="321">
        <v>0</v>
      </c>
      <c r="AW10" s="321">
        <v>0</v>
      </c>
      <c r="AX10" s="321">
        <v>2</v>
      </c>
      <c r="AY10" s="321">
        <v>226923.07689999999</v>
      </c>
      <c r="AZ10" s="321"/>
      <c r="BA10" s="321"/>
      <c r="BB10" s="321">
        <v>24</v>
      </c>
      <c r="BC10" s="321">
        <v>680769.23</v>
      </c>
      <c r="BD10" s="321">
        <v>60000</v>
      </c>
      <c r="BE10" s="321">
        <v>42548</v>
      </c>
      <c r="BF10" s="321">
        <v>200000</v>
      </c>
      <c r="BG10" s="321"/>
      <c r="BH10" s="321">
        <v>704000</v>
      </c>
      <c r="BI10" s="321"/>
      <c r="BJ10" s="321"/>
      <c r="BK10" s="321"/>
      <c r="BL10" s="321">
        <v>0</v>
      </c>
      <c r="BM10" s="321"/>
      <c r="BN10" s="321">
        <v>0</v>
      </c>
      <c r="BO10" s="321">
        <v>0</v>
      </c>
      <c r="BP10" s="321">
        <v>403846.15379999997</v>
      </c>
      <c r="BQ10" s="321">
        <v>145384.61540000001</v>
      </c>
      <c r="BR10" s="321"/>
      <c r="BS10" s="321">
        <v>0</v>
      </c>
      <c r="BT10" s="321">
        <v>1268500</v>
      </c>
      <c r="BU10" s="321">
        <v>619500</v>
      </c>
      <c r="BV10" s="321"/>
      <c r="BW10" s="321">
        <v>0</v>
      </c>
      <c r="BX10" s="321"/>
      <c r="BY10" s="321">
        <v>0</v>
      </c>
      <c r="BZ10" s="321"/>
      <c r="CA10" s="321"/>
      <c r="CB10" s="321">
        <v>16853458</v>
      </c>
      <c r="CC10" s="322">
        <v>14298228</v>
      </c>
      <c r="CD10" s="320"/>
      <c r="CE10" s="320" t="s">
        <v>1068</v>
      </c>
      <c r="CF10" s="323">
        <v>45344</v>
      </c>
      <c r="CG10" s="323"/>
      <c r="CH10" s="320" t="s">
        <v>415</v>
      </c>
      <c r="CI10" s="322">
        <v>118000</v>
      </c>
      <c r="CJ10" s="322">
        <v>0</v>
      </c>
      <c r="CK10" s="321"/>
      <c r="CL10" s="324">
        <f t="shared" si="16"/>
        <v>549230.76919999998</v>
      </c>
      <c r="CM10" s="325">
        <f t="shared" si="17"/>
        <v>-25.612299999222159</v>
      </c>
      <c r="CN10" s="325">
        <f t="shared" si="18"/>
        <v>-26.381499998271465</v>
      </c>
      <c r="CO10" s="325">
        <f t="shared" si="19"/>
        <v>0.22687692288309336</v>
      </c>
      <c r="CP10" s="318"/>
      <c r="CQ10" s="326">
        <f t="shared" si="4"/>
        <v>7.6922588050365448E-6</v>
      </c>
      <c r="CR10" s="326">
        <f t="shared" si="5"/>
        <v>0</v>
      </c>
      <c r="CS10" s="327">
        <f t="shared" si="6"/>
        <v>-7.6922588050365448E-6</v>
      </c>
      <c r="CT10" s="327">
        <f t="shared" si="7"/>
        <v>0</v>
      </c>
      <c r="CU10" s="327">
        <f t="shared" si="8"/>
        <v>0</v>
      </c>
      <c r="CV10" s="327">
        <f t="shared" si="9"/>
        <v>-2.3076892830431461E-5</v>
      </c>
      <c r="CW10" s="327">
        <f t="shared" si="10"/>
        <v>0</v>
      </c>
      <c r="CX10" s="327">
        <f t="shared" si="11"/>
        <v>0</v>
      </c>
      <c r="CY10" s="327">
        <f t="shared" si="12"/>
        <v>0</v>
      </c>
      <c r="CZ10" s="328">
        <f t="shared" si="13"/>
        <v>549230.76919999998</v>
      </c>
      <c r="DA10" s="328">
        <f t="shared" si="20"/>
        <v>3.0769268050789833E-5</v>
      </c>
      <c r="DB10" s="201"/>
      <c r="DC10" s="327">
        <f>K10/M10*IFERROR(VLOOKUP($D10,Shift!$B:$AZ,45,0),0)-AT10</f>
        <v>0</v>
      </c>
      <c r="DD10" s="327">
        <f>K10/M10*IFERROR(VLOOKUP($D10,Shift!$B:$AV,47,0),0)*10*50%-ROUND(K10/M10*IFERROR(VLOOKUP($D10,Shift!$B:$AV,47,0),0)*8*30%,0)-AU10</f>
        <v>0.30769230774603784</v>
      </c>
      <c r="DE10" s="329">
        <f>VLOOKUP($D10,'Off day working'!A:AM,38,0)-Z10</f>
        <v>0</v>
      </c>
      <c r="DF10" s="328"/>
      <c r="DG10" s="328"/>
      <c r="DH10" s="330">
        <f>K10/208*8*30%*VLOOKUP($D10,Shift!$B:$AZ,47,0)-AL10</f>
        <v>-7.6922588050365448E-6</v>
      </c>
      <c r="DJ10" s="390"/>
      <c r="DK10" s="332">
        <f>VLOOKUP($D10,Meal!$A:$AK,35,0)-BG10</f>
        <v>0</v>
      </c>
      <c r="DL10" s="332">
        <f>VLOOKUP($D10,Meal!$A:$AK,36,0)-BH10</f>
        <v>0</v>
      </c>
      <c r="DM10" s="333">
        <f>VLOOKUP($D10,Shift!B:AW,39,0)-AV10</f>
        <v>0</v>
      </c>
      <c r="DN10" s="334">
        <f>K10/208*VLOOKUP(D10,Shift!$B:$AO,39,0)*8*10%-AW10</f>
        <v>0</v>
      </c>
      <c r="DO10" s="333">
        <f>VLOOKUP($D10,Shift!$B:$AO,40,0)-AX10</f>
        <v>0</v>
      </c>
      <c r="DP10" s="334">
        <f>K10/208*VLOOKUP(D10,Shift!$B:$AO,40,0)*8*50%-AY10</f>
        <v>2.3076951038092375E-5</v>
      </c>
      <c r="DQ10" s="335">
        <f>VLOOKUP($D10,Shift!$B:$AZ,41,0)-AZ10</f>
        <v>0</v>
      </c>
      <c r="DR10" s="336">
        <f>K10/208*VLOOKUP($D10,Shift!$B:$AQ,41,0)*8*50%-BA10</f>
        <v>0</v>
      </c>
      <c r="DS10" s="337">
        <f>VLOOKUP($D10,Att!B:CU,98,0)-O10</f>
        <v>0</v>
      </c>
      <c r="DT10" s="338">
        <f>IFERROR(VLOOKUP($D10,OT!$A:$BR,OT!BC$1,0),0)-P10</f>
        <v>0</v>
      </c>
      <c r="DU10" s="338">
        <f>IFERROR(VLOOKUP($D10,OT!$A:$BR,OT!BD$1,0),0)-Q10</f>
        <v>0</v>
      </c>
      <c r="DV10" s="338">
        <f>IFERROR(VLOOKUP($D10,OT!$A:$BR,OT!BE$1,0),0)-R10</f>
        <v>0</v>
      </c>
      <c r="DW10" s="338">
        <f>IFERROR(VLOOKUP($D10,OT!$A:$BR,OT!BF$1,0),0)-S10</f>
        <v>0</v>
      </c>
      <c r="DX10" s="338">
        <f>IFERROR(VLOOKUP($D10,OT!$A:$BR,OT!BG$1,0),0)-T10</f>
        <v>0</v>
      </c>
      <c r="DY10" s="338">
        <f>IFERROR(VLOOKUP($D10,OT!$A:$BR,OT!BH$1,0),0)-U10</f>
        <v>0</v>
      </c>
      <c r="DZ10" s="338">
        <f>IFERROR(VLOOKUP($D10,OT!$A:$BR,OT!BI$1,0),0)-V10</f>
        <v>0</v>
      </c>
      <c r="EA10" s="338">
        <f>IFERROR(VLOOKUP($D10,OT!$A:$BR,OT!BJ$1,0),0)-W10</f>
        <v>0</v>
      </c>
      <c r="EB10" s="338">
        <f>IFERROR(VLOOKUP($D10,OT!$A:$BR,OT!BK$1,0),0)-X10</f>
        <v>0</v>
      </c>
      <c r="EC10" s="339">
        <f>VLOOKUP(D10,'Off day working'!A:AL,38,0)*30000-BD10</f>
        <v>0</v>
      </c>
      <c r="ED10" s="340"/>
      <c r="EE10" s="340"/>
      <c r="EF10" s="338">
        <f t="shared" si="14"/>
        <v>7.6923076921957545E-2</v>
      </c>
      <c r="EG10" s="350">
        <f>4960000*1.07/208*VLOOKUP(D10,Att!B:BZ,77,0)-BJ10</f>
        <v>0</v>
      </c>
      <c r="EI10" s="345">
        <f>IF(AND(CH10="X",EJ10&gt;=0.5),150000/VLOOKUP(D10,Att!B:AT,45,0)*VLOOKUP(D10,Att!B:AP,41,0),IF(AND(CH10="X",EJ10&lt;0.5),0,150000))-AN10</f>
        <v>0</v>
      </c>
      <c r="EJ10" s="346">
        <f>VLOOKUP(D10,Att!B:AP,41,0)/VLOOKUP(D10,Att!B:AT,45,0)</f>
        <v>1.1009154111643833</v>
      </c>
    </row>
    <row r="11" spans="1:141" s="331" customFormat="1" ht="14.5" customHeight="1" x14ac:dyDescent="0.35">
      <c r="A11" s="300" t="s">
        <v>325</v>
      </c>
      <c r="B11" s="300">
        <f t="shared" si="15"/>
        <v>4</v>
      </c>
      <c r="C11" s="320" t="s">
        <v>801</v>
      </c>
      <c r="D11" s="320" t="s">
        <v>541</v>
      </c>
      <c r="E11" s="320" t="s">
        <v>543</v>
      </c>
      <c r="F11" s="367" t="s">
        <v>542</v>
      </c>
      <c r="G11" s="320" t="s">
        <v>360</v>
      </c>
      <c r="H11" s="320" t="s">
        <v>1039</v>
      </c>
      <c r="I11" s="320" t="s">
        <v>1778</v>
      </c>
      <c r="J11" s="320" t="s">
        <v>58</v>
      </c>
      <c r="K11" s="321">
        <v>5900000</v>
      </c>
      <c r="L11" s="321"/>
      <c r="M11" s="321">
        <v>208</v>
      </c>
      <c r="N11" s="321"/>
      <c r="O11" s="321">
        <v>200</v>
      </c>
      <c r="P11" s="321">
        <v>36</v>
      </c>
      <c r="Q11" s="321">
        <v>0</v>
      </c>
      <c r="R11" s="321">
        <v>0</v>
      </c>
      <c r="S11" s="321">
        <v>0</v>
      </c>
      <c r="T11" s="321">
        <v>0</v>
      </c>
      <c r="U11" s="321">
        <v>0</v>
      </c>
      <c r="V11" s="321">
        <v>0</v>
      </c>
      <c r="W11" s="321">
        <v>0</v>
      </c>
      <c r="X11" s="321">
        <v>0</v>
      </c>
      <c r="Y11" s="321">
        <v>0</v>
      </c>
      <c r="Z11" s="321"/>
      <c r="AA11" s="321"/>
      <c r="AB11" s="321">
        <v>5673076.6962000001</v>
      </c>
      <c r="AC11" s="321">
        <v>1531730.7692</v>
      </c>
      <c r="AD11" s="321">
        <v>0</v>
      </c>
      <c r="AE11" s="321">
        <v>0</v>
      </c>
      <c r="AF11" s="321">
        <v>0</v>
      </c>
      <c r="AG11" s="321">
        <v>0</v>
      </c>
      <c r="AH11" s="321">
        <v>0</v>
      </c>
      <c r="AI11" s="321">
        <v>0</v>
      </c>
      <c r="AJ11" s="321">
        <v>0</v>
      </c>
      <c r="AK11" s="321">
        <v>0</v>
      </c>
      <c r="AL11" s="321">
        <v>0</v>
      </c>
      <c r="AM11" s="321">
        <v>300000</v>
      </c>
      <c r="AN11" s="321">
        <v>150000</v>
      </c>
      <c r="AO11" s="321">
        <v>555000</v>
      </c>
      <c r="AP11" s="321">
        <v>0</v>
      </c>
      <c r="AQ11" s="321">
        <v>1021153.8462</v>
      </c>
      <c r="AR11" s="321">
        <v>500000</v>
      </c>
      <c r="AS11" s="321"/>
      <c r="AT11" s="321">
        <v>0</v>
      </c>
      <c r="AU11" s="321">
        <v>0</v>
      </c>
      <c r="AV11" s="321">
        <v>0</v>
      </c>
      <c r="AW11" s="321">
        <v>0</v>
      </c>
      <c r="AX11" s="321">
        <v>0</v>
      </c>
      <c r="AY11" s="321">
        <v>0</v>
      </c>
      <c r="AZ11" s="321"/>
      <c r="BA11" s="321"/>
      <c r="BB11" s="321">
        <v>18</v>
      </c>
      <c r="BC11" s="321">
        <v>510576.92</v>
      </c>
      <c r="BD11" s="321">
        <v>0</v>
      </c>
      <c r="BE11" s="321">
        <v>42548</v>
      </c>
      <c r="BF11" s="321">
        <v>100000</v>
      </c>
      <c r="BG11" s="321">
        <v>95000</v>
      </c>
      <c r="BH11" s="321">
        <v>300000</v>
      </c>
      <c r="BI11" s="321"/>
      <c r="BJ11" s="321"/>
      <c r="BK11" s="321"/>
      <c r="BL11" s="321">
        <v>0</v>
      </c>
      <c r="BM11" s="321"/>
      <c r="BN11" s="321">
        <v>0</v>
      </c>
      <c r="BO11" s="321">
        <v>0</v>
      </c>
      <c r="BP11" s="321">
        <v>403846.15379999997</v>
      </c>
      <c r="BQ11" s="321">
        <v>72692.307700000005</v>
      </c>
      <c r="BR11" s="321"/>
      <c r="BS11" s="321">
        <v>0</v>
      </c>
      <c r="BT11" s="321">
        <v>1268500</v>
      </c>
      <c r="BU11" s="321">
        <v>619500</v>
      </c>
      <c r="BV11" s="321"/>
      <c r="BW11" s="321">
        <v>0</v>
      </c>
      <c r="BX11" s="321">
        <v>10</v>
      </c>
      <c r="BY11" s="321">
        <v>283653.84620000003</v>
      </c>
      <c r="BZ11" s="321"/>
      <c r="CA11" s="321"/>
      <c r="CB11" s="321">
        <v>12524143</v>
      </c>
      <c r="CC11" s="322">
        <v>10159604</v>
      </c>
      <c r="CD11" s="320"/>
      <c r="CE11" s="320" t="s">
        <v>1067</v>
      </c>
      <c r="CF11" s="323">
        <v>45350</v>
      </c>
      <c r="CG11" s="323"/>
      <c r="CH11" s="320" t="s">
        <v>415</v>
      </c>
      <c r="CI11" s="322">
        <v>0</v>
      </c>
      <c r="CJ11" s="322">
        <v>0</v>
      </c>
      <c r="CK11" s="321"/>
      <c r="CL11" s="324">
        <f t="shared" si="16"/>
        <v>476538.46149999998</v>
      </c>
      <c r="CM11" s="325">
        <f t="shared" si="17"/>
        <v>-18.306900000199676</v>
      </c>
      <c r="CN11" s="325">
        <f t="shared" si="18"/>
        <v>-17.768400000408292</v>
      </c>
      <c r="CO11" s="325">
        <f t="shared" si="19"/>
        <v>0.22687692288309336</v>
      </c>
      <c r="CP11" s="318"/>
      <c r="CQ11" s="326">
        <f t="shared" si="4"/>
        <v>3.0769500881433487E-5</v>
      </c>
      <c r="CR11" s="326">
        <f t="shared" si="5"/>
        <v>0</v>
      </c>
      <c r="CS11" s="327">
        <f t="shared" si="6"/>
        <v>0</v>
      </c>
      <c r="CT11" s="327">
        <f t="shared" si="7"/>
        <v>0</v>
      </c>
      <c r="CU11" s="327">
        <f t="shared" si="8"/>
        <v>0</v>
      </c>
      <c r="CV11" s="327">
        <f t="shared" si="9"/>
        <v>0</v>
      </c>
      <c r="CW11" s="327">
        <f t="shared" si="10"/>
        <v>0</v>
      </c>
      <c r="CX11" s="327">
        <f t="shared" si="11"/>
        <v>0</v>
      </c>
      <c r="CY11" s="327">
        <f t="shared" si="12"/>
        <v>0</v>
      </c>
      <c r="CZ11" s="328">
        <f t="shared" si="13"/>
        <v>476538.46149999998</v>
      </c>
      <c r="DA11" s="328">
        <f t="shared" si="20"/>
        <v>3.8461585063487291E-5</v>
      </c>
      <c r="DB11" s="201"/>
      <c r="DC11" s="327">
        <f>K11/M11*IFERROR(VLOOKUP($D11,Shift!$B:$AZ,45,0),0)-AT11</f>
        <v>0</v>
      </c>
      <c r="DD11" s="327">
        <f>K11/M11*IFERROR(VLOOKUP($D11,Shift!$B:$AV,47,0),0)*10*50%-ROUND(K11/M11*IFERROR(VLOOKUP($D11,Shift!$B:$AV,47,0),0)*8*30%,0)-AU11</f>
        <v>0</v>
      </c>
      <c r="DE11" s="329">
        <f>VLOOKUP($D11,'Off day working'!A:AM,38,0)-Z11</f>
        <v>0</v>
      </c>
      <c r="DF11" s="328"/>
      <c r="DG11" s="328"/>
      <c r="DH11" s="330">
        <f>K11/208*8*30%*VLOOKUP($D11,Shift!$B:$AZ,47,0)-AL11</f>
        <v>0</v>
      </c>
      <c r="DJ11" s="390"/>
      <c r="DK11" s="332">
        <f>VLOOKUP($D11,Meal!$A:$AK,35,0)-BG11</f>
        <v>0</v>
      </c>
      <c r="DL11" s="332">
        <f>VLOOKUP($D11,Meal!$A:$AK,36,0)-BH11</f>
        <v>0</v>
      </c>
      <c r="DM11" s="333">
        <f>VLOOKUP($D11,Shift!B:AW,39,0)-AV11</f>
        <v>0</v>
      </c>
      <c r="DN11" s="334">
        <f>K11/208*VLOOKUP(D11,Shift!$B:$AO,39,0)*8*10%-AW11</f>
        <v>0</v>
      </c>
      <c r="DO11" s="333">
        <f>VLOOKUP($D11,Shift!$B:$AO,40,0)-AX11</f>
        <v>0</v>
      </c>
      <c r="DP11" s="334">
        <f>K11/208*VLOOKUP(D11,Shift!$B:$AO,40,0)*8*50%-AY11</f>
        <v>0</v>
      </c>
      <c r="DQ11" s="335">
        <f>VLOOKUP($D11,Shift!$B:$AZ,41,0)-AZ11</f>
        <v>0</v>
      </c>
      <c r="DR11" s="336">
        <f>K11/208*VLOOKUP($D11,Shift!$B:$AQ,41,0)*8*50%-BA11</f>
        <v>0</v>
      </c>
      <c r="DS11" s="337">
        <f>VLOOKUP($D11,Att!B:CU,98,0)-O11</f>
        <v>0</v>
      </c>
      <c r="DT11" s="338">
        <f>IFERROR(VLOOKUP($D11,OT!$A:$BR,OT!BC$1,0),0)-P11</f>
        <v>0</v>
      </c>
      <c r="DU11" s="338">
        <f>IFERROR(VLOOKUP($D11,OT!$A:$BR,OT!BD$1,0),0)-Q11</f>
        <v>0</v>
      </c>
      <c r="DV11" s="338">
        <f>IFERROR(VLOOKUP($D11,OT!$A:$BR,OT!BE$1,0),0)-R11</f>
        <v>0</v>
      </c>
      <c r="DW11" s="338">
        <f>IFERROR(VLOOKUP($D11,OT!$A:$BR,OT!BF$1,0),0)-S11</f>
        <v>0</v>
      </c>
      <c r="DX11" s="338">
        <f>IFERROR(VLOOKUP($D11,OT!$A:$BR,OT!BG$1,0),0)-T11</f>
        <v>0</v>
      </c>
      <c r="DY11" s="338">
        <f>IFERROR(VLOOKUP($D11,OT!$A:$BR,OT!BH$1,0),0)-U11</f>
        <v>0</v>
      </c>
      <c r="DZ11" s="338">
        <f>IFERROR(VLOOKUP($D11,OT!$A:$BR,OT!BI$1,0),0)-V11</f>
        <v>0</v>
      </c>
      <c r="EA11" s="338">
        <f>IFERROR(VLOOKUP($D11,OT!$A:$BR,OT!BJ$1,0),0)-W11</f>
        <v>0</v>
      </c>
      <c r="EB11" s="338">
        <f>IFERROR(VLOOKUP($D11,OT!$A:$BR,OT!BK$1,0),0)-X11</f>
        <v>0</v>
      </c>
      <c r="EC11" s="339">
        <f>VLOOKUP(D11,'Off day working'!A:AL,38,0)*30000-BD11</f>
        <v>0</v>
      </c>
      <c r="ED11" s="340"/>
      <c r="EE11" s="340"/>
      <c r="EF11" s="338">
        <f t="shared" si="14"/>
        <v>7.6923076921957545E-2</v>
      </c>
      <c r="EG11" s="350">
        <f>4960000*1.07/208*VLOOKUP(D11,Att!B:BZ,77,0)-BJ11</f>
        <v>0</v>
      </c>
      <c r="EI11" s="345">
        <f>IF(AND(CH11="X",EJ11&gt;=0.5),150000/VLOOKUP(D11,Att!B:AT,45,0)*VLOOKUP(D11,Att!B:AP,41,0),IF(AND(CH11="X",EJ11&lt;0.5),0,150000))-AN11</f>
        <v>0</v>
      </c>
      <c r="EJ11" s="346">
        <f>VLOOKUP(D11,Att!B:AP,41,0)/VLOOKUP(D11,Att!B:AT,45,0)</f>
        <v>1.0526315789473684</v>
      </c>
    </row>
    <row r="12" spans="1:141" s="331" customFormat="1" ht="14.5" customHeight="1" x14ac:dyDescent="0.35">
      <c r="A12" s="300" t="s">
        <v>325</v>
      </c>
      <c r="B12" s="300">
        <f t="shared" si="15"/>
        <v>5</v>
      </c>
      <c r="C12" s="320" t="s">
        <v>801</v>
      </c>
      <c r="D12" s="320" t="s">
        <v>544</v>
      </c>
      <c r="E12" s="320" t="s">
        <v>546</v>
      </c>
      <c r="F12" s="367" t="s">
        <v>545</v>
      </c>
      <c r="G12" s="320" t="s">
        <v>360</v>
      </c>
      <c r="H12" s="320" t="s">
        <v>1039</v>
      </c>
      <c r="I12" s="320" t="s">
        <v>1778</v>
      </c>
      <c r="J12" s="320" t="s">
        <v>58</v>
      </c>
      <c r="K12" s="321">
        <v>5900000</v>
      </c>
      <c r="L12" s="321"/>
      <c r="M12" s="321">
        <v>208</v>
      </c>
      <c r="N12" s="321"/>
      <c r="O12" s="321">
        <v>208</v>
      </c>
      <c r="P12" s="321">
        <v>34</v>
      </c>
      <c r="Q12" s="321">
        <v>0</v>
      </c>
      <c r="R12" s="321">
        <v>0</v>
      </c>
      <c r="S12" s="321">
        <v>0</v>
      </c>
      <c r="T12" s="321">
        <v>0</v>
      </c>
      <c r="U12" s="321">
        <v>0</v>
      </c>
      <c r="V12" s="321">
        <v>0</v>
      </c>
      <c r="W12" s="321">
        <v>0</v>
      </c>
      <c r="X12" s="321">
        <v>0</v>
      </c>
      <c r="Y12" s="321">
        <v>0</v>
      </c>
      <c r="Z12" s="321"/>
      <c r="AA12" s="321"/>
      <c r="AB12" s="321">
        <v>5899999.8865</v>
      </c>
      <c r="AC12" s="321">
        <v>1446634.6154</v>
      </c>
      <c r="AD12" s="321">
        <v>0</v>
      </c>
      <c r="AE12" s="321">
        <v>0</v>
      </c>
      <c r="AF12" s="321">
        <v>0</v>
      </c>
      <c r="AG12" s="321">
        <v>0</v>
      </c>
      <c r="AH12" s="321">
        <v>0</v>
      </c>
      <c r="AI12" s="321">
        <v>0</v>
      </c>
      <c r="AJ12" s="321">
        <v>0</v>
      </c>
      <c r="AK12" s="321">
        <v>0</v>
      </c>
      <c r="AL12" s="321">
        <v>0</v>
      </c>
      <c r="AM12" s="321">
        <v>300000</v>
      </c>
      <c r="AN12" s="321">
        <v>150000</v>
      </c>
      <c r="AO12" s="321">
        <v>525000</v>
      </c>
      <c r="AP12" s="321">
        <v>0</v>
      </c>
      <c r="AQ12" s="321">
        <v>1021153.8462</v>
      </c>
      <c r="AR12" s="321">
        <v>500000</v>
      </c>
      <c r="AS12" s="321"/>
      <c r="AT12" s="321">
        <v>0</v>
      </c>
      <c r="AU12" s="321">
        <v>0</v>
      </c>
      <c r="AV12" s="321">
        <v>0</v>
      </c>
      <c r="AW12" s="321">
        <v>0</v>
      </c>
      <c r="AX12" s="321">
        <v>0</v>
      </c>
      <c r="AY12" s="321">
        <v>0</v>
      </c>
      <c r="AZ12" s="321"/>
      <c r="BA12" s="321"/>
      <c r="BB12" s="321">
        <v>17</v>
      </c>
      <c r="BC12" s="321">
        <v>482211.54</v>
      </c>
      <c r="BD12" s="321">
        <v>0</v>
      </c>
      <c r="BE12" s="321">
        <v>42548</v>
      </c>
      <c r="BF12" s="321">
        <v>100000</v>
      </c>
      <c r="BG12" s="321">
        <v>95000</v>
      </c>
      <c r="BH12" s="321">
        <v>300000</v>
      </c>
      <c r="BI12" s="321"/>
      <c r="BJ12" s="321"/>
      <c r="BK12" s="321"/>
      <c r="BL12" s="321">
        <v>0</v>
      </c>
      <c r="BM12" s="321"/>
      <c r="BN12" s="321">
        <v>0</v>
      </c>
      <c r="BO12" s="321">
        <v>0</v>
      </c>
      <c r="BP12" s="321">
        <v>420000</v>
      </c>
      <c r="BQ12" s="321">
        <v>68653.8462</v>
      </c>
      <c r="BR12" s="321"/>
      <c r="BS12" s="321">
        <v>0</v>
      </c>
      <c r="BT12" s="321">
        <v>1268500</v>
      </c>
      <c r="BU12" s="321">
        <v>619500</v>
      </c>
      <c r="BV12" s="321"/>
      <c r="BW12" s="321">
        <v>0</v>
      </c>
      <c r="BX12" s="321">
        <v>18</v>
      </c>
      <c r="BY12" s="321">
        <v>510576.92310000001</v>
      </c>
      <c r="BZ12" s="321"/>
      <c r="CA12" s="321"/>
      <c r="CB12" s="321">
        <v>12619719</v>
      </c>
      <c r="CC12" s="322">
        <v>10243065</v>
      </c>
      <c r="CD12" s="320"/>
      <c r="CE12" s="320" t="s">
        <v>1067</v>
      </c>
      <c r="CF12" s="323">
        <v>45350</v>
      </c>
      <c r="CG12" s="323"/>
      <c r="CH12" s="320" t="s">
        <v>415</v>
      </c>
      <c r="CI12" s="322">
        <v>0</v>
      </c>
      <c r="CJ12" s="322">
        <v>0</v>
      </c>
      <c r="CK12" s="321"/>
      <c r="CL12" s="324">
        <f t="shared" si="16"/>
        <v>488653.84620000003</v>
      </c>
      <c r="CM12" s="325">
        <f t="shared" si="17"/>
        <v>-17.265699999406934</v>
      </c>
      <c r="CN12" s="325">
        <f t="shared" si="18"/>
        <v>-17.111899999901652</v>
      </c>
      <c r="CO12" s="325">
        <f t="shared" si="19"/>
        <v>0.11349999997764826</v>
      </c>
      <c r="CP12" s="318"/>
      <c r="CQ12" s="326">
        <f t="shared" si="4"/>
        <v>-1.538451761007309E-5</v>
      </c>
      <c r="CR12" s="326">
        <f t="shared" si="5"/>
        <v>0</v>
      </c>
      <c r="CS12" s="327">
        <f t="shared" si="6"/>
        <v>0</v>
      </c>
      <c r="CT12" s="327">
        <f t="shared" si="7"/>
        <v>0</v>
      </c>
      <c r="CU12" s="327">
        <f t="shared" si="8"/>
        <v>0</v>
      </c>
      <c r="CV12" s="327">
        <f t="shared" si="9"/>
        <v>0</v>
      </c>
      <c r="CW12" s="327">
        <f t="shared" si="10"/>
        <v>0</v>
      </c>
      <c r="CX12" s="327">
        <f t="shared" si="11"/>
        <v>0</v>
      </c>
      <c r="CY12" s="327">
        <f t="shared" si="12"/>
        <v>0</v>
      </c>
      <c r="CZ12" s="328">
        <f t="shared" si="13"/>
        <v>488653.84620000003</v>
      </c>
      <c r="DA12" s="328">
        <f t="shared" si="20"/>
        <v>-4.6153843868523836E-5</v>
      </c>
      <c r="DB12" s="201"/>
      <c r="DC12" s="327">
        <f>K12/M12*IFERROR(VLOOKUP($D12,Shift!$B:$AZ,45,0),0)-AT12</f>
        <v>0</v>
      </c>
      <c r="DD12" s="327">
        <f>K12/M12*IFERROR(VLOOKUP($D12,Shift!$B:$AV,47,0),0)*10*50%-ROUND(K12/M12*IFERROR(VLOOKUP($D12,Shift!$B:$AV,47,0),0)*8*30%,0)-AU12</f>
        <v>0</v>
      </c>
      <c r="DE12" s="329">
        <f>VLOOKUP($D12,'Off day working'!A:AM,38,0)-Z12</f>
        <v>0</v>
      </c>
      <c r="DF12" s="328"/>
      <c r="DG12" s="328"/>
      <c r="DH12" s="330">
        <f>K12/208*8*30%*VLOOKUP($D12,Shift!$B:$AZ,47,0)-AL12</f>
        <v>0</v>
      </c>
      <c r="DJ12" s="390"/>
      <c r="DK12" s="332">
        <f>VLOOKUP($D12,Meal!$A:$AK,35,0)-BG12</f>
        <v>0</v>
      </c>
      <c r="DL12" s="332">
        <f>VLOOKUP($D12,Meal!$A:$AK,36,0)-BH12</f>
        <v>0</v>
      </c>
      <c r="DM12" s="333">
        <f>VLOOKUP($D12,Shift!B:AW,39,0)-AV12</f>
        <v>0</v>
      </c>
      <c r="DN12" s="334">
        <f>K12/208*VLOOKUP(D12,Shift!$B:$AO,39,0)*8*10%-AW12</f>
        <v>0</v>
      </c>
      <c r="DO12" s="333">
        <f>VLOOKUP($D12,Shift!$B:$AO,40,0)-AX12</f>
        <v>0</v>
      </c>
      <c r="DP12" s="334">
        <f>K12/208*VLOOKUP(D12,Shift!$B:$AO,40,0)*8*50%-AY12</f>
        <v>0</v>
      </c>
      <c r="DQ12" s="335">
        <f>VLOOKUP($D12,Shift!$B:$AZ,41,0)-AZ12</f>
        <v>0</v>
      </c>
      <c r="DR12" s="336">
        <f>K12/208*VLOOKUP($D12,Shift!$B:$AQ,41,0)*8*50%-BA12</f>
        <v>0</v>
      </c>
      <c r="DS12" s="337">
        <f>VLOOKUP($D12,Att!B:CU,98,0)-O12</f>
        <v>0</v>
      </c>
      <c r="DT12" s="338">
        <f>IFERROR(VLOOKUP($D12,OT!$A:$BR,OT!BC$1,0),0)-P12</f>
        <v>0</v>
      </c>
      <c r="DU12" s="338">
        <f>IFERROR(VLOOKUP($D12,OT!$A:$BR,OT!BD$1,0),0)-Q12</f>
        <v>0</v>
      </c>
      <c r="DV12" s="338">
        <f>IFERROR(VLOOKUP($D12,OT!$A:$BR,OT!BE$1,0),0)-R12</f>
        <v>0</v>
      </c>
      <c r="DW12" s="338">
        <f>IFERROR(VLOOKUP($D12,OT!$A:$BR,OT!BF$1,0),0)-S12</f>
        <v>0</v>
      </c>
      <c r="DX12" s="338">
        <f>IFERROR(VLOOKUP($D12,OT!$A:$BR,OT!BG$1,0),0)-T12</f>
        <v>0</v>
      </c>
      <c r="DY12" s="338">
        <f>IFERROR(VLOOKUP($D12,OT!$A:$BR,OT!BH$1,0),0)-U12</f>
        <v>0</v>
      </c>
      <c r="DZ12" s="338">
        <f>IFERROR(VLOOKUP($D12,OT!$A:$BR,OT!BI$1,0),0)-V12</f>
        <v>0</v>
      </c>
      <c r="EA12" s="338">
        <f>IFERROR(VLOOKUP($D12,OT!$A:$BR,OT!BJ$1,0),0)-W12</f>
        <v>0</v>
      </c>
      <c r="EB12" s="338">
        <f>IFERROR(VLOOKUP($D12,OT!$A:$BR,OT!BK$1,0),0)-X12</f>
        <v>0</v>
      </c>
      <c r="EC12" s="339">
        <f>VLOOKUP(D12,'Off day working'!A:AL,38,0)*30000-BD12</f>
        <v>0</v>
      </c>
      <c r="ED12" s="340"/>
      <c r="EE12" s="340"/>
      <c r="EF12" s="338">
        <f t="shared" si="14"/>
        <v>7.6923076921957545E-2</v>
      </c>
      <c r="EG12" s="350">
        <f>4960000*1.07/208*VLOOKUP(D12,Att!B:BZ,77,0)-BJ12</f>
        <v>0</v>
      </c>
      <c r="EI12" s="345">
        <f>IF(AND(CH12="X",EJ12&gt;=0.5),150000/VLOOKUP(D12,Att!B:AT,45,0)*VLOOKUP(D12,Att!B:AP,41,0),IF(AND(CH12="X",EJ12&lt;0.5),0,150000))-AN12</f>
        <v>0</v>
      </c>
      <c r="EJ12" s="346">
        <f>VLOOKUP(D12,Att!B:AP,41,0)/VLOOKUP(D12,Att!B:AT,45,0)</f>
        <v>1.0526315789473684</v>
      </c>
    </row>
    <row r="13" spans="1:141" s="331" customFormat="1" ht="14.5" hidden="1" customHeight="1" x14ac:dyDescent="0.35">
      <c r="A13" s="300" t="s">
        <v>325</v>
      </c>
      <c r="B13" s="300">
        <f t="shared" si="15"/>
        <v>6</v>
      </c>
      <c r="C13" s="320" t="s">
        <v>56</v>
      </c>
      <c r="D13" s="320" t="s">
        <v>549</v>
      </c>
      <c r="E13" s="320" t="s">
        <v>551</v>
      </c>
      <c r="F13" s="367" t="s">
        <v>550</v>
      </c>
      <c r="G13" s="320" t="s">
        <v>360</v>
      </c>
      <c r="H13" s="320" t="s">
        <v>1039</v>
      </c>
      <c r="I13" s="320" t="s">
        <v>57</v>
      </c>
      <c r="J13" s="320" t="s">
        <v>58</v>
      </c>
      <c r="K13" s="321">
        <v>5900000</v>
      </c>
      <c r="L13" s="321"/>
      <c r="M13" s="321">
        <v>208</v>
      </c>
      <c r="N13" s="321"/>
      <c r="O13" s="321">
        <v>208</v>
      </c>
      <c r="P13" s="321">
        <v>38</v>
      </c>
      <c r="Q13" s="321">
        <v>0</v>
      </c>
      <c r="R13" s="321">
        <v>12</v>
      </c>
      <c r="S13" s="321">
        <v>0</v>
      </c>
      <c r="T13" s="321">
        <v>0</v>
      </c>
      <c r="U13" s="321">
        <v>0</v>
      </c>
      <c r="V13" s="321">
        <v>0</v>
      </c>
      <c r="W13" s="321">
        <v>0</v>
      </c>
      <c r="X13" s="321">
        <v>0</v>
      </c>
      <c r="Y13" s="321">
        <v>6</v>
      </c>
      <c r="Z13" s="321">
        <v>1</v>
      </c>
      <c r="AA13" s="321"/>
      <c r="AB13" s="321">
        <v>5899999.8865</v>
      </c>
      <c r="AC13" s="321">
        <v>1616826.9231</v>
      </c>
      <c r="AD13" s="321">
        <v>0</v>
      </c>
      <c r="AE13" s="321">
        <v>680769.23080000002</v>
      </c>
      <c r="AF13" s="321">
        <v>0</v>
      </c>
      <c r="AG13" s="321">
        <v>0</v>
      </c>
      <c r="AH13" s="321">
        <v>0</v>
      </c>
      <c r="AI13" s="321">
        <v>0</v>
      </c>
      <c r="AJ13" s="321">
        <v>0</v>
      </c>
      <c r="AK13" s="321">
        <v>0</v>
      </c>
      <c r="AL13" s="321">
        <v>340384.61540000001</v>
      </c>
      <c r="AM13" s="321">
        <v>300000</v>
      </c>
      <c r="AN13" s="321">
        <v>150000</v>
      </c>
      <c r="AO13" s="321">
        <v>412500</v>
      </c>
      <c r="AP13" s="321">
        <v>0</v>
      </c>
      <c r="AQ13" s="321">
        <v>1021153.8462</v>
      </c>
      <c r="AR13" s="321">
        <v>500000</v>
      </c>
      <c r="AS13" s="321"/>
      <c r="AT13" s="321">
        <v>0</v>
      </c>
      <c r="AU13" s="321">
        <v>368750</v>
      </c>
      <c r="AV13" s="321">
        <v>0</v>
      </c>
      <c r="AW13" s="321">
        <v>0</v>
      </c>
      <c r="AX13" s="321">
        <v>1</v>
      </c>
      <c r="AY13" s="321">
        <v>113461.5385</v>
      </c>
      <c r="AZ13" s="321"/>
      <c r="BA13" s="321"/>
      <c r="BB13" s="321">
        <v>19</v>
      </c>
      <c r="BC13" s="321">
        <v>538942.31000000006</v>
      </c>
      <c r="BD13" s="321">
        <v>30000</v>
      </c>
      <c r="BE13" s="321">
        <v>42548</v>
      </c>
      <c r="BF13" s="321">
        <v>100000</v>
      </c>
      <c r="BG13" s="321">
        <v>62000</v>
      </c>
      <c r="BH13" s="321">
        <v>450000</v>
      </c>
      <c r="BI13" s="321"/>
      <c r="BJ13" s="321"/>
      <c r="BK13" s="321"/>
      <c r="BL13" s="321">
        <v>0</v>
      </c>
      <c r="BM13" s="321"/>
      <c r="BN13" s="321">
        <v>0</v>
      </c>
      <c r="BO13" s="321">
        <v>0</v>
      </c>
      <c r="BP13" s="321">
        <v>420000</v>
      </c>
      <c r="BQ13" s="321">
        <v>100961.5385</v>
      </c>
      <c r="BR13" s="321"/>
      <c r="BS13" s="321">
        <v>0</v>
      </c>
      <c r="BT13" s="321">
        <v>1268500</v>
      </c>
      <c r="BU13" s="321">
        <v>619500</v>
      </c>
      <c r="BV13" s="321"/>
      <c r="BW13" s="321">
        <v>0</v>
      </c>
      <c r="BX13" s="321">
        <v>28</v>
      </c>
      <c r="BY13" s="321">
        <v>794230.76919999998</v>
      </c>
      <c r="BZ13" s="321"/>
      <c r="CA13" s="321"/>
      <c r="CB13" s="321">
        <v>14534818</v>
      </c>
      <c r="CC13" s="322">
        <v>12007856</v>
      </c>
      <c r="CD13" s="320"/>
      <c r="CE13" s="320" t="s">
        <v>1068</v>
      </c>
      <c r="CF13" s="323">
        <v>45369</v>
      </c>
      <c r="CG13" s="323"/>
      <c r="CH13" s="320" t="s">
        <v>415</v>
      </c>
      <c r="CI13" s="322">
        <v>118000</v>
      </c>
      <c r="CJ13" s="322">
        <v>0</v>
      </c>
      <c r="CK13" s="321"/>
      <c r="CL13" s="324">
        <f t="shared" si="16"/>
        <v>520961.53850000002</v>
      </c>
      <c r="CM13" s="325">
        <f t="shared" si="17"/>
        <v>-20.110999999567866</v>
      </c>
      <c r="CN13" s="325">
        <f t="shared" si="18"/>
        <v>-19.64949999935925</v>
      </c>
      <c r="CO13" s="325">
        <f t="shared" si="19"/>
        <v>0.11349999997764826</v>
      </c>
      <c r="CP13" s="318"/>
      <c r="CQ13" s="326">
        <f t="shared" si="4"/>
        <v>-2.3076776415109634E-5</v>
      </c>
      <c r="CR13" s="326">
        <f t="shared" si="5"/>
        <v>0</v>
      </c>
      <c r="CS13" s="327">
        <f t="shared" si="6"/>
        <v>-3.0769268050789833E-5</v>
      </c>
      <c r="CT13" s="327">
        <f t="shared" si="7"/>
        <v>0</v>
      </c>
      <c r="CU13" s="327">
        <f t="shared" si="8"/>
        <v>0</v>
      </c>
      <c r="CV13" s="327">
        <f t="shared" si="9"/>
        <v>0</v>
      </c>
      <c r="CW13" s="327">
        <f t="shared" si="10"/>
        <v>0</v>
      </c>
      <c r="CX13" s="327">
        <f t="shared" si="11"/>
        <v>0</v>
      </c>
      <c r="CY13" s="327">
        <f t="shared" si="12"/>
        <v>0</v>
      </c>
      <c r="CZ13" s="328">
        <f t="shared" si="13"/>
        <v>520961.53850000002</v>
      </c>
      <c r="DA13" s="328">
        <f t="shared" si="20"/>
        <v>-3.8461526855826378E-5</v>
      </c>
      <c r="DB13" s="201"/>
      <c r="DC13" s="327">
        <f>K13/M13*IFERROR(VLOOKUP($D13,Shift!$B:$AZ,45,0),0)-AT13</f>
        <v>0</v>
      </c>
      <c r="DD13" s="327">
        <f>K13/M13*IFERROR(VLOOKUP($D13,Shift!$B:$AV,47,0),0)*10*50%-ROUND(K13/M13*IFERROR(VLOOKUP($D13,Shift!$B:$AV,47,0),0)*8*30%,0)-AU13</f>
        <v>-0.38461538450792432</v>
      </c>
      <c r="DE13" s="329">
        <f>VLOOKUP($D13,'Off day working'!A:AM,38,0)-Z13</f>
        <v>0</v>
      </c>
      <c r="DF13" s="328"/>
      <c r="DG13" s="328"/>
      <c r="DH13" s="330">
        <f>K13/208*8*30%*VLOOKUP($D13,Shift!$B:$AZ,47,0)-AL13</f>
        <v>-1.5384634025394917E-5</v>
      </c>
      <c r="DJ13" s="390"/>
      <c r="DK13" s="332">
        <f>VLOOKUP($D13,Meal!$A:$AK,35,0)-BG13</f>
        <v>0</v>
      </c>
      <c r="DL13" s="332">
        <f>VLOOKUP($D13,Meal!$A:$AK,36,0)-BH13</f>
        <v>0</v>
      </c>
      <c r="DM13" s="333">
        <f>VLOOKUP($D13,Shift!B:AW,39,0)-AV13</f>
        <v>0</v>
      </c>
      <c r="DN13" s="334">
        <f>K13/208*VLOOKUP(D13,Shift!$B:$AO,39,0)*8*10%-AW13</f>
        <v>0</v>
      </c>
      <c r="DO13" s="333">
        <f>VLOOKUP($D13,Shift!$B:$AO,40,0)-AX13</f>
        <v>0</v>
      </c>
      <c r="DP13" s="334">
        <f>K13/208*VLOOKUP(D13,Shift!$B:$AO,40,0)*8*50%-AY13</f>
        <v>-3.8461526855826378E-5</v>
      </c>
      <c r="DQ13" s="335">
        <f>VLOOKUP($D13,Shift!$B:$AZ,41,0)-AZ13</f>
        <v>0</v>
      </c>
      <c r="DR13" s="336">
        <f>K13/208*VLOOKUP($D13,Shift!$B:$AQ,41,0)*8*50%-BA13</f>
        <v>0</v>
      </c>
      <c r="DS13" s="337">
        <f>VLOOKUP($D13,Att!B:CU,98,0)-O13</f>
        <v>0</v>
      </c>
      <c r="DT13" s="338">
        <f>IFERROR(VLOOKUP($D13,OT!$A:$BR,OT!BC$1,0),0)-P13</f>
        <v>0</v>
      </c>
      <c r="DU13" s="338">
        <f>IFERROR(VLOOKUP($D13,OT!$A:$BR,OT!BD$1,0),0)-Q13</f>
        <v>0</v>
      </c>
      <c r="DV13" s="338">
        <f>IFERROR(VLOOKUP($D13,OT!$A:$BR,OT!BE$1,0),0)-R13</f>
        <v>0</v>
      </c>
      <c r="DW13" s="338">
        <f>IFERROR(VLOOKUP($D13,OT!$A:$BR,OT!BF$1,0),0)-S13</f>
        <v>0</v>
      </c>
      <c r="DX13" s="338">
        <f>IFERROR(VLOOKUP($D13,OT!$A:$BR,OT!BG$1,0),0)-T13</f>
        <v>0</v>
      </c>
      <c r="DY13" s="338">
        <f>IFERROR(VLOOKUP($D13,OT!$A:$BR,OT!BH$1,0),0)-U13</f>
        <v>0</v>
      </c>
      <c r="DZ13" s="338">
        <f>IFERROR(VLOOKUP($D13,OT!$A:$BR,OT!BI$1,0),0)-V13</f>
        <v>0</v>
      </c>
      <c r="EA13" s="338">
        <f>IFERROR(VLOOKUP($D13,OT!$A:$BR,OT!BJ$1,0),0)-W13</f>
        <v>0</v>
      </c>
      <c r="EB13" s="338">
        <f>IFERROR(VLOOKUP($D13,OT!$A:$BR,OT!BK$1,0),0)-X13</f>
        <v>0</v>
      </c>
      <c r="EC13" s="339">
        <f>VLOOKUP(D13,'Off day working'!A:AL,38,0)*30000-BD13</f>
        <v>0</v>
      </c>
      <c r="ED13" s="340"/>
      <c r="EE13" s="340"/>
      <c r="EF13" s="338">
        <f t="shared" si="14"/>
        <v>7.6923076921957545E-2</v>
      </c>
      <c r="EG13" s="350">
        <f>4960000*1.07/208*VLOOKUP(D13,Att!B:BZ,77,0)-BJ13</f>
        <v>0</v>
      </c>
      <c r="EI13" s="345">
        <f>IF(AND(CH13="X",EJ13&gt;=0.5),150000/VLOOKUP(D13,Att!B:AT,45,0)*VLOOKUP(D13,Att!B:AP,41,0),IF(AND(CH13="X",EJ13&lt;0.5),0,150000))-AN13</f>
        <v>0</v>
      </c>
      <c r="EJ13" s="346">
        <f>VLOOKUP(D13,Att!B:AP,41,0)/VLOOKUP(D13,Att!B:AT,45,0)</f>
        <v>0.99082387004794492</v>
      </c>
    </row>
    <row r="14" spans="1:141" s="331" customFormat="1" ht="14.5" hidden="1" customHeight="1" x14ac:dyDescent="0.35">
      <c r="A14" s="300" t="s">
        <v>325</v>
      </c>
      <c r="B14" s="300">
        <f t="shared" si="15"/>
        <v>7</v>
      </c>
      <c r="C14" s="320" t="s">
        <v>56</v>
      </c>
      <c r="D14" s="320" t="s">
        <v>552</v>
      </c>
      <c r="E14" s="320" t="s">
        <v>554</v>
      </c>
      <c r="F14" s="367" t="s">
        <v>553</v>
      </c>
      <c r="G14" s="320" t="s">
        <v>360</v>
      </c>
      <c r="H14" s="320"/>
      <c r="I14" s="320" t="s">
        <v>57</v>
      </c>
      <c r="J14" s="320" t="s">
        <v>58</v>
      </c>
      <c r="K14" s="321">
        <v>5900000</v>
      </c>
      <c r="L14" s="321"/>
      <c r="M14" s="321">
        <v>208</v>
      </c>
      <c r="N14" s="321"/>
      <c r="O14" s="321">
        <v>160</v>
      </c>
      <c r="P14" s="321">
        <v>16</v>
      </c>
      <c r="Q14" s="321">
        <v>0</v>
      </c>
      <c r="R14" s="321">
        <v>20</v>
      </c>
      <c r="S14" s="321">
        <v>0</v>
      </c>
      <c r="T14" s="321">
        <v>0</v>
      </c>
      <c r="U14" s="321">
        <v>0</v>
      </c>
      <c r="V14" s="321">
        <v>0</v>
      </c>
      <c r="W14" s="321">
        <v>0</v>
      </c>
      <c r="X14" s="321">
        <v>0</v>
      </c>
      <c r="Y14" s="321">
        <v>0</v>
      </c>
      <c r="Z14" s="321">
        <v>2</v>
      </c>
      <c r="AA14" s="321"/>
      <c r="AB14" s="321">
        <v>4538461.4249999998</v>
      </c>
      <c r="AC14" s="321">
        <v>680769.23080000002</v>
      </c>
      <c r="AD14" s="321">
        <v>0</v>
      </c>
      <c r="AE14" s="321">
        <v>1134615.3846</v>
      </c>
      <c r="AF14" s="321">
        <v>0</v>
      </c>
      <c r="AG14" s="321">
        <v>0</v>
      </c>
      <c r="AH14" s="321">
        <v>0</v>
      </c>
      <c r="AI14" s="321">
        <v>0</v>
      </c>
      <c r="AJ14" s="321">
        <v>0</v>
      </c>
      <c r="AK14" s="321">
        <v>0</v>
      </c>
      <c r="AL14" s="321">
        <v>0</v>
      </c>
      <c r="AM14" s="321">
        <v>300000</v>
      </c>
      <c r="AN14" s="321">
        <v>150000</v>
      </c>
      <c r="AO14" s="321">
        <v>155000</v>
      </c>
      <c r="AP14" s="321">
        <v>0</v>
      </c>
      <c r="AQ14" s="321">
        <v>765865.38459999999</v>
      </c>
      <c r="AR14" s="321">
        <v>500000</v>
      </c>
      <c r="AS14" s="321"/>
      <c r="AT14" s="321">
        <v>0</v>
      </c>
      <c r="AU14" s="321">
        <v>0</v>
      </c>
      <c r="AV14" s="321">
        <v>0</v>
      </c>
      <c r="AW14" s="321">
        <v>0</v>
      </c>
      <c r="AX14" s="321">
        <v>0</v>
      </c>
      <c r="AY14" s="321">
        <v>0</v>
      </c>
      <c r="AZ14" s="321"/>
      <c r="BA14" s="321"/>
      <c r="BB14" s="321">
        <v>8</v>
      </c>
      <c r="BC14" s="321">
        <v>226923.08</v>
      </c>
      <c r="BD14" s="321">
        <v>60000</v>
      </c>
      <c r="BE14" s="321">
        <v>42548</v>
      </c>
      <c r="BF14" s="321"/>
      <c r="BG14" s="321">
        <v>190000</v>
      </c>
      <c r="BH14" s="321">
        <v>175000</v>
      </c>
      <c r="BI14" s="321"/>
      <c r="BJ14" s="321"/>
      <c r="BK14" s="321"/>
      <c r="BL14" s="321">
        <v>0</v>
      </c>
      <c r="BM14" s="321"/>
      <c r="BN14" s="321">
        <v>0</v>
      </c>
      <c r="BO14" s="321">
        <v>0</v>
      </c>
      <c r="BP14" s="321">
        <v>323076.92310000001</v>
      </c>
      <c r="BQ14" s="321">
        <v>72692.307700000005</v>
      </c>
      <c r="BR14" s="321"/>
      <c r="BS14" s="321">
        <v>0</v>
      </c>
      <c r="BT14" s="321">
        <v>1268500</v>
      </c>
      <c r="BU14" s="321">
        <v>619500</v>
      </c>
      <c r="BV14" s="321"/>
      <c r="BW14" s="321">
        <v>0</v>
      </c>
      <c r="BX14" s="321"/>
      <c r="BY14" s="321">
        <v>0</v>
      </c>
      <c r="BZ14" s="321"/>
      <c r="CA14" s="321"/>
      <c r="CB14" s="321">
        <v>10701460</v>
      </c>
      <c r="CC14" s="322">
        <v>8299691</v>
      </c>
      <c r="CD14" s="320"/>
      <c r="CE14" s="320" t="s">
        <v>1068</v>
      </c>
      <c r="CF14" s="323">
        <v>45370</v>
      </c>
      <c r="CG14" s="323"/>
      <c r="CH14" s="320" t="s">
        <v>415</v>
      </c>
      <c r="CI14" s="322">
        <v>118000</v>
      </c>
      <c r="CJ14" s="322">
        <v>0</v>
      </c>
      <c r="CK14" s="321"/>
      <c r="CL14" s="324">
        <f t="shared" si="16"/>
        <v>395769.23080000002</v>
      </c>
      <c r="CM14" s="325">
        <f t="shared" si="17"/>
        <v>-8.2641999982297421</v>
      </c>
      <c r="CN14" s="325">
        <f t="shared" si="18"/>
        <v>-8.4949999991804361</v>
      </c>
      <c r="CO14" s="325">
        <f t="shared" si="19"/>
        <v>0.11346153914928436</v>
      </c>
      <c r="CP14" s="318"/>
      <c r="CQ14" s="326">
        <f t="shared" si="4"/>
        <v>-3.0769268050789833E-5</v>
      </c>
      <c r="CR14" s="326">
        <f t="shared" si="5"/>
        <v>0</v>
      </c>
      <c r="CS14" s="327">
        <f t="shared" si="6"/>
        <v>1.5384750440716743E-5</v>
      </c>
      <c r="CT14" s="327">
        <f t="shared" si="7"/>
        <v>0</v>
      </c>
      <c r="CU14" s="327">
        <f t="shared" si="8"/>
        <v>0</v>
      </c>
      <c r="CV14" s="327">
        <f t="shared" si="9"/>
        <v>0</v>
      </c>
      <c r="CW14" s="327">
        <f t="shared" si="10"/>
        <v>0</v>
      </c>
      <c r="CX14" s="327">
        <f t="shared" si="11"/>
        <v>0</v>
      </c>
      <c r="CY14" s="327">
        <f t="shared" si="12"/>
        <v>0</v>
      </c>
      <c r="CZ14" s="328">
        <f t="shared" si="13"/>
        <v>395769.23080000002</v>
      </c>
      <c r="DA14" s="328">
        <f t="shared" si="20"/>
        <v>-3.0769268050789833E-5</v>
      </c>
      <c r="DB14" s="201"/>
      <c r="DC14" s="327">
        <f>K14/M14*IFERROR(VLOOKUP($D14,Shift!$B:$AZ,45,0),0)-AT14</f>
        <v>0</v>
      </c>
      <c r="DD14" s="327">
        <f>K14/M14*IFERROR(VLOOKUP($D14,Shift!$B:$AV,47,0),0)*10*50%-ROUND(K14/M14*IFERROR(VLOOKUP($D14,Shift!$B:$AV,47,0),0)*8*30%,0)-AU14</f>
        <v>0</v>
      </c>
      <c r="DE14" s="329">
        <f>VLOOKUP($D14,'Off day working'!A:AM,38,0)-Z14</f>
        <v>0</v>
      </c>
      <c r="DF14" s="328"/>
      <c r="DG14" s="328"/>
      <c r="DH14" s="330">
        <f>K14/208*8*30%*VLOOKUP($D14,Shift!$B:$AZ,47,0)-AL14</f>
        <v>0</v>
      </c>
      <c r="DJ14" s="390"/>
      <c r="DK14" s="332">
        <f>VLOOKUP($D14,Meal!$A:$AK,35,0)-BG14</f>
        <v>0</v>
      </c>
      <c r="DL14" s="332">
        <f>VLOOKUP($D14,Meal!$A:$AK,36,0)-BH14</f>
        <v>0</v>
      </c>
      <c r="DM14" s="333">
        <f>VLOOKUP($D14,Shift!B:AW,39,0)-AV14</f>
        <v>0</v>
      </c>
      <c r="DN14" s="334">
        <f>K14/208*VLOOKUP(D14,Shift!$B:$AO,39,0)*8*10%-AW14</f>
        <v>0</v>
      </c>
      <c r="DO14" s="333">
        <f>VLOOKUP($D14,Shift!$B:$AO,40,0)-AX14</f>
        <v>0</v>
      </c>
      <c r="DP14" s="334">
        <f>K14/208*VLOOKUP(D14,Shift!$B:$AO,40,0)*8*50%-AY14</f>
        <v>0</v>
      </c>
      <c r="DQ14" s="335">
        <f>VLOOKUP($D14,Shift!$B:$AZ,41,0)-AZ14</f>
        <v>0</v>
      </c>
      <c r="DR14" s="336">
        <f>K14/208*VLOOKUP($D14,Shift!$B:$AQ,41,0)*8*50%-BA14</f>
        <v>0</v>
      </c>
      <c r="DS14" s="337">
        <f>VLOOKUP($D14,Att!B:CU,98,0)-O14</f>
        <v>0</v>
      </c>
      <c r="DT14" s="338">
        <f>IFERROR(VLOOKUP($D14,OT!$A:$BR,OT!BC$1,0),0)-P14</f>
        <v>0</v>
      </c>
      <c r="DU14" s="338">
        <f>IFERROR(VLOOKUP($D14,OT!$A:$BR,OT!BD$1,0),0)-Q14</f>
        <v>0</v>
      </c>
      <c r="DV14" s="338">
        <f>IFERROR(VLOOKUP($D14,OT!$A:$BR,OT!BE$1,0),0)-R14</f>
        <v>0</v>
      </c>
      <c r="DW14" s="338">
        <f>IFERROR(VLOOKUP($D14,OT!$A:$BR,OT!BF$1,0),0)-S14</f>
        <v>0</v>
      </c>
      <c r="DX14" s="338">
        <f>IFERROR(VLOOKUP($D14,OT!$A:$BR,OT!BG$1,0),0)-T14</f>
        <v>0</v>
      </c>
      <c r="DY14" s="338">
        <f>IFERROR(VLOOKUP($D14,OT!$A:$BR,OT!BH$1,0),0)-U14</f>
        <v>0</v>
      </c>
      <c r="DZ14" s="338">
        <f>IFERROR(VLOOKUP($D14,OT!$A:$BR,OT!BI$1,0),0)-V14</f>
        <v>0</v>
      </c>
      <c r="EA14" s="338">
        <f>IFERROR(VLOOKUP($D14,OT!$A:$BR,OT!BJ$1,0),0)-W14</f>
        <v>0</v>
      </c>
      <c r="EB14" s="338">
        <f>IFERROR(VLOOKUP($D14,OT!$A:$BR,OT!BK$1,0),0)-X14</f>
        <v>0</v>
      </c>
      <c r="EC14" s="339">
        <f>VLOOKUP(D14,'Off day working'!A:AL,38,0)*30000-BD14</f>
        <v>0</v>
      </c>
      <c r="ED14" s="340"/>
      <c r="EE14" s="340"/>
      <c r="EF14" s="338">
        <f t="shared" si="14"/>
        <v>7.6923076921957545E-2</v>
      </c>
      <c r="EG14" s="350">
        <f>4960000*1.07/208*VLOOKUP(D14,Att!B:BZ,77,0)-BJ14</f>
        <v>0</v>
      </c>
      <c r="EI14" s="345">
        <f>IF(AND(CH14="X",EJ14&gt;=0.5),150000/VLOOKUP(D14,Att!B:AT,45,0)*VLOOKUP(D14,Att!B:AP,41,0),IF(AND(CH14="X",EJ14&lt;0.5),0,150000))-AN14</f>
        <v>0</v>
      </c>
      <c r="EJ14" s="346">
        <f>VLOOKUP(D14,Att!B:AP,41,0)/VLOOKUP(D14,Att!B:AT,45,0)</f>
        <v>0.89473684210526316</v>
      </c>
    </row>
    <row r="15" spans="1:141" s="331" customFormat="1" ht="14.5" hidden="1" customHeight="1" x14ac:dyDescent="0.35">
      <c r="A15" s="300" t="s">
        <v>325</v>
      </c>
      <c r="B15" s="300">
        <f t="shared" si="15"/>
        <v>8</v>
      </c>
      <c r="C15" s="320" t="s">
        <v>56</v>
      </c>
      <c r="D15" s="320" t="s">
        <v>564</v>
      </c>
      <c r="E15" s="320" t="s">
        <v>566</v>
      </c>
      <c r="F15" s="367" t="s">
        <v>565</v>
      </c>
      <c r="G15" s="320" t="s">
        <v>360</v>
      </c>
      <c r="H15" s="320" t="s">
        <v>1042</v>
      </c>
      <c r="I15" s="320" t="s">
        <v>57</v>
      </c>
      <c r="J15" s="320" t="s">
        <v>58</v>
      </c>
      <c r="K15" s="321">
        <v>5900000</v>
      </c>
      <c r="L15" s="321"/>
      <c r="M15" s="321">
        <v>208</v>
      </c>
      <c r="N15" s="321"/>
      <c r="O15" s="321">
        <v>200</v>
      </c>
      <c r="P15" s="321">
        <v>36</v>
      </c>
      <c r="Q15" s="321">
        <v>0</v>
      </c>
      <c r="R15" s="321">
        <v>12</v>
      </c>
      <c r="S15" s="321">
        <v>0</v>
      </c>
      <c r="T15" s="321">
        <v>0</v>
      </c>
      <c r="U15" s="321">
        <v>0</v>
      </c>
      <c r="V15" s="321">
        <v>0</v>
      </c>
      <c r="W15" s="321">
        <v>0</v>
      </c>
      <c r="X15" s="321">
        <v>0</v>
      </c>
      <c r="Y15" s="321">
        <v>5</v>
      </c>
      <c r="Z15" s="321">
        <v>1</v>
      </c>
      <c r="AA15" s="321"/>
      <c r="AB15" s="321">
        <v>5673076.6962000001</v>
      </c>
      <c r="AC15" s="321">
        <v>1531730.7692</v>
      </c>
      <c r="AD15" s="321">
        <v>0</v>
      </c>
      <c r="AE15" s="321">
        <v>680769.23080000002</v>
      </c>
      <c r="AF15" s="321">
        <v>0</v>
      </c>
      <c r="AG15" s="321">
        <v>0</v>
      </c>
      <c r="AH15" s="321">
        <v>0</v>
      </c>
      <c r="AI15" s="321">
        <v>0</v>
      </c>
      <c r="AJ15" s="321">
        <v>0</v>
      </c>
      <c r="AK15" s="321">
        <v>0</v>
      </c>
      <c r="AL15" s="321">
        <v>272307.6923</v>
      </c>
      <c r="AM15" s="321">
        <v>300000</v>
      </c>
      <c r="AN15" s="321">
        <v>150000</v>
      </c>
      <c r="AO15" s="321">
        <v>510000</v>
      </c>
      <c r="AP15" s="321">
        <v>120000</v>
      </c>
      <c r="AQ15" s="321">
        <v>765865.38459999999</v>
      </c>
      <c r="AR15" s="321">
        <v>500000</v>
      </c>
      <c r="AS15" s="321"/>
      <c r="AT15" s="321">
        <v>0</v>
      </c>
      <c r="AU15" s="321">
        <v>295000</v>
      </c>
      <c r="AV15" s="321">
        <v>0</v>
      </c>
      <c r="AW15" s="321">
        <v>0</v>
      </c>
      <c r="AX15" s="321">
        <v>1</v>
      </c>
      <c r="AY15" s="321">
        <v>113461.5385</v>
      </c>
      <c r="AZ15" s="321"/>
      <c r="BA15" s="321"/>
      <c r="BB15" s="321">
        <v>18</v>
      </c>
      <c r="BC15" s="321">
        <v>510576.92</v>
      </c>
      <c r="BD15" s="321">
        <v>30000</v>
      </c>
      <c r="BE15" s="321">
        <v>42548</v>
      </c>
      <c r="BF15" s="321">
        <v>200000</v>
      </c>
      <c r="BG15" s="321">
        <v>95000</v>
      </c>
      <c r="BH15" s="321">
        <v>450000</v>
      </c>
      <c r="BI15" s="321"/>
      <c r="BJ15" s="321"/>
      <c r="BK15" s="321"/>
      <c r="BL15" s="321">
        <v>0</v>
      </c>
      <c r="BM15" s="321"/>
      <c r="BN15" s="321">
        <v>0</v>
      </c>
      <c r="BO15" s="321">
        <v>0</v>
      </c>
      <c r="BP15" s="321">
        <v>403846.15379999997</v>
      </c>
      <c r="BQ15" s="321">
        <v>96923.0769</v>
      </c>
      <c r="BR15" s="321"/>
      <c r="BS15" s="321">
        <v>0</v>
      </c>
      <c r="BT15" s="321">
        <v>1268500</v>
      </c>
      <c r="BU15" s="321">
        <v>619500</v>
      </c>
      <c r="BV15" s="321"/>
      <c r="BW15" s="321">
        <v>0</v>
      </c>
      <c r="BX15" s="321"/>
      <c r="BY15" s="321">
        <v>0</v>
      </c>
      <c r="BZ15" s="321"/>
      <c r="CA15" s="321"/>
      <c r="CB15" s="321">
        <v>14127624</v>
      </c>
      <c r="CC15" s="322">
        <v>11620855</v>
      </c>
      <c r="CD15" s="320"/>
      <c r="CE15" s="320" t="s">
        <v>319</v>
      </c>
      <c r="CF15" s="323">
        <v>45386</v>
      </c>
      <c r="CG15" s="323"/>
      <c r="CH15" s="320" t="s">
        <v>415</v>
      </c>
      <c r="CI15" s="322">
        <v>118000</v>
      </c>
      <c r="CJ15" s="322">
        <v>0</v>
      </c>
      <c r="CK15" s="321"/>
      <c r="CL15" s="324">
        <f t="shared" si="16"/>
        <v>500769.23069999996</v>
      </c>
      <c r="CM15" s="325">
        <f t="shared" si="17"/>
        <v>-18.537699999287724</v>
      </c>
      <c r="CN15" s="325">
        <f t="shared" si="18"/>
        <v>-18.768399998545647</v>
      </c>
      <c r="CO15" s="325">
        <f t="shared" si="19"/>
        <v>0.22687692288309336</v>
      </c>
      <c r="CP15" s="318"/>
      <c r="CQ15" s="326">
        <f t="shared" si="4"/>
        <v>3.0769500881433487E-5</v>
      </c>
      <c r="CR15" s="326">
        <f t="shared" si="5"/>
        <v>0</v>
      </c>
      <c r="CS15" s="327">
        <f t="shared" si="6"/>
        <v>-3.0769268050789833E-5</v>
      </c>
      <c r="CT15" s="327">
        <f t="shared" si="7"/>
        <v>0</v>
      </c>
      <c r="CU15" s="327">
        <f t="shared" si="8"/>
        <v>0</v>
      </c>
      <c r="CV15" s="327">
        <f t="shared" si="9"/>
        <v>0</v>
      </c>
      <c r="CW15" s="327">
        <f t="shared" si="10"/>
        <v>0</v>
      </c>
      <c r="CX15" s="327">
        <f t="shared" si="11"/>
        <v>0</v>
      </c>
      <c r="CY15" s="327">
        <f t="shared" si="12"/>
        <v>0</v>
      </c>
      <c r="CZ15" s="328">
        <f t="shared" si="13"/>
        <v>500769.23069999996</v>
      </c>
      <c r="DA15" s="328">
        <f t="shared" si="20"/>
        <v>6.9230853114277124E-5</v>
      </c>
      <c r="DB15" s="201"/>
      <c r="DC15" s="327">
        <f>K15/M15*IFERROR(VLOOKUP($D15,Shift!$B:$AZ,45,0),0)-AT15</f>
        <v>0</v>
      </c>
      <c r="DD15" s="327">
        <f>K15/M15*IFERROR(VLOOKUP($D15,Shift!$B:$AV,47,0),0)*10*50%-ROUND(K15/M15*IFERROR(VLOOKUP($D15,Shift!$B:$AV,47,0),0)*8*30%,0)-AU15</f>
        <v>-0.30769230762962252</v>
      </c>
      <c r="DE15" s="329">
        <f>VLOOKUP($D15,'Off day working'!A:AM,38,0)-Z15</f>
        <v>0</v>
      </c>
      <c r="DF15" s="328"/>
      <c r="DG15" s="328"/>
      <c r="DH15" s="330">
        <f>K15/208*8*30%*VLOOKUP($D15,Shift!$B:$AZ,47,0)-AL15</f>
        <v>7.6923170126974583E-6</v>
      </c>
      <c r="DJ15" s="390"/>
      <c r="DK15" s="332">
        <f>VLOOKUP($D15,Meal!$A:$AK,35,0)-BG15</f>
        <v>0</v>
      </c>
      <c r="DL15" s="332">
        <f>VLOOKUP($D15,Meal!$A:$AK,36,0)-BH15</f>
        <v>0</v>
      </c>
      <c r="DM15" s="333">
        <f>VLOOKUP($D15,Shift!B:AW,39,0)-AV15</f>
        <v>0</v>
      </c>
      <c r="DN15" s="334">
        <f>K15/208*VLOOKUP(D15,Shift!$B:$AO,39,0)*8*10%-AW15</f>
        <v>0</v>
      </c>
      <c r="DO15" s="333">
        <f>VLOOKUP($D15,Shift!$B:$AO,40,0)-AX15</f>
        <v>0</v>
      </c>
      <c r="DP15" s="334">
        <f>K15/208*VLOOKUP(D15,Shift!$B:$AO,40,0)*8*50%-AY15</f>
        <v>-3.8461526855826378E-5</v>
      </c>
      <c r="DQ15" s="335">
        <f>VLOOKUP($D15,Shift!$B:$AZ,41,0)-AZ15</f>
        <v>0</v>
      </c>
      <c r="DR15" s="336">
        <f>K15/208*VLOOKUP($D15,Shift!$B:$AQ,41,0)*8*50%-BA15</f>
        <v>0</v>
      </c>
      <c r="DS15" s="337">
        <f>VLOOKUP($D15,Att!B:CU,98,0)-O15</f>
        <v>0</v>
      </c>
      <c r="DT15" s="338">
        <f>IFERROR(VLOOKUP($D15,OT!$A:$BR,OT!BC$1,0),0)-P15</f>
        <v>0</v>
      </c>
      <c r="DU15" s="338">
        <f>IFERROR(VLOOKUP($D15,OT!$A:$BR,OT!BD$1,0),0)-Q15</f>
        <v>0</v>
      </c>
      <c r="DV15" s="338">
        <f>IFERROR(VLOOKUP($D15,OT!$A:$BR,OT!BE$1,0),0)-R15</f>
        <v>0</v>
      </c>
      <c r="DW15" s="338">
        <f>IFERROR(VLOOKUP($D15,OT!$A:$BR,OT!BF$1,0),0)-S15</f>
        <v>0</v>
      </c>
      <c r="DX15" s="338">
        <f>IFERROR(VLOOKUP($D15,OT!$A:$BR,OT!BG$1,0),0)-T15</f>
        <v>0</v>
      </c>
      <c r="DY15" s="338">
        <f>IFERROR(VLOOKUP($D15,OT!$A:$BR,OT!BH$1,0),0)-U15</f>
        <v>0</v>
      </c>
      <c r="DZ15" s="338">
        <f>IFERROR(VLOOKUP($D15,OT!$A:$BR,OT!BI$1,0),0)-V15</f>
        <v>0</v>
      </c>
      <c r="EA15" s="338">
        <f>IFERROR(VLOOKUP($D15,OT!$A:$BR,OT!BJ$1,0),0)-W15</f>
        <v>0</v>
      </c>
      <c r="EB15" s="338">
        <f>IFERROR(VLOOKUP($D15,OT!$A:$BR,OT!BK$1,0),0)-X15</f>
        <v>0</v>
      </c>
      <c r="EC15" s="339">
        <f>VLOOKUP(D15,'Off day working'!A:AL,38,0)*30000-BD15</f>
        <v>0</v>
      </c>
      <c r="ED15" s="340"/>
      <c r="EE15" s="340"/>
      <c r="EF15" s="338">
        <f t="shared" si="14"/>
        <v>7.6923076921957545E-2</v>
      </c>
      <c r="EG15" s="350">
        <f>4960000*1.07/208*VLOOKUP(D15,Att!B:BZ,77,0)-BJ15</f>
        <v>0</v>
      </c>
      <c r="EI15" s="345">
        <f>IF(AND(CH15="X",EJ15&gt;=0.5),150000/VLOOKUP(D15,Att!B:AT,45,0)*VLOOKUP(D15,Att!B:AP,41,0),IF(AND(CH15="X",EJ15&lt;0.5),0,150000))-AN15</f>
        <v>0</v>
      </c>
      <c r="EJ15" s="346">
        <f>VLOOKUP(D15,Att!B:AP,41,0)/VLOOKUP(D15,Att!B:AT,45,0)</f>
        <v>1.1052631578947369</v>
      </c>
    </row>
    <row r="16" spans="1:141" s="331" customFormat="1" ht="14.5" hidden="1" customHeight="1" x14ac:dyDescent="0.35">
      <c r="A16" s="300" t="s">
        <v>325</v>
      </c>
      <c r="B16" s="300">
        <f t="shared" si="15"/>
        <v>9</v>
      </c>
      <c r="C16" s="320" t="s">
        <v>56</v>
      </c>
      <c r="D16" s="320" t="s">
        <v>567</v>
      </c>
      <c r="E16" s="320" t="s">
        <v>569</v>
      </c>
      <c r="F16" s="367" t="s">
        <v>568</v>
      </c>
      <c r="G16" s="320" t="s">
        <v>348</v>
      </c>
      <c r="H16" s="320" t="s">
        <v>1040</v>
      </c>
      <c r="I16" s="320" t="s">
        <v>59</v>
      </c>
      <c r="J16" s="320" t="s">
        <v>58</v>
      </c>
      <c r="K16" s="321">
        <v>5900000</v>
      </c>
      <c r="L16" s="321"/>
      <c r="M16" s="321">
        <v>208</v>
      </c>
      <c r="N16" s="321"/>
      <c r="O16" s="321">
        <v>182</v>
      </c>
      <c r="P16" s="321">
        <v>36</v>
      </c>
      <c r="Q16" s="321">
        <v>0</v>
      </c>
      <c r="R16" s="321">
        <v>0</v>
      </c>
      <c r="S16" s="321">
        <v>0</v>
      </c>
      <c r="T16" s="321">
        <v>0</v>
      </c>
      <c r="U16" s="321">
        <v>0</v>
      </c>
      <c r="V16" s="321">
        <v>0</v>
      </c>
      <c r="W16" s="321">
        <v>0</v>
      </c>
      <c r="X16" s="321">
        <v>0</v>
      </c>
      <c r="Y16" s="321">
        <v>9</v>
      </c>
      <c r="Z16" s="321"/>
      <c r="AA16" s="321"/>
      <c r="AB16" s="321">
        <v>5162499.7730999999</v>
      </c>
      <c r="AC16" s="321">
        <v>1531730.7692</v>
      </c>
      <c r="AD16" s="321">
        <v>0</v>
      </c>
      <c r="AE16" s="321">
        <v>0</v>
      </c>
      <c r="AF16" s="321">
        <v>0</v>
      </c>
      <c r="AG16" s="321">
        <v>0</v>
      </c>
      <c r="AH16" s="321">
        <v>0</v>
      </c>
      <c r="AI16" s="321">
        <v>0</v>
      </c>
      <c r="AJ16" s="321">
        <v>0</v>
      </c>
      <c r="AK16" s="321">
        <v>0</v>
      </c>
      <c r="AL16" s="321">
        <v>544615.38459999999</v>
      </c>
      <c r="AM16" s="321">
        <v>300000</v>
      </c>
      <c r="AN16" s="321">
        <v>150000</v>
      </c>
      <c r="AO16" s="321">
        <v>180000</v>
      </c>
      <c r="AP16" s="321">
        <v>0</v>
      </c>
      <c r="AQ16" s="321">
        <v>510576.92310000001</v>
      </c>
      <c r="AR16" s="321">
        <v>0</v>
      </c>
      <c r="AS16" s="321"/>
      <c r="AT16" s="321">
        <v>0</v>
      </c>
      <c r="AU16" s="321">
        <v>590000</v>
      </c>
      <c r="AV16" s="321">
        <v>0</v>
      </c>
      <c r="AW16" s="321">
        <v>0</v>
      </c>
      <c r="AX16" s="321">
        <v>1</v>
      </c>
      <c r="AY16" s="321">
        <v>113461.5385</v>
      </c>
      <c r="AZ16" s="321"/>
      <c r="BA16" s="321"/>
      <c r="BB16" s="321">
        <v>18</v>
      </c>
      <c r="BC16" s="321">
        <v>510576.92</v>
      </c>
      <c r="BD16" s="321">
        <v>0</v>
      </c>
      <c r="BE16" s="321"/>
      <c r="BF16" s="321">
        <v>150000</v>
      </c>
      <c r="BG16" s="321">
        <v>99000</v>
      </c>
      <c r="BH16" s="321">
        <v>474000</v>
      </c>
      <c r="BI16" s="321"/>
      <c r="BJ16" s="321"/>
      <c r="BK16" s="321"/>
      <c r="BL16" s="321">
        <v>0</v>
      </c>
      <c r="BM16" s="321"/>
      <c r="BN16" s="321">
        <v>0</v>
      </c>
      <c r="BO16" s="321">
        <v>0</v>
      </c>
      <c r="BP16" s="321">
        <v>367500</v>
      </c>
      <c r="BQ16" s="321">
        <v>72692.307700000005</v>
      </c>
      <c r="BR16" s="321"/>
      <c r="BS16" s="321">
        <v>0</v>
      </c>
      <c r="BT16" s="321">
        <v>1268500</v>
      </c>
      <c r="BU16" s="321">
        <v>619500</v>
      </c>
      <c r="BV16" s="321"/>
      <c r="BW16" s="321">
        <v>0</v>
      </c>
      <c r="BX16" s="321"/>
      <c r="BY16" s="321">
        <v>0</v>
      </c>
      <c r="BZ16" s="321"/>
      <c r="CA16" s="321"/>
      <c r="CB16" s="321">
        <v>12143173</v>
      </c>
      <c r="CC16" s="322">
        <v>9696980</v>
      </c>
      <c r="CD16" s="320"/>
      <c r="CE16" s="320" t="s">
        <v>319</v>
      </c>
      <c r="CF16" s="323">
        <v>45386</v>
      </c>
      <c r="CG16" s="323"/>
      <c r="CH16" s="320" t="s">
        <v>415</v>
      </c>
      <c r="CI16" s="322">
        <v>118000</v>
      </c>
      <c r="CJ16" s="322">
        <v>0</v>
      </c>
      <c r="CK16" s="321"/>
      <c r="CL16" s="324">
        <f t="shared" si="16"/>
        <v>440192.3077</v>
      </c>
      <c r="CM16" s="325">
        <f t="shared" si="17"/>
        <v>-19.383799999952316</v>
      </c>
      <c r="CN16" s="325">
        <f t="shared" si="18"/>
        <v>-18.691500000655651</v>
      </c>
      <c r="CO16" s="325">
        <f t="shared" si="19"/>
        <v>0.22690000012516975</v>
      </c>
      <c r="CP16" s="318"/>
      <c r="CQ16" s="326">
        <f t="shared" si="4"/>
        <v>3.0769500881433487E-5</v>
      </c>
      <c r="CR16" s="326">
        <f t="shared" si="5"/>
        <v>0</v>
      </c>
      <c r="CS16" s="327">
        <f t="shared" si="6"/>
        <v>0</v>
      </c>
      <c r="CT16" s="327">
        <f t="shared" si="7"/>
        <v>0</v>
      </c>
      <c r="CU16" s="327">
        <f t="shared" si="8"/>
        <v>0</v>
      </c>
      <c r="CV16" s="327">
        <f t="shared" si="9"/>
        <v>0</v>
      </c>
      <c r="CW16" s="327">
        <f t="shared" si="10"/>
        <v>0</v>
      </c>
      <c r="CX16" s="327">
        <f t="shared" si="11"/>
        <v>0</v>
      </c>
      <c r="CY16" s="327">
        <f t="shared" si="12"/>
        <v>0</v>
      </c>
      <c r="CZ16" s="328">
        <f t="shared" si="13"/>
        <v>440192.3077</v>
      </c>
      <c r="DA16" s="328">
        <f t="shared" si="20"/>
        <v>-7.6923170126974583E-6</v>
      </c>
      <c r="DB16" s="201"/>
      <c r="DC16" s="327">
        <f>K16/M16*IFERROR(VLOOKUP($D16,Shift!$B:$AZ,45,0),0)-AT16</f>
        <v>0</v>
      </c>
      <c r="DD16" s="327">
        <f>K16/M16*IFERROR(VLOOKUP($D16,Shift!$B:$AV,47,0),0)*10*50%-ROUND(K16/M16*IFERROR(VLOOKUP($D16,Shift!$B:$AV,47,0),0)*8*30%,0)-AU16</f>
        <v>0.38461538474075496</v>
      </c>
      <c r="DE16" s="329">
        <f>VLOOKUP($D16,'Off day working'!A:AM,38,0)-Z16</f>
        <v>0</v>
      </c>
      <c r="DF16" s="328"/>
      <c r="DG16" s="328"/>
      <c r="DH16" s="330">
        <f>K16/208*8*30%*VLOOKUP($D16,Shift!$B:$AZ,47,0)-AL16</f>
        <v>1.5384634025394917E-5</v>
      </c>
      <c r="DJ16" s="390"/>
      <c r="DK16" s="332">
        <f>VLOOKUP($D16,Meal!$A:$AK,35,0)-BG16</f>
        <v>0</v>
      </c>
      <c r="DL16" s="332">
        <f>VLOOKUP($D16,Meal!$A:$AK,36,0)-BH16</f>
        <v>0</v>
      </c>
      <c r="DM16" s="333">
        <f>VLOOKUP($D16,Shift!B:AW,39,0)-AV16</f>
        <v>0</v>
      </c>
      <c r="DN16" s="334">
        <f>K16/208*VLOOKUP(D16,Shift!$B:$AO,39,0)*8*10%-AW16</f>
        <v>0</v>
      </c>
      <c r="DO16" s="333">
        <f>VLOOKUP($D16,Shift!$B:$AO,40,0)-AX16</f>
        <v>0</v>
      </c>
      <c r="DP16" s="334">
        <f>K16/208*VLOOKUP(D16,Shift!$B:$AO,40,0)*8*50%-AY16</f>
        <v>-3.8461526855826378E-5</v>
      </c>
      <c r="DQ16" s="335">
        <f>VLOOKUP($D16,Shift!$B:$AZ,41,0)-AZ16</f>
        <v>0</v>
      </c>
      <c r="DR16" s="336">
        <f>K16/208*VLOOKUP($D16,Shift!$B:$AQ,41,0)*8*50%-BA16</f>
        <v>0</v>
      </c>
      <c r="DS16" s="337">
        <f>VLOOKUP($D16,Att!B:CU,98,0)-O16</f>
        <v>0</v>
      </c>
      <c r="DT16" s="338">
        <f>IFERROR(VLOOKUP($D16,OT!$A:$BR,OT!BC$1,0),0)-P16</f>
        <v>0</v>
      </c>
      <c r="DU16" s="338">
        <f>IFERROR(VLOOKUP($D16,OT!$A:$BR,OT!BD$1,0),0)-Q16</f>
        <v>0</v>
      </c>
      <c r="DV16" s="338">
        <f>IFERROR(VLOOKUP($D16,OT!$A:$BR,OT!BE$1,0),0)-R16</f>
        <v>0</v>
      </c>
      <c r="DW16" s="338">
        <f>IFERROR(VLOOKUP($D16,OT!$A:$BR,OT!BF$1,0),0)-S16</f>
        <v>0</v>
      </c>
      <c r="DX16" s="338">
        <f>IFERROR(VLOOKUP($D16,OT!$A:$BR,OT!BG$1,0),0)-T16</f>
        <v>0</v>
      </c>
      <c r="DY16" s="338">
        <f>IFERROR(VLOOKUP($D16,OT!$A:$BR,OT!BH$1,0),0)-U16</f>
        <v>0</v>
      </c>
      <c r="DZ16" s="338">
        <f>IFERROR(VLOOKUP($D16,OT!$A:$BR,OT!BI$1,0),0)-V16</f>
        <v>0</v>
      </c>
      <c r="EA16" s="338">
        <f>IFERROR(VLOOKUP($D16,OT!$A:$BR,OT!BJ$1,0),0)-W16</f>
        <v>0</v>
      </c>
      <c r="EB16" s="338">
        <f>IFERROR(VLOOKUP($D16,OT!$A:$BR,OT!BK$1,0),0)-X16</f>
        <v>0</v>
      </c>
      <c r="EC16" s="339">
        <f>VLOOKUP(D16,'Off day working'!A:AL,38,0)*30000-BD16</f>
        <v>0</v>
      </c>
      <c r="ED16" s="340"/>
      <c r="EE16" s="340"/>
      <c r="EF16" s="338">
        <f t="shared" si="14"/>
        <v>0</v>
      </c>
      <c r="EG16" s="350">
        <f>4960000*1.07/208*VLOOKUP(D16,Att!B:BZ,77,0)-BJ16</f>
        <v>0</v>
      </c>
      <c r="EI16" s="345">
        <f>IF(AND(CH16="X",EJ16&gt;=0.5),150000/VLOOKUP(D16,Att!B:AT,45,0)*VLOOKUP(D16,Att!B:AP,41,0),IF(AND(CH16="X",EJ16&lt;0.5),0,150000))-AN16</f>
        <v>0</v>
      </c>
      <c r="EJ16" s="346">
        <f>VLOOKUP(D16,Att!B:AP,41,0)/VLOOKUP(D16,Att!B:AT,45,0)</f>
        <v>1</v>
      </c>
    </row>
    <row r="17" spans="1:140" s="331" customFormat="1" ht="14.5" hidden="1" customHeight="1" x14ac:dyDescent="0.35">
      <c r="A17" s="300" t="s">
        <v>325</v>
      </c>
      <c r="B17" s="300">
        <f t="shared" si="15"/>
        <v>10</v>
      </c>
      <c r="C17" s="320" t="s">
        <v>56</v>
      </c>
      <c r="D17" s="320" t="s">
        <v>571</v>
      </c>
      <c r="E17" s="320" t="s">
        <v>573</v>
      </c>
      <c r="F17" s="367" t="s">
        <v>572</v>
      </c>
      <c r="G17" s="320" t="s">
        <v>348</v>
      </c>
      <c r="H17" s="320" t="s">
        <v>1039</v>
      </c>
      <c r="I17" s="320" t="s">
        <v>59</v>
      </c>
      <c r="J17" s="320" t="s">
        <v>58</v>
      </c>
      <c r="K17" s="321">
        <v>5900000</v>
      </c>
      <c r="L17" s="321"/>
      <c r="M17" s="321">
        <v>208</v>
      </c>
      <c r="N17" s="321"/>
      <c r="O17" s="321">
        <v>152</v>
      </c>
      <c r="P17" s="321">
        <v>30</v>
      </c>
      <c r="Q17" s="321">
        <v>0</v>
      </c>
      <c r="R17" s="321">
        <v>0</v>
      </c>
      <c r="S17" s="321">
        <v>0</v>
      </c>
      <c r="T17" s="321">
        <v>0</v>
      </c>
      <c r="U17" s="321">
        <v>0</v>
      </c>
      <c r="V17" s="321">
        <v>0</v>
      </c>
      <c r="W17" s="321">
        <v>0</v>
      </c>
      <c r="X17" s="321">
        <v>0</v>
      </c>
      <c r="Y17" s="321">
        <v>7</v>
      </c>
      <c r="Z17" s="321"/>
      <c r="AA17" s="321"/>
      <c r="AB17" s="321">
        <v>4311538.2346000001</v>
      </c>
      <c r="AC17" s="321">
        <v>1276442.3077</v>
      </c>
      <c r="AD17" s="321">
        <v>0</v>
      </c>
      <c r="AE17" s="321">
        <v>0</v>
      </c>
      <c r="AF17" s="321">
        <v>0</v>
      </c>
      <c r="AG17" s="321">
        <v>0</v>
      </c>
      <c r="AH17" s="321">
        <v>0</v>
      </c>
      <c r="AI17" s="321">
        <v>0</v>
      </c>
      <c r="AJ17" s="321">
        <v>0</v>
      </c>
      <c r="AK17" s="321">
        <v>0</v>
      </c>
      <c r="AL17" s="321">
        <v>408461.53850000002</v>
      </c>
      <c r="AM17" s="321">
        <v>300000</v>
      </c>
      <c r="AN17" s="321">
        <v>150000</v>
      </c>
      <c r="AO17" s="321">
        <v>510000</v>
      </c>
      <c r="AP17" s="321">
        <v>0</v>
      </c>
      <c r="AQ17" s="321">
        <v>255288.4615</v>
      </c>
      <c r="AR17" s="321">
        <v>0</v>
      </c>
      <c r="AS17" s="321"/>
      <c r="AT17" s="321">
        <v>0</v>
      </c>
      <c r="AU17" s="321">
        <v>442500</v>
      </c>
      <c r="AV17" s="321">
        <v>0</v>
      </c>
      <c r="AW17" s="321">
        <v>0</v>
      </c>
      <c r="AX17" s="321">
        <v>1</v>
      </c>
      <c r="AY17" s="321">
        <v>113461.5385</v>
      </c>
      <c r="AZ17" s="321"/>
      <c r="BA17" s="321"/>
      <c r="BB17" s="321">
        <v>15</v>
      </c>
      <c r="BC17" s="321">
        <v>425480.77</v>
      </c>
      <c r="BD17" s="321">
        <v>0</v>
      </c>
      <c r="BE17" s="321"/>
      <c r="BF17" s="321">
        <v>100000</v>
      </c>
      <c r="BG17" s="321">
        <v>40000</v>
      </c>
      <c r="BH17" s="321">
        <v>414000</v>
      </c>
      <c r="BI17" s="321"/>
      <c r="BJ17" s="321"/>
      <c r="BK17" s="321"/>
      <c r="BL17" s="321">
        <v>0</v>
      </c>
      <c r="BM17" s="321"/>
      <c r="BN17" s="321">
        <v>0</v>
      </c>
      <c r="BO17" s="321">
        <v>0</v>
      </c>
      <c r="BP17" s="321">
        <v>306923.07689999999</v>
      </c>
      <c r="BQ17" s="321">
        <v>60576.9231</v>
      </c>
      <c r="BR17" s="321"/>
      <c r="BS17" s="321">
        <v>0</v>
      </c>
      <c r="BT17" s="321">
        <v>1268500</v>
      </c>
      <c r="BU17" s="321">
        <v>619500</v>
      </c>
      <c r="BV17" s="321"/>
      <c r="BW17" s="321">
        <v>0</v>
      </c>
      <c r="BX17" s="321">
        <v>10</v>
      </c>
      <c r="BY17" s="321">
        <v>283653.84620000003</v>
      </c>
      <c r="BZ17" s="321"/>
      <c r="CA17" s="321"/>
      <c r="CB17" s="321">
        <v>10501189</v>
      </c>
      <c r="CC17" s="322">
        <v>8127689</v>
      </c>
      <c r="CD17" s="320"/>
      <c r="CE17" s="320" t="s">
        <v>1068</v>
      </c>
      <c r="CF17" s="323">
        <v>45422</v>
      </c>
      <c r="CG17" s="323"/>
      <c r="CH17" s="320" t="s">
        <v>415</v>
      </c>
      <c r="CI17" s="322">
        <v>118000</v>
      </c>
      <c r="CJ17" s="322">
        <v>0</v>
      </c>
      <c r="CK17" s="321"/>
      <c r="CL17" s="324">
        <f t="shared" si="16"/>
        <v>367500</v>
      </c>
      <c r="CM17" s="325">
        <f t="shared" si="17"/>
        <v>-16.14919999986887</v>
      </c>
      <c r="CN17" s="325">
        <f t="shared" si="18"/>
        <v>-16.14919999986887</v>
      </c>
      <c r="CO17" s="325">
        <f t="shared" si="19"/>
        <v>0.22693846188485622</v>
      </c>
      <c r="CP17" s="318"/>
      <c r="CQ17" s="326">
        <f t="shared" si="4"/>
        <v>-7.6922588050365448E-6</v>
      </c>
      <c r="CR17" s="326">
        <f t="shared" si="5"/>
        <v>0</v>
      </c>
      <c r="CS17" s="327">
        <f t="shared" si="6"/>
        <v>0</v>
      </c>
      <c r="CT17" s="327">
        <f t="shared" si="7"/>
        <v>0</v>
      </c>
      <c r="CU17" s="327">
        <f t="shared" si="8"/>
        <v>0</v>
      </c>
      <c r="CV17" s="327">
        <f t="shared" si="9"/>
        <v>0</v>
      </c>
      <c r="CW17" s="327">
        <f t="shared" si="10"/>
        <v>0</v>
      </c>
      <c r="CX17" s="327">
        <f t="shared" si="11"/>
        <v>0</v>
      </c>
      <c r="CY17" s="327">
        <f t="shared" si="12"/>
        <v>0</v>
      </c>
      <c r="CZ17" s="328">
        <f t="shared" si="13"/>
        <v>367500</v>
      </c>
      <c r="DA17" s="328">
        <f t="shared" si="20"/>
        <v>0</v>
      </c>
      <c r="DB17" s="201"/>
      <c r="DC17" s="327">
        <f>K17/M17*IFERROR(VLOOKUP($D17,Shift!$B:$AZ,45,0),0)-AT17</f>
        <v>0</v>
      </c>
      <c r="DD17" s="327">
        <f>K17/M17*IFERROR(VLOOKUP($D17,Shift!$B:$AV,47,0),0)*10*50%-ROUND(K17/M17*IFERROR(VLOOKUP($D17,Shift!$B:$AV,47,0),0)*8*30%,0)-AU17</f>
        <v>-0.46153846150264144</v>
      </c>
      <c r="DE17" s="329">
        <f>VLOOKUP($D17,'Off day working'!A:AM,38,0)-Z17</f>
        <v>0</v>
      </c>
      <c r="DF17" s="328"/>
      <c r="DG17" s="328"/>
      <c r="DH17" s="330">
        <f>K17/208*8*30%*VLOOKUP($D17,Shift!$B:$AZ,47,0)-AL17</f>
        <v>-3.8461526855826378E-5</v>
      </c>
      <c r="DJ17" s="390"/>
      <c r="DK17" s="332">
        <f>VLOOKUP($D17,Meal!$A:$AK,35,0)-BG17</f>
        <v>0</v>
      </c>
      <c r="DL17" s="332">
        <f>VLOOKUP($D17,Meal!$A:$AK,36,0)-BH17</f>
        <v>0</v>
      </c>
      <c r="DM17" s="333">
        <f>VLOOKUP($D17,Shift!B:AW,39,0)-AV17</f>
        <v>0</v>
      </c>
      <c r="DN17" s="334">
        <f>K17/208*VLOOKUP(D17,Shift!$B:$AO,39,0)*8*10%-AW17</f>
        <v>0</v>
      </c>
      <c r="DO17" s="333">
        <f>VLOOKUP($D17,Shift!$B:$AO,40,0)-AX17</f>
        <v>0</v>
      </c>
      <c r="DP17" s="334">
        <f>K17/208*VLOOKUP(D17,Shift!$B:$AO,40,0)*8*50%-AY17</f>
        <v>-3.8461526855826378E-5</v>
      </c>
      <c r="DQ17" s="335">
        <f>VLOOKUP($D17,Shift!$B:$AZ,41,0)-AZ17</f>
        <v>0</v>
      </c>
      <c r="DR17" s="336">
        <f>K17/208*VLOOKUP($D17,Shift!$B:$AQ,41,0)*8*50%-BA17</f>
        <v>0</v>
      </c>
      <c r="DS17" s="337">
        <f>VLOOKUP($D17,Att!B:CU,98,0)-O17</f>
        <v>0</v>
      </c>
      <c r="DT17" s="338">
        <f>IFERROR(VLOOKUP($D17,OT!$A:$BR,OT!BC$1,0),0)-P17</f>
        <v>0</v>
      </c>
      <c r="DU17" s="338">
        <f>IFERROR(VLOOKUP($D17,OT!$A:$BR,OT!BD$1,0),0)-Q17</f>
        <v>0</v>
      </c>
      <c r="DV17" s="338">
        <f>IFERROR(VLOOKUP($D17,OT!$A:$BR,OT!BE$1,0),0)-R17</f>
        <v>0</v>
      </c>
      <c r="DW17" s="338">
        <f>IFERROR(VLOOKUP($D17,OT!$A:$BR,OT!BF$1,0),0)-S17</f>
        <v>0</v>
      </c>
      <c r="DX17" s="338">
        <f>IFERROR(VLOOKUP($D17,OT!$A:$BR,OT!BG$1,0),0)-T17</f>
        <v>0</v>
      </c>
      <c r="DY17" s="338">
        <f>IFERROR(VLOOKUP($D17,OT!$A:$BR,OT!BH$1,0),0)-U17</f>
        <v>0</v>
      </c>
      <c r="DZ17" s="338">
        <f>IFERROR(VLOOKUP($D17,OT!$A:$BR,OT!BI$1,0),0)-V17</f>
        <v>0</v>
      </c>
      <c r="EA17" s="338">
        <f>IFERROR(VLOOKUP($D17,OT!$A:$BR,OT!BJ$1,0),0)-W17</f>
        <v>0</v>
      </c>
      <c r="EB17" s="338">
        <f>IFERROR(VLOOKUP($D17,OT!$A:$BR,OT!BK$1,0),0)-X17</f>
        <v>0</v>
      </c>
      <c r="EC17" s="339">
        <f>VLOOKUP(D17,'Off day working'!A:AL,38,0)*30000-BD17</f>
        <v>0</v>
      </c>
      <c r="ED17" s="340"/>
      <c r="EE17" s="340"/>
      <c r="EF17" s="338">
        <f t="shared" si="14"/>
        <v>0</v>
      </c>
      <c r="EG17" s="350">
        <f>4960000*1.07/208*VLOOKUP(D17,Att!B:BZ,77,0)-BJ17</f>
        <v>0</v>
      </c>
      <c r="EI17" s="345">
        <f>IF(AND(CH17="X",EJ17&gt;=0.5),150000/VLOOKUP(D17,Att!B:AT,45,0)*VLOOKUP(D17,Att!B:AP,41,0),IF(AND(CH17="X",EJ17&lt;0.5),0,150000))-AN17</f>
        <v>0</v>
      </c>
      <c r="EJ17" s="346">
        <f>VLOOKUP(D17,Att!B:AP,41,0)/VLOOKUP(D17,Att!B:AT,45,0)</f>
        <v>0.78947368421052633</v>
      </c>
    </row>
    <row r="18" spans="1:140" s="331" customFormat="1" ht="14.5" hidden="1" customHeight="1" x14ac:dyDescent="0.35">
      <c r="A18" s="300" t="s">
        <v>325</v>
      </c>
      <c r="B18" s="300">
        <f t="shared" si="15"/>
        <v>11</v>
      </c>
      <c r="C18" s="320" t="s">
        <v>56</v>
      </c>
      <c r="D18" s="320" t="s">
        <v>574</v>
      </c>
      <c r="E18" s="320" t="s">
        <v>576</v>
      </c>
      <c r="F18" s="367" t="s">
        <v>575</v>
      </c>
      <c r="G18" s="320" t="s">
        <v>360</v>
      </c>
      <c r="H18" s="320" t="s">
        <v>1039</v>
      </c>
      <c r="I18" s="320" t="s">
        <v>59</v>
      </c>
      <c r="J18" s="320" t="s">
        <v>58</v>
      </c>
      <c r="K18" s="321">
        <v>5900000</v>
      </c>
      <c r="L18" s="321"/>
      <c r="M18" s="321">
        <v>208</v>
      </c>
      <c r="N18" s="321"/>
      <c r="O18" s="321">
        <v>172</v>
      </c>
      <c r="P18" s="321">
        <v>24</v>
      </c>
      <c r="Q18" s="321">
        <v>0</v>
      </c>
      <c r="R18" s="321">
        <v>8</v>
      </c>
      <c r="S18" s="321">
        <v>0</v>
      </c>
      <c r="T18" s="321">
        <v>0</v>
      </c>
      <c r="U18" s="321">
        <v>0</v>
      </c>
      <c r="V18" s="321">
        <v>0</v>
      </c>
      <c r="W18" s="321">
        <v>0</v>
      </c>
      <c r="X18" s="321">
        <v>0</v>
      </c>
      <c r="Y18" s="321">
        <v>8</v>
      </c>
      <c r="Z18" s="321">
        <v>1</v>
      </c>
      <c r="AA18" s="321"/>
      <c r="AB18" s="321">
        <v>4878846.0404000003</v>
      </c>
      <c r="AC18" s="321">
        <v>1021153.8462</v>
      </c>
      <c r="AD18" s="321">
        <v>0</v>
      </c>
      <c r="AE18" s="321">
        <v>453846.15379999997</v>
      </c>
      <c r="AF18" s="321">
        <v>0</v>
      </c>
      <c r="AG18" s="321">
        <v>0</v>
      </c>
      <c r="AH18" s="321">
        <v>0</v>
      </c>
      <c r="AI18" s="321">
        <v>0</v>
      </c>
      <c r="AJ18" s="321">
        <v>0</v>
      </c>
      <c r="AK18" s="321">
        <v>0</v>
      </c>
      <c r="AL18" s="321">
        <v>476538.46149999998</v>
      </c>
      <c r="AM18" s="321">
        <v>300000</v>
      </c>
      <c r="AN18" s="321">
        <v>150000</v>
      </c>
      <c r="AO18" s="321">
        <v>195000</v>
      </c>
      <c r="AP18" s="321">
        <v>0</v>
      </c>
      <c r="AQ18" s="321">
        <v>255288.4615</v>
      </c>
      <c r="AR18" s="321">
        <v>453241</v>
      </c>
      <c r="AS18" s="321"/>
      <c r="AT18" s="321">
        <v>0</v>
      </c>
      <c r="AU18" s="321">
        <v>516250</v>
      </c>
      <c r="AV18" s="321">
        <v>0</v>
      </c>
      <c r="AW18" s="321">
        <v>0</v>
      </c>
      <c r="AX18" s="321">
        <v>1</v>
      </c>
      <c r="AY18" s="321">
        <v>113461.5385</v>
      </c>
      <c r="AZ18" s="321"/>
      <c r="BA18" s="321"/>
      <c r="BB18" s="321">
        <v>12</v>
      </c>
      <c r="BC18" s="321">
        <v>340384.62</v>
      </c>
      <c r="BD18" s="321">
        <v>30000</v>
      </c>
      <c r="BE18" s="321">
        <v>42548</v>
      </c>
      <c r="BF18" s="321">
        <v>100000</v>
      </c>
      <c r="BG18" s="321">
        <v>115000</v>
      </c>
      <c r="BH18" s="321">
        <v>411000</v>
      </c>
      <c r="BI18" s="321"/>
      <c r="BJ18" s="321"/>
      <c r="BK18" s="321"/>
      <c r="BL18" s="321">
        <v>0</v>
      </c>
      <c r="BM18" s="321"/>
      <c r="BN18" s="321">
        <v>0</v>
      </c>
      <c r="BO18" s="321">
        <v>0</v>
      </c>
      <c r="BP18" s="321">
        <v>347307.6923</v>
      </c>
      <c r="BQ18" s="321">
        <v>64615.384599999998</v>
      </c>
      <c r="BR18" s="321"/>
      <c r="BS18" s="321">
        <v>0</v>
      </c>
      <c r="BT18" s="321">
        <v>1268500</v>
      </c>
      <c r="BU18" s="321">
        <v>619500</v>
      </c>
      <c r="BV18" s="321"/>
      <c r="BW18" s="321">
        <v>0</v>
      </c>
      <c r="BX18" s="321">
        <v>8</v>
      </c>
      <c r="BY18" s="321">
        <v>226923.07689999999</v>
      </c>
      <c r="BZ18" s="321"/>
      <c r="CA18" s="321"/>
      <c r="CB18" s="321">
        <v>11650994</v>
      </c>
      <c r="CC18" s="322">
        <v>9233071</v>
      </c>
      <c r="CD18" s="320"/>
      <c r="CE18" s="320" t="s">
        <v>1068</v>
      </c>
      <c r="CF18" s="323">
        <v>45426</v>
      </c>
      <c r="CG18" s="323"/>
      <c r="CH18" s="320" t="s">
        <v>415</v>
      </c>
      <c r="CI18" s="322">
        <v>118000</v>
      </c>
      <c r="CJ18" s="322">
        <v>0</v>
      </c>
      <c r="CK18" s="321"/>
      <c r="CL18" s="324">
        <f t="shared" si="16"/>
        <v>411923.07689999999</v>
      </c>
      <c r="CM18" s="325">
        <f t="shared" si="17"/>
        <v>-12.801200000569224</v>
      </c>
      <c r="CN18" s="325">
        <f t="shared" si="18"/>
        <v>-12.878100000321865</v>
      </c>
      <c r="CO18" s="325">
        <f t="shared" si="19"/>
        <v>0.11344615370035172</v>
      </c>
      <c r="CP18" s="318"/>
      <c r="CQ18" s="326">
        <f t="shared" si="4"/>
        <v>-4.615390207618475E-5</v>
      </c>
      <c r="CR18" s="326">
        <f t="shared" si="5"/>
        <v>0</v>
      </c>
      <c r="CS18" s="327">
        <f t="shared" si="6"/>
        <v>4.615390207618475E-5</v>
      </c>
      <c r="CT18" s="327">
        <f t="shared" si="7"/>
        <v>0</v>
      </c>
      <c r="CU18" s="327">
        <f t="shared" si="8"/>
        <v>0</v>
      </c>
      <c r="CV18" s="327">
        <f t="shared" si="9"/>
        <v>0</v>
      </c>
      <c r="CW18" s="327">
        <f t="shared" si="10"/>
        <v>0</v>
      </c>
      <c r="CX18" s="327">
        <f t="shared" si="11"/>
        <v>0</v>
      </c>
      <c r="CY18" s="327">
        <f t="shared" si="12"/>
        <v>0</v>
      </c>
      <c r="CZ18" s="328">
        <f t="shared" si="13"/>
        <v>411923.07689999999</v>
      </c>
      <c r="DA18" s="328">
        <f t="shared" si="20"/>
        <v>2.3076951038092375E-5</v>
      </c>
      <c r="DB18" s="201"/>
      <c r="DC18" s="327">
        <f>K18/M18*IFERROR(VLOOKUP($D18,Shift!$B:$AZ,45,0),0)-AT18</f>
        <v>0</v>
      </c>
      <c r="DD18" s="327">
        <f>K18/M18*IFERROR(VLOOKUP($D18,Shift!$B:$AV,47,0),0)*10*50%-ROUND(K18/M18*IFERROR(VLOOKUP($D18,Shift!$B:$AV,47,0),0)*8*30%,0)-AU18</f>
        <v>0.46153846150264144</v>
      </c>
      <c r="DE18" s="329">
        <f>VLOOKUP($D18,'Off day working'!A:AM,38,0)-Z18</f>
        <v>0</v>
      </c>
      <c r="DF18" s="328"/>
      <c r="DG18" s="328"/>
      <c r="DH18" s="330">
        <f>K18/208*8*30%*VLOOKUP($D18,Shift!$B:$AZ,47,0)-AL18</f>
        <v>3.8461585063487291E-5</v>
      </c>
      <c r="DJ18" s="390"/>
      <c r="DK18" s="332">
        <f>VLOOKUP($D18,Meal!$A:$AK,35,0)-BG18</f>
        <v>0</v>
      </c>
      <c r="DL18" s="332">
        <f>VLOOKUP($D18,Meal!$A:$AK,36,0)-BH18</f>
        <v>0</v>
      </c>
      <c r="DM18" s="333">
        <f>VLOOKUP($D18,Shift!B:AW,39,0)-AV18</f>
        <v>0</v>
      </c>
      <c r="DN18" s="334">
        <f>K18/208*VLOOKUP(D18,Shift!$B:$AO,39,0)*8*10%-AW18</f>
        <v>0</v>
      </c>
      <c r="DO18" s="333">
        <f>VLOOKUP($D18,Shift!$B:$AO,40,0)-AX18</f>
        <v>0</v>
      </c>
      <c r="DP18" s="334">
        <f>K18/208*VLOOKUP(D18,Shift!$B:$AO,40,0)*8*50%-AY18</f>
        <v>-3.8461526855826378E-5</v>
      </c>
      <c r="DQ18" s="335">
        <f>VLOOKUP($D18,Shift!$B:$AZ,41,0)-AZ18</f>
        <v>0</v>
      </c>
      <c r="DR18" s="336">
        <f>K18/208*VLOOKUP($D18,Shift!$B:$AQ,41,0)*8*50%-BA18</f>
        <v>0</v>
      </c>
      <c r="DS18" s="337">
        <f>VLOOKUP($D18,Att!B:CU,98,0)-O18</f>
        <v>0</v>
      </c>
      <c r="DT18" s="338">
        <f>IFERROR(VLOOKUP($D18,OT!$A:$BR,OT!BC$1,0),0)-P18</f>
        <v>0</v>
      </c>
      <c r="DU18" s="338">
        <f>IFERROR(VLOOKUP($D18,OT!$A:$BR,OT!BD$1,0),0)-Q18</f>
        <v>0</v>
      </c>
      <c r="DV18" s="338">
        <f>IFERROR(VLOOKUP($D18,OT!$A:$BR,OT!BE$1,0),0)-R18</f>
        <v>0</v>
      </c>
      <c r="DW18" s="338">
        <f>IFERROR(VLOOKUP($D18,OT!$A:$BR,OT!BF$1,0),0)-S18</f>
        <v>0</v>
      </c>
      <c r="DX18" s="338">
        <f>IFERROR(VLOOKUP($D18,OT!$A:$BR,OT!BG$1,0),0)-T18</f>
        <v>0</v>
      </c>
      <c r="DY18" s="338">
        <f>IFERROR(VLOOKUP($D18,OT!$A:$BR,OT!BH$1,0),0)-U18</f>
        <v>0</v>
      </c>
      <c r="DZ18" s="338">
        <f>IFERROR(VLOOKUP($D18,OT!$A:$BR,OT!BI$1,0),0)-V18</f>
        <v>0</v>
      </c>
      <c r="EA18" s="338">
        <f>IFERROR(VLOOKUP($D18,OT!$A:$BR,OT!BJ$1,0),0)-W18</f>
        <v>0</v>
      </c>
      <c r="EB18" s="338">
        <f>IFERROR(VLOOKUP($D18,OT!$A:$BR,OT!BK$1,0),0)-X18</f>
        <v>0</v>
      </c>
      <c r="EC18" s="339">
        <f>VLOOKUP(D18,'Off day working'!A:AL,38,0)*30000-BD18</f>
        <v>0</v>
      </c>
      <c r="ED18" s="340"/>
      <c r="EE18" s="340"/>
      <c r="EF18" s="338">
        <f t="shared" si="14"/>
        <v>7.6923076921957545E-2</v>
      </c>
      <c r="EG18" s="350">
        <f>4960000*1.07/208*VLOOKUP(D18,Att!B:BZ,77,0)-BJ18</f>
        <v>0</v>
      </c>
      <c r="EI18" s="345">
        <f>IF(AND(CH18="X",EJ18&gt;=0.5),150000/VLOOKUP(D18,Att!B:AT,45,0)*VLOOKUP(D18,Att!B:AP,41,0),IF(AND(CH18="X",EJ18&lt;0.5),0,150000))-AN18</f>
        <v>0</v>
      </c>
      <c r="EJ18" s="346">
        <f>VLOOKUP(D18,Att!B:AP,41,0)/VLOOKUP(D18,Att!B:AT,45,0)</f>
        <v>0.90526315789473677</v>
      </c>
    </row>
    <row r="19" spans="1:140" s="331" customFormat="1" ht="14.5" hidden="1" customHeight="1" x14ac:dyDescent="0.35">
      <c r="A19" s="300" t="s">
        <v>325</v>
      </c>
      <c r="B19" s="300">
        <f t="shared" si="15"/>
        <v>12</v>
      </c>
      <c r="C19" s="320" t="s">
        <v>56</v>
      </c>
      <c r="D19" s="320" t="s">
        <v>577</v>
      </c>
      <c r="E19" s="320" t="s">
        <v>579</v>
      </c>
      <c r="F19" s="367" t="s">
        <v>578</v>
      </c>
      <c r="G19" s="320" t="s">
        <v>348</v>
      </c>
      <c r="H19" s="320" t="s">
        <v>1039</v>
      </c>
      <c r="I19" s="320" t="s">
        <v>57</v>
      </c>
      <c r="J19" s="320" t="s">
        <v>58</v>
      </c>
      <c r="K19" s="321">
        <v>5900000</v>
      </c>
      <c r="L19" s="321"/>
      <c r="M19" s="321">
        <v>208</v>
      </c>
      <c r="N19" s="321"/>
      <c r="O19" s="321">
        <v>208</v>
      </c>
      <c r="P19" s="321">
        <v>48</v>
      </c>
      <c r="Q19" s="321">
        <v>0</v>
      </c>
      <c r="R19" s="321">
        <v>28</v>
      </c>
      <c r="S19" s="321">
        <v>0</v>
      </c>
      <c r="T19" s="321">
        <v>0</v>
      </c>
      <c r="U19" s="321">
        <v>8</v>
      </c>
      <c r="V19" s="321">
        <v>0</v>
      </c>
      <c r="W19" s="321">
        <v>0</v>
      </c>
      <c r="X19" s="321">
        <v>0</v>
      </c>
      <c r="Y19" s="321">
        <v>11</v>
      </c>
      <c r="Z19" s="321">
        <v>3</v>
      </c>
      <c r="AA19" s="321"/>
      <c r="AB19" s="321">
        <v>5899999.8865</v>
      </c>
      <c r="AC19" s="321">
        <v>2042307.6923</v>
      </c>
      <c r="AD19" s="321">
        <v>0</v>
      </c>
      <c r="AE19" s="321">
        <v>1588461.5385</v>
      </c>
      <c r="AF19" s="321">
        <v>0</v>
      </c>
      <c r="AG19" s="321">
        <v>0</v>
      </c>
      <c r="AH19" s="321">
        <v>658076.92310000001</v>
      </c>
      <c r="AI19" s="321">
        <v>0</v>
      </c>
      <c r="AJ19" s="321">
        <v>0</v>
      </c>
      <c r="AK19" s="321">
        <v>0</v>
      </c>
      <c r="AL19" s="321">
        <v>612692.3077</v>
      </c>
      <c r="AM19" s="321">
        <v>300000</v>
      </c>
      <c r="AN19" s="321">
        <v>150000</v>
      </c>
      <c r="AO19" s="321">
        <v>517500</v>
      </c>
      <c r="AP19" s="321">
        <v>0</v>
      </c>
      <c r="AQ19" s="321">
        <v>1021153.8462</v>
      </c>
      <c r="AR19" s="321">
        <v>500000</v>
      </c>
      <c r="AS19" s="321"/>
      <c r="AT19" s="321">
        <v>0</v>
      </c>
      <c r="AU19" s="321">
        <v>663750</v>
      </c>
      <c r="AV19" s="321">
        <v>0</v>
      </c>
      <c r="AW19" s="321">
        <v>0</v>
      </c>
      <c r="AX19" s="321">
        <v>2</v>
      </c>
      <c r="AY19" s="321">
        <v>226923.07689999999</v>
      </c>
      <c r="AZ19" s="321"/>
      <c r="BA19" s="321"/>
      <c r="BB19" s="321">
        <v>24</v>
      </c>
      <c r="BC19" s="321">
        <v>680769.23</v>
      </c>
      <c r="BD19" s="321">
        <v>90000</v>
      </c>
      <c r="BE19" s="321"/>
      <c r="BF19" s="321">
        <v>100000</v>
      </c>
      <c r="BG19" s="321">
        <v>42000</v>
      </c>
      <c r="BH19" s="321">
        <v>702000</v>
      </c>
      <c r="BI19" s="321"/>
      <c r="BJ19" s="321"/>
      <c r="BK19" s="321"/>
      <c r="BL19" s="321">
        <v>0</v>
      </c>
      <c r="BM19" s="321"/>
      <c r="BN19" s="321">
        <v>0</v>
      </c>
      <c r="BO19" s="321">
        <v>0</v>
      </c>
      <c r="BP19" s="321">
        <v>420000</v>
      </c>
      <c r="BQ19" s="321">
        <v>169615.38459999999</v>
      </c>
      <c r="BR19" s="321"/>
      <c r="BS19" s="321">
        <v>0</v>
      </c>
      <c r="BT19" s="321">
        <v>1268500</v>
      </c>
      <c r="BU19" s="321">
        <v>619500</v>
      </c>
      <c r="BV19" s="321"/>
      <c r="BW19" s="321">
        <v>0</v>
      </c>
      <c r="BX19" s="321"/>
      <c r="BY19" s="321">
        <v>0</v>
      </c>
      <c r="BZ19" s="321"/>
      <c r="CA19" s="321"/>
      <c r="CB19" s="321">
        <v>17771776</v>
      </c>
      <c r="CC19" s="322">
        <v>15176161</v>
      </c>
      <c r="CD19" s="320"/>
      <c r="CE19" s="320" t="s">
        <v>1068</v>
      </c>
      <c r="CF19" s="323">
        <v>45428</v>
      </c>
      <c r="CG19" s="323"/>
      <c r="CH19" s="320" t="s">
        <v>415</v>
      </c>
      <c r="CI19" s="322">
        <v>118000</v>
      </c>
      <c r="CJ19" s="322">
        <v>0</v>
      </c>
      <c r="CK19" s="321"/>
      <c r="CL19" s="324">
        <f t="shared" si="16"/>
        <v>589615.38459999999</v>
      </c>
      <c r="CM19" s="325">
        <f t="shared" si="17"/>
        <v>-26.114199995994568</v>
      </c>
      <c r="CN19" s="325">
        <f t="shared" si="18"/>
        <v>-26.498799998313189</v>
      </c>
      <c r="CO19" s="325">
        <f t="shared" si="19"/>
        <v>0.11349999997764826</v>
      </c>
      <c r="CP19" s="318"/>
      <c r="CQ19" s="326">
        <f t="shared" si="4"/>
        <v>7.6922588050365448E-6</v>
      </c>
      <c r="CR19" s="326">
        <f t="shared" si="5"/>
        <v>0</v>
      </c>
      <c r="CS19" s="327">
        <f t="shared" si="6"/>
        <v>-3.8461526855826378E-5</v>
      </c>
      <c r="CT19" s="327">
        <f t="shared" si="7"/>
        <v>0</v>
      </c>
      <c r="CU19" s="327">
        <f t="shared" si="8"/>
        <v>0</v>
      </c>
      <c r="CV19" s="327">
        <f t="shared" si="9"/>
        <v>-2.3076892830431461E-5</v>
      </c>
      <c r="CW19" s="327">
        <f t="shared" si="10"/>
        <v>0</v>
      </c>
      <c r="CX19" s="327">
        <f t="shared" si="11"/>
        <v>0</v>
      </c>
      <c r="CY19" s="327">
        <f t="shared" si="12"/>
        <v>0</v>
      </c>
      <c r="CZ19" s="328">
        <f t="shared" si="13"/>
        <v>589615.38459999999</v>
      </c>
      <c r="DA19" s="328">
        <f t="shared" si="20"/>
        <v>1.5384634025394917E-5</v>
      </c>
      <c r="DB19" s="201"/>
      <c r="DC19" s="327">
        <f>K19/M19*IFERROR(VLOOKUP($D19,Shift!$B:$AZ,45,0),0)-AT19</f>
        <v>0</v>
      </c>
      <c r="DD19" s="327">
        <f>K19/M19*IFERROR(VLOOKUP($D19,Shift!$B:$AV,47,0),0)*10*50%-ROUND(K19/M19*IFERROR(VLOOKUP($D19,Shift!$B:$AV,47,0),0)*8*30%,0)-AU19</f>
        <v>0.30769230774603784</v>
      </c>
      <c r="DE19" s="329">
        <f>VLOOKUP($D19,'Off day working'!A:AM,38,0)-Z19</f>
        <v>0</v>
      </c>
      <c r="DF19" s="328"/>
      <c r="DG19" s="328"/>
      <c r="DH19" s="330">
        <f>K19/208*8*30%*VLOOKUP($D19,Shift!$B:$AZ,47,0)-AL19</f>
        <v>-7.6922588050365448E-6</v>
      </c>
      <c r="DJ19" s="390"/>
      <c r="DK19" s="332">
        <f>VLOOKUP($D19,Meal!$A:$AK,35,0)-BG19</f>
        <v>0</v>
      </c>
      <c r="DL19" s="332">
        <f>VLOOKUP($D19,Meal!$A:$AK,36,0)-BH19</f>
        <v>0</v>
      </c>
      <c r="DM19" s="333">
        <f>VLOOKUP($D19,Shift!B:AW,39,0)-AV19</f>
        <v>0</v>
      </c>
      <c r="DN19" s="334">
        <f>K19/208*VLOOKUP(D19,Shift!$B:$AO,39,0)*8*10%-AW19</f>
        <v>0</v>
      </c>
      <c r="DO19" s="333">
        <f>VLOOKUP($D19,Shift!$B:$AO,40,0)-AX19</f>
        <v>0</v>
      </c>
      <c r="DP19" s="334">
        <f>K19/208*VLOOKUP(D19,Shift!$B:$AO,40,0)*8*50%-AY19</f>
        <v>2.3076951038092375E-5</v>
      </c>
      <c r="DQ19" s="335">
        <f>VLOOKUP($D19,Shift!$B:$AZ,41,0)-AZ19</f>
        <v>0</v>
      </c>
      <c r="DR19" s="336">
        <f>K19/208*VLOOKUP($D19,Shift!$B:$AQ,41,0)*8*50%-BA19</f>
        <v>0</v>
      </c>
      <c r="DS19" s="337">
        <f>VLOOKUP($D19,Att!B:CU,98,0)-O19</f>
        <v>0</v>
      </c>
      <c r="DT19" s="338">
        <f>IFERROR(VLOOKUP($D19,OT!$A:$BR,OT!BC$1,0),0)-P19</f>
        <v>0</v>
      </c>
      <c r="DU19" s="338">
        <f>IFERROR(VLOOKUP($D19,OT!$A:$BR,OT!BD$1,0),0)-Q19</f>
        <v>0</v>
      </c>
      <c r="DV19" s="338">
        <f>IFERROR(VLOOKUP($D19,OT!$A:$BR,OT!BE$1,0),0)-R19</f>
        <v>0</v>
      </c>
      <c r="DW19" s="338">
        <f>IFERROR(VLOOKUP($D19,OT!$A:$BR,OT!BF$1,0),0)-S19</f>
        <v>0</v>
      </c>
      <c r="DX19" s="338">
        <f>IFERROR(VLOOKUP($D19,OT!$A:$BR,OT!BG$1,0),0)-T19</f>
        <v>0</v>
      </c>
      <c r="DY19" s="338">
        <f>IFERROR(VLOOKUP($D19,OT!$A:$BR,OT!BH$1,0),0)-U19</f>
        <v>0</v>
      </c>
      <c r="DZ19" s="338">
        <f>IFERROR(VLOOKUP($D19,OT!$A:$BR,OT!BI$1,0),0)-V19</f>
        <v>0</v>
      </c>
      <c r="EA19" s="338">
        <f>IFERROR(VLOOKUP($D19,OT!$A:$BR,OT!BJ$1,0),0)-W19</f>
        <v>0</v>
      </c>
      <c r="EB19" s="338">
        <f>IFERROR(VLOOKUP($D19,OT!$A:$BR,OT!BK$1,0),0)-X19</f>
        <v>0</v>
      </c>
      <c r="EC19" s="339">
        <f>VLOOKUP(D19,'Off day working'!A:AL,38,0)*30000-BD19</f>
        <v>0</v>
      </c>
      <c r="ED19" s="340"/>
      <c r="EE19" s="340"/>
      <c r="EF19" s="338">
        <f t="shared" si="14"/>
        <v>0</v>
      </c>
      <c r="EG19" s="350">
        <f>4960000*1.07/208*VLOOKUP(D19,Att!B:BZ,77,0)-BJ19</f>
        <v>0</v>
      </c>
      <c r="EI19" s="345">
        <f>IF(AND(CH19="X",EJ19&gt;=0.5),150000/VLOOKUP(D19,Att!B:AT,45,0)*VLOOKUP(D19,Att!B:AP,41,0),IF(AND(CH19="X",EJ19&lt;0.5),0,150000))-AN19</f>
        <v>0</v>
      </c>
      <c r="EJ19" s="346">
        <f>VLOOKUP(D19,Att!B:AP,41,0)/VLOOKUP(D19,Att!B:AT,45,0)</f>
        <v>1.1559611817226023</v>
      </c>
    </row>
    <row r="20" spans="1:140" s="331" customFormat="1" ht="14.5" hidden="1" customHeight="1" x14ac:dyDescent="0.35">
      <c r="A20" s="300" t="s">
        <v>325</v>
      </c>
      <c r="B20" s="300">
        <f t="shared" si="15"/>
        <v>13</v>
      </c>
      <c r="C20" s="320" t="s">
        <v>73</v>
      </c>
      <c r="D20" s="320" t="s">
        <v>580</v>
      </c>
      <c r="E20" s="320" t="s">
        <v>582</v>
      </c>
      <c r="F20" s="367" t="s">
        <v>581</v>
      </c>
      <c r="G20" s="320" t="s">
        <v>348</v>
      </c>
      <c r="H20" s="320" t="s">
        <v>1039</v>
      </c>
      <c r="I20" s="320" t="s">
        <v>939</v>
      </c>
      <c r="J20" s="320" t="s">
        <v>58</v>
      </c>
      <c r="K20" s="321">
        <v>5900000</v>
      </c>
      <c r="L20" s="321"/>
      <c r="M20" s="321">
        <v>208</v>
      </c>
      <c r="N20" s="321"/>
      <c r="O20" s="321">
        <v>208</v>
      </c>
      <c r="P20" s="321">
        <v>26</v>
      </c>
      <c r="Q20" s="321">
        <v>0</v>
      </c>
      <c r="R20" s="321">
        <v>0</v>
      </c>
      <c r="S20" s="321">
        <v>0</v>
      </c>
      <c r="T20" s="321">
        <v>0</v>
      </c>
      <c r="U20" s="321">
        <v>0</v>
      </c>
      <c r="V20" s="321">
        <v>0</v>
      </c>
      <c r="W20" s="321">
        <v>0</v>
      </c>
      <c r="X20" s="321">
        <v>0</v>
      </c>
      <c r="Y20" s="321">
        <v>0</v>
      </c>
      <c r="Z20" s="321"/>
      <c r="AA20" s="321"/>
      <c r="AB20" s="321">
        <v>5899999.8865</v>
      </c>
      <c r="AC20" s="321">
        <v>1106250</v>
      </c>
      <c r="AD20" s="321">
        <v>0</v>
      </c>
      <c r="AE20" s="321">
        <v>0</v>
      </c>
      <c r="AF20" s="321">
        <v>0</v>
      </c>
      <c r="AG20" s="321">
        <v>0</v>
      </c>
      <c r="AH20" s="321">
        <v>0</v>
      </c>
      <c r="AI20" s="321">
        <v>0</v>
      </c>
      <c r="AJ20" s="321">
        <v>0</v>
      </c>
      <c r="AK20" s="321">
        <v>0</v>
      </c>
      <c r="AL20" s="321">
        <v>0</v>
      </c>
      <c r="AM20" s="321">
        <v>300000</v>
      </c>
      <c r="AN20" s="321">
        <v>150000</v>
      </c>
      <c r="AO20" s="321">
        <v>735000</v>
      </c>
      <c r="AP20" s="321">
        <v>0</v>
      </c>
      <c r="AQ20" s="321">
        <v>1021153.8462</v>
      </c>
      <c r="AR20" s="321">
        <v>500000</v>
      </c>
      <c r="AS20" s="321"/>
      <c r="AT20" s="321">
        <v>0</v>
      </c>
      <c r="AU20" s="321">
        <v>0</v>
      </c>
      <c r="AV20" s="321">
        <v>0</v>
      </c>
      <c r="AW20" s="321">
        <v>0</v>
      </c>
      <c r="AX20" s="321">
        <v>0</v>
      </c>
      <c r="AY20" s="321">
        <v>0</v>
      </c>
      <c r="AZ20" s="321"/>
      <c r="BA20" s="321"/>
      <c r="BB20" s="321">
        <v>13</v>
      </c>
      <c r="BC20" s="321">
        <v>368750</v>
      </c>
      <c r="BD20" s="321">
        <v>0</v>
      </c>
      <c r="BE20" s="321"/>
      <c r="BF20" s="321">
        <v>100000</v>
      </c>
      <c r="BG20" s="321">
        <v>195000</v>
      </c>
      <c r="BH20" s="321">
        <v>220000</v>
      </c>
      <c r="BI20" s="321"/>
      <c r="BJ20" s="321"/>
      <c r="BK20" s="321"/>
      <c r="BL20" s="321">
        <v>0</v>
      </c>
      <c r="BM20" s="321"/>
      <c r="BN20" s="321">
        <v>0</v>
      </c>
      <c r="BO20" s="321">
        <v>0</v>
      </c>
      <c r="BP20" s="321">
        <v>420000</v>
      </c>
      <c r="BQ20" s="321">
        <v>52500</v>
      </c>
      <c r="BR20" s="321"/>
      <c r="BS20" s="321">
        <v>0</v>
      </c>
      <c r="BT20" s="321">
        <v>1268500</v>
      </c>
      <c r="BU20" s="321">
        <v>619500</v>
      </c>
      <c r="BV20" s="321"/>
      <c r="BW20" s="321">
        <v>0</v>
      </c>
      <c r="BX20" s="321">
        <v>8</v>
      </c>
      <c r="BY20" s="321">
        <v>226923.07689999999</v>
      </c>
      <c r="BZ20" s="321"/>
      <c r="CA20" s="321"/>
      <c r="CB20" s="321">
        <v>12455167</v>
      </c>
      <c r="CC20" s="322">
        <v>9976667</v>
      </c>
      <c r="CD20" s="320"/>
      <c r="CE20" s="320" t="s">
        <v>319</v>
      </c>
      <c r="CF20" s="323">
        <v>45428</v>
      </c>
      <c r="CG20" s="323"/>
      <c r="CH20" s="320" t="s">
        <v>415</v>
      </c>
      <c r="CI20" s="322">
        <v>118000</v>
      </c>
      <c r="CJ20" s="322">
        <v>0</v>
      </c>
      <c r="CK20" s="321"/>
      <c r="CL20" s="324">
        <f t="shared" si="16"/>
        <v>472500</v>
      </c>
      <c r="CM20" s="325">
        <f t="shared" si="17"/>
        <v>-13.267300000414252</v>
      </c>
      <c r="CN20" s="325">
        <f t="shared" si="18"/>
        <v>-13.267300000414252</v>
      </c>
      <c r="CO20" s="325">
        <f t="shared" si="19"/>
        <v>0.11349999997764826</v>
      </c>
      <c r="CP20" s="318"/>
      <c r="CQ20" s="326">
        <f t="shared" si="4"/>
        <v>0</v>
      </c>
      <c r="CR20" s="326">
        <f t="shared" si="5"/>
        <v>0</v>
      </c>
      <c r="CS20" s="327">
        <f t="shared" si="6"/>
        <v>0</v>
      </c>
      <c r="CT20" s="327">
        <f t="shared" si="7"/>
        <v>0</v>
      </c>
      <c r="CU20" s="327">
        <f t="shared" si="8"/>
        <v>0</v>
      </c>
      <c r="CV20" s="327">
        <f t="shared" si="9"/>
        <v>0</v>
      </c>
      <c r="CW20" s="327">
        <f t="shared" si="10"/>
        <v>0</v>
      </c>
      <c r="CX20" s="327">
        <f t="shared" si="11"/>
        <v>0</v>
      </c>
      <c r="CY20" s="327">
        <f t="shared" si="12"/>
        <v>0</v>
      </c>
      <c r="CZ20" s="328">
        <f t="shared" si="13"/>
        <v>472500</v>
      </c>
      <c r="DA20" s="328">
        <f t="shared" si="20"/>
        <v>0</v>
      </c>
      <c r="DB20" s="201"/>
      <c r="DC20" s="327">
        <f>K20/M20*IFERROR(VLOOKUP($D20,Shift!$B:$AZ,45,0),0)-AT20</f>
        <v>0</v>
      </c>
      <c r="DD20" s="327">
        <f>K20/M20*IFERROR(VLOOKUP($D20,Shift!$B:$AV,47,0),0)*10*50%-ROUND(K20/M20*IFERROR(VLOOKUP($D20,Shift!$B:$AV,47,0),0)*8*30%,0)-AU20</f>
        <v>0</v>
      </c>
      <c r="DE20" s="329">
        <f>VLOOKUP($D20,'Off day working'!A:AM,38,0)-Z20</f>
        <v>0</v>
      </c>
      <c r="DF20" s="328"/>
      <c r="DG20" s="328"/>
      <c r="DH20" s="330">
        <f>K20/208*8*30%*VLOOKUP($D20,Shift!$B:$AZ,47,0)-AL20</f>
        <v>0</v>
      </c>
      <c r="DJ20" s="390"/>
      <c r="DK20" s="332">
        <f>VLOOKUP($D20,Meal!$A:$AK,35,0)-BG20</f>
        <v>0</v>
      </c>
      <c r="DL20" s="332">
        <f>VLOOKUP($D20,Meal!$A:$AK,36,0)-BH20</f>
        <v>0</v>
      </c>
      <c r="DM20" s="333">
        <f>VLOOKUP($D20,Shift!B:AW,39,0)-AV20</f>
        <v>0</v>
      </c>
      <c r="DN20" s="334">
        <f>K20/208*VLOOKUP(D20,Shift!$B:$AO,39,0)*8*10%-AW20</f>
        <v>0</v>
      </c>
      <c r="DO20" s="333">
        <f>VLOOKUP($D20,Shift!$B:$AO,40,0)-AX20</f>
        <v>0</v>
      </c>
      <c r="DP20" s="334">
        <f>K20/208*VLOOKUP(D20,Shift!$B:$AO,40,0)*8*50%-AY20</f>
        <v>0</v>
      </c>
      <c r="DQ20" s="335">
        <f>VLOOKUP($D20,Shift!$B:$AZ,41,0)-AZ20</f>
        <v>0</v>
      </c>
      <c r="DR20" s="336">
        <f>K20/208*VLOOKUP($D20,Shift!$B:$AQ,41,0)*8*50%-BA20</f>
        <v>0</v>
      </c>
      <c r="DS20" s="337">
        <f>VLOOKUP($D20,Att!B:CU,98,0)-O20</f>
        <v>0</v>
      </c>
      <c r="DT20" s="338">
        <f>IFERROR(VLOOKUP($D20,OT!$A:$BR,OT!BC$1,0),0)-P20</f>
        <v>0</v>
      </c>
      <c r="DU20" s="338">
        <f>IFERROR(VLOOKUP($D20,OT!$A:$BR,OT!BD$1,0),0)-Q20</f>
        <v>0</v>
      </c>
      <c r="DV20" s="338">
        <f>IFERROR(VLOOKUP($D20,OT!$A:$BR,OT!BE$1,0),0)-R20</f>
        <v>0</v>
      </c>
      <c r="DW20" s="338">
        <f>IFERROR(VLOOKUP($D20,OT!$A:$BR,OT!BF$1,0),0)-S20</f>
        <v>0</v>
      </c>
      <c r="DX20" s="338">
        <f>IFERROR(VLOOKUP($D20,OT!$A:$BR,OT!BG$1,0),0)-T20</f>
        <v>0</v>
      </c>
      <c r="DY20" s="338">
        <f>IFERROR(VLOOKUP($D20,OT!$A:$BR,OT!BH$1,0),0)-U20</f>
        <v>0</v>
      </c>
      <c r="DZ20" s="338">
        <f>IFERROR(VLOOKUP($D20,OT!$A:$BR,OT!BI$1,0),0)-V20</f>
        <v>0</v>
      </c>
      <c r="EA20" s="338">
        <f>IFERROR(VLOOKUP($D20,OT!$A:$BR,OT!BJ$1,0),0)-W20</f>
        <v>0</v>
      </c>
      <c r="EB20" s="338">
        <f>IFERROR(VLOOKUP($D20,OT!$A:$BR,OT!BK$1,0),0)-X20</f>
        <v>0</v>
      </c>
      <c r="EC20" s="339">
        <f>VLOOKUP(D20,'Off day working'!A:AL,38,0)*30000-BD20</f>
        <v>0</v>
      </c>
      <c r="ED20" s="340"/>
      <c r="EE20" s="340"/>
      <c r="EF20" s="338">
        <f t="shared" si="14"/>
        <v>0</v>
      </c>
      <c r="EG20" s="350">
        <f>4960000*1.07/208*VLOOKUP(D20,Att!B:BZ,77,0)-BJ20</f>
        <v>0</v>
      </c>
      <c r="EI20" s="345">
        <f>IF(AND(CH20="X",EJ20&gt;=0.5),150000/VLOOKUP(D20,Att!B:AT,45,0)*VLOOKUP(D20,Att!B:AP,41,0),IF(AND(CH20="X",EJ20&lt;0.5),0,150000))-AN20</f>
        <v>0</v>
      </c>
      <c r="EJ20" s="346">
        <f>VLOOKUP(D20,Att!B:AP,41,0)/VLOOKUP(D20,Att!B:AT,45,0)</f>
        <v>1.1052631578947369</v>
      </c>
    </row>
    <row r="21" spans="1:140" s="331" customFormat="1" ht="14.5" customHeight="1" x14ac:dyDescent="0.35">
      <c r="A21" s="300" t="s">
        <v>325</v>
      </c>
      <c r="B21" s="300">
        <f t="shared" si="15"/>
        <v>14</v>
      </c>
      <c r="C21" s="320" t="s">
        <v>801</v>
      </c>
      <c r="D21" s="320" t="s">
        <v>583</v>
      </c>
      <c r="E21" s="320" t="s">
        <v>585</v>
      </c>
      <c r="F21" s="367" t="s">
        <v>584</v>
      </c>
      <c r="G21" s="320" t="s">
        <v>360</v>
      </c>
      <c r="H21" s="320" t="s">
        <v>1041</v>
      </c>
      <c r="I21" s="320" t="s">
        <v>1778</v>
      </c>
      <c r="J21" s="320" t="s">
        <v>58</v>
      </c>
      <c r="K21" s="321">
        <v>5900000</v>
      </c>
      <c r="L21" s="321"/>
      <c r="M21" s="321">
        <v>208</v>
      </c>
      <c r="N21" s="321"/>
      <c r="O21" s="321">
        <v>200</v>
      </c>
      <c r="P21" s="321">
        <v>38</v>
      </c>
      <c r="Q21" s="321">
        <v>0</v>
      </c>
      <c r="R21" s="321">
        <v>0</v>
      </c>
      <c r="S21" s="321">
        <v>0</v>
      </c>
      <c r="T21" s="321">
        <v>0</v>
      </c>
      <c r="U21" s="321">
        <v>0</v>
      </c>
      <c r="V21" s="321">
        <v>0</v>
      </c>
      <c r="W21" s="321">
        <v>0</v>
      </c>
      <c r="X21" s="321">
        <v>0</v>
      </c>
      <c r="Y21" s="321">
        <v>0</v>
      </c>
      <c r="Z21" s="321"/>
      <c r="AA21" s="321"/>
      <c r="AB21" s="321">
        <v>5673076.6962000001</v>
      </c>
      <c r="AC21" s="321">
        <v>1616826.9231</v>
      </c>
      <c r="AD21" s="321">
        <v>0</v>
      </c>
      <c r="AE21" s="321">
        <v>0</v>
      </c>
      <c r="AF21" s="321">
        <v>0</v>
      </c>
      <c r="AG21" s="321">
        <v>0</v>
      </c>
      <c r="AH21" s="321">
        <v>0</v>
      </c>
      <c r="AI21" s="321">
        <v>0</v>
      </c>
      <c r="AJ21" s="321">
        <v>0</v>
      </c>
      <c r="AK21" s="321">
        <v>0</v>
      </c>
      <c r="AL21" s="321">
        <v>0</v>
      </c>
      <c r="AM21" s="321">
        <v>300000</v>
      </c>
      <c r="AN21" s="321">
        <v>150000</v>
      </c>
      <c r="AO21" s="321">
        <v>535000</v>
      </c>
      <c r="AP21" s="321">
        <v>0</v>
      </c>
      <c r="AQ21" s="321">
        <v>765865.38459999999</v>
      </c>
      <c r="AR21" s="321">
        <v>500000</v>
      </c>
      <c r="AS21" s="321"/>
      <c r="AT21" s="321">
        <v>0</v>
      </c>
      <c r="AU21" s="321">
        <v>0</v>
      </c>
      <c r="AV21" s="321">
        <v>0</v>
      </c>
      <c r="AW21" s="321">
        <v>0</v>
      </c>
      <c r="AX21" s="321">
        <v>0</v>
      </c>
      <c r="AY21" s="321">
        <v>0</v>
      </c>
      <c r="AZ21" s="321"/>
      <c r="BA21" s="321"/>
      <c r="BB21" s="321">
        <v>19</v>
      </c>
      <c r="BC21" s="321">
        <v>538942.31000000006</v>
      </c>
      <c r="BD21" s="321">
        <v>0</v>
      </c>
      <c r="BE21" s="321">
        <v>42548</v>
      </c>
      <c r="BF21" s="321">
        <v>200000</v>
      </c>
      <c r="BG21" s="321">
        <v>95000</v>
      </c>
      <c r="BH21" s="321">
        <v>320000</v>
      </c>
      <c r="BI21" s="321"/>
      <c r="BJ21" s="321"/>
      <c r="BK21" s="321"/>
      <c r="BL21" s="321">
        <v>0</v>
      </c>
      <c r="BM21" s="321"/>
      <c r="BN21" s="321">
        <v>0</v>
      </c>
      <c r="BO21" s="321">
        <v>0</v>
      </c>
      <c r="BP21" s="321">
        <v>403846.15379999997</v>
      </c>
      <c r="BQ21" s="321">
        <v>76730.769199999995</v>
      </c>
      <c r="BR21" s="321"/>
      <c r="BS21" s="321">
        <v>0</v>
      </c>
      <c r="BT21" s="321">
        <v>1268500</v>
      </c>
      <c r="BU21" s="321">
        <v>619500</v>
      </c>
      <c r="BV21" s="321"/>
      <c r="BW21" s="321">
        <v>0</v>
      </c>
      <c r="BX21" s="321"/>
      <c r="BY21" s="321">
        <v>0</v>
      </c>
      <c r="BZ21" s="321"/>
      <c r="CA21" s="321"/>
      <c r="CB21" s="321">
        <v>12486355</v>
      </c>
      <c r="CC21" s="322">
        <v>10117778</v>
      </c>
      <c r="CD21" s="320"/>
      <c r="CE21" s="320" t="s">
        <v>1067</v>
      </c>
      <c r="CF21" s="323">
        <v>45428</v>
      </c>
      <c r="CG21" s="323"/>
      <c r="CH21" s="320" t="s">
        <v>415</v>
      </c>
      <c r="CI21" s="322">
        <v>0</v>
      </c>
      <c r="CJ21" s="322">
        <v>0</v>
      </c>
      <c r="CK21" s="321"/>
      <c r="CL21" s="324">
        <f t="shared" si="16"/>
        <v>480576.92299999995</v>
      </c>
      <c r="CM21" s="325">
        <f t="shared" si="17"/>
        <v>-18.763099998235703</v>
      </c>
      <c r="CN21" s="325">
        <f t="shared" si="18"/>
        <v>-18.686099998652935</v>
      </c>
      <c r="CO21" s="325">
        <f t="shared" si="19"/>
        <v>0.22687692288309336</v>
      </c>
      <c r="CP21" s="318"/>
      <c r="CQ21" s="326">
        <f t="shared" si="4"/>
        <v>-2.3076776415109634E-5</v>
      </c>
      <c r="CR21" s="326">
        <f t="shared" si="5"/>
        <v>0</v>
      </c>
      <c r="CS21" s="327">
        <f t="shared" si="6"/>
        <v>0</v>
      </c>
      <c r="CT21" s="327">
        <f t="shared" si="7"/>
        <v>0</v>
      </c>
      <c r="CU21" s="327">
        <f t="shared" si="8"/>
        <v>0</v>
      </c>
      <c r="CV21" s="327">
        <f t="shared" si="9"/>
        <v>0</v>
      </c>
      <c r="CW21" s="327">
        <f t="shared" si="10"/>
        <v>0</v>
      </c>
      <c r="CX21" s="327">
        <f t="shared" si="11"/>
        <v>0</v>
      </c>
      <c r="CY21" s="327">
        <f t="shared" si="12"/>
        <v>0</v>
      </c>
      <c r="CZ21" s="328">
        <f t="shared" si="13"/>
        <v>480576.92299999995</v>
      </c>
      <c r="DA21" s="328">
        <f t="shared" si="20"/>
        <v>7.6923111919313669E-5</v>
      </c>
      <c r="DB21" s="201"/>
      <c r="DC21" s="327">
        <f>K21/M21*IFERROR(VLOOKUP($D21,Shift!$B:$AZ,45,0),0)-AT21</f>
        <v>0</v>
      </c>
      <c r="DD21" s="327">
        <f>K21/M21*IFERROR(VLOOKUP($D21,Shift!$B:$AV,47,0),0)*10*50%-ROUND(K21/M21*IFERROR(VLOOKUP($D21,Shift!$B:$AV,47,0),0)*8*30%,0)-AU21</f>
        <v>0</v>
      </c>
      <c r="DE21" s="329">
        <f>VLOOKUP($D21,'Off day working'!A:AM,38,0)-Z21</f>
        <v>0</v>
      </c>
      <c r="DF21" s="328"/>
      <c r="DG21" s="328"/>
      <c r="DH21" s="330">
        <f>K21/208*8*30%*VLOOKUP($D21,Shift!$B:$AZ,47,0)-AL21</f>
        <v>0</v>
      </c>
      <c r="DJ21" s="390"/>
      <c r="DK21" s="332">
        <f>VLOOKUP($D21,Meal!$A:$AK,35,0)-BG21</f>
        <v>0</v>
      </c>
      <c r="DL21" s="332">
        <f>VLOOKUP($D21,Meal!$A:$AK,36,0)-BH21</f>
        <v>0</v>
      </c>
      <c r="DM21" s="333">
        <f>VLOOKUP($D21,Shift!B:AW,39,0)-AV21</f>
        <v>0</v>
      </c>
      <c r="DN21" s="334">
        <f>K21/208*VLOOKUP(D21,Shift!$B:$AO,39,0)*8*10%-AW21</f>
        <v>0</v>
      </c>
      <c r="DO21" s="333">
        <f>VLOOKUP($D21,Shift!$B:$AO,40,0)-AX21</f>
        <v>0</v>
      </c>
      <c r="DP21" s="334">
        <f>K21/208*VLOOKUP(D21,Shift!$B:$AO,40,0)*8*50%-AY21</f>
        <v>0</v>
      </c>
      <c r="DQ21" s="335">
        <f>VLOOKUP($D21,Shift!$B:$AZ,41,0)-AZ21</f>
        <v>0</v>
      </c>
      <c r="DR21" s="336">
        <f>K21/208*VLOOKUP($D21,Shift!$B:$AQ,41,0)*8*50%-BA21</f>
        <v>0</v>
      </c>
      <c r="DS21" s="337">
        <f>VLOOKUP($D21,Att!B:CU,98,0)-O21</f>
        <v>0</v>
      </c>
      <c r="DT21" s="338">
        <f>IFERROR(VLOOKUP($D21,OT!$A:$BR,OT!BC$1,0),0)-P21</f>
        <v>0</v>
      </c>
      <c r="DU21" s="338">
        <f>IFERROR(VLOOKUP($D21,OT!$A:$BR,OT!BD$1,0),0)-Q21</f>
        <v>0</v>
      </c>
      <c r="DV21" s="338">
        <f>IFERROR(VLOOKUP($D21,OT!$A:$BR,OT!BE$1,0),0)-R21</f>
        <v>0</v>
      </c>
      <c r="DW21" s="338">
        <f>IFERROR(VLOOKUP($D21,OT!$A:$BR,OT!BF$1,0),0)-S21</f>
        <v>0</v>
      </c>
      <c r="DX21" s="338">
        <f>IFERROR(VLOOKUP($D21,OT!$A:$BR,OT!BG$1,0),0)-T21</f>
        <v>0</v>
      </c>
      <c r="DY21" s="338">
        <f>IFERROR(VLOOKUP($D21,OT!$A:$BR,OT!BH$1,0),0)-U21</f>
        <v>0</v>
      </c>
      <c r="DZ21" s="338">
        <f>IFERROR(VLOOKUP($D21,OT!$A:$BR,OT!BI$1,0),0)-V21</f>
        <v>0</v>
      </c>
      <c r="EA21" s="338">
        <f>IFERROR(VLOOKUP($D21,OT!$A:$BR,OT!BJ$1,0),0)-W21</f>
        <v>0</v>
      </c>
      <c r="EB21" s="338">
        <f>IFERROR(VLOOKUP($D21,OT!$A:$BR,OT!BK$1,0),0)-X21</f>
        <v>0</v>
      </c>
      <c r="EC21" s="339">
        <f>VLOOKUP(D21,'Off day working'!A:AL,38,0)*30000-BD21</f>
        <v>0</v>
      </c>
      <c r="ED21" s="340"/>
      <c r="EE21" s="340"/>
      <c r="EF21" s="338">
        <f t="shared" si="14"/>
        <v>7.6923076921957545E-2</v>
      </c>
      <c r="EG21" s="350">
        <f>4960000*1.07/208*VLOOKUP(D21,Att!B:BZ,77,0)-BJ21</f>
        <v>0</v>
      </c>
      <c r="EI21" s="345">
        <f>IF(AND(CH21="X",EJ21&gt;=0.5),150000/VLOOKUP(D21,Att!B:AT,45,0)*VLOOKUP(D21,Att!B:AP,41,0),IF(AND(CH21="X",EJ21&lt;0.5),0,150000))-AN21</f>
        <v>0</v>
      </c>
      <c r="EJ21" s="346">
        <f>VLOOKUP(D21,Att!B:AP,41,0)/VLOOKUP(D21,Att!B:AT,45,0)</f>
        <v>1.1052631578947369</v>
      </c>
    </row>
    <row r="22" spans="1:140" s="331" customFormat="1" ht="14.5" hidden="1" customHeight="1" x14ac:dyDescent="0.35">
      <c r="A22" s="300" t="s">
        <v>325</v>
      </c>
      <c r="B22" s="300">
        <f t="shared" si="15"/>
        <v>15</v>
      </c>
      <c r="C22" s="320" t="s">
        <v>56</v>
      </c>
      <c r="D22" s="320" t="s">
        <v>586</v>
      </c>
      <c r="E22" s="320" t="s">
        <v>588</v>
      </c>
      <c r="F22" s="367" t="s">
        <v>587</v>
      </c>
      <c r="G22" s="320" t="s">
        <v>360</v>
      </c>
      <c r="H22" s="320" t="s">
        <v>1042</v>
      </c>
      <c r="I22" s="320" t="s">
        <v>59</v>
      </c>
      <c r="J22" s="320" t="s">
        <v>58</v>
      </c>
      <c r="K22" s="321">
        <v>5900000</v>
      </c>
      <c r="L22" s="321"/>
      <c r="M22" s="321">
        <v>208</v>
      </c>
      <c r="N22" s="321"/>
      <c r="O22" s="321">
        <v>178</v>
      </c>
      <c r="P22" s="321">
        <v>38</v>
      </c>
      <c r="Q22" s="321">
        <v>0</v>
      </c>
      <c r="R22" s="321">
        <v>0</v>
      </c>
      <c r="S22" s="321">
        <v>0</v>
      </c>
      <c r="T22" s="321">
        <v>0</v>
      </c>
      <c r="U22" s="321">
        <v>0</v>
      </c>
      <c r="V22" s="321">
        <v>0</v>
      </c>
      <c r="W22" s="321">
        <v>0</v>
      </c>
      <c r="X22" s="321">
        <v>0</v>
      </c>
      <c r="Y22" s="321">
        <v>5</v>
      </c>
      <c r="Z22" s="321"/>
      <c r="AA22" s="321"/>
      <c r="AB22" s="321">
        <v>5049038.3481000001</v>
      </c>
      <c r="AC22" s="321">
        <v>1616826.9231</v>
      </c>
      <c r="AD22" s="321">
        <v>0</v>
      </c>
      <c r="AE22" s="321">
        <v>0</v>
      </c>
      <c r="AF22" s="321">
        <v>0</v>
      </c>
      <c r="AG22" s="321">
        <v>0</v>
      </c>
      <c r="AH22" s="321">
        <v>0</v>
      </c>
      <c r="AI22" s="321">
        <v>0</v>
      </c>
      <c r="AJ22" s="321">
        <v>0</v>
      </c>
      <c r="AK22" s="321">
        <v>0</v>
      </c>
      <c r="AL22" s="321">
        <v>272307.6923</v>
      </c>
      <c r="AM22" s="321">
        <v>300000</v>
      </c>
      <c r="AN22" s="321">
        <v>150000</v>
      </c>
      <c r="AO22" s="321">
        <v>497500</v>
      </c>
      <c r="AP22" s="321">
        <v>0</v>
      </c>
      <c r="AQ22" s="321">
        <v>765865.38459999999</v>
      </c>
      <c r="AR22" s="321">
        <v>500000</v>
      </c>
      <c r="AS22" s="321"/>
      <c r="AT22" s="321">
        <v>0</v>
      </c>
      <c r="AU22" s="321">
        <v>295000</v>
      </c>
      <c r="AV22" s="321">
        <v>0</v>
      </c>
      <c r="AW22" s="321">
        <v>0</v>
      </c>
      <c r="AX22" s="321">
        <v>1</v>
      </c>
      <c r="AY22" s="321">
        <v>113461.5385</v>
      </c>
      <c r="AZ22" s="321"/>
      <c r="BA22" s="321"/>
      <c r="BB22" s="321">
        <v>19</v>
      </c>
      <c r="BC22" s="321">
        <v>538942.31000000006</v>
      </c>
      <c r="BD22" s="321">
        <v>0</v>
      </c>
      <c r="BE22" s="321">
        <v>42548</v>
      </c>
      <c r="BF22" s="321">
        <v>200000</v>
      </c>
      <c r="BG22" s="321">
        <v>42000</v>
      </c>
      <c r="BH22" s="321">
        <v>408000</v>
      </c>
      <c r="BI22" s="321"/>
      <c r="BJ22" s="321"/>
      <c r="BK22" s="321"/>
      <c r="BL22" s="321">
        <v>0</v>
      </c>
      <c r="BM22" s="321"/>
      <c r="BN22" s="321">
        <v>0</v>
      </c>
      <c r="BO22" s="321">
        <v>0</v>
      </c>
      <c r="BP22" s="321">
        <v>359423.07689999999</v>
      </c>
      <c r="BQ22" s="321">
        <v>76730.769199999995</v>
      </c>
      <c r="BR22" s="321"/>
      <c r="BS22" s="321">
        <v>0</v>
      </c>
      <c r="BT22" s="321">
        <v>1268500</v>
      </c>
      <c r="BU22" s="321">
        <v>619500</v>
      </c>
      <c r="BV22" s="321"/>
      <c r="BW22" s="321">
        <v>0</v>
      </c>
      <c r="BX22" s="321">
        <v>2</v>
      </c>
      <c r="BY22" s="321">
        <v>56730.769200000002</v>
      </c>
      <c r="BZ22" s="321"/>
      <c r="CA22" s="321"/>
      <c r="CB22" s="321">
        <v>12614164</v>
      </c>
      <c r="CC22" s="322">
        <v>10172010</v>
      </c>
      <c r="CD22" s="320"/>
      <c r="CE22" s="320" t="s">
        <v>1068</v>
      </c>
      <c r="CF22" s="323">
        <v>45432</v>
      </c>
      <c r="CG22" s="323"/>
      <c r="CH22" s="320" t="s">
        <v>415</v>
      </c>
      <c r="CI22" s="322">
        <v>118000</v>
      </c>
      <c r="CJ22" s="322">
        <v>0</v>
      </c>
      <c r="CK22" s="321"/>
      <c r="CL22" s="324">
        <f t="shared" si="16"/>
        <v>436153.84609999997</v>
      </c>
      <c r="CM22" s="325">
        <f t="shared" si="17"/>
        <v>-19.957299998030066</v>
      </c>
      <c r="CN22" s="325">
        <f t="shared" si="18"/>
        <v>-19.803399998694658</v>
      </c>
      <c r="CO22" s="325">
        <f t="shared" si="19"/>
        <v>0.11343846190720797</v>
      </c>
      <c r="CP22" s="318"/>
      <c r="CQ22" s="326">
        <f t="shared" si="4"/>
        <v>-2.3076776415109634E-5</v>
      </c>
      <c r="CR22" s="326">
        <f t="shared" si="5"/>
        <v>0</v>
      </c>
      <c r="CS22" s="327">
        <f t="shared" si="6"/>
        <v>0</v>
      </c>
      <c r="CT22" s="327">
        <f t="shared" si="7"/>
        <v>0</v>
      </c>
      <c r="CU22" s="327">
        <f t="shared" si="8"/>
        <v>0</v>
      </c>
      <c r="CV22" s="327">
        <f t="shared" si="9"/>
        <v>0</v>
      </c>
      <c r="CW22" s="327">
        <f t="shared" si="10"/>
        <v>0</v>
      </c>
      <c r="CX22" s="327">
        <f t="shared" si="11"/>
        <v>0</v>
      </c>
      <c r="CY22" s="327">
        <f t="shared" si="12"/>
        <v>0</v>
      </c>
      <c r="CZ22" s="328">
        <f t="shared" si="13"/>
        <v>436153.84609999997</v>
      </c>
      <c r="DA22" s="328">
        <f t="shared" si="20"/>
        <v>5.3846219088882208E-5</v>
      </c>
      <c r="DB22" s="201"/>
      <c r="DC22" s="327">
        <f>K22/M22*IFERROR(VLOOKUP($D22,Shift!$B:$AZ,45,0),0)-AT22</f>
        <v>0</v>
      </c>
      <c r="DD22" s="327">
        <f>K22/M22*IFERROR(VLOOKUP($D22,Shift!$B:$AV,47,0),0)*10*50%-ROUND(K22/M22*IFERROR(VLOOKUP($D22,Shift!$B:$AV,47,0),0)*8*30%,0)-AU22</f>
        <v>-0.30769230762962252</v>
      </c>
      <c r="DE22" s="329">
        <f>VLOOKUP($D22,'Off day working'!A:AM,38,0)-Z22</f>
        <v>0</v>
      </c>
      <c r="DF22" s="328"/>
      <c r="DG22" s="328"/>
      <c r="DH22" s="330">
        <f>K22/208*8*30%*VLOOKUP($D22,Shift!$B:$AZ,47,0)-AL22</f>
        <v>7.6923170126974583E-6</v>
      </c>
      <c r="DJ22" s="390"/>
      <c r="DK22" s="332">
        <f>VLOOKUP($D22,Meal!$A:$AK,35,0)-BG22</f>
        <v>0</v>
      </c>
      <c r="DL22" s="332">
        <f>VLOOKUP($D22,Meal!$A:$AK,36,0)-BH22</f>
        <v>0</v>
      </c>
      <c r="DM22" s="333">
        <f>VLOOKUP($D22,Shift!B:AW,39,0)-AV22</f>
        <v>0</v>
      </c>
      <c r="DN22" s="334">
        <f>K22/208*VLOOKUP(D22,Shift!$B:$AO,39,0)*8*10%-AW22</f>
        <v>0</v>
      </c>
      <c r="DO22" s="333">
        <f>VLOOKUP($D22,Shift!$B:$AO,40,0)-AX22</f>
        <v>0</v>
      </c>
      <c r="DP22" s="334">
        <f>K22/208*VLOOKUP(D22,Shift!$B:$AO,40,0)*8*50%-AY22</f>
        <v>-3.8461526855826378E-5</v>
      </c>
      <c r="DQ22" s="335">
        <f>VLOOKUP($D22,Shift!$B:$AZ,41,0)-AZ22</f>
        <v>0</v>
      </c>
      <c r="DR22" s="336">
        <f>K22/208*VLOOKUP($D22,Shift!$B:$AQ,41,0)*8*50%-BA22</f>
        <v>0</v>
      </c>
      <c r="DS22" s="337">
        <f>VLOOKUP($D22,Att!B:CU,98,0)-O22</f>
        <v>0</v>
      </c>
      <c r="DT22" s="338">
        <f>IFERROR(VLOOKUP($D22,OT!$A:$BR,OT!BC$1,0),0)-P22</f>
        <v>0</v>
      </c>
      <c r="DU22" s="338">
        <f>IFERROR(VLOOKUP($D22,OT!$A:$BR,OT!BD$1,0),0)-Q22</f>
        <v>0</v>
      </c>
      <c r="DV22" s="338">
        <f>IFERROR(VLOOKUP($D22,OT!$A:$BR,OT!BE$1,0),0)-R22</f>
        <v>0</v>
      </c>
      <c r="DW22" s="338">
        <f>IFERROR(VLOOKUP($D22,OT!$A:$BR,OT!BF$1,0),0)-S22</f>
        <v>0</v>
      </c>
      <c r="DX22" s="338">
        <f>IFERROR(VLOOKUP($D22,OT!$A:$BR,OT!BG$1,0),0)-T22</f>
        <v>0</v>
      </c>
      <c r="DY22" s="338">
        <f>IFERROR(VLOOKUP($D22,OT!$A:$BR,OT!BH$1,0),0)-U22</f>
        <v>0</v>
      </c>
      <c r="DZ22" s="338">
        <f>IFERROR(VLOOKUP($D22,OT!$A:$BR,OT!BI$1,0),0)-V22</f>
        <v>0</v>
      </c>
      <c r="EA22" s="338">
        <f>IFERROR(VLOOKUP($D22,OT!$A:$BR,OT!BJ$1,0),0)-W22</f>
        <v>0</v>
      </c>
      <c r="EB22" s="338">
        <f>IFERROR(VLOOKUP($D22,OT!$A:$BR,OT!BK$1,0),0)-X22</f>
        <v>0</v>
      </c>
      <c r="EC22" s="339">
        <f>VLOOKUP(D22,'Off day working'!A:AL,38,0)*30000-BD22</f>
        <v>0</v>
      </c>
      <c r="ED22" s="340"/>
      <c r="EE22" s="340"/>
      <c r="EF22" s="338">
        <f t="shared" si="14"/>
        <v>7.6923076921957545E-2</v>
      </c>
      <c r="EG22" s="350">
        <f>4960000*1.07/208*VLOOKUP(D22,Att!B:BZ,77,0)-BJ22</f>
        <v>0</v>
      </c>
      <c r="EI22" s="345">
        <f>IF(AND(CH22="X",EJ22&gt;=0.5),150000/VLOOKUP(D22,Att!B:AT,45,0)*VLOOKUP(D22,Att!B:AP,41,0),IF(AND(CH22="X",EJ22&lt;0.5),0,150000))-AN22</f>
        <v>0</v>
      </c>
      <c r="EJ22" s="346">
        <f>VLOOKUP(D22,Att!B:AP,41,0)/VLOOKUP(D22,Att!B:AT,45,0)</f>
        <v>0.97706242740839011</v>
      </c>
    </row>
    <row r="23" spans="1:140" s="331" customFormat="1" ht="14.5" hidden="1" customHeight="1" x14ac:dyDescent="0.35">
      <c r="A23" s="300" t="s">
        <v>325</v>
      </c>
      <c r="B23" s="300">
        <f t="shared" si="15"/>
        <v>16</v>
      </c>
      <c r="C23" s="320" t="s">
        <v>56</v>
      </c>
      <c r="D23" s="320" t="s">
        <v>620</v>
      </c>
      <c r="E23" s="320" t="s">
        <v>622</v>
      </c>
      <c r="F23" s="367" t="s">
        <v>621</v>
      </c>
      <c r="G23" s="320" t="s">
        <v>348</v>
      </c>
      <c r="H23" s="320" t="s">
        <v>1039</v>
      </c>
      <c r="I23" s="320" t="s">
        <v>59</v>
      </c>
      <c r="J23" s="320" t="s">
        <v>58</v>
      </c>
      <c r="K23" s="321">
        <v>5900000</v>
      </c>
      <c r="L23" s="321"/>
      <c r="M23" s="321">
        <v>208</v>
      </c>
      <c r="N23" s="321"/>
      <c r="O23" s="321">
        <v>198</v>
      </c>
      <c r="P23" s="321">
        <v>24</v>
      </c>
      <c r="Q23" s="321">
        <v>0</v>
      </c>
      <c r="R23" s="321">
        <v>6</v>
      </c>
      <c r="S23" s="321">
        <v>0</v>
      </c>
      <c r="T23" s="321">
        <v>0</v>
      </c>
      <c r="U23" s="321">
        <v>0</v>
      </c>
      <c r="V23" s="321">
        <v>0</v>
      </c>
      <c r="W23" s="321">
        <v>0</v>
      </c>
      <c r="X23" s="321">
        <v>0</v>
      </c>
      <c r="Y23" s="321">
        <v>4</v>
      </c>
      <c r="Z23" s="321">
        <v>1</v>
      </c>
      <c r="AA23" s="321"/>
      <c r="AB23" s="321">
        <v>5616346.1538000004</v>
      </c>
      <c r="AC23" s="321">
        <v>1021153.8462</v>
      </c>
      <c r="AD23" s="321">
        <v>0</v>
      </c>
      <c r="AE23" s="321">
        <v>340384.61540000001</v>
      </c>
      <c r="AF23" s="321">
        <v>0</v>
      </c>
      <c r="AG23" s="321">
        <v>0</v>
      </c>
      <c r="AH23" s="321">
        <v>0</v>
      </c>
      <c r="AI23" s="321">
        <v>0</v>
      </c>
      <c r="AJ23" s="321">
        <v>0</v>
      </c>
      <c r="AK23" s="321">
        <v>0</v>
      </c>
      <c r="AL23" s="321">
        <v>204230.76920000001</v>
      </c>
      <c r="AM23" s="321">
        <v>300000</v>
      </c>
      <c r="AN23" s="321">
        <v>150000</v>
      </c>
      <c r="AO23" s="321">
        <v>477500</v>
      </c>
      <c r="AP23" s="321">
        <v>0</v>
      </c>
      <c r="AQ23" s="321">
        <v>765865.38459999999</v>
      </c>
      <c r="AR23" s="321">
        <v>500000</v>
      </c>
      <c r="AS23" s="321"/>
      <c r="AT23" s="321">
        <v>0</v>
      </c>
      <c r="AU23" s="321">
        <v>221250</v>
      </c>
      <c r="AV23" s="321">
        <v>0</v>
      </c>
      <c r="AW23" s="321">
        <v>0</v>
      </c>
      <c r="AX23" s="321">
        <v>1</v>
      </c>
      <c r="AY23" s="321">
        <v>113461.5385</v>
      </c>
      <c r="AZ23" s="321"/>
      <c r="BA23" s="321"/>
      <c r="BB23" s="321">
        <v>12</v>
      </c>
      <c r="BC23" s="321">
        <v>340384.62</v>
      </c>
      <c r="BD23" s="321">
        <v>30000</v>
      </c>
      <c r="BE23" s="321"/>
      <c r="BF23" s="321">
        <v>100000</v>
      </c>
      <c r="BG23" s="321">
        <v>226000</v>
      </c>
      <c r="BH23" s="321">
        <v>222000</v>
      </c>
      <c r="BI23" s="321"/>
      <c r="BJ23" s="321"/>
      <c r="BK23" s="321"/>
      <c r="BL23" s="321">
        <v>0</v>
      </c>
      <c r="BM23" s="321"/>
      <c r="BN23" s="321">
        <v>0</v>
      </c>
      <c r="BO23" s="321">
        <v>0</v>
      </c>
      <c r="BP23" s="321">
        <v>399807.6923</v>
      </c>
      <c r="BQ23" s="321">
        <v>60576.9231</v>
      </c>
      <c r="BR23" s="321"/>
      <c r="BS23" s="321">
        <v>0</v>
      </c>
      <c r="BT23" s="321">
        <v>1268500</v>
      </c>
      <c r="BU23" s="321">
        <v>619500</v>
      </c>
      <c r="BV23" s="321"/>
      <c r="BW23" s="321">
        <v>0</v>
      </c>
      <c r="BX23" s="321">
        <v>20</v>
      </c>
      <c r="BY23" s="321">
        <v>567307.6923</v>
      </c>
      <c r="BZ23" s="321"/>
      <c r="CA23" s="321"/>
      <c r="CB23" s="321">
        <v>12475475</v>
      </c>
      <c r="CC23" s="322">
        <v>10009090</v>
      </c>
      <c r="CD23" s="320"/>
      <c r="CE23" s="320" t="s">
        <v>1068</v>
      </c>
      <c r="CF23" s="323">
        <v>45702</v>
      </c>
      <c r="CG23" s="323"/>
      <c r="CH23" s="320" t="s">
        <v>415</v>
      </c>
      <c r="CI23" s="322">
        <v>118000</v>
      </c>
      <c r="CJ23" s="322">
        <v>0</v>
      </c>
      <c r="CK23" s="321"/>
      <c r="CL23" s="324">
        <f t="shared" si="16"/>
        <v>460384.61540000001</v>
      </c>
      <c r="CM23" s="325">
        <f t="shared" si="17"/>
        <v>-13.45690000243485</v>
      </c>
      <c r="CN23" s="325">
        <f t="shared" si="18"/>
        <v>-13.072300001978874</v>
      </c>
      <c r="CO23" s="325">
        <f t="shared" si="19"/>
        <v>4.6153552830219269E-5</v>
      </c>
      <c r="CP23" s="318"/>
      <c r="CQ23" s="326">
        <f t="shared" si="4"/>
        <v>-4.615390207618475E-5</v>
      </c>
      <c r="CR23" s="326">
        <f t="shared" si="5"/>
        <v>0</v>
      </c>
      <c r="CS23" s="327">
        <f t="shared" si="6"/>
        <v>-1.5384634025394917E-5</v>
      </c>
      <c r="CT23" s="327">
        <f t="shared" si="7"/>
        <v>0</v>
      </c>
      <c r="CU23" s="327">
        <f t="shared" si="8"/>
        <v>0</v>
      </c>
      <c r="CV23" s="327">
        <f t="shared" si="9"/>
        <v>0</v>
      </c>
      <c r="CW23" s="327">
        <f t="shared" si="10"/>
        <v>0</v>
      </c>
      <c r="CX23" s="327">
        <f t="shared" si="11"/>
        <v>0</v>
      </c>
      <c r="CY23" s="327">
        <f t="shared" si="12"/>
        <v>0</v>
      </c>
      <c r="CZ23" s="328">
        <f t="shared" si="13"/>
        <v>460384.61540000001</v>
      </c>
      <c r="DA23" s="328">
        <f t="shared" si="20"/>
        <v>-1.5384634025394917E-5</v>
      </c>
      <c r="DB23" s="201"/>
      <c r="DC23" s="327">
        <f>K23/M23*IFERROR(VLOOKUP($D23,Shift!$B:$AZ,45,0),0)-AT23</f>
        <v>0</v>
      </c>
      <c r="DD23" s="327">
        <f>K23/M23*IFERROR(VLOOKUP($D23,Shift!$B:$AV,47,0),0)*10*50%-ROUND(K23/M23*IFERROR(VLOOKUP($D23,Shift!$B:$AV,47,0),0)*8*30%,0)-AU23</f>
        <v>-0.23076923075132072</v>
      </c>
      <c r="DE23" s="329">
        <f>VLOOKUP($D23,'Off day working'!A:AM,38,0)-Z23</f>
        <v>0</v>
      </c>
      <c r="DF23" s="328"/>
      <c r="DG23" s="328"/>
      <c r="DH23" s="330">
        <f>K23/208*8*30%*VLOOKUP($D23,Shift!$B:$AZ,47,0)-AL23</f>
        <v>3.0769238946959376E-5</v>
      </c>
      <c r="DJ23" s="390"/>
      <c r="DK23" s="332">
        <f>VLOOKUP($D23,Meal!$A:$AK,35,0)-BG23</f>
        <v>0</v>
      </c>
      <c r="DL23" s="332">
        <f>VLOOKUP($D23,Meal!$A:$AK,36,0)-BH23</f>
        <v>0</v>
      </c>
      <c r="DM23" s="333">
        <f>VLOOKUP($D23,Shift!B:AW,39,0)-AV23</f>
        <v>0</v>
      </c>
      <c r="DN23" s="334">
        <f>K23/208*VLOOKUP(D23,Shift!$B:$AO,39,0)*8*10%-AW23</f>
        <v>0</v>
      </c>
      <c r="DO23" s="333">
        <f>VLOOKUP($D23,Shift!$B:$AO,40,0)-AX23</f>
        <v>0</v>
      </c>
      <c r="DP23" s="334">
        <f>K23/208*VLOOKUP(D23,Shift!$B:$AO,40,0)*8*50%-AY23</f>
        <v>-3.8461526855826378E-5</v>
      </c>
      <c r="DQ23" s="335">
        <f>VLOOKUP($D23,Shift!$B:$AZ,41,0)-AZ23</f>
        <v>0</v>
      </c>
      <c r="DR23" s="336">
        <f>K23/208*VLOOKUP($D23,Shift!$B:$AQ,41,0)*8*50%-BA23</f>
        <v>0</v>
      </c>
      <c r="DS23" s="337">
        <f>VLOOKUP($D23,Att!B:CU,98,0)-O23</f>
        <v>0</v>
      </c>
      <c r="DT23" s="338">
        <f>IFERROR(VLOOKUP($D23,OT!$A:$BR,OT!BC$1,0),0)-P23</f>
        <v>0</v>
      </c>
      <c r="DU23" s="338">
        <f>IFERROR(VLOOKUP($D23,OT!$A:$BR,OT!BD$1,0),0)-Q23</f>
        <v>0</v>
      </c>
      <c r="DV23" s="338">
        <f>IFERROR(VLOOKUP($D23,OT!$A:$BR,OT!BE$1,0),0)-R23</f>
        <v>0</v>
      </c>
      <c r="DW23" s="338">
        <f>IFERROR(VLOOKUP($D23,OT!$A:$BR,OT!BF$1,0),0)-S23</f>
        <v>0</v>
      </c>
      <c r="DX23" s="338">
        <f>IFERROR(VLOOKUP($D23,OT!$A:$BR,OT!BG$1,0),0)-T23</f>
        <v>0</v>
      </c>
      <c r="DY23" s="338">
        <f>IFERROR(VLOOKUP($D23,OT!$A:$BR,OT!BH$1,0),0)-U23</f>
        <v>0</v>
      </c>
      <c r="DZ23" s="338">
        <f>IFERROR(VLOOKUP($D23,OT!$A:$BR,OT!BI$1,0),0)-V23</f>
        <v>0</v>
      </c>
      <c r="EA23" s="338">
        <f>IFERROR(VLOOKUP($D23,OT!$A:$BR,OT!BJ$1,0),0)-W23</f>
        <v>0</v>
      </c>
      <c r="EB23" s="338">
        <f>IFERROR(VLOOKUP($D23,OT!$A:$BR,OT!BK$1,0),0)-X23</f>
        <v>0</v>
      </c>
      <c r="EC23" s="339">
        <f>VLOOKUP(D23,'Off day working'!A:AL,38,0)*30000-BD23</f>
        <v>0</v>
      </c>
      <c r="ED23" s="340"/>
      <c r="EE23" s="340"/>
      <c r="EF23" s="338">
        <f t="shared" si="14"/>
        <v>0</v>
      </c>
      <c r="EG23" s="350">
        <f>4960000*1.07/208*VLOOKUP(D23,Att!B:BZ,77,0)-BJ23</f>
        <v>0</v>
      </c>
      <c r="EI23" s="345">
        <f>IF(AND(CH23="X",EJ23&gt;=0.5),150000/VLOOKUP(D23,Att!B:AT,45,0)*VLOOKUP(D23,Att!B:AP,41,0),IF(AND(CH23="X",EJ23&lt;0.5),0,150000))-AN23</f>
        <v>0</v>
      </c>
      <c r="EJ23" s="346">
        <f>VLOOKUP(D23,Att!B:AP,41,0)/VLOOKUP(D23,Att!B:AT,45,0)</f>
        <v>1</v>
      </c>
    </row>
    <row r="24" spans="1:140" s="331" customFormat="1" ht="14.5" hidden="1" customHeight="1" x14ac:dyDescent="0.35">
      <c r="A24" s="300" t="s">
        <v>325</v>
      </c>
      <c r="B24" s="300">
        <f t="shared" si="15"/>
        <v>17</v>
      </c>
      <c r="C24" s="320" t="s">
        <v>56</v>
      </c>
      <c r="D24" s="320" t="s">
        <v>623</v>
      </c>
      <c r="E24" s="320" t="s">
        <v>625</v>
      </c>
      <c r="F24" s="367" t="s">
        <v>624</v>
      </c>
      <c r="G24" s="320" t="s">
        <v>348</v>
      </c>
      <c r="H24" s="320" t="s">
        <v>1039</v>
      </c>
      <c r="I24" s="320" t="s">
        <v>57</v>
      </c>
      <c r="J24" s="320" t="s">
        <v>58</v>
      </c>
      <c r="K24" s="321">
        <v>5900000</v>
      </c>
      <c r="L24" s="321"/>
      <c r="M24" s="321">
        <v>208</v>
      </c>
      <c r="N24" s="321"/>
      <c r="O24" s="321">
        <v>188</v>
      </c>
      <c r="P24" s="321">
        <v>40</v>
      </c>
      <c r="Q24" s="321">
        <v>0</v>
      </c>
      <c r="R24" s="321">
        <v>12</v>
      </c>
      <c r="S24" s="321">
        <v>0</v>
      </c>
      <c r="T24" s="321">
        <v>0</v>
      </c>
      <c r="U24" s="321">
        <v>0</v>
      </c>
      <c r="V24" s="321">
        <v>0</v>
      </c>
      <c r="W24" s="321">
        <v>0</v>
      </c>
      <c r="X24" s="321">
        <v>0</v>
      </c>
      <c r="Y24" s="321">
        <v>9</v>
      </c>
      <c r="Z24" s="321">
        <v>1</v>
      </c>
      <c r="AA24" s="321"/>
      <c r="AB24" s="321">
        <v>5332692.0807999996</v>
      </c>
      <c r="AC24" s="321">
        <v>1701923.0769</v>
      </c>
      <c r="AD24" s="321">
        <v>0</v>
      </c>
      <c r="AE24" s="321">
        <v>680769.23080000002</v>
      </c>
      <c r="AF24" s="321">
        <v>0</v>
      </c>
      <c r="AG24" s="321">
        <v>0</v>
      </c>
      <c r="AH24" s="321">
        <v>0</v>
      </c>
      <c r="AI24" s="321">
        <v>0</v>
      </c>
      <c r="AJ24" s="321">
        <v>0</v>
      </c>
      <c r="AK24" s="321">
        <v>0</v>
      </c>
      <c r="AL24" s="321">
        <v>476538.46149999998</v>
      </c>
      <c r="AM24" s="321">
        <v>300000</v>
      </c>
      <c r="AN24" s="321">
        <v>150000</v>
      </c>
      <c r="AO24" s="321">
        <v>325656</v>
      </c>
      <c r="AP24" s="321">
        <v>0</v>
      </c>
      <c r="AQ24" s="321">
        <v>510576.92310000001</v>
      </c>
      <c r="AR24" s="321">
        <v>0</v>
      </c>
      <c r="AS24" s="321"/>
      <c r="AT24" s="321">
        <v>0</v>
      </c>
      <c r="AU24" s="321">
        <v>516250</v>
      </c>
      <c r="AV24" s="321">
        <v>0</v>
      </c>
      <c r="AW24" s="321">
        <v>0</v>
      </c>
      <c r="AX24" s="321">
        <v>2</v>
      </c>
      <c r="AY24" s="321">
        <v>226923.07689999999</v>
      </c>
      <c r="AZ24" s="321"/>
      <c r="BA24" s="321"/>
      <c r="BB24" s="321">
        <v>20</v>
      </c>
      <c r="BC24" s="321">
        <v>567307.68999999994</v>
      </c>
      <c r="BD24" s="321">
        <v>30000</v>
      </c>
      <c r="BE24" s="321"/>
      <c r="BF24" s="321">
        <v>100000</v>
      </c>
      <c r="BG24" s="321"/>
      <c r="BH24" s="321">
        <v>558000</v>
      </c>
      <c r="BI24" s="321"/>
      <c r="BJ24" s="321"/>
      <c r="BK24" s="321"/>
      <c r="BL24" s="321">
        <v>0</v>
      </c>
      <c r="BM24" s="321"/>
      <c r="BN24" s="321">
        <v>0</v>
      </c>
      <c r="BO24" s="321">
        <v>0</v>
      </c>
      <c r="BP24" s="321">
        <v>379615.38459999999</v>
      </c>
      <c r="BQ24" s="321">
        <v>105000</v>
      </c>
      <c r="BR24" s="321"/>
      <c r="BS24" s="321">
        <v>0</v>
      </c>
      <c r="BT24" s="321">
        <v>1268500</v>
      </c>
      <c r="BU24" s="321">
        <v>619500</v>
      </c>
      <c r="BV24" s="321"/>
      <c r="BW24" s="321">
        <v>0</v>
      </c>
      <c r="BX24" s="321">
        <v>18</v>
      </c>
      <c r="BY24" s="321">
        <v>510576.92310000001</v>
      </c>
      <c r="BZ24" s="321"/>
      <c r="CA24" s="321"/>
      <c r="CB24" s="321">
        <v>13347774</v>
      </c>
      <c r="CC24" s="322">
        <v>10857159</v>
      </c>
      <c r="CD24" s="320"/>
      <c r="CE24" s="320" t="s">
        <v>319</v>
      </c>
      <c r="CF24" s="323">
        <v>45702</v>
      </c>
      <c r="CG24" s="323"/>
      <c r="CH24" s="320" t="s">
        <v>415</v>
      </c>
      <c r="CI24" s="322">
        <v>118000</v>
      </c>
      <c r="CJ24" s="322">
        <v>0</v>
      </c>
      <c r="CK24" s="321"/>
      <c r="CL24" s="324">
        <f t="shared" si="16"/>
        <v>484615.38459999999</v>
      </c>
      <c r="CM24" s="325">
        <f t="shared" si="17"/>
        <v>-22.075400000438094</v>
      </c>
      <c r="CN24" s="325">
        <f t="shared" si="18"/>
        <v>-22.46000000089407</v>
      </c>
      <c r="CO24" s="325">
        <f t="shared" si="19"/>
        <v>0.226892308332026</v>
      </c>
      <c r="CP24" s="318"/>
      <c r="CQ24" s="326">
        <f t="shared" si="4"/>
        <v>2.3077009245753288E-5</v>
      </c>
      <c r="CR24" s="326">
        <f t="shared" si="5"/>
        <v>0</v>
      </c>
      <c r="CS24" s="327">
        <f t="shared" si="6"/>
        <v>-3.0769268050789833E-5</v>
      </c>
      <c r="CT24" s="327">
        <f t="shared" si="7"/>
        <v>0</v>
      </c>
      <c r="CU24" s="327">
        <f t="shared" si="8"/>
        <v>0</v>
      </c>
      <c r="CV24" s="327">
        <f t="shared" si="9"/>
        <v>0</v>
      </c>
      <c r="CW24" s="327">
        <f t="shared" si="10"/>
        <v>0</v>
      </c>
      <c r="CX24" s="327">
        <f t="shared" si="11"/>
        <v>0</v>
      </c>
      <c r="CY24" s="327">
        <f t="shared" si="12"/>
        <v>0</v>
      </c>
      <c r="CZ24" s="328">
        <f t="shared" si="13"/>
        <v>484615.38459999999</v>
      </c>
      <c r="DA24" s="328">
        <f t="shared" si="20"/>
        <v>1.5384634025394917E-5</v>
      </c>
      <c r="DB24" s="201"/>
      <c r="DC24" s="327">
        <f>K24/M24*IFERROR(VLOOKUP($D24,Shift!$B:$AZ,45,0),0)-AT24</f>
        <v>0</v>
      </c>
      <c r="DD24" s="327">
        <f>K24/M24*IFERROR(VLOOKUP($D24,Shift!$B:$AV,47,0),0)*10*50%-ROUND(K24/M24*IFERROR(VLOOKUP($D24,Shift!$B:$AV,47,0),0)*8*30%,0)-AU24</f>
        <v>0.46153846150264144</v>
      </c>
      <c r="DE24" s="329">
        <f>VLOOKUP($D24,'Off day working'!A:AM,38,0)-Z24</f>
        <v>0</v>
      </c>
      <c r="DF24" s="328"/>
      <c r="DG24" s="328"/>
      <c r="DH24" s="330">
        <f>K24/208*8*30%*VLOOKUP($D24,Shift!$B:$AZ,47,0)-AL24</f>
        <v>3.8461585063487291E-5</v>
      </c>
      <c r="DJ24" s="390"/>
      <c r="DK24" s="332">
        <f>VLOOKUP($D24,Meal!$A:$AK,35,0)-BG24</f>
        <v>0</v>
      </c>
      <c r="DL24" s="332">
        <f>VLOOKUP($D24,Meal!$A:$AK,36,0)-BH24</f>
        <v>0</v>
      </c>
      <c r="DM24" s="333">
        <f>VLOOKUP($D24,Shift!B:AW,39,0)-AV24</f>
        <v>0</v>
      </c>
      <c r="DN24" s="334">
        <f>K24/208*VLOOKUP(D24,Shift!$B:$AO,39,0)*8*10%-AW24</f>
        <v>0</v>
      </c>
      <c r="DO24" s="333">
        <f>VLOOKUP($D24,Shift!$B:$AO,40,0)-AX24</f>
        <v>0</v>
      </c>
      <c r="DP24" s="334">
        <f>K24/208*VLOOKUP(D24,Shift!$B:$AO,40,0)*8*50%-AY24</f>
        <v>2.3076951038092375E-5</v>
      </c>
      <c r="DQ24" s="335">
        <f>VLOOKUP($D24,Shift!$B:$AZ,41,0)-AZ24</f>
        <v>0</v>
      </c>
      <c r="DR24" s="336">
        <f>K24/208*VLOOKUP($D24,Shift!$B:$AQ,41,0)*8*50%-BA24</f>
        <v>0</v>
      </c>
      <c r="DS24" s="337">
        <f>VLOOKUP($D24,Att!B:CU,98,0)-O24</f>
        <v>0</v>
      </c>
      <c r="DT24" s="338">
        <f>IFERROR(VLOOKUP($D24,OT!$A:$BR,OT!BC$1,0),0)-P24</f>
        <v>0</v>
      </c>
      <c r="DU24" s="338">
        <f>IFERROR(VLOOKUP($D24,OT!$A:$BR,OT!BD$1,0),0)-Q24</f>
        <v>0</v>
      </c>
      <c r="DV24" s="338">
        <f>IFERROR(VLOOKUP($D24,OT!$A:$BR,OT!BE$1,0),0)-R24</f>
        <v>0</v>
      </c>
      <c r="DW24" s="338">
        <f>IFERROR(VLOOKUP($D24,OT!$A:$BR,OT!BF$1,0),0)-S24</f>
        <v>0</v>
      </c>
      <c r="DX24" s="338">
        <f>IFERROR(VLOOKUP($D24,OT!$A:$BR,OT!BG$1,0),0)-T24</f>
        <v>0</v>
      </c>
      <c r="DY24" s="338">
        <f>IFERROR(VLOOKUP($D24,OT!$A:$BR,OT!BH$1,0),0)-U24</f>
        <v>0</v>
      </c>
      <c r="DZ24" s="338">
        <f>IFERROR(VLOOKUP($D24,OT!$A:$BR,OT!BI$1,0),0)-V24</f>
        <v>0</v>
      </c>
      <c r="EA24" s="338">
        <f>IFERROR(VLOOKUP($D24,OT!$A:$BR,OT!BJ$1,0),0)-W24</f>
        <v>0</v>
      </c>
      <c r="EB24" s="338">
        <f>IFERROR(VLOOKUP($D24,OT!$A:$BR,OT!BK$1,0),0)-X24</f>
        <v>0</v>
      </c>
      <c r="EC24" s="339">
        <f>VLOOKUP(D24,'Off day working'!A:AL,38,0)*30000-BD24</f>
        <v>0</v>
      </c>
      <c r="ED24" s="340"/>
      <c r="EE24" s="340"/>
      <c r="EF24" s="338">
        <f t="shared" si="14"/>
        <v>0</v>
      </c>
      <c r="EG24" s="350">
        <f>4960000*1.07/208*VLOOKUP(D24,Att!B:BZ,77,0)-BJ24</f>
        <v>0</v>
      </c>
      <c r="EI24" s="345">
        <f>IF(AND(CH24="X",EJ24&gt;=0.5),150000/VLOOKUP(D24,Att!B:AT,45,0)*VLOOKUP(D24,Att!B:AP,41,0),IF(AND(CH24="X",EJ24&lt;0.5),0,150000))-AN24</f>
        <v>0</v>
      </c>
      <c r="EJ24" s="346">
        <f>VLOOKUP(D24,Att!B:AP,41,0)/VLOOKUP(D24,Att!B:AT,45,0)</f>
        <v>0.93577809948972579</v>
      </c>
    </row>
    <row r="25" spans="1:140" s="331" customFormat="1" ht="14.5" hidden="1" customHeight="1" x14ac:dyDescent="0.35">
      <c r="A25" s="300" t="s">
        <v>325</v>
      </c>
      <c r="B25" s="300">
        <f t="shared" si="15"/>
        <v>18</v>
      </c>
      <c r="C25" s="320" t="s">
        <v>56</v>
      </c>
      <c r="D25" s="320" t="s">
        <v>626</v>
      </c>
      <c r="E25" s="320" t="s">
        <v>628</v>
      </c>
      <c r="F25" s="367" t="s">
        <v>627</v>
      </c>
      <c r="G25" s="320" t="s">
        <v>360</v>
      </c>
      <c r="H25" s="320" t="s">
        <v>1039</v>
      </c>
      <c r="I25" s="320" t="s">
        <v>57</v>
      </c>
      <c r="J25" s="320" t="s">
        <v>58</v>
      </c>
      <c r="K25" s="321">
        <v>5900000</v>
      </c>
      <c r="L25" s="321"/>
      <c r="M25" s="321">
        <v>208</v>
      </c>
      <c r="N25" s="321"/>
      <c r="O25" s="321">
        <v>208</v>
      </c>
      <c r="P25" s="321">
        <v>42</v>
      </c>
      <c r="Q25" s="321">
        <v>0</v>
      </c>
      <c r="R25" s="321">
        <v>8</v>
      </c>
      <c r="S25" s="321">
        <v>0</v>
      </c>
      <c r="T25" s="321">
        <v>0</v>
      </c>
      <c r="U25" s="321">
        <v>0</v>
      </c>
      <c r="V25" s="321">
        <v>0</v>
      </c>
      <c r="W25" s="321">
        <v>0</v>
      </c>
      <c r="X25" s="321">
        <v>0</v>
      </c>
      <c r="Y25" s="321">
        <v>12</v>
      </c>
      <c r="Z25" s="321">
        <v>1</v>
      </c>
      <c r="AA25" s="321"/>
      <c r="AB25" s="321">
        <v>5899999.8865</v>
      </c>
      <c r="AC25" s="321">
        <v>1787019.2308</v>
      </c>
      <c r="AD25" s="321">
        <v>0</v>
      </c>
      <c r="AE25" s="321">
        <v>453846.15379999997</v>
      </c>
      <c r="AF25" s="321">
        <v>0</v>
      </c>
      <c r="AG25" s="321">
        <v>0</v>
      </c>
      <c r="AH25" s="321">
        <v>0</v>
      </c>
      <c r="AI25" s="321">
        <v>0</v>
      </c>
      <c r="AJ25" s="321">
        <v>0</v>
      </c>
      <c r="AK25" s="321">
        <v>0</v>
      </c>
      <c r="AL25" s="321">
        <v>680769.23080000002</v>
      </c>
      <c r="AM25" s="321">
        <v>300000</v>
      </c>
      <c r="AN25" s="321">
        <v>150000</v>
      </c>
      <c r="AO25" s="321">
        <v>795000</v>
      </c>
      <c r="AP25" s="321">
        <v>0</v>
      </c>
      <c r="AQ25" s="321">
        <v>1021153.8462</v>
      </c>
      <c r="AR25" s="321">
        <v>500000</v>
      </c>
      <c r="AS25" s="321"/>
      <c r="AT25" s="321">
        <v>0</v>
      </c>
      <c r="AU25" s="321">
        <v>737500</v>
      </c>
      <c r="AV25" s="321">
        <v>0</v>
      </c>
      <c r="AW25" s="321">
        <v>0</v>
      </c>
      <c r="AX25" s="321">
        <v>2</v>
      </c>
      <c r="AY25" s="321">
        <v>226923.07689999999</v>
      </c>
      <c r="AZ25" s="321"/>
      <c r="BA25" s="321"/>
      <c r="BB25" s="321">
        <v>21</v>
      </c>
      <c r="BC25" s="321">
        <v>595673.07999999996</v>
      </c>
      <c r="BD25" s="321">
        <v>30000</v>
      </c>
      <c r="BE25" s="321">
        <v>42548</v>
      </c>
      <c r="BF25" s="321">
        <v>100000</v>
      </c>
      <c r="BG25" s="321">
        <v>84000</v>
      </c>
      <c r="BH25" s="321">
        <v>615000</v>
      </c>
      <c r="BI25" s="321"/>
      <c r="BJ25" s="321"/>
      <c r="BK25" s="321"/>
      <c r="BL25" s="321">
        <v>25529</v>
      </c>
      <c r="BM25" s="321"/>
      <c r="BN25" s="321">
        <v>0</v>
      </c>
      <c r="BO25" s="321">
        <v>0</v>
      </c>
      <c r="BP25" s="321">
        <v>420000</v>
      </c>
      <c r="BQ25" s="321">
        <v>100961.5385</v>
      </c>
      <c r="BR25" s="321"/>
      <c r="BS25" s="321">
        <v>0</v>
      </c>
      <c r="BT25" s="321">
        <v>1268500</v>
      </c>
      <c r="BU25" s="321">
        <v>619500</v>
      </c>
      <c r="BV25" s="321"/>
      <c r="BW25" s="321">
        <v>0</v>
      </c>
      <c r="BX25" s="321"/>
      <c r="BY25" s="321">
        <v>0</v>
      </c>
      <c r="BZ25" s="321"/>
      <c r="CA25" s="321"/>
      <c r="CB25" s="321">
        <v>15834446</v>
      </c>
      <c r="CC25" s="322">
        <v>13425485</v>
      </c>
      <c r="CD25" s="320" t="s">
        <v>2194</v>
      </c>
      <c r="CE25" s="320" t="s">
        <v>1067</v>
      </c>
      <c r="CF25" s="323">
        <v>45717</v>
      </c>
      <c r="CG25" s="323"/>
      <c r="CH25" s="320" t="s">
        <v>415</v>
      </c>
      <c r="CI25" s="322">
        <v>0</v>
      </c>
      <c r="CJ25" s="322">
        <v>0</v>
      </c>
      <c r="CK25" s="321"/>
      <c r="CL25" s="324">
        <f t="shared" si="16"/>
        <v>520961.53850000002</v>
      </c>
      <c r="CM25" s="325">
        <f t="shared" si="17"/>
        <v>-22.956500001251698</v>
      </c>
      <c r="CN25" s="325">
        <f t="shared" si="18"/>
        <v>-23.495000001043081</v>
      </c>
      <c r="CO25" s="325">
        <f t="shared" si="19"/>
        <v>0.11349999997764826</v>
      </c>
      <c r="CP25" s="318"/>
      <c r="CQ25" s="326">
        <f t="shared" si="4"/>
        <v>-3.0769035220146179E-5</v>
      </c>
      <c r="CR25" s="326">
        <f t="shared" si="5"/>
        <v>0</v>
      </c>
      <c r="CS25" s="327">
        <f t="shared" si="6"/>
        <v>4.615390207618475E-5</v>
      </c>
      <c r="CT25" s="327">
        <f t="shared" si="7"/>
        <v>0</v>
      </c>
      <c r="CU25" s="327">
        <f t="shared" si="8"/>
        <v>0</v>
      </c>
      <c r="CV25" s="327">
        <f t="shared" si="9"/>
        <v>0</v>
      </c>
      <c r="CW25" s="327">
        <f t="shared" si="10"/>
        <v>0</v>
      </c>
      <c r="CX25" s="327">
        <f t="shared" si="11"/>
        <v>0</v>
      </c>
      <c r="CY25" s="327">
        <f t="shared" si="12"/>
        <v>0</v>
      </c>
      <c r="CZ25" s="328">
        <f t="shared" si="13"/>
        <v>520961.53850000002</v>
      </c>
      <c r="DA25" s="328">
        <f t="shared" si="20"/>
        <v>-3.8461526855826378E-5</v>
      </c>
      <c r="DB25" s="201"/>
      <c r="DC25" s="327">
        <f>K25/M25*IFERROR(VLOOKUP($D25,Shift!$B:$AZ,45,0),0)-AT25</f>
        <v>0</v>
      </c>
      <c r="DD25" s="327">
        <f>K25/M25*IFERROR(VLOOKUP($D25,Shift!$B:$AV,47,0),0)*10*50%-ROUND(K25/M25*IFERROR(VLOOKUP($D25,Shift!$B:$AV,47,0),0)*8*30%,0)-AU25</f>
        <v>0.23076923098415136</v>
      </c>
      <c r="DE25" s="329">
        <f>VLOOKUP($D25,'Off day working'!A:AM,38,0)-Z25</f>
        <v>0</v>
      </c>
      <c r="DF25" s="328"/>
      <c r="DG25" s="328"/>
      <c r="DH25" s="330">
        <f>K25/208*8*30%*VLOOKUP($D25,Shift!$B:$AZ,47,0)-AL25</f>
        <v>-3.0769268050789833E-5</v>
      </c>
      <c r="DJ25" s="390"/>
      <c r="DK25" s="332">
        <f>VLOOKUP($D25,Meal!$A:$AK,35,0)-BG25</f>
        <v>0</v>
      </c>
      <c r="DL25" s="332">
        <f>VLOOKUP($D25,Meal!$A:$AK,36,0)-BH25</f>
        <v>0</v>
      </c>
      <c r="DM25" s="333">
        <f>VLOOKUP($D25,Shift!B:AW,39,0)-AV25</f>
        <v>0</v>
      </c>
      <c r="DN25" s="334">
        <f>K25/208*VLOOKUP(D25,Shift!$B:$AO,39,0)*8*10%-AW25</f>
        <v>0</v>
      </c>
      <c r="DO25" s="333">
        <f>VLOOKUP($D25,Shift!$B:$AO,40,0)-AX25</f>
        <v>0</v>
      </c>
      <c r="DP25" s="334">
        <f>K25/208*VLOOKUP(D25,Shift!$B:$AO,40,0)*8*50%-AY25</f>
        <v>2.3076951038092375E-5</v>
      </c>
      <c r="DQ25" s="335">
        <f>VLOOKUP($D25,Shift!$B:$AZ,41,0)-AZ25</f>
        <v>0</v>
      </c>
      <c r="DR25" s="336">
        <f>K25/208*VLOOKUP($D25,Shift!$B:$AQ,41,0)*8*50%-BA25</f>
        <v>0</v>
      </c>
      <c r="DS25" s="337">
        <f>VLOOKUP($D25,Att!B:CU,98,0)-O25</f>
        <v>0</v>
      </c>
      <c r="DT25" s="338">
        <f>IFERROR(VLOOKUP($D25,OT!$A:$BR,OT!BC$1,0),0)-P25</f>
        <v>0</v>
      </c>
      <c r="DU25" s="338">
        <f>IFERROR(VLOOKUP($D25,OT!$A:$BR,OT!BD$1,0),0)-Q25</f>
        <v>0</v>
      </c>
      <c r="DV25" s="338">
        <f>IFERROR(VLOOKUP($D25,OT!$A:$BR,OT!BE$1,0),0)-R25</f>
        <v>0</v>
      </c>
      <c r="DW25" s="338">
        <f>IFERROR(VLOOKUP($D25,OT!$A:$BR,OT!BF$1,0),0)-S25</f>
        <v>0</v>
      </c>
      <c r="DX25" s="338">
        <f>IFERROR(VLOOKUP($D25,OT!$A:$BR,OT!BG$1,0),0)-T25</f>
        <v>0</v>
      </c>
      <c r="DY25" s="338">
        <f>IFERROR(VLOOKUP($D25,OT!$A:$BR,OT!BH$1,0),0)-U25</f>
        <v>0</v>
      </c>
      <c r="DZ25" s="338">
        <f>IFERROR(VLOOKUP($D25,OT!$A:$BR,OT!BI$1,0),0)-V25</f>
        <v>0</v>
      </c>
      <c r="EA25" s="338">
        <f>IFERROR(VLOOKUP($D25,OT!$A:$BR,OT!BJ$1,0),0)-W25</f>
        <v>0</v>
      </c>
      <c r="EB25" s="338">
        <f>IFERROR(VLOOKUP($D25,OT!$A:$BR,OT!BK$1,0),0)-X25</f>
        <v>0</v>
      </c>
      <c r="EC25" s="339">
        <f>VLOOKUP(D25,'Off day working'!A:AL,38,0)*30000-BD25</f>
        <v>0</v>
      </c>
      <c r="ED25" s="340"/>
      <c r="EE25" s="340"/>
      <c r="EF25" s="338">
        <f t="shared" si="14"/>
        <v>7.6923076921957545E-2</v>
      </c>
      <c r="EG25" s="350">
        <f>4960000*1.07/208*VLOOKUP(D25,Att!B:BZ,77,0)-BJ25</f>
        <v>0</v>
      </c>
      <c r="EI25" s="345">
        <f>IF(AND(CH25="X",EJ25&gt;=0.5),150000/VLOOKUP(D25,Att!B:AT,45,0)*VLOOKUP(D25,Att!B:AP,41,0),IF(AND(CH25="X",EJ25&lt;0.5),0,150000))-AN25</f>
        <v>0</v>
      </c>
      <c r="EJ25" s="346">
        <f>VLOOKUP(D25,Att!B:AP,41,0)/VLOOKUP(D25,Att!B:AT,45,0)</f>
        <v>1.1578947368421053</v>
      </c>
    </row>
    <row r="26" spans="1:140" s="331" customFormat="1" ht="14.5" hidden="1" customHeight="1" x14ac:dyDescent="0.35">
      <c r="A26" s="300" t="s">
        <v>325</v>
      </c>
      <c r="B26" s="300">
        <f t="shared" si="15"/>
        <v>19</v>
      </c>
      <c r="C26" s="320" t="s">
        <v>56</v>
      </c>
      <c r="D26" s="320" t="s">
        <v>629</v>
      </c>
      <c r="E26" s="320" t="s">
        <v>631</v>
      </c>
      <c r="F26" s="367" t="s">
        <v>630</v>
      </c>
      <c r="G26" s="320" t="s">
        <v>360</v>
      </c>
      <c r="H26" s="320" t="s">
        <v>1041</v>
      </c>
      <c r="I26" s="320" t="s">
        <v>57</v>
      </c>
      <c r="J26" s="320" t="s">
        <v>58</v>
      </c>
      <c r="K26" s="321">
        <v>5900000</v>
      </c>
      <c r="L26" s="321"/>
      <c r="M26" s="321">
        <v>208</v>
      </c>
      <c r="N26" s="321"/>
      <c r="O26" s="321">
        <v>160</v>
      </c>
      <c r="P26" s="321">
        <v>36</v>
      </c>
      <c r="Q26" s="321">
        <v>0</v>
      </c>
      <c r="R26" s="321">
        <v>12</v>
      </c>
      <c r="S26" s="321">
        <v>0</v>
      </c>
      <c r="T26" s="321">
        <v>0</v>
      </c>
      <c r="U26" s="321">
        <v>0</v>
      </c>
      <c r="V26" s="321">
        <v>0</v>
      </c>
      <c r="W26" s="321">
        <v>0</v>
      </c>
      <c r="X26" s="321">
        <v>0</v>
      </c>
      <c r="Y26" s="321">
        <v>1</v>
      </c>
      <c r="Z26" s="321">
        <v>1</v>
      </c>
      <c r="AA26" s="321"/>
      <c r="AB26" s="321">
        <v>4538461.4249999998</v>
      </c>
      <c r="AC26" s="321">
        <v>1531730.7692</v>
      </c>
      <c r="AD26" s="321">
        <v>0</v>
      </c>
      <c r="AE26" s="321">
        <v>680769.23080000002</v>
      </c>
      <c r="AF26" s="321">
        <v>0</v>
      </c>
      <c r="AG26" s="321">
        <v>0</v>
      </c>
      <c r="AH26" s="321">
        <v>0</v>
      </c>
      <c r="AI26" s="321">
        <v>0</v>
      </c>
      <c r="AJ26" s="321">
        <v>0</v>
      </c>
      <c r="AK26" s="321">
        <v>0</v>
      </c>
      <c r="AL26" s="321">
        <v>68076.9231</v>
      </c>
      <c r="AM26" s="321">
        <v>264219.69870000001</v>
      </c>
      <c r="AN26" s="321">
        <v>150000</v>
      </c>
      <c r="AO26" s="321">
        <v>20000</v>
      </c>
      <c r="AP26" s="321">
        <v>0</v>
      </c>
      <c r="AQ26" s="321">
        <v>510576.92310000001</v>
      </c>
      <c r="AR26" s="321">
        <v>0</v>
      </c>
      <c r="AS26" s="321"/>
      <c r="AT26" s="321">
        <v>0</v>
      </c>
      <c r="AU26" s="321">
        <v>73750</v>
      </c>
      <c r="AV26" s="321">
        <v>0</v>
      </c>
      <c r="AW26" s="321">
        <v>0</v>
      </c>
      <c r="AX26" s="321">
        <v>0</v>
      </c>
      <c r="AY26" s="321">
        <v>0</v>
      </c>
      <c r="AZ26" s="321"/>
      <c r="BA26" s="321"/>
      <c r="BB26" s="321">
        <v>18</v>
      </c>
      <c r="BC26" s="321">
        <v>510576.92</v>
      </c>
      <c r="BD26" s="321">
        <v>30000</v>
      </c>
      <c r="BE26" s="321">
        <v>42548</v>
      </c>
      <c r="BF26" s="321">
        <v>200000</v>
      </c>
      <c r="BG26" s="321">
        <v>42000</v>
      </c>
      <c r="BH26" s="321">
        <v>320000</v>
      </c>
      <c r="BI26" s="321"/>
      <c r="BJ26" s="321"/>
      <c r="BK26" s="321"/>
      <c r="BL26" s="321">
        <v>0</v>
      </c>
      <c r="BM26" s="321"/>
      <c r="BN26" s="321">
        <v>0</v>
      </c>
      <c r="BO26" s="321">
        <v>0</v>
      </c>
      <c r="BP26" s="321">
        <v>323076.92310000001</v>
      </c>
      <c r="BQ26" s="321">
        <v>96923.0769</v>
      </c>
      <c r="BR26" s="321"/>
      <c r="BS26" s="321">
        <v>0</v>
      </c>
      <c r="BT26" s="321">
        <v>1268500</v>
      </c>
      <c r="BU26" s="321">
        <v>619500</v>
      </c>
      <c r="BV26" s="321"/>
      <c r="BW26" s="321">
        <v>0</v>
      </c>
      <c r="BX26" s="321"/>
      <c r="BY26" s="321">
        <v>0</v>
      </c>
      <c r="BZ26" s="321"/>
      <c r="CA26" s="321"/>
      <c r="CB26" s="321">
        <v>10671228</v>
      </c>
      <c r="CC26" s="322">
        <v>8363228</v>
      </c>
      <c r="CD26" s="320"/>
      <c r="CE26" s="320" t="s">
        <v>1067</v>
      </c>
      <c r="CF26" s="323">
        <v>45731</v>
      </c>
      <c r="CG26" s="323"/>
      <c r="CH26" s="320" t="s">
        <v>415</v>
      </c>
      <c r="CI26" s="322">
        <v>0</v>
      </c>
      <c r="CJ26" s="322">
        <v>0</v>
      </c>
      <c r="CK26" s="321"/>
      <c r="CL26" s="324">
        <f t="shared" si="16"/>
        <v>420000</v>
      </c>
      <c r="CM26" s="325">
        <f t="shared" si="17"/>
        <v>-18.110100001096725</v>
      </c>
      <c r="CN26" s="325">
        <f t="shared" si="18"/>
        <v>-18.110100001096725</v>
      </c>
      <c r="CO26" s="325">
        <f t="shared" si="19"/>
        <v>0.11346153914928436</v>
      </c>
      <c r="CP26" s="318"/>
      <c r="CQ26" s="326">
        <f t="shared" si="4"/>
        <v>3.0769500881433487E-5</v>
      </c>
      <c r="CR26" s="326">
        <f t="shared" si="5"/>
        <v>0</v>
      </c>
      <c r="CS26" s="327">
        <f t="shared" si="6"/>
        <v>-3.0769268050789833E-5</v>
      </c>
      <c r="CT26" s="327">
        <f t="shared" si="7"/>
        <v>0</v>
      </c>
      <c r="CU26" s="327">
        <f t="shared" si="8"/>
        <v>0</v>
      </c>
      <c r="CV26" s="327">
        <f t="shared" si="9"/>
        <v>0</v>
      </c>
      <c r="CW26" s="327">
        <f t="shared" si="10"/>
        <v>0</v>
      </c>
      <c r="CX26" s="327">
        <f t="shared" si="11"/>
        <v>0</v>
      </c>
      <c r="CY26" s="327">
        <f t="shared" si="12"/>
        <v>0</v>
      </c>
      <c r="CZ26" s="328">
        <f t="shared" si="13"/>
        <v>420000</v>
      </c>
      <c r="DA26" s="328">
        <f t="shared" si="20"/>
        <v>0</v>
      </c>
      <c r="DB26" s="201"/>
      <c r="DC26" s="327">
        <f>K26/M26*IFERROR(VLOOKUP($D26,Shift!$B:$AZ,45,0),0)-AT26</f>
        <v>0</v>
      </c>
      <c r="DD26" s="327">
        <f>K26/M26*IFERROR(VLOOKUP($D26,Shift!$B:$AV,47,0),0)*10*50%-ROUND(K26/M26*IFERROR(VLOOKUP($D26,Shift!$B:$AV,47,0),0)*8*30%,0)-AU26</f>
        <v>-7.692307690740563E-2</v>
      </c>
      <c r="DE26" s="329">
        <f>VLOOKUP($D26,'Off day working'!A:AM,38,0)-Z26</f>
        <v>0</v>
      </c>
      <c r="DF26" s="328"/>
      <c r="DG26" s="328"/>
      <c r="DH26" s="330">
        <f>K26/208*8*30%*VLOOKUP($D26,Shift!$B:$AZ,47,0)-AL26</f>
        <v>-2.3076921934261918E-5</v>
      </c>
      <c r="DJ26" s="390"/>
      <c r="DK26" s="332">
        <f>VLOOKUP($D26,Meal!$A:$AK,35,0)-BG26</f>
        <v>0</v>
      </c>
      <c r="DL26" s="332">
        <f>VLOOKUP($D26,Meal!$A:$AK,36,0)-BH26</f>
        <v>0</v>
      </c>
      <c r="DM26" s="333">
        <f>VLOOKUP($D26,Shift!B:AW,39,0)-AV26</f>
        <v>0</v>
      </c>
      <c r="DN26" s="334">
        <f>K26/208*VLOOKUP(D26,Shift!$B:$AO,39,0)*8*10%-AW26</f>
        <v>0</v>
      </c>
      <c r="DO26" s="333">
        <f>VLOOKUP($D26,Shift!$B:$AO,40,0)-AX26</f>
        <v>0</v>
      </c>
      <c r="DP26" s="334">
        <f>K26/208*VLOOKUP(D26,Shift!$B:$AO,40,0)*8*50%-AY26</f>
        <v>0</v>
      </c>
      <c r="DQ26" s="335">
        <f>VLOOKUP($D26,Shift!$B:$AZ,41,0)-AZ26</f>
        <v>0</v>
      </c>
      <c r="DR26" s="336">
        <f>K26/208*VLOOKUP($D26,Shift!$B:$AQ,41,0)*8*50%-BA26</f>
        <v>0</v>
      </c>
      <c r="DS26" s="337">
        <f>VLOOKUP($D26,Att!B:CU,98,0)-O26</f>
        <v>0</v>
      </c>
      <c r="DT26" s="338">
        <f>IFERROR(VLOOKUP($D26,OT!$A:$BR,OT!BC$1,0),0)-P26</f>
        <v>0</v>
      </c>
      <c r="DU26" s="338">
        <f>IFERROR(VLOOKUP($D26,OT!$A:$BR,OT!BD$1,0),0)-Q26</f>
        <v>0</v>
      </c>
      <c r="DV26" s="338">
        <f>IFERROR(VLOOKUP($D26,OT!$A:$BR,OT!BE$1,0),0)-R26</f>
        <v>0</v>
      </c>
      <c r="DW26" s="338">
        <f>IFERROR(VLOOKUP($D26,OT!$A:$BR,OT!BF$1,0),0)-S26</f>
        <v>0</v>
      </c>
      <c r="DX26" s="338">
        <f>IFERROR(VLOOKUP($D26,OT!$A:$BR,OT!BG$1,0),0)-T26</f>
        <v>0</v>
      </c>
      <c r="DY26" s="338">
        <f>IFERROR(VLOOKUP($D26,OT!$A:$BR,OT!BH$1,0),0)-U26</f>
        <v>0</v>
      </c>
      <c r="DZ26" s="338">
        <f>IFERROR(VLOOKUP($D26,OT!$A:$BR,OT!BI$1,0),0)-V26</f>
        <v>0</v>
      </c>
      <c r="EA26" s="338">
        <f>IFERROR(VLOOKUP($D26,OT!$A:$BR,OT!BJ$1,0),0)-W26</f>
        <v>0</v>
      </c>
      <c r="EB26" s="338">
        <f>IFERROR(VLOOKUP($D26,OT!$A:$BR,OT!BK$1,0),0)-X26</f>
        <v>0</v>
      </c>
      <c r="EC26" s="339">
        <f>VLOOKUP(D26,'Off day working'!A:AL,38,0)*30000-BD26</f>
        <v>0</v>
      </c>
      <c r="ED26" s="340"/>
      <c r="EE26" s="340"/>
      <c r="EF26" s="338">
        <f t="shared" si="14"/>
        <v>7.6923076921957545E-2</v>
      </c>
      <c r="EG26" s="350">
        <f>4960000*1.07/208*VLOOKUP(D26,Att!B:BZ,77,0)-BJ26</f>
        <v>0</v>
      </c>
      <c r="EI26" s="345">
        <f>IF(AND(CH26="X",EJ26&gt;=0.5),150000/VLOOKUP(D26,Att!B:AT,45,0)*VLOOKUP(D26,Att!B:AP,41,0),IF(AND(CH26="X",EJ26&lt;0.5),0,150000))-AN26</f>
        <v>0</v>
      </c>
      <c r="EJ26" s="346">
        <f>VLOOKUP(D26,Att!B:AP,41,0)/VLOOKUP(D26,Att!B:AT,45,0)</f>
        <v>0.88073232893150666</v>
      </c>
    </row>
    <row r="27" spans="1:140" s="331" customFormat="1" ht="14.5" hidden="1" customHeight="1" x14ac:dyDescent="0.35">
      <c r="A27" s="300" t="s">
        <v>325</v>
      </c>
      <c r="B27" s="300">
        <f t="shared" si="15"/>
        <v>20</v>
      </c>
      <c r="C27" s="320" t="s">
        <v>56</v>
      </c>
      <c r="D27" s="320" t="s">
        <v>635</v>
      </c>
      <c r="E27" s="320" t="s">
        <v>637</v>
      </c>
      <c r="F27" s="367" t="s">
        <v>636</v>
      </c>
      <c r="G27" s="320" t="s">
        <v>360</v>
      </c>
      <c r="H27" s="320" t="s">
        <v>1039</v>
      </c>
      <c r="I27" s="320" t="s">
        <v>59</v>
      </c>
      <c r="J27" s="320" t="s">
        <v>58</v>
      </c>
      <c r="K27" s="321">
        <v>5900000</v>
      </c>
      <c r="L27" s="321"/>
      <c r="M27" s="321">
        <v>208</v>
      </c>
      <c r="N27" s="321"/>
      <c r="O27" s="321">
        <v>198</v>
      </c>
      <c r="P27" s="321">
        <v>28</v>
      </c>
      <c r="Q27" s="321">
        <v>0</v>
      </c>
      <c r="R27" s="321">
        <v>12</v>
      </c>
      <c r="S27" s="321">
        <v>0</v>
      </c>
      <c r="T27" s="321">
        <v>0</v>
      </c>
      <c r="U27" s="321">
        <v>0</v>
      </c>
      <c r="V27" s="321">
        <v>0</v>
      </c>
      <c r="W27" s="321">
        <v>0</v>
      </c>
      <c r="X27" s="321">
        <v>0</v>
      </c>
      <c r="Y27" s="321">
        <v>11</v>
      </c>
      <c r="Z27" s="321">
        <v>1</v>
      </c>
      <c r="AA27" s="321"/>
      <c r="AB27" s="321">
        <v>5616346.1538000004</v>
      </c>
      <c r="AC27" s="321">
        <v>1191346.1538</v>
      </c>
      <c r="AD27" s="321">
        <v>0</v>
      </c>
      <c r="AE27" s="321">
        <v>680769.23080000002</v>
      </c>
      <c r="AF27" s="321">
        <v>0</v>
      </c>
      <c r="AG27" s="321">
        <v>0</v>
      </c>
      <c r="AH27" s="321">
        <v>0</v>
      </c>
      <c r="AI27" s="321">
        <v>0</v>
      </c>
      <c r="AJ27" s="321">
        <v>0</v>
      </c>
      <c r="AK27" s="321">
        <v>0</v>
      </c>
      <c r="AL27" s="321">
        <v>612692.3077</v>
      </c>
      <c r="AM27" s="321">
        <v>300000</v>
      </c>
      <c r="AN27" s="321">
        <v>150000</v>
      </c>
      <c r="AO27" s="321">
        <v>405000</v>
      </c>
      <c r="AP27" s="321">
        <v>0</v>
      </c>
      <c r="AQ27" s="321">
        <v>765865.38459999999</v>
      </c>
      <c r="AR27" s="321">
        <v>479630</v>
      </c>
      <c r="AS27" s="321"/>
      <c r="AT27" s="321">
        <v>0</v>
      </c>
      <c r="AU27" s="321">
        <v>663750</v>
      </c>
      <c r="AV27" s="321">
        <v>0</v>
      </c>
      <c r="AW27" s="321">
        <v>0</v>
      </c>
      <c r="AX27" s="321">
        <v>2</v>
      </c>
      <c r="AY27" s="321">
        <v>226923.07689999999</v>
      </c>
      <c r="AZ27" s="321"/>
      <c r="BA27" s="321"/>
      <c r="BB27" s="321">
        <v>14</v>
      </c>
      <c r="BC27" s="321">
        <v>397115.38</v>
      </c>
      <c r="BD27" s="321">
        <v>30000</v>
      </c>
      <c r="BE27" s="321">
        <v>42548</v>
      </c>
      <c r="BF27" s="321">
        <v>100000</v>
      </c>
      <c r="BG27" s="321">
        <v>168000</v>
      </c>
      <c r="BH27" s="321">
        <v>454000</v>
      </c>
      <c r="BI27" s="321"/>
      <c r="BJ27" s="321"/>
      <c r="BK27" s="321"/>
      <c r="BL27" s="321">
        <v>0</v>
      </c>
      <c r="BM27" s="321"/>
      <c r="BN27" s="321">
        <v>0</v>
      </c>
      <c r="BO27" s="321">
        <v>0</v>
      </c>
      <c r="BP27" s="321">
        <v>399807.6923</v>
      </c>
      <c r="BQ27" s="321">
        <v>80769.230800000005</v>
      </c>
      <c r="BR27" s="321"/>
      <c r="BS27" s="321">
        <v>0</v>
      </c>
      <c r="BT27" s="321">
        <v>1268500</v>
      </c>
      <c r="BU27" s="321">
        <v>619500</v>
      </c>
      <c r="BV27" s="321"/>
      <c r="BW27" s="321">
        <v>0</v>
      </c>
      <c r="BX27" s="321">
        <v>10</v>
      </c>
      <c r="BY27" s="321">
        <v>283653.84620000003</v>
      </c>
      <c r="BZ27" s="321"/>
      <c r="CA27" s="321"/>
      <c r="CB27" s="321">
        <v>14033079</v>
      </c>
      <c r="CC27" s="322">
        <v>11664502</v>
      </c>
      <c r="CD27" s="320"/>
      <c r="CE27" s="320" t="s">
        <v>1067</v>
      </c>
      <c r="CF27" s="323">
        <v>45740</v>
      </c>
      <c r="CG27" s="323"/>
      <c r="CH27" s="320" t="s">
        <v>415</v>
      </c>
      <c r="CI27" s="322">
        <v>0</v>
      </c>
      <c r="CJ27" s="322">
        <v>0</v>
      </c>
      <c r="CK27" s="321"/>
      <c r="CL27" s="324">
        <f t="shared" si="16"/>
        <v>480576.92310000001</v>
      </c>
      <c r="CM27" s="325">
        <f t="shared" si="17"/>
        <v>-16.389299999922514</v>
      </c>
      <c r="CN27" s="325">
        <f t="shared" si="18"/>
        <v>-16.312399998307228</v>
      </c>
      <c r="CO27" s="325">
        <f t="shared" si="19"/>
        <v>4.6153552830219269E-5</v>
      </c>
      <c r="CP27" s="318"/>
      <c r="CQ27" s="326">
        <f t="shared" si="4"/>
        <v>4.6154018491506577E-5</v>
      </c>
      <c r="CR27" s="326">
        <f t="shared" si="5"/>
        <v>0</v>
      </c>
      <c r="CS27" s="327">
        <f t="shared" si="6"/>
        <v>-3.0769268050789833E-5</v>
      </c>
      <c r="CT27" s="327">
        <f t="shared" si="7"/>
        <v>0</v>
      </c>
      <c r="CU27" s="327">
        <f t="shared" si="8"/>
        <v>0</v>
      </c>
      <c r="CV27" s="327">
        <f t="shared" si="9"/>
        <v>0</v>
      </c>
      <c r="CW27" s="327">
        <f t="shared" si="10"/>
        <v>0</v>
      </c>
      <c r="CX27" s="327">
        <f t="shared" si="11"/>
        <v>0</v>
      </c>
      <c r="CY27" s="327">
        <f t="shared" si="12"/>
        <v>0</v>
      </c>
      <c r="CZ27" s="328">
        <f t="shared" si="13"/>
        <v>480576.92310000001</v>
      </c>
      <c r="DA27" s="328">
        <f t="shared" si="20"/>
        <v>-2.3076951038092375E-5</v>
      </c>
      <c r="DB27" s="201"/>
      <c r="DC27" s="327">
        <f>K27/M27*IFERROR(VLOOKUP($D27,Shift!$B:$AZ,45,0),0)-AT27</f>
        <v>0</v>
      </c>
      <c r="DD27" s="327">
        <f>K27/M27*IFERROR(VLOOKUP($D27,Shift!$B:$AV,47,0),0)*10*50%-ROUND(K27/M27*IFERROR(VLOOKUP($D27,Shift!$B:$AV,47,0),0)*8*30%,0)-AU27</f>
        <v>0.30769230774603784</v>
      </c>
      <c r="DE27" s="329">
        <f>VLOOKUP($D27,'Off day working'!A:AM,38,0)-Z27</f>
        <v>0</v>
      </c>
      <c r="DF27" s="328"/>
      <c r="DG27" s="328"/>
      <c r="DH27" s="330">
        <f>K27/208*8*30%*VLOOKUP($D27,Shift!$B:$AZ,47,0)-AL27</f>
        <v>-7.6922588050365448E-6</v>
      </c>
      <c r="DJ27" s="390"/>
      <c r="DK27" s="332">
        <f>VLOOKUP($D27,Meal!$A:$AK,35,0)-BG27</f>
        <v>0</v>
      </c>
      <c r="DL27" s="332">
        <f>VLOOKUP($D27,Meal!$A:$AK,36,0)-BH27</f>
        <v>0</v>
      </c>
      <c r="DM27" s="333">
        <f>VLOOKUP($D27,Shift!B:AW,39,0)-AV27</f>
        <v>0</v>
      </c>
      <c r="DN27" s="334">
        <f>K27/208*VLOOKUP(D27,Shift!$B:$AO,39,0)*8*10%-AW27</f>
        <v>0</v>
      </c>
      <c r="DO27" s="333">
        <f>VLOOKUP($D27,Shift!$B:$AO,40,0)-AX27</f>
        <v>0</v>
      </c>
      <c r="DP27" s="334">
        <f>K27/208*VLOOKUP(D27,Shift!$B:$AO,40,0)*8*50%-AY27</f>
        <v>2.3076951038092375E-5</v>
      </c>
      <c r="DQ27" s="335">
        <f>VLOOKUP($D27,Shift!$B:$AZ,41,0)-AZ27</f>
        <v>0</v>
      </c>
      <c r="DR27" s="336">
        <f>K27/208*VLOOKUP($D27,Shift!$B:$AQ,41,0)*8*50%-BA27</f>
        <v>0</v>
      </c>
      <c r="DS27" s="337">
        <f>VLOOKUP($D27,Att!B:CU,98,0)-O27</f>
        <v>0</v>
      </c>
      <c r="DT27" s="338">
        <f>IFERROR(VLOOKUP($D27,OT!$A:$BR,OT!BC$1,0),0)-P27</f>
        <v>0</v>
      </c>
      <c r="DU27" s="338">
        <f>IFERROR(VLOOKUP($D27,OT!$A:$BR,OT!BD$1,0),0)-Q27</f>
        <v>0</v>
      </c>
      <c r="DV27" s="338">
        <f>IFERROR(VLOOKUP($D27,OT!$A:$BR,OT!BE$1,0),0)-R27</f>
        <v>0</v>
      </c>
      <c r="DW27" s="338">
        <f>IFERROR(VLOOKUP($D27,OT!$A:$BR,OT!BF$1,0),0)-S27</f>
        <v>0</v>
      </c>
      <c r="DX27" s="338">
        <f>IFERROR(VLOOKUP($D27,OT!$A:$BR,OT!BG$1,0),0)-T27</f>
        <v>0</v>
      </c>
      <c r="DY27" s="338">
        <f>IFERROR(VLOOKUP($D27,OT!$A:$BR,OT!BH$1,0),0)-U27</f>
        <v>0</v>
      </c>
      <c r="DZ27" s="338">
        <f>IFERROR(VLOOKUP($D27,OT!$A:$BR,OT!BI$1,0),0)-V27</f>
        <v>0</v>
      </c>
      <c r="EA27" s="338">
        <f>IFERROR(VLOOKUP($D27,OT!$A:$BR,OT!BJ$1,0),0)-W27</f>
        <v>0</v>
      </c>
      <c r="EB27" s="338">
        <f>IFERROR(VLOOKUP($D27,OT!$A:$BR,OT!BK$1,0),0)-X27</f>
        <v>0</v>
      </c>
      <c r="EC27" s="339">
        <f>VLOOKUP(D27,'Off day working'!A:AL,38,0)*30000-BD27</f>
        <v>0</v>
      </c>
      <c r="ED27" s="340"/>
      <c r="EE27" s="340"/>
      <c r="EF27" s="338">
        <f t="shared" si="14"/>
        <v>7.6923076921957545E-2</v>
      </c>
      <c r="EG27" s="350">
        <f>4960000*1.07/208*VLOOKUP(D27,Att!B:BZ,77,0)-BJ27</f>
        <v>0</v>
      </c>
      <c r="EI27" s="345">
        <f>IF(AND(CH27="X",EJ27&gt;=0.5),150000/VLOOKUP(D27,Att!B:AT,45,0)*VLOOKUP(D27,Att!B:AP,41,0),IF(AND(CH27="X",EJ27&lt;0.5),0,150000))-AN27</f>
        <v>0</v>
      </c>
      <c r="EJ27" s="346">
        <f>VLOOKUP(D27,Att!B:AP,41,0)/VLOOKUP(D27,Att!B:AT,45,0)</f>
        <v>1.0526315789473684</v>
      </c>
    </row>
    <row r="28" spans="1:140" s="331" customFormat="1" ht="14.5" hidden="1" customHeight="1" x14ac:dyDescent="0.35">
      <c r="A28" s="300" t="s">
        <v>325</v>
      </c>
      <c r="B28" s="300">
        <f t="shared" si="15"/>
        <v>21</v>
      </c>
      <c r="C28" s="320" t="s">
        <v>56</v>
      </c>
      <c r="D28" s="320" t="s">
        <v>638</v>
      </c>
      <c r="E28" s="320" t="s">
        <v>640</v>
      </c>
      <c r="F28" s="367" t="s">
        <v>639</v>
      </c>
      <c r="G28" s="320" t="s">
        <v>360</v>
      </c>
      <c r="H28" s="320" t="s">
        <v>1039</v>
      </c>
      <c r="I28" s="320" t="s">
        <v>57</v>
      </c>
      <c r="J28" s="320" t="s">
        <v>58</v>
      </c>
      <c r="K28" s="321">
        <v>5900000</v>
      </c>
      <c r="L28" s="321"/>
      <c r="M28" s="321">
        <v>208</v>
      </c>
      <c r="N28" s="321"/>
      <c r="O28" s="321">
        <v>208</v>
      </c>
      <c r="P28" s="321">
        <v>40</v>
      </c>
      <c r="Q28" s="321">
        <v>0</v>
      </c>
      <c r="R28" s="321">
        <v>0</v>
      </c>
      <c r="S28" s="321">
        <v>0</v>
      </c>
      <c r="T28" s="321">
        <v>0</v>
      </c>
      <c r="U28" s="321">
        <v>0</v>
      </c>
      <c r="V28" s="321">
        <v>0</v>
      </c>
      <c r="W28" s="321">
        <v>0</v>
      </c>
      <c r="X28" s="321">
        <v>0</v>
      </c>
      <c r="Y28" s="321">
        <v>10</v>
      </c>
      <c r="Z28" s="321"/>
      <c r="AA28" s="321"/>
      <c r="AB28" s="321">
        <v>5899999.8865</v>
      </c>
      <c r="AC28" s="321">
        <v>1701923.0769</v>
      </c>
      <c r="AD28" s="321">
        <v>0</v>
      </c>
      <c r="AE28" s="321">
        <v>0</v>
      </c>
      <c r="AF28" s="321">
        <v>0</v>
      </c>
      <c r="AG28" s="321">
        <v>0</v>
      </c>
      <c r="AH28" s="321">
        <v>0</v>
      </c>
      <c r="AI28" s="321">
        <v>0</v>
      </c>
      <c r="AJ28" s="321">
        <v>0</v>
      </c>
      <c r="AK28" s="321">
        <v>0</v>
      </c>
      <c r="AL28" s="321">
        <v>544615.38459999999</v>
      </c>
      <c r="AM28" s="321">
        <v>300000</v>
      </c>
      <c r="AN28" s="321">
        <v>150000</v>
      </c>
      <c r="AO28" s="321">
        <v>567500</v>
      </c>
      <c r="AP28" s="321">
        <v>90000</v>
      </c>
      <c r="AQ28" s="321">
        <v>1021153.8462</v>
      </c>
      <c r="AR28" s="321">
        <v>500000</v>
      </c>
      <c r="AS28" s="321"/>
      <c r="AT28" s="321">
        <v>0</v>
      </c>
      <c r="AU28" s="321">
        <v>590000</v>
      </c>
      <c r="AV28" s="321">
        <v>0</v>
      </c>
      <c r="AW28" s="321">
        <v>0</v>
      </c>
      <c r="AX28" s="321">
        <v>2</v>
      </c>
      <c r="AY28" s="321">
        <v>226923.07689999999</v>
      </c>
      <c r="AZ28" s="321"/>
      <c r="BA28" s="321"/>
      <c r="BB28" s="321">
        <v>20</v>
      </c>
      <c r="BC28" s="321">
        <v>567307.68999999994</v>
      </c>
      <c r="BD28" s="321">
        <v>0</v>
      </c>
      <c r="BE28" s="321">
        <v>42548</v>
      </c>
      <c r="BF28" s="321">
        <v>100000</v>
      </c>
      <c r="BG28" s="321">
        <v>104000</v>
      </c>
      <c r="BH28" s="321">
        <v>536000</v>
      </c>
      <c r="BI28" s="321"/>
      <c r="BJ28" s="321"/>
      <c r="BK28" s="321"/>
      <c r="BL28" s="321">
        <v>0</v>
      </c>
      <c r="BM28" s="321"/>
      <c r="BN28" s="321">
        <v>0</v>
      </c>
      <c r="BO28" s="321">
        <v>0</v>
      </c>
      <c r="BP28" s="321">
        <v>420000</v>
      </c>
      <c r="BQ28" s="321">
        <v>80769.230800000005</v>
      </c>
      <c r="BR28" s="321"/>
      <c r="BS28" s="321">
        <v>0</v>
      </c>
      <c r="BT28" s="321">
        <v>1268500</v>
      </c>
      <c r="BU28" s="321">
        <v>619500</v>
      </c>
      <c r="BV28" s="321"/>
      <c r="BW28" s="321">
        <v>0</v>
      </c>
      <c r="BX28" s="321"/>
      <c r="BY28" s="321">
        <v>0</v>
      </c>
      <c r="BZ28" s="321"/>
      <c r="CA28" s="321"/>
      <c r="CB28" s="321">
        <v>14711262</v>
      </c>
      <c r="CC28" s="322">
        <v>12322493</v>
      </c>
      <c r="CD28" s="320"/>
      <c r="CE28" s="320" t="s">
        <v>1067</v>
      </c>
      <c r="CF28" s="323">
        <v>45745</v>
      </c>
      <c r="CG28" s="323"/>
      <c r="CH28" s="320" t="s">
        <v>415</v>
      </c>
      <c r="CI28" s="322">
        <v>0</v>
      </c>
      <c r="CJ28" s="322">
        <v>0</v>
      </c>
      <c r="CK28" s="321"/>
      <c r="CL28" s="324">
        <f t="shared" si="16"/>
        <v>500769.23080000002</v>
      </c>
      <c r="CM28" s="325">
        <f t="shared" si="17"/>
        <v>-21.808100001886487</v>
      </c>
      <c r="CN28" s="325">
        <f t="shared" si="18"/>
        <v>-22.038900000974536</v>
      </c>
      <c r="CO28" s="325">
        <f t="shared" si="19"/>
        <v>0.11349999997764826</v>
      </c>
      <c r="CP28" s="318"/>
      <c r="CQ28" s="326">
        <f t="shared" si="4"/>
        <v>2.3077009245753288E-5</v>
      </c>
      <c r="CR28" s="326">
        <f t="shared" si="5"/>
        <v>0</v>
      </c>
      <c r="CS28" s="327">
        <f t="shared" si="6"/>
        <v>0</v>
      </c>
      <c r="CT28" s="327">
        <f t="shared" si="7"/>
        <v>0</v>
      </c>
      <c r="CU28" s="327">
        <f t="shared" si="8"/>
        <v>0</v>
      </c>
      <c r="CV28" s="327">
        <f t="shared" si="9"/>
        <v>0</v>
      </c>
      <c r="CW28" s="327">
        <f t="shared" si="10"/>
        <v>0</v>
      </c>
      <c r="CX28" s="327">
        <f t="shared" si="11"/>
        <v>0</v>
      </c>
      <c r="CY28" s="327">
        <f t="shared" si="12"/>
        <v>0</v>
      </c>
      <c r="CZ28" s="328">
        <f t="shared" si="13"/>
        <v>500769.23080000002</v>
      </c>
      <c r="DA28" s="328">
        <f t="shared" si="20"/>
        <v>-3.076920984312892E-5</v>
      </c>
      <c r="DB28" s="201"/>
      <c r="DC28" s="327">
        <f>K28/M28*IFERROR(VLOOKUP($D28,Shift!$B:$AZ,45,0),0)-AT28</f>
        <v>0</v>
      </c>
      <c r="DD28" s="327">
        <f>K28/M28*IFERROR(VLOOKUP($D28,Shift!$B:$AV,47,0),0)*10*50%-ROUND(K28/M28*IFERROR(VLOOKUP($D28,Shift!$B:$AV,47,0),0)*8*30%,0)-AU28</f>
        <v>0.38461538474075496</v>
      </c>
      <c r="DE28" s="329">
        <f>VLOOKUP($D28,'Off day working'!A:AM,38,0)-Z28</f>
        <v>0</v>
      </c>
      <c r="DF28" s="328"/>
      <c r="DG28" s="328"/>
      <c r="DH28" s="330">
        <f>K28/208*8*30%*VLOOKUP($D28,Shift!$B:$AZ,47,0)-AL28</f>
        <v>1.5384634025394917E-5</v>
      </c>
      <c r="DJ28" s="390"/>
      <c r="DK28" s="332">
        <f>VLOOKUP($D28,Meal!$A:$AK,35,0)-BG28</f>
        <v>0</v>
      </c>
      <c r="DL28" s="332">
        <f>VLOOKUP($D28,Meal!$A:$AK,36,0)-BH28</f>
        <v>0</v>
      </c>
      <c r="DM28" s="333">
        <f>VLOOKUP($D28,Shift!B:AW,39,0)-AV28</f>
        <v>0</v>
      </c>
      <c r="DN28" s="334">
        <f>K28/208*VLOOKUP(D28,Shift!$B:$AO,39,0)*8*10%-AW28</f>
        <v>0</v>
      </c>
      <c r="DO28" s="333">
        <f>VLOOKUP($D28,Shift!$B:$AO,40,0)-AX28</f>
        <v>0</v>
      </c>
      <c r="DP28" s="334">
        <f>K28/208*VLOOKUP(D28,Shift!$B:$AO,40,0)*8*50%-AY28</f>
        <v>2.3076951038092375E-5</v>
      </c>
      <c r="DQ28" s="335">
        <f>VLOOKUP($D28,Shift!$B:$AZ,41,0)-AZ28</f>
        <v>0</v>
      </c>
      <c r="DR28" s="336">
        <f>K28/208*VLOOKUP($D28,Shift!$B:$AQ,41,0)*8*50%-BA28</f>
        <v>0</v>
      </c>
      <c r="DS28" s="337">
        <f>VLOOKUP($D28,Att!B:CU,98,0)-O28</f>
        <v>0</v>
      </c>
      <c r="DT28" s="338">
        <f>IFERROR(VLOOKUP($D28,OT!$A:$BR,OT!BC$1,0),0)-P28</f>
        <v>0</v>
      </c>
      <c r="DU28" s="338">
        <f>IFERROR(VLOOKUP($D28,OT!$A:$BR,OT!BD$1,0),0)-Q28</f>
        <v>0</v>
      </c>
      <c r="DV28" s="338">
        <f>IFERROR(VLOOKUP($D28,OT!$A:$BR,OT!BE$1,0),0)-R28</f>
        <v>0</v>
      </c>
      <c r="DW28" s="338">
        <f>IFERROR(VLOOKUP($D28,OT!$A:$BR,OT!BF$1,0),0)-S28</f>
        <v>0</v>
      </c>
      <c r="DX28" s="338">
        <f>IFERROR(VLOOKUP($D28,OT!$A:$BR,OT!BG$1,0),0)-T28</f>
        <v>0</v>
      </c>
      <c r="DY28" s="338">
        <f>IFERROR(VLOOKUP($D28,OT!$A:$BR,OT!BH$1,0),0)-U28</f>
        <v>0</v>
      </c>
      <c r="DZ28" s="338">
        <f>IFERROR(VLOOKUP($D28,OT!$A:$BR,OT!BI$1,0),0)-V28</f>
        <v>0</v>
      </c>
      <c r="EA28" s="338">
        <f>IFERROR(VLOOKUP($D28,OT!$A:$BR,OT!BJ$1,0),0)-W28</f>
        <v>0</v>
      </c>
      <c r="EB28" s="338">
        <f>IFERROR(VLOOKUP($D28,OT!$A:$BR,OT!BK$1,0),0)-X28</f>
        <v>0</v>
      </c>
      <c r="EC28" s="339">
        <f>VLOOKUP(D28,'Off day working'!A:AL,38,0)*30000-BD28</f>
        <v>0</v>
      </c>
      <c r="ED28" s="340"/>
      <c r="EE28" s="340"/>
      <c r="EF28" s="338">
        <f t="shared" si="14"/>
        <v>7.6923076921957545E-2</v>
      </c>
      <c r="EG28" s="350">
        <f>4960000*1.07/208*VLOOKUP(D28,Att!B:BZ,77,0)-BJ28</f>
        <v>0</v>
      </c>
      <c r="EI28" s="345">
        <f>IF(AND(CH28="X",EJ28&gt;=0.5),150000/VLOOKUP(D28,Att!B:AT,45,0)*VLOOKUP(D28,Att!B:AP,41,0),IF(AND(CH28="X",EJ28&lt;0.5),0,150000))-AN28</f>
        <v>0</v>
      </c>
      <c r="EJ28" s="346">
        <f>VLOOKUP(D28,Att!B:AP,41,0)/VLOOKUP(D28,Att!B:AT,45,0)</f>
        <v>1.1578947368421053</v>
      </c>
    </row>
    <row r="29" spans="1:140" s="331" customFormat="1" ht="14.5" hidden="1" customHeight="1" x14ac:dyDescent="0.35">
      <c r="A29" s="300" t="s">
        <v>325</v>
      </c>
      <c r="B29" s="300">
        <f t="shared" si="15"/>
        <v>22</v>
      </c>
      <c r="C29" s="320" t="s">
        <v>56</v>
      </c>
      <c r="D29" s="320" t="s">
        <v>641</v>
      </c>
      <c r="E29" s="320" t="s">
        <v>643</v>
      </c>
      <c r="F29" s="367" t="s">
        <v>642</v>
      </c>
      <c r="G29" s="320" t="s">
        <v>360</v>
      </c>
      <c r="H29" s="320" t="s">
        <v>1039</v>
      </c>
      <c r="I29" s="320" t="s">
        <v>59</v>
      </c>
      <c r="J29" s="320" t="s">
        <v>58</v>
      </c>
      <c r="K29" s="321">
        <v>5900000</v>
      </c>
      <c r="L29" s="321"/>
      <c r="M29" s="321">
        <v>208</v>
      </c>
      <c r="N29" s="321"/>
      <c r="O29" s="321">
        <v>176</v>
      </c>
      <c r="P29" s="321">
        <v>24</v>
      </c>
      <c r="Q29" s="321">
        <v>0</v>
      </c>
      <c r="R29" s="321">
        <v>0</v>
      </c>
      <c r="S29" s="321">
        <v>0</v>
      </c>
      <c r="T29" s="321">
        <v>0</v>
      </c>
      <c r="U29" s="321">
        <v>0</v>
      </c>
      <c r="V29" s="321">
        <v>0</v>
      </c>
      <c r="W29" s="321">
        <v>0</v>
      </c>
      <c r="X29" s="321">
        <v>0</v>
      </c>
      <c r="Y29" s="321">
        <v>5</v>
      </c>
      <c r="Z29" s="321"/>
      <c r="AA29" s="321"/>
      <c r="AB29" s="321">
        <v>4992307.4654000001</v>
      </c>
      <c r="AC29" s="321">
        <v>1021153.8462</v>
      </c>
      <c r="AD29" s="321">
        <v>0</v>
      </c>
      <c r="AE29" s="321">
        <v>0</v>
      </c>
      <c r="AF29" s="321">
        <v>0</v>
      </c>
      <c r="AG29" s="321">
        <v>0</v>
      </c>
      <c r="AH29" s="321">
        <v>0</v>
      </c>
      <c r="AI29" s="321">
        <v>0</v>
      </c>
      <c r="AJ29" s="321">
        <v>0</v>
      </c>
      <c r="AK29" s="321">
        <v>0</v>
      </c>
      <c r="AL29" s="321">
        <v>340384.61540000001</v>
      </c>
      <c r="AM29" s="321">
        <v>300000</v>
      </c>
      <c r="AN29" s="321">
        <v>150000</v>
      </c>
      <c r="AO29" s="321">
        <v>100000</v>
      </c>
      <c r="AP29" s="321">
        <v>0</v>
      </c>
      <c r="AQ29" s="321">
        <v>510576.92310000001</v>
      </c>
      <c r="AR29" s="321">
        <v>0</v>
      </c>
      <c r="AS29" s="321"/>
      <c r="AT29" s="321">
        <v>0</v>
      </c>
      <c r="AU29" s="321">
        <v>368750</v>
      </c>
      <c r="AV29" s="321">
        <v>0</v>
      </c>
      <c r="AW29" s="321">
        <v>0</v>
      </c>
      <c r="AX29" s="321">
        <v>0</v>
      </c>
      <c r="AY29" s="321">
        <v>0</v>
      </c>
      <c r="AZ29" s="321"/>
      <c r="BA29" s="321"/>
      <c r="BB29" s="321">
        <v>12</v>
      </c>
      <c r="BC29" s="321">
        <v>340384.62</v>
      </c>
      <c r="BD29" s="321">
        <v>0</v>
      </c>
      <c r="BE29" s="321">
        <v>42548</v>
      </c>
      <c r="BF29" s="321">
        <v>100000</v>
      </c>
      <c r="BG29" s="321">
        <v>137000</v>
      </c>
      <c r="BH29" s="321">
        <v>308000</v>
      </c>
      <c r="BI29" s="321"/>
      <c r="BJ29" s="321"/>
      <c r="BK29" s="321"/>
      <c r="BL29" s="321">
        <v>0</v>
      </c>
      <c r="BM29" s="321"/>
      <c r="BN29" s="321">
        <v>0</v>
      </c>
      <c r="BO29" s="321">
        <v>0</v>
      </c>
      <c r="BP29" s="321">
        <v>355384.61540000001</v>
      </c>
      <c r="BQ29" s="321">
        <v>48461.538500000002</v>
      </c>
      <c r="BR29" s="321"/>
      <c r="BS29" s="321">
        <v>0</v>
      </c>
      <c r="BT29" s="321">
        <v>1268500</v>
      </c>
      <c r="BU29" s="321">
        <v>619500</v>
      </c>
      <c r="BV29" s="321"/>
      <c r="BW29" s="321">
        <v>0</v>
      </c>
      <c r="BX29" s="321">
        <v>0.5</v>
      </c>
      <c r="BY29" s="321">
        <v>14182.692300000001</v>
      </c>
      <c r="BZ29" s="321"/>
      <c r="CA29" s="321"/>
      <c r="CB29" s="321">
        <v>10501464</v>
      </c>
      <c r="CC29" s="322">
        <v>8091617</v>
      </c>
      <c r="CD29" s="320"/>
      <c r="CE29" s="320" t="s">
        <v>1068</v>
      </c>
      <c r="CF29" s="323">
        <v>45745</v>
      </c>
      <c r="CG29" s="323"/>
      <c r="CH29" s="320" t="s">
        <v>415</v>
      </c>
      <c r="CI29" s="322">
        <v>118000</v>
      </c>
      <c r="CJ29" s="322">
        <v>0</v>
      </c>
      <c r="CK29" s="321"/>
      <c r="CL29" s="324">
        <f t="shared" si="16"/>
        <v>403846.15390000003</v>
      </c>
      <c r="CM29" s="325">
        <f t="shared" si="17"/>
        <v>-12.376000000163913</v>
      </c>
      <c r="CN29" s="325">
        <f t="shared" si="18"/>
        <v>-11.529899999499321</v>
      </c>
      <c r="CO29" s="325">
        <f t="shared" si="19"/>
        <v>0.22690769284963608</v>
      </c>
      <c r="CP29" s="318"/>
      <c r="CQ29" s="326">
        <f t="shared" si="4"/>
        <v>-4.615390207618475E-5</v>
      </c>
      <c r="CR29" s="326">
        <f t="shared" si="5"/>
        <v>0</v>
      </c>
      <c r="CS29" s="327">
        <f t="shared" si="6"/>
        <v>0</v>
      </c>
      <c r="CT29" s="327">
        <f t="shared" si="7"/>
        <v>0</v>
      </c>
      <c r="CU29" s="327">
        <f t="shared" si="8"/>
        <v>0</v>
      </c>
      <c r="CV29" s="327">
        <f t="shared" si="9"/>
        <v>0</v>
      </c>
      <c r="CW29" s="327">
        <f t="shared" si="10"/>
        <v>0</v>
      </c>
      <c r="CX29" s="327">
        <f t="shared" si="11"/>
        <v>0</v>
      </c>
      <c r="CY29" s="327">
        <f t="shared" si="12"/>
        <v>0</v>
      </c>
      <c r="CZ29" s="328">
        <f t="shared" si="13"/>
        <v>403846.15390000003</v>
      </c>
      <c r="DA29" s="328">
        <f t="shared" si="20"/>
        <v>-5.3846160881221294E-5</v>
      </c>
      <c r="DB29" s="201"/>
      <c r="DC29" s="327">
        <f>K29/M29*IFERROR(VLOOKUP($D29,Shift!$B:$AZ,45,0),0)-AT29</f>
        <v>0</v>
      </c>
      <c r="DD29" s="327">
        <f>K29/M29*IFERROR(VLOOKUP($D29,Shift!$B:$AV,47,0),0)*10*50%-ROUND(K29/M29*IFERROR(VLOOKUP($D29,Shift!$B:$AV,47,0),0)*8*30%,0)-AU29</f>
        <v>-0.38461538450792432</v>
      </c>
      <c r="DE29" s="329">
        <f>VLOOKUP($D29,'Off day working'!A:AM,38,0)-Z29</f>
        <v>0</v>
      </c>
      <c r="DF29" s="328"/>
      <c r="DG29" s="328"/>
      <c r="DH29" s="330">
        <f>K29/208*8*30%*VLOOKUP($D29,Shift!$B:$AZ,47,0)-AL29</f>
        <v>-1.5384634025394917E-5</v>
      </c>
      <c r="DJ29" s="390"/>
      <c r="DK29" s="332">
        <f>VLOOKUP($D29,Meal!$A:$AK,35,0)-BG29</f>
        <v>0</v>
      </c>
      <c r="DL29" s="332">
        <f>VLOOKUP($D29,Meal!$A:$AK,36,0)-BH29</f>
        <v>0</v>
      </c>
      <c r="DM29" s="333">
        <f>VLOOKUP($D29,Shift!B:AW,39,0)-AV29</f>
        <v>0</v>
      </c>
      <c r="DN29" s="334">
        <f>K29/208*VLOOKUP(D29,Shift!$B:$AO,39,0)*8*10%-AW29</f>
        <v>0</v>
      </c>
      <c r="DO29" s="333">
        <f>VLOOKUP($D29,Shift!$B:$AO,40,0)-AX29</f>
        <v>0</v>
      </c>
      <c r="DP29" s="334">
        <f>K29/208*VLOOKUP(D29,Shift!$B:$AO,40,0)*8*50%-AY29</f>
        <v>0</v>
      </c>
      <c r="DQ29" s="335">
        <f>VLOOKUP($D29,Shift!$B:$AZ,41,0)-AZ29</f>
        <v>0</v>
      </c>
      <c r="DR29" s="336">
        <f>K29/208*VLOOKUP($D29,Shift!$B:$AQ,41,0)*8*50%-BA29</f>
        <v>0</v>
      </c>
      <c r="DS29" s="337">
        <f>VLOOKUP($D29,Att!B:CU,98,0)-O29</f>
        <v>0</v>
      </c>
      <c r="DT29" s="338">
        <f>IFERROR(VLOOKUP($D29,OT!$A:$BR,OT!BC$1,0),0)-P29</f>
        <v>0</v>
      </c>
      <c r="DU29" s="338">
        <f>IFERROR(VLOOKUP($D29,OT!$A:$BR,OT!BD$1,0),0)-Q29</f>
        <v>0</v>
      </c>
      <c r="DV29" s="338">
        <f>IFERROR(VLOOKUP($D29,OT!$A:$BR,OT!BE$1,0),0)-R29</f>
        <v>0</v>
      </c>
      <c r="DW29" s="338">
        <f>IFERROR(VLOOKUP($D29,OT!$A:$BR,OT!BF$1,0),0)-S29</f>
        <v>0</v>
      </c>
      <c r="DX29" s="338">
        <f>IFERROR(VLOOKUP($D29,OT!$A:$BR,OT!BG$1,0),0)-T29</f>
        <v>0</v>
      </c>
      <c r="DY29" s="338">
        <f>IFERROR(VLOOKUP($D29,OT!$A:$BR,OT!BH$1,0),0)-U29</f>
        <v>0</v>
      </c>
      <c r="DZ29" s="338">
        <f>IFERROR(VLOOKUP($D29,OT!$A:$BR,OT!BI$1,0),0)-V29</f>
        <v>0</v>
      </c>
      <c r="EA29" s="338">
        <f>IFERROR(VLOOKUP($D29,OT!$A:$BR,OT!BJ$1,0),0)-W29</f>
        <v>0</v>
      </c>
      <c r="EB29" s="338">
        <f>IFERROR(VLOOKUP($D29,OT!$A:$BR,OT!BK$1,0),0)-X29</f>
        <v>0</v>
      </c>
      <c r="EC29" s="339">
        <f>VLOOKUP(D29,'Off day working'!A:AL,38,0)*30000-BD29</f>
        <v>0</v>
      </c>
      <c r="ED29" s="340"/>
      <c r="EE29" s="340"/>
      <c r="EF29" s="338">
        <f t="shared" si="14"/>
        <v>7.6923076921957545E-2</v>
      </c>
      <c r="EG29" s="350">
        <f>4960000*1.07/208*VLOOKUP(D29,Att!B:BZ,77,0)-BJ29</f>
        <v>0</v>
      </c>
      <c r="EI29" s="345">
        <f>IF(AND(CH29="X",EJ29&gt;=0.5),150000/VLOOKUP(D29,Att!B:AT,45,0)*VLOOKUP(D29,Att!B:AP,41,0),IF(AND(CH29="X",EJ29&lt;0.5),0,150000))-AN29</f>
        <v>0</v>
      </c>
      <c r="EJ29" s="346">
        <f>VLOOKUP(D29,Att!B:AP,41,0)/VLOOKUP(D29,Att!B:AT,45,0)</f>
        <v>0.9447368421052631</v>
      </c>
    </row>
    <row r="30" spans="1:140" s="331" customFormat="1" ht="14.5" hidden="1" customHeight="1" x14ac:dyDescent="0.35">
      <c r="A30" s="300" t="s">
        <v>325</v>
      </c>
      <c r="B30" s="300">
        <f t="shared" si="15"/>
        <v>23</v>
      </c>
      <c r="C30" s="320" t="s">
        <v>56</v>
      </c>
      <c r="D30" s="320" t="s">
        <v>644</v>
      </c>
      <c r="E30" s="320" t="s">
        <v>646</v>
      </c>
      <c r="F30" s="367" t="s">
        <v>645</v>
      </c>
      <c r="G30" s="320" t="s">
        <v>348</v>
      </c>
      <c r="H30" s="320" t="s">
        <v>1039</v>
      </c>
      <c r="I30" s="320" t="s">
        <v>59</v>
      </c>
      <c r="J30" s="320" t="s">
        <v>58</v>
      </c>
      <c r="K30" s="321">
        <v>5900000</v>
      </c>
      <c r="L30" s="321"/>
      <c r="M30" s="321">
        <v>208</v>
      </c>
      <c r="N30" s="321"/>
      <c r="O30" s="321">
        <v>184</v>
      </c>
      <c r="P30" s="321">
        <v>32</v>
      </c>
      <c r="Q30" s="321">
        <v>0</v>
      </c>
      <c r="R30" s="321">
        <v>0</v>
      </c>
      <c r="S30" s="321">
        <v>0</v>
      </c>
      <c r="T30" s="321">
        <v>0</v>
      </c>
      <c r="U30" s="321">
        <v>8</v>
      </c>
      <c r="V30" s="321">
        <v>0</v>
      </c>
      <c r="W30" s="321">
        <v>0</v>
      </c>
      <c r="X30" s="321">
        <v>0</v>
      </c>
      <c r="Y30" s="321">
        <v>10</v>
      </c>
      <c r="Z30" s="321">
        <v>1</v>
      </c>
      <c r="AA30" s="321"/>
      <c r="AB30" s="321">
        <v>5219230.6557999998</v>
      </c>
      <c r="AC30" s="321">
        <v>1361538.4615</v>
      </c>
      <c r="AD30" s="321">
        <v>0</v>
      </c>
      <c r="AE30" s="321">
        <v>0</v>
      </c>
      <c r="AF30" s="321">
        <v>0</v>
      </c>
      <c r="AG30" s="321">
        <v>0</v>
      </c>
      <c r="AH30" s="321">
        <v>658076.92310000001</v>
      </c>
      <c r="AI30" s="321">
        <v>0</v>
      </c>
      <c r="AJ30" s="321">
        <v>0</v>
      </c>
      <c r="AK30" s="321">
        <v>0</v>
      </c>
      <c r="AL30" s="321">
        <v>544615.38459999999</v>
      </c>
      <c r="AM30" s="321">
        <v>300000</v>
      </c>
      <c r="AN30" s="321">
        <v>150000</v>
      </c>
      <c r="AO30" s="321">
        <v>867500</v>
      </c>
      <c r="AP30" s="321">
        <v>90000</v>
      </c>
      <c r="AQ30" s="321">
        <v>765865.38459999999</v>
      </c>
      <c r="AR30" s="321">
        <v>0</v>
      </c>
      <c r="AS30" s="321"/>
      <c r="AT30" s="321">
        <v>0</v>
      </c>
      <c r="AU30" s="321">
        <v>590000</v>
      </c>
      <c r="AV30" s="321">
        <v>0</v>
      </c>
      <c r="AW30" s="321">
        <v>0</v>
      </c>
      <c r="AX30" s="321">
        <v>2</v>
      </c>
      <c r="AY30" s="321">
        <v>226923.07689999999</v>
      </c>
      <c r="AZ30" s="321"/>
      <c r="BA30" s="321"/>
      <c r="BB30" s="321">
        <v>16</v>
      </c>
      <c r="BC30" s="321">
        <v>453846.15</v>
      </c>
      <c r="BD30" s="321">
        <v>30000</v>
      </c>
      <c r="BE30" s="321"/>
      <c r="BF30" s="321">
        <v>100000</v>
      </c>
      <c r="BG30" s="321">
        <v>104000</v>
      </c>
      <c r="BH30" s="321">
        <v>503000</v>
      </c>
      <c r="BI30" s="321"/>
      <c r="BJ30" s="321"/>
      <c r="BK30" s="321"/>
      <c r="BL30" s="321">
        <v>51058</v>
      </c>
      <c r="BM30" s="321"/>
      <c r="BN30" s="321">
        <v>0</v>
      </c>
      <c r="BO30" s="321">
        <v>0</v>
      </c>
      <c r="BP30" s="321">
        <v>371538.46149999998</v>
      </c>
      <c r="BQ30" s="321">
        <v>80769.230800000005</v>
      </c>
      <c r="BR30" s="321"/>
      <c r="BS30" s="321">
        <v>0</v>
      </c>
      <c r="BT30" s="321">
        <v>1268500</v>
      </c>
      <c r="BU30" s="321">
        <v>619500</v>
      </c>
      <c r="BV30" s="321"/>
      <c r="BW30" s="321">
        <v>0</v>
      </c>
      <c r="BX30" s="321"/>
      <c r="BY30" s="321">
        <v>0</v>
      </c>
      <c r="BZ30" s="321"/>
      <c r="CA30" s="321"/>
      <c r="CB30" s="321">
        <v>13854480</v>
      </c>
      <c r="CC30" s="322">
        <v>11396172</v>
      </c>
      <c r="CD30" s="320" t="s">
        <v>2194</v>
      </c>
      <c r="CE30" s="320" t="s">
        <v>1068</v>
      </c>
      <c r="CF30" s="323">
        <v>45745</v>
      </c>
      <c r="CG30" s="323"/>
      <c r="CH30" s="320" t="s">
        <v>415</v>
      </c>
      <c r="CI30" s="322">
        <v>118000</v>
      </c>
      <c r="CJ30" s="322">
        <v>0</v>
      </c>
      <c r="CK30" s="321"/>
      <c r="CL30" s="324">
        <f t="shared" si="16"/>
        <v>452307.6923</v>
      </c>
      <c r="CM30" s="325">
        <f t="shared" si="17"/>
        <v>-18.271199999377131</v>
      </c>
      <c r="CN30" s="325">
        <f t="shared" si="18"/>
        <v>-17.963499998673797</v>
      </c>
      <c r="CO30" s="325">
        <f t="shared" si="19"/>
        <v>0.11343077011406422</v>
      </c>
      <c r="CP30" s="318"/>
      <c r="CQ30" s="326">
        <f t="shared" si="4"/>
        <v>3.8461526855826378E-5</v>
      </c>
      <c r="CR30" s="326">
        <f t="shared" si="5"/>
        <v>0</v>
      </c>
      <c r="CS30" s="327">
        <f t="shared" si="6"/>
        <v>0</v>
      </c>
      <c r="CT30" s="327">
        <f t="shared" si="7"/>
        <v>0</v>
      </c>
      <c r="CU30" s="327">
        <f t="shared" si="8"/>
        <v>0</v>
      </c>
      <c r="CV30" s="327">
        <f t="shared" si="9"/>
        <v>-2.3076892830431461E-5</v>
      </c>
      <c r="CW30" s="327">
        <f t="shared" si="10"/>
        <v>0</v>
      </c>
      <c r="CX30" s="327">
        <f t="shared" si="11"/>
        <v>0</v>
      </c>
      <c r="CY30" s="327">
        <f t="shared" si="12"/>
        <v>0</v>
      </c>
      <c r="CZ30" s="328">
        <f t="shared" si="13"/>
        <v>452307.6923</v>
      </c>
      <c r="DA30" s="328">
        <f t="shared" si="20"/>
        <v>7.6923170126974583E-6</v>
      </c>
      <c r="DB30" s="201"/>
      <c r="DC30" s="327">
        <f>K30/M30*IFERROR(VLOOKUP($D30,Shift!$B:$AZ,45,0),0)-AT30</f>
        <v>0</v>
      </c>
      <c r="DD30" s="327">
        <f>K30/M30*IFERROR(VLOOKUP($D30,Shift!$B:$AV,47,0),0)*10*50%-ROUND(K30/M30*IFERROR(VLOOKUP($D30,Shift!$B:$AV,47,0),0)*8*30%,0)-AU30</f>
        <v>0.38461538474075496</v>
      </c>
      <c r="DE30" s="329">
        <f>VLOOKUP($D30,'Off day working'!A:AM,38,0)-Z30</f>
        <v>0</v>
      </c>
      <c r="DF30" s="328"/>
      <c r="DG30" s="328"/>
      <c r="DH30" s="330">
        <f>K30/208*8*30%*VLOOKUP($D30,Shift!$B:$AZ,47,0)-AL30</f>
        <v>1.5384634025394917E-5</v>
      </c>
      <c r="DJ30" s="390"/>
      <c r="DK30" s="332">
        <f>VLOOKUP($D30,Meal!$A:$AK,35,0)-BG30</f>
        <v>0</v>
      </c>
      <c r="DL30" s="332">
        <f>VLOOKUP($D30,Meal!$A:$AK,36,0)-BH30</f>
        <v>0</v>
      </c>
      <c r="DM30" s="333">
        <f>VLOOKUP($D30,Shift!B:AW,39,0)-AV30</f>
        <v>0</v>
      </c>
      <c r="DN30" s="334">
        <f>K30/208*VLOOKUP(D30,Shift!$B:$AO,39,0)*8*10%-AW30</f>
        <v>0</v>
      </c>
      <c r="DO30" s="333">
        <f>VLOOKUP($D30,Shift!$B:$AO,40,0)-AX30</f>
        <v>0</v>
      </c>
      <c r="DP30" s="334">
        <f>K30/208*VLOOKUP(D30,Shift!$B:$AO,40,0)*8*50%-AY30</f>
        <v>2.3076951038092375E-5</v>
      </c>
      <c r="DQ30" s="335">
        <f>VLOOKUP($D30,Shift!$B:$AZ,41,0)-AZ30</f>
        <v>0</v>
      </c>
      <c r="DR30" s="336">
        <f>K30/208*VLOOKUP($D30,Shift!$B:$AQ,41,0)*8*50%-BA30</f>
        <v>0</v>
      </c>
      <c r="DS30" s="337">
        <f>VLOOKUP($D30,Att!B:CU,98,0)-O30</f>
        <v>0</v>
      </c>
      <c r="DT30" s="338">
        <f>IFERROR(VLOOKUP($D30,OT!$A:$BR,OT!BC$1,0),0)-P30</f>
        <v>0</v>
      </c>
      <c r="DU30" s="338">
        <f>IFERROR(VLOOKUP($D30,OT!$A:$BR,OT!BD$1,0),0)-Q30</f>
        <v>0</v>
      </c>
      <c r="DV30" s="338">
        <f>IFERROR(VLOOKUP($D30,OT!$A:$BR,OT!BE$1,0),0)-R30</f>
        <v>0</v>
      </c>
      <c r="DW30" s="338">
        <f>IFERROR(VLOOKUP($D30,OT!$A:$BR,OT!BF$1,0),0)-S30</f>
        <v>0</v>
      </c>
      <c r="DX30" s="338">
        <f>IFERROR(VLOOKUP($D30,OT!$A:$BR,OT!BG$1,0),0)-T30</f>
        <v>0</v>
      </c>
      <c r="DY30" s="338">
        <f>IFERROR(VLOOKUP($D30,OT!$A:$BR,OT!BH$1,0),0)-U30</f>
        <v>0</v>
      </c>
      <c r="DZ30" s="338">
        <f>IFERROR(VLOOKUP($D30,OT!$A:$BR,OT!BI$1,0),0)-V30</f>
        <v>0</v>
      </c>
      <c r="EA30" s="338">
        <f>IFERROR(VLOOKUP($D30,OT!$A:$BR,OT!BJ$1,0),0)-W30</f>
        <v>0</v>
      </c>
      <c r="EB30" s="338">
        <f>IFERROR(VLOOKUP($D30,OT!$A:$BR,OT!BK$1,0),0)-X30</f>
        <v>0</v>
      </c>
      <c r="EC30" s="339">
        <f>VLOOKUP(D30,'Off day working'!A:AL,38,0)*30000-BD30</f>
        <v>0</v>
      </c>
      <c r="ED30" s="340"/>
      <c r="EE30" s="340"/>
      <c r="EF30" s="338">
        <f t="shared" si="14"/>
        <v>0</v>
      </c>
      <c r="EG30" s="350">
        <f>4960000*1.07/208*VLOOKUP(D30,Att!B:BZ,77,0)-BJ30</f>
        <v>0</v>
      </c>
      <c r="EI30" s="345">
        <f>IF(AND(CH30="X",EJ30&gt;=0.5),150000/VLOOKUP(D30,Att!B:AT,45,0)*VLOOKUP(D30,Att!B:AP,41,0),IF(AND(CH30="X",EJ30&lt;0.5),0,150000))-AN30</f>
        <v>0</v>
      </c>
      <c r="EJ30" s="346">
        <f>VLOOKUP(D30,Att!B:AP,41,0)/VLOOKUP(D30,Att!B:AT,45,0)</f>
        <v>1</v>
      </c>
    </row>
    <row r="31" spans="1:140" s="331" customFormat="1" ht="14.5" hidden="1" customHeight="1" x14ac:dyDescent="0.35">
      <c r="A31" s="300" t="s">
        <v>325</v>
      </c>
      <c r="B31" s="300">
        <f t="shared" si="15"/>
        <v>24</v>
      </c>
      <c r="C31" s="320" t="s">
        <v>56</v>
      </c>
      <c r="D31" s="320" t="s">
        <v>656</v>
      </c>
      <c r="E31" s="320" t="s">
        <v>657</v>
      </c>
      <c r="F31" s="367" t="s">
        <v>71</v>
      </c>
      <c r="G31" s="320" t="s">
        <v>360</v>
      </c>
      <c r="H31" s="320" t="s">
        <v>1039</v>
      </c>
      <c r="I31" s="320" t="s">
        <v>57</v>
      </c>
      <c r="J31" s="320" t="s">
        <v>58</v>
      </c>
      <c r="K31" s="321">
        <v>5900000</v>
      </c>
      <c r="L31" s="321"/>
      <c r="M31" s="321">
        <v>208</v>
      </c>
      <c r="N31" s="321"/>
      <c r="O31" s="321">
        <v>208</v>
      </c>
      <c r="P31" s="321">
        <v>42</v>
      </c>
      <c r="Q31" s="321">
        <v>0</v>
      </c>
      <c r="R31" s="321">
        <v>12</v>
      </c>
      <c r="S31" s="321">
        <v>0</v>
      </c>
      <c r="T31" s="321">
        <v>0</v>
      </c>
      <c r="U31" s="321">
        <v>0</v>
      </c>
      <c r="V31" s="321">
        <v>0</v>
      </c>
      <c r="W31" s="321">
        <v>0</v>
      </c>
      <c r="X31" s="321">
        <v>0</v>
      </c>
      <c r="Y31" s="321">
        <v>10</v>
      </c>
      <c r="Z31" s="321">
        <v>1</v>
      </c>
      <c r="AA31" s="321"/>
      <c r="AB31" s="321">
        <v>5899999.8865</v>
      </c>
      <c r="AC31" s="321">
        <v>1787019.2308</v>
      </c>
      <c r="AD31" s="321">
        <v>0</v>
      </c>
      <c r="AE31" s="321">
        <v>680769.23080000002</v>
      </c>
      <c r="AF31" s="321">
        <v>0</v>
      </c>
      <c r="AG31" s="321">
        <v>0</v>
      </c>
      <c r="AH31" s="321">
        <v>0</v>
      </c>
      <c r="AI31" s="321">
        <v>0</v>
      </c>
      <c r="AJ31" s="321">
        <v>0</v>
      </c>
      <c r="AK31" s="321">
        <v>0</v>
      </c>
      <c r="AL31" s="321">
        <v>544615.38459999999</v>
      </c>
      <c r="AM31" s="321">
        <v>300000</v>
      </c>
      <c r="AN31" s="321">
        <v>150000</v>
      </c>
      <c r="AO31" s="321">
        <v>683000</v>
      </c>
      <c r="AP31" s="321">
        <v>0</v>
      </c>
      <c r="AQ31" s="321">
        <v>1021153.8462</v>
      </c>
      <c r="AR31" s="321">
        <v>500000</v>
      </c>
      <c r="AS31" s="321"/>
      <c r="AT31" s="321">
        <v>0</v>
      </c>
      <c r="AU31" s="321">
        <v>590000</v>
      </c>
      <c r="AV31" s="321">
        <v>0</v>
      </c>
      <c r="AW31" s="321">
        <v>0</v>
      </c>
      <c r="AX31" s="321">
        <v>2</v>
      </c>
      <c r="AY31" s="321">
        <v>226923.07689999999</v>
      </c>
      <c r="AZ31" s="321"/>
      <c r="BA31" s="321"/>
      <c r="BB31" s="321">
        <v>21</v>
      </c>
      <c r="BC31" s="321">
        <v>595673.07999999996</v>
      </c>
      <c r="BD31" s="321">
        <v>30000</v>
      </c>
      <c r="BE31" s="321">
        <v>42548</v>
      </c>
      <c r="BF31" s="321">
        <v>100000</v>
      </c>
      <c r="BG31" s="321">
        <v>62000</v>
      </c>
      <c r="BH31" s="321">
        <v>598000</v>
      </c>
      <c r="BI31" s="321"/>
      <c r="BJ31" s="321"/>
      <c r="BK31" s="321"/>
      <c r="BL31" s="321">
        <v>0</v>
      </c>
      <c r="BM31" s="321"/>
      <c r="BN31" s="321">
        <v>0</v>
      </c>
      <c r="BO31" s="321">
        <v>0</v>
      </c>
      <c r="BP31" s="321">
        <v>420000</v>
      </c>
      <c r="BQ31" s="321">
        <v>109038.4615</v>
      </c>
      <c r="BR31" s="321"/>
      <c r="BS31" s="321">
        <v>0</v>
      </c>
      <c r="BT31" s="321">
        <v>1268500</v>
      </c>
      <c r="BU31" s="321">
        <v>619500</v>
      </c>
      <c r="BV31" s="321"/>
      <c r="BW31" s="321">
        <v>0</v>
      </c>
      <c r="BX31" s="321"/>
      <c r="BY31" s="321">
        <v>0</v>
      </c>
      <c r="BZ31" s="321"/>
      <c r="CA31" s="321"/>
      <c r="CB31" s="321">
        <v>15727263</v>
      </c>
      <c r="CC31" s="322">
        <v>13192225</v>
      </c>
      <c r="CD31" s="320"/>
      <c r="CE31" s="320" t="s">
        <v>1068</v>
      </c>
      <c r="CF31" s="323">
        <v>45764</v>
      </c>
      <c r="CG31" s="323"/>
      <c r="CH31" s="320" t="s">
        <v>415</v>
      </c>
      <c r="CI31" s="322">
        <v>118000</v>
      </c>
      <c r="CJ31" s="322">
        <v>0</v>
      </c>
      <c r="CK31" s="321"/>
      <c r="CL31" s="324">
        <f t="shared" si="16"/>
        <v>529038.46149999998</v>
      </c>
      <c r="CM31" s="325">
        <f t="shared" si="17"/>
        <v>-22.802699999883771</v>
      </c>
      <c r="CN31" s="325">
        <f t="shared" si="18"/>
        <v>-23.264200000092387</v>
      </c>
      <c r="CO31" s="325">
        <f t="shared" si="19"/>
        <v>0.11349999997764826</v>
      </c>
      <c r="CP31" s="318"/>
      <c r="CQ31" s="326">
        <f t="shared" si="4"/>
        <v>-3.0769035220146179E-5</v>
      </c>
      <c r="CR31" s="326">
        <f t="shared" si="5"/>
        <v>0</v>
      </c>
      <c r="CS31" s="327">
        <f t="shared" si="6"/>
        <v>-3.0769268050789833E-5</v>
      </c>
      <c r="CT31" s="327">
        <f t="shared" si="7"/>
        <v>0</v>
      </c>
      <c r="CU31" s="327">
        <f t="shared" si="8"/>
        <v>0</v>
      </c>
      <c r="CV31" s="327">
        <f t="shared" si="9"/>
        <v>0</v>
      </c>
      <c r="CW31" s="327">
        <f t="shared" si="10"/>
        <v>0</v>
      </c>
      <c r="CX31" s="327">
        <f t="shared" si="11"/>
        <v>0</v>
      </c>
      <c r="CY31" s="327">
        <f t="shared" si="12"/>
        <v>0</v>
      </c>
      <c r="CZ31" s="328">
        <f t="shared" si="13"/>
        <v>529038.46149999998</v>
      </c>
      <c r="DA31" s="328">
        <f t="shared" si="20"/>
        <v>3.8461526855826378E-5</v>
      </c>
      <c r="DB31" s="201"/>
      <c r="DC31" s="327">
        <f>K31/M31*IFERROR(VLOOKUP($D31,Shift!$B:$AZ,45,0),0)-AT31</f>
        <v>0</v>
      </c>
      <c r="DD31" s="327">
        <f>K31/M31*IFERROR(VLOOKUP($D31,Shift!$B:$AV,47,0),0)*10*50%-ROUND(K31/M31*IFERROR(VLOOKUP($D31,Shift!$B:$AV,47,0),0)*8*30%,0)-AU31</f>
        <v>0.38461538474075496</v>
      </c>
      <c r="DE31" s="329">
        <f>VLOOKUP($D31,'Off day working'!A:AM,38,0)-Z31</f>
        <v>0</v>
      </c>
      <c r="DF31" s="328"/>
      <c r="DG31" s="328"/>
      <c r="DH31" s="330">
        <f>K31/208*8*30%*VLOOKUP($D31,Shift!$B:$AZ,47,0)-AL31</f>
        <v>1.5384634025394917E-5</v>
      </c>
      <c r="DJ31" s="390"/>
      <c r="DK31" s="332">
        <f>VLOOKUP($D31,Meal!$A:$AK,35,0)-BG31</f>
        <v>0</v>
      </c>
      <c r="DL31" s="332">
        <f>VLOOKUP($D31,Meal!$A:$AK,36,0)-BH31</f>
        <v>0</v>
      </c>
      <c r="DM31" s="333">
        <f>VLOOKUP($D31,Shift!B:AW,39,0)-AV31</f>
        <v>0</v>
      </c>
      <c r="DN31" s="334">
        <f>K31/208*VLOOKUP(D31,Shift!$B:$AO,39,0)*8*10%-AW31</f>
        <v>0</v>
      </c>
      <c r="DO31" s="333">
        <f>VLOOKUP($D31,Shift!$B:$AO,40,0)-AX31</f>
        <v>0</v>
      </c>
      <c r="DP31" s="334">
        <f>K31/208*VLOOKUP(D31,Shift!$B:$AO,40,0)*8*50%-AY31</f>
        <v>2.3076951038092375E-5</v>
      </c>
      <c r="DQ31" s="335">
        <f>VLOOKUP($D31,Shift!$B:$AZ,41,0)-AZ31</f>
        <v>0</v>
      </c>
      <c r="DR31" s="336">
        <f>K31/208*VLOOKUP($D31,Shift!$B:$AQ,41,0)*8*50%-BA31</f>
        <v>0</v>
      </c>
      <c r="DS31" s="337">
        <f>VLOOKUP($D31,Att!B:CU,98,0)-O31</f>
        <v>0</v>
      </c>
      <c r="DT31" s="338">
        <f>IFERROR(VLOOKUP($D31,OT!$A:$BR,OT!BC$1,0),0)-P31</f>
        <v>0</v>
      </c>
      <c r="DU31" s="338">
        <f>IFERROR(VLOOKUP($D31,OT!$A:$BR,OT!BD$1,0),0)-Q31</f>
        <v>0</v>
      </c>
      <c r="DV31" s="338">
        <f>IFERROR(VLOOKUP($D31,OT!$A:$BR,OT!BE$1,0),0)-R31</f>
        <v>0</v>
      </c>
      <c r="DW31" s="338">
        <f>IFERROR(VLOOKUP($D31,OT!$A:$BR,OT!BF$1,0),0)-S31</f>
        <v>0</v>
      </c>
      <c r="DX31" s="338">
        <f>IFERROR(VLOOKUP($D31,OT!$A:$BR,OT!BG$1,0),0)-T31</f>
        <v>0</v>
      </c>
      <c r="DY31" s="338">
        <f>IFERROR(VLOOKUP($D31,OT!$A:$BR,OT!BH$1,0),0)-U31</f>
        <v>0</v>
      </c>
      <c r="DZ31" s="338">
        <f>IFERROR(VLOOKUP($D31,OT!$A:$BR,OT!BI$1,0),0)-V31</f>
        <v>0</v>
      </c>
      <c r="EA31" s="338">
        <f>IFERROR(VLOOKUP($D31,OT!$A:$BR,OT!BJ$1,0),0)-W31</f>
        <v>0</v>
      </c>
      <c r="EB31" s="338">
        <f>IFERROR(VLOOKUP($D31,OT!$A:$BR,OT!BK$1,0),0)-X31</f>
        <v>0</v>
      </c>
      <c r="EC31" s="339">
        <f>VLOOKUP(D31,'Off day working'!A:AL,38,0)*30000-BD31</f>
        <v>0</v>
      </c>
      <c r="ED31" s="340"/>
      <c r="EE31" s="340"/>
      <c r="EF31" s="338">
        <f t="shared" si="14"/>
        <v>7.6923076921957545E-2</v>
      </c>
      <c r="EG31" s="350">
        <f>4960000*1.07/208*VLOOKUP(D31,Att!B:BZ,77,0)-BJ31</f>
        <v>0</v>
      </c>
      <c r="EI31" s="345">
        <f>IF(AND(CH31="X",EJ31&gt;=0.5),150000/VLOOKUP(D31,Att!B:AT,45,0)*VLOOKUP(D31,Att!B:AP,41,0),IF(AND(CH31="X",EJ31&lt;0.5),0,150000))-AN31</f>
        <v>0</v>
      </c>
      <c r="EJ31" s="346">
        <f>VLOOKUP(D31,Att!B:AP,41,0)/VLOOKUP(D31,Att!B:AT,45,0)</f>
        <v>1.1578947368421053</v>
      </c>
    </row>
    <row r="32" spans="1:140" s="331" customFormat="1" ht="14.5" hidden="1" customHeight="1" x14ac:dyDescent="0.35">
      <c r="A32" s="300" t="s">
        <v>325</v>
      </c>
      <c r="B32" s="300">
        <f t="shared" si="15"/>
        <v>25</v>
      </c>
      <c r="C32" s="320" t="s">
        <v>56</v>
      </c>
      <c r="D32" s="320" t="s">
        <v>660</v>
      </c>
      <c r="E32" s="320" t="s">
        <v>662</v>
      </c>
      <c r="F32" s="367" t="s">
        <v>661</v>
      </c>
      <c r="G32" s="320" t="s">
        <v>360</v>
      </c>
      <c r="H32" s="320" t="s">
        <v>1039</v>
      </c>
      <c r="I32" s="320" t="s">
        <v>59</v>
      </c>
      <c r="J32" s="320" t="s">
        <v>58</v>
      </c>
      <c r="K32" s="321">
        <v>5900000</v>
      </c>
      <c r="L32" s="321"/>
      <c r="M32" s="321">
        <v>208</v>
      </c>
      <c r="N32" s="321"/>
      <c r="O32" s="321">
        <v>208</v>
      </c>
      <c r="P32" s="321">
        <v>32</v>
      </c>
      <c r="Q32" s="321">
        <v>0</v>
      </c>
      <c r="R32" s="321">
        <v>0</v>
      </c>
      <c r="S32" s="321">
        <v>0</v>
      </c>
      <c r="T32" s="321">
        <v>0</v>
      </c>
      <c r="U32" s="321">
        <v>0</v>
      </c>
      <c r="V32" s="321">
        <v>0</v>
      </c>
      <c r="W32" s="321">
        <v>0</v>
      </c>
      <c r="X32" s="321">
        <v>0</v>
      </c>
      <c r="Y32" s="321">
        <v>10</v>
      </c>
      <c r="Z32" s="321"/>
      <c r="AA32" s="321"/>
      <c r="AB32" s="321">
        <v>5899999.8865</v>
      </c>
      <c r="AC32" s="321">
        <v>1361538.4615</v>
      </c>
      <c r="AD32" s="321">
        <v>0</v>
      </c>
      <c r="AE32" s="321">
        <v>0</v>
      </c>
      <c r="AF32" s="321">
        <v>0</v>
      </c>
      <c r="AG32" s="321">
        <v>0</v>
      </c>
      <c r="AH32" s="321">
        <v>0</v>
      </c>
      <c r="AI32" s="321">
        <v>0</v>
      </c>
      <c r="AJ32" s="321">
        <v>0</v>
      </c>
      <c r="AK32" s="321">
        <v>0</v>
      </c>
      <c r="AL32" s="321">
        <v>544615.38459999999</v>
      </c>
      <c r="AM32" s="321">
        <v>300000</v>
      </c>
      <c r="AN32" s="321">
        <v>150000</v>
      </c>
      <c r="AO32" s="321">
        <v>570000</v>
      </c>
      <c r="AP32" s="321">
        <v>0</v>
      </c>
      <c r="AQ32" s="321">
        <v>1021153.8462</v>
      </c>
      <c r="AR32" s="321">
        <v>500000</v>
      </c>
      <c r="AS32" s="321"/>
      <c r="AT32" s="321">
        <v>0</v>
      </c>
      <c r="AU32" s="321">
        <v>590000</v>
      </c>
      <c r="AV32" s="321">
        <v>0</v>
      </c>
      <c r="AW32" s="321">
        <v>0</v>
      </c>
      <c r="AX32" s="321">
        <v>2</v>
      </c>
      <c r="AY32" s="321">
        <v>226923.07689999999</v>
      </c>
      <c r="AZ32" s="321"/>
      <c r="BA32" s="321"/>
      <c r="BB32" s="321">
        <v>16</v>
      </c>
      <c r="BC32" s="321">
        <v>453846.15</v>
      </c>
      <c r="BD32" s="321">
        <v>0</v>
      </c>
      <c r="BE32" s="321">
        <v>42548</v>
      </c>
      <c r="BF32" s="321">
        <v>100000</v>
      </c>
      <c r="BG32" s="321">
        <v>161000</v>
      </c>
      <c r="BH32" s="321">
        <v>454000</v>
      </c>
      <c r="BI32" s="321"/>
      <c r="BJ32" s="321"/>
      <c r="BK32" s="321"/>
      <c r="BL32" s="321">
        <v>0</v>
      </c>
      <c r="BM32" s="321"/>
      <c r="BN32" s="321">
        <v>0</v>
      </c>
      <c r="BO32" s="321">
        <v>0</v>
      </c>
      <c r="BP32" s="321">
        <v>420000</v>
      </c>
      <c r="BQ32" s="321">
        <v>64615.384599999998</v>
      </c>
      <c r="BR32" s="321"/>
      <c r="BS32" s="321">
        <v>0</v>
      </c>
      <c r="BT32" s="321">
        <v>1268500</v>
      </c>
      <c r="BU32" s="321">
        <v>619500</v>
      </c>
      <c r="BV32" s="321"/>
      <c r="BW32" s="321">
        <v>0</v>
      </c>
      <c r="BX32" s="321">
        <v>10</v>
      </c>
      <c r="BY32" s="321">
        <v>283653.84620000003</v>
      </c>
      <c r="BZ32" s="321"/>
      <c r="CA32" s="321"/>
      <c r="CB32" s="321">
        <v>14128758</v>
      </c>
      <c r="CC32" s="322">
        <v>11756143</v>
      </c>
      <c r="CD32" s="320"/>
      <c r="CE32" s="320" t="s">
        <v>1067</v>
      </c>
      <c r="CF32" s="323">
        <v>45764</v>
      </c>
      <c r="CG32" s="323"/>
      <c r="CH32" s="320" t="s">
        <v>415</v>
      </c>
      <c r="CI32" s="322">
        <v>0</v>
      </c>
      <c r="CJ32" s="322">
        <v>0</v>
      </c>
      <c r="CK32" s="321"/>
      <c r="CL32" s="324">
        <f t="shared" si="16"/>
        <v>484615.38459999999</v>
      </c>
      <c r="CM32" s="325">
        <f t="shared" si="17"/>
        <v>-17.809699999168515</v>
      </c>
      <c r="CN32" s="325">
        <f t="shared" si="18"/>
        <v>-18.194299999624491</v>
      </c>
      <c r="CO32" s="325">
        <f t="shared" si="19"/>
        <v>0.11349999997764826</v>
      </c>
      <c r="CP32" s="318"/>
      <c r="CQ32" s="326">
        <f t="shared" si="4"/>
        <v>3.8461526855826378E-5</v>
      </c>
      <c r="CR32" s="326">
        <f t="shared" si="5"/>
        <v>0</v>
      </c>
      <c r="CS32" s="327">
        <f t="shared" si="6"/>
        <v>0</v>
      </c>
      <c r="CT32" s="327">
        <f t="shared" si="7"/>
        <v>0</v>
      </c>
      <c r="CU32" s="327">
        <f t="shared" si="8"/>
        <v>0</v>
      </c>
      <c r="CV32" s="327">
        <f t="shared" si="9"/>
        <v>0</v>
      </c>
      <c r="CW32" s="327">
        <f t="shared" si="10"/>
        <v>0</v>
      </c>
      <c r="CX32" s="327">
        <f t="shared" si="11"/>
        <v>0</v>
      </c>
      <c r="CY32" s="327">
        <f t="shared" si="12"/>
        <v>0</v>
      </c>
      <c r="CZ32" s="328">
        <f t="shared" si="13"/>
        <v>484615.38459999999</v>
      </c>
      <c r="DA32" s="328">
        <f t="shared" si="20"/>
        <v>1.5384634025394917E-5</v>
      </c>
      <c r="DB32" s="201"/>
      <c r="DC32" s="327">
        <f>K32/M32*IFERROR(VLOOKUP($D32,Shift!$B:$AZ,45,0),0)-AT32</f>
        <v>0</v>
      </c>
      <c r="DD32" s="327">
        <f>K32/M32*IFERROR(VLOOKUP($D32,Shift!$B:$AV,47,0),0)*10*50%-ROUND(K32/M32*IFERROR(VLOOKUP($D32,Shift!$B:$AV,47,0),0)*8*30%,0)-AU32</f>
        <v>0.38461538474075496</v>
      </c>
      <c r="DE32" s="329">
        <f>VLOOKUP($D32,'Off day working'!A:AM,38,0)-Z32</f>
        <v>0</v>
      </c>
      <c r="DF32" s="328"/>
      <c r="DG32" s="328"/>
      <c r="DH32" s="330">
        <f>K32/208*8*30%*VLOOKUP($D32,Shift!$B:$AZ,47,0)-AL32</f>
        <v>1.5384634025394917E-5</v>
      </c>
      <c r="DJ32" s="390"/>
      <c r="DK32" s="332">
        <f>VLOOKUP($D32,Meal!$A:$AK,35,0)-BG32</f>
        <v>0</v>
      </c>
      <c r="DL32" s="332">
        <f>VLOOKUP($D32,Meal!$A:$AK,36,0)-BH32</f>
        <v>0</v>
      </c>
      <c r="DM32" s="333">
        <f>VLOOKUP($D32,Shift!B:AW,39,0)-AV32</f>
        <v>0</v>
      </c>
      <c r="DN32" s="334">
        <f>K32/208*VLOOKUP(D32,Shift!$B:$AO,39,0)*8*10%-AW32</f>
        <v>0</v>
      </c>
      <c r="DO32" s="333">
        <f>VLOOKUP($D32,Shift!$B:$AO,40,0)-AX32</f>
        <v>0</v>
      </c>
      <c r="DP32" s="334">
        <f>K32/208*VLOOKUP(D32,Shift!$B:$AO,40,0)*8*50%-AY32</f>
        <v>2.3076951038092375E-5</v>
      </c>
      <c r="DQ32" s="335">
        <f>VLOOKUP($D32,Shift!$B:$AZ,41,0)-AZ32</f>
        <v>0</v>
      </c>
      <c r="DR32" s="336">
        <f>K32/208*VLOOKUP($D32,Shift!$B:$AQ,41,0)*8*50%-BA32</f>
        <v>0</v>
      </c>
      <c r="DS32" s="337">
        <f>VLOOKUP($D32,Att!B:CU,98,0)-O32</f>
        <v>0</v>
      </c>
      <c r="DT32" s="338">
        <f>IFERROR(VLOOKUP($D32,OT!$A:$BR,OT!BC$1,0),0)-P32</f>
        <v>0</v>
      </c>
      <c r="DU32" s="338">
        <f>IFERROR(VLOOKUP($D32,OT!$A:$BR,OT!BD$1,0),0)-Q32</f>
        <v>0</v>
      </c>
      <c r="DV32" s="338">
        <f>IFERROR(VLOOKUP($D32,OT!$A:$BR,OT!BE$1,0),0)-R32</f>
        <v>0</v>
      </c>
      <c r="DW32" s="338">
        <f>IFERROR(VLOOKUP($D32,OT!$A:$BR,OT!BF$1,0),0)-S32</f>
        <v>0</v>
      </c>
      <c r="DX32" s="338">
        <f>IFERROR(VLOOKUP($D32,OT!$A:$BR,OT!BG$1,0),0)-T32</f>
        <v>0</v>
      </c>
      <c r="DY32" s="338">
        <f>IFERROR(VLOOKUP($D32,OT!$A:$BR,OT!BH$1,0),0)-U32</f>
        <v>0</v>
      </c>
      <c r="DZ32" s="338">
        <f>IFERROR(VLOOKUP($D32,OT!$A:$BR,OT!BI$1,0),0)-V32</f>
        <v>0</v>
      </c>
      <c r="EA32" s="338">
        <f>IFERROR(VLOOKUP($D32,OT!$A:$BR,OT!BJ$1,0),0)-W32</f>
        <v>0</v>
      </c>
      <c r="EB32" s="338">
        <f>IFERROR(VLOOKUP($D32,OT!$A:$BR,OT!BK$1,0),0)-X32</f>
        <v>0</v>
      </c>
      <c r="EC32" s="339">
        <f>VLOOKUP(D32,'Off day working'!A:AL,38,0)*30000-BD32</f>
        <v>0</v>
      </c>
      <c r="ED32" s="340"/>
      <c r="EE32" s="340"/>
      <c r="EF32" s="338">
        <f t="shared" si="14"/>
        <v>7.6923076921957545E-2</v>
      </c>
      <c r="EG32" s="350">
        <f>4960000*1.07/208*VLOOKUP(D32,Att!B:BZ,77,0)-BJ32</f>
        <v>0</v>
      </c>
      <c r="EI32" s="345">
        <f>IF(AND(CH32="X",EJ32&gt;=0.5),150000/VLOOKUP(D32,Att!B:AT,45,0)*VLOOKUP(D32,Att!B:AP,41,0),IF(AND(CH32="X",EJ32&lt;0.5),0,150000))-AN32</f>
        <v>0</v>
      </c>
      <c r="EJ32" s="346">
        <f>VLOOKUP(D32,Att!B:AP,41,0)/VLOOKUP(D32,Att!B:AT,45,0)</f>
        <v>1.1052631578947369</v>
      </c>
    </row>
    <row r="33" spans="1:140" s="331" customFormat="1" ht="14.5" hidden="1" customHeight="1" x14ac:dyDescent="0.35">
      <c r="A33" s="300" t="s">
        <v>325</v>
      </c>
      <c r="B33" s="300">
        <f t="shared" si="15"/>
        <v>26</v>
      </c>
      <c r="C33" s="320" t="s">
        <v>56</v>
      </c>
      <c r="D33" s="320" t="s">
        <v>666</v>
      </c>
      <c r="E33" s="320" t="s">
        <v>674</v>
      </c>
      <c r="F33" s="367" t="s">
        <v>667</v>
      </c>
      <c r="G33" s="320" t="s">
        <v>360</v>
      </c>
      <c r="H33" s="320" t="s">
        <v>1039</v>
      </c>
      <c r="I33" s="320" t="s">
        <v>59</v>
      </c>
      <c r="J33" s="320" t="s">
        <v>58</v>
      </c>
      <c r="K33" s="321">
        <v>5900000</v>
      </c>
      <c r="L33" s="321"/>
      <c r="M33" s="321">
        <v>208</v>
      </c>
      <c r="N33" s="321"/>
      <c r="O33" s="321">
        <v>208</v>
      </c>
      <c r="P33" s="321">
        <v>38</v>
      </c>
      <c r="Q33" s="321">
        <v>0</v>
      </c>
      <c r="R33" s="321">
        <v>20</v>
      </c>
      <c r="S33" s="321">
        <v>0</v>
      </c>
      <c r="T33" s="321">
        <v>0</v>
      </c>
      <c r="U33" s="321">
        <v>16</v>
      </c>
      <c r="V33" s="321">
        <v>0</v>
      </c>
      <c r="W33" s="321">
        <v>0</v>
      </c>
      <c r="X33" s="321">
        <v>0</v>
      </c>
      <c r="Y33" s="321">
        <v>11</v>
      </c>
      <c r="Z33" s="321">
        <v>3</v>
      </c>
      <c r="AA33" s="321"/>
      <c r="AB33" s="321">
        <v>5899999.8865</v>
      </c>
      <c r="AC33" s="321">
        <v>1616826.9231</v>
      </c>
      <c r="AD33" s="321">
        <v>0</v>
      </c>
      <c r="AE33" s="321">
        <v>1134615.3846</v>
      </c>
      <c r="AF33" s="321">
        <v>0</v>
      </c>
      <c r="AG33" s="321">
        <v>0</v>
      </c>
      <c r="AH33" s="321">
        <v>1316153.8462</v>
      </c>
      <c r="AI33" s="321">
        <v>0</v>
      </c>
      <c r="AJ33" s="321">
        <v>0</v>
      </c>
      <c r="AK33" s="321">
        <v>0</v>
      </c>
      <c r="AL33" s="321">
        <v>612692.3077</v>
      </c>
      <c r="AM33" s="321">
        <v>300000</v>
      </c>
      <c r="AN33" s="321">
        <v>150000</v>
      </c>
      <c r="AO33" s="321">
        <v>735784</v>
      </c>
      <c r="AP33" s="321">
        <v>0</v>
      </c>
      <c r="AQ33" s="321">
        <v>1021153.8462</v>
      </c>
      <c r="AR33" s="321">
        <v>500000</v>
      </c>
      <c r="AS33" s="321"/>
      <c r="AT33" s="321">
        <v>0</v>
      </c>
      <c r="AU33" s="321">
        <v>663750</v>
      </c>
      <c r="AV33" s="321">
        <v>0</v>
      </c>
      <c r="AW33" s="321">
        <v>0</v>
      </c>
      <c r="AX33" s="321">
        <v>2</v>
      </c>
      <c r="AY33" s="321">
        <v>226923.07689999999</v>
      </c>
      <c r="AZ33" s="321"/>
      <c r="BA33" s="321"/>
      <c r="BB33" s="321">
        <v>19</v>
      </c>
      <c r="BC33" s="321">
        <v>538942.31000000006</v>
      </c>
      <c r="BD33" s="321">
        <v>90000</v>
      </c>
      <c r="BE33" s="321">
        <v>42548</v>
      </c>
      <c r="BF33" s="321">
        <v>100000</v>
      </c>
      <c r="BG33" s="321">
        <v>95000</v>
      </c>
      <c r="BH33" s="321">
        <v>666000</v>
      </c>
      <c r="BI33" s="321"/>
      <c r="BJ33" s="321"/>
      <c r="BK33" s="321"/>
      <c r="BL33" s="321">
        <v>0</v>
      </c>
      <c r="BM33" s="321"/>
      <c r="BN33" s="321">
        <v>0</v>
      </c>
      <c r="BO33" s="321">
        <v>0</v>
      </c>
      <c r="BP33" s="321">
        <v>420000</v>
      </c>
      <c r="BQ33" s="321">
        <v>149423.07689999999</v>
      </c>
      <c r="BR33" s="321"/>
      <c r="BS33" s="321">
        <v>0</v>
      </c>
      <c r="BT33" s="321">
        <v>1268500</v>
      </c>
      <c r="BU33" s="321">
        <v>619500</v>
      </c>
      <c r="BV33" s="321"/>
      <c r="BW33" s="321">
        <v>0</v>
      </c>
      <c r="BX33" s="321"/>
      <c r="BY33" s="321">
        <v>0</v>
      </c>
      <c r="BZ33" s="321"/>
      <c r="CA33" s="321"/>
      <c r="CB33" s="321">
        <v>17666334</v>
      </c>
      <c r="CC33" s="322">
        <v>15090911</v>
      </c>
      <c r="CD33" s="320"/>
      <c r="CE33" s="320" t="s">
        <v>1068</v>
      </c>
      <c r="CF33" s="323">
        <v>45782</v>
      </c>
      <c r="CG33" s="323"/>
      <c r="CH33" s="320" t="s">
        <v>415</v>
      </c>
      <c r="CI33" s="322">
        <v>118000</v>
      </c>
      <c r="CJ33" s="322">
        <v>0</v>
      </c>
      <c r="CK33" s="321"/>
      <c r="CL33" s="324">
        <f t="shared" si="16"/>
        <v>569423.07689999999</v>
      </c>
      <c r="CM33" s="325">
        <f t="shared" si="17"/>
        <v>-21.341899998486042</v>
      </c>
      <c r="CN33" s="325">
        <f t="shared" si="18"/>
        <v>-21.418799998238683</v>
      </c>
      <c r="CO33" s="325">
        <f t="shared" si="19"/>
        <v>0.11349999997764826</v>
      </c>
      <c r="CP33" s="318"/>
      <c r="CQ33" s="326">
        <f t="shared" si="4"/>
        <v>-2.3076776415109634E-5</v>
      </c>
      <c r="CR33" s="326">
        <f t="shared" si="5"/>
        <v>0</v>
      </c>
      <c r="CS33" s="327">
        <f t="shared" si="6"/>
        <v>1.5384750440716743E-5</v>
      </c>
      <c r="CT33" s="327">
        <f t="shared" si="7"/>
        <v>0</v>
      </c>
      <c r="CU33" s="327">
        <f t="shared" si="8"/>
        <v>0</v>
      </c>
      <c r="CV33" s="327">
        <f t="shared" si="9"/>
        <v>-4.6153785660862923E-5</v>
      </c>
      <c r="CW33" s="327">
        <f t="shared" si="10"/>
        <v>0</v>
      </c>
      <c r="CX33" s="327">
        <f t="shared" si="11"/>
        <v>0</v>
      </c>
      <c r="CY33" s="327">
        <f t="shared" si="12"/>
        <v>0</v>
      </c>
      <c r="CZ33" s="328">
        <f t="shared" si="13"/>
        <v>569423.07689999999</v>
      </c>
      <c r="DA33" s="328">
        <f t="shared" si="20"/>
        <v>2.3077009245753288E-5</v>
      </c>
      <c r="DB33" s="201"/>
      <c r="DC33" s="327">
        <f>K33/M33*IFERROR(VLOOKUP($D33,Shift!$B:$AZ,45,0),0)-AT33</f>
        <v>0</v>
      </c>
      <c r="DD33" s="327">
        <f>K33/M33*IFERROR(VLOOKUP($D33,Shift!$B:$AV,47,0),0)*10*50%-ROUND(K33/M33*IFERROR(VLOOKUP($D33,Shift!$B:$AV,47,0),0)*8*30%,0)-AU33</f>
        <v>0.30769230774603784</v>
      </c>
      <c r="DE33" s="329">
        <f>VLOOKUP($D33,'Off day working'!A:AM,38,0)-Z33</f>
        <v>0</v>
      </c>
      <c r="DF33" s="328"/>
      <c r="DG33" s="328"/>
      <c r="DH33" s="330">
        <f>K33/208*8*30%*VLOOKUP($D33,Shift!$B:$AZ,47,0)-AL33</f>
        <v>-7.6922588050365448E-6</v>
      </c>
      <c r="DJ33" s="390"/>
      <c r="DK33" s="332">
        <f>VLOOKUP($D33,Meal!$A:$AK,35,0)-BG33</f>
        <v>0</v>
      </c>
      <c r="DL33" s="332">
        <f>VLOOKUP($D33,Meal!$A:$AK,36,0)-BH33</f>
        <v>0</v>
      </c>
      <c r="DM33" s="333">
        <f>VLOOKUP($D33,Shift!B:AW,39,0)-AV33</f>
        <v>0</v>
      </c>
      <c r="DN33" s="334">
        <f>K33/208*VLOOKUP(D33,Shift!$B:$AO,39,0)*8*10%-AW33</f>
        <v>0</v>
      </c>
      <c r="DO33" s="333">
        <f>VLOOKUP($D33,Shift!$B:$AO,40,0)-AX33</f>
        <v>0</v>
      </c>
      <c r="DP33" s="334">
        <f>K33/208*VLOOKUP(D33,Shift!$B:$AO,40,0)*8*50%-AY33</f>
        <v>2.3076951038092375E-5</v>
      </c>
      <c r="DQ33" s="335">
        <f>VLOOKUP($D33,Shift!$B:$AZ,41,0)-AZ33</f>
        <v>0</v>
      </c>
      <c r="DR33" s="336">
        <f>K33/208*VLOOKUP($D33,Shift!$B:$AQ,41,0)*8*50%-BA33</f>
        <v>0</v>
      </c>
      <c r="DS33" s="337">
        <f>VLOOKUP($D33,Att!B:CU,98,0)-O33</f>
        <v>0</v>
      </c>
      <c r="DT33" s="338">
        <f>IFERROR(VLOOKUP($D33,OT!$A:$BR,OT!BC$1,0),0)-P33</f>
        <v>0</v>
      </c>
      <c r="DU33" s="338">
        <f>IFERROR(VLOOKUP($D33,OT!$A:$BR,OT!BD$1,0),0)-Q33</f>
        <v>0</v>
      </c>
      <c r="DV33" s="338">
        <f>IFERROR(VLOOKUP($D33,OT!$A:$BR,OT!BE$1,0),0)-R33</f>
        <v>0</v>
      </c>
      <c r="DW33" s="338">
        <f>IFERROR(VLOOKUP($D33,OT!$A:$BR,OT!BF$1,0),0)-S33</f>
        <v>0</v>
      </c>
      <c r="DX33" s="338">
        <f>IFERROR(VLOOKUP($D33,OT!$A:$BR,OT!BG$1,0),0)-T33</f>
        <v>0</v>
      </c>
      <c r="DY33" s="338">
        <f>IFERROR(VLOOKUP($D33,OT!$A:$BR,OT!BH$1,0),0)-U33</f>
        <v>0</v>
      </c>
      <c r="DZ33" s="338">
        <f>IFERROR(VLOOKUP($D33,OT!$A:$BR,OT!BI$1,0),0)-V33</f>
        <v>0</v>
      </c>
      <c r="EA33" s="338">
        <f>IFERROR(VLOOKUP($D33,OT!$A:$BR,OT!BJ$1,0),0)-W33</f>
        <v>0</v>
      </c>
      <c r="EB33" s="338">
        <f>IFERROR(VLOOKUP($D33,OT!$A:$BR,OT!BK$1,0),0)-X33</f>
        <v>0</v>
      </c>
      <c r="EC33" s="339">
        <f>VLOOKUP(D33,'Off day working'!A:AL,38,0)*30000-BD33</f>
        <v>0</v>
      </c>
      <c r="ED33" s="340"/>
      <c r="EE33" s="340"/>
      <c r="EF33" s="338">
        <f t="shared" si="14"/>
        <v>7.6923076921957545E-2</v>
      </c>
      <c r="EG33" s="350">
        <f>4960000*1.07/208*VLOOKUP(D33,Att!B:BZ,77,0)-BJ33</f>
        <v>0</v>
      </c>
      <c r="EI33" s="345">
        <f>IF(AND(CH33="X",EJ33&gt;=0.5),150000/VLOOKUP(D33,Att!B:AT,45,0)*VLOOKUP(D33,Att!B:AP,41,0),IF(AND(CH33="X",EJ33&lt;0.5),0,150000))-AN33</f>
        <v>0</v>
      </c>
      <c r="EJ33" s="346">
        <f>VLOOKUP(D33,Att!B:AP,41,0)/VLOOKUP(D33,Att!B:AT,45,0)</f>
        <v>1.1559611817226023</v>
      </c>
    </row>
    <row r="34" spans="1:140" s="331" customFormat="1" ht="14.5" hidden="1" customHeight="1" x14ac:dyDescent="0.35">
      <c r="A34" s="300" t="s">
        <v>325</v>
      </c>
      <c r="B34" s="300">
        <f t="shared" si="15"/>
        <v>27</v>
      </c>
      <c r="C34" s="320" t="s">
        <v>56</v>
      </c>
      <c r="D34" s="320" t="s">
        <v>668</v>
      </c>
      <c r="E34" s="320" t="s">
        <v>675</v>
      </c>
      <c r="F34" s="367" t="s">
        <v>669</v>
      </c>
      <c r="G34" s="320" t="s">
        <v>348</v>
      </c>
      <c r="H34" s="320" t="s">
        <v>1039</v>
      </c>
      <c r="I34" s="320" t="s">
        <v>59</v>
      </c>
      <c r="J34" s="320" t="s">
        <v>58</v>
      </c>
      <c r="K34" s="321">
        <v>5900000</v>
      </c>
      <c r="L34" s="321"/>
      <c r="M34" s="321">
        <v>208</v>
      </c>
      <c r="N34" s="321"/>
      <c r="O34" s="321">
        <v>192</v>
      </c>
      <c r="P34" s="321">
        <v>30</v>
      </c>
      <c r="Q34" s="321">
        <v>0</v>
      </c>
      <c r="R34" s="321">
        <v>0</v>
      </c>
      <c r="S34" s="321">
        <v>0</v>
      </c>
      <c r="T34" s="321">
        <v>0</v>
      </c>
      <c r="U34" s="321">
        <v>0</v>
      </c>
      <c r="V34" s="321">
        <v>0</v>
      </c>
      <c r="W34" s="321">
        <v>0</v>
      </c>
      <c r="X34" s="321">
        <v>0</v>
      </c>
      <c r="Y34" s="321">
        <v>0</v>
      </c>
      <c r="Z34" s="321"/>
      <c r="AA34" s="321"/>
      <c r="AB34" s="321">
        <v>5446153.8461999996</v>
      </c>
      <c r="AC34" s="321">
        <v>1276442.3077</v>
      </c>
      <c r="AD34" s="321">
        <v>0</v>
      </c>
      <c r="AE34" s="321">
        <v>0</v>
      </c>
      <c r="AF34" s="321">
        <v>0</v>
      </c>
      <c r="AG34" s="321">
        <v>0</v>
      </c>
      <c r="AH34" s="321">
        <v>0</v>
      </c>
      <c r="AI34" s="321">
        <v>0</v>
      </c>
      <c r="AJ34" s="321">
        <v>0</v>
      </c>
      <c r="AK34" s="321">
        <v>0</v>
      </c>
      <c r="AL34" s="321">
        <v>0</v>
      </c>
      <c r="AM34" s="321">
        <v>300000</v>
      </c>
      <c r="AN34" s="321">
        <v>150000</v>
      </c>
      <c r="AO34" s="321">
        <v>565000</v>
      </c>
      <c r="AP34" s="321">
        <v>0</v>
      </c>
      <c r="AQ34" s="321">
        <v>765865.38459999999</v>
      </c>
      <c r="AR34" s="321">
        <v>500000</v>
      </c>
      <c r="AS34" s="321"/>
      <c r="AT34" s="321">
        <v>0</v>
      </c>
      <c r="AU34" s="321">
        <v>0</v>
      </c>
      <c r="AV34" s="321">
        <v>0</v>
      </c>
      <c r="AW34" s="321">
        <v>0</v>
      </c>
      <c r="AX34" s="321">
        <v>0</v>
      </c>
      <c r="AY34" s="321">
        <v>0</v>
      </c>
      <c r="AZ34" s="321"/>
      <c r="BA34" s="321"/>
      <c r="BB34" s="321">
        <v>15</v>
      </c>
      <c r="BC34" s="321">
        <v>425480.77</v>
      </c>
      <c r="BD34" s="321">
        <v>0</v>
      </c>
      <c r="BE34" s="321"/>
      <c r="BF34" s="321">
        <v>100000</v>
      </c>
      <c r="BG34" s="321">
        <v>115000</v>
      </c>
      <c r="BH34" s="321">
        <v>260000</v>
      </c>
      <c r="BI34" s="321"/>
      <c r="BJ34" s="321"/>
      <c r="BK34" s="321"/>
      <c r="BL34" s="321">
        <v>0</v>
      </c>
      <c r="BM34" s="321"/>
      <c r="BN34" s="321">
        <v>0</v>
      </c>
      <c r="BO34" s="321">
        <v>0</v>
      </c>
      <c r="BP34" s="321">
        <v>387692.3077</v>
      </c>
      <c r="BQ34" s="321">
        <v>60576.9231</v>
      </c>
      <c r="BR34" s="321"/>
      <c r="BS34" s="321">
        <v>0</v>
      </c>
      <c r="BT34" s="321">
        <v>1268500</v>
      </c>
      <c r="BU34" s="321">
        <v>619500</v>
      </c>
      <c r="BV34" s="321"/>
      <c r="BW34" s="321">
        <v>0</v>
      </c>
      <c r="BX34" s="321">
        <v>10</v>
      </c>
      <c r="BY34" s="321">
        <v>283653.84620000003</v>
      </c>
      <c r="BZ34" s="321"/>
      <c r="CA34" s="321"/>
      <c r="CB34" s="321">
        <v>11620727</v>
      </c>
      <c r="CC34" s="322">
        <v>9284457</v>
      </c>
      <c r="CD34" s="320"/>
      <c r="CE34" s="320" t="s">
        <v>1067</v>
      </c>
      <c r="CF34" s="323">
        <v>45782</v>
      </c>
      <c r="CG34" s="323"/>
      <c r="CH34" s="320" t="s">
        <v>415</v>
      </c>
      <c r="CI34" s="322">
        <v>0</v>
      </c>
      <c r="CJ34" s="322">
        <v>0</v>
      </c>
      <c r="CK34" s="321"/>
      <c r="CL34" s="324">
        <f t="shared" si="16"/>
        <v>448269.23080000002</v>
      </c>
      <c r="CM34" s="325">
        <f t="shared" si="17"/>
        <v>-15.460699999704957</v>
      </c>
      <c r="CN34" s="325">
        <f t="shared" si="18"/>
        <v>-14.691500000655651</v>
      </c>
      <c r="CO34" s="325">
        <f t="shared" si="19"/>
        <v>-4.6153552830219269E-5</v>
      </c>
      <c r="CP34" s="318"/>
      <c r="CQ34" s="326">
        <f t="shared" si="4"/>
        <v>-7.6922588050365448E-6</v>
      </c>
      <c r="CR34" s="326">
        <f t="shared" si="5"/>
        <v>0</v>
      </c>
      <c r="CS34" s="327">
        <f t="shared" si="6"/>
        <v>0</v>
      </c>
      <c r="CT34" s="327">
        <f t="shared" si="7"/>
        <v>0</v>
      </c>
      <c r="CU34" s="327">
        <f t="shared" si="8"/>
        <v>0</v>
      </c>
      <c r="CV34" s="327">
        <f t="shared" si="9"/>
        <v>0</v>
      </c>
      <c r="CW34" s="327">
        <f t="shared" si="10"/>
        <v>0</v>
      </c>
      <c r="CX34" s="327">
        <f t="shared" si="11"/>
        <v>0</v>
      </c>
      <c r="CY34" s="327">
        <f t="shared" si="12"/>
        <v>0</v>
      </c>
      <c r="CZ34" s="328">
        <f t="shared" si="13"/>
        <v>448269.23080000002</v>
      </c>
      <c r="DA34" s="328">
        <f t="shared" si="20"/>
        <v>-3.076920984312892E-5</v>
      </c>
      <c r="DB34" s="201"/>
      <c r="DC34" s="327">
        <f>K34/M34*IFERROR(VLOOKUP($D34,Shift!$B:$AZ,45,0),0)-AT34</f>
        <v>0</v>
      </c>
      <c r="DD34" s="327">
        <f>K34/M34*IFERROR(VLOOKUP($D34,Shift!$B:$AV,47,0),0)*10*50%-ROUND(K34/M34*IFERROR(VLOOKUP($D34,Shift!$B:$AV,47,0),0)*8*30%,0)-AU34</f>
        <v>0</v>
      </c>
      <c r="DE34" s="329">
        <f>VLOOKUP($D34,'Off day working'!A:AM,38,0)-Z34</f>
        <v>0</v>
      </c>
      <c r="DF34" s="328"/>
      <c r="DG34" s="328"/>
      <c r="DH34" s="330">
        <f>K34/208*8*30%*VLOOKUP($D34,Shift!$B:$AZ,47,0)-AL34</f>
        <v>0</v>
      </c>
      <c r="DJ34" s="390"/>
      <c r="DK34" s="332">
        <f>VLOOKUP($D34,Meal!$A:$AK,35,0)-BG34</f>
        <v>0</v>
      </c>
      <c r="DL34" s="332">
        <f>VLOOKUP($D34,Meal!$A:$AK,36,0)-BH34</f>
        <v>0</v>
      </c>
      <c r="DM34" s="333">
        <f>VLOOKUP($D34,Shift!B:AW,39,0)-AV34</f>
        <v>0</v>
      </c>
      <c r="DN34" s="334">
        <f>K34/208*VLOOKUP(D34,Shift!$B:$AO,39,0)*8*10%-AW34</f>
        <v>0</v>
      </c>
      <c r="DO34" s="333">
        <f>VLOOKUP($D34,Shift!$B:$AO,40,0)-AX34</f>
        <v>0</v>
      </c>
      <c r="DP34" s="334">
        <f>K34/208*VLOOKUP(D34,Shift!$B:$AO,40,0)*8*50%-AY34</f>
        <v>0</v>
      </c>
      <c r="DQ34" s="335">
        <f>VLOOKUP($D34,Shift!$B:$AZ,41,0)-AZ34</f>
        <v>0</v>
      </c>
      <c r="DR34" s="336">
        <f>K34/208*VLOOKUP($D34,Shift!$B:$AQ,41,0)*8*50%-BA34</f>
        <v>0</v>
      </c>
      <c r="DS34" s="337">
        <f>VLOOKUP($D34,Att!B:CU,98,0)-O34</f>
        <v>0</v>
      </c>
      <c r="DT34" s="338">
        <f>IFERROR(VLOOKUP($D34,OT!$A:$BR,OT!BC$1,0),0)-P34</f>
        <v>0</v>
      </c>
      <c r="DU34" s="338">
        <f>IFERROR(VLOOKUP($D34,OT!$A:$BR,OT!BD$1,0),0)-Q34</f>
        <v>0</v>
      </c>
      <c r="DV34" s="338">
        <f>IFERROR(VLOOKUP($D34,OT!$A:$BR,OT!BE$1,0),0)-R34</f>
        <v>0</v>
      </c>
      <c r="DW34" s="338">
        <f>IFERROR(VLOOKUP($D34,OT!$A:$BR,OT!BF$1,0),0)-S34</f>
        <v>0</v>
      </c>
      <c r="DX34" s="338">
        <f>IFERROR(VLOOKUP($D34,OT!$A:$BR,OT!BG$1,0),0)-T34</f>
        <v>0</v>
      </c>
      <c r="DY34" s="338">
        <f>IFERROR(VLOOKUP($D34,OT!$A:$BR,OT!BH$1,0),0)-U34</f>
        <v>0</v>
      </c>
      <c r="DZ34" s="338">
        <f>IFERROR(VLOOKUP($D34,OT!$A:$BR,OT!BI$1,0),0)-V34</f>
        <v>0</v>
      </c>
      <c r="EA34" s="338">
        <f>IFERROR(VLOOKUP($D34,OT!$A:$BR,OT!BJ$1,0),0)-W34</f>
        <v>0</v>
      </c>
      <c r="EB34" s="338">
        <f>IFERROR(VLOOKUP($D34,OT!$A:$BR,OT!BK$1,0),0)-X34</f>
        <v>0</v>
      </c>
      <c r="EC34" s="339">
        <f>VLOOKUP(D34,'Off day working'!A:AL,38,0)*30000-BD34</f>
        <v>0</v>
      </c>
      <c r="ED34" s="340"/>
      <c r="EE34" s="340"/>
      <c r="EF34" s="338">
        <f t="shared" si="14"/>
        <v>0</v>
      </c>
      <c r="EG34" s="350">
        <f>4960000*1.07/208*VLOOKUP(D34,Att!B:BZ,77,0)-BJ34</f>
        <v>0</v>
      </c>
      <c r="EI34" s="345">
        <f>IF(AND(CH34="X",EJ34&gt;=0.5),150000/VLOOKUP(D34,Att!B:AT,45,0)*VLOOKUP(D34,Att!B:AP,41,0),IF(AND(CH34="X",EJ34&lt;0.5),0,150000))-AN34</f>
        <v>0</v>
      </c>
      <c r="EJ34" s="346">
        <f>VLOOKUP(D34,Att!B:AP,41,0)/VLOOKUP(D34,Att!B:AT,45,0)</f>
        <v>1.0105263157894737</v>
      </c>
    </row>
    <row r="35" spans="1:140" s="331" customFormat="1" ht="14.5" hidden="1" customHeight="1" x14ac:dyDescent="0.35">
      <c r="A35" s="300" t="s">
        <v>325</v>
      </c>
      <c r="B35" s="300">
        <f t="shared" si="15"/>
        <v>28</v>
      </c>
      <c r="C35" s="320" t="s">
        <v>56</v>
      </c>
      <c r="D35" s="320" t="s">
        <v>670</v>
      </c>
      <c r="E35" s="320" t="s">
        <v>676</v>
      </c>
      <c r="F35" s="367" t="s">
        <v>671</v>
      </c>
      <c r="G35" s="320" t="s">
        <v>360</v>
      </c>
      <c r="H35" s="320" t="s">
        <v>1039</v>
      </c>
      <c r="I35" s="320" t="s">
        <v>57</v>
      </c>
      <c r="J35" s="320" t="s">
        <v>58</v>
      </c>
      <c r="K35" s="321">
        <v>5900000</v>
      </c>
      <c r="L35" s="321"/>
      <c r="M35" s="321">
        <v>208</v>
      </c>
      <c r="N35" s="321"/>
      <c r="O35" s="321">
        <v>188</v>
      </c>
      <c r="P35" s="321">
        <v>36</v>
      </c>
      <c r="Q35" s="321">
        <v>0</v>
      </c>
      <c r="R35" s="321">
        <v>20</v>
      </c>
      <c r="S35" s="321">
        <v>0</v>
      </c>
      <c r="T35" s="321">
        <v>0</v>
      </c>
      <c r="U35" s="321">
        <v>0</v>
      </c>
      <c r="V35" s="321">
        <v>0</v>
      </c>
      <c r="W35" s="321">
        <v>0</v>
      </c>
      <c r="X35" s="321">
        <v>0</v>
      </c>
      <c r="Y35" s="321">
        <v>8</v>
      </c>
      <c r="Z35" s="321">
        <v>2</v>
      </c>
      <c r="AA35" s="321"/>
      <c r="AB35" s="321">
        <v>5332692.0807999996</v>
      </c>
      <c r="AC35" s="321">
        <v>1531730.7692</v>
      </c>
      <c r="AD35" s="321">
        <v>0</v>
      </c>
      <c r="AE35" s="321">
        <v>1134615.3846</v>
      </c>
      <c r="AF35" s="321">
        <v>0</v>
      </c>
      <c r="AG35" s="321">
        <v>0</v>
      </c>
      <c r="AH35" s="321">
        <v>0</v>
      </c>
      <c r="AI35" s="321">
        <v>0</v>
      </c>
      <c r="AJ35" s="321">
        <v>0</v>
      </c>
      <c r="AK35" s="321">
        <v>0</v>
      </c>
      <c r="AL35" s="321">
        <v>476538.46149999998</v>
      </c>
      <c r="AM35" s="321">
        <v>300000</v>
      </c>
      <c r="AN35" s="321">
        <v>150000</v>
      </c>
      <c r="AO35" s="321">
        <v>427500</v>
      </c>
      <c r="AP35" s="321">
        <v>0</v>
      </c>
      <c r="AQ35" s="321">
        <v>765865.38459999999</v>
      </c>
      <c r="AR35" s="321">
        <v>500000</v>
      </c>
      <c r="AS35" s="321"/>
      <c r="AT35" s="321">
        <v>0</v>
      </c>
      <c r="AU35" s="321">
        <v>516250</v>
      </c>
      <c r="AV35" s="321">
        <v>0</v>
      </c>
      <c r="AW35" s="321">
        <v>0</v>
      </c>
      <c r="AX35" s="321">
        <v>1</v>
      </c>
      <c r="AY35" s="321">
        <v>113461.5385</v>
      </c>
      <c r="AZ35" s="321"/>
      <c r="BA35" s="321"/>
      <c r="BB35" s="321">
        <v>18</v>
      </c>
      <c r="BC35" s="321">
        <v>510576.92</v>
      </c>
      <c r="BD35" s="321">
        <v>60000</v>
      </c>
      <c r="BE35" s="321">
        <v>42548</v>
      </c>
      <c r="BF35" s="321">
        <v>100000</v>
      </c>
      <c r="BG35" s="321">
        <v>62000</v>
      </c>
      <c r="BH35" s="321">
        <v>489000</v>
      </c>
      <c r="BI35" s="321"/>
      <c r="BJ35" s="321"/>
      <c r="BK35" s="321"/>
      <c r="BL35" s="321">
        <v>0</v>
      </c>
      <c r="BM35" s="321"/>
      <c r="BN35" s="321">
        <v>0</v>
      </c>
      <c r="BO35" s="321">
        <v>0</v>
      </c>
      <c r="BP35" s="321">
        <v>379615.38459999999</v>
      </c>
      <c r="BQ35" s="321">
        <v>113076.9231</v>
      </c>
      <c r="BR35" s="321"/>
      <c r="BS35" s="321">
        <v>0</v>
      </c>
      <c r="BT35" s="321">
        <v>1268500</v>
      </c>
      <c r="BU35" s="321">
        <v>619500</v>
      </c>
      <c r="BV35" s="321"/>
      <c r="BW35" s="321">
        <v>0</v>
      </c>
      <c r="BX35" s="321">
        <v>28</v>
      </c>
      <c r="BY35" s="321">
        <v>794230.76919999998</v>
      </c>
      <c r="BZ35" s="321"/>
      <c r="CA35" s="321"/>
      <c r="CB35" s="321">
        <v>14391990</v>
      </c>
      <c r="CC35" s="322">
        <v>11893298</v>
      </c>
      <c r="CD35" s="320"/>
      <c r="CE35" s="320" t="s">
        <v>319</v>
      </c>
      <c r="CF35" s="323">
        <v>45782</v>
      </c>
      <c r="CG35" s="323"/>
      <c r="CH35" s="320" t="s">
        <v>415</v>
      </c>
      <c r="CI35" s="322">
        <v>118000</v>
      </c>
      <c r="CJ35" s="322">
        <v>0</v>
      </c>
      <c r="CK35" s="321"/>
      <c r="CL35" s="324">
        <f t="shared" si="16"/>
        <v>492692.3077</v>
      </c>
      <c r="CM35" s="325">
        <f t="shared" si="17"/>
        <v>-19.153099998831749</v>
      </c>
      <c r="CN35" s="325">
        <f t="shared" si="18"/>
        <v>-19.460799999535084</v>
      </c>
      <c r="CO35" s="325">
        <f t="shared" si="19"/>
        <v>0.226892308332026</v>
      </c>
      <c r="CP35" s="318"/>
      <c r="CQ35" s="326">
        <f t="shared" si="4"/>
        <v>3.0769500881433487E-5</v>
      </c>
      <c r="CR35" s="326">
        <f t="shared" si="5"/>
        <v>0</v>
      </c>
      <c r="CS35" s="327">
        <f t="shared" si="6"/>
        <v>1.5384750440716743E-5</v>
      </c>
      <c r="CT35" s="327">
        <f t="shared" si="7"/>
        <v>0</v>
      </c>
      <c r="CU35" s="327">
        <f t="shared" si="8"/>
        <v>0</v>
      </c>
      <c r="CV35" s="327">
        <f t="shared" si="9"/>
        <v>0</v>
      </c>
      <c r="CW35" s="327">
        <f t="shared" si="10"/>
        <v>0</v>
      </c>
      <c r="CX35" s="327">
        <f t="shared" si="11"/>
        <v>0</v>
      </c>
      <c r="CY35" s="327">
        <f t="shared" si="12"/>
        <v>0</v>
      </c>
      <c r="CZ35" s="328">
        <f t="shared" si="13"/>
        <v>492692.3077</v>
      </c>
      <c r="DA35" s="328">
        <f t="shared" si="20"/>
        <v>-7.6923170126974583E-6</v>
      </c>
      <c r="DB35" s="201"/>
      <c r="DC35" s="327">
        <f>K35/M35*IFERROR(VLOOKUP($D35,Shift!$B:$AZ,45,0),0)-AT35</f>
        <v>0</v>
      </c>
      <c r="DD35" s="327">
        <f>K35/M35*IFERROR(VLOOKUP($D35,Shift!$B:$AV,47,0),0)*10*50%-ROUND(K35/M35*IFERROR(VLOOKUP($D35,Shift!$B:$AV,47,0),0)*8*30%,0)-AU35</f>
        <v>0.46153846150264144</v>
      </c>
      <c r="DE35" s="329">
        <f>VLOOKUP($D35,'Off day working'!A:AM,38,0)-Z35</f>
        <v>0</v>
      </c>
      <c r="DF35" s="328"/>
      <c r="DG35" s="328"/>
      <c r="DH35" s="330">
        <f>K35/208*8*30%*VLOOKUP($D35,Shift!$B:$AZ,47,0)-AL35</f>
        <v>3.8461585063487291E-5</v>
      </c>
      <c r="DJ35" s="390"/>
      <c r="DK35" s="332">
        <f>VLOOKUP($D35,Meal!$A:$AK,35,0)-BG35</f>
        <v>0</v>
      </c>
      <c r="DL35" s="332">
        <f>VLOOKUP($D35,Meal!$A:$AK,36,0)-BH35</f>
        <v>0</v>
      </c>
      <c r="DM35" s="333">
        <f>VLOOKUP($D35,Shift!B:AW,39,0)-AV35</f>
        <v>0</v>
      </c>
      <c r="DN35" s="334">
        <f>K35/208*VLOOKUP(D35,Shift!$B:$AO,39,0)*8*10%-AW35</f>
        <v>0</v>
      </c>
      <c r="DO35" s="333">
        <f>VLOOKUP($D35,Shift!$B:$AO,40,0)-AX35</f>
        <v>0</v>
      </c>
      <c r="DP35" s="334">
        <f>K35/208*VLOOKUP(D35,Shift!$B:$AO,40,0)*8*50%-AY35</f>
        <v>-3.8461526855826378E-5</v>
      </c>
      <c r="DQ35" s="335">
        <f>VLOOKUP($D35,Shift!$B:$AZ,41,0)-AZ35</f>
        <v>0</v>
      </c>
      <c r="DR35" s="336">
        <f>K35/208*VLOOKUP($D35,Shift!$B:$AQ,41,0)*8*50%-BA35</f>
        <v>0</v>
      </c>
      <c r="DS35" s="337">
        <f>VLOOKUP($D35,Att!B:CU,98,0)-O35</f>
        <v>0</v>
      </c>
      <c r="DT35" s="338">
        <f>IFERROR(VLOOKUP($D35,OT!$A:$BR,OT!BC$1,0),0)-P35</f>
        <v>0</v>
      </c>
      <c r="DU35" s="338">
        <f>IFERROR(VLOOKUP($D35,OT!$A:$BR,OT!BD$1,0),0)-Q35</f>
        <v>0</v>
      </c>
      <c r="DV35" s="338">
        <f>IFERROR(VLOOKUP($D35,OT!$A:$BR,OT!BE$1,0),0)-R35</f>
        <v>0</v>
      </c>
      <c r="DW35" s="338">
        <f>IFERROR(VLOOKUP($D35,OT!$A:$BR,OT!BF$1,0),0)-S35</f>
        <v>0</v>
      </c>
      <c r="DX35" s="338">
        <f>IFERROR(VLOOKUP($D35,OT!$A:$BR,OT!BG$1,0),0)-T35</f>
        <v>0</v>
      </c>
      <c r="DY35" s="338">
        <f>IFERROR(VLOOKUP($D35,OT!$A:$BR,OT!BH$1,0),0)-U35</f>
        <v>0</v>
      </c>
      <c r="DZ35" s="338">
        <f>IFERROR(VLOOKUP($D35,OT!$A:$BR,OT!BI$1,0),0)-V35</f>
        <v>0</v>
      </c>
      <c r="EA35" s="338">
        <f>IFERROR(VLOOKUP($D35,OT!$A:$BR,OT!BJ$1,0),0)-W35</f>
        <v>0</v>
      </c>
      <c r="EB35" s="338">
        <f>IFERROR(VLOOKUP($D35,OT!$A:$BR,OT!BK$1,0),0)-X35</f>
        <v>0</v>
      </c>
      <c r="EC35" s="339">
        <f>VLOOKUP(D35,'Off day working'!A:AL,38,0)*30000-BD35</f>
        <v>0</v>
      </c>
      <c r="ED35" s="340"/>
      <c r="EE35" s="340"/>
      <c r="EF35" s="338">
        <f t="shared" si="14"/>
        <v>7.6923076921957545E-2</v>
      </c>
      <c r="EG35" s="350">
        <f>4960000*1.07/208*VLOOKUP(D35,Att!B:BZ,77,0)-BJ35</f>
        <v>0</v>
      </c>
      <c r="EI35" s="345">
        <f>IF(AND(CH35="X",EJ35&gt;=0.5),150000/VLOOKUP(D35,Att!B:AT,45,0)*VLOOKUP(D35,Att!B:AP,41,0),IF(AND(CH35="X",EJ35&lt;0.5),0,150000))-AN35</f>
        <v>0</v>
      </c>
      <c r="EJ35" s="346">
        <f>VLOOKUP(D35,Att!B:AP,41,0)/VLOOKUP(D35,Att!B:AT,45,0)</f>
        <v>0.89473684210526316</v>
      </c>
    </row>
    <row r="36" spans="1:140" s="331" customFormat="1" ht="14.5" hidden="1" customHeight="1" x14ac:dyDescent="0.35">
      <c r="A36" s="300" t="s">
        <v>325</v>
      </c>
      <c r="B36" s="300">
        <f t="shared" si="15"/>
        <v>29</v>
      </c>
      <c r="C36" s="320" t="s">
        <v>56</v>
      </c>
      <c r="D36" s="320" t="s">
        <v>672</v>
      </c>
      <c r="E36" s="320" t="s">
        <v>678</v>
      </c>
      <c r="F36" s="367" t="s">
        <v>677</v>
      </c>
      <c r="G36" s="320" t="s">
        <v>360</v>
      </c>
      <c r="H36" s="320" t="s">
        <v>1039</v>
      </c>
      <c r="I36" s="320" t="s">
        <v>59</v>
      </c>
      <c r="J36" s="320" t="s">
        <v>58</v>
      </c>
      <c r="K36" s="321">
        <v>5900000</v>
      </c>
      <c r="L36" s="321"/>
      <c r="M36" s="321">
        <v>208</v>
      </c>
      <c r="N36" s="321"/>
      <c r="O36" s="321">
        <v>208</v>
      </c>
      <c r="P36" s="321">
        <v>38</v>
      </c>
      <c r="Q36" s="321">
        <v>0</v>
      </c>
      <c r="R36" s="321">
        <v>11.75</v>
      </c>
      <c r="S36" s="321">
        <v>0</v>
      </c>
      <c r="T36" s="321">
        <v>0</v>
      </c>
      <c r="U36" s="321">
        <v>0</v>
      </c>
      <c r="V36" s="321">
        <v>0</v>
      </c>
      <c r="W36" s="321">
        <v>0</v>
      </c>
      <c r="X36" s="321">
        <v>0</v>
      </c>
      <c r="Y36" s="321">
        <v>10</v>
      </c>
      <c r="Z36" s="321">
        <v>1</v>
      </c>
      <c r="AA36" s="321"/>
      <c r="AB36" s="321">
        <v>5899999.8865</v>
      </c>
      <c r="AC36" s="321">
        <v>1616826.9231</v>
      </c>
      <c r="AD36" s="321">
        <v>0</v>
      </c>
      <c r="AE36" s="321">
        <v>666586.53850000002</v>
      </c>
      <c r="AF36" s="321">
        <v>0</v>
      </c>
      <c r="AG36" s="321">
        <v>0</v>
      </c>
      <c r="AH36" s="321">
        <v>0</v>
      </c>
      <c r="AI36" s="321">
        <v>0</v>
      </c>
      <c r="AJ36" s="321">
        <v>0</v>
      </c>
      <c r="AK36" s="321">
        <v>0</v>
      </c>
      <c r="AL36" s="321">
        <v>544615.38459999999</v>
      </c>
      <c r="AM36" s="321">
        <v>300000</v>
      </c>
      <c r="AN36" s="321">
        <v>150000</v>
      </c>
      <c r="AO36" s="321">
        <v>777500</v>
      </c>
      <c r="AP36" s="321">
        <v>0</v>
      </c>
      <c r="AQ36" s="321">
        <v>1021153.8462</v>
      </c>
      <c r="AR36" s="321">
        <v>500000</v>
      </c>
      <c r="AS36" s="321"/>
      <c r="AT36" s="321">
        <v>0</v>
      </c>
      <c r="AU36" s="321">
        <v>590000</v>
      </c>
      <c r="AV36" s="321">
        <v>0</v>
      </c>
      <c r="AW36" s="321">
        <v>0</v>
      </c>
      <c r="AX36" s="321">
        <v>2</v>
      </c>
      <c r="AY36" s="321">
        <v>226923.07689999999</v>
      </c>
      <c r="AZ36" s="321"/>
      <c r="BA36" s="321"/>
      <c r="BB36" s="321">
        <v>19</v>
      </c>
      <c r="BC36" s="321">
        <v>538942.31000000006</v>
      </c>
      <c r="BD36" s="321">
        <v>30000</v>
      </c>
      <c r="BE36" s="321">
        <v>42548</v>
      </c>
      <c r="BF36" s="321">
        <v>100000</v>
      </c>
      <c r="BG36" s="321">
        <v>84000</v>
      </c>
      <c r="BH36" s="321">
        <v>516000</v>
      </c>
      <c r="BI36" s="321"/>
      <c r="BJ36" s="321"/>
      <c r="BK36" s="321"/>
      <c r="BL36" s="321">
        <v>243944</v>
      </c>
      <c r="BM36" s="321"/>
      <c r="BN36" s="321">
        <v>0</v>
      </c>
      <c r="BO36" s="321">
        <v>0</v>
      </c>
      <c r="BP36" s="321">
        <v>420000</v>
      </c>
      <c r="BQ36" s="321">
        <v>100456.7308</v>
      </c>
      <c r="BR36" s="321"/>
      <c r="BS36" s="321">
        <v>0</v>
      </c>
      <c r="BT36" s="321">
        <v>1268500</v>
      </c>
      <c r="BU36" s="321">
        <v>619500</v>
      </c>
      <c r="BV36" s="321"/>
      <c r="BW36" s="321">
        <v>0</v>
      </c>
      <c r="BX36" s="321">
        <v>28</v>
      </c>
      <c r="BY36" s="321">
        <v>794230.76919999998</v>
      </c>
      <c r="BZ36" s="321"/>
      <c r="CA36" s="321"/>
      <c r="CB36" s="321">
        <v>15756018</v>
      </c>
      <c r="CC36" s="322">
        <v>13229561</v>
      </c>
      <c r="CD36" s="320" t="s">
        <v>2194</v>
      </c>
      <c r="CE36" s="320" t="s">
        <v>1068</v>
      </c>
      <c r="CF36" s="323">
        <v>45787</v>
      </c>
      <c r="CG36" s="323"/>
      <c r="CH36" s="320" t="s">
        <v>415</v>
      </c>
      <c r="CI36" s="322">
        <v>118000</v>
      </c>
      <c r="CJ36" s="322">
        <v>0</v>
      </c>
      <c r="CK36" s="321"/>
      <c r="CL36" s="324">
        <f t="shared" si="16"/>
        <v>520456.73080000002</v>
      </c>
      <c r="CM36" s="325">
        <f t="shared" si="17"/>
        <v>-21.303400000557303</v>
      </c>
      <c r="CN36" s="325">
        <f t="shared" si="18"/>
        <v>-21.034199999645352</v>
      </c>
      <c r="CO36" s="325">
        <f t="shared" si="19"/>
        <v>0.11349999997764826</v>
      </c>
      <c r="CP36" s="318"/>
      <c r="CQ36" s="326">
        <f t="shared" si="4"/>
        <v>-2.3076776415109634E-5</v>
      </c>
      <c r="CR36" s="326">
        <f t="shared" si="5"/>
        <v>0</v>
      </c>
      <c r="CS36" s="327">
        <f t="shared" si="6"/>
        <v>-3.8461526855826378E-5</v>
      </c>
      <c r="CT36" s="327">
        <f t="shared" si="7"/>
        <v>0</v>
      </c>
      <c r="CU36" s="327">
        <f t="shared" si="8"/>
        <v>0</v>
      </c>
      <c r="CV36" s="327">
        <f t="shared" si="9"/>
        <v>0</v>
      </c>
      <c r="CW36" s="327">
        <f t="shared" si="10"/>
        <v>0</v>
      </c>
      <c r="CX36" s="327">
        <f t="shared" si="11"/>
        <v>0</v>
      </c>
      <c r="CY36" s="327">
        <f t="shared" si="12"/>
        <v>0</v>
      </c>
      <c r="CZ36" s="328">
        <f t="shared" si="13"/>
        <v>520456.73080000002</v>
      </c>
      <c r="DA36" s="328">
        <f t="shared" si="20"/>
        <v>-3.076920984312892E-5</v>
      </c>
      <c r="DB36" s="201"/>
      <c r="DC36" s="327">
        <f>K36/M36*IFERROR(VLOOKUP($D36,Shift!$B:$AZ,45,0),0)-AT36</f>
        <v>0</v>
      </c>
      <c r="DD36" s="327">
        <f>K36/M36*IFERROR(VLOOKUP($D36,Shift!$B:$AV,47,0),0)*10*50%-ROUND(K36/M36*IFERROR(VLOOKUP($D36,Shift!$B:$AV,47,0),0)*8*30%,0)-AU36</f>
        <v>0.38461538474075496</v>
      </c>
      <c r="DE36" s="329">
        <f>VLOOKUP($D36,'Off day working'!A:AM,38,0)-Z36</f>
        <v>0</v>
      </c>
      <c r="DF36" s="328"/>
      <c r="DG36" s="328"/>
      <c r="DH36" s="330">
        <f>K36/208*8*30%*VLOOKUP($D36,Shift!$B:$AZ,47,0)-AL36</f>
        <v>1.5384634025394917E-5</v>
      </c>
      <c r="DJ36" s="390"/>
      <c r="DK36" s="332">
        <f>VLOOKUP($D36,Meal!$A:$AK,35,0)-BG36</f>
        <v>0</v>
      </c>
      <c r="DL36" s="332">
        <f>VLOOKUP($D36,Meal!$A:$AK,36,0)-BH36</f>
        <v>0</v>
      </c>
      <c r="DM36" s="333">
        <f>VLOOKUP($D36,Shift!B:AW,39,0)-AV36</f>
        <v>0</v>
      </c>
      <c r="DN36" s="334">
        <f>K36/208*VLOOKUP(D36,Shift!$B:$AO,39,0)*8*10%-AW36</f>
        <v>0</v>
      </c>
      <c r="DO36" s="333">
        <f>VLOOKUP($D36,Shift!$B:$AO,40,0)-AX36</f>
        <v>0</v>
      </c>
      <c r="DP36" s="334">
        <f>K36/208*VLOOKUP(D36,Shift!$B:$AO,40,0)*8*50%-AY36</f>
        <v>2.3076951038092375E-5</v>
      </c>
      <c r="DQ36" s="335">
        <f>VLOOKUP($D36,Shift!$B:$AZ,41,0)-AZ36</f>
        <v>0</v>
      </c>
      <c r="DR36" s="336">
        <f>K36/208*VLOOKUP($D36,Shift!$B:$AQ,41,0)*8*50%-BA36</f>
        <v>0</v>
      </c>
      <c r="DS36" s="337">
        <f>VLOOKUP($D36,Att!B:CU,98,0)-O36</f>
        <v>0</v>
      </c>
      <c r="DT36" s="338">
        <f>IFERROR(VLOOKUP($D36,OT!$A:$BR,OT!BC$1,0),0)-P36</f>
        <v>0</v>
      </c>
      <c r="DU36" s="338">
        <f>IFERROR(VLOOKUP($D36,OT!$A:$BR,OT!BD$1,0),0)-Q36</f>
        <v>0</v>
      </c>
      <c r="DV36" s="338">
        <f>IFERROR(VLOOKUP($D36,OT!$A:$BR,OT!BE$1,0),0)-R36</f>
        <v>0</v>
      </c>
      <c r="DW36" s="338">
        <f>IFERROR(VLOOKUP($D36,OT!$A:$BR,OT!BF$1,0),0)-S36</f>
        <v>0</v>
      </c>
      <c r="DX36" s="338">
        <f>IFERROR(VLOOKUP($D36,OT!$A:$BR,OT!BG$1,0),0)-T36</f>
        <v>0</v>
      </c>
      <c r="DY36" s="338">
        <f>IFERROR(VLOOKUP($D36,OT!$A:$BR,OT!BH$1,0),0)-U36</f>
        <v>0</v>
      </c>
      <c r="DZ36" s="338">
        <f>IFERROR(VLOOKUP($D36,OT!$A:$BR,OT!BI$1,0),0)-V36</f>
        <v>0</v>
      </c>
      <c r="EA36" s="338">
        <f>IFERROR(VLOOKUP($D36,OT!$A:$BR,OT!BJ$1,0),0)-W36</f>
        <v>0</v>
      </c>
      <c r="EB36" s="338">
        <f>IFERROR(VLOOKUP($D36,OT!$A:$BR,OT!BK$1,0),0)-X36</f>
        <v>0</v>
      </c>
      <c r="EC36" s="339">
        <f>VLOOKUP(D36,'Off day working'!A:AL,38,0)*30000-BD36</f>
        <v>0</v>
      </c>
      <c r="ED36" s="340"/>
      <c r="EE36" s="340"/>
      <c r="EF36" s="338">
        <f t="shared" si="14"/>
        <v>7.6923076921957545E-2</v>
      </c>
      <c r="EG36" s="350">
        <f>4960000*1.07/208*VLOOKUP(D36,Att!B:BZ,77,0)-BJ36</f>
        <v>0</v>
      </c>
      <c r="EI36" s="345">
        <f>IF(AND(CH36="X",EJ36&gt;=0.5),150000/VLOOKUP(D36,Att!B:AT,45,0)*VLOOKUP(D36,Att!B:AP,41,0),IF(AND(CH36="X",EJ36&lt;0.5),0,150000))-AN36</f>
        <v>0</v>
      </c>
      <c r="EJ36" s="346">
        <f>VLOOKUP(D36,Att!B:AP,41,0)/VLOOKUP(D36,Att!B:AT,45,0)</f>
        <v>0.99082387004794492</v>
      </c>
    </row>
    <row r="37" spans="1:140" s="331" customFormat="1" ht="14.5" hidden="1" customHeight="1" x14ac:dyDescent="0.35">
      <c r="A37" s="300" t="s">
        <v>325</v>
      </c>
      <c r="B37" s="300">
        <f t="shared" si="15"/>
        <v>30</v>
      </c>
      <c r="C37" s="320" t="s">
        <v>56</v>
      </c>
      <c r="D37" s="320" t="s">
        <v>679</v>
      </c>
      <c r="E37" s="320" t="s">
        <v>681</v>
      </c>
      <c r="F37" s="367" t="s">
        <v>680</v>
      </c>
      <c r="G37" s="320" t="s">
        <v>360</v>
      </c>
      <c r="H37" s="320" t="s">
        <v>1042</v>
      </c>
      <c r="I37" s="320" t="s">
        <v>63</v>
      </c>
      <c r="J37" s="320" t="s">
        <v>58</v>
      </c>
      <c r="K37" s="321">
        <v>5900000</v>
      </c>
      <c r="L37" s="321"/>
      <c r="M37" s="321">
        <v>208</v>
      </c>
      <c r="N37" s="321"/>
      <c r="O37" s="321">
        <v>208</v>
      </c>
      <c r="P37" s="321">
        <v>38</v>
      </c>
      <c r="Q37" s="321">
        <v>0</v>
      </c>
      <c r="R37" s="321">
        <v>24</v>
      </c>
      <c r="S37" s="321">
        <v>0</v>
      </c>
      <c r="T37" s="321">
        <v>0</v>
      </c>
      <c r="U37" s="321">
        <v>0</v>
      </c>
      <c r="V37" s="321">
        <v>0</v>
      </c>
      <c r="W37" s="321">
        <v>0</v>
      </c>
      <c r="X37" s="321">
        <v>0</v>
      </c>
      <c r="Y37" s="321">
        <v>9</v>
      </c>
      <c r="Z37" s="321">
        <v>2</v>
      </c>
      <c r="AA37" s="321"/>
      <c r="AB37" s="321">
        <v>5899999.8865</v>
      </c>
      <c r="AC37" s="321">
        <v>1616826.9231</v>
      </c>
      <c r="AD37" s="321">
        <v>0</v>
      </c>
      <c r="AE37" s="321">
        <v>1361538.4615</v>
      </c>
      <c r="AF37" s="321">
        <v>0</v>
      </c>
      <c r="AG37" s="321">
        <v>0</v>
      </c>
      <c r="AH37" s="321">
        <v>0</v>
      </c>
      <c r="AI37" s="321">
        <v>0</v>
      </c>
      <c r="AJ37" s="321">
        <v>0</v>
      </c>
      <c r="AK37" s="321">
        <v>0</v>
      </c>
      <c r="AL37" s="321">
        <v>476538.46149999998</v>
      </c>
      <c r="AM37" s="321">
        <v>300000</v>
      </c>
      <c r="AN37" s="321">
        <v>150000</v>
      </c>
      <c r="AO37" s="321">
        <v>828915</v>
      </c>
      <c r="AP37" s="321">
        <v>0</v>
      </c>
      <c r="AQ37" s="321">
        <v>1021153.8462</v>
      </c>
      <c r="AR37" s="321">
        <v>500000</v>
      </c>
      <c r="AS37" s="321"/>
      <c r="AT37" s="321">
        <v>0</v>
      </c>
      <c r="AU37" s="321">
        <v>516250</v>
      </c>
      <c r="AV37" s="321">
        <v>0</v>
      </c>
      <c r="AW37" s="321">
        <v>0</v>
      </c>
      <c r="AX37" s="321">
        <v>2</v>
      </c>
      <c r="AY37" s="321">
        <v>226923.07689999999</v>
      </c>
      <c r="AZ37" s="321"/>
      <c r="BA37" s="321"/>
      <c r="BB37" s="321">
        <v>19</v>
      </c>
      <c r="BC37" s="321">
        <v>538942.31000000006</v>
      </c>
      <c r="BD37" s="321">
        <v>60000</v>
      </c>
      <c r="BE37" s="321">
        <v>42548</v>
      </c>
      <c r="BF37" s="321">
        <v>200000</v>
      </c>
      <c r="BG37" s="321">
        <v>95000</v>
      </c>
      <c r="BH37" s="321">
        <v>558000</v>
      </c>
      <c r="BI37" s="321"/>
      <c r="BJ37" s="321"/>
      <c r="BK37" s="321"/>
      <c r="BL37" s="321">
        <v>0</v>
      </c>
      <c r="BM37" s="321"/>
      <c r="BN37" s="321">
        <v>0</v>
      </c>
      <c r="BO37" s="321">
        <v>0</v>
      </c>
      <c r="BP37" s="321">
        <v>420000</v>
      </c>
      <c r="BQ37" s="321">
        <v>125192.3077</v>
      </c>
      <c r="BR37" s="321"/>
      <c r="BS37" s="321">
        <v>0</v>
      </c>
      <c r="BT37" s="321">
        <v>1268500</v>
      </c>
      <c r="BU37" s="321">
        <v>619500</v>
      </c>
      <c r="BV37" s="321"/>
      <c r="BW37" s="321">
        <v>0</v>
      </c>
      <c r="BX37" s="321"/>
      <c r="BY37" s="321">
        <v>0</v>
      </c>
      <c r="BZ37" s="321"/>
      <c r="CA37" s="321"/>
      <c r="CB37" s="321">
        <v>16324349</v>
      </c>
      <c r="CC37" s="322">
        <v>13773157</v>
      </c>
      <c r="CD37" s="320"/>
      <c r="CE37" s="320" t="s">
        <v>319</v>
      </c>
      <c r="CF37" s="323">
        <v>45787</v>
      </c>
      <c r="CG37" s="323"/>
      <c r="CH37" s="320" t="s">
        <v>415</v>
      </c>
      <c r="CI37" s="322">
        <v>118000</v>
      </c>
      <c r="CJ37" s="322">
        <v>0</v>
      </c>
      <c r="CK37" s="321"/>
      <c r="CL37" s="324">
        <f t="shared" si="16"/>
        <v>545192.3077</v>
      </c>
      <c r="CM37" s="325">
        <f t="shared" si="17"/>
        <v>-20.726599998772144</v>
      </c>
      <c r="CN37" s="325">
        <f t="shared" si="18"/>
        <v>-21.034299999475479</v>
      </c>
      <c r="CO37" s="325">
        <f t="shared" si="19"/>
        <v>0.11349999997764826</v>
      </c>
      <c r="CP37" s="318"/>
      <c r="CQ37" s="326">
        <f t="shared" si="4"/>
        <v>-2.3076776415109634E-5</v>
      </c>
      <c r="CR37" s="326">
        <f t="shared" si="5"/>
        <v>0</v>
      </c>
      <c r="CS37" s="327">
        <f t="shared" si="6"/>
        <v>3.8461526855826378E-5</v>
      </c>
      <c r="CT37" s="327">
        <f t="shared" si="7"/>
        <v>0</v>
      </c>
      <c r="CU37" s="327">
        <f t="shared" si="8"/>
        <v>0</v>
      </c>
      <c r="CV37" s="327">
        <f t="shared" si="9"/>
        <v>0</v>
      </c>
      <c r="CW37" s="327">
        <f t="shared" si="10"/>
        <v>0</v>
      </c>
      <c r="CX37" s="327">
        <f t="shared" si="11"/>
        <v>0</v>
      </c>
      <c r="CY37" s="327">
        <f t="shared" si="12"/>
        <v>0</v>
      </c>
      <c r="CZ37" s="328">
        <f t="shared" si="13"/>
        <v>545192.3077</v>
      </c>
      <c r="DA37" s="328">
        <f t="shared" si="20"/>
        <v>-7.6922588050365448E-6</v>
      </c>
      <c r="DB37" s="201"/>
      <c r="DC37" s="327">
        <f>K37/M37*IFERROR(VLOOKUP($D37,Shift!$B:$AZ,45,0),0)-AT37</f>
        <v>0</v>
      </c>
      <c r="DD37" s="327">
        <f>K37/M37*IFERROR(VLOOKUP($D37,Shift!$B:$AV,47,0),0)*10*50%-ROUND(K37/M37*IFERROR(VLOOKUP($D37,Shift!$B:$AV,47,0),0)*8*30%,0)-AU37</f>
        <v>0.46153846150264144</v>
      </c>
      <c r="DE37" s="329">
        <f>VLOOKUP($D37,'Off day working'!A:AM,38,0)-Z37</f>
        <v>0</v>
      </c>
      <c r="DF37" s="328"/>
      <c r="DG37" s="328"/>
      <c r="DH37" s="330">
        <f>K37/208*8*30%*VLOOKUP($D37,Shift!$B:$AZ,47,0)-AL37</f>
        <v>3.8461585063487291E-5</v>
      </c>
      <c r="DJ37" s="390"/>
      <c r="DK37" s="332">
        <f>VLOOKUP($D37,Meal!$A:$AK,35,0)-BG37</f>
        <v>0</v>
      </c>
      <c r="DL37" s="332">
        <f>VLOOKUP($D37,Meal!$A:$AK,36,0)-BH37</f>
        <v>0</v>
      </c>
      <c r="DM37" s="333">
        <f>VLOOKUP($D37,Shift!B:AW,39,0)-AV37</f>
        <v>0</v>
      </c>
      <c r="DN37" s="334">
        <f>K37/208*VLOOKUP(D37,Shift!$B:$AO,39,0)*8*10%-AW37</f>
        <v>0</v>
      </c>
      <c r="DO37" s="333">
        <f>VLOOKUP($D37,Shift!$B:$AO,40,0)-AX37</f>
        <v>0</v>
      </c>
      <c r="DP37" s="334">
        <f>K37/208*VLOOKUP(D37,Shift!$B:$AO,40,0)*8*50%-AY37</f>
        <v>2.3076951038092375E-5</v>
      </c>
      <c r="DQ37" s="335">
        <f>VLOOKUP($D37,Shift!$B:$AZ,41,0)-AZ37</f>
        <v>0</v>
      </c>
      <c r="DR37" s="336">
        <f>K37/208*VLOOKUP($D37,Shift!$B:$AQ,41,0)*8*50%-BA37</f>
        <v>0</v>
      </c>
      <c r="DS37" s="337">
        <f>VLOOKUP($D37,Att!B:CU,98,0)-O37</f>
        <v>0</v>
      </c>
      <c r="DT37" s="338">
        <f>IFERROR(VLOOKUP($D37,OT!$A:$BR,OT!BC$1,0),0)-P37</f>
        <v>0</v>
      </c>
      <c r="DU37" s="338">
        <f>IFERROR(VLOOKUP($D37,OT!$A:$BR,OT!BD$1,0),0)-Q37</f>
        <v>0</v>
      </c>
      <c r="DV37" s="338">
        <f>IFERROR(VLOOKUP($D37,OT!$A:$BR,OT!BE$1,0),0)-R37</f>
        <v>0</v>
      </c>
      <c r="DW37" s="338">
        <f>IFERROR(VLOOKUP($D37,OT!$A:$BR,OT!BF$1,0),0)-S37</f>
        <v>0</v>
      </c>
      <c r="DX37" s="338">
        <f>IFERROR(VLOOKUP($D37,OT!$A:$BR,OT!BG$1,0),0)-T37</f>
        <v>0</v>
      </c>
      <c r="DY37" s="338">
        <f>IFERROR(VLOOKUP($D37,OT!$A:$BR,OT!BH$1,0),0)-U37</f>
        <v>0</v>
      </c>
      <c r="DZ37" s="338">
        <f>IFERROR(VLOOKUP($D37,OT!$A:$BR,OT!BI$1,0),0)-V37</f>
        <v>0</v>
      </c>
      <c r="EA37" s="338">
        <f>IFERROR(VLOOKUP($D37,OT!$A:$BR,OT!BJ$1,0),0)-W37</f>
        <v>0</v>
      </c>
      <c r="EB37" s="338">
        <f>IFERROR(VLOOKUP($D37,OT!$A:$BR,OT!BK$1,0),0)-X37</f>
        <v>0</v>
      </c>
      <c r="EC37" s="339">
        <f>VLOOKUP(D37,'Off day working'!A:AL,38,0)*30000-BD37</f>
        <v>0</v>
      </c>
      <c r="ED37" s="340"/>
      <c r="EE37" s="340"/>
      <c r="EF37" s="338">
        <f t="shared" si="14"/>
        <v>7.6923076921957545E-2</v>
      </c>
      <c r="EG37" s="350">
        <f>4960000*1.07/208*VLOOKUP(D37,Att!B:BZ,77,0)-BJ37</f>
        <v>0</v>
      </c>
      <c r="EI37" s="345">
        <f>IF(AND(CH37="X",EJ37&gt;=0.5),150000/VLOOKUP(D37,Att!B:AT,45,0)*VLOOKUP(D37,Att!B:AP,41,0),IF(AND(CH37="X",EJ37&lt;0.5),0,150000))-AN37</f>
        <v>0</v>
      </c>
      <c r="EJ37" s="346">
        <f>VLOOKUP(D37,Att!B:AP,41,0)/VLOOKUP(D37,Att!B:AT,45,0)</f>
        <v>1.1559611817226023</v>
      </c>
    </row>
    <row r="38" spans="1:140" s="331" customFormat="1" ht="14.5" hidden="1" customHeight="1" x14ac:dyDescent="0.35">
      <c r="A38" s="300" t="s">
        <v>325</v>
      </c>
      <c r="B38" s="300">
        <f t="shared" si="15"/>
        <v>31</v>
      </c>
      <c r="C38" s="320" t="s">
        <v>56</v>
      </c>
      <c r="D38" s="320" t="s">
        <v>683</v>
      </c>
      <c r="E38" s="320" t="s">
        <v>685</v>
      </c>
      <c r="F38" s="367" t="s">
        <v>684</v>
      </c>
      <c r="G38" s="320" t="s">
        <v>360</v>
      </c>
      <c r="H38" s="320" t="s">
        <v>1039</v>
      </c>
      <c r="I38" s="320" t="s">
        <v>59</v>
      </c>
      <c r="J38" s="320" t="s">
        <v>58</v>
      </c>
      <c r="K38" s="321">
        <v>5900000</v>
      </c>
      <c r="L38" s="321"/>
      <c r="M38" s="321">
        <v>208</v>
      </c>
      <c r="N38" s="321"/>
      <c r="O38" s="321">
        <v>208</v>
      </c>
      <c r="P38" s="321">
        <v>38</v>
      </c>
      <c r="Q38" s="321">
        <v>0</v>
      </c>
      <c r="R38" s="321">
        <v>0</v>
      </c>
      <c r="S38" s="321">
        <v>0</v>
      </c>
      <c r="T38" s="321">
        <v>0</v>
      </c>
      <c r="U38" s="321">
        <v>0</v>
      </c>
      <c r="V38" s="321">
        <v>0</v>
      </c>
      <c r="W38" s="321">
        <v>0</v>
      </c>
      <c r="X38" s="321">
        <v>0</v>
      </c>
      <c r="Y38" s="321">
        <v>7</v>
      </c>
      <c r="Z38" s="321"/>
      <c r="AA38" s="321"/>
      <c r="AB38" s="321">
        <v>5899999.8865</v>
      </c>
      <c r="AC38" s="321">
        <v>1616826.9231</v>
      </c>
      <c r="AD38" s="321">
        <v>0</v>
      </c>
      <c r="AE38" s="321">
        <v>0</v>
      </c>
      <c r="AF38" s="321">
        <v>0</v>
      </c>
      <c r="AG38" s="321">
        <v>0</v>
      </c>
      <c r="AH38" s="321">
        <v>0</v>
      </c>
      <c r="AI38" s="321">
        <v>0</v>
      </c>
      <c r="AJ38" s="321">
        <v>0</v>
      </c>
      <c r="AK38" s="321">
        <v>0</v>
      </c>
      <c r="AL38" s="321">
        <v>408461.53850000002</v>
      </c>
      <c r="AM38" s="321">
        <v>300000</v>
      </c>
      <c r="AN38" s="321">
        <v>150000</v>
      </c>
      <c r="AO38" s="321">
        <v>520000</v>
      </c>
      <c r="AP38" s="321">
        <v>0</v>
      </c>
      <c r="AQ38" s="321">
        <v>1021153.8462</v>
      </c>
      <c r="AR38" s="321">
        <v>500000</v>
      </c>
      <c r="AS38" s="321"/>
      <c r="AT38" s="321">
        <v>0</v>
      </c>
      <c r="AU38" s="321">
        <v>442500</v>
      </c>
      <c r="AV38" s="321">
        <v>0</v>
      </c>
      <c r="AW38" s="321">
        <v>0</v>
      </c>
      <c r="AX38" s="321">
        <v>1</v>
      </c>
      <c r="AY38" s="321">
        <v>113461.5385</v>
      </c>
      <c r="AZ38" s="321"/>
      <c r="BA38" s="321"/>
      <c r="BB38" s="321">
        <v>19</v>
      </c>
      <c r="BC38" s="321">
        <v>538942.31000000006</v>
      </c>
      <c r="BD38" s="321">
        <v>0</v>
      </c>
      <c r="BE38" s="321">
        <v>42548</v>
      </c>
      <c r="BF38" s="321">
        <v>100000</v>
      </c>
      <c r="BG38" s="321">
        <v>146000</v>
      </c>
      <c r="BH38" s="321">
        <v>428000</v>
      </c>
      <c r="BI38" s="321"/>
      <c r="BJ38" s="321"/>
      <c r="BK38" s="321"/>
      <c r="BL38" s="321">
        <v>0</v>
      </c>
      <c r="BM38" s="321"/>
      <c r="BN38" s="321">
        <v>0</v>
      </c>
      <c r="BO38" s="321">
        <v>0</v>
      </c>
      <c r="BP38" s="321">
        <v>420000</v>
      </c>
      <c r="BQ38" s="321">
        <v>76730.769199999995</v>
      </c>
      <c r="BR38" s="321"/>
      <c r="BS38" s="321">
        <v>0</v>
      </c>
      <c r="BT38" s="321">
        <v>1268500</v>
      </c>
      <c r="BU38" s="321">
        <v>619500</v>
      </c>
      <c r="BV38" s="321"/>
      <c r="BW38" s="321">
        <v>0</v>
      </c>
      <c r="BX38" s="321"/>
      <c r="BY38" s="321">
        <v>0</v>
      </c>
      <c r="BZ38" s="321"/>
      <c r="CA38" s="321"/>
      <c r="CB38" s="321">
        <v>13993145</v>
      </c>
      <c r="CC38" s="322">
        <v>11608414</v>
      </c>
      <c r="CD38" s="320"/>
      <c r="CE38" s="320" t="s">
        <v>1067</v>
      </c>
      <c r="CF38" s="323">
        <v>45787</v>
      </c>
      <c r="CG38" s="323"/>
      <c r="CH38" s="320" t="s">
        <v>415</v>
      </c>
      <c r="CI38" s="322">
        <v>0</v>
      </c>
      <c r="CJ38" s="322">
        <v>0</v>
      </c>
      <c r="CK38" s="321"/>
      <c r="CL38" s="324">
        <f t="shared" si="16"/>
        <v>496730.76919999998</v>
      </c>
      <c r="CM38" s="325">
        <f t="shared" si="17"/>
        <v>-20.187999999150634</v>
      </c>
      <c r="CN38" s="325">
        <f t="shared" si="18"/>
        <v>-19.957200000062585</v>
      </c>
      <c r="CO38" s="325">
        <f t="shared" si="19"/>
        <v>0.11349999997764826</v>
      </c>
      <c r="CP38" s="318"/>
      <c r="CQ38" s="326">
        <f t="shared" si="4"/>
        <v>-2.3076776415109634E-5</v>
      </c>
      <c r="CR38" s="326">
        <f t="shared" si="5"/>
        <v>0</v>
      </c>
      <c r="CS38" s="327">
        <f t="shared" si="6"/>
        <v>0</v>
      </c>
      <c r="CT38" s="327">
        <f t="shared" si="7"/>
        <v>0</v>
      </c>
      <c r="CU38" s="327">
        <f t="shared" si="8"/>
        <v>0</v>
      </c>
      <c r="CV38" s="327">
        <f t="shared" si="9"/>
        <v>0</v>
      </c>
      <c r="CW38" s="327">
        <f t="shared" si="10"/>
        <v>0</v>
      </c>
      <c r="CX38" s="327">
        <f t="shared" si="11"/>
        <v>0</v>
      </c>
      <c r="CY38" s="327">
        <f t="shared" si="12"/>
        <v>0</v>
      </c>
      <c r="CZ38" s="328">
        <f t="shared" si="13"/>
        <v>496730.76919999998</v>
      </c>
      <c r="DA38" s="328">
        <f t="shared" si="20"/>
        <v>3.0769268050789833E-5</v>
      </c>
      <c r="DB38" s="201"/>
      <c r="DC38" s="327">
        <f>K38/M38*IFERROR(VLOOKUP($D38,Shift!$B:$AZ,45,0),0)-AT38</f>
        <v>0</v>
      </c>
      <c r="DD38" s="327">
        <f>K38/M38*IFERROR(VLOOKUP($D38,Shift!$B:$AV,47,0),0)*10*50%-ROUND(K38/M38*IFERROR(VLOOKUP($D38,Shift!$B:$AV,47,0),0)*8*30%,0)-AU38</f>
        <v>-0.46153846150264144</v>
      </c>
      <c r="DE38" s="329">
        <f>VLOOKUP($D38,'Off day working'!A:AM,38,0)-Z38</f>
        <v>0</v>
      </c>
      <c r="DF38" s="328"/>
      <c r="DG38" s="328"/>
      <c r="DH38" s="330">
        <f>K38/208*8*30%*VLOOKUP($D38,Shift!$B:$AZ,47,0)-AL38</f>
        <v>-3.8461526855826378E-5</v>
      </c>
      <c r="DJ38" s="390"/>
      <c r="DK38" s="332">
        <f>VLOOKUP($D38,Meal!$A:$AK,35,0)-BG38</f>
        <v>0</v>
      </c>
      <c r="DL38" s="332">
        <f>VLOOKUP($D38,Meal!$A:$AK,36,0)-BH38</f>
        <v>0</v>
      </c>
      <c r="DM38" s="333">
        <f>VLOOKUP($D38,Shift!B:AW,39,0)-AV38</f>
        <v>0</v>
      </c>
      <c r="DN38" s="334">
        <f>K38/208*VLOOKUP(D38,Shift!$B:$AO,39,0)*8*10%-AW38</f>
        <v>0</v>
      </c>
      <c r="DO38" s="333">
        <f>VLOOKUP($D38,Shift!$B:$AO,40,0)-AX38</f>
        <v>0</v>
      </c>
      <c r="DP38" s="334">
        <f>K38/208*VLOOKUP(D38,Shift!$B:$AO,40,0)*8*50%-AY38</f>
        <v>-3.8461526855826378E-5</v>
      </c>
      <c r="DQ38" s="335">
        <f>VLOOKUP($D38,Shift!$B:$AZ,41,0)-AZ38</f>
        <v>0</v>
      </c>
      <c r="DR38" s="336">
        <f>K38/208*VLOOKUP($D38,Shift!$B:$AQ,41,0)*8*50%-BA38</f>
        <v>0</v>
      </c>
      <c r="DS38" s="337">
        <f>VLOOKUP($D38,Att!B:CU,98,0)-O38</f>
        <v>0</v>
      </c>
      <c r="DT38" s="338">
        <f>IFERROR(VLOOKUP($D38,OT!$A:$BR,OT!BC$1,0),0)-P38</f>
        <v>0</v>
      </c>
      <c r="DU38" s="338">
        <f>IFERROR(VLOOKUP($D38,OT!$A:$BR,OT!BD$1,0),0)-Q38</f>
        <v>0</v>
      </c>
      <c r="DV38" s="338">
        <f>IFERROR(VLOOKUP($D38,OT!$A:$BR,OT!BE$1,0),0)-R38</f>
        <v>0</v>
      </c>
      <c r="DW38" s="338">
        <f>IFERROR(VLOOKUP($D38,OT!$A:$BR,OT!BF$1,0),0)-S38</f>
        <v>0</v>
      </c>
      <c r="DX38" s="338">
        <f>IFERROR(VLOOKUP($D38,OT!$A:$BR,OT!BG$1,0),0)-T38</f>
        <v>0</v>
      </c>
      <c r="DY38" s="338">
        <f>IFERROR(VLOOKUP($D38,OT!$A:$BR,OT!BH$1,0),0)-U38</f>
        <v>0</v>
      </c>
      <c r="DZ38" s="338">
        <f>IFERROR(VLOOKUP($D38,OT!$A:$BR,OT!BI$1,0),0)-V38</f>
        <v>0</v>
      </c>
      <c r="EA38" s="338">
        <f>IFERROR(VLOOKUP($D38,OT!$A:$BR,OT!BJ$1,0),0)-W38</f>
        <v>0</v>
      </c>
      <c r="EB38" s="338">
        <f>IFERROR(VLOOKUP($D38,OT!$A:$BR,OT!BK$1,0),0)-X38</f>
        <v>0</v>
      </c>
      <c r="EC38" s="339">
        <f>VLOOKUP(D38,'Off day working'!A:AL,38,0)*30000-BD38</f>
        <v>0</v>
      </c>
      <c r="ED38" s="340"/>
      <c r="EE38" s="340"/>
      <c r="EF38" s="338">
        <f t="shared" si="14"/>
        <v>7.6923076921957545E-2</v>
      </c>
      <c r="EG38" s="350">
        <f>4960000*1.07/208*VLOOKUP(D38,Att!B:BZ,77,0)-BJ38</f>
        <v>0</v>
      </c>
      <c r="EI38" s="345">
        <f>IF(AND(CH38="X",EJ38&gt;=0.5),150000/VLOOKUP(D38,Att!B:AT,45,0)*VLOOKUP(D38,Att!B:AP,41,0),IF(AND(CH38="X",EJ38&lt;0.5),0,150000))-AN38</f>
        <v>0</v>
      </c>
      <c r="EJ38" s="346">
        <f>VLOOKUP(D38,Att!B:AP,41,0)/VLOOKUP(D38,Att!B:AT,45,0)</f>
        <v>1.1578947368421053</v>
      </c>
    </row>
    <row r="39" spans="1:140" s="331" customFormat="1" ht="14.5" hidden="1" customHeight="1" x14ac:dyDescent="0.35">
      <c r="A39" s="300" t="s">
        <v>325</v>
      </c>
      <c r="B39" s="300">
        <f t="shared" si="15"/>
        <v>32</v>
      </c>
      <c r="C39" s="320" t="s">
        <v>56</v>
      </c>
      <c r="D39" s="320" t="s">
        <v>686</v>
      </c>
      <c r="E39" s="320" t="s">
        <v>687</v>
      </c>
      <c r="F39" s="367" t="s">
        <v>70</v>
      </c>
      <c r="G39" s="320" t="s">
        <v>348</v>
      </c>
      <c r="H39" s="320" t="s">
        <v>1039</v>
      </c>
      <c r="I39" s="320" t="s">
        <v>59</v>
      </c>
      <c r="J39" s="320" t="s">
        <v>58</v>
      </c>
      <c r="K39" s="321">
        <v>5900000</v>
      </c>
      <c r="L39" s="321"/>
      <c r="M39" s="321">
        <v>208</v>
      </c>
      <c r="N39" s="321"/>
      <c r="O39" s="321">
        <v>208</v>
      </c>
      <c r="P39" s="321">
        <v>28</v>
      </c>
      <c r="Q39" s="321">
        <v>0</v>
      </c>
      <c r="R39" s="321">
        <v>12</v>
      </c>
      <c r="S39" s="321">
        <v>0</v>
      </c>
      <c r="T39" s="321">
        <v>0</v>
      </c>
      <c r="U39" s="321">
        <v>0</v>
      </c>
      <c r="V39" s="321">
        <v>0</v>
      </c>
      <c r="W39" s="321">
        <v>0</v>
      </c>
      <c r="X39" s="321">
        <v>0</v>
      </c>
      <c r="Y39" s="321">
        <v>10</v>
      </c>
      <c r="Z39" s="321">
        <v>1</v>
      </c>
      <c r="AA39" s="321"/>
      <c r="AB39" s="321">
        <v>5899999.8865</v>
      </c>
      <c r="AC39" s="321">
        <v>1191346.1538</v>
      </c>
      <c r="AD39" s="321">
        <v>0</v>
      </c>
      <c r="AE39" s="321">
        <v>680769.23080000002</v>
      </c>
      <c r="AF39" s="321">
        <v>0</v>
      </c>
      <c r="AG39" s="321">
        <v>0</v>
      </c>
      <c r="AH39" s="321">
        <v>0</v>
      </c>
      <c r="AI39" s="321">
        <v>0</v>
      </c>
      <c r="AJ39" s="321">
        <v>0</v>
      </c>
      <c r="AK39" s="321">
        <v>0</v>
      </c>
      <c r="AL39" s="321">
        <v>544615.38459999999</v>
      </c>
      <c r="AM39" s="321">
        <v>300000</v>
      </c>
      <c r="AN39" s="321">
        <v>150000</v>
      </c>
      <c r="AO39" s="321">
        <v>657500</v>
      </c>
      <c r="AP39" s="321">
        <v>0</v>
      </c>
      <c r="AQ39" s="321">
        <v>1021153.8462</v>
      </c>
      <c r="AR39" s="321">
        <v>500000</v>
      </c>
      <c r="AS39" s="321"/>
      <c r="AT39" s="321">
        <v>0</v>
      </c>
      <c r="AU39" s="321">
        <v>590000</v>
      </c>
      <c r="AV39" s="321">
        <v>0</v>
      </c>
      <c r="AW39" s="321">
        <v>0</v>
      </c>
      <c r="AX39" s="321">
        <v>2</v>
      </c>
      <c r="AY39" s="321">
        <v>226923.07689999999</v>
      </c>
      <c r="AZ39" s="321"/>
      <c r="BA39" s="321"/>
      <c r="BB39" s="321">
        <v>14</v>
      </c>
      <c r="BC39" s="321">
        <v>397115.38</v>
      </c>
      <c r="BD39" s="321">
        <v>30000</v>
      </c>
      <c r="BE39" s="321"/>
      <c r="BF39" s="321">
        <v>100000</v>
      </c>
      <c r="BG39" s="321">
        <v>255000</v>
      </c>
      <c r="BH39" s="321">
        <v>390000</v>
      </c>
      <c r="BI39" s="321"/>
      <c r="BJ39" s="321"/>
      <c r="BK39" s="321"/>
      <c r="BL39" s="321">
        <v>0</v>
      </c>
      <c r="BM39" s="321"/>
      <c r="BN39" s="321">
        <v>0</v>
      </c>
      <c r="BO39" s="321">
        <v>0</v>
      </c>
      <c r="BP39" s="321">
        <v>420000</v>
      </c>
      <c r="BQ39" s="321">
        <v>80769.230800000005</v>
      </c>
      <c r="BR39" s="321"/>
      <c r="BS39" s="321">
        <v>0</v>
      </c>
      <c r="BT39" s="321">
        <v>1268500</v>
      </c>
      <c r="BU39" s="321">
        <v>619500</v>
      </c>
      <c r="BV39" s="321"/>
      <c r="BW39" s="321">
        <v>0</v>
      </c>
      <c r="BX39" s="321"/>
      <c r="BY39" s="321">
        <v>0</v>
      </c>
      <c r="BZ39" s="321"/>
      <c r="CA39" s="321"/>
      <c r="CB39" s="321">
        <v>14703708</v>
      </c>
      <c r="CC39" s="322">
        <v>12314939</v>
      </c>
      <c r="CD39" s="320"/>
      <c r="CE39" s="320" t="s">
        <v>1067</v>
      </c>
      <c r="CF39" s="323">
        <v>45787</v>
      </c>
      <c r="CG39" s="323"/>
      <c r="CH39" s="320" t="s">
        <v>415</v>
      </c>
      <c r="CI39" s="322">
        <v>0</v>
      </c>
      <c r="CJ39" s="322">
        <v>0</v>
      </c>
      <c r="CK39" s="321"/>
      <c r="CL39" s="324">
        <f t="shared" si="16"/>
        <v>500769.23080000002</v>
      </c>
      <c r="CM39" s="325">
        <f t="shared" si="17"/>
        <v>-15.810399999842048</v>
      </c>
      <c r="CN39" s="325">
        <f t="shared" si="18"/>
        <v>-16.041199998930097</v>
      </c>
      <c r="CO39" s="325">
        <f t="shared" si="19"/>
        <v>0.11349999997764826</v>
      </c>
      <c r="CP39" s="318"/>
      <c r="CQ39" s="326">
        <f t="shared" si="4"/>
        <v>4.6154018491506577E-5</v>
      </c>
      <c r="CR39" s="326">
        <f t="shared" si="5"/>
        <v>0</v>
      </c>
      <c r="CS39" s="327">
        <f t="shared" si="6"/>
        <v>-3.0769268050789833E-5</v>
      </c>
      <c r="CT39" s="327">
        <f t="shared" si="7"/>
        <v>0</v>
      </c>
      <c r="CU39" s="327">
        <f t="shared" si="8"/>
        <v>0</v>
      </c>
      <c r="CV39" s="327">
        <f t="shared" si="9"/>
        <v>0</v>
      </c>
      <c r="CW39" s="327">
        <f t="shared" si="10"/>
        <v>0</v>
      </c>
      <c r="CX39" s="327">
        <f t="shared" si="11"/>
        <v>0</v>
      </c>
      <c r="CY39" s="327">
        <f t="shared" si="12"/>
        <v>0</v>
      </c>
      <c r="CZ39" s="328">
        <f t="shared" si="13"/>
        <v>500769.23080000002</v>
      </c>
      <c r="DA39" s="328">
        <f t="shared" si="20"/>
        <v>-3.076920984312892E-5</v>
      </c>
      <c r="DB39" s="201"/>
      <c r="DC39" s="327">
        <f>K39/M39*IFERROR(VLOOKUP($D39,Shift!$B:$AZ,45,0),0)-AT39</f>
        <v>0</v>
      </c>
      <c r="DD39" s="327">
        <f>K39/M39*IFERROR(VLOOKUP($D39,Shift!$B:$AV,47,0),0)*10*50%-ROUND(K39/M39*IFERROR(VLOOKUP($D39,Shift!$B:$AV,47,0),0)*8*30%,0)-AU39</f>
        <v>0.38461538474075496</v>
      </c>
      <c r="DE39" s="329">
        <f>VLOOKUP($D39,'Off day working'!A:AM,38,0)-Z39</f>
        <v>0</v>
      </c>
      <c r="DF39" s="328"/>
      <c r="DG39" s="328"/>
      <c r="DH39" s="330">
        <f>K39/208*8*30%*VLOOKUP($D39,Shift!$B:$AZ,47,0)-AL39</f>
        <v>1.5384634025394917E-5</v>
      </c>
      <c r="DJ39" s="390"/>
      <c r="DK39" s="332">
        <f>VLOOKUP($D39,Meal!$A:$AK,35,0)-BG39</f>
        <v>0</v>
      </c>
      <c r="DL39" s="332">
        <f>VLOOKUP($D39,Meal!$A:$AK,36,0)-BH39</f>
        <v>0</v>
      </c>
      <c r="DM39" s="333">
        <f>VLOOKUP($D39,Shift!B:AW,39,0)-AV39</f>
        <v>0</v>
      </c>
      <c r="DN39" s="334">
        <f>K39/208*VLOOKUP(D39,Shift!$B:$AO,39,0)*8*10%-AW39</f>
        <v>0</v>
      </c>
      <c r="DO39" s="333">
        <f>VLOOKUP($D39,Shift!$B:$AO,40,0)-AX39</f>
        <v>0</v>
      </c>
      <c r="DP39" s="334">
        <f>K39/208*VLOOKUP(D39,Shift!$B:$AO,40,0)*8*50%-AY39</f>
        <v>2.3076951038092375E-5</v>
      </c>
      <c r="DQ39" s="335">
        <f>VLOOKUP($D39,Shift!$B:$AZ,41,0)-AZ39</f>
        <v>0</v>
      </c>
      <c r="DR39" s="336">
        <f>K39/208*VLOOKUP($D39,Shift!$B:$AQ,41,0)*8*50%-BA39</f>
        <v>0</v>
      </c>
      <c r="DS39" s="337">
        <f>VLOOKUP($D39,Att!B:CU,98,0)-O39</f>
        <v>0</v>
      </c>
      <c r="DT39" s="338">
        <f>IFERROR(VLOOKUP($D39,OT!$A:$BR,OT!BC$1,0),0)-P39</f>
        <v>0</v>
      </c>
      <c r="DU39" s="338">
        <f>IFERROR(VLOOKUP($D39,OT!$A:$BR,OT!BD$1,0),0)-Q39</f>
        <v>0</v>
      </c>
      <c r="DV39" s="338">
        <f>IFERROR(VLOOKUP($D39,OT!$A:$BR,OT!BE$1,0),0)-R39</f>
        <v>0</v>
      </c>
      <c r="DW39" s="338">
        <f>IFERROR(VLOOKUP($D39,OT!$A:$BR,OT!BF$1,0),0)-S39</f>
        <v>0</v>
      </c>
      <c r="DX39" s="338">
        <f>IFERROR(VLOOKUP($D39,OT!$A:$BR,OT!BG$1,0),0)-T39</f>
        <v>0</v>
      </c>
      <c r="DY39" s="338">
        <f>IFERROR(VLOOKUP($D39,OT!$A:$BR,OT!BH$1,0),0)-U39</f>
        <v>0</v>
      </c>
      <c r="DZ39" s="338">
        <f>IFERROR(VLOOKUP($D39,OT!$A:$BR,OT!BI$1,0),0)-V39</f>
        <v>0</v>
      </c>
      <c r="EA39" s="338">
        <f>IFERROR(VLOOKUP($D39,OT!$A:$BR,OT!BJ$1,0),0)-W39</f>
        <v>0</v>
      </c>
      <c r="EB39" s="338">
        <f>IFERROR(VLOOKUP($D39,OT!$A:$BR,OT!BK$1,0),0)-X39</f>
        <v>0</v>
      </c>
      <c r="EC39" s="339">
        <f>VLOOKUP(D39,'Off day working'!A:AL,38,0)*30000-BD39</f>
        <v>0</v>
      </c>
      <c r="ED39" s="340"/>
      <c r="EE39" s="340"/>
      <c r="EF39" s="338">
        <f t="shared" si="14"/>
        <v>0</v>
      </c>
      <c r="EG39" s="350">
        <f>4960000*1.07/208*VLOOKUP(D39,Att!B:BZ,77,0)-BJ39</f>
        <v>0</v>
      </c>
      <c r="EI39" s="345">
        <f>IF(AND(CH39="X",EJ39&gt;=0.5),150000/VLOOKUP(D39,Att!B:AT,45,0)*VLOOKUP(D39,Att!B:AP,41,0),IF(AND(CH39="X",EJ39&lt;0.5),0,150000))-AN39</f>
        <v>0</v>
      </c>
      <c r="EJ39" s="346">
        <f>VLOOKUP(D39,Att!B:AP,41,0)/VLOOKUP(D39,Att!B:AT,45,0)</f>
        <v>1.1578947368421053</v>
      </c>
    </row>
    <row r="40" spans="1:140" s="331" customFormat="1" ht="14.5" hidden="1" customHeight="1" x14ac:dyDescent="0.35">
      <c r="A40" s="300" t="s">
        <v>325</v>
      </c>
      <c r="B40" s="300">
        <f t="shared" si="15"/>
        <v>33</v>
      </c>
      <c r="C40" s="320" t="s">
        <v>61</v>
      </c>
      <c r="D40" s="320" t="s">
        <v>688</v>
      </c>
      <c r="E40" s="320" t="s">
        <v>690</v>
      </c>
      <c r="F40" s="367" t="s">
        <v>689</v>
      </c>
      <c r="G40" s="320" t="s">
        <v>348</v>
      </c>
      <c r="H40" s="320" t="s">
        <v>1039</v>
      </c>
      <c r="I40" s="320" t="s">
        <v>62</v>
      </c>
      <c r="J40" s="320" t="s">
        <v>58</v>
      </c>
      <c r="K40" s="321">
        <v>5900000</v>
      </c>
      <c r="L40" s="321"/>
      <c r="M40" s="321">
        <v>208</v>
      </c>
      <c r="N40" s="321"/>
      <c r="O40" s="321">
        <v>208</v>
      </c>
      <c r="P40" s="321">
        <v>12.5</v>
      </c>
      <c r="Q40" s="321">
        <v>0</v>
      </c>
      <c r="R40" s="321">
        <v>7</v>
      </c>
      <c r="S40" s="321">
        <v>0</v>
      </c>
      <c r="T40" s="321">
        <v>0</v>
      </c>
      <c r="U40" s="321">
        <v>0</v>
      </c>
      <c r="V40" s="321">
        <v>0</v>
      </c>
      <c r="W40" s="321">
        <v>0</v>
      </c>
      <c r="X40" s="321">
        <v>0</v>
      </c>
      <c r="Y40" s="321">
        <v>6</v>
      </c>
      <c r="Z40" s="321">
        <v>1</v>
      </c>
      <c r="AA40" s="321"/>
      <c r="AB40" s="321">
        <v>5899999.8865</v>
      </c>
      <c r="AC40" s="321">
        <v>531850.96149999998</v>
      </c>
      <c r="AD40" s="321">
        <v>0</v>
      </c>
      <c r="AE40" s="321">
        <v>397115.38459999999</v>
      </c>
      <c r="AF40" s="321">
        <v>0</v>
      </c>
      <c r="AG40" s="321">
        <v>0</v>
      </c>
      <c r="AH40" s="321">
        <v>0</v>
      </c>
      <c r="AI40" s="321">
        <v>0</v>
      </c>
      <c r="AJ40" s="321">
        <v>0</v>
      </c>
      <c r="AK40" s="321">
        <v>0</v>
      </c>
      <c r="AL40" s="321">
        <v>340384.61540000001</v>
      </c>
      <c r="AM40" s="321">
        <v>300000</v>
      </c>
      <c r="AN40" s="321">
        <v>150000</v>
      </c>
      <c r="AO40" s="321">
        <v>587500</v>
      </c>
      <c r="AP40" s="321">
        <v>0</v>
      </c>
      <c r="AQ40" s="321">
        <v>1021153.8462</v>
      </c>
      <c r="AR40" s="321">
        <v>500000</v>
      </c>
      <c r="AS40" s="321"/>
      <c r="AT40" s="321">
        <v>0</v>
      </c>
      <c r="AU40" s="321">
        <v>368750</v>
      </c>
      <c r="AV40" s="321">
        <v>0</v>
      </c>
      <c r="AW40" s="321">
        <v>0</v>
      </c>
      <c r="AX40" s="321">
        <v>1</v>
      </c>
      <c r="AY40" s="321">
        <v>113461.5385</v>
      </c>
      <c r="AZ40" s="321"/>
      <c r="BA40" s="321"/>
      <c r="BB40" s="321">
        <v>6.5</v>
      </c>
      <c r="BC40" s="321">
        <v>184375</v>
      </c>
      <c r="BD40" s="321">
        <v>30000</v>
      </c>
      <c r="BE40" s="321"/>
      <c r="BF40" s="321">
        <v>100000</v>
      </c>
      <c r="BG40" s="321">
        <v>336000</v>
      </c>
      <c r="BH40" s="321">
        <v>166000</v>
      </c>
      <c r="BI40" s="321"/>
      <c r="BJ40" s="321"/>
      <c r="BK40" s="321"/>
      <c r="BL40" s="321">
        <v>0</v>
      </c>
      <c r="BM40" s="321"/>
      <c r="BN40" s="321">
        <v>0</v>
      </c>
      <c r="BO40" s="321">
        <v>0</v>
      </c>
      <c r="BP40" s="321">
        <v>420000</v>
      </c>
      <c r="BQ40" s="321">
        <v>39375</v>
      </c>
      <c r="BR40" s="321"/>
      <c r="BS40" s="321">
        <v>0</v>
      </c>
      <c r="BT40" s="321">
        <v>1268500</v>
      </c>
      <c r="BU40" s="321">
        <v>619500</v>
      </c>
      <c r="BV40" s="321"/>
      <c r="BW40" s="321">
        <v>0</v>
      </c>
      <c r="BX40" s="321">
        <v>3.5</v>
      </c>
      <c r="BY40" s="321">
        <v>99278.8462</v>
      </c>
      <c r="BZ40" s="321"/>
      <c r="CA40" s="321"/>
      <c r="CB40" s="321">
        <v>12872474</v>
      </c>
      <c r="CC40" s="322">
        <v>10407099</v>
      </c>
      <c r="CD40" s="320"/>
      <c r="CE40" s="320" t="s">
        <v>319</v>
      </c>
      <c r="CF40" s="323">
        <v>45787</v>
      </c>
      <c r="CG40" s="323"/>
      <c r="CH40" s="320" t="s">
        <v>415</v>
      </c>
      <c r="CI40" s="322">
        <v>118000</v>
      </c>
      <c r="CJ40" s="322">
        <v>0</v>
      </c>
      <c r="CK40" s="321"/>
      <c r="CL40" s="324">
        <f t="shared" si="16"/>
        <v>459375</v>
      </c>
      <c r="CM40" s="325">
        <f t="shared" si="17"/>
        <v>-7.7673000004142523</v>
      </c>
      <c r="CN40" s="325">
        <f t="shared" si="18"/>
        <v>-7.7673000004142523</v>
      </c>
      <c r="CO40" s="325">
        <f t="shared" si="19"/>
        <v>0.11349999997764826</v>
      </c>
      <c r="CP40" s="318"/>
      <c r="CQ40" s="326">
        <f t="shared" si="4"/>
        <v>3.8461526855826378E-5</v>
      </c>
      <c r="CR40" s="326">
        <f t="shared" si="5"/>
        <v>0</v>
      </c>
      <c r="CS40" s="327">
        <f t="shared" si="6"/>
        <v>1.5384634025394917E-5</v>
      </c>
      <c r="CT40" s="327">
        <f t="shared" si="7"/>
        <v>0</v>
      </c>
      <c r="CU40" s="327">
        <f t="shared" si="8"/>
        <v>0</v>
      </c>
      <c r="CV40" s="327">
        <f t="shared" si="9"/>
        <v>0</v>
      </c>
      <c r="CW40" s="327">
        <f t="shared" si="10"/>
        <v>0</v>
      </c>
      <c r="CX40" s="327">
        <f t="shared" si="11"/>
        <v>0</v>
      </c>
      <c r="CY40" s="327">
        <f t="shared" si="12"/>
        <v>0</v>
      </c>
      <c r="CZ40" s="328">
        <f t="shared" si="13"/>
        <v>459375</v>
      </c>
      <c r="DA40" s="328">
        <f t="shared" si="20"/>
        <v>0</v>
      </c>
      <c r="DB40" s="201"/>
      <c r="DC40" s="327">
        <f>K40/M40*IFERROR(VLOOKUP($D40,Shift!$B:$AZ,45,0),0)-AT40</f>
        <v>0</v>
      </c>
      <c r="DD40" s="327">
        <f>K40/M40*IFERROR(VLOOKUP($D40,Shift!$B:$AV,47,0),0)*10*50%-ROUND(K40/M40*IFERROR(VLOOKUP($D40,Shift!$B:$AV,47,0),0)*8*30%,0)-AU40</f>
        <v>-0.38461538450792432</v>
      </c>
      <c r="DE40" s="329">
        <f>VLOOKUP($D40,'Off day working'!A:AM,38,0)-Z40</f>
        <v>0</v>
      </c>
      <c r="DF40" s="328"/>
      <c r="DG40" s="328"/>
      <c r="DH40" s="330">
        <f>K40/208*8*30%*VLOOKUP($D40,Shift!$B:$AZ,47,0)-AL40</f>
        <v>-1.5384634025394917E-5</v>
      </c>
      <c r="DJ40" s="390"/>
      <c r="DK40" s="332">
        <f>VLOOKUP($D40,Meal!$A:$AK,35,0)-BG40</f>
        <v>0</v>
      </c>
      <c r="DL40" s="332">
        <f>VLOOKUP($D40,Meal!$A:$AK,36,0)-BH40</f>
        <v>0</v>
      </c>
      <c r="DM40" s="333">
        <f>VLOOKUP($D40,Shift!B:AW,39,0)-AV40</f>
        <v>0</v>
      </c>
      <c r="DN40" s="334">
        <f>K40/208*VLOOKUP(D40,Shift!$B:$AO,39,0)*8*10%-AW40</f>
        <v>0</v>
      </c>
      <c r="DO40" s="333">
        <f>VLOOKUP($D40,Shift!$B:$AO,40,0)-AX40</f>
        <v>0</v>
      </c>
      <c r="DP40" s="334">
        <f>K40/208*VLOOKUP(D40,Shift!$B:$AO,40,0)*8*50%-AY40</f>
        <v>-3.8461526855826378E-5</v>
      </c>
      <c r="DQ40" s="335">
        <f>VLOOKUP($D40,Shift!$B:$AZ,41,0)-AZ40</f>
        <v>0</v>
      </c>
      <c r="DR40" s="336">
        <f>K40/208*VLOOKUP($D40,Shift!$B:$AQ,41,0)*8*50%-BA40</f>
        <v>0</v>
      </c>
      <c r="DS40" s="337">
        <f>VLOOKUP($D40,Att!B:CU,98,0)-O40</f>
        <v>0</v>
      </c>
      <c r="DT40" s="338">
        <f>IFERROR(VLOOKUP($D40,OT!$A:$BR,OT!BC$1,0),0)-P40</f>
        <v>0</v>
      </c>
      <c r="DU40" s="338">
        <f>IFERROR(VLOOKUP($D40,OT!$A:$BR,OT!BD$1,0),0)-Q40</f>
        <v>0</v>
      </c>
      <c r="DV40" s="338">
        <f>IFERROR(VLOOKUP($D40,OT!$A:$BR,OT!BE$1,0),0)-R40</f>
        <v>0</v>
      </c>
      <c r="DW40" s="338">
        <f>IFERROR(VLOOKUP($D40,OT!$A:$BR,OT!BF$1,0),0)-S40</f>
        <v>0</v>
      </c>
      <c r="DX40" s="338">
        <f>IFERROR(VLOOKUP($D40,OT!$A:$BR,OT!BG$1,0),0)-T40</f>
        <v>0</v>
      </c>
      <c r="DY40" s="338">
        <f>IFERROR(VLOOKUP($D40,OT!$A:$BR,OT!BH$1,0),0)-U40</f>
        <v>0</v>
      </c>
      <c r="DZ40" s="338">
        <f>IFERROR(VLOOKUP($D40,OT!$A:$BR,OT!BI$1,0),0)-V40</f>
        <v>0</v>
      </c>
      <c r="EA40" s="338">
        <f>IFERROR(VLOOKUP($D40,OT!$A:$BR,OT!BJ$1,0),0)-W40</f>
        <v>0</v>
      </c>
      <c r="EB40" s="338">
        <f>IFERROR(VLOOKUP($D40,OT!$A:$BR,OT!BK$1,0),0)-X40</f>
        <v>0</v>
      </c>
      <c r="EC40" s="339">
        <f>VLOOKUP(D40,'Off day working'!A:AL,38,0)*30000-BD40</f>
        <v>0</v>
      </c>
      <c r="ED40" s="340"/>
      <c r="EE40" s="340"/>
      <c r="EF40" s="338">
        <f t="shared" si="14"/>
        <v>0</v>
      </c>
      <c r="EG40" s="350">
        <f>4960000*1.07/208*VLOOKUP(D40,Att!B:BZ,77,0)-BJ40</f>
        <v>0</v>
      </c>
      <c r="EI40" s="345">
        <f>IF(AND(CH40="X",EJ40&gt;=0.5),150000/VLOOKUP(D40,Att!B:AT,45,0)*VLOOKUP(D40,Att!B:AP,41,0),IF(AND(CH40="X",EJ40&lt;0.5),0,150000))-AN40</f>
        <v>0</v>
      </c>
      <c r="EJ40" s="346">
        <f>VLOOKUP(D40,Att!B:AP,41,0)/VLOOKUP(D40,Att!B:AT,45,0)</f>
        <v>1.1394736842105262</v>
      </c>
    </row>
    <row r="41" spans="1:140" s="331" customFormat="1" ht="14.5" hidden="1" customHeight="1" x14ac:dyDescent="0.35">
      <c r="A41" s="300" t="s">
        <v>325</v>
      </c>
      <c r="B41" s="300">
        <f t="shared" si="15"/>
        <v>34</v>
      </c>
      <c r="C41" s="320" t="s">
        <v>56</v>
      </c>
      <c r="D41" s="320" t="s">
        <v>695</v>
      </c>
      <c r="E41" s="320" t="s">
        <v>697</v>
      </c>
      <c r="F41" s="367" t="s">
        <v>696</v>
      </c>
      <c r="G41" s="320" t="s">
        <v>360</v>
      </c>
      <c r="H41" s="320" t="s">
        <v>1039</v>
      </c>
      <c r="I41" s="320" t="s">
        <v>57</v>
      </c>
      <c r="J41" s="320" t="s">
        <v>58</v>
      </c>
      <c r="K41" s="321">
        <v>5900000</v>
      </c>
      <c r="L41" s="321"/>
      <c r="M41" s="321">
        <v>208</v>
      </c>
      <c r="N41" s="321"/>
      <c r="O41" s="321">
        <v>200</v>
      </c>
      <c r="P41" s="321">
        <v>36</v>
      </c>
      <c r="Q41" s="321">
        <v>0</v>
      </c>
      <c r="R41" s="321">
        <v>11.75</v>
      </c>
      <c r="S41" s="321">
        <v>0</v>
      </c>
      <c r="T41" s="321">
        <v>0</v>
      </c>
      <c r="U41" s="321">
        <v>0</v>
      </c>
      <c r="V41" s="321">
        <v>0</v>
      </c>
      <c r="W41" s="321">
        <v>0</v>
      </c>
      <c r="X41" s="321">
        <v>0</v>
      </c>
      <c r="Y41" s="321">
        <v>6</v>
      </c>
      <c r="Z41" s="321">
        <v>1</v>
      </c>
      <c r="AA41" s="321"/>
      <c r="AB41" s="321">
        <v>5673076.6962000001</v>
      </c>
      <c r="AC41" s="321">
        <v>1531730.7692</v>
      </c>
      <c r="AD41" s="321">
        <v>0</v>
      </c>
      <c r="AE41" s="321">
        <v>666586.53850000002</v>
      </c>
      <c r="AF41" s="321">
        <v>0</v>
      </c>
      <c r="AG41" s="321">
        <v>0</v>
      </c>
      <c r="AH41" s="321">
        <v>0</v>
      </c>
      <c r="AI41" s="321">
        <v>0</v>
      </c>
      <c r="AJ41" s="321">
        <v>0</v>
      </c>
      <c r="AK41" s="321">
        <v>0</v>
      </c>
      <c r="AL41" s="321">
        <v>340384.61540000001</v>
      </c>
      <c r="AM41" s="321">
        <v>300000</v>
      </c>
      <c r="AN41" s="321">
        <v>150000</v>
      </c>
      <c r="AO41" s="321">
        <v>410000</v>
      </c>
      <c r="AP41" s="321">
        <v>0</v>
      </c>
      <c r="AQ41" s="321">
        <v>765865.38459999999</v>
      </c>
      <c r="AR41" s="321">
        <v>482407</v>
      </c>
      <c r="AS41" s="321"/>
      <c r="AT41" s="321">
        <v>0</v>
      </c>
      <c r="AU41" s="321">
        <v>368750</v>
      </c>
      <c r="AV41" s="321">
        <v>0</v>
      </c>
      <c r="AW41" s="321">
        <v>0</v>
      </c>
      <c r="AX41" s="321">
        <v>1</v>
      </c>
      <c r="AY41" s="321">
        <v>113461.5385</v>
      </c>
      <c r="AZ41" s="321"/>
      <c r="BA41" s="321"/>
      <c r="BB41" s="321">
        <v>18</v>
      </c>
      <c r="BC41" s="321">
        <v>510576.92</v>
      </c>
      <c r="BD41" s="321">
        <v>30000</v>
      </c>
      <c r="BE41" s="321">
        <v>42548</v>
      </c>
      <c r="BF41" s="321">
        <v>100000</v>
      </c>
      <c r="BG41" s="321">
        <v>102000</v>
      </c>
      <c r="BH41" s="321">
        <v>430000</v>
      </c>
      <c r="BI41" s="321"/>
      <c r="BJ41" s="321"/>
      <c r="BK41" s="321"/>
      <c r="BL41" s="321">
        <v>0</v>
      </c>
      <c r="BM41" s="321"/>
      <c r="BN41" s="321">
        <v>0</v>
      </c>
      <c r="BO41" s="321">
        <v>0</v>
      </c>
      <c r="BP41" s="321">
        <v>403846.15379999997</v>
      </c>
      <c r="BQ41" s="321">
        <v>96418.269199999995</v>
      </c>
      <c r="BR41" s="321"/>
      <c r="BS41" s="321">
        <v>0</v>
      </c>
      <c r="BT41" s="321">
        <v>1268500</v>
      </c>
      <c r="BU41" s="321">
        <v>619500</v>
      </c>
      <c r="BV41" s="321"/>
      <c r="BW41" s="321">
        <v>0</v>
      </c>
      <c r="BX41" s="321">
        <v>10</v>
      </c>
      <c r="BY41" s="321">
        <v>283653.84620000003</v>
      </c>
      <c r="BZ41" s="321"/>
      <c r="CA41" s="321"/>
      <c r="CB41" s="321">
        <v>13786171</v>
      </c>
      <c r="CC41" s="322">
        <v>11397906</v>
      </c>
      <c r="CD41" s="320"/>
      <c r="CE41" s="320" t="s">
        <v>1067</v>
      </c>
      <c r="CF41" s="323">
        <v>45814</v>
      </c>
      <c r="CG41" s="323"/>
      <c r="CH41" s="320" t="s">
        <v>415</v>
      </c>
      <c r="CI41" s="322">
        <v>0</v>
      </c>
      <c r="CJ41" s="322">
        <v>0</v>
      </c>
      <c r="CK41" s="321"/>
      <c r="CL41" s="324">
        <f t="shared" si="16"/>
        <v>500264.42299999995</v>
      </c>
      <c r="CM41" s="325">
        <f t="shared" si="17"/>
        <v>-19.114599999040365</v>
      </c>
      <c r="CN41" s="325">
        <f t="shared" si="18"/>
        <v>-18.537599999457598</v>
      </c>
      <c r="CO41" s="325">
        <f t="shared" si="19"/>
        <v>0.22687692288309336</v>
      </c>
      <c r="CP41" s="318"/>
      <c r="CQ41" s="326">
        <f t="shared" si="4"/>
        <v>3.0769500881433487E-5</v>
      </c>
      <c r="CR41" s="326">
        <f t="shared" si="5"/>
        <v>0</v>
      </c>
      <c r="CS41" s="327">
        <f t="shared" si="6"/>
        <v>-3.8461526855826378E-5</v>
      </c>
      <c r="CT41" s="327">
        <f t="shared" si="7"/>
        <v>0</v>
      </c>
      <c r="CU41" s="327">
        <f t="shared" si="8"/>
        <v>0</v>
      </c>
      <c r="CV41" s="327">
        <f t="shared" si="9"/>
        <v>0</v>
      </c>
      <c r="CW41" s="327">
        <f t="shared" si="10"/>
        <v>0</v>
      </c>
      <c r="CX41" s="327">
        <f t="shared" si="11"/>
        <v>0</v>
      </c>
      <c r="CY41" s="327">
        <f t="shared" si="12"/>
        <v>0</v>
      </c>
      <c r="CZ41" s="328">
        <f t="shared" si="13"/>
        <v>500264.42299999995</v>
      </c>
      <c r="DA41" s="328">
        <f t="shared" si="20"/>
        <v>7.6923111919313669E-5</v>
      </c>
      <c r="DB41" s="201"/>
      <c r="DC41" s="327">
        <f>K41/M41*IFERROR(VLOOKUP($D41,Shift!$B:$AZ,45,0),0)-AT41</f>
        <v>0</v>
      </c>
      <c r="DD41" s="327">
        <f>K41/M41*IFERROR(VLOOKUP($D41,Shift!$B:$AV,47,0),0)*10*50%-ROUND(K41/M41*IFERROR(VLOOKUP($D41,Shift!$B:$AV,47,0),0)*8*30%,0)-AU41</f>
        <v>-0.38461538450792432</v>
      </c>
      <c r="DE41" s="329">
        <f>VLOOKUP($D41,'Off day working'!A:AM,38,0)-Z41</f>
        <v>0</v>
      </c>
      <c r="DF41" s="328"/>
      <c r="DG41" s="328"/>
      <c r="DH41" s="330">
        <f>K41/208*8*30%*VLOOKUP($D41,Shift!$B:$AZ,47,0)-AL41</f>
        <v>-1.5384634025394917E-5</v>
      </c>
      <c r="DJ41" s="390"/>
      <c r="DK41" s="332">
        <f>VLOOKUP($D41,Meal!$A:$AK,35,0)-BG41</f>
        <v>0</v>
      </c>
      <c r="DL41" s="332">
        <f>VLOOKUP($D41,Meal!$A:$AK,36,0)-BH41</f>
        <v>0</v>
      </c>
      <c r="DM41" s="333">
        <f>VLOOKUP($D41,Shift!B:AW,39,0)-AV41</f>
        <v>0</v>
      </c>
      <c r="DN41" s="334">
        <f>K41/208*VLOOKUP(D41,Shift!$B:$AO,39,0)*8*10%-AW41</f>
        <v>0</v>
      </c>
      <c r="DO41" s="333">
        <f>VLOOKUP($D41,Shift!$B:$AO,40,0)-AX41</f>
        <v>0</v>
      </c>
      <c r="DP41" s="334">
        <f>K41/208*VLOOKUP(D41,Shift!$B:$AO,40,0)*8*50%-AY41</f>
        <v>-3.8461526855826378E-5</v>
      </c>
      <c r="DQ41" s="335">
        <f>VLOOKUP($D41,Shift!$B:$AZ,41,0)-AZ41</f>
        <v>0</v>
      </c>
      <c r="DR41" s="336">
        <f>K41/208*VLOOKUP($D41,Shift!$B:$AQ,41,0)*8*50%-BA41</f>
        <v>0</v>
      </c>
      <c r="DS41" s="337">
        <f>VLOOKUP($D41,Att!B:CU,98,0)-O41</f>
        <v>0</v>
      </c>
      <c r="DT41" s="338">
        <f>IFERROR(VLOOKUP($D41,OT!$A:$BR,OT!BC$1,0),0)-P41</f>
        <v>0</v>
      </c>
      <c r="DU41" s="338">
        <f>IFERROR(VLOOKUP($D41,OT!$A:$BR,OT!BD$1,0),0)-Q41</f>
        <v>0</v>
      </c>
      <c r="DV41" s="338">
        <f>IFERROR(VLOOKUP($D41,OT!$A:$BR,OT!BE$1,0),0)-R41</f>
        <v>0</v>
      </c>
      <c r="DW41" s="338">
        <f>IFERROR(VLOOKUP($D41,OT!$A:$BR,OT!BF$1,0),0)-S41</f>
        <v>0</v>
      </c>
      <c r="DX41" s="338">
        <f>IFERROR(VLOOKUP($D41,OT!$A:$BR,OT!BG$1,0),0)-T41</f>
        <v>0</v>
      </c>
      <c r="DY41" s="338">
        <f>IFERROR(VLOOKUP($D41,OT!$A:$BR,OT!BH$1,0),0)-U41</f>
        <v>0</v>
      </c>
      <c r="DZ41" s="338">
        <f>IFERROR(VLOOKUP($D41,OT!$A:$BR,OT!BI$1,0),0)-V41</f>
        <v>0</v>
      </c>
      <c r="EA41" s="338">
        <f>IFERROR(VLOOKUP($D41,OT!$A:$BR,OT!BJ$1,0),0)-W41</f>
        <v>0</v>
      </c>
      <c r="EB41" s="338">
        <f>IFERROR(VLOOKUP($D41,OT!$A:$BR,OT!BK$1,0),0)-X41</f>
        <v>0</v>
      </c>
      <c r="EC41" s="339">
        <f>VLOOKUP(D41,'Off day working'!A:AL,38,0)*30000-BD41</f>
        <v>0</v>
      </c>
      <c r="ED41" s="340"/>
      <c r="EE41" s="340"/>
      <c r="EF41" s="338">
        <f t="shared" si="14"/>
        <v>7.6923076921957545E-2</v>
      </c>
      <c r="EG41" s="350">
        <f>4960000*1.07/208*VLOOKUP(D41,Att!B:BZ,77,0)-BJ41</f>
        <v>0</v>
      </c>
      <c r="EI41" s="345">
        <f>IF(AND(CH41="X",EJ41&gt;=0.5),150000/VLOOKUP(D41,Att!B:AT,45,0)*VLOOKUP(D41,Att!B:AP,41,0),IF(AND(CH41="X",EJ41&lt;0.5),0,150000))-AN41</f>
        <v>0</v>
      </c>
      <c r="EJ41" s="346">
        <f>VLOOKUP(D41,Att!B:AP,41,0)/VLOOKUP(D41,Att!B:AT,45,0)</f>
        <v>1.0458696406061641</v>
      </c>
    </row>
    <row r="42" spans="1:140" s="331" customFormat="1" ht="14.5" hidden="1" customHeight="1" x14ac:dyDescent="0.35">
      <c r="A42" s="300" t="s">
        <v>325</v>
      </c>
      <c r="B42" s="300">
        <f t="shared" si="15"/>
        <v>35</v>
      </c>
      <c r="C42" s="320" t="s">
        <v>56</v>
      </c>
      <c r="D42" s="320" t="s">
        <v>698</v>
      </c>
      <c r="E42" s="320" t="s">
        <v>700</v>
      </c>
      <c r="F42" s="367" t="s">
        <v>699</v>
      </c>
      <c r="G42" s="320" t="s">
        <v>360</v>
      </c>
      <c r="H42" s="320" t="s">
        <v>1039</v>
      </c>
      <c r="I42" s="320" t="s">
        <v>59</v>
      </c>
      <c r="J42" s="320" t="s">
        <v>58</v>
      </c>
      <c r="K42" s="321">
        <v>5900000</v>
      </c>
      <c r="L42" s="321"/>
      <c r="M42" s="321">
        <v>208</v>
      </c>
      <c r="N42" s="321"/>
      <c r="O42" s="321">
        <v>193.25</v>
      </c>
      <c r="P42" s="321">
        <v>26</v>
      </c>
      <c r="Q42" s="321">
        <v>0</v>
      </c>
      <c r="R42" s="321">
        <v>0</v>
      </c>
      <c r="S42" s="321">
        <v>0</v>
      </c>
      <c r="T42" s="321">
        <v>0</v>
      </c>
      <c r="U42" s="321">
        <v>0</v>
      </c>
      <c r="V42" s="321">
        <v>0</v>
      </c>
      <c r="W42" s="321">
        <v>0</v>
      </c>
      <c r="X42" s="321">
        <v>0</v>
      </c>
      <c r="Y42" s="321">
        <v>10</v>
      </c>
      <c r="Z42" s="321"/>
      <c r="AA42" s="321"/>
      <c r="AB42" s="321">
        <v>5481610.3499999996</v>
      </c>
      <c r="AC42" s="321">
        <v>1106250</v>
      </c>
      <c r="AD42" s="321">
        <v>0</v>
      </c>
      <c r="AE42" s="321">
        <v>0</v>
      </c>
      <c r="AF42" s="321">
        <v>0</v>
      </c>
      <c r="AG42" s="321">
        <v>0</v>
      </c>
      <c r="AH42" s="321">
        <v>0</v>
      </c>
      <c r="AI42" s="321">
        <v>0</v>
      </c>
      <c r="AJ42" s="321">
        <v>0</v>
      </c>
      <c r="AK42" s="321">
        <v>0</v>
      </c>
      <c r="AL42" s="321">
        <v>544615.38459999999</v>
      </c>
      <c r="AM42" s="321">
        <v>300000</v>
      </c>
      <c r="AN42" s="321">
        <v>150000</v>
      </c>
      <c r="AO42" s="321">
        <v>605000</v>
      </c>
      <c r="AP42" s="321">
        <v>0</v>
      </c>
      <c r="AQ42" s="321">
        <v>510576.92310000001</v>
      </c>
      <c r="AR42" s="321">
        <v>500000</v>
      </c>
      <c r="AS42" s="321"/>
      <c r="AT42" s="321">
        <v>0</v>
      </c>
      <c r="AU42" s="321">
        <v>590000</v>
      </c>
      <c r="AV42" s="321">
        <v>0</v>
      </c>
      <c r="AW42" s="321">
        <v>0</v>
      </c>
      <c r="AX42" s="321">
        <v>2</v>
      </c>
      <c r="AY42" s="321">
        <v>226923.07689999999</v>
      </c>
      <c r="AZ42" s="321"/>
      <c r="BA42" s="321"/>
      <c r="BB42" s="321">
        <v>13</v>
      </c>
      <c r="BC42" s="321">
        <v>368750</v>
      </c>
      <c r="BD42" s="321">
        <v>0</v>
      </c>
      <c r="BE42" s="321">
        <v>42548</v>
      </c>
      <c r="BF42" s="321">
        <v>100000</v>
      </c>
      <c r="BG42" s="321">
        <v>151000</v>
      </c>
      <c r="BH42" s="321">
        <v>414000</v>
      </c>
      <c r="BI42" s="321"/>
      <c r="BJ42" s="321"/>
      <c r="BK42" s="321"/>
      <c r="BL42" s="321">
        <v>0</v>
      </c>
      <c r="BM42" s="321"/>
      <c r="BN42" s="321">
        <v>0</v>
      </c>
      <c r="BO42" s="321">
        <v>0</v>
      </c>
      <c r="BP42" s="321">
        <v>390216.34620000003</v>
      </c>
      <c r="BQ42" s="321">
        <v>52500</v>
      </c>
      <c r="BR42" s="321"/>
      <c r="BS42" s="321">
        <v>0</v>
      </c>
      <c r="BT42" s="321">
        <v>1268500</v>
      </c>
      <c r="BU42" s="321">
        <v>619500</v>
      </c>
      <c r="BV42" s="321"/>
      <c r="BW42" s="321">
        <v>0</v>
      </c>
      <c r="BX42" s="321">
        <v>8</v>
      </c>
      <c r="BY42" s="321">
        <v>226923.07689999999</v>
      </c>
      <c r="BZ42" s="321"/>
      <c r="CA42" s="321"/>
      <c r="CB42" s="321">
        <v>12920505</v>
      </c>
      <c r="CC42" s="322">
        <v>10471789</v>
      </c>
      <c r="CD42" s="320"/>
      <c r="CE42" s="320" t="s">
        <v>1068</v>
      </c>
      <c r="CF42" s="323">
        <v>45814</v>
      </c>
      <c r="CG42" s="323"/>
      <c r="CH42" s="320" t="s">
        <v>415</v>
      </c>
      <c r="CI42" s="322">
        <v>118000</v>
      </c>
      <c r="CJ42" s="322">
        <v>0</v>
      </c>
      <c r="CK42" s="321"/>
      <c r="CL42" s="324">
        <f t="shared" si="16"/>
        <v>442716.34620000003</v>
      </c>
      <c r="CM42" s="325">
        <f t="shared" si="17"/>
        <v>-14.919199999421835</v>
      </c>
      <c r="CN42" s="325">
        <f t="shared" si="18"/>
        <v>-15.265399999916553</v>
      </c>
      <c r="CO42" s="325">
        <f t="shared" si="19"/>
        <v>0.22692307736724615</v>
      </c>
      <c r="CP42" s="318"/>
      <c r="CQ42" s="326">
        <f t="shared" si="4"/>
        <v>0</v>
      </c>
      <c r="CR42" s="326">
        <f t="shared" si="5"/>
        <v>0</v>
      </c>
      <c r="CS42" s="327">
        <f t="shared" si="6"/>
        <v>0</v>
      </c>
      <c r="CT42" s="327">
        <f t="shared" si="7"/>
        <v>0</v>
      </c>
      <c r="CU42" s="327">
        <f t="shared" si="8"/>
        <v>0</v>
      </c>
      <c r="CV42" s="327">
        <f t="shared" si="9"/>
        <v>0</v>
      </c>
      <c r="CW42" s="327">
        <f t="shared" si="10"/>
        <v>0</v>
      </c>
      <c r="CX42" s="327">
        <f t="shared" si="11"/>
        <v>0</v>
      </c>
      <c r="CY42" s="327">
        <f t="shared" si="12"/>
        <v>0</v>
      </c>
      <c r="CZ42" s="328">
        <f t="shared" si="13"/>
        <v>442716.34620000003</v>
      </c>
      <c r="DA42" s="328">
        <f t="shared" si="20"/>
        <v>-4.6153843868523836E-5</v>
      </c>
      <c r="DB42" s="201"/>
      <c r="DC42" s="327">
        <f>K42/M42*IFERROR(VLOOKUP($D42,Shift!$B:$AZ,45,0),0)-AT42</f>
        <v>0</v>
      </c>
      <c r="DD42" s="327">
        <f>K42/M42*IFERROR(VLOOKUP($D42,Shift!$B:$AV,47,0),0)*10*50%-ROUND(K42/M42*IFERROR(VLOOKUP($D42,Shift!$B:$AV,47,0),0)*8*30%,0)-AU42</f>
        <v>0.38461538474075496</v>
      </c>
      <c r="DE42" s="329">
        <f>VLOOKUP($D42,'Off day working'!A:AM,38,0)-Z42</f>
        <v>0</v>
      </c>
      <c r="DF42" s="328"/>
      <c r="DG42" s="328"/>
      <c r="DH42" s="330">
        <f>K42/208*8*30%*VLOOKUP($D42,Shift!$B:$AZ,47,0)-AL42</f>
        <v>1.5384634025394917E-5</v>
      </c>
      <c r="DJ42" s="390"/>
      <c r="DK42" s="332">
        <f>VLOOKUP($D42,Meal!$A:$AK,35,0)-BG42</f>
        <v>0</v>
      </c>
      <c r="DL42" s="332">
        <f>VLOOKUP($D42,Meal!$A:$AK,36,0)-BH42</f>
        <v>0</v>
      </c>
      <c r="DM42" s="333">
        <f>VLOOKUP($D42,Shift!B:AW,39,0)-AV42</f>
        <v>0</v>
      </c>
      <c r="DN42" s="334">
        <f>K42/208*VLOOKUP(D42,Shift!$B:$AO,39,0)*8*10%-AW42</f>
        <v>0</v>
      </c>
      <c r="DO42" s="333">
        <f>VLOOKUP($D42,Shift!$B:$AO,40,0)-AX42</f>
        <v>0</v>
      </c>
      <c r="DP42" s="334">
        <f>K42/208*VLOOKUP(D42,Shift!$B:$AO,40,0)*8*50%-AY42</f>
        <v>2.3076951038092375E-5</v>
      </c>
      <c r="DQ42" s="335">
        <f>VLOOKUP($D42,Shift!$B:$AZ,41,0)-AZ42</f>
        <v>0</v>
      </c>
      <c r="DR42" s="336">
        <f>K42/208*VLOOKUP($D42,Shift!$B:$AQ,41,0)*8*50%-BA42</f>
        <v>0</v>
      </c>
      <c r="DS42" s="337">
        <f>VLOOKUP($D42,Att!B:CU,98,0)-O42</f>
        <v>0</v>
      </c>
      <c r="DT42" s="338">
        <f>IFERROR(VLOOKUP($D42,OT!$A:$BR,OT!BC$1,0),0)-P42</f>
        <v>0</v>
      </c>
      <c r="DU42" s="338">
        <f>IFERROR(VLOOKUP($D42,OT!$A:$BR,OT!BD$1,0),0)-Q42</f>
        <v>0</v>
      </c>
      <c r="DV42" s="338">
        <f>IFERROR(VLOOKUP($D42,OT!$A:$BR,OT!BE$1,0),0)-R42</f>
        <v>0</v>
      </c>
      <c r="DW42" s="338">
        <f>IFERROR(VLOOKUP($D42,OT!$A:$BR,OT!BF$1,0),0)-S42</f>
        <v>0</v>
      </c>
      <c r="DX42" s="338">
        <f>IFERROR(VLOOKUP($D42,OT!$A:$BR,OT!BG$1,0),0)-T42</f>
        <v>0</v>
      </c>
      <c r="DY42" s="338">
        <f>IFERROR(VLOOKUP($D42,OT!$A:$BR,OT!BH$1,0),0)-U42</f>
        <v>0</v>
      </c>
      <c r="DZ42" s="338">
        <f>IFERROR(VLOOKUP($D42,OT!$A:$BR,OT!BI$1,0),0)-V42</f>
        <v>0</v>
      </c>
      <c r="EA42" s="338">
        <f>IFERROR(VLOOKUP($D42,OT!$A:$BR,OT!BJ$1,0),0)-W42</f>
        <v>0</v>
      </c>
      <c r="EB42" s="338">
        <f>IFERROR(VLOOKUP($D42,OT!$A:$BR,OT!BK$1,0),0)-X42</f>
        <v>0</v>
      </c>
      <c r="EC42" s="339">
        <f>VLOOKUP(D42,'Off day working'!A:AL,38,0)*30000-BD42</f>
        <v>0</v>
      </c>
      <c r="ED42" s="340"/>
      <c r="EE42" s="340"/>
      <c r="EF42" s="338">
        <f t="shared" si="14"/>
        <v>7.6923076921957545E-2</v>
      </c>
      <c r="EG42" s="350">
        <f>4960000*1.07/208*VLOOKUP(D42,Att!B:BZ,77,0)-BJ42</f>
        <v>0</v>
      </c>
      <c r="EI42" s="345">
        <f>IF(AND(CH42="X",EJ42&gt;=0.5),150000/VLOOKUP(D42,Att!B:AT,45,0)*VLOOKUP(D42,Att!B:AP,41,0),IF(AND(CH42="X",EJ42&lt;0.5),0,150000))-AN42</f>
        <v>0</v>
      </c>
      <c r="EJ42" s="346">
        <f>VLOOKUP(D42,Att!B:AP,41,0)/VLOOKUP(D42,Att!B:AT,45,0)</f>
        <v>1.0171052631578947</v>
      </c>
    </row>
    <row r="43" spans="1:140" s="331" customFormat="1" ht="14.5" hidden="1" customHeight="1" x14ac:dyDescent="0.35">
      <c r="A43" s="300" t="s">
        <v>325</v>
      </c>
      <c r="B43" s="300">
        <f t="shared" si="15"/>
        <v>36</v>
      </c>
      <c r="C43" s="320" t="s">
        <v>61</v>
      </c>
      <c r="D43" s="320" t="s">
        <v>701</v>
      </c>
      <c r="E43" s="320" t="s">
        <v>703</v>
      </c>
      <c r="F43" s="367" t="s">
        <v>702</v>
      </c>
      <c r="G43" s="320" t="s">
        <v>348</v>
      </c>
      <c r="H43" s="320" t="s">
        <v>1039</v>
      </c>
      <c r="I43" s="320" t="s">
        <v>62</v>
      </c>
      <c r="J43" s="320" t="s">
        <v>58</v>
      </c>
      <c r="K43" s="321">
        <v>5900000</v>
      </c>
      <c r="L43" s="321"/>
      <c r="M43" s="321">
        <v>208</v>
      </c>
      <c r="N43" s="321"/>
      <c r="O43" s="321">
        <v>208</v>
      </c>
      <c r="P43" s="321">
        <v>16</v>
      </c>
      <c r="Q43" s="321">
        <v>0</v>
      </c>
      <c r="R43" s="321">
        <v>10</v>
      </c>
      <c r="S43" s="321">
        <v>0</v>
      </c>
      <c r="T43" s="321">
        <v>0</v>
      </c>
      <c r="U43" s="321">
        <v>0</v>
      </c>
      <c r="V43" s="321">
        <v>0</v>
      </c>
      <c r="W43" s="321">
        <v>0</v>
      </c>
      <c r="X43" s="321">
        <v>0</v>
      </c>
      <c r="Y43" s="321">
        <v>0</v>
      </c>
      <c r="Z43" s="321">
        <v>1</v>
      </c>
      <c r="AA43" s="321"/>
      <c r="AB43" s="321">
        <v>5899999.8865</v>
      </c>
      <c r="AC43" s="321">
        <v>680769.23080000002</v>
      </c>
      <c r="AD43" s="321">
        <v>0</v>
      </c>
      <c r="AE43" s="321">
        <v>567307.6923</v>
      </c>
      <c r="AF43" s="321">
        <v>0</v>
      </c>
      <c r="AG43" s="321">
        <v>0</v>
      </c>
      <c r="AH43" s="321">
        <v>0</v>
      </c>
      <c r="AI43" s="321">
        <v>0</v>
      </c>
      <c r="AJ43" s="321">
        <v>0</v>
      </c>
      <c r="AK43" s="321">
        <v>0</v>
      </c>
      <c r="AL43" s="321">
        <v>0</v>
      </c>
      <c r="AM43" s="321">
        <v>300000</v>
      </c>
      <c r="AN43" s="321">
        <v>150000</v>
      </c>
      <c r="AO43" s="321">
        <v>652500</v>
      </c>
      <c r="AP43" s="321">
        <v>0</v>
      </c>
      <c r="AQ43" s="321">
        <v>1021153.8462</v>
      </c>
      <c r="AR43" s="321">
        <v>500000</v>
      </c>
      <c r="AS43" s="321"/>
      <c r="AT43" s="321">
        <v>0</v>
      </c>
      <c r="AU43" s="321">
        <v>0</v>
      </c>
      <c r="AV43" s="321">
        <v>0</v>
      </c>
      <c r="AW43" s="321">
        <v>0</v>
      </c>
      <c r="AX43" s="321">
        <v>0</v>
      </c>
      <c r="AY43" s="321">
        <v>0</v>
      </c>
      <c r="AZ43" s="321"/>
      <c r="BA43" s="321"/>
      <c r="BB43" s="321">
        <v>8</v>
      </c>
      <c r="BC43" s="321">
        <v>226923.08</v>
      </c>
      <c r="BD43" s="321">
        <v>30000</v>
      </c>
      <c r="BE43" s="321"/>
      <c r="BF43" s="321">
        <v>100000</v>
      </c>
      <c r="BG43" s="321">
        <v>275000</v>
      </c>
      <c r="BH43" s="321">
        <v>140000</v>
      </c>
      <c r="BI43" s="321"/>
      <c r="BJ43" s="321"/>
      <c r="BK43" s="321"/>
      <c r="BL43" s="321">
        <v>0</v>
      </c>
      <c r="BM43" s="321"/>
      <c r="BN43" s="321">
        <v>0</v>
      </c>
      <c r="BO43" s="321">
        <v>0</v>
      </c>
      <c r="BP43" s="321">
        <v>420000</v>
      </c>
      <c r="BQ43" s="321">
        <v>52500</v>
      </c>
      <c r="BR43" s="321"/>
      <c r="BS43" s="321">
        <v>0</v>
      </c>
      <c r="BT43" s="321">
        <v>1268500</v>
      </c>
      <c r="BU43" s="321">
        <v>619500</v>
      </c>
      <c r="BV43" s="321"/>
      <c r="BW43" s="321">
        <v>0</v>
      </c>
      <c r="BX43" s="321">
        <v>8</v>
      </c>
      <c r="BY43" s="321">
        <v>226923.07689999999</v>
      </c>
      <c r="BZ43" s="321"/>
      <c r="CA43" s="321"/>
      <c r="CB43" s="321">
        <v>12402662</v>
      </c>
      <c r="CC43" s="322">
        <v>9924162</v>
      </c>
      <c r="CD43" s="320"/>
      <c r="CE43" s="320" t="s">
        <v>1068</v>
      </c>
      <c r="CF43" s="323">
        <v>45814</v>
      </c>
      <c r="CG43" s="323"/>
      <c r="CH43" s="320" t="s">
        <v>415</v>
      </c>
      <c r="CI43" s="322">
        <v>118000</v>
      </c>
      <c r="CJ43" s="322">
        <v>0</v>
      </c>
      <c r="CK43" s="321"/>
      <c r="CL43" s="324">
        <f t="shared" si="16"/>
        <v>472500</v>
      </c>
      <c r="CM43" s="325">
        <f t="shared" si="17"/>
        <v>-8.2642000000923872</v>
      </c>
      <c r="CN43" s="325">
        <f t="shared" si="18"/>
        <v>-8.2642000000923872</v>
      </c>
      <c r="CO43" s="325">
        <f t="shared" si="19"/>
        <v>0.11349999997764826</v>
      </c>
      <c r="CP43" s="318"/>
      <c r="CQ43" s="326">
        <f t="shared" si="4"/>
        <v>-3.0769268050789833E-5</v>
      </c>
      <c r="CR43" s="326">
        <f t="shared" si="5"/>
        <v>0</v>
      </c>
      <c r="CS43" s="327">
        <f t="shared" si="6"/>
        <v>7.6923752203583717E-6</v>
      </c>
      <c r="CT43" s="327">
        <f t="shared" si="7"/>
        <v>0</v>
      </c>
      <c r="CU43" s="327">
        <f t="shared" si="8"/>
        <v>0</v>
      </c>
      <c r="CV43" s="327">
        <f t="shared" si="9"/>
        <v>0</v>
      </c>
      <c r="CW43" s="327">
        <f t="shared" si="10"/>
        <v>0</v>
      </c>
      <c r="CX43" s="327">
        <f t="shared" si="11"/>
        <v>0</v>
      </c>
      <c r="CY43" s="327">
        <f t="shared" si="12"/>
        <v>0</v>
      </c>
      <c r="CZ43" s="328">
        <f t="shared" si="13"/>
        <v>472500</v>
      </c>
      <c r="DA43" s="328">
        <f t="shared" si="20"/>
        <v>0</v>
      </c>
      <c r="DB43" s="201"/>
      <c r="DC43" s="327">
        <f>K43/M43*IFERROR(VLOOKUP($D43,Shift!$B:$AZ,45,0),0)-AT43</f>
        <v>0</v>
      </c>
      <c r="DD43" s="327">
        <f>K43/M43*IFERROR(VLOOKUP($D43,Shift!$B:$AV,47,0),0)*10*50%-ROUND(K43/M43*IFERROR(VLOOKUP($D43,Shift!$B:$AV,47,0),0)*8*30%,0)-AU43</f>
        <v>0</v>
      </c>
      <c r="DE43" s="329">
        <f>VLOOKUP($D43,'Off day working'!A:AM,38,0)-Z43</f>
        <v>0</v>
      </c>
      <c r="DF43" s="328"/>
      <c r="DG43" s="328"/>
      <c r="DH43" s="330">
        <f>K43/208*8*30%*VLOOKUP($D43,Shift!$B:$AZ,47,0)-AL43</f>
        <v>0</v>
      </c>
      <c r="DJ43" s="390"/>
      <c r="DK43" s="332">
        <f>VLOOKUP($D43,Meal!$A:$AK,35,0)-BG43</f>
        <v>0</v>
      </c>
      <c r="DL43" s="332">
        <f>VLOOKUP($D43,Meal!$A:$AK,36,0)-BH43</f>
        <v>0</v>
      </c>
      <c r="DM43" s="333">
        <f>VLOOKUP($D43,Shift!B:AW,39,0)-AV43</f>
        <v>0</v>
      </c>
      <c r="DN43" s="334">
        <f>K43/208*VLOOKUP(D43,Shift!$B:$AO,39,0)*8*10%-AW43</f>
        <v>0</v>
      </c>
      <c r="DO43" s="333">
        <f>VLOOKUP($D43,Shift!$B:$AO,40,0)-AX43</f>
        <v>0</v>
      </c>
      <c r="DP43" s="334">
        <f>K43/208*VLOOKUP(D43,Shift!$B:$AO,40,0)*8*50%-AY43</f>
        <v>0</v>
      </c>
      <c r="DQ43" s="335">
        <f>VLOOKUP($D43,Shift!$B:$AZ,41,0)-AZ43</f>
        <v>0</v>
      </c>
      <c r="DR43" s="336">
        <f>K43/208*VLOOKUP($D43,Shift!$B:$AQ,41,0)*8*50%-BA43</f>
        <v>0</v>
      </c>
      <c r="DS43" s="337">
        <f>VLOOKUP($D43,Att!B:CU,98,0)-O43</f>
        <v>0</v>
      </c>
      <c r="DT43" s="338">
        <f>IFERROR(VLOOKUP($D43,OT!$A:$BR,OT!BC$1,0),0)-P43</f>
        <v>0</v>
      </c>
      <c r="DU43" s="338">
        <f>IFERROR(VLOOKUP($D43,OT!$A:$BR,OT!BD$1,0),0)-Q43</f>
        <v>0</v>
      </c>
      <c r="DV43" s="338">
        <f>IFERROR(VLOOKUP($D43,OT!$A:$BR,OT!BE$1,0),0)-R43</f>
        <v>0</v>
      </c>
      <c r="DW43" s="338">
        <f>IFERROR(VLOOKUP($D43,OT!$A:$BR,OT!BF$1,0),0)-S43</f>
        <v>0</v>
      </c>
      <c r="DX43" s="338">
        <f>IFERROR(VLOOKUP($D43,OT!$A:$BR,OT!BG$1,0),0)-T43</f>
        <v>0</v>
      </c>
      <c r="DY43" s="338">
        <f>IFERROR(VLOOKUP($D43,OT!$A:$BR,OT!BH$1,0),0)-U43</f>
        <v>0</v>
      </c>
      <c r="DZ43" s="338">
        <f>IFERROR(VLOOKUP($D43,OT!$A:$BR,OT!BI$1,0),0)-V43</f>
        <v>0</v>
      </c>
      <c r="EA43" s="338">
        <f>IFERROR(VLOOKUP($D43,OT!$A:$BR,OT!BJ$1,0),0)-W43</f>
        <v>0</v>
      </c>
      <c r="EB43" s="338">
        <f>IFERROR(VLOOKUP($D43,OT!$A:$BR,OT!BK$1,0),0)-X43</f>
        <v>0</v>
      </c>
      <c r="EC43" s="339">
        <f>VLOOKUP(D43,'Off day working'!A:AL,38,0)*30000-BD43</f>
        <v>0</v>
      </c>
      <c r="ED43" s="340"/>
      <c r="EE43" s="340"/>
      <c r="EF43" s="338">
        <f t="shared" si="14"/>
        <v>0</v>
      </c>
      <c r="EG43" s="350">
        <f>4960000*1.07/208*VLOOKUP(D43,Att!B:BZ,77,0)-BJ43</f>
        <v>0</v>
      </c>
      <c r="EI43" s="345">
        <f>IF(AND(CH43="X",EJ43&gt;=0.5),150000/VLOOKUP(D43,Att!B:AT,45,0)*VLOOKUP(D43,Att!B:AP,41,0),IF(AND(CH43="X",EJ43&lt;0.5),0,150000))-AN43</f>
        <v>0</v>
      </c>
      <c r="EJ43" s="346">
        <f>VLOOKUP(D43,Att!B:AP,41,0)/VLOOKUP(D43,Att!B:AT,45,0)</f>
        <v>1.1009154111643833</v>
      </c>
    </row>
    <row r="44" spans="1:140" s="331" customFormat="1" ht="14.5" hidden="1" customHeight="1" x14ac:dyDescent="0.35">
      <c r="A44" s="300" t="s">
        <v>325</v>
      </c>
      <c r="B44" s="300">
        <f t="shared" si="15"/>
        <v>37</v>
      </c>
      <c r="C44" s="320" t="s">
        <v>56</v>
      </c>
      <c r="D44" s="320" t="s">
        <v>704</v>
      </c>
      <c r="E44" s="320" t="s">
        <v>706</v>
      </c>
      <c r="F44" s="367" t="s">
        <v>705</v>
      </c>
      <c r="G44" s="320" t="s">
        <v>360</v>
      </c>
      <c r="H44" s="320" t="s">
        <v>1039</v>
      </c>
      <c r="I44" s="320" t="s">
        <v>57</v>
      </c>
      <c r="J44" s="320" t="s">
        <v>58</v>
      </c>
      <c r="K44" s="321">
        <v>5900000</v>
      </c>
      <c r="L44" s="321"/>
      <c r="M44" s="321">
        <v>208</v>
      </c>
      <c r="N44" s="321"/>
      <c r="O44" s="321">
        <v>208</v>
      </c>
      <c r="P44" s="321">
        <v>26</v>
      </c>
      <c r="Q44" s="321">
        <v>0</v>
      </c>
      <c r="R44" s="321">
        <v>12</v>
      </c>
      <c r="S44" s="321">
        <v>0</v>
      </c>
      <c r="T44" s="321">
        <v>0</v>
      </c>
      <c r="U44" s="321">
        <v>0</v>
      </c>
      <c r="V44" s="321">
        <v>0</v>
      </c>
      <c r="W44" s="321">
        <v>0</v>
      </c>
      <c r="X44" s="321">
        <v>0</v>
      </c>
      <c r="Y44" s="321">
        <v>11</v>
      </c>
      <c r="Z44" s="321">
        <v>1</v>
      </c>
      <c r="AA44" s="321"/>
      <c r="AB44" s="321">
        <v>5899999.8865</v>
      </c>
      <c r="AC44" s="321">
        <v>1106250</v>
      </c>
      <c r="AD44" s="321">
        <v>0</v>
      </c>
      <c r="AE44" s="321">
        <v>680769.23080000002</v>
      </c>
      <c r="AF44" s="321">
        <v>0</v>
      </c>
      <c r="AG44" s="321">
        <v>0</v>
      </c>
      <c r="AH44" s="321">
        <v>0</v>
      </c>
      <c r="AI44" s="321">
        <v>0</v>
      </c>
      <c r="AJ44" s="321">
        <v>0</v>
      </c>
      <c r="AK44" s="321">
        <v>0</v>
      </c>
      <c r="AL44" s="321">
        <v>612692.3077</v>
      </c>
      <c r="AM44" s="321">
        <v>300000</v>
      </c>
      <c r="AN44" s="321">
        <v>150000</v>
      </c>
      <c r="AO44" s="321">
        <v>577500</v>
      </c>
      <c r="AP44" s="321">
        <v>0</v>
      </c>
      <c r="AQ44" s="321">
        <v>1021153.8462</v>
      </c>
      <c r="AR44" s="321">
        <v>500000</v>
      </c>
      <c r="AS44" s="321"/>
      <c r="AT44" s="321">
        <v>0</v>
      </c>
      <c r="AU44" s="321">
        <v>663750</v>
      </c>
      <c r="AV44" s="321">
        <v>0</v>
      </c>
      <c r="AW44" s="321">
        <v>0</v>
      </c>
      <c r="AX44" s="321">
        <v>2</v>
      </c>
      <c r="AY44" s="321">
        <v>226923.07689999999</v>
      </c>
      <c r="AZ44" s="321"/>
      <c r="BA44" s="321"/>
      <c r="BB44" s="321">
        <v>13</v>
      </c>
      <c r="BC44" s="321">
        <v>368750</v>
      </c>
      <c r="BD44" s="321">
        <v>30000</v>
      </c>
      <c r="BE44" s="321">
        <v>42548</v>
      </c>
      <c r="BF44" s="321">
        <v>100000</v>
      </c>
      <c r="BG44" s="321">
        <v>356000</v>
      </c>
      <c r="BH44" s="321">
        <v>306000</v>
      </c>
      <c r="BI44" s="321"/>
      <c r="BJ44" s="321"/>
      <c r="BK44" s="321"/>
      <c r="BL44" s="321">
        <v>0</v>
      </c>
      <c r="BM44" s="321"/>
      <c r="BN44" s="321">
        <v>0</v>
      </c>
      <c r="BO44" s="321">
        <v>0</v>
      </c>
      <c r="BP44" s="321">
        <v>420000</v>
      </c>
      <c r="BQ44" s="321">
        <v>76730.769199999995</v>
      </c>
      <c r="BR44" s="321"/>
      <c r="BS44" s="321">
        <v>0</v>
      </c>
      <c r="BT44" s="321">
        <v>1268500</v>
      </c>
      <c r="BU44" s="321">
        <v>619500</v>
      </c>
      <c r="BV44" s="321"/>
      <c r="BW44" s="321">
        <v>0</v>
      </c>
      <c r="BX44" s="321"/>
      <c r="BY44" s="321">
        <v>0</v>
      </c>
      <c r="BZ44" s="321"/>
      <c r="CA44" s="321"/>
      <c r="CB44" s="321">
        <v>14825582</v>
      </c>
      <c r="CC44" s="322">
        <v>12322851</v>
      </c>
      <c r="CD44" s="320"/>
      <c r="CE44" s="320" t="s">
        <v>1068</v>
      </c>
      <c r="CF44" s="323">
        <v>45828</v>
      </c>
      <c r="CG44" s="323"/>
      <c r="CH44" s="320" t="s">
        <v>415</v>
      </c>
      <c r="CI44" s="322">
        <v>118000</v>
      </c>
      <c r="CJ44" s="322">
        <v>0</v>
      </c>
      <c r="CK44" s="321"/>
      <c r="CL44" s="324">
        <f t="shared" si="16"/>
        <v>496730.76919999998</v>
      </c>
      <c r="CM44" s="325">
        <f t="shared" si="17"/>
        <v>-14.882699998095632</v>
      </c>
      <c r="CN44" s="325">
        <f t="shared" si="18"/>
        <v>-14.651899999007583</v>
      </c>
      <c r="CO44" s="325">
        <f t="shared" si="19"/>
        <v>0.11349999997764826</v>
      </c>
      <c r="CP44" s="318"/>
      <c r="CQ44" s="326">
        <f t="shared" si="4"/>
        <v>0</v>
      </c>
      <c r="CR44" s="326">
        <f t="shared" si="5"/>
        <v>0</v>
      </c>
      <c r="CS44" s="327">
        <f t="shared" si="6"/>
        <v>-3.0769268050789833E-5</v>
      </c>
      <c r="CT44" s="327">
        <f t="shared" si="7"/>
        <v>0</v>
      </c>
      <c r="CU44" s="327">
        <f t="shared" si="8"/>
        <v>0</v>
      </c>
      <c r="CV44" s="327">
        <f t="shared" si="9"/>
        <v>0</v>
      </c>
      <c r="CW44" s="327">
        <f t="shared" si="10"/>
        <v>0</v>
      </c>
      <c r="CX44" s="327">
        <f t="shared" si="11"/>
        <v>0</v>
      </c>
      <c r="CY44" s="327">
        <f t="shared" si="12"/>
        <v>0</v>
      </c>
      <c r="CZ44" s="328">
        <f t="shared" si="13"/>
        <v>496730.76919999998</v>
      </c>
      <c r="DA44" s="328">
        <f t="shared" si="20"/>
        <v>3.0769268050789833E-5</v>
      </c>
      <c r="DB44" s="201"/>
      <c r="DC44" s="327">
        <f>K44/M44*IFERROR(VLOOKUP($D44,Shift!$B:$AZ,45,0),0)-AT44</f>
        <v>0</v>
      </c>
      <c r="DD44" s="327">
        <f>K44/M44*IFERROR(VLOOKUP($D44,Shift!$B:$AV,47,0),0)*10*50%-ROUND(K44/M44*IFERROR(VLOOKUP($D44,Shift!$B:$AV,47,0),0)*8*30%,0)-AU44</f>
        <v>0.30769230774603784</v>
      </c>
      <c r="DE44" s="329">
        <f>VLOOKUP($D44,'Off day working'!A:AM,38,0)-Z44</f>
        <v>0</v>
      </c>
      <c r="DF44" s="328"/>
      <c r="DG44" s="328"/>
      <c r="DH44" s="330">
        <f>K44/208*8*30%*VLOOKUP($D44,Shift!$B:$AZ,47,0)-AL44</f>
        <v>-7.6922588050365448E-6</v>
      </c>
      <c r="DJ44" s="390"/>
      <c r="DK44" s="332">
        <f>VLOOKUP($D44,Meal!$A:$AK,35,0)-BG44</f>
        <v>0</v>
      </c>
      <c r="DL44" s="332">
        <f>VLOOKUP($D44,Meal!$A:$AK,36,0)-BH44</f>
        <v>0</v>
      </c>
      <c r="DM44" s="333">
        <f>VLOOKUP($D44,Shift!B:AW,39,0)-AV44</f>
        <v>0</v>
      </c>
      <c r="DN44" s="334">
        <f>K44/208*VLOOKUP(D44,Shift!$B:$AO,39,0)*8*10%-AW44</f>
        <v>0</v>
      </c>
      <c r="DO44" s="333">
        <f>VLOOKUP($D44,Shift!$B:$AO,40,0)-AX44</f>
        <v>0</v>
      </c>
      <c r="DP44" s="334">
        <f>K44/208*VLOOKUP(D44,Shift!$B:$AO,40,0)*8*50%-AY44</f>
        <v>2.3076951038092375E-5</v>
      </c>
      <c r="DQ44" s="335">
        <f>VLOOKUP($D44,Shift!$B:$AZ,41,0)-AZ44</f>
        <v>0</v>
      </c>
      <c r="DR44" s="336">
        <f>K44/208*VLOOKUP($D44,Shift!$B:$AQ,41,0)*8*50%-BA44</f>
        <v>0</v>
      </c>
      <c r="DS44" s="337">
        <f>VLOOKUP($D44,Att!B:CU,98,0)-O44</f>
        <v>0</v>
      </c>
      <c r="DT44" s="338">
        <f>IFERROR(VLOOKUP($D44,OT!$A:$BR,OT!BC$1,0),0)-P44</f>
        <v>0</v>
      </c>
      <c r="DU44" s="338">
        <f>IFERROR(VLOOKUP($D44,OT!$A:$BR,OT!BD$1,0),0)-Q44</f>
        <v>0</v>
      </c>
      <c r="DV44" s="338">
        <f>IFERROR(VLOOKUP($D44,OT!$A:$BR,OT!BE$1,0),0)-R44</f>
        <v>0</v>
      </c>
      <c r="DW44" s="338">
        <f>IFERROR(VLOOKUP($D44,OT!$A:$BR,OT!BF$1,0),0)-S44</f>
        <v>0</v>
      </c>
      <c r="DX44" s="338">
        <f>IFERROR(VLOOKUP($D44,OT!$A:$BR,OT!BG$1,0),0)-T44</f>
        <v>0</v>
      </c>
      <c r="DY44" s="338">
        <f>IFERROR(VLOOKUP($D44,OT!$A:$BR,OT!BH$1,0),0)-U44</f>
        <v>0</v>
      </c>
      <c r="DZ44" s="338">
        <f>IFERROR(VLOOKUP($D44,OT!$A:$BR,OT!BI$1,0),0)-V44</f>
        <v>0</v>
      </c>
      <c r="EA44" s="338">
        <f>IFERROR(VLOOKUP($D44,OT!$A:$BR,OT!BJ$1,0),0)-W44</f>
        <v>0</v>
      </c>
      <c r="EB44" s="338">
        <f>IFERROR(VLOOKUP($D44,OT!$A:$BR,OT!BK$1,0),0)-X44</f>
        <v>0</v>
      </c>
      <c r="EC44" s="339">
        <f>VLOOKUP(D44,'Off day working'!A:AL,38,0)*30000-BD44</f>
        <v>0</v>
      </c>
      <c r="ED44" s="340"/>
      <c r="EE44" s="340"/>
      <c r="EF44" s="338">
        <f t="shared" si="14"/>
        <v>7.6923076921957545E-2</v>
      </c>
      <c r="EG44" s="350">
        <f>4960000*1.07/208*VLOOKUP(D44,Att!B:BZ,77,0)-BJ44</f>
        <v>0</v>
      </c>
      <c r="EI44" s="345">
        <f>IF(AND(CH44="X",EJ44&gt;=0.5),150000/VLOOKUP(D44,Att!B:AT,45,0)*VLOOKUP(D44,Att!B:AP,41,0),IF(AND(CH44="X",EJ44&lt;0.5),0,150000))-AN44</f>
        <v>0</v>
      </c>
      <c r="EJ44" s="346">
        <f>VLOOKUP(D44,Att!B:AP,41,0)/VLOOKUP(D44,Att!B:AT,45,0)</f>
        <v>1.1559611817226023</v>
      </c>
    </row>
    <row r="45" spans="1:140" s="331" customFormat="1" ht="14.5" hidden="1" customHeight="1" x14ac:dyDescent="0.35">
      <c r="A45" s="300" t="s">
        <v>325</v>
      </c>
      <c r="B45" s="300">
        <f t="shared" si="15"/>
        <v>38</v>
      </c>
      <c r="C45" s="320" t="s">
        <v>61</v>
      </c>
      <c r="D45" s="320" t="s">
        <v>707</v>
      </c>
      <c r="E45" s="320" t="s">
        <v>709</v>
      </c>
      <c r="F45" s="367" t="s">
        <v>708</v>
      </c>
      <c r="G45" s="320" t="s">
        <v>348</v>
      </c>
      <c r="H45" s="320" t="s">
        <v>1039</v>
      </c>
      <c r="I45" s="320" t="s">
        <v>62</v>
      </c>
      <c r="J45" s="320" t="s">
        <v>58</v>
      </c>
      <c r="K45" s="321">
        <v>5900000</v>
      </c>
      <c r="L45" s="321"/>
      <c r="M45" s="321">
        <v>208</v>
      </c>
      <c r="N45" s="321"/>
      <c r="O45" s="321">
        <v>208</v>
      </c>
      <c r="P45" s="321">
        <v>24</v>
      </c>
      <c r="Q45" s="321">
        <v>0</v>
      </c>
      <c r="R45" s="321">
        <v>10</v>
      </c>
      <c r="S45" s="321">
        <v>0</v>
      </c>
      <c r="T45" s="321">
        <v>0</v>
      </c>
      <c r="U45" s="321">
        <v>0</v>
      </c>
      <c r="V45" s="321">
        <v>0</v>
      </c>
      <c r="W45" s="321">
        <v>0</v>
      </c>
      <c r="X45" s="321">
        <v>0</v>
      </c>
      <c r="Y45" s="321">
        <v>4</v>
      </c>
      <c r="Z45" s="321">
        <v>1</v>
      </c>
      <c r="AA45" s="321"/>
      <c r="AB45" s="321">
        <v>5899999.8865</v>
      </c>
      <c r="AC45" s="321">
        <v>1021153.8462</v>
      </c>
      <c r="AD45" s="321">
        <v>0</v>
      </c>
      <c r="AE45" s="321">
        <v>567307.6923</v>
      </c>
      <c r="AF45" s="321">
        <v>0</v>
      </c>
      <c r="AG45" s="321">
        <v>0</v>
      </c>
      <c r="AH45" s="321">
        <v>0</v>
      </c>
      <c r="AI45" s="321">
        <v>0</v>
      </c>
      <c r="AJ45" s="321">
        <v>0</v>
      </c>
      <c r="AK45" s="321">
        <v>0</v>
      </c>
      <c r="AL45" s="321">
        <v>272307.6923</v>
      </c>
      <c r="AM45" s="321">
        <v>300000</v>
      </c>
      <c r="AN45" s="321">
        <v>150000</v>
      </c>
      <c r="AO45" s="321">
        <v>760000</v>
      </c>
      <c r="AP45" s="321">
        <v>0</v>
      </c>
      <c r="AQ45" s="321">
        <v>1021153.8462</v>
      </c>
      <c r="AR45" s="321">
        <v>0</v>
      </c>
      <c r="AS45" s="321"/>
      <c r="AT45" s="321">
        <v>0</v>
      </c>
      <c r="AU45" s="321">
        <v>295000</v>
      </c>
      <c r="AV45" s="321">
        <v>0</v>
      </c>
      <c r="AW45" s="321">
        <v>0</v>
      </c>
      <c r="AX45" s="321">
        <v>0</v>
      </c>
      <c r="AY45" s="321">
        <v>0</v>
      </c>
      <c r="AZ45" s="321"/>
      <c r="BA45" s="321"/>
      <c r="BB45" s="321">
        <v>12</v>
      </c>
      <c r="BC45" s="321">
        <v>340384.62</v>
      </c>
      <c r="BD45" s="321">
        <v>30000</v>
      </c>
      <c r="BE45" s="321"/>
      <c r="BF45" s="321">
        <v>100000</v>
      </c>
      <c r="BG45" s="321">
        <v>177000</v>
      </c>
      <c r="BH45" s="321">
        <v>306000</v>
      </c>
      <c r="BI45" s="321"/>
      <c r="BJ45" s="321"/>
      <c r="BK45" s="321"/>
      <c r="BL45" s="321">
        <v>0</v>
      </c>
      <c r="BM45" s="321"/>
      <c r="BN45" s="321">
        <v>0</v>
      </c>
      <c r="BO45" s="321">
        <v>0</v>
      </c>
      <c r="BP45" s="321">
        <v>420000</v>
      </c>
      <c r="BQ45" s="321">
        <v>68653.8462</v>
      </c>
      <c r="BR45" s="321"/>
      <c r="BS45" s="321">
        <v>0</v>
      </c>
      <c r="BT45" s="321">
        <v>1268500</v>
      </c>
      <c r="BU45" s="321">
        <v>619500</v>
      </c>
      <c r="BV45" s="321"/>
      <c r="BW45" s="321">
        <v>0</v>
      </c>
      <c r="BX45" s="321">
        <v>21</v>
      </c>
      <c r="BY45" s="321">
        <v>595673.07689999999</v>
      </c>
      <c r="BZ45" s="321"/>
      <c r="CA45" s="321"/>
      <c r="CB45" s="321">
        <v>13115473</v>
      </c>
      <c r="CC45" s="322">
        <v>10620820</v>
      </c>
      <c r="CD45" s="320"/>
      <c r="CE45" s="320" t="s">
        <v>1068</v>
      </c>
      <c r="CF45" s="323">
        <v>45828</v>
      </c>
      <c r="CG45" s="323"/>
      <c r="CH45" s="320" t="s">
        <v>415</v>
      </c>
      <c r="CI45" s="322">
        <v>118000</v>
      </c>
      <c r="CJ45" s="322">
        <v>0</v>
      </c>
      <c r="CK45" s="321"/>
      <c r="CL45" s="324">
        <f t="shared" si="16"/>
        <v>488653.84620000003</v>
      </c>
      <c r="CM45" s="325">
        <f t="shared" si="17"/>
        <v>-11.570299999788404</v>
      </c>
      <c r="CN45" s="325">
        <f t="shared" si="18"/>
        <v>-12.416500000283122</v>
      </c>
      <c r="CO45" s="325">
        <f t="shared" si="19"/>
        <v>0.11349999997764826</v>
      </c>
      <c r="CP45" s="318"/>
      <c r="CQ45" s="326">
        <f t="shared" si="4"/>
        <v>-4.615390207618475E-5</v>
      </c>
      <c r="CR45" s="326">
        <f t="shared" si="5"/>
        <v>0</v>
      </c>
      <c r="CS45" s="327">
        <f t="shared" si="6"/>
        <v>7.6923752203583717E-6</v>
      </c>
      <c r="CT45" s="327">
        <f t="shared" si="7"/>
        <v>0</v>
      </c>
      <c r="CU45" s="327">
        <f t="shared" si="8"/>
        <v>0</v>
      </c>
      <c r="CV45" s="327">
        <f t="shared" si="9"/>
        <v>0</v>
      </c>
      <c r="CW45" s="327">
        <f t="shared" si="10"/>
        <v>0</v>
      </c>
      <c r="CX45" s="327">
        <f t="shared" si="11"/>
        <v>0</v>
      </c>
      <c r="CY45" s="327">
        <f t="shared" si="12"/>
        <v>0</v>
      </c>
      <c r="CZ45" s="328">
        <f t="shared" si="13"/>
        <v>488653.84620000003</v>
      </c>
      <c r="DA45" s="328">
        <f t="shared" si="20"/>
        <v>-4.6153843868523836E-5</v>
      </c>
      <c r="DB45" s="201"/>
      <c r="DC45" s="327">
        <f>K45/M45*IFERROR(VLOOKUP($D45,Shift!$B:$AZ,45,0),0)-AT45</f>
        <v>0</v>
      </c>
      <c r="DD45" s="327">
        <f>K45/M45*IFERROR(VLOOKUP($D45,Shift!$B:$AV,47,0),0)*10*50%-ROUND(K45/M45*IFERROR(VLOOKUP($D45,Shift!$B:$AV,47,0),0)*8*30%,0)-AU45</f>
        <v>-0.30769230762962252</v>
      </c>
      <c r="DE45" s="329">
        <f>VLOOKUP($D45,'Off day working'!A:AM,38,0)-Z45</f>
        <v>0</v>
      </c>
      <c r="DF45" s="328"/>
      <c r="DG45" s="328"/>
      <c r="DH45" s="330">
        <f>K45/208*8*30%*VLOOKUP($D45,Shift!$B:$AZ,47,0)-AL45</f>
        <v>7.6923170126974583E-6</v>
      </c>
      <c r="DJ45" s="390"/>
      <c r="DK45" s="332">
        <f>VLOOKUP($D45,Meal!$A:$AK,35,0)-BG45</f>
        <v>0</v>
      </c>
      <c r="DL45" s="332">
        <f>VLOOKUP($D45,Meal!$A:$AK,36,0)-BH45</f>
        <v>0</v>
      </c>
      <c r="DM45" s="333">
        <f>VLOOKUP($D45,Shift!B:AW,39,0)-AV45</f>
        <v>0</v>
      </c>
      <c r="DN45" s="334">
        <f>K45/208*VLOOKUP(D45,Shift!$B:$AO,39,0)*8*10%-AW45</f>
        <v>0</v>
      </c>
      <c r="DO45" s="333">
        <f>VLOOKUP($D45,Shift!$B:$AO,40,0)-AX45</f>
        <v>0</v>
      </c>
      <c r="DP45" s="334">
        <f>K45/208*VLOOKUP(D45,Shift!$B:$AO,40,0)*8*50%-AY45</f>
        <v>0</v>
      </c>
      <c r="DQ45" s="335">
        <f>VLOOKUP($D45,Shift!$B:$AZ,41,0)-AZ45</f>
        <v>0</v>
      </c>
      <c r="DR45" s="336">
        <f>K45/208*VLOOKUP($D45,Shift!$B:$AQ,41,0)*8*50%-BA45</f>
        <v>0</v>
      </c>
      <c r="DS45" s="337">
        <f>VLOOKUP($D45,Att!B:CU,98,0)-O45</f>
        <v>0</v>
      </c>
      <c r="DT45" s="338">
        <f>IFERROR(VLOOKUP($D45,OT!$A:$BR,OT!BC$1,0),0)-P45</f>
        <v>0</v>
      </c>
      <c r="DU45" s="338">
        <f>IFERROR(VLOOKUP($D45,OT!$A:$BR,OT!BD$1,0),0)-Q45</f>
        <v>0</v>
      </c>
      <c r="DV45" s="338">
        <f>IFERROR(VLOOKUP($D45,OT!$A:$BR,OT!BE$1,0),0)-R45</f>
        <v>0</v>
      </c>
      <c r="DW45" s="338">
        <f>IFERROR(VLOOKUP($D45,OT!$A:$BR,OT!BF$1,0),0)-S45</f>
        <v>0</v>
      </c>
      <c r="DX45" s="338">
        <f>IFERROR(VLOOKUP($D45,OT!$A:$BR,OT!BG$1,0),0)-T45</f>
        <v>0</v>
      </c>
      <c r="DY45" s="338">
        <f>IFERROR(VLOOKUP($D45,OT!$A:$BR,OT!BH$1,0),0)-U45</f>
        <v>0</v>
      </c>
      <c r="DZ45" s="338">
        <f>IFERROR(VLOOKUP($D45,OT!$A:$BR,OT!BI$1,0),0)-V45</f>
        <v>0</v>
      </c>
      <c r="EA45" s="338">
        <f>IFERROR(VLOOKUP($D45,OT!$A:$BR,OT!BJ$1,0),0)-W45</f>
        <v>0</v>
      </c>
      <c r="EB45" s="338">
        <f>IFERROR(VLOOKUP($D45,OT!$A:$BR,OT!BK$1,0),0)-X45</f>
        <v>0</v>
      </c>
      <c r="EC45" s="339">
        <f>VLOOKUP(D45,'Off day working'!A:AL,38,0)*30000-BD45</f>
        <v>0</v>
      </c>
      <c r="ED45" s="340"/>
      <c r="EE45" s="340"/>
      <c r="EF45" s="338">
        <f t="shared" si="14"/>
        <v>0</v>
      </c>
      <c r="EG45" s="350">
        <f>4960000*1.07/208*VLOOKUP(D45,Att!B:BZ,77,0)-BJ45</f>
        <v>0</v>
      </c>
      <c r="EI45" s="345">
        <f>IF(AND(CH45="X",EJ45&gt;=0.5),150000/VLOOKUP(D45,Att!B:AT,45,0)*VLOOKUP(D45,Att!B:AP,41,0),IF(AND(CH45="X",EJ45&lt;0.5),0,150000))-AN45</f>
        <v>0</v>
      </c>
      <c r="EJ45" s="346">
        <f>VLOOKUP(D45,Att!B:AP,41,0)/VLOOKUP(D45,Att!B:AT,45,0)</f>
        <v>1.0473684210526315</v>
      </c>
    </row>
    <row r="46" spans="1:140" s="331" customFormat="1" ht="14.5" hidden="1" customHeight="1" x14ac:dyDescent="0.35">
      <c r="A46" s="300" t="s">
        <v>325</v>
      </c>
      <c r="B46" s="300">
        <f t="shared" si="15"/>
        <v>39</v>
      </c>
      <c r="C46" s="320" t="s">
        <v>56</v>
      </c>
      <c r="D46" s="320" t="s">
        <v>710</v>
      </c>
      <c r="E46" s="320" t="s">
        <v>712</v>
      </c>
      <c r="F46" s="367" t="s">
        <v>711</v>
      </c>
      <c r="G46" s="320" t="s">
        <v>360</v>
      </c>
      <c r="H46" s="320" t="s">
        <v>1039</v>
      </c>
      <c r="I46" s="320" t="s">
        <v>59</v>
      </c>
      <c r="J46" s="320" t="s">
        <v>58</v>
      </c>
      <c r="K46" s="321">
        <v>5900000</v>
      </c>
      <c r="L46" s="321"/>
      <c r="M46" s="321">
        <v>208</v>
      </c>
      <c r="N46" s="321"/>
      <c r="O46" s="321">
        <v>208</v>
      </c>
      <c r="P46" s="321">
        <v>34</v>
      </c>
      <c r="Q46" s="321">
        <v>0</v>
      </c>
      <c r="R46" s="321">
        <v>12</v>
      </c>
      <c r="S46" s="321">
        <v>0</v>
      </c>
      <c r="T46" s="321">
        <v>0</v>
      </c>
      <c r="U46" s="321">
        <v>0</v>
      </c>
      <c r="V46" s="321">
        <v>0</v>
      </c>
      <c r="W46" s="321">
        <v>0</v>
      </c>
      <c r="X46" s="321">
        <v>0</v>
      </c>
      <c r="Y46" s="321">
        <v>7</v>
      </c>
      <c r="Z46" s="321">
        <v>1</v>
      </c>
      <c r="AA46" s="321"/>
      <c r="AB46" s="321">
        <v>5899999.8865</v>
      </c>
      <c r="AC46" s="321">
        <v>1446634.6154</v>
      </c>
      <c r="AD46" s="321">
        <v>0</v>
      </c>
      <c r="AE46" s="321">
        <v>680769.23080000002</v>
      </c>
      <c r="AF46" s="321">
        <v>0</v>
      </c>
      <c r="AG46" s="321">
        <v>0</v>
      </c>
      <c r="AH46" s="321">
        <v>0</v>
      </c>
      <c r="AI46" s="321">
        <v>0</v>
      </c>
      <c r="AJ46" s="321">
        <v>0</v>
      </c>
      <c r="AK46" s="321">
        <v>0</v>
      </c>
      <c r="AL46" s="321">
        <v>408461.53850000002</v>
      </c>
      <c r="AM46" s="321">
        <v>300000</v>
      </c>
      <c r="AN46" s="321">
        <v>150000</v>
      </c>
      <c r="AO46" s="321">
        <v>570000</v>
      </c>
      <c r="AP46" s="321">
        <v>0</v>
      </c>
      <c r="AQ46" s="321">
        <v>1021153.8462</v>
      </c>
      <c r="AR46" s="321">
        <v>500000</v>
      </c>
      <c r="AS46" s="321"/>
      <c r="AT46" s="321">
        <v>0</v>
      </c>
      <c r="AU46" s="321">
        <v>442500</v>
      </c>
      <c r="AV46" s="321">
        <v>0</v>
      </c>
      <c r="AW46" s="321">
        <v>0</v>
      </c>
      <c r="AX46" s="321">
        <v>1</v>
      </c>
      <c r="AY46" s="321">
        <v>113461.5385</v>
      </c>
      <c r="AZ46" s="321"/>
      <c r="BA46" s="321"/>
      <c r="BB46" s="321">
        <v>17</v>
      </c>
      <c r="BC46" s="321">
        <v>482211.54</v>
      </c>
      <c r="BD46" s="321">
        <v>30000</v>
      </c>
      <c r="BE46" s="321">
        <v>42548</v>
      </c>
      <c r="BF46" s="321">
        <v>100000</v>
      </c>
      <c r="BG46" s="321">
        <v>132000</v>
      </c>
      <c r="BH46" s="321">
        <v>452000</v>
      </c>
      <c r="BI46" s="321"/>
      <c r="BJ46" s="321"/>
      <c r="BK46" s="321"/>
      <c r="BL46" s="321">
        <v>0</v>
      </c>
      <c r="BM46" s="321"/>
      <c r="BN46" s="321">
        <v>0</v>
      </c>
      <c r="BO46" s="321">
        <v>0</v>
      </c>
      <c r="BP46" s="321">
        <v>420000</v>
      </c>
      <c r="BQ46" s="321">
        <v>92884.615399999995</v>
      </c>
      <c r="BR46" s="321"/>
      <c r="BS46" s="321">
        <v>0</v>
      </c>
      <c r="BT46" s="321">
        <v>1268500</v>
      </c>
      <c r="BU46" s="321">
        <v>619500</v>
      </c>
      <c r="BV46" s="321"/>
      <c r="BW46" s="321">
        <v>0</v>
      </c>
      <c r="BX46" s="321">
        <v>10</v>
      </c>
      <c r="BY46" s="321">
        <v>283653.84620000003</v>
      </c>
      <c r="BZ46" s="321"/>
      <c r="CA46" s="321"/>
      <c r="CB46" s="321">
        <v>14671143</v>
      </c>
      <c r="CC46" s="322">
        <v>12152258</v>
      </c>
      <c r="CD46" s="320"/>
      <c r="CE46" s="320" t="s">
        <v>1068</v>
      </c>
      <c r="CF46" s="323">
        <v>45828</v>
      </c>
      <c r="CG46" s="323"/>
      <c r="CH46" s="320" t="s">
        <v>415</v>
      </c>
      <c r="CI46" s="322">
        <v>118000</v>
      </c>
      <c r="CJ46" s="322">
        <v>0</v>
      </c>
      <c r="CK46" s="321"/>
      <c r="CL46" s="324">
        <f t="shared" si="16"/>
        <v>512884.61540000001</v>
      </c>
      <c r="CM46" s="325">
        <f t="shared" si="17"/>
        <v>-18.188699999824166</v>
      </c>
      <c r="CN46" s="325">
        <f t="shared" si="18"/>
        <v>-17.804099999368191</v>
      </c>
      <c r="CO46" s="325">
        <f t="shared" si="19"/>
        <v>0.11349999997764826</v>
      </c>
      <c r="CP46" s="318"/>
      <c r="CQ46" s="326">
        <f t="shared" si="4"/>
        <v>-1.538451761007309E-5</v>
      </c>
      <c r="CR46" s="326">
        <f t="shared" si="5"/>
        <v>0</v>
      </c>
      <c r="CS46" s="327">
        <f t="shared" si="6"/>
        <v>-3.0769268050789833E-5</v>
      </c>
      <c r="CT46" s="327">
        <f t="shared" si="7"/>
        <v>0</v>
      </c>
      <c r="CU46" s="327">
        <f t="shared" si="8"/>
        <v>0</v>
      </c>
      <c r="CV46" s="327">
        <f t="shared" si="9"/>
        <v>0</v>
      </c>
      <c r="CW46" s="327">
        <f t="shared" si="10"/>
        <v>0</v>
      </c>
      <c r="CX46" s="327">
        <f t="shared" si="11"/>
        <v>0</v>
      </c>
      <c r="CY46" s="327">
        <f t="shared" si="12"/>
        <v>0</v>
      </c>
      <c r="CZ46" s="328">
        <f t="shared" si="13"/>
        <v>512884.61540000001</v>
      </c>
      <c r="DA46" s="328">
        <f t="shared" si="20"/>
        <v>-1.5384634025394917E-5</v>
      </c>
      <c r="DB46" s="201"/>
      <c r="DC46" s="327">
        <f>K46/M46*IFERROR(VLOOKUP($D46,Shift!$B:$AZ,45,0),0)-AT46</f>
        <v>0</v>
      </c>
      <c r="DD46" s="327">
        <f>K46/M46*IFERROR(VLOOKUP($D46,Shift!$B:$AV,47,0),0)*10*50%-ROUND(K46/M46*IFERROR(VLOOKUP($D46,Shift!$B:$AV,47,0),0)*8*30%,0)-AU46</f>
        <v>-0.46153846150264144</v>
      </c>
      <c r="DE46" s="329">
        <f>VLOOKUP($D46,'Off day working'!A:AM,38,0)-Z46</f>
        <v>0</v>
      </c>
      <c r="DF46" s="328"/>
      <c r="DG46" s="328"/>
      <c r="DH46" s="330">
        <f>K46/208*8*30%*VLOOKUP($D46,Shift!$B:$AZ,47,0)-AL46</f>
        <v>-3.8461526855826378E-5</v>
      </c>
      <c r="DJ46" s="390"/>
      <c r="DK46" s="332">
        <f>VLOOKUP($D46,Meal!$A:$AK,35,0)-BG46</f>
        <v>0</v>
      </c>
      <c r="DL46" s="332">
        <f>VLOOKUP($D46,Meal!$A:$AK,36,0)-BH46</f>
        <v>0</v>
      </c>
      <c r="DM46" s="333">
        <f>VLOOKUP($D46,Shift!B:AW,39,0)-AV46</f>
        <v>0</v>
      </c>
      <c r="DN46" s="334">
        <f>K46/208*VLOOKUP(D46,Shift!$B:$AO,39,0)*8*10%-AW46</f>
        <v>0</v>
      </c>
      <c r="DO46" s="333">
        <f>VLOOKUP($D46,Shift!$B:$AO,40,0)-AX46</f>
        <v>0</v>
      </c>
      <c r="DP46" s="334">
        <f>K46/208*VLOOKUP(D46,Shift!$B:$AO,40,0)*8*50%-AY46</f>
        <v>-3.8461526855826378E-5</v>
      </c>
      <c r="DQ46" s="335">
        <f>VLOOKUP($D46,Shift!$B:$AZ,41,0)-AZ46</f>
        <v>0</v>
      </c>
      <c r="DR46" s="336">
        <f>K46/208*VLOOKUP($D46,Shift!$B:$AQ,41,0)*8*50%-BA46</f>
        <v>0</v>
      </c>
      <c r="DS46" s="337">
        <f>VLOOKUP($D46,Att!B:CU,98,0)-O46</f>
        <v>0</v>
      </c>
      <c r="DT46" s="338">
        <f>IFERROR(VLOOKUP($D46,OT!$A:$BR,OT!BC$1,0),0)-P46</f>
        <v>0</v>
      </c>
      <c r="DU46" s="338">
        <f>IFERROR(VLOOKUP($D46,OT!$A:$BR,OT!BD$1,0),0)-Q46</f>
        <v>0</v>
      </c>
      <c r="DV46" s="338">
        <f>IFERROR(VLOOKUP($D46,OT!$A:$BR,OT!BE$1,0),0)-R46</f>
        <v>0</v>
      </c>
      <c r="DW46" s="338">
        <f>IFERROR(VLOOKUP($D46,OT!$A:$BR,OT!BF$1,0),0)-S46</f>
        <v>0</v>
      </c>
      <c r="DX46" s="338">
        <f>IFERROR(VLOOKUP($D46,OT!$A:$BR,OT!BG$1,0),0)-T46</f>
        <v>0</v>
      </c>
      <c r="DY46" s="338">
        <f>IFERROR(VLOOKUP($D46,OT!$A:$BR,OT!BH$1,0),0)-U46</f>
        <v>0</v>
      </c>
      <c r="DZ46" s="338">
        <f>IFERROR(VLOOKUP($D46,OT!$A:$BR,OT!BI$1,0),0)-V46</f>
        <v>0</v>
      </c>
      <c r="EA46" s="338">
        <f>IFERROR(VLOOKUP($D46,OT!$A:$BR,OT!BJ$1,0),0)-W46</f>
        <v>0</v>
      </c>
      <c r="EB46" s="338">
        <f>IFERROR(VLOOKUP($D46,OT!$A:$BR,OT!BK$1,0),0)-X46</f>
        <v>0</v>
      </c>
      <c r="EC46" s="339">
        <f>VLOOKUP(D46,'Off day working'!A:AL,38,0)*30000-BD46</f>
        <v>0</v>
      </c>
      <c r="ED46" s="340"/>
      <c r="EE46" s="340"/>
      <c r="EF46" s="338">
        <f t="shared" si="14"/>
        <v>7.6923076921957545E-2</v>
      </c>
      <c r="EG46" s="350">
        <f>4960000*1.07/208*VLOOKUP(D46,Att!B:BZ,77,0)-BJ46</f>
        <v>0</v>
      </c>
      <c r="EI46" s="345">
        <f>IF(AND(CH46="X",EJ46&gt;=0.5),150000/VLOOKUP(D46,Att!B:AT,45,0)*VLOOKUP(D46,Att!B:AP,41,0),IF(AND(CH46="X",EJ46&lt;0.5),0,150000))-AN46</f>
        <v>0</v>
      </c>
      <c r="EJ46" s="346">
        <f>VLOOKUP(D46,Att!B:AP,41,0)/VLOOKUP(D46,Att!B:AT,45,0)</f>
        <v>1.1052631578947369</v>
      </c>
    </row>
    <row r="47" spans="1:140" s="331" customFormat="1" ht="14.5" hidden="1" customHeight="1" x14ac:dyDescent="0.35">
      <c r="A47" s="300" t="s">
        <v>325</v>
      </c>
      <c r="B47" s="300">
        <f t="shared" si="15"/>
        <v>40</v>
      </c>
      <c r="C47" s="320" t="s">
        <v>56</v>
      </c>
      <c r="D47" s="320" t="s">
        <v>713</v>
      </c>
      <c r="E47" s="320" t="s">
        <v>715</v>
      </c>
      <c r="F47" s="367" t="s">
        <v>714</v>
      </c>
      <c r="G47" s="320" t="s">
        <v>360</v>
      </c>
      <c r="H47" s="320" t="s">
        <v>1039</v>
      </c>
      <c r="I47" s="320" t="s">
        <v>59</v>
      </c>
      <c r="J47" s="320" t="s">
        <v>58</v>
      </c>
      <c r="K47" s="321">
        <v>5900000</v>
      </c>
      <c r="L47" s="321"/>
      <c r="M47" s="321">
        <v>208</v>
      </c>
      <c r="N47" s="321"/>
      <c r="O47" s="321">
        <v>208</v>
      </c>
      <c r="P47" s="321">
        <v>38</v>
      </c>
      <c r="Q47" s="321">
        <v>0</v>
      </c>
      <c r="R47" s="321">
        <v>12</v>
      </c>
      <c r="S47" s="321">
        <v>0</v>
      </c>
      <c r="T47" s="321">
        <v>0</v>
      </c>
      <c r="U47" s="321">
        <v>0</v>
      </c>
      <c r="V47" s="321">
        <v>0</v>
      </c>
      <c r="W47" s="321">
        <v>0</v>
      </c>
      <c r="X47" s="321">
        <v>0</v>
      </c>
      <c r="Y47" s="321">
        <v>10</v>
      </c>
      <c r="Z47" s="321">
        <v>1</v>
      </c>
      <c r="AA47" s="321"/>
      <c r="AB47" s="321">
        <v>5899999.8865</v>
      </c>
      <c r="AC47" s="321">
        <v>1616826.9231</v>
      </c>
      <c r="AD47" s="321">
        <v>0</v>
      </c>
      <c r="AE47" s="321">
        <v>680769.23080000002</v>
      </c>
      <c r="AF47" s="321">
        <v>0</v>
      </c>
      <c r="AG47" s="321">
        <v>0</v>
      </c>
      <c r="AH47" s="321">
        <v>0</v>
      </c>
      <c r="AI47" s="321">
        <v>0</v>
      </c>
      <c r="AJ47" s="321">
        <v>0</v>
      </c>
      <c r="AK47" s="321">
        <v>0</v>
      </c>
      <c r="AL47" s="321">
        <v>544615.38459999999</v>
      </c>
      <c r="AM47" s="321">
        <v>300000</v>
      </c>
      <c r="AN47" s="321">
        <v>150000</v>
      </c>
      <c r="AO47" s="321">
        <v>557500</v>
      </c>
      <c r="AP47" s="321">
        <v>90000</v>
      </c>
      <c r="AQ47" s="321">
        <v>1021153.8462</v>
      </c>
      <c r="AR47" s="321">
        <v>460185</v>
      </c>
      <c r="AS47" s="321"/>
      <c r="AT47" s="321">
        <v>0</v>
      </c>
      <c r="AU47" s="321">
        <v>590000</v>
      </c>
      <c r="AV47" s="321">
        <v>0</v>
      </c>
      <c r="AW47" s="321">
        <v>0</v>
      </c>
      <c r="AX47" s="321">
        <v>2</v>
      </c>
      <c r="AY47" s="321">
        <v>226923.07689999999</v>
      </c>
      <c r="AZ47" s="321"/>
      <c r="BA47" s="321"/>
      <c r="BB47" s="321">
        <v>19</v>
      </c>
      <c r="BC47" s="321">
        <v>538942.31000000006</v>
      </c>
      <c r="BD47" s="321">
        <v>30000</v>
      </c>
      <c r="BE47" s="321">
        <v>42548</v>
      </c>
      <c r="BF47" s="321">
        <v>100000</v>
      </c>
      <c r="BG47" s="321">
        <v>146000</v>
      </c>
      <c r="BH47" s="321">
        <v>514000</v>
      </c>
      <c r="BI47" s="321"/>
      <c r="BJ47" s="321"/>
      <c r="BK47" s="321"/>
      <c r="BL47" s="321">
        <v>0</v>
      </c>
      <c r="BM47" s="321"/>
      <c r="BN47" s="321">
        <v>0</v>
      </c>
      <c r="BO47" s="321">
        <v>0</v>
      </c>
      <c r="BP47" s="321">
        <v>420000</v>
      </c>
      <c r="BQ47" s="321">
        <v>100961.5385</v>
      </c>
      <c r="BR47" s="321"/>
      <c r="BS47" s="321">
        <v>0</v>
      </c>
      <c r="BT47" s="321">
        <v>1268500</v>
      </c>
      <c r="BU47" s="321">
        <v>619500</v>
      </c>
      <c r="BV47" s="321"/>
      <c r="BW47" s="321">
        <v>0</v>
      </c>
      <c r="BX47" s="321">
        <v>1.5</v>
      </c>
      <c r="BY47" s="321">
        <v>42548.0769</v>
      </c>
      <c r="BZ47" s="321"/>
      <c r="CA47" s="321"/>
      <c r="CB47" s="321">
        <v>15416946</v>
      </c>
      <c r="CC47" s="322">
        <v>12889985</v>
      </c>
      <c r="CD47" s="320"/>
      <c r="CE47" s="320" t="s">
        <v>319</v>
      </c>
      <c r="CF47" s="323">
        <v>45828</v>
      </c>
      <c r="CG47" s="323"/>
      <c r="CH47" s="320" t="s">
        <v>415</v>
      </c>
      <c r="CI47" s="322">
        <v>118000</v>
      </c>
      <c r="CJ47" s="322">
        <v>0</v>
      </c>
      <c r="CK47" s="321"/>
      <c r="CL47" s="324">
        <f t="shared" si="16"/>
        <v>520961.53850000002</v>
      </c>
      <c r="CM47" s="325">
        <f t="shared" si="17"/>
        <v>-20.803399998694658</v>
      </c>
      <c r="CN47" s="325">
        <f t="shared" si="18"/>
        <v>-21.341899998486042</v>
      </c>
      <c r="CO47" s="325">
        <f t="shared" si="19"/>
        <v>0.11349999997764826</v>
      </c>
      <c r="CP47" s="318"/>
      <c r="CQ47" s="326">
        <f t="shared" si="4"/>
        <v>-2.3076776415109634E-5</v>
      </c>
      <c r="CR47" s="326">
        <f t="shared" si="5"/>
        <v>0</v>
      </c>
      <c r="CS47" s="327">
        <f t="shared" si="6"/>
        <v>-3.0769268050789833E-5</v>
      </c>
      <c r="CT47" s="327">
        <f t="shared" si="7"/>
        <v>0</v>
      </c>
      <c r="CU47" s="327">
        <f t="shared" si="8"/>
        <v>0</v>
      </c>
      <c r="CV47" s="327">
        <f t="shared" si="9"/>
        <v>0</v>
      </c>
      <c r="CW47" s="327">
        <f t="shared" si="10"/>
        <v>0</v>
      </c>
      <c r="CX47" s="327">
        <f t="shared" si="11"/>
        <v>0</v>
      </c>
      <c r="CY47" s="327">
        <f t="shared" si="12"/>
        <v>0</v>
      </c>
      <c r="CZ47" s="328">
        <f t="shared" si="13"/>
        <v>520961.53850000002</v>
      </c>
      <c r="DA47" s="328">
        <f t="shared" si="20"/>
        <v>-3.8461526855826378E-5</v>
      </c>
      <c r="DB47" s="201"/>
      <c r="DC47" s="327">
        <f>K47/M47*IFERROR(VLOOKUP($D47,Shift!$B:$AZ,45,0),0)-AT47</f>
        <v>0</v>
      </c>
      <c r="DD47" s="327">
        <f>K47/M47*IFERROR(VLOOKUP($D47,Shift!$B:$AV,47,0),0)*10*50%-ROUND(K47/M47*IFERROR(VLOOKUP($D47,Shift!$B:$AV,47,0),0)*8*30%,0)-AU47</f>
        <v>0.38461538474075496</v>
      </c>
      <c r="DE47" s="329">
        <f>VLOOKUP($D47,'Off day working'!A:AM,38,0)-Z47</f>
        <v>0</v>
      </c>
      <c r="DF47" s="328"/>
      <c r="DG47" s="328"/>
      <c r="DH47" s="330">
        <f>K47/208*8*30%*VLOOKUP($D47,Shift!$B:$AZ,47,0)-AL47</f>
        <v>1.5384634025394917E-5</v>
      </c>
      <c r="DJ47" s="390"/>
      <c r="DK47" s="332">
        <f>VLOOKUP($D47,Meal!$A:$AK,35,0)-BG47</f>
        <v>0</v>
      </c>
      <c r="DL47" s="332">
        <f>VLOOKUP($D47,Meal!$A:$AK,36,0)-BH47</f>
        <v>0</v>
      </c>
      <c r="DM47" s="333">
        <f>VLOOKUP($D47,Shift!B:AW,39,0)-AV47</f>
        <v>0</v>
      </c>
      <c r="DN47" s="334">
        <f>K47/208*VLOOKUP(D47,Shift!$B:$AO,39,0)*8*10%-AW47</f>
        <v>0</v>
      </c>
      <c r="DO47" s="333">
        <f>VLOOKUP($D47,Shift!$B:$AO,40,0)-AX47</f>
        <v>0</v>
      </c>
      <c r="DP47" s="334">
        <f>K47/208*VLOOKUP(D47,Shift!$B:$AO,40,0)*8*50%-AY47</f>
        <v>2.3076951038092375E-5</v>
      </c>
      <c r="DQ47" s="335">
        <f>VLOOKUP($D47,Shift!$B:$AZ,41,0)-AZ47</f>
        <v>0</v>
      </c>
      <c r="DR47" s="336">
        <f>K47/208*VLOOKUP($D47,Shift!$B:$AQ,41,0)*8*50%-BA47</f>
        <v>0</v>
      </c>
      <c r="DS47" s="337">
        <f>VLOOKUP($D47,Att!B:CU,98,0)-O47</f>
        <v>0</v>
      </c>
      <c r="DT47" s="338">
        <f>IFERROR(VLOOKUP($D47,OT!$A:$BR,OT!BC$1,0),0)-P47</f>
        <v>0</v>
      </c>
      <c r="DU47" s="338">
        <f>IFERROR(VLOOKUP($D47,OT!$A:$BR,OT!BD$1,0),0)-Q47</f>
        <v>0</v>
      </c>
      <c r="DV47" s="338">
        <f>IFERROR(VLOOKUP($D47,OT!$A:$BR,OT!BE$1,0),0)-R47</f>
        <v>0</v>
      </c>
      <c r="DW47" s="338">
        <f>IFERROR(VLOOKUP($D47,OT!$A:$BR,OT!BF$1,0),0)-S47</f>
        <v>0</v>
      </c>
      <c r="DX47" s="338">
        <f>IFERROR(VLOOKUP($D47,OT!$A:$BR,OT!BG$1,0),0)-T47</f>
        <v>0</v>
      </c>
      <c r="DY47" s="338">
        <f>IFERROR(VLOOKUP($D47,OT!$A:$BR,OT!BH$1,0),0)-U47</f>
        <v>0</v>
      </c>
      <c r="DZ47" s="338">
        <f>IFERROR(VLOOKUP($D47,OT!$A:$BR,OT!BI$1,0),0)-V47</f>
        <v>0</v>
      </c>
      <c r="EA47" s="338">
        <f>IFERROR(VLOOKUP($D47,OT!$A:$BR,OT!BJ$1,0),0)-W47</f>
        <v>0</v>
      </c>
      <c r="EB47" s="338">
        <f>IFERROR(VLOOKUP($D47,OT!$A:$BR,OT!BK$1,0),0)-X47</f>
        <v>0</v>
      </c>
      <c r="EC47" s="339">
        <f>VLOOKUP(D47,'Off day working'!A:AL,38,0)*30000-BD47</f>
        <v>0</v>
      </c>
      <c r="ED47" s="340"/>
      <c r="EE47" s="340"/>
      <c r="EF47" s="338">
        <f t="shared" si="14"/>
        <v>7.6923076921957545E-2</v>
      </c>
      <c r="EG47" s="350">
        <f>4960000*1.07/208*VLOOKUP(D47,Att!B:BZ,77,0)-BJ47</f>
        <v>0</v>
      </c>
      <c r="EI47" s="345">
        <f>IF(AND(CH47="X",EJ47&gt;=0.5),150000/VLOOKUP(D47,Att!B:AT,45,0)*VLOOKUP(D47,Att!B:AP,41,0),IF(AND(CH47="X",EJ47&lt;0.5),0,150000))-AN47</f>
        <v>0</v>
      </c>
      <c r="EJ47" s="346">
        <f>VLOOKUP(D47,Att!B:AP,41,0)/VLOOKUP(D47,Att!B:AT,45,0)</f>
        <v>1.1480263157894737</v>
      </c>
    </row>
    <row r="48" spans="1:140" s="331" customFormat="1" ht="14.5" hidden="1" customHeight="1" x14ac:dyDescent="0.35">
      <c r="A48" s="300" t="s">
        <v>325</v>
      </c>
      <c r="B48" s="300">
        <f t="shared" si="15"/>
        <v>41</v>
      </c>
      <c r="C48" s="320" t="s">
        <v>227</v>
      </c>
      <c r="D48" s="320" t="s">
        <v>731</v>
      </c>
      <c r="E48" s="320" t="s">
        <v>733</v>
      </c>
      <c r="F48" s="367" t="s">
        <v>732</v>
      </c>
      <c r="G48" s="320" t="s">
        <v>360</v>
      </c>
      <c r="H48" s="320"/>
      <c r="I48" s="320" t="s">
        <v>228</v>
      </c>
      <c r="J48" s="320" t="s">
        <v>69</v>
      </c>
      <c r="K48" s="321">
        <v>15400000</v>
      </c>
      <c r="L48" s="321"/>
      <c r="M48" s="321">
        <v>176</v>
      </c>
      <c r="N48" s="321"/>
      <c r="O48" s="321">
        <v>176</v>
      </c>
      <c r="P48" s="321">
        <v>0</v>
      </c>
      <c r="Q48" s="321">
        <v>0</v>
      </c>
      <c r="R48" s="321">
        <v>0</v>
      </c>
      <c r="S48" s="321">
        <v>0</v>
      </c>
      <c r="T48" s="321">
        <v>0</v>
      </c>
      <c r="U48" s="321">
        <v>0</v>
      </c>
      <c r="V48" s="321">
        <v>0</v>
      </c>
      <c r="W48" s="321">
        <v>0</v>
      </c>
      <c r="X48" s="321">
        <v>0</v>
      </c>
      <c r="Y48" s="321">
        <v>0</v>
      </c>
      <c r="Z48" s="321"/>
      <c r="AA48" s="321"/>
      <c r="AB48" s="321">
        <v>15400000</v>
      </c>
      <c r="AC48" s="321">
        <v>0</v>
      </c>
      <c r="AD48" s="321">
        <v>0</v>
      </c>
      <c r="AE48" s="321">
        <v>0</v>
      </c>
      <c r="AF48" s="321">
        <v>0</v>
      </c>
      <c r="AG48" s="321">
        <v>0</v>
      </c>
      <c r="AH48" s="321">
        <v>0</v>
      </c>
      <c r="AI48" s="321">
        <v>0</v>
      </c>
      <c r="AJ48" s="321">
        <v>0</v>
      </c>
      <c r="AK48" s="321">
        <v>0</v>
      </c>
      <c r="AL48" s="321"/>
      <c r="AM48" s="321">
        <v>130000</v>
      </c>
      <c r="AN48" s="321">
        <v>150000</v>
      </c>
      <c r="AO48" s="321">
        <v>0</v>
      </c>
      <c r="AP48" s="321">
        <v>0</v>
      </c>
      <c r="AQ48" s="321"/>
      <c r="AR48" s="321">
        <v>500000</v>
      </c>
      <c r="AS48" s="321"/>
      <c r="AT48" s="321"/>
      <c r="AU48" s="321"/>
      <c r="AV48" s="321"/>
      <c r="AW48" s="321"/>
      <c r="AX48" s="321"/>
      <c r="AY48" s="321"/>
      <c r="AZ48" s="321"/>
      <c r="BA48" s="321"/>
      <c r="BB48" s="321"/>
      <c r="BC48" s="321"/>
      <c r="BD48" s="321">
        <v>0</v>
      </c>
      <c r="BE48" s="321">
        <v>131250</v>
      </c>
      <c r="BF48" s="321"/>
      <c r="BG48" s="321">
        <v>210000</v>
      </c>
      <c r="BH48" s="321"/>
      <c r="BI48" s="321"/>
      <c r="BJ48" s="321"/>
      <c r="BK48" s="321"/>
      <c r="BL48" s="321">
        <v>0</v>
      </c>
      <c r="BM48" s="321"/>
      <c r="BN48" s="321">
        <v>0</v>
      </c>
      <c r="BO48" s="321">
        <v>0</v>
      </c>
      <c r="BP48" s="321">
        <v>420000</v>
      </c>
      <c r="BQ48" s="321">
        <v>0</v>
      </c>
      <c r="BR48" s="321"/>
      <c r="BS48" s="321">
        <v>0</v>
      </c>
      <c r="BT48" s="321">
        <v>3311000</v>
      </c>
      <c r="BU48" s="321">
        <v>1617000</v>
      </c>
      <c r="BV48" s="321"/>
      <c r="BW48" s="321">
        <v>0</v>
      </c>
      <c r="BX48" s="321">
        <v>8</v>
      </c>
      <c r="BY48" s="321">
        <v>592307.6923</v>
      </c>
      <c r="BZ48" s="321"/>
      <c r="CA48" s="321"/>
      <c r="CB48" s="321">
        <v>20252250</v>
      </c>
      <c r="CC48" s="322">
        <v>14904250</v>
      </c>
      <c r="CD48" s="320"/>
      <c r="CE48" s="320" t="s">
        <v>1067</v>
      </c>
      <c r="CF48" s="323">
        <v>45903</v>
      </c>
      <c r="CG48" s="323"/>
      <c r="CH48" s="320" t="s">
        <v>415</v>
      </c>
      <c r="CI48" s="322">
        <v>0</v>
      </c>
      <c r="CJ48" s="322">
        <v>0</v>
      </c>
      <c r="CK48" s="321"/>
      <c r="CL48" s="324">
        <f t="shared" si="16"/>
        <v>420000</v>
      </c>
      <c r="CM48" s="325">
        <f t="shared" si="17"/>
        <v>0</v>
      </c>
      <c r="CN48" s="325">
        <f t="shared" si="18"/>
        <v>0</v>
      </c>
      <c r="CO48" s="325">
        <f t="shared" si="19"/>
        <v>0</v>
      </c>
      <c r="CP48" s="318"/>
      <c r="CQ48" s="326">
        <f t="shared" si="4"/>
        <v>0</v>
      </c>
      <c r="CR48" s="326">
        <f t="shared" si="5"/>
        <v>0</v>
      </c>
      <c r="CS48" s="327">
        <f t="shared" si="6"/>
        <v>0</v>
      </c>
      <c r="CT48" s="327">
        <f t="shared" si="7"/>
        <v>0</v>
      </c>
      <c r="CU48" s="327">
        <f t="shared" si="8"/>
        <v>0</v>
      </c>
      <c r="CV48" s="327">
        <f t="shared" si="9"/>
        <v>0</v>
      </c>
      <c r="CW48" s="327">
        <f t="shared" si="10"/>
        <v>0</v>
      </c>
      <c r="CX48" s="327">
        <f t="shared" si="11"/>
        <v>0</v>
      </c>
      <c r="CY48" s="327">
        <f t="shared" si="12"/>
        <v>0</v>
      </c>
      <c r="CZ48" s="328">
        <f t="shared" si="13"/>
        <v>420000</v>
      </c>
      <c r="DA48" s="328">
        <f>(420000/176)*(O48+P48+Q48+R48+S48+T48+U48+V48+W48+X48+BI48)-CZ48</f>
        <v>0</v>
      </c>
      <c r="DB48" s="201"/>
      <c r="DC48" s="327">
        <f>K48/M48*IFERROR(VLOOKUP($D48,Shift!$B:$AZ,45,0),0)-AT48</f>
        <v>0</v>
      </c>
      <c r="DD48" s="327">
        <f>K48/M48*IFERROR(VLOOKUP($D48,Shift!$B:$AV,47,0),0)*10*50%-ROUND(K48/M48*IFERROR(VLOOKUP($D48,Shift!$B:$AV,47,0),0)*8*30%,0)-AU48</f>
        <v>0</v>
      </c>
      <c r="DE48" s="329" t="e">
        <f>VLOOKUP($D48,'Off day working'!A:AM,38,0)-Z48</f>
        <v>#N/A</v>
      </c>
      <c r="DF48" s="328"/>
      <c r="DG48" s="328"/>
      <c r="DH48" s="330">
        <f>K48/208*8*30%*VLOOKUP($D48,Shift!$B:$AZ,47,0)-AL48</f>
        <v>0</v>
      </c>
      <c r="DJ48" s="390"/>
      <c r="DK48" s="332">
        <f>VLOOKUP($D48,Meal!$A:$AK,35,0)-BG48</f>
        <v>0</v>
      </c>
      <c r="DL48" s="332">
        <f>VLOOKUP($D48,Meal!$A:$AK,36,0)-BH48</f>
        <v>0</v>
      </c>
      <c r="DM48" s="333">
        <f>VLOOKUP($D48,Shift!B:AW,39,0)-AV48</f>
        <v>0</v>
      </c>
      <c r="DN48" s="334">
        <f>K48/208*VLOOKUP(D48,Shift!$B:$AO,39,0)*8*10%-AW48</f>
        <v>0</v>
      </c>
      <c r="DO48" s="333">
        <f>VLOOKUP($D48,Shift!$B:$AO,40,0)-AX48</f>
        <v>0</v>
      </c>
      <c r="DP48" s="334">
        <f>K48/208*VLOOKUP(D48,Shift!$B:$AO,40,0)*8*50%-AY48</f>
        <v>0</v>
      </c>
      <c r="DQ48" s="335">
        <f>VLOOKUP($D48,Shift!$B:$AZ,41,0)-AZ48</f>
        <v>0</v>
      </c>
      <c r="DR48" s="336">
        <f>K48/208*VLOOKUP($D48,Shift!$B:$AQ,41,0)*8*50%-BA48</f>
        <v>0</v>
      </c>
      <c r="DS48" s="337">
        <f>VLOOKUP($D48,Att!B:CU,98,0)-O48</f>
        <v>0</v>
      </c>
      <c r="DT48" s="338">
        <f>IFERROR(VLOOKUP($D48,OT!$A:$BR,OT!BC$1,0),0)-P48</f>
        <v>0</v>
      </c>
      <c r="DU48" s="338">
        <f>IFERROR(VLOOKUP($D48,OT!$A:$BR,OT!BD$1,0),0)-Q48</f>
        <v>0</v>
      </c>
      <c r="DV48" s="338">
        <f>IFERROR(VLOOKUP($D48,OT!$A:$BR,OT!BE$1,0),0)-R48</f>
        <v>0</v>
      </c>
      <c r="DW48" s="338">
        <f>IFERROR(VLOOKUP($D48,OT!$A:$BR,OT!BF$1,0),0)-S48</f>
        <v>0</v>
      </c>
      <c r="DX48" s="338">
        <f>IFERROR(VLOOKUP($D48,OT!$A:$BR,OT!BG$1,0),0)-T48</f>
        <v>0</v>
      </c>
      <c r="DY48" s="338">
        <f>IFERROR(VLOOKUP($D48,OT!$A:$BR,OT!BH$1,0),0)-U48</f>
        <v>0</v>
      </c>
      <c r="DZ48" s="338">
        <f>IFERROR(VLOOKUP($D48,OT!$A:$BR,OT!BI$1,0),0)-V48</f>
        <v>0</v>
      </c>
      <c r="EA48" s="338">
        <f>IFERROR(VLOOKUP($D48,OT!$A:$BR,OT!BJ$1,0),0)-W48</f>
        <v>0</v>
      </c>
      <c r="EB48" s="338">
        <f>IFERROR(VLOOKUP($D48,OT!$A:$BR,OT!BK$1,0),0)-X48</f>
        <v>0</v>
      </c>
      <c r="EC48" s="339" t="e">
        <f>VLOOKUP(D48,'Off day working'!A:AL,38,0)*30000-BD48</f>
        <v>#N/A</v>
      </c>
      <c r="ED48" s="340"/>
      <c r="EE48" s="340"/>
      <c r="EF48" s="338">
        <f>IF(G48="M",0-BE48,IF(G48="F",K48/176*1.5-BE48))</f>
        <v>0</v>
      </c>
      <c r="EG48" s="350">
        <f>4960000*1.07/208*VLOOKUP(D48,Att!B:BZ,77,0)-BJ48</f>
        <v>0</v>
      </c>
      <c r="EI48" s="345">
        <f>IF(AND(CH48="X",EJ48&gt;=0.5),150000/VLOOKUP(D48,Att!B:AT,45,0)*VLOOKUP(D48,Att!B:AP,41,0),IF(AND(CH48="X",EJ48&lt;0.5),0,150000))-AN48</f>
        <v>0</v>
      </c>
      <c r="EJ48" s="346">
        <f>VLOOKUP(D48,Att!B:AP,41,0)/VLOOKUP(D48,Att!B:AT,45,0)</f>
        <v>0.95454545454545459</v>
      </c>
    </row>
    <row r="49" spans="1:140" s="331" customFormat="1" ht="14.5" hidden="1" customHeight="1" x14ac:dyDescent="0.35">
      <c r="A49" s="300" t="s">
        <v>325</v>
      </c>
      <c r="B49" s="300">
        <f t="shared" si="15"/>
        <v>42</v>
      </c>
      <c r="C49" s="320" t="s">
        <v>61</v>
      </c>
      <c r="D49" s="320" t="s">
        <v>735</v>
      </c>
      <c r="E49" s="320" t="s">
        <v>737</v>
      </c>
      <c r="F49" s="367" t="s">
        <v>736</v>
      </c>
      <c r="G49" s="320" t="s">
        <v>348</v>
      </c>
      <c r="H49" s="320" t="s">
        <v>1041</v>
      </c>
      <c r="I49" s="320" t="s">
        <v>62</v>
      </c>
      <c r="J49" s="320" t="s">
        <v>69</v>
      </c>
      <c r="K49" s="321">
        <v>7000000</v>
      </c>
      <c r="L49" s="321"/>
      <c r="M49" s="321">
        <v>176</v>
      </c>
      <c r="N49" s="321"/>
      <c r="O49" s="321">
        <v>176</v>
      </c>
      <c r="P49" s="321">
        <v>13.5</v>
      </c>
      <c r="Q49" s="321">
        <v>0</v>
      </c>
      <c r="R49" s="321">
        <v>18.5</v>
      </c>
      <c r="S49" s="321">
        <v>0</v>
      </c>
      <c r="T49" s="321">
        <v>0</v>
      </c>
      <c r="U49" s="321">
        <v>0</v>
      </c>
      <c r="V49" s="321">
        <v>0</v>
      </c>
      <c r="W49" s="321">
        <v>0</v>
      </c>
      <c r="X49" s="321">
        <v>0</v>
      </c>
      <c r="Y49" s="321">
        <v>0</v>
      </c>
      <c r="Z49" s="321"/>
      <c r="AA49" s="321"/>
      <c r="AB49" s="321">
        <v>7000000</v>
      </c>
      <c r="AC49" s="321">
        <v>805397.72730000003</v>
      </c>
      <c r="AD49" s="321">
        <v>0</v>
      </c>
      <c r="AE49" s="321">
        <v>1471590.9091</v>
      </c>
      <c r="AF49" s="321">
        <v>0</v>
      </c>
      <c r="AG49" s="321">
        <v>0</v>
      </c>
      <c r="AH49" s="321">
        <v>0</v>
      </c>
      <c r="AI49" s="321">
        <v>0</v>
      </c>
      <c r="AJ49" s="321">
        <v>0</v>
      </c>
      <c r="AK49" s="321">
        <v>0</v>
      </c>
      <c r="AL49" s="321"/>
      <c r="AM49" s="321">
        <v>130000</v>
      </c>
      <c r="AN49" s="321">
        <v>150000</v>
      </c>
      <c r="AO49" s="321">
        <v>0</v>
      </c>
      <c r="AP49" s="321">
        <v>0</v>
      </c>
      <c r="AQ49" s="321"/>
      <c r="AR49" s="321">
        <v>500000</v>
      </c>
      <c r="AS49" s="321"/>
      <c r="AT49" s="321"/>
      <c r="AU49" s="321"/>
      <c r="AV49" s="321"/>
      <c r="AW49" s="321"/>
      <c r="AX49" s="321"/>
      <c r="AY49" s="321"/>
      <c r="AZ49" s="321"/>
      <c r="BA49" s="321"/>
      <c r="BB49" s="321"/>
      <c r="BC49" s="321"/>
      <c r="BD49" s="321">
        <v>0</v>
      </c>
      <c r="BE49" s="321"/>
      <c r="BF49" s="321">
        <v>200000</v>
      </c>
      <c r="BG49" s="321">
        <v>190000</v>
      </c>
      <c r="BH49" s="321">
        <v>105000</v>
      </c>
      <c r="BI49" s="321"/>
      <c r="BJ49" s="321"/>
      <c r="BK49" s="321"/>
      <c r="BL49" s="321">
        <v>0</v>
      </c>
      <c r="BM49" s="321"/>
      <c r="BN49" s="321">
        <v>0</v>
      </c>
      <c r="BO49" s="321">
        <v>0</v>
      </c>
      <c r="BP49" s="321">
        <v>420000</v>
      </c>
      <c r="BQ49" s="321">
        <v>76363.636400000003</v>
      </c>
      <c r="BR49" s="321"/>
      <c r="BS49" s="321">
        <v>0</v>
      </c>
      <c r="BT49" s="321">
        <v>1505000</v>
      </c>
      <c r="BU49" s="321">
        <v>735000</v>
      </c>
      <c r="BV49" s="321"/>
      <c r="BW49" s="321">
        <v>0</v>
      </c>
      <c r="BX49" s="321"/>
      <c r="BY49" s="321">
        <v>0</v>
      </c>
      <c r="BZ49" s="321"/>
      <c r="CA49" s="321"/>
      <c r="CB49" s="321">
        <v>12553352</v>
      </c>
      <c r="CC49" s="322">
        <v>9816989</v>
      </c>
      <c r="CD49" s="320"/>
      <c r="CE49" s="320" t="s">
        <v>1067</v>
      </c>
      <c r="CF49" s="323">
        <v>45915</v>
      </c>
      <c r="CG49" s="323"/>
      <c r="CH49" s="320" t="s">
        <v>415</v>
      </c>
      <c r="CI49" s="322">
        <v>0</v>
      </c>
      <c r="CJ49" s="322">
        <v>0</v>
      </c>
      <c r="CK49" s="321"/>
      <c r="CL49" s="324">
        <f t="shared" si="16"/>
        <v>496363.63640000002</v>
      </c>
      <c r="CM49" s="325">
        <f t="shared" si="17"/>
        <v>0.27280000038444996</v>
      </c>
      <c r="CN49" s="325">
        <f t="shared" si="18"/>
        <v>-0.36359999887645245</v>
      </c>
      <c r="CO49" s="325">
        <f t="shared" si="19"/>
        <v>0</v>
      </c>
      <c r="CP49" s="318"/>
      <c r="CQ49" s="326">
        <f t="shared" si="4"/>
        <v>-2.7272850275039673E-5</v>
      </c>
      <c r="CR49" s="326">
        <f t="shared" si="5"/>
        <v>0</v>
      </c>
      <c r="CS49" s="327">
        <f t="shared" si="6"/>
        <v>-9.0908724814653397E-6</v>
      </c>
      <c r="CT49" s="327">
        <f t="shared" si="7"/>
        <v>0</v>
      </c>
      <c r="CU49" s="327">
        <f t="shared" si="8"/>
        <v>0</v>
      </c>
      <c r="CV49" s="327">
        <f t="shared" si="9"/>
        <v>0</v>
      </c>
      <c r="CW49" s="327">
        <f t="shared" si="10"/>
        <v>0</v>
      </c>
      <c r="CX49" s="327">
        <f t="shared" si="11"/>
        <v>0</v>
      </c>
      <c r="CY49" s="327">
        <f t="shared" si="12"/>
        <v>0</v>
      </c>
      <c r="CZ49" s="328">
        <f t="shared" si="13"/>
        <v>496363.63640000002</v>
      </c>
      <c r="DA49" s="328">
        <f>(420000/176)*(O49+P49+Q49+R49+S49+T49+U49+V49+W49+X49+BI49)-CZ49</f>
        <v>-3.6363606341183186E-5</v>
      </c>
      <c r="DB49" s="201"/>
      <c r="DC49" s="327">
        <f>K49/M49*IFERROR(VLOOKUP($D49,Shift!$B:$AZ,45,0),0)-AT49</f>
        <v>0</v>
      </c>
      <c r="DD49" s="327">
        <f>K49/M49*IFERROR(VLOOKUP($D49,Shift!$B:$AV,47,0),0)*10*50%-ROUND(K49/M49*IFERROR(VLOOKUP($D49,Shift!$B:$AV,47,0),0)*8*30%,0)-AU49</f>
        <v>0</v>
      </c>
      <c r="DE49" s="329" t="e">
        <f>VLOOKUP($D49,'Off day working'!A:AM,38,0)-Z49</f>
        <v>#N/A</v>
      </c>
      <c r="DF49" s="328"/>
      <c r="DG49" s="328"/>
      <c r="DH49" s="330">
        <f>K49/208*8*30%*VLOOKUP($D49,Shift!$B:$AZ,47,0)-AL49</f>
        <v>0</v>
      </c>
      <c r="DJ49" s="390"/>
      <c r="DK49" s="332">
        <f>VLOOKUP($D49,Meal!$A:$AK,35,0)-BG49</f>
        <v>0</v>
      </c>
      <c r="DL49" s="332">
        <f>VLOOKUP($D49,Meal!$A:$AK,36,0)-BH49</f>
        <v>0</v>
      </c>
      <c r="DM49" s="333">
        <f>VLOOKUP($D49,Shift!B:AW,39,0)-AV49</f>
        <v>0</v>
      </c>
      <c r="DN49" s="334">
        <f>K49/208*VLOOKUP(D49,Shift!$B:$AO,39,0)*8*10%-AW49</f>
        <v>0</v>
      </c>
      <c r="DO49" s="333">
        <f>VLOOKUP($D49,Shift!$B:$AO,40,0)-AX49</f>
        <v>0</v>
      </c>
      <c r="DP49" s="334">
        <f>K49/208*VLOOKUP(D49,Shift!$B:$AO,40,0)*8*50%-AY49</f>
        <v>0</v>
      </c>
      <c r="DQ49" s="335">
        <f>VLOOKUP($D49,Shift!$B:$AZ,41,0)-AZ49</f>
        <v>0</v>
      </c>
      <c r="DR49" s="336">
        <f>K49/208*VLOOKUP($D49,Shift!$B:$AQ,41,0)*8*50%-BA49</f>
        <v>0</v>
      </c>
      <c r="DS49" s="337">
        <f>VLOOKUP($D49,Att!B:CU,98,0)-O49</f>
        <v>0</v>
      </c>
      <c r="DT49" s="338">
        <f>IFERROR(VLOOKUP($D49,OT!$A:$BR,OT!BC$1,0),0)-P49</f>
        <v>0</v>
      </c>
      <c r="DU49" s="338">
        <f>IFERROR(VLOOKUP($D49,OT!$A:$BR,OT!BD$1,0),0)-Q49</f>
        <v>0</v>
      </c>
      <c r="DV49" s="338">
        <f>IFERROR(VLOOKUP($D49,OT!$A:$BR,OT!BE$1,0),0)-R49</f>
        <v>0</v>
      </c>
      <c r="DW49" s="338">
        <f>IFERROR(VLOOKUP($D49,OT!$A:$BR,OT!BF$1,0),0)-S49</f>
        <v>0</v>
      </c>
      <c r="DX49" s="338">
        <f>IFERROR(VLOOKUP($D49,OT!$A:$BR,OT!BG$1,0),0)-T49</f>
        <v>0</v>
      </c>
      <c r="DY49" s="338">
        <f>IFERROR(VLOOKUP($D49,OT!$A:$BR,OT!BH$1,0),0)-U49</f>
        <v>0</v>
      </c>
      <c r="DZ49" s="338">
        <f>IFERROR(VLOOKUP($D49,OT!$A:$BR,OT!BI$1,0),0)-V49</f>
        <v>0</v>
      </c>
      <c r="EA49" s="338">
        <f>IFERROR(VLOOKUP($D49,OT!$A:$BR,OT!BJ$1,0),0)-W49</f>
        <v>0</v>
      </c>
      <c r="EB49" s="338">
        <f>IFERROR(VLOOKUP($D49,OT!$A:$BR,OT!BK$1,0),0)-X49</f>
        <v>0</v>
      </c>
      <c r="EC49" s="339" t="e">
        <f>VLOOKUP(D49,'Off day working'!A:AL,38,0)*30000-BD49</f>
        <v>#N/A</v>
      </c>
      <c r="ED49" s="340"/>
      <c r="EE49" s="340"/>
      <c r="EF49" s="338">
        <f t="shared" ref="EF49:EF80" si="21">IF(G49="M",0-BE49,IF(G49="F",K49/208*1.5-BE49))</f>
        <v>0</v>
      </c>
      <c r="EG49" s="350">
        <f>4960000*1.07/208*VLOOKUP(D49,Att!B:BZ,77,0)-BJ49</f>
        <v>0</v>
      </c>
      <c r="EI49" s="345">
        <f>IF(AND(CH49="X",EJ49&gt;=0.5),150000/VLOOKUP(D49,Att!B:AT,45,0)*VLOOKUP(D49,Att!B:AP,41,0),IF(AND(CH49="X",EJ49&lt;0.5),0,150000))-AN49</f>
        <v>0</v>
      </c>
      <c r="EJ49" s="346">
        <f>VLOOKUP(D49,Att!B:AP,41,0)/VLOOKUP(D49,Att!B:AT,45,0)</f>
        <v>1</v>
      </c>
    </row>
    <row r="50" spans="1:140" s="331" customFormat="1" ht="14.5" hidden="1" customHeight="1" x14ac:dyDescent="0.35">
      <c r="A50" s="300" t="s">
        <v>325</v>
      </c>
      <c r="B50" s="300">
        <f t="shared" si="15"/>
        <v>43</v>
      </c>
      <c r="C50" s="320" t="s">
        <v>56</v>
      </c>
      <c r="D50" s="320" t="s">
        <v>743</v>
      </c>
      <c r="E50" s="320" t="s">
        <v>745</v>
      </c>
      <c r="F50" s="367" t="s">
        <v>744</v>
      </c>
      <c r="G50" s="320" t="s">
        <v>360</v>
      </c>
      <c r="H50" s="320"/>
      <c r="I50" s="320" t="s">
        <v>63</v>
      </c>
      <c r="J50" s="320" t="s">
        <v>58</v>
      </c>
      <c r="K50" s="321">
        <v>5900000</v>
      </c>
      <c r="L50" s="321"/>
      <c r="M50" s="321">
        <v>208</v>
      </c>
      <c r="N50" s="321"/>
      <c r="O50" s="321">
        <v>208</v>
      </c>
      <c r="P50" s="321">
        <v>34</v>
      </c>
      <c r="Q50" s="321">
        <v>0</v>
      </c>
      <c r="R50" s="321">
        <v>0</v>
      </c>
      <c r="S50" s="321">
        <v>0</v>
      </c>
      <c r="T50" s="321">
        <v>0</v>
      </c>
      <c r="U50" s="321">
        <v>0</v>
      </c>
      <c r="V50" s="321">
        <v>0</v>
      </c>
      <c r="W50" s="321">
        <v>0</v>
      </c>
      <c r="X50" s="321">
        <v>0</v>
      </c>
      <c r="Y50" s="321">
        <v>10</v>
      </c>
      <c r="Z50" s="321"/>
      <c r="AA50" s="321"/>
      <c r="AB50" s="321">
        <v>5899999.8865</v>
      </c>
      <c r="AC50" s="321">
        <v>1446634.6154</v>
      </c>
      <c r="AD50" s="321">
        <v>0</v>
      </c>
      <c r="AE50" s="321">
        <v>0</v>
      </c>
      <c r="AF50" s="321">
        <v>0</v>
      </c>
      <c r="AG50" s="321">
        <v>0</v>
      </c>
      <c r="AH50" s="321">
        <v>0</v>
      </c>
      <c r="AI50" s="321">
        <v>0</v>
      </c>
      <c r="AJ50" s="321">
        <v>0</v>
      </c>
      <c r="AK50" s="321">
        <v>0</v>
      </c>
      <c r="AL50" s="321">
        <v>544615.38459999999</v>
      </c>
      <c r="AM50" s="321">
        <v>300000</v>
      </c>
      <c r="AN50" s="321">
        <v>150000</v>
      </c>
      <c r="AO50" s="321">
        <v>495000</v>
      </c>
      <c r="AP50" s="321">
        <v>90000</v>
      </c>
      <c r="AQ50" s="321">
        <v>1021153.8462</v>
      </c>
      <c r="AR50" s="321">
        <v>451852</v>
      </c>
      <c r="AS50" s="321"/>
      <c r="AT50" s="321">
        <v>0</v>
      </c>
      <c r="AU50" s="321">
        <v>590000</v>
      </c>
      <c r="AV50" s="321">
        <v>0</v>
      </c>
      <c r="AW50" s="321">
        <v>0</v>
      </c>
      <c r="AX50" s="321">
        <v>2</v>
      </c>
      <c r="AY50" s="321">
        <v>226923.07689999999</v>
      </c>
      <c r="AZ50" s="321"/>
      <c r="BA50" s="321"/>
      <c r="BB50" s="321">
        <v>17</v>
      </c>
      <c r="BC50" s="321">
        <v>482211.54</v>
      </c>
      <c r="BD50" s="321">
        <v>0</v>
      </c>
      <c r="BE50" s="321">
        <v>42548</v>
      </c>
      <c r="BF50" s="321"/>
      <c r="BG50" s="321">
        <v>195000</v>
      </c>
      <c r="BH50" s="321">
        <v>410000</v>
      </c>
      <c r="BI50" s="321"/>
      <c r="BJ50" s="321"/>
      <c r="BK50" s="321"/>
      <c r="BL50" s="321">
        <v>0</v>
      </c>
      <c r="BM50" s="321"/>
      <c r="BN50" s="321">
        <v>0</v>
      </c>
      <c r="BO50" s="321">
        <v>0</v>
      </c>
      <c r="BP50" s="321">
        <v>420000</v>
      </c>
      <c r="BQ50" s="321">
        <v>68653.8462</v>
      </c>
      <c r="BR50" s="321"/>
      <c r="BS50" s="321">
        <v>0</v>
      </c>
      <c r="BT50" s="321">
        <v>1268500</v>
      </c>
      <c r="BU50" s="321">
        <v>619500</v>
      </c>
      <c r="BV50" s="321"/>
      <c r="BW50" s="321">
        <v>0</v>
      </c>
      <c r="BX50" s="321">
        <v>18</v>
      </c>
      <c r="BY50" s="321">
        <v>510576.92310000001</v>
      </c>
      <c r="BZ50" s="321"/>
      <c r="CA50" s="321"/>
      <c r="CB50" s="321">
        <v>14221111</v>
      </c>
      <c r="CC50" s="322">
        <v>11726457</v>
      </c>
      <c r="CD50" s="320"/>
      <c r="CE50" s="320" t="s">
        <v>1068</v>
      </c>
      <c r="CF50" s="323">
        <v>45939</v>
      </c>
      <c r="CG50" s="323"/>
      <c r="CH50" s="320" t="s">
        <v>415</v>
      </c>
      <c r="CI50" s="322">
        <v>118000</v>
      </c>
      <c r="CJ50" s="322">
        <v>0</v>
      </c>
      <c r="CK50" s="321"/>
      <c r="CL50" s="324">
        <f t="shared" si="16"/>
        <v>488653.84620000003</v>
      </c>
      <c r="CM50" s="325">
        <f t="shared" si="17"/>
        <v>-18.804199999198318</v>
      </c>
      <c r="CN50" s="325">
        <f t="shared" si="18"/>
        <v>-18.650399999693036</v>
      </c>
      <c r="CO50" s="325">
        <f t="shared" si="19"/>
        <v>0.11349999997764826</v>
      </c>
      <c r="CP50" s="318"/>
      <c r="CQ50" s="326">
        <f t="shared" si="4"/>
        <v>-1.538451761007309E-5</v>
      </c>
      <c r="CR50" s="326">
        <f t="shared" si="5"/>
        <v>0</v>
      </c>
      <c r="CS50" s="327">
        <f t="shared" si="6"/>
        <v>0</v>
      </c>
      <c r="CT50" s="327">
        <f t="shared" si="7"/>
        <v>0</v>
      </c>
      <c r="CU50" s="327">
        <f t="shared" si="8"/>
        <v>0</v>
      </c>
      <c r="CV50" s="327">
        <f t="shared" si="9"/>
        <v>0</v>
      </c>
      <c r="CW50" s="327">
        <f t="shared" si="10"/>
        <v>0</v>
      </c>
      <c r="CX50" s="327">
        <f t="shared" si="11"/>
        <v>0</v>
      </c>
      <c r="CY50" s="327">
        <f t="shared" si="12"/>
        <v>0</v>
      </c>
      <c r="CZ50" s="328">
        <f t="shared" si="13"/>
        <v>488653.84620000003</v>
      </c>
      <c r="DA50" s="328">
        <f t="shared" ref="DA50:DA81" si="22">(420000/208)*(O50+P50+Q50+R50+S50+T50+U50+V50+W50+X50+BI50)-CZ50</f>
        <v>-4.6153843868523836E-5</v>
      </c>
      <c r="DB50" s="201"/>
      <c r="DC50" s="327">
        <f>K50/M50*IFERROR(VLOOKUP($D50,Shift!$B:$AZ,45,0),0)-AT50</f>
        <v>0</v>
      </c>
      <c r="DD50" s="327">
        <f>K50/M50*IFERROR(VLOOKUP($D50,Shift!$B:$AV,47,0),0)*10*50%-ROUND(K50/M50*IFERROR(VLOOKUP($D50,Shift!$B:$AV,47,0),0)*8*30%,0)-AU50</f>
        <v>0.38461538474075496</v>
      </c>
      <c r="DE50" s="329">
        <f>VLOOKUP($D50,'Off day working'!A:AM,38,0)-Z50</f>
        <v>0</v>
      </c>
      <c r="DF50" s="328"/>
      <c r="DG50" s="328"/>
      <c r="DH50" s="330">
        <f>K50/208*8*30%*VLOOKUP($D50,Shift!$B:$AZ,47,0)-AL50</f>
        <v>1.5384634025394917E-5</v>
      </c>
      <c r="DJ50" s="390"/>
      <c r="DK50" s="332">
        <f>VLOOKUP($D50,Meal!$A:$AK,35,0)-BG50</f>
        <v>0</v>
      </c>
      <c r="DL50" s="332">
        <f>VLOOKUP($D50,Meal!$A:$AK,36,0)-BH50</f>
        <v>0</v>
      </c>
      <c r="DM50" s="333">
        <f>VLOOKUP($D50,Shift!B:AW,39,0)-AV50</f>
        <v>0</v>
      </c>
      <c r="DN50" s="334">
        <f>K50/208*VLOOKUP(D50,Shift!$B:$AO,39,0)*8*10%-AW50</f>
        <v>0</v>
      </c>
      <c r="DO50" s="333">
        <f>VLOOKUP($D50,Shift!$B:$AO,40,0)-AX50</f>
        <v>0</v>
      </c>
      <c r="DP50" s="334">
        <f>K50/208*VLOOKUP(D50,Shift!$B:$AO,40,0)*8*50%-AY50</f>
        <v>2.3076951038092375E-5</v>
      </c>
      <c r="DQ50" s="335">
        <f>VLOOKUP($D50,Shift!$B:$AZ,41,0)-AZ50</f>
        <v>0</v>
      </c>
      <c r="DR50" s="336">
        <f>K50/208*VLOOKUP($D50,Shift!$B:$AQ,41,0)*8*50%-BA50</f>
        <v>0</v>
      </c>
      <c r="DS50" s="337">
        <f>VLOOKUP($D50,Att!B:CU,98,0)-O50</f>
        <v>0</v>
      </c>
      <c r="DT50" s="338">
        <f>IFERROR(VLOOKUP($D50,OT!$A:$BR,OT!BC$1,0),0)-P50</f>
        <v>0</v>
      </c>
      <c r="DU50" s="338">
        <f>IFERROR(VLOOKUP($D50,OT!$A:$BR,OT!BD$1,0),0)-Q50</f>
        <v>0</v>
      </c>
      <c r="DV50" s="338">
        <f>IFERROR(VLOOKUP($D50,OT!$A:$BR,OT!BE$1,0),0)-R50</f>
        <v>0</v>
      </c>
      <c r="DW50" s="338">
        <f>IFERROR(VLOOKUP($D50,OT!$A:$BR,OT!BF$1,0),0)-S50</f>
        <v>0</v>
      </c>
      <c r="DX50" s="338">
        <f>IFERROR(VLOOKUP($D50,OT!$A:$BR,OT!BG$1,0),0)-T50</f>
        <v>0</v>
      </c>
      <c r="DY50" s="338">
        <f>IFERROR(VLOOKUP($D50,OT!$A:$BR,OT!BH$1,0),0)-U50</f>
        <v>0</v>
      </c>
      <c r="DZ50" s="338">
        <f>IFERROR(VLOOKUP($D50,OT!$A:$BR,OT!BI$1,0),0)-V50</f>
        <v>0</v>
      </c>
      <c r="EA50" s="338">
        <f>IFERROR(VLOOKUP($D50,OT!$A:$BR,OT!BJ$1,0),0)-W50</f>
        <v>0</v>
      </c>
      <c r="EB50" s="338">
        <f>IFERROR(VLOOKUP($D50,OT!$A:$BR,OT!BK$1,0),0)-X50</f>
        <v>0</v>
      </c>
      <c r="EC50" s="339">
        <f>VLOOKUP(D50,'Off day working'!A:AL,38,0)*30000-BD50</f>
        <v>0</v>
      </c>
      <c r="ED50" s="340"/>
      <c r="EE50" s="340"/>
      <c r="EF50" s="338">
        <f t="shared" si="21"/>
        <v>7.6923076921957545E-2</v>
      </c>
      <c r="EG50" s="350">
        <f>4960000*1.07/208*VLOOKUP(D50,Att!B:BZ,77,0)-BJ50</f>
        <v>0</v>
      </c>
      <c r="EI50" s="345">
        <f>IF(AND(CH50="X",EJ50&gt;=0.5),150000/VLOOKUP(D50,Att!B:AT,45,0)*VLOOKUP(D50,Att!B:AP,41,0),IF(AND(CH50="X",EJ50&lt;0.5),0,150000))-AN50</f>
        <v>0</v>
      </c>
      <c r="EJ50" s="346">
        <f>VLOOKUP(D50,Att!B:AP,41,0)/VLOOKUP(D50,Att!B:AT,45,0)</f>
        <v>1.0526315789473684</v>
      </c>
    </row>
    <row r="51" spans="1:140" s="331" customFormat="1" ht="14.5" hidden="1" customHeight="1" x14ac:dyDescent="0.35">
      <c r="A51" s="300" t="s">
        <v>325</v>
      </c>
      <c r="B51" s="300">
        <f t="shared" si="15"/>
        <v>44</v>
      </c>
      <c r="C51" s="320" t="s">
        <v>56</v>
      </c>
      <c r="D51" s="320" t="s">
        <v>746</v>
      </c>
      <c r="E51" s="320" t="s">
        <v>748</v>
      </c>
      <c r="F51" s="367" t="s">
        <v>747</v>
      </c>
      <c r="G51" s="320" t="s">
        <v>360</v>
      </c>
      <c r="H51" s="320" t="s">
        <v>1039</v>
      </c>
      <c r="I51" s="320" t="s">
        <v>63</v>
      </c>
      <c r="J51" s="320" t="s">
        <v>58</v>
      </c>
      <c r="K51" s="321">
        <v>5900000</v>
      </c>
      <c r="L51" s="321"/>
      <c r="M51" s="321">
        <v>208</v>
      </c>
      <c r="N51" s="321"/>
      <c r="O51" s="321">
        <v>180</v>
      </c>
      <c r="P51" s="321">
        <v>40</v>
      </c>
      <c r="Q51" s="321">
        <v>0</v>
      </c>
      <c r="R51" s="321">
        <v>24</v>
      </c>
      <c r="S51" s="321">
        <v>0</v>
      </c>
      <c r="T51" s="321">
        <v>0</v>
      </c>
      <c r="U51" s="321">
        <v>0</v>
      </c>
      <c r="V51" s="321">
        <v>0</v>
      </c>
      <c r="W51" s="321">
        <v>0</v>
      </c>
      <c r="X51" s="321">
        <v>0</v>
      </c>
      <c r="Y51" s="321">
        <v>9</v>
      </c>
      <c r="Z51" s="321">
        <v>2</v>
      </c>
      <c r="AA51" s="321"/>
      <c r="AB51" s="321">
        <v>5105769.2308</v>
      </c>
      <c r="AC51" s="321">
        <v>1701923.0769</v>
      </c>
      <c r="AD51" s="321">
        <v>0</v>
      </c>
      <c r="AE51" s="321">
        <v>1361538.4615</v>
      </c>
      <c r="AF51" s="321">
        <v>0</v>
      </c>
      <c r="AG51" s="321">
        <v>0</v>
      </c>
      <c r="AH51" s="321">
        <v>0</v>
      </c>
      <c r="AI51" s="321">
        <v>0</v>
      </c>
      <c r="AJ51" s="321">
        <v>0</v>
      </c>
      <c r="AK51" s="321">
        <v>0</v>
      </c>
      <c r="AL51" s="321">
        <v>544615.38459999999</v>
      </c>
      <c r="AM51" s="321">
        <v>300000</v>
      </c>
      <c r="AN51" s="321">
        <v>150000</v>
      </c>
      <c r="AO51" s="321">
        <v>607302</v>
      </c>
      <c r="AP51" s="321">
        <v>0</v>
      </c>
      <c r="AQ51" s="321">
        <v>510576.92310000001</v>
      </c>
      <c r="AR51" s="321">
        <v>500000</v>
      </c>
      <c r="AS51" s="321"/>
      <c r="AT51" s="321">
        <v>0</v>
      </c>
      <c r="AU51" s="321">
        <v>590000</v>
      </c>
      <c r="AV51" s="321">
        <v>0</v>
      </c>
      <c r="AW51" s="321">
        <v>0</v>
      </c>
      <c r="AX51" s="321">
        <v>1</v>
      </c>
      <c r="AY51" s="321">
        <v>113461.5385</v>
      </c>
      <c r="AZ51" s="321"/>
      <c r="BA51" s="321"/>
      <c r="BB51" s="321">
        <v>20</v>
      </c>
      <c r="BC51" s="321">
        <v>567307.68999999994</v>
      </c>
      <c r="BD51" s="321">
        <v>60000</v>
      </c>
      <c r="BE51" s="321">
        <v>42548</v>
      </c>
      <c r="BF51" s="321">
        <v>100000</v>
      </c>
      <c r="BG51" s="321">
        <v>42000</v>
      </c>
      <c r="BH51" s="321">
        <v>556000</v>
      </c>
      <c r="BI51" s="321"/>
      <c r="BJ51" s="321"/>
      <c r="BK51" s="321"/>
      <c r="BL51" s="321">
        <v>0</v>
      </c>
      <c r="BM51" s="321"/>
      <c r="BN51" s="321">
        <v>0</v>
      </c>
      <c r="BO51" s="321">
        <v>0</v>
      </c>
      <c r="BP51" s="321">
        <v>363461.53850000002</v>
      </c>
      <c r="BQ51" s="321">
        <v>129230.7692</v>
      </c>
      <c r="BR51" s="321"/>
      <c r="BS51" s="321">
        <v>0</v>
      </c>
      <c r="BT51" s="321">
        <v>1268500</v>
      </c>
      <c r="BU51" s="321">
        <v>619500</v>
      </c>
      <c r="BV51" s="321"/>
      <c r="BW51" s="321">
        <v>0</v>
      </c>
      <c r="BX51" s="321"/>
      <c r="BY51" s="321">
        <v>0</v>
      </c>
      <c r="BZ51" s="321"/>
      <c r="CA51" s="321"/>
      <c r="CB51" s="321">
        <v>14614256</v>
      </c>
      <c r="CC51" s="322">
        <v>12233563</v>
      </c>
      <c r="CD51" s="320"/>
      <c r="CE51" s="320" t="s">
        <v>1067</v>
      </c>
      <c r="CF51" s="323">
        <v>45939</v>
      </c>
      <c r="CG51" s="323"/>
      <c r="CH51" s="320" t="s">
        <v>415</v>
      </c>
      <c r="CI51" s="322">
        <v>0</v>
      </c>
      <c r="CJ51" s="322">
        <v>0</v>
      </c>
      <c r="CK51" s="321"/>
      <c r="CL51" s="324">
        <f t="shared" si="16"/>
        <v>492692.3077</v>
      </c>
      <c r="CM51" s="325">
        <f t="shared" si="17"/>
        <v>-21.386900000274181</v>
      </c>
      <c r="CN51" s="325">
        <f t="shared" si="18"/>
        <v>-20.694600000977516</v>
      </c>
      <c r="CO51" s="325">
        <f t="shared" si="19"/>
        <v>-3.0769035220146179E-5</v>
      </c>
      <c r="CP51" s="318"/>
      <c r="CQ51" s="326">
        <f t="shared" si="4"/>
        <v>2.3077009245753288E-5</v>
      </c>
      <c r="CR51" s="326">
        <f t="shared" si="5"/>
        <v>0</v>
      </c>
      <c r="CS51" s="327">
        <f t="shared" si="6"/>
        <v>3.8461526855826378E-5</v>
      </c>
      <c r="CT51" s="327">
        <f t="shared" si="7"/>
        <v>0</v>
      </c>
      <c r="CU51" s="327">
        <f t="shared" si="8"/>
        <v>0</v>
      </c>
      <c r="CV51" s="327">
        <f t="shared" si="9"/>
        <v>0</v>
      </c>
      <c r="CW51" s="327">
        <f t="shared" si="10"/>
        <v>0</v>
      </c>
      <c r="CX51" s="327">
        <f t="shared" si="11"/>
        <v>0</v>
      </c>
      <c r="CY51" s="327">
        <f t="shared" si="12"/>
        <v>0</v>
      </c>
      <c r="CZ51" s="328">
        <f t="shared" si="13"/>
        <v>492692.3077</v>
      </c>
      <c r="DA51" s="328">
        <f t="shared" si="22"/>
        <v>-7.6923170126974583E-6</v>
      </c>
      <c r="DB51" s="201"/>
      <c r="DC51" s="327">
        <f>K51/M51*IFERROR(VLOOKUP($D51,Shift!$B:$AZ,45,0),0)-AT51</f>
        <v>0</v>
      </c>
      <c r="DD51" s="327">
        <f>K51/M51*IFERROR(VLOOKUP($D51,Shift!$B:$AV,47,0),0)*10*50%-ROUND(K51/M51*IFERROR(VLOOKUP($D51,Shift!$B:$AV,47,0),0)*8*30%,0)-AU51</f>
        <v>0.38461538474075496</v>
      </c>
      <c r="DE51" s="329">
        <f>VLOOKUP($D51,'Off day working'!A:AM,38,0)-Z51</f>
        <v>0</v>
      </c>
      <c r="DF51" s="328"/>
      <c r="DG51" s="328"/>
      <c r="DH51" s="330">
        <f>K51/208*8*30%*VLOOKUP($D51,Shift!$B:$AZ,47,0)-AL51</f>
        <v>1.5384634025394917E-5</v>
      </c>
      <c r="DJ51" s="390"/>
      <c r="DK51" s="332">
        <f>VLOOKUP($D51,Meal!$A:$AK,35,0)-BG51</f>
        <v>0</v>
      </c>
      <c r="DL51" s="332">
        <f>VLOOKUP($D51,Meal!$A:$AK,36,0)-BH51</f>
        <v>0</v>
      </c>
      <c r="DM51" s="333">
        <f>VLOOKUP($D51,Shift!B:AW,39,0)-AV51</f>
        <v>0</v>
      </c>
      <c r="DN51" s="334">
        <f>K51/208*VLOOKUP(D51,Shift!$B:$AO,39,0)*8*10%-AW51</f>
        <v>0</v>
      </c>
      <c r="DO51" s="333">
        <f>VLOOKUP($D51,Shift!$B:$AO,40,0)-AX51</f>
        <v>0</v>
      </c>
      <c r="DP51" s="334">
        <f>K51/208*VLOOKUP(D51,Shift!$B:$AO,40,0)*8*50%-AY51</f>
        <v>-3.8461526855826378E-5</v>
      </c>
      <c r="DQ51" s="335">
        <f>VLOOKUP($D51,Shift!$B:$AZ,41,0)-AZ51</f>
        <v>0</v>
      </c>
      <c r="DR51" s="336">
        <f>K51/208*VLOOKUP($D51,Shift!$B:$AQ,41,0)*8*50%-BA51</f>
        <v>0</v>
      </c>
      <c r="DS51" s="337">
        <f>VLOOKUP($D51,Att!B:CU,98,0)-O51</f>
        <v>0</v>
      </c>
      <c r="DT51" s="338">
        <f>IFERROR(VLOOKUP($D51,OT!$A:$BR,OT!BC$1,0),0)-P51</f>
        <v>0</v>
      </c>
      <c r="DU51" s="338">
        <f>IFERROR(VLOOKUP($D51,OT!$A:$BR,OT!BD$1,0),0)-Q51</f>
        <v>0</v>
      </c>
      <c r="DV51" s="338">
        <f>IFERROR(VLOOKUP($D51,OT!$A:$BR,OT!BE$1,0),0)-R51</f>
        <v>0</v>
      </c>
      <c r="DW51" s="338">
        <f>IFERROR(VLOOKUP($D51,OT!$A:$BR,OT!BF$1,0),0)-S51</f>
        <v>0</v>
      </c>
      <c r="DX51" s="338">
        <f>IFERROR(VLOOKUP($D51,OT!$A:$BR,OT!BG$1,0),0)-T51</f>
        <v>0</v>
      </c>
      <c r="DY51" s="338">
        <f>IFERROR(VLOOKUP($D51,OT!$A:$BR,OT!BH$1,0),0)-U51</f>
        <v>0</v>
      </c>
      <c r="DZ51" s="338">
        <f>IFERROR(VLOOKUP($D51,OT!$A:$BR,OT!BI$1,0),0)-V51</f>
        <v>0</v>
      </c>
      <c r="EA51" s="338">
        <f>IFERROR(VLOOKUP($D51,OT!$A:$BR,OT!BJ$1,0),0)-W51</f>
        <v>0</v>
      </c>
      <c r="EB51" s="338">
        <f>IFERROR(VLOOKUP($D51,OT!$A:$BR,OT!BK$1,0),0)-X51</f>
        <v>0</v>
      </c>
      <c r="EC51" s="339">
        <f>VLOOKUP(D51,'Off day working'!A:AL,38,0)*30000-BD51</f>
        <v>0</v>
      </c>
      <c r="ED51" s="340"/>
      <c r="EE51" s="340"/>
      <c r="EF51" s="338">
        <f t="shared" si="21"/>
        <v>7.6923076921957545E-2</v>
      </c>
      <c r="EG51" s="350">
        <f>4960000*1.07/208*VLOOKUP(D51,Att!B:BZ,77,0)-BJ51</f>
        <v>0</v>
      </c>
      <c r="EI51" s="345">
        <f>IF(AND(CH51="X",EJ51&gt;=0.5),150000/VLOOKUP(D51,Att!B:AT,45,0)*VLOOKUP(D51,Att!B:AP,41,0),IF(AND(CH51="X",EJ51&lt;0.5),0,150000))-AN51</f>
        <v>0</v>
      </c>
      <c r="EJ51" s="346">
        <f>VLOOKUP(D51,Att!B:AP,41,0)/VLOOKUP(D51,Att!B:AT,45,0)</f>
        <v>0.99082387004794492</v>
      </c>
    </row>
    <row r="52" spans="1:140" s="331" customFormat="1" ht="14.5" hidden="1" customHeight="1" x14ac:dyDescent="0.35">
      <c r="A52" s="300" t="s">
        <v>325</v>
      </c>
      <c r="B52" s="300">
        <f t="shared" si="15"/>
        <v>45</v>
      </c>
      <c r="C52" s="320" t="s">
        <v>56</v>
      </c>
      <c r="D52" s="320" t="s">
        <v>749</v>
      </c>
      <c r="E52" s="320" t="s">
        <v>751</v>
      </c>
      <c r="F52" s="367" t="s">
        <v>750</v>
      </c>
      <c r="G52" s="320" t="s">
        <v>360</v>
      </c>
      <c r="H52" s="320" t="s">
        <v>1039</v>
      </c>
      <c r="I52" s="320" t="s">
        <v>63</v>
      </c>
      <c r="J52" s="320" t="s">
        <v>58</v>
      </c>
      <c r="K52" s="321">
        <v>5900000</v>
      </c>
      <c r="L52" s="321"/>
      <c r="M52" s="321">
        <v>208</v>
      </c>
      <c r="N52" s="321"/>
      <c r="O52" s="321">
        <v>190</v>
      </c>
      <c r="P52" s="321">
        <v>42</v>
      </c>
      <c r="Q52" s="321">
        <v>0</v>
      </c>
      <c r="R52" s="321">
        <v>28</v>
      </c>
      <c r="S52" s="321">
        <v>0</v>
      </c>
      <c r="T52" s="321">
        <v>0</v>
      </c>
      <c r="U52" s="321">
        <v>8</v>
      </c>
      <c r="V52" s="321">
        <v>0</v>
      </c>
      <c r="W52" s="321">
        <v>0</v>
      </c>
      <c r="X52" s="321">
        <v>0</v>
      </c>
      <c r="Y52" s="321">
        <v>10</v>
      </c>
      <c r="Z52" s="321">
        <v>3</v>
      </c>
      <c r="AA52" s="321"/>
      <c r="AB52" s="321">
        <v>5389422.9634999996</v>
      </c>
      <c r="AC52" s="321">
        <v>1787019.2308</v>
      </c>
      <c r="AD52" s="321">
        <v>0</v>
      </c>
      <c r="AE52" s="321">
        <v>1588461.5385</v>
      </c>
      <c r="AF52" s="321">
        <v>0</v>
      </c>
      <c r="AG52" s="321">
        <v>0</v>
      </c>
      <c r="AH52" s="321">
        <v>658076.92310000001</v>
      </c>
      <c r="AI52" s="321">
        <v>0</v>
      </c>
      <c r="AJ52" s="321">
        <v>0</v>
      </c>
      <c r="AK52" s="321">
        <v>0</v>
      </c>
      <c r="AL52" s="321">
        <v>544615.38459999999</v>
      </c>
      <c r="AM52" s="321">
        <v>300000</v>
      </c>
      <c r="AN52" s="321">
        <v>150000</v>
      </c>
      <c r="AO52" s="321">
        <v>263288</v>
      </c>
      <c r="AP52" s="321">
        <v>0</v>
      </c>
      <c r="AQ52" s="321">
        <v>510576.92310000001</v>
      </c>
      <c r="AR52" s="321">
        <v>0</v>
      </c>
      <c r="AS52" s="321"/>
      <c r="AT52" s="321">
        <v>0</v>
      </c>
      <c r="AU52" s="321">
        <v>590000</v>
      </c>
      <c r="AV52" s="321">
        <v>0</v>
      </c>
      <c r="AW52" s="321">
        <v>0</v>
      </c>
      <c r="AX52" s="321">
        <v>2</v>
      </c>
      <c r="AY52" s="321">
        <v>226923.07689999999</v>
      </c>
      <c r="AZ52" s="321"/>
      <c r="BA52" s="321"/>
      <c r="BB52" s="321">
        <v>21</v>
      </c>
      <c r="BC52" s="321">
        <v>595673.07999999996</v>
      </c>
      <c r="BD52" s="321">
        <v>90000</v>
      </c>
      <c r="BE52" s="321">
        <v>42548</v>
      </c>
      <c r="BF52" s="321">
        <v>100000</v>
      </c>
      <c r="BG52" s="321">
        <v>62000</v>
      </c>
      <c r="BH52" s="321">
        <v>620000</v>
      </c>
      <c r="BI52" s="321"/>
      <c r="BJ52" s="321"/>
      <c r="BK52" s="321"/>
      <c r="BL52" s="321">
        <v>0</v>
      </c>
      <c r="BM52" s="321"/>
      <c r="BN52" s="321">
        <v>0</v>
      </c>
      <c r="BO52" s="321">
        <v>0</v>
      </c>
      <c r="BP52" s="321">
        <v>383653.84620000003</v>
      </c>
      <c r="BQ52" s="321">
        <v>157500</v>
      </c>
      <c r="BR52" s="321"/>
      <c r="BS52" s="321">
        <v>0</v>
      </c>
      <c r="BT52" s="321">
        <v>1268500</v>
      </c>
      <c r="BU52" s="321">
        <v>619500</v>
      </c>
      <c r="BV52" s="321"/>
      <c r="BW52" s="321">
        <v>0</v>
      </c>
      <c r="BX52" s="321"/>
      <c r="BY52" s="321">
        <v>0</v>
      </c>
      <c r="BZ52" s="321"/>
      <c r="CA52" s="321"/>
      <c r="CB52" s="321">
        <v>15328282</v>
      </c>
      <c r="CC52" s="322">
        <v>12899128</v>
      </c>
      <c r="CD52" s="320"/>
      <c r="CE52" s="320" t="s">
        <v>1067</v>
      </c>
      <c r="CF52" s="323">
        <v>45939</v>
      </c>
      <c r="CG52" s="323"/>
      <c r="CH52" s="320" t="s">
        <v>415</v>
      </c>
      <c r="CI52" s="322">
        <v>0</v>
      </c>
      <c r="CJ52" s="322">
        <v>0</v>
      </c>
      <c r="CK52" s="321"/>
      <c r="CL52" s="324">
        <f t="shared" si="16"/>
        <v>541153.84620000003</v>
      </c>
      <c r="CM52" s="325">
        <f t="shared" si="17"/>
        <v>-23.033299999311566</v>
      </c>
      <c r="CN52" s="325">
        <f t="shared" si="18"/>
        <v>-22.879499999806285</v>
      </c>
      <c r="CO52" s="325">
        <f t="shared" si="19"/>
        <v>0.11342307738959789</v>
      </c>
      <c r="CP52" s="318"/>
      <c r="CQ52" s="326">
        <f t="shared" si="4"/>
        <v>-3.0769035220146179E-5</v>
      </c>
      <c r="CR52" s="326">
        <f t="shared" si="5"/>
        <v>0</v>
      </c>
      <c r="CS52" s="327">
        <f t="shared" si="6"/>
        <v>-3.8461526855826378E-5</v>
      </c>
      <c r="CT52" s="327">
        <f t="shared" si="7"/>
        <v>0</v>
      </c>
      <c r="CU52" s="327">
        <f t="shared" si="8"/>
        <v>0</v>
      </c>
      <c r="CV52" s="327">
        <f t="shared" si="9"/>
        <v>-2.3076892830431461E-5</v>
      </c>
      <c r="CW52" s="327">
        <f t="shared" si="10"/>
        <v>0</v>
      </c>
      <c r="CX52" s="327">
        <f t="shared" si="11"/>
        <v>0</v>
      </c>
      <c r="CY52" s="327">
        <f t="shared" si="12"/>
        <v>0</v>
      </c>
      <c r="CZ52" s="328">
        <f t="shared" si="13"/>
        <v>541153.84620000003</v>
      </c>
      <c r="DA52" s="328">
        <f t="shared" si="22"/>
        <v>-4.615390207618475E-5</v>
      </c>
      <c r="DB52" s="201"/>
      <c r="DC52" s="327">
        <f>K52/M52*IFERROR(VLOOKUP($D52,Shift!$B:$AZ,45,0),0)-AT52</f>
        <v>0</v>
      </c>
      <c r="DD52" s="327">
        <f>K52/M52*IFERROR(VLOOKUP($D52,Shift!$B:$AV,47,0),0)*10*50%-ROUND(K52/M52*IFERROR(VLOOKUP($D52,Shift!$B:$AV,47,0),0)*8*30%,0)-AU52</f>
        <v>0.38461538474075496</v>
      </c>
      <c r="DE52" s="329">
        <f>VLOOKUP($D52,'Off day working'!A:AM,38,0)-Z52</f>
        <v>0</v>
      </c>
      <c r="DF52" s="328"/>
      <c r="DG52" s="328"/>
      <c r="DH52" s="330">
        <f>K52/208*8*30%*VLOOKUP($D52,Shift!$B:$AZ,47,0)-AL52</f>
        <v>1.5384634025394917E-5</v>
      </c>
      <c r="DJ52" s="390"/>
      <c r="DK52" s="332">
        <f>VLOOKUP($D52,Meal!$A:$AK,35,0)-BG52</f>
        <v>0</v>
      </c>
      <c r="DL52" s="332">
        <f>VLOOKUP($D52,Meal!$A:$AK,36,0)-BH52</f>
        <v>0</v>
      </c>
      <c r="DM52" s="333">
        <f>VLOOKUP($D52,Shift!B:AW,39,0)-AV52</f>
        <v>0</v>
      </c>
      <c r="DN52" s="334">
        <f>K52/208*VLOOKUP(D52,Shift!$B:$AO,39,0)*8*10%-AW52</f>
        <v>0</v>
      </c>
      <c r="DO52" s="333">
        <f>VLOOKUP($D52,Shift!$B:$AO,40,0)-AX52</f>
        <v>0</v>
      </c>
      <c r="DP52" s="334">
        <f>K52/208*VLOOKUP(D52,Shift!$B:$AO,40,0)*8*50%-AY52</f>
        <v>2.3076951038092375E-5</v>
      </c>
      <c r="DQ52" s="335">
        <f>VLOOKUP($D52,Shift!$B:$AZ,41,0)-AZ52</f>
        <v>0</v>
      </c>
      <c r="DR52" s="336">
        <f>K52/208*VLOOKUP($D52,Shift!$B:$AQ,41,0)*8*50%-BA52</f>
        <v>0</v>
      </c>
      <c r="DS52" s="337">
        <f>VLOOKUP($D52,Att!B:CU,98,0)-O52</f>
        <v>0</v>
      </c>
      <c r="DT52" s="338">
        <f>IFERROR(VLOOKUP($D52,OT!$A:$BR,OT!BC$1,0),0)-P52</f>
        <v>0</v>
      </c>
      <c r="DU52" s="338">
        <f>IFERROR(VLOOKUP($D52,OT!$A:$BR,OT!BD$1,0),0)-Q52</f>
        <v>0</v>
      </c>
      <c r="DV52" s="338">
        <f>IFERROR(VLOOKUP($D52,OT!$A:$BR,OT!BE$1,0),0)-R52</f>
        <v>0</v>
      </c>
      <c r="DW52" s="338">
        <f>IFERROR(VLOOKUP($D52,OT!$A:$BR,OT!BF$1,0),0)-S52</f>
        <v>0</v>
      </c>
      <c r="DX52" s="338">
        <f>IFERROR(VLOOKUP($D52,OT!$A:$BR,OT!BG$1,0),0)-T52</f>
        <v>0</v>
      </c>
      <c r="DY52" s="338">
        <f>IFERROR(VLOOKUP($D52,OT!$A:$BR,OT!BH$1,0),0)-U52</f>
        <v>0</v>
      </c>
      <c r="DZ52" s="338">
        <f>IFERROR(VLOOKUP($D52,OT!$A:$BR,OT!BI$1,0),0)-V52</f>
        <v>0</v>
      </c>
      <c r="EA52" s="338">
        <f>IFERROR(VLOOKUP($D52,OT!$A:$BR,OT!BJ$1,0),0)-W52</f>
        <v>0</v>
      </c>
      <c r="EB52" s="338">
        <f>IFERROR(VLOOKUP($D52,OT!$A:$BR,OT!BK$1,0),0)-X52</f>
        <v>0</v>
      </c>
      <c r="EC52" s="339">
        <f>VLOOKUP(D52,'Off day working'!A:AL,38,0)*30000-BD52</f>
        <v>0</v>
      </c>
      <c r="ED52" s="340"/>
      <c r="EE52" s="340"/>
      <c r="EF52" s="338">
        <f t="shared" si="21"/>
        <v>7.6923076921957545E-2</v>
      </c>
      <c r="EG52" s="350">
        <f>4960000*1.07/208*VLOOKUP(D52,Att!B:BZ,77,0)-BJ52</f>
        <v>0</v>
      </c>
      <c r="EI52" s="345">
        <f>IF(AND(CH52="X",EJ52&gt;=0.5),150000/VLOOKUP(D52,Att!B:AT,45,0)*VLOOKUP(D52,Att!B:AP,41,0),IF(AND(CH52="X",EJ52&lt;0.5),0,150000))-AN52</f>
        <v>0</v>
      </c>
      <c r="EJ52" s="346">
        <f>VLOOKUP(D52,Att!B:AP,41,0)/VLOOKUP(D52,Att!B:AT,45,0)</f>
        <v>1.0458696406061641</v>
      </c>
    </row>
    <row r="53" spans="1:140" s="331" customFormat="1" ht="14.5" hidden="1" customHeight="1" x14ac:dyDescent="0.35">
      <c r="A53" s="300" t="s">
        <v>325</v>
      </c>
      <c r="B53" s="300">
        <f t="shared" si="15"/>
        <v>46</v>
      </c>
      <c r="C53" s="320" t="s">
        <v>56</v>
      </c>
      <c r="D53" s="320" t="s">
        <v>754</v>
      </c>
      <c r="E53" s="320" t="s">
        <v>756</v>
      </c>
      <c r="F53" s="367" t="s">
        <v>755</v>
      </c>
      <c r="G53" s="320" t="s">
        <v>348</v>
      </c>
      <c r="H53" s="320" t="s">
        <v>1042</v>
      </c>
      <c r="I53" s="320" t="s">
        <v>63</v>
      </c>
      <c r="J53" s="320" t="s">
        <v>58</v>
      </c>
      <c r="K53" s="321">
        <v>5900000</v>
      </c>
      <c r="L53" s="321"/>
      <c r="M53" s="321">
        <v>208</v>
      </c>
      <c r="N53" s="321"/>
      <c r="O53" s="321">
        <v>150</v>
      </c>
      <c r="P53" s="321">
        <v>22</v>
      </c>
      <c r="Q53" s="321">
        <v>0</v>
      </c>
      <c r="R53" s="321">
        <v>0</v>
      </c>
      <c r="S53" s="321">
        <v>0</v>
      </c>
      <c r="T53" s="321">
        <v>0</v>
      </c>
      <c r="U53" s="321">
        <v>0</v>
      </c>
      <c r="V53" s="321">
        <v>0</v>
      </c>
      <c r="W53" s="321">
        <v>0</v>
      </c>
      <c r="X53" s="321">
        <v>0</v>
      </c>
      <c r="Y53" s="321">
        <v>9</v>
      </c>
      <c r="Z53" s="321"/>
      <c r="AA53" s="321"/>
      <c r="AB53" s="321">
        <v>4254807.6923000002</v>
      </c>
      <c r="AC53" s="321">
        <v>936057.6923</v>
      </c>
      <c r="AD53" s="321">
        <v>0</v>
      </c>
      <c r="AE53" s="321">
        <v>0</v>
      </c>
      <c r="AF53" s="321">
        <v>0</v>
      </c>
      <c r="AG53" s="321">
        <v>0</v>
      </c>
      <c r="AH53" s="321">
        <v>0</v>
      </c>
      <c r="AI53" s="321">
        <v>0</v>
      </c>
      <c r="AJ53" s="321">
        <v>0</v>
      </c>
      <c r="AK53" s="321">
        <v>0</v>
      </c>
      <c r="AL53" s="321">
        <v>476538.46149999998</v>
      </c>
      <c r="AM53" s="321">
        <v>300000</v>
      </c>
      <c r="AN53" s="321">
        <v>150000</v>
      </c>
      <c r="AO53" s="321">
        <v>307500</v>
      </c>
      <c r="AP53" s="321">
        <v>0</v>
      </c>
      <c r="AQ53" s="321">
        <v>255288.4615</v>
      </c>
      <c r="AR53" s="321">
        <v>0</v>
      </c>
      <c r="AS53" s="321"/>
      <c r="AT53" s="321">
        <v>0</v>
      </c>
      <c r="AU53" s="321">
        <v>516250</v>
      </c>
      <c r="AV53" s="321">
        <v>0</v>
      </c>
      <c r="AW53" s="321">
        <v>0</v>
      </c>
      <c r="AX53" s="321">
        <v>2</v>
      </c>
      <c r="AY53" s="321">
        <v>226923.07689999999</v>
      </c>
      <c r="AZ53" s="321"/>
      <c r="BA53" s="321"/>
      <c r="BB53" s="321">
        <v>11</v>
      </c>
      <c r="BC53" s="321">
        <v>312019.23</v>
      </c>
      <c r="BD53" s="321">
        <v>0</v>
      </c>
      <c r="BE53" s="321"/>
      <c r="BF53" s="321">
        <v>200000</v>
      </c>
      <c r="BG53" s="321">
        <v>84000</v>
      </c>
      <c r="BH53" s="321">
        <v>354000</v>
      </c>
      <c r="BI53" s="321"/>
      <c r="BJ53" s="321"/>
      <c r="BK53" s="321"/>
      <c r="BL53" s="321">
        <v>0</v>
      </c>
      <c r="BM53" s="321"/>
      <c r="BN53" s="321">
        <v>0</v>
      </c>
      <c r="BO53" s="321">
        <v>0</v>
      </c>
      <c r="BP53" s="321">
        <v>302884.61540000001</v>
      </c>
      <c r="BQ53" s="321">
        <v>44423.0769</v>
      </c>
      <c r="BR53" s="321"/>
      <c r="BS53" s="321">
        <v>0</v>
      </c>
      <c r="BT53" s="321">
        <v>1268500</v>
      </c>
      <c r="BU53" s="321">
        <v>619500</v>
      </c>
      <c r="BV53" s="321"/>
      <c r="BW53" s="321">
        <v>0</v>
      </c>
      <c r="BX53" s="321">
        <v>28</v>
      </c>
      <c r="BY53" s="321">
        <v>794230.76919999998</v>
      </c>
      <c r="BZ53" s="321"/>
      <c r="CA53" s="321"/>
      <c r="CB53" s="321">
        <v>10107205</v>
      </c>
      <c r="CC53" s="322">
        <v>7753898</v>
      </c>
      <c r="CD53" s="320"/>
      <c r="CE53" s="320" t="s">
        <v>319</v>
      </c>
      <c r="CF53" s="323">
        <v>45939</v>
      </c>
      <c r="CG53" s="323"/>
      <c r="CH53" s="320" t="s">
        <v>415</v>
      </c>
      <c r="CI53" s="322">
        <v>118000</v>
      </c>
      <c r="CJ53" s="322">
        <v>0</v>
      </c>
      <c r="CK53" s="321"/>
      <c r="CL53" s="324">
        <f t="shared" si="16"/>
        <v>347307.6923</v>
      </c>
      <c r="CM53" s="325">
        <f t="shared" si="17"/>
        <v>-12.693199999630451</v>
      </c>
      <c r="CN53" s="325">
        <f t="shared" si="18"/>
        <v>-13.385499998927116</v>
      </c>
      <c r="CO53" s="325">
        <f t="shared" si="19"/>
        <v>7.6927244663238525E-6</v>
      </c>
      <c r="CP53" s="318"/>
      <c r="CQ53" s="326">
        <f t="shared" si="4"/>
        <v>7.6924916356801987E-6</v>
      </c>
      <c r="CR53" s="326">
        <f t="shared" si="5"/>
        <v>0</v>
      </c>
      <c r="CS53" s="327">
        <f t="shared" si="6"/>
        <v>0</v>
      </c>
      <c r="CT53" s="327">
        <f t="shared" si="7"/>
        <v>0</v>
      </c>
      <c r="CU53" s="327">
        <f t="shared" si="8"/>
        <v>0</v>
      </c>
      <c r="CV53" s="327">
        <f t="shared" si="9"/>
        <v>0</v>
      </c>
      <c r="CW53" s="327">
        <f t="shared" si="10"/>
        <v>0</v>
      </c>
      <c r="CX53" s="327">
        <f t="shared" si="11"/>
        <v>0</v>
      </c>
      <c r="CY53" s="327">
        <f t="shared" si="12"/>
        <v>0</v>
      </c>
      <c r="CZ53" s="328">
        <f t="shared" si="13"/>
        <v>347307.6923</v>
      </c>
      <c r="DA53" s="328">
        <f t="shared" si="22"/>
        <v>7.6923170126974583E-6</v>
      </c>
      <c r="DB53" s="201"/>
      <c r="DC53" s="327">
        <f>K53/M53*IFERROR(VLOOKUP($D53,Shift!$B:$AZ,45,0),0)-AT53</f>
        <v>0</v>
      </c>
      <c r="DD53" s="327">
        <f>K53/M53*IFERROR(VLOOKUP($D53,Shift!$B:$AV,47,0),0)*10*50%-ROUND(K53/M53*IFERROR(VLOOKUP($D53,Shift!$B:$AV,47,0),0)*8*30%,0)-AU53</f>
        <v>0.46153846150264144</v>
      </c>
      <c r="DE53" s="329">
        <f>VLOOKUP($D53,'Off day working'!A:AM,38,0)-Z53</f>
        <v>0</v>
      </c>
      <c r="DF53" s="328"/>
      <c r="DG53" s="328"/>
      <c r="DH53" s="330">
        <f>K53/208*8*30%*VLOOKUP($D53,Shift!$B:$AZ,47,0)-AL53</f>
        <v>3.8461585063487291E-5</v>
      </c>
      <c r="DJ53" s="390"/>
      <c r="DK53" s="332">
        <f>VLOOKUP($D53,Meal!$A:$AK,35,0)-BG53</f>
        <v>0</v>
      </c>
      <c r="DL53" s="332">
        <f>VLOOKUP($D53,Meal!$A:$AK,36,0)-BH53</f>
        <v>0</v>
      </c>
      <c r="DM53" s="333">
        <f>VLOOKUP($D53,Shift!B:AW,39,0)-AV53</f>
        <v>0</v>
      </c>
      <c r="DN53" s="334">
        <f>K53/208*VLOOKUP(D53,Shift!$B:$AO,39,0)*8*10%-AW53</f>
        <v>0</v>
      </c>
      <c r="DO53" s="333">
        <f>VLOOKUP($D53,Shift!$B:$AO,40,0)-AX53</f>
        <v>0</v>
      </c>
      <c r="DP53" s="334">
        <f>K53/208*VLOOKUP(D53,Shift!$B:$AO,40,0)*8*50%-AY53</f>
        <v>2.3076951038092375E-5</v>
      </c>
      <c r="DQ53" s="335">
        <f>VLOOKUP($D53,Shift!$B:$AZ,41,0)-AZ53</f>
        <v>0</v>
      </c>
      <c r="DR53" s="336">
        <f>K53/208*VLOOKUP($D53,Shift!$B:$AQ,41,0)*8*50%-BA53</f>
        <v>0</v>
      </c>
      <c r="DS53" s="337">
        <f>VLOOKUP($D53,Att!B:CU,98,0)-O53</f>
        <v>0</v>
      </c>
      <c r="DT53" s="338">
        <f>IFERROR(VLOOKUP($D53,OT!$A:$BR,OT!BC$1,0),0)-P53</f>
        <v>0</v>
      </c>
      <c r="DU53" s="338">
        <f>IFERROR(VLOOKUP($D53,OT!$A:$BR,OT!BD$1,0),0)-Q53</f>
        <v>0</v>
      </c>
      <c r="DV53" s="338">
        <f>IFERROR(VLOOKUP($D53,OT!$A:$BR,OT!BE$1,0),0)-R53</f>
        <v>0</v>
      </c>
      <c r="DW53" s="338">
        <f>IFERROR(VLOOKUP($D53,OT!$A:$BR,OT!BF$1,0),0)-S53</f>
        <v>0</v>
      </c>
      <c r="DX53" s="338">
        <f>IFERROR(VLOOKUP($D53,OT!$A:$BR,OT!BG$1,0),0)-T53</f>
        <v>0</v>
      </c>
      <c r="DY53" s="338">
        <f>IFERROR(VLOOKUP($D53,OT!$A:$BR,OT!BH$1,0),0)-U53</f>
        <v>0</v>
      </c>
      <c r="DZ53" s="338">
        <f>IFERROR(VLOOKUP($D53,OT!$A:$BR,OT!BI$1,0),0)-V53</f>
        <v>0</v>
      </c>
      <c r="EA53" s="338">
        <f>IFERROR(VLOOKUP($D53,OT!$A:$BR,OT!BJ$1,0),0)-W53</f>
        <v>0</v>
      </c>
      <c r="EB53" s="338">
        <f>IFERROR(VLOOKUP($D53,OT!$A:$BR,OT!BK$1,0),0)-X53</f>
        <v>0</v>
      </c>
      <c r="EC53" s="339">
        <f>VLOOKUP(D53,'Off day working'!A:AL,38,0)*30000-BD53</f>
        <v>0</v>
      </c>
      <c r="ED53" s="340"/>
      <c r="EE53" s="340"/>
      <c r="EF53" s="338">
        <f t="shared" si="21"/>
        <v>0</v>
      </c>
      <c r="EG53" s="350">
        <f>4960000*1.07/208*VLOOKUP(D53,Att!B:BZ,77,0)-BJ53</f>
        <v>0</v>
      </c>
      <c r="EI53" s="345">
        <f>IF(AND(CH53="X",EJ53&gt;=0.5),150000/VLOOKUP(D53,Att!B:AT,45,0)*VLOOKUP(D53,Att!B:AP,41,0),IF(AND(CH53="X",EJ53&lt;0.5),0,150000))-AN53</f>
        <v>0</v>
      </c>
      <c r="EJ53" s="346">
        <f>VLOOKUP(D53,Att!B:AP,41,0)/VLOOKUP(D53,Att!B:AT,45,0)</f>
        <v>0.68421052631578949</v>
      </c>
    </row>
    <row r="54" spans="1:140" s="331" customFormat="1" ht="14.5" hidden="1" customHeight="1" x14ac:dyDescent="0.35">
      <c r="A54" s="300" t="s">
        <v>325</v>
      </c>
      <c r="B54" s="300">
        <f t="shared" si="15"/>
        <v>47</v>
      </c>
      <c r="C54" s="320" t="s">
        <v>56</v>
      </c>
      <c r="D54" s="320" t="s">
        <v>757</v>
      </c>
      <c r="E54" s="320" t="s">
        <v>759</v>
      </c>
      <c r="F54" s="367" t="s">
        <v>758</v>
      </c>
      <c r="G54" s="320" t="s">
        <v>348</v>
      </c>
      <c r="H54" s="320" t="s">
        <v>1041</v>
      </c>
      <c r="I54" s="320" t="s">
        <v>63</v>
      </c>
      <c r="J54" s="320" t="s">
        <v>58</v>
      </c>
      <c r="K54" s="321">
        <v>5900000</v>
      </c>
      <c r="L54" s="321"/>
      <c r="M54" s="321">
        <v>208</v>
      </c>
      <c r="N54" s="321"/>
      <c r="O54" s="321">
        <v>208</v>
      </c>
      <c r="P54" s="321">
        <v>46</v>
      </c>
      <c r="Q54" s="321">
        <v>0</v>
      </c>
      <c r="R54" s="321">
        <v>28</v>
      </c>
      <c r="S54" s="321">
        <v>0</v>
      </c>
      <c r="T54" s="321">
        <v>0</v>
      </c>
      <c r="U54" s="321">
        <v>8</v>
      </c>
      <c r="V54" s="321">
        <v>0</v>
      </c>
      <c r="W54" s="321">
        <v>0</v>
      </c>
      <c r="X54" s="321">
        <v>0</v>
      </c>
      <c r="Y54" s="321">
        <v>11</v>
      </c>
      <c r="Z54" s="321">
        <v>3</v>
      </c>
      <c r="AA54" s="321"/>
      <c r="AB54" s="321">
        <v>5899999.8865</v>
      </c>
      <c r="AC54" s="321">
        <v>1957211.5385</v>
      </c>
      <c r="AD54" s="321">
        <v>0</v>
      </c>
      <c r="AE54" s="321">
        <v>1588461.5385</v>
      </c>
      <c r="AF54" s="321">
        <v>0</v>
      </c>
      <c r="AG54" s="321">
        <v>0</v>
      </c>
      <c r="AH54" s="321">
        <v>658076.92310000001</v>
      </c>
      <c r="AI54" s="321">
        <v>0</v>
      </c>
      <c r="AJ54" s="321">
        <v>0</v>
      </c>
      <c r="AK54" s="321">
        <v>0</v>
      </c>
      <c r="AL54" s="321">
        <v>612692.3077</v>
      </c>
      <c r="AM54" s="321">
        <v>300000</v>
      </c>
      <c r="AN54" s="321">
        <v>150000</v>
      </c>
      <c r="AO54" s="321">
        <v>939780</v>
      </c>
      <c r="AP54" s="321">
        <v>0</v>
      </c>
      <c r="AQ54" s="321">
        <v>1021153.8462</v>
      </c>
      <c r="AR54" s="321">
        <v>500000</v>
      </c>
      <c r="AS54" s="321"/>
      <c r="AT54" s="321">
        <v>0</v>
      </c>
      <c r="AU54" s="321">
        <v>663750</v>
      </c>
      <c r="AV54" s="321">
        <v>0</v>
      </c>
      <c r="AW54" s="321">
        <v>0</v>
      </c>
      <c r="AX54" s="321">
        <v>2</v>
      </c>
      <c r="AY54" s="321">
        <v>226923.07689999999</v>
      </c>
      <c r="AZ54" s="321"/>
      <c r="BA54" s="321"/>
      <c r="BB54" s="321">
        <v>23</v>
      </c>
      <c r="BC54" s="321">
        <v>652403.85</v>
      </c>
      <c r="BD54" s="321">
        <v>90000</v>
      </c>
      <c r="BE54" s="321"/>
      <c r="BF54" s="321">
        <v>200000</v>
      </c>
      <c r="BG54" s="321">
        <v>62000</v>
      </c>
      <c r="BH54" s="321">
        <v>682000</v>
      </c>
      <c r="BI54" s="321"/>
      <c r="BJ54" s="321"/>
      <c r="BK54" s="321"/>
      <c r="BL54" s="321">
        <v>0</v>
      </c>
      <c r="BM54" s="321"/>
      <c r="BN54" s="321">
        <v>0</v>
      </c>
      <c r="BO54" s="321">
        <v>0</v>
      </c>
      <c r="BP54" s="321">
        <v>420000</v>
      </c>
      <c r="BQ54" s="321">
        <v>165576.92310000001</v>
      </c>
      <c r="BR54" s="321"/>
      <c r="BS54" s="321">
        <v>0</v>
      </c>
      <c r="BT54" s="321">
        <v>1268500</v>
      </c>
      <c r="BU54" s="321">
        <v>619500</v>
      </c>
      <c r="BV54" s="321"/>
      <c r="BW54" s="321">
        <v>0</v>
      </c>
      <c r="BX54" s="321"/>
      <c r="BY54" s="321">
        <v>0</v>
      </c>
      <c r="BZ54" s="321"/>
      <c r="CA54" s="321"/>
      <c r="CB54" s="321">
        <v>18176555</v>
      </c>
      <c r="CC54" s="322">
        <v>15584978</v>
      </c>
      <c r="CD54" s="320"/>
      <c r="CE54" s="320" t="s">
        <v>319</v>
      </c>
      <c r="CF54" s="323">
        <v>45939</v>
      </c>
      <c r="CG54" s="323"/>
      <c r="CH54" s="320" t="s">
        <v>415</v>
      </c>
      <c r="CI54" s="322">
        <v>118000</v>
      </c>
      <c r="CJ54" s="322">
        <v>0</v>
      </c>
      <c r="CK54" s="321"/>
      <c r="CL54" s="324">
        <f t="shared" si="16"/>
        <v>585576.92310000001</v>
      </c>
      <c r="CM54" s="325">
        <f t="shared" si="17"/>
        <v>-25.109499998390675</v>
      </c>
      <c r="CN54" s="325">
        <f t="shared" si="18"/>
        <v>-25.032599998638034</v>
      </c>
      <c r="CO54" s="325">
        <f t="shared" si="19"/>
        <v>0.11349999997764826</v>
      </c>
      <c r="CP54" s="318"/>
      <c r="CQ54" s="326">
        <f t="shared" si="4"/>
        <v>-3.8461294025182724E-5</v>
      </c>
      <c r="CR54" s="326">
        <f t="shared" si="5"/>
        <v>0</v>
      </c>
      <c r="CS54" s="327">
        <f t="shared" si="6"/>
        <v>-3.8461526855826378E-5</v>
      </c>
      <c r="CT54" s="327">
        <f t="shared" si="7"/>
        <v>0</v>
      </c>
      <c r="CU54" s="327">
        <f t="shared" si="8"/>
        <v>0</v>
      </c>
      <c r="CV54" s="327">
        <f t="shared" si="9"/>
        <v>-2.3076892830431461E-5</v>
      </c>
      <c r="CW54" s="327">
        <f t="shared" si="10"/>
        <v>0</v>
      </c>
      <c r="CX54" s="327">
        <f t="shared" si="11"/>
        <v>0</v>
      </c>
      <c r="CY54" s="327">
        <f t="shared" si="12"/>
        <v>0</v>
      </c>
      <c r="CZ54" s="328">
        <f t="shared" si="13"/>
        <v>585576.92310000001</v>
      </c>
      <c r="DA54" s="328">
        <f t="shared" si="22"/>
        <v>-2.3076892830431461E-5</v>
      </c>
      <c r="DB54" s="201"/>
      <c r="DC54" s="327">
        <f>K54/M54*IFERROR(VLOOKUP($D54,Shift!$B:$AZ,45,0),0)-AT54</f>
        <v>0</v>
      </c>
      <c r="DD54" s="327">
        <f>K54/M54*IFERROR(VLOOKUP($D54,Shift!$B:$AV,47,0),0)*10*50%-ROUND(K54/M54*IFERROR(VLOOKUP($D54,Shift!$B:$AV,47,0),0)*8*30%,0)-AU54</f>
        <v>0.30769230774603784</v>
      </c>
      <c r="DE54" s="329">
        <f>VLOOKUP($D54,'Off day working'!A:AM,38,0)-Z54</f>
        <v>0</v>
      </c>
      <c r="DF54" s="328"/>
      <c r="DG54" s="328"/>
      <c r="DH54" s="330">
        <f>K54/208*8*30%*VLOOKUP($D54,Shift!$B:$AZ,47,0)-AL54</f>
        <v>-7.6922588050365448E-6</v>
      </c>
      <c r="DJ54" s="390"/>
      <c r="DK54" s="332">
        <f>VLOOKUP($D54,Meal!$A:$AK,35,0)-BG54</f>
        <v>0</v>
      </c>
      <c r="DL54" s="332">
        <f>VLOOKUP($D54,Meal!$A:$AK,36,0)-BH54</f>
        <v>0</v>
      </c>
      <c r="DM54" s="333">
        <f>VLOOKUP($D54,Shift!B:AW,39,0)-AV54</f>
        <v>0</v>
      </c>
      <c r="DN54" s="334">
        <f>K54/208*VLOOKUP(D54,Shift!$B:$AO,39,0)*8*10%-AW54</f>
        <v>0</v>
      </c>
      <c r="DO54" s="333">
        <f>VLOOKUP($D54,Shift!$B:$AO,40,0)-AX54</f>
        <v>0</v>
      </c>
      <c r="DP54" s="334">
        <f>K54/208*VLOOKUP(D54,Shift!$B:$AO,40,0)*8*50%-AY54</f>
        <v>2.3076951038092375E-5</v>
      </c>
      <c r="DQ54" s="335">
        <f>VLOOKUP($D54,Shift!$B:$AZ,41,0)-AZ54</f>
        <v>0</v>
      </c>
      <c r="DR54" s="336">
        <f>K54/208*VLOOKUP($D54,Shift!$B:$AQ,41,0)*8*50%-BA54</f>
        <v>0</v>
      </c>
      <c r="DS54" s="337">
        <f>VLOOKUP($D54,Att!B:CU,98,0)-O54</f>
        <v>0</v>
      </c>
      <c r="DT54" s="338">
        <f>IFERROR(VLOOKUP($D54,OT!$A:$BR,OT!BC$1,0),0)-P54</f>
        <v>0</v>
      </c>
      <c r="DU54" s="338">
        <f>IFERROR(VLOOKUP($D54,OT!$A:$BR,OT!BD$1,0),0)-Q54</f>
        <v>0</v>
      </c>
      <c r="DV54" s="338">
        <f>IFERROR(VLOOKUP($D54,OT!$A:$BR,OT!BE$1,0),0)-R54</f>
        <v>0</v>
      </c>
      <c r="DW54" s="338">
        <f>IFERROR(VLOOKUP($D54,OT!$A:$BR,OT!BF$1,0),0)-S54</f>
        <v>0</v>
      </c>
      <c r="DX54" s="338">
        <f>IFERROR(VLOOKUP($D54,OT!$A:$BR,OT!BG$1,0),0)-T54</f>
        <v>0</v>
      </c>
      <c r="DY54" s="338">
        <f>IFERROR(VLOOKUP($D54,OT!$A:$BR,OT!BH$1,0),0)-U54</f>
        <v>0</v>
      </c>
      <c r="DZ54" s="338">
        <f>IFERROR(VLOOKUP($D54,OT!$A:$BR,OT!BI$1,0),0)-V54</f>
        <v>0</v>
      </c>
      <c r="EA54" s="338">
        <f>IFERROR(VLOOKUP($D54,OT!$A:$BR,OT!BJ$1,0),0)-W54</f>
        <v>0</v>
      </c>
      <c r="EB54" s="338">
        <f>IFERROR(VLOOKUP($D54,OT!$A:$BR,OT!BK$1,0),0)-X54</f>
        <v>0</v>
      </c>
      <c r="EC54" s="339">
        <f>VLOOKUP(D54,'Off day working'!A:AL,38,0)*30000-BD54</f>
        <v>0</v>
      </c>
      <c r="ED54" s="340"/>
      <c r="EE54" s="340"/>
      <c r="EF54" s="338">
        <f t="shared" si="21"/>
        <v>0</v>
      </c>
      <c r="EG54" s="350">
        <f>4960000*1.07/208*VLOOKUP(D54,Att!B:BZ,77,0)-BJ54</f>
        <v>0</v>
      </c>
      <c r="EI54" s="345">
        <f>IF(AND(CH54="X",EJ54&gt;=0.5),150000/VLOOKUP(D54,Att!B:AT,45,0)*VLOOKUP(D54,Att!B:AP,41,0),IF(AND(CH54="X",EJ54&lt;0.5),0,150000))-AN54</f>
        <v>0</v>
      </c>
      <c r="EJ54" s="346">
        <f>VLOOKUP(D54,Att!B:AP,41,0)/VLOOKUP(D54,Att!B:AT,45,0)</f>
        <v>1.1559611817226023</v>
      </c>
    </row>
    <row r="55" spans="1:140" s="331" customFormat="1" ht="14.5" hidden="1" customHeight="1" x14ac:dyDescent="0.35">
      <c r="A55" s="300" t="s">
        <v>325</v>
      </c>
      <c r="B55" s="300">
        <f t="shared" si="15"/>
        <v>48</v>
      </c>
      <c r="C55" s="320" t="s">
        <v>56</v>
      </c>
      <c r="D55" s="320" t="s">
        <v>760</v>
      </c>
      <c r="E55" s="320" t="s">
        <v>762</v>
      </c>
      <c r="F55" s="367" t="s">
        <v>761</v>
      </c>
      <c r="G55" s="320" t="s">
        <v>360</v>
      </c>
      <c r="H55" s="320" t="s">
        <v>1039</v>
      </c>
      <c r="I55" s="320" t="s">
        <v>59</v>
      </c>
      <c r="J55" s="320" t="s">
        <v>58</v>
      </c>
      <c r="K55" s="321">
        <v>5900000</v>
      </c>
      <c r="L55" s="321"/>
      <c r="M55" s="321">
        <v>208</v>
      </c>
      <c r="N55" s="321"/>
      <c r="O55" s="321">
        <v>104</v>
      </c>
      <c r="P55" s="321">
        <v>26</v>
      </c>
      <c r="Q55" s="321">
        <v>0</v>
      </c>
      <c r="R55" s="321">
        <v>12</v>
      </c>
      <c r="S55" s="321">
        <v>0</v>
      </c>
      <c r="T55" s="321">
        <v>0</v>
      </c>
      <c r="U55" s="321">
        <v>0</v>
      </c>
      <c r="V55" s="321">
        <v>0</v>
      </c>
      <c r="W55" s="321">
        <v>0</v>
      </c>
      <c r="X55" s="321">
        <v>0</v>
      </c>
      <c r="Y55" s="321">
        <v>8</v>
      </c>
      <c r="Z55" s="321">
        <v>1</v>
      </c>
      <c r="AA55" s="321"/>
      <c r="AB55" s="321">
        <v>2949999.7730999999</v>
      </c>
      <c r="AC55" s="321">
        <v>1106250</v>
      </c>
      <c r="AD55" s="321">
        <v>0</v>
      </c>
      <c r="AE55" s="321">
        <v>680769.23080000002</v>
      </c>
      <c r="AF55" s="321">
        <v>0</v>
      </c>
      <c r="AG55" s="321">
        <v>0</v>
      </c>
      <c r="AH55" s="321">
        <v>0</v>
      </c>
      <c r="AI55" s="321">
        <v>0</v>
      </c>
      <c r="AJ55" s="321">
        <v>0</v>
      </c>
      <c r="AK55" s="321">
        <v>0</v>
      </c>
      <c r="AL55" s="321">
        <v>408461.53850000002</v>
      </c>
      <c r="AM55" s="321">
        <v>205263.15789999999</v>
      </c>
      <c r="AN55" s="321">
        <v>150000</v>
      </c>
      <c r="AO55" s="321">
        <v>50000</v>
      </c>
      <c r="AP55" s="321">
        <v>0</v>
      </c>
      <c r="AQ55" s="321"/>
      <c r="AR55" s="321">
        <v>0</v>
      </c>
      <c r="AS55" s="321"/>
      <c r="AT55" s="321">
        <v>0</v>
      </c>
      <c r="AU55" s="321">
        <v>442500</v>
      </c>
      <c r="AV55" s="321">
        <v>0</v>
      </c>
      <c r="AW55" s="321">
        <v>0</v>
      </c>
      <c r="AX55" s="321">
        <v>2</v>
      </c>
      <c r="AY55" s="321">
        <v>226923.07689999999</v>
      </c>
      <c r="AZ55" s="321"/>
      <c r="BA55" s="321"/>
      <c r="BB55" s="321">
        <v>13</v>
      </c>
      <c r="BC55" s="321">
        <v>368750</v>
      </c>
      <c r="BD55" s="321">
        <v>30000</v>
      </c>
      <c r="BE55" s="321">
        <v>42548</v>
      </c>
      <c r="BF55" s="321">
        <v>100000</v>
      </c>
      <c r="BG55" s="321">
        <v>42000</v>
      </c>
      <c r="BH55" s="321">
        <v>374000</v>
      </c>
      <c r="BI55" s="321"/>
      <c r="BJ55" s="321"/>
      <c r="BK55" s="321"/>
      <c r="BL55" s="321">
        <v>25529</v>
      </c>
      <c r="BM55" s="321"/>
      <c r="BN55" s="321">
        <v>0</v>
      </c>
      <c r="BO55" s="321">
        <v>0</v>
      </c>
      <c r="BP55" s="321">
        <v>210000</v>
      </c>
      <c r="BQ55" s="321">
        <v>76730.769199999995</v>
      </c>
      <c r="BR55" s="321"/>
      <c r="BS55" s="321">
        <v>0</v>
      </c>
      <c r="BT55" s="321">
        <v>1268500</v>
      </c>
      <c r="BU55" s="321">
        <v>619500</v>
      </c>
      <c r="BV55" s="321"/>
      <c r="BW55" s="321">
        <v>0</v>
      </c>
      <c r="BX55" s="321"/>
      <c r="BY55" s="321">
        <v>0</v>
      </c>
      <c r="BZ55" s="321"/>
      <c r="CA55" s="321"/>
      <c r="CB55" s="321">
        <v>8758240</v>
      </c>
      <c r="CC55" s="322">
        <v>6583509</v>
      </c>
      <c r="CD55" s="320" t="s">
        <v>2194</v>
      </c>
      <c r="CE55" s="320" t="s">
        <v>1067</v>
      </c>
      <c r="CF55" s="323">
        <v>45945</v>
      </c>
      <c r="CG55" s="323"/>
      <c r="CH55" s="320" t="s">
        <v>415</v>
      </c>
      <c r="CI55" s="322">
        <v>0</v>
      </c>
      <c r="CJ55" s="322">
        <v>0</v>
      </c>
      <c r="CK55" s="321"/>
      <c r="CL55" s="324">
        <f t="shared" si="16"/>
        <v>286730.76919999998</v>
      </c>
      <c r="CM55" s="325">
        <f t="shared" si="17"/>
        <v>-15.453600000590086</v>
      </c>
      <c r="CN55" s="325">
        <f t="shared" si="18"/>
        <v>-15.222800000570714</v>
      </c>
      <c r="CO55" s="325">
        <f t="shared" si="19"/>
        <v>0.22690000012516975</v>
      </c>
      <c r="CP55" s="318"/>
      <c r="CQ55" s="326">
        <f t="shared" si="4"/>
        <v>0</v>
      </c>
      <c r="CR55" s="326">
        <f t="shared" si="5"/>
        <v>0</v>
      </c>
      <c r="CS55" s="327">
        <f t="shared" si="6"/>
        <v>-3.0769268050789833E-5</v>
      </c>
      <c r="CT55" s="327">
        <f t="shared" si="7"/>
        <v>0</v>
      </c>
      <c r="CU55" s="327">
        <f t="shared" si="8"/>
        <v>0</v>
      </c>
      <c r="CV55" s="327">
        <f t="shared" si="9"/>
        <v>0</v>
      </c>
      <c r="CW55" s="327">
        <f t="shared" si="10"/>
        <v>0</v>
      </c>
      <c r="CX55" s="327">
        <f t="shared" si="11"/>
        <v>0</v>
      </c>
      <c r="CY55" s="327">
        <f t="shared" si="12"/>
        <v>0</v>
      </c>
      <c r="CZ55" s="328">
        <f t="shared" si="13"/>
        <v>286730.76919999998</v>
      </c>
      <c r="DA55" s="328">
        <f t="shared" si="22"/>
        <v>3.0769268050789833E-5</v>
      </c>
      <c r="DB55" s="201"/>
      <c r="DC55" s="327">
        <f>K55/M55*IFERROR(VLOOKUP($D55,Shift!$B:$AZ,45,0),0)-AT55</f>
        <v>0</v>
      </c>
      <c r="DD55" s="327">
        <f>K55/M55*IFERROR(VLOOKUP($D55,Shift!$B:$AV,47,0),0)*10*50%-ROUND(K55/M55*IFERROR(VLOOKUP($D55,Shift!$B:$AV,47,0),0)*8*30%,0)-AU55</f>
        <v>-0.46153846150264144</v>
      </c>
      <c r="DE55" s="329">
        <f>VLOOKUP($D55,'Off day working'!A:AM,38,0)-Z55</f>
        <v>0</v>
      </c>
      <c r="DF55" s="328"/>
      <c r="DG55" s="328"/>
      <c r="DH55" s="330">
        <f>K55/208*8*30%*VLOOKUP($D55,Shift!$B:$AZ,47,0)-AL55</f>
        <v>-3.8461526855826378E-5</v>
      </c>
      <c r="DJ55" s="390"/>
      <c r="DK55" s="332">
        <f>VLOOKUP($D55,Meal!$A:$AK,35,0)-BG55</f>
        <v>0</v>
      </c>
      <c r="DL55" s="332">
        <f>VLOOKUP($D55,Meal!$A:$AK,36,0)-BH55</f>
        <v>0</v>
      </c>
      <c r="DM55" s="333">
        <f>VLOOKUP($D55,Shift!B:AW,39,0)-AV55</f>
        <v>0</v>
      </c>
      <c r="DN55" s="334">
        <f>K55/208*VLOOKUP(D55,Shift!$B:$AO,39,0)*8*10%-AW55</f>
        <v>0</v>
      </c>
      <c r="DO55" s="333">
        <f>VLOOKUP($D55,Shift!$B:$AO,40,0)-AX55</f>
        <v>0</v>
      </c>
      <c r="DP55" s="334">
        <f>K55/208*VLOOKUP(D55,Shift!$B:$AO,40,0)*8*50%-AY55</f>
        <v>2.3076951038092375E-5</v>
      </c>
      <c r="DQ55" s="335">
        <f>VLOOKUP($D55,Shift!$B:$AZ,41,0)-AZ55</f>
        <v>0</v>
      </c>
      <c r="DR55" s="336">
        <f>K55/208*VLOOKUP($D55,Shift!$B:$AQ,41,0)*8*50%-BA55</f>
        <v>0</v>
      </c>
      <c r="DS55" s="337">
        <f>VLOOKUP($D55,Att!B:CU,98,0)-O55</f>
        <v>0</v>
      </c>
      <c r="DT55" s="338">
        <f>IFERROR(VLOOKUP($D55,OT!$A:$BR,OT!BC$1,0),0)-P55</f>
        <v>0</v>
      </c>
      <c r="DU55" s="338">
        <f>IFERROR(VLOOKUP($D55,OT!$A:$BR,OT!BD$1,0),0)-Q55</f>
        <v>0</v>
      </c>
      <c r="DV55" s="338">
        <f>IFERROR(VLOOKUP($D55,OT!$A:$BR,OT!BE$1,0),0)-R55</f>
        <v>0</v>
      </c>
      <c r="DW55" s="338">
        <f>IFERROR(VLOOKUP($D55,OT!$A:$BR,OT!BF$1,0),0)-S55</f>
        <v>0</v>
      </c>
      <c r="DX55" s="338">
        <f>IFERROR(VLOOKUP($D55,OT!$A:$BR,OT!BG$1,0),0)-T55</f>
        <v>0</v>
      </c>
      <c r="DY55" s="338">
        <f>IFERROR(VLOOKUP($D55,OT!$A:$BR,OT!BH$1,0),0)-U55</f>
        <v>0</v>
      </c>
      <c r="DZ55" s="338">
        <f>IFERROR(VLOOKUP($D55,OT!$A:$BR,OT!BI$1,0),0)-V55</f>
        <v>0</v>
      </c>
      <c r="EA55" s="338">
        <f>IFERROR(VLOOKUP($D55,OT!$A:$BR,OT!BJ$1,0),0)-W55</f>
        <v>0</v>
      </c>
      <c r="EB55" s="338">
        <f>IFERROR(VLOOKUP($D55,OT!$A:$BR,OT!BK$1,0),0)-X55</f>
        <v>0</v>
      </c>
      <c r="EC55" s="339">
        <f>VLOOKUP(D55,'Off day working'!A:AL,38,0)*30000-BD55</f>
        <v>0</v>
      </c>
      <c r="ED55" s="340"/>
      <c r="EE55" s="340"/>
      <c r="EF55" s="338">
        <f t="shared" si="21"/>
        <v>7.6923076921957545E-2</v>
      </c>
      <c r="EG55" s="350">
        <f>4960000*1.07/208*VLOOKUP(D55,Att!B:BZ,77,0)-BJ55</f>
        <v>0</v>
      </c>
      <c r="EI55" s="345">
        <f>IF(AND(CH55="X",EJ55&gt;=0.5),150000/VLOOKUP(D55,Att!B:AT,45,0)*VLOOKUP(D55,Att!B:AP,41,0),IF(AND(CH55="X",EJ55&lt;0.5),0,150000))-AN55</f>
        <v>0</v>
      </c>
      <c r="EJ55" s="346">
        <f>VLOOKUP(D55,Att!B:AP,41,0)/VLOOKUP(D55,Att!B:AT,45,0)</f>
        <v>0.57894736842105265</v>
      </c>
    </row>
    <row r="56" spans="1:140" s="331" customFormat="1" ht="14.5" hidden="1" customHeight="1" x14ac:dyDescent="0.35">
      <c r="A56" s="300" t="s">
        <v>325</v>
      </c>
      <c r="B56" s="300">
        <f t="shared" si="15"/>
        <v>49</v>
      </c>
      <c r="C56" s="320" t="s">
        <v>56</v>
      </c>
      <c r="D56" s="320" t="s">
        <v>763</v>
      </c>
      <c r="E56" s="320" t="s">
        <v>764</v>
      </c>
      <c r="F56" s="367" t="s">
        <v>437</v>
      </c>
      <c r="G56" s="320" t="s">
        <v>360</v>
      </c>
      <c r="H56" s="320" t="s">
        <v>1039</v>
      </c>
      <c r="I56" s="320" t="s">
        <v>63</v>
      </c>
      <c r="J56" s="320" t="s">
        <v>58</v>
      </c>
      <c r="K56" s="321">
        <v>5900000</v>
      </c>
      <c r="L56" s="321"/>
      <c r="M56" s="321">
        <v>208</v>
      </c>
      <c r="N56" s="321"/>
      <c r="O56" s="321">
        <v>208</v>
      </c>
      <c r="P56" s="321">
        <v>48</v>
      </c>
      <c r="Q56" s="321">
        <v>0</v>
      </c>
      <c r="R56" s="321">
        <v>16</v>
      </c>
      <c r="S56" s="321">
        <v>0</v>
      </c>
      <c r="T56" s="321">
        <v>0</v>
      </c>
      <c r="U56" s="321">
        <v>8</v>
      </c>
      <c r="V56" s="321">
        <v>0</v>
      </c>
      <c r="W56" s="321">
        <v>0</v>
      </c>
      <c r="X56" s="321">
        <v>0</v>
      </c>
      <c r="Y56" s="321">
        <v>11</v>
      </c>
      <c r="Z56" s="321">
        <v>2</v>
      </c>
      <c r="AA56" s="321"/>
      <c r="AB56" s="321">
        <v>5899999.8865</v>
      </c>
      <c r="AC56" s="321">
        <v>2042307.6923</v>
      </c>
      <c r="AD56" s="321">
        <v>0</v>
      </c>
      <c r="AE56" s="321">
        <v>907692.3077</v>
      </c>
      <c r="AF56" s="321">
        <v>0</v>
      </c>
      <c r="AG56" s="321">
        <v>0</v>
      </c>
      <c r="AH56" s="321">
        <v>658076.92310000001</v>
      </c>
      <c r="AI56" s="321">
        <v>0</v>
      </c>
      <c r="AJ56" s="321">
        <v>0</v>
      </c>
      <c r="AK56" s="321">
        <v>0</v>
      </c>
      <c r="AL56" s="321">
        <v>612692.3077</v>
      </c>
      <c r="AM56" s="321">
        <v>300000</v>
      </c>
      <c r="AN56" s="321">
        <v>150000</v>
      </c>
      <c r="AO56" s="321">
        <v>1184634</v>
      </c>
      <c r="AP56" s="321">
        <v>0</v>
      </c>
      <c r="AQ56" s="321">
        <v>1021153.8462</v>
      </c>
      <c r="AR56" s="321">
        <v>500000</v>
      </c>
      <c r="AS56" s="321"/>
      <c r="AT56" s="321">
        <v>0</v>
      </c>
      <c r="AU56" s="321">
        <v>663750</v>
      </c>
      <c r="AV56" s="321">
        <v>0</v>
      </c>
      <c r="AW56" s="321">
        <v>0</v>
      </c>
      <c r="AX56" s="321">
        <v>2</v>
      </c>
      <c r="AY56" s="321">
        <v>226923.07689999999</v>
      </c>
      <c r="AZ56" s="321"/>
      <c r="BA56" s="321"/>
      <c r="BB56" s="321">
        <v>24</v>
      </c>
      <c r="BC56" s="321">
        <v>680769.23</v>
      </c>
      <c r="BD56" s="321">
        <v>60000</v>
      </c>
      <c r="BE56" s="321">
        <v>42548</v>
      </c>
      <c r="BF56" s="321">
        <v>100000</v>
      </c>
      <c r="BG56" s="321">
        <v>42000</v>
      </c>
      <c r="BH56" s="321">
        <v>682000</v>
      </c>
      <c r="BI56" s="321"/>
      <c r="BJ56" s="321"/>
      <c r="BK56" s="321"/>
      <c r="BL56" s="321">
        <v>0</v>
      </c>
      <c r="BM56" s="321"/>
      <c r="BN56" s="321">
        <v>0</v>
      </c>
      <c r="BO56" s="321">
        <v>0</v>
      </c>
      <c r="BP56" s="321">
        <v>420000</v>
      </c>
      <c r="BQ56" s="321">
        <v>145384.61540000001</v>
      </c>
      <c r="BR56" s="321"/>
      <c r="BS56" s="321">
        <v>0</v>
      </c>
      <c r="BT56" s="321">
        <v>1268500</v>
      </c>
      <c r="BU56" s="321">
        <v>619500</v>
      </c>
      <c r="BV56" s="321"/>
      <c r="BW56" s="321">
        <v>0</v>
      </c>
      <c r="BX56" s="321"/>
      <c r="BY56" s="321">
        <v>0</v>
      </c>
      <c r="BZ56" s="321"/>
      <c r="CA56" s="321"/>
      <c r="CB56" s="321">
        <v>17608458</v>
      </c>
      <c r="CC56" s="322">
        <v>15155073</v>
      </c>
      <c r="CD56" s="320"/>
      <c r="CE56" s="320" t="s">
        <v>1067</v>
      </c>
      <c r="CF56" s="323">
        <v>45945</v>
      </c>
      <c r="CG56" s="323"/>
      <c r="CH56" s="320" t="s">
        <v>415</v>
      </c>
      <c r="CI56" s="322">
        <v>0</v>
      </c>
      <c r="CJ56" s="322">
        <v>0</v>
      </c>
      <c r="CK56" s="321"/>
      <c r="CL56" s="324">
        <f t="shared" si="16"/>
        <v>565384.61540000001</v>
      </c>
      <c r="CM56" s="325">
        <f t="shared" si="17"/>
        <v>-26.114199995994568</v>
      </c>
      <c r="CN56" s="325">
        <f t="shared" si="18"/>
        <v>-25.729599997401237</v>
      </c>
      <c r="CO56" s="325">
        <f t="shared" si="19"/>
        <v>0.11349999997764826</v>
      </c>
      <c r="CP56" s="318"/>
      <c r="CQ56" s="326">
        <f t="shared" si="4"/>
        <v>7.6922588050365448E-6</v>
      </c>
      <c r="CR56" s="326">
        <f t="shared" si="5"/>
        <v>0</v>
      </c>
      <c r="CS56" s="327">
        <f t="shared" si="6"/>
        <v>-7.6922588050365448E-6</v>
      </c>
      <c r="CT56" s="327">
        <f t="shared" si="7"/>
        <v>0</v>
      </c>
      <c r="CU56" s="327">
        <f t="shared" si="8"/>
        <v>0</v>
      </c>
      <c r="CV56" s="327">
        <f t="shared" si="9"/>
        <v>-2.3076892830431461E-5</v>
      </c>
      <c r="CW56" s="327">
        <f t="shared" si="10"/>
        <v>0</v>
      </c>
      <c r="CX56" s="327">
        <f t="shared" si="11"/>
        <v>0</v>
      </c>
      <c r="CY56" s="327">
        <f t="shared" si="12"/>
        <v>0</v>
      </c>
      <c r="CZ56" s="328">
        <f t="shared" si="13"/>
        <v>565384.61540000001</v>
      </c>
      <c r="DA56" s="328">
        <f t="shared" si="22"/>
        <v>-1.5384634025394917E-5</v>
      </c>
      <c r="DB56" s="201"/>
      <c r="DC56" s="327">
        <f>K56/M56*IFERROR(VLOOKUP($D56,Shift!$B:$AZ,45,0),0)-AT56</f>
        <v>0</v>
      </c>
      <c r="DD56" s="327">
        <f>K56/M56*IFERROR(VLOOKUP($D56,Shift!$B:$AV,47,0),0)*10*50%-ROUND(K56/M56*IFERROR(VLOOKUP($D56,Shift!$B:$AV,47,0),0)*8*30%,0)-AU56</f>
        <v>0.30769230774603784</v>
      </c>
      <c r="DE56" s="329">
        <f>VLOOKUP($D56,'Off day working'!A:AM,38,0)-Z56</f>
        <v>0</v>
      </c>
      <c r="DF56" s="328"/>
      <c r="DG56" s="328"/>
      <c r="DH56" s="330">
        <f>K56/208*8*30%*VLOOKUP($D56,Shift!$B:$AZ,47,0)-AL56</f>
        <v>-7.6922588050365448E-6</v>
      </c>
      <c r="DJ56" s="390"/>
      <c r="DK56" s="332">
        <f>VLOOKUP($D56,Meal!$A:$AK,35,0)-BG56</f>
        <v>0</v>
      </c>
      <c r="DL56" s="332">
        <f>VLOOKUP($D56,Meal!$A:$AK,36,0)-BH56</f>
        <v>0</v>
      </c>
      <c r="DM56" s="333">
        <f>VLOOKUP($D56,Shift!B:AW,39,0)-AV56</f>
        <v>0</v>
      </c>
      <c r="DN56" s="334">
        <f>K56/208*VLOOKUP(D56,Shift!$B:$AO,39,0)*8*10%-AW56</f>
        <v>0</v>
      </c>
      <c r="DO56" s="333">
        <f>VLOOKUP($D56,Shift!$B:$AO,40,0)-AX56</f>
        <v>0</v>
      </c>
      <c r="DP56" s="334">
        <f>K56/208*VLOOKUP(D56,Shift!$B:$AO,40,0)*8*50%-AY56</f>
        <v>2.3076951038092375E-5</v>
      </c>
      <c r="DQ56" s="335">
        <f>VLOOKUP($D56,Shift!$B:$AZ,41,0)-AZ56</f>
        <v>0</v>
      </c>
      <c r="DR56" s="336">
        <f>K56/208*VLOOKUP($D56,Shift!$B:$AQ,41,0)*8*50%-BA56</f>
        <v>0</v>
      </c>
      <c r="DS56" s="337">
        <f>VLOOKUP($D56,Att!B:CU,98,0)-O56</f>
        <v>0</v>
      </c>
      <c r="DT56" s="338">
        <f>IFERROR(VLOOKUP($D56,OT!$A:$BR,OT!BC$1,0),0)-P56</f>
        <v>0</v>
      </c>
      <c r="DU56" s="338">
        <f>IFERROR(VLOOKUP($D56,OT!$A:$BR,OT!BD$1,0),0)-Q56</f>
        <v>0</v>
      </c>
      <c r="DV56" s="338">
        <f>IFERROR(VLOOKUP($D56,OT!$A:$BR,OT!BE$1,0),0)-R56</f>
        <v>0</v>
      </c>
      <c r="DW56" s="338">
        <f>IFERROR(VLOOKUP($D56,OT!$A:$BR,OT!BF$1,0),0)-S56</f>
        <v>0</v>
      </c>
      <c r="DX56" s="338">
        <f>IFERROR(VLOOKUP($D56,OT!$A:$BR,OT!BG$1,0),0)-T56</f>
        <v>0</v>
      </c>
      <c r="DY56" s="338">
        <f>IFERROR(VLOOKUP($D56,OT!$A:$BR,OT!BH$1,0),0)-U56</f>
        <v>0</v>
      </c>
      <c r="DZ56" s="338">
        <f>IFERROR(VLOOKUP($D56,OT!$A:$BR,OT!BI$1,0),0)-V56</f>
        <v>0</v>
      </c>
      <c r="EA56" s="338">
        <f>IFERROR(VLOOKUP($D56,OT!$A:$BR,OT!BJ$1,0),0)-W56</f>
        <v>0</v>
      </c>
      <c r="EB56" s="338">
        <f>IFERROR(VLOOKUP($D56,OT!$A:$BR,OT!BK$1,0),0)-X56</f>
        <v>0</v>
      </c>
      <c r="EC56" s="339">
        <f>VLOOKUP(D56,'Off day working'!A:AL,38,0)*30000-BD56</f>
        <v>0</v>
      </c>
      <c r="ED56" s="340"/>
      <c r="EE56" s="340"/>
      <c r="EF56" s="338">
        <f t="shared" si="21"/>
        <v>7.6923076921957545E-2</v>
      </c>
      <c r="EG56" s="350">
        <f>4960000*1.07/208*VLOOKUP(D56,Att!B:BZ,77,0)-BJ56</f>
        <v>0</v>
      </c>
      <c r="EI56" s="345">
        <f>IF(AND(CH56="X",EJ56&gt;=0.5),150000/VLOOKUP(D56,Att!B:AT,45,0)*VLOOKUP(D56,Att!B:AP,41,0),IF(AND(CH56="X",EJ56&lt;0.5),0,150000))-AN56</f>
        <v>0</v>
      </c>
      <c r="EJ56" s="346">
        <f>VLOOKUP(D56,Att!B:AP,41,0)/VLOOKUP(D56,Att!B:AT,45,0)</f>
        <v>1.1559611817226023</v>
      </c>
    </row>
    <row r="57" spans="1:140" s="331" customFormat="1" ht="14.5" hidden="1" customHeight="1" x14ac:dyDescent="0.35">
      <c r="A57" s="300" t="s">
        <v>325</v>
      </c>
      <c r="B57" s="300">
        <f t="shared" si="15"/>
        <v>50</v>
      </c>
      <c r="C57" s="320" t="s">
        <v>56</v>
      </c>
      <c r="D57" s="320" t="s">
        <v>765</v>
      </c>
      <c r="E57" s="320" t="s">
        <v>767</v>
      </c>
      <c r="F57" s="367" t="s">
        <v>766</v>
      </c>
      <c r="G57" s="320" t="s">
        <v>360</v>
      </c>
      <c r="H57" s="320"/>
      <c r="I57" s="320" t="s">
        <v>59</v>
      </c>
      <c r="J57" s="320" t="s">
        <v>58</v>
      </c>
      <c r="K57" s="321">
        <v>5900000</v>
      </c>
      <c r="L57" s="321"/>
      <c r="M57" s="321">
        <v>208</v>
      </c>
      <c r="N57" s="321"/>
      <c r="O57" s="321">
        <v>190</v>
      </c>
      <c r="P57" s="321">
        <v>46</v>
      </c>
      <c r="Q57" s="321">
        <v>0</v>
      </c>
      <c r="R57" s="321">
        <v>0</v>
      </c>
      <c r="S57" s="321">
        <v>0</v>
      </c>
      <c r="T57" s="321">
        <v>0</v>
      </c>
      <c r="U57" s="321">
        <v>0</v>
      </c>
      <c r="V57" s="321">
        <v>0</v>
      </c>
      <c r="W57" s="321">
        <v>0</v>
      </c>
      <c r="X57" s="321">
        <v>0</v>
      </c>
      <c r="Y57" s="321">
        <v>10</v>
      </c>
      <c r="Z57" s="321"/>
      <c r="AA57" s="321"/>
      <c r="AB57" s="321">
        <v>5389422.9634999996</v>
      </c>
      <c r="AC57" s="321">
        <v>1957211.5385</v>
      </c>
      <c r="AD57" s="321">
        <v>0</v>
      </c>
      <c r="AE57" s="321">
        <v>0</v>
      </c>
      <c r="AF57" s="321">
        <v>0</v>
      </c>
      <c r="AG57" s="321">
        <v>0</v>
      </c>
      <c r="AH57" s="321">
        <v>0</v>
      </c>
      <c r="AI57" s="321">
        <v>0</v>
      </c>
      <c r="AJ57" s="321">
        <v>0</v>
      </c>
      <c r="AK57" s="321">
        <v>0</v>
      </c>
      <c r="AL57" s="321">
        <v>544615.38459999999</v>
      </c>
      <c r="AM57" s="321">
        <v>300000</v>
      </c>
      <c r="AN57" s="321">
        <v>150000</v>
      </c>
      <c r="AO57" s="321">
        <v>547500</v>
      </c>
      <c r="AP57" s="321">
        <v>0</v>
      </c>
      <c r="AQ57" s="321">
        <v>765865.38459999999</v>
      </c>
      <c r="AR57" s="321">
        <v>500000</v>
      </c>
      <c r="AS57" s="321"/>
      <c r="AT57" s="321">
        <v>0</v>
      </c>
      <c r="AU57" s="321">
        <v>590000</v>
      </c>
      <c r="AV57" s="321">
        <v>0</v>
      </c>
      <c r="AW57" s="321">
        <v>0</v>
      </c>
      <c r="AX57" s="321">
        <v>2</v>
      </c>
      <c r="AY57" s="321">
        <v>226923.07689999999</v>
      </c>
      <c r="AZ57" s="321"/>
      <c r="BA57" s="321"/>
      <c r="BB57" s="321">
        <v>23</v>
      </c>
      <c r="BC57" s="321">
        <v>652403.85</v>
      </c>
      <c r="BD57" s="321">
        <v>0</v>
      </c>
      <c r="BE57" s="321">
        <v>42548</v>
      </c>
      <c r="BF57" s="321"/>
      <c r="BG57" s="321">
        <v>42000</v>
      </c>
      <c r="BH57" s="321">
        <v>578000</v>
      </c>
      <c r="BI57" s="321"/>
      <c r="BJ57" s="321"/>
      <c r="BK57" s="321"/>
      <c r="BL57" s="321">
        <v>0</v>
      </c>
      <c r="BM57" s="321"/>
      <c r="BN57" s="321">
        <v>0</v>
      </c>
      <c r="BO57" s="321">
        <v>0</v>
      </c>
      <c r="BP57" s="321">
        <v>383653.84620000003</v>
      </c>
      <c r="BQ57" s="321">
        <v>92884.615399999995</v>
      </c>
      <c r="BR57" s="321"/>
      <c r="BS57" s="321">
        <v>0</v>
      </c>
      <c r="BT57" s="321">
        <v>1268500</v>
      </c>
      <c r="BU57" s="321">
        <v>619500</v>
      </c>
      <c r="BV57" s="321"/>
      <c r="BW57" s="321">
        <v>0</v>
      </c>
      <c r="BX57" s="321"/>
      <c r="BY57" s="321">
        <v>0</v>
      </c>
      <c r="BZ57" s="321"/>
      <c r="CA57" s="321"/>
      <c r="CB57" s="321">
        <v>14149554</v>
      </c>
      <c r="CC57" s="322">
        <v>11667015</v>
      </c>
      <c r="CD57" s="320"/>
      <c r="CE57" s="320" t="s">
        <v>1068</v>
      </c>
      <c r="CF57" s="323">
        <v>45945</v>
      </c>
      <c r="CG57" s="323"/>
      <c r="CH57" s="320" t="s">
        <v>415</v>
      </c>
      <c r="CI57" s="322">
        <v>118000</v>
      </c>
      <c r="CJ57" s="322">
        <v>0</v>
      </c>
      <c r="CK57" s="321"/>
      <c r="CL57" s="324">
        <f t="shared" si="16"/>
        <v>476538.46160000004</v>
      </c>
      <c r="CM57" s="325">
        <f t="shared" si="17"/>
        <v>-25.340300001204014</v>
      </c>
      <c r="CN57" s="325">
        <f t="shared" si="18"/>
        <v>-24.801900001242757</v>
      </c>
      <c r="CO57" s="325">
        <f t="shared" si="19"/>
        <v>0.11342307738959789</v>
      </c>
      <c r="CP57" s="318"/>
      <c r="CQ57" s="326">
        <f t="shared" si="4"/>
        <v>-3.8461294025182724E-5</v>
      </c>
      <c r="CR57" s="326">
        <f t="shared" si="5"/>
        <v>0</v>
      </c>
      <c r="CS57" s="327">
        <f t="shared" si="6"/>
        <v>0</v>
      </c>
      <c r="CT57" s="327">
        <f t="shared" si="7"/>
        <v>0</v>
      </c>
      <c r="CU57" s="327">
        <f t="shared" si="8"/>
        <v>0</v>
      </c>
      <c r="CV57" s="327">
        <f t="shared" si="9"/>
        <v>0</v>
      </c>
      <c r="CW57" s="327">
        <f t="shared" si="10"/>
        <v>0</v>
      </c>
      <c r="CX57" s="327">
        <f t="shared" si="11"/>
        <v>0</v>
      </c>
      <c r="CY57" s="327">
        <f t="shared" si="12"/>
        <v>0</v>
      </c>
      <c r="CZ57" s="328">
        <f t="shared" si="13"/>
        <v>476538.46160000004</v>
      </c>
      <c r="DA57" s="328">
        <f t="shared" si="22"/>
        <v>-6.1538477893918753E-5</v>
      </c>
      <c r="DB57" s="201"/>
      <c r="DC57" s="327">
        <f>K57/M57*IFERROR(VLOOKUP($D57,Shift!$B:$AZ,45,0),0)-AT57</f>
        <v>0</v>
      </c>
      <c r="DD57" s="327">
        <f>K57/M57*IFERROR(VLOOKUP($D57,Shift!$B:$AV,47,0),0)*10*50%-ROUND(K57/M57*IFERROR(VLOOKUP($D57,Shift!$B:$AV,47,0),0)*8*30%,0)-AU57</f>
        <v>0.38461538474075496</v>
      </c>
      <c r="DE57" s="329">
        <f>VLOOKUP($D57,'Off day working'!A:AM,38,0)-Z57</f>
        <v>0</v>
      </c>
      <c r="DF57" s="328"/>
      <c r="DG57" s="328"/>
      <c r="DH57" s="330">
        <f>K57/208*8*30%*VLOOKUP($D57,Shift!$B:$AZ,47,0)-AL57</f>
        <v>1.5384634025394917E-5</v>
      </c>
      <c r="DJ57" s="390"/>
      <c r="DK57" s="332">
        <f>VLOOKUP($D57,Meal!$A:$AK,35,0)-BG57</f>
        <v>0</v>
      </c>
      <c r="DL57" s="332">
        <f>VLOOKUP($D57,Meal!$A:$AK,36,0)-BH57</f>
        <v>0</v>
      </c>
      <c r="DM57" s="333">
        <f>VLOOKUP($D57,Shift!B:AW,39,0)-AV57</f>
        <v>0</v>
      </c>
      <c r="DN57" s="334">
        <f>K57/208*VLOOKUP(D57,Shift!$B:$AO,39,0)*8*10%-AW57</f>
        <v>0</v>
      </c>
      <c r="DO57" s="333">
        <f>VLOOKUP($D57,Shift!$B:$AO,40,0)-AX57</f>
        <v>0</v>
      </c>
      <c r="DP57" s="334">
        <f>K57/208*VLOOKUP(D57,Shift!$B:$AO,40,0)*8*50%-AY57</f>
        <v>2.3076951038092375E-5</v>
      </c>
      <c r="DQ57" s="335">
        <f>VLOOKUP($D57,Shift!$B:$AZ,41,0)-AZ57</f>
        <v>0</v>
      </c>
      <c r="DR57" s="336">
        <f>K57/208*VLOOKUP($D57,Shift!$B:$AQ,41,0)*8*50%-BA57</f>
        <v>0</v>
      </c>
      <c r="DS57" s="337">
        <f>VLOOKUP($D57,Att!B:CU,98,0)-O57</f>
        <v>0</v>
      </c>
      <c r="DT57" s="338">
        <f>IFERROR(VLOOKUP($D57,OT!$A:$BR,OT!BC$1,0),0)-P57</f>
        <v>0</v>
      </c>
      <c r="DU57" s="338">
        <f>IFERROR(VLOOKUP($D57,OT!$A:$BR,OT!BD$1,0),0)-Q57</f>
        <v>0</v>
      </c>
      <c r="DV57" s="338">
        <f>IFERROR(VLOOKUP($D57,OT!$A:$BR,OT!BE$1,0),0)-R57</f>
        <v>0</v>
      </c>
      <c r="DW57" s="338">
        <f>IFERROR(VLOOKUP($D57,OT!$A:$BR,OT!BF$1,0),0)-S57</f>
        <v>0</v>
      </c>
      <c r="DX57" s="338">
        <f>IFERROR(VLOOKUP($D57,OT!$A:$BR,OT!BG$1,0),0)-T57</f>
        <v>0</v>
      </c>
      <c r="DY57" s="338">
        <f>IFERROR(VLOOKUP($D57,OT!$A:$BR,OT!BH$1,0),0)-U57</f>
        <v>0</v>
      </c>
      <c r="DZ57" s="338">
        <f>IFERROR(VLOOKUP($D57,OT!$A:$BR,OT!BI$1,0),0)-V57</f>
        <v>0</v>
      </c>
      <c r="EA57" s="338">
        <f>IFERROR(VLOOKUP($D57,OT!$A:$BR,OT!BJ$1,0),0)-W57</f>
        <v>0</v>
      </c>
      <c r="EB57" s="338">
        <f>IFERROR(VLOOKUP($D57,OT!$A:$BR,OT!BK$1,0),0)-X57</f>
        <v>0</v>
      </c>
      <c r="EC57" s="339">
        <f>VLOOKUP(D57,'Off day working'!A:AL,38,0)*30000-BD57</f>
        <v>0</v>
      </c>
      <c r="ED57" s="340"/>
      <c r="EE57" s="340"/>
      <c r="EF57" s="338">
        <f t="shared" si="21"/>
        <v>7.6923076921957545E-2</v>
      </c>
      <c r="EG57" s="350">
        <f>4960000*1.07/208*VLOOKUP(D57,Att!B:BZ,77,0)-BJ57</f>
        <v>0</v>
      </c>
      <c r="EI57" s="345">
        <f>IF(AND(CH57="X",EJ57&gt;=0.5),150000/VLOOKUP(D57,Att!B:AT,45,0)*VLOOKUP(D57,Att!B:AP,41,0),IF(AND(CH57="X",EJ57&lt;0.5),0,150000))-AN57</f>
        <v>0</v>
      </c>
      <c r="EJ57" s="346">
        <f>VLOOKUP(D57,Att!B:AP,41,0)/VLOOKUP(D57,Att!B:AT,45,0)</f>
        <v>1.0526315789473684</v>
      </c>
    </row>
    <row r="58" spans="1:140" s="331" customFormat="1" ht="14.5" hidden="1" customHeight="1" x14ac:dyDescent="0.35">
      <c r="A58" s="300" t="s">
        <v>325</v>
      </c>
      <c r="B58" s="300">
        <f t="shared" si="15"/>
        <v>51</v>
      </c>
      <c r="C58" s="320" t="s">
        <v>56</v>
      </c>
      <c r="D58" s="320" t="s">
        <v>768</v>
      </c>
      <c r="E58" s="320" t="s">
        <v>770</v>
      </c>
      <c r="F58" s="367" t="s">
        <v>769</v>
      </c>
      <c r="G58" s="320" t="s">
        <v>360</v>
      </c>
      <c r="H58" s="320" t="s">
        <v>1039</v>
      </c>
      <c r="I58" s="320" t="s">
        <v>63</v>
      </c>
      <c r="J58" s="320" t="s">
        <v>58</v>
      </c>
      <c r="K58" s="321">
        <v>5900000</v>
      </c>
      <c r="L58" s="321"/>
      <c r="M58" s="321">
        <v>208</v>
      </c>
      <c r="N58" s="321"/>
      <c r="O58" s="321">
        <v>180</v>
      </c>
      <c r="P58" s="321">
        <v>36</v>
      </c>
      <c r="Q58" s="321">
        <v>0</v>
      </c>
      <c r="R58" s="321">
        <v>0</v>
      </c>
      <c r="S58" s="321">
        <v>0</v>
      </c>
      <c r="T58" s="321">
        <v>0</v>
      </c>
      <c r="U58" s="321">
        <v>0</v>
      </c>
      <c r="V58" s="321">
        <v>0</v>
      </c>
      <c r="W58" s="321">
        <v>0</v>
      </c>
      <c r="X58" s="321">
        <v>0</v>
      </c>
      <c r="Y58" s="321">
        <v>9</v>
      </c>
      <c r="Z58" s="321"/>
      <c r="AA58" s="321"/>
      <c r="AB58" s="321">
        <v>5105769.2308</v>
      </c>
      <c r="AC58" s="321">
        <v>1531730.7692</v>
      </c>
      <c r="AD58" s="321">
        <v>0</v>
      </c>
      <c r="AE58" s="321">
        <v>0</v>
      </c>
      <c r="AF58" s="321">
        <v>0</v>
      </c>
      <c r="AG58" s="321">
        <v>0</v>
      </c>
      <c r="AH58" s="321">
        <v>0</v>
      </c>
      <c r="AI58" s="321">
        <v>0</v>
      </c>
      <c r="AJ58" s="321">
        <v>0</v>
      </c>
      <c r="AK58" s="321">
        <v>0</v>
      </c>
      <c r="AL58" s="321">
        <v>476538.46149999998</v>
      </c>
      <c r="AM58" s="321">
        <v>300000</v>
      </c>
      <c r="AN58" s="321">
        <v>150000</v>
      </c>
      <c r="AO58" s="321">
        <v>507500</v>
      </c>
      <c r="AP58" s="321">
        <v>0</v>
      </c>
      <c r="AQ58" s="321">
        <v>765865.38459999999</v>
      </c>
      <c r="AR58" s="321">
        <v>500000</v>
      </c>
      <c r="AS58" s="321"/>
      <c r="AT58" s="321">
        <v>0</v>
      </c>
      <c r="AU58" s="321">
        <v>516250</v>
      </c>
      <c r="AV58" s="321">
        <v>0</v>
      </c>
      <c r="AW58" s="321">
        <v>0</v>
      </c>
      <c r="AX58" s="321">
        <v>2</v>
      </c>
      <c r="AY58" s="321">
        <v>226923.07689999999</v>
      </c>
      <c r="AZ58" s="321"/>
      <c r="BA58" s="321"/>
      <c r="BB58" s="321">
        <v>18</v>
      </c>
      <c r="BC58" s="321">
        <v>510576.92</v>
      </c>
      <c r="BD58" s="321">
        <v>0</v>
      </c>
      <c r="BE58" s="321">
        <v>42548</v>
      </c>
      <c r="BF58" s="321">
        <v>100000</v>
      </c>
      <c r="BG58" s="321">
        <v>40000</v>
      </c>
      <c r="BH58" s="321">
        <v>498000</v>
      </c>
      <c r="BI58" s="321"/>
      <c r="BJ58" s="321"/>
      <c r="BK58" s="321"/>
      <c r="BL58" s="321">
        <v>0</v>
      </c>
      <c r="BM58" s="321"/>
      <c r="BN58" s="321">
        <v>0</v>
      </c>
      <c r="BO58" s="321">
        <v>0</v>
      </c>
      <c r="BP58" s="321">
        <v>363461.53850000002</v>
      </c>
      <c r="BQ58" s="321">
        <v>72692.307700000005</v>
      </c>
      <c r="BR58" s="321"/>
      <c r="BS58" s="321">
        <v>0</v>
      </c>
      <c r="BT58" s="321">
        <v>1268500</v>
      </c>
      <c r="BU58" s="321">
        <v>619500</v>
      </c>
      <c r="BV58" s="321"/>
      <c r="BW58" s="321">
        <v>0</v>
      </c>
      <c r="BX58" s="321">
        <v>20</v>
      </c>
      <c r="BY58" s="321">
        <v>567307.6923</v>
      </c>
      <c r="BZ58" s="321"/>
      <c r="CA58" s="321"/>
      <c r="CB58" s="321">
        <v>13094376</v>
      </c>
      <c r="CC58" s="322">
        <v>10652222</v>
      </c>
      <c r="CD58" s="320"/>
      <c r="CE58" s="320" t="s">
        <v>1068</v>
      </c>
      <c r="CF58" s="323">
        <v>45945</v>
      </c>
      <c r="CG58" s="323"/>
      <c r="CH58" s="320" t="s">
        <v>415</v>
      </c>
      <c r="CI58" s="322">
        <v>118000</v>
      </c>
      <c r="CJ58" s="322">
        <v>0</v>
      </c>
      <c r="CK58" s="321"/>
      <c r="CL58" s="324">
        <f t="shared" si="16"/>
        <v>436153.84620000003</v>
      </c>
      <c r="CM58" s="325">
        <f t="shared" si="17"/>
        <v>-20.310799999162555</v>
      </c>
      <c r="CN58" s="325">
        <f t="shared" si="18"/>
        <v>-20.156999999657273</v>
      </c>
      <c r="CO58" s="325">
        <f t="shared" si="19"/>
        <v>-3.0769035220146179E-5</v>
      </c>
      <c r="CP58" s="318"/>
      <c r="CQ58" s="326">
        <f t="shared" si="4"/>
        <v>3.0769500881433487E-5</v>
      </c>
      <c r="CR58" s="326">
        <f t="shared" si="5"/>
        <v>0</v>
      </c>
      <c r="CS58" s="327">
        <f t="shared" si="6"/>
        <v>0</v>
      </c>
      <c r="CT58" s="327">
        <f t="shared" si="7"/>
        <v>0</v>
      </c>
      <c r="CU58" s="327">
        <f t="shared" si="8"/>
        <v>0</v>
      </c>
      <c r="CV58" s="327">
        <f t="shared" si="9"/>
        <v>0</v>
      </c>
      <c r="CW58" s="327">
        <f t="shared" si="10"/>
        <v>0</v>
      </c>
      <c r="CX58" s="327">
        <f t="shared" si="11"/>
        <v>0</v>
      </c>
      <c r="CY58" s="327">
        <f t="shared" si="12"/>
        <v>0</v>
      </c>
      <c r="CZ58" s="328">
        <f t="shared" si="13"/>
        <v>436153.84620000003</v>
      </c>
      <c r="DA58" s="328">
        <f t="shared" si="22"/>
        <v>-4.6153843868523836E-5</v>
      </c>
      <c r="DB58" s="201"/>
      <c r="DC58" s="327">
        <f>K58/M58*IFERROR(VLOOKUP($D58,Shift!$B:$AZ,45,0),0)-AT58</f>
        <v>0</v>
      </c>
      <c r="DD58" s="327">
        <f>K58/M58*IFERROR(VLOOKUP($D58,Shift!$B:$AV,47,0),0)*10*50%-ROUND(K58/M58*IFERROR(VLOOKUP($D58,Shift!$B:$AV,47,0),0)*8*30%,0)-AU58</f>
        <v>0.46153846150264144</v>
      </c>
      <c r="DE58" s="329">
        <f>VLOOKUP($D58,'Off day working'!A:AM,38,0)-Z58</f>
        <v>0</v>
      </c>
      <c r="DF58" s="328"/>
      <c r="DG58" s="328"/>
      <c r="DH58" s="330">
        <f>K58/208*8*30%*VLOOKUP($D58,Shift!$B:$AZ,47,0)-AL58</f>
        <v>3.8461585063487291E-5</v>
      </c>
      <c r="DJ58" s="390"/>
      <c r="DK58" s="332">
        <f>VLOOKUP($D58,Meal!$A:$AK,35,0)-BG58</f>
        <v>0</v>
      </c>
      <c r="DL58" s="332">
        <f>VLOOKUP($D58,Meal!$A:$AK,36,0)-BH58</f>
        <v>0</v>
      </c>
      <c r="DM58" s="333">
        <f>VLOOKUP($D58,Shift!B:AW,39,0)-AV58</f>
        <v>0</v>
      </c>
      <c r="DN58" s="334">
        <f>K58/208*VLOOKUP(D58,Shift!$B:$AO,39,0)*8*10%-AW58</f>
        <v>0</v>
      </c>
      <c r="DO58" s="333">
        <f>VLOOKUP($D58,Shift!$B:$AO,40,0)-AX58</f>
        <v>0</v>
      </c>
      <c r="DP58" s="334">
        <f>K58/208*VLOOKUP(D58,Shift!$B:$AO,40,0)*8*50%-AY58</f>
        <v>2.3076951038092375E-5</v>
      </c>
      <c r="DQ58" s="335">
        <f>VLOOKUP($D58,Shift!$B:$AZ,41,0)-AZ58</f>
        <v>0</v>
      </c>
      <c r="DR58" s="336">
        <f>K58/208*VLOOKUP($D58,Shift!$B:$AQ,41,0)*8*50%-BA58</f>
        <v>0</v>
      </c>
      <c r="DS58" s="337">
        <f>VLOOKUP($D58,Att!B:CU,98,0)-O58</f>
        <v>0</v>
      </c>
      <c r="DT58" s="338">
        <f>IFERROR(VLOOKUP($D58,OT!$A:$BR,OT!BC$1,0),0)-P58</f>
        <v>0</v>
      </c>
      <c r="DU58" s="338">
        <f>IFERROR(VLOOKUP($D58,OT!$A:$BR,OT!BD$1,0),0)-Q58</f>
        <v>0</v>
      </c>
      <c r="DV58" s="338">
        <f>IFERROR(VLOOKUP($D58,OT!$A:$BR,OT!BE$1,0),0)-R58</f>
        <v>0</v>
      </c>
      <c r="DW58" s="338">
        <f>IFERROR(VLOOKUP($D58,OT!$A:$BR,OT!BF$1,0),0)-S58</f>
        <v>0</v>
      </c>
      <c r="DX58" s="338">
        <f>IFERROR(VLOOKUP($D58,OT!$A:$BR,OT!BG$1,0),0)-T58</f>
        <v>0</v>
      </c>
      <c r="DY58" s="338">
        <f>IFERROR(VLOOKUP($D58,OT!$A:$BR,OT!BH$1,0),0)-U58</f>
        <v>0</v>
      </c>
      <c r="DZ58" s="338">
        <f>IFERROR(VLOOKUP($D58,OT!$A:$BR,OT!BI$1,0),0)-V58</f>
        <v>0</v>
      </c>
      <c r="EA58" s="338">
        <f>IFERROR(VLOOKUP($D58,OT!$A:$BR,OT!BJ$1,0),0)-W58</f>
        <v>0</v>
      </c>
      <c r="EB58" s="338">
        <f>IFERROR(VLOOKUP($D58,OT!$A:$BR,OT!BK$1,0),0)-X58</f>
        <v>0</v>
      </c>
      <c r="EC58" s="339">
        <f>VLOOKUP(D58,'Off day working'!A:AL,38,0)*30000-BD58</f>
        <v>0</v>
      </c>
      <c r="ED58" s="340"/>
      <c r="EE58" s="340"/>
      <c r="EF58" s="338">
        <f t="shared" si="21"/>
        <v>7.6923076921957545E-2</v>
      </c>
      <c r="EG58" s="350">
        <f>4960000*1.07/208*VLOOKUP(D58,Att!B:BZ,77,0)-BJ58</f>
        <v>0</v>
      </c>
      <c r="EI58" s="345">
        <f>IF(AND(CH58="X",EJ58&gt;=0.5),150000/VLOOKUP(D58,Att!B:AT,45,0)*VLOOKUP(D58,Att!B:AP,41,0),IF(AND(CH58="X",EJ58&lt;0.5),0,150000))-AN58</f>
        <v>0</v>
      </c>
      <c r="EJ58" s="346">
        <f>VLOOKUP(D58,Att!B:AP,41,0)/VLOOKUP(D58,Att!B:AT,45,0)</f>
        <v>0.89473684210526316</v>
      </c>
    </row>
    <row r="59" spans="1:140" s="331" customFormat="1" ht="14.5" hidden="1" customHeight="1" x14ac:dyDescent="0.35">
      <c r="A59" s="300" t="s">
        <v>325</v>
      </c>
      <c r="B59" s="300">
        <f t="shared" si="15"/>
        <v>52</v>
      </c>
      <c r="C59" s="320" t="s">
        <v>56</v>
      </c>
      <c r="D59" s="320" t="s">
        <v>771</v>
      </c>
      <c r="E59" s="320" t="s">
        <v>773</v>
      </c>
      <c r="F59" s="367" t="s">
        <v>772</v>
      </c>
      <c r="G59" s="320" t="s">
        <v>360</v>
      </c>
      <c r="H59" s="320" t="s">
        <v>1039</v>
      </c>
      <c r="I59" s="320" t="s">
        <v>57</v>
      </c>
      <c r="J59" s="320" t="s">
        <v>58</v>
      </c>
      <c r="K59" s="321">
        <v>5900000</v>
      </c>
      <c r="L59" s="321"/>
      <c r="M59" s="321">
        <v>208</v>
      </c>
      <c r="N59" s="321"/>
      <c r="O59" s="321">
        <v>112</v>
      </c>
      <c r="P59" s="321">
        <v>25.75</v>
      </c>
      <c r="Q59" s="321">
        <v>0</v>
      </c>
      <c r="R59" s="321">
        <v>0</v>
      </c>
      <c r="S59" s="321">
        <v>0</v>
      </c>
      <c r="T59" s="321">
        <v>0</v>
      </c>
      <c r="U59" s="321">
        <v>0</v>
      </c>
      <c r="V59" s="321">
        <v>0</v>
      </c>
      <c r="W59" s="321">
        <v>0</v>
      </c>
      <c r="X59" s="321">
        <v>0</v>
      </c>
      <c r="Y59" s="321">
        <v>7</v>
      </c>
      <c r="Z59" s="321"/>
      <c r="AA59" s="321"/>
      <c r="AB59" s="321">
        <v>3176922.9635000001</v>
      </c>
      <c r="AC59" s="321">
        <v>1095612.9808</v>
      </c>
      <c r="AD59" s="321">
        <v>0</v>
      </c>
      <c r="AE59" s="321">
        <v>0</v>
      </c>
      <c r="AF59" s="321">
        <v>0</v>
      </c>
      <c r="AG59" s="321">
        <v>0</v>
      </c>
      <c r="AH59" s="321">
        <v>0</v>
      </c>
      <c r="AI59" s="321">
        <v>0</v>
      </c>
      <c r="AJ59" s="321">
        <v>0</v>
      </c>
      <c r="AK59" s="321">
        <v>0</v>
      </c>
      <c r="AL59" s="321">
        <v>340384.61540000001</v>
      </c>
      <c r="AM59" s="321">
        <v>181651.0428</v>
      </c>
      <c r="AN59" s="321">
        <v>150000</v>
      </c>
      <c r="AO59" s="321">
        <v>0</v>
      </c>
      <c r="AP59" s="321">
        <v>0</v>
      </c>
      <c r="AQ59" s="321">
        <v>255288.4615</v>
      </c>
      <c r="AR59" s="321">
        <v>0</v>
      </c>
      <c r="AS59" s="321"/>
      <c r="AT59" s="321">
        <v>0</v>
      </c>
      <c r="AU59" s="321">
        <v>368750</v>
      </c>
      <c r="AV59" s="321">
        <v>0</v>
      </c>
      <c r="AW59" s="321">
        <v>0</v>
      </c>
      <c r="AX59" s="321">
        <v>2</v>
      </c>
      <c r="AY59" s="321">
        <v>226923.07689999999</v>
      </c>
      <c r="AZ59" s="321"/>
      <c r="BA59" s="321"/>
      <c r="BB59" s="321">
        <v>12</v>
      </c>
      <c r="BC59" s="321">
        <v>340384.62</v>
      </c>
      <c r="BD59" s="321">
        <v>0</v>
      </c>
      <c r="BE59" s="321">
        <v>42548</v>
      </c>
      <c r="BF59" s="321">
        <v>100000</v>
      </c>
      <c r="BG59" s="321"/>
      <c r="BH59" s="321">
        <v>374000</v>
      </c>
      <c r="BI59" s="321"/>
      <c r="BJ59" s="321"/>
      <c r="BK59" s="321"/>
      <c r="BL59" s="321">
        <v>0</v>
      </c>
      <c r="BM59" s="321"/>
      <c r="BN59" s="321">
        <v>0</v>
      </c>
      <c r="BO59" s="321">
        <v>0</v>
      </c>
      <c r="BP59" s="321">
        <v>226153.8462</v>
      </c>
      <c r="BQ59" s="321">
        <v>51995.192300000002</v>
      </c>
      <c r="BR59" s="321"/>
      <c r="BS59" s="321">
        <v>0</v>
      </c>
      <c r="BT59" s="321">
        <v>1268500</v>
      </c>
      <c r="BU59" s="321">
        <v>619500</v>
      </c>
      <c r="BV59" s="321"/>
      <c r="BW59" s="321">
        <v>0</v>
      </c>
      <c r="BX59" s="321"/>
      <c r="BY59" s="321">
        <v>0</v>
      </c>
      <c r="BZ59" s="321"/>
      <c r="CA59" s="321"/>
      <c r="CB59" s="321">
        <v>8317129</v>
      </c>
      <c r="CC59" s="322">
        <v>6032980</v>
      </c>
      <c r="CD59" s="320"/>
      <c r="CE59" s="320" t="s">
        <v>1068</v>
      </c>
      <c r="CF59" s="323">
        <v>45945</v>
      </c>
      <c r="CG59" s="323"/>
      <c r="CH59" s="320" t="s">
        <v>415</v>
      </c>
      <c r="CI59" s="322">
        <v>118000</v>
      </c>
      <c r="CJ59" s="322">
        <v>0</v>
      </c>
      <c r="CK59" s="321"/>
      <c r="CL59" s="324">
        <f t="shared" si="16"/>
        <v>278149.03850000002</v>
      </c>
      <c r="CM59" s="325">
        <f t="shared" si="17"/>
        <v>-14.20060000102967</v>
      </c>
      <c r="CN59" s="325">
        <f t="shared" si="18"/>
        <v>-14.239100000821054</v>
      </c>
      <c r="CO59" s="325">
        <f t="shared" si="19"/>
        <v>0.11342307692393661</v>
      </c>
      <c r="CP59" s="318"/>
      <c r="CQ59" s="326">
        <f t="shared" si="4"/>
        <v>-3.0769268050789833E-5</v>
      </c>
      <c r="CR59" s="326">
        <f t="shared" si="5"/>
        <v>0</v>
      </c>
      <c r="CS59" s="327">
        <f t="shared" si="6"/>
        <v>0</v>
      </c>
      <c r="CT59" s="327">
        <f t="shared" si="7"/>
        <v>0</v>
      </c>
      <c r="CU59" s="327">
        <f t="shared" si="8"/>
        <v>0</v>
      </c>
      <c r="CV59" s="327">
        <f t="shared" si="9"/>
        <v>0</v>
      </c>
      <c r="CW59" s="327">
        <f t="shared" si="10"/>
        <v>0</v>
      </c>
      <c r="CX59" s="327">
        <f t="shared" si="11"/>
        <v>0</v>
      </c>
      <c r="CY59" s="327">
        <f t="shared" si="12"/>
        <v>0</v>
      </c>
      <c r="CZ59" s="328">
        <f t="shared" si="13"/>
        <v>278149.03850000002</v>
      </c>
      <c r="DA59" s="328">
        <f t="shared" si="22"/>
        <v>-3.8461526855826378E-5</v>
      </c>
      <c r="DB59" s="201"/>
      <c r="DC59" s="327">
        <f>K59/M59*IFERROR(VLOOKUP($D59,Shift!$B:$AZ,45,0),0)-AT59</f>
        <v>0</v>
      </c>
      <c r="DD59" s="327">
        <f>K59/M59*IFERROR(VLOOKUP($D59,Shift!$B:$AV,47,0),0)*10*50%-ROUND(K59/M59*IFERROR(VLOOKUP($D59,Shift!$B:$AV,47,0),0)*8*30%,0)-AU59</f>
        <v>-0.38461538450792432</v>
      </c>
      <c r="DE59" s="329">
        <f>VLOOKUP($D59,'Off day working'!A:AM,38,0)-Z59</f>
        <v>0</v>
      </c>
      <c r="DF59" s="328"/>
      <c r="DG59" s="328"/>
      <c r="DH59" s="330">
        <f>K59/208*8*30%*VLOOKUP($D59,Shift!$B:$AZ,47,0)-AL59</f>
        <v>-1.5384634025394917E-5</v>
      </c>
      <c r="DJ59" s="390"/>
      <c r="DK59" s="332">
        <f>VLOOKUP($D59,Meal!$A:$AK,35,0)-BG59</f>
        <v>0</v>
      </c>
      <c r="DL59" s="332">
        <f>VLOOKUP($D59,Meal!$A:$AK,36,0)-BH59</f>
        <v>0</v>
      </c>
      <c r="DM59" s="333">
        <f>VLOOKUP($D59,Shift!B:AW,39,0)-AV59</f>
        <v>0</v>
      </c>
      <c r="DN59" s="334">
        <f>K59/208*VLOOKUP(D59,Shift!$B:$AO,39,0)*8*10%-AW59</f>
        <v>0</v>
      </c>
      <c r="DO59" s="333">
        <f>VLOOKUP($D59,Shift!$B:$AO,40,0)-AX59</f>
        <v>0</v>
      </c>
      <c r="DP59" s="334">
        <f>K59/208*VLOOKUP(D59,Shift!$B:$AO,40,0)*8*50%-AY59</f>
        <v>2.3076951038092375E-5</v>
      </c>
      <c r="DQ59" s="335">
        <f>VLOOKUP($D59,Shift!$B:$AZ,41,0)-AZ59</f>
        <v>0</v>
      </c>
      <c r="DR59" s="336">
        <f>K59/208*VLOOKUP($D59,Shift!$B:$AQ,41,0)*8*50%-BA59</f>
        <v>0</v>
      </c>
      <c r="DS59" s="337">
        <f>VLOOKUP($D59,Att!B:CU,98,0)-O59</f>
        <v>0</v>
      </c>
      <c r="DT59" s="338">
        <f>IFERROR(VLOOKUP($D59,OT!$A:$BR,OT!BC$1,0),0)-P59</f>
        <v>0</v>
      </c>
      <c r="DU59" s="338">
        <f>IFERROR(VLOOKUP($D59,OT!$A:$BR,OT!BD$1,0),0)-Q59</f>
        <v>0</v>
      </c>
      <c r="DV59" s="338">
        <f>IFERROR(VLOOKUP($D59,OT!$A:$BR,OT!BE$1,0),0)-R59</f>
        <v>0</v>
      </c>
      <c r="DW59" s="338">
        <f>IFERROR(VLOOKUP($D59,OT!$A:$BR,OT!BF$1,0),0)-S59</f>
        <v>0</v>
      </c>
      <c r="DX59" s="338">
        <f>IFERROR(VLOOKUP($D59,OT!$A:$BR,OT!BG$1,0),0)-T59</f>
        <v>0</v>
      </c>
      <c r="DY59" s="338">
        <f>IFERROR(VLOOKUP($D59,OT!$A:$BR,OT!BH$1,0),0)-U59</f>
        <v>0</v>
      </c>
      <c r="DZ59" s="338">
        <f>IFERROR(VLOOKUP($D59,OT!$A:$BR,OT!BI$1,0),0)-V59</f>
        <v>0</v>
      </c>
      <c r="EA59" s="338">
        <f>IFERROR(VLOOKUP($D59,OT!$A:$BR,OT!BJ$1,0),0)-W59</f>
        <v>0</v>
      </c>
      <c r="EB59" s="338">
        <f>IFERROR(VLOOKUP($D59,OT!$A:$BR,OT!BK$1,0),0)-X59</f>
        <v>0</v>
      </c>
      <c r="EC59" s="339">
        <f>VLOOKUP(D59,'Off day working'!A:AL,38,0)*30000-BD59</f>
        <v>0</v>
      </c>
      <c r="ED59" s="340"/>
      <c r="EE59" s="340"/>
      <c r="EF59" s="338">
        <f t="shared" si="21"/>
        <v>7.6923076921957545E-2</v>
      </c>
      <c r="EG59" s="350">
        <f>4960000*1.07/208*VLOOKUP(D59,Att!B:BZ,77,0)-BJ59</f>
        <v>0</v>
      </c>
      <c r="EI59" s="345">
        <f>IF(AND(CH59="X",EJ59&gt;=0.5),150000/VLOOKUP(D59,Att!B:AT,45,0)*VLOOKUP(D59,Att!B:AP,41,0),IF(AND(CH59="X",EJ59&lt;0.5),0,150000))-AN59</f>
        <v>0</v>
      </c>
      <c r="EJ59" s="346">
        <f>VLOOKUP(D59,Att!B:AP,41,0)/VLOOKUP(D59,Att!B:AT,45,0)</f>
        <v>0.60550347614041078</v>
      </c>
    </row>
    <row r="60" spans="1:140" s="331" customFormat="1" ht="14.5" hidden="1" customHeight="1" x14ac:dyDescent="0.35">
      <c r="A60" s="300" t="s">
        <v>325</v>
      </c>
      <c r="B60" s="300">
        <f t="shared" si="15"/>
        <v>53</v>
      </c>
      <c r="C60" s="320" t="s">
        <v>56</v>
      </c>
      <c r="D60" s="320" t="s">
        <v>774</v>
      </c>
      <c r="E60" s="320" t="s">
        <v>775</v>
      </c>
      <c r="F60" s="367" t="s">
        <v>682</v>
      </c>
      <c r="G60" s="320" t="s">
        <v>360</v>
      </c>
      <c r="H60" s="320" t="s">
        <v>1039</v>
      </c>
      <c r="I60" s="320" t="s">
        <v>63</v>
      </c>
      <c r="J60" s="320" t="s">
        <v>58</v>
      </c>
      <c r="K60" s="321">
        <v>5900000</v>
      </c>
      <c r="L60" s="321"/>
      <c r="M60" s="321">
        <v>208</v>
      </c>
      <c r="N60" s="321"/>
      <c r="O60" s="321">
        <v>206</v>
      </c>
      <c r="P60" s="321">
        <v>38</v>
      </c>
      <c r="Q60" s="321">
        <v>0</v>
      </c>
      <c r="R60" s="321">
        <v>20</v>
      </c>
      <c r="S60" s="321">
        <v>0</v>
      </c>
      <c r="T60" s="321">
        <v>0</v>
      </c>
      <c r="U60" s="321">
        <v>16</v>
      </c>
      <c r="V60" s="321">
        <v>0</v>
      </c>
      <c r="W60" s="321">
        <v>0</v>
      </c>
      <c r="X60" s="321">
        <v>0</v>
      </c>
      <c r="Y60" s="321">
        <v>11</v>
      </c>
      <c r="Z60" s="321">
        <v>3</v>
      </c>
      <c r="AA60" s="321"/>
      <c r="AB60" s="321">
        <v>5843269.0038000001</v>
      </c>
      <c r="AC60" s="321">
        <v>1616826.9231</v>
      </c>
      <c r="AD60" s="321">
        <v>0</v>
      </c>
      <c r="AE60" s="321">
        <v>1134615.3846</v>
      </c>
      <c r="AF60" s="321">
        <v>0</v>
      </c>
      <c r="AG60" s="321">
        <v>0</v>
      </c>
      <c r="AH60" s="321">
        <v>1316153.8462</v>
      </c>
      <c r="AI60" s="321">
        <v>0</v>
      </c>
      <c r="AJ60" s="321">
        <v>0</v>
      </c>
      <c r="AK60" s="321">
        <v>0</v>
      </c>
      <c r="AL60" s="321">
        <v>612692.3077</v>
      </c>
      <c r="AM60" s="321">
        <v>300000</v>
      </c>
      <c r="AN60" s="321">
        <v>150000</v>
      </c>
      <c r="AO60" s="321">
        <v>596269</v>
      </c>
      <c r="AP60" s="321">
        <v>0</v>
      </c>
      <c r="AQ60" s="321">
        <v>765865.38459999999</v>
      </c>
      <c r="AR60" s="321">
        <v>500000</v>
      </c>
      <c r="AS60" s="321"/>
      <c r="AT60" s="321">
        <v>0</v>
      </c>
      <c r="AU60" s="321">
        <v>663750</v>
      </c>
      <c r="AV60" s="321">
        <v>0</v>
      </c>
      <c r="AW60" s="321">
        <v>0</v>
      </c>
      <c r="AX60" s="321">
        <v>2</v>
      </c>
      <c r="AY60" s="321">
        <v>226923.07689999999</v>
      </c>
      <c r="AZ60" s="321"/>
      <c r="BA60" s="321"/>
      <c r="BB60" s="321">
        <v>19</v>
      </c>
      <c r="BC60" s="321">
        <v>538942.31000000006</v>
      </c>
      <c r="BD60" s="321">
        <v>90000</v>
      </c>
      <c r="BE60" s="321">
        <v>42548</v>
      </c>
      <c r="BF60" s="321">
        <v>100000</v>
      </c>
      <c r="BG60" s="321">
        <v>75000</v>
      </c>
      <c r="BH60" s="321">
        <v>666000</v>
      </c>
      <c r="BI60" s="321"/>
      <c r="BJ60" s="321"/>
      <c r="BK60" s="321"/>
      <c r="BL60" s="321">
        <v>0</v>
      </c>
      <c r="BM60" s="321"/>
      <c r="BN60" s="321">
        <v>0</v>
      </c>
      <c r="BO60" s="321">
        <v>0</v>
      </c>
      <c r="BP60" s="321">
        <v>415961.53850000002</v>
      </c>
      <c r="BQ60" s="321">
        <v>149423.07689999999</v>
      </c>
      <c r="BR60" s="321"/>
      <c r="BS60" s="321">
        <v>0</v>
      </c>
      <c r="BT60" s="321">
        <v>1268500</v>
      </c>
      <c r="BU60" s="321">
        <v>619500</v>
      </c>
      <c r="BV60" s="321"/>
      <c r="BW60" s="321">
        <v>0</v>
      </c>
      <c r="BX60" s="321"/>
      <c r="BY60" s="321">
        <v>0</v>
      </c>
      <c r="BZ60" s="321"/>
      <c r="CA60" s="321"/>
      <c r="CB60" s="321">
        <v>17072761</v>
      </c>
      <c r="CC60" s="322">
        <v>14619376</v>
      </c>
      <c r="CD60" s="320"/>
      <c r="CE60" s="320" t="s">
        <v>1067</v>
      </c>
      <c r="CF60" s="323">
        <v>45945</v>
      </c>
      <c r="CG60" s="323"/>
      <c r="CH60" s="320" t="s">
        <v>415</v>
      </c>
      <c r="CI60" s="322">
        <v>0</v>
      </c>
      <c r="CJ60" s="322">
        <v>0</v>
      </c>
      <c r="CK60" s="321"/>
      <c r="CL60" s="324">
        <f t="shared" si="16"/>
        <v>565384.61540000001</v>
      </c>
      <c r="CM60" s="325">
        <f t="shared" si="17"/>
        <v>-21.147699996829033</v>
      </c>
      <c r="CN60" s="325">
        <f t="shared" si="18"/>
        <v>-20.763099998235703</v>
      </c>
      <c r="CO60" s="325">
        <f t="shared" si="19"/>
        <v>0.22696923092007637</v>
      </c>
      <c r="CP60" s="318"/>
      <c r="CQ60" s="326">
        <f t="shared" si="4"/>
        <v>-2.3076776415109634E-5</v>
      </c>
      <c r="CR60" s="326">
        <f t="shared" si="5"/>
        <v>0</v>
      </c>
      <c r="CS60" s="327">
        <f t="shared" si="6"/>
        <v>1.5384750440716743E-5</v>
      </c>
      <c r="CT60" s="327">
        <f t="shared" si="7"/>
        <v>0</v>
      </c>
      <c r="CU60" s="327">
        <f t="shared" si="8"/>
        <v>0</v>
      </c>
      <c r="CV60" s="327">
        <f t="shared" si="9"/>
        <v>-4.6153785660862923E-5</v>
      </c>
      <c r="CW60" s="327">
        <f t="shared" si="10"/>
        <v>0</v>
      </c>
      <c r="CX60" s="327">
        <f t="shared" si="11"/>
        <v>0</v>
      </c>
      <c r="CY60" s="327">
        <f t="shared" si="12"/>
        <v>0</v>
      </c>
      <c r="CZ60" s="328">
        <f t="shared" si="13"/>
        <v>565384.61540000001</v>
      </c>
      <c r="DA60" s="328">
        <f t="shared" si="22"/>
        <v>-1.5384634025394917E-5</v>
      </c>
      <c r="DB60" s="201"/>
      <c r="DC60" s="327">
        <f>K60/M60*IFERROR(VLOOKUP($D60,Shift!$B:$AZ,45,0),0)-AT60</f>
        <v>0</v>
      </c>
      <c r="DD60" s="327">
        <f>K60/M60*IFERROR(VLOOKUP($D60,Shift!$B:$AV,47,0),0)*10*50%-ROUND(K60/M60*IFERROR(VLOOKUP($D60,Shift!$B:$AV,47,0),0)*8*30%,0)-AU60</f>
        <v>0.30769230774603784</v>
      </c>
      <c r="DE60" s="329">
        <f>VLOOKUP($D60,'Off day working'!A:AM,38,0)-Z60</f>
        <v>0</v>
      </c>
      <c r="DF60" s="328"/>
      <c r="DG60" s="328"/>
      <c r="DH60" s="330">
        <f>K60/208*8*30%*VLOOKUP($D60,Shift!$B:$AZ,47,0)-AL60</f>
        <v>-7.6922588050365448E-6</v>
      </c>
      <c r="DJ60" s="390"/>
      <c r="DK60" s="332">
        <f>VLOOKUP($D60,Meal!$A:$AK,35,0)-BG60</f>
        <v>0</v>
      </c>
      <c r="DL60" s="332">
        <f>VLOOKUP($D60,Meal!$A:$AK,36,0)-BH60</f>
        <v>0</v>
      </c>
      <c r="DM60" s="333">
        <f>VLOOKUP($D60,Shift!B:AW,39,0)-AV60</f>
        <v>0</v>
      </c>
      <c r="DN60" s="334">
        <f>K60/208*VLOOKUP(D60,Shift!$B:$AO,39,0)*8*10%-AW60</f>
        <v>0</v>
      </c>
      <c r="DO60" s="333">
        <f>VLOOKUP($D60,Shift!$B:$AO,40,0)-AX60</f>
        <v>0</v>
      </c>
      <c r="DP60" s="334">
        <f>K60/208*VLOOKUP(D60,Shift!$B:$AO,40,0)*8*50%-AY60</f>
        <v>2.3076951038092375E-5</v>
      </c>
      <c r="DQ60" s="335">
        <f>VLOOKUP($D60,Shift!$B:$AZ,41,0)-AZ60</f>
        <v>0</v>
      </c>
      <c r="DR60" s="336">
        <f>K60/208*VLOOKUP($D60,Shift!$B:$AQ,41,0)*8*50%-BA60</f>
        <v>0</v>
      </c>
      <c r="DS60" s="337">
        <f>VLOOKUP($D60,Att!B:CU,98,0)-O60</f>
        <v>0</v>
      </c>
      <c r="DT60" s="338">
        <f>IFERROR(VLOOKUP($D60,OT!$A:$BR,OT!BC$1,0),0)-P60</f>
        <v>0</v>
      </c>
      <c r="DU60" s="338">
        <f>IFERROR(VLOOKUP($D60,OT!$A:$BR,OT!BD$1,0),0)-Q60</f>
        <v>0</v>
      </c>
      <c r="DV60" s="338">
        <f>IFERROR(VLOOKUP($D60,OT!$A:$BR,OT!BE$1,0),0)-R60</f>
        <v>0</v>
      </c>
      <c r="DW60" s="338">
        <f>IFERROR(VLOOKUP($D60,OT!$A:$BR,OT!BF$1,0),0)-S60</f>
        <v>0</v>
      </c>
      <c r="DX60" s="338">
        <f>IFERROR(VLOOKUP($D60,OT!$A:$BR,OT!BG$1,0),0)-T60</f>
        <v>0</v>
      </c>
      <c r="DY60" s="338">
        <f>IFERROR(VLOOKUP($D60,OT!$A:$BR,OT!BH$1,0),0)-U60</f>
        <v>0</v>
      </c>
      <c r="DZ60" s="338">
        <f>IFERROR(VLOOKUP($D60,OT!$A:$BR,OT!BI$1,0),0)-V60</f>
        <v>0</v>
      </c>
      <c r="EA60" s="338">
        <f>IFERROR(VLOOKUP($D60,OT!$A:$BR,OT!BJ$1,0),0)-W60</f>
        <v>0</v>
      </c>
      <c r="EB60" s="338">
        <f>IFERROR(VLOOKUP($D60,OT!$A:$BR,OT!BK$1,0),0)-X60</f>
        <v>0</v>
      </c>
      <c r="EC60" s="339">
        <f>VLOOKUP(D60,'Off day working'!A:AL,38,0)*30000-BD60</f>
        <v>0</v>
      </c>
      <c r="ED60" s="340"/>
      <c r="EE60" s="340"/>
      <c r="EF60" s="338">
        <f t="shared" si="21"/>
        <v>7.6923076921957545E-2</v>
      </c>
      <c r="EG60" s="350">
        <f>4960000*1.07/208*VLOOKUP(D60,Att!B:BZ,77,0)-BJ60</f>
        <v>0</v>
      </c>
      <c r="EI60" s="345">
        <f>IF(AND(CH60="X",EJ60&gt;=0.5),150000/VLOOKUP(D60,Att!B:AT,45,0)*VLOOKUP(D60,Att!B:AP,41,0),IF(AND(CH60="X",EJ60&lt;0.5),0,150000))-AN60</f>
        <v>0</v>
      </c>
      <c r="EJ60" s="346">
        <f>VLOOKUP(D60,Att!B:AP,41,0)/VLOOKUP(D60,Att!B:AT,45,0)</f>
        <v>1.1449520276109586</v>
      </c>
    </row>
    <row r="61" spans="1:140" s="331" customFormat="1" ht="14.5" hidden="1" customHeight="1" x14ac:dyDescent="0.35">
      <c r="A61" s="300" t="s">
        <v>325</v>
      </c>
      <c r="B61" s="300">
        <f t="shared" si="15"/>
        <v>54</v>
      </c>
      <c r="C61" s="320" t="s">
        <v>56</v>
      </c>
      <c r="D61" s="320" t="s">
        <v>776</v>
      </c>
      <c r="E61" s="320" t="s">
        <v>778</v>
      </c>
      <c r="F61" s="367" t="s">
        <v>777</v>
      </c>
      <c r="G61" s="320" t="s">
        <v>360</v>
      </c>
      <c r="H61" s="320" t="s">
        <v>1039</v>
      </c>
      <c r="I61" s="320" t="s">
        <v>63</v>
      </c>
      <c r="J61" s="320" t="s">
        <v>58</v>
      </c>
      <c r="K61" s="321">
        <v>5900000</v>
      </c>
      <c r="L61" s="321"/>
      <c r="M61" s="321">
        <v>208</v>
      </c>
      <c r="N61" s="321"/>
      <c r="O61" s="321">
        <v>198</v>
      </c>
      <c r="P61" s="321">
        <v>44</v>
      </c>
      <c r="Q61" s="321">
        <v>0</v>
      </c>
      <c r="R61" s="321">
        <v>12</v>
      </c>
      <c r="S61" s="321">
        <v>0</v>
      </c>
      <c r="T61" s="321">
        <v>0</v>
      </c>
      <c r="U61" s="321">
        <v>0</v>
      </c>
      <c r="V61" s="321">
        <v>0</v>
      </c>
      <c r="W61" s="321">
        <v>0</v>
      </c>
      <c r="X61" s="321">
        <v>0</v>
      </c>
      <c r="Y61" s="321">
        <v>10</v>
      </c>
      <c r="Z61" s="321">
        <v>1</v>
      </c>
      <c r="AA61" s="321"/>
      <c r="AB61" s="321">
        <v>5616346.1538000004</v>
      </c>
      <c r="AC61" s="321">
        <v>1872115.3846</v>
      </c>
      <c r="AD61" s="321">
        <v>0</v>
      </c>
      <c r="AE61" s="321">
        <v>680769.23080000002</v>
      </c>
      <c r="AF61" s="321">
        <v>0</v>
      </c>
      <c r="AG61" s="321">
        <v>0</v>
      </c>
      <c r="AH61" s="321">
        <v>0</v>
      </c>
      <c r="AI61" s="321">
        <v>0</v>
      </c>
      <c r="AJ61" s="321">
        <v>0</v>
      </c>
      <c r="AK61" s="321">
        <v>0</v>
      </c>
      <c r="AL61" s="321">
        <v>544615.38459999999</v>
      </c>
      <c r="AM61" s="321">
        <v>300000</v>
      </c>
      <c r="AN61" s="321">
        <v>150000</v>
      </c>
      <c r="AO61" s="321">
        <v>494000</v>
      </c>
      <c r="AP61" s="321">
        <v>0</v>
      </c>
      <c r="AQ61" s="321">
        <v>765865.38459999999</v>
      </c>
      <c r="AR61" s="321">
        <v>500000</v>
      </c>
      <c r="AS61" s="321"/>
      <c r="AT61" s="321">
        <v>0</v>
      </c>
      <c r="AU61" s="321">
        <v>590000</v>
      </c>
      <c r="AV61" s="321">
        <v>0</v>
      </c>
      <c r="AW61" s="321">
        <v>0</v>
      </c>
      <c r="AX61" s="321">
        <v>2</v>
      </c>
      <c r="AY61" s="321">
        <v>226923.07689999999</v>
      </c>
      <c r="AZ61" s="321"/>
      <c r="BA61" s="321"/>
      <c r="BB61" s="321">
        <v>22</v>
      </c>
      <c r="BC61" s="321">
        <v>624038.46</v>
      </c>
      <c r="BD61" s="321">
        <v>30000</v>
      </c>
      <c r="BE61" s="321">
        <v>42548</v>
      </c>
      <c r="BF61" s="321">
        <v>100000</v>
      </c>
      <c r="BG61" s="321">
        <v>35000</v>
      </c>
      <c r="BH61" s="321">
        <v>620000</v>
      </c>
      <c r="BI61" s="321"/>
      <c r="BJ61" s="321"/>
      <c r="BK61" s="321"/>
      <c r="BL61" s="321">
        <v>0</v>
      </c>
      <c r="BM61" s="321"/>
      <c r="BN61" s="321">
        <v>0</v>
      </c>
      <c r="BO61" s="321">
        <v>0</v>
      </c>
      <c r="BP61" s="321">
        <v>399807.6923</v>
      </c>
      <c r="BQ61" s="321">
        <v>113076.9231</v>
      </c>
      <c r="BR61" s="321"/>
      <c r="BS61" s="321">
        <v>0</v>
      </c>
      <c r="BT61" s="321">
        <v>1268500</v>
      </c>
      <c r="BU61" s="321">
        <v>619500</v>
      </c>
      <c r="BV61" s="321"/>
      <c r="BW61" s="321">
        <v>0</v>
      </c>
      <c r="BX61" s="321"/>
      <c r="BY61" s="321">
        <v>0</v>
      </c>
      <c r="BZ61" s="321"/>
      <c r="CA61" s="321"/>
      <c r="CB61" s="321">
        <v>14973630</v>
      </c>
      <c r="CC61" s="322">
        <v>12572745</v>
      </c>
      <c r="CD61" s="320"/>
      <c r="CE61" s="320" t="s">
        <v>1067</v>
      </c>
      <c r="CF61" s="323">
        <v>45945</v>
      </c>
      <c r="CG61" s="323"/>
      <c r="CH61" s="320" t="s">
        <v>415</v>
      </c>
      <c r="CI61" s="322">
        <v>0</v>
      </c>
      <c r="CJ61" s="322">
        <v>0</v>
      </c>
      <c r="CK61" s="321"/>
      <c r="CL61" s="324">
        <f t="shared" si="16"/>
        <v>512884.61540000001</v>
      </c>
      <c r="CM61" s="325">
        <f t="shared" si="17"/>
        <v>-24.309299999848008</v>
      </c>
      <c r="CN61" s="325">
        <f t="shared" si="18"/>
        <v>-23.924699999392033</v>
      </c>
      <c r="CO61" s="325">
        <f t="shared" si="19"/>
        <v>4.6153552830219269E-5</v>
      </c>
      <c r="CP61" s="318"/>
      <c r="CQ61" s="326">
        <f t="shared" si="4"/>
        <v>1.5384983271360397E-5</v>
      </c>
      <c r="CR61" s="326">
        <f t="shared" si="5"/>
        <v>0</v>
      </c>
      <c r="CS61" s="327">
        <f t="shared" si="6"/>
        <v>-3.0769268050789833E-5</v>
      </c>
      <c r="CT61" s="327">
        <f t="shared" si="7"/>
        <v>0</v>
      </c>
      <c r="CU61" s="327">
        <f t="shared" si="8"/>
        <v>0</v>
      </c>
      <c r="CV61" s="327">
        <f t="shared" si="9"/>
        <v>0</v>
      </c>
      <c r="CW61" s="327">
        <f t="shared" si="10"/>
        <v>0</v>
      </c>
      <c r="CX61" s="327">
        <f t="shared" si="11"/>
        <v>0</v>
      </c>
      <c r="CY61" s="327">
        <f t="shared" si="12"/>
        <v>0</v>
      </c>
      <c r="CZ61" s="328">
        <f t="shared" si="13"/>
        <v>512884.61540000001</v>
      </c>
      <c r="DA61" s="328">
        <f t="shared" si="22"/>
        <v>-1.5384634025394917E-5</v>
      </c>
      <c r="DB61" s="201"/>
      <c r="DC61" s="327">
        <f>K61/M61*IFERROR(VLOOKUP($D61,Shift!$B:$AZ,45,0),0)-AT61</f>
        <v>0</v>
      </c>
      <c r="DD61" s="327">
        <f>K61/M61*IFERROR(VLOOKUP($D61,Shift!$B:$AV,47,0),0)*10*50%-ROUND(K61/M61*IFERROR(VLOOKUP($D61,Shift!$B:$AV,47,0),0)*8*30%,0)-AU61</f>
        <v>0.38461538474075496</v>
      </c>
      <c r="DE61" s="329">
        <f>VLOOKUP($D61,'Off day working'!A:AM,38,0)-Z61</f>
        <v>0</v>
      </c>
      <c r="DF61" s="328"/>
      <c r="DG61" s="328"/>
      <c r="DH61" s="330">
        <f>K61/208*8*30%*VLOOKUP($D61,Shift!$B:$AZ,47,0)-AL61</f>
        <v>1.5384634025394917E-5</v>
      </c>
      <c r="DJ61" s="390"/>
      <c r="DK61" s="332">
        <f>VLOOKUP($D61,Meal!$A:$AK,35,0)-BG61</f>
        <v>0</v>
      </c>
      <c r="DL61" s="332">
        <f>VLOOKUP($D61,Meal!$A:$AK,36,0)-BH61</f>
        <v>0</v>
      </c>
      <c r="DM61" s="333">
        <f>VLOOKUP($D61,Shift!B:AW,39,0)-AV61</f>
        <v>0</v>
      </c>
      <c r="DN61" s="334">
        <f>K61/208*VLOOKUP(D61,Shift!$B:$AO,39,0)*8*10%-AW61</f>
        <v>0</v>
      </c>
      <c r="DO61" s="333">
        <f>VLOOKUP($D61,Shift!$B:$AO,40,0)-AX61</f>
        <v>0</v>
      </c>
      <c r="DP61" s="334">
        <f>K61/208*VLOOKUP(D61,Shift!$B:$AO,40,0)*8*50%-AY61</f>
        <v>2.3076951038092375E-5</v>
      </c>
      <c r="DQ61" s="335">
        <f>VLOOKUP($D61,Shift!$B:$AZ,41,0)-AZ61</f>
        <v>0</v>
      </c>
      <c r="DR61" s="336">
        <f>K61/208*VLOOKUP($D61,Shift!$B:$AQ,41,0)*8*50%-BA61</f>
        <v>0</v>
      </c>
      <c r="DS61" s="337">
        <f>VLOOKUP($D61,Att!B:CU,98,0)-O61</f>
        <v>0</v>
      </c>
      <c r="DT61" s="338">
        <f>IFERROR(VLOOKUP($D61,OT!$A:$BR,OT!BC$1,0),0)-P61</f>
        <v>0</v>
      </c>
      <c r="DU61" s="338">
        <f>IFERROR(VLOOKUP($D61,OT!$A:$BR,OT!BD$1,0),0)-Q61</f>
        <v>0</v>
      </c>
      <c r="DV61" s="338">
        <f>IFERROR(VLOOKUP($D61,OT!$A:$BR,OT!BE$1,0),0)-R61</f>
        <v>0</v>
      </c>
      <c r="DW61" s="338">
        <f>IFERROR(VLOOKUP($D61,OT!$A:$BR,OT!BF$1,0),0)-S61</f>
        <v>0</v>
      </c>
      <c r="DX61" s="338">
        <f>IFERROR(VLOOKUP($D61,OT!$A:$BR,OT!BG$1,0),0)-T61</f>
        <v>0</v>
      </c>
      <c r="DY61" s="338">
        <f>IFERROR(VLOOKUP($D61,OT!$A:$BR,OT!BH$1,0),0)-U61</f>
        <v>0</v>
      </c>
      <c r="DZ61" s="338">
        <f>IFERROR(VLOOKUP($D61,OT!$A:$BR,OT!BI$1,0),0)-V61</f>
        <v>0</v>
      </c>
      <c r="EA61" s="338">
        <f>IFERROR(VLOOKUP($D61,OT!$A:$BR,OT!BJ$1,0),0)-W61</f>
        <v>0</v>
      </c>
      <c r="EB61" s="338">
        <f>IFERROR(VLOOKUP($D61,OT!$A:$BR,OT!BK$1,0),0)-X61</f>
        <v>0</v>
      </c>
      <c r="EC61" s="339">
        <f>VLOOKUP(D61,'Off day working'!A:AL,38,0)*30000-BD61</f>
        <v>0</v>
      </c>
      <c r="ED61" s="340"/>
      <c r="EE61" s="340"/>
      <c r="EF61" s="338">
        <f t="shared" si="21"/>
        <v>7.6923076921957545E-2</v>
      </c>
      <c r="EG61" s="350">
        <f>4960000*1.07/208*VLOOKUP(D61,Att!B:BZ,77,0)-BJ61</f>
        <v>0</v>
      </c>
      <c r="EI61" s="345">
        <f>IF(AND(CH61="X",EJ61&gt;=0.5),150000/VLOOKUP(D61,Att!B:AT,45,0)*VLOOKUP(D61,Att!B:AP,41,0),IF(AND(CH61="X",EJ61&lt;0.5),0,150000))-AN61</f>
        <v>0</v>
      </c>
      <c r="EJ61" s="346">
        <f>VLOOKUP(D61,Att!B:AP,41,0)/VLOOKUP(D61,Att!B:AT,45,0)</f>
        <v>1.1052631578947369</v>
      </c>
    </row>
    <row r="62" spans="1:140" s="331" customFormat="1" ht="14.5" hidden="1" customHeight="1" x14ac:dyDescent="0.35">
      <c r="A62" s="300" t="s">
        <v>325</v>
      </c>
      <c r="B62" s="300">
        <f t="shared" si="15"/>
        <v>55</v>
      </c>
      <c r="C62" s="320" t="s">
        <v>56</v>
      </c>
      <c r="D62" s="320" t="s">
        <v>788</v>
      </c>
      <c r="E62" s="320" t="s">
        <v>790</v>
      </c>
      <c r="F62" s="367" t="s">
        <v>789</v>
      </c>
      <c r="G62" s="320" t="s">
        <v>360</v>
      </c>
      <c r="H62" s="320" t="s">
        <v>1039</v>
      </c>
      <c r="I62" s="320" t="s">
        <v>63</v>
      </c>
      <c r="J62" s="320" t="s">
        <v>58</v>
      </c>
      <c r="K62" s="321">
        <v>5900000</v>
      </c>
      <c r="L62" s="321"/>
      <c r="M62" s="321">
        <v>208</v>
      </c>
      <c r="N62" s="321"/>
      <c r="O62" s="321">
        <v>170</v>
      </c>
      <c r="P62" s="321">
        <v>36</v>
      </c>
      <c r="Q62" s="321">
        <v>0</v>
      </c>
      <c r="R62" s="321">
        <v>12</v>
      </c>
      <c r="S62" s="321">
        <v>0</v>
      </c>
      <c r="T62" s="321">
        <v>0</v>
      </c>
      <c r="U62" s="321">
        <v>0</v>
      </c>
      <c r="V62" s="321">
        <v>0</v>
      </c>
      <c r="W62" s="321">
        <v>0</v>
      </c>
      <c r="X62" s="321">
        <v>0</v>
      </c>
      <c r="Y62" s="321">
        <v>7</v>
      </c>
      <c r="Z62" s="321">
        <v>1</v>
      </c>
      <c r="AA62" s="321"/>
      <c r="AB62" s="321">
        <v>4822115.1577000003</v>
      </c>
      <c r="AC62" s="321">
        <v>1531730.7692</v>
      </c>
      <c r="AD62" s="321">
        <v>0</v>
      </c>
      <c r="AE62" s="321">
        <v>680769.23080000002</v>
      </c>
      <c r="AF62" s="321">
        <v>0</v>
      </c>
      <c r="AG62" s="321">
        <v>0</v>
      </c>
      <c r="AH62" s="321">
        <v>0</v>
      </c>
      <c r="AI62" s="321">
        <v>0</v>
      </c>
      <c r="AJ62" s="321">
        <v>0</v>
      </c>
      <c r="AK62" s="321">
        <v>0</v>
      </c>
      <c r="AL62" s="321">
        <v>408461.53850000002</v>
      </c>
      <c r="AM62" s="321">
        <v>300000</v>
      </c>
      <c r="AN62" s="321">
        <v>150000</v>
      </c>
      <c r="AO62" s="321">
        <v>680311</v>
      </c>
      <c r="AP62" s="321">
        <v>0</v>
      </c>
      <c r="AQ62" s="321">
        <v>255288.4615</v>
      </c>
      <c r="AR62" s="321">
        <v>500000</v>
      </c>
      <c r="AS62" s="321"/>
      <c r="AT62" s="321">
        <v>0</v>
      </c>
      <c r="AU62" s="321">
        <v>442500</v>
      </c>
      <c r="AV62" s="321">
        <v>0</v>
      </c>
      <c r="AW62" s="321">
        <v>0</v>
      </c>
      <c r="AX62" s="321">
        <v>1</v>
      </c>
      <c r="AY62" s="321">
        <v>113461.5385</v>
      </c>
      <c r="AZ62" s="321"/>
      <c r="BA62" s="321"/>
      <c r="BB62" s="321">
        <v>18</v>
      </c>
      <c r="BC62" s="321">
        <v>510576.92</v>
      </c>
      <c r="BD62" s="321">
        <v>30000</v>
      </c>
      <c r="BE62" s="321">
        <v>42548</v>
      </c>
      <c r="BF62" s="321">
        <v>100000</v>
      </c>
      <c r="BG62" s="321">
        <v>40000</v>
      </c>
      <c r="BH62" s="321">
        <v>474000</v>
      </c>
      <c r="BI62" s="321"/>
      <c r="BJ62" s="321"/>
      <c r="BK62" s="321"/>
      <c r="BL62" s="321">
        <v>0</v>
      </c>
      <c r="BM62" s="321"/>
      <c r="BN62" s="321">
        <v>0</v>
      </c>
      <c r="BO62" s="321">
        <v>0</v>
      </c>
      <c r="BP62" s="321">
        <v>343269.23080000002</v>
      </c>
      <c r="BQ62" s="321">
        <v>96923.0769</v>
      </c>
      <c r="BR62" s="321"/>
      <c r="BS62" s="321">
        <v>0</v>
      </c>
      <c r="BT62" s="321">
        <v>1268500</v>
      </c>
      <c r="BU62" s="321">
        <v>619500</v>
      </c>
      <c r="BV62" s="321"/>
      <c r="BW62" s="321">
        <v>0</v>
      </c>
      <c r="BX62" s="321"/>
      <c r="BY62" s="321">
        <v>0</v>
      </c>
      <c r="BZ62" s="321"/>
      <c r="CA62" s="321"/>
      <c r="CB62" s="321">
        <v>12908474</v>
      </c>
      <c r="CC62" s="322">
        <v>10462282</v>
      </c>
      <c r="CD62" s="320"/>
      <c r="CE62" s="320" t="s">
        <v>1068</v>
      </c>
      <c r="CF62" s="323">
        <v>45952</v>
      </c>
      <c r="CG62" s="323"/>
      <c r="CH62" s="320" t="s">
        <v>415</v>
      </c>
      <c r="CI62" s="322">
        <v>118000</v>
      </c>
      <c r="CJ62" s="322">
        <v>0</v>
      </c>
      <c r="CK62" s="321"/>
      <c r="CL62" s="324">
        <f t="shared" si="16"/>
        <v>440192.3077</v>
      </c>
      <c r="CM62" s="325">
        <f t="shared" si="17"/>
        <v>-19.076100001111627</v>
      </c>
      <c r="CN62" s="325">
        <f t="shared" si="18"/>
        <v>-19.383799999952316</v>
      </c>
      <c r="CO62" s="325">
        <f t="shared" si="19"/>
        <v>0.22691538464277983</v>
      </c>
      <c r="CP62" s="318"/>
      <c r="CQ62" s="326">
        <f t="shared" si="4"/>
        <v>3.0769500881433487E-5</v>
      </c>
      <c r="CR62" s="326">
        <f t="shared" si="5"/>
        <v>0</v>
      </c>
      <c r="CS62" s="327">
        <f t="shared" si="6"/>
        <v>-3.0769268050789833E-5</v>
      </c>
      <c r="CT62" s="327">
        <f t="shared" si="7"/>
        <v>0</v>
      </c>
      <c r="CU62" s="327">
        <f t="shared" si="8"/>
        <v>0</v>
      </c>
      <c r="CV62" s="327">
        <f t="shared" si="9"/>
        <v>0</v>
      </c>
      <c r="CW62" s="327">
        <f t="shared" si="10"/>
        <v>0</v>
      </c>
      <c r="CX62" s="327">
        <f t="shared" si="11"/>
        <v>0</v>
      </c>
      <c r="CY62" s="327">
        <f t="shared" si="12"/>
        <v>0</v>
      </c>
      <c r="CZ62" s="328">
        <f t="shared" si="13"/>
        <v>440192.3077</v>
      </c>
      <c r="DA62" s="328">
        <f t="shared" si="22"/>
        <v>-7.6923170126974583E-6</v>
      </c>
      <c r="DB62" s="201"/>
      <c r="DC62" s="327">
        <f>K62/M62*IFERROR(VLOOKUP($D62,Shift!$B:$AZ,45,0),0)-AT62</f>
        <v>0</v>
      </c>
      <c r="DD62" s="327">
        <f>K62/M62*IFERROR(VLOOKUP($D62,Shift!$B:$AV,47,0),0)*10*50%-ROUND(K62/M62*IFERROR(VLOOKUP($D62,Shift!$B:$AV,47,0),0)*8*30%,0)-AU62</f>
        <v>-0.46153846150264144</v>
      </c>
      <c r="DE62" s="329">
        <f>VLOOKUP($D62,'Off day working'!A:AM,38,0)-Z62</f>
        <v>0</v>
      </c>
      <c r="DF62" s="328"/>
      <c r="DG62" s="328"/>
      <c r="DH62" s="330">
        <f>K62/208*8*30%*VLOOKUP($D62,Shift!$B:$AZ,47,0)-AL62</f>
        <v>-3.8461526855826378E-5</v>
      </c>
      <c r="DJ62" s="390"/>
      <c r="DK62" s="332">
        <f>VLOOKUP($D62,Meal!$A:$AK,35,0)-BG62</f>
        <v>0</v>
      </c>
      <c r="DL62" s="332">
        <f>VLOOKUP($D62,Meal!$A:$AK,36,0)-BH62</f>
        <v>0</v>
      </c>
      <c r="DM62" s="333">
        <f>VLOOKUP($D62,Shift!B:AW,39,0)-AV62</f>
        <v>0</v>
      </c>
      <c r="DN62" s="334">
        <f>K62/208*VLOOKUP(D62,Shift!$B:$AO,39,0)*8*10%-AW62</f>
        <v>0</v>
      </c>
      <c r="DO62" s="333">
        <f>VLOOKUP($D62,Shift!$B:$AO,40,0)-AX62</f>
        <v>0</v>
      </c>
      <c r="DP62" s="334">
        <f>K62/208*VLOOKUP(D62,Shift!$B:$AO,40,0)*8*50%-AY62</f>
        <v>-3.8461526855826378E-5</v>
      </c>
      <c r="DQ62" s="335">
        <f>VLOOKUP($D62,Shift!$B:$AZ,41,0)-AZ62</f>
        <v>0</v>
      </c>
      <c r="DR62" s="336">
        <f>K62/208*VLOOKUP($D62,Shift!$B:$AQ,41,0)*8*50%-BA62</f>
        <v>0</v>
      </c>
      <c r="DS62" s="337">
        <f>VLOOKUP($D62,Att!B:CU,98,0)-O62</f>
        <v>0</v>
      </c>
      <c r="DT62" s="338">
        <f>IFERROR(VLOOKUP($D62,OT!$A:$BR,OT!BC$1,0),0)-P62</f>
        <v>0</v>
      </c>
      <c r="DU62" s="338">
        <f>IFERROR(VLOOKUP($D62,OT!$A:$BR,OT!BD$1,0),0)-Q62</f>
        <v>0</v>
      </c>
      <c r="DV62" s="338">
        <f>IFERROR(VLOOKUP($D62,OT!$A:$BR,OT!BE$1,0),0)-R62</f>
        <v>0</v>
      </c>
      <c r="DW62" s="338">
        <f>IFERROR(VLOOKUP($D62,OT!$A:$BR,OT!BF$1,0),0)-S62</f>
        <v>0</v>
      </c>
      <c r="DX62" s="338">
        <f>IFERROR(VLOOKUP($D62,OT!$A:$BR,OT!BG$1,0),0)-T62</f>
        <v>0</v>
      </c>
      <c r="DY62" s="338">
        <f>IFERROR(VLOOKUP($D62,OT!$A:$BR,OT!BH$1,0),0)-U62</f>
        <v>0</v>
      </c>
      <c r="DZ62" s="338">
        <f>IFERROR(VLOOKUP($D62,OT!$A:$BR,OT!BI$1,0),0)-V62</f>
        <v>0</v>
      </c>
      <c r="EA62" s="338">
        <f>IFERROR(VLOOKUP($D62,OT!$A:$BR,OT!BJ$1,0),0)-W62</f>
        <v>0</v>
      </c>
      <c r="EB62" s="338">
        <f>IFERROR(VLOOKUP($D62,OT!$A:$BR,OT!BK$1,0),0)-X62</f>
        <v>0</v>
      </c>
      <c r="EC62" s="339">
        <f>VLOOKUP(D62,'Off day working'!A:AL,38,0)*30000-BD62</f>
        <v>0</v>
      </c>
      <c r="ED62" s="340"/>
      <c r="EE62" s="340"/>
      <c r="EF62" s="338">
        <f t="shared" si="21"/>
        <v>7.6923076921957545E-2</v>
      </c>
      <c r="EG62" s="350">
        <f>4960000*1.07/208*VLOOKUP(D62,Att!B:BZ,77,0)-BJ62</f>
        <v>0</v>
      </c>
      <c r="EI62" s="345">
        <f>IF(AND(CH62="X",EJ62&gt;=0.5),150000/VLOOKUP(D62,Att!B:AT,45,0)*VLOOKUP(D62,Att!B:AP,41,0),IF(AND(CH62="X",EJ62&lt;0.5),0,150000))-AN62</f>
        <v>0</v>
      </c>
      <c r="EJ62" s="346">
        <f>VLOOKUP(D62,Att!B:AP,41,0)/VLOOKUP(D62,Att!B:AT,45,0)</f>
        <v>0.93577809948972579</v>
      </c>
    </row>
    <row r="63" spans="1:140" s="331" customFormat="1" ht="14.5" hidden="1" customHeight="1" x14ac:dyDescent="0.35">
      <c r="A63" s="300" t="s">
        <v>325</v>
      </c>
      <c r="B63" s="300">
        <f t="shared" si="15"/>
        <v>56</v>
      </c>
      <c r="C63" s="320" t="s">
        <v>56</v>
      </c>
      <c r="D63" s="320" t="s">
        <v>791</v>
      </c>
      <c r="E63" s="320" t="s">
        <v>792</v>
      </c>
      <c r="F63" s="367" t="s">
        <v>72</v>
      </c>
      <c r="G63" s="320" t="s">
        <v>360</v>
      </c>
      <c r="H63" s="320"/>
      <c r="I63" s="320" t="s">
        <v>59</v>
      </c>
      <c r="J63" s="320" t="s">
        <v>58</v>
      </c>
      <c r="K63" s="321">
        <v>5900000</v>
      </c>
      <c r="L63" s="321"/>
      <c r="M63" s="321">
        <v>208</v>
      </c>
      <c r="N63" s="321"/>
      <c r="O63" s="321">
        <v>150</v>
      </c>
      <c r="P63" s="321">
        <v>22</v>
      </c>
      <c r="Q63" s="321">
        <v>0</v>
      </c>
      <c r="R63" s="321">
        <v>0</v>
      </c>
      <c r="S63" s="321">
        <v>0</v>
      </c>
      <c r="T63" s="321">
        <v>0</v>
      </c>
      <c r="U63" s="321">
        <v>0</v>
      </c>
      <c r="V63" s="321">
        <v>0</v>
      </c>
      <c r="W63" s="321">
        <v>0</v>
      </c>
      <c r="X63" s="321">
        <v>0</v>
      </c>
      <c r="Y63" s="321">
        <v>6</v>
      </c>
      <c r="Z63" s="321"/>
      <c r="AA63" s="321"/>
      <c r="AB63" s="321">
        <v>4254807.6923000002</v>
      </c>
      <c r="AC63" s="321">
        <v>936057.6923</v>
      </c>
      <c r="AD63" s="321">
        <v>0</v>
      </c>
      <c r="AE63" s="321">
        <v>0</v>
      </c>
      <c r="AF63" s="321">
        <v>0</v>
      </c>
      <c r="AG63" s="321">
        <v>0</v>
      </c>
      <c r="AH63" s="321">
        <v>0</v>
      </c>
      <c r="AI63" s="321">
        <v>0</v>
      </c>
      <c r="AJ63" s="321">
        <v>0</v>
      </c>
      <c r="AK63" s="321">
        <v>0</v>
      </c>
      <c r="AL63" s="321">
        <v>340384.61540000001</v>
      </c>
      <c r="AM63" s="321">
        <v>268421.0526</v>
      </c>
      <c r="AN63" s="321">
        <v>150000</v>
      </c>
      <c r="AO63" s="321">
        <v>140000</v>
      </c>
      <c r="AP63" s="321">
        <v>0</v>
      </c>
      <c r="AQ63" s="321">
        <v>510576.92310000001</v>
      </c>
      <c r="AR63" s="321">
        <v>0</v>
      </c>
      <c r="AS63" s="321"/>
      <c r="AT63" s="321">
        <v>0</v>
      </c>
      <c r="AU63" s="321">
        <v>368750</v>
      </c>
      <c r="AV63" s="321">
        <v>0</v>
      </c>
      <c r="AW63" s="321">
        <v>0</v>
      </c>
      <c r="AX63" s="321">
        <v>1</v>
      </c>
      <c r="AY63" s="321">
        <v>113461.5385</v>
      </c>
      <c r="AZ63" s="321"/>
      <c r="BA63" s="321"/>
      <c r="BB63" s="321">
        <v>11</v>
      </c>
      <c r="BC63" s="321">
        <v>312019.23</v>
      </c>
      <c r="BD63" s="321">
        <v>0</v>
      </c>
      <c r="BE63" s="321">
        <v>42548</v>
      </c>
      <c r="BF63" s="321"/>
      <c r="BG63" s="321">
        <v>146000</v>
      </c>
      <c r="BH63" s="321">
        <v>266000</v>
      </c>
      <c r="BI63" s="321"/>
      <c r="BJ63" s="321"/>
      <c r="BK63" s="321"/>
      <c r="BL63" s="321">
        <v>0</v>
      </c>
      <c r="BM63" s="321"/>
      <c r="BN63" s="321">
        <v>0</v>
      </c>
      <c r="BO63" s="321">
        <v>0</v>
      </c>
      <c r="BP63" s="321">
        <v>302884.61540000001</v>
      </c>
      <c r="BQ63" s="321">
        <v>44423.0769</v>
      </c>
      <c r="BR63" s="321"/>
      <c r="BS63" s="321">
        <v>0</v>
      </c>
      <c r="BT63" s="321">
        <v>1268500</v>
      </c>
      <c r="BU63" s="321">
        <v>619500</v>
      </c>
      <c r="BV63" s="321"/>
      <c r="BW63" s="321">
        <v>0</v>
      </c>
      <c r="BX63" s="321">
        <v>10</v>
      </c>
      <c r="BY63" s="321">
        <v>283653.84620000003</v>
      </c>
      <c r="BZ63" s="321"/>
      <c r="CA63" s="321"/>
      <c r="CB63" s="321">
        <v>9582846</v>
      </c>
      <c r="CC63" s="322">
        <v>7229539</v>
      </c>
      <c r="CD63" s="320"/>
      <c r="CE63" s="320" t="s">
        <v>1068</v>
      </c>
      <c r="CF63" s="323">
        <v>45952</v>
      </c>
      <c r="CG63" s="323"/>
      <c r="CH63" s="320" t="s">
        <v>415</v>
      </c>
      <c r="CI63" s="322">
        <v>118000</v>
      </c>
      <c r="CJ63" s="322">
        <v>0</v>
      </c>
      <c r="CK63" s="321"/>
      <c r="CL63" s="324">
        <f t="shared" si="16"/>
        <v>347307.6923</v>
      </c>
      <c r="CM63" s="325">
        <f t="shared" si="17"/>
        <v>-11.563500000163913</v>
      </c>
      <c r="CN63" s="325">
        <f t="shared" si="18"/>
        <v>-12.255799999460578</v>
      </c>
      <c r="CO63" s="325">
        <f t="shared" si="19"/>
        <v>7.6927244663238525E-6</v>
      </c>
      <c r="CP63" s="318"/>
      <c r="CQ63" s="326">
        <f t="shared" si="4"/>
        <v>7.6924916356801987E-6</v>
      </c>
      <c r="CR63" s="326">
        <f t="shared" si="5"/>
        <v>0</v>
      </c>
      <c r="CS63" s="327">
        <f t="shared" si="6"/>
        <v>0</v>
      </c>
      <c r="CT63" s="327">
        <f t="shared" si="7"/>
        <v>0</v>
      </c>
      <c r="CU63" s="327">
        <f t="shared" si="8"/>
        <v>0</v>
      </c>
      <c r="CV63" s="327">
        <f t="shared" si="9"/>
        <v>0</v>
      </c>
      <c r="CW63" s="327">
        <f t="shared" si="10"/>
        <v>0</v>
      </c>
      <c r="CX63" s="327">
        <f t="shared" si="11"/>
        <v>0</v>
      </c>
      <c r="CY63" s="327">
        <f t="shared" si="12"/>
        <v>0</v>
      </c>
      <c r="CZ63" s="328">
        <f t="shared" si="13"/>
        <v>347307.6923</v>
      </c>
      <c r="DA63" s="328">
        <f t="shared" si="22"/>
        <v>7.6923170126974583E-6</v>
      </c>
      <c r="DB63" s="201"/>
      <c r="DC63" s="327">
        <f>K63/M63*IFERROR(VLOOKUP($D63,Shift!$B:$AZ,45,0),0)-AT63</f>
        <v>0</v>
      </c>
      <c r="DD63" s="327">
        <f>K63/M63*IFERROR(VLOOKUP($D63,Shift!$B:$AV,47,0),0)*10*50%-ROUND(K63/M63*IFERROR(VLOOKUP($D63,Shift!$B:$AV,47,0),0)*8*30%,0)-AU63</f>
        <v>-0.38461538450792432</v>
      </c>
      <c r="DE63" s="329">
        <f>VLOOKUP($D63,'Off day working'!A:AM,38,0)-Z63</f>
        <v>0</v>
      </c>
      <c r="DF63" s="328"/>
      <c r="DG63" s="328"/>
      <c r="DH63" s="330">
        <f>K63/208*8*30%*VLOOKUP($D63,Shift!$B:$AZ,47,0)-AL63</f>
        <v>-1.5384634025394917E-5</v>
      </c>
      <c r="DJ63" s="390"/>
      <c r="DK63" s="332">
        <f>VLOOKUP($D63,Meal!$A:$AK,35,0)-BG63</f>
        <v>0</v>
      </c>
      <c r="DL63" s="332">
        <f>VLOOKUP($D63,Meal!$A:$AK,36,0)-BH63</f>
        <v>0</v>
      </c>
      <c r="DM63" s="333">
        <f>VLOOKUP($D63,Shift!B:AW,39,0)-AV63</f>
        <v>0</v>
      </c>
      <c r="DN63" s="334">
        <f>K63/208*VLOOKUP(D63,Shift!$B:$AO,39,0)*8*10%-AW63</f>
        <v>0</v>
      </c>
      <c r="DO63" s="333">
        <f>VLOOKUP($D63,Shift!$B:$AO,40,0)-AX63</f>
        <v>0</v>
      </c>
      <c r="DP63" s="334">
        <f>K63/208*VLOOKUP(D63,Shift!$B:$AO,40,0)*8*50%-AY63</f>
        <v>-3.8461526855826378E-5</v>
      </c>
      <c r="DQ63" s="335">
        <f>VLOOKUP($D63,Shift!$B:$AZ,41,0)-AZ63</f>
        <v>0</v>
      </c>
      <c r="DR63" s="336">
        <f>K63/208*VLOOKUP($D63,Shift!$B:$AQ,41,0)*8*50%-BA63</f>
        <v>0</v>
      </c>
      <c r="DS63" s="337">
        <f>VLOOKUP($D63,Att!B:CU,98,0)-O63</f>
        <v>0</v>
      </c>
      <c r="DT63" s="338">
        <f>IFERROR(VLOOKUP($D63,OT!$A:$BR,OT!BC$1,0),0)-P63</f>
        <v>0</v>
      </c>
      <c r="DU63" s="338">
        <f>IFERROR(VLOOKUP($D63,OT!$A:$BR,OT!BD$1,0),0)-Q63</f>
        <v>0</v>
      </c>
      <c r="DV63" s="338">
        <f>IFERROR(VLOOKUP($D63,OT!$A:$BR,OT!BE$1,0),0)-R63</f>
        <v>0</v>
      </c>
      <c r="DW63" s="338">
        <f>IFERROR(VLOOKUP($D63,OT!$A:$BR,OT!BF$1,0),0)-S63</f>
        <v>0</v>
      </c>
      <c r="DX63" s="338">
        <f>IFERROR(VLOOKUP($D63,OT!$A:$BR,OT!BG$1,0),0)-T63</f>
        <v>0</v>
      </c>
      <c r="DY63" s="338">
        <f>IFERROR(VLOOKUP($D63,OT!$A:$BR,OT!BH$1,0),0)-U63</f>
        <v>0</v>
      </c>
      <c r="DZ63" s="338">
        <f>IFERROR(VLOOKUP($D63,OT!$A:$BR,OT!BI$1,0),0)-V63</f>
        <v>0</v>
      </c>
      <c r="EA63" s="338">
        <f>IFERROR(VLOOKUP($D63,OT!$A:$BR,OT!BJ$1,0),0)-W63</f>
        <v>0</v>
      </c>
      <c r="EB63" s="338">
        <f>IFERROR(VLOOKUP($D63,OT!$A:$BR,OT!BK$1,0),0)-X63</f>
        <v>0</v>
      </c>
      <c r="EC63" s="339">
        <f>VLOOKUP(D63,'Off day working'!A:AL,38,0)*30000-BD63</f>
        <v>0</v>
      </c>
      <c r="ED63" s="340"/>
      <c r="EE63" s="340"/>
      <c r="EF63" s="338">
        <f t="shared" si="21"/>
        <v>7.6923076921957545E-2</v>
      </c>
      <c r="EG63" s="350">
        <f>4960000*1.07/208*VLOOKUP(D63,Att!B:BZ,77,0)-BJ63</f>
        <v>0</v>
      </c>
      <c r="EI63" s="345">
        <f>IF(AND(CH63="X",EJ63&gt;=0.5),150000/VLOOKUP(D63,Att!B:AT,45,0)*VLOOKUP(D63,Att!B:AP,41,0),IF(AND(CH63="X",EJ63&lt;0.5),0,150000))-AN63</f>
        <v>0</v>
      </c>
      <c r="EJ63" s="346">
        <f>VLOOKUP(D63,Att!B:AP,41,0)/VLOOKUP(D63,Att!B:AT,45,0)</f>
        <v>0.78947368421052633</v>
      </c>
    </row>
    <row r="64" spans="1:140" s="331" customFormat="1" ht="14.5" hidden="1" customHeight="1" x14ac:dyDescent="0.35">
      <c r="A64" s="300" t="s">
        <v>325</v>
      </c>
      <c r="B64" s="300">
        <f t="shared" si="15"/>
        <v>57</v>
      </c>
      <c r="C64" s="320" t="s">
        <v>56</v>
      </c>
      <c r="D64" s="320" t="s">
        <v>793</v>
      </c>
      <c r="E64" s="320" t="s">
        <v>795</v>
      </c>
      <c r="F64" s="367" t="s">
        <v>794</v>
      </c>
      <c r="G64" s="320" t="s">
        <v>348</v>
      </c>
      <c r="H64" s="320" t="s">
        <v>1039</v>
      </c>
      <c r="I64" s="320" t="s">
        <v>63</v>
      </c>
      <c r="J64" s="320" t="s">
        <v>58</v>
      </c>
      <c r="K64" s="321">
        <v>5900000</v>
      </c>
      <c r="L64" s="321"/>
      <c r="M64" s="321">
        <v>208</v>
      </c>
      <c r="N64" s="321"/>
      <c r="O64" s="321">
        <v>192</v>
      </c>
      <c r="P64" s="321">
        <v>40</v>
      </c>
      <c r="Q64" s="321">
        <v>0</v>
      </c>
      <c r="R64" s="321">
        <v>12</v>
      </c>
      <c r="S64" s="321">
        <v>0</v>
      </c>
      <c r="T64" s="321">
        <v>0</v>
      </c>
      <c r="U64" s="321">
        <v>0</v>
      </c>
      <c r="V64" s="321">
        <v>0</v>
      </c>
      <c r="W64" s="321">
        <v>0</v>
      </c>
      <c r="X64" s="321">
        <v>0</v>
      </c>
      <c r="Y64" s="321">
        <v>8</v>
      </c>
      <c r="Z64" s="321">
        <v>1</v>
      </c>
      <c r="AA64" s="321"/>
      <c r="AB64" s="321">
        <v>5446153.8461999996</v>
      </c>
      <c r="AC64" s="321">
        <v>1701923.0769</v>
      </c>
      <c r="AD64" s="321">
        <v>0</v>
      </c>
      <c r="AE64" s="321">
        <v>680769.23080000002</v>
      </c>
      <c r="AF64" s="321">
        <v>0</v>
      </c>
      <c r="AG64" s="321">
        <v>0</v>
      </c>
      <c r="AH64" s="321">
        <v>0</v>
      </c>
      <c r="AI64" s="321">
        <v>0</v>
      </c>
      <c r="AJ64" s="321">
        <v>0</v>
      </c>
      <c r="AK64" s="321">
        <v>0</v>
      </c>
      <c r="AL64" s="321">
        <v>544615.38459999999</v>
      </c>
      <c r="AM64" s="321">
        <v>300000</v>
      </c>
      <c r="AN64" s="321">
        <v>150000</v>
      </c>
      <c r="AO64" s="321">
        <v>757584</v>
      </c>
      <c r="AP64" s="321">
        <v>0</v>
      </c>
      <c r="AQ64" s="321">
        <v>510576.92310000001</v>
      </c>
      <c r="AR64" s="321">
        <v>500000</v>
      </c>
      <c r="AS64" s="321"/>
      <c r="AT64" s="321">
        <v>0</v>
      </c>
      <c r="AU64" s="321">
        <v>590000</v>
      </c>
      <c r="AV64" s="321">
        <v>0</v>
      </c>
      <c r="AW64" s="321">
        <v>0</v>
      </c>
      <c r="AX64" s="321">
        <v>0</v>
      </c>
      <c r="AY64" s="321">
        <v>0</v>
      </c>
      <c r="AZ64" s="321"/>
      <c r="BA64" s="321"/>
      <c r="BB64" s="321">
        <v>20</v>
      </c>
      <c r="BC64" s="321">
        <v>567307.68999999994</v>
      </c>
      <c r="BD64" s="321">
        <v>30000</v>
      </c>
      <c r="BE64" s="321"/>
      <c r="BF64" s="321">
        <v>100000</v>
      </c>
      <c r="BG64" s="321"/>
      <c r="BH64" s="321">
        <v>556000</v>
      </c>
      <c r="BI64" s="321"/>
      <c r="BJ64" s="321"/>
      <c r="BK64" s="321"/>
      <c r="BL64" s="321">
        <v>0</v>
      </c>
      <c r="BM64" s="321"/>
      <c r="BN64" s="321">
        <v>0</v>
      </c>
      <c r="BO64" s="321">
        <v>0</v>
      </c>
      <c r="BP64" s="321">
        <v>387692.3077</v>
      </c>
      <c r="BQ64" s="321">
        <v>105000</v>
      </c>
      <c r="BR64" s="321"/>
      <c r="BS64" s="321">
        <v>0</v>
      </c>
      <c r="BT64" s="321">
        <v>1268500</v>
      </c>
      <c r="BU64" s="321">
        <v>619500</v>
      </c>
      <c r="BV64" s="321"/>
      <c r="BW64" s="321">
        <v>0</v>
      </c>
      <c r="BX64" s="321">
        <v>11</v>
      </c>
      <c r="BY64" s="321">
        <v>312019.23080000002</v>
      </c>
      <c r="BZ64" s="321"/>
      <c r="CA64" s="321"/>
      <c r="CB64" s="321">
        <v>14196142</v>
      </c>
      <c r="CC64" s="322">
        <v>11815450</v>
      </c>
      <c r="CD64" s="320"/>
      <c r="CE64" s="320" t="s">
        <v>1067</v>
      </c>
      <c r="CF64" s="323">
        <v>45959</v>
      </c>
      <c r="CG64" s="323"/>
      <c r="CH64" s="320" t="s">
        <v>415</v>
      </c>
      <c r="CI64" s="322">
        <v>0</v>
      </c>
      <c r="CJ64" s="322">
        <v>0</v>
      </c>
      <c r="CK64" s="321"/>
      <c r="CL64" s="324">
        <f t="shared" si="16"/>
        <v>492692.3077</v>
      </c>
      <c r="CM64" s="325">
        <f t="shared" si="17"/>
        <v>-19.540699999779463</v>
      </c>
      <c r="CN64" s="325">
        <f t="shared" si="18"/>
        <v>-19.848400000482798</v>
      </c>
      <c r="CO64" s="325">
        <f t="shared" si="19"/>
        <v>-4.6153552830219269E-5</v>
      </c>
      <c r="CP64" s="318"/>
      <c r="CQ64" s="326">
        <f t="shared" si="4"/>
        <v>2.3077009245753288E-5</v>
      </c>
      <c r="CR64" s="326">
        <f t="shared" si="5"/>
        <v>0</v>
      </c>
      <c r="CS64" s="327">
        <f t="shared" si="6"/>
        <v>-3.0769268050789833E-5</v>
      </c>
      <c r="CT64" s="327">
        <f t="shared" si="7"/>
        <v>0</v>
      </c>
      <c r="CU64" s="327">
        <f t="shared" si="8"/>
        <v>0</v>
      </c>
      <c r="CV64" s="327">
        <f t="shared" si="9"/>
        <v>0</v>
      </c>
      <c r="CW64" s="327">
        <f t="shared" si="10"/>
        <v>0</v>
      </c>
      <c r="CX64" s="327">
        <f t="shared" si="11"/>
        <v>0</v>
      </c>
      <c r="CY64" s="327">
        <f t="shared" si="12"/>
        <v>0</v>
      </c>
      <c r="CZ64" s="328">
        <f t="shared" si="13"/>
        <v>492692.3077</v>
      </c>
      <c r="DA64" s="328">
        <f t="shared" si="22"/>
        <v>-7.6923170126974583E-6</v>
      </c>
      <c r="DB64" s="201"/>
      <c r="DC64" s="327">
        <f>K64/M64*IFERROR(VLOOKUP($D64,Shift!$B:$AZ,45,0),0)-AT64</f>
        <v>0</v>
      </c>
      <c r="DD64" s="327">
        <f>K64/M64*IFERROR(VLOOKUP($D64,Shift!$B:$AV,47,0),0)*10*50%-ROUND(K64/M64*IFERROR(VLOOKUP($D64,Shift!$B:$AV,47,0),0)*8*30%,0)-AU64</f>
        <v>0.38461538474075496</v>
      </c>
      <c r="DE64" s="329">
        <f>VLOOKUP($D64,'Off day working'!A:AM,38,0)-Z64</f>
        <v>0</v>
      </c>
      <c r="DF64" s="328"/>
      <c r="DG64" s="328"/>
      <c r="DH64" s="330">
        <f>K64/208*8*30%*VLOOKUP($D64,Shift!$B:$AZ,47,0)-AL64</f>
        <v>1.5384634025394917E-5</v>
      </c>
      <c r="DJ64" s="390"/>
      <c r="DK64" s="332">
        <f>VLOOKUP($D64,Meal!$A:$AK,35,0)-BG64</f>
        <v>0</v>
      </c>
      <c r="DL64" s="332">
        <f>VLOOKUP($D64,Meal!$A:$AK,36,0)-BH64</f>
        <v>0</v>
      </c>
      <c r="DM64" s="333">
        <f>VLOOKUP($D64,Shift!B:AW,39,0)-AV64</f>
        <v>0</v>
      </c>
      <c r="DN64" s="334">
        <f>K64/208*VLOOKUP(D64,Shift!$B:$AO,39,0)*8*10%-AW64</f>
        <v>0</v>
      </c>
      <c r="DO64" s="333">
        <f>VLOOKUP($D64,Shift!$B:$AO,40,0)-AX64</f>
        <v>0</v>
      </c>
      <c r="DP64" s="334">
        <f>K64/208*VLOOKUP(D64,Shift!$B:$AO,40,0)*8*50%-AY64</f>
        <v>0</v>
      </c>
      <c r="DQ64" s="335">
        <f>VLOOKUP($D64,Shift!$B:$AZ,41,0)-AZ64</f>
        <v>0</v>
      </c>
      <c r="DR64" s="336">
        <f>K64/208*VLOOKUP($D64,Shift!$B:$AQ,41,0)*8*50%-BA64</f>
        <v>0</v>
      </c>
      <c r="DS64" s="337">
        <f>VLOOKUP($D64,Att!B:CU,98,0)-O64</f>
        <v>0</v>
      </c>
      <c r="DT64" s="338">
        <f>IFERROR(VLOOKUP($D64,OT!$A:$BR,OT!BC$1,0),0)-P64</f>
        <v>0</v>
      </c>
      <c r="DU64" s="338">
        <f>IFERROR(VLOOKUP($D64,OT!$A:$BR,OT!BD$1,0),0)-Q64</f>
        <v>0</v>
      </c>
      <c r="DV64" s="338">
        <f>IFERROR(VLOOKUP($D64,OT!$A:$BR,OT!BE$1,0),0)-R64</f>
        <v>0</v>
      </c>
      <c r="DW64" s="338">
        <f>IFERROR(VLOOKUP($D64,OT!$A:$BR,OT!BF$1,0),0)-S64</f>
        <v>0</v>
      </c>
      <c r="DX64" s="338">
        <f>IFERROR(VLOOKUP($D64,OT!$A:$BR,OT!BG$1,0),0)-T64</f>
        <v>0</v>
      </c>
      <c r="DY64" s="338">
        <f>IFERROR(VLOOKUP($D64,OT!$A:$BR,OT!BH$1,0),0)-U64</f>
        <v>0</v>
      </c>
      <c r="DZ64" s="338">
        <f>IFERROR(VLOOKUP($D64,OT!$A:$BR,OT!BI$1,0),0)-V64</f>
        <v>0</v>
      </c>
      <c r="EA64" s="338">
        <f>IFERROR(VLOOKUP($D64,OT!$A:$BR,OT!BJ$1,0),0)-W64</f>
        <v>0</v>
      </c>
      <c r="EB64" s="338">
        <f>IFERROR(VLOOKUP($D64,OT!$A:$BR,OT!BK$1,0),0)-X64</f>
        <v>0</v>
      </c>
      <c r="EC64" s="339">
        <f>VLOOKUP(D64,'Off day working'!A:AL,38,0)*30000-BD64</f>
        <v>0</v>
      </c>
      <c r="ED64" s="340"/>
      <c r="EE64" s="340"/>
      <c r="EF64" s="338">
        <f t="shared" si="21"/>
        <v>0</v>
      </c>
      <c r="EG64" s="350">
        <f>4960000*1.07/208*VLOOKUP(D64,Att!B:BZ,77,0)-BJ64</f>
        <v>0</v>
      </c>
      <c r="EI64" s="345">
        <f>IF(AND(CH64="X",EJ64&gt;=0.5),150000/VLOOKUP(D64,Att!B:AT,45,0)*VLOOKUP(D64,Att!B:AP,41,0),IF(AND(CH64="X",EJ64&lt;0.5),0,150000))-AN64</f>
        <v>0</v>
      </c>
      <c r="EJ64" s="346">
        <f>VLOOKUP(D64,Att!B:AP,41,0)/VLOOKUP(D64,Att!B:AT,45,0)</f>
        <v>0.98394314872816757</v>
      </c>
    </row>
    <row r="65" spans="1:140" s="331" customFormat="1" ht="14.5" hidden="1" customHeight="1" x14ac:dyDescent="0.35">
      <c r="A65" s="300" t="s">
        <v>325</v>
      </c>
      <c r="B65" s="300">
        <f t="shared" si="15"/>
        <v>58</v>
      </c>
      <c r="C65" s="320" t="s">
        <v>56</v>
      </c>
      <c r="D65" s="320" t="s">
        <v>796</v>
      </c>
      <c r="E65" s="320" t="s">
        <v>798</v>
      </c>
      <c r="F65" s="367" t="s">
        <v>797</v>
      </c>
      <c r="G65" s="320" t="s">
        <v>360</v>
      </c>
      <c r="H65" s="320"/>
      <c r="I65" s="320" t="s">
        <v>63</v>
      </c>
      <c r="J65" s="320" t="s">
        <v>58</v>
      </c>
      <c r="K65" s="321">
        <v>5900000</v>
      </c>
      <c r="L65" s="321"/>
      <c r="M65" s="321">
        <v>208</v>
      </c>
      <c r="N65" s="321"/>
      <c r="O65" s="321">
        <v>208</v>
      </c>
      <c r="P65" s="321">
        <v>36</v>
      </c>
      <c r="Q65" s="321">
        <v>0</v>
      </c>
      <c r="R65" s="321">
        <v>12</v>
      </c>
      <c r="S65" s="321">
        <v>0</v>
      </c>
      <c r="T65" s="321">
        <v>0</v>
      </c>
      <c r="U65" s="321">
        <v>0</v>
      </c>
      <c r="V65" s="321">
        <v>0</v>
      </c>
      <c r="W65" s="321">
        <v>0</v>
      </c>
      <c r="X65" s="321">
        <v>0</v>
      </c>
      <c r="Y65" s="321">
        <v>13</v>
      </c>
      <c r="Z65" s="321">
        <v>1</v>
      </c>
      <c r="AA65" s="321"/>
      <c r="AB65" s="321">
        <v>5899999.8865</v>
      </c>
      <c r="AC65" s="321">
        <v>1531730.7692</v>
      </c>
      <c r="AD65" s="321">
        <v>0</v>
      </c>
      <c r="AE65" s="321">
        <v>680769.23080000002</v>
      </c>
      <c r="AF65" s="321">
        <v>0</v>
      </c>
      <c r="AG65" s="321">
        <v>0</v>
      </c>
      <c r="AH65" s="321">
        <v>0</v>
      </c>
      <c r="AI65" s="321">
        <v>0</v>
      </c>
      <c r="AJ65" s="321">
        <v>0</v>
      </c>
      <c r="AK65" s="321">
        <v>0</v>
      </c>
      <c r="AL65" s="321">
        <v>680769.23080000002</v>
      </c>
      <c r="AM65" s="321">
        <v>300000</v>
      </c>
      <c r="AN65" s="321">
        <v>150000</v>
      </c>
      <c r="AO65" s="321">
        <v>730000</v>
      </c>
      <c r="AP65" s="321">
        <v>0</v>
      </c>
      <c r="AQ65" s="321">
        <v>1021153.8462</v>
      </c>
      <c r="AR65" s="321">
        <v>500000</v>
      </c>
      <c r="AS65" s="321"/>
      <c r="AT65" s="321">
        <v>0</v>
      </c>
      <c r="AU65" s="321">
        <v>737500</v>
      </c>
      <c r="AV65" s="321">
        <v>0</v>
      </c>
      <c r="AW65" s="321">
        <v>0</v>
      </c>
      <c r="AX65" s="321">
        <v>3</v>
      </c>
      <c r="AY65" s="321">
        <v>340384.61540000001</v>
      </c>
      <c r="AZ65" s="321"/>
      <c r="BA65" s="321"/>
      <c r="BB65" s="321">
        <v>18</v>
      </c>
      <c r="BC65" s="321">
        <v>510576.92</v>
      </c>
      <c r="BD65" s="321">
        <v>30000</v>
      </c>
      <c r="BE65" s="321">
        <v>42548</v>
      </c>
      <c r="BF65" s="321"/>
      <c r="BG65" s="321">
        <v>96000</v>
      </c>
      <c r="BH65" s="321">
        <v>600000</v>
      </c>
      <c r="BI65" s="321"/>
      <c r="BJ65" s="321"/>
      <c r="BK65" s="321"/>
      <c r="BL65" s="321">
        <v>204232</v>
      </c>
      <c r="BM65" s="321"/>
      <c r="BN65" s="321">
        <v>0</v>
      </c>
      <c r="BO65" s="321">
        <v>0</v>
      </c>
      <c r="BP65" s="321">
        <v>420000</v>
      </c>
      <c r="BQ65" s="321">
        <v>96923.0769</v>
      </c>
      <c r="BR65" s="321"/>
      <c r="BS65" s="321">
        <v>0</v>
      </c>
      <c r="BT65" s="321">
        <v>1268500</v>
      </c>
      <c r="BU65" s="321">
        <v>619500</v>
      </c>
      <c r="BV65" s="321"/>
      <c r="BW65" s="321">
        <v>0</v>
      </c>
      <c r="BX65" s="321"/>
      <c r="BY65" s="321">
        <v>0</v>
      </c>
      <c r="BZ65" s="321"/>
      <c r="CA65" s="321"/>
      <c r="CB65" s="321">
        <v>15959109</v>
      </c>
      <c r="CC65" s="322">
        <v>13436185</v>
      </c>
      <c r="CD65" s="320" t="s">
        <v>2194</v>
      </c>
      <c r="CE65" s="320" t="s">
        <v>319</v>
      </c>
      <c r="CF65" s="323">
        <v>45959</v>
      </c>
      <c r="CG65" s="323"/>
      <c r="CH65" s="320" t="s">
        <v>415</v>
      </c>
      <c r="CI65" s="322">
        <v>118000</v>
      </c>
      <c r="CJ65" s="322">
        <v>0</v>
      </c>
      <c r="CK65" s="321"/>
      <c r="CL65" s="324">
        <f t="shared" si="16"/>
        <v>516923.07689999999</v>
      </c>
      <c r="CM65" s="325">
        <f t="shared" si="17"/>
        <v>-21.424200000241399</v>
      </c>
      <c r="CN65" s="325">
        <f t="shared" si="18"/>
        <v>-20.50109999999404</v>
      </c>
      <c r="CO65" s="325">
        <f t="shared" si="19"/>
        <v>0.11349999997764826</v>
      </c>
      <c r="CP65" s="318"/>
      <c r="CQ65" s="326">
        <f t="shared" si="4"/>
        <v>3.0769500881433487E-5</v>
      </c>
      <c r="CR65" s="326">
        <f t="shared" si="5"/>
        <v>0</v>
      </c>
      <c r="CS65" s="327">
        <f t="shared" si="6"/>
        <v>-3.0769268050789833E-5</v>
      </c>
      <c r="CT65" s="327">
        <f t="shared" si="7"/>
        <v>0</v>
      </c>
      <c r="CU65" s="327">
        <f t="shared" si="8"/>
        <v>0</v>
      </c>
      <c r="CV65" s="327">
        <f t="shared" si="9"/>
        <v>0</v>
      </c>
      <c r="CW65" s="327">
        <f t="shared" si="10"/>
        <v>0</v>
      </c>
      <c r="CX65" s="327">
        <f t="shared" si="11"/>
        <v>0</v>
      </c>
      <c r="CY65" s="327">
        <f t="shared" si="12"/>
        <v>0</v>
      </c>
      <c r="CZ65" s="328">
        <f t="shared" si="13"/>
        <v>516923.07689999999</v>
      </c>
      <c r="DA65" s="328">
        <f t="shared" si="22"/>
        <v>2.3076951038092375E-5</v>
      </c>
      <c r="DB65" s="201"/>
      <c r="DC65" s="327">
        <f>K65/M65*IFERROR(VLOOKUP($D65,Shift!$B:$AZ,45,0),0)-AT65</f>
        <v>0</v>
      </c>
      <c r="DD65" s="327">
        <f>K65/M65*IFERROR(VLOOKUP($D65,Shift!$B:$AV,47,0),0)*10*50%-ROUND(K65/M65*IFERROR(VLOOKUP($D65,Shift!$B:$AV,47,0),0)*8*30%,0)-AU65</f>
        <v>0.23076923098415136</v>
      </c>
      <c r="DE65" s="329">
        <f>VLOOKUP($D65,'Off day working'!A:AM,38,0)-Z65</f>
        <v>0</v>
      </c>
      <c r="DF65" s="328"/>
      <c r="DG65" s="328"/>
      <c r="DH65" s="330">
        <f>K65/208*8*30%*VLOOKUP($D65,Shift!$B:$AZ,47,0)-AL65</f>
        <v>-3.0769268050789833E-5</v>
      </c>
      <c r="DJ65" s="390"/>
      <c r="DK65" s="332">
        <f>VLOOKUP($D65,Meal!$A:$AK,35,0)-BG65</f>
        <v>0</v>
      </c>
      <c r="DL65" s="332">
        <f>VLOOKUP($D65,Meal!$A:$AK,36,0)-BH65</f>
        <v>0</v>
      </c>
      <c r="DM65" s="333">
        <f>VLOOKUP($D65,Shift!B:AW,39,0)-AV65</f>
        <v>0</v>
      </c>
      <c r="DN65" s="334">
        <f>K65/208*VLOOKUP(D65,Shift!$B:$AO,39,0)*8*10%-AW65</f>
        <v>0</v>
      </c>
      <c r="DO65" s="333">
        <f>VLOOKUP($D65,Shift!$B:$AO,40,0)-AX65</f>
        <v>0</v>
      </c>
      <c r="DP65" s="334">
        <f>K65/208*VLOOKUP(D65,Shift!$B:$AO,40,0)*8*50%-AY65</f>
        <v>-1.5384634025394917E-5</v>
      </c>
      <c r="DQ65" s="335">
        <f>VLOOKUP($D65,Shift!$B:$AZ,41,0)-AZ65</f>
        <v>0</v>
      </c>
      <c r="DR65" s="336">
        <f>K65/208*VLOOKUP($D65,Shift!$B:$AQ,41,0)*8*50%-BA65</f>
        <v>0</v>
      </c>
      <c r="DS65" s="337">
        <f>VLOOKUP($D65,Att!B:CU,98,0)-O65</f>
        <v>0</v>
      </c>
      <c r="DT65" s="338">
        <f>IFERROR(VLOOKUP($D65,OT!$A:$BR,OT!BC$1,0),0)-P65</f>
        <v>0</v>
      </c>
      <c r="DU65" s="338">
        <f>IFERROR(VLOOKUP($D65,OT!$A:$BR,OT!BD$1,0),0)-Q65</f>
        <v>0</v>
      </c>
      <c r="DV65" s="338">
        <f>IFERROR(VLOOKUP($D65,OT!$A:$BR,OT!BE$1,0),0)-R65</f>
        <v>0</v>
      </c>
      <c r="DW65" s="338">
        <f>IFERROR(VLOOKUP($D65,OT!$A:$BR,OT!BF$1,0),0)-S65</f>
        <v>0</v>
      </c>
      <c r="DX65" s="338">
        <f>IFERROR(VLOOKUP($D65,OT!$A:$BR,OT!BG$1,0),0)-T65</f>
        <v>0</v>
      </c>
      <c r="DY65" s="338">
        <f>IFERROR(VLOOKUP($D65,OT!$A:$BR,OT!BH$1,0),0)-U65</f>
        <v>0</v>
      </c>
      <c r="DZ65" s="338">
        <f>IFERROR(VLOOKUP($D65,OT!$A:$BR,OT!BI$1,0),0)-V65</f>
        <v>0</v>
      </c>
      <c r="EA65" s="338">
        <f>IFERROR(VLOOKUP($D65,OT!$A:$BR,OT!BJ$1,0),0)-W65</f>
        <v>0</v>
      </c>
      <c r="EB65" s="338">
        <f>IFERROR(VLOOKUP($D65,OT!$A:$BR,OT!BK$1,0),0)-X65</f>
        <v>0</v>
      </c>
      <c r="EC65" s="339">
        <f>VLOOKUP(D65,'Off day working'!A:AL,38,0)*30000-BD65</f>
        <v>0</v>
      </c>
      <c r="ED65" s="340"/>
      <c r="EE65" s="340"/>
      <c r="EF65" s="338">
        <f t="shared" si="21"/>
        <v>7.6923076921957545E-2</v>
      </c>
      <c r="EG65" s="350">
        <f>4960000*1.07/208*VLOOKUP(D65,Att!B:BZ,77,0)-BJ65</f>
        <v>0</v>
      </c>
      <c r="EI65" s="345">
        <f>IF(AND(CH65="X",EJ65&gt;=0.5),150000/VLOOKUP(D65,Att!B:AT,45,0)*VLOOKUP(D65,Att!B:AP,41,0),IF(AND(CH65="X",EJ65&lt;0.5),0,150000))-AN65</f>
        <v>0</v>
      </c>
      <c r="EJ65" s="346">
        <f>VLOOKUP(D65,Att!B:AP,41,0)/VLOOKUP(D65,Att!B:AT,45,0)</f>
        <v>1.1578947368421053</v>
      </c>
    </row>
    <row r="66" spans="1:140" s="331" customFormat="1" ht="14.5" hidden="1" customHeight="1" x14ac:dyDescent="0.35">
      <c r="A66" s="300" t="s">
        <v>325</v>
      </c>
      <c r="B66" s="300">
        <f t="shared" si="15"/>
        <v>59</v>
      </c>
      <c r="C66" s="320" t="s">
        <v>56</v>
      </c>
      <c r="D66" s="320" t="s">
        <v>803</v>
      </c>
      <c r="E66" s="320" t="s">
        <v>804</v>
      </c>
      <c r="F66" s="367" t="s">
        <v>589</v>
      </c>
      <c r="G66" s="320" t="s">
        <v>360</v>
      </c>
      <c r="H66" s="320"/>
      <c r="I66" s="320" t="s">
        <v>63</v>
      </c>
      <c r="J66" s="320" t="s">
        <v>58</v>
      </c>
      <c r="K66" s="321">
        <v>5900000</v>
      </c>
      <c r="L66" s="321"/>
      <c r="M66" s="321">
        <v>208</v>
      </c>
      <c r="N66" s="321"/>
      <c r="O66" s="321">
        <v>190</v>
      </c>
      <c r="P66" s="321">
        <v>40.75</v>
      </c>
      <c r="Q66" s="321">
        <v>0</v>
      </c>
      <c r="R66" s="321">
        <v>12</v>
      </c>
      <c r="S66" s="321">
        <v>0</v>
      </c>
      <c r="T66" s="321">
        <v>0</v>
      </c>
      <c r="U66" s="321">
        <v>0</v>
      </c>
      <c r="V66" s="321">
        <v>0</v>
      </c>
      <c r="W66" s="321">
        <v>0</v>
      </c>
      <c r="X66" s="321">
        <v>0</v>
      </c>
      <c r="Y66" s="321">
        <v>11</v>
      </c>
      <c r="Z66" s="321">
        <v>1</v>
      </c>
      <c r="AA66" s="321"/>
      <c r="AB66" s="321">
        <v>5389422.9634999996</v>
      </c>
      <c r="AC66" s="321">
        <v>1733834.1346</v>
      </c>
      <c r="AD66" s="321">
        <v>0</v>
      </c>
      <c r="AE66" s="321">
        <v>680769.23080000002</v>
      </c>
      <c r="AF66" s="321">
        <v>0</v>
      </c>
      <c r="AG66" s="321">
        <v>0</v>
      </c>
      <c r="AH66" s="321">
        <v>0</v>
      </c>
      <c r="AI66" s="321">
        <v>0</v>
      </c>
      <c r="AJ66" s="321">
        <v>0</v>
      </c>
      <c r="AK66" s="321">
        <v>0</v>
      </c>
      <c r="AL66" s="321">
        <v>612692.3077</v>
      </c>
      <c r="AM66" s="321">
        <v>300000</v>
      </c>
      <c r="AN66" s="321">
        <v>150000</v>
      </c>
      <c r="AO66" s="321">
        <v>741636</v>
      </c>
      <c r="AP66" s="321">
        <v>0</v>
      </c>
      <c r="AQ66" s="321">
        <v>510576.92310000001</v>
      </c>
      <c r="AR66" s="321">
        <v>500000</v>
      </c>
      <c r="AS66" s="321"/>
      <c r="AT66" s="321">
        <v>0</v>
      </c>
      <c r="AU66" s="321">
        <v>663750</v>
      </c>
      <c r="AV66" s="321">
        <v>0</v>
      </c>
      <c r="AW66" s="321">
        <v>0</v>
      </c>
      <c r="AX66" s="321">
        <v>2</v>
      </c>
      <c r="AY66" s="321">
        <v>226923.07689999999</v>
      </c>
      <c r="AZ66" s="321"/>
      <c r="BA66" s="321"/>
      <c r="BB66" s="321">
        <v>19</v>
      </c>
      <c r="BC66" s="321">
        <v>538942.31000000006</v>
      </c>
      <c r="BD66" s="321">
        <v>30000</v>
      </c>
      <c r="BE66" s="321">
        <v>42548</v>
      </c>
      <c r="BF66" s="321"/>
      <c r="BG66" s="321">
        <v>42000</v>
      </c>
      <c r="BH66" s="321">
        <v>600000</v>
      </c>
      <c r="BI66" s="321"/>
      <c r="BJ66" s="321"/>
      <c r="BK66" s="321"/>
      <c r="BL66" s="321">
        <v>0</v>
      </c>
      <c r="BM66" s="321"/>
      <c r="BN66" s="321">
        <v>0</v>
      </c>
      <c r="BO66" s="321">
        <v>0</v>
      </c>
      <c r="BP66" s="321">
        <v>383653.84620000003</v>
      </c>
      <c r="BQ66" s="321">
        <v>106514.4231</v>
      </c>
      <c r="BR66" s="321"/>
      <c r="BS66" s="321">
        <v>0</v>
      </c>
      <c r="BT66" s="321">
        <v>1268500</v>
      </c>
      <c r="BU66" s="321">
        <v>619500</v>
      </c>
      <c r="BV66" s="321"/>
      <c r="BW66" s="321">
        <v>0</v>
      </c>
      <c r="BX66" s="321"/>
      <c r="BY66" s="321">
        <v>0</v>
      </c>
      <c r="BZ66" s="321"/>
      <c r="CA66" s="321"/>
      <c r="CB66" s="321">
        <v>14639784</v>
      </c>
      <c r="CC66" s="322">
        <v>12143616</v>
      </c>
      <c r="CD66" s="320"/>
      <c r="CE66" s="320" t="s">
        <v>319</v>
      </c>
      <c r="CF66" s="323">
        <v>45959</v>
      </c>
      <c r="CG66" s="323"/>
      <c r="CH66" s="320" t="s">
        <v>415</v>
      </c>
      <c r="CI66" s="322">
        <v>118000</v>
      </c>
      <c r="CJ66" s="322">
        <v>0</v>
      </c>
      <c r="CK66" s="321"/>
      <c r="CL66" s="324">
        <f t="shared" si="16"/>
        <v>490168.26930000004</v>
      </c>
      <c r="CM66" s="325">
        <f t="shared" si="17"/>
        <v>-20.784099999815226</v>
      </c>
      <c r="CN66" s="325">
        <f t="shared" si="18"/>
        <v>-21.053400000557303</v>
      </c>
      <c r="CO66" s="325">
        <f t="shared" si="19"/>
        <v>0.11342307738959789</v>
      </c>
      <c r="CP66" s="318"/>
      <c r="CQ66" s="326">
        <f t="shared" si="4"/>
        <v>1.5384983271360397E-5</v>
      </c>
      <c r="CR66" s="326">
        <f t="shared" si="5"/>
        <v>0</v>
      </c>
      <c r="CS66" s="327">
        <f t="shared" si="6"/>
        <v>-3.0769268050789833E-5</v>
      </c>
      <c r="CT66" s="327">
        <f t="shared" si="7"/>
        <v>0</v>
      </c>
      <c r="CU66" s="327">
        <f t="shared" si="8"/>
        <v>0</v>
      </c>
      <c r="CV66" s="327">
        <f t="shared" si="9"/>
        <v>0</v>
      </c>
      <c r="CW66" s="327">
        <f t="shared" si="10"/>
        <v>0</v>
      </c>
      <c r="CX66" s="327">
        <f t="shared" si="11"/>
        <v>0</v>
      </c>
      <c r="CY66" s="327">
        <f t="shared" si="12"/>
        <v>0</v>
      </c>
      <c r="CZ66" s="328">
        <f t="shared" si="13"/>
        <v>490168.26930000004</v>
      </c>
      <c r="DA66" s="328">
        <f t="shared" si="22"/>
        <v>-6.9230794906616211E-5</v>
      </c>
      <c r="DB66" s="201"/>
      <c r="DC66" s="327">
        <f>K66/M66*IFERROR(VLOOKUP($D66,Shift!$B:$AZ,45,0),0)-AT66</f>
        <v>0</v>
      </c>
      <c r="DD66" s="327">
        <f>K66/M66*IFERROR(VLOOKUP($D66,Shift!$B:$AV,47,0),0)*10*50%-ROUND(K66/M66*IFERROR(VLOOKUP($D66,Shift!$B:$AV,47,0),0)*8*30%,0)-AU66</f>
        <v>0.30769230774603784</v>
      </c>
      <c r="DE66" s="329">
        <f>VLOOKUP($D66,'Off day working'!A:AM,38,0)-Z66</f>
        <v>0</v>
      </c>
      <c r="DF66" s="328"/>
      <c r="DG66" s="328"/>
      <c r="DH66" s="330">
        <f>K66/208*8*30%*VLOOKUP($D66,Shift!$B:$AZ,47,0)-AL66</f>
        <v>-7.6922588050365448E-6</v>
      </c>
      <c r="DJ66" s="390"/>
      <c r="DK66" s="332">
        <f>VLOOKUP($D66,Meal!$A:$AK,35,0)-BG66</f>
        <v>0</v>
      </c>
      <c r="DL66" s="332">
        <f>VLOOKUP($D66,Meal!$A:$AK,36,0)-BH66</f>
        <v>0</v>
      </c>
      <c r="DM66" s="333">
        <f>VLOOKUP($D66,Shift!B:AW,39,0)-AV66</f>
        <v>0</v>
      </c>
      <c r="DN66" s="334">
        <f>K66/208*VLOOKUP(D66,Shift!$B:$AO,39,0)*8*10%-AW66</f>
        <v>0</v>
      </c>
      <c r="DO66" s="333">
        <f>VLOOKUP($D66,Shift!$B:$AO,40,0)-AX66</f>
        <v>0</v>
      </c>
      <c r="DP66" s="334">
        <f>K66/208*VLOOKUP(D66,Shift!$B:$AO,40,0)*8*50%-AY66</f>
        <v>2.3076951038092375E-5</v>
      </c>
      <c r="DQ66" s="335">
        <f>VLOOKUP($D66,Shift!$B:$AZ,41,0)-AZ66</f>
        <v>0</v>
      </c>
      <c r="DR66" s="336">
        <f>K66/208*VLOOKUP($D66,Shift!$B:$AQ,41,0)*8*50%-BA66</f>
        <v>0</v>
      </c>
      <c r="DS66" s="337">
        <f>VLOOKUP($D66,Att!B:CU,98,0)-O66</f>
        <v>0</v>
      </c>
      <c r="DT66" s="338">
        <f>IFERROR(VLOOKUP($D66,OT!$A:$BR,OT!BC$1,0),0)-P66</f>
        <v>0</v>
      </c>
      <c r="DU66" s="338">
        <f>IFERROR(VLOOKUP($D66,OT!$A:$BR,OT!BD$1,0),0)-Q66</f>
        <v>0</v>
      </c>
      <c r="DV66" s="338">
        <f>IFERROR(VLOOKUP($D66,OT!$A:$BR,OT!BE$1,0),0)-R66</f>
        <v>0</v>
      </c>
      <c r="DW66" s="338">
        <f>IFERROR(VLOOKUP($D66,OT!$A:$BR,OT!BF$1,0),0)-S66</f>
        <v>0</v>
      </c>
      <c r="DX66" s="338">
        <f>IFERROR(VLOOKUP($D66,OT!$A:$BR,OT!BG$1,0),0)-T66</f>
        <v>0</v>
      </c>
      <c r="DY66" s="338">
        <f>IFERROR(VLOOKUP($D66,OT!$A:$BR,OT!BH$1,0),0)-U66</f>
        <v>0</v>
      </c>
      <c r="DZ66" s="338">
        <f>IFERROR(VLOOKUP($D66,OT!$A:$BR,OT!BI$1,0),0)-V66</f>
        <v>0</v>
      </c>
      <c r="EA66" s="338">
        <f>IFERROR(VLOOKUP($D66,OT!$A:$BR,OT!BJ$1,0),0)-W66</f>
        <v>0</v>
      </c>
      <c r="EB66" s="338">
        <f>IFERROR(VLOOKUP($D66,OT!$A:$BR,OT!BK$1,0),0)-X66</f>
        <v>0</v>
      </c>
      <c r="EC66" s="339">
        <f>VLOOKUP(D66,'Off day working'!A:AL,38,0)*30000-BD66</f>
        <v>0</v>
      </c>
      <c r="ED66" s="340"/>
      <c r="EE66" s="340"/>
      <c r="EF66" s="338">
        <f t="shared" si="21"/>
        <v>7.6923076921957545E-2</v>
      </c>
      <c r="EG66" s="350">
        <f>4960000*1.07/208*VLOOKUP(D66,Att!B:BZ,77,0)-BJ66</f>
        <v>0</v>
      </c>
      <c r="EI66" s="345">
        <f>IF(AND(CH66="X",EJ66&gt;=0.5),150000/VLOOKUP(D66,Att!B:AT,45,0)*VLOOKUP(D66,Att!B:AP,41,0),IF(AND(CH66="X",EJ66&lt;0.5),0,150000))-AN66</f>
        <v>0</v>
      </c>
      <c r="EJ66" s="346">
        <f>VLOOKUP(D66,Att!B:AP,41,0)/VLOOKUP(D66,Att!B:AT,45,0)</f>
        <v>1.0458696406061641</v>
      </c>
    </row>
    <row r="67" spans="1:140" s="331" customFormat="1" ht="14.5" hidden="1" customHeight="1" x14ac:dyDescent="0.35">
      <c r="A67" s="300" t="s">
        <v>325</v>
      </c>
      <c r="B67" s="300">
        <f t="shared" si="15"/>
        <v>60</v>
      </c>
      <c r="C67" s="320" t="s">
        <v>56</v>
      </c>
      <c r="D67" s="320" t="s">
        <v>806</v>
      </c>
      <c r="E67" s="320" t="s">
        <v>808</v>
      </c>
      <c r="F67" s="367" t="s">
        <v>807</v>
      </c>
      <c r="G67" s="320" t="s">
        <v>360</v>
      </c>
      <c r="H67" s="320" t="s">
        <v>1039</v>
      </c>
      <c r="I67" s="320" t="s">
        <v>57</v>
      </c>
      <c r="J67" s="320" t="s">
        <v>58</v>
      </c>
      <c r="K67" s="321">
        <v>5900000</v>
      </c>
      <c r="L67" s="321"/>
      <c r="M67" s="321">
        <v>208</v>
      </c>
      <c r="N67" s="321"/>
      <c r="O67" s="321">
        <v>184</v>
      </c>
      <c r="P67" s="321">
        <v>32</v>
      </c>
      <c r="Q67" s="321">
        <v>0</v>
      </c>
      <c r="R67" s="321">
        <v>12</v>
      </c>
      <c r="S67" s="321">
        <v>0</v>
      </c>
      <c r="T67" s="321">
        <v>0</v>
      </c>
      <c r="U67" s="321">
        <v>0</v>
      </c>
      <c r="V67" s="321">
        <v>0</v>
      </c>
      <c r="W67" s="321">
        <v>0</v>
      </c>
      <c r="X67" s="321">
        <v>0</v>
      </c>
      <c r="Y67" s="321">
        <v>9.9</v>
      </c>
      <c r="Z67" s="321">
        <v>1</v>
      </c>
      <c r="AA67" s="321"/>
      <c r="AB67" s="321">
        <v>5219230.6557999998</v>
      </c>
      <c r="AC67" s="321">
        <v>1361538.4615</v>
      </c>
      <c r="AD67" s="321">
        <v>0</v>
      </c>
      <c r="AE67" s="321">
        <v>680769.23080000002</v>
      </c>
      <c r="AF67" s="321">
        <v>0</v>
      </c>
      <c r="AG67" s="321">
        <v>0</v>
      </c>
      <c r="AH67" s="321">
        <v>0</v>
      </c>
      <c r="AI67" s="321">
        <v>0</v>
      </c>
      <c r="AJ67" s="321">
        <v>0</v>
      </c>
      <c r="AK67" s="321">
        <v>0</v>
      </c>
      <c r="AL67" s="321">
        <v>605884.61540000001</v>
      </c>
      <c r="AM67" s="321">
        <v>300000</v>
      </c>
      <c r="AN67" s="321">
        <v>150000</v>
      </c>
      <c r="AO67" s="321">
        <v>485000</v>
      </c>
      <c r="AP67" s="321">
        <v>0</v>
      </c>
      <c r="AQ67" s="321">
        <v>510576.92310000001</v>
      </c>
      <c r="AR67" s="321">
        <v>482407</v>
      </c>
      <c r="AS67" s="321"/>
      <c r="AT67" s="321">
        <v>0</v>
      </c>
      <c r="AU67" s="321">
        <v>656375</v>
      </c>
      <c r="AV67" s="321">
        <v>0</v>
      </c>
      <c r="AW67" s="321">
        <v>0</v>
      </c>
      <c r="AX67" s="321">
        <v>1</v>
      </c>
      <c r="AY67" s="321">
        <v>113461.5385</v>
      </c>
      <c r="AZ67" s="321"/>
      <c r="BA67" s="321"/>
      <c r="BB67" s="321">
        <v>16</v>
      </c>
      <c r="BC67" s="321">
        <v>453846.15</v>
      </c>
      <c r="BD67" s="321">
        <v>30000</v>
      </c>
      <c r="BE67" s="321">
        <v>42548</v>
      </c>
      <c r="BF67" s="321">
        <v>100000</v>
      </c>
      <c r="BG67" s="321">
        <v>97000</v>
      </c>
      <c r="BH67" s="321">
        <v>476000</v>
      </c>
      <c r="BI67" s="321"/>
      <c r="BJ67" s="321"/>
      <c r="BK67" s="321"/>
      <c r="BL67" s="321">
        <v>0</v>
      </c>
      <c r="BM67" s="321"/>
      <c r="BN67" s="321">
        <v>0</v>
      </c>
      <c r="BO67" s="321">
        <v>0</v>
      </c>
      <c r="BP67" s="321">
        <v>371538.46149999998</v>
      </c>
      <c r="BQ67" s="321">
        <v>88846.1538</v>
      </c>
      <c r="BR67" s="321"/>
      <c r="BS67" s="321">
        <v>0</v>
      </c>
      <c r="BT67" s="321">
        <v>1268500</v>
      </c>
      <c r="BU67" s="321">
        <v>619500</v>
      </c>
      <c r="BV67" s="321"/>
      <c r="BW67" s="321">
        <v>0</v>
      </c>
      <c r="BX67" s="321">
        <v>1</v>
      </c>
      <c r="BY67" s="321">
        <v>28365.384600000001</v>
      </c>
      <c r="BZ67" s="321"/>
      <c r="CA67" s="321"/>
      <c r="CB67" s="321">
        <v>13493539</v>
      </c>
      <c r="CC67" s="322">
        <v>11145155</v>
      </c>
      <c r="CD67" s="320"/>
      <c r="CE67" s="320" t="s">
        <v>1067</v>
      </c>
      <c r="CF67" s="323">
        <v>45959</v>
      </c>
      <c r="CG67" s="323"/>
      <c r="CH67" s="320" t="s">
        <v>415</v>
      </c>
      <c r="CI67" s="322">
        <v>0</v>
      </c>
      <c r="CJ67" s="322">
        <v>0</v>
      </c>
      <c r="CK67" s="321"/>
      <c r="CL67" s="324">
        <f t="shared" si="16"/>
        <v>460384.61529999995</v>
      </c>
      <c r="CM67" s="325">
        <f t="shared" si="17"/>
        <v>-16.809599999338388</v>
      </c>
      <c r="CN67" s="325">
        <f t="shared" si="18"/>
        <v>-17.424899999052286</v>
      </c>
      <c r="CO67" s="325">
        <f t="shared" si="19"/>
        <v>0.11343077011406422</v>
      </c>
      <c r="CP67" s="318"/>
      <c r="CQ67" s="326">
        <f t="shared" si="4"/>
        <v>3.8461526855826378E-5</v>
      </c>
      <c r="CR67" s="326">
        <f t="shared" si="5"/>
        <v>0</v>
      </c>
      <c r="CS67" s="327">
        <f t="shared" si="6"/>
        <v>-3.0769268050789833E-5</v>
      </c>
      <c r="CT67" s="327">
        <f t="shared" si="7"/>
        <v>0</v>
      </c>
      <c r="CU67" s="327">
        <f t="shared" si="8"/>
        <v>0</v>
      </c>
      <c r="CV67" s="327">
        <f t="shared" si="9"/>
        <v>0</v>
      </c>
      <c r="CW67" s="327">
        <f t="shared" si="10"/>
        <v>0</v>
      </c>
      <c r="CX67" s="327">
        <f t="shared" si="11"/>
        <v>0</v>
      </c>
      <c r="CY67" s="327">
        <f t="shared" si="12"/>
        <v>0</v>
      </c>
      <c r="CZ67" s="328">
        <f t="shared" si="13"/>
        <v>460384.61529999995</v>
      </c>
      <c r="DA67" s="328">
        <f t="shared" si="22"/>
        <v>8.4615428932011127E-5</v>
      </c>
      <c r="DB67" s="201"/>
      <c r="DC67" s="327">
        <f>K67/M67*IFERROR(VLOOKUP($D67,Shift!$B:$AZ,45,0),0)-AT67</f>
        <v>0</v>
      </c>
      <c r="DD67" s="327">
        <f>K67/M67*IFERROR(VLOOKUP($D67,Shift!$B:$AV,47,0),0)*10*50%-ROUND(K67/M67*IFERROR(VLOOKUP($D67,Shift!$B:$AV,47,0),0)*8*30%,0)-AU67</f>
        <v>-0.38461538450792432</v>
      </c>
      <c r="DE67" s="329">
        <f>VLOOKUP($D67,'Off day working'!A:AM,38,0)-Z67</f>
        <v>0</v>
      </c>
      <c r="DF67" s="328"/>
      <c r="DG67" s="328"/>
      <c r="DH67" s="330">
        <f>K67/208*8*30%*VLOOKUP($D67,Shift!$B:$AZ,47,0)-AL67</f>
        <v>-1.5384634025394917E-5</v>
      </c>
      <c r="DJ67" s="390"/>
      <c r="DK67" s="332">
        <f>VLOOKUP($D67,Meal!$A:$AK,35,0)-BG67</f>
        <v>0</v>
      </c>
      <c r="DL67" s="332">
        <f>VLOOKUP($D67,Meal!$A:$AK,36,0)-BH67</f>
        <v>0</v>
      </c>
      <c r="DM67" s="333">
        <f>VLOOKUP($D67,Shift!B:AW,39,0)-AV67</f>
        <v>0</v>
      </c>
      <c r="DN67" s="334">
        <f>K67/208*VLOOKUP(D67,Shift!$B:$AO,39,0)*8*10%-AW67</f>
        <v>0</v>
      </c>
      <c r="DO67" s="333">
        <f>VLOOKUP($D67,Shift!$B:$AO,40,0)-AX67</f>
        <v>0</v>
      </c>
      <c r="DP67" s="334">
        <f>K67/208*VLOOKUP(D67,Shift!$B:$AO,40,0)*8*50%-AY67</f>
        <v>-3.8461526855826378E-5</v>
      </c>
      <c r="DQ67" s="335">
        <f>VLOOKUP($D67,Shift!$B:$AZ,41,0)-AZ67</f>
        <v>0</v>
      </c>
      <c r="DR67" s="336">
        <f>K67/208*VLOOKUP($D67,Shift!$B:$AQ,41,0)*8*50%-BA67</f>
        <v>0</v>
      </c>
      <c r="DS67" s="337">
        <f>VLOOKUP($D67,Att!B:CU,98,0)-O67</f>
        <v>0</v>
      </c>
      <c r="DT67" s="338">
        <f>IFERROR(VLOOKUP($D67,OT!$A:$BR,OT!BC$1,0),0)-P67</f>
        <v>0</v>
      </c>
      <c r="DU67" s="338">
        <f>IFERROR(VLOOKUP($D67,OT!$A:$BR,OT!BD$1,0),0)-Q67</f>
        <v>0</v>
      </c>
      <c r="DV67" s="338">
        <f>IFERROR(VLOOKUP($D67,OT!$A:$BR,OT!BE$1,0),0)-R67</f>
        <v>0</v>
      </c>
      <c r="DW67" s="338">
        <f>IFERROR(VLOOKUP($D67,OT!$A:$BR,OT!BF$1,0),0)-S67</f>
        <v>0</v>
      </c>
      <c r="DX67" s="338">
        <f>IFERROR(VLOOKUP($D67,OT!$A:$BR,OT!BG$1,0),0)-T67</f>
        <v>0</v>
      </c>
      <c r="DY67" s="338">
        <f>IFERROR(VLOOKUP($D67,OT!$A:$BR,OT!BH$1,0),0)-U67</f>
        <v>0</v>
      </c>
      <c r="DZ67" s="338">
        <f>IFERROR(VLOOKUP($D67,OT!$A:$BR,OT!BI$1,0),0)-V67</f>
        <v>0</v>
      </c>
      <c r="EA67" s="338">
        <f>IFERROR(VLOOKUP($D67,OT!$A:$BR,OT!BJ$1,0),0)-W67</f>
        <v>0</v>
      </c>
      <c r="EB67" s="338">
        <f>IFERROR(VLOOKUP($D67,OT!$A:$BR,OT!BK$1,0),0)-X67</f>
        <v>0</v>
      </c>
      <c r="EC67" s="339">
        <f>VLOOKUP(D67,'Off day working'!A:AL,38,0)*30000-BD67</f>
        <v>0</v>
      </c>
      <c r="ED67" s="340"/>
      <c r="EE67" s="340"/>
      <c r="EF67" s="338">
        <f t="shared" si="21"/>
        <v>7.6923076921957545E-2</v>
      </c>
      <c r="EG67" s="350">
        <f>4960000*1.07/208*VLOOKUP(D67,Att!B:BZ,77,0)-BJ67</f>
        <v>0</v>
      </c>
      <c r="EI67" s="345">
        <f>IF(AND(CH67="X",EJ67&gt;=0.5),150000/VLOOKUP(D67,Att!B:AT,45,0)*VLOOKUP(D67,Att!B:AP,41,0),IF(AND(CH67="X",EJ67&lt;0.5),0,150000))-AN67</f>
        <v>0</v>
      </c>
      <c r="EJ67" s="346">
        <f>VLOOKUP(D67,Att!B:AP,41,0)/VLOOKUP(D67,Att!B:AT,45,0)</f>
        <v>0.99473684210526303</v>
      </c>
    </row>
    <row r="68" spans="1:140" s="331" customFormat="1" ht="14.5" hidden="1" customHeight="1" x14ac:dyDescent="0.35">
      <c r="A68" s="300" t="s">
        <v>325</v>
      </c>
      <c r="B68" s="300">
        <f t="shared" si="15"/>
        <v>61</v>
      </c>
      <c r="C68" s="320" t="s">
        <v>56</v>
      </c>
      <c r="D68" s="320" t="s">
        <v>809</v>
      </c>
      <c r="E68" s="320" t="s">
        <v>811</v>
      </c>
      <c r="F68" s="367" t="s">
        <v>810</v>
      </c>
      <c r="G68" s="320" t="s">
        <v>360</v>
      </c>
      <c r="H68" s="320" t="s">
        <v>1040</v>
      </c>
      <c r="I68" s="320" t="s">
        <v>67</v>
      </c>
      <c r="J68" s="320" t="s">
        <v>58</v>
      </c>
      <c r="K68" s="321">
        <v>5900000</v>
      </c>
      <c r="L68" s="321"/>
      <c r="M68" s="321">
        <v>208</v>
      </c>
      <c r="N68" s="321"/>
      <c r="O68" s="321">
        <v>208</v>
      </c>
      <c r="P68" s="321">
        <v>46</v>
      </c>
      <c r="Q68" s="321">
        <v>0</v>
      </c>
      <c r="R68" s="321">
        <v>16</v>
      </c>
      <c r="S68" s="321">
        <v>0</v>
      </c>
      <c r="T68" s="321">
        <v>0</v>
      </c>
      <c r="U68" s="321">
        <v>8</v>
      </c>
      <c r="V68" s="321">
        <v>0</v>
      </c>
      <c r="W68" s="321">
        <v>0</v>
      </c>
      <c r="X68" s="321">
        <v>0</v>
      </c>
      <c r="Y68" s="321">
        <v>11</v>
      </c>
      <c r="Z68" s="321">
        <v>2</v>
      </c>
      <c r="AA68" s="321"/>
      <c r="AB68" s="321">
        <v>5899999.8865</v>
      </c>
      <c r="AC68" s="321">
        <v>1957211.5385</v>
      </c>
      <c r="AD68" s="321">
        <v>0</v>
      </c>
      <c r="AE68" s="321">
        <v>907692.3077</v>
      </c>
      <c r="AF68" s="321">
        <v>0</v>
      </c>
      <c r="AG68" s="321">
        <v>0</v>
      </c>
      <c r="AH68" s="321">
        <v>658076.92310000001</v>
      </c>
      <c r="AI68" s="321">
        <v>0</v>
      </c>
      <c r="AJ68" s="321">
        <v>0</v>
      </c>
      <c r="AK68" s="321">
        <v>0</v>
      </c>
      <c r="AL68" s="321">
        <v>612692.3077</v>
      </c>
      <c r="AM68" s="321">
        <v>300000</v>
      </c>
      <c r="AN68" s="321">
        <v>150000</v>
      </c>
      <c r="AO68" s="321">
        <v>741000</v>
      </c>
      <c r="AP68" s="321">
        <v>0</v>
      </c>
      <c r="AQ68" s="321">
        <v>1021153.8462</v>
      </c>
      <c r="AR68" s="321">
        <v>500000</v>
      </c>
      <c r="AS68" s="321"/>
      <c r="AT68" s="321">
        <v>0</v>
      </c>
      <c r="AU68" s="321">
        <v>663750</v>
      </c>
      <c r="AV68" s="321">
        <v>0</v>
      </c>
      <c r="AW68" s="321">
        <v>0</v>
      </c>
      <c r="AX68" s="321">
        <v>2</v>
      </c>
      <c r="AY68" s="321">
        <v>226923.07689999999</v>
      </c>
      <c r="AZ68" s="321"/>
      <c r="BA68" s="321"/>
      <c r="BB68" s="321">
        <v>23</v>
      </c>
      <c r="BC68" s="321">
        <v>652403.85</v>
      </c>
      <c r="BD68" s="321">
        <v>60000</v>
      </c>
      <c r="BE68" s="321">
        <v>42548</v>
      </c>
      <c r="BF68" s="321">
        <v>150000</v>
      </c>
      <c r="BG68" s="321">
        <v>84000</v>
      </c>
      <c r="BH68" s="321">
        <v>640000</v>
      </c>
      <c r="BI68" s="321"/>
      <c r="BJ68" s="321"/>
      <c r="BK68" s="321"/>
      <c r="BL68" s="321">
        <v>0</v>
      </c>
      <c r="BM68" s="321"/>
      <c r="BN68" s="321">
        <v>0</v>
      </c>
      <c r="BO68" s="321">
        <v>0</v>
      </c>
      <c r="BP68" s="321">
        <v>420000</v>
      </c>
      <c r="BQ68" s="321">
        <v>141346.1538</v>
      </c>
      <c r="BR68" s="321"/>
      <c r="BS68" s="321">
        <v>510577</v>
      </c>
      <c r="BT68" s="321">
        <v>1268500</v>
      </c>
      <c r="BU68" s="321">
        <v>619500</v>
      </c>
      <c r="BV68" s="321"/>
      <c r="BW68" s="321">
        <v>0</v>
      </c>
      <c r="BX68" s="321"/>
      <c r="BY68" s="321">
        <v>0</v>
      </c>
      <c r="BZ68" s="321"/>
      <c r="CA68" s="321"/>
      <c r="CB68" s="321">
        <v>17725900</v>
      </c>
      <c r="CC68" s="322">
        <v>15158554</v>
      </c>
      <c r="CD68" s="320" t="s">
        <v>2195</v>
      </c>
      <c r="CE68" s="320" t="s">
        <v>1068</v>
      </c>
      <c r="CF68" s="323">
        <v>45959</v>
      </c>
      <c r="CG68" s="323"/>
      <c r="CH68" s="320" t="s">
        <v>415</v>
      </c>
      <c r="CI68" s="322">
        <v>118000</v>
      </c>
      <c r="CJ68" s="322">
        <v>0</v>
      </c>
      <c r="CK68" s="321"/>
      <c r="CL68" s="324">
        <f t="shared" si="16"/>
        <v>561346.15379999997</v>
      </c>
      <c r="CM68" s="325">
        <f t="shared" si="17"/>
        <v>-25.109600000083447</v>
      </c>
      <c r="CN68" s="325">
        <f t="shared" si="18"/>
        <v>-25.263399999588728</v>
      </c>
      <c r="CO68" s="325">
        <f t="shared" si="19"/>
        <v>0.11349999997764826</v>
      </c>
      <c r="CP68" s="318"/>
      <c r="CQ68" s="326">
        <f t="shared" si="4"/>
        <v>-3.8461294025182724E-5</v>
      </c>
      <c r="CR68" s="326">
        <f t="shared" si="5"/>
        <v>0</v>
      </c>
      <c r="CS68" s="327">
        <f t="shared" si="6"/>
        <v>-7.6922588050365448E-6</v>
      </c>
      <c r="CT68" s="327">
        <f t="shared" si="7"/>
        <v>0</v>
      </c>
      <c r="CU68" s="327">
        <f t="shared" si="8"/>
        <v>0</v>
      </c>
      <c r="CV68" s="327">
        <f t="shared" si="9"/>
        <v>-2.3076892830431461E-5</v>
      </c>
      <c r="CW68" s="327">
        <f t="shared" si="10"/>
        <v>0</v>
      </c>
      <c r="CX68" s="327">
        <f t="shared" si="11"/>
        <v>0</v>
      </c>
      <c r="CY68" s="327">
        <f t="shared" si="12"/>
        <v>0</v>
      </c>
      <c r="CZ68" s="328">
        <f t="shared" si="13"/>
        <v>561346.15379999997</v>
      </c>
      <c r="DA68" s="328">
        <f t="shared" si="22"/>
        <v>4.615390207618475E-5</v>
      </c>
      <c r="DB68" s="201"/>
      <c r="DC68" s="327">
        <f>K68/M68*IFERROR(VLOOKUP($D68,Shift!$B:$AZ,45,0),0)-AT68</f>
        <v>0</v>
      </c>
      <c r="DD68" s="327">
        <f>K68/M68*IFERROR(VLOOKUP($D68,Shift!$B:$AV,47,0),0)*10*50%-ROUND(K68/M68*IFERROR(VLOOKUP($D68,Shift!$B:$AV,47,0),0)*8*30%,0)-AU68</f>
        <v>0.30769230774603784</v>
      </c>
      <c r="DE68" s="329">
        <f>VLOOKUP($D68,'Off day working'!A:AM,38,0)-Z68</f>
        <v>0</v>
      </c>
      <c r="DF68" s="328"/>
      <c r="DG68" s="328"/>
      <c r="DH68" s="330">
        <f>K68/208*8*30%*VLOOKUP($D68,Shift!$B:$AZ,47,0)-AL68</f>
        <v>-7.6922588050365448E-6</v>
      </c>
      <c r="DJ68" s="390"/>
      <c r="DK68" s="332">
        <f>VLOOKUP($D68,Meal!$A:$AK,35,0)-BG68</f>
        <v>0</v>
      </c>
      <c r="DL68" s="332">
        <f>VLOOKUP($D68,Meal!$A:$AK,36,0)-BH68</f>
        <v>0</v>
      </c>
      <c r="DM68" s="333">
        <f>VLOOKUP($D68,Shift!B:AW,39,0)-AV68</f>
        <v>0</v>
      </c>
      <c r="DN68" s="334">
        <f>K68/208*VLOOKUP(D68,Shift!$B:$AO,39,0)*8*10%-AW68</f>
        <v>0</v>
      </c>
      <c r="DO68" s="333">
        <f>VLOOKUP($D68,Shift!$B:$AO,40,0)-AX68</f>
        <v>0</v>
      </c>
      <c r="DP68" s="334">
        <f>K68/208*VLOOKUP(D68,Shift!$B:$AO,40,0)*8*50%-AY68</f>
        <v>2.3076951038092375E-5</v>
      </c>
      <c r="DQ68" s="335">
        <f>VLOOKUP($D68,Shift!$B:$AZ,41,0)-AZ68</f>
        <v>0</v>
      </c>
      <c r="DR68" s="336">
        <f>K68/208*VLOOKUP($D68,Shift!$B:$AQ,41,0)*8*50%-BA68</f>
        <v>0</v>
      </c>
      <c r="DS68" s="337">
        <f>VLOOKUP($D68,Att!B:CU,98,0)-O68</f>
        <v>0</v>
      </c>
      <c r="DT68" s="338">
        <f>IFERROR(VLOOKUP($D68,OT!$A:$BR,OT!BC$1,0),0)-P68</f>
        <v>0</v>
      </c>
      <c r="DU68" s="338">
        <f>IFERROR(VLOOKUP($D68,OT!$A:$BR,OT!BD$1,0),0)-Q68</f>
        <v>0</v>
      </c>
      <c r="DV68" s="338">
        <f>IFERROR(VLOOKUP($D68,OT!$A:$BR,OT!BE$1,0),0)-R68</f>
        <v>0</v>
      </c>
      <c r="DW68" s="338">
        <f>IFERROR(VLOOKUP($D68,OT!$A:$BR,OT!BF$1,0),0)-S68</f>
        <v>0</v>
      </c>
      <c r="DX68" s="338">
        <f>IFERROR(VLOOKUP($D68,OT!$A:$BR,OT!BG$1,0),0)-T68</f>
        <v>0</v>
      </c>
      <c r="DY68" s="338">
        <f>IFERROR(VLOOKUP($D68,OT!$A:$BR,OT!BH$1,0),0)-U68</f>
        <v>0</v>
      </c>
      <c r="DZ68" s="338">
        <f>IFERROR(VLOOKUP($D68,OT!$A:$BR,OT!BI$1,0),0)-V68</f>
        <v>0</v>
      </c>
      <c r="EA68" s="338">
        <f>IFERROR(VLOOKUP($D68,OT!$A:$BR,OT!BJ$1,0),0)-W68</f>
        <v>0</v>
      </c>
      <c r="EB68" s="338">
        <f>IFERROR(VLOOKUP($D68,OT!$A:$BR,OT!BK$1,0),0)-X68</f>
        <v>0</v>
      </c>
      <c r="EC68" s="339">
        <f>VLOOKUP(D68,'Off day working'!A:AL,38,0)*30000-BD68</f>
        <v>0</v>
      </c>
      <c r="ED68" s="340"/>
      <c r="EE68" s="340"/>
      <c r="EF68" s="338">
        <f t="shared" si="21"/>
        <v>7.6923076921957545E-2</v>
      </c>
      <c r="EG68" s="350">
        <f>4960000*1.07/208*VLOOKUP(D68,Att!B:BZ,77,0)-BJ68</f>
        <v>0</v>
      </c>
      <c r="EI68" s="345">
        <f>IF(AND(CH68="X",EJ68&gt;=0.5),150000/VLOOKUP(D68,Att!B:AT,45,0)*VLOOKUP(D68,Att!B:AP,41,0),IF(AND(CH68="X",EJ68&lt;0.5),0,150000))-AN68</f>
        <v>0</v>
      </c>
      <c r="EJ68" s="346">
        <f>VLOOKUP(D68,Att!B:AP,41,0)/VLOOKUP(D68,Att!B:AT,45,0)</f>
        <v>1.1559611817226023</v>
      </c>
    </row>
    <row r="69" spans="1:140" s="331" customFormat="1" ht="14.5" hidden="1" customHeight="1" x14ac:dyDescent="0.35">
      <c r="A69" s="300" t="s">
        <v>325</v>
      </c>
      <c r="B69" s="300">
        <f t="shared" si="15"/>
        <v>62</v>
      </c>
      <c r="C69" s="320" t="s">
        <v>56</v>
      </c>
      <c r="D69" s="320" t="s">
        <v>812</v>
      </c>
      <c r="E69" s="320" t="s">
        <v>814</v>
      </c>
      <c r="F69" s="367" t="s">
        <v>813</v>
      </c>
      <c r="G69" s="320" t="s">
        <v>348</v>
      </c>
      <c r="H69" s="320" t="s">
        <v>1039</v>
      </c>
      <c r="I69" s="320" t="s">
        <v>59</v>
      </c>
      <c r="J69" s="320" t="s">
        <v>58</v>
      </c>
      <c r="K69" s="321">
        <v>5900000</v>
      </c>
      <c r="L69" s="321"/>
      <c r="M69" s="321">
        <v>208</v>
      </c>
      <c r="N69" s="321"/>
      <c r="O69" s="321">
        <v>208</v>
      </c>
      <c r="P69" s="321">
        <v>42</v>
      </c>
      <c r="Q69" s="321">
        <v>0</v>
      </c>
      <c r="R69" s="321">
        <v>0</v>
      </c>
      <c r="S69" s="321">
        <v>0</v>
      </c>
      <c r="T69" s="321">
        <v>0</v>
      </c>
      <c r="U69" s="321">
        <v>0</v>
      </c>
      <c r="V69" s="321">
        <v>0</v>
      </c>
      <c r="W69" s="321">
        <v>0</v>
      </c>
      <c r="X69" s="321">
        <v>0</v>
      </c>
      <c r="Y69" s="321">
        <v>6</v>
      </c>
      <c r="Z69" s="321"/>
      <c r="AA69" s="321"/>
      <c r="AB69" s="321">
        <v>5899999.8865</v>
      </c>
      <c r="AC69" s="321">
        <v>1787019.2308</v>
      </c>
      <c r="AD69" s="321">
        <v>0</v>
      </c>
      <c r="AE69" s="321">
        <v>0</v>
      </c>
      <c r="AF69" s="321">
        <v>0</v>
      </c>
      <c r="AG69" s="321">
        <v>0</v>
      </c>
      <c r="AH69" s="321">
        <v>0</v>
      </c>
      <c r="AI69" s="321">
        <v>0</v>
      </c>
      <c r="AJ69" s="321">
        <v>0</v>
      </c>
      <c r="AK69" s="321">
        <v>0</v>
      </c>
      <c r="AL69" s="321">
        <v>340384.61540000001</v>
      </c>
      <c r="AM69" s="321">
        <v>300000</v>
      </c>
      <c r="AN69" s="321">
        <v>150000</v>
      </c>
      <c r="AO69" s="321">
        <v>645000</v>
      </c>
      <c r="AP69" s="321">
        <v>0</v>
      </c>
      <c r="AQ69" s="321">
        <v>1021153.8462</v>
      </c>
      <c r="AR69" s="321">
        <v>500000</v>
      </c>
      <c r="AS69" s="321"/>
      <c r="AT69" s="321">
        <v>0</v>
      </c>
      <c r="AU69" s="321">
        <v>368750</v>
      </c>
      <c r="AV69" s="321">
        <v>0</v>
      </c>
      <c r="AW69" s="321">
        <v>0</v>
      </c>
      <c r="AX69" s="321">
        <v>1</v>
      </c>
      <c r="AY69" s="321">
        <v>113461.5385</v>
      </c>
      <c r="AZ69" s="321"/>
      <c r="BA69" s="321"/>
      <c r="BB69" s="321">
        <v>21</v>
      </c>
      <c r="BC69" s="321">
        <v>595673.07999999996</v>
      </c>
      <c r="BD69" s="321">
        <v>0</v>
      </c>
      <c r="BE69" s="321"/>
      <c r="BF69" s="321">
        <v>100000</v>
      </c>
      <c r="BG69" s="321">
        <v>75000</v>
      </c>
      <c r="BH69" s="321">
        <v>492000</v>
      </c>
      <c r="BI69" s="321"/>
      <c r="BJ69" s="321"/>
      <c r="BK69" s="321"/>
      <c r="BL69" s="321">
        <v>0</v>
      </c>
      <c r="BM69" s="321"/>
      <c r="BN69" s="321">
        <v>0</v>
      </c>
      <c r="BO69" s="321">
        <v>0</v>
      </c>
      <c r="BP69" s="321">
        <v>420000</v>
      </c>
      <c r="BQ69" s="321">
        <v>84807.692299999995</v>
      </c>
      <c r="BR69" s="321"/>
      <c r="BS69" s="321">
        <v>0</v>
      </c>
      <c r="BT69" s="321">
        <v>1268500</v>
      </c>
      <c r="BU69" s="321">
        <v>619500</v>
      </c>
      <c r="BV69" s="321"/>
      <c r="BW69" s="321">
        <v>0</v>
      </c>
      <c r="BX69" s="321"/>
      <c r="BY69" s="321">
        <v>0</v>
      </c>
      <c r="BZ69" s="321"/>
      <c r="CA69" s="321"/>
      <c r="CB69" s="321">
        <v>14279772</v>
      </c>
      <c r="CC69" s="322">
        <v>11768964</v>
      </c>
      <c r="CD69" s="320"/>
      <c r="CE69" s="320" t="s">
        <v>1068</v>
      </c>
      <c r="CF69" s="323">
        <v>45959</v>
      </c>
      <c r="CG69" s="323"/>
      <c r="CH69" s="320" t="s">
        <v>415</v>
      </c>
      <c r="CI69" s="322">
        <v>118000</v>
      </c>
      <c r="CJ69" s="322">
        <v>0</v>
      </c>
      <c r="CK69" s="321"/>
      <c r="CL69" s="324">
        <f t="shared" si="16"/>
        <v>504807.6923</v>
      </c>
      <c r="CM69" s="325">
        <f t="shared" si="17"/>
        <v>-22.110300000756979</v>
      </c>
      <c r="CN69" s="325">
        <f t="shared" si="18"/>
        <v>-21.802600000053644</v>
      </c>
      <c r="CO69" s="325">
        <f t="shared" si="19"/>
        <v>0.11349999997764826</v>
      </c>
      <c r="CP69" s="318"/>
      <c r="CQ69" s="326">
        <f t="shared" si="4"/>
        <v>-3.0769035220146179E-5</v>
      </c>
      <c r="CR69" s="326">
        <f t="shared" si="5"/>
        <v>0</v>
      </c>
      <c r="CS69" s="327">
        <f t="shared" si="6"/>
        <v>0</v>
      </c>
      <c r="CT69" s="327">
        <f t="shared" si="7"/>
        <v>0</v>
      </c>
      <c r="CU69" s="327">
        <f t="shared" si="8"/>
        <v>0</v>
      </c>
      <c r="CV69" s="327">
        <f t="shared" si="9"/>
        <v>0</v>
      </c>
      <c r="CW69" s="327">
        <f t="shared" si="10"/>
        <v>0</v>
      </c>
      <c r="CX69" s="327">
        <f t="shared" si="11"/>
        <v>0</v>
      </c>
      <c r="CY69" s="327">
        <f t="shared" si="12"/>
        <v>0</v>
      </c>
      <c r="CZ69" s="328">
        <f t="shared" si="13"/>
        <v>504807.6923</v>
      </c>
      <c r="DA69" s="328">
        <f t="shared" si="22"/>
        <v>7.6923170126974583E-6</v>
      </c>
      <c r="DB69" s="201"/>
      <c r="DC69" s="327">
        <f>K69/M69*IFERROR(VLOOKUP($D69,Shift!$B:$AZ,45,0),0)-AT69</f>
        <v>0</v>
      </c>
      <c r="DD69" s="327">
        <f>K69/M69*IFERROR(VLOOKUP($D69,Shift!$B:$AV,47,0),0)*10*50%-ROUND(K69/M69*IFERROR(VLOOKUP($D69,Shift!$B:$AV,47,0),0)*8*30%,0)-AU69</f>
        <v>-0.38461538450792432</v>
      </c>
      <c r="DE69" s="329">
        <f>VLOOKUP($D69,'Off day working'!A:AM,38,0)-Z69</f>
        <v>0</v>
      </c>
      <c r="DF69" s="328"/>
      <c r="DG69" s="328"/>
      <c r="DH69" s="330">
        <f>K69/208*8*30%*VLOOKUP($D69,Shift!$B:$AZ,47,0)-AL69</f>
        <v>-1.5384634025394917E-5</v>
      </c>
      <c r="DJ69" s="390"/>
      <c r="DK69" s="332">
        <f>VLOOKUP($D69,Meal!$A:$AK,35,0)-BG69</f>
        <v>0</v>
      </c>
      <c r="DL69" s="332">
        <f>VLOOKUP($D69,Meal!$A:$AK,36,0)-BH69</f>
        <v>0</v>
      </c>
      <c r="DM69" s="333">
        <f>VLOOKUP($D69,Shift!B:AW,39,0)-AV69</f>
        <v>0</v>
      </c>
      <c r="DN69" s="334">
        <f>K69/208*VLOOKUP(D69,Shift!$B:$AO,39,0)*8*10%-AW69</f>
        <v>0</v>
      </c>
      <c r="DO69" s="333">
        <f>VLOOKUP($D69,Shift!$B:$AO,40,0)-AX69</f>
        <v>0</v>
      </c>
      <c r="DP69" s="334">
        <f>K69/208*VLOOKUP(D69,Shift!$B:$AO,40,0)*8*50%-AY69</f>
        <v>-3.8461526855826378E-5</v>
      </c>
      <c r="DQ69" s="335">
        <f>VLOOKUP($D69,Shift!$B:$AZ,41,0)-AZ69</f>
        <v>0</v>
      </c>
      <c r="DR69" s="336">
        <f>K69/208*VLOOKUP($D69,Shift!$B:$AQ,41,0)*8*50%-BA69</f>
        <v>0</v>
      </c>
      <c r="DS69" s="337">
        <f>VLOOKUP($D69,Att!B:CU,98,0)-O69</f>
        <v>0</v>
      </c>
      <c r="DT69" s="338">
        <f>IFERROR(VLOOKUP($D69,OT!$A:$BR,OT!BC$1,0),0)-P69</f>
        <v>0</v>
      </c>
      <c r="DU69" s="338">
        <f>IFERROR(VLOOKUP($D69,OT!$A:$BR,OT!BD$1,0),0)-Q69</f>
        <v>0</v>
      </c>
      <c r="DV69" s="338">
        <f>IFERROR(VLOOKUP($D69,OT!$A:$BR,OT!BE$1,0),0)-R69</f>
        <v>0</v>
      </c>
      <c r="DW69" s="338">
        <f>IFERROR(VLOOKUP($D69,OT!$A:$BR,OT!BF$1,0),0)-S69</f>
        <v>0</v>
      </c>
      <c r="DX69" s="338">
        <f>IFERROR(VLOOKUP($D69,OT!$A:$BR,OT!BG$1,0),0)-T69</f>
        <v>0</v>
      </c>
      <c r="DY69" s="338">
        <f>IFERROR(VLOOKUP($D69,OT!$A:$BR,OT!BH$1,0),0)-U69</f>
        <v>0</v>
      </c>
      <c r="DZ69" s="338">
        <f>IFERROR(VLOOKUP($D69,OT!$A:$BR,OT!BI$1,0),0)-V69</f>
        <v>0</v>
      </c>
      <c r="EA69" s="338">
        <f>IFERROR(VLOOKUP($D69,OT!$A:$BR,OT!BJ$1,0),0)-W69</f>
        <v>0</v>
      </c>
      <c r="EB69" s="338">
        <f>IFERROR(VLOOKUP($D69,OT!$A:$BR,OT!BK$1,0),0)-X69</f>
        <v>0</v>
      </c>
      <c r="EC69" s="339">
        <f>VLOOKUP(D69,'Off day working'!A:AL,38,0)*30000-BD69</f>
        <v>0</v>
      </c>
      <c r="ED69" s="340"/>
      <c r="EE69" s="340"/>
      <c r="EF69" s="338">
        <f t="shared" si="21"/>
        <v>0</v>
      </c>
      <c r="EG69" s="350">
        <f>4960000*1.07/208*VLOOKUP(D69,Att!B:BZ,77,0)-BJ69</f>
        <v>0</v>
      </c>
      <c r="EI69" s="345">
        <f>IF(AND(CH69="X",EJ69&gt;=0.5),150000/VLOOKUP(D69,Att!B:AT,45,0)*VLOOKUP(D69,Att!B:AP,41,0),IF(AND(CH69="X",EJ69&lt;0.5),0,150000))-AN69</f>
        <v>0</v>
      </c>
      <c r="EJ69" s="346">
        <f>VLOOKUP(D69,Att!B:AP,41,0)/VLOOKUP(D69,Att!B:AT,45,0)</f>
        <v>1.1578947368421053</v>
      </c>
    </row>
    <row r="70" spans="1:140" s="331" customFormat="1" ht="14.5" hidden="1" customHeight="1" x14ac:dyDescent="0.35">
      <c r="A70" s="300" t="s">
        <v>325</v>
      </c>
      <c r="B70" s="300">
        <f t="shared" si="15"/>
        <v>63</v>
      </c>
      <c r="C70" s="320" t="s">
        <v>56</v>
      </c>
      <c r="D70" s="320" t="s">
        <v>815</v>
      </c>
      <c r="E70" s="320" t="s">
        <v>817</v>
      </c>
      <c r="F70" s="367" t="s">
        <v>816</v>
      </c>
      <c r="G70" s="320" t="s">
        <v>348</v>
      </c>
      <c r="H70" s="320" t="s">
        <v>1042</v>
      </c>
      <c r="I70" s="320" t="s">
        <v>57</v>
      </c>
      <c r="J70" s="320" t="s">
        <v>58</v>
      </c>
      <c r="K70" s="321">
        <v>5900000</v>
      </c>
      <c r="L70" s="321"/>
      <c r="M70" s="321">
        <v>208</v>
      </c>
      <c r="N70" s="321"/>
      <c r="O70" s="321">
        <v>168</v>
      </c>
      <c r="P70" s="321">
        <v>22</v>
      </c>
      <c r="Q70" s="321">
        <v>0</v>
      </c>
      <c r="R70" s="321">
        <v>16</v>
      </c>
      <c r="S70" s="321">
        <v>0</v>
      </c>
      <c r="T70" s="321">
        <v>0</v>
      </c>
      <c r="U70" s="321">
        <v>8</v>
      </c>
      <c r="V70" s="321">
        <v>0</v>
      </c>
      <c r="W70" s="321">
        <v>0</v>
      </c>
      <c r="X70" s="321">
        <v>0</v>
      </c>
      <c r="Y70" s="321">
        <v>5</v>
      </c>
      <c r="Z70" s="321">
        <v>2</v>
      </c>
      <c r="AA70" s="321"/>
      <c r="AB70" s="321">
        <v>4765384.6153999995</v>
      </c>
      <c r="AC70" s="321">
        <v>936057.6923</v>
      </c>
      <c r="AD70" s="321">
        <v>0</v>
      </c>
      <c r="AE70" s="321">
        <v>907692.3077</v>
      </c>
      <c r="AF70" s="321">
        <v>0</v>
      </c>
      <c r="AG70" s="321">
        <v>0</v>
      </c>
      <c r="AH70" s="321">
        <v>658076.92310000001</v>
      </c>
      <c r="AI70" s="321">
        <v>0</v>
      </c>
      <c r="AJ70" s="321">
        <v>0</v>
      </c>
      <c r="AK70" s="321">
        <v>0</v>
      </c>
      <c r="AL70" s="321">
        <v>272307.6923</v>
      </c>
      <c r="AM70" s="321">
        <v>284210.52630000003</v>
      </c>
      <c r="AN70" s="321">
        <v>150000</v>
      </c>
      <c r="AO70" s="321">
        <v>347500</v>
      </c>
      <c r="AP70" s="321">
        <v>0</v>
      </c>
      <c r="AQ70" s="321">
        <v>255288.4615</v>
      </c>
      <c r="AR70" s="321">
        <v>500000</v>
      </c>
      <c r="AS70" s="321"/>
      <c r="AT70" s="321">
        <v>0</v>
      </c>
      <c r="AU70" s="321">
        <v>295000</v>
      </c>
      <c r="AV70" s="321">
        <v>0</v>
      </c>
      <c r="AW70" s="321">
        <v>0</v>
      </c>
      <c r="AX70" s="321">
        <v>1</v>
      </c>
      <c r="AY70" s="321">
        <v>113461.5385</v>
      </c>
      <c r="AZ70" s="321"/>
      <c r="BA70" s="321"/>
      <c r="BB70" s="321">
        <v>11</v>
      </c>
      <c r="BC70" s="321">
        <v>312019.23</v>
      </c>
      <c r="BD70" s="321">
        <v>60000</v>
      </c>
      <c r="BE70" s="321"/>
      <c r="BF70" s="321">
        <v>200000</v>
      </c>
      <c r="BG70" s="321">
        <v>157000</v>
      </c>
      <c r="BH70" s="321">
        <v>350000</v>
      </c>
      <c r="BI70" s="321"/>
      <c r="BJ70" s="321"/>
      <c r="BK70" s="321"/>
      <c r="BL70" s="321">
        <v>0</v>
      </c>
      <c r="BM70" s="321"/>
      <c r="BN70" s="321">
        <v>0</v>
      </c>
      <c r="BO70" s="321">
        <v>0</v>
      </c>
      <c r="BP70" s="321">
        <v>339230.76919999998</v>
      </c>
      <c r="BQ70" s="321">
        <v>92884.615399999995</v>
      </c>
      <c r="BR70" s="321"/>
      <c r="BS70" s="321">
        <v>0</v>
      </c>
      <c r="BT70" s="321">
        <v>1268500</v>
      </c>
      <c r="BU70" s="321">
        <v>619500</v>
      </c>
      <c r="BV70" s="321"/>
      <c r="BW70" s="321">
        <v>0</v>
      </c>
      <c r="BX70" s="321"/>
      <c r="BY70" s="321">
        <v>0</v>
      </c>
      <c r="BZ70" s="321"/>
      <c r="CA70" s="321"/>
      <c r="CB70" s="321">
        <v>12382626</v>
      </c>
      <c r="CC70" s="322">
        <v>9944511</v>
      </c>
      <c r="CD70" s="320"/>
      <c r="CE70" s="320" t="s">
        <v>1068</v>
      </c>
      <c r="CF70" s="323">
        <v>45959</v>
      </c>
      <c r="CG70" s="323"/>
      <c r="CH70" s="320" t="s">
        <v>415</v>
      </c>
      <c r="CI70" s="322">
        <v>118000</v>
      </c>
      <c r="CJ70" s="322">
        <v>0</v>
      </c>
      <c r="CK70" s="321"/>
      <c r="CL70" s="324">
        <f t="shared" si="16"/>
        <v>432115.38459999999</v>
      </c>
      <c r="CM70" s="325">
        <f t="shared" si="17"/>
        <v>-11.628300001844764</v>
      </c>
      <c r="CN70" s="325">
        <f t="shared" si="18"/>
        <v>-12.012900000438094</v>
      </c>
      <c r="CO70" s="325">
        <f t="shared" si="19"/>
        <v>-1.5383586287498474E-5</v>
      </c>
      <c r="CP70" s="318"/>
      <c r="CQ70" s="326">
        <f t="shared" si="4"/>
        <v>7.6924916356801987E-6</v>
      </c>
      <c r="CR70" s="326">
        <f t="shared" si="5"/>
        <v>0</v>
      </c>
      <c r="CS70" s="327">
        <f t="shared" si="6"/>
        <v>-7.6922588050365448E-6</v>
      </c>
      <c r="CT70" s="327">
        <f t="shared" si="7"/>
        <v>0</v>
      </c>
      <c r="CU70" s="327">
        <f t="shared" si="8"/>
        <v>0</v>
      </c>
      <c r="CV70" s="327">
        <f t="shared" si="9"/>
        <v>-2.3076892830431461E-5</v>
      </c>
      <c r="CW70" s="327">
        <f t="shared" si="10"/>
        <v>0</v>
      </c>
      <c r="CX70" s="327">
        <f t="shared" si="11"/>
        <v>0</v>
      </c>
      <c r="CY70" s="327">
        <f t="shared" si="12"/>
        <v>0</v>
      </c>
      <c r="CZ70" s="328">
        <f t="shared" si="13"/>
        <v>432115.38459999999</v>
      </c>
      <c r="DA70" s="328">
        <f t="shared" si="22"/>
        <v>1.5384634025394917E-5</v>
      </c>
      <c r="DB70" s="201"/>
      <c r="DC70" s="327">
        <f>K70/M70*IFERROR(VLOOKUP($D70,Shift!$B:$AZ,45,0),0)-AT70</f>
        <v>0</v>
      </c>
      <c r="DD70" s="327">
        <f>K70/M70*IFERROR(VLOOKUP($D70,Shift!$B:$AV,47,0),0)*10*50%-ROUND(K70/M70*IFERROR(VLOOKUP($D70,Shift!$B:$AV,47,0),0)*8*30%,0)-AU70</f>
        <v>-0.30769230762962252</v>
      </c>
      <c r="DE70" s="329">
        <f>VLOOKUP($D70,'Off day working'!A:AM,38,0)-Z70</f>
        <v>0</v>
      </c>
      <c r="DF70" s="328"/>
      <c r="DG70" s="328"/>
      <c r="DH70" s="330">
        <f>K70/208*8*30%*VLOOKUP($D70,Shift!$B:$AZ,47,0)-AL70</f>
        <v>7.6923170126974583E-6</v>
      </c>
      <c r="DJ70" s="390"/>
      <c r="DK70" s="332">
        <f>VLOOKUP($D70,Meal!$A:$AK,35,0)-BG70</f>
        <v>0</v>
      </c>
      <c r="DL70" s="332">
        <f>VLOOKUP($D70,Meal!$A:$AK,36,0)-BH70</f>
        <v>0</v>
      </c>
      <c r="DM70" s="333">
        <f>VLOOKUP($D70,Shift!B:AW,39,0)-AV70</f>
        <v>0</v>
      </c>
      <c r="DN70" s="334">
        <f>K70/208*VLOOKUP(D70,Shift!$B:$AO,39,0)*8*10%-AW70</f>
        <v>0</v>
      </c>
      <c r="DO70" s="333">
        <f>VLOOKUP($D70,Shift!$B:$AO,40,0)-AX70</f>
        <v>0</v>
      </c>
      <c r="DP70" s="334">
        <f>K70/208*VLOOKUP(D70,Shift!$B:$AO,40,0)*8*50%-AY70</f>
        <v>-3.8461526855826378E-5</v>
      </c>
      <c r="DQ70" s="335">
        <f>VLOOKUP($D70,Shift!$B:$AZ,41,0)-AZ70</f>
        <v>0</v>
      </c>
      <c r="DR70" s="336">
        <f>K70/208*VLOOKUP($D70,Shift!$B:$AQ,41,0)*8*50%-BA70</f>
        <v>0</v>
      </c>
      <c r="DS70" s="337">
        <f>VLOOKUP($D70,Att!B:CU,98,0)-O70</f>
        <v>0</v>
      </c>
      <c r="DT70" s="338">
        <f>IFERROR(VLOOKUP($D70,OT!$A:$BR,OT!BC$1,0),0)-P70</f>
        <v>0</v>
      </c>
      <c r="DU70" s="338">
        <f>IFERROR(VLOOKUP($D70,OT!$A:$BR,OT!BD$1,0),0)-Q70</f>
        <v>0</v>
      </c>
      <c r="DV70" s="338">
        <f>IFERROR(VLOOKUP($D70,OT!$A:$BR,OT!BE$1,0),0)-R70</f>
        <v>0</v>
      </c>
      <c r="DW70" s="338">
        <f>IFERROR(VLOOKUP($D70,OT!$A:$BR,OT!BF$1,0),0)-S70</f>
        <v>0</v>
      </c>
      <c r="DX70" s="338">
        <f>IFERROR(VLOOKUP($D70,OT!$A:$BR,OT!BG$1,0),0)-T70</f>
        <v>0</v>
      </c>
      <c r="DY70" s="338">
        <f>IFERROR(VLOOKUP($D70,OT!$A:$BR,OT!BH$1,0),0)-U70</f>
        <v>0</v>
      </c>
      <c r="DZ70" s="338">
        <f>IFERROR(VLOOKUP($D70,OT!$A:$BR,OT!BI$1,0),0)-V70</f>
        <v>0</v>
      </c>
      <c r="EA70" s="338">
        <f>IFERROR(VLOOKUP($D70,OT!$A:$BR,OT!BJ$1,0),0)-W70</f>
        <v>0</v>
      </c>
      <c r="EB70" s="338">
        <f>IFERROR(VLOOKUP($D70,OT!$A:$BR,OT!BK$1,0),0)-X70</f>
        <v>0</v>
      </c>
      <c r="EC70" s="339">
        <f>VLOOKUP(D70,'Off day working'!A:AL,38,0)*30000-BD70</f>
        <v>0</v>
      </c>
      <c r="ED70" s="340"/>
      <c r="EE70" s="340"/>
      <c r="EF70" s="338">
        <f t="shared" si="21"/>
        <v>0</v>
      </c>
      <c r="EG70" s="350">
        <f>4960000*1.07/208*VLOOKUP(D70,Att!B:BZ,77,0)-BJ70</f>
        <v>0</v>
      </c>
      <c r="EI70" s="345">
        <f>IF(AND(CH70="X",EJ70&gt;=0.5),150000/VLOOKUP(D70,Att!B:AT,45,0)*VLOOKUP(D70,Att!B:AP,41,0),IF(AND(CH70="X",EJ70&lt;0.5),0,150000))-AN70</f>
        <v>0</v>
      </c>
      <c r="EJ70" s="346">
        <f>VLOOKUP(D70,Att!B:AP,41,0)/VLOOKUP(D70,Att!B:AT,45,0)</f>
        <v>0.94736842105263153</v>
      </c>
    </row>
    <row r="71" spans="1:140" s="331" customFormat="1" ht="14.5" hidden="1" customHeight="1" x14ac:dyDescent="0.35">
      <c r="A71" s="300" t="s">
        <v>325</v>
      </c>
      <c r="B71" s="300">
        <f t="shared" si="15"/>
        <v>64</v>
      </c>
      <c r="C71" s="320" t="s">
        <v>56</v>
      </c>
      <c r="D71" s="320" t="s">
        <v>818</v>
      </c>
      <c r="E71" s="320" t="s">
        <v>820</v>
      </c>
      <c r="F71" s="367" t="s">
        <v>819</v>
      </c>
      <c r="G71" s="320" t="s">
        <v>360</v>
      </c>
      <c r="H71" s="320" t="s">
        <v>1039</v>
      </c>
      <c r="I71" s="320" t="s">
        <v>63</v>
      </c>
      <c r="J71" s="320" t="s">
        <v>58</v>
      </c>
      <c r="K71" s="321">
        <v>5900000</v>
      </c>
      <c r="L71" s="321"/>
      <c r="M71" s="321">
        <v>208</v>
      </c>
      <c r="N71" s="321"/>
      <c r="O71" s="321">
        <v>208</v>
      </c>
      <c r="P71" s="321">
        <v>48</v>
      </c>
      <c r="Q71" s="321">
        <v>0</v>
      </c>
      <c r="R71" s="321">
        <v>16</v>
      </c>
      <c r="S71" s="321">
        <v>0</v>
      </c>
      <c r="T71" s="321">
        <v>0</v>
      </c>
      <c r="U71" s="321">
        <v>8</v>
      </c>
      <c r="V71" s="321">
        <v>0</v>
      </c>
      <c r="W71" s="321">
        <v>0</v>
      </c>
      <c r="X71" s="321">
        <v>0</v>
      </c>
      <c r="Y71" s="321">
        <v>11</v>
      </c>
      <c r="Z71" s="321">
        <v>2</v>
      </c>
      <c r="AA71" s="321"/>
      <c r="AB71" s="321">
        <v>5899999.8865</v>
      </c>
      <c r="AC71" s="321">
        <v>2042307.6923</v>
      </c>
      <c r="AD71" s="321">
        <v>0</v>
      </c>
      <c r="AE71" s="321">
        <v>907692.3077</v>
      </c>
      <c r="AF71" s="321">
        <v>0</v>
      </c>
      <c r="AG71" s="321">
        <v>0</v>
      </c>
      <c r="AH71" s="321">
        <v>658076.92310000001</v>
      </c>
      <c r="AI71" s="321">
        <v>0</v>
      </c>
      <c r="AJ71" s="321">
        <v>0</v>
      </c>
      <c r="AK71" s="321">
        <v>0</v>
      </c>
      <c r="AL71" s="321">
        <v>612692.3077</v>
      </c>
      <c r="AM71" s="321">
        <v>300000</v>
      </c>
      <c r="AN71" s="321">
        <v>150000</v>
      </c>
      <c r="AO71" s="321">
        <v>1015678</v>
      </c>
      <c r="AP71" s="321">
        <v>0</v>
      </c>
      <c r="AQ71" s="321">
        <v>1021153.8462</v>
      </c>
      <c r="AR71" s="321">
        <v>500000</v>
      </c>
      <c r="AS71" s="321"/>
      <c r="AT71" s="321">
        <v>0</v>
      </c>
      <c r="AU71" s="321">
        <v>663750</v>
      </c>
      <c r="AV71" s="321">
        <v>0</v>
      </c>
      <c r="AW71" s="321">
        <v>0</v>
      </c>
      <c r="AX71" s="321">
        <v>2</v>
      </c>
      <c r="AY71" s="321">
        <v>226923.07689999999</v>
      </c>
      <c r="AZ71" s="321"/>
      <c r="BA71" s="321"/>
      <c r="BB71" s="321">
        <v>24</v>
      </c>
      <c r="BC71" s="321">
        <v>680769.23</v>
      </c>
      <c r="BD71" s="321">
        <v>60000</v>
      </c>
      <c r="BE71" s="321">
        <v>42548</v>
      </c>
      <c r="BF71" s="321">
        <v>100000</v>
      </c>
      <c r="BG71" s="321">
        <v>42000</v>
      </c>
      <c r="BH71" s="321">
        <v>682000</v>
      </c>
      <c r="BI71" s="321"/>
      <c r="BJ71" s="321"/>
      <c r="BK71" s="321"/>
      <c r="BL71" s="321">
        <v>0</v>
      </c>
      <c r="BM71" s="321"/>
      <c r="BN71" s="321">
        <v>0</v>
      </c>
      <c r="BO71" s="321">
        <v>0</v>
      </c>
      <c r="BP71" s="321">
        <v>420000</v>
      </c>
      <c r="BQ71" s="321">
        <v>145384.61540000001</v>
      </c>
      <c r="BR71" s="321"/>
      <c r="BS71" s="321">
        <v>0</v>
      </c>
      <c r="BT71" s="321">
        <v>1268500</v>
      </c>
      <c r="BU71" s="321">
        <v>619500</v>
      </c>
      <c r="BV71" s="321"/>
      <c r="BW71" s="321">
        <v>0</v>
      </c>
      <c r="BX71" s="321"/>
      <c r="BY71" s="321">
        <v>0</v>
      </c>
      <c r="BZ71" s="321"/>
      <c r="CA71" s="321"/>
      <c r="CB71" s="321">
        <v>17557502</v>
      </c>
      <c r="CC71" s="322">
        <v>14986117</v>
      </c>
      <c r="CD71" s="320"/>
      <c r="CE71" s="320" t="s">
        <v>319</v>
      </c>
      <c r="CF71" s="323">
        <v>45959</v>
      </c>
      <c r="CG71" s="323"/>
      <c r="CH71" s="320" t="s">
        <v>415</v>
      </c>
      <c r="CI71" s="322">
        <v>118000</v>
      </c>
      <c r="CJ71" s="322">
        <v>0</v>
      </c>
      <c r="CK71" s="321"/>
      <c r="CL71" s="324">
        <f t="shared" si="16"/>
        <v>565384.61540000001</v>
      </c>
      <c r="CM71" s="325">
        <f t="shared" si="17"/>
        <v>-26.114199995994568</v>
      </c>
      <c r="CN71" s="325">
        <f t="shared" si="18"/>
        <v>-25.729599997401237</v>
      </c>
      <c r="CO71" s="325">
        <f t="shared" si="19"/>
        <v>0.11349999997764826</v>
      </c>
      <c r="CP71" s="318"/>
      <c r="CQ71" s="326">
        <f t="shared" si="4"/>
        <v>7.6922588050365448E-6</v>
      </c>
      <c r="CR71" s="326">
        <f t="shared" si="5"/>
        <v>0</v>
      </c>
      <c r="CS71" s="327">
        <f t="shared" si="6"/>
        <v>-7.6922588050365448E-6</v>
      </c>
      <c r="CT71" s="327">
        <f t="shared" si="7"/>
        <v>0</v>
      </c>
      <c r="CU71" s="327">
        <f t="shared" si="8"/>
        <v>0</v>
      </c>
      <c r="CV71" s="327">
        <f t="shared" si="9"/>
        <v>-2.3076892830431461E-5</v>
      </c>
      <c r="CW71" s="327">
        <f t="shared" si="10"/>
        <v>0</v>
      </c>
      <c r="CX71" s="327">
        <f t="shared" si="11"/>
        <v>0</v>
      </c>
      <c r="CY71" s="327">
        <f t="shared" si="12"/>
        <v>0</v>
      </c>
      <c r="CZ71" s="328">
        <f t="shared" si="13"/>
        <v>565384.61540000001</v>
      </c>
      <c r="DA71" s="328">
        <f t="shared" si="22"/>
        <v>-1.5384634025394917E-5</v>
      </c>
      <c r="DB71" s="201"/>
      <c r="DC71" s="327">
        <f>K71/M71*IFERROR(VLOOKUP($D71,Shift!$B:$AZ,45,0),0)-AT71</f>
        <v>0</v>
      </c>
      <c r="DD71" s="327">
        <f>K71/M71*IFERROR(VLOOKUP($D71,Shift!$B:$AV,47,0),0)*10*50%-ROUND(K71/M71*IFERROR(VLOOKUP($D71,Shift!$B:$AV,47,0),0)*8*30%,0)-AU71</f>
        <v>0.30769230774603784</v>
      </c>
      <c r="DE71" s="329">
        <f>VLOOKUP($D71,'Off day working'!A:AM,38,0)-Z71</f>
        <v>0</v>
      </c>
      <c r="DF71" s="328"/>
      <c r="DG71" s="328"/>
      <c r="DH71" s="330">
        <f>K71/208*8*30%*VLOOKUP($D71,Shift!$B:$AZ,47,0)-AL71</f>
        <v>-7.6922588050365448E-6</v>
      </c>
      <c r="DJ71" s="390"/>
      <c r="DK71" s="332">
        <f>VLOOKUP($D71,Meal!$A:$AK,35,0)-BG71</f>
        <v>0</v>
      </c>
      <c r="DL71" s="332">
        <f>VLOOKUP($D71,Meal!$A:$AK,36,0)-BH71</f>
        <v>0</v>
      </c>
      <c r="DM71" s="333">
        <f>VLOOKUP($D71,Shift!B:AW,39,0)-AV71</f>
        <v>0</v>
      </c>
      <c r="DN71" s="334">
        <f>K71/208*VLOOKUP(D71,Shift!$B:$AO,39,0)*8*10%-AW71</f>
        <v>0</v>
      </c>
      <c r="DO71" s="333">
        <f>VLOOKUP($D71,Shift!$B:$AO,40,0)-AX71</f>
        <v>0</v>
      </c>
      <c r="DP71" s="334">
        <f>K71/208*VLOOKUP(D71,Shift!$B:$AO,40,0)*8*50%-AY71</f>
        <v>2.3076951038092375E-5</v>
      </c>
      <c r="DQ71" s="335">
        <f>VLOOKUP($D71,Shift!$B:$AZ,41,0)-AZ71</f>
        <v>0</v>
      </c>
      <c r="DR71" s="336">
        <f>K71/208*VLOOKUP($D71,Shift!$B:$AQ,41,0)*8*50%-BA71</f>
        <v>0</v>
      </c>
      <c r="DS71" s="337">
        <f>VLOOKUP($D71,Att!B:CU,98,0)-O71</f>
        <v>0</v>
      </c>
      <c r="DT71" s="338">
        <f>IFERROR(VLOOKUP($D71,OT!$A:$BR,OT!BC$1,0),0)-P71</f>
        <v>0</v>
      </c>
      <c r="DU71" s="338">
        <f>IFERROR(VLOOKUP($D71,OT!$A:$BR,OT!BD$1,0),0)-Q71</f>
        <v>0</v>
      </c>
      <c r="DV71" s="338">
        <f>IFERROR(VLOOKUP($D71,OT!$A:$BR,OT!BE$1,0),0)-R71</f>
        <v>0</v>
      </c>
      <c r="DW71" s="338">
        <f>IFERROR(VLOOKUP($D71,OT!$A:$BR,OT!BF$1,0),0)-S71</f>
        <v>0</v>
      </c>
      <c r="DX71" s="338">
        <f>IFERROR(VLOOKUP($D71,OT!$A:$BR,OT!BG$1,0),0)-T71</f>
        <v>0</v>
      </c>
      <c r="DY71" s="338">
        <f>IFERROR(VLOOKUP($D71,OT!$A:$BR,OT!BH$1,0),0)-U71</f>
        <v>0</v>
      </c>
      <c r="DZ71" s="338">
        <f>IFERROR(VLOOKUP($D71,OT!$A:$BR,OT!BI$1,0),0)-V71</f>
        <v>0</v>
      </c>
      <c r="EA71" s="338">
        <f>IFERROR(VLOOKUP($D71,OT!$A:$BR,OT!BJ$1,0),0)-W71</f>
        <v>0</v>
      </c>
      <c r="EB71" s="338">
        <f>IFERROR(VLOOKUP($D71,OT!$A:$BR,OT!BK$1,0),0)-X71</f>
        <v>0</v>
      </c>
      <c r="EC71" s="339">
        <f>VLOOKUP(D71,'Off day working'!A:AL,38,0)*30000-BD71</f>
        <v>0</v>
      </c>
      <c r="ED71" s="340"/>
      <c r="EE71" s="340"/>
      <c r="EF71" s="338">
        <f t="shared" si="21"/>
        <v>7.6923076921957545E-2</v>
      </c>
      <c r="EG71" s="350">
        <f>4960000*1.07/208*VLOOKUP(D71,Att!B:BZ,77,0)-BJ71</f>
        <v>0</v>
      </c>
      <c r="EI71" s="345">
        <f>IF(AND(CH71="X",EJ71&gt;=0.5),150000/VLOOKUP(D71,Att!B:AT,45,0)*VLOOKUP(D71,Att!B:AP,41,0),IF(AND(CH71="X",EJ71&lt;0.5),0,150000))-AN71</f>
        <v>0</v>
      </c>
      <c r="EJ71" s="346">
        <f>VLOOKUP(D71,Att!B:AP,41,0)/VLOOKUP(D71,Att!B:AT,45,0)</f>
        <v>1.1559611817226023</v>
      </c>
    </row>
    <row r="72" spans="1:140" s="331" customFormat="1" ht="14.5" hidden="1" customHeight="1" x14ac:dyDescent="0.35">
      <c r="A72" s="300" t="s">
        <v>325</v>
      </c>
      <c r="B72" s="300">
        <f t="shared" si="15"/>
        <v>65</v>
      </c>
      <c r="C72" s="320" t="s">
        <v>56</v>
      </c>
      <c r="D72" s="320" t="s">
        <v>830</v>
      </c>
      <c r="E72" s="320" t="s">
        <v>832</v>
      </c>
      <c r="F72" s="367" t="s">
        <v>831</v>
      </c>
      <c r="G72" s="320" t="s">
        <v>360</v>
      </c>
      <c r="H72" s="320" t="s">
        <v>1039</v>
      </c>
      <c r="I72" s="320" t="s">
        <v>57</v>
      </c>
      <c r="J72" s="320" t="s">
        <v>58</v>
      </c>
      <c r="K72" s="321">
        <v>5900000</v>
      </c>
      <c r="L72" s="321"/>
      <c r="M72" s="321">
        <v>208</v>
      </c>
      <c r="N72" s="321"/>
      <c r="O72" s="321">
        <v>198</v>
      </c>
      <c r="P72" s="321">
        <v>32</v>
      </c>
      <c r="Q72" s="321">
        <v>0</v>
      </c>
      <c r="R72" s="321">
        <v>16</v>
      </c>
      <c r="S72" s="321">
        <v>0</v>
      </c>
      <c r="T72" s="321">
        <v>0</v>
      </c>
      <c r="U72" s="321">
        <v>8</v>
      </c>
      <c r="V72" s="321">
        <v>0</v>
      </c>
      <c r="W72" s="321">
        <v>0</v>
      </c>
      <c r="X72" s="321">
        <v>0</v>
      </c>
      <c r="Y72" s="321">
        <v>9</v>
      </c>
      <c r="Z72" s="321">
        <v>2</v>
      </c>
      <c r="AA72" s="321"/>
      <c r="AB72" s="321">
        <v>5616346.1538000004</v>
      </c>
      <c r="AC72" s="321">
        <v>1361538.4615</v>
      </c>
      <c r="AD72" s="321">
        <v>0</v>
      </c>
      <c r="AE72" s="321">
        <v>907692.3077</v>
      </c>
      <c r="AF72" s="321">
        <v>0</v>
      </c>
      <c r="AG72" s="321">
        <v>0</v>
      </c>
      <c r="AH72" s="321">
        <v>658076.92310000001</v>
      </c>
      <c r="AI72" s="321">
        <v>0</v>
      </c>
      <c r="AJ72" s="321">
        <v>0</v>
      </c>
      <c r="AK72" s="321">
        <v>0</v>
      </c>
      <c r="AL72" s="321">
        <v>476538.46149999998</v>
      </c>
      <c r="AM72" s="321">
        <v>300000</v>
      </c>
      <c r="AN72" s="321">
        <v>150000</v>
      </c>
      <c r="AO72" s="321">
        <v>445000</v>
      </c>
      <c r="AP72" s="321">
        <v>0</v>
      </c>
      <c r="AQ72" s="321">
        <v>765865.38459999999</v>
      </c>
      <c r="AR72" s="321">
        <v>0</v>
      </c>
      <c r="AS72" s="321"/>
      <c r="AT72" s="321">
        <v>0</v>
      </c>
      <c r="AU72" s="321">
        <v>516250</v>
      </c>
      <c r="AV72" s="321">
        <v>0</v>
      </c>
      <c r="AW72" s="321">
        <v>0</v>
      </c>
      <c r="AX72" s="321">
        <v>2</v>
      </c>
      <c r="AY72" s="321">
        <v>226923.07689999999</v>
      </c>
      <c r="AZ72" s="321"/>
      <c r="BA72" s="321"/>
      <c r="BB72" s="321">
        <v>16</v>
      </c>
      <c r="BC72" s="321">
        <v>453846.15</v>
      </c>
      <c r="BD72" s="321">
        <v>60000</v>
      </c>
      <c r="BE72" s="321">
        <v>42548</v>
      </c>
      <c r="BF72" s="321">
        <v>100000</v>
      </c>
      <c r="BG72" s="321">
        <v>166000</v>
      </c>
      <c r="BH72" s="321">
        <v>474000</v>
      </c>
      <c r="BI72" s="321"/>
      <c r="BJ72" s="321"/>
      <c r="BK72" s="321"/>
      <c r="BL72" s="321">
        <v>0</v>
      </c>
      <c r="BM72" s="321"/>
      <c r="BN72" s="321">
        <v>0</v>
      </c>
      <c r="BO72" s="321">
        <v>0</v>
      </c>
      <c r="BP72" s="321">
        <v>399807.6923</v>
      </c>
      <c r="BQ72" s="321">
        <v>113076.9231</v>
      </c>
      <c r="BR72" s="321"/>
      <c r="BS72" s="321">
        <v>0</v>
      </c>
      <c r="BT72" s="321">
        <v>1268500</v>
      </c>
      <c r="BU72" s="321">
        <v>619500</v>
      </c>
      <c r="BV72" s="321"/>
      <c r="BW72" s="321">
        <v>0</v>
      </c>
      <c r="BX72" s="321">
        <v>10</v>
      </c>
      <c r="BY72" s="321">
        <v>283653.84620000003</v>
      </c>
      <c r="BZ72" s="321"/>
      <c r="CA72" s="321"/>
      <c r="CB72" s="321">
        <v>14502028</v>
      </c>
      <c r="CC72" s="322">
        <v>12101143</v>
      </c>
      <c r="CD72" s="320"/>
      <c r="CE72" s="320" t="s">
        <v>1067</v>
      </c>
      <c r="CF72" s="323">
        <v>45966</v>
      </c>
      <c r="CG72" s="323"/>
      <c r="CH72" s="320" t="s">
        <v>415</v>
      </c>
      <c r="CI72" s="322">
        <v>0</v>
      </c>
      <c r="CJ72" s="322">
        <v>0</v>
      </c>
      <c r="CK72" s="321"/>
      <c r="CL72" s="324">
        <f t="shared" si="16"/>
        <v>512884.61540000001</v>
      </c>
      <c r="CM72" s="325">
        <f t="shared" si="17"/>
        <v>-18.465499999001622</v>
      </c>
      <c r="CN72" s="325">
        <f t="shared" si="18"/>
        <v>-18.080899998545647</v>
      </c>
      <c r="CO72" s="325">
        <f t="shared" si="19"/>
        <v>4.6153552830219269E-5</v>
      </c>
      <c r="CP72" s="318"/>
      <c r="CQ72" s="326">
        <f t="shared" ref="CQ72:CQ135" si="23">$K72/$M72*P72*1.5-AC72</f>
        <v>3.8461526855826378E-5</v>
      </c>
      <c r="CR72" s="326">
        <f t="shared" ref="CR72:CR135" si="24">$K72/$M72*Q72*1.75-AD72</f>
        <v>0</v>
      </c>
      <c r="CS72" s="327">
        <f t="shared" ref="CS72:CS135" si="25">$K72/$M72*R72*2-AE72</f>
        <v>-7.6922588050365448E-6</v>
      </c>
      <c r="CT72" s="327">
        <f t="shared" ref="CT72:CT135" si="26">$K72/$M72*S72*2.1-AF72</f>
        <v>0</v>
      </c>
      <c r="CU72" s="327">
        <f t="shared" ref="CU72:CU135" si="27">$K72/$M72*T72*2.2-AG72</f>
        <v>0</v>
      </c>
      <c r="CV72" s="327">
        <f t="shared" ref="CV72:CV135" si="28">$K72/$M72*U72*2.9-AH72</f>
        <v>-2.3076892830431461E-5</v>
      </c>
      <c r="CW72" s="327">
        <f t="shared" ref="CW72:CW135" si="29">$K72/$M72*V72*3-AI72</f>
        <v>0</v>
      </c>
      <c r="CX72" s="327">
        <f t="shared" ref="CX72:CX135" si="30">$K72/$M72*W72*4.1-AJ72</f>
        <v>0</v>
      </c>
      <c r="CY72" s="327">
        <f t="shared" ref="CY72:CY135" si="31">$K72/$M72*X72*1-AK72</f>
        <v>0</v>
      </c>
      <c r="CZ72" s="328">
        <f t="shared" ref="CZ72:CZ135" si="32">(BP72+BQ72)</f>
        <v>512884.61540000001</v>
      </c>
      <c r="DA72" s="328">
        <f t="shared" si="22"/>
        <v>-1.5384634025394917E-5</v>
      </c>
      <c r="DB72" s="201"/>
      <c r="DC72" s="327">
        <f>K72/M72*IFERROR(VLOOKUP($D72,Shift!$B:$AZ,45,0),0)-AT72</f>
        <v>0</v>
      </c>
      <c r="DD72" s="327">
        <f>K72/M72*IFERROR(VLOOKUP($D72,Shift!$B:$AV,47,0),0)*10*50%-ROUND(K72/M72*IFERROR(VLOOKUP($D72,Shift!$B:$AV,47,0),0)*8*30%,0)-AU72</f>
        <v>0.46153846150264144</v>
      </c>
      <c r="DE72" s="329">
        <f>VLOOKUP($D72,'Off day working'!A:AM,38,0)-Z72</f>
        <v>0</v>
      </c>
      <c r="DF72" s="328"/>
      <c r="DG72" s="328"/>
      <c r="DH72" s="330">
        <f>K72/208*8*30%*VLOOKUP($D72,Shift!$B:$AZ,47,0)-AL72</f>
        <v>3.8461585063487291E-5</v>
      </c>
      <c r="DJ72" s="390"/>
      <c r="DK72" s="332">
        <f>VLOOKUP($D72,Meal!$A:$AK,35,0)-BG72</f>
        <v>0</v>
      </c>
      <c r="DL72" s="332">
        <f>VLOOKUP($D72,Meal!$A:$AK,36,0)-BH72</f>
        <v>0</v>
      </c>
      <c r="DM72" s="333">
        <f>VLOOKUP($D72,Shift!B:AW,39,0)-AV72</f>
        <v>0</v>
      </c>
      <c r="DN72" s="334">
        <f>K72/208*VLOOKUP(D72,Shift!$B:$AO,39,0)*8*10%-AW72</f>
        <v>0</v>
      </c>
      <c r="DO72" s="333">
        <f>VLOOKUP($D72,Shift!$B:$AO,40,0)-AX72</f>
        <v>0</v>
      </c>
      <c r="DP72" s="334">
        <f>K72/208*VLOOKUP(D72,Shift!$B:$AO,40,0)*8*50%-AY72</f>
        <v>2.3076951038092375E-5</v>
      </c>
      <c r="DQ72" s="335">
        <f>VLOOKUP($D72,Shift!$B:$AZ,41,0)-AZ72</f>
        <v>0</v>
      </c>
      <c r="DR72" s="336">
        <f>K72/208*VLOOKUP($D72,Shift!$B:$AQ,41,0)*8*50%-BA72</f>
        <v>0</v>
      </c>
      <c r="DS72" s="337">
        <f>VLOOKUP($D72,Att!B:CU,98,0)-O72</f>
        <v>0</v>
      </c>
      <c r="DT72" s="338">
        <f>IFERROR(VLOOKUP($D72,OT!$A:$BR,OT!BC$1,0),0)-P72</f>
        <v>0</v>
      </c>
      <c r="DU72" s="338">
        <f>IFERROR(VLOOKUP($D72,OT!$A:$BR,OT!BD$1,0),0)-Q72</f>
        <v>0</v>
      </c>
      <c r="DV72" s="338">
        <f>IFERROR(VLOOKUP($D72,OT!$A:$BR,OT!BE$1,0),0)-R72</f>
        <v>0</v>
      </c>
      <c r="DW72" s="338">
        <f>IFERROR(VLOOKUP($D72,OT!$A:$BR,OT!BF$1,0),0)-S72</f>
        <v>0</v>
      </c>
      <c r="DX72" s="338">
        <f>IFERROR(VLOOKUP($D72,OT!$A:$BR,OT!BG$1,0),0)-T72</f>
        <v>0</v>
      </c>
      <c r="DY72" s="338">
        <f>IFERROR(VLOOKUP($D72,OT!$A:$BR,OT!BH$1,0),0)-U72</f>
        <v>0</v>
      </c>
      <c r="DZ72" s="338">
        <f>IFERROR(VLOOKUP($D72,OT!$A:$BR,OT!BI$1,0),0)-V72</f>
        <v>0</v>
      </c>
      <c r="EA72" s="338">
        <f>IFERROR(VLOOKUP($D72,OT!$A:$BR,OT!BJ$1,0),0)-W72</f>
        <v>0</v>
      </c>
      <c r="EB72" s="338">
        <f>IFERROR(VLOOKUP($D72,OT!$A:$BR,OT!BK$1,0),0)-X72</f>
        <v>0</v>
      </c>
      <c r="EC72" s="339">
        <f>VLOOKUP(D72,'Off day working'!A:AL,38,0)*30000-BD72</f>
        <v>0</v>
      </c>
      <c r="ED72" s="340"/>
      <c r="EE72" s="340"/>
      <c r="EF72" s="338">
        <f t="shared" si="21"/>
        <v>7.6923076921957545E-2</v>
      </c>
      <c r="EG72" s="350">
        <f>4960000*1.07/208*VLOOKUP(D72,Att!B:BZ,77,0)-BJ72</f>
        <v>0</v>
      </c>
      <c r="EI72" s="345">
        <f>IF(AND(CH72="X",EJ72&gt;=0.5),150000/VLOOKUP(D72,Att!B:AT,45,0)*VLOOKUP(D72,Att!B:AP,41,0),IF(AND(CH72="X",EJ72&lt;0.5),0,150000))-AN72</f>
        <v>0</v>
      </c>
      <c r="EJ72" s="346">
        <f>VLOOKUP(D72,Att!B:AP,41,0)/VLOOKUP(D72,Att!B:AT,45,0)</f>
        <v>1.0526315789473684</v>
      </c>
    </row>
    <row r="73" spans="1:140" s="331" customFormat="1" ht="14.5" customHeight="1" x14ac:dyDescent="0.35">
      <c r="A73" s="300" t="s">
        <v>325</v>
      </c>
      <c r="B73" s="300">
        <f t="shared" ref="B73:B136" si="33">ROW()-7</f>
        <v>66</v>
      </c>
      <c r="C73" s="320" t="s">
        <v>801</v>
      </c>
      <c r="D73" s="320" t="s">
        <v>833</v>
      </c>
      <c r="E73" s="320" t="s">
        <v>835</v>
      </c>
      <c r="F73" s="367" t="s">
        <v>834</v>
      </c>
      <c r="G73" s="320" t="s">
        <v>360</v>
      </c>
      <c r="H73" s="320" t="s">
        <v>1039</v>
      </c>
      <c r="I73" s="320" t="s">
        <v>1778</v>
      </c>
      <c r="J73" s="320" t="s">
        <v>58</v>
      </c>
      <c r="K73" s="321">
        <v>5900000</v>
      </c>
      <c r="L73" s="321"/>
      <c r="M73" s="321">
        <v>208</v>
      </c>
      <c r="N73" s="321"/>
      <c r="O73" s="321">
        <v>208</v>
      </c>
      <c r="P73" s="321">
        <v>40</v>
      </c>
      <c r="Q73" s="321">
        <v>0</v>
      </c>
      <c r="R73" s="321">
        <v>0</v>
      </c>
      <c r="S73" s="321">
        <v>0</v>
      </c>
      <c r="T73" s="321">
        <v>0</v>
      </c>
      <c r="U73" s="321">
        <v>0</v>
      </c>
      <c r="V73" s="321">
        <v>0</v>
      </c>
      <c r="W73" s="321">
        <v>0</v>
      </c>
      <c r="X73" s="321">
        <v>0</v>
      </c>
      <c r="Y73" s="321">
        <v>0</v>
      </c>
      <c r="Z73" s="321"/>
      <c r="AA73" s="321"/>
      <c r="AB73" s="321">
        <v>5899999.8865</v>
      </c>
      <c r="AC73" s="321">
        <v>1701923.0769</v>
      </c>
      <c r="AD73" s="321">
        <v>0</v>
      </c>
      <c r="AE73" s="321">
        <v>0</v>
      </c>
      <c r="AF73" s="321">
        <v>0</v>
      </c>
      <c r="AG73" s="321">
        <v>0</v>
      </c>
      <c r="AH73" s="321">
        <v>0</v>
      </c>
      <c r="AI73" s="321">
        <v>0</v>
      </c>
      <c r="AJ73" s="321">
        <v>0</v>
      </c>
      <c r="AK73" s="321">
        <v>0</v>
      </c>
      <c r="AL73" s="321">
        <v>0</v>
      </c>
      <c r="AM73" s="321">
        <v>300000</v>
      </c>
      <c r="AN73" s="321">
        <v>150000</v>
      </c>
      <c r="AO73" s="321">
        <v>530000</v>
      </c>
      <c r="AP73" s="321">
        <v>0</v>
      </c>
      <c r="AQ73" s="321">
        <v>1021153.8462</v>
      </c>
      <c r="AR73" s="321">
        <v>468519</v>
      </c>
      <c r="AS73" s="321"/>
      <c r="AT73" s="321">
        <v>0</v>
      </c>
      <c r="AU73" s="321">
        <v>0</v>
      </c>
      <c r="AV73" s="321">
        <v>0</v>
      </c>
      <c r="AW73" s="321">
        <v>0</v>
      </c>
      <c r="AX73" s="321">
        <v>0</v>
      </c>
      <c r="AY73" s="321">
        <v>0</v>
      </c>
      <c r="AZ73" s="321"/>
      <c r="BA73" s="321"/>
      <c r="BB73" s="321">
        <v>20</v>
      </c>
      <c r="BC73" s="321">
        <v>567307.68999999994</v>
      </c>
      <c r="BD73" s="321">
        <v>0</v>
      </c>
      <c r="BE73" s="321">
        <v>42548</v>
      </c>
      <c r="BF73" s="321">
        <v>100000</v>
      </c>
      <c r="BG73" s="321">
        <v>75000</v>
      </c>
      <c r="BH73" s="321">
        <v>340000</v>
      </c>
      <c r="BI73" s="321"/>
      <c r="BJ73" s="321"/>
      <c r="BK73" s="321"/>
      <c r="BL73" s="321">
        <v>0</v>
      </c>
      <c r="BM73" s="321"/>
      <c r="BN73" s="321">
        <v>0</v>
      </c>
      <c r="BO73" s="321">
        <v>0</v>
      </c>
      <c r="BP73" s="321">
        <v>420000</v>
      </c>
      <c r="BQ73" s="321">
        <v>80769.230800000005</v>
      </c>
      <c r="BR73" s="321"/>
      <c r="BS73" s="321">
        <v>0</v>
      </c>
      <c r="BT73" s="321">
        <v>1268500</v>
      </c>
      <c r="BU73" s="321">
        <v>619500</v>
      </c>
      <c r="BV73" s="321"/>
      <c r="BW73" s="321">
        <v>0</v>
      </c>
      <c r="BX73" s="321">
        <v>10</v>
      </c>
      <c r="BY73" s="321">
        <v>283653.84620000003</v>
      </c>
      <c r="BZ73" s="321"/>
      <c r="CA73" s="321"/>
      <c r="CB73" s="321">
        <v>12965741</v>
      </c>
      <c r="CC73" s="322">
        <v>10576971</v>
      </c>
      <c r="CD73" s="320"/>
      <c r="CE73" s="320" t="s">
        <v>1067</v>
      </c>
      <c r="CF73" s="323">
        <v>45966</v>
      </c>
      <c r="CG73" s="323"/>
      <c r="CH73" s="320" t="s">
        <v>415</v>
      </c>
      <c r="CI73" s="322">
        <v>0</v>
      </c>
      <c r="CJ73" s="322">
        <v>0</v>
      </c>
      <c r="CK73" s="321"/>
      <c r="CL73" s="324">
        <f t="shared" ref="CL73:CL135" si="34">SUM(BN73:BQ73)+CJ73</f>
        <v>500769.23080000002</v>
      </c>
      <c r="CM73" s="325">
        <f t="shared" ref="CM73:CM135" si="35">SUM(AB73:AU73,AW73,AY73,BA73,BC73,BD73:BH73,BJ73:BL73,BM73:BR73,BS73,BT73)+100%*CA73-CB73+CJ73+CI73</f>
        <v>-20.269600002095103</v>
      </c>
      <c r="CN73" s="325">
        <f t="shared" ref="CN73:CN135" si="36">SUM(AB73:AU73,AW73,AY73,BA73,BC73,BD73:BH73,BJ73,BL73)+BS73-BU73+CA73-CC73</f>
        <v>-19.500400001183152</v>
      </c>
      <c r="CO73" s="325">
        <f t="shared" ref="CO73:CO135" si="37">K73/M73*O73-AB73</f>
        <v>0.11349999997764826</v>
      </c>
      <c r="CP73" s="318"/>
      <c r="CQ73" s="326">
        <f t="shared" si="23"/>
        <v>2.3077009245753288E-5</v>
      </c>
      <c r="CR73" s="326">
        <f t="shared" si="24"/>
        <v>0</v>
      </c>
      <c r="CS73" s="327">
        <f t="shared" si="25"/>
        <v>0</v>
      </c>
      <c r="CT73" s="327">
        <f t="shared" si="26"/>
        <v>0</v>
      </c>
      <c r="CU73" s="327">
        <f t="shared" si="27"/>
        <v>0</v>
      </c>
      <c r="CV73" s="327">
        <f t="shared" si="28"/>
        <v>0</v>
      </c>
      <c r="CW73" s="327">
        <f t="shared" si="29"/>
        <v>0</v>
      </c>
      <c r="CX73" s="327">
        <f t="shared" si="30"/>
        <v>0</v>
      </c>
      <c r="CY73" s="327">
        <f t="shared" si="31"/>
        <v>0</v>
      </c>
      <c r="CZ73" s="328">
        <f t="shared" si="32"/>
        <v>500769.23080000002</v>
      </c>
      <c r="DA73" s="328">
        <f t="shared" si="22"/>
        <v>-3.076920984312892E-5</v>
      </c>
      <c r="DB73" s="201"/>
      <c r="DC73" s="327">
        <f>K73/M73*IFERROR(VLOOKUP($D73,Shift!$B:$AZ,45,0),0)-AT73</f>
        <v>0</v>
      </c>
      <c r="DD73" s="327">
        <f>K73/M73*IFERROR(VLOOKUP($D73,Shift!$B:$AV,47,0),0)*10*50%-ROUND(K73/M73*IFERROR(VLOOKUP($D73,Shift!$B:$AV,47,0),0)*8*30%,0)-AU73</f>
        <v>0</v>
      </c>
      <c r="DE73" s="329">
        <f>VLOOKUP($D73,'Off day working'!A:AM,38,0)-Z73</f>
        <v>0</v>
      </c>
      <c r="DF73" s="328"/>
      <c r="DG73" s="328"/>
      <c r="DH73" s="330">
        <f>K73/208*8*30%*VLOOKUP($D73,Shift!$B:$AZ,47,0)-AL73</f>
        <v>0</v>
      </c>
      <c r="DJ73" s="390"/>
      <c r="DK73" s="332">
        <f>VLOOKUP($D73,Meal!$A:$AK,35,0)-BG73</f>
        <v>0</v>
      </c>
      <c r="DL73" s="332">
        <f>VLOOKUP($D73,Meal!$A:$AK,36,0)-BH73</f>
        <v>0</v>
      </c>
      <c r="DM73" s="333">
        <f>VLOOKUP($D73,Shift!B:AW,39,0)-AV73</f>
        <v>0</v>
      </c>
      <c r="DN73" s="334">
        <f>K73/208*VLOOKUP(D73,Shift!$B:$AO,39,0)*8*10%-AW73</f>
        <v>0</v>
      </c>
      <c r="DO73" s="333">
        <f>VLOOKUP($D73,Shift!$B:$AO,40,0)-AX73</f>
        <v>0</v>
      </c>
      <c r="DP73" s="334">
        <f>K73/208*VLOOKUP(D73,Shift!$B:$AO,40,0)*8*50%-AY73</f>
        <v>0</v>
      </c>
      <c r="DQ73" s="335">
        <f>VLOOKUP($D73,Shift!$B:$AZ,41,0)-AZ73</f>
        <v>0</v>
      </c>
      <c r="DR73" s="336">
        <f>K73/208*VLOOKUP($D73,Shift!$B:$AQ,41,0)*8*50%-BA73</f>
        <v>0</v>
      </c>
      <c r="DS73" s="337">
        <f>VLOOKUP($D73,Att!B:CU,98,0)-O73</f>
        <v>0</v>
      </c>
      <c r="DT73" s="338">
        <f>IFERROR(VLOOKUP($D73,OT!$A:$BR,OT!BC$1,0),0)-P73</f>
        <v>0</v>
      </c>
      <c r="DU73" s="338">
        <f>IFERROR(VLOOKUP($D73,OT!$A:$BR,OT!BD$1,0),0)-Q73</f>
        <v>0</v>
      </c>
      <c r="DV73" s="338">
        <f>IFERROR(VLOOKUP($D73,OT!$A:$BR,OT!BE$1,0),0)-R73</f>
        <v>0</v>
      </c>
      <c r="DW73" s="338">
        <f>IFERROR(VLOOKUP($D73,OT!$A:$BR,OT!BF$1,0),0)-S73</f>
        <v>0</v>
      </c>
      <c r="DX73" s="338">
        <f>IFERROR(VLOOKUP($D73,OT!$A:$BR,OT!BG$1,0),0)-T73</f>
        <v>0</v>
      </c>
      <c r="DY73" s="338">
        <f>IFERROR(VLOOKUP($D73,OT!$A:$BR,OT!BH$1,0),0)-U73</f>
        <v>0</v>
      </c>
      <c r="DZ73" s="338">
        <f>IFERROR(VLOOKUP($D73,OT!$A:$BR,OT!BI$1,0),0)-V73</f>
        <v>0</v>
      </c>
      <c r="EA73" s="338">
        <f>IFERROR(VLOOKUP($D73,OT!$A:$BR,OT!BJ$1,0),0)-W73</f>
        <v>0</v>
      </c>
      <c r="EB73" s="338">
        <f>IFERROR(VLOOKUP($D73,OT!$A:$BR,OT!BK$1,0),0)-X73</f>
        <v>0</v>
      </c>
      <c r="EC73" s="339">
        <f>VLOOKUP(D73,'Off day working'!A:AL,38,0)*30000-BD73</f>
        <v>0</v>
      </c>
      <c r="ED73" s="340"/>
      <c r="EE73" s="340"/>
      <c r="EF73" s="338">
        <f t="shared" si="21"/>
        <v>7.6923076921957545E-2</v>
      </c>
      <c r="EG73" s="350">
        <f>4960000*1.07/208*VLOOKUP(D73,Att!B:BZ,77,0)-BJ73</f>
        <v>0</v>
      </c>
      <c r="EI73" s="345">
        <f>IF(AND(CH73="X",EJ73&gt;=0.5),150000/VLOOKUP(D73,Att!B:AT,45,0)*VLOOKUP(D73,Att!B:AP,41,0),IF(AND(CH73="X",EJ73&lt;0.5),0,150000))-AN73</f>
        <v>0</v>
      </c>
      <c r="EJ73" s="346">
        <f>VLOOKUP(D73,Att!B:AP,41,0)/VLOOKUP(D73,Att!B:AT,45,0)</f>
        <v>1.1052631578947369</v>
      </c>
    </row>
    <row r="74" spans="1:140" s="331" customFormat="1" ht="14.5" hidden="1" customHeight="1" x14ac:dyDescent="0.35">
      <c r="A74" s="300" t="s">
        <v>325</v>
      </c>
      <c r="B74" s="300">
        <f t="shared" si="33"/>
        <v>67</v>
      </c>
      <c r="C74" s="320" t="s">
        <v>73</v>
      </c>
      <c r="D74" s="320" t="s">
        <v>836</v>
      </c>
      <c r="E74" s="320" t="s">
        <v>838</v>
      </c>
      <c r="F74" s="367" t="s">
        <v>837</v>
      </c>
      <c r="G74" s="320" t="s">
        <v>360</v>
      </c>
      <c r="H74" s="320"/>
      <c r="I74" s="320" t="s">
        <v>939</v>
      </c>
      <c r="J74" s="320" t="s">
        <v>58</v>
      </c>
      <c r="K74" s="321">
        <v>5900000</v>
      </c>
      <c r="L74" s="321"/>
      <c r="M74" s="321">
        <v>208</v>
      </c>
      <c r="N74" s="321"/>
      <c r="O74" s="321">
        <v>208</v>
      </c>
      <c r="P74" s="321">
        <v>28</v>
      </c>
      <c r="Q74" s="321">
        <v>0</v>
      </c>
      <c r="R74" s="321">
        <v>0</v>
      </c>
      <c r="S74" s="321">
        <v>0</v>
      </c>
      <c r="T74" s="321">
        <v>0</v>
      </c>
      <c r="U74" s="321">
        <v>0</v>
      </c>
      <c r="V74" s="321">
        <v>0</v>
      </c>
      <c r="W74" s="321">
        <v>0</v>
      </c>
      <c r="X74" s="321">
        <v>0</v>
      </c>
      <c r="Y74" s="321">
        <v>6</v>
      </c>
      <c r="Z74" s="321"/>
      <c r="AA74" s="321"/>
      <c r="AB74" s="321">
        <v>5899999.8865</v>
      </c>
      <c r="AC74" s="321">
        <v>1191346.1538</v>
      </c>
      <c r="AD74" s="321">
        <v>0</v>
      </c>
      <c r="AE74" s="321">
        <v>0</v>
      </c>
      <c r="AF74" s="321">
        <v>0</v>
      </c>
      <c r="AG74" s="321">
        <v>0</v>
      </c>
      <c r="AH74" s="321">
        <v>0</v>
      </c>
      <c r="AI74" s="321">
        <v>0</v>
      </c>
      <c r="AJ74" s="321">
        <v>0</v>
      </c>
      <c r="AK74" s="321">
        <v>0</v>
      </c>
      <c r="AL74" s="321">
        <v>272307.6923</v>
      </c>
      <c r="AM74" s="321">
        <v>300000</v>
      </c>
      <c r="AN74" s="321">
        <v>150000</v>
      </c>
      <c r="AO74" s="321">
        <v>540000</v>
      </c>
      <c r="AP74" s="321">
        <v>90000</v>
      </c>
      <c r="AQ74" s="321">
        <v>1021153.8462</v>
      </c>
      <c r="AR74" s="321">
        <v>500000</v>
      </c>
      <c r="AS74" s="321"/>
      <c r="AT74" s="321">
        <v>0</v>
      </c>
      <c r="AU74" s="321">
        <v>295000</v>
      </c>
      <c r="AV74" s="321">
        <v>0</v>
      </c>
      <c r="AW74" s="321">
        <v>0</v>
      </c>
      <c r="AX74" s="321">
        <v>2</v>
      </c>
      <c r="AY74" s="321">
        <v>226923.07689999999</v>
      </c>
      <c r="AZ74" s="321"/>
      <c r="BA74" s="321"/>
      <c r="BB74" s="321">
        <v>14</v>
      </c>
      <c r="BC74" s="321">
        <v>397115.38</v>
      </c>
      <c r="BD74" s="321">
        <v>0</v>
      </c>
      <c r="BE74" s="321">
        <v>42548</v>
      </c>
      <c r="BF74" s="321"/>
      <c r="BG74" s="321">
        <v>221000</v>
      </c>
      <c r="BH74" s="321">
        <v>306000</v>
      </c>
      <c r="BI74" s="321"/>
      <c r="BJ74" s="321"/>
      <c r="BK74" s="321"/>
      <c r="BL74" s="321">
        <v>0</v>
      </c>
      <c r="BM74" s="321"/>
      <c r="BN74" s="321">
        <v>0</v>
      </c>
      <c r="BO74" s="321">
        <v>0</v>
      </c>
      <c r="BP74" s="321">
        <v>420000</v>
      </c>
      <c r="BQ74" s="321">
        <v>56538.461499999998</v>
      </c>
      <c r="BR74" s="321"/>
      <c r="BS74" s="321">
        <v>0</v>
      </c>
      <c r="BT74" s="321">
        <v>1268500</v>
      </c>
      <c r="BU74" s="321">
        <v>619500</v>
      </c>
      <c r="BV74" s="321"/>
      <c r="BW74" s="321">
        <v>0</v>
      </c>
      <c r="BX74" s="321"/>
      <c r="BY74" s="321">
        <v>0</v>
      </c>
      <c r="BZ74" s="321"/>
      <c r="CA74" s="321"/>
      <c r="CB74" s="321">
        <v>13316448</v>
      </c>
      <c r="CC74" s="322">
        <v>10833910</v>
      </c>
      <c r="CD74" s="320"/>
      <c r="CE74" s="320" t="s">
        <v>319</v>
      </c>
      <c r="CF74" s="323">
        <v>45966</v>
      </c>
      <c r="CG74" s="323"/>
      <c r="CH74" s="320" t="s">
        <v>415</v>
      </c>
      <c r="CI74" s="322">
        <v>118000</v>
      </c>
      <c r="CJ74" s="322">
        <v>0</v>
      </c>
      <c r="CK74" s="321"/>
      <c r="CL74" s="324">
        <f t="shared" si="34"/>
        <v>476538.46149999998</v>
      </c>
      <c r="CM74" s="325">
        <f t="shared" si="35"/>
        <v>-15.50279999896884</v>
      </c>
      <c r="CN74" s="325">
        <f t="shared" si="36"/>
        <v>-15.964299999177456</v>
      </c>
      <c r="CO74" s="325">
        <f t="shared" si="37"/>
        <v>0.11349999997764826</v>
      </c>
      <c r="CP74" s="318"/>
      <c r="CQ74" s="326">
        <f t="shared" si="23"/>
        <v>4.6154018491506577E-5</v>
      </c>
      <c r="CR74" s="326">
        <f t="shared" si="24"/>
        <v>0</v>
      </c>
      <c r="CS74" s="327">
        <f t="shared" si="25"/>
        <v>0</v>
      </c>
      <c r="CT74" s="327">
        <f t="shared" si="26"/>
        <v>0</v>
      </c>
      <c r="CU74" s="327">
        <f t="shared" si="27"/>
        <v>0</v>
      </c>
      <c r="CV74" s="327">
        <f t="shared" si="28"/>
        <v>0</v>
      </c>
      <c r="CW74" s="327">
        <f t="shared" si="29"/>
        <v>0</v>
      </c>
      <c r="CX74" s="327">
        <f t="shared" si="30"/>
        <v>0</v>
      </c>
      <c r="CY74" s="327">
        <f t="shared" si="31"/>
        <v>0</v>
      </c>
      <c r="CZ74" s="328">
        <f t="shared" si="32"/>
        <v>476538.46149999998</v>
      </c>
      <c r="DA74" s="328">
        <f t="shared" si="22"/>
        <v>3.8461585063487291E-5</v>
      </c>
      <c r="DB74" s="201"/>
      <c r="DC74" s="327">
        <f>K74/M74*IFERROR(VLOOKUP($D74,Shift!$B:$AZ,45,0),0)-AT74</f>
        <v>0</v>
      </c>
      <c r="DD74" s="327">
        <f>K74/M74*IFERROR(VLOOKUP($D74,Shift!$B:$AV,47,0),0)*10*50%-ROUND(K74/M74*IFERROR(VLOOKUP($D74,Shift!$B:$AV,47,0),0)*8*30%,0)-AU74</f>
        <v>-0.30769230762962252</v>
      </c>
      <c r="DE74" s="329">
        <f>VLOOKUP($D74,'Off day working'!A:AM,38,0)-Z74</f>
        <v>0</v>
      </c>
      <c r="DF74" s="328"/>
      <c r="DG74" s="328"/>
      <c r="DH74" s="330">
        <f>K74/208*8*30%*VLOOKUP($D74,Shift!$B:$AZ,47,0)-AL74</f>
        <v>7.6923170126974583E-6</v>
      </c>
      <c r="DJ74" s="390"/>
      <c r="DK74" s="332">
        <f>VLOOKUP($D74,Meal!$A:$AK,35,0)-BG74</f>
        <v>0</v>
      </c>
      <c r="DL74" s="332">
        <f>VLOOKUP($D74,Meal!$A:$AK,36,0)-BH74</f>
        <v>0</v>
      </c>
      <c r="DM74" s="333">
        <f>VLOOKUP($D74,Shift!B:AW,39,0)-AV74</f>
        <v>0</v>
      </c>
      <c r="DN74" s="334">
        <f>K74/208*VLOOKUP(D74,Shift!$B:$AO,39,0)*8*10%-AW74</f>
        <v>0</v>
      </c>
      <c r="DO74" s="333">
        <f>VLOOKUP($D74,Shift!$B:$AO,40,0)-AX74</f>
        <v>0</v>
      </c>
      <c r="DP74" s="334">
        <f>K74/208*VLOOKUP(D74,Shift!$B:$AO,40,0)*8*50%-AY74</f>
        <v>2.3076951038092375E-5</v>
      </c>
      <c r="DQ74" s="335">
        <f>VLOOKUP($D74,Shift!$B:$AZ,41,0)-AZ74</f>
        <v>0</v>
      </c>
      <c r="DR74" s="336">
        <f>K74/208*VLOOKUP($D74,Shift!$B:$AQ,41,0)*8*50%-BA74</f>
        <v>0</v>
      </c>
      <c r="DS74" s="337">
        <f>VLOOKUP($D74,Att!B:CU,98,0)-O74</f>
        <v>0</v>
      </c>
      <c r="DT74" s="338">
        <f>IFERROR(VLOOKUP($D74,OT!$A:$BR,OT!BC$1,0),0)-P74</f>
        <v>0</v>
      </c>
      <c r="DU74" s="338">
        <f>IFERROR(VLOOKUP($D74,OT!$A:$BR,OT!BD$1,0),0)-Q74</f>
        <v>0</v>
      </c>
      <c r="DV74" s="338">
        <f>IFERROR(VLOOKUP($D74,OT!$A:$BR,OT!BE$1,0),0)-R74</f>
        <v>0</v>
      </c>
      <c r="DW74" s="338">
        <f>IFERROR(VLOOKUP($D74,OT!$A:$BR,OT!BF$1,0),0)-S74</f>
        <v>0</v>
      </c>
      <c r="DX74" s="338">
        <f>IFERROR(VLOOKUP($D74,OT!$A:$BR,OT!BG$1,0),0)-T74</f>
        <v>0</v>
      </c>
      <c r="DY74" s="338">
        <f>IFERROR(VLOOKUP($D74,OT!$A:$BR,OT!BH$1,0),0)-U74</f>
        <v>0</v>
      </c>
      <c r="DZ74" s="338">
        <f>IFERROR(VLOOKUP($D74,OT!$A:$BR,OT!BI$1,0),0)-V74</f>
        <v>0</v>
      </c>
      <c r="EA74" s="338">
        <f>IFERROR(VLOOKUP($D74,OT!$A:$BR,OT!BJ$1,0),0)-W74</f>
        <v>0</v>
      </c>
      <c r="EB74" s="338">
        <f>IFERROR(VLOOKUP($D74,OT!$A:$BR,OT!BK$1,0),0)-X74</f>
        <v>0</v>
      </c>
      <c r="EC74" s="339">
        <f>VLOOKUP(D74,'Off day working'!A:AL,38,0)*30000-BD74</f>
        <v>0</v>
      </c>
      <c r="ED74" s="340"/>
      <c r="EE74" s="340"/>
      <c r="EF74" s="338">
        <f t="shared" si="21"/>
        <v>7.6923076921957545E-2</v>
      </c>
      <c r="EG74" s="350">
        <f>4960000*1.07/208*VLOOKUP(D74,Att!B:BZ,77,0)-BJ74</f>
        <v>0</v>
      </c>
      <c r="EI74" s="345">
        <f>IF(AND(CH74="X",EJ74&gt;=0.5),150000/VLOOKUP(D74,Att!B:AT,45,0)*VLOOKUP(D74,Att!B:AP,41,0),IF(AND(CH74="X",EJ74&lt;0.5),0,150000))-AN74</f>
        <v>0</v>
      </c>
      <c r="EJ74" s="346">
        <f>VLOOKUP(D74,Att!B:AP,41,0)/VLOOKUP(D74,Att!B:AT,45,0)</f>
        <v>1.1454566281029601</v>
      </c>
    </row>
    <row r="75" spans="1:140" s="331" customFormat="1" ht="14.5" hidden="1" customHeight="1" x14ac:dyDescent="0.35">
      <c r="A75" s="300" t="s">
        <v>325</v>
      </c>
      <c r="B75" s="300">
        <f t="shared" si="33"/>
        <v>68</v>
      </c>
      <c r="C75" s="320" t="s">
        <v>56</v>
      </c>
      <c r="D75" s="320" t="s">
        <v>839</v>
      </c>
      <c r="E75" s="320" t="s">
        <v>841</v>
      </c>
      <c r="F75" s="367" t="s">
        <v>840</v>
      </c>
      <c r="G75" s="320" t="s">
        <v>360</v>
      </c>
      <c r="H75" s="320" t="s">
        <v>1039</v>
      </c>
      <c r="I75" s="320" t="s">
        <v>67</v>
      </c>
      <c r="J75" s="320" t="s">
        <v>58</v>
      </c>
      <c r="K75" s="321">
        <v>5900000</v>
      </c>
      <c r="L75" s="321"/>
      <c r="M75" s="321">
        <v>208</v>
      </c>
      <c r="N75" s="321"/>
      <c r="O75" s="321">
        <v>208</v>
      </c>
      <c r="P75" s="321">
        <v>26</v>
      </c>
      <c r="Q75" s="321">
        <v>0</v>
      </c>
      <c r="R75" s="321">
        <v>0</v>
      </c>
      <c r="S75" s="321">
        <v>0</v>
      </c>
      <c r="T75" s="321">
        <v>0</v>
      </c>
      <c r="U75" s="321">
        <v>0</v>
      </c>
      <c r="V75" s="321">
        <v>0</v>
      </c>
      <c r="W75" s="321">
        <v>0</v>
      </c>
      <c r="X75" s="321">
        <v>0</v>
      </c>
      <c r="Y75" s="321">
        <v>9</v>
      </c>
      <c r="Z75" s="321"/>
      <c r="AA75" s="321"/>
      <c r="AB75" s="321">
        <v>5899999.8865</v>
      </c>
      <c r="AC75" s="321">
        <v>1106250</v>
      </c>
      <c r="AD75" s="321">
        <v>0</v>
      </c>
      <c r="AE75" s="321">
        <v>0</v>
      </c>
      <c r="AF75" s="321">
        <v>0</v>
      </c>
      <c r="AG75" s="321">
        <v>0</v>
      </c>
      <c r="AH75" s="321">
        <v>0</v>
      </c>
      <c r="AI75" s="321">
        <v>0</v>
      </c>
      <c r="AJ75" s="321">
        <v>0</v>
      </c>
      <c r="AK75" s="321">
        <v>0</v>
      </c>
      <c r="AL75" s="321">
        <v>544615.38459999999</v>
      </c>
      <c r="AM75" s="321">
        <v>300000</v>
      </c>
      <c r="AN75" s="321">
        <v>150000</v>
      </c>
      <c r="AO75" s="321">
        <v>542500</v>
      </c>
      <c r="AP75" s="321">
        <v>0</v>
      </c>
      <c r="AQ75" s="321">
        <v>1021153.8462</v>
      </c>
      <c r="AR75" s="321">
        <v>500000</v>
      </c>
      <c r="AS75" s="321"/>
      <c r="AT75" s="321">
        <v>0</v>
      </c>
      <c r="AU75" s="321">
        <v>590000</v>
      </c>
      <c r="AV75" s="321">
        <v>0</v>
      </c>
      <c r="AW75" s="321">
        <v>0</v>
      </c>
      <c r="AX75" s="321">
        <v>1</v>
      </c>
      <c r="AY75" s="321">
        <v>113461.5385</v>
      </c>
      <c r="AZ75" s="321"/>
      <c r="BA75" s="321"/>
      <c r="BB75" s="321">
        <v>13</v>
      </c>
      <c r="BC75" s="321">
        <v>368750</v>
      </c>
      <c r="BD75" s="321">
        <v>0</v>
      </c>
      <c r="BE75" s="321">
        <v>42548</v>
      </c>
      <c r="BF75" s="321">
        <v>100000</v>
      </c>
      <c r="BG75" s="321">
        <v>179000</v>
      </c>
      <c r="BH75" s="321">
        <v>414000</v>
      </c>
      <c r="BI75" s="321"/>
      <c r="BJ75" s="321"/>
      <c r="BK75" s="321"/>
      <c r="BL75" s="321">
        <v>0</v>
      </c>
      <c r="BM75" s="321"/>
      <c r="BN75" s="321">
        <v>0</v>
      </c>
      <c r="BO75" s="321">
        <v>0</v>
      </c>
      <c r="BP75" s="321">
        <v>420000</v>
      </c>
      <c r="BQ75" s="321">
        <v>52500</v>
      </c>
      <c r="BR75" s="321"/>
      <c r="BS75" s="321">
        <v>0</v>
      </c>
      <c r="BT75" s="321">
        <v>1268500</v>
      </c>
      <c r="BU75" s="321">
        <v>619500</v>
      </c>
      <c r="BV75" s="321"/>
      <c r="BW75" s="321">
        <v>0</v>
      </c>
      <c r="BX75" s="321">
        <v>8</v>
      </c>
      <c r="BY75" s="321">
        <v>226923.07689999999</v>
      </c>
      <c r="BZ75" s="321"/>
      <c r="CA75" s="321"/>
      <c r="CB75" s="321">
        <v>13731293</v>
      </c>
      <c r="CC75" s="322">
        <v>11252793</v>
      </c>
      <c r="CD75" s="320"/>
      <c r="CE75" s="320" t="s">
        <v>319</v>
      </c>
      <c r="CF75" s="323">
        <v>45966</v>
      </c>
      <c r="CG75" s="323"/>
      <c r="CH75" s="320" t="s">
        <v>415</v>
      </c>
      <c r="CI75" s="322">
        <v>118000</v>
      </c>
      <c r="CJ75" s="322">
        <v>0</v>
      </c>
      <c r="CK75" s="321"/>
      <c r="CL75" s="324">
        <f t="shared" si="34"/>
        <v>472500</v>
      </c>
      <c r="CM75" s="325">
        <f t="shared" si="35"/>
        <v>-14.344200000166893</v>
      </c>
      <c r="CN75" s="325">
        <f t="shared" si="36"/>
        <v>-14.344200000166893</v>
      </c>
      <c r="CO75" s="325">
        <f t="shared" si="37"/>
        <v>0.11349999997764826</v>
      </c>
      <c r="CP75" s="318"/>
      <c r="CQ75" s="326">
        <f t="shared" si="23"/>
        <v>0</v>
      </c>
      <c r="CR75" s="326">
        <f t="shared" si="24"/>
        <v>0</v>
      </c>
      <c r="CS75" s="327">
        <f t="shared" si="25"/>
        <v>0</v>
      </c>
      <c r="CT75" s="327">
        <f t="shared" si="26"/>
        <v>0</v>
      </c>
      <c r="CU75" s="327">
        <f t="shared" si="27"/>
        <v>0</v>
      </c>
      <c r="CV75" s="327">
        <f t="shared" si="28"/>
        <v>0</v>
      </c>
      <c r="CW75" s="327">
        <f t="shared" si="29"/>
        <v>0</v>
      </c>
      <c r="CX75" s="327">
        <f t="shared" si="30"/>
        <v>0</v>
      </c>
      <c r="CY75" s="327">
        <f t="shared" si="31"/>
        <v>0</v>
      </c>
      <c r="CZ75" s="328">
        <f t="shared" si="32"/>
        <v>472500</v>
      </c>
      <c r="DA75" s="328">
        <f t="shared" si="22"/>
        <v>0</v>
      </c>
      <c r="DB75" s="201"/>
      <c r="DC75" s="327">
        <f>K75/M75*IFERROR(VLOOKUP($D75,Shift!$B:$AZ,45,0),0)-AT75</f>
        <v>0</v>
      </c>
      <c r="DD75" s="327">
        <f>K75/M75*IFERROR(VLOOKUP($D75,Shift!$B:$AV,47,0),0)*10*50%-ROUND(K75/M75*IFERROR(VLOOKUP($D75,Shift!$B:$AV,47,0),0)*8*30%,0)-AU75</f>
        <v>0.38461538474075496</v>
      </c>
      <c r="DE75" s="329">
        <f>VLOOKUP($D75,'Off day working'!A:AM,38,0)-Z75</f>
        <v>0</v>
      </c>
      <c r="DF75" s="328"/>
      <c r="DG75" s="328"/>
      <c r="DH75" s="330">
        <f>K75/208*8*30%*VLOOKUP($D75,Shift!$B:$AZ,47,0)-AL75</f>
        <v>1.5384634025394917E-5</v>
      </c>
      <c r="DJ75" s="390"/>
      <c r="DK75" s="332">
        <f>VLOOKUP($D75,Meal!$A:$AK,35,0)-BG75</f>
        <v>0</v>
      </c>
      <c r="DL75" s="332">
        <f>VLOOKUP($D75,Meal!$A:$AK,36,0)-BH75</f>
        <v>0</v>
      </c>
      <c r="DM75" s="333">
        <f>VLOOKUP($D75,Shift!B:AW,39,0)-AV75</f>
        <v>0</v>
      </c>
      <c r="DN75" s="334">
        <f>K75/208*VLOOKUP(D75,Shift!$B:$AO,39,0)*8*10%-AW75</f>
        <v>0</v>
      </c>
      <c r="DO75" s="333">
        <f>VLOOKUP($D75,Shift!$B:$AO,40,0)-AX75</f>
        <v>0</v>
      </c>
      <c r="DP75" s="334">
        <f>K75/208*VLOOKUP(D75,Shift!$B:$AO,40,0)*8*50%-AY75</f>
        <v>-3.8461526855826378E-5</v>
      </c>
      <c r="DQ75" s="335">
        <f>VLOOKUP($D75,Shift!$B:$AZ,41,0)-AZ75</f>
        <v>0</v>
      </c>
      <c r="DR75" s="336">
        <f>K75/208*VLOOKUP($D75,Shift!$B:$AQ,41,0)*8*50%-BA75</f>
        <v>0</v>
      </c>
      <c r="DS75" s="337">
        <f>VLOOKUP($D75,Att!B:CU,98,0)-O75</f>
        <v>0</v>
      </c>
      <c r="DT75" s="338">
        <f>IFERROR(VLOOKUP($D75,OT!$A:$BR,OT!BC$1,0),0)-P75</f>
        <v>0</v>
      </c>
      <c r="DU75" s="338">
        <f>IFERROR(VLOOKUP($D75,OT!$A:$BR,OT!BD$1,0),0)-Q75</f>
        <v>0</v>
      </c>
      <c r="DV75" s="338">
        <f>IFERROR(VLOOKUP($D75,OT!$A:$BR,OT!BE$1,0),0)-R75</f>
        <v>0</v>
      </c>
      <c r="DW75" s="338">
        <f>IFERROR(VLOOKUP($D75,OT!$A:$BR,OT!BF$1,0),0)-S75</f>
        <v>0</v>
      </c>
      <c r="DX75" s="338">
        <f>IFERROR(VLOOKUP($D75,OT!$A:$BR,OT!BG$1,0),0)-T75</f>
        <v>0</v>
      </c>
      <c r="DY75" s="338">
        <f>IFERROR(VLOOKUP($D75,OT!$A:$BR,OT!BH$1,0),0)-U75</f>
        <v>0</v>
      </c>
      <c r="DZ75" s="338">
        <f>IFERROR(VLOOKUP($D75,OT!$A:$BR,OT!BI$1,0),0)-V75</f>
        <v>0</v>
      </c>
      <c r="EA75" s="338">
        <f>IFERROR(VLOOKUP($D75,OT!$A:$BR,OT!BJ$1,0),0)-W75</f>
        <v>0</v>
      </c>
      <c r="EB75" s="338">
        <f>IFERROR(VLOOKUP($D75,OT!$A:$BR,OT!BK$1,0),0)-X75</f>
        <v>0</v>
      </c>
      <c r="EC75" s="339">
        <f>VLOOKUP(D75,'Off day working'!A:AL,38,0)*30000-BD75</f>
        <v>0</v>
      </c>
      <c r="ED75" s="340"/>
      <c r="EE75" s="340"/>
      <c r="EF75" s="338">
        <f t="shared" si="21"/>
        <v>7.6923076921957545E-2</v>
      </c>
      <c r="EG75" s="350">
        <f>4960000*1.07/208*VLOOKUP(D75,Att!B:BZ,77,0)-BJ75</f>
        <v>0</v>
      </c>
      <c r="EI75" s="345">
        <f>IF(AND(CH75="X",EJ75&gt;=0.5),150000/VLOOKUP(D75,Att!B:AT,45,0)*VLOOKUP(D75,Att!B:AP,41,0),IF(AND(CH75="X",EJ75&lt;0.5),0,150000))-AN75</f>
        <v>0</v>
      </c>
      <c r="EJ75" s="346">
        <f>VLOOKUP(D75,Att!B:AP,41,0)/VLOOKUP(D75,Att!B:AT,45,0)</f>
        <v>1.1052631578947369</v>
      </c>
    </row>
    <row r="76" spans="1:140" s="331" customFormat="1" ht="14.5" hidden="1" customHeight="1" x14ac:dyDescent="0.35">
      <c r="A76" s="300" t="s">
        <v>325</v>
      </c>
      <c r="B76" s="300">
        <f t="shared" si="33"/>
        <v>69</v>
      </c>
      <c r="C76" s="320" t="s">
        <v>56</v>
      </c>
      <c r="D76" s="320" t="s">
        <v>842</v>
      </c>
      <c r="E76" s="320" t="s">
        <v>844</v>
      </c>
      <c r="F76" s="367" t="s">
        <v>843</v>
      </c>
      <c r="G76" s="320" t="s">
        <v>360</v>
      </c>
      <c r="H76" s="320"/>
      <c r="I76" s="320" t="s">
        <v>59</v>
      </c>
      <c r="J76" s="320" t="s">
        <v>58</v>
      </c>
      <c r="K76" s="321">
        <v>5900000</v>
      </c>
      <c r="L76" s="321"/>
      <c r="M76" s="321">
        <v>208</v>
      </c>
      <c r="N76" s="321"/>
      <c r="O76" s="321">
        <v>208</v>
      </c>
      <c r="P76" s="321">
        <v>28</v>
      </c>
      <c r="Q76" s="321">
        <v>0</v>
      </c>
      <c r="R76" s="321">
        <v>12</v>
      </c>
      <c r="S76" s="321">
        <v>0</v>
      </c>
      <c r="T76" s="321">
        <v>0</v>
      </c>
      <c r="U76" s="321">
        <v>0</v>
      </c>
      <c r="V76" s="321">
        <v>0</v>
      </c>
      <c r="W76" s="321">
        <v>0</v>
      </c>
      <c r="X76" s="321">
        <v>0</v>
      </c>
      <c r="Y76" s="321">
        <v>12</v>
      </c>
      <c r="Z76" s="321">
        <v>1</v>
      </c>
      <c r="AA76" s="321"/>
      <c r="AB76" s="321">
        <v>5899999.8865</v>
      </c>
      <c r="AC76" s="321">
        <v>1191346.1538</v>
      </c>
      <c r="AD76" s="321">
        <v>0</v>
      </c>
      <c r="AE76" s="321">
        <v>680769.23080000002</v>
      </c>
      <c r="AF76" s="321">
        <v>0</v>
      </c>
      <c r="AG76" s="321">
        <v>0</v>
      </c>
      <c r="AH76" s="321">
        <v>0</v>
      </c>
      <c r="AI76" s="321">
        <v>0</v>
      </c>
      <c r="AJ76" s="321">
        <v>0</v>
      </c>
      <c r="AK76" s="321">
        <v>0</v>
      </c>
      <c r="AL76" s="321">
        <v>680769.23080000002</v>
      </c>
      <c r="AM76" s="321">
        <v>300000</v>
      </c>
      <c r="AN76" s="321">
        <v>150000</v>
      </c>
      <c r="AO76" s="321">
        <v>507500</v>
      </c>
      <c r="AP76" s="321">
        <v>0</v>
      </c>
      <c r="AQ76" s="321">
        <v>1021153.8462</v>
      </c>
      <c r="AR76" s="321">
        <v>500000</v>
      </c>
      <c r="AS76" s="321"/>
      <c r="AT76" s="321">
        <v>0</v>
      </c>
      <c r="AU76" s="321">
        <v>737500</v>
      </c>
      <c r="AV76" s="321">
        <v>0</v>
      </c>
      <c r="AW76" s="321">
        <v>0</v>
      </c>
      <c r="AX76" s="321">
        <v>2</v>
      </c>
      <c r="AY76" s="321">
        <v>226923.07689999999</v>
      </c>
      <c r="AZ76" s="321"/>
      <c r="BA76" s="321"/>
      <c r="BB76" s="321">
        <v>14</v>
      </c>
      <c r="BC76" s="321">
        <v>397115.38</v>
      </c>
      <c r="BD76" s="321">
        <v>30000</v>
      </c>
      <c r="BE76" s="321">
        <v>42548</v>
      </c>
      <c r="BF76" s="321"/>
      <c r="BG76" s="321">
        <v>356000</v>
      </c>
      <c r="BH76" s="321">
        <v>348000</v>
      </c>
      <c r="BI76" s="321"/>
      <c r="BJ76" s="321"/>
      <c r="BK76" s="321"/>
      <c r="BL76" s="321">
        <v>0</v>
      </c>
      <c r="BM76" s="321"/>
      <c r="BN76" s="321">
        <v>0</v>
      </c>
      <c r="BO76" s="321">
        <v>0</v>
      </c>
      <c r="BP76" s="321">
        <v>420000</v>
      </c>
      <c r="BQ76" s="321">
        <v>80769.230800000005</v>
      </c>
      <c r="BR76" s="321"/>
      <c r="BS76" s="321">
        <v>0</v>
      </c>
      <c r="BT76" s="321">
        <v>1268500</v>
      </c>
      <c r="BU76" s="321">
        <v>619500</v>
      </c>
      <c r="BV76" s="321"/>
      <c r="BW76" s="321">
        <v>0</v>
      </c>
      <c r="BX76" s="321"/>
      <c r="BY76" s="321">
        <v>0</v>
      </c>
      <c r="BZ76" s="321"/>
      <c r="CA76" s="321"/>
      <c r="CB76" s="321">
        <v>14956910</v>
      </c>
      <c r="CC76" s="322">
        <v>12450141</v>
      </c>
      <c r="CD76" s="320"/>
      <c r="CE76" s="320" t="s">
        <v>1068</v>
      </c>
      <c r="CF76" s="323">
        <v>45968</v>
      </c>
      <c r="CG76" s="323"/>
      <c r="CH76" s="320" t="s">
        <v>415</v>
      </c>
      <c r="CI76" s="322">
        <v>118000</v>
      </c>
      <c r="CJ76" s="322">
        <v>0</v>
      </c>
      <c r="CK76" s="321"/>
      <c r="CL76" s="324">
        <f t="shared" si="34"/>
        <v>500769.23080000002</v>
      </c>
      <c r="CM76" s="325">
        <f t="shared" si="35"/>
        <v>-15.964199999347329</v>
      </c>
      <c r="CN76" s="325">
        <f t="shared" si="36"/>
        <v>-16.194999998435378</v>
      </c>
      <c r="CO76" s="325">
        <f t="shared" si="37"/>
        <v>0.11349999997764826</v>
      </c>
      <c r="CP76" s="318"/>
      <c r="CQ76" s="326">
        <f t="shared" si="23"/>
        <v>4.6154018491506577E-5</v>
      </c>
      <c r="CR76" s="326">
        <f t="shared" si="24"/>
        <v>0</v>
      </c>
      <c r="CS76" s="327">
        <f t="shared" si="25"/>
        <v>-3.0769268050789833E-5</v>
      </c>
      <c r="CT76" s="327">
        <f t="shared" si="26"/>
        <v>0</v>
      </c>
      <c r="CU76" s="327">
        <f t="shared" si="27"/>
        <v>0</v>
      </c>
      <c r="CV76" s="327">
        <f t="shared" si="28"/>
        <v>0</v>
      </c>
      <c r="CW76" s="327">
        <f t="shared" si="29"/>
        <v>0</v>
      </c>
      <c r="CX76" s="327">
        <f t="shared" si="30"/>
        <v>0</v>
      </c>
      <c r="CY76" s="327">
        <f t="shared" si="31"/>
        <v>0</v>
      </c>
      <c r="CZ76" s="328">
        <f t="shared" si="32"/>
        <v>500769.23080000002</v>
      </c>
      <c r="DA76" s="328">
        <f t="shared" si="22"/>
        <v>-3.076920984312892E-5</v>
      </c>
      <c r="DB76" s="201"/>
      <c r="DC76" s="327">
        <f>K76/M76*IFERROR(VLOOKUP($D76,Shift!$B:$AZ,45,0),0)-AT76</f>
        <v>0</v>
      </c>
      <c r="DD76" s="327">
        <f>K76/M76*IFERROR(VLOOKUP($D76,Shift!$B:$AV,47,0),0)*10*50%-ROUND(K76/M76*IFERROR(VLOOKUP($D76,Shift!$B:$AV,47,0),0)*8*30%,0)-AU76</f>
        <v>0.23076923098415136</v>
      </c>
      <c r="DE76" s="329">
        <f>VLOOKUP($D76,'Off day working'!A:AM,38,0)-Z76</f>
        <v>0</v>
      </c>
      <c r="DF76" s="328"/>
      <c r="DG76" s="328"/>
      <c r="DH76" s="330">
        <f>K76/208*8*30%*VLOOKUP($D76,Shift!$B:$AZ,47,0)-AL76</f>
        <v>-3.0769268050789833E-5</v>
      </c>
      <c r="DJ76" s="390"/>
      <c r="DK76" s="332">
        <f>VLOOKUP($D76,Meal!$A:$AK,35,0)-BG76</f>
        <v>0</v>
      </c>
      <c r="DL76" s="332">
        <f>VLOOKUP($D76,Meal!$A:$AK,36,0)-BH76</f>
        <v>0</v>
      </c>
      <c r="DM76" s="333">
        <f>VLOOKUP($D76,Shift!B:AW,39,0)-AV76</f>
        <v>0</v>
      </c>
      <c r="DN76" s="334">
        <f>K76/208*VLOOKUP(D76,Shift!$B:$AO,39,0)*8*10%-AW76</f>
        <v>0</v>
      </c>
      <c r="DO76" s="333">
        <f>VLOOKUP($D76,Shift!$B:$AO,40,0)-AX76</f>
        <v>0</v>
      </c>
      <c r="DP76" s="334">
        <f>K76/208*VLOOKUP(D76,Shift!$B:$AO,40,0)*8*50%-AY76</f>
        <v>2.3076951038092375E-5</v>
      </c>
      <c r="DQ76" s="335">
        <f>VLOOKUP($D76,Shift!$B:$AZ,41,0)-AZ76</f>
        <v>0</v>
      </c>
      <c r="DR76" s="336">
        <f>K76/208*VLOOKUP($D76,Shift!$B:$AQ,41,0)*8*50%-BA76</f>
        <v>0</v>
      </c>
      <c r="DS76" s="337">
        <f>VLOOKUP($D76,Att!B:CU,98,0)-O76</f>
        <v>0</v>
      </c>
      <c r="DT76" s="338">
        <f>IFERROR(VLOOKUP($D76,OT!$A:$BR,OT!BC$1,0),0)-P76</f>
        <v>0</v>
      </c>
      <c r="DU76" s="338">
        <f>IFERROR(VLOOKUP($D76,OT!$A:$BR,OT!BD$1,0),0)-Q76</f>
        <v>0</v>
      </c>
      <c r="DV76" s="338">
        <f>IFERROR(VLOOKUP($D76,OT!$A:$BR,OT!BE$1,0),0)-R76</f>
        <v>0</v>
      </c>
      <c r="DW76" s="338">
        <f>IFERROR(VLOOKUP($D76,OT!$A:$BR,OT!BF$1,0),0)-S76</f>
        <v>0</v>
      </c>
      <c r="DX76" s="338">
        <f>IFERROR(VLOOKUP($D76,OT!$A:$BR,OT!BG$1,0),0)-T76</f>
        <v>0</v>
      </c>
      <c r="DY76" s="338">
        <f>IFERROR(VLOOKUP($D76,OT!$A:$BR,OT!BH$1,0),0)-U76</f>
        <v>0</v>
      </c>
      <c r="DZ76" s="338">
        <f>IFERROR(VLOOKUP($D76,OT!$A:$BR,OT!BI$1,0),0)-V76</f>
        <v>0</v>
      </c>
      <c r="EA76" s="338">
        <f>IFERROR(VLOOKUP($D76,OT!$A:$BR,OT!BJ$1,0),0)-W76</f>
        <v>0</v>
      </c>
      <c r="EB76" s="338">
        <f>IFERROR(VLOOKUP($D76,OT!$A:$BR,OT!BK$1,0),0)-X76</f>
        <v>0</v>
      </c>
      <c r="EC76" s="339">
        <f>VLOOKUP(D76,'Off day working'!A:AL,38,0)*30000-BD76</f>
        <v>0</v>
      </c>
      <c r="ED76" s="340"/>
      <c r="EE76" s="340"/>
      <c r="EF76" s="338">
        <f t="shared" si="21"/>
        <v>7.6923076921957545E-2</v>
      </c>
      <c r="EG76" s="350">
        <f>4960000*1.07/208*VLOOKUP(D76,Att!B:BZ,77,0)-BJ76</f>
        <v>0</v>
      </c>
      <c r="EI76" s="345">
        <f>IF(AND(CH76="X",EJ76&gt;=0.5),150000/VLOOKUP(D76,Att!B:AT,45,0)*VLOOKUP(D76,Att!B:AP,41,0),IF(AND(CH76="X",EJ76&lt;0.5),0,150000))-AN76</f>
        <v>0</v>
      </c>
      <c r="EJ76" s="346">
        <f>VLOOKUP(D76,Att!B:AP,41,0)/VLOOKUP(D76,Att!B:AT,45,0)</f>
        <v>1.1578947368421053</v>
      </c>
    </row>
    <row r="77" spans="1:140" s="331" customFormat="1" ht="14.5" hidden="1" customHeight="1" x14ac:dyDescent="0.35">
      <c r="A77" s="300" t="s">
        <v>325</v>
      </c>
      <c r="B77" s="300">
        <f t="shared" si="33"/>
        <v>70</v>
      </c>
      <c r="C77" s="320" t="s">
        <v>56</v>
      </c>
      <c r="D77" s="320" t="s">
        <v>846</v>
      </c>
      <c r="E77" s="320" t="s">
        <v>848</v>
      </c>
      <c r="F77" s="367" t="s">
        <v>847</v>
      </c>
      <c r="G77" s="320" t="s">
        <v>360</v>
      </c>
      <c r="H77" s="320" t="s">
        <v>1042</v>
      </c>
      <c r="I77" s="320" t="s">
        <v>59</v>
      </c>
      <c r="J77" s="320" t="s">
        <v>58</v>
      </c>
      <c r="K77" s="321">
        <v>5900000</v>
      </c>
      <c r="L77" s="321"/>
      <c r="M77" s="321">
        <v>208</v>
      </c>
      <c r="N77" s="321"/>
      <c r="O77" s="321">
        <v>176</v>
      </c>
      <c r="P77" s="321">
        <v>25.75</v>
      </c>
      <c r="Q77" s="321">
        <v>0</v>
      </c>
      <c r="R77" s="321">
        <v>12</v>
      </c>
      <c r="S77" s="321">
        <v>0</v>
      </c>
      <c r="T77" s="321">
        <v>0</v>
      </c>
      <c r="U77" s="321">
        <v>0</v>
      </c>
      <c r="V77" s="321">
        <v>0</v>
      </c>
      <c r="W77" s="321">
        <v>0</v>
      </c>
      <c r="X77" s="321">
        <v>0</v>
      </c>
      <c r="Y77" s="321">
        <v>12</v>
      </c>
      <c r="Z77" s="321">
        <v>1</v>
      </c>
      <c r="AA77" s="321"/>
      <c r="AB77" s="321">
        <v>4992307.4654000001</v>
      </c>
      <c r="AC77" s="321">
        <v>1095612.9808</v>
      </c>
      <c r="AD77" s="321">
        <v>0</v>
      </c>
      <c r="AE77" s="321">
        <v>680769.23080000002</v>
      </c>
      <c r="AF77" s="321">
        <v>0</v>
      </c>
      <c r="AG77" s="321">
        <v>0</v>
      </c>
      <c r="AH77" s="321">
        <v>0</v>
      </c>
      <c r="AI77" s="321">
        <v>0</v>
      </c>
      <c r="AJ77" s="321">
        <v>0</v>
      </c>
      <c r="AK77" s="321">
        <v>0</v>
      </c>
      <c r="AL77" s="321">
        <v>680769.23080000002</v>
      </c>
      <c r="AM77" s="321">
        <v>300000</v>
      </c>
      <c r="AN77" s="321">
        <v>150000</v>
      </c>
      <c r="AO77" s="321">
        <v>307500</v>
      </c>
      <c r="AP77" s="321">
        <v>0</v>
      </c>
      <c r="AQ77" s="321">
        <v>765865.38459999999</v>
      </c>
      <c r="AR77" s="321">
        <v>500000</v>
      </c>
      <c r="AS77" s="321"/>
      <c r="AT77" s="321">
        <v>0</v>
      </c>
      <c r="AU77" s="321">
        <v>737500</v>
      </c>
      <c r="AV77" s="321">
        <v>0</v>
      </c>
      <c r="AW77" s="321">
        <v>0</v>
      </c>
      <c r="AX77" s="321">
        <v>2</v>
      </c>
      <c r="AY77" s="321">
        <v>226923.07689999999</v>
      </c>
      <c r="AZ77" s="321"/>
      <c r="BA77" s="321"/>
      <c r="BB77" s="321">
        <v>12</v>
      </c>
      <c r="BC77" s="321">
        <v>340384.62</v>
      </c>
      <c r="BD77" s="321">
        <v>30000</v>
      </c>
      <c r="BE77" s="321">
        <v>42548</v>
      </c>
      <c r="BF77" s="321">
        <v>200000</v>
      </c>
      <c r="BG77" s="321">
        <v>144000</v>
      </c>
      <c r="BH77" s="321">
        <v>480000</v>
      </c>
      <c r="BI77" s="321"/>
      <c r="BJ77" s="321"/>
      <c r="BK77" s="321"/>
      <c r="BL77" s="321">
        <v>0</v>
      </c>
      <c r="BM77" s="321"/>
      <c r="BN77" s="321">
        <v>0</v>
      </c>
      <c r="BO77" s="321">
        <v>0</v>
      </c>
      <c r="BP77" s="321">
        <v>355384.61540000001</v>
      </c>
      <c r="BQ77" s="321">
        <v>76225.961500000005</v>
      </c>
      <c r="BR77" s="321"/>
      <c r="BS77" s="321">
        <v>0</v>
      </c>
      <c r="BT77" s="321">
        <v>1268500</v>
      </c>
      <c r="BU77" s="321">
        <v>619500</v>
      </c>
      <c r="BV77" s="321"/>
      <c r="BW77" s="321">
        <v>0</v>
      </c>
      <c r="BX77" s="321"/>
      <c r="BY77" s="321">
        <v>0</v>
      </c>
      <c r="BZ77" s="321"/>
      <c r="CA77" s="321"/>
      <c r="CB77" s="321">
        <v>13374305</v>
      </c>
      <c r="CC77" s="322">
        <v>11054694</v>
      </c>
      <c r="CD77" s="320"/>
      <c r="CE77" s="320" t="s">
        <v>1067</v>
      </c>
      <c r="CF77" s="323">
        <v>45968</v>
      </c>
      <c r="CG77" s="323"/>
      <c r="CH77" s="320" t="s">
        <v>415</v>
      </c>
      <c r="CI77" s="322">
        <v>0</v>
      </c>
      <c r="CJ77" s="322">
        <v>0</v>
      </c>
      <c r="CK77" s="321"/>
      <c r="CL77" s="324">
        <f t="shared" si="34"/>
        <v>431610.57689999999</v>
      </c>
      <c r="CM77" s="325">
        <f t="shared" si="35"/>
        <v>-14.433800000697374</v>
      </c>
      <c r="CN77" s="325">
        <f t="shared" si="36"/>
        <v>-14.010700000450015</v>
      </c>
      <c r="CO77" s="325">
        <f t="shared" si="37"/>
        <v>0.22690769284963608</v>
      </c>
      <c r="CP77" s="318"/>
      <c r="CQ77" s="326">
        <f t="shared" si="23"/>
        <v>-3.0769268050789833E-5</v>
      </c>
      <c r="CR77" s="326">
        <f t="shared" si="24"/>
        <v>0</v>
      </c>
      <c r="CS77" s="327">
        <f t="shared" si="25"/>
        <v>-3.0769268050789833E-5</v>
      </c>
      <c r="CT77" s="327">
        <f t="shared" si="26"/>
        <v>0</v>
      </c>
      <c r="CU77" s="327">
        <f t="shared" si="27"/>
        <v>0</v>
      </c>
      <c r="CV77" s="327">
        <f t="shared" si="28"/>
        <v>0</v>
      </c>
      <c r="CW77" s="327">
        <f t="shared" si="29"/>
        <v>0</v>
      </c>
      <c r="CX77" s="327">
        <f t="shared" si="30"/>
        <v>0</v>
      </c>
      <c r="CY77" s="327">
        <f t="shared" si="31"/>
        <v>0</v>
      </c>
      <c r="CZ77" s="328">
        <f t="shared" si="32"/>
        <v>431610.57689999999</v>
      </c>
      <c r="DA77" s="328">
        <f t="shared" si="22"/>
        <v>2.3076951038092375E-5</v>
      </c>
      <c r="DB77" s="201"/>
      <c r="DC77" s="327">
        <f>K77/M77*IFERROR(VLOOKUP($D77,Shift!$B:$AZ,45,0),0)-AT77</f>
        <v>0</v>
      </c>
      <c r="DD77" s="327">
        <f>K77/M77*IFERROR(VLOOKUP($D77,Shift!$B:$AV,47,0),0)*10*50%-ROUND(K77/M77*IFERROR(VLOOKUP($D77,Shift!$B:$AV,47,0),0)*8*30%,0)-AU77</f>
        <v>0.23076923098415136</v>
      </c>
      <c r="DE77" s="329">
        <f>VLOOKUP($D77,'Off day working'!A:AM,38,0)-Z77</f>
        <v>0</v>
      </c>
      <c r="DF77" s="328"/>
      <c r="DG77" s="328"/>
      <c r="DH77" s="330">
        <f>K77/208*8*30%*VLOOKUP($D77,Shift!$B:$AZ,47,0)-AL77</f>
        <v>-3.0769268050789833E-5</v>
      </c>
      <c r="DJ77" s="390"/>
      <c r="DK77" s="332">
        <f>VLOOKUP($D77,Meal!$A:$AK,35,0)-BG77</f>
        <v>0</v>
      </c>
      <c r="DL77" s="332">
        <f>VLOOKUP($D77,Meal!$A:$AK,36,0)-BH77</f>
        <v>0</v>
      </c>
      <c r="DM77" s="333">
        <f>VLOOKUP($D77,Shift!B:AW,39,0)-AV77</f>
        <v>0</v>
      </c>
      <c r="DN77" s="334">
        <f>K77/208*VLOOKUP(D77,Shift!$B:$AO,39,0)*8*10%-AW77</f>
        <v>0</v>
      </c>
      <c r="DO77" s="333">
        <f>VLOOKUP($D77,Shift!$B:$AO,40,0)-AX77</f>
        <v>0</v>
      </c>
      <c r="DP77" s="334">
        <f>K77/208*VLOOKUP(D77,Shift!$B:$AO,40,0)*8*50%-AY77</f>
        <v>2.3076951038092375E-5</v>
      </c>
      <c r="DQ77" s="335">
        <f>VLOOKUP($D77,Shift!$B:$AZ,41,0)-AZ77</f>
        <v>0</v>
      </c>
      <c r="DR77" s="336">
        <f>K77/208*VLOOKUP($D77,Shift!$B:$AQ,41,0)*8*50%-BA77</f>
        <v>0</v>
      </c>
      <c r="DS77" s="337">
        <f>VLOOKUP($D77,Att!B:CU,98,0)-O77</f>
        <v>0</v>
      </c>
      <c r="DT77" s="338">
        <f>IFERROR(VLOOKUP($D77,OT!$A:$BR,OT!BC$1,0),0)-P77</f>
        <v>0</v>
      </c>
      <c r="DU77" s="338">
        <f>IFERROR(VLOOKUP($D77,OT!$A:$BR,OT!BD$1,0),0)-Q77</f>
        <v>0</v>
      </c>
      <c r="DV77" s="338">
        <f>IFERROR(VLOOKUP($D77,OT!$A:$BR,OT!BE$1,0),0)-R77</f>
        <v>0</v>
      </c>
      <c r="DW77" s="338">
        <f>IFERROR(VLOOKUP($D77,OT!$A:$BR,OT!BF$1,0),0)-S77</f>
        <v>0</v>
      </c>
      <c r="DX77" s="338">
        <f>IFERROR(VLOOKUP($D77,OT!$A:$BR,OT!BG$1,0),0)-T77</f>
        <v>0</v>
      </c>
      <c r="DY77" s="338">
        <f>IFERROR(VLOOKUP($D77,OT!$A:$BR,OT!BH$1,0),0)-U77</f>
        <v>0</v>
      </c>
      <c r="DZ77" s="338">
        <f>IFERROR(VLOOKUP($D77,OT!$A:$BR,OT!BI$1,0),0)-V77</f>
        <v>0</v>
      </c>
      <c r="EA77" s="338">
        <f>IFERROR(VLOOKUP($D77,OT!$A:$BR,OT!BJ$1,0),0)-W77</f>
        <v>0</v>
      </c>
      <c r="EB77" s="338">
        <f>IFERROR(VLOOKUP($D77,OT!$A:$BR,OT!BK$1,0),0)-X77</f>
        <v>0</v>
      </c>
      <c r="EC77" s="339">
        <f>VLOOKUP(D77,'Off day working'!A:AL,38,0)*30000-BD77</f>
        <v>0</v>
      </c>
      <c r="ED77" s="340"/>
      <c r="EE77" s="340"/>
      <c r="EF77" s="338">
        <f t="shared" si="21"/>
        <v>7.6923076921957545E-2</v>
      </c>
      <c r="EG77" s="350">
        <f>4960000*1.07/208*VLOOKUP(D77,Att!B:BZ,77,0)-BJ77</f>
        <v>0</v>
      </c>
      <c r="EI77" s="345">
        <f>IF(AND(CH77="X",EJ77&gt;=0.5),150000/VLOOKUP(D77,Att!B:AT,45,0)*VLOOKUP(D77,Att!B:AP,41,0),IF(AND(CH77="X",EJ77&lt;0.5),0,150000))-AN77</f>
        <v>0</v>
      </c>
      <c r="EJ77" s="346">
        <f>VLOOKUP(D77,Att!B:AP,41,0)/VLOOKUP(D77,Att!B:AT,45,0)</f>
        <v>0.94736842105263153</v>
      </c>
    </row>
    <row r="78" spans="1:140" s="331" customFormat="1" ht="14.5" hidden="1" customHeight="1" x14ac:dyDescent="0.35">
      <c r="A78" s="300" t="s">
        <v>325</v>
      </c>
      <c r="B78" s="300">
        <f t="shared" si="33"/>
        <v>71</v>
      </c>
      <c r="C78" s="320" t="s">
        <v>56</v>
      </c>
      <c r="D78" s="320" t="s">
        <v>849</v>
      </c>
      <c r="E78" s="320" t="s">
        <v>851</v>
      </c>
      <c r="F78" s="367" t="s">
        <v>850</v>
      </c>
      <c r="G78" s="320" t="s">
        <v>360</v>
      </c>
      <c r="H78" s="320" t="s">
        <v>1041</v>
      </c>
      <c r="I78" s="320" t="s">
        <v>57</v>
      </c>
      <c r="J78" s="320" t="s">
        <v>58</v>
      </c>
      <c r="K78" s="321">
        <v>5900000</v>
      </c>
      <c r="L78" s="321"/>
      <c r="M78" s="321">
        <v>208</v>
      </c>
      <c r="N78" s="321"/>
      <c r="O78" s="321">
        <v>208</v>
      </c>
      <c r="P78" s="321">
        <v>30</v>
      </c>
      <c r="Q78" s="321">
        <v>0</v>
      </c>
      <c r="R78" s="321">
        <v>12</v>
      </c>
      <c r="S78" s="321">
        <v>0</v>
      </c>
      <c r="T78" s="321">
        <v>0</v>
      </c>
      <c r="U78" s="321">
        <v>0</v>
      </c>
      <c r="V78" s="321">
        <v>0</v>
      </c>
      <c r="W78" s="321">
        <v>0</v>
      </c>
      <c r="X78" s="321">
        <v>0</v>
      </c>
      <c r="Y78" s="321">
        <v>12</v>
      </c>
      <c r="Z78" s="321">
        <v>1</v>
      </c>
      <c r="AA78" s="321"/>
      <c r="AB78" s="321">
        <v>5899999.8865</v>
      </c>
      <c r="AC78" s="321">
        <v>1276442.3077</v>
      </c>
      <c r="AD78" s="321">
        <v>0</v>
      </c>
      <c r="AE78" s="321">
        <v>680769.23080000002</v>
      </c>
      <c r="AF78" s="321">
        <v>0</v>
      </c>
      <c r="AG78" s="321">
        <v>0</v>
      </c>
      <c r="AH78" s="321">
        <v>0</v>
      </c>
      <c r="AI78" s="321">
        <v>0</v>
      </c>
      <c r="AJ78" s="321">
        <v>0</v>
      </c>
      <c r="AK78" s="321">
        <v>0</v>
      </c>
      <c r="AL78" s="321">
        <v>680769.23080000002</v>
      </c>
      <c r="AM78" s="321">
        <v>300000</v>
      </c>
      <c r="AN78" s="321">
        <v>150000</v>
      </c>
      <c r="AO78" s="321">
        <v>617500</v>
      </c>
      <c r="AP78" s="321">
        <v>0</v>
      </c>
      <c r="AQ78" s="321">
        <v>1021153.8462</v>
      </c>
      <c r="AR78" s="321">
        <v>500000</v>
      </c>
      <c r="AS78" s="321"/>
      <c r="AT78" s="321">
        <v>0</v>
      </c>
      <c r="AU78" s="321">
        <v>737500</v>
      </c>
      <c r="AV78" s="321">
        <v>0</v>
      </c>
      <c r="AW78" s="321">
        <v>0</v>
      </c>
      <c r="AX78" s="321">
        <v>2</v>
      </c>
      <c r="AY78" s="321">
        <v>226923.07689999999</v>
      </c>
      <c r="AZ78" s="321"/>
      <c r="BA78" s="321"/>
      <c r="BB78" s="321">
        <v>15</v>
      </c>
      <c r="BC78" s="321">
        <v>425480.77</v>
      </c>
      <c r="BD78" s="321">
        <v>30000</v>
      </c>
      <c r="BE78" s="321">
        <v>42548</v>
      </c>
      <c r="BF78" s="321">
        <v>200000</v>
      </c>
      <c r="BG78" s="321">
        <v>248000</v>
      </c>
      <c r="BH78" s="321">
        <v>456000</v>
      </c>
      <c r="BI78" s="321"/>
      <c r="BJ78" s="321"/>
      <c r="BK78" s="321"/>
      <c r="BL78" s="321">
        <v>0</v>
      </c>
      <c r="BM78" s="321"/>
      <c r="BN78" s="321">
        <v>0</v>
      </c>
      <c r="BO78" s="321">
        <v>0</v>
      </c>
      <c r="BP78" s="321">
        <v>420000</v>
      </c>
      <c r="BQ78" s="321">
        <v>84807.692299999995</v>
      </c>
      <c r="BR78" s="321"/>
      <c r="BS78" s="321">
        <v>0</v>
      </c>
      <c r="BT78" s="321">
        <v>1268500</v>
      </c>
      <c r="BU78" s="321">
        <v>619500</v>
      </c>
      <c r="BV78" s="321"/>
      <c r="BW78" s="321">
        <v>0</v>
      </c>
      <c r="BX78" s="321"/>
      <c r="BY78" s="321">
        <v>0</v>
      </c>
      <c r="BZ78" s="321"/>
      <c r="CA78" s="321"/>
      <c r="CB78" s="321">
        <v>15266411</v>
      </c>
      <c r="CC78" s="322">
        <v>12873603</v>
      </c>
      <c r="CD78" s="320"/>
      <c r="CE78" s="320" t="s">
        <v>1067</v>
      </c>
      <c r="CF78" s="323">
        <v>45968</v>
      </c>
      <c r="CG78" s="323"/>
      <c r="CH78" s="320" t="s">
        <v>415</v>
      </c>
      <c r="CI78" s="322">
        <v>0</v>
      </c>
      <c r="CJ78" s="322">
        <v>0</v>
      </c>
      <c r="CK78" s="321"/>
      <c r="CL78" s="324">
        <f t="shared" si="34"/>
        <v>504807.6923</v>
      </c>
      <c r="CM78" s="325">
        <f t="shared" si="35"/>
        <v>-16.958800001069903</v>
      </c>
      <c r="CN78" s="325">
        <f t="shared" si="36"/>
        <v>-16.651100000366569</v>
      </c>
      <c r="CO78" s="325">
        <f t="shared" si="37"/>
        <v>0.11349999997764826</v>
      </c>
      <c r="CP78" s="318"/>
      <c r="CQ78" s="326">
        <f t="shared" si="23"/>
        <v>-7.6922588050365448E-6</v>
      </c>
      <c r="CR78" s="326">
        <f t="shared" si="24"/>
        <v>0</v>
      </c>
      <c r="CS78" s="327">
        <f t="shared" si="25"/>
        <v>-3.0769268050789833E-5</v>
      </c>
      <c r="CT78" s="327">
        <f t="shared" si="26"/>
        <v>0</v>
      </c>
      <c r="CU78" s="327">
        <f t="shared" si="27"/>
        <v>0</v>
      </c>
      <c r="CV78" s="327">
        <f t="shared" si="28"/>
        <v>0</v>
      </c>
      <c r="CW78" s="327">
        <f t="shared" si="29"/>
        <v>0</v>
      </c>
      <c r="CX78" s="327">
        <f t="shared" si="30"/>
        <v>0</v>
      </c>
      <c r="CY78" s="327">
        <f t="shared" si="31"/>
        <v>0</v>
      </c>
      <c r="CZ78" s="328">
        <f t="shared" si="32"/>
        <v>504807.6923</v>
      </c>
      <c r="DA78" s="328">
        <f t="shared" si="22"/>
        <v>7.6923170126974583E-6</v>
      </c>
      <c r="DB78" s="201"/>
      <c r="DC78" s="327">
        <f>K78/M78*IFERROR(VLOOKUP($D78,Shift!$B:$AZ,45,0),0)-AT78</f>
        <v>0</v>
      </c>
      <c r="DD78" s="327">
        <f>K78/M78*IFERROR(VLOOKUP($D78,Shift!$B:$AV,47,0),0)*10*50%-ROUND(K78/M78*IFERROR(VLOOKUP($D78,Shift!$B:$AV,47,0),0)*8*30%,0)-AU78</f>
        <v>0.23076923098415136</v>
      </c>
      <c r="DE78" s="329">
        <f>VLOOKUP($D78,'Off day working'!A:AM,38,0)-Z78</f>
        <v>0</v>
      </c>
      <c r="DF78" s="328"/>
      <c r="DG78" s="328"/>
      <c r="DH78" s="330">
        <f>K78/208*8*30%*VLOOKUP($D78,Shift!$B:$AZ,47,0)-AL78</f>
        <v>-3.0769268050789833E-5</v>
      </c>
      <c r="DJ78" s="390"/>
      <c r="DK78" s="332">
        <f>VLOOKUP($D78,Meal!$A:$AK,35,0)-BG78</f>
        <v>0</v>
      </c>
      <c r="DL78" s="332">
        <f>VLOOKUP($D78,Meal!$A:$AK,36,0)-BH78</f>
        <v>0</v>
      </c>
      <c r="DM78" s="333">
        <f>VLOOKUP($D78,Shift!B:AW,39,0)-AV78</f>
        <v>0</v>
      </c>
      <c r="DN78" s="334">
        <f>K78/208*VLOOKUP(D78,Shift!$B:$AO,39,0)*8*10%-AW78</f>
        <v>0</v>
      </c>
      <c r="DO78" s="333">
        <f>VLOOKUP($D78,Shift!$B:$AO,40,0)-AX78</f>
        <v>0</v>
      </c>
      <c r="DP78" s="334">
        <f>K78/208*VLOOKUP(D78,Shift!$B:$AO,40,0)*8*50%-AY78</f>
        <v>2.3076951038092375E-5</v>
      </c>
      <c r="DQ78" s="335">
        <f>VLOOKUP($D78,Shift!$B:$AZ,41,0)-AZ78</f>
        <v>0</v>
      </c>
      <c r="DR78" s="336">
        <f>K78/208*VLOOKUP($D78,Shift!$B:$AQ,41,0)*8*50%-BA78</f>
        <v>0</v>
      </c>
      <c r="DS78" s="337">
        <f>VLOOKUP($D78,Att!B:CU,98,0)-O78</f>
        <v>0</v>
      </c>
      <c r="DT78" s="338">
        <f>IFERROR(VLOOKUP($D78,OT!$A:$BR,OT!BC$1,0),0)-P78</f>
        <v>0</v>
      </c>
      <c r="DU78" s="338">
        <f>IFERROR(VLOOKUP($D78,OT!$A:$BR,OT!BD$1,0),0)-Q78</f>
        <v>0</v>
      </c>
      <c r="DV78" s="338">
        <f>IFERROR(VLOOKUP($D78,OT!$A:$BR,OT!BE$1,0),0)-R78</f>
        <v>0</v>
      </c>
      <c r="DW78" s="338">
        <f>IFERROR(VLOOKUP($D78,OT!$A:$BR,OT!BF$1,0),0)-S78</f>
        <v>0</v>
      </c>
      <c r="DX78" s="338">
        <f>IFERROR(VLOOKUP($D78,OT!$A:$BR,OT!BG$1,0),0)-T78</f>
        <v>0</v>
      </c>
      <c r="DY78" s="338">
        <f>IFERROR(VLOOKUP($D78,OT!$A:$BR,OT!BH$1,0),0)-U78</f>
        <v>0</v>
      </c>
      <c r="DZ78" s="338">
        <f>IFERROR(VLOOKUP($D78,OT!$A:$BR,OT!BI$1,0),0)-V78</f>
        <v>0</v>
      </c>
      <c r="EA78" s="338">
        <f>IFERROR(VLOOKUP($D78,OT!$A:$BR,OT!BJ$1,0),0)-W78</f>
        <v>0</v>
      </c>
      <c r="EB78" s="338">
        <f>IFERROR(VLOOKUP($D78,OT!$A:$BR,OT!BK$1,0),0)-X78</f>
        <v>0</v>
      </c>
      <c r="EC78" s="339">
        <f>VLOOKUP(D78,'Off day working'!A:AL,38,0)*30000-BD78</f>
        <v>0</v>
      </c>
      <c r="ED78" s="340"/>
      <c r="EE78" s="340"/>
      <c r="EF78" s="338">
        <f t="shared" si="21"/>
        <v>7.6923076921957545E-2</v>
      </c>
      <c r="EG78" s="350">
        <f>4960000*1.07/208*VLOOKUP(D78,Att!B:BZ,77,0)-BJ78</f>
        <v>0</v>
      </c>
      <c r="EI78" s="345">
        <f>IF(AND(CH78="X",EJ78&gt;=0.5),150000/VLOOKUP(D78,Att!B:AT,45,0)*VLOOKUP(D78,Att!B:AP,41,0),IF(AND(CH78="X",EJ78&lt;0.5),0,150000))-AN78</f>
        <v>0</v>
      </c>
      <c r="EJ78" s="346">
        <f>VLOOKUP(D78,Att!B:AP,41,0)/VLOOKUP(D78,Att!B:AT,45,0)</f>
        <v>1.1578947368421053</v>
      </c>
    </row>
    <row r="79" spans="1:140" s="331" customFormat="1" ht="14.5" hidden="1" customHeight="1" x14ac:dyDescent="0.35">
      <c r="A79" s="300" t="s">
        <v>325</v>
      </c>
      <c r="B79" s="300">
        <f t="shared" si="33"/>
        <v>72</v>
      </c>
      <c r="C79" s="320" t="s">
        <v>56</v>
      </c>
      <c r="D79" s="320" t="s">
        <v>854</v>
      </c>
      <c r="E79" s="320" t="s">
        <v>856</v>
      </c>
      <c r="F79" s="367" t="s">
        <v>855</v>
      </c>
      <c r="G79" s="320" t="s">
        <v>360</v>
      </c>
      <c r="H79" s="320"/>
      <c r="I79" s="320" t="s">
        <v>59</v>
      </c>
      <c r="J79" s="320" t="s">
        <v>58</v>
      </c>
      <c r="K79" s="321">
        <v>5900000</v>
      </c>
      <c r="L79" s="321"/>
      <c r="M79" s="321">
        <v>208</v>
      </c>
      <c r="N79" s="321"/>
      <c r="O79" s="321">
        <v>190</v>
      </c>
      <c r="P79" s="321">
        <v>36</v>
      </c>
      <c r="Q79" s="321">
        <v>0</v>
      </c>
      <c r="R79" s="321">
        <v>4</v>
      </c>
      <c r="S79" s="321">
        <v>0</v>
      </c>
      <c r="T79" s="321">
        <v>0</v>
      </c>
      <c r="U79" s="321">
        <v>8</v>
      </c>
      <c r="V79" s="321">
        <v>0</v>
      </c>
      <c r="W79" s="321">
        <v>0</v>
      </c>
      <c r="X79" s="321">
        <v>0</v>
      </c>
      <c r="Y79" s="321">
        <v>8.9749999999999996</v>
      </c>
      <c r="Z79" s="321">
        <v>1</v>
      </c>
      <c r="AA79" s="321"/>
      <c r="AB79" s="321">
        <v>5389422.9634999996</v>
      </c>
      <c r="AC79" s="321">
        <v>1531730.7692</v>
      </c>
      <c r="AD79" s="321">
        <v>0</v>
      </c>
      <c r="AE79" s="321">
        <v>226923.07689999999</v>
      </c>
      <c r="AF79" s="321">
        <v>0</v>
      </c>
      <c r="AG79" s="321">
        <v>0</v>
      </c>
      <c r="AH79" s="321">
        <v>658076.92310000001</v>
      </c>
      <c r="AI79" s="321">
        <v>0</v>
      </c>
      <c r="AJ79" s="321">
        <v>0</v>
      </c>
      <c r="AK79" s="321">
        <v>0</v>
      </c>
      <c r="AL79" s="321">
        <v>474836.53850000002</v>
      </c>
      <c r="AM79" s="321">
        <v>300000</v>
      </c>
      <c r="AN79" s="321">
        <v>150000</v>
      </c>
      <c r="AO79" s="321">
        <v>212500</v>
      </c>
      <c r="AP79" s="321">
        <v>0</v>
      </c>
      <c r="AQ79" s="321">
        <v>510576.92310000001</v>
      </c>
      <c r="AR79" s="321">
        <v>460185</v>
      </c>
      <c r="AS79" s="321"/>
      <c r="AT79" s="321">
        <v>0</v>
      </c>
      <c r="AU79" s="321">
        <v>514406.25</v>
      </c>
      <c r="AV79" s="321">
        <v>0</v>
      </c>
      <c r="AW79" s="321">
        <v>0</v>
      </c>
      <c r="AX79" s="321">
        <v>2</v>
      </c>
      <c r="AY79" s="321">
        <v>226923.07689999999</v>
      </c>
      <c r="AZ79" s="321"/>
      <c r="BA79" s="321"/>
      <c r="BB79" s="321">
        <v>18</v>
      </c>
      <c r="BC79" s="321">
        <v>510576.92</v>
      </c>
      <c r="BD79" s="321">
        <v>30000</v>
      </c>
      <c r="BE79" s="321">
        <v>42548</v>
      </c>
      <c r="BF79" s="321"/>
      <c r="BG79" s="321">
        <v>117000</v>
      </c>
      <c r="BH79" s="321">
        <v>518000</v>
      </c>
      <c r="BI79" s="321"/>
      <c r="BJ79" s="321"/>
      <c r="BK79" s="321"/>
      <c r="BL79" s="321">
        <v>0</v>
      </c>
      <c r="BM79" s="321"/>
      <c r="BN79" s="321">
        <v>0</v>
      </c>
      <c r="BO79" s="321">
        <v>0</v>
      </c>
      <c r="BP79" s="321">
        <v>383653.84620000003</v>
      </c>
      <c r="BQ79" s="321">
        <v>96923.0769</v>
      </c>
      <c r="BR79" s="321"/>
      <c r="BS79" s="321">
        <v>0</v>
      </c>
      <c r="BT79" s="321">
        <v>1268500</v>
      </c>
      <c r="BU79" s="321">
        <v>619500</v>
      </c>
      <c r="BV79" s="321"/>
      <c r="BW79" s="321">
        <v>0</v>
      </c>
      <c r="BX79" s="321">
        <v>0.25</v>
      </c>
      <c r="BY79" s="321">
        <v>7091.3462</v>
      </c>
      <c r="BZ79" s="321"/>
      <c r="CA79" s="321"/>
      <c r="CB79" s="321">
        <v>13740803</v>
      </c>
      <c r="CC79" s="322">
        <v>11254226</v>
      </c>
      <c r="CD79" s="320"/>
      <c r="CE79" s="320" t="s">
        <v>319</v>
      </c>
      <c r="CF79" s="323">
        <v>45974</v>
      </c>
      <c r="CG79" s="323"/>
      <c r="CH79" s="320" t="s">
        <v>415</v>
      </c>
      <c r="CI79" s="322">
        <v>118000</v>
      </c>
      <c r="CJ79" s="322">
        <v>0</v>
      </c>
      <c r="CK79" s="321"/>
      <c r="CL79" s="324">
        <f t="shared" si="34"/>
        <v>480576.92310000001</v>
      </c>
      <c r="CM79" s="325">
        <f t="shared" si="35"/>
        <v>-19.635700000450015</v>
      </c>
      <c r="CN79" s="325">
        <f t="shared" si="36"/>
        <v>-19.558800000697374</v>
      </c>
      <c r="CO79" s="325">
        <f t="shared" si="37"/>
        <v>0.11342307738959789</v>
      </c>
      <c r="CP79" s="318"/>
      <c r="CQ79" s="326">
        <f t="shared" si="23"/>
        <v>3.0769500881433487E-5</v>
      </c>
      <c r="CR79" s="326">
        <f t="shared" si="24"/>
        <v>0</v>
      </c>
      <c r="CS79" s="327">
        <f t="shared" si="25"/>
        <v>2.3076951038092375E-5</v>
      </c>
      <c r="CT79" s="327">
        <f t="shared" si="26"/>
        <v>0</v>
      </c>
      <c r="CU79" s="327">
        <f t="shared" si="27"/>
        <v>0</v>
      </c>
      <c r="CV79" s="327">
        <f t="shared" si="28"/>
        <v>-2.3076892830431461E-5</v>
      </c>
      <c r="CW79" s="327">
        <f t="shared" si="29"/>
        <v>0</v>
      </c>
      <c r="CX79" s="327">
        <f t="shared" si="30"/>
        <v>0</v>
      </c>
      <c r="CY79" s="327">
        <f t="shared" si="31"/>
        <v>0</v>
      </c>
      <c r="CZ79" s="328">
        <f t="shared" si="32"/>
        <v>480576.92310000001</v>
      </c>
      <c r="DA79" s="328">
        <f t="shared" si="22"/>
        <v>-2.3076951038092375E-5</v>
      </c>
      <c r="DB79" s="201"/>
      <c r="DC79" s="327">
        <f>K79/M79*IFERROR(VLOOKUP($D79,Shift!$B:$AZ,45,0),0)-AT79</f>
        <v>0</v>
      </c>
      <c r="DD79" s="327">
        <f>K79/M79*IFERROR(VLOOKUP($D79,Shift!$B:$AV,47,0),0)*10*50%-ROUND(K79/M79*IFERROR(VLOOKUP($D79,Shift!$B:$AV,47,0),0)*8*30%,0)-AU79</f>
        <v>-0.46153846150264144</v>
      </c>
      <c r="DE79" s="329">
        <f>VLOOKUP($D79,'Off day working'!A:AM,38,0)-Z79</f>
        <v>0</v>
      </c>
      <c r="DF79" s="328"/>
      <c r="DG79" s="328"/>
      <c r="DH79" s="330">
        <f>K79/208*8*30%*VLOOKUP($D79,Shift!$B:$AZ,47,0)-AL79</f>
        <v>-3.8461585063487291E-5</v>
      </c>
      <c r="DJ79" s="390"/>
      <c r="DK79" s="332">
        <f>VLOOKUP($D79,Meal!$A:$AK,35,0)-BG79</f>
        <v>0</v>
      </c>
      <c r="DL79" s="332">
        <f>VLOOKUP($D79,Meal!$A:$AK,36,0)-BH79</f>
        <v>0</v>
      </c>
      <c r="DM79" s="333">
        <f>VLOOKUP($D79,Shift!B:AW,39,0)-AV79</f>
        <v>0</v>
      </c>
      <c r="DN79" s="334">
        <f>K79/208*VLOOKUP(D79,Shift!$B:$AO,39,0)*8*10%-AW79</f>
        <v>0</v>
      </c>
      <c r="DO79" s="333">
        <f>VLOOKUP($D79,Shift!$B:$AO,40,0)-AX79</f>
        <v>0</v>
      </c>
      <c r="DP79" s="334">
        <f>K79/208*VLOOKUP(D79,Shift!$B:$AO,40,0)*8*50%-AY79</f>
        <v>2.3076951038092375E-5</v>
      </c>
      <c r="DQ79" s="335">
        <f>VLOOKUP($D79,Shift!$B:$AZ,41,0)-AZ79</f>
        <v>0</v>
      </c>
      <c r="DR79" s="336">
        <f>K79/208*VLOOKUP($D79,Shift!$B:$AQ,41,0)*8*50%-BA79</f>
        <v>0</v>
      </c>
      <c r="DS79" s="337">
        <f>VLOOKUP($D79,Att!B:CU,98,0)-O79</f>
        <v>0</v>
      </c>
      <c r="DT79" s="338">
        <f>IFERROR(VLOOKUP($D79,OT!$A:$BR,OT!BC$1,0),0)-P79</f>
        <v>0</v>
      </c>
      <c r="DU79" s="338">
        <f>IFERROR(VLOOKUP($D79,OT!$A:$BR,OT!BD$1,0),0)-Q79</f>
        <v>0</v>
      </c>
      <c r="DV79" s="338">
        <f>IFERROR(VLOOKUP($D79,OT!$A:$BR,OT!BE$1,0),0)-R79</f>
        <v>0</v>
      </c>
      <c r="DW79" s="338">
        <f>IFERROR(VLOOKUP($D79,OT!$A:$BR,OT!BF$1,0),0)-S79</f>
        <v>0</v>
      </c>
      <c r="DX79" s="338">
        <f>IFERROR(VLOOKUP($D79,OT!$A:$BR,OT!BG$1,0),0)-T79</f>
        <v>0</v>
      </c>
      <c r="DY79" s="338">
        <f>IFERROR(VLOOKUP($D79,OT!$A:$BR,OT!BH$1,0),0)-U79</f>
        <v>0</v>
      </c>
      <c r="DZ79" s="338">
        <f>IFERROR(VLOOKUP($D79,OT!$A:$BR,OT!BI$1,0),0)-V79</f>
        <v>0</v>
      </c>
      <c r="EA79" s="338">
        <f>IFERROR(VLOOKUP($D79,OT!$A:$BR,OT!BJ$1,0),0)-W79</f>
        <v>0</v>
      </c>
      <c r="EB79" s="338">
        <f>IFERROR(VLOOKUP($D79,OT!$A:$BR,OT!BK$1,0),0)-X79</f>
        <v>0</v>
      </c>
      <c r="EC79" s="339">
        <f>VLOOKUP(D79,'Off day working'!A:AL,38,0)*30000-BD79</f>
        <v>0</v>
      </c>
      <c r="ED79" s="340"/>
      <c r="EE79" s="340"/>
      <c r="EF79" s="338">
        <f t="shared" si="21"/>
        <v>7.6923076921957545E-2</v>
      </c>
      <c r="EG79" s="350">
        <f>4960000*1.07/208*VLOOKUP(D79,Att!B:BZ,77,0)-BJ79</f>
        <v>0</v>
      </c>
      <c r="EI79" s="345">
        <f>IF(AND(CH79="X",EJ79&gt;=0.5),150000/VLOOKUP(D79,Att!B:AT,45,0)*VLOOKUP(D79,Att!B:AP,41,0),IF(AND(CH79="X",EJ79&lt;0.5),0,150000))-AN79</f>
        <v>0</v>
      </c>
      <c r="EJ79" s="346">
        <f>VLOOKUP(D79,Att!B:AP,41,0)/VLOOKUP(D79,Att!B:AT,45,0)</f>
        <v>1.0513157894736842</v>
      </c>
    </row>
    <row r="80" spans="1:140" s="331" customFormat="1" ht="14.5" hidden="1" customHeight="1" x14ac:dyDescent="0.35">
      <c r="A80" s="300" t="s">
        <v>325</v>
      </c>
      <c r="B80" s="300">
        <f t="shared" si="33"/>
        <v>73</v>
      </c>
      <c r="C80" s="320" t="s">
        <v>56</v>
      </c>
      <c r="D80" s="320" t="s">
        <v>857</v>
      </c>
      <c r="E80" s="320" t="s">
        <v>859</v>
      </c>
      <c r="F80" s="367" t="s">
        <v>858</v>
      </c>
      <c r="G80" s="320" t="s">
        <v>360</v>
      </c>
      <c r="H80" s="320" t="s">
        <v>1039</v>
      </c>
      <c r="I80" s="320" t="s">
        <v>59</v>
      </c>
      <c r="J80" s="320" t="s">
        <v>58</v>
      </c>
      <c r="K80" s="321">
        <v>5900000</v>
      </c>
      <c r="L80" s="321"/>
      <c r="M80" s="321">
        <v>208</v>
      </c>
      <c r="N80" s="321"/>
      <c r="O80" s="321">
        <v>160</v>
      </c>
      <c r="P80" s="321">
        <v>40</v>
      </c>
      <c r="Q80" s="321">
        <v>0</v>
      </c>
      <c r="R80" s="321">
        <v>0</v>
      </c>
      <c r="S80" s="321">
        <v>0</v>
      </c>
      <c r="T80" s="321">
        <v>0</v>
      </c>
      <c r="U80" s="321">
        <v>0</v>
      </c>
      <c r="V80" s="321">
        <v>0</v>
      </c>
      <c r="W80" s="321">
        <v>0</v>
      </c>
      <c r="X80" s="321">
        <v>0</v>
      </c>
      <c r="Y80" s="321">
        <v>9</v>
      </c>
      <c r="Z80" s="321"/>
      <c r="AA80" s="321"/>
      <c r="AB80" s="321">
        <v>4538461.4249999998</v>
      </c>
      <c r="AC80" s="321">
        <v>1701923.0769</v>
      </c>
      <c r="AD80" s="321">
        <v>0</v>
      </c>
      <c r="AE80" s="321">
        <v>0</v>
      </c>
      <c r="AF80" s="321">
        <v>0</v>
      </c>
      <c r="AG80" s="321">
        <v>0</v>
      </c>
      <c r="AH80" s="321">
        <v>0</v>
      </c>
      <c r="AI80" s="321">
        <v>0</v>
      </c>
      <c r="AJ80" s="321">
        <v>0</v>
      </c>
      <c r="AK80" s="321">
        <v>0</v>
      </c>
      <c r="AL80" s="321">
        <v>476538.46149999998</v>
      </c>
      <c r="AM80" s="321">
        <v>284210.52630000003</v>
      </c>
      <c r="AN80" s="321">
        <v>150000</v>
      </c>
      <c r="AO80" s="321">
        <v>167500</v>
      </c>
      <c r="AP80" s="321">
        <v>0</v>
      </c>
      <c r="AQ80" s="321">
        <v>255288.4615</v>
      </c>
      <c r="AR80" s="321">
        <v>0</v>
      </c>
      <c r="AS80" s="321"/>
      <c r="AT80" s="321">
        <v>0</v>
      </c>
      <c r="AU80" s="321">
        <v>516250</v>
      </c>
      <c r="AV80" s="321">
        <v>0</v>
      </c>
      <c r="AW80" s="321">
        <v>0</v>
      </c>
      <c r="AX80" s="321">
        <v>2</v>
      </c>
      <c r="AY80" s="321">
        <v>226923.07689999999</v>
      </c>
      <c r="AZ80" s="321"/>
      <c r="BA80" s="321"/>
      <c r="BB80" s="321">
        <v>20</v>
      </c>
      <c r="BC80" s="321">
        <v>567307.68999999994</v>
      </c>
      <c r="BD80" s="321">
        <v>0</v>
      </c>
      <c r="BE80" s="321">
        <v>42548</v>
      </c>
      <c r="BF80" s="321">
        <v>100000</v>
      </c>
      <c r="BG80" s="321">
        <v>20000</v>
      </c>
      <c r="BH80" s="321">
        <v>518000</v>
      </c>
      <c r="BI80" s="321"/>
      <c r="BJ80" s="321"/>
      <c r="BK80" s="321"/>
      <c r="BL80" s="321">
        <v>47276</v>
      </c>
      <c r="BM80" s="321"/>
      <c r="BN80" s="321">
        <v>0</v>
      </c>
      <c r="BO80" s="321">
        <v>0</v>
      </c>
      <c r="BP80" s="321">
        <v>323076.92310000001</v>
      </c>
      <c r="BQ80" s="321">
        <v>80769.230800000005</v>
      </c>
      <c r="BR80" s="321"/>
      <c r="BS80" s="321">
        <v>0</v>
      </c>
      <c r="BT80" s="321">
        <v>1268500</v>
      </c>
      <c r="BU80" s="321">
        <v>619500</v>
      </c>
      <c r="BV80" s="321"/>
      <c r="BW80" s="321">
        <v>0</v>
      </c>
      <c r="BX80" s="321"/>
      <c r="BY80" s="321">
        <v>0</v>
      </c>
      <c r="BZ80" s="321"/>
      <c r="CA80" s="321"/>
      <c r="CB80" s="321">
        <v>11284595</v>
      </c>
      <c r="CC80" s="322">
        <v>8992749</v>
      </c>
      <c r="CD80" s="320" t="s">
        <v>2194</v>
      </c>
      <c r="CE80" s="320" t="s">
        <v>1067</v>
      </c>
      <c r="CF80" s="323">
        <v>45974</v>
      </c>
      <c r="CG80" s="323"/>
      <c r="CH80" s="320" t="s">
        <v>415</v>
      </c>
      <c r="CI80" s="322">
        <v>0</v>
      </c>
      <c r="CJ80" s="322">
        <v>0</v>
      </c>
      <c r="CK80" s="321"/>
      <c r="CL80" s="324">
        <f t="shared" si="34"/>
        <v>403846.15390000003</v>
      </c>
      <c r="CM80" s="325">
        <f t="shared" si="35"/>
        <v>-22.128000000491738</v>
      </c>
      <c r="CN80" s="325">
        <f t="shared" si="36"/>
        <v>-22.281899999827147</v>
      </c>
      <c r="CO80" s="325">
        <f t="shared" si="37"/>
        <v>0.11346153914928436</v>
      </c>
      <c r="CP80" s="318"/>
      <c r="CQ80" s="326">
        <f t="shared" si="23"/>
        <v>2.3077009245753288E-5</v>
      </c>
      <c r="CR80" s="326">
        <f t="shared" si="24"/>
        <v>0</v>
      </c>
      <c r="CS80" s="327">
        <f t="shared" si="25"/>
        <v>0</v>
      </c>
      <c r="CT80" s="327">
        <f t="shared" si="26"/>
        <v>0</v>
      </c>
      <c r="CU80" s="327">
        <f t="shared" si="27"/>
        <v>0</v>
      </c>
      <c r="CV80" s="327">
        <f t="shared" si="28"/>
        <v>0</v>
      </c>
      <c r="CW80" s="327">
        <f t="shared" si="29"/>
        <v>0</v>
      </c>
      <c r="CX80" s="327">
        <f t="shared" si="30"/>
        <v>0</v>
      </c>
      <c r="CY80" s="327">
        <f t="shared" si="31"/>
        <v>0</v>
      </c>
      <c r="CZ80" s="328">
        <f t="shared" si="32"/>
        <v>403846.15390000003</v>
      </c>
      <c r="DA80" s="328">
        <f t="shared" si="22"/>
        <v>-5.3846160881221294E-5</v>
      </c>
      <c r="DB80" s="201"/>
      <c r="DC80" s="327">
        <f>K80/M80*IFERROR(VLOOKUP($D80,Shift!$B:$AZ,45,0),0)-AT80</f>
        <v>0</v>
      </c>
      <c r="DD80" s="327">
        <f>K80/M80*IFERROR(VLOOKUP($D80,Shift!$B:$AV,47,0),0)*10*50%-ROUND(K80/M80*IFERROR(VLOOKUP($D80,Shift!$B:$AV,47,0),0)*8*30%,0)-AU80</f>
        <v>0.46153846150264144</v>
      </c>
      <c r="DE80" s="329">
        <f>VLOOKUP($D80,'Off day working'!A:AM,38,0)-Z80</f>
        <v>0</v>
      </c>
      <c r="DF80" s="328"/>
      <c r="DG80" s="328"/>
      <c r="DH80" s="330">
        <f>K80/208*8*30%*VLOOKUP($D80,Shift!$B:$AZ,47,0)-AL80</f>
        <v>3.8461585063487291E-5</v>
      </c>
      <c r="DJ80" s="390"/>
      <c r="DK80" s="332">
        <f>VLOOKUP($D80,Meal!$A:$AK,35,0)-BG80</f>
        <v>0</v>
      </c>
      <c r="DL80" s="332">
        <f>VLOOKUP($D80,Meal!$A:$AK,36,0)-BH80</f>
        <v>0</v>
      </c>
      <c r="DM80" s="333">
        <f>VLOOKUP($D80,Shift!B:AW,39,0)-AV80</f>
        <v>0</v>
      </c>
      <c r="DN80" s="334">
        <f>K80/208*VLOOKUP(D80,Shift!$B:$AO,39,0)*8*10%-AW80</f>
        <v>0</v>
      </c>
      <c r="DO80" s="333">
        <f>VLOOKUP($D80,Shift!$B:$AO,40,0)-AX80</f>
        <v>0</v>
      </c>
      <c r="DP80" s="334">
        <f>K80/208*VLOOKUP(D80,Shift!$B:$AO,40,0)*8*50%-AY80</f>
        <v>2.3076951038092375E-5</v>
      </c>
      <c r="DQ80" s="335">
        <f>VLOOKUP($D80,Shift!$B:$AZ,41,0)-AZ80</f>
        <v>0</v>
      </c>
      <c r="DR80" s="336">
        <f>K80/208*VLOOKUP($D80,Shift!$B:$AQ,41,0)*8*50%-BA80</f>
        <v>0</v>
      </c>
      <c r="DS80" s="337">
        <f>VLOOKUP($D80,Att!B:CU,98,0)-O80</f>
        <v>0</v>
      </c>
      <c r="DT80" s="338">
        <f>IFERROR(VLOOKUP($D80,OT!$A:$BR,OT!BC$1,0),0)-P80</f>
        <v>0</v>
      </c>
      <c r="DU80" s="338">
        <f>IFERROR(VLOOKUP($D80,OT!$A:$BR,OT!BD$1,0),0)-Q80</f>
        <v>0</v>
      </c>
      <c r="DV80" s="338">
        <f>IFERROR(VLOOKUP($D80,OT!$A:$BR,OT!BE$1,0),0)-R80</f>
        <v>0</v>
      </c>
      <c r="DW80" s="338">
        <f>IFERROR(VLOOKUP($D80,OT!$A:$BR,OT!BF$1,0),0)-S80</f>
        <v>0</v>
      </c>
      <c r="DX80" s="338">
        <f>IFERROR(VLOOKUP($D80,OT!$A:$BR,OT!BG$1,0),0)-T80</f>
        <v>0</v>
      </c>
      <c r="DY80" s="338">
        <f>IFERROR(VLOOKUP($D80,OT!$A:$BR,OT!BH$1,0),0)-U80</f>
        <v>0</v>
      </c>
      <c r="DZ80" s="338">
        <f>IFERROR(VLOOKUP($D80,OT!$A:$BR,OT!BI$1,0),0)-V80</f>
        <v>0</v>
      </c>
      <c r="EA80" s="338">
        <f>IFERROR(VLOOKUP($D80,OT!$A:$BR,OT!BJ$1,0),0)-W80</f>
        <v>0</v>
      </c>
      <c r="EB80" s="338">
        <f>IFERROR(VLOOKUP($D80,OT!$A:$BR,OT!BK$1,0),0)-X80</f>
        <v>0</v>
      </c>
      <c r="EC80" s="339">
        <f>VLOOKUP(D80,'Off day working'!A:AL,38,0)*30000-BD80</f>
        <v>0</v>
      </c>
      <c r="ED80" s="340"/>
      <c r="EE80" s="340"/>
      <c r="EF80" s="338">
        <f t="shared" si="21"/>
        <v>7.6923076921957545E-2</v>
      </c>
      <c r="EG80" s="350">
        <f>4960000*1.07/208*VLOOKUP(D80,Att!B:BZ,77,0)-BJ80</f>
        <v>0</v>
      </c>
      <c r="EI80" s="345">
        <f>IF(AND(CH80="X",EJ80&gt;=0.5),150000/VLOOKUP(D80,Att!B:AT,45,0)*VLOOKUP(D80,Att!B:AP,41,0),IF(AND(CH80="X",EJ80&lt;0.5),0,150000))-AN80</f>
        <v>0</v>
      </c>
      <c r="EJ80" s="346">
        <f>VLOOKUP(D80,Att!B:AP,41,0)/VLOOKUP(D80,Att!B:AT,45,0)</f>
        <v>0.89473684210526316</v>
      </c>
    </row>
    <row r="81" spans="1:140" s="331" customFormat="1" ht="14.5" hidden="1" customHeight="1" x14ac:dyDescent="0.35">
      <c r="A81" s="300" t="s">
        <v>325</v>
      </c>
      <c r="B81" s="300">
        <f t="shared" si="33"/>
        <v>74</v>
      </c>
      <c r="C81" s="320" t="s">
        <v>56</v>
      </c>
      <c r="D81" s="320" t="s">
        <v>860</v>
      </c>
      <c r="E81" s="320" t="s">
        <v>862</v>
      </c>
      <c r="F81" s="367" t="s">
        <v>861</v>
      </c>
      <c r="G81" s="320" t="s">
        <v>360</v>
      </c>
      <c r="H81" s="320" t="s">
        <v>1039</v>
      </c>
      <c r="I81" s="320" t="s">
        <v>57</v>
      </c>
      <c r="J81" s="320" t="s">
        <v>58</v>
      </c>
      <c r="K81" s="321">
        <v>5900000</v>
      </c>
      <c r="L81" s="321"/>
      <c r="M81" s="321">
        <v>208</v>
      </c>
      <c r="N81" s="321"/>
      <c r="O81" s="321">
        <v>142</v>
      </c>
      <c r="P81" s="321">
        <v>14</v>
      </c>
      <c r="Q81" s="321">
        <v>0</v>
      </c>
      <c r="R81" s="321">
        <v>0</v>
      </c>
      <c r="S81" s="321">
        <v>0</v>
      </c>
      <c r="T81" s="321">
        <v>0</v>
      </c>
      <c r="U81" s="321">
        <v>0</v>
      </c>
      <c r="V81" s="321">
        <v>0</v>
      </c>
      <c r="W81" s="321">
        <v>0</v>
      </c>
      <c r="X81" s="321">
        <v>0</v>
      </c>
      <c r="Y81" s="321">
        <v>0</v>
      </c>
      <c r="Z81" s="321"/>
      <c r="AA81" s="321"/>
      <c r="AB81" s="321">
        <v>4027884.5019</v>
      </c>
      <c r="AC81" s="321">
        <v>595673.07689999999</v>
      </c>
      <c r="AD81" s="321">
        <v>0</v>
      </c>
      <c r="AE81" s="321">
        <v>0</v>
      </c>
      <c r="AF81" s="321">
        <v>0</v>
      </c>
      <c r="AG81" s="321">
        <v>0</v>
      </c>
      <c r="AH81" s="321">
        <v>0</v>
      </c>
      <c r="AI81" s="321">
        <v>0</v>
      </c>
      <c r="AJ81" s="321">
        <v>0</v>
      </c>
      <c r="AK81" s="321">
        <v>0</v>
      </c>
      <c r="AL81" s="321">
        <v>0</v>
      </c>
      <c r="AM81" s="321">
        <v>300000</v>
      </c>
      <c r="AN81" s="321">
        <v>150000</v>
      </c>
      <c r="AO81" s="321">
        <v>180000</v>
      </c>
      <c r="AP81" s="321">
        <v>0</v>
      </c>
      <c r="AQ81" s="321">
        <v>255288.4615</v>
      </c>
      <c r="AR81" s="321">
        <v>500000</v>
      </c>
      <c r="AS81" s="321"/>
      <c r="AT81" s="321">
        <v>0</v>
      </c>
      <c r="AU81" s="321">
        <v>0</v>
      </c>
      <c r="AV81" s="321">
        <v>0</v>
      </c>
      <c r="AW81" s="321">
        <v>0</v>
      </c>
      <c r="AX81" s="321">
        <v>0</v>
      </c>
      <c r="AY81" s="321">
        <v>0</v>
      </c>
      <c r="AZ81" s="321"/>
      <c r="BA81" s="321"/>
      <c r="BB81" s="321">
        <v>7</v>
      </c>
      <c r="BC81" s="321">
        <v>198557.69</v>
      </c>
      <c r="BD81" s="321">
        <v>0</v>
      </c>
      <c r="BE81" s="321">
        <v>42548</v>
      </c>
      <c r="BF81" s="321">
        <v>100000</v>
      </c>
      <c r="BG81" s="321">
        <v>115000</v>
      </c>
      <c r="BH81" s="321">
        <v>120000</v>
      </c>
      <c r="BI81" s="321"/>
      <c r="BJ81" s="321"/>
      <c r="BK81" s="321"/>
      <c r="BL81" s="321">
        <v>0</v>
      </c>
      <c r="BM81" s="321"/>
      <c r="BN81" s="321">
        <v>0</v>
      </c>
      <c r="BO81" s="321">
        <v>0</v>
      </c>
      <c r="BP81" s="321">
        <v>286730.76919999998</v>
      </c>
      <c r="BQ81" s="321">
        <v>28269.230800000001</v>
      </c>
      <c r="BR81" s="321"/>
      <c r="BS81" s="321">
        <v>0</v>
      </c>
      <c r="BT81" s="321">
        <v>1268500</v>
      </c>
      <c r="BU81" s="321">
        <v>619500</v>
      </c>
      <c r="BV81" s="321"/>
      <c r="BW81" s="321">
        <v>0</v>
      </c>
      <c r="BX81" s="321">
        <v>10.75</v>
      </c>
      <c r="BY81" s="321">
        <v>304927.88459999999</v>
      </c>
      <c r="BZ81" s="321"/>
      <c r="CA81" s="321"/>
      <c r="CB81" s="321">
        <v>8286459</v>
      </c>
      <c r="CC81" s="322">
        <v>5965459</v>
      </c>
      <c r="CD81" s="320"/>
      <c r="CE81" s="320" t="s">
        <v>1068</v>
      </c>
      <c r="CF81" s="323">
        <v>45974</v>
      </c>
      <c r="CG81" s="323"/>
      <c r="CH81" s="320" t="s">
        <v>415</v>
      </c>
      <c r="CI81" s="322">
        <v>118000</v>
      </c>
      <c r="CJ81" s="322">
        <v>0</v>
      </c>
      <c r="CK81" s="321"/>
      <c r="CL81" s="324">
        <f t="shared" si="34"/>
        <v>315000</v>
      </c>
      <c r="CM81" s="325">
        <f t="shared" si="35"/>
        <v>-7.2696999991312623</v>
      </c>
      <c r="CN81" s="325">
        <f t="shared" si="36"/>
        <v>-7.2696999991312623</v>
      </c>
      <c r="CO81" s="325">
        <f t="shared" si="37"/>
        <v>0.11348461546003819</v>
      </c>
      <c r="CP81" s="318"/>
      <c r="CQ81" s="326">
        <f t="shared" si="23"/>
        <v>2.3077009245753288E-5</v>
      </c>
      <c r="CR81" s="326">
        <f t="shared" si="24"/>
        <v>0</v>
      </c>
      <c r="CS81" s="327">
        <f t="shared" si="25"/>
        <v>0</v>
      </c>
      <c r="CT81" s="327">
        <f t="shared" si="26"/>
        <v>0</v>
      </c>
      <c r="CU81" s="327">
        <f t="shared" si="27"/>
        <v>0</v>
      </c>
      <c r="CV81" s="327">
        <f t="shared" si="28"/>
        <v>0</v>
      </c>
      <c r="CW81" s="327">
        <f t="shared" si="29"/>
        <v>0</v>
      </c>
      <c r="CX81" s="327">
        <f t="shared" si="30"/>
        <v>0</v>
      </c>
      <c r="CY81" s="327">
        <f t="shared" si="31"/>
        <v>0</v>
      </c>
      <c r="CZ81" s="328">
        <f t="shared" si="32"/>
        <v>315000</v>
      </c>
      <c r="DA81" s="328">
        <f t="shared" si="22"/>
        <v>0</v>
      </c>
      <c r="DB81" s="201"/>
      <c r="DC81" s="327">
        <f>K81/M81*IFERROR(VLOOKUP($D81,Shift!$B:$AZ,45,0),0)-AT81</f>
        <v>0</v>
      </c>
      <c r="DD81" s="327">
        <f>K81/M81*IFERROR(VLOOKUP($D81,Shift!$B:$AV,47,0),0)*10*50%-ROUND(K81/M81*IFERROR(VLOOKUP($D81,Shift!$B:$AV,47,0),0)*8*30%,0)-AU81</f>
        <v>0</v>
      </c>
      <c r="DE81" s="329">
        <f>VLOOKUP($D81,'Off day working'!A:AM,38,0)-Z81</f>
        <v>0</v>
      </c>
      <c r="DF81" s="328"/>
      <c r="DG81" s="328"/>
      <c r="DH81" s="330">
        <f>K81/208*8*30%*VLOOKUP($D81,Shift!$B:$AZ,47,0)-AL81</f>
        <v>0</v>
      </c>
      <c r="DJ81" s="390"/>
      <c r="DK81" s="332">
        <f>VLOOKUP($D81,Meal!$A:$AK,35,0)-BG81</f>
        <v>0</v>
      </c>
      <c r="DL81" s="332">
        <f>VLOOKUP($D81,Meal!$A:$AK,36,0)-BH81</f>
        <v>0</v>
      </c>
      <c r="DM81" s="333">
        <f>VLOOKUP($D81,Shift!B:AW,39,0)-AV81</f>
        <v>0</v>
      </c>
      <c r="DN81" s="334">
        <f>K81/208*VLOOKUP(D81,Shift!$B:$AO,39,0)*8*10%-AW81</f>
        <v>0</v>
      </c>
      <c r="DO81" s="333">
        <f>VLOOKUP($D81,Shift!$B:$AO,40,0)-AX81</f>
        <v>0</v>
      </c>
      <c r="DP81" s="334">
        <f>K81/208*VLOOKUP(D81,Shift!$B:$AO,40,0)*8*50%-AY81</f>
        <v>0</v>
      </c>
      <c r="DQ81" s="335">
        <f>VLOOKUP($D81,Shift!$B:$AZ,41,0)-AZ81</f>
        <v>0</v>
      </c>
      <c r="DR81" s="336">
        <f>K81/208*VLOOKUP($D81,Shift!$B:$AQ,41,0)*8*50%-BA81</f>
        <v>0</v>
      </c>
      <c r="DS81" s="337">
        <f>VLOOKUP($D81,Att!B:CU,98,0)-O81</f>
        <v>0</v>
      </c>
      <c r="DT81" s="338">
        <f>IFERROR(VLOOKUP($D81,OT!$A:$BR,OT!BC$1,0),0)-P81</f>
        <v>0</v>
      </c>
      <c r="DU81" s="338">
        <f>IFERROR(VLOOKUP($D81,OT!$A:$BR,OT!BD$1,0),0)-Q81</f>
        <v>0</v>
      </c>
      <c r="DV81" s="338">
        <f>IFERROR(VLOOKUP($D81,OT!$A:$BR,OT!BE$1,0),0)-R81</f>
        <v>0</v>
      </c>
      <c r="DW81" s="338">
        <f>IFERROR(VLOOKUP($D81,OT!$A:$BR,OT!BF$1,0),0)-S81</f>
        <v>0</v>
      </c>
      <c r="DX81" s="338">
        <f>IFERROR(VLOOKUP($D81,OT!$A:$BR,OT!BG$1,0),0)-T81</f>
        <v>0</v>
      </c>
      <c r="DY81" s="338">
        <f>IFERROR(VLOOKUP($D81,OT!$A:$BR,OT!BH$1,0),0)-U81</f>
        <v>0</v>
      </c>
      <c r="DZ81" s="338">
        <f>IFERROR(VLOOKUP($D81,OT!$A:$BR,OT!BI$1,0),0)-V81</f>
        <v>0</v>
      </c>
      <c r="EA81" s="338">
        <f>IFERROR(VLOOKUP($D81,OT!$A:$BR,OT!BJ$1,0),0)-W81</f>
        <v>0</v>
      </c>
      <c r="EB81" s="338">
        <f>IFERROR(VLOOKUP($D81,OT!$A:$BR,OT!BK$1,0),0)-X81</f>
        <v>0</v>
      </c>
      <c r="EC81" s="339">
        <f>VLOOKUP(D81,'Off day working'!A:AL,38,0)*30000-BD81</f>
        <v>0</v>
      </c>
      <c r="ED81" s="340"/>
      <c r="EE81" s="340"/>
      <c r="EF81" s="338">
        <f t="shared" ref="EF81:EF112" si="38">IF(G81="M",0-BE81,IF(G81="F",K81/208*1.5-BE81))</f>
        <v>7.6923076921957545E-2</v>
      </c>
      <c r="EG81" s="350">
        <f>4960000*1.07/208*VLOOKUP(D81,Att!B:BZ,77,0)-BJ81</f>
        <v>0</v>
      </c>
      <c r="EI81" s="345">
        <f>IF(AND(CH81="X",EJ81&gt;=0.5),150000/VLOOKUP(D81,Att!B:AT,45,0)*VLOOKUP(D81,Att!B:AP,41,0),IF(AND(CH81="X",EJ81&lt;0.5),0,150000))-AN81</f>
        <v>0</v>
      </c>
      <c r="EJ81" s="346">
        <f>VLOOKUP(D81,Att!B:AP,41,0)/VLOOKUP(D81,Att!B:AT,45,0)</f>
        <v>0.73289473684210527</v>
      </c>
    </row>
    <row r="82" spans="1:140" s="331" customFormat="1" ht="14.5" hidden="1" customHeight="1" x14ac:dyDescent="0.35">
      <c r="A82" s="300" t="s">
        <v>325</v>
      </c>
      <c r="B82" s="300">
        <f t="shared" si="33"/>
        <v>75</v>
      </c>
      <c r="C82" s="320" t="s">
        <v>56</v>
      </c>
      <c r="D82" s="320" t="s">
        <v>867</v>
      </c>
      <c r="E82" s="320" t="s">
        <v>869</v>
      </c>
      <c r="F82" s="367" t="s">
        <v>868</v>
      </c>
      <c r="G82" s="320" t="s">
        <v>348</v>
      </c>
      <c r="H82" s="320" t="s">
        <v>1039</v>
      </c>
      <c r="I82" s="320" t="s">
        <v>57</v>
      </c>
      <c r="J82" s="320" t="s">
        <v>58</v>
      </c>
      <c r="K82" s="321">
        <v>5900000</v>
      </c>
      <c r="L82" s="321"/>
      <c r="M82" s="321">
        <v>208</v>
      </c>
      <c r="N82" s="321"/>
      <c r="O82" s="321">
        <v>162</v>
      </c>
      <c r="P82" s="321">
        <v>28</v>
      </c>
      <c r="Q82" s="321">
        <v>0</v>
      </c>
      <c r="R82" s="321">
        <v>0</v>
      </c>
      <c r="S82" s="321">
        <v>0</v>
      </c>
      <c r="T82" s="321">
        <v>0</v>
      </c>
      <c r="U82" s="321">
        <v>0</v>
      </c>
      <c r="V82" s="321">
        <v>0</v>
      </c>
      <c r="W82" s="321">
        <v>0</v>
      </c>
      <c r="X82" s="321">
        <v>0</v>
      </c>
      <c r="Y82" s="321">
        <v>8</v>
      </c>
      <c r="Z82" s="321"/>
      <c r="AA82" s="321"/>
      <c r="AB82" s="321">
        <v>4595192.3076999998</v>
      </c>
      <c r="AC82" s="321">
        <v>1191346.1538</v>
      </c>
      <c r="AD82" s="321">
        <v>0</v>
      </c>
      <c r="AE82" s="321">
        <v>0</v>
      </c>
      <c r="AF82" s="321">
        <v>0</v>
      </c>
      <c r="AG82" s="321">
        <v>0</v>
      </c>
      <c r="AH82" s="321">
        <v>0</v>
      </c>
      <c r="AI82" s="321">
        <v>0</v>
      </c>
      <c r="AJ82" s="321">
        <v>0</v>
      </c>
      <c r="AK82" s="321">
        <v>0</v>
      </c>
      <c r="AL82" s="321">
        <v>476538.46149999998</v>
      </c>
      <c r="AM82" s="321">
        <v>268421.0526</v>
      </c>
      <c r="AN82" s="321">
        <v>150000</v>
      </c>
      <c r="AO82" s="321">
        <v>0</v>
      </c>
      <c r="AP82" s="321">
        <v>0</v>
      </c>
      <c r="AQ82" s="321">
        <v>510576.92310000001</v>
      </c>
      <c r="AR82" s="321">
        <v>0</v>
      </c>
      <c r="AS82" s="321"/>
      <c r="AT82" s="321">
        <v>0</v>
      </c>
      <c r="AU82" s="321">
        <v>516250</v>
      </c>
      <c r="AV82" s="321">
        <v>0</v>
      </c>
      <c r="AW82" s="321">
        <v>0</v>
      </c>
      <c r="AX82" s="321">
        <v>1</v>
      </c>
      <c r="AY82" s="321">
        <v>113461.5385</v>
      </c>
      <c r="AZ82" s="321"/>
      <c r="BA82" s="321"/>
      <c r="BB82" s="321">
        <v>14</v>
      </c>
      <c r="BC82" s="321">
        <v>397115.38</v>
      </c>
      <c r="BD82" s="321">
        <v>0</v>
      </c>
      <c r="BE82" s="321"/>
      <c r="BF82" s="321">
        <v>100000</v>
      </c>
      <c r="BG82" s="321">
        <v>97000</v>
      </c>
      <c r="BH82" s="321">
        <v>414000</v>
      </c>
      <c r="BI82" s="321"/>
      <c r="BJ82" s="321"/>
      <c r="BK82" s="321"/>
      <c r="BL82" s="321">
        <v>0</v>
      </c>
      <c r="BM82" s="321"/>
      <c r="BN82" s="321">
        <v>0</v>
      </c>
      <c r="BO82" s="321">
        <v>0</v>
      </c>
      <c r="BP82" s="321">
        <v>280384.61540000001</v>
      </c>
      <c r="BQ82" s="321">
        <v>48461.538500000002</v>
      </c>
      <c r="BR82" s="321"/>
      <c r="BS82" s="321">
        <v>0</v>
      </c>
      <c r="BT82" s="321">
        <v>1268500</v>
      </c>
      <c r="BU82" s="321">
        <v>619500</v>
      </c>
      <c r="BV82" s="321"/>
      <c r="BW82" s="321">
        <v>0</v>
      </c>
      <c r="BX82" s="321"/>
      <c r="BY82" s="321">
        <v>0</v>
      </c>
      <c r="BZ82" s="321"/>
      <c r="CA82" s="321"/>
      <c r="CB82" s="321">
        <v>10545263</v>
      </c>
      <c r="CC82" s="322">
        <v>8210417</v>
      </c>
      <c r="CD82" s="320"/>
      <c r="CE82" s="320" t="s">
        <v>870</v>
      </c>
      <c r="CF82" s="323">
        <v>45980</v>
      </c>
      <c r="CG82" s="323"/>
      <c r="CH82" s="320" t="s">
        <v>415</v>
      </c>
      <c r="CI82" s="322">
        <v>118000</v>
      </c>
      <c r="CJ82" s="322">
        <v>0</v>
      </c>
      <c r="CK82" s="321"/>
      <c r="CL82" s="324">
        <f t="shared" si="34"/>
        <v>328846.15390000003</v>
      </c>
      <c r="CM82" s="325">
        <f t="shared" si="35"/>
        <v>-15.028899999335408</v>
      </c>
      <c r="CN82" s="325">
        <f t="shared" si="36"/>
        <v>-15.182799998670816</v>
      </c>
      <c r="CO82" s="325">
        <f t="shared" si="37"/>
        <v>-7.6917931437492371E-6</v>
      </c>
      <c r="CP82" s="318"/>
      <c r="CQ82" s="326">
        <f t="shared" si="23"/>
        <v>4.6154018491506577E-5</v>
      </c>
      <c r="CR82" s="326">
        <f t="shared" si="24"/>
        <v>0</v>
      </c>
      <c r="CS82" s="327">
        <f t="shared" si="25"/>
        <v>0</v>
      </c>
      <c r="CT82" s="327">
        <f t="shared" si="26"/>
        <v>0</v>
      </c>
      <c r="CU82" s="327">
        <f t="shared" si="27"/>
        <v>0</v>
      </c>
      <c r="CV82" s="327">
        <f t="shared" si="28"/>
        <v>0</v>
      </c>
      <c r="CW82" s="327">
        <f t="shared" si="29"/>
        <v>0</v>
      </c>
      <c r="CX82" s="327">
        <f t="shared" si="30"/>
        <v>0</v>
      </c>
      <c r="CY82" s="327">
        <f t="shared" si="31"/>
        <v>0</v>
      </c>
      <c r="CZ82" s="328">
        <f t="shared" si="32"/>
        <v>328846.15390000003</v>
      </c>
      <c r="DA82" s="328">
        <f>(360000/208)*(O82+P82+Q82+R82+S82+T82+U82+V82+W82+X82+BI82)-CZ82</f>
        <v>-5.3846219088882208E-5</v>
      </c>
      <c r="DB82" s="201"/>
      <c r="DC82" s="327">
        <f>K82/M82*IFERROR(VLOOKUP($D82,Shift!$B:$AZ,45,0),0)-AT82</f>
        <v>0</v>
      </c>
      <c r="DD82" s="327">
        <f>K82/M82*IFERROR(VLOOKUP($D82,Shift!$B:$AV,47,0),0)*10*50%-ROUND(K82/M82*IFERROR(VLOOKUP($D82,Shift!$B:$AV,47,0),0)*8*30%,0)-AU82</f>
        <v>0.46153846150264144</v>
      </c>
      <c r="DE82" s="329">
        <f>VLOOKUP($D82,'Off day working'!A:AM,38,0)-Z82</f>
        <v>0</v>
      </c>
      <c r="DF82" s="328"/>
      <c r="DG82" s="328"/>
      <c r="DH82" s="330">
        <f>K82/208*8*30%*VLOOKUP($D82,Shift!$B:$AZ,47,0)-AL82</f>
        <v>3.8461585063487291E-5</v>
      </c>
      <c r="DJ82" s="390"/>
      <c r="DK82" s="332">
        <f>VLOOKUP($D82,Meal!$A:$AK,35,0)-BG82</f>
        <v>0</v>
      </c>
      <c r="DL82" s="332">
        <f>VLOOKUP($D82,Meal!$A:$AK,36,0)-BH82</f>
        <v>0</v>
      </c>
      <c r="DM82" s="333">
        <f>VLOOKUP($D82,Shift!B:AW,39,0)-AV82</f>
        <v>0</v>
      </c>
      <c r="DN82" s="334">
        <f>K82/208*VLOOKUP(D82,Shift!$B:$AO,39,0)*8*10%-AW82</f>
        <v>0</v>
      </c>
      <c r="DO82" s="333">
        <f>VLOOKUP($D82,Shift!$B:$AO,40,0)-AX82</f>
        <v>0</v>
      </c>
      <c r="DP82" s="334">
        <f>K82/208*VLOOKUP(D82,Shift!$B:$AO,40,0)*8*50%-AY82</f>
        <v>-3.8461526855826378E-5</v>
      </c>
      <c r="DQ82" s="335">
        <f>VLOOKUP($D82,Shift!$B:$AZ,41,0)-AZ82</f>
        <v>0</v>
      </c>
      <c r="DR82" s="336">
        <f>K82/208*VLOOKUP($D82,Shift!$B:$AQ,41,0)*8*50%-BA82</f>
        <v>0</v>
      </c>
      <c r="DS82" s="337">
        <f>VLOOKUP($D82,Att!B:CU,98,0)-O82</f>
        <v>0</v>
      </c>
      <c r="DT82" s="338">
        <f>IFERROR(VLOOKUP($D82,OT!$A:$BR,OT!BC$1,0),0)-P82</f>
        <v>0</v>
      </c>
      <c r="DU82" s="338">
        <f>IFERROR(VLOOKUP($D82,OT!$A:$BR,OT!BD$1,0),0)-Q82</f>
        <v>0</v>
      </c>
      <c r="DV82" s="338">
        <f>IFERROR(VLOOKUP($D82,OT!$A:$BR,OT!BE$1,0),0)-R82</f>
        <v>0</v>
      </c>
      <c r="DW82" s="338">
        <f>IFERROR(VLOOKUP($D82,OT!$A:$BR,OT!BF$1,0),0)-S82</f>
        <v>0</v>
      </c>
      <c r="DX82" s="338">
        <f>IFERROR(VLOOKUP($D82,OT!$A:$BR,OT!BG$1,0),0)-T82</f>
        <v>0</v>
      </c>
      <c r="DY82" s="338">
        <f>IFERROR(VLOOKUP($D82,OT!$A:$BR,OT!BH$1,0),0)-U82</f>
        <v>0</v>
      </c>
      <c r="DZ82" s="338">
        <f>IFERROR(VLOOKUP($D82,OT!$A:$BR,OT!BI$1,0),0)-V82</f>
        <v>0</v>
      </c>
      <c r="EA82" s="338">
        <f>IFERROR(VLOOKUP($D82,OT!$A:$BR,OT!BJ$1,0),0)-W82</f>
        <v>0</v>
      </c>
      <c r="EB82" s="338">
        <f>IFERROR(VLOOKUP($D82,OT!$A:$BR,OT!BK$1,0),0)-X82</f>
        <v>0</v>
      </c>
      <c r="EC82" s="339">
        <f>VLOOKUP(D82,'Off day working'!A:AL,38,0)*30000-BD82</f>
        <v>0</v>
      </c>
      <c r="ED82" s="340"/>
      <c r="EE82" s="340"/>
      <c r="EF82" s="338">
        <f t="shared" si="38"/>
        <v>0</v>
      </c>
      <c r="EG82" s="350">
        <f>4960000*1.07/208*VLOOKUP(D82,Att!B:BZ,77,0)-BJ82</f>
        <v>0</v>
      </c>
      <c r="EI82" s="345">
        <f>IF(AND(CH82="X",EJ82&gt;=0.5),150000/VLOOKUP(D82,Att!B:AT,45,0)*VLOOKUP(D82,Att!B:AP,41,0),IF(AND(CH82="X",EJ82&lt;0.5),0,150000))-AN82</f>
        <v>0</v>
      </c>
      <c r="EJ82" s="346">
        <f>VLOOKUP(D82,Att!B:AP,41,0)/VLOOKUP(D82,Att!B:AT,45,0)</f>
        <v>0.89473684210526316</v>
      </c>
    </row>
    <row r="83" spans="1:140" s="331" customFormat="1" ht="14.5" hidden="1" customHeight="1" x14ac:dyDescent="0.35">
      <c r="A83" s="300" t="s">
        <v>325</v>
      </c>
      <c r="B83" s="300">
        <f t="shared" si="33"/>
        <v>76</v>
      </c>
      <c r="C83" s="320" t="s">
        <v>56</v>
      </c>
      <c r="D83" s="320" t="s">
        <v>871</v>
      </c>
      <c r="E83" s="320" t="s">
        <v>873</v>
      </c>
      <c r="F83" s="367" t="s">
        <v>872</v>
      </c>
      <c r="G83" s="320" t="s">
        <v>348</v>
      </c>
      <c r="H83" s="320" t="s">
        <v>1042</v>
      </c>
      <c r="I83" s="320" t="s">
        <v>59</v>
      </c>
      <c r="J83" s="320" t="s">
        <v>58</v>
      </c>
      <c r="K83" s="321">
        <v>5900000</v>
      </c>
      <c r="L83" s="321"/>
      <c r="M83" s="321">
        <v>208</v>
      </c>
      <c r="N83" s="321"/>
      <c r="O83" s="321">
        <v>168</v>
      </c>
      <c r="P83" s="321">
        <v>36</v>
      </c>
      <c r="Q83" s="321">
        <v>0</v>
      </c>
      <c r="R83" s="321">
        <v>16</v>
      </c>
      <c r="S83" s="321">
        <v>0</v>
      </c>
      <c r="T83" s="321">
        <v>0</v>
      </c>
      <c r="U83" s="321">
        <v>8</v>
      </c>
      <c r="V83" s="321">
        <v>0</v>
      </c>
      <c r="W83" s="321">
        <v>0</v>
      </c>
      <c r="X83" s="321">
        <v>0</v>
      </c>
      <c r="Y83" s="321">
        <v>8</v>
      </c>
      <c r="Z83" s="321">
        <v>2</v>
      </c>
      <c r="AA83" s="321"/>
      <c r="AB83" s="321">
        <v>4765384.6153999995</v>
      </c>
      <c r="AC83" s="321">
        <v>1531730.7692</v>
      </c>
      <c r="AD83" s="321">
        <v>0</v>
      </c>
      <c r="AE83" s="321">
        <v>907692.3077</v>
      </c>
      <c r="AF83" s="321">
        <v>0</v>
      </c>
      <c r="AG83" s="321">
        <v>0</v>
      </c>
      <c r="AH83" s="321">
        <v>658076.92310000001</v>
      </c>
      <c r="AI83" s="321">
        <v>0</v>
      </c>
      <c r="AJ83" s="321">
        <v>0</v>
      </c>
      <c r="AK83" s="321">
        <v>0</v>
      </c>
      <c r="AL83" s="321">
        <v>408461.53850000002</v>
      </c>
      <c r="AM83" s="321">
        <v>300000</v>
      </c>
      <c r="AN83" s="321">
        <v>150000</v>
      </c>
      <c r="AO83" s="321">
        <v>545000</v>
      </c>
      <c r="AP83" s="321">
        <v>0</v>
      </c>
      <c r="AQ83" s="321">
        <v>765865.38459999999</v>
      </c>
      <c r="AR83" s="321">
        <v>500000</v>
      </c>
      <c r="AS83" s="321"/>
      <c r="AT83" s="321">
        <v>0</v>
      </c>
      <c r="AU83" s="321">
        <v>442500</v>
      </c>
      <c r="AV83" s="321">
        <v>0</v>
      </c>
      <c r="AW83" s="321">
        <v>0</v>
      </c>
      <c r="AX83" s="321">
        <v>2</v>
      </c>
      <c r="AY83" s="321">
        <v>226923.07689999999</v>
      </c>
      <c r="AZ83" s="321"/>
      <c r="BA83" s="321"/>
      <c r="BB83" s="321">
        <v>18</v>
      </c>
      <c r="BC83" s="321">
        <v>510576.92</v>
      </c>
      <c r="BD83" s="321">
        <v>60000</v>
      </c>
      <c r="BE83" s="321"/>
      <c r="BF83" s="321">
        <v>200000</v>
      </c>
      <c r="BG83" s="321">
        <v>62000</v>
      </c>
      <c r="BH83" s="321">
        <v>516000</v>
      </c>
      <c r="BI83" s="321"/>
      <c r="BJ83" s="321"/>
      <c r="BK83" s="321"/>
      <c r="BL83" s="321">
        <v>0</v>
      </c>
      <c r="BM83" s="321"/>
      <c r="BN83" s="321">
        <v>0</v>
      </c>
      <c r="BO83" s="321">
        <v>0</v>
      </c>
      <c r="BP83" s="321">
        <v>290769.23080000002</v>
      </c>
      <c r="BQ83" s="321">
        <v>103846.1538</v>
      </c>
      <c r="BR83" s="321"/>
      <c r="BS83" s="321">
        <v>0</v>
      </c>
      <c r="BT83" s="321">
        <v>1268500</v>
      </c>
      <c r="BU83" s="321">
        <v>619500</v>
      </c>
      <c r="BV83" s="321"/>
      <c r="BW83" s="321">
        <v>0</v>
      </c>
      <c r="BX83" s="321">
        <v>6.75</v>
      </c>
      <c r="BY83" s="321">
        <v>191466.3462</v>
      </c>
      <c r="BZ83" s="321"/>
      <c r="CA83" s="321"/>
      <c r="CB83" s="321">
        <v>14331347</v>
      </c>
      <c r="CC83" s="322">
        <v>11930732</v>
      </c>
      <c r="CD83" s="320"/>
      <c r="CE83" s="320" t="s">
        <v>870</v>
      </c>
      <c r="CF83" s="323">
        <v>45980</v>
      </c>
      <c r="CG83" s="323"/>
      <c r="CH83" s="320" t="s">
        <v>415</v>
      </c>
      <c r="CI83" s="322">
        <v>118000</v>
      </c>
      <c r="CJ83" s="322">
        <v>0</v>
      </c>
      <c r="CK83" s="321"/>
      <c r="CL83" s="324">
        <f t="shared" si="34"/>
        <v>394615.38459999999</v>
      </c>
      <c r="CM83" s="325">
        <f t="shared" si="35"/>
        <v>-20.080000001937151</v>
      </c>
      <c r="CN83" s="325">
        <f t="shared" si="36"/>
        <v>-20.464600000530481</v>
      </c>
      <c r="CO83" s="325">
        <f t="shared" si="37"/>
        <v>-1.5383586287498474E-5</v>
      </c>
      <c r="CP83" s="318"/>
      <c r="CQ83" s="326">
        <f t="shared" si="23"/>
        <v>3.0769500881433487E-5</v>
      </c>
      <c r="CR83" s="326">
        <f t="shared" si="24"/>
        <v>0</v>
      </c>
      <c r="CS83" s="327">
        <f t="shared" si="25"/>
        <v>-7.6922588050365448E-6</v>
      </c>
      <c r="CT83" s="327">
        <f t="shared" si="26"/>
        <v>0</v>
      </c>
      <c r="CU83" s="327">
        <f t="shared" si="27"/>
        <v>0</v>
      </c>
      <c r="CV83" s="327">
        <f t="shared" si="28"/>
        <v>-2.3076892830431461E-5</v>
      </c>
      <c r="CW83" s="327">
        <f t="shared" si="29"/>
        <v>0</v>
      </c>
      <c r="CX83" s="327">
        <f t="shared" si="30"/>
        <v>0</v>
      </c>
      <c r="CY83" s="327">
        <f t="shared" si="31"/>
        <v>0</v>
      </c>
      <c r="CZ83" s="328">
        <f t="shared" si="32"/>
        <v>394615.38459999999</v>
      </c>
      <c r="DA83" s="328">
        <f>(360000/208)*(O83+P83+Q83+R83+S83+T83+U83+V83+W83+X83+BI83)-CZ83</f>
        <v>1.5384634025394917E-5</v>
      </c>
      <c r="DB83" s="201"/>
      <c r="DC83" s="327">
        <f>K83/M83*IFERROR(VLOOKUP($D83,Shift!$B:$AZ,45,0),0)-AT83</f>
        <v>0</v>
      </c>
      <c r="DD83" s="327">
        <f>K83/M83*IFERROR(VLOOKUP($D83,Shift!$B:$AV,47,0),0)*10*50%-ROUND(K83/M83*IFERROR(VLOOKUP($D83,Shift!$B:$AV,47,0),0)*8*30%,0)-AU83</f>
        <v>-0.46153846150264144</v>
      </c>
      <c r="DE83" s="329">
        <f>VLOOKUP($D83,'Off day working'!A:AM,38,0)-Z83</f>
        <v>0</v>
      </c>
      <c r="DF83" s="328"/>
      <c r="DG83" s="328"/>
      <c r="DH83" s="330">
        <f>K83/208*8*30%*VLOOKUP($D83,Shift!$B:$AZ,47,0)-AL83</f>
        <v>-3.8461526855826378E-5</v>
      </c>
      <c r="DJ83" s="390"/>
      <c r="DK83" s="332">
        <f>VLOOKUP($D83,Meal!$A:$AK,35,0)-BG83</f>
        <v>0</v>
      </c>
      <c r="DL83" s="332">
        <f>VLOOKUP($D83,Meal!$A:$AK,36,0)-BH83</f>
        <v>0</v>
      </c>
      <c r="DM83" s="333">
        <f>VLOOKUP($D83,Shift!B:AW,39,0)-AV83</f>
        <v>0</v>
      </c>
      <c r="DN83" s="334">
        <f>K83/208*VLOOKUP(D83,Shift!$B:$AO,39,0)*8*10%-AW83</f>
        <v>0</v>
      </c>
      <c r="DO83" s="333">
        <f>VLOOKUP($D83,Shift!$B:$AO,40,0)-AX83</f>
        <v>0</v>
      </c>
      <c r="DP83" s="334">
        <f>K83/208*VLOOKUP(D83,Shift!$B:$AO,40,0)*8*50%-AY83</f>
        <v>2.3076951038092375E-5</v>
      </c>
      <c r="DQ83" s="335">
        <f>VLOOKUP($D83,Shift!$B:$AZ,41,0)-AZ83</f>
        <v>0</v>
      </c>
      <c r="DR83" s="336">
        <f>K83/208*VLOOKUP($D83,Shift!$B:$AQ,41,0)*8*50%-BA83</f>
        <v>0</v>
      </c>
      <c r="DS83" s="337">
        <f>VLOOKUP($D83,Att!B:CU,98,0)-O83</f>
        <v>0</v>
      </c>
      <c r="DT83" s="338">
        <f>IFERROR(VLOOKUP($D83,OT!$A:$BR,OT!BC$1,0),0)-P83</f>
        <v>0</v>
      </c>
      <c r="DU83" s="338">
        <f>IFERROR(VLOOKUP($D83,OT!$A:$BR,OT!BD$1,0),0)-Q83</f>
        <v>0</v>
      </c>
      <c r="DV83" s="338">
        <f>IFERROR(VLOOKUP($D83,OT!$A:$BR,OT!BE$1,0),0)-R83</f>
        <v>0</v>
      </c>
      <c r="DW83" s="338">
        <f>IFERROR(VLOOKUP($D83,OT!$A:$BR,OT!BF$1,0),0)-S83</f>
        <v>0</v>
      </c>
      <c r="DX83" s="338">
        <f>IFERROR(VLOOKUP($D83,OT!$A:$BR,OT!BG$1,0),0)-T83</f>
        <v>0</v>
      </c>
      <c r="DY83" s="338">
        <f>IFERROR(VLOOKUP($D83,OT!$A:$BR,OT!BH$1,0),0)-U83</f>
        <v>0</v>
      </c>
      <c r="DZ83" s="338">
        <f>IFERROR(VLOOKUP($D83,OT!$A:$BR,OT!BI$1,0),0)-V83</f>
        <v>0</v>
      </c>
      <c r="EA83" s="338">
        <f>IFERROR(VLOOKUP($D83,OT!$A:$BR,OT!BJ$1,0),0)-W83</f>
        <v>0</v>
      </c>
      <c r="EB83" s="338">
        <f>IFERROR(VLOOKUP($D83,OT!$A:$BR,OT!BK$1,0),0)-X83</f>
        <v>0</v>
      </c>
      <c r="EC83" s="339">
        <f>VLOOKUP(D83,'Off day working'!A:AL,38,0)*30000-BD83</f>
        <v>0</v>
      </c>
      <c r="ED83" s="340"/>
      <c r="EE83" s="340"/>
      <c r="EF83" s="338">
        <f t="shared" si="38"/>
        <v>0</v>
      </c>
      <c r="EG83" s="350">
        <f>4960000*1.07/208*VLOOKUP(D83,Att!B:BZ,77,0)-BJ83</f>
        <v>0</v>
      </c>
      <c r="EI83" s="345">
        <f>IF(AND(CH83="X",EJ83&gt;=0.5),150000/VLOOKUP(D83,Att!B:AT,45,0)*VLOOKUP(D83,Att!B:AP,41,0),IF(AND(CH83="X",EJ83&lt;0.5),0,150000))-AN83</f>
        <v>0</v>
      </c>
      <c r="EJ83" s="346">
        <f>VLOOKUP(D83,Att!B:AP,41,0)/VLOOKUP(D83,Att!B:AT,45,0)</f>
        <v>0.90296052631578949</v>
      </c>
    </row>
    <row r="84" spans="1:140" s="331" customFormat="1" ht="14.5" hidden="1" customHeight="1" x14ac:dyDescent="0.35">
      <c r="A84" s="300" t="s">
        <v>325</v>
      </c>
      <c r="B84" s="300">
        <f t="shared" si="33"/>
        <v>77</v>
      </c>
      <c r="C84" s="320" t="s">
        <v>56</v>
      </c>
      <c r="D84" s="320" t="s">
        <v>874</v>
      </c>
      <c r="E84" s="320" t="s">
        <v>876</v>
      </c>
      <c r="F84" s="367" t="s">
        <v>875</v>
      </c>
      <c r="G84" s="320" t="s">
        <v>348</v>
      </c>
      <c r="H84" s="320" t="s">
        <v>1039</v>
      </c>
      <c r="I84" s="320" t="s">
        <v>59</v>
      </c>
      <c r="J84" s="320" t="s">
        <v>58</v>
      </c>
      <c r="K84" s="321">
        <v>5900000</v>
      </c>
      <c r="L84" s="321"/>
      <c r="M84" s="321">
        <v>208</v>
      </c>
      <c r="N84" s="321"/>
      <c r="O84" s="321">
        <v>148</v>
      </c>
      <c r="P84" s="321">
        <v>28</v>
      </c>
      <c r="Q84" s="321">
        <v>0</v>
      </c>
      <c r="R84" s="321">
        <v>0</v>
      </c>
      <c r="S84" s="321">
        <v>0</v>
      </c>
      <c r="T84" s="321">
        <v>0</v>
      </c>
      <c r="U84" s="321">
        <v>0</v>
      </c>
      <c r="V84" s="321">
        <v>0</v>
      </c>
      <c r="W84" s="321">
        <v>0</v>
      </c>
      <c r="X84" s="321">
        <v>0</v>
      </c>
      <c r="Y84" s="321">
        <v>8</v>
      </c>
      <c r="Z84" s="321"/>
      <c r="AA84" s="321"/>
      <c r="AB84" s="321">
        <v>4198076.8096000003</v>
      </c>
      <c r="AC84" s="321">
        <v>1191346.1538</v>
      </c>
      <c r="AD84" s="321">
        <v>0</v>
      </c>
      <c r="AE84" s="321">
        <v>0</v>
      </c>
      <c r="AF84" s="321">
        <v>0</v>
      </c>
      <c r="AG84" s="321">
        <v>0</v>
      </c>
      <c r="AH84" s="321">
        <v>0</v>
      </c>
      <c r="AI84" s="321">
        <v>0</v>
      </c>
      <c r="AJ84" s="321">
        <v>0</v>
      </c>
      <c r="AK84" s="321">
        <v>0</v>
      </c>
      <c r="AL84" s="321">
        <v>408461.53850000002</v>
      </c>
      <c r="AM84" s="321">
        <v>252631.57889999999</v>
      </c>
      <c r="AN84" s="321">
        <v>150000</v>
      </c>
      <c r="AO84" s="321">
        <v>450000</v>
      </c>
      <c r="AP84" s="321">
        <v>0</v>
      </c>
      <c r="AQ84" s="321">
        <v>255288.4615</v>
      </c>
      <c r="AR84" s="321">
        <v>0</v>
      </c>
      <c r="AS84" s="321"/>
      <c r="AT84" s="321">
        <v>0</v>
      </c>
      <c r="AU84" s="321">
        <v>442500</v>
      </c>
      <c r="AV84" s="321">
        <v>0</v>
      </c>
      <c r="AW84" s="321">
        <v>0</v>
      </c>
      <c r="AX84" s="321">
        <v>2</v>
      </c>
      <c r="AY84" s="321">
        <v>226923.07689999999</v>
      </c>
      <c r="AZ84" s="321"/>
      <c r="BA84" s="321"/>
      <c r="BB84" s="321">
        <v>14</v>
      </c>
      <c r="BC84" s="321">
        <v>397115.38</v>
      </c>
      <c r="BD84" s="321">
        <v>0</v>
      </c>
      <c r="BE84" s="321"/>
      <c r="BF84" s="321">
        <v>100000</v>
      </c>
      <c r="BG84" s="321">
        <v>89000</v>
      </c>
      <c r="BH84" s="321">
        <v>352000</v>
      </c>
      <c r="BI84" s="321"/>
      <c r="BJ84" s="321"/>
      <c r="BK84" s="321"/>
      <c r="BL84" s="321">
        <v>0</v>
      </c>
      <c r="BM84" s="321"/>
      <c r="BN84" s="321">
        <v>0</v>
      </c>
      <c r="BO84" s="321">
        <v>0</v>
      </c>
      <c r="BP84" s="321">
        <v>298846.15379999997</v>
      </c>
      <c r="BQ84" s="321">
        <v>56538.461499999998</v>
      </c>
      <c r="BR84" s="321"/>
      <c r="BS84" s="321">
        <v>0</v>
      </c>
      <c r="BT84" s="321">
        <v>1268500</v>
      </c>
      <c r="BU84" s="321">
        <v>619500</v>
      </c>
      <c r="BV84" s="321"/>
      <c r="BW84" s="321">
        <v>0</v>
      </c>
      <c r="BX84" s="321">
        <v>20</v>
      </c>
      <c r="BY84" s="321">
        <v>567307.6923</v>
      </c>
      <c r="BZ84" s="321"/>
      <c r="CA84" s="321"/>
      <c r="CB84" s="321">
        <v>10255244</v>
      </c>
      <c r="CC84" s="322">
        <v>7893859</v>
      </c>
      <c r="CD84" s="320"/>
      <c r="CE84" s="320" t="s">
        <v>1068</v>
      </c>
      <c r="CF84" s="323">
        <v>45980</v>
      </c>
      <c r="CG84" s="323"/>
      <c r="CH84" s="320" t="s">
        <v>415</v>
      </c>
      <c r="CI84" s="322">
        <v>118000</v>
      </c>
      <c r="CJ84" s="322">
        <v>0</v>
      </c>
      <c r="CK84" s="321"/>
      <c r="CL84" s="324">
        <f t="shared" si="34"/>
        <v>355384.61529999995</v>
      </c>
      <c r="CM84" s="325">
        <f t="shared" si="35"/>
        <v>-16.385499998927116</v>
      </c>
      <c r="CN84" s="325">
        <f t="shared" si="36"/>
        <v>-16.000799998641014</v>
      </c>
      <c r="CO84" s="325">
        <f t="shared" si="37"/>
        <v>0.11347692273557186</v>
      </c>
      <c r="CP84" s="318"/>
      <c r="CQ84" s="326">
        <f t="shared" si="23"/>
        <v>4.6154018491506577E-5</v>
      </c>
      <c r="CR84" s="326">
        <f t="shared" si="24"/>
        <v>0</v>
      </c>
      <c r="CS84" s="327">
        <f t="shared" si="25"/>
        <v>0</v>
      </c>
      <c r="CT84" s="327">
        <f t="shared" si="26"/>
        <v>0</v>
      </c>
      <c r="CU84" s="327">
        <f t="shared" si="27"/>
        <v>0</v>
      </c>
      <c r="CV84" s="327">
        <f t="shared" si="28"/>
        <v>0</v>
      </c>
      <c r="CW84" s="327">
        <f t="shared" si="29"/>
        <v>0</v>
      </c>
      <c r="CX84" s="327">
        <f t="shared" si="30"/>
        <v>0</v>
      </c>
      <c r="CY84" s="327">
        <f t="shared" si="31"/>
        <v>0</v>
      </c>
      <c r="CZ84" s="328">
        <f t="shared" si="32"/>
        <v>355384.61529999995</v>
      </c>
      <c r="DA84" s="328">
        <f t="shared" ref="DA84:DA92" si="39">(420000/208)*(O84+P84+Q84+R84+S84+T84+U84+V84+W84+X84+BI84)-CZ84</f>
        <v>8.4615428932011127E-5</v>
      </c>
      <c r="DB84" s="201"/>
      <c r="DC84" s="327">
        <f>K84/M84*IFERROR(VLOOKUP($D84,Shift!$B:$AZ,45,0),0)-AT84</f>
        <v>0</v>
      </c>
      <c r="DD84" s="327">
        <f>K84/M84*IFERROR(VLOOKUP($D84,Shift!$B:$AV,47,0),0)*10*50%-ROUND(K84/M84*IFERROR(VLOOKUP($D84,Shift!$B:$AV,47,0),0)*8*30%,0)-AU84</f>
        <v>-0.46153846150264144</v>
      </c>
      <c r="DE84" s="329">
        <f>VLOOKUP($D84,'Off day working'!A:AM,38,0)-Z84</f>
        <v>0</v>
      </c>
      <c r="DF84" s="328"/>
      <c r="DG84" s="328"/>
      <c r="DH84" s="330">
        <f>K84/208*8*30%*VLOOKUP($D84,Shift!$B:$AZ,47,0)-AL84</f>
        <v>-3.8461526855826378E-5</v>
      </c>
      <c r="DJ84" s="390"/>
      <c r="DK84" s="332">
        <f>VLOOKUP($D84,Meal!$A:$AK,35,0)-BG84</f>
        <v>0</v>
      </c>
      <c r="DL84" s="332">
        <f>VLOOKUP($D84,Meal!$A:$AK,36,0)-BH84</f>
        <v>0</v>
      </c>
      <c r="DM84" s="333">
        <f>VLOOKUP($D84,Shift!B:AW,39,0)-AV84</f>
        <v>0</v>
      </c>
      <c r="DN84" s="334">
        <f>K84/208*VLOOKUP(D84,Shift!$B:$AO,39,0)*8*10%-AW84</f>
        <v>0</v>
      </c>
      <c r="DO84" s="333">
        <f>VLOOKUP($D84,Shift!$B:$AO,40,0)-AX84</f>
        <v>0</v>
      </c>
      <c r="DP84" s="334">
        <f>K84/208*VLOOKUP(D84,Shift!$B:$AO,40,0)*8*50%-AY84</f>
        <v>2.3076951038092375E-5</v>
      </c>
      <c r="DQ84" s="335">
        <f>VLOOKUP($D84,Shift!$B:$AZ,41,0)-AZ84</f>
        <v>0</v>
      </c>
      <c r="DR84" s="336">
        <f>K84/208*VLOOKUP($D84,Shift!$B:$AQ,41,0)*8*50%-BA84</f>
        <v>0</v>
      </c>
      <c r="DS84" s="337">
        <f>VLOOKUP($D84,Att!B:CU,98,0)-O84</f>
        <v>0</v>
      </c>
      <c r="DT84" s="338">
        <f>IFERROR(VLOOKUP($D84,OT!$A:$BR,OT!BC$1,0),0)-P84</f>
        <v>0</v>
      </c>
      <c r="DU84" s="338">
        <f>IFERROR(VLOOKUP($D84,OT!$A:$BR,OT!BD$1,0),0)-Q84</f>
        <v>0</v>
      </c>
      <c r="DV84" s="338">
        <f>IFERROR(VLOOKUP($D84,OT!$A:$BR,OT!BE$1,0),0)-R84</f>
        <v>0</v>
      </c>
      <c r="DW84" s="338">
        <f>IFERROR(VLOOKUP($D84,OT!$A:$BR,OT!BF$1,0),0)-S84</f>
        <v>0</v>
      </c>
      <c r="DX84" s="338">
        <f>IFERROR(VLOOKUP($D84,OT!$A:$BR,OT!BG$1,0),0)-T84</f>
        <v>0</v>
      </c>
      <c r="DY84" s="338">
        <f>IFERROR(VLOOKUP($D84,OT!$A:$BR,OT!BH$1,0),0)-U84</f>
        <v>0</v>
      </c>
      <c r="DZ84" s="338">
        <f>IFERROR(VLOOKUP($D84,OT!$A:$BR,OT!BI$1,0),0)-V84</f>
        <v>0</v>
      </c>
      <c r="EA84" s="338">
        <f>IFERROR(VLOOKUP($D84,OT!$A:$BR,OT!BJ$1,0),0)-W84</f>
        <v>0</v>
      </c>
      <c r="EB84" s="338">
        <f>IFERROR(VLOOKUP($D84,OT!$A:$BR,OT!BK$1,0),0)-X84</f>
        <v>0</v>
      </c>
      <c r="EC84" s="339">
        <f>VLOOKUP(D84,'Off day working'!A:AL,38,0)*30000-BD84</f>
        <v>0</v>
      </c>
      <c r="ED84" s="340"/>
      <c r="EE84" s="340"/>
      <c r="EF84" s="338">
        <f t="shared" si="38"/>
        <v>0</v>
      </c>
      <c r="EG84" s="350">
        <f>4960000*1.07/208*VLOOKUP(D84,Att!B:BZ,77,0)-BJ84</f>
        <v>0</v>
      </c>
      <c r="EI84" s="345">
        <f>IF(AND(CH84="X",EJ84&gt;=0.5),150000/VLOOKUP(D84,Att!B:AT,45,0)*VLOOKUP(D84,Att!B:AP,41,0),IF(AND(CH84="X",EJ84&lt;0.5),0,150000))-AN84</f>
        <v>0</v>
      </c>
      <c r="EJ84" s="346">
        <f>VLOOKUP(D84,Att!B:AP,41,0)/VLOOKUP(D84,Att!B:AT,45,0)</f>
        <v>0.73684210526315785</v>
      </c>
    </row>
    <row r="85" spans="1:140" s="331" customFormat="1" ht="14.5" hidden="1" customHeight="1" x14ac:dyDescent="0.35">
      <c r="A85" s="300" t="s">
        <v>325</v>
      </c>
      <c r="B85" s="300">
        <f t="shared" si="33"/>
        <v>78</v>
      </c>
      <c r="C85" s="320" t="s">
        <v>56</v>
      </c>
      <c r="D85" s="320" t="s">
        <v>877</v>
      </c>
      <c r="E85" s="320" t="s">
        <v>879</v>
      </c>
      <c r="F85" s="367" t="s">
        <v>878</v>
      </c>
      <c r="G85" s="320" t="s">
        <v>360</v>
      </c>
      <c r="H85" s="320" t="s">
        <v>1039</v>
      </c>
      <c r="I85" s="320" t="s">
        <v>59</v>
      </c>
      <c r="J85" s="320" t="s">
        <v>58</v>
      </c>
      <c r="K85" s="321">
        <v>5900000</v>
      </c>
      <c r="L85" s="321"/>
      <c r="M85" s="321">
        <v>208</v>
      </c>
      <c r="N85" s="321"/>
      <c r="O85" s="321">
        <v>112</v>
      </c>
      <c r="P85" s="321">
        <v>25.75</v>
      </c>
      <c r="Q85" s="321">
        <v>0</v>
      </c>
      <c r="R85" s="321">
        <v>0</v>
      </c>
      <c r="S85" s="321">
        <v>0</v>
      </c>
      <c r="T85" s="321">
        <v>0</v>
      </c>
      <c r="U85" s="321">
        <v>0</v>
      </c>
      <c r="V85" s="321">
        <v>0</v>
      </c>
      <c r="W85" s="321">
        <v>0</v>
      </c>
      <c r="X85" s="321">
        <v>0</v>
      </c>
      <c r="Y85" s="321">
        <v>7</v>
      </c>
      <c r="Z85" s="321"/>
      <c r="AA85" s="321"/>
      <c r="AB85" s="321">
        <v>3176922.9635000001</v>
      </c>
      <c r="AC85" s="321">
        <v>1095612.9808</v>
      </c>
      <c r="AD85" s="321">
        <v>0</v>
      </c>
      <c r="AE85" s="321">
        <v>0</v>
      </c>
      <c r="AF85" s="321">
        <v>0</v>
      </c>
      <c r="AG85" s="321">
        <v>0</v>
      </c>
      <c r="AH85" s="321">
        <v>0</v>
      </c>
      <c r="AI85" s="321">
        <v>0</v>
      </c>
      <c r="AJ85" s="321">
        <v>0</v>
      </c>
      <c r="AK85" s="321">
        <v>0</v>
      </c>
      <c r="AL85" s="321">
        <v>340384.61540000001</v>
      </c>
      <c r="AM85" s="321">
        <v>236842.1053</v>
      </c>
      <c r="AN85" s="321">
        <v>150000</v>
      </c>
      <c r="AO85" s="321">
        <v>10000</v>
      </c>
      <c r="AP85" s="321">
        <v>0</v>
      </c>
      <c r="AQ85" s="321">
        <v>255288.4615</v>
      </c>
      <c r="AR85" s="321">
        <v>0</v>
      </c>
      <c r="AS85" s="321"/>
      <c r="AT85" s="321">
        <v>0</v>
      </c>
      <c r="AU85" s="321">
        <v>368750</v>
      </c>
      <c r="AV85" s="321">
        <v>0</v>
      </c>
      <c r="AW85" s="321">
        <v>0</v>
      </c>
      <c r="AX85" s="321">
        <v>2</v>
      </c>
      <c r="AY85" s="321">
        <v>226923.07689999999</v>
      </c>
      <c r="AZ85" s="321"/>
      <c r="BA85" s="321"/>
      <c r="BB85" s="321">
        <v>13</v>
      </c>
      <c r="BC85" s="321">
        <v>368750</v>
      </c>
      <c r="BD85" s="321">
        <v>0</v>
      </c>
      <c r="BE85" s="321">
        <v>42548</v>
      </c>
      <c r="BF85" s="321">
        <v>100000</v>
      </c>
      <c r="BG85" s="321">
        <v>20000</v>
      </c>
      <c r="BH85" s="321">
        <v>374000</v>
      </c>
      <c r="BI85" s="321"/>
      <c r="BJ85" s="321"/>
      <c r="BK85" s="321"/>
      <c r="BL85" s="321">
        <v>0</v>
      </c>
      <c r="BM85" s="321"/>
      <c r="BN85" s="321">
        <v>0</v>
      </c>
      <c r="BO85" s="321">
        <v>0</v>
      </c>
      <c r="BP85" s="321">
        <v>226153.8462</v>
      </c>
      <c r="BQ85" s="321">
        <v>51995.192300000002</v>
      </c>
      <c r="BR85" s="321"/>
      <c r="BS85" s="321">
        <v>0</v>
      </c>
      <c r="BT85" s="321">
        <v>1268500</v>
      </c>
      <c r="BU85" s="321">
        <v>619500</v>
      </c>
      <c r="BV85" s="321"/>
      <c r="BW85" s="321">
        <v>0</v>
      </c>
      <c r="BX85" s="321"/>
      <c r="BY85" s="321">
        <v>0</v>
      </c>
      <c r="BZ85" s="321"/>
      <c r="CA85" s="321"/>
      <c r="CB85" s="321">
        <v>8312686</v>
      </c>
      <c r="CC85" s="322">
        <v>6146537</v>
      </c>
      <c r="CD85" s="320"/>
      <c r="CE85" s="320" t="s">
        <v>1067</v>
      </c>
      <c r="CF85" s="323">
        <v>45980</v>
      </c>
      <c r="CG85" s="323"/>
      <c r="CH85" s="320" t="s">
        <v>415</v>
      </c>
      <c r="CI85" s="322">
        <v>0</v>
      </c>
      <c r="CJ85" s="322">
        <v>0</v>
      </c>
      <c r="CK85" s="321"/>
      <c r="CL85" s="324">
        <f t="shared" si="34"/>
        <v>278149.03850000002</v>
      </c>
      <c r="CM85" s="325">
        <f t="shared" si="35"/>
        <v>-14.758100001141429</v>
      </c>
      <c r="CN85" s="325">
        <f t="shared" si="36"/>
        <v>-14.796600000932813</v>
      </c>
      <c r="CO85" s="325">
        <f t="shared" si="37"/>
        <v>0.11342307692393661</v>
      </c>
      <c r="CP85" s="318"/>
      <c r="CQ85" s="326">
        <f t="shared" si="23"/>
        <v>-3.0769268050789833E-5</v>
      </c>
      <c r="CR85" s="326">
        <f t="shared" si="24"/>
        <v>0</v>
      </c>
      <c r="CS85" s="327">
        <f t="shared" si="25"/>
        <v>0</v>
      </c>
      <c r="CT85" s="327">
        <f t="shared" si="26"/>
        <v>0</v>
      </c>
      <c r="CU85" s="327">
        <f t="shared" si="27"/>
        <v>0</v>
      </c>
      <c r="CV85" s="327">
        <f t="shared" si="28"/>
        <v>0</v>
      </c>
      <c r="CW85" s="327">
        <f t="shared" si="29"/>
        <v>0</v>
      </c>
      <c r="CX85" s="327">
        <f t="shared" si="30"/>
        <v>0</v>
      </c>
      <c r="CY85" s="327">
        <f t="shared" si="31"/>
        <v>0</v>
      </c>
      <c r="CZ85" s="328">
        <f t="shared" si="32"/>
        <v>278149.03850000002</v>
      </c>
      <c r="DA85" s="328">
        <f t="shared" si="39"/>
        <v>-3.8461526855826378E-5</v>
      </c>
      <c r="DB85" s="201"/>
      <c r="DC85" s="327">
        <f>K85/M85*IFERROR(VLOOKUP($D85,Shift!$B:$AZ,45,0),0)-AT85</f>
        <v>0</v>
      </c>
      <c r="DD85" s="327">
        <f>K85/M85*IFERROR(VLOOKUP($D85,Shift!$B:$AV,47,0),0)*10*50%-ROUND(K85/M85*IFERROR(VLOOKUP($D85,Shift!$B:$AV,47,0),0)*8*30%,0)-AU85</f>
        <v>-0.38461538450792432</v>
      </c>
      <c r="DE85" s="329">
        <f>VLOOKUP($D85,'Off day working'!A:AM,38,0)-Z85</f>
        <v>0</v>
      </c>
      <c r="DF85" s="328"/>
      <c r="DG85" s="328"/>
      <c r="DH85" s="330">
        <f>K85/208*8*30%*VLOOKUP($D85,Shift!$B:$AZ,47,0)-AL85</f>
        <v>-1.5384634025394917E-5</v>
      </c>
      <c r="DJ85" s="390"/>
      <c r="DK85" s="332">
        <f>VLOOKUP($D85,Meal!$A:$AK,35,0)-BG85</f>
        <v>0</v>
      </c>
      <c r="DL85" s="332">
        <f>VLOOKUP($D85,Meal!$A:$AK,36,0)-BH85</f>
        <v>0</v>
      </c>
      <c r="DM85" s="333">
        <f>VLOOKUP($D85,Shift!B:AW,39,0)-AV85</f>
        <v>0</v>
      </c>
      <c r="DN85" s="334">
        <f>K85/208*VLOOKUP(D85,Shift!$B:$AO,39,0)*8*10%-AW85</f>
        <v>0</v>
      </c>
      <c r="DO85" s="333">
        <f>VLOOKUP($D85,Shift!$B:$AO,40,0)-AX85</f>
        <v>0</v>
      </c>
      <c r="DP85" s="334">
        <f>K85/208*VLOOKUP(D85,Shift!$B:$AO,40,0)*8*50%-AY85</f>
        <v>2.3076951038092375E-5</v>
      </c>
      <c r="DQ85" s="335">
        <f>VLOOKUP($D85,Shift!$B:$AZ,41,0)-AZ85</f>
        <v>0</v>
      </c>
      <c r="DR85" s="336">
        <f>K85/208*VLOOKUP($D85,Shift!$B:$AQ,41,0)*8*50%-BA85</f>
        <v>0</v>
      </c>
      <c r="DS85" s="337">
        <f>VLOOKUP($D85,Att!B:CU,98,0)-O85</f>
        <v>0</v>
      </c>
      <c r="DT85" s="338">
        <f>IFERROR(VLOOKUP($D85,OT!$A:$BR,OT!BC$1,0),0)-P85</f>
        <v>0</v>
      </c>
      <c r="DU85" s="338">
        <f>IFERROR(VLOOKUP($D85,OT!$A:$BR,OT!BD$1,0),0)-Q85</f>
        <v>0</v>
      </c>
      <c r="DV85" s="338">
        <f>IFERROR(VLOOKUP($D85,OT!$A:$BR,OT!BE$1,0),0)-R85</f>
        <v>0</v>
      </c>
      <c r="DW85" s="338">
        <f>IFERROR(VLOOKUP($D85,OT!$A:$BR,OT!BF$1,0),0)-S85</f>
        <v>0</v>
      </c>
      <c r="DX85" s="338">
        <f>IFERROR(VLOOKUP($D85,OT!$A:$BR,OT!BG$1,0),0)-T85</f>
        <v>0</v>
      </c>
      <c r="DY85" s="338">
        <f>IFERROR(VLOOKUP($D85,OT!$A:$BR,OT!BH$1,0),0)-U85</f>
        <v>0</v>
      </c>
      <c r="DZ85" s="338">
        <f>IFERROR(VLOOKUP($D85,OT!$A:$BR,OT!BI$1,0),0)-V85</f>
        <v>0</v>
      </c>
      <c r="EA85" s="338">
        <f>IFERROR(VLOOKUP($D85,OT!$A:$BR,OT!BJ$1,0),0)-W85</f>
        <v>0</v>
      </c>
      <c r="EB85" s="338">
        <f>IFERROR(VLOOKUP($D85,OT!$A:$BR,OT!BK$1,0),0)-X85</f>
        <v>0</v>
      </c>
      <c r="EC85" s="339">
        <f>VLOOKUP(D85,'Off day working'!A:AL,38,0)*30000-BD85</f>
        <v>0</v>
      </c>
      <c r="ED85" s="340"/>
      <c r="EE85" s="340"/>
      <c r="EF85" s="338">
        <f t="shared" si="38"/>
        <v>7.6923076921957545E-2</v>
      </c>
      <c r="EG85" s="350">
        <f>4960000*1.07/208*VLOOKUP(D85,Att!B:BZ,77,0)-BJ85</f>
        <v>0</v>
      </c>
      <c r="EI85" s="345">
        <f>IF(AND(CH85="X",EJ85&gt;=0.5),150000/VLOOKUP(D85,Att!B:AT,45,0)*VLOOKUP(D85,Att!B:AP,41,0),IF(AND(CH85="X",EJ85&lt;0.5),0,150000))-AN85</f>
        <v>0</v>
      </c>
      <c r="EJ85" s="346">
        <f>VLOOKUP(D85,Att!B:AP,41,0)/VLOOKUP(D85,Att!B:AT,45,0)</f>
        <v>0.63157894736842102</v>
      </c>
    </row>
    <row r="86" spans="1:140" s="331" customFormat="1" ht="14.5" hidden="1" customHeight="1" x14ac:dyDescent="0.35">
      <c r="A86" s="300" t="s">
        <v>325</v>
      </c>
      <c r="B86" s="300">
        <f t="shared" si="33"/>
        <v>79</v>
      </c>
      <c r="C86" s="320" t="s">
        <v>56</v>
      </c>
      <c r="D86" s="320" t="s">
        <v>880</v>
      </c>
      <c r="E86" s="320" t="s">
        <v>882</v>
      </c>
      <c r="F86" s="367" t="s">
        <v>881</v>
      </c>
      <c r="G86" s="320" t="s">
        <v>360</v>
      </c>
      <c r="H86" s="320" t="s">
        <v>1041</v>
      </c>
      <c r="I86" s="320" t="s">
        <v>63</v>
      </c>
      <c r="J86" s="320" t="s">
        <v>58</v>
      </c>
      <c r="K86" s="321">
        <v>5900000</v>
      </c>
      <c r="L86" s="321"/>
      <c r="M86" s="321">
        <v>208</v>
      </c>
      <c r="N86" s="321"/>
      <c r="O86" s="321">
        <v>200</v>
      </c>
      <c r="P86" s="321">
        <v>44</v>
      </c>
      <c r="Q86" s="321">
        <v>0</v>
      </c>
      <c r="R86" s="321">
        <v>12</v>
      </c>
      <c r="S86" s="321">
        <v>0</v>
      </c>
      <c r="T86" s="321">
        <v>0</v>
      </c>
      <c r="U86" s="321">
        <v>0</v>
      </c>
      <c r="V86" s="321">
        <v>0</v>
      </c>
      <c r="W86" s="321">
        <v>0</v>
      </c>
      <c r="X86" s="321">
        <v>0</v>
      </c>
      <c r="Y86" s="321">
        <v>9</v>
      </c>
      <c r="Z86" s="321">
        <v>1</v>
      </c>
      <c r="AA86" s="321"/>
      <c r="AB86" s="321">
        <v>5673076.6962000001</v>
      </c>
      <c r="AC86" s="321">
        <v>1872115.3846</v>
      </c>
      <c r="AD86" s="321">
        <v>0</v>
      </c>
      <c r="AE86" s="321">
        <v>680769.23080000002</v>
      </c>
      <c r="AF86" s="321">
        <v>0</v>
      </c>
      <c r="AG86" s="321">
        <v>0</v>
      </c>
      <c r="AH86" s="321">
        <v>0</v>
      </c>
      <c r="AI86" s="321">
        <v>0</v>
      </c>
      <c r="AJ86" s="321">
        <v>0</v>
      </c>
      <c r="AK86" s="321">
        <v>0</v>
      </c>
      <c r="AL86" s="321">
        <v>544615.38459999999</v>
      </c>
      <c r="AM86" s="321">
        <v>300000</v>
      </c>
      <c r="AN86" s="321">
        <v>150000</v>
      </c>
      <c r="AO86" s="321">
        <v>1172265</v>
      </c>
      <c r="AP86" s="321">
        <v>0</v>
      </c>
      <c r="AQ86" s="321">
        <v>765865.38459999999</v>
      </c>
      <c r="AR86" s="321">
        <v>500000</v>
      </c>
      <c r="AS86" s="321"/>
      <c r="AT86" s="321">
        <v>0</v>
      </c>
      <c r="AU86" s="321">
        <v>590000</v>
      </c>
      <c r="AV86" s="321">
        <v>0</v>
      </c>
      <c r="AW86" s="321">
        <v>0</v>
      </c>
      <c r="AX86" s="321">
        <v>1</v>
      </c>
      <c r="AY86" s="321">
        <v>113461.5385</v>
      </c>
      <c r="AZ86" s="321"/>
      <c r="BA86" s="321"/>
      <c r="BB86" s="321">
        <v>22</v>
      </c>
      <c r="BC86" s="321">
        <v>624038.46</v>
      </c>
      <c r="BD86" s="321">
        <v>30000</v>
      </c>
      <c r="BE86" s="321">
        <v>42548</v>
      </c>
      <c r="BF86" s="321">
        <v>200000</v>
      </c>
      <c r="BG86" s="321">
        <v>20000</v>
      </c>
      <c r="BH86" s="321">
        <v>598000</v>
      </c>
      <c r="BI86" s="321"/>
      <c r="BJ86" s="321"/>
      <c r="BK86" s="321"/>
      <c r="BL86" s="321">
        <v>0</v>
      </c>
      <c r="BM86" s="321"/>
      <c r="BN86" s="321">
        <v>0</v>
      </c>
      <c r="BO86" s="321">
        <v>0</v>
      </c>
      <c r="BP86" s="321">
        <v>403846.15379999997</v>
      </c>
      <c r="BQ86" s="321">
        <v>113076.9231</v>
      </c>
      <c r="BR86" s="321"/>
      <c r="BS86" s="321">
        <v>0</v>
      </c>
      <c r="BT86" s="321">
        <v>1268500</v>
      </c>
      <c r="BU86" s="321">
        <v>619500</v>
      </c>
      <c r="BV86" s="321"/>
      <c r="BW86" s="321">
        <v>0</v>
      </c>
      <c r="BX86" s="321"/>
      <c r="BY86" s="321">
        <v>0</v>
      </c>
      <c r="BZ86" s="321"/>
      <c r="CA86" s="321"/>
      <c r="CB86" s="321">
        <v>15662201</v>
      </c>
      <c r="CC86" s="322">
        <v>13257278</v>
      </c>
      <c r="CD86" s="320"/>
      <c r="CE86" s="320" t="s">
        <v>1067</v>
      </c>
      <c r="CF86" s="323">
        <v>45980</v>
      </c>
      <c r="CG86" s="323"/>
      <c r="CH86" s="320" t="s">
        <v>415</v>
      </c>
      <c r="CI86" s="322">
        <v>0</v>
      </c>
      <c r="CJ86" s="322">
        <v>0</v>
      </c>
      <c r="CK86" s="321"/>
      <c r="CL86" s="324">
        <f t="shared" si="34"/>
        <v>516923.07689999999</v>
      </c>
      <c r="CM86" s="325">
        <f t="shared" si="35"/>
        <v>-22.843799998983741</v>
      </c>
      <c r="CN86" s="325">
        <f t="shared" si="36"/>
        <v>-22.920699998736382</v>
      </c>
      <c r="CO86" s="325">
        <f t="shared" si="37"/>
        <v>0.22687692288309336</v>
      </c>
      <c r="CP86" s="318"/>
      <c r="CQ86" s="326">
        <f t="shared" si="23"/>
        <v>1.5384983271360397E-5</v>
      </c>
      <c r="CR86" s="326">
        <f t="shared" si="24"/>
        <v>0</v>
      </c>
      <c r="CS86" s="327">
        <f t="shared" si="25"/>
        <v>-3.0769268050789833E-5</v>
      </c>
      <c r="CT86" s="327">
        <f t="shared" si="26"/>
        <v>0</v>
      </c>
      <c r="CU86" s="327">
        <f t="shared" si="27"/>
        <v>0</v>
      </c>
      <c r="CV86" s="327">
        <f t="shared" si="28"/>
        <v>0</v>
      </c>
      <c r="CW86" s="327">
        <f t="shared" si="29"/>
        <v>0</v>
      </c>
      <c r="CX86" s="327">
        <f t="shared" si="30"/>
        <v>0</v>
      </c>
      <c r="CY86" s="327">
        <f t="shared" si="31"/>
        <v>0</v>
      </c>
      <c r="CZ86" s="328">
        <f t="shared" si="32"/>
        <v>516923.07689999999</v>
      </c>
      <c r="DA86" s="328">
        <f t="shared" si="39"/>
        <v>2.3076951038092375E-5</v>
      </c>
      <c r="DB86" s="201"/>
      <c r="DC86" s="327">
        <f>K86/M86*IFERROR(VLOOKUP($D86,Shift!$B:$AZ,45,0),0)-AT86</f>
        <v>0</v>
      </c>
      <c r="DD86" s="327">
        <f>K86/M86*IFERROR(VLOOKUP($D86,Shift!$B:$AV,47,0),0)*10*50%-ROUND(K86/M86*IFERROR(VLOOKUP($D86,Shift!$B:$AV,47,0),0)*8*30%,0)-AU86</f>
        <v>0.38461538474075496</v>
      </c>
      <c r="DE86" s="329">
        <f>VLOOKUP($D86,'Off day working'!A:AM,38,0)-Z86</f>
        <v>0</v>
      </c>
      <c r="DF86" s="328"/>
      <c r="DG86" s="328"/>
      <c r="DH86" s="330">
        <f>K86/208*8*30%*VLOOKUP($D86,Shift!$B:$AZ,47,0)-AL86</f>
        <v>1.5384634025394917E-5</v>
      </c>
      <c r="DJ86" s="390"/>
      <c r="DK86" s="332">
        <f>VLOOKUP($D86,Meal!$A:$AK,35,0)-BG86</f>
        <v>0</v>
      </c>
      <c r="DL86" s="332">
        <f>VLOOKUP($D86,Meal!$A:$AK,36,0)-BH86</f>
        <v>0</v>
      </c>
      <c r="DM86" s="333">
        <f>VLOOKUP($D86,Shift!B:AW,39,0)-AV86</f>
        <v>0</v>
      </c>
      <c r="DN86" s="334">
        <f>K86/208*VLOOKUP(D86,Shift!$B:$AO,39,0)*8*10%-AW86</f>
        <v>0</v>
      </c>
      <c r="DO86" s="333">
        <f>VLOOKUP($D86,Shift!$B:$AO,40,0)-AX86</f>
        <v>0</v>
      </c>
      <c r="DP86" s="334">
        <f>K86/208*VLOOKUP(D86,Shift!$B:$AO,40,0)*8*50%-AY86</f>
        <v>-3.8461526855826378E-5</v>
      </c>
      <c r="DQ86" s="335">
        <f>VLOOKUP($D86,Shift!$B:$AZ,41,0)-AZ86</f>
        <v>0</v>
      </c>
      <c r="DR86" s="336">
        <f>K86/208*VLOOKUP($D86,Shift!$B:$AQ,41,0)*8*50%-BA86</f>
        <v>0</v>
      </c>
      <c r="DS86" s="337">
        <f>VLOOKUP($D86,Att!B:CU,98,0)-O86</f>
        <v>0</v>
      </c>
      <c r="DT86" s="338">
        <f>IFERROR(VLOOKUP($D86,OT!$A:$BR,OT!BC$1,0),0)-P86</f>
        <v>0</v>
      </c>
      <c r="DU86" s="338">
        <f>IFERROR(VLOOKUP($D86,OT!$A:$BR,OT!BD$1,0),0)-Q86</f>
        <v>0</v>
      </c>
      <c r="DV86" s="338">
        <f>IFERROR(VLOOKUP($D86,OT!$A:$BR,OT!BE$1,0),0)-R86</f>
        <v>0</v>
      </c>
      <c r="DW86" s="338">
        <f>IFERROR(VLOOKUP($D86,OT!$A:$BR,OT!BF$1,0),0)-S86</f>
        <v>0</v>
      </c>
      <c r="DX86" s="338">
        <f>IFERROR(VLOOKUP($D86,OT!$A:$BR,OT!BG$1,0),0)-T86</f>
        <v>0</v>
      </c>
      <c r="DY86" s="338">
        <f>IFERROR(VLOOKUP($D86,OT!$A:$BR,OT!BH$1,0),0)-U86</f>
        <v>0</v>
      </c>
      <c r="DZ86" s="338">
        <f>IFERROR(VLOOKUP($D86,OT!$A:$BR,OT!BI$1,0),0)-V86</f>
        <v>0</v>
      </c>
      <c r="EA86" s="338">
        <f>IFERROR(VLOOKUP($D86,OT!$A:$BR,OT!BJ$1,0),0)-W86</f>
        <v>0</v>
      </c>
      <c r="EB86" s="338">
        <f>IFERROR(VLOOKUP($D86,OT!$A:$BR,OT!BK$1,0),0)-X86</f>
        <v>0</v>
      </c>
      <c r="EC86" s="339">
        <f>VLOOKUP(D86,'Off day working'!A:AL,38,0)*30000-BD86</f>
        <v>0</v>
      </c>
      <c r="ED86" s="340"/>
      <c r="EE86" s="340"/>
      <c r="EF86" s="338">
        <f t="shared" si="38"/>
        <v>7.6923076921957545E-2</v>
      </c>
      <c r="EG86" s="350">
        <f>4960000*1.07/208*VLOOKUP(D86,Att!B:BZ,77,0)-BJ86</f>
        <v>0</v>
      </c>
      <c r="EI86" s="345">
        <f>IF(AND(CH86="X",EJ86&gt;=0.5),150000/VLOOKUP(D86,Att!B:AT,45,0)*VLOOKUP(D86,Att!B:AP,41,0),IF(AND(CH86="X",EJ86&lt;0.5),0,150000))-AN86</f>
        <v>0</v>
      </c>
      <c r="EJ86" s="346">
        <f>VLOOKUP(D86,Att!B:AP,41,0)/VLOOKUP(D86,Att!B:AT,45,0)</f>
        <v>1.1009154111643833</v>
      </c>
    </row>
    <row r="87" spans="1:140" s="331" customFormat="1" ht="14.5" hidden="1" customHeight="1" x14ac:dyDescent="0.35">
      <c r="A87" s="300" t="s">
        <v>325</v>
      </c>
      <c r="B87" s="300">
        <f t="shared" si="33"/>
        <v>80</v>
      </c>
      <c r="C87" s="320" t="s">
        <v>56</v>
      </c>
      <c r="D87" s="320" t="s">
        <v>883</v>
      </c>
      <c r="E87" s="320" t="s">
        <v>885</v>
      </c>
      <c r="F87" s="367" t="s">
        <v>884</v>
      </c>
      <c r="G87" s="320" t="s">
        <v>360</v>
      </c>
      <c r="H87" s="320" t="s">
        <v>1039</v>
      </c>
      <c r="I87" s="320" t="s">
        <v>59</v>
      </c>
      <c r="J87" s="320" t="s">
        <v>58</v>
      </c>
      <c r="K87" s="321">
        <v>5900000</v>
      </c>
      <c r="L87" s="321"/>
      <c r="M87" s="321">
        <v>208</v>
      </c>
      <c r="N87" s="321"/>
      <c r="O87" s="321">
        <v>150</v>
      </c>
      <c r="P87" s="321">
        <v>38</v>
      </c>
      <c r="Q87" s="321">
        <v>0</v>
      </c>
      <c r="R87" s="321">
        <v>0</v>
      </c>
      <c r="S87" s="321">
        <v>0</v>
      </c>
      <c r="T87" s="321">
        <v>0</v>
      </c>
      <c r="U87" s="321">
        <v>0</v>
      </c>
      <c r="V87" s="321">
        <v>0</v>
      </c>
      <c r="W87" s="321">
        <v>0</v>
      </c>
      <c r="X87" s="321">
        <v>0</v>
      </c>
      <c r="Y87" s="321">
        <v>9</v>
      </c>
      <c r="Z87" s="321"/>
      <c r="AA87" s="321"/>
      <c r="AB87" s="321">
        <v>4254807.6923000002</v>
      </c>
      <c r="AC87" s="321">
        <v>1616826.9231</v>
      </c>
      <c r="AD87" s="321">
        <v>0</v>
      </c>
      <c r="AE87" s="321">
        <v>0</v>
      </c>
      <c r="AF87" s="321">
        <v>0</v>
      </c>
      <c r="AG87" s="321">
        <v>0</v>
      </c>
      <c r="AH87" s="321">
        <v>0</v>
      </c>
      <c r="AI87" s="321">
        <v>0</v>
      </c>
      <c r="AJ87" s="321">
        <v>0</v>
      </c>
      <c r="AK87" s="321">
        <v>0</v>
      </c>
      <c r="AL87" s="321">
        <v>476538.46149999998</v>
      </c>
      <c r="AM87" s="321">
        <v>300000</v>
      </c>
      <c r="AN87" s="321">
        <v>150000</v>
      </c>
      <c r="AO87" s="321">
        <v>27500</v>
      </c>
      <c r="AP87" s="321">
        <v>0</v>
      </c>
      <c r="AQ87" s="321">
        <v>510576.92310000001</v>
      </c>
      <c r="AR87" s="321">
        <v>0</v>
      </c>
      <c r="AS87" s="321"/>
      <c r="AT87" s="321">
        <v>0</v>
      </c>
      <c r="AU87" s="321">
        <v>516250</v>
      </c>
      <c r="AV87" s="321">
        <v>0</v>
      </c>
      <c r="AW87" s="321">
        <v>0</v>
      </c>
      <c r="AX87" s="321">
        <v>2</v>
      </c>
      <c r="AY87" s="321">
        <v>226923.07689999999</v>
      </c>
      <c r="AZ87" s="321"/>
      <c r="BA87" s="321"/>
      <c r="BB87" s="321">
        <v>19</v>
      </c>
      <c r="BC87" s="321">
        <v>538942.31000000006</v>
      </c>
      <c r="BD87" s="321">
        <v>0</v>
      </c>
      <c r="BE87" s="321">
        <v>42548</v>
      </c>
      <c r="BF87" s="321">
        <v>100000</v>
      </c>
      <c r="BG87" s="321"/>
      <c r="BH87" s="321">
        <v>518000</v>
      </c>
      <c r="BI87" s="321"/>
      <c r="BJ87" s="321"/>
      <c r="BK87" s="321"/>
      <c r="BL87" s="321">
        <v>0</v>
      </c>
      <c r="BM87" s="321"/>
      <c r="BN87" s="321">
        <v>0</v>
      </c>
      <c r="BO87" s="321">
        <v>0</v>
      </c>
      <c r="BP87" s="321">
        <v>302884.61540000001</v>
      </c>
      <c r="BQ87" s="321">
        <v>76730.769199999995</v>
      </c>
      <c r="BR87" s="321"/>
      <c r="BS87" s="321">
        <v>0</v>
      </c>
      <c r="BT87" s="321">
        <v>1268500</v>
      </c>
      <c r="BU87" s="321">
        <v>619500</v>
      </c>
      <c r="BV87" s="321"/>
      <c r="BW87" s="321">
        <v>0</v>
      </c>
      <c r="BX87" s="321"/>
      <c r="BY87" s="321">
        <v>0</v>
      </c>
      <c r="BZ87" s="321"/>
      <c r="CA87" s="321"/>
      <c r="CB87" s="321">
        <v>10927050</v>
      </c>
      <c r="CC87" s="322">
        <v>8659434</v>
      </c>
      <c r="CD87" s="320"/>
      <c r="CE87" s="320" t="s">
        <v>1067</v>
      </c>
      <c r="CF87" s="323">
        <v>45980</v>
      </c>
      <c r="CG87" s="323"/>
      <c r="CH87" s="320" t="s">
        <v>415</v>
      </c>
      <c r="CI87" s="322">
        <v>0</v>
      </c>
      <c r="CJ87" s="322">
        <v>0</v>
      </c>
      <c r="CK87" s="321"/>
      <c r="CL87" s="324">
        <f t="shared" si="34"/>
        <v>379615.38459999999</v>
      </c>
      <c r="CM87" s="325">
        <f t="shared" si="35"/>
        <v>-21.228499999269843</v>
      </c>
      <c r="CN87" s="325">
        <f t="shared" si="36"/>
        <v>-20.613099999725819</v>
      </c>
      <c r="CO87" s="325">
        <f t="shared" si="37"/>
        <v>7.6927244663238525E-6</v>
      </c>
      <c r="CP87" s="318"/>
      <c r="CQ87" s="326">
        <f t="shared" si="23"/>
        <v>-2.3076776415109634E-5</v>
      </c>
      <c r="CR87" s="326">
        <f t="shared" si="24"/>
        <v>0</v>
      </c>
      <c r="CS87" s="327">
        <f t="shared" si="25"/>
        <v>0</v>
      </c>
      <c r="CT87" s="327">
        <f t="shared" si="26"/>
        <v>0</v>
      </c>
      <c r="CU87" s="327">
        <f t="shared" si="27"/>
        <v>0</v>
      </c>
      <c r="CV87" s="327">
        <f t="shared" si="28"/>
        <v>0</v>
      </c>
      <c r="CW87" s="327">
        <f t="shared" si="29"/>
        <v>0</v>
      </c>
      <c r="CX87" s="327">
        <f t="shared" si="30"/>
        <v>0</v>
      </c>
      <c r="CY87" s="327">
        <f t="shared" si="31"/>
        <v>0</v>
      </c>
      <c r="CZ87" s="328">
        <f t="shared" si="32"/>
        <v>379615.38459999999</v>
      </c>
      <c r="DA87" s="328">
        <f t="shared" si="39"/>
        <v>1.5384634025394917E-5</v>
      </c>
      <c r="DB87" s="201"/>
      <c r="DC87" s="327">
        <f>K87/M87*IFERROR(VLOOKUP($D87,Shift!$B:$AZ,45,0),0)-AT87</f>
        <v>0</v>
      </c>
      <c r="DD87" s="327">
        <f>K87/M87*IFERROR(VLOOKUP($D87,Shift!$B:$AV,47,0),0)*10*50%-ROUND(K87/M87*IFERROR(VLOOKUP($D87,Shift!$B:$AV,47,0),0)*8*30%,0)-AU87</f>
        <v>0.46153846150264144</v>
      </c>
      <c r="DE87" s="329">
        <f>VLOOKUP($D87,'Off day working'!A:AM,38,0)-Z87</f>
        <v>0</v>
      </c>
      <c r="DF87" s="328"/>
      <c r="DG87" s="328"/>
      <c r="DH87" s="330">
        <f>K87/208*8*30%*VLOOKUP($D87,Shift!$B:$AZ,47,0)-AL87</f>
        <v>3.8461585063487291E-5</v>
      </c>
      <c r="DJ87" s="390"/>
      <c r="DK87" s="332">
        <f>VLOOKUP($D87,Meal!$A:$AK,35,0)-BG87</f>
        <v>0</v>
      </c>
      <c r="DL87" s="332">
        <f>VLOOKUP($D87,Meal!$A:$AK,36,0)-BH87</f>
        <v>0</v>
      </c>
      <c r="DM87" s="333">
        <f>VLOOKUP($D87,Shift!B:AW,39,0)-AV87</f>
        <v>0</v>
      </c>
      <c r="DN87" s="334">
        <f>K87/208*VLOOKUP(D87,Shift!$B:$AO,39,0)*8*10%-AW87</f>
        <v>0</v>
      </c>
      <c r="DO87" s="333">
        <f>VLOOKUP($D87,Shift!$B:$AO,40,0)-AX87</f>
        <v>0</v>
      </c>
      <c r="DP87" s="334">
        <f>K87/208*VLOOKUP(D87,Shift!$B:$AO,40,0)*8*50%-AY87</f>
        <v>2.3076951038092375E-5</v>
      </c>
      <c r="DQ87" s="335">
        <f>VLOOKUP($D87,Shift!$B:$AZ,41,0)-AZ87</f>
        <v>0</v>
      </c>
      <c r="DR87" s="336">
        <f>K87/208*VLOOKUP($D87,Shift!$B:$AQ,41,0)*8*50%-BA87</f>
        <v>0</v>
      </c>
      <c r="DS87" s="337">
        <f>VLOOKUP($D87,Att!B:CU,98,0)-O87</f>
        <v>0</v>
      </c>
      <c r="DT87" s="338">
        <f>IFERROR(VLOOKUP($D87,OT!$A:$BR,OT!BC$1,0),0)-P87</f>
        <v>0</v>
      </c>
      <c r="DU87" s="338">
        <f>IFERROR(VLOOKUP($D87,OT!$A:$BR,OT!BD$1,0),0)-Q87</f>
        <v>0</v>
      </c>
      <c r="DV87" s="338">
        <f>IFERROR(VLOOKUP($D87,OT!$A:$BR,OT!BE$1,0),0)-R87</f>
        <v>0</v>
      </c>
      <c r="DW87" s="338">
        <f>IFERROR(VLOOKUP($D87,OT!$A:$BR,OT!BF$1,0),0)-S87</f>
        <v>0</v>
      </c>
      <c r="DX87" s="338">
        <f>IFERROR(VLOOKUP($D87,OT!$A:$BR,OT!BG$1,0),0)-T87</f>
        <v>0</v>
      </c>
      <c r="DY87" s="338">
        <f>IFERROR(VLOOKUP($D87,OT!$A:$BR,OT!BH$1,0),0)-U87</f>
        <v>0</v>
      </c>
      <c r="DZ87" s="338">
        <f>IFERROR(VLOOKUP($D87,OT!$A:$BR,OT!BI$1,0),0)-V87</f>
        <v>0</v>
      </c>
      <c r="EA87" s="338">
        <f>IFERROR(VLOOKUP($D87,OT!$A:$BR,OT!BJ$1,0),0)-W87</f>
        <v>0</v>
      </c>
      <c r="EB87" s="338">
        <f>IFERROR(VLOOKUP($D87,OT!$A:$BR,OT!BK$1,0),0)-X87</f>
        <v>0</v>
      </c>
      <c r="EC87" s="339">
        <f>VLOOKUP(D87,'Off day working'!A:AL,38,0)*30000-BD87</f>
        <v>0</v>
      </c>
      <c r="ED87" s="340"/>
      <c r="EE87" s="340"/>
      <c r="EF87" s="338">
        <f t="shared" si="38"/>
        <v>7.6923076921957545E-2</v>
      </c>
      <c r="EG87" s="350">
        <f>4960000*1.07/208*VLOOKUP(D87,Att!B:BZ,77,0)-BJ87</f>
        <v>0</v>
      </c>
      <c r="EI87" s="345">
        <f>IF(AND(CH87="X",EJ87&gt;=0.5),150000/VLOOKUP(D87,Att!B:AT,45,0)*VLOOKUP(D87,Att!B:AP,41,0),IF(AND(CH87="X",EJ87&lt;0.5),0,150000))-AN87</f>
        <v>0</v>
      </c>
      <c r="EJ87" s="346">
        <f>VLOOKUP(D87,Att!B:AP,41,0)/VLOOKUP(D87,Att!B:AT,45,0)</f>
        <v>0.84210526315789469</v>
      </c>
    </row>
    <row r="88" spans="1:140" s="331" customFormat="1" ht="14.5" hidden="1" customHeight="1" x14ac:dyDescent="0.35">
      <c r="A88" s="300" t="s">
        <v>325</v>
      </c>
      <c r="B88" s="300">
        <f t="shared" si="33"/>
        <v>81</v>
      </c>
      <c r="C88" s="320" t="s">
        <v>56</v>
      </c>
      <c r="D88" s="320" t="s">
        <v>886</v>
      </c>
      <c r="E88" s="320" t="s">
        <v>888</v>
      </c>
      <c r="F88" s="367" t="s">
        <v>887</v>
      </c>
      <c r="G88" s="320" t="s">
        <v>360</v>
      </c>
      <c r="H88" s="320" t="s">
        <v>1039</v>
      </c>
      <c r="I88" s="320" t="s">
        <v>57</v>
      </c>
      <c r="J88" s="320" t="s">
        <v>58</v>
      </c>
      <c r="K88" s="321">
        <v>5900000</v>
      </c>
      <c r="L88" s="321"/>
      <c r="M88" s="321">
        <v>208</v>
      </c>
      <c r="N88" s="321"/>
      <c r="O88" s="321">
        <v>162</v>
      </c>
      <c r="P88" s="321">
        <v>32</v>
      </c>
      <c r="Q88" s="321">
        <v>0</v>
      </c>
      <c r="R88" s="321">
        <v>12</v>
      </c>
      <c r="S88" s="321">
        <v>0</v>
      </c>
      <c r="T88" s="321">
        <v>0</v>
      </c>
      <c r="U88" s="321">
        <v>0</v>
      </c>
      <c r="V88" s="321">
        <v>0</v>
      </c>
      <c r="W88" s="321">
        <v>0</v>
      </c>
      <c r="X88" s="321">
        <v>0</v>
      </c>
      <c r="Y88" s="321">
        <v>6</v>
      </c>
      <c r="Z88" s="321">
        <v>1</v>
      </c>
      <c r="AA88" s="321"/>
      <c r="AB88" s="321">
        <v>4595192.3076999998</v>
      </c>
      <c r="AC88" s="321">
        <v>1361538.4615</v>
      </c>
      <c r="AD88" s="321">
        <v>0</v>
      </c>
      <c r="AE88" s="321">
        <v>680769.23080000002</v>
      </c>
      <c r="AF88" s="321">
        <v>0</v>
      </c>
      <c r="AG88" s="321">
        <v>0</v>
      </c>
      <c r="AH88" s="321">
        <v>0</v>
      </c>
      <c r="AI88" s="321">
        <v>0</v>
      </c>
      <c r="AJ88" s="321">
        <v>0</v>
      </c>
      <c r="AK88" s="321">
        <v>0</v>
      </c>
      <c r="AL88" s="321">
        <v>340384.61540000001</v>
      </c>
      <c r="AM88" s="321">
        <v>300000</v>
      </c>
      <c r="AN88" s="321">
        <v>150000</v>
      </c>
      <c r="AO88" s="321">
        <v>20000</v>
      </c>
      <c r="AP88" s="321">
        <v>0</v>
      </c>
      <c r="AQ88" s="321">
        <v>255288.4615</v>
      </c>
      <c r="AR88" s="321">
        <v>0</v>
      </c>
      <c r="AS88" s="321"/>
      <c r="AT88" s="321">
        <v>0</v>
      </c>
      <c r="AU88" s="321">
        <v>368750</v>
      </c>
      <c r="AV88" s="321">
        <v>0</v>
      </c>
      <c r="AW88" s="321">
        <v>0</v>
      </c>
      <c r="AX88" s="321">
        <v>1</v>
      </c>
      <c r="AY88" s="321">
        <v>113461.5385</v>
      </c>
      <c r="AZ88" s="321"/>
      <c r="BA88" s="321"/>
      <c r="BB88" s="321">
        <v>16</v>
      </c>
      <c r="BC88" s="321">
        <v>453846.15</v>
      </c>
      <c r="BD88" s="321">
        <v>30000</v>
      </c>
      <c r="BE88" s="321">
        <v>42548</v>
      </c>
      <c r="BF88" s="321">
        <v>100000</v>
      </c>
      <c r="BG88" s="321">
        <v>57000</v>
      </c>
      <c r="BH88" s="321">
        <v>390000</v>
      </c>
      <c r="BI88" s="321"/>
      <c r="BJ88" s="321"/>
      <c r="BK88" s="321"/>
      <c r="BL88" s="321">
        <v>0</v>
      </c>
      <c r="BM88" s="321"/>
      <c r="BN88" s="321">
        <v>0</v>
      </c>
      <c r="BO88" s="321">
        <v>0</v>
      </c>
      <c r="BP88" s="321">
        <v>327115.38459999999</v>
      </c>
      <c r="BQ88" s="321">
        <v>88846.1538</v>
      </c>
      <c r="BR88" s="321"/>
      <c r="BS88" s="321">
        <v>0</v>
      </c>
      <c r="BT88" s="321">
        <v>1268500</v>
      </c>
      <c r="BU88" s="321">
        <v>619500</v>
      </c>
      <c r="BV88" s="321"/>
      <c r="BW88" s="321">
        <v>0</v>
      </c>
      <c r="BX88" s="321">
        <v>4.5</v>
      </c>
      <c r="BY88" s="321">
        <v>127644.2308</v>
      </c>
      <c r="BZ88" s="321"/>
      <c r="CA88" s="321"/>
      <c r="CB88" s="321">
        <v>10943257</v>
      </c>
      <c r="CC88" s="322">
        <v>8639296</v>
      </c>
      <c r="CD88" s="320"/>
      <c r="CE88" s="320" t="s">
        <v>1067</v>
      </c>
      <c r="CF88" s="323">
        <v>45980</v>
      </c>
      <c r="CG88" s="323"/>
      <c r="CH88" s="320" t="s">
        <v>415</v>
      </c>
      <c r="CI88" s="322">
        <v>0</v>
      </c>
      <c r="CJ88" s="322">
        <v>0</v>
      </c>
      <c r="CK88" s="321"/>
      <c r="CL88" s="324">
        <f t="shared" si="34"/>
        <v>415961.53839999996</v>
      </c>
      <c r="CM88" s="325">
        <f t="shared" si="35"/>
        <v>-16.69620000012219</v>
      </c>
      <c r="CN88" s="325">
        <f t="shared" si="36"/>
        <v>-17.234600000083447</v>
      </c>
      <c r="CO88" s="325">
        <f t="shared" si="37"/>
        <v>-7.6917931437492371E-6</v>
      </c>
      <c r="CP88" s="318"/>
      <c r="CQ88" s="326">
        <f t="shared" si="23"/>
        <v>3.8461526855826378E-5</v>
      </c>
      <c r="CR88" s="326">
        <f t="shared" si="24"/>
        <v>0</v>
      </c>
      <c r="CS88" s="327">
        <f t="shared" si="25"/>
        <v>-3.0769268050789833E-5</v>
      </c>
      <c r="CT88" s="327">
        <f t="shared" si="26"/>
        <v>0</v>
      </c>
      <c r="CU88" s="327">
        <f t="shared" si="27"/>
        <v>0</v>
      </c>
      <c r="CV88" s="327">
        <f t="shared" si="28"/>
        <v>0</v>
      </c>
      <c r="CW88" s="327">
        <f t="shared" si="29"/>
        <v>0</v>
      </c>
      <c r="CX88" s="327">
        <f t="shared" si="30"/>
        <v>0</v>
      </c>
      <c r="CY88" s="327">
        <f t="shared" si="31"/>
        <v>0</v>
      </c>
      <c r="CZ88" s="328">
        <f t="shared" si="32"/>
        <v>415961.53839999996</v>
      </c>
      <c r="DA88" s="328">
        <f t="shared" si="39"/>
        <v>6.1538536101579666E-5</v>
      </c>
      <c r="DB88" s="201"/>
      <c r="DC88" s="327">
        <f>K88/M88*IFERROR(VLOOKUP($D88,Shift!$B:$AZ,45,0),0)-AT88</f>
        <v>0</v>
      </c>
      <c r="DD88" s="327">
        <f>K88/M88*IFERROR(VLOOKUP($D88,Shift!$B:$AV,47,0),0)*10*50%-ROUND(K88/M88*IFERROR(VLOOKUP($D88,Shift!$B:$AV,47,0),0)*8*30%,0)-AU88</f>
        <v>-0.38461538450792432</v>
      </c>
      <c r="DE88" s="329">
        <f>VLOOKUP($D88,'Off day working'!A:AM,38,0)-Z88</f>
        <v>0</v>
      </c>
      <c r="DF88" s="328"/>
      <c r="DG88" s="328"/>
      <c r="DH88" s="330">
        <f>K88/208*8*30%*VLOOKUP($D88,Shift!$B:$AZ,47,0)-AL88</f>
        <v>-1.5384634025394917E-5</v>
      </c>
      <c r="DJ88" s="390"/>
      <c r="DK88" s="332">
        <f>VLOOKUP($D88,Meal!$A:$AK,35,0)-BG88</f>
        <v>0</v>
      </c>
      <c r="DL88" s="332">
        <f>VLOOKUP($D88,Meal!$A:$AK,36,0)-BH88</f>
        <v>0</v>
      </c>
      <c r="DM88" s="333">
        <f>VLOOKUP($D88,Shift!B:AW,39,0)-AV88</f>
        <v>0</v>
      </c>
      <c r="DN88" s="334">
        <f>K88/208*VLOOKUP(D88,Shift!$B:$AO,39,0)*8*10%-AW88</f>
        <v>0</v>
      </c>
      <c r="DO88" s="333">
        <f>VLOOKUP($D88,Shift!$B:$AO,40,0)-AX88</f>
        <v>0</v>
      </c>
      <c r="DP88" s="334">
        <f>K88/208*VLOOKUP(D88,Shift!$B:$AO,40,0)*8*50%-AY88</f>
        <v>-3.8461526855826378E-5</v>
      </c>
      <c r="DQ88" s="335">
        <f>VLOOKUP($D88,Shift!$B:$AZ,41,0)-AZ88</f>
        <v>0</v>
      </c>
      <c r="DR88" s="336">
        <f>K88/208*VLOOKUP($D88,Shift!$B:$AQ,41,0)*8*50%-BA88</f>
        <v>0</v>
      </c>
      <c r="DS88" s="337">
        <f>VLOOKUP($D88,Att!B:CU,98,0)-O88</f>
        <v>0</v>
      </c>
      <c r="DT88" s="338">
        <f>IFERROR(VLOOKUP($D88,OT!$A:$BR,OT!BC$1,0),0)-P88</f>
        <v>0</v>
      </c>
      <c r="DU88" s="338">
        <f>IFERROR(VLOOKUP($D88,OT!$A:$BR,OT!BD$1,0),0)-Q88</f>
        <v>0</v>
      </c>
      <c r="DV88" s="338">
        <f>IFERROR(VLOOKUP($D88,OT!$A:$BR,OT!BE$1,0),0)-R88</f>
        <v>0</v>
      </c>
      <c r="DW88" s="338">
        <f>IFERROR(VLOOKUP($D88,OT!$A:$BR,OT!BF$1,0),0)-S88</f>
        <v>0</v>
      </c>
      <c r="DX88" s="338">
        <f>IFERROR(VLOOKUP($D88,OT!$A:$BR,OT!BG$1,0),0)-T88</f>
        <v>0</v>
      </c>
      <c r="DY88" s="338">
        <f>IFERROR(VLOOKUP($D88,OT!$A:$BR,OT!BH$1,0),0)-U88</f>
        <v>0</v>
      </c>
      <c r="DZ88" s="338">
        <f>IFERROR(VLOOKUP($D88,OT!$A:$BR,OT!BI$1,0),0)-V88</f>
        <v>0</v>
      </c>
      <c r="EA88" s="338">
        <f>IFERROR(VLOOKUP($D88,OT!$A:$BR,OT!BJ$1,0),0)-W88</f>
        <v>0</v>
      </c>
      <c r="EB88" s="338">
        <f>IFERROR(VLOOKUP($D88,OT!$A:$BR,OT!BK$1,0),0)-X88</f>
        <v>0</v>
      </c>
      <c r="EC88" s="339">
        <f>VLOOKUP(D88,'Off day working'!A:AL,38,0)*30000-BD88</f>
        <v>0</v>
      </c>
      <c r="ED88" s="340"/>
      <c r="EE88" s="340"/>
      <c r="EF88" s="338">
        <f t="shared" si="38"/>
        <v>7.6923076921957545E-2</v>
      </c>
      <c r="EG88" s="350">
        <f>4960000*1.07/208*VLOOKUP(D88,Att!B:BZ,77,0)-BJ88</f>
        <v>0</v>
      </c>
      <c r="EI88" s="345">
        <f>IF(AND(CH88="X",EJ88&gt;=0.5),150000/VLOOKUP(D88,Att!B:AT,45,0)*VLOOKUP(D88,Att!B:AP,41,0),IF(AND(CH88="X",EJ88&lt;0.5),0,150000))-AN88</f>
        <v>0</v>
      </c>
      <c r="EJ88" s="346">
        <f>VLOOKUP(D88,Att!B:AP,41,0)/VLOOKUP(D88,Att!B:AT,45,0)</f>
        <v>0.85596173218030802</v>
      </c>
    </row>
    <row r="89" spans="1:140" s="331" customFormat="1" ht="14.5" customHeight="1" x14ac:dyDescent="0.35">
      <c r="A89" s="300" t="s">
        <v>325</v>
      </c>
      <c r="B89" s="300">
        <f t="shared" si="33"/>
        <v>82</v>
      </c>
      <c r="C89" s="320" t="s">
        <v>801</v>
      </c>
      <c r="D89" s="320" t="s">
        <v>889</v>
      </c>
      <c r="E89" s="320" t="s">
        <v>891</v>
      </c>
      <c r="F89" s="367" t="s">
        <v>890</v>
      </c>
      <c r="G89" s="320" t="s">
        <v>360</v>
      </c>
      <c r="H89" s="320" t="s">
        <v>1039</v>
      </c>
      <c r="I89" s="320" t="s">
        <v>1778</v>
      </c>
      <c r="J89" s="320" t="s">
        <v>58</v>
      </c>
      <c r="K89" s="321">
        <v>5900000</v>
      </c>
      <c r="L89" s="321"/>
      <c r="M89" s="321">
        <v>208</v>
      </c>
      <c r="N89" s="321"/>
      <c r="O89" s="321">
        <v>182</v>
      </c>
      <c r="P89" s="321">
        <v>0</v>
      </c>
      <c r="Q89" s="321">
        <v>0</v>
      </c>
      <c r="R89" s="321">
        <v>32</v>
      </c>
      <c r="S89" s="321">
        <v>0</v>
      </c>
      <c r="T89" s="321">
        <v>0</v>
      </c>
      <c r="U89" s="321">
        <v>0</v>
      </c>
      <c r="V89" s="321">
        <v>0</v>
      </c>
      <c r="W89" s="321">
        <v>0</v>
      </c>
      <c r="X89" s="321">
        <v>0</v>
      </c>
      <c r="Y89" s="321">
        <v>0</v>
      </c>
      <c r="Z89" s="321">
        <v>4</v>
      </c>
      <c r="AA89" s="321"/>
      <c r="AB89" s="321">
        <v>5162499.7730999999</v>
      </c>
      <c r="AC89" s="321">
        <v>0</v>
      </c>
      <c r="AD89" s="321">
        <v>0</v>
      </c>
      <c r="AE89" s="321">
        <v>1815384.6154</v>
      </c>
      <c r="AF89" s="321">
        <v>0</v>
      </c>
      <c r="AG89" s="321">
        <v>0</v>
      </c>
      <c r="AH89" s="321">
        <v>0</v>
      </c>
      <c r="AI89" s="321">
        <v>0</v>
      </c>
      <c r="AJ89" s="321">
        <v>0</v>
      </c>
      <c r="AK89" s="321">
        <v>0</v>
      </c>
      <c r="AL89" s="321">
        <v>0</v>
      </c>
      <c r="AM89" s="321">
        <v>300000</v>
      </c>
      <c r="AN89" s="321">
        <v>150000</v>
      </c>
      <c r="AO89" s="321">
        <v>480000</v>
      </c>
      <c r="AP89" s="321">
        <v>0</v>
      </c>
      <c r="AQ89" s="321">
        <v>510576.92310000001</v>
      </c>
      <c r="AR89" s="321">
        <v>0</v>
      </c>
      <c r="AS89" s="321"/>
      <c r="AT89" s="321">
        <v>0</v>
      </c>
      <c r="AU89" s="321">
        <v>0</v>
      </c>
      <c r="AV89" s="321">
        <v>0</v>
      </c>
      <c r="AW89" s="321">
        <v>0</v>
      </c>
      <c r="AX89" s="321">
        <v>0</v>
      </c>
      <c r="AY89" s="321">
        <v>0</v>
      </c>
      <c r="AZ89" s="321"/>
      <c r="BA89" s="321"/>
      <c r="BB89" s="321"/>
      <c r="BC89" s="321"/>
      <c r="BD89" s="321">
        <v>120000</v>
      </c>
      <c r="BE89" s="321">
        <v>42548</v>
      </c>
      <c r="BF89" s="321">
        <v>100000</v>
      </c>
      <c r="BG89" s="321">
        <v>345000</v>
      </c>
      <c r="BH89" s="321">
        <v>60000</v>
      </c>
      <c r="BI89" s="321"/>
      <c r="BJ89" s="321"/>
      <c r="BK89" s="321"/>
      <c r="BL89" s="321">
        <v>0</v>
      </c>
      <c r="BM89" s="321"/>
      <c r="BN89" s="321">
        <v>0</v>
      </c>
      <c r="BO89" s="321">
        <v>0</v>
      </c>
      <c r="BP89" s="321">
        <v>367500</v>
      </c>
      <c r="BQ89" s="321">
        <v>64615.384599999998</v>
      </c>
      <c r="BR89" s="321"/>
      <c r="BS89" s="321">
        <v>0</v>
      </c>
      <c r="BT89" s="321">
        <v>1268500</v>
      </c>
      <c r="BU89" s="321">
        <v>619500</v>
      </c>
      <c r="BV89" s="321"/>
      <c r="BW89" s="321">
        <v>0</v>
      </c>
      <c r="BX89" s="321">
        <v>2.75</v>
      </c>
      <c r="BY89" s="321">
        <v>78004.807700000005</v>
      </c>
      <c r="BZ89" s="321"/>
      <c r="CA89" s="321"/>
      <c r="CB89" s="321">
        <v>10904625</v>
      </c>
      <c r="CC89" s="322">
        <v>8466509</v>
      </c>
      <c r="CD89" s="320"/>
      <c r="CE89" s="320" t="s">
        <v>1068</v>
      </c>
      <c r="CF89" s="323">
        <v>45980</v>
      </c>
      <c r="CG89" s="323"/>
      <c r="CH89" s="320" t="s">
        <v>415</v>
      </c>
      <c r="CI89" s="322">
        <v>118000</v>
      </c>
      <c r="CJ89" s="322">
        <v>0</v>
      </c>
      <c r="CK89" s="321"/>
      <c r="CL89" s="324">
        <f t="shared" si="34"/>
        <v>432115.38459999999</v>
      </c>
      <c r="CM89" s="325">
        <f t="shared" si="35"/>
        <v>-0.30379999987781048</v>
      </c>
      <c r="CN89" s="325">
        <f t="shared" si="36"/>
        <v>0.31159999966621399</v>
      </c>
      <c r="CO89" s="325">
        <f t="shared" si="37"/>
        <v>0.22690000012516975</v>
      </c>
      <c r="CP89" s="318"/>
      <c r="CQ89" s="326">
        <f t="shared" si="23"/>
        <v>0</v>
      </c>
      <c r="CR89" s="326">
        <f t="shared" si="24"/>
        <v>0</v>
      </c>
      <c r="CS89" s="327">
        <f t="shared" si="25"/>
        <v>-1.538451761007309E-5</v>
      </c>
      <c r="CT89" s="327">
        <f t="shared" si="26"/>
        <v>0</v>
      </c>
      <c r="CU89" s="327">
        <f t="shared" si="27"/>
        <v>0</v>
      </c>
      <c r="CV89" s="327">
        <f t="shared" si="28"/>
        <v>0</v>
      </c>
      <c r="CW89" s="327">
        <f t="shared" si="29"/>
        <v>0</v>
      </c>
      <c r="CX89" s="327">
        <f t="shared" si="30"/>
        <v>0</v>
      </c>
      <c r="CY89" s="327">
        <f t="shared" si="31"/>
        <v>0</v>
      </c>
      <c r="CZ89" s="328">
        <f t="shared" si="32"/>
        <v>432115.38459999999</v>
      </c>
      <c r="DA89" s="328">
        <f t="shared" si="39"/>
        <v>1.5384634025394917E-5</v>
      </c>
      <c r="DB89" s="201"/>
      <c r="DC89" s="327">
        <f>K89/M89*IFERROR(VLOOKUP($D89,Shift!$B:$AZ,45,0),0)-AT89</f>
        <v>0</v>
      </c>
      <c r="DD89" s="327">
        <f>K89/M89*IFERROR(VLOOKUP($D89,Shift!$B:$AV,47,0),0)*10*50%-ROUND(K89/M89*IFERROR(VLOOKUP($D89,Shift!$B:$AV,47,0),0)*8*30%,0)-AU89</f>
        <v>0</v>
      </c>
      <c r="DE89" s="329">
        <f>VLOOKUP($D89,'Off day working'!A:AM,38,0)-Z89</f>
        <v>0</v>
      </c>
      <c r="DF89" s="328"/>
      <c r="DG89" s="328"/>
      <c r="DH89" s="330">
        <f>K89/208*8*30%*VLOOKUP($D89,Shift!$B:$AZ,47,0)-AL89</f>
        <v>0</v>
      </c>
      <c r="DJ89" s="390"/>
      <c r="DK89" s="332">
        <f>VLOOKUP($D89,Meal!$A:$AK,35,0)-BG89</f>
        <v>0</v>
      </c>
      <c r="DL89" s="332">
        <f>VLOOKUP($D89,Meal!$A:$AK,36,0)-BH89</f>
        <v>0</v>
      </c>
      <c r="DM89" s="333">
        <f>VLOOKUP($D89,Shift!B:AW,39,0)-AV89</f>
        <v>0</v>
      </c>
      <c r="DN89" s="334">
        <f>K89/208*VLOOKUP(D89,Shift!$B:$AO,39,0)*8*10%-AW89</f>
        <v>0</v>
      </c>
      <c r="DO89" s="333">
        <f>VLOOKUP($D89,Shift!$B:$AO,40,0)-AX89</f>
        <v>0</v>
      </c>
      <c r="DP89" s="334">
        <f>K89/208*VLOOKUP(D89,Shift!$B:$AO,40,0)*8*50%-AY89</f>
        <v>0</v>
      </c>
      <c r="DQ89" s="335">
        <f>VLOOKUP($D89,Shift!$B:$AZ,41,0)-AZ89</f>
        <v>0</v>
      </c>
      <c r="DR89" s="336">
        <f>K89/208*VLOOKUP($D89,Shift!$B:$AQ,41,0)*8*50%-BA89</f>
        <v>0</v>
      </c>
      <c r="DS89" s="337">
        <f>VLOOKUP($D89,Att!B:CU,98,0)-O89</f>
        <v>0</v>
      </c>
      <c r="DT89" s="338">
        <f>IFERROR(VLOOKUP($D89,OT!$A:$BR,OT!BC$1,0),0)-P89</f>
        <v>0</v>
      </c>
      <c r="DU89" s="338">
        <f>IFERROR(VLOOKUP($D89,OT!$A:$BR,OT!BD$1,0),0)-Q89</f>
        <v>0</v>
      </c>
      <c r="DV89" s="338">
        <f>IFERROR(VLOOKUP($D89,OT!$A:$BR,OT!BE$1,0),0)-R89</f>
        <v>0</v>
      </c>
      <c r="DW89" s="338">
        <f>IFERROR(VLOOKUP($D89,OT!$A:$BR,OT!BF$1,0),0)-S89</f>
        <v>0</v>
      </c>
      <c r="DX89" s="338">
        <f>IFERROR(VLOOKUP($D89,OT!$A:$BR,OT!BG$1,0),0)-T89</f>
        <v>0</v>
      </c>
      <c r="DY89" s="338">
        <f>IFERROR(VLOOKUP($D89,OT!$A:$BR,OT!BH$1,0),0)-U89</f>
        <v>0</v>
      </c>
      <c r="DZ89" s="338">
        <f>IFERROR(VLOOKUP($D89,OT!$A:$BR,OT!BI$1,0),0)-V89</f>
        <v>0</v>
      </c>
      <c r="EA89" s="338">
        <f>IFERROR(VLOOKUP($D89,OT!$A:$BR,OT!BJ$1,0),0)-W89</f>
        <v>0</v>
      </c>
      <c r="EB89" s="338">
        <f>IFERROR(VLOOKUP($D89,OT!$A:$BR,OT!BK$1,0),0)-X89</f>
        <v>0</v>
      </c>
      <c r="EC89" s="339">
        <f>VLOOKUP(D89,'Off day working'!A:AL,38,0)*30000-BD89</f>
        <v>0</v>
      </c>
      <c r="ED89" s="340"/>
      <c r="EE89" s="340"/>
      <c r="EF89" s="338">
        <f t="shared" si="38"/>
        <v>7.6923076921957545E-2</v>
      </c>
      <c r="EG89" s="350">
        <f>4960000*1.07/208*VLOOKUP(D89,Att!B:BZ,77,0)-BJ89</f>
        <v>0</v>
      </c>
      <c r="EI89" s="345">
        <f>IF(AND(CH89="X",EJ89&gt;=0.5),150000/VLOOKUP(D89,Att!B:AT,45,0)*VLOOKUP(D89,Att!B:AP,41,0),IF(AND(CH89="X",EJ89&lt;0.5),0,150000))-AN89</f>
        <v>0</v>
      </c>
      <c r="EJ89" s="346">
        <f>VLOOKUP(D89,Att!B:AP,41,0)/VLOOKUP(D89,Att!B:AT,45,0)</f>
        <v>0.98552631578947381</v>
      </c>
    </row>
    <row r="90" spans="1:140" s="331" customFormat="1" ht="14.5" hidden="1" customHeight="1" x14ac:dyDescent="0.35">
      <c r="A90" s="300" t="s">
        <v>325</v>
      </c>
      <c r="B90" s="300">
        <f t="shared" si="33"/>
        <v>83</v>
      </c>
      <c r="C90" s="320" t="s">
        <v>56</v>
      </c>
      <c r="D90" s="320" t="s">
        <v>895</v>
      </c>
      <c r="E90" s="320" t="s">
        <v>897</v>
      </c>
      <c r="F90" s="367" t="s">
        <v>896</v>
      </c>
      <c r="G90" s="320" t="s">
        <v>348</v>
      </c>
      <c r="H90" s="320" t="s">
        <v>1039</v>
      </c>
      <c r="I90" s="320" t="s">
        <v>57</v>
      </c>
      <c r="J90" s="320" t="s">
        <v>58</v>
      </c>
      <c r="K90" s="321">
        <v>5900000</v>
      </c>
      <c r="L90" s="321"/>
      <c r="M90" s="321">
        <v>208</v>
      </c>
      <c r="N90" s="321"/>
      <c r="O90" s="321">
        <v>208</v>
      </c>
      <c r="P90" s="321">
        <v>32</v>
      </c>
      <c r="Q90" s="321">
        <v>0</v>
      </c>
      <c r="R90" s="321">
        <v>12</v>
      </c>
      <c r="S90" s="321">
        <v>0</v>
      </c>
      <c r="T90" s="321">
        <v>0</v>
      </c>
      <c r="U90" s="321">
        <v>0</v>
      </c>
      <c r="V90" s="321">
        <v>0</v>
      </c>
      <c r="W90" s="321">
        <v>0</v>
      </c>
      <c r="X90" s="321">
        <v>0</v>
      </c>
      <c r="Y90" s="321">
        <v>12</v>
      </c>
      <c r="Z90" s="321">
        <v>1</v>
      </c>
      <c r="AA90" s="321"/>
      <c r="AB90" s="321">
        <v>5899999.8865</v>
      </c>
      <c r="AC90" s="321">
        <v>1361538.4615</v>
      </c>
      <c r="AD90" s="321">
        <v>0</v>
      </c>
      <c r="AE90" s="321">
        <v>680769.23080000002</v>
      </c>
      <c r="AF90" s="321">
        <v>0</v>
      </c>
      <c r="AG90" s="321">
        <v>0</v>
      </c>
      <c r="AH90" s="321">
        <v>0</v>
      </c>
      <c r="AI90" s="321">
        <v>0</v>
      </c>
      <c r="AJ90" s="321">
        <v>0</v>
      </c>
      <c r="AK90" s="321">
        <v>0</v>
      </c>
      <c r="AL90" s="321">
        <v>680769.23080000002</v>
      </c>
      <c r="AM90" s="321">
        <v>300000</v>
      </c>
      <c r="AN90" s="321">
        <v>150000</v>
      </c>
      <c r="AO90" s="321">
        <v>505000</v>
      </c>
      <c r="AP90" s="321">
        <v>0</v>
      </c>
      <c r="AQ90" s="321">
        <v>1021153.8462</v>
      </c>
      <c r="AR90" s="321">
        <v>500000</v>
      </c>
      <c r="AS90" s="321"/>
      <c r="AT90" s="321">
        <v>0</v>
      </c>
      <c r="AU90" s="321">
        <v>737500</v>
      </c>
      <c r="AV90" s="321">
        <v>0</v>
      </c>
      <c r="AW90" s="321">
        <v>0</v>
      </c>
      <c r="AX90" s="321">
        <v>2</v>
      </c>
      <c r="AY90" s="321">
        <v>226923.07689999999</v>
      </c>
      <c r="AZ90" s="321"/>
      <c r="BA90" s="321"/>
      <c r="BB90" s="321">
        <v>16</v>
      </c>
      <c r="BC90" s="321">
        <v>453846.15</v>
      </c>
      <c r="BD90" s="321">
        <v>30000</v>
      </c>
      <c r="BE90" s="321"/>
      <c r="BF90" s="321">
        <v>100000</v>
      </c>
      <c r="BG90" s="321">
        <v>206000</v>
      </c>
      <c r="BH90" s="321">
        <v>498000</v>
      </c>
      <c r="BI90" s="321"/>
      <c r="BJ90" s="321"/>
      <c r="BK90" s="321"/>
      <c r="BL90" s="321">
        <v>0</v>
      </c>
      <c r="BM90" s="321"/>
      <c r="BN90" s="321">
        <v>0</v>
      </c>
      <c r="BO90" s="321">
        <v>0</v>
      </c>
      <c r="BP90" s="321">
        <v>420000</v>
      </c>
      <c r="BQ90" s="321">
        <v>88846.1538</v>
      </c>
      <c r="BR90" s="321"/>
      <c r="BS90" s="321">
        <v>0</v>
      </c>
      <c r="BT90" s="321">
        <v>1268500</v>
      </c>
      <c r="BU90" s="321">
        <v>619500</v>
      </c>
      <c r="BV90" s="321"/>
      <c r="BW90" s="321">
        <v>0</v>
      </c>
      <c r="BX90" s="321"/>
      <c r="BY90" s="321">
        <v>0</v>
      </c>
      <c r="BZ90" s="321"/>
      <c r="CA90" s="321"/>
      <c r="CB90" s="321">
        <v>15246864</v>
      </c>
      <c r="CC90" s="322">
        <v>12732018</v>
      </c>
      <c r="CD90" s="320"/>
      <c r="CE90" s="320" t="s">
        <v>1068</v>
      </c>
      <c r="CF90" s="323">
        <v>45980</v>
      </c>
      <c r="CG90" s="323"/>
      <c r="CH90" s="320" t="s">
        <v>415</v>
      </c>
      <c r="CI90" s="322">
        <v>118000</v>
      </c>
      <c r="CJ90" s="322">
        <v>0</v>
      </c>
      <c r="CK90" s="321"/>
      <c r="CL90" s="324">
        <f t="shared" si="34"/>
        <v>508846.15379999997</v>
      </c>
      <c r="CM90" s="325">
        <f t="shared" si="35"/>
        <v>-17.963500000536442</v>
      </c>
      <c r="CN90" s="325">
        <f t="shared" si="36"/>
        <v>-18.117300000041723</v>
      </c>
      <c r="CO90" s="325">
        <f t="shared" si="37"/>
        <v>0.11349999997764826</v>
      </c>
      <c r="CP90" s="318"/>
      <c r="CQ90" s="326">
        <f t="shared" si="23"/>
        <v>3.8461526855826378E-5</v>
      </c>
      <c r="CR90" s="326">
        <f t="shared" si="24"/>
        <v>0</v>
      </c>
      <c r="CS90" s="327">
        <f t="shared" si="25"/>
        <v>-3.0769268050789833E-5</v>
      </c>
      <c r="CT90" s="327">
        <f t="shared" si="26"/>
        <v>0</v>
      </c>
      <c r="CU90" s="327">
        <f t="shared" si="27"/>
        <v>0</v>
      </c>
      <c r="CV90" s="327">
        <f t="shared" si="28"/>
        <v>0</v>
      </c>
      <c r="CW90" s="327">
        <f t="shared" si="29"/>
        <v>0</v>
      </c>
      <c r="CX90" s="327">
        <f t="shared" si="30"/>
        <v>0</v>
      </c>
      <c r="CY90" s="327">
        <f t="shared" si="31"/>
        <v>0</v>
      </c>
      <c r="CZ90" s="328">
        <f t="shared" si="32"/>
        <v>508846.15379999997</v>
      </c>
      <c r="DA90" s="328">
        <f t="shared" si="39"/>
        <v>4.615390207618475E-5</v>
      </c>
      <c r="DB90" s="201"/>
      <c r="DC90" s="327">
        <f>K90/M90*IFERROR(VLOOKUP($D90,Shift!$B:$AZ,45,0),0)-AT90</f>
        <v>0</v>
      </c>
      <c r="DD90" s="327">
        <f>K90/M90*IFERROR(VLOOKUP($D90,Shift!$B:$AV,47,0),0)*10*50%-ROUND(K90/M90*IFERROR(VLOOKUP($D90,Shift!$B:$AV,47,0),0)*8*30%,0)-AU90</f>
        <v>0.23076923098415136</v>
      </c>
      <c r="DE90" s="329">
        <f>VLOOKUP($D90,'Off day working'!A:AM,38,0)-Z90</f>
        <v>0</v>
      </c>
      <c r="DF90" s="328"/>
      <c r="DG90" s="328"/>
      <c r="DH90" s="330">
        <f>K90/208*8*30%*VLOOKUP($D90,Shift!$B:$AZ,47,0)-AL90</f>
        <v>-3.0769268050789833E-5</v>
      </c>
      <c r="DJ90" s="390"/>
      <c r="DK90" s="332">
        <f>VLOOKUP($D90,Meal!$A:$AK,35,0)-BG90</f>
        <v>0</v>
      </c>
      <c r="DL90" s="332">
        <f>VLOOKUP($D90,Meal!$A:$AK,36,0)-BH90</f>
        <v>0</v>
      </c>
      <c r="DM90" s="333">
        <f>VLOOKUP($D90,Shift!B:AW,39,0)-AV90</f>
        <v>0</v>
      </c>
      <c r="DN90" s="334">
        <f>K90/208*VLOOKUP(D90,Shift!$B:$AO,39,0)*8*10%-AW90</f>
        <v>0</v>
      </c>
      <c r="DO90" s="333">
        <f>VLOOKUP($D90,Shift!$B:$AO,40,0)-AX90</f>
        <v>0</v>
      </c>
      <c r="DP90" s="334">
        <f>K90/208*VLOOKUP(D90,Shift!$B:$AO,40,0)*8*50%-AY90</f>
        <v>2.3076951038092375E-5</v>
      </c>
      <c r="DQ90" s="335">
        <f>VLOOKUP($D90,Shift!$B:$AZ,41,0)-AZ90</f>
        <v>0</v>
      </c>
      <c r="DR90" s="336">
        <f>K90/208*VLOOKUP($D90,Shift!$B:$AQ,41,0)*8*50%-BA90</f>
        <v>0</v>
      </c>
      <c r="DS90" s="337">
        <f>VLOOKUP($D90,Att!B:CU,98,0)-O90</f>
        <v>0</v>
      </c>
      <c r="DT90" s="338">
        <f>IFERROR(VLOOKUP($D90,OT!$A:$BR,OT!BC$1,0),0)-P90</f>
        <v>0</v>
      </c>
      <c r="DU90" s="338">
        <f>IFERROR(VLOOKUP($D90,OT!$A:$BR,OT!BD$1,0),0)-Q90</f>
        <v>0</v>
      </c>
      <c r="DV90" s="338">
        <f>IFERROR(VLOOKUP($D90,OT!$A:$BR,OT!BE$1,0),0)-R90</f>
        <v>0</v>
      </c>
      <c r="DW90" s="338">
        <f>IFERROR(VLOOKUP($D90,OT!$A:$BR,OT!BF$1,0),0)-S90</f>
        <v>0</v>
      </c>
      <c r="DX90" s="338">
        <f>IFERROR(VLOOKUP($D90,OT!$A:$BR,OT!BG$1,0),0)-T90</f>
        <v>0</v>
      </c>
      <c r="DY90" s="338">
        <f>IFERROR(VLOOKUP($D90,OT!$A:$BR,OT!BH$1,0),0)-U90</f>
        <v>0</v>
      </c>
      <c r="DZ90" s="338">
        <f>IFERROR(VLOOKUP($D90,OT!$A:$BR,OT!BI$1,0),0)-V90</f>
        <v>0</v>
      </c>
      <c r="EA90" s="338">
        <f>IFERROR(VLOOKUP($D90,OT!$A:$BR,OT!BJ$1,0),0)-W90</f>
        <v>0</v>
      </c>
      <c r="EB90" s="338">
        <f>IFERROR(VLOOKUP($D90,OT!$A:$BR,OT!BK$1,0),0)-X90</f>
        <v>0</v>
      </c>
      <c r="EC90" s="339">
        <f>VLOOKUP(D90,'Off day working'!A:AL,38,0)*30000-BD90</f>
        <v>0</v>
      </c>
      <c r="ED90" s="340"/>
      <c r="EE90" s="340"/>
      <c r="EF90" s="338">
        <f t="shared" si="38"/>
        <v>0</v>
      </c>
      <c r="EG90" s="350">
        <f>4960000*1.07/208*VLOOKUP(D90,Att!B:BZ,77,0)-BJ90</f>
        <v>0</v>
      </c>
      <c r="EI90" s="345">
        <f>IF(AND(CH90="X",EJ90&gt;=0.5),150000/VLOOKUP(D90,Att!B:AT,45,0)*VLOOKUP(D90,Att!B:AP,41,0),IF(AND(CH90="X",EJ90&lt;0.5),0,150000))-AN90</f>
        <v>0</v>
      </c>
      <c r="EJ90" s="346">
        <f>VLOOKUP(D90,Att!B:AP,41,0)/VLOOKUP(D90,Att!B:AT,45,0)</f>
        <v>1.1578947368421053</v>
      </c>
    </row>
    <row r="91" spans="1:140" s="331" customFormat="1" ht="14.5" hidden="1" customHeight="1" x14ac:dyDescent="0.35">
      <c r="A91" s="300" t="s">
        <v>325</v>
      </c>
      <c r="B91" s="300">
        <f t="shared" si="33"/>
        <v>84</v>
      </c>
      <c r="C91" s="320" t="s">
        <v>56</v>
      </c>
      <c r="D91" s="320" t="s">
        <v>898</v>
      </c>
      <c r="E91" s="320" t="s">
        <v>900</v>
      </c>
      <c r="F91" s="367" t="s">
        <v>899</v>
      </c>
      <c r="G91" s="320" t="s">
        <v>360</v>
      </c>
      <c r="H91" s="320" t="s">
        <v>1039</v>
      </c>
      <c r="I91" s="320" t="s">
        <v>67</v>
      </c>
      <c r="J91" s="320" t="s">
        <v>58</v>
      </c>
      <c r="K91" s="321">
        <v>5900000</v>
      </c>
      <c r="L91" s="321"/>
      <c r="M91" s="321">
        <v>208</v>
      </c>
      <c r="N91" s="321"/>
      <c r="O91" s="321">
        <v>198</v>
      </c>
      <c r="P91" s="321">
        <v>38</v>
      </c>
      <c r="Q91" s="321">
        <v>0</v>
      </c>
      <c r="R91" s="321">
        <v>0</v>
      </c>
      <c r="S91" s="321">
        <v>0</v>
      </c>
      <c r="T91" s="321">
        <v>0</v>
      </c>
      <c r="U91" s="321">
        <v>0</v>
      </c>
      <c r="V91" s="321">
        <v>0</v>
      </c>
      <c r="W91" s="321">
        <v>0</v>
      </c>
      <c r="X91" s="321">
        <v>0</v>
      </c>
      <c r="Y91" s="321">
        <v>7</v>
      </c>
      <c r="Z91" s="321"/>
      <c r="AA91" s="321"/>
      <c r="AB91" s="321">
        <v>5616346.1538000004</v>
      </c>
      <c r="AC91" s="321">
        <v>1616826.9231</v>
      </c>
      <c r="AD91" s="321">
        <v>0</v>
      </c>
      <c r="AE91" s="321">
        <v>0</v>
      </c>
      <c r="AF91" s="321">
        <v>0</v>
      </c>
      <c r="AG91" s="321">
        <v>0</v>
      </c>
      <c r="AH91" s="321">
        <v>0</v>
      </c>
      <c r="AI91" s="321">
        <v>0</v>
      </c>
      <c r="AJ91" s="321">
        <v>0</v>
      </c>
      <c r="AK91" s="321">
        <v>0</v>
      </c>
      <c r="AL91" s="321">
        <v>408461.53850000002</v>
      </c>
      <c r="AM91" s="321">
        <v>300000</v>
      </c>
      <c r="AN91" s="321">
        <v>150000</v>
      </c>
      <c r="AO91" s="321">
        <v>602500</v>
      </c>
      <c r="AP91" s="321">
        <v>120000</v>
      </c>
      <c r="AQ91" s="321">
        <v>765865.38459999999</v>
      </c>
      <c r="AR91" s="321">
        <v>500000</v>
      </c>
      <c r="AS91" s="321"/>
      <c r="AT91" s="321">
        <v>0</v>
      </c>
      <c r="AU91" s="321">
        <v>442500</v>
      </c>
      <c r="AV91" s="321">
        <v>0</v>
      </c>
      <c r="AW91" s="321">
        <v>0</v>
      </c>
      <c r="AX91" s="321">
        <v>1</v>
      </c>
      <c r="AY91" s="321">
        <v>113461.5385</v>
      </c>
      <c r="AZ91" s="321"/>
      <c r="BA91" s="321"/>
      <c r="BB91" s="321">
        <v>19</v>
      </c>
      <c r="BC91" s="321">
        <v>538942.31000000006</v>
      </c>
      <c r="BD91" s="321">
        <v>0</v>
      </c>
      <c r="BE91" s="321">
        <v>42548</v>
      </c>
      <c r="BF91" s="321">
        <v>100000</v>
      </c>
      <c r="BG91" s="321">
        <v>82000</v>
      </c>
      <c r="BH91" s="321">
        <v>472000</v>
      </c>
      <c r="BI91" s="321"/>
      <c r="BJ91" s="321"/>
      <c r="BK91" s="321"/>
      <c r="BL91" s="321">
        <v>0</v>
      </c>
      <c r="BM91" s="321"/>
      <c r="BN91" s="321">
        <v>0</v>
      </c>
      <c r="BO91" s="321">
        <v>0</v>
      </c>
      <c r="BP91" s="321">
        <v>399807.6923</v>
      </c>
      <c r="BQ91" s="321">
        <v>76730.769199999995</v>
      </c>
      <c r="BR91" s="321"/>
      <c r="BS91" s="321">
        <v>0</v>
      </c>
      <c r="BT91" s="321">
        <v>1268500</v>
      </c>
      <c r="BU91" s="321">
        <v>619500</v>
      </c>
      <c r="BV91" s="321"/>
      <c r="BW91" s="321">
        <v>0</v>
      </c>
      <c r="BX91" s="321"/>
      <c r="BY91" s="321">
        <v>0</v>
      </c>
      <c r="BZ91" s="321"/>
      <c r="CA91" s="321"/>
      <c r="CB91" s="321">
        <v>13734510</v>
      </c>
      <c r="CC91" s="322">
        <v>11251972</v>
      </c>
      <c r="CD91" s="320"/>
      <c r="CE91" s="320" t="s">
        <v>319</v>
      </c>
      <c r="CF91" s="323">
        <v>45980</v>
      </c>
      <c r="CG91" s="323"/>
      <c r="CH91" s="320" t="s">
        <v>415</v>
      </c>
      <c r="CI91" s="322">
        <v>118000</v>
      </c>
      <c r="CJ91" s="322">
        <v>0</v>
      </c>
      <c r="CK91" s="321"/>
      <c r="CL91" s="324">
        <f t="shared" si="34"/>
        <v>476538.46149999998</v>
      </c>
      <c r="CM91" s="325">
        <f t="shared" si="35"/>
        <v>-19.689999997615814</v>
      </c>
      <c r="CN91" s="325">
        <f t="shared" si="36"/>
        <v>-20.15149999782443</v>
      </c>
      <c r="CO91" s="325">
        <f t="shared" si="37"/>
        <v>4.6153552830219269E-5</v>
      </c>
      <c r="CP91" s="318"/>
      <c r="CQ91" s="326">
        <f t="shared" si="23"/>
        <v>-2.3076776415109634E-5</v>
      </c>
      <c r="CR91" s="326">
        <f t="shared" si="24"/>
        <v>0</v>
      </c>
      <c r="CS91" s="327">
        <f t="shared" si="25"/>
        <v>0</v>
      </c>
      <c r="CT91" s="327">
        <f t="shared" si="26"/>
        <v>0</v>
      </c>
      <c r="CU91" s="327">
        <f t="shared" si="27"/>
        <v>0</v>
      </c>
      <c r="CV91" s="327">
        <f t="shared" si="28"/>
        <v>0</v>
      </c>
      <c r="CW91" s="327">
        <f t="shared" si="29"/>
        <v>0</v>
      </c>
      <c r="CX91" s="327">
        <f t="shared" si="30"/>
        <v>0</v>
      </c>
      <c r="CY91" s="327">
        <f t="shared" si="31"/>
        <v>0</v>
      </c>
      <c r="CZ91" s="328">
        <f t="shared" si="32"/>
        <v>476538.46149999998</v>
      </c>
      <c r="DA91" s="328">
        <f t="shared" si="39"/>
        <v>3.8461585063487291E-5</v>
      </c>
      <c r="DB91" s="201"/>
      <c r="DC91" s="327">
        <f>K91/M91*IFERROR(VLOOKUP($D91,Shift!$B:$AZ,45,0),0)-AT91</f>
        <v>0</v>
      </c>
      <c r="DD91" s="327">
        <f>K91/M91*IFERROR(VLOOKUP($D91,Shift!$B:$AV,47,0),0)*10*50%-ROUND(K91/M91*IFERROR(VLOOKUP($D91,Shift!$B:$AV,47,0),0)*8*30%,0)-AU91</f>
        <v>-0.46153846150264144</v>
      </c>
      <c r="DE91" s="329">
        <f>VLOOKUP($D91,'Off day working'!A:AM,38,0)-Z91</f>
        <v>0</v>
      </c>
      <c r="DF91" s="328"/>
      <c r="DG91" s="328"/>
      <c r="DH91" s="330">
        <f>K91/208*8*30%*VLOOKUP($D91,Shift!$B:$AZ,47,0)-AL91</f>
        <v>-3.8461526855826378E-5</v>
      </c>
      <c r="DJ91" s="390"/>
      <c r="DK91" s="332">
        <f>VLOOKUP($D91,Meal!$A:$AK,35,0)-BG91</f>
        <v>0</v>
      </c>
      <c r="DL91" s="332">
        <f>VLOOKUP($D91,Meal!$A:$AK,36,0)-BH91</f>
        <v>0</v>
      </c>
      <c r="DM91" s="333">
        <f>VLOOKUP($D91,Shift!B:AW,39,0)-AV91</f>
        <v>0</v>
      </c>
      <c r="DN91" s="334">
        <f>K91/208*VLOOKUP(D91,Shift!$B:$AO,39,0)*8*10%-AW91</f>
        <v>0</v>
      </c>
      <c r="DO91" s="333">
        <f>VLOOKUP($D91,Shift!$B:$AO,40,0)-AX91</f>
        <v>0</v>
      </c>
      <c r="DP91" s="334">
        <f>K91/208*VLOOKUP(D91,Shift!$B:$AO,40,0)*8*50%-AY91</f>
        <v>-3.8461526855826378E-5</v>
      </c>
      <c r="DQ91" s="335">
        <f>VLOOKUP($D91,Shift!$B:$AZ,41,0)-AZ91</f>
        <v>0</v>
      </c>
      <c r="DR91" s="336">
        <f>K91/208*VLOOKUP($D91,Shift!$B:$AQ,41,0)*8*50%-BA91</f>
        <v>0</v>
      </c>
      <c r="DS91" s="337">
        <f>VLOOKUP($D91,Att!B:CU,98,0)-O91</f>
        <v>0</v>
      </c>
      <c r="DT91" s="338">
        <f>IFERROR(VLOOKUP($D91,OT!$A:$BR,OT!BC$1,0),0)-P91</f>
        <v>0</v>
      </c>
      <c r="DU91" s="338">
        <f>IFERROR(VLOOKUP($D91,OT!$A:$BR,OT!BD$1,0),0)-Q91</f>
        <v>0</v>
      </c>
      <c r="DV91" s="338">
        <f>IFERROR(VLOOKUP($D91,OT!$A:$BR,OT!BE$1,0),0)-R91</f>
        <v>0</v>
      </c>
      <c r="DW91" s="338">
        <f>IFERROR(VLOOKUP($D91,OT!$A:$BR,OT!BF$1,0),0)-S91</f>
        <v>0</v>
      </c>
      <c r="DX91" s="338">
        <f>IFERROR(VLOOKUP($D91,OT!$A:$BR,OT!BG$1,0),0)-T91</f>
        <v>0</v>
      </c>
      <c r="DY91" s="338">
        <f>IFERROR(VLOOKUP($D91,OT!$A:$BR,OT!BH$1,0),0)-U91</f>
        <v>0</v>
      </c>
      <c r="DZ91" s="338">
        <f>IFERROR(VLOOKUP($D91,OT!$A:$BR,OT!BI$1,0),0)-V91</f>
        <v>0</v>
      </c>
      <c r="EA91" s="338">
        <f>IFERROR(VLOOKUP($D91,OT!$A:$BR,OT!BJ$1,0),0)-W91</f>
        <v>0</v>
      </c>
      <c r="EB91" s="338">
        <f>IFERROR(VLOOKUP($D91,OT!$A:$BR,OT!BK$1,0),0)-X91</f>
        <v>0</v>
      </c>
      <c r="EC91" s="339">
        <f>VLOOKUP(D91,'Off day working'!A:AL,38,0)*30000-BD91</f>
        <v>0</v>
      </c>
      <c r="ED91" s="340"/>
      <c r="EE91" s="340"/>
      <c r="EF91" s="338">
        <f t="shared" si="38"/>
        <v>7.6923076921957545E-2</v>
      </c>
      <c r="EG91" s="350">
        <f>4960000*1.07/208*VLOOKUP(D91,Att!B:BZ,77,0)-BJ91</f>
        <v>0</v>
      </c>
      <c r="EI91" s="345">
        <f>IF(AND(CH91="X",EJ91&gt;=0.5),150000/VLOOKUP(D91,Att!B:AT,45,0)*VLOOKUP(D91,Att!B:AP,41,0),IF(AND(CH91="X",EJ91&lt;0.5),0,150000))-AN91</f>
        <v>0</v>
      </c>
      <c r="EJ91" s="346">
        <f>VLOOKUP(D91,Att!B:AP,41,0)/VLOOKUP(D91,Att!B:AT,45,0)</f>
        <v>1.1052631578947369</v>
      </c>
    </row>
    <row r="92" spans="1:140" s="331" customFormat="1" ht="14.5" hidden="1" customHeight="1" x14ac:dyDescent="0.35">
      <c r="A92" s="300" t="s">
        <v>325</v>
      </c>
      <c r="B92" s="300">
        <f t="shared" si="33"/>
        <v>85</v>
      </c>
      <c r="C92" s="320" t="s">
        <v>56</v>
      </c>
      <c r="D92" s="320" t="s">
        <v>901</v>
      </c>
      <c r="E92" s="320" t="s">
        <v>903</v>
      </c>
      <c r="F92" s="367" t="s">
        <v>902</v>
      </c>
      <c r="G92" s="320" t="s">
        <v>360</v>
      </c>
      <c r="H92" s="320"/>
      <c r="I92" s="320" t="s">
        <v>63</v>
      </c>
      <c r="J92" s="320" t="s">
        <v>58</v>
      </c>
      <c r="K92" s="321">
        <v>5900000</v>
      </c>
      <c r="L92" s="321"/>
      <c r="M92" s="321">
        <v>208</v>
      </c>
      <c r="N92" s="321"/>
      <c r="O92" s="321">
        <v>208</v>
      </c>
      <c r="P92" s="321">
        <v>48</v>
      </c>
      <c r="Q92" s="321">
        <v>0</v>
      </c>
      <c r="R92" s="321">
        <v>24</v>
      </c>
      <c r="S92" s="321">
        <v>0</v>
      </c>
      <c r="T92" s="321">
        <v>0</v>
      </c>
      <c r="U92" s="321">
        <v>0</v>
      </c>
      <c r="V92" s="321">
        <v>0</v>
      </c>
      <c r="W92" s="321">
        <v>0</v>
      </c>
      <c r="X92" s="321">
        <v>0</v>
      </c>
      <c r="Y92" s="321">
        <v>10</v>
      </c>
      <c r="Z92" s="321">
        <v>2</v>
      </c>
      <c r="AA92" s="321"/>
      <c r="AB92" s="321">
        <v>5899999.8865</v>
      </c>
      <c r="AC92" s="321">
        <v>2042307.6923</v>
      </c>
      <c r="AD92" s="321">
        <v>0</v>
      </c>
      <c r="AE92" s="321">
        <v>1361538.4615</v>
      </c>
      <c r="AF92" s="321">
        <v>0</v>
      </c>
      <c r="AG92" s="321">
        <v>0</v>
      </c>
      <c r="AH92" s="321">
        <v>0</v>
      </c>
      <c r="AI92" s="321">
        <v>0</v>
      </c>
      <c r="AJ92" s="321">
        <v>0</v>
      </c>
      <c r="AK92" s="321">
        <v>0</v>
      </c>
      <c r="AL92" s="321">
        <v>544615.38459999999</v>
      </c>
      <c r="AM92" s="321">
        <v>300000</v>
      </c>
      <c r="AN92" s="321">
        <v>150000</v>
      </c>
      <c r="AO92" s="321">
        <v>1142571</v>
      </c>
      <c r="AP92" s="321">
        <v>0</v>
      </c>
      <c r="AQ92" s="321">
        <v>1021153.8462</v>
      </c>
      <c r="AR92" s="321">
        <v>450926</v>
      </c>
      <c r="AS92" s="321"/>
      <c r="AT92" s="321">
        <v>0</v>
      </c>
      <c r="AU92" s="321">
        <v>590000</v>
      </c>
      <c r="AV92" s="321">
        <v>0</v>
      </c>
      <c r="AW92" s="321">
        <v>0</v>
      </c>
      <c r="AX92" s="321">
        <v>2</v>
      </c>
      <c r="AY92" s="321">
        <v>226923.07689999999</v>
      </c>
      <c r="AZ92" s="321"/>
      <c r="BA92" s="321"/>
      <c r="BB92" s="321">
        <v>24</v>
      </c>
      <c r="BC92" s="321">
        <v>680769.23</v>
      </c>
      <c r="BD92" s="321">
        <v>60000</v>
      </c>
      <c r="BE92" s="321">
        <v>42548</v>
      </c>
      <c r="BF92" s="321"/>
      <c r="BG92" s="321">
        <v>20000</v>
      </c>
      <c r="BH92" s="321">
        <v>660000</v>
      </c>
      <c r="BI92" s="321"/>
      <c r="BJ92" s="321"/>
      <c r="BK92" s="321"/>
      <c r="BL92" s="321">
        <v>0</v>
      </c>
      <c r="BM92" s="321"/>
      <c r="BN92" s="321">
        <v>0</v>
      </c>
      <c r="BO92" s="321">
        <v>0</v>
      </c>
      <c r="BP92" s="321">
        <v>420000</v>
      </c>
      <c r="BQ92" s="321">
        <v>145384.61540000001</v>
      </c>
      <c r="BR92" s="321"/>
      <c r="BS92" s="321">
        <v>0</v>
      </c>
      <c r="BT92" s="321">
        <v>1268500</v>
      </c>
      <c r="BU92" s="321">
        <v>619500</v>
      </c>
      <c r="BV92" s="321"/>
      <c r="BW92" s="321">
        <v>0</v>
      </c>
      <c r="BX92" s="321"/>
      <c r="BY92" s="321">
        <v>0</v>
      </c>
      <c r="BZ92" s="321"/>
      <c r="CA92" s="321"/>
      <c r="CB92" s="321">
        <v>17145263</v>
      </c>
      <c r="CC92" s="322">
        <v>14573879</v>
      </c>
      <c r="CD92" s="320"/>
      <c r="CE92" s="320" t="s">
        <v>319</v>
      </c>
      <c r="CF92" s="323">
        <v>45980</v>
      </c>
      <c r="CG92" s="323"/>
      <c r="CH92" s="320" t="s">
        <v>415</v>
      </c>
      <c r="CI92" s="322">
        <v>118000</v>
      </c>
      <c r="CJ92" s="322">
        <v>0</v>
      </c>
      <c r="CK92" s="321"/>
      <c r="CL92" s="324">
        <f t="shared" si="34"/>
        <v>565384.61540000001</v>
      </c>
      <c r="CM92" s="325">
        <f t="shared" si="35"/>
        <v>-25.806599996984005</v>
      </c>
      <c r="CN92" s="325">
        <f t="shared" si="36"/>
        <v>-26.421999998390675</v>
      </c>
      <c r="CO92" s="325">
        <f t="shared" si="37"/>
        <v>0.11349999997764826</v>
      </c>
      <c r="CP92" s="318"/>
      <c r="CQ92" s="326">
        <f t="shared" si="23"/>
        <v>7.6922588050365448E-6</v>
      </c>
      <c r="CR92" s="326">
        <f t="shared" si="24"/>
        <v>0</v>
      </c>
      <c r="CS92" s="327">
        <f t="shared" si="25"/>
        <v>3.8461526855826378E-5</v>
      </c>
      <c r="CT92" s="327">
        <f t="shared" si="26"/>
        <v>0</v>
      </c>
      <c r="CU92" s="327">
        <f t="shared" si="27"/>
        <v>0</v>
      </c>
      <c r="CV92" s="327">
        <f t="shared" si="28"/>
        <v>0</v>
      </c>
      <c r="CW92" s="327">
        <f t="shared" si="29"/>
        <v>0</v>
      </c>
      <c r="CX92" s="327">
        <f t="shared" si="30"/>
        <v>0</v>
      </c>
      <c r="CY92" s="327">
        <f t="shared" si="31"/>
        <v>0</v>
      </c>
      <c r="CZ92" s="328">
        <f t="shared" si="32"/>
        <v>565384.61540000001</v>
      </c>
      <c r="DA92" s="328">
        <f t="shared" si="39"/>
        <v>-1.5384634025394917E-5</v>
      </c>
      <c r="DB92" s="201"/>
      <c r="DC92" s="327">
        <f>K92/M92*IFERROR(VLOOKUP($D92,Shift!$B:$AZ,45,0),0)-AT92</f>
        <v>0</v>
      </c>
      <c r="DD92" s="327">
        <f>K92/M92*IFERROR(VLOOKUP($D92,Shift!$B:$AV,47,0),0)*10*50%-ROUND(K92/M92*IFERROR(VLOOKUP($D92,Shift!$B:$AV,47,0),0)*8*30%,0)-AU92</f>
        <v>0.38461538474075496</v>
      </c>
      <c r="DE92" s="329">
        <f>VLOOKUP($D92,'Off day working'!A:AM,38,0)-Z92</f>
        <v>0</v>
      </c>
      <c r="DF92" s="328"/>
      <c r="DG92" s="328"/>
      <c r="DH92" s="330">
        <f>K92/208*8*30%*VLOOKUP($D92,Shift!$B:$AZ,47,0)-AL92</f>
        <v>1.5384634025394917E-5</v>
      </c>
      <c r="DJ92" s="390"/>
      <c r="DK92" s="332">
        <f>VLOOKUP($D92,Meal!$A:$AK,35,0)-BG92</f>
        <v>0</v>
      </c>
      <c r="DL92" s="332">
        <f>VLOOKUP($D92,Meal!$A:$AK,36,0)-BH92</f>
        <v>0</v>
      </c>
      <c r="DM92" s="333">
        <f>VLOOKUP($D92,Shift!B:AW,39,0)-AV92</f>
        <v>0</v>
      </c>
      <c r="DN92" s="334">
        <f>K92/208*VLOOKUP(D92,Shift!$B:$AO,39,0)*8*10%-AW92</f>
        <v>0</v>
      </c>
      <c r="DO92" s="333">
        <f>VLOOKUP($D92,Shift!$B:$AO,40,0)-AX92</f>
        <v>0</v>
      </c>
      <c r="DP92" s="334">
        <f>K92/208*VLOOKUP(D92,Shift!$B:$AO,40,0)*8*50%-AY92</f>
        <v>2.3076951038092375E-5</v>
      </c>
      <c r="DQ92" s="335">
        <f>VLOOKUP($D92,Shift!$B:$AZ,41,0)-AZ92</f>
        <v>0</v>
      </c>
      <c r="DR92" s="336">
        <f>K92/208*VLOOKUP($D92,Shift!$B:$AQ,41,0)*8*50%-BA92</f>
        <v>0</v>
      </c>
      <c r="DS92" s="337">
        <f>VLOOKUP($D92,Att!B:CU,98,0)-O92</f>
        <v>0</v>
      </c>
      <c r="DT92" s="338">
        <f>IFERROR(VLOOKUP($D92,OT!$A:$BR,OT!BC$1,0),0)-P92</f>
        <v>0</v>
      </c>
      <c r="DU92" s="338">
        <f>IFERROR(VLOOKUP($D92,OT!$A:$BR,OT!BD$1,0),0)-Q92</f>
        <v>0</v>
      </c>
      <c r="DV92" s="338">
        <f>IFERROR(VLOOKUP($D92,OT!$A:$BR,OT!BE$1,0),0)-R92</f>
        <v>0</v>
      </c>
      <c r="DW92" s="338">
        <f>IFERROR(VLOOKUP($D92,OT!$A:$BR,OT!BF$1,0),0)-S92</f>
        <v>0</v>
      </c>
      <c r="DX92" s="338">
        <f>IFERROR(VLOOKUP($D92,OT!$A:$BR,OT!BG$1,0),0)-T92</f>
        <v>0</v>
      </c>
      <c r="DY92" s="338">
        <f>IFERROR(VLOOKUP($D92,OT!$A:$BR,OT!BH$1,0),0)-U92</f>
        <v>0</v>
      </c>
      <c r="DZ92" s="338">
        <f>IFERROR(VLOOKUP($D92,OT!$A:$BR,OT!BI$1,0),0)-V92</f>
        <v>0</v>
      </c>
      <c r="EA92" s="338">
        <f>IFERROR(VLOOKUP($D92,OT!$A:$BR,OT!BJ$1,0),0)-W92</f>
        <v>0</v>
      </c>
      <c r="EB92" s="338">
        <f>IFERROR(VLOOKUP($D92,OT!$A:$BR,OT!BK$1,0),0)-X92</f>
        <v>0</v>
      </c>
      <c r="EC92" s="339">
        <f>VLOOKUP(D92,'Off day working'!A:AL,38,0)*30000-BD92</f>
        <v>0</v>
      </c>
      <c r="ED92" s="340"/>
      <c r="EE92" s="340"/>
      <c r="EF92" s="338">
        <f t="shared" si="38"/>
        <v>7.6923076921957545E-2</v>
      </c>
      <c r="EG92" s="350">
        <f>4960000*1.07/208*VLOOKUP(D92,Att!B:BZ,77,0)-BJ92</f>
        <v>0</v>
      </c>
      <c r="EI92" s="345">
        <f>IF(AND(CH92="X",EJ92&gt;=0.5),150000/VLOOKUP(D92,Att!B:AT,45,0)*VLOOKUP(D92,Att!B:AP,41,0),IF(AND(CH92="X",EJ92&lt;0.5),0,150000))-AN92</f>
        <v>0</v>
      </c>
      <c r="EJ92" s="346">
        <f>VLOOKUP(D92,Att!B:AP,41,0)/VLOOKUP(D92,Att!B:AT,45,0)</f>
        <v>1.1559611817226023</v>
      </c>
    </row>
    <row r="93" spans="1:140" s="331" customFormat="1" ht="14.5" hidden="1" customHeight="1" x14ac:dyDescent="0.35">
      <c r="A93" s="300" t="s">
        <v>325</v>
      </c>
      <c r="B93" s="300">
        <f t="shared" si="33"/>
        <v>86</v>
      </c>
      <c r="C93" s="320" t="s">
        <v>56</v>
      </c>
      <c r="D93" s="320" t="s">
        <v>907</v>
      </c>
      <c r="E93" s="320" t="s">
        <v>909</v>
      </c>
      <c r="F93" s="367" t="s">
        <v>908</v>
      </c>
      <c r="G93" s="320" t="s">
        <v>348</v>
      </c>
      <c r="H93" s="320" t="s">
        <v>1039</v>
      </c>
      <c r="I93" s="320" t="s">
        <v>59</v>
      </c>
      <c r="J93" s="320" t="s">
        <v>58</v>
      </c>
      <c r="K93" s="321">
        <v>5900000</v>
      </c>
      <c r="L93" s="321"/>
      <c r="M93" s="321">
        <v>208</v>
      </c>
      <c r="N93" s="321"/>
      <c r="O93" s="321">
        <v>198</v>
      </c>
      <c r="P93" s="321">
        <v>34</v>
      </c>
      <c r="Q93" s="321">
        <v>0</v>
      </c>
      <c r="R93" s="321">
        <v>0</v>
      </c>
      <c r="S93" s="321">
        <v>0</v>
      </c>
      <c r="T93" s="321">
        <v>0</v>
      </c>
      <c r="U93" s="321">
        <v>0</v>
      </c>
      <c r="V93" s="321">
        <v>0</v>
      </c>
      <c r="W93" s="321">
        <v>0</v>
      </c>
      <c r="X93" s="321">
        <v>0</v>
      </c>
      <c r="Y93" s="321">
        <v>6</v>
      </c>
      <c r="Z93" s="321"/>
      <c r="AA93" s="321"/>
      <c r="AB93" s="321">
        <v>5616346.1538000004</v>
      </c>
      <c r="AC93" s="321">
        <v>1446634.6154</v>
      </c>
      <c r="AD93" s="321">
        <v>0</v>
      </c>
      <c r="AE93" s="321">
        <v>0</v>
      </c>
      <c r="AF93" s="321">
        <v>0</v>
      </c>
      <c r="AG93" s="321">
        <v>0</v>
      </c>
      <c r="AH93" s="321">
        <v>0</v>
      </c>
      <c r="AI93" s="321">
        <v>0</v>
      </c>
      <c r="AJ93" s="321">
        <v>0</v>
      </c>
      <c r="AK93" s="321">
        <v>0</v>
      </c>
      <c r="AL93" s="321">
        <v>340384.61540000001</v>
      </c>
      <c r="AM93" s="321">
        <v>300000</v>
      </c>
      <c r="AN93" s="321">
        <v>150000</v>
      </c>
      <c r="AO93" s="321">
        <v>425000</v>
      </c>
      <c r="AP93" s="321">
        <v>0</v>
      </c>
      <c r="AQ93" s="321">
        <v>765865.38459999999</v>
      </c>
      <c r="AR93" s="321">
        <v>0</v>
      </c>
      <c r="AS93" s="321"/>
      <c r="AT93" s="321">
        <v>0</v>
      </c>
      <c r="AU93" s="321">
        <v>368750</v>
      </c>
      <c r="AV93" s="321">
        <v>0</v>
      </c>
      <c r="AW93" s="321">
        <v>0</v>
      </c>
      <c r="AX93" s="321">
        <v>1</v>
      </c>
      <c r="AY93" s="321">
        <v>113461.5385</v>
      </c>
      <c r="AZ93" s="321"/>
      <c r="BA93" s="321"/>
      <c r="BB93" s="321">
        <v>17</v>
      </c>
      <c r="BC93" s="321">
        <v>482211.54</v>
      </c>
      <c r="BD93" s="321">
        <v>0</v>
      </c>
      <c r="BE93" s="321"/>
      <c r="BF93" s="321">
        <v>100000</v>
      </c>
      <c r="BG93" s="321">
        <v>171000</v>
      </c>
      <c r="BH93" s="321">
        <v>346000</v>
      </c>
      <c r="BI93" s="321"/>
      <c r="BJ93" s="321"/>
      <c r="BK93" s="321"/>
      <c r="BL93" s="321">
        <v>0</v>
      </c>
      <c r="BM93" s="321"/>
      <c r="BN93" s="321">
        <v>0</v>
      </c>
      <c r="BO93" s="321">
        <v>0</v>
      </c>
      <c r="BP93" s="321">
        <v>342692.3077</v>
      </c>
      <c r="BQ93" s="321">
        <v>58846.1538</v>
      </c>
      <c r="BR93" s="321"/>
      <c r="BS93" s="321">
        <v>0</v>
      </c>
      <c r="BT93" s="321">
        <v>1268500</v>
      </c>
      <c r="BU93" s="321">
        <v>619500</v>
      </c>
      <c r="BV93" s="321"/>
      <c r="BW93" s="321">
        <v>0</v>
      </c>
      <c r="BX93" s="321"/>
      <c r="BY93" s="321">
        <v>0</v>
      </c>
      <c r="BZ93" s="321"/>
      <c r="CA93" s="321"/>
      <c r="CB93" s="321">
        <v>12413710</v>
      </c>
      <c r="CC93" s="322">
        <v>10006172</v>
      </c>
      <c r="CD93" s="320"/>
      <c r="CE93" s="320" t="s">
        <v>870</v>
      </c>
      <c r="CF93" s="323">
        <v>45981</v>
      </c>
      <c r="CG93" s="323"/>
      <c r="CH93" s="320" t="s">
        <v>415</v>
      </c>
      <c r="CI93" s="322">
        <v>118000</v>
      </c>
      <c r="CJ93" s="322">
        <v>0</v>
      </c>
      <c r="CK93" s="321"/>
      <c r="CL93" s="324">
        <f t="shared" si="34"/>
        <v>401538.46149999998</v>
      </c>
      <c r="CM93" s="325">
        <f t="shared" si="35"/>
        <v>-17.690799999982119</v>
      </c>
      <c r="CN93" s="325">
        <f t="shared" si="36"/>
        <v>-18.152300000190735</v>
      </c>
      <c r="CO93" s="325">
        <f t="shared" si="37"/>
        <v>4.6153552830219269E-5</v>
      </c>
      <c r="CP93" s="318"/>
      <c r="CQ93" s="326">
        <f t="shared" si="23"/>
        <v>-1.538451761007309E-5</v>
      </c>
      <c r="CR93" s="326">
        <f t="shared" si="24"/>
        <v>0</v>
      </c>
      <c r="CS93" s="327">
        <f t="shared" si="25"/>
        <v>0</v>
      </c>
      <c r="CT93" s="327">
        <f t="shared" si="26"/>
        <v>0</v>
      </c>
      <c r="CU93" s="327">
        <f t="shared" si="27"/>
        <v>0</v>
      </c>
      <c r="CV93" s="327">
        <f t="shared" si="28"/>
        <v>0</v>
      </c>
      <c r="CW93" s="327">
        <f t="shared" si="29"/>
        <v>0</v>
      </c>
      <c r="CX93" s="327">
        <f t="shared" si="30"/>
        <v>0</v>
      </c>
      <c r="CY93" s="327">
        <f t="shared" si="31"/>
        <v>0</v>
      </c>
      <c r="CZ93" s="328">
        <f t="shared" si="32"/>
        <v>401538.46149999998</v>
      </c>
      <c r="DA93" s="328">
        <f t="shared" ref="DA93:DA101" si="40">(360000/208)*(O93+P93+Q93+R93+S93+T93+U93+V93+W93+X93+BI93)-CZ93</f>
        <v>3.8461526855826378E-5</v>
      </c>
      <c r="DB93" s="201"/>
      <c r="DC93" s="327">
        <f>K93/M93*IFERROR(VLOOKUP($D93,Shift!$B:$AZ,45,0),0)-AT93</f>
        <v>0</v>
      </c>
      <c r="DD93" s="327">
        <f>K93/M93*IFERROR(VLOOKUP($D93,Shift!$B:$AV,47,0),0)*10*50%-ROUND(K93/M93*IFERROR(VLOOKUP($D93,Shift!$B:$AV,47,0),0)*8*30%,0)-AU93</f>
        <v>-0.38461538450792432</v>
      </c>
      <c r="DE93" s="329">
        <f>VLOOKUP($D93,'Off day working'!A:AM,38,0)-Z93</f>
        <v>0</v>
      </c>
      <c r="DF93" s="328"/>
      <c r="DG93" s="328"/>
      <c r="DH93" s="330">
        <f>K93/208*8*30%*VLOOKUP($D93,Shift!$B:$AZ,47,0)-AL93</f>
        <v>-1.5384634025394917E-5</v>
      </c>
      <c r="DJ93" s="390"/>
      <c r="DK93" s="332">
        <f>VLOOKUP($D93,Meal!$A:$AK,35,0)-BG93</f>
        <v>0</v>
      </c>
      <c r="DL93" s="332">
        <f>VLOOKUP($D93,Meal!$A:$AK,36,0)-BH93</f>
        <v>0</v>
      </c>
      <c r="DM93" s="333">
        <f>VLOOKUP($D93,Shift!B:AW,39,0)-AV93</f>
        <v>0</v>
      </c>
      <c r="DN93" s="334">
        <f>K93/208*VLOOKUP(D93,Shift!$B:$AO,39,0)*8*10%-AW93</f>
        <v>0</v>
      </c>
      <c r="DO93" s="333">
        <f>VLOOKUP($D93,Shift!$B:$AO,40,0)-AX93</f>
        <v>0</v>
      </c>
      <c r="DP93" s="334">
        <f>K93/208*VLOOKUP(D93,Shift!$B:$AO,40,0)*8*50%-AY93</f>
        <v>-3.8461526855826378E-5</v>
      </c>
      <c r="DQ93" s="335">
        <f>VLOOKUP($D93,Shift!$B:$AZ,41,0)-AZ93</f>
        <v>0</v>
      </c>
      <c r="DR93" s="336">
        <f>K93/208*VLOOKUP($D93,Shift!$B:$AQ,41,0)*8*50%-BA93</f>
        <v>0</v>
      </c>
      <c r="DS93" s="337">
        <f>VLOOKUP($D93,Att!B:CU,98,0)-O93</f>
        <v>0</v>
      </c>
      <c r="DT93" s="338">
        <f>IFERROR(VLOOKUP($D93,OT!$A:$BR,OT!BC$1,0),0)-P93</f>
        <v>0</v>
      </c>
      <c r="DU93" s="338">
        <f>IFERROR(VLOOKUP($D93,OT!$A:$BR,OT!BD$1,0),0)-Q93</f>
        <v>0</v>
      </c>
      <c r="DV93" s="338">
        <f>IFERROR(VLOOKUP($D93,OT!$A:$BR,OT!BE$1,0),0)-R93</f>
        <v>0</v>
      </c>
      <c r="DW93" s="338">
        <f>IFERROR(VLOOKUP($D93,OT!$A:$BR,OT!BF$1,0),0)-S93</f>
        <v>0</v>
      </c>
      <c r="DX93" s="338">
        <f>IFERROR(VLOOKUP($D93,OT!$A:$BR,OT!BG$1,0),0)-T93</f>
        <v>0</v>
      </c>
      <c r="DY93" s="338">
        <f>IFERROR(VLOOKUP($D93,OT!$A:$BR,OT!BH$1,0),0)-U93</f>
        <v>0</v>
      </c>
      <c r="DZ93" s="338">
        <f>IFERROR(VLOOKUP($D93,OT!$A:$BR,OT!BI$1,0),0)-V93</f>
        <v>0</v>
      </c>
      <c r="EA93" s="338">
        <f>IFERROR(VLOOKUP($D93,OT!$A:$BR,OT!BJ$1,0),0)-W93</f>
        <v>0</v>
      </c>
      <c r="EB93" s="338">
        <f>IFERROR(VLOOKUP($D93,OT!$A:$BR,OT!BK$1,0),0)-X93</f>
        <v>0</v>
      </c>
      <c r="EC93" s="339">
        <f>VLOOKUP(D93,'Off day working'!A:AL,38,0)*30000-BD93</f>
        <v>0</v>
      </c>
      <c r="ED93" s="340"/>
      <c r="EE93" s="340"/>
      <c r="EF93" s="338">
        <f t="shared" si="38"/>
        <v>0</v>
      </c>
      <c r="EG93" s="350">
        <f>4960000*1.07/208*VLOOKUP(D93,Att!B:BZ,77,0)-BJ93</f>
        <v>0</v>
      </c>
      <c r="EI93" s="345">
        <f>IF(AND(CH93="X",EJ93&gt;=0.5),150000/VLOOKUP(D93,Att!B:AT,45,0)*VLOOKUP(D93,Att!B:AP,41,0),IF(AND(CH93="X",EJ93&lt;0.5),0,150000))-AN93</f>
        <v>0</v>
      </c>
      <c r="EJ93" s="346">
        <f>VLOOKUP(D93,Att!B:AP,41,0)/VLOOKUP(D93,Att!B:AT,45,0)</f>
        <v>1.1009154111643833</v>
      </c>
    </row>
    <row r="94" spans="1:140" s="331" customFormat="1" ht="14.5" hidden="1" customHeight="1" x14ac:dyDescent="0.35">
      <c r="A94" s="300" t="s">
        <v>325</v>
      </c>
      <c r="B94" s="300">
        <f t="shared" si="33"/>
        <v>87</v>
      </c>
      <c r="C94" s="320" t="s">
        <v>56</v>
      </c>
      <c r="D94" s="320" t="s">
        <v>910</v>
      </c>
      <c r="E94" s="320" t="s">
        <v>912</v>
      </c>
      <c r="F94" s="367" t="s">
        <v>911</v>
      </c>
      <c r="G94" s="320" t="s">
        <v>360</v>
      </c>
      <c r="H94" s="320" t="s">
        <v>1039</v>
      </c>
      <c r="I94" s="320" t="s">
        <v>67</v>
      </c>
      <c r="J94" s="320" t="s">
        <v>58</v>
      </c>
      <c r="K94" s="321">
        <v>5900000</v>
      </c>
      <c r="L94" s="321"/>
      <c r="M94" s="321">
        <v>208</v>
      </c>
      <c r="N94" s="321"/>
      <c r="O94" s="321">
        <v>190</v>
      </c>
      <c r="P94" s="321">
        <v>32</v>
      </c>
      <c r="Q94" s="321">
        <v>0</v>
      </c>
      <c r="R94" s="321">
        <v>0</v>
      </c>
      <c r="S94" s="321">
        <v>0</v>
      </c>
      <c r="T94" s="321">
        <v>0</v>
      </c>
      <c r="U94" s="321">
        <v>0</v>
      </c>
      <c r="V94" s="321">
        <v>0</v>
      </c>
      <c r="W94" s="321">
        <v>0</v>
      </c>
      <c r="X94" s="321">
        <v>0</v>
      </c>
      <c r="Y94" s="321">
        <v>10</v>
      </c>
      <c r="Z94" s="321"/>
      <c r="AA94" s="321"/>
      <c r="AB94" s="321">
        <v>5389422.9634999996</v>
      </c>
      <c r="AC94" s="321">
        <v>1361538.4615</v>
      </c>
      <c r="AD94" s="321">
        <v>0</v>
      </c>
      <c r="AE94" s="321">
        <v>0</v>
      </c>
      <c r="AF94" s="321">
        <v>0</v>
      </c>
      <c r="AG94" s="321">
        <v>0</v>
      </c>
      <c r="AH94" s="321">
        <v>0</v>
      </c>
      <c r="AI94" s="321">
        <v>0</v>
      </c>
      <c r="AJ94" s="321">
        <v>0</v>
      </c>
      <c r="AK94" s="321">
        <v>0</v>
      </c>
      <c r="AL94" s="321">
        <v>544615.38459999999</v>
      </c>
      <c r="AM94" s="321">
        <v>300000</v>
      </c>
      <c r="AN94" s="321">
        <v>150000</v>
      </c>
      <c r="AO94" s="321">
        <v>517500</v>
      </c>
      <c r="AP94" s="321">
        <v>0</v>
      </c>
      <c r="AQ94" s="321">
        <v>765865.38459999999</v>
      </c>
      <c r="AR94" s="321">
        <v>0</v>
      </c>
      <c r="AS94" s="321"/>
      <c r="AT94" s="321">
        <v>0</v>
      </c>
      <c r="AU94" s="321">
        <v>590000</v>
      </c>
      <c r="AV94" s="321">
        <v>0</v>
      </c>
      <c r="AW94" s="321">
        <v>0</v>
      </c>
      <c r="AX94" s="321">
        <v>2</v>
      </c>
      <c r="AY94" s="321">
        <v>226923.07689999999</v>
      </c>
      <c r="AZ94" s="321"/>
      <c r="BA94" s="321"/>
      <c r="BB94" s="321">
        <v>16</v>
      </c>
      <c r="BC94" s="321">
        <v>453846.15</v>
      </c>
      <c r="BD94" s="321">
        <v>0</v>
      </c>
      <c r="BE94" s="321">
        <v>42548</v>
      </c>
      <c r="BF94" s="321">
        <v>100000</v>
      </c>
      <c r="BG94" s="321">
        <v>153000</v>
      </c>
      <c r="BH94" s="321">
        <v>412000</v>
      </c>
      <c r="BI94" s="321"/>
      <c r="BJ94" s="321"/>
      <c r="BK94" s="321"/>
      <c r="BL94" s="321">
        <v>0</v>
      </c>
      <c r="BM94" s="321"/>
      <c r="BN94" s="321">
        <v>0</v>
      </c>
      <c r="BO94" s="321">
        <v>0</v>
      </c>
      <c r="BP94" s="321">
        <v>328846.15379999997</v>
      </c>
      <c r="BQ94" s="321">
        <v>55384.615400000002</v>
      </c>
      <c r="BR94" s="321"/>
      <c r="BS94" s="321">
        <v>0</v>
      </c>
      <c r="BT94" s="321">
        <v>1268500</v>
      </c>
      <c r="BU94" s="321">
        <v>619500</v>
      </c>
      <c r="BV94" s="321"/>
      <c r="BW94" s="321">
        <v>0</v>
      </c>
      <c r="BX94" s="321">
        <v>10</v>
      </c>
      <c r="BY94" s="321">
        <v>283653.84620000003</v>
      </c>
      <c r="BZ94" s="321"/>
      <c r="CA94" s="321"/>
      <c r="CB94" s="321">
        <v>12778008</v>
      </c>
      <c r="CC94" s="322">
        <v>10387777</v>
      </c>
      <c r="CD94" s="320"/>
      <c r="CE94" s="320" t="s">
        <v>870</v>
      </c>
      <c r="CF94" s="323">
        <v>45981</v>
      </c>
      <c r="CG94" s="323"/>
      <c r="CH94" s="320" t="s">
        <v>415</v>
      </c>
      <c r="CI94" s="322">
        <v>118000</v>
      </c>
      <c r="CJ94" s="322">
        <v>0</v>
      </c>
      <c r="CK94" s="321"/>
      <c r="CL94" s="324">
        <f t="shared" si="34"/>
        <v>384230.76919999998</v>
      </c>
      <c r="CM94" s="325">
        <f t="shared" si="35"/>
        <v>-17.80970000103116</v>
      </c>
      <c r="CN94" s="325">
        <f t="shared" si="36"/>
        <v>-17.578900000080466</v>
      </c>
      <c r="CO94" s="325">
        <f t="shared" si="37"/>
        <v>0.11342307738959789</v>
      </c>
      <c r="CP94" s="318"/>
      <c r="CQ94" s="326">
        <f t="shared" si="23"/>
        <v>3.8461526855826378E-5</v>
      </c>
      <c r="CR94" s="326">
        <f t="shared" si="24"/>
        <v>0</v>
      </c>
      <c r="CS94" s="327">
        <f t="shared" si="25"/>
        <v>0</v>
      </c>
      <c r="CT94" s="327">
        <f t="shared" si="26"/>
        <v>0</v>
      </c>
      <c r="CU94" s="327">
        <f t="shared" si="27"/>
        <v>0</v>
      </c>
      <c r="CV94" s="327">
        <f t="shared" si="28"/>
        <v>0</v>
      </c>
      <c r="CW94" s="327">
        <f t="shared" si="29"/>
        <v>0</v>
      </c>
      <c r="CX94" s="327">
        <f t="shared" si="30"/>
        <v>0</v>
      </c>
      <c r="CY94" s="327">
        <f t="shared" si="31"/>
        <v>0</v>
      </c>
      <c r="CZ94" s="328">
        <f t="shared" si="32"/>
        <v>384230.76919999998</v>
      </c>
      <c r="DA94" s="328">
        <f t="shared" si="40"/>
        <v>3.076920984312892E-5</v>
      </c>
      <c r="DB94" s="201"/>
      <c r="DC94" s="327">
        <f>K94/M94*IFERROR(VLOOKUP($D94,Shift!$B:$AZ,45,0),0)-AT94</f>
        <v>0</v>
      </c>
      <c r="DD94" s="327">
        <f>K94/M94*IFERROR(VLOOKUP($D94,Shift!$B:$AV,47,0),0)*10*50%-ROUND(K94/M94*IFERROR(VLOOKUP($D94,Shift!$B:$AV,47,0),0)*8*30%,0)-AU94</f>
        <v>0.38461538474075496</v>
      </c>
      <c r="DE94" s="329">
        <f>VLOOKUP($D94,'Off day working'!A:AM,38,0)-Z94</f>
        <v>0</v>
      </c>
      <c r="DF94" s="328"/>
      <c r="DG94" s="328"/>
      <c r="DH94" s="330">
        <f>K94/208*8*30%*VLOOKUP($D94,Shift!$B:$AZ,47,0)-AL94</f>
        <v>1.5384634025394917E-5</v>
      </c>
      <c r="DJ94" s="390"/>
      <c r="DK94" s="332">
        <f>VLOOKUP($D94,Meal!$A:$AK,35,0)-BG94</f>
        <v>0</v>
      </c>
      <c r="DL94" s="332">
        <f>VLOOKUP($D94,Meal!$A:$AK,36,0)-BH94</f>
        <v>0</v>
      </c>
      <c r="DM94" s="333">
        <f>VLOOKUP($D94,Shift!B:AW,39,0)-AV94</f>
        <v>0</v>
      </c>
      <c r="DN94" s="334">
        <f>K94/208*VLOOKUP(D94,Shift!$B:$AO,39,0)*8*10%-AW94</f>
        <v>0</v>
      </c>
      <c r="DO94" s="333">
        <f>VLOOKUP($D94,Shift!$B:$AO,40,0)-AX94</f>
        <v>0</v>
      </c>
      <c r="DP94" s="334">
        <f>K94/208*VLOOKUP(D94,Shift!$B:$AO,40,0)*8*50%-AY94</f>
        <v>2.3076951038092375E-5</v>
      </c>
      <c r="DQ94" s="335">
        <f>VLOOKUP($D94,Shift!$B:$AZ,41,0)-AZ94</f>
        <v>0</v>
      </c>
      <c r="DR94" s="336">
        <f>K94/208*VLOOKUP($D94,Shift!$B:$AQ,41,0)*8*50%-BA94</f>
        <v>0</v>
      </c>
      <c r="DS94" s="337">
        <f>VLOOKUP($D94,Att!B:CU,98,0)-O94</f>
        <v>0</v>
      </c>
      <c r="DT94" s="338">
        <f>IFERROR(VLOOKUP($D94,OT!$A:$BR,OT!BC$1,0),0)-P94</f>
        <v>0</v>
      </c>
      <c r="DU94" s="338">
        <f>IFERROR(VLOOKUP($D94,OT!$A:$BR,OT!BD$1,0),0)-Q94</f>
        <v>0</v>
      </c>
      <c r="DV94" s="338">
        <f>IFERROR(VLOOKUP($D94,OT!$A:$BR,OT!BE$1,0),0)-R94</f>
        <v>0</v>
      </c>
      <c r="DW94" s="338">
        <f>IFERROR(VLOOKUP($D94,OT!$A:$BR,OT!BF$1,0),0)-S94</f>
        <v>0</v>
      </c>
      <c r="DX94" s="338">
        <f>IFERROR(VLOOKUP($D94,OT!$A:$BR,OT!BG$1,0),0)-T94</f>
        <v>0</v>
      </c>
      <c r="DY94" s="338">
        <f>IFERROR(VLOOKUP($D94,OT!$A:$BR,OT!BH$1,0),0)-U94</f>
        <v>0</v>
      </c>
      <c r="DZ94" s="338">
        <f>IFERROR(VLOOKUP($D94,OT!$A:$BR,OT!BI$1,0),0)-V94</f>
        <v>0</v>
      </c>
      <c r="EA94" s="338">
        <f>IFERROR(VLOOKUP($D94,OT!$A:$BR,OT!BJ$1,0),0)-W94</f>
        <v>0</v>
      </c>
      <c r="EB94" s="338">
        <f>IFERROR(VLOOKUP($D94,OT!$A:$BR,OT!BK$1,0),0)-X94</f>
        <v>0</v>
      </c>
      <c r="EC94" s="339">
        <f>VLOOKUP(D94,'Off day working'!A:AL,38,0)*30000-BD94</f>
        <v>0</v>
      </c>
      <c r="ED94" s="340"/>
      <c r="EE94" s="340"/>
      <c r="EF94" s="338">
        <f t="shared" si="38"/>
        <v>7.6923076921957545E-2</v>
      </c>
      <c r="EG94" s="350">
        <f>4960000*1.07/208*VLOOKUP(D94,Att!B:BZ,77,0)-BJ94</f>
        <v>0</v>
      </c>
      <c r="EI94" s="345">
        <f>IF(AND(CH94="X",EJ94&gt;=0.5),150000/VLOOKUP(D94,Att!B:AT,45,0)*VLOOKUP(D94,Att!B:AP,41,0),IF(AND(CH94="X",EJ94&lt;0.5),0,150000))-AN94</f>
        <v>0</v>
      </c>
      <c r="EJ94" s="346">
        <f>VLOOKUP(D94,Att!B:AP,41,0)/VLOOKUP(D94,Att!B:AT,45,0)</f>
        <v>0.99082387004794492</v>
      </c>
    </row>
    <row r="95" spans="1:140" s="331" customFormat="1" ht="14.5" hidden="1" customHeight="1" x14ac:dyDescent="0.35">
      <c r="A95" s="300" t="s">
        <v>325</v>
      </c>
      <c r="B95" s="300">
        <f t="shared" si="33"/>
        <v>88</v>
      </c>
      <c r="C95" s="320" t="s">
        <v>56</v>
      </c>
      <c r="D95" s="320" t="s">
        <v>913</v>
      </c>
      <c r="E95" s="320" t="s">
        <v>915</v>
      </c>
      <c r="F95" s="367" t="s">
        <v>914</v>
      </c>
      <c r="G95" s="320" t="s">
        <v>348</v>
      </c>
      <c r="H95" s="320" t="s">
        <v>1039</v>
      </c>
      <c r="I95" s="320" t="s">
        <v>60</v>
      </c>
      <c r="J95" s="320" t="s">
        <v>58</v>
      </c>
      <c r="K95" s="321">
        <v>5900000</v>
      </c>
      <c r="L95" s="321"/>
      <c r="M95" s="321">
        <v>208</v>
      </c>
      <c r="N95" s="321"/>
      <c r="O95" s="321">
        <v>182</v>
      </c>
      <c r="P95" s="321">
        <v>30</v>
      </c>
      <c r="Q95" s="321">
        <v>0</v>
      </c>
      <c r="R95" s="321">
        <v>8</v>
      </c>
      <c r="S95" s="321">
        <v>0</v>
      </c>
      <c r="T95" s="321">
        <v>0</v>
      </c>
      <c r="U95" s="321">
        <v>0</v>
      </c>
      <c r="V95" s="321">
        <v>0</v>
      </c>
      <c r="W95" s="321">
        <v>0</v>
      </c>
      <c r="X95" s="321">
        <v>0</v>
      </c>
      <c r="Y95" s="321">
        <v>10</v>
      </c>
      <c r="Z95" s="321">
        <v>1</v>
      </c>
      <c r="AA95" s="321"/>
      <c r="AB95" s="321">
        <v>5162499.7730999999</v>
      </c>
      <c r="AC95" s="321">
        <v>1276442.3077</v>
      </c>
      <c r="AD95" s="321">
        <v>0</v>
      </c>
      <c r="AE95" s="321">
        <v>453846.15379999997</v>
      </c>
      <c r="AF95" s="321">
        <v>0</v>
      </c>
      <c r="AG95" s="321">
        <v>0</v>
      </c>
      <c r="AH95" s="321">
        <v>0</v>
      </c>
      <c r="AI95" s="321">
        <v>0</v>
      </c>
      <c r="AJ95" s="321">
        <v>0</v>
      </c>
      <c r="AK95" s="321">
        <v>0</v>
      </c>
      <c r="AL95" s="321">
        <v>544615.38459999999</v>
      </c>
      <c r="AM95" s="321">
        <v>300000</v>
      </c>
      <c r="AN95" s="321">
        <v>150000</v>
      </c>
      <c r="AO95" s="321">
        <v>500000</v>
      </c>
      <c r="AP95" s="321">
        <v>0</v>
      </c>
      <c r="AQ95" s="321">
        <v>765865.38459999999</v>
      </c>
      <c r="AR95" s="321">
        <v>0</v>
      </c>
      <c r="AS95" s="321"/>
      <c r="AT95" s="321">
        <v>0</v>
      </c>
      <c r="AU95" s="321">
        <v>590000</v>
      </c>
      <c r="AV95" s="321">
        <v>0</v>
      </c>
      <c r="AW95" s="321">
        <v>0</v>
      </c>
      <c r="AX95" s="321">
        <v>2</v>
      </c>
      <c r="AY95" s="321">
        <v>226923.07689999999</v>
      </c>
      <c r="AZ95" s="321"/>
      <c r="BA95" s="321"/>
      <c r="BB95" s="321">
        <v>15</v>
      </c>
      <c r="BC95" s="321">
        <v>425480.77</v>
      </c>
      <c r="BD95" s="321">
        <v>30000</v>
      </c>
      <c r="BE95" s="321"/>
      <c r="BF95" s="321">
        <v>100000</v>
      </c>
      <c r="BG95" s="321">
        <v>102000</v>
      </c>
      <c r="BH95" s="321">
        <v>493000</v>
      </c>
      <c r="BI95" s="321"/>
      <c r="BJ95" s="321"/>
      <c r="BK95" s="321"/>
      <c r="BL95" s="321">
        <v>0</v>
      </c>
      <c r="BM95" s="321"/>
      <c r="BN95" s="321">
        <v>0</v>
      </c>
      <c r="BO95" s="321">
        <v>0</v>
      </c>
      <c r="BP95" s="321">
        <v>315000</v>
      </c>
      <c r="BQ95" s="321">
        <v>65769.230800000005</v>
      </c>
      <c r="BR95" s="321"/>
      <c r="BS95" s="321">
        <v>0</v>
      </c>
      <c r="BT95" s="321">
        <v>1268500</v>
      </c>
      <c r="BU95" s="321">
        <v>619500</v>
      </c>
      <c r="BV95" s="321"/>
      <c r="BW95" s="321">
        <v>0</v>
      </c>
      <c r="BX95" s="321"/>
      <c r="BY95" s="321">
        <v>0</v>
      </c>
      <c r="BZ95" s="321"/>
      <c r="CA95" s="321"/>
      <c r="CB95" s="321">
        <v>12887959</v>
      </c>
      <c r="CC95" s="322">
        <v>10501190</v>
      </c>
      <c r="CD95" s="320"/>
      <c r="CE95" s="320" t="s">
        <v>870</v>
      </c>
      <c r="CF95" s="323">
        <v>45981</v>
      </c>
      <c r="CG95" s="323"/>
      <c r="CH95" s="320" t="s">
        <v>415</v>
      </c>
      <c r="CI95" s="322">
        <v>118000</v>
      </c>
      <c r="CJ95" s="322">
        <v>0</v>
      </c>
      <c r="CK95" s="321"/>
      <c r="CL95" s="324">
        <f t="shared" si="34"/>
        <v>380769.23080000002</v>
      </c>
      <c r="CM95" s="325">
        <f t="shared" si="35"/>
        <v>-16.918500000610948</v>
      </c>
      <c r="CN95" s="325">
        <f t="shared" si="36"/>
        <v>-17.149299999698997</v>
      </c>
      <c r="CO95" s="325">
        <f t="shared" si="37"/>
        <v>0.22690000012516975</v>
      </c>
      <c r="CP95" s="318"/>
      <c r="CQ95" s="326">
        <f t="shared" si="23"/>
        <v>-7.6922588050365448E-6</v>
      </c>
      <c r="CR95" s="326">
        <f t="shared" si="24"/>
        <v>0</v>
      </c>
      <c r="CS95" s="327">
        <f t="shared" si="25"/>
        <v>4.615390207618475E-5</v>
      </c>
      <c r="CT95" s="327">
        <f t="shared" si="26"/>
        <v>0</v>
      </c>
      <c r="CU95" s="327">
        <f t="shared" si="27"/>
        <v>0</v>
      </c>
      <c r="CV95" s="327">
        <f t="shared" si="28"/>
        <v>0</v>
      </c>
      <c r="CW95" s="327">
        <f t="shared" si="29"/>
        <v>0</v>
      </c>
      <c r="CX95" s="327">
        <f t="shared" si="30"/>
        <v>0</v>
      </c>
      <c r="CY95" s="327">
        <f t="shared" si="31"/>
        <v>0</v>
      </c>
      <c r="CZ95" s="328">
        <f t="shared" si="32"/>
        <v>380769.23080000002</v>
      </c>
      <c r="DA95" s="328">
        <f t="shared" si="40"/>
        <v>-3.0769268050789833E-5</v>
      </c>
      <c r="DB95" s="201"/>
      <c r="DC95" s="327">
        <f>K95/M95*IFERROR(VLOOKUP($D95,Shift!$B:$AZ,45,0),0)-AT95</f>
        <v>0</v>
      </c>
      <c r="DD95" s="327">
        <f>K95/M95*IFERROR(VLOOKUP($D95,Shift!$B:$AV,47,0),0)*10*50%-ROUND(K95/M95*IFERROR(VLOOKUP($D95,Shift!$B:$AV,47,0),0)*8*30%,0)-AU95</f>
        <v>0.38461538474075496</v>
      </c>
      <c r="DE95" s="329">
        <f>VLOOKUP($D95,'Off day working'!A:AM,38,0)-Z95</f>
        <v>0</v>
      </c>
      <c r="DF95" s="328"/>
      <c r="DG95" s="328"/>
      <c r="DH95" s="330">
        <f>K95/208*8*30%*VLOOKUP($D95,Shift!$B:$AZ,47,0)-AL95</f>
        <v>1.5384634025394917E-5</v>
      </c>
      <c r="DJ95" s="390"/>
      <c r="DK95" s="332">
        <f>VLOOKUP($D95,Meal!$A:$AK,35,0)-BG95</f>
        <v>0</v>
      </c>
      <c r="DL95" s="332">
        <f>VLOOKUP($D95,Meal!$A:$AK,36,0)-BH95</f>
        <v>0</v>
      </c>
      <c r="DM95" s="333">
        <f>VLOOKUP($D95,Shift!B:AW,39,0)-AV95</f>
        <v>0</v>
      </c>
      <c r="DN95" s="334">
        <f>K95/208*VLOOKUP(D95,Shift!$B:$AO,39,0)*8*10%-AW95</f>
        <v>0</v>
      </c>
      <c r="DO95" s="333">
        <f>VLOOKUP($D95,Shift!$B:$AO,40,0)-AX95</f>
        <v>0</v>
      </c>
      <c r="DP95" s="334">
        <f>K95/208*VLOOKUP(D95,Shift!$B:$AO,40,0)*8*50%-AY95</f>
        <v>2.3076951038092375E-5</v>
      </c>
      <c r="DQ95" s="335">
        <f>VLOOKUP($D95,Shift!$B:$AZ,41,0)-AZ95</f>
        <v>0</v>
      </c>
      <c r="DR95" s="336">
        <f>K95/208*VLOOKUP($D95,Shift!$B:$AQ,41,0)*8*50%-BA95</f>
        <v>0</v>
      </c>
      <c r="DS95" s="337">
        <f>VLOOKUP($D95,Att!B:CU,98,0)-O95</f>
        <v>0</v>
      </c>
      <c r="DT95" s="338">
        <f>IFERROR(VLOOKUP($D95,OT!$A:$BR,OT!BC$1,0),0)-P95</f>
        <v>0</v>
      </c>
      <c r="DU95" s="338">
        <f>IFERROR(VLOOKUP($D95,OT!$A:$BR,OT!BD$1,0),0)-Q95</f>
        <v>0</v>
      </c>
      <c r="DV95" s="338">
        <f>IFERROR(VLOOKUP($D95,OT!$A:$BR,OT!BE$1,0),0)-R95</f>
        <v>0</v>
      </c>
      <c r="DW95" s="338">
        <f>IFERROR(VLOOKUP($D95,OT!$A:$BR,OT!BF$1,0),0)-S95</f>
        <v>0</v>
      </c>
      <c r="DX95" s="338">
        <f>IFERROR(VLOOKUP($D95,OT!$A:$BR,OT!BG$1,0),0)-T95</f>
        <v>0</v>
      </c>
      <c r="DY95" s="338">
        <f>IFERROR(VLOOKUP($D95,OT!$A:$BR,OT!BH$1,0),0)-U95</f>
        <v>0</v>
      </c>
      <c r="DZ95" s="338">
        <f>IFERROR(VLOOKUP($D95,OT!$A:$BR,OT!BI$1,0),0)-V95</f>
        <v>0</v>
      </c>
      <c r="EA95" s="338">
        <f>IFERROR(VLOOKUP($D95,OT!$A:$BR,OT!BJ$1,0),0)-W95</f>
        <v>0</v>
      </c>
      <c r="EB95" s="338">
        <f>IFERROR(VLOOKUP($D95,OT!$A:$BR,OT!BK$1,0),0)-X95</f>
        <v>0</v>
      </c>
      <c r="EC95" s="339">
        <f>VLOOKUP(D95,'Off day working'!A:AL,38,0)*30000-BD95</f>
        <v>0</v>
      </c>
      <c r="ED95" s="340"/>
      <c r="EE95" s="340"/>
      <c r="EF95" s="338">
        <f t="shared" si="38"/>
        <v>0</v>
      </c>
      <c r="EG95" s="350">
        <f>4960000*1.07/208*VLOOKUP(D95,Att!B:BZ,77,0)-BJ95</f>
        <v>0</v>
      </c>
      <c r="EI95" s="345">
        <f>IF(AND(CH95="X",EJ95&gt;=0.5),150000/VLOOKUP(D95,Att!B:AT,45,0)*VLOOKUP(D95,Att!B:AP,41,0),IF(AND(CH95="X",EJ95&lt;0.5),0,150000))-AN95</f>
        <v>0</v>
      </c>
      <c r="EJ95" s="346">
        <f>VLOOKUP(D95,Att!B:AP,41,0)/VLOOKUP(D95,Att!B:AT,45,0)</f>
        <v>0.9913026238215239</v>
      </c>
    </row>
    <row r="96" spans="1:140" s="331" customFormat="1" ht="14.5" hidden="1" customHeight="1" x14ac:dyDescent="0.35">
      <c r="A96" s="300" t="s">
        <v>325</v>
      </c>
      <c r="B96" s="300">
        <f t="shared" si="33"/>
        <v>89</v>
      </c>
      <c r="C96" s="320" t="s">
        <v>56</v>
      </c>
      <c r="D96" s="222" t="s">
        <v>917</v>
      </c>
      <c r="E96" s="222" t="s">
        <v>918</v>
      </c>
      <c r="F96" s="438" t="s">
        <v>845</v>
      </c>
      <c r="G96" s="222" t="s">
        <v>360</v>
      </c>
      <c r="H96" s="222" t="s">
        <v>1039</v>
      </c>
      <c r="I96" s="222" t="s">
        <v>59</v>
      </c>
      <c r="J96" s="222" t="s">
        <v>58</v>
      </c>
      <c r="K96" s="424">
        <v>5900000</v>
      </c>
      <c r="L96" s="221"/>
      <c r="M96" s="424">
        <v>208</v>
      </c>
      <c r="N96" s="221"/>
      <c r="O96" s="424">
        <v>80</v>
      </c>
      <c r="P96" s="426">
        <v>12</v>
      </c>
      <c r="Q96" s="424">
        <v>0</v>
      </c>
      <c r="R96" s="424">
        <v>0</v>
      </c>
      <c r="S96" s="424">
        <v>0</v>
      </c>
      <c r="T96" s="424">
        <v>0</v>
      </c>
      <c r="U96" s="424">
        <v>0</v>
      </c>
      <c r="V96" s="424">
        <v>0</v>
      </c>
      <c r="W96" s="424">
        <v>0</v>
      </c>
      <c r="X96" s="424">
        <v>0</v>
      </c>
      <c r="Y96" s="321">
        <v>0</v>
      </c>
      <c r="Z96" s="221"/>
      <c r="AA96" s="221"/>
      <c r="AB96" s="426">
        <v>2269230.5422999999</v>
      </c>
      <c r="AC96" s="426">
        <v>510576.92310000001</v>
      </c>
      <c r="AD96" s="424">
        <v>0</v>
      </c>
      <c r="AE96" s="424">
        <v>0</v>
      </c>
      <c r="AF96" s="424">
        <v>0</v>
      </c>
      <c r="AG96" s="424">
        <v>0</v>
      </c>
      <c r="AH96" s="424">
        <v>0</v>
      </c>
      <c r="AI96" s="424">
        <v>0</v>
      </c>
      <c r="AJ96" s="424">
        <v>0</v>
      </c>
      <c r="AK96" s="424">
        <v>0</v>
      </c>
      <c r="AL96" s="426">
        <v>0</v>
      </c>
      <c r="AM96" s="426">
        <v>300000</v>
      </c>
      <c r="AN96" s="424">
        <v>150000</v>
      </c>
      <c r="AO96" s="424">
        <v>352500</v>
      </c>
      <c r="AP96" s="424">
        <v>0</v>
      </c>
      <c r="AQ96" s="426"/>
      <c r="AR96" s="221">
        <v>482407</v>
      </c>
      <c r="AS96" s="221"/>
      <c r="AT96" s="424">
        <v>0</v>
      </c>
      <c r="AU96" s="424">
        <v>0</v>
      </c>
      <c r="AV96" s="424">
        <v>0</v>
      </c>
      <c r="AW96" s="424">
        <v>0</v>
      </c>
      <c r="AX96" s="424">
        <v>0</v>
      </c>
      <c r="AY96" s="426">
        <v>0</v>
      </c>
      <c r="AZ96" s="221"/>
      <c r="BA96" s="221"/>
      <c r="BB96" s="424">
        <v>6</v>
      </c>
      <c r="BC96" s="424">
        <v>170192.31</v>
      </c>
      <c r="BD96" s="424">
        <v>0</v>
      </c>
      <c r="BE96" s="424">
        <v>42548</v>
      </c>
      <c r="BF96" s="70">
        <v>100000</v>
      </c>
      <c r="BG96" s="424"/>
      <c r="BH96" s="424">
        <v>120000</v>
      </c>
      <c r="BI96" s="221"/>
      <c r="BJ96" s="221"/>
      <c r="BK96" s="221"/>
      <c r="BL96" s="424">
        <v>0</v>
      </c>
      <c r="BM96" s="221"/>
      <c r="BN96" s="424">
        <v>0</v>
      </c>
      <c r="BO96" s="424">
        <v>0</v>
      </c>
      <c r="BP96" s="426">
        <v>138461.5385</v>
      </c>
      <c r="BQ96" s="426">
        <v>20769.230800000001</v>
      </c>
      <c r="BR96" s="221"/>
      <c r="BS96" s="424">
        <v>0</v>
      </c>
      <c r="BT96" s="424">
        <v>0</v>
      </c>
      <c r="BU96" s="424">
        <v>0</v>
      </c>
      <c r="BV96" s="221"/>
      <c r="BW96" s="424">
        <v>0</v>
      </c>
      <c r="BX96" s="221"/>
      <c r="BY96" s="424">
        <v>0</v>
      </c>
      <c r="BZ96" s="221"/>
      <c r="CA96" s="221"/>
      <c r="CB96" s="424">
        <v>4656692</v>
      </c>
      <c r="CC96" s="424">
        <v>4497461</v>
      </c>
      <c r="CD96" s="222"/>
      <c r="CE96" s="222" t="s">
        <v>870</v>
      </c>
      <c r="CF96" s="323">
        <v>45988</v>
      </c>
      <c r="CG96" s="323"/>
      <c r="CH96" s="320" t="s">
        <v>415</v>
      </c>
      <c r="CI96" s="322">
        <v>0</v>
      </c>
      <c r="CJ96" s="322">
        <v>0</v>
      </c>
      <c r="CK96" s="321"/>
      <c r="CL96" s="324">
        <f t="shared" si="34"/>
        <v>159230.76929999999</v>
      </c>
      <c r="CM96" s="325">
        <f t="shared" si="35"/>
        <v>-6.4553000004962087</v>
      </c>
      <c r="CN96" s="325">
        <f t="shared" si="36"/>
        <v>-6.2246000003069639</v>
      </c>
      <c r="CO96" s="325">
        <f t="shared" si="37"/>
        <v>0.22693076962605119</v>
      </c>
      <c r="CP96" s="318"/>
      <c r="CQ96" s="326">
        <f t="shared" si="23"/>
        <v>-2.3076951038092375E-5</v>
      </c>
      <c r="CR96" s="326">
        <f t="shared" si="24"/>
        <v>0</v>
      </c>
      <c r="CS96" s="327">
        <f t="shared" si="25"/>
        <v>0</v>
      </c>
      <c r="CT96" s="327">
        <f t="shared" si="26"/>
        <v>0</v>
      </c>
      <c r="CU96" s="327">
        <f t="shared" si="27"/>
        <v>0</v>
      </c>
      <c r="CV96" s="327">
        <f t="shared" si="28"/>
        <v>0</v>
      </c>
      <c r="CW96" s="327">
        <f t="shared" si="29"/>
        <v>0</v>
      </c>
      <c r="CX96" s="327">
        <f t="shared" si="30"/>
        <v>0</v>
      </c>
      <c r="CY96" s="327">
        <f t="shared" si="31"/>
        <v>0</v>
      </c>
      <c r="CZ96" s="328">
        <f t="shared" si="32"/>
        <v>159230.76929999999</v>
      </c>
      <c r="DA96" s="328">
        <f t="shared" si="40"/>
        <v>-6.9230765802785754E-5</v>
      </c>
      <c r="DB96" s="201"/>
      <c r="DC96" s="327">
        <f>K96/M96*IFERROR(VLOOKUP($D96,Shift!$B:$AZ,45,0),0)-AT96</f>
        <v>0</v>
      </c>
      <c r="DD96" s="327">
        <f>K96/M96*IFERROR(VLOOKUP($D96,Shift!$B:$AV,47,0),0)*10*50%-ROUND(K96/M96*IFERROR(VLOOKUP($D96,Shift!$B:$AV,47,0),0)*8*30%,0)-AU96</f>
        <v>0</v>
      </c>
      <c r="DE96" s="329">
        <f>VLOOKUP($D96,'Off day working'!A:AM,38,0)-Z96</f>
        <v>0</v>
      </c>
      <c r="DF96" s="328"/>
      <c r="DG96" s="328"/>
      <c r="DH96" s="330">
        <f>K96/208*8*30%*VLOOKUP($D96,Shift!$B:$AZ,47,0)-AL96</f>
        <v>0</v>
      </c>
      <c r="DJ96" s="390"/>
      <c r="DK96" s="332">
        <f>VLOOKUP($D96,Meal!$A:$AK,35,0)-BG96</f>
        <v>0</v>
      </c>
      <c r="DL96" s="332">
        <f>VLOOKUP($D96,Meal!$A:$AK,36,0)-BH96</f>
        <v>0</v>
      </c>
      <c r="DM96" s="333">
        <f>VLOOKUP($D96,Shift!B:AW,39,0)-AV96</f>
        <v>0</v>
      </c>
      <c r="DN96" s="334">
        <f>K96/208*VLOOKUP(D96,Shift!$B:$AO,39,0)*8*10%-AW96</f>
        <v>0</v>
      </c>
      <c r="DO96" s="333">
        <f>VLOOKUP($D96,Shift!$B:$AO,40,0)-AX96</f>
        <v>0</v>
      </c>
      <c r="DP96" s="334">
        <f>K96/208*VLOOKUP(D96,Shift!$B:$AO,40,0)*8*50%-AY96</f>
        <v>0</v>
      </c>
      <c r="DQ96" s="335">
        <f>VLOOKUP($D96,Shift!$B:$AZ,41,0)-AZ96</f>
        <v>0</v>
      </c>
      <c r="DR96" s="336">
        <f>K96/208*VLOOKUP($D96,Shift!$B:$AQ,41,0)*8*50%-BA96</f>
        <v>0</v>
      </c>
      <c r="DS96" s="337">
        <f>VLOOKUP($D96,Att!B:CU,98,0)-O96</f>
        <v>0</v>
      </c>
      <c r="DT96" s="338">
        <f>IFERROR(VLOOKUP($D96,OT!$A:$BR,OT!BC$1,0),0)-P96</f>
        <v>0</v>
      </c>
      <c r="DU96" s="338">
        <f>IFERROR(VLOOKUP($D96,OT!$A:$BR,OT!BD$1,0),0)-Q96</f>
        <v>0</v>
      </c>
      <c r="DV96" s="338">
        <f>IFERROR(VLOOKUP($D96,OT!$A:$BR,OT!BE$1,0),0)-R96</f>
        <v>0</v>
      </c>
      <c r="DW96" s="338">
        <f>IFERROR(VLOOKUP($D96,OT!$A:$BR,OT!BF$1,0),0)-S96</f>
        <v>0</v>
      </c>
      <c r="DX96" s="338">
        <f>IFERROR(VLOOKUP($D96,OT!$A:$BR,OT!BG$1,0),0)-T96</f>
        <v>0</v>
      </c>
      <c r="DY96" s="338">
        <f>IFERROR(VLOOKUP($D96,OT!$A:$BR,OT!BH$1,0),0)-U96</f>
        <v>0</v>
      </c>
      <c r="DZ96" s="338">
        <f>IFERROR(VLOOKUP($D96,OT!$A:$BR,OT!BI$1,0),0)-V96</f>
        <v>0</v>
      </c>
      <c r="EA96" s="338">
        <f>IFERROR(VLOOKUP($D96,OT!$A:$BR,OT!BJ$1,0),0)-W96</f>
        <v>0</v>
      </c>
      <c r="EB96" s="338">
        <f>IFERROR(VLOOKUP($D96,OT!$A:$BR,OT!BK$1,0),0)-X96</f>
        <v>0</v>
      </c>
      <c r="EC96" s="339">
        <f>VLOOKUP(D96,'Off day working'!A:AL,38,0)*30000-BD96</f>
        <v>0</v>
      </c>
      <c r="ED96" s="340"/>
      <c r="EE96" s="340"/>
      <c r="EF96" s="338">
        <f t="shared" si="38"/>
        <v>7.6923076921957545E-2</v>
      </c>
      <c r="EG96" s="350">
        <f>4960000*1.07/208*VLOOKUP(D96,Att!B:BZ,77,0)-BJ96</f>
        <v>0</v>
      </c>
      <c r="EI96" s="345">
        <f>IF(AND(CH96="X",EJ96&gt;=0.5),150000/VLOOKUP(D96,Att!B:AT,45,0)*VLOOKUP(D96,Att!B:AP,41,0),IF(AND(CH96="X",EJ96&lt;0.5),0,150000))-AN96</f>
        <v>0</v>
      </c>
      <c r="EJ96" s="346">
        <f>VLOOKUP(D96,Att!B:AP,41,0)/VLOOKUP(D96,Att!B:AT,45,0)</f>
        <v>0.31578947368421051</v>
      </c>
    </row>
    <row r="97" spans="1:140" s="331" customFormat="1" ht="14.5" hidden="1" customHeight="1" x14ac:dyDescent="0.35">
      <c r="A97" s="300" t="s">
        <v>325</v>
      </c>
      <c r="B97" s="300">
        <f t="shared" si="33"/>
        <v>90</v>
      </c>
      <c r="C97" s="320" t="s">
        <v>56</v>
      </c>
      <c r="D97" s="320" t="s">
        <v>919</v>
      </c>
      <c r="E97" s="320" t="s">
        <v>921</v>
      </c>
      <c r="F97" s="367" t="s">
        <v>920</v>
      </c>
      <c r="G97" s="320" t="s">
        <v>360</v>
      </c>
      <c r="H97" s="320" t="s">
        <v>1039</v>
      </c>
      <c r="I97" s="320" t="s">
        <v>57</v>
      </c>
      <c r="J97" s="320" t="s">
        <v>58</v>
      </c>
      <c r="K97" s="321">
        <v>5900000</v>
      </c>
      <c r="L97" s="321"/>
      <c r="M97" s="321">
        <v>208</v>
      </c>
      <c r="N97" s="321"/>
      <c r="O97" s="321">
        <v>178</v>
      </c>
      <c r="P97" s="321">
        <v>28</v>
      </c>
      <c r="Q97" s="321">
        <v>0</v>
      </c>
      <c r="R97" s="321">
        <v>0</v>
      </c>
      <c r="S97" s="321">
        <v>0</v>
      </c>
      <c r="T97" s="321">
        <v>0</v>
      </c>
      <c r="U97" s="321">
        <v>0</v>
      </c>
      <c r="V97" s="321">
        <v>0</v>
      </c>
      <c r="W97" s="321">
        <v>0</v>
      </c>
      <c r="X97" s="321">
        <v>0</v>
      </c>
      <c r="Y97" s="321">
        <v>11</v>
      </c>
      <c r="Z97" s="321"/>
      <c r="AA97" s="321"/>
      <c r="AB97" s="321">
        <v>5049038.3481000001</v>
      </c>
      <c r="AC97" s="321">
        <v>1191346.1538</v>
      </c>
      <c r="AD97" s="321">
        <v>0</v>
      </c>
      <c r="AE97" s="321">
        <v>0</v>
      </c>
      <c r="AF97" s="321">
        <v>0</v>
      </c>
      <c r="AG97" s="321">
        <v>0</v>
      </c>
      <c r="AH97" s="321">
        <v>0</v>
      </c>
      <c r="AI97" s="321">
        <v>0</v>
      </c>
      <c r="AJ97" s="321">
        <v>0</v>
      </c>
      <c r="AK97" s="321">
        <v>0</v>
      </c>
      <c r="AL97" s="321">
        <v>612692.3077</v>
      </c>
      <c r="AM97" s="321">
        <v>300000</v>
      </c>
      <c r="AN97" s="321">
        <v>150000</v>
      </c>
      <c r="AO97" s="321">
        <v>40000</v>
      </c>
      <c r="AP97" s="321">
        <v>0</v>
      </c>
      <c r="AQ97" s="321">
        <v>510576.92310000001</v>
      </c>
      <c r="AR97" s="321">
        <v>0</v>
      </c>
      <c r="AS97" s="321"/>
      <c r="AT97" s="321">
        <v>0</v>
      </c>
      <c r="AU97" s="321">
        <v>663750</v>
      </c>
      <c r="AV97" s="321">
        <v>0</v>
      </c>
      <c r="AW97" s="321">
        <v>0</v>
      </c>
      <c r="AX97" s="321">
        <v>2</v>
      </c>
      <c r="AY97" s="321">
        <v>226923.07689999999</v>
      </c>
      <c r="AZ97" s="321"/>
      <c r="BA97" s="321"/>
      <c r="BB97" s="321">
        <v>14</v>
      </c>
      <c r="BC97" s="321">
        <v>397115.38</v>
      </c>
      <c r="BD97" s="321">
        <v>0</v>
      </c>
      <c r="BE97" s="321">
        <v>42548</v>
      </c>
      <c r="BF97" s="321">
        <v>100000</v>
      </c>
      <c r="BG97" s="321">
        <v>279000</v>
      </c>
      <c r="BH97" s="321">
        <v>308000</v>
      </c>
      <c r="BI97" s="321"/>
      <c r="BJ97" s="321"/>
      <c r="BK97" s="321"/>
      <c r="BL97" s="321">
        <v>0</v>
      </c>
      <c r="BM97" s="321"/>
      <c r="BN97" s="321">
        <v>0</v>
      </c>
      <c r="BO97" s="321">
        <v>0</v>
      </c>
      <c r="BP97" s="321">
        <v>308076.92310000001</v>
      </c>
      <c r="BQ97" s="321">
        <v>48461.538500000002</v>
      </c>
      <c r="BR97" s="321"/>
      <c r="BS97" s="321">
        <v>0</v>
      </c>
      <c r="BT97" s="321">
        <v>1268500</v>
      </c>
      <c r="BU97" s="321">
        <v>619500</v>
      </c>
      <c r="BV97" s="321"/>
      <c r="BW97" s="321">
        <v>0</v>
      </c>
      <c r="BX97" s="321"/>
      <c r="BY97" s="321">
        <v>0</v>
      </c>
      <c r="BZ97" s="321"/>
      <c r="CA97" s="321"/>
      <c r="CB97" s="321">
        <v>11614045</v>
      </c>
      <c r="CC97" s="322">
        <v>9251506</v>
      </c>
      <c r="CD97" s="320"/>
      <c r="CE97" s="320" t="s">
        <v>870</v>
      </c>
      <c r="CF97" s="323">
        <v>45988</v>
      </c>
      <c r="CG97" s="323"/>
      <c r="CH97" s="320" t="s">
        <v>415</v>
      </c>
      <c r="CI97" s="322">
        <v>118000</v>
      </c>
      <c r="CJ97" s="322">
        <v>0</v>
      </c>
      <c r="CK97" s="321"/>
      <c r="CL97" s="324">
        <f t="shared" si="34"/>
        <v>356538.46160000004</v>
      </c>
      <c r="CM97" s="325">
        <f t="shared" si="35"/>
        <v>-16.34879999794066</v>
      </c>
      <c r="CN97" s="325">
        <f t="shared" si="36"/>
        <v>-15.810399997979403</v>
      </c>
      <c r="CO97" s="325">
        <f t="shared" si="37"/>
        <v>0.11343846190720797</v>
      </c>
      <c r="CP97" s="318"/>
      <c r="CQ97" s="326">
        <f t="shared" si="23"/>
        <v>4.6154018491506577E-5</v>
      </c>
      <c r="CR97" s="326">
        <f t="shared" si="24"/>
        <v>0</v>
      </c>
      <c r="CS97" s="327">
        <f t="shared" si="25"/>
        <v>0</v>
      </c>
      <c r="CT97" s="327">
        <f t="shared" si="26"/>
        <v>0</v>
      </c>
      <c r="CU97" s="327">
        <f t="shared" si="27"/>
        <v>0</v>
      </c>
      <c r="CV97" s="327">
        <f t="shared" si="28"/>
        <v>0</v>
      </c>
      <c r="CW97" s="327">
        <f t="shared" si="29"/>
        <v>0</v>
      </c>
      <c r="CX97" s="327">
        <f t="shared" si="30"/>
        <v>0</v>
      </c>
      <c r="CY97" s="327">
        <f t="shared" si="31"/>
        <v>0</v>
      </c>
      <c r="CZ97" s="328">
        <f t="shared" si="32"/>
        <v>356538.46160000004</v>
      </c>
      <c r="DA97" s="328">
        <f t="shared" si="40"/>
        <v>-6.1538536101579666E-5</v>
      </c>
      <c r="DB97" s="201"/>
      <c r="DC97" s="327">
        <f>K97/M97*IFERROR(VLOOKUP($D97,Shift!$B:$AZ,45,0),0)-AT97</f>
        <v>0</v>
      </c>
      <c r="DD97" s="327">
        <f>K97/M97*IFERROR(VLOOKUP($D97,Shift!$B:$AV,47,0),0)*10*50%-ROUND(K97/M97*IFERROR(VLOOKUP($D97,Shift!$B:$AV,47,0),0)*8*30%,0)-AU97</f>
        <v>0.30769230774603784</v>
      </c>
      <c r="DE97" s="329">
        <f>VLOOKUP($D97,'Off day working'!A:AM,38,0)-Z97</f>
        <v>0</v>
      </c>
      <c r="DF97" s="328"/>
      <c r="DG97" s="328"/>
      <c r="DH97" s="330">
        <f>K97/208*8*30%*VLOOKUP($D97,Shift!$B:$AZ,47,0)-AL97</f>
        <v>-7.6922588050365448E-6</v>
      </c>
      <c r="DJ97" s="390"/>
      <c r="DK97" s="332">
        <f>VLOOKUP($D97,Meal!$A:$AK,35,0)-BG97</f>
        <v>0</v>
      </c>
      <c r="DL97" s="332">
        <f>VLOOKUP($D97,Meal!$A:$AK,36,0)-BH97</f>
        <v>0</v>
      </c>
      <c r="DM97" s="333">
        <f>VLOOKUP($D97,Shift!B:AW,39,0)-AV97</f>
        <v>0</v>
      </c>
      <c r="DN97" s="334">
        <f>K97/208*VLOOKUP(D97,Shift!$B:$AO,39,0)*8*10%-AW97</f>
        <v>0</v>
      </c>
      <c r="DO97" s="333">
        <f>VLOOKUP($D97,Shift!$B:$AO,40,0)-AX97</f>
        <v>0</v>
      </c>
      <c r="DP97" s="334">
        <f>K97/208*VLOOKUP(D97,Shift!$B:$AO,40,0)*8*50%-AY97</f>
        <v>2.3076951038092375E-5</v>
      </c>
      <c r="DQ97" s="335">
        <f>VLOOKUP($D97,Shift!$B:$AZ,41,0)-AZ97</f>
        <v>0</v>
      </c>
      <c r="DR97" s="336">
        <f>K97/208*VLOOKUP($D97,Shift!$B:$AQ,41,0)*8*50%-BA97</f>
        <v>0</v>
      </c>
      <c r="DS97" s="337">
        <f>VLOOKUP($D97,Att!B:CU,98,0)-O97</f>
        <v>0</v>
      </c>
      <c r="DT97" s="338">
        <f>IFERROR(VLOOKUP($D97,OT!$A:$BR,OT!BC$1,0),0)-P97</f>
        <v>0</v>
      </c>
      <c r="DU97" s="338">
        <f>IFERROR(VLOOKUP($D97,OT!$A:$BR,OT!BD$1,0),0)-Q97</f>
        <v>0</v>
      </c>
      <c r="DV97" s="338">
        <f>IFERROR(VLOOKUP($D97,OT!$A:$BR,OT!BE$1,0),0)-R97</f>
        <v>0</v>
      </c>
      <c r="DW97" s="338">
        <f>IFERROR(VLOOKUP($D97,OT!$A:$BR,OT!BF$1,0),0)-S97</f>
        <v>0</v>
      </c>
      <c r="DX97" s="338">
        <f>IFERROR(VLOOKUP($D97,OT!$A:$BR,OT!BG$1,0),0)-T97</f>
        <v>0</v>
      </c>
      <c r="DY97" s="338">
        <f>IFERROR(VLOOKUP($D97,OT!$A:$BR,OT!BH$1,0),0)-U97</f>
        <v>0</v>
      </c>
      <c r="DZ97" s="338">
        <f>IFERROR(VLOOKUP($D97,OT!$A:$BR,OT!BI$1,0),0)-V97</f>
        <v>0</v>
      </c>
      <c r="EA97" s="338">
        <f>IFERROR(VLOOKUP($D97,OT!$A:$BR,OT!BJ$1,0),0)-W97</f>
        <v>0</v>
      </c>
      <c r="EB97" s="338">
        <f>IFERROR(VLOOKUP($D97,OT!$A:$BR,OT!BK$1,0),0)-X97</f>
        <v>0</v>
      </c>
      <c r="EC97" s="339">
        <f>VLOOKUP(D97,'Off day working'!A:AL,38,0)*30000-BD97</f>
        <v>0</v>
      </c>
      <c r="ED97" s="340"/>
      <c r="EE97" s="340"/>
      <c r="EF97" s="338">
        <f t="shared" si="38"/>
        <v>7.6923076921957545E-2</v>
      </c>
      <c r="EG97" s="350">
        <f>4960000*1.07/208*VLOOKUP(D97,Att!B:BZ,77,0)-BJ97</f>
        <v>0</v>
      </c>
      <c r="EI97" s="345">
        <f>IF(AND(CH97="X",EJ97&gt;=0.5),150000/VLOOKUP(D97,Att!B:AT,45,0)*VLOOKUP(D97,Att!B:AP,41,0),IF(AND(CH97="X",EJ97&lt;0.5),0,150000))-AN97</f>
        <v>0</v>
      </c>
      <c r="EJ97" s="346">
        <f>VLOOKUP(D97,Att!B:AP,41,0)/VLOOKUP(D97,Att!B:AT,45,0)</f>
        <v>0.99082387004794492</v>
      </c>
    </row>
    <row r="98" spans="1:140" s="331" customFormat="1" ht="14.5" hidden="1" customHeight="1" x14ac:dyDescent="0.35">
      <c r="A98" s="300" t="s">
        <v>325</v>
      </c>
      <c r="B98" s="300">
        <f t="shared" si="33"/>
        <v>91</v>
      </c>
      <c r="C98" s="320" t="s">
        <v>56</v>
      </c>
      <c r="D98" s="320" t="s">
        <v>922</v>
      </c>
      <c r="E98" s="320" t="s">
        <v>924</v>
      </c>
      <c r="F98" s="367" t="s">
        <v>923</v>
      </c>
      <c r="G98" s="320" t="s">
        <v>348</v>
      </c>
      <c r="H98" s="320" t="s">
        <v>1039</v>
      </c>
      <c r="I98" s="320" t="s">
        <v>57</v>
      </c>
      <c r="J98" s="320" t="s">
        <v>58</v>
      </c>
      <c r="K98" s="321">
        <v>5900000</v>
      </c>
      <c r="L98" s="321"/>
      <c r="M98" s="321">
        <v>208</v>
      </c>
      <c r="N98" s="321"/>
      <c r="O98" s="321">
        <v>208</v>
      </c>
      <c r="P98" s="321">
        <v>38</v>
      </c>
      <c r="Q98" s="321">
        <v>0</v>
      </c>
      <c r="R98" s="321">
        <v>4</v>
      </c>
      <c r="S98" s="321">
        <v>0</v>
      </c>
      <c r="T98" s="321">
        <v>0</v>
      </c>
      <c r="U98" s="321">
        <v>8</v>
      </c>
      <c r="V98" s="321">
        <v>0</v>
      </c>
      <c r="W98" s="321">
        <v>0</v>
      </c>
      <c r="X98" s="321">
        <v>0</v>
      </c>
      <c r="Y98" s="321">
        <v>10</v>
      </c>
      <c r="Z98" s="321">
        <v>1</v>
      </c>
      <c r="AA98" s="321"/>
      <c r="AB98" s="321">
        <v>5899999.8865</v>
      </c>
      <c r="AC98" s="321">
        <v>1616826.9231</v>
      </c>
      <c r="AD98" s="321">
        <v>0</v>
      </c>
      <c r="AE98" s="321">
        <v>226923.07689999999</v>
      </c>
      <c r="AF98" s="321">
        <v>0</v>
      </c>
      <c r="AG98" s="321">
        <v>0</v>
      </c>
      <c r="AH98" s="321">
        <v>658076.92310000001</v>
      </c>
      <c r="AI98" s="321">
        <v>0</v>
      </c>
      <c r="AJ98" s="321">
        <v>0</v>
      </c>
      <c r="AK98" s="321">
        <v>0</v>
      </c>
      <c r="AL98" s="321">
        <v>544615.38459999999</v>
      </c>
      <c r="AM98" s="321">
        <v>300000</v>
      </c>
      <c r="AN98" s="321">
        <v>150000</v>
      </c>
      <c r="AO98" s="321">
        <v>710000</v>
      </c>
      <c r="AP98" s="321">
        <v>90000</v>
      </c>
      <c r="AQ98" s="321">
        <v>1021153.8462</v>
      </c>
      <c r="AR98" s="321">
        <v>460185</v>
      </c>
      <c r="AS98" s="321"/>
      <c r="AT98" s="321">
        <v>0</v>
      </c>
      <c r="AU98" s="321">
        <v>590000</v>
      </c>
      <c r="AV98" s="321">
        <v>0</v>
      </c>
      <c r="AW98" s="321">
        <v>0</v>
      </c>
      <c r="AX98" s="321">
        <v>2</v>
      </c>
      <c r="AY98" s="321">
        <v>226923.07689999999</v>
      </c>
      <c r="AZ98" s="321"/>
      <c r="BA98" s="321"/>
      <c r="BB98" s="321">
        <v>19</v>
      </c>
      <c r="BC98" s="321">
        <v>538942.31000000006</v>
      </c>
      <c r="BD98" s="321">
        <v>30000</v>
      </c>
      <c r="BE98" s="321"/>
      <c r="BF98" s="321">
        <v>100000</v>
      </c>
      <c r="BG98" s="321">
        <v>95000</v>
      </c>
      <c r="BH98" s="321">
        <v>582000</v>
      </c>
      <c r="BI98" s="321"/>
      <c r="BJ98" s="321"/>
      <c r="BK98" s="321"/>
      <c r="BL98" s="321">
        <v>0</v>
      </c>
      <c r="BM98" s="321"/>
      <c r="BN98" s="321">
        <v>0</v>
      </c>
      <c r="BO98" s="321">
        <v>0</v>
      </c>
      <c r="BP98" s="321">
        <v>360000</v>
      </c>
      <c r="BQ98" s="321">
        <v>86538.461500000005</v>
      </c>
      <c r="BR98" s="321"/>
      <c r="BS98" s="321">
        <v>0</v>
      </c>
      <c r="BT98" s="321">
        <v>1268500</v>
      </c>
      <c r="BU98" s="321">
        <v>619500</v>
      </c>
      <c r="BV98" s="321"/>
      <c r="BW98" s="321">
        <v>0</v>
      </c>
      <c r="BX98" s="321"/>
      <c r="BY98" s="321">
        <v>0</v>
      </c>
      <c r="BZ98" s="321"/>
      <c r="CA98" s="321"/>
      <c r="CB98" s="321">
        <v>15673706</v>
      </c>
      <c r="CC98" s="322">
        <v>13221167</v>
      </c>
      <c r="CD98" s="320"/>
      <c r="CE98" s="320" t="s">
        <v>870</v>
      </c>
      <c r="CF98" s="323">
        <v>45988</v>
      </c>
      <c r="CG98" s="323"/>
      <c r="CH98" s="320" t="s">
        <v>415</v>
      </c>
      <c r="CI98" s="322">
        <v>118000</v>
      </c>
      <c r="CJ98" s="322">
        <v>0</v>
      </c>
      <c r="CK98" s="321"/>
      <c r="CL98" s="324">
        <f t="shared" si="34"/>
        <v>446538.46149999998</v>
      </c>
      <c r="CM98" s="325">
        <f t="shared" si="35"/>
        <v>-21.11119999922812</v>
      </c>
      <c r="CN98" s="325">
        <f t="shared" si="36"/>
        <v>-20.572699999436736</v>
      </c>
      <c r="CO98" s="325">
        <f t="shared" si="37"/>
        <v>0.11349999997764826</v>
      </c>
      <c r="CP98" s="318"/>
      <c r="CQ98" s="326">
        <f t="shared" si="23"/>
        <v>-2.3076776415109634E-5</v>
      </c>
      <c r="CR98" s="326">
        <f t="shared" si="24"/>
        <v>0</v>
      </c>
      <c r="CS98" s="327">
        <f t="shared" si="25"/>
        <v>2.3076951038092375E-5</v>
      </c>
      <c r="CT98" s="327">
        <f t="shared" si="26"/>
        <v>0</v>
      </c>
      <c r="CU98" s="327">
        <f t="shared" si="27"/>
        <v>0</v>
      </c>
      <c r="CV98" s="327">
        <f t="shared" si="28"/>
        <v>-2.3076892830431461E-5</v>
      </c>
      <c r="CW98" s="327">
        <f t="shared" si="29"/>
        <v>0</v>
      </c>
      <c r="CX98" s="327">
        <f t="shared" si="30"/>
        <v>0</v>
      </c>
      <c r="CY98" s="327">
        <f t="shared" si="31"/>
        <v>0</v>
      </c>
      <c r="CZ98" s="328">
        <f t="shared" si="32"/>
        <v>446538.46149999998</v>
      </c>
      <c r="DA98" s="328">
        <f t="shared" si="40"/>
        <v>3.8461526855826378E-5</v>
      </c>
      <c r="DB98" s="201"/>
      <c r="DC98" s="327">
        <f>K98/M98*IFERROR(VLOOKUP($D98,Shift!$B:$AZ,45,0),0)-AT98</f>
        <v>0</v>
      </c>
      <c r="DD98" s="327">
        <f>K98/M98*IFERROR(VLOOKUP($D98,Shift!$B:$AV,47,0),0)*10*50%-ROUND(K98/M98*IFERROR(VLOOKUP($D98,Shift!$B:$AV,47,0),0)*8*30%,0)-AU98</f>
        <v>0.38461538474075496</v>
      </c>
      <c r="DE98" s="329">
        <f>VLOOKUP($D98,'Off day working'!A:AM,38,0)-Z98</f>
        <v>0</v>
      </c>
      <c r="DF98" s="328"/>
      <c r="DG98" s="328"/>
      <c r="DH98" s="330">
        <f>K98/208*8*30%*VLOOKUP($D98,Shift!$B:$AZ,47,0)-AL98</f>
        <v>1.5384634025394917E-5</v>
      </c>
      <c r="DJ98" s="390"/>
      <c r="DK98" s="332">
        <f>VLOOKUP($D98,Meal!$A:$AK,35,0)-BG98</f>
        <v>0</v>
      </c>
      <c r="DL98" s="332">
        <f>VLOOKUP($D98,Meal!$A:$AK,36,0)-BH98</f>
        <v>0</v>
      </c>
      <c r="DM98" s="333">
        <f>VLOOKUP($D98,Shift!B:AW,39,0)-AV98</f>
        <v>0</v>
      </c>
      <c r="DN98" s="334">
        <f>K98/208*VLOOKUP(D98,Shift!$B:$AO,39,0)*8*10%-AW98</f>
        <v>0</v>
      </c>
      <c r="DO98" s="333">
        <f>VLOOKUP($D98,Shift!$B:$AO,40,0)-AX98</f>
        <v>0</v>
      </c>
      <c r="DP98" s="334">
        <f>K98/208*VLOOKUP(D98,Shift!$B:$AO,40,0)*8*50%-AY98</f>
        <v>2.3076951038092375E-5</v>
      </c>
      <c r="DQ98" s="335">
        <f>VLOOKUP($D98,Shift!$B:$AZ,41,0)-AZ98</f>
        <v>0</v>
      </c>
      <c r="DR98" s="336">
        <f>K98/208*VLOOKUP($D98,Shift!$B:$AQ,41,0)*8*50%-BA98</f>
        <v>0</v>
      </c>
      <c r="DS98" s="337">
        <f>VLOOKUP($D98,Att!B:CU,98,0)-O98</f>
        <v>0</v>
      </c>
      <c r="DT98" s="338">
        <f>IFERROR(VLOOKUP($D98,OT!$A:$BR,OT!BC$1,0),0)-P98</f>
        <v>0</v>
      </c>
      <c r="DU98" s="338">
        <f>IFERROR(VLOOKUP($D98,OT!$A:$BR,OT!BD$1,0),0)-Q98</f>
        <v>0</v>
      </c>
      <c r="DV98" s="338">
        <f>IFERROR(VLOOKUP($D98,OT!$A:$BR,OT!BE$1,0),0)-R98</f>
        <v>0</v>
      </c>
      <c r="DW98" s="338">
        <f>IFERROR(VLOOKUP($D98,OT!$A:$BR,OT!BF$1,0),0)-S98</f>
        <v>0</v>
      </c>
      <c r="DX98" s="338">
        <f>IFERROR(VLOOKUP($D98,OT!$A:$BR,OT!BG$1,0),0)-T98</f>
        <v>0</v>
      </c>
      <c r="DY98" s="338">
        <f>IFERROR(VLOOKUP($D98,OT!$A:$BR,OT!BH$1,0),0)-U98</f>
        <v>0</v>
      </c>
      <c r="DZ98" s="338">
        <f>IFERROR(VLOOKUP($D98,OT!$A:$BR,OT!BI$1,0),0)-V98</f>
        <v>0</v>
      </c>
      <c r="EA98" s="338">
        <f>IFERROR(VLOOKUP($D98,OT!$A:$BR,OT!BJ$1,0),0)-W98</f>
        <v>0</v>
      </c>
      <c r="EB98" s="338">
        <f>IFERROR(VLOOKUP($D98,OT!$A:$BR,OT!BK$1,0),0)-X98</f>
        <v>0</v>
      </c>
      <c r="EC98" s="339">
        <f>VLOOKUP(D98,'Off day working'!A:AL,38,0)*30000-BD98</f>
        <v>0</v>
      </c>
      <c r="ED98" s="340"/>
      <c r="EE98" s="340"/>
      <c r="EF98" s="338">
        <f t="shared" si="38"/>
        <v>0</v>
      </c>
      <c r="EG98" s="350">
        <f>4960000*1.07/208*VLOOKUP(D98,Att!B:BZ,77,0)-BJ98</f>
        <v>0</v>
      </c>
      <c r="EI98" s="345">
        <f>IF(AND(CH98="X",EJ98&gt;=0.5),150000/VLOOKUP(D98,Att!B:AT,45,0)*VLOOKUP(D98,Att!B:AP,41,0),IF(AND(CH98="X",EJ98&lt;0.5),0,150000))-AN98</f>
        <v>0</v>
      </c>
      <c r="EJ98" s="346">
        <f>VLOOKUP(D98,Att!B:AP,41,0)/VLOOKUP(D98,Att!B:AT,45,0)</f>
        <v>1.1559611817226023</v>
      </c>
    </row>
    <row r="99" spans="1:140" s="331" customFormat="1" ht="14.5" hidden="1" customHeight="1" x14ac:dyDescent="0.35">
      <c r="A99" s="300" t="s">
        <v>325</v>
      </c>
      <c r="B99" s="300">
        <f t="shared" si="33"/>
        <v>92</v>
      </c>
      <c r="C99" s="320" t="s">
        <v>56</v>
      </c>
      <c r="D99" s="320" t="s">
        <v>925</v>
      </c>
      <c r="E99" s="320" t="s">
        <v>927</v>
      </c>
      <c r="F99" s="367" t="s">
        <v>926</v>
      </c>
      <c r="G99" s="320" t="s">
        <v>360</v>
      </c>
      <c r="H99" s="320" t="s">
        <v>1039</v>
      </c>
      <c r="I99" s="320" t="s">
        <v>59</v>
      </c>
      <c r="J99" s="320" t="s">
        <v>58</v>
      </c>
      <c r="K99" s="321">
        <v>5900000</v>
      </c>
      <c r="L99" s="321"/>
      <c r="M99" s="321">
        <v>208</v>
      </c>
      <c r="N99" s="321"/>
      <c r="O99" s="321">
        <v>208</v>
      </c>
      <c r="P99" s="321">
        <v>40</v>
      </c>
      <c r="Q99" s="321">
        <v>0</v>
      </c>
      <c r="R99" s="321">
        <v>4</v>
      </c>
      <c r="S99" s="321">
        <v>0</v>
      </c>
      <c r="T99" s="321">
        <v>0</v>
      </c>
      <c r="U99" s="321">
        <v>8</v>
      </c>
      <c r="V99" s="321">
        <v>0</v>
      </c>
      <c r="W99" s="321">
        <v>0</v>
      </c>
      <c r="X99" s="321">
        <v>0</v>
      </c>
      <c r="Y99" s="321">
        <v>12</v>
      </c>
      <c r="Z99" s="321">
        <v>1</v>
      </c>
      <c r="AA99" s="321"/>
      <c r="AB99" s="321">
        <v>5899999.8865</v>
      </c>
      <c r="AC99" s="321">
        <v>1701923.0769</v>
      </c>
      <c r="AD99" s="321">
        <v>0</v>
      </c>
      <c r="AE99" s="321">
        <v>226923.07689999999</v>
      </c>
      <c r="AF99" s="321">
        <v>0</v>
      </c>
      <c r="AG99" s="321">
        <v>0</v>
      </c>
      <c r="AH99" s="321">
        <v>658076.92310000001</v>
      </c>
      <c r="AI99" s="321">
        <v>0</v>
      </c>
      <c r="AJ99" s="321">
        <v>0</v>
      </c>
      <c r="AK99" s="321">
        <v>0</v>
      </c>
      <c r="AL99" s="321">
        <v>680769.23080000002</v>
      </c>
      <c r="AM99" s="321">
        <v>300000</v>
      </c>
      <c r="AN99" s="321">
        <v>150000</v>
      </c>
      <c r="AO99" s="321">
        <v>485000</v>
      </c>
      <c r="AP99" s="321">
        <v>0</v>
      </c>
      <c r="AQ99" s="321">
        <v>1021153.8462</v>
      </c>
      <c r="AR99" s="321">
        <v>500000</v>
      </c>
      <c r="AS99" s="321"/>
      <c r="AT99" s="321">
        <v>0</v>
      </c>
      <c r="AU99" s="321">
        <v>737500</v>
      </c>
      <c r="AV99" s="321">
        <v>0</v>
      </c>
      <c r="AW99" s="321">
        <v>0</v>
      </c>
      <c r="AX99" s="321">
        <v>2</v>
      </c>
      <c r="AY99" s="321">
        <v>226923.07689999999</v>
      </c>
      <c r="AZ99" s="321"/>
      <c r="BA99" s="321"/>
      <c r="BB99" s="321">
        <v>20</v>
      </c>
      <c r="BC99" s="321">
        <v>567307.68999999994</v>
      </c>
      <c r="BD99" s="321">
        <v>30000</v>
      </c>
      <c r="BE99" s="321">
        <v>42548</v>
      </c>
      <c r="BF99" s="321">
        <v>100000</v>
      </c>
      <c r="BG99" s="321">
        <v>195000</v>
      </c>
      <c r="BH99" s="321">
        <v>536000</v>
      </c>
      <c r="BI99" s="321"/>
      <c r="BJ99" s="321"/>
      <c r="BK99" s="321"/>
      <c r="BL99" s="321">
        <v>0</v>
      </c>
      <c r="BM99" s="321"/>
      <c r="BN99" s="321">
        <v>0</v>
      </c>
      <c r="BO99" s="321">
        <v>0</v>
      </c>
      <c r="BP99" s="321">
        <v>360000</v>
      </c>
      <c r="BQ99" s="321">
        <v>90000</v>
      </c>
      <c r="BR99" s="321"/>
      <c r="BS99" s="321">
        <v>0</v>
      </c>
      <c r="BT99" s="321">
        <v>1268500</v>
      </c>
      <c r="BU99" s="321">
        <v>619500</v>
      </c>
      <c r="BV99" s="321"/>
      <c r="BW99" s="321">
        <v>0</v>
      </c>
      <c r="BX99" s="321"/>
      <c r="BY99" s="321">
        <v>0</v>
      </c>
      <c r="BZ99" s="321"/>
      <c r="CA99" s="321"/>
      <c r="CB99" s="321">
        <v>15895647</v>
      </c>
      <c r="CC99" s="322">
        <v>13439647</v>
      </c>
      <c r="CD99" s="320"/>
      <c r="CE99" s="320" t="s">
        <v>870</v>
      </c>
      <c r="CF99" s="323">
        <v>45988</v>
      </c>
      <c r="CG99" s="323"/>
      <c r="CH99" s="320" t="s">
        <v>415</v>
      </c>
      <c r="CI99" s="322">
        <v>118000</v>
      </c>
      <c r="CJ99" s="322">
        <v>0</v>
      </c>
      <c r="CK99" s="321"/>
      <c r="CL99" s="324">
        <f t="shared" si="34"/>
        <v>450000</v>
      </c>
      <c r="CM99" s="325">
        <f t="shared" si="35"/>
        <v>-22.192700002342463</v>
      </c>
      <c r="CN99" s="325">
        <f t="shared" si="36"/>
        <v>-22.192700002342463</v>
      </c>
      <c r="CO99" s="325">
        <f t="shared" si="37"/>
        <v>0.11349999997764826</v>
      </c>
      <c r="CP99" s="318"/>
      <c r="CQ99" s="326">
        <f t="shared" si="23"/>
        <v>2.3077009245753288E-5</v>
      </c>
      <c r="CR99" s="326">
        <f t="shared" si="24"/>
        <v>0</v>
      </c>
      <c r="CS99" s="327">
        <f t="shared" si="25"/>
        <v>2.3076951038092375E-5</v>
      </c>
      <c r="CT99" s="327">
        <f t="shared" si="26"/>
        <v>0</v>
      </c>
      <c r="CU99" s="327">
        <f t="shared" si="27"/>
        <v>0</v>
      </c>
      <c r="CV99" s="327">
        <f t="shared" si="28"/>
        <v>-2.3076892830431461E-5</v>
      </c>
      <c r="CW99" s="327">
        <f t="shared" si="29"/>
        <v>0</v>
      </c>
      <c r="CX99" s="327">
        <f t="shared" si="30"/>
        <v>0</v>
      </c>
      <c r="CY99" s="327">
        <f t="shared" si="31"/>
        <v>0</v>
      </c>
      <c r="CZ99" s="328">
        <f t="shared" si="32"/>
        <v>450000</v>
      </c>
      <c r="DA99" s="328">
        <f t="shared" si="40"/>
        <v>0</v>
      </c>
      <c r="DB99" s="201"/>
      <c r="DC99" s="327">
        <f>K99/M99*IFERROR(VLOOKUP($D99,Shift!$B:$AZ,45,0),0)-AT99</f>
        <v>0</v>
      </c>
      <c r="DD99" s="327">
        <f>K99/M99*IFERROR(VLOOKUP($D99,Shift!$B:$AV,47,0),0)*10*50%-ROUND(K99/M99*IFERROR(VLOOKUP($D99,Shift!$B:$AV,47,0),0)*8*30%,0)-AU99</f>
        <v>0.23076923098415136</v>
      </c>
      <c r="DE99" s="329">
        <f>VLOOKUP($D99,'Off day working'!A:AM,38,0)-Z99</f>
        <v>0</v>
      </c>
      <c r="DF99" s="328"/>
      <c r="DG99" s="328"/>
      <c r="DH99" s="330">
        <f>K99/208*8*30%*VLOOKUP($D99,Shift!$B:$AZ,47,0)-AL99</f>
        <v>-3.0769268050789833E-5</v>
      </c>
      <c r="DJ99" s="390"/>
      <c r="DK99" s="332">
        <f>VLOOKUP($D99,Meal!$A:$AK,35,0)-BG99</f>
        <v>0</v>
      </c>
      <c r="DL99" s="332">
        <f>VLOOKUP($D99,Meal!$A:$AK,36,0)-BH99</f>
        <v>0</v>
      </c>
      <c r="DM99" s="333">
        <f>VLOOKUP($D99,Shift!B:AW,39,0)-AV99</f>
        <v>0</v>
      </c>
      <c r="DN99" s="334">
        <f>K99/208*VLOOKUP(D99,Shift!$B:$AO,39,0)*8*10%-AW99</f>
        <v>0</v>
      </c>
      <c r="DO99" s="333">
        <f>VLOOKUP($D99,Shift!$B:$AO,40,0)-AX99</f>
        <v>0</v>
      </c>
      <c r="DP99" s="334">
        <f>K99/208*VLOOKUP(D99,Shift!$B:$AO,40,0)*8*50%-AY99</f>
        <v>2.3076951038092375E-5</v>
      </c>
      <c r="DQ99" s="335">
        <f>VLOOKUP($D99,Shift!$B:$AZ,41,0)-AZ99</f>
        <v>0</v>
      </c>
      <c r="DR99" s="336">
        <f>K99/208*VLOOKUP($D99,Shift!$B:$AQ,41,0)*8*50%-BA99</f>
        <v>0</v>
      </c>
      <c r="DS99" s="337">
        <f>VLOOKUP($D99,Att!B:CU,98,0)-O99</f>
        <v>0</v>
      </c>
      <c r="DT99" s="338">
        <f>IFERROR(VLOOKUP($D99,OT!$A:$BR,OT!BC$1,0),0)-P99</f>
        <v>0</v>
      </c>
      <c r="DU99" s="338">
        <f>IFERROR(VLOOKUP($D99,OT!$A:$BR,OT!BD$1,0),0)-Q99</f>
        <v>0</v>
      </c>
      <c r="DV99" s="338">
        <f>IFERROR(VLOOKUP($D99,OT!$A:$BR,OT!BE$1,0),0)-R99</f>
        <v>0</v>
      </c>
      <c r="DW99" s="338">
        <f>IFERROR(VLOOKUP($D99,OT!$A:$BR,OT!BF$1,0),0)-S99</f>
        <v>0</v>
      </c>
      <c r="DX99" s="338">
        <f>IFERROR(VLOOKUP($D99,OT!$A:$BR,OT!BG$1,0),0)-T99</f>
        <v>0</v>
      </c>
      <c r="DY99" s="338">
        <f>IFERROR(VLOOKUP($D99,OT!$A:$BR,OT!BH$1,0),0)-U99</f>
        <v>0</v>
      </c>
      <c r="DZ99" s="338">
        <f>IFERROR(VLOOKUP($D99,OT!$A:$BR,OT!BI$1,0),0)-V99</f>
        <v>0</v>
      </c>
      <c r="EA99" s="338">
        <f>IFERROR(VLOOKUP($D99,OT!$A:$BR,OT!BJ$1,0),0)-W99</f>
        <v>0</v>
      </c>
      <c r="EB99" s="338">
        <f>IFERROR(VLOOKUP($D99,OT!$A:$BR,OT!BK$1,0),0)-X99</f>
        <v>0</v>
      </c>
      <c r="EC99" s="339">
        <f>VLOOKUP(D99,'Off day working'!A:AL,38,0)*30000-BD99</f>
        <v>0</v>
      </c>
      <c r="ED99" s="340"/>
      <c r="EE99" s="340"/>
      <c r="EF99" s="338">
        <f t="shared" si="38"/>
        <v>7.6923076921957545E-2</v>
      </c>
      <c r="EG99" s="350">
        <f>4960000*1.07/208*VLOOKUP(D99,Att!B:BZ,77,0)-BJ99</f>
        <v>0</v>
      </c>
      <c r="EI99" s="345">
        <f>IF(AND(CH99="X",EJ99&gt;=0.5),150000/VLOOKUP(D99,Att!B:AT,45,0)*VLOOKUP(D99,Att!B:AP,41,0),IF(AND(CH99="X",EJ99&lt;0.5),0,150000))-AN99</f>
        <v>0</v>
      </c>
      <c r="EJ99" s="346">
        <f>VLOOKUP(D99,Att!B:AP,41,0)/VLOOKUP(D99,Att!B:AT,45,0)</f>
        <v>1.1578947368421053</v>
      </c>
    </row>
    <row r="100" spans="1:140" s="331" customFormat="1" ht="14.5" hidden="1" customHeight="1" x14ac:dyDescent="0.35">
      <c r="A100" s="300" t="s">
        <v>325</v>
      </c>
      <c r="B100" s="300">
        <f t="shared" si="33"/>
        <v>93</v>
      </c>
      <c r="C100" s="320" t="s">
        <v>56</v>
      </c>
      <c r="D100" s="320" t="s">
        <v>928</v>
      </c>
      <c r="E100" s="320" t="s">
        <v>930</v>
      </c>
      <c r="F100" s="367" t="s">
        <v>929</v>
      </c>
      <c r="G100" s="320" t="s">
        <v>348</v>
      </c>
      <c r="H100" s="320" t="s">
        <v>1039</v>
      </c>
      <c r="I100" s="320" t="s">
        <v>59</v>
      </c>
      <c r="J100" s="320" t="s">
        <v>58</v>
      </c>
      <c r="K100" s="321">
        <v>5900000</v>
      </c>
      <c r="L100" s="321"/>
      <c r="M100" s="321">
        <v>208</v>
      </c>
      <c r="N100" s="321"/>
      <c r="O100" s="321">
        <v>132</v>
      </c>
      <c r="P100" s="321">
        <v>28</v>
      </c>
      <c r="Q100" s="321">
        <v>0</v>
      </c>
      <c r="R100" s="321">
        <v>0</v>
      </c>
      <c r="S100" s="321">
        <v>0</v>
      </c>
      <c r="T100" s="321">
        <v>0</v>
      </c>
      <c r="U100" s="321">
        <v>0</v>
      </c>
      <c r="V100" s="321">
        <v>0</v>
      </c>
      <c r="W100" s="321">
        <v>0</v>
      </c>
      <c r="X100" s="321">
        <v>0</v>
      </c>
      <c r="Y100" s="321">
        <v>6</v>
      </c>
      <c r="Z100" s="321"/>
      <c r="AA100" s="321"/>
      <c r="AB100" s="321">
        <v>3744230.7692</v>
      </c>
      <c r="AC100" s="321">
        <v>1191346.1538</v>
      </c>
      <c r="AD100" s="321">
        <v>0</v>
      </c>
      <c r="AE100" s="321">
        <v>0</v>
      </c>
      <c r="AF100" s="321">
        <v>0</v>
      </c>
      <c r="AG100" s="321">
        <v>0</v>
      </c>
      <c r="AH100" s="321">
        <v>0</v>
      </c>
      <c r="AI100" s="321">
        <v>0</v>
      </c>
      <c r="AJ100" s="321">
        <v>0</v>
      </c>
      <c r="AK100" s="321">
        <v>0</v>
      </c>
      <c r="AL100" s="321">
        <v>340384.61540000001</v>
      </c>
      <c r="AM100" s="321">
        <v>221052.63159999999</v>
      </c>
      <c r="AN100" s="321">
        <v>150000</v>
      </c>
      <c r="AO100" s="321">
        <v>400000</v>
      </c>
      <c r="AP100" s="321">
        <v>0</v>
      </c>
      <c r="AQ100" s="321">
        <v>255288.4615</v>
      </c>
      <c r="AR100" s="321">
        <v>0</v>
      </c>
      <c r="AS100" s="321"/>
      <c r="AT100" s="321">
        <v>0</v>
      </c>
      <c r="AU100" s="321">
        <v>368750</v>
      </c>
      <c r="AV100" s="321">
        <v>0</v>
      </c>
      <c r="AW100" s="321">
        <v>0</v>
      </c>
      <c r="AX100" s="321">
        <v>1</v>
      </c>
      <c r="AY100" s="321">
        <v>113461.5385</v>
      </c>
      <c r="AZ100" s="321"/>
      <c r="BA100" s="321"/>
      <c r="BB100" s="321">
        <v>14</v>
      </c>
      <c r="BC100" s="321">
        <v>397115.38</v>
      </c>
      <c r="BD100" s="321">
        <v>0</v>
      </c>
      <c r="BE100" s="321"/>
      <c r="BF100" s="321">
        <v>100000</v>
      </c>
      <c r="BG100" s="321">
        <v>40000</v>
      </c>
      <c r="BH100" s="321">
        <v>352000</v>
      </c>
      <c r="BI100" s="321"/>
      <c r="BJ100" s="321"/>
      <c r="BK100" s="321"/>
      <c r="BL100" s="321">
        <v>0</v>
      </c>
      <c r="BM100" s="321"/>
      <c r="BN100" s="321">
        <v>0</v>
      </c>
      <c r="BO100" s="321">
        <v>0</v>
      </c>
      <c r="BP100" s="321">
        <v>228461.5385</v>
      </c>
      <c r="BQ100" s="321">
        <v>48461.538500000002</v>
      </c>
      <c r="BR100" s="321"/>
      <c r="BS100" s="321">
        <v>0</v>
      </c>
      <c r="BT100" s="321">
        <v>1268500</v>
      </c>
      <c r="BU100" s="321">
        <v>619500</v>
      </c>
      <c r="BV100" s="321"/>
      <c r="BW100" s="321">
        <v>0</v>
      </c>
      <c r="BX100" s="321">
        <v>10</v>
      </c>
      <c r="BY100" s="321">
        <v>283653.84620000003</v>
      </c>
      <c r="BZ100" s="321"/>
      <c r="CA100" s="321"/>
      <c r="CB100" s="321">
        <v>9337068</v>
      </c>
      <c r="CC100" s="322">
        <v>7054145</v>
      </c>
      <c r="CD100" s="320"/>
      <c r="CE100" s="320" t="s">
        <v>870</v>
      </c>
      <c r="CF100" s="323">
        <v>45988</v>
      </c>
      <c r="CG100" s="323"/>
      <c r="CH100" s="320" t="s">
        <v>415</v>
      </c>
      <c r="CI100" s="322">
        <v>118000</v>
      </c>
      <c r="CJ100" s="322">
        <v>0</v>
      </c>
      <c r="CK100" s="321"/>
      <c r="CL100" s="324">
        <f t="shared" si="34"/>
        <v>276923.07699999999</v>
      </c>
      <c r="CM100" s="325">
        <f t="shared" si="35"/>
        <v>-15.372999999672174</v>
      </c>
      <c r="CN100" s="325">
        <f t="shared" si="36"/>
        <v>-15.450000000186265</v>
      </c>
      <c r="CO100" s="325">
        <f t="shared" si="37"/>
        <v>3.0769500881433487E-5</v>
      </c>
      <c r="CP100" s="318"/>
      <c r="CQ100" s="326">
        <f t="shared" si="23"/>
        <v>4.6154018491506577E-5</v>
      </c>
      <c r="CR100" s="326">
        <f t="shared" si="24"/>
        <v>0</v>
      </c>
      <c r="CS100" s="327">
        <f t="shared" si="25"/>
        <v>0</v>
      </c>
      <c r="CT100" s="327">
        <f t="shared" si="26"/>
        <v>0</v>
      </c>
      <c r="CU100" s="327">
        <f t="shared" si="27"/>
        <v>0</v>
      </c>
      <c r="CV100" s="327">
        <f t="shared" si="28"/>
        <v>0</v>
      </c>
      <c r="CW100" s="327">
        <f t="shared" si="29"/>
        <v>0</v>
      </c>
      <c r="CX100" s="327">
        <f t="shared" si="30"/>
        <v>0</v>
      </c>
      <c r="CY100" s="327">
        <f t="shared" si="31"/>
        <v>0</v>
      </c>
      <c r="CZ100" s="328">
        <f t="shared" si="32"/>
        <v>276923.07699999999</v>
      </c>
      <c r="DA100" s="328">
        <f t="shared" si="40"/>
        <v>-7.6923053711652756E-5</v>
      </c>
      <c r="DB100" s="201"/>
      <c r="DC100" s="327">
        <f>K100/M100*IFERROR(VLOOKUP($D100,Shift!$B:$AZ,45,0),0)-AT100</f>
        <v>0</v>
      </c>
      <c r="DD100" s="327">
        <f>K100/M100*IFERROR(VLOOKUP($D100,Shift!$B:$AV,47,0),0)*10*50%-ROUND(K100/M100*IFERROR(VLOOKUP($D100,Shift!$B:$AV,47,0),0)*8*30%,0)-AU100</f>
        <v>-0.38461538450792432</v>
      </c>
      <c r="DE100" s="329">
        <f>VLOOKUP($D100,'Off day working'!A:AM,38,0)-Z100</f>
        <v>0</v>
      </c>
      <c r="DF100" s="328"/>
      <c r="DG100" s="328"/>
      <c r="DH100" s="330">
        <f>K100/208*8*30%*VLOOKUP($D100,Shift!$B:$AZ,47,0)-AL100</f>
        <v>-1.5384634025394917E-5</v>
      </c>
      <c r="DJ100" s="390"/>
      <c r="DK100" s="332">
        <f>VLOOKUP($D100,Meal!$A:$AK,35,0)-BG100</f>
        <v>0</v>
      </c>
      <c r="DL100" s="332">
        <f>VLOOKUP($D100,Meal!$A:$AK,36,0)-BH100</f>
        <v>0</v>
      </c>
      <c r="DM100" s="333">
        <f>VLOOKUP($D100,Shift!B:AW,39,0)-AV100</f>
        <v>0</v>
      </c>
      <c r="DN100" s="334">
        <f>K100/208*VLOOKUP(D100,Shift!$B:$AO,39,0)*8*10%-AW100</f>
        <v>0</v>
      </c>
      <c r="DO100" s="333">
        <f>VLOOKUP($D100,Shift!$B:$AO,40,0)-AX100</f>
        <v>0</v>
      </c>
      <c r="DP100" s="334">
        <f>K100/208*VLOOKUP(D100,Shift!$B:$AO,40,0)*8*50%-AY100</f>
        <v>-3.8461526855826378E-5</v>
      </c>
      <c r="DQ100" s="335">
        <f>VLOOKUP($D100,Shift!$B:$AZ,41,0)-AZ100</f>
        <v>0</v>
      </c>
      <c r="DR100" s="336">
        <f>K100/208*VLOOKUP($D100,Shift!$B:$AQ,41,0)*8*50%-BA100</f>
        <v>0</v>
      </c>
      <c r="DS100" s="337">
        <f>VLOOKUP($D100,Att!B:CU,98,0)-O100</f>
        <v>0</v>
      </c>
      <c r="DT100" s="338">
        <f>IFERROR(VLOOKUP($D100,OT!$A:$BR,OT!BC$1,0),0)-P100</f>
        <v>0</v>
      </c>
      <c r="DU100" s="338">
        <f>IFERROR(VLOOKUP($D100,OT!$A:$BR,OT!BD$1,0),0)-Q100</f>
        <v>0</v>
      </c>
      <c r="DV100" s="338">
        <f>IFERROR(VLOOKUP($D100,OT!$A:$BR,OT!BE$1,0),0)-R100</f>
        <v>0</v>
      </c>
      <c r="DW100" s="338">
        <f>IFERROR(VLOOKUP($D100,OT!$A:$BR,OT!BF$1,0),0)-S100</f>
        <v>0</v>
      </c>
      <c r="DX100" s="338">
        <f>IFERROR(VLOOKUP($D100,OT!$A:$BR,OT!BG$1,0),0)-T100</f>
        <v>0</v>
      </c>
      <c r="DY100" s="338">
        <f>IFERROR(VLOOKUP($D100,OT!$A:$BR,OT!BH$1,0),0)-U100</f>
        <v>0</v>
      </c>
      <c r="DZ100" s="338">
        <f>IFERROR(VLOOKUP($D100,OT!$A:$BR,OT!BI$1,0),0)-V100</f>
        <v>0</v>
      </c>
      <c r="EA100" s="338">
        <f>IFERROR(VLOOKUP($D100,OT!$A:$BR,OT!BJ$1,0),0)-W100</f>
        <v>0</v>
      </c>
      <c r="EB100" s="338">
        <f>IFERROR(VLOOKUP($D100,OT!$A:$BR,OT!BK$1,0),0)-X100</f>
        <v>0</v>
      </c>
      <c r="EC100" s="339">
        <f>VLOOKUP(D100,'Off day working'!A:AL,38,0)*30000-BD100</f>
        <v>0</v>
      </c>
      <c r="ED100" s="340"/>
      <c r="EE100" s="340"/>
      <c r="EF100" s="338">
        <f t="shared" si="38"/>
        <v>0</v>
      </c>
      <c r="EG100" s="350">
        <f>4960000*1.07/208*VLOOKUP(D100,Att!B:BZ,77,0)-BJ100</f>
        <v>0</v>
      </c>
      <c r="EI100" s="345">
        <f>IF(AND(CH100="X",EJ100&gt;=0.5),150000/VLOOKUP(D100,Att!B:AT,45,0)*VLOOKUP(D100,Att!B:AP,41,0),IF(AND(CH100="X",EJ100&lt;0.5),0,150000))-AN100</f>
        <v>0</v>
      </c>
      <c r="EJ100" s="346">
        <f>VLOOKUP(D100,Att!B:AP,41,0)/VLOOKUP(D100,Att!B:AT,45,0)</f>
        <v>0.68421052631578949</v>
      </c>
    </row>
    <row r="101" spans="1:140" s="331" customFormat="1" ht="14.5" hidden="1" customHeight="1" x14ac:dyDescent="0.35">
      <c r="A101" s="300" t="s">
        <v>325</v>
      </c>
      <c r="B101" s="300">
        <f t="shared" si="33"/>
        <v>94</v>
      </c>
      <c r="C101" s="320" t="s">
        <v>56</v>
      </c>
      <c r="D101" s="320" t="s">
        <v>931</v>
      </c>
      <c r="E101" s="320" t="s">
        <v>933</v>
      </c>
      <c r="F101" s="367" t="s">
        <v>932</v>
      </c>
      <c r="G101" s="320" t="s">
        <v>360</v>
      </c>
      <c r="H101" s="320" t="s">
        <v>1039</v>
      </c>
      <c r="I101" s="320" t="s">
        <v>59</v>
      </c>
      <c r="J101" s="320" t="s">
        <v>58</v>
      </c>
      <c r="K101" s="321">
        <v>5900000</v>
      </c>
      <c r="L101" s="321"/>
      <c r="M101" s="321">
        <v>208</v>
      </c>
      <c r="N101" s="321"/>
      <c r="O101" s="321">
        <v>198</v>
      </c>
      <c r="P101" s="321">
        <v>44</v>
      </c>
      <c r="Q101" s="321">
        <v>0</v>
      </c>
      <c r="R101" s="321">
        <v>11.75</v>
      </c>
      <c r="S101" s="321">
        <v>0</v>
      </c>
      <c r="T101" s="321">
        <v>0</v>
      </c>
      <c r="U101" s="321">
        <v>0</v>
      </c>
      <c r="V101" s="321">
        <v>0</v>
      </c>
      <c r="W101" s="321">
        <v>0</v>
      </c>
      <c r="X101" s="321">
        <v>0</v>
      </c>
      <c r="Y101" s="321">
        <v>9</v>
      </c>
      <c r="Z101" s="321">
        <v>1</v>
      </c>
      <c r="AA101" s="321"/>
      <c r="AB101" s="321">
        <v>5616346.1538000004</v>
      </c>
      <c r="AC101" s="321">
        <v>1872115.3846</v>
      </c>
      <c r="AD101" s="321">
        <v>0</v>
      </c>
      <c r="AE101" s="321">
        <v>666586.53850000002</v>
      </c>
      <c r="AF101" s="321">
        <v>0</v>
      </c>
      <c r="AG101" s="321">
        <v>0</v>
      </c>
      <c r="AH101" s="321">
        <v>0</v>
      </c>
      <c r="AI101" s="321">
        <v>0</v>
      </c>
      <c r="AJ101" s="321">
        <v>0</v>
      </c>
      <c r="AK101" s="321">
        <v>0</v>
      </c>
      <c r="AL101" s="321">
        <v>476538.46149999998</v>
      </c>
      <c r="AM101" s="321">
        <v>300000</v>
      </c>
      <c r="AN101" s="321">
        <v>150000</v>
      </c>
      <c r="AO101" s="321">
        <v>485621</v>
      </c>
      <c r="AP101" s="321">
        <v>0</v>
      </c>
      <c r="AQ101" s="321">
        <v>765865.38459999999</v>
      </c>
      <c r="AR101" s="321">
        <v>479630</v>
      </c>
      <c r="AS101" s="321"/>
      <c r="AT101" s="321">
        <v>0</v>
      </c>
      <c r="AU101" s="321">
        <v>516250</v>
      </c>
      <c r="AV101" s="321">
        <v>0</v>
      </c>
      <c r="AW101" s="321">
        <v>0</v>
      </c>
      <c r="AX101" s="321">
        <v>2</v>
      </c>
      <c r="AY101" s="321">
        <v>226923.07689999999</v>
      </c>
      <c r="AZ101" s="321"/>
      <c r="BA101" s="321"/>
      <c r="BB101" s="321">
        <v>22</v>
      </c>
      <c r="BC101" s="321">
        <v>624038.46</v>
      </c>
      <c r="BD101" s="321">
        <v>30000</v>
      </c>
      <c r="BE101" s="321">
        <v>42548</v>
      </c>
      <c r="BF101" s="321">
        <v>100000</v>
      </c>
      <c r="BG101" s="321">
        <v>104000</v>
      </c>
      <c r="BH101" s="321">
        <v>534000</v>
      </c>
      <c r="BI101" s="321"/>
      <c r="BJ101" s="321"/>
      <c r="BK101" s="321"/>
      <c r="BL101" s="321">
        <v>0</v>
      </c>
      <c r="BM101" s="321"/>
      <c r="BN101" s="321">
        <v>0</v>
      </c>
      <c r="BO101" s="321">
        <v>0</v>
      </c>
      <c r="BP101" s="321">
        <v>342692.3077</v>
      </c>
      <c r="BQ101" s="321">
        <v>96490.384600000005</v>
      </c>
      <c r="BR101" s="321"/>
      <c r="BS101" s="321">
        <v>0</v>
      </c>
      <c r="BT101" s="321">
        <v>1268500</v>
      </c>
      <c r="BU101" s="321">
        <v>619500</v>
      </c>
      <c r="BV101" s="321"/>
      <c r="BW101" s="321">
        <v>0</v>
      </c>
      <c r="BX101" s="321"/>
      <c r="BY101" s="321">
        <v>0</v>
      </c>
      <c r="BZ101" s="321"/>
      <c r="CA101" s="321"/>
      <c r="CB101" s="321">
        <v>14816169</v>
      </c>
      <c r="CC101" s="322">
        <v>12370986</v>
      </c>
      <c r="CD101" s="320"/>
      <c r="CE101" s="320" t="s">
        <v>870</v>
      </c>
      <c r="CF101" s="323">
        <v>45988</v>
      </c>
      <c r="CG101" s="323"/>
      <c r="CH101" s="320" t="s">
        <v>415</v>
      </c>
      <c r="CI101" s="322">
        <v>118000</v>
      </c>
      <c r="CJ101" s="322">
        <v>0</v>
      </c>
      <c r="CK101" s="321"/>
      <c r="CL101" s="324">
        <f t="shared" si="34"/>
        <v>439182.6923</v>
      </c>
      <c r="CM101" s="325">
        <f t="shared" si="35"/>
        <v>-23.847799999639392</v>
      </c>
      <c r="CN101" s="325">
        <f t="shared" si="36"/>
        <v>-23.540100000798702</v>
      </c>
      <c r="CO101" s="325">
        <f t="shared" si="37"/>
        <v>4.6153552830219269E-5</v>
      </c>
      <c r="CP101" s="318"/>
      <c r="CQ101" s="326">
        <f t="shared" si="23"/>
        <v>1.5384983271360397E-5</v>
      </c>
      <c r="CR101" s="326">
        <f t="shared" si="24"/>
        <v>0</v>
      </c>
      <c r="CS101" s="327">
        <f t="shared" si="25"/>
        <v>-3.8461526855826378E-5</v>
      </c>
      <c r="CT101" s="327">
        <f t="shared" si="26"/>
        <v>0</v>
      </c>
      <c r="CU101" s="327">
        <f t="shared" si="27"/>
        <v>0</v>
      </c>
      <c r="CV101" s="327">
        <f t="shared" si="28"/>
        <v>0</v>
      </c>
      <c r="CW101" s="327">
        <f t="shared" si="29"/>
        <v>0</v>
      </c>
      <c r="CX101" s="327">
        <f t="shared" si="30"/>
        <v>0</v>
      </c>
      <c r="CY101" s="327">
        <f t="shared" si="31"/>
        <v>0</v>
      </c>
      <c r="CZ101" s="328">
        <f t="shared" si="32"/>
        <v>439182.6923</v>
      </c>
      <c r="DA101" s="328">
        <f t="shared" si="40"/>
        <v>7.6923170126974583E-6</v>
      </c>
      <c r="DB101" s="201"/>
      <c r="DC101" s="327">
        <f>K101/M101*IFERROR(VLOOKUP($D101,Shift!$B:$AZ,45,0),0)-AT101</f>
        <v>0</v>
      </c>
      <c r="DD101" s="327">
        <f>K101/M101*IFERROR(VLOOKUP($D101,Shift!$B:$AV,47,0),0)*10*50%-ROUND(K101/M101*IFERROR(VLOOKUP($D101,Shift!$B:$AV,47,0),0)*8*30%,0)-AU101</f>
        <v>0.46153846150264144</v>
      </c>
      <c r="DE101" s="329">
        <f>VLOOKUP($D101,'Off day working'!A:AM,38,0)-Z101</f>
        <v>0</v>
      </c>
      <c r="DF101" s="328"/>
      <c r="DG101" s="328"/>
      <c r="DH101" s="330">
        <f>K101/208*8*30%*VLOOKUP($D101,Shift!$B:$AZ,47,0)-AL101</f>
        <v>3.8461585063487291E-5</v>
      </c>
      <c r="DJ101" s="390"/>
      <c r="DK101" s="332">
        <f>VLOOKUP($D101,Meal!$A:$AK,35,0)-BG101</f>
        <v>0</v>
      </c>
      <c r="DL101" s="332">
        <f>VLOOKUP($D101,Meal!$A:$AK,36,0)-BH101</f>
        <v>0</v>
      </c>
      <c r="DM101" s="333">
        <f>VLOOKUP($D101,Shift!B:AW,39,0)-AV101</f>
        <v>0</v>
      </c>
      <c r="DN101" s="334">
        <f>K101/208*VLOOKUP(D101,Shift!$B:$AO,39,0)*8*10%-AW101</f>
        <v>0</v>
      </c>
      <c r="DO101" s="333">
        <f>VLOOKUP($D101,Shift!$B:$AO,40,0)-AX101</f>
        <v>0</v>
      </c>
      <c r="DP101" s="334">
        <f>K101/208*VLOOKUP(D101,Shift!$B:$AO,40,0)*8*50%-AY101</f>
        <v>2.3076951038092375E-5</v>
      </c>
      <c r="DQ101" s="335">
        <f>VLOOKUP($D101,Shift!$B:$AZ,41,0)-AZ101</f>
        <v>0</v>
      </c>
      <c r="DR101" s="336">
        <f>K101/208*VLOOKUP($D101,Shift!$B:$AQ,41,0)*8*50%-BA101</f>
        <v>0</v>
      </c>
      <c r="DS101" s="337">
        <f>VLOOKUP($D101,Att!B:CU,98,0)-O101</f>
        <v>0</v>
      </c>
      <c r="DT101" s="338">
        <f>IFERROR(VLOOKUP($D101,OT!$A:$BR,OT!BC$1,0),0)-P101</f>
        <v>0</v>
      </c>
      <c r="DU101" s="338">
        <f>IFERROR(VLOOKUP($D101,OT!$A:$BR,OT!BD$1,0),0)-Q101</f>
        <v>0</v>
      </c>
      <c r="DV101" s="338">
        <f>IFERROR(VLOOKUP($D101,OT!$A:$BR,OT!BE$1,0),0)-R101</f>
        <v>0</v>
      </c>
      <c r="DW101" s="338">
        <f>IFERROR(VLOOKUP($D101,OT!$A:$BR,OT!BF$1,0),0)-S101</f>
        <v>0</v>
      </c>
      <c r="DX101" s="338">
        <f>IFERROR(VLOOKUP($D101,OT!$A:$BR,OT!BG$1,0),0)-T101</f>
        <v>0</v>
      </c>
      <c r="DY101" s="338">
        <f>IFERROR(VLOOKUP($D101,OT!$A:$BR,OT!BH$1,0),0)-U101</f>
        <v>0</v>
      </c>
      <c r="DZ101" s="338">
        <f>IFERROR(VLOOKUP($D101,OT!$A:$BR,OT!BI$1,0),0)-V101</f>
        <v>0</v>
      </c>
      <c r="EA101" s="338">
        <f>IFERROR(VLOOKUP($D101,OT!$A:$BR,OT!BJ$1,0),0)-W101</f>
        <v>0</v>
      </c>
      <c r="EB101" s="338">
        <f>IFERROR(VLOOKUP($D101,OT!$A:$BR,OT!BK$1,0),0)-X101</f>
        <v>0</v>
      </c>
      <c r="EC101" s="339">
        <f>VLOOKUP(D101,'Off day working'!A:AL,38,0)*30000-BD101</f>
        <v>0</v>
      </c>
      <c r="ED101" s="340"/>
      <c r="EE101" s="340"/>
      <c r="EF101" s="338">
        <f t="shared" si="38"/>
        <v>7.6923076921957545E-2</v>
      </c>
      <c r="EG101" s="350">
        <f>4960000*1.07/208*VLOOKUP(D101,Att!B:BZ,77,0)-BJ101</f>
        <v>0</v>
      </c>
      <c r="EI101" s="345">
        <f>IF(AND(CH101="X",EJ101&gt;=0.5),150000/VLOOKUP(D101,Att!B:AT,45,0)*VLOOKUP(D101,Att!B:AP,41,0),IF(AND(CH101="X",EJ101&lt;0.5),0,150000))-AN101</f>
        <v>0</v>
      </c>
      <c r="EJ101" s="346">
        <f>VLOOKUP(D101,Att!B:AP,41,0)/VLOOKUP(D101,Att!B:AT,45,0)</f>
        <v>1.1052631578947369</v>
      </c>
    </row>
    <row r="102" spans="1:140" s="331" customFormat="1" ht="14.5" hidden="1" customHeight="1" x14ac:dyDescent="0.35">
      <c r="A102" s="300" t="s">
        <v>325</v>
      </c>
      <c r="B102" s="300">
        <f t="shared" si="33"/>
        <v>95</v>
      </c>
      <c r="C102" s="320" t="s">
        <v>56</v>
      </c>
      <c r="D102" s="320" t="s">
        <v>934</v>
      </c>
      <c r="E102" s="320" t="s">
        <v>936</v>
      </c>
      <c r="F102" s="367" t="s">
        <v>935</v>
      </c>
      <c r="G102" s="320" t="s">
        <v>360</v>
      </c>
      <c r="H102" s="320" t="s">
        <v>1040</v>
      </c>
      <c r="I102" s="320" t="s">
        <v>59</v>
      </c>
      <c r="J102" s="320" t="s">
        <v>58</v>
      </c>
      <c r="K102" s="321">
        <v>5900000</v>
      </c>
      <c r="L102" s="321"/>
      <c r="M102" s="321">
        <v>208</v>
      </c>
      <c r="N102" s="321"/>
      <c r="O102" s="321">
        <v>176</v>
      </c>
      <c r="P102" s="321">
        <v>40</v>
      </c>
      <c r="Q102" s="321">
        <v>0</v>
      </c>
      <c r="R102" s="321">
        <v>4</v>
      </c>
      <c r="S102" s="321">
        <v>0</v>
      </c>
      <c r="T102" s="321">
        <v>0</v>
      </c>
      <c r="U102" s="321">
        <v>8</v>
      </c>
      <c r="V102" s="321">
        <v>0</v>
      </c>
      <c r="W102" s="321">
        <v>0</v>
      </c>
      <c r="X102" s="321">
        <v>0</v>
      </c>
      <c r="Y102" s="321">
        <v>10</v>
      </c>
      <c r="Z102" s="321">
        <v>1</v>
      </c>
      <c r="AA102" s="321"/>
      <c r="AB102" s="321">
        <v>4992307.4654000001</v>
      </c>
      <c r="AC102" s="321">
        <v>1701923.0769</v>
      </c>
      <c r="AD102" s="321">
        <v>0</v>
      </c>
      <c r="AE102" s="321">
        <v>226923.07689999999</v>
      </c>
      <c r="AF102" s="321">
        <v>0</v>
      </c>
      <c r="AG102" s="321">
        <v>0</v>
      </c>
      <c r="AH102" s="321">
        <v>658076.92310000001</v>
      </c>
      <c r="AI102" s="321">
        <v>0</v>
      </c>
      <c r="AJ102" s="321">
        <v>0</v>
      </c>
      <c r="AK102" s="321">
        <v>0</v>
      </c>
      <c r="AL102" s="321">
        <v>544615.38459999999</v>
      </c>
      <c r="AM102" s="321">
        <v>300000</v>
      </c>
      <c r="AN102" s="321">
        <v>150000</v>
      </c>
      <c r="AO102" s="321">
        <v>352500</v>
      </c>
      <c r="AP102" s="321">
        <v>0</v>
      </c>
      <c r="AQ102" s="321">
        <v>765865.38459999999</v>
      </c>
      <c r="AR102" s="321">
        <v>500000</v>
      </c>
      <c r="AS102" s="321"/>
      <c r="AT102" s="321">
        <v>0</v>
      </c>
      <c r="AU102" s="321">
        <v>590000</v>
      </c>
      <c r="AV102" s="321">
        <v>0</v>
      </c>
      <c r="AW102" s="321">
        <v>0</v>
      </c>
      <c r="AX102" s="321">
        <v>2</v>
      </c>
      <c r="AY102" s="321">
        <v>226923.07689999999</v>
      </c>
      <c r="AZ102" s="321"/>
      <c r="BA102" s="321"/>
      <c r="BB102" s="321">
        <v>20</v>
      </c>
      <c r="BC102" s="321">
        <v>567307.68999999994</v>
      </c>
      <c r="BD102" s="321">
        <v>30000</v>
      </c>
      <c r="BE102" s="321">
        <v>42548</v>
      </c>
      <c r="BF102" s="321">
        <v>150000</v>
      </c>
      <c r="BG102" s="321">
        <v>42000</v>
      </c>
      <c r="BH102" s="321">
        <v>580000</v>
      </c>
      <c r="BI102" s="321"/>
      <c r="BJ102" s="321"/>
      <c r="BK102" s="321"/>
      <c r="BL102" s="321">
        <v>0</v>
      </c>
      <c r="BM102" s="321"/>
      <c r="BN102" s="321">
        <v>0</v>
      </c>
      <c r="BO102" s="321">
        <v>0</v>
      </c>
      <c r="BP102" s="321">
        <v>355384.61540000001</v>
      </c>
      <c r="BQ102" s="321">
        <v>105000</v>
      </c>
      <c r="BR102" s="321"/>
      <c r="BS102" s="321">
        <v>0</v>
      </c>
      <c r="BT102" s="321">
        <v>1268500</v>
      </c>
      <c r="BU102" s="321">
        <v>619500</v>
      </c>
      <c r="BV102" s="321"/>
      <c r="BW102" s="321">
        <v>0</v>
      </c>
      <c r="BX102" s="321"/>
      <c r="BY102" s="321">
        <v>0</v>
      </c>
      <c r="BZ102" s="321"/>
      <c r="CA102" s="321"/>
      <c r="CB102" s="321">
        <v>14149897</v>
      </c>
      <c r="CC102" s="322">
        <v>11801512</v>
      </c>
      <c r="CD102" s="320"/>
      <c r="CE102" s="320" t="s">
        <v>1067</v>
      </c>
      <c r="CF102" s="323">
        <v>45988</v>
      </c>
      <c r="CG102" s="323"/>
      <c r="CH102" s="320" t="s">
        <v>415</v>
      </c>
      <c r="CI102" s="322">
        <v>0</v>
      </c>
      <c r="CJ102" s="322">
        <v>0</v>
      </c>
      <c r="CK102" s="321"/>
      <c r="CL102" s="324">
        <f t="shared" si="34"/>
        <v>460384.61540000001</v>
      </c>
      <c r="CM102" s="325">
        <f t="shared" si="35"/>
        <v>-22.306200001388788</v>
      </c>
      <c r="CN102" s="325">
        <f t="shared" si="36"/>
        <v>-21.921600000932813</v>
      </c>
      <c r="CO102" s="325">
        <f t="shared" si="37"/>
        <v>0.22690769284963608</v>
      </c>
      <c r="CP102" s="318"/>
      <c r="CQ102" s="326">
        <f t="shared" si="23"/>
        <v>2.3077009245753288E-5</v>
      </c>
      <c r="CR102" s="326">
        <f t="shared" si="24"/>
        <v>0</v>
      </c>
      <c r="CS102" s="327">
        <f t="shared" si="25"/>
        <v>2.3076951038092375E-5</v>
      </c>
      <c r="CT102" s="327">
        <f t="shared" si="26"/>
        <v>0</v>
      </c>
      <c r="CU102" s="327">
        <f t="shared" si="27"/>
        <v>0</v>
      </c>
      <c r="CV102" s="327">
        <f t="shared" si="28"/>
        <v>-2.3076892830431461E-5</v>
      </c>
      <c r="CW102" s="327">
        <f t="shared" si="29"/>
        <v>0</v>
      </c>
      <c r="CX102" s="327">
        <f t="shared" si="30"/>
        <v>0</v>
      </c>
      <c r="CY102" s="327">
        <f t="shared" si="31"/>
        <v>0</v>
      </c>
      <c r="CZ102" s="328">
        <f t="shared" si="32"/>
        <v>460384.61540000001</v>
      </c>
      <c r="DA102" s="328">
        <f>(420000/208)*(O102+P102+Q102+R102+S102+T102+U102+V102+W102+X102+BI102)-CZ102</f>
        <v>-1.5384634025394917E-5</v>
      </c>
      <c r="DB102" s="201"/>
      <c r="DC102" s="327">
        <f>K102/M102*IFERROR(VLOOKUP($D102,Shift!$B:$AZ,45,0),0)-AT102</f>
        <v>0</v>
      </c>
      <c r="DD102" s="327">
        <f>K102/M102*IFERROR(VLOOKUP($D102,Shift!$B:$AV,47,0),0)*10*50%-ROUND(K102/M102*IFERROR(VLOOKUP($D102,Shift!$B:$AV,47,0),0)*8*30%,0)-AU102</f>
        <v>0.38461538474075496</v>
      </c>
      <c r="DE102" s="329">
        <f>VLOOKUP($D102,'Off day working'!A:AM,38,0)-Z102</f>
        <v>0</v>
      </c>
      <c r="DF102" s="328"/>
      <c r="DG102" s="328"/>
      <c r="DH102" s="330">
        <f>K102/208*8*30%*VLOOKUP($D102,Shift!$B:$AZ,47,0)-AL102</f>
        <v>1.5384634025394917E-5</v>
      </c>
      <c r="DJ102" s="390"/>
      <c r="DK102" s="332">
        <f>VLOOKUP($D102,Meal!$A:$AK,35,0)-BG102</f>
        <v>0</v>
      </c>
      <c r="DL102" s="332">
        <f>VLOOKUP($D102,Meal!$A:$AK,36,0)-BH102</f>
        <v>0</v>
      </c>
      <c r="DM102" s="333">
        <f>VLOOKUP($D102,Shift!B:AW,39,0)-AV102</f>
        <v>0</v>
      </c>
      <c r="DN102" s="334">
        <f>K102/208*VLOOKUP(D102,Shift!$B:$AO,39,0)*8*10%-AW102</f>
        <v>0</v>
      </c>
      <c r="DO102" s="333">
        <f>VLOOKUP($D102,Shift!$B:$AO,40,0)-AX102</f>
        <v>0</v>
      </c>
      <c r="DP102" s="334">
        <f>K102/208*VLOOKUP(D102,Shift!$B:$AO,40,0)*8*50%-AY102</f>
        <v>2.3076951038092375E-5</v>
      </c>
      <c r="DQ102" s="335">
        <f>VLOOKUP($D102,Shift!$B:$AZ,41,0)-AZ102</f>
        <v>0</v>
      </c>
      <c r="DR102" s="336">
        <f>K102/208*VLOOKUP($D102,Shift!$B:$AQ,41,0)*8*50%-BA102</f>
        <v>0</v>
      </c>
      <c r="DS102" s="337">
        <f>VLOOKUP($D102,Att!B:CU,98,0)-O102</f>
        <v>0</v>
      </c>
      <c r="DT102" s="338">
        <f>IFERROR(VLOOKUP($D102,OT!$A:$BR,OT!BC$1,0),0)-P102</f>
        <v>0</v>
      </c>
      <c r="DU102" s="338">
        <f>IFERROR(VLOOKUP($D102,OT!$A:$BR,OT!BD$1,0),0)-Q102</f>
        <v>0</v>
      </c>
      <c r="DV102" s="338">
        <f>IFERROR(VLOOKUP($D102,OT!$A:$BR,OT!BE$1,0),0)-R102</f>
        <v>0</v>
      </c>
      <c r="DW102" s="338">
        <f>IFERROR(VLOOKUP($D102,OT!$A:$BR,OT!BF$1,0),0)-S102</f>
        <v>0</v>
      </c>
      <c r="DX102" s="338">
        <f>IFERROR(VLOOKUP($D102,OT!$A:$BR,OT!BG$1,0),0)-T102</f>
        <v>0</v>
      </c>
      <c r="DY102" s="338">
        <f>IFERROR(VLOOKUP($D102,OT!$A:$BR,OT!BH$1,0),0)-U102</f>
        <v>0</v>
      </c>
      <c r="DZ102" s="338">
        <f>IFERROR(VLOOKUP($D102,OT!$A:$BR,OT!BI$1,0),0)-V102</f>
        <v>0</v>
      </c>
      <c r="EA102" s="338">
        <f>IFERROR(VLOOKUP($D102,OT!$A:$BR,OT!BJ$1,0),0)-W102</f>
        <v>0</v>
      </c>
      <c r="EB102" s="338">
        <f>IFERROR(VLOOKUP($D102,OT!$A:$BR,OT!BK$1,0),0)-X102</f>
        <v>0</v>
      </c>
      <c r="EC102" s="339">
        <f>VLOOKUP(D102,'Off day working'!A:AL,38,0)*30000-BD102</f>
        <v>0</v>
      </c>
      <c r="ED102" s="340"/>
      <c r="EE102" s="340"/>
      <c r="EF102" s="338">
        <f t="shared" si="38"/>
        <v>7.6923076921957545E-2</v>
      </c>
      <c r="EG102" s="350">
        <f>4960000*1.07/208*VLOOKUP(D102,Att!B:BZ,77,0)-BJ102</f>
        <v>0</v>
      </c>
      <c r="EI102" s="345">
        <f>IF(AND(CH102="X",EJ102&gt;=0.5),150000/VLOOKUP(D102,Att!B:AT,45,0)*VLOOKUP(D102,Att!B:AP,41,0),IF(AND(CH102="X",EJ102&lt;0.5),0,150000))-AN102</f>
        <v>0</v>
      </c>
      <c r="EJ102" s="346">
        <f>VLOOKUP(D102,Att!B:AP,41,0)/VLOOKUP(D102,Att!B:AT,45,0)</f>
        <v>0.94736842105263153</v>
      </c>
    </row>
    <row r="103" spans="1:140" s="331" customFormat="1" ht="14.5" hidden="1" customHeight="1" x14ac:dyDescent="0.35">
      <c r="A103" s="300" t="s">
        <v>325</v>
      </c>
      <c r="B103" s="300">
        <f t="shared" si="33"/>
        <v>96</v>
      </c>
      <c r="C103" s="320" t="s">
        <v>56</v>
      </c>
      <c r="D103" s="320" t="s">
        <v>941</v>
      </c>
      <c r="E103" s="320" t="s">
        <v>951</v>
      </c>
      <c r="F103" s="367" t="s">
        <v>950</v>
      </c>
      <c r="G103" s="320" t="s">
        <v>360</v>
      </c>
      <c r="H103" s="320" t="s">
        <v>1039</v>
      </c>
      <c r="I103" s="320" t="s">
        <v>60</v>
      </c>
      <c r="J103" s="320" t="s">
        <v>58</v>
      </c>
      <c r="K103" s="321">
        <v>5900000</v>
      </c>
      <c r="L103" s="321"/>
      <c r="M103" s="321">
        <v>208</v>
      </c>
      <c r="N103" s="321"/>
      <c r="O103" s="321">
        <v>208</v>
      </c>
      <c r="P103" s="321">
        <v>24</v>
      </c>
      <c r="Q103" s="321">
        <v>0</v>
      </c>
      <c r="R103" s="321">
        <v>12</v>
      </c>
      <c r="S103" s="321">
        <v>0</v>
      </c>
      <c r="T103" s="321">
        <v>0</v>
      </c>
      <c r="U103" s="321">
        <v>0</v>
      </c>
      <c r="V103" s="321">
        <v>0</v>
      </c>
      <c r="W103" s="321">
        <v>0</v>
      </c>
      <c r="X103" s="321">
        <v>0</v>
      </c>
      <c r="Y103" s="321">
        <v>5</v>
      </c>
      <c r="Z103" s="321">
        <v>1</v>
      </c>
      <c r="AA103" s="321"/>
      <c r="AB103" s="321">
        <v>5899999.8865</v>
      </c>
      <c r="AC103" s="321">
        <v>1021153.8462</v>
      </c>
      <c r="AD103" s="321">
        <v>0</v>
      </c>
      <c r="AE103" s="321">
        <v>680769.23080000002</v>
      </c>
      <c r="AF103" s="321">
        <v>0</v>
      </c>
      <c r="AG103" s="321">
        <v>0</v>
      </c>
      <c r="AH103" s="321">
        <v>0</v>
      </c>
      <c r="AI103" s="321">
        <v>0</v>
      </c>
      <c r="AJ103" s="321">
        <v>0</v>
      </c>
      <c r="AK103" s="321">
        <v>0</v>
      </c>
      <c r="AL103" s="321">
        <v>272307.6923</v>
      </c>
      <c r="AM103" s="321">
        <v>300000</v>
      </c>
      <c r="AN103" s="321">
        <v>150000</v>
      </c>
      <c r="AO103" s="321">
        <v>582500</v>
      </c>
      <c r="AP103" s="321">
        <v>0</v>
      </c>
      <c r="AQ103" s="321">
        <v>1021153.8462</v>
      </c>
      <c r="AR103" s="321">
        <v>477778</v>
      </c>
      <c r="AS103" s="321"/>
      <c r="AT103" s="321">
        <v>0</v>
      </c>
      <c r="AU103" s="321">
        <v>295000</v>
      </c>
      <c r="AV103" s="321">
        <v>0</v>
      </c>
      <c r="AW103" s="321">
        <v>0</v>
      </c>
      <c r="AX103" s="321">
        <v>1</v>
      </c>
      <c r="AY103" s="321">
        <v>113461.5385</v>
      </c>
      <c r="AZ103" s="321"/>
      <c r="BA103" s="321"/>
      <c r="BB103" s="321">
        <v>12</v>
      </c>
      <c r="BC103" s="321">
        <v>340384.62</v>
      </c>
      <c r="BD103" s="321">
        <v>30000</v>
      </c>
      <c r="BE103" s="321">
        <v>42548</v>
      </c>
      <c r="BF103" s="321">
        <v>100000</v>
      </c>
      <c r="BG103" s="321">
        <v>230000</v>
      </c>
      <c r="BH103" s="321">
        <v>330000</v>
      </c>
      <c r="BI103" s="321"/>
      <c r="BJ103" s="321"/>
      <c r="BK103" s="321"/>
      <c r="BL103" s="321">
        <v>0</v>
      </c>
      <c r="BM103" s="321"/>
      <c r="BN103" s="321">
        <v>0</v>
      </c>
      <c r="BO103" s="321">
        <v>0</v>
      </c>
      <c r="BP103" s="321">
        <v>360000</v>
      </c>
      <c r="BQ103" s="321">
        <v>62307.692300000002</v>
      </c>
      <c r="BR103" s="321"/>
      <c r="BS103" s="321">
        <v>0</v>
      </c>
      <c r="BT103" s="321">
        <v>1268500</v>
      </c>
      <c r="BU103" s="321">
        <v>619500</v>
      </c>
      <c r="BV103" s="321"/>
      <c r="BW103" s="321">
        <v>0</v>
      </c>
      <c r="BX103" s="321"/>
      <c r="BY103" s="321">
        <v>0</v>
      </c>
      <c r="BZ103" s="321"/>
      <c r="CA103" s="321"/>
      <c r="CB103" s="321">
        <v>13695877</v>
      </c>
      <c r="CC103" s="322">
        <v>11267570</v>
      </c>
      <c r="CD103" s="320"/>
      <c r="CE103" s="320" t="s">
        <v>870</v>
      </c>
      <c r="CF103" s="323">
        <v>45994</v>
      </c>
      <c r="CG103" s="323"/>
      <c r="CH103" s="320" t="s">
        <v>415</v>
      </c>
      <c r="CI103" s="322">
        <v>118000</v>
      </c>
      <c r="CJ103" s="322">
        <v>0</v>
      </c>
      <c r="CK103" s="321"/>
      <c r="CL103" s="324">
        <f t="shared" si="34"/>
        <v>422307.6923</v>
      </c>
      <c r="CM103" s="325">
        <f t="shared" si="35"/>
        <v>-12.647200001403689</v>
      </c>
      <c r="CN103" s="325">
        <f t="shared" si="36"/>
        <v>-13.339500000700355</v>
      </c>
      <c r="CO103" s="325">
        <f t="shared" si="37"/>
        <v>0.11349999997764826</v>
      </c>
      <c r="CP103" s="318"/>
      <c r="CQ103" s="326">
        <f t="shared" si="23"/>
        <v>-4.615390207618475E-5</v>
      </c>
      <c r="CR103" s="326">
        <f t="shared" si="24"/>
        <v>0</v>
      </c>
      <c r="CS103" s="327">
        <f t="shared" si="25"/>
        <v>-3.0769268050789833E-5</v>
      </c>
      <c r="CT103" s="327">
        <f t="shared" si="26"/>
        <v>0</v>
      </c>
      <c r="CU103" s="327">
        <f t="shared" si="27"/>
        <v>0</v>
      </c>
      <c r="CV103" s="327">
        <f t="shared" si="28"/>
        <v>0</v>
      </c>
      <c r="CW103" s="327">
        <f t="shared" si="29"/>
        <v>0</v>
      </c>
      <c r="CX103" s="327">
        <f t="shared" si="30"/>
        <v>0</v>
      </c>
      <c r="CY103" s="327">
        <f t="shared" si="31"/>
        <v>0</v>
      </c>
      <c r="CZ103" s="328">
        <f t="shared" si="32"/>
        <v>422307.6923</v>
      </c>
      <c r="DA103" s="328">
        <f>(360000/208)*(O103+P103+Q103+R103+S103+T103+U103+V103+W103+X103+BI103)-CZ103</f>
        <v>7.6923170126974583E-6</v>
      </c>
      <c r="DB103" s="201"/>
      <c r="DC103" s="327">
        <f>K103/M103*IFERROR(VLOOKUP($D103,Shift!$B:$AZ,45,0),0)-AT103</f>
        <v>0</v>
      </c>
      <c r="DD103" s="327">
        <f>K103/M103*IFERROR(VLOOKUP($D103,Shift!$B:$AV,47,0),0)*10*50%-ROUND(K103/M103*IFERROR(VLOOKUP($D103,Shift!$B:$AV,47,0),0)*8*30%,0)-AU103</f>
        <v>-0.30769230762962252</v>
      </c>
      <c r="DE103" s="329">
        <f>VLOOKUP($D103,'Off day working'!A:AM,38,0)-Z103</f>
        <v>0</v>
      </c>
      <c r="DF103" s="328"/>
      <c r="DG103" s="328"/>
      <c r="DH103" s="330">
        <f>K103/208*8*30%*VLOOKUP($D103,Shift!$B:$AZ,47,0)-AL103</f>
        <v>7.6923170126974583E-6</v>
      </c>
      <c r="DJ103" s="390"/>
      <c r="DK103" s="332">
        <f>VLOOKUP($D103,Meal!$A:$AK,35,0)-BG103</f>
        <v>0</v>
      </c>
      <c r="DL103" s="332">
        <f>VLOOKUP($D103,Meal!$A:$AK,36,0)-BH103</f>
        <v>0</v>
      </c>
      <c r="DM103" s="333">
        <f>VLOOKUP($D103,Shift!B:AW,39,0)-AV103</f>
        <v>0</v>
      </c>
      <c r="DN103" s="334">
        <f>K103/208*VLOOKUP(D103,Shift!$B:$AO,39,0)*8*10%-AW103</f>
        <v>0</v>
      </c>
      <c r="DO103" s="333">
        <f>VLOOKUP($D103,Shift!$B:$AO,40,0)-AX103</f>
        <v>0</v>
      </c>
      <c r="DP103" s="334">
        <f>K103/208*VLOOKUP(D103,Shift!$B:$AO,40,0)*8*50%-AY103</f>
        <v>-3.8461526855826378E-5</v>
      </c>
      <c r="DQ103" s="335">
        <f>VLOOKUP($D103,Shift!$B:$AZ,41,0)-AZ103</f>
        <v>0</v>
      </c>
      <c r="DR103" s="336">
        <f>K103/208*VLOOKUP($D103,Shift!$B:$AQ,41,0)*8*50%-BA103</f>
        <v>0</v>
      </c>
      <c r="DS103" s="337">
        <f>VLOOKUP($D103,Att!B:CU,98,0)-O103</f>
        <v>0</v>
      </c>
      <c r="DT103" s="338">
        <f>IFERROR(VLOOKUP($D103,OT!$A:$BR,OT!BC$1,0),0)-P103</f>
        <v>0</v>
      </c>
      <c r="DU103" s="338">
        <f>IFERROR(VLOOKUP($D103,OT!$A:$BR,OT!BD$1,0),0)-Q103</f>
        <v>0</v>
      </c>
      <c r="DV103" s="338">
        <f>IFERROR(VLOOKUP($D103,OT!$A:$BR,OT!BE$1,0),0)-R103</f>
        <v>0</v>
      </c>
      <c r="DW103" s="338">
        <f>IFERROR(VLOOKUP($D103,OT!$A:$BR,OT!BF$1,0),0)-S103</f>
        <v>0</v>
      </c>
      <c r="DX103" s="338">
        <f>IFERROR(VLOOKUP($D103,OT!$A:$BR,OT!BG$1,0),0)-T103</f>
        <v>0</v>
      </c>
      <c r="DY103" s="338">
        <f>IFERROR(VLOOKUP($D103,OT!$A:$BR,OT!BH$1,0),0)-U103</f>
        <v>0</v>
      </c>
      <c r="DZ103" s="338">
        <f>IFERROR(VLOOKUP($D103,OT!$A:$BR,OT!BI$1,0),0)-V103</f>
        <v>0</v>
      </c>
      <c r="EA103" s="338">
        <f>IFERROR(VLOOKUP($D103,OT!$A:$BR,OT!BJ$1,0),0)-W103</f>
        <v>0</v>
      </c>
      <c r="EB103" s="338">
        <f>IFERROR(VLOOKUP($D103,OT!$A:$BR,OT!BK$1,0),0)-X103</f>
        <v>0</v>
      </c>
      <c r="EC103" s="339">
        <f>VLOOKUP(D103,'Off day working'!A:AL,38,0)*30000-BD103</f>
        <v>0</v>
      </c>
      <c r="ED103" s="340"/>
      <c r="EE103" s="340"/>
      <c r="EF103" s="338">
        <f t="shared" si="38"/>
        <v>7.6923076921957545E-2</v>
      </c>
      <c r="EG103" s="350">
        <f>4960000*1.07/208*VLOOKUP(D103,Att!B:BZ,77,0)-BJ103</f>
        <v>0</v>
      </c>
      <c r="EI103" s="345">
        <f>IF(AND(CH103="X",EJ103&gt;=0.5),150000/VLOOKUP(D103,Att!B:AT,45,0)*VLOOKUP(D103,Att!B:AP,41,0),IF(AND(CH103="X",EJ103&lt;0.5),0,150000))-AN103</f>
        <v>0</v>
      </c>
      <c r="EJ103" s="346">
        <f>VLOOKUP(D103,Att!B:AP,41,0)/VLOOKUP(D103,Att!B:AT,45,0)</f>
        <v>1.1578947368421053</v>
      </c>
    </row>
    <row r="104" spans="1:140" s="331" customFormat="1" ht="14.5" hidden="1" customHeight="1" x14ac:dyDescent="0.35">
      <c r="A104" s="300" t="s">
        <v>325</v>
      </c>
      <c r="B104" s="300">
        <f t="shared" si="33"/>
        <v>97</v>
      </c>
      <c r="C104" s="320" t="s">
        <v>56</v>
      </c>
      <c r="D104" s="320" t="s">
        <v>942</v>
      </c>
      <c r="E104" s="320" t="s">
        <v>953</v>
      </c>
      <c r="F104" s="367" t="s">
        <v>952</v>
      </c>
      <c r="G104" s="320" t="s">
        <v>348</v>
      </c>
      <c r="H104" s="320" t="s">
        <v>1039</v>
      </c>
      <c r="I104" s="320" t="s">
        <v>57</v>
      </c>
      <c r="J104" s="320" t="s">
        <v>58</v>
      </c>
      <c r="K104" s="321">
        <v>5900000</v>
      </c>
      <c r="L104" s="321"/>
      <c r="M104" s="321">
        <v>208</v>
      </c>
      <c r="N104" s="321"/>
      <c r="O104" s="321">
        <v>172</v>
      </c>
      <c r="P104" s="321">
        <v>38</v>
      </c>
      <c r="Q104" s="321">
        <v>0</v>
      </c>
      <c r="R104" s="321">
        <v>8</v>
      </c>
      <c r="S104" s="321">
        <v>0</v>
      </c>
      <c r="T104" s="321">
        <v>0</v>
      </c>
      <c r="U104" s="321">
        <v>0</v>
      </c>
      <c r="V104" s="321">
        <v>0</v>
      </c>
      <c r="W104" s="321">
        <v>0</v>
      </c>
      <c r="X104" s="321">
        <v>0</v>
      </c>
      <c r="Y104" s="321">
        <v>7</v>
      </c>
      <c r="Z104" s="321">
        <v>1</v>
      </c>
      <c r="AA104" s="321"/>
      <c r="AB104" s="321">
        <v>4878846.0404000003</v>
      </c>
      <c r="AC104" s="321">
        <v>1616826.9231</v>
      </c>
      <c r="AD104" s="321">
        <v>0</v>
      </c>
      <c r="AE104" s="321">
        <v>453846.15379999997</v>
      </c>
      <c r="AF104" s="321">
        <v>0</v>
      </c>
      <c r="AG104" s="321">
        <v>0</v>
      </c>
      <c r="AH104" s="321">
        <v>0</v>
      </c>
      <c r="AI104" s="321">
        <v>0</v>
      </c>
      <c r="AJ104" s="321">
        <v>0</v>
      </c>
      <c r="AK104" s="321">
        <v>0</v>
      </c>
      <c r="AL104" s="321">
        <v>408461.53850000002</v>
      </c>
      <c r="AM104" s="321">
        <v>300000</v>
      </c>
      <c r="AN104" s="321">
        <v>150000</v>
      </c>
      <c r="AO104" s="321">
        <v>572500</v>
      </c>
      <c r="AP104" s="321">
        <v>0</v>
      </c>
      <c r="AQ104" s="321">
        <v>510576.92310000001</v>
      </c>
      <c r="AR104" s="321">
        <v>500000</v>
      </c>
      <c r="AS104" s="321"/>
      <c r="AT104" s="321">
        <v>0</v>
      </c>
      <c r="AU104" s="321">
        <v>442500</v>
      </c>
      <c r="AV104" s="321">
        <v>0</v>
      </c>
      <c r="AW104" s="321">
        <v>0</v>
      </c>
      <c r="AX104" s="321">
        <v>1</v>
      </c>
      <c r="AY104" s="321">
        <v>113461.5385</v>
      </c>
      <c r="AZ104" s="321"/>
      <c r="BA104" s="321"/>
      <c r="BB104" s="321">
        <v>19</v>
      </c>
      <c r="BC104" s="321">
        <v>538942.31000000006</v>
      </c>
      <c r="BD104" s="321">
        <v>30000</v>
      </c>
      <c r="BE104" s="321"/>
      <c r="BF104" s="321">
        <v>100000</v>
      </c>
      <c r="BG104" s="321">
        <v>35000</v>
      </c>
      <c r="BH104" s="321">
        <v>509000</v>
      </c>
      <c r="BI104" s="321"/>
      <c r="BJ104" s="321"/>
      <c r="BK104" s="321"/>
      <c r="BL104" s="321">
        <v>0</v>
      </c>
      <c r="BM104" s="321"/>
      <c r="BN104" s="321">
        <v>0</v>
      </c>
      <c r="BO104" s="321">
        <v>0</v>
      </c>
      <c r="BP104" s="321">
        <v>297692.3077</v>
      </c>
      <c r="BQ104" s="321">
        <v>79615.384600000005</v>
      </c>
      <c r="BR104" s="321"/>
      <c r="BS104" s="321">
        <v>0</v>
      </c>
      <c r="BT104" s="321">
        <v>1268500</v>
      </c>
      <c r="BU104" s="321">
        <v>619500</v>
      </c>
      <c r="BV104" s="321"/>
      <c r="BW104" s="321">
        <v>0</v>
      </c>
      <c r="BX104" s="321"/>
      <c r="BY104" s="321">
        <v>0</v>
      </c>
      <c r="BZ104" s="321"/>
      <c r="CA104" s="321"/>
      <c r="CB104" s="321">
        <v>12923789</v>
      </c>
      <c r="CC104" s="322">
        <v>10540481</v>
      </c>
      <c r="CD104" s="320"/>
      <c r="CE104" s="320" t="s">
        <v>870</v>
      </c>
      <c r="CF104" s="323">
        <v>45994</v>
      </c>
      <c r="CG104" s="323"/>
      <c r="CH104" s="320" t="s">
        <v>415</v>
      </c>
      <c r="CI104" s="322">
        <v>118000</v>
      </c>
      <c r="CJ104" s="322">
        <v>0</v>
      </c>
      <c r="CK104" s="321"/>
      <c r="CL104" s="324">
        <f t="shared" si="34"/>
        <v>377307.6923</v>
      </c>
      <c r="CM104" s="325">
        <f t="shared" si="35"/>
        <v>-19.880299998447299</v>
      </c>
      <c r="CN104" s="325">
        <f t="shared" si="36"/>
        <v>-19.572599999606609</v>
      </c>
      <c r="CO104" s="325">
        <f t="shared" si="37"/>
        <v>0.11344615370035172</v>
      </c>
      <c r="CP104" s="318"/>
      <c r="CQ104" s="326">
        <f t="shared" si="23"/>
        <v>-2.3076776415109634E-5</v>
      </c>
      <c r="CR104" s="326">
        <f t="shared" si="24"/>
        <v>0</v>
      </c>
      <c r="CS104" s="327">
        <f t="shared" si="25"/>
        <v>4.615390207618475E-5</v>
      </c>
      <c r="CT104" s="327">
        <f t="shared" si="26"/>
        <v>0</v>
      </c>
      <c r="CU104" s="327">
        <f t="shared" si="27"/>
        <v>0</v>
      </c>
      <c r="CV104" s="327">
        <f t="shared" si="28"/>
        <v>0</v>
      </c>
      <c r="CW104" s="327">
        <f t="shared" si="29"/>
        <v>0</v>
      </c>
      <c r="CX104" s="327">
        <f t="shared" si="30"/>
        <v>0</v>
      </c>
      <c r="CY104" s="327">
        <f t="shared" si="31"/>
        <v>0</v>
      </c>
      <c r="CZ104" s="328">
        <f t="shared" si="32"/>
        <v>377307.6923</v>
      </c>
      <c r="DA104" s="328">
        <f>(360000/208)*(O104+P104+Q104+R104+S104+T104+U104+V104+W104+X104+BI104)-CZ104</f>
        <v>7.6923170126974583E-6</v>
      </c>
      <c r="DB104" s="201"/>
      <c r="DC104" s="327">
        <f>K104/M104*IFERROR(VLOOKUP($D104,Shift!$B:$AZ,45,0),0)-AT104</f>
        <v>0</v>
      </c>
      <c r="DD104" s="327">
        <f>K104/M104*IFERROR(VLOOKUP($D104,Shift!$B:$AV,47,0),0)*10*50%-ROUND(K104/M104*IFERROR(VLOOKUP($D104,Shift!$B:$AV,47,0),0)*8*30%,0)-AU104</f>
        <v>-0.46153846150264144</v>
      </c>
      <c r="DE104" s="329">
        <f>VLOOKUP($D104,'Off day working'!A:AM,38,0)-Z104</f>
        <v>0</v>
      </c>
      <c r="DF104" s="328"/>
      <c r="DG104" s="328"/>
      <c r="DH104" s="330">
        <f>K104/208*8*30%*VLOOKUP($D104,Shift!$B:$AZ,47,0)-AL104</f>
        <v>-3.8461526855826378E-5</v>
      </c>
      <c r="DJ104" s="390"/>
      <c r="DK104" s="332">
        <f>VLOOKUP($D104,Meal!$A:$AK,35,0)-BG104</f>
        <v>0</v>
      </c>
      <c r="DL104" s="332">
        <f>VLOOKUP($D104,Meal!$A:$AK,36,0)-BH104</f>
        <v>0</v>
      </c>
      <c r="DM104" s="333">
        <f>VLOOKUP($D104,Shift!B:AW,39,0)-AV104</f>
        <v>0</v>
      </c>
      <c r="DN104" s="334">
        <f>K104/208*VLOOKUP(D104,Shift!$B:$AO,39,0)*8*10%-AW104</f>
        <v>0</v>
      </c>
      <c r="DO104" s="333">
        <f>VLOOKUP($D104,Shift!$B:$AO,40,0)-AX104</f>
        <v>0</v>
      </c>
      <c r="DP104" s="334">
        <f>K104/208*VLOOKUP(D104,Shift!$B:$AO,40,0)*8*50%-AY104</f>
        <v>-3.8461526855826378E-5</v>
      </c>
      <c r="DQ104" s="335">
        <f>VLOOKUP($D104,Shift!$B:$AZ,41,0)-AZ104</f>
        <v>0</v>
      </c>
      <c r="DR104" s="336">
        <f>K104/208*VLOOKUP($D104,Shift!$B:$AQ,41,0)*8*50%-BA104</f>
        <v>0</v>
      </c>
      <c r="DS104" s="337">
        <f>VLOOKUP($D104,Att!B:CU,98,0)-O104</f>
        <v>0</v>
      </c>
      <c r="DT104" s="338">
        <f>IFERROR(VLOOKUP($D104,OT!$A:$BR,OT!BC$1,0),0)-P104</f>
        <v>0</v>
      </c>
      <c r="DU104" s="338">
        <f>IFERROR(VLOOKUP($D104,OT!$A:$BR,OT!BD$1,0),0)-Q104</f>
        <v>0</v>
      </c>
      <c r="DV104" s="338">
        <f>IFERROR(VLOOKUP($D104,OT!$A:$BR,OT!BE$1,0),0)-R104</f>
        <v>0</v>
      </c>
      <c r="DW104" s="338">
        <f>IFERROR(VLOOKUP($D104,OT!$A:$BR,OT!BF$1,0),0)-S104</f>
        <v>0</v>
      </c>
      <c r="DX104" s="338">
        <f>IFERROR(VLOOKUP($D104,OT!$A:$BR,OT!BG$1,0),0)-T104</f>
        <v>0</v>
      </c>
      <c r="DY104" s="338">
        <f>IFERROR(VLOOKUP($D104,OT!$A:$BR,OT!BH$1,0),0)-U104</f>
        <v>0</v>
      </c>
      <c r="DZ104" s="338">
        <f>IFERROR(VLOOKUP($D104,OT!$A:$BR,OT!BI$1,0),0)-V104</f>
        <v>0</v>
      </c>
      <c r="EA104" s="338">
        <f>IFERROR(VLOOKUP($D104,OT!$A:$BR,OT!BJ$1,0),0)-W104</f>
        <v>0</v>
      </c>
      <c r="EB104" s="338">
        <f>IFERROR(VLOOKUP($D104,OT!$A:$BR,OT!BK$1,0),0)-X104</f>
        <v>0</v>
      </c>
      <c r="EC104" s="339">
        <f>VLOOKUP(D104,'Off day working'!A:AL,38,0)*30000-BD104</f>
        <v>0</v>
      </c>
      <c r="ED104" s="340"/>
      <c r="EE104" s="340"/>
      <c r="EF104" s="338">
        <f t="shared" si="38"/>
        <v>0</v>
      </c>
      <c r="EG104" s="350">
        <f>4960000*1.07/208*VLOOKUP(D104,Att!B:BZ,77,0)-BJ104</f>
        <v>0</v>
      </c>
      <c r="EI104" s="345">
        <f>IF(AND(CH104="X",EJ104&gt;=0.5),150000/VLOOKUP(D104,Att!B:AT,45,0)*VLOOKUP(D104,Att!B:AP,41,0),IF(AND(CH104="X",EJ104&lt;0.5),0,150000))-AN104</f>
        <v>0</v>
      </c>
      <c r="EJ104" s="346">
        <f>VLOOKUP(D104,Att!B:AP,41,0)/VLOOKUP(D104,Att!B:AT,45,0)</f>
        <v>0.95</v>
      </c>
    </row>
    <row r="105" spans="1:140" s="331" customFormat="1" ht="14.5" hidden="1" customHeight="1" x14ac:dyDescent="0.35">
      <c r="A105" s="300" t="s">
        <v>325</v>
      </c>
      <c r="B105" s="300">
        <f t="shared" si="33"/>
        <v>98</v>
      </c>
      <c r="C105" s="320" t="s">
        <v>56</v>
      </c>
      <c r="D105" s="320" t="s">
        <v>943</v>
      </c>
      <c r="E105" s="320" t="s">
        <v>955</v>
      </c>
      <c r="F105" s="367" t="s">
        <v>954</v>
      </c>
      <c r="G105" s="320" t="s">
        <v>360</v>
      </c>
      <c r="H105" s="320" t="s">
        <v>1039</v>
      </c>
      <c r="I105" s="320" t="s">
        <v>59</v>
      </c>
      <c r="J105" s="320" t="s">
        <v>58</v>
      </c>
      <c r="K105" s="321">
        <v>5900000</v>
      </c>
      <c r="L105" s="321"/>
      <c r="M105" s="321">
        <v>208</v>
      </c>
      <c r="N105" s="321"/>
      <c r="O105" s="321">
        <v>140</v>
      </c>
      <c r="P105" s="321">
        <v>21.75</v>
      </c>
      <c r="Q105" s="321">
        <v>0</v>
      </c>
      <c r="R105" s="321">
        <v>11.75</v>
      </c>
      <c r="S105" s="321">
        <v>0</v>
      </c>
      <c r="T105" s="321">
        <v>0</v>
      </c>
      <c r="U105" s="321">
        <v>0</v>
      </c>
      <c r="V105" s="321">
        <v>0</v>
      </c>
      <c r="W105" s="321">
        <v>0</v>
      </c>
      <c r="X105" s="321">
        <v>0</v>
      </c>
      <c r="Y105" s="321">
        <v>5</v>
      </c>
      <c r="Z105" s="321">
        <v>1</v>
      </c>
      <c r="AA105" s="321"/>
      <c r="AB105" s="321">
        <v>3971153.6192000001</v>
      </c>
      <c r="AC105" s="321">
        <v>925420.67310000001</v>
      </c>
      <c r="AD105" s="321">
        <v>0</v>
      </c>
      <c r="AE105" s="321">
        <v>666586.53850000002</v>
      </c>
      <c r="AF105" s="321">
        <v>0</v>
      </c>
      <c r="AG105" s="321">
        <v>0</v>
      </c>
      <c r="AH105" s="321">
        <v>0</v>
      </c>
      <c r="AI105" s="321">
        <v>0</v>
      </c>
      <c r="AJ105" s="321">
        <v>0</v>
      </c>
      <c r="AK105" s="321">
        <v>0</v>
      </c>
      <c r="AL105" s="321">
        <v>272307.6923</v>
      </c>
      <c r="AM105" s="321">
        <v>280733.42979999998</v>
      </c>
      <c r="AN105" s="321">
        <v>150000</v>
      </c>
      <c r="AO105" s="321">
        <v>324000</v>
      </c>
      <c r="AP105" s="321">
        <v>0</v>
      </c>
      <c r="AQ105" s="321">
        <v>510576.92310000001</v>
      </c>
      <c r="AR105" s="321">
        <v>0</v>
      </c>
      <c r="AS105" s="321"/>
      <c r="AT105" s="321">
        <v>0</v>
      </c>
      <c r="AU105" s="321">
        <v>295000</v>
      </c>
      <c r="AV105" s="321">
        <v>0</v>
      </c>
      <c r="AW105" s="321">
        <v>0</v>
      </c>
      <c r="AX105" s="321">
        <v>1</v>
      </c>
      <c r="AY105" s="321">
        <v>113461.5385</v>
      </c>
      <c r="AZ105" s="321"/>
      <c r="BA105" s="321"/>
      <c r="BB105" s="321">
        <v>11</v>
      </c>
      <c r="BC105" s="321">
        <v>312019.23</v>
      </c>
      <c r="BD105" s="321">
        <v>30000</v>
      </c>
      <c r="BE105" s="321">
        <v>42548</v>
      </c>
      <c r="BF105" s="321">
        <v>100000</v>
      </c>
      <c r="BG105" s="321">
        <v>95000</v>
      </c>
      <c r="BH105" s="321">
        <v>310000</v>
      </c>
      <c r="BI105" s="321"/>
      <c r="BJ105" s="321"/>
      <c r="BK105" s="321"/>
      <c r="BL105" s="321">
        <v>0</v>
      </c>
      <c r="BM105" s="321"/>
      <c r="BN105" s="321">
        <v>0</v>
      </c>
      <c r="BO105" s="321">
        <v>0</v>
      </c>
      <c r="BP105" s="321">
        <v>242307.6923</v>
      </c>
      <c r="BQ105" s="321">
        <v>57980.769200000002</v>
      </c>
      <c r="BR105" s="321"/>
      <c r="BS105" s="321">
        <v>0</v>
      </c>
      <c r="BT105" s="321">
        <v>1268500</v>
      </c>
      <c r="BU105" s="321">
        <v>619500</v>
      </c>
      <c r="BV105" s="321"/>
      <c r="BW105" s="321">
        <v>0</v>
      </c>
      <c r="BX105" s="321"/>
      <c r="BY105" s="321">
        <v>0</v>
      </c>
      <c r="BZ105" s="321"/>
      <c r="CA105" s="321"/>
      <c r="CB105" s="321">
        <v>10085608</v>
      </c>
      <c r="CC105" s="322">
        <v>7779320</v>
      </c>
      <c r="CD105" s="320"/>
      <c r="CE105" s="320" t="s">
        <v>870</v>
      </c>
      <c r="CF105" s="323">
        <v>45994</v>
      </c>
      <c r="CG105" s="323"/>
      <c r="CH105" s="320" t="s">
        <v>415</v>
      </c>
      <c r="CI105" s="322">
        <v>118000</v>
      </c>
      <c r="CJ105" s="322">
        <v>0</v>
      </c>
      <c r="CK105" s="321"/>
      <c r="CL105" s="324">
        <f t="shared" si="34"/>
        <v>300288.46149999998</v>
      </c>
      <c r="CM105" s="325">
        <f t="shared" si="35"/>
        <v>-11.893999999389052</v>
      </c>
      <c r="CN105" s="325">
        <f t="shared" si="36"/>
        <v>-12.355499999597669</v>
      </c>
      <c r="CO105" s="325">
        <f t="shared" si="37"/>
        <v>0.2269538464024663</v>
      </c>
      <c r="CP105" s="318"/>
      <c r="CQ105" s="326">
        <f t="shared" si="23"/>
        <v>-2.3077009245753288E-5</v>
      </c>
      <c r="CR105" s="326">
        <f t="shared" si="24"/>
        <v>0</v>
      </c>
      <c r="CS105" s="327">
        <f t="shared" si="25"/>
        <v>-3.8461526855826378E-5</v>
      </c>
      <c r="CT105" s="327">
        <f t="shared" si="26"/>
        <v>0</v>
      </c>
      <c r="CU105" s="327">
        <f t="shared" si="27"/>
        <v>0</v>
      </c>
      <c r="CV105" s="327">
        <f t="shared" si="28"/>
        <v>0</v>
      </c>
      <c r="CW105" s="327">
        <f t="shared" si="29"/>
        <v>0</v>
      </c>
      <c r="CX105" s="327">
        <f t="shared" si="30"/>
        <v>0</v>
      </c>
      <c r="CY105" s="327">
        <f t="shared" si="31"/>
        <v>0</v>
      </c>
      <c r="CZ105" s="328">
        <f t="shared" si="32"/>
        <v>300288.46149999998</v>
      </c>
      <c r="DA105" s="328">
        <f>(360000/208)*(O105+P105+Q105+R105+S105+T105+U105+V105+W105+X105+BI105)-CZ105</f>
        <v>3.8461526855826378E-5</v>
      </c>
      <c r="DB105" s="201"/>
      <c r="DC105" s="327">
        <f>K105/M105*IFERROR(VLOOKUP($D105,Shift!$B:$AZ,45,0),0)-AT105</f>
        <v>0</v>
      </c>
      <c r="DD105" s="327">
        <f>K105/M105*IFERROR(VLOOKUP($D105,Shift!$B:$AV,47,0),0)*10*50%-ROUND(K105/M105*IFERROR(VLOOKUP($D105,Shift!$B:$AV,47,0),0)*8*30%,0)-AU105</f>
        <v>-0.30769230762962252</v>
      </c>
      <c r="DE105" s="329">
        <f>VLOOKUP($D105,'Off day working'!A:AM,38,0)-Z105</f>
        <v>0</v>
      </c>
      <c r="DF105" s="328"/>
      <c r="DG105" s="328"/>
      <c r="DH105" s="330">
        <f>K105/208*8*30%*VLOOKUP($D105,Shift!$B:$AZ,47,0)-AL105</f>
        <v>7.6923170126974583E-6</v>
      </c>
      <c r="DJ105" s="390"/>
      <c r="DK105" s="332">
        <f>VLOOKUP($D105,Meal!$A:$AK,35,0)-BG105</f>
        <v>0</v>
      </c>
      <c r="DL105" s="332">
        <f>VLOOKUP($D105,Meal!$A:$AK,36,0)-BH105</f>
        <v>0</v>
      </c>
      <c r="DM105" s="333">
        <f>VLOOKUP($D105,Shift!B:AW,39,0)-AV105</f>
        <v>0</v>
      </c>
      <c r="DN105" s="334">
        <f>K105/208*VLOOKUP(D105,Shift!$B:$AO,39,0)*8*10%-AW105</f>
        <v>0</v>
      </c>
      <c r="DO105" s="333">
        <f>VLOOKUP($D105,Shift!$B:$AO,40,0)-AX105</f>
        <v>0</v>
      </c>
      <c r="DP105" s="334">
        <f>K105/208*VLOOKUP(D105,Shift!$B:$AO,40,0)*8*50%-AY105</f>
        <v>-3.8461526855826378E-5</v>
      </c>
      <c r="DQ105" s="335">
        <f>VLOOKUP($D105,Shift!$B:$AZ,41,0)-AZ105</f>
        <v>0</v>
      </c>
      <c r="DR105" s="336">
        <f>K105/208*VLOOKUP($D105,Shift!$B:$AQ,41,0)*8*50%-BA105</f>
        <v>0</v>
      </c>
      <c r="DS105" s="337">
        <f>VLOOKUP($D105,Att!B:CU,98,0)-O105</f>
        <v>0</v>
      </c>
      <c r="DT105" s="338">
        <f>IFERROR(VLOOKUP($D105,OT!$A:$BR,OT!BC$1,0),0)-P105</f>
        <v>0</v>
      </c>
      <c r="DU105" s="338">
        <f>IFERROR(VLOOKUP($D105,OT!$A:$BR,OT!BD$1,0),0)-Q105</f>
        <v>0</v>
      </c>
      <c r="DV105" s="338">
        <f>IFERROR(VLOOKUP($D105,OT!$A:$BR,OT!BE$1,0),0)-R105</f>
        <v>0</v>
      </c>
      <c r="DW105" s="338">
        <f>IFERROR(VLOOKUP($D105,OT!$A:$BR,OT!BF$1,0),0)-S105</f>
        <v>0</v>
      </c>
      <c r="DX105" s="338">
        <f>IFERROR(VLOOKUP($D105,OT!$A:$BR,OT!BG$1,0),0)-T105</f>
        <v>0</v>
      </c>
      <c r="DY105" s="338">
        <f>IFERROR(VLOOKUP($D105,OT!$A:$BR,OT!BH$1,0),0)-U105</f>
        <v>0</v>
      </c>
      <c r="DZ105" s="338">
        <f>IFERROR(VLOOKUP($D105,OT!$A:$BR,OT!BI$1,0),0)-V105</f>
        <v>0</v>
      </c>
      <c r="EA105" s="338">
        <f>IFERROR(VLOOKUP($D105,OT!$A:$BR,OT!BJ$1,0),0)-W105</f>
        <v>0</v>
      </c>
      <c r="EB105" s="338">
        <f>IFERROR(VLOOKUP($D105,OT!$A:$BR,OT!BK$1,0),0)-X105</f>
        <v>0</v>
      </c>
      <c r="EC105" s="339">
        <f>VLOOKUP(D105,'Off day working'!A:AL,38,0)*30000-BD105</f>
        <v>0</v>
      </c>
      <c r="ED105" s="340"/>
      <c r="EE105" s="340"/>
      <c r="EF105" s="338">
        <f t="shared" si="38"/>
        <v>7.6923076921957545E-2</v>
      </c>
      <c r="EG105" s="350">
        <f>4960000*1.07/208*VLOOKUP(D105,Att!B:BZ,77,0)-BJ105</f>
        <v>0</v>
      </c>
      <c r="EI105" s="345">
        <f>IF(AND(CH105="X",EJ105&gt;=0.5),150000/VLOOKUP(D105,Att!B:AT,45,0)*VLOOKUP(D105,Att!B:AP,41,0),IF(AND(CH105="X",EJ105&lt;0.5),0,150000))-AN105</f>
        <v>0</v>
      </c>
      <c r="EJ105" s="346">
        <f>VLOOKUP(D105,Att!B:AP,41,0)/VLOOKUP(D105,Att!B:AT,45,0)</f>
        <v>0.77064078781506828</v>
      </c>
    </row>
    <row r="106" spans="1:140" s="331" customFormat="1" ht="14.5" hidden="1" customHeight="1" x14ac:dyDescent="0.35">
      <c r="A106" s="300" t="s">
        <v>325</v>
      </c>
      <c r="B106" s="300">
        <f t="shared" si="33"/>
        <v>99</v>
      </c>
      <c r="C106" s="320" t="s">
        <v>56</v>
      </c>
      <c r="D106" s="320" t="s">
        <v>944</v>
      </c>
      <c r="E106" s="320" t="s">
        <v>957</v>
      </c>
      <c r="F106" s="367" t="s">
        <v>956</v>
      </c>
      <c r="G106" s="320" t="s">
        <v>348</v>
      </c>
      <c r="H106" s="320" t="s">
        <v>1039</v>
      </c>
      <c r="I106" s="320" t="s">
        <v>57</v>
      </c>
      <c r="J106" s="320" t="s">
        <v>58</v>
      </c>
      <c r="K106" s="321">
        <v>5900000</v>
      </c>
      <c r="L106" s="321"/>
      <c r="M106" s="321">
        <v>208</v>
      </c>
      <c r="N106" s="321"/>
      <c r="O106" s="321">
        <v>190</v>
      </c>
      <c r="P106" s="321">
        <v>30</v>
      </c>
      <c r="Q106" s="321">
        <v>0</v>
      </c>
      <c r="R106" s="321">
        <v>12</v>
      </c>
      <c r="S106" s="321">
        <v>0</v>
      </c>
      <c r="T106" s="321">
        <v>0</v>
      </c>
      <c r="U106" s="321">
        <v>0</v>
      </c>
      <c r="V106" s="321">
        <v>0</v>
      </c>
      <c r="W106" s="321">
        <v>0</v>
      </c>
      <c r="X106" s="321">
        <v>0</v>
      </c>
      <c r="Y106" s="321">
        <v>8.1999999999999993</v>
      </c>
      <c r="Z106" s="321">
        <v>1</v>
      </c>
      <c r="AA106" s="321"/>
      <c r="AB106" s="321">
        <v>5389422.9634999996</v>
      </c>
      <c r="AC106" s="321">
        <v>1276442.3077</v>
      </c>
      <c r="AD106" s="321">
        <v>0</v>
      </c>
      <c r="AE106" s="321">
        <v>680769.23080000002</v>
      </c>
      <c r="AF106" s="321">
        <v>0</v>
      </c>
      <c r="AG106" s="321">
        <v>0</v>
      </c>
      <c r="AH106" s="321">
        <v>0</v>
      </c>
      <c r="AI106" s="321">
        <v>0</v>
      </c>
      <c r="AJ106" s="321">
        <v>0</v>
      </c>
      <c r="AK106" s="321">
        <v>0</v>
      </c>
      <c r="AL106" s="321">
        <v>490153.84620000003</v>
      </c>
      <c r="AM106" s="321">
        <v>300000</v>
      </c>
      <c r="AN106" s="321">
        <v>150000</v>
      </c>
      <c r="AO106" s="321">
        <v>392500</v>
      </c>
      <c r="AP106" s="321">
        <v>0</v>
      </c>
      <c r="AQ106" s="321">
        <v>510576.92310000001</v>
      </c>
      <c r="AR106" s="321">
        <v>467593</v>
      </c>
      <c r="AS106" s="321"/>
      <c r="AT106" s="321">
        <v>0</v>
      </c>
      <c r="AU106" s="321">
        <v>531000</v>
      </c>
      <c r="AV106" s="321">
        <v>0</v>
      </c>
      <c r="AW106" s="321">
        <v>0</v>
      </c>
      <c r="AX106" s="321">
        <v>1</v>
      </c>
      <c r="AY106" s="321">
        <v>113461.5385</v>
      </c>
      <c r="AZ106" s="321"/>
      <c r="BA106" s="321"/>
      <c r="BB106" s="321">
        <v>15</v>
      </c>
      <c r="BC106" s="321">
        <v>425480.77</v>
      </c>
      <c r="BD106" s="321">
        <v>30000</v>
      </c>
      <c r="BE106" s="321"/>
      <c r="BF106" s="321">
        <v>100000</v>
      </c>
      <c r="BG106" s="321">
        <v>188000</v>
      </c>
      <c r="BH106" s="321">
        <v>368000</v>
      </c>
      <c r="BI106" s="321"/>
      <c r="BJ106" s="321"/>
      <c r="BK106" s="321"/>
      <c r="BL106" s="321">
        <v>0</v>
      </c>
      <c r="BM106" s="321"/>
      <c r="BN106" s="321">
        <v>0</v>
      </c>
      <c r="BO106" s="321">
        <v>0</v>
      </c>
      <c r="BP106" s="321">
        <v>383653.84620000003</v>
      </c>
      <c r="BQ106" s="321">
        <v>84807.692299999995</v>
      </c>
      <c r="BR106" s="321"/>
      <c r="BS106" s="321">
        <v>0</v>
      </c>
      <c r="BT106" s="321">
        <v>1268500</v>
      </c>
      <c r="BU106" s="321">
        <v>619500</v>
      </c>
      <c r="BV106" s="321"/>
      <c r="BW106" s="321">
        <v>0</v>
      </c>
      <c r="BX106" s="321">
        <v>8</v>
      </c>
      <c r="BY106" s="321">
        <v>226923.07689999999</v>
      </c>
      <c r="BZ106" s="321"/>
      <c r="CA106" s="321"/>
      <c r="CB106" s="321">
        <v>13268378</v>
      </c>
      <c r="CC106" s="322">
        <v>10793917</v>
      </c>
      <c r="CD106" s="320"/>
      <c r="CE106" s="320" t="s">
        <v>319</v>
      </c>
      <c r="CF106" s="323">
        <v>45994</v>
      </c>
      <c r="CG106" s="323"/>
      <c r="CH106" s="320" t="s">
        <v>415</v>
      </c>
      <c r="CI106" s="322">
        <v>118000</v>
      </c>
      <c r="CJ106" s="322">
        <v>0</v>
      </c>
      <c r="CK106" s="321"/>
      <c r="CL106" s="324">
        <f t="shared" si="34"/>
        <v>468461.53850000002</v>
      </c>
      <c r="CM106" s="325">
        <f t="shared" si="35"/>
        <v>-15.881700001657009</v>
      </c>
      <c r="CN106" s="325">
        <f t="shared" si="36"/>
        <v>-16.420200001448393</v>
      </c>
      <c r="CO106" s="325">
        <f t="shared" si="37"/>
        <v>0.11342307738959789</v>
      </c>
      <c r="CP106" s="318"/>
      <c r="CQ106" s="326">
        <f t="shared" si="23"/>
        <v>-7.6922588050365448E-6</v>
      </c>
      <c r="CR106" s="326">
        <f t="shared" si="24"/>
        <v>0</v>
      </c>
      <c r="CS106" s="327">
        <f t="shared" si="25"/>
        <v>-3.0769268050789833E-5</v>
      </c>
      <c r="CT106" s="327">
        <f t="shared" si="26"/>
        <v>0</v>
      </c>
      <c r="CU106" s="327">
        <f t="shared" si="27"/>
        <v>0</v>
      </c>
      <c r="CV106" s="327">
        <f t="shared" si="28"/>
        <v>0</v>
      </c>
      <c r="CW106" s="327">
        <f t="shared" si="29"/>
        <v>0</v>
      </c>
      <c r="CX106" s="327">
        <f t="shared" si="30"/>
        <v>0</v>
      </c>
      <c r="CY106" s="327">
        <f t="shared" si="31"/>
        <v>0</v>
      </c>
      <c r="CZ106" s="328">
        <f t="shared" si="32"/>
        <v>468461.53850000002</v>
      </c>
      <c r="DA106" s="328">
        <f>(420000/208)*(O106+P106+Q106+R106+S106+T106+U106+V106+W106+X106+BI106)-CZ106</f>
        <v>-3.8461526855826378E-5</v>
      </c>
      <c r="DB106" s="201"/>
      <c r="DC106" s="327">
        <f>K106/M106*IFERROR(VLOOKUP($D106,Shift!$B:$AZ,45,0),0)-AT106</f>
        <v>0</v>
      </c>
      <c r="DD106" s="327">
        <f>K106/M106*IFERROR(VLOOKUP($D106,Shift!$B:$AV,47,0),0)*10*50%-ROUND(K106/M106*IFERROR(VLOOKUP($D106,Shift!$B:$AV,47,0),0)*8*30%,0)-AU106</f>
        <v>-0.1538461537566036</v>
      </c>
      <c r="DE106" s="329">
        <f>VLOOKUP($D106,'Off day working'!A:AM,38,0)-Z106</f>
        <v>0</v>
      </c>
      <c r="DF106" s="328"/>
      <c r="DG106" s="328"/>
      <c r="DH106" s="330">
        <f>K106/208*8*30%*VLOOKUP($D106,Shift!$B:$AZ,47,0)-AL106</f>
        <v>-4.6153843868523836E-5</v>
      </c>
      <c r="DJ106" s="390"/>
      <c r="DK106" s="332">
        <f>VLOOKUP($D106,Meal!$A:$AK,35,0)-BG106</f>
        <v>0</v>
      </c>
      <c r="DL106" s="332">
        <f>VLOOKUP($D106,Meal!$A:$AK,36,0)-BH106</f>
        <v>0</v>
      </c>
      <c r="DM106" s="333">
        <f>VLOOKUP($D106,Shift!B:AW,39,0)-AV106</f>
        <v>0</v>
      </c>
      <c r="DN106" s="334">
        <f>K106/208*VLOOKUP(D106,Shift!$B:$AO,39,0)*8*10%-AW106</f>
        <v>0</v>
      </c>
      <c r="DO106" s="333">
        <f>VLOOKUP($D106,Shift!$B:$AO,40,0)-AX106</f>
        <v>0</v>
      </c>
      <c r="DP106" s="334">
        <f>K106/208*VLOOKUP(D106,Shift!$B:$AO,40,0)*8*50%-AY106</f>
        <v>-3.8461526855826378E-5</v>
      </c>
      <c r="DQ106" s="335">
        <f>VLOOKUP($D106,Shift!$B:$AZ,41,0)-AZ106</f>
        <v>0</v>
      </c>
      <c r="DR106" s="336">
        <f>K106/208*VLOOKUP($D106,Shift!$B:$AQ,41,0)*8*50%-BA106</f>
        <v>0</v>
      </c>
      <c r="DS106" s="337">
        <f>VLOOKUP($D106,Att!B:CU,98,0)-O106</f>
        <v>0</v>
      </c>
      <c r="DT106" s="338">
        <f>IFERROR(VLOOKUP($D106,OT!$A:$BR,OT!BC$1,0),0)-P106</f>
        <v>0</v>
      </c>
      <c r="DU106" s="338">
        <f>IFERROR(VLOOKUP($D106,OT!$A:$BR,OT!BD$1,0),0)-Q106</f>
        <v>0</v>
      </c>
      <c r="DV106" s="338">
        <f>IFERROR(VLOOKUP($D106,OT!$A:$BR,OT!BE$1,0),0)-R106</f>
        <v>0</v>
      </c>
      <c r="DW106" s="338">
        <f>IFERROR(VLOOKUP($D106,OT!$A:$BR,OT!BF$1,0),0)-S106</f>
        <v>0</v>
      </c>
      <c r="DX106" s="338">
        <f>IFERROR(VLOOKUP($D106,OT!$A:$BR,OT!BG$1,0),0)-T106</f>
        <v>0</v>
      </c>
      <c r="DY106" s="338">
        <f>IFERROR(VLOOKUP($D106,OT!$A:$BR,OT!BH$1,0),0)-U106</f>
        <v>0</v>
      </c>
      <c r="DZ106" s="338">
        <f>IFERROR(VLOOKUP($D106,OT!$A:$BR,OT!BI$1,0),0)-V106</f>
        <v>0</v>
      </c>
      <c r="EA106" s="338">
        <f>IFERROR(VLOOKUP($D106,OT!$A:$BR,OT!BJ$1,0),0)-W106</f>
        <v>0</v>
      </c>
      <c r="EB106" s="338">
        <f>IFERROR(VLOOKUP($D106,OT!$A:$BR,OT!BK$1,0),0)-X106</f>
        <v>0</v>
      </c>
      <c r="EC106" s="339">
        <f>VLOOKUP(D106,'Off day working'!A:AL,38,0)*30000-BD106</f>
        <v>0</v>
      </c>
      <c r="ED106" s="340"/>
      <c r="EE106" s="340"/>
      <c r="EF106" s="338">
        <f t="shared" si="38"/>
        <v>0</v>
      </c>
      <c r="EG106" s="350">
        <f>4960000*1.07/208*VLOOKUP(D106,Att!B:BZ,77,0)-BJ106</f>
        <v>0</v>
      </c>
      <c r="EI106" s="345">
        <f>IF(AND(CH106="X",EJ106&gt;=0.5),150000/VLOOKUP(D106,Att!B:AT,45,0)*VLOOKUP(D106,Att!B:AP,41,0),IF(AND(CH106="X",EJ106&lt;0.5),0,150000))-AN106</f>
        <v>0</v>
      </c>
      <c r="EJ106" s="346">
        <f>VLOOKUP(D106,Att!B:AP,41,0)/VLOOKUP(D106,Att!B:AT,45,0)</f>
        <v>1.0105263157894737</v>
      </c>
    </row>
    <row r="107" spans="1:140" s="331" customFormat="1" ht="14.5" hidden="1" customHeight="1" x14ac:dyDescent="0.35">
      <c r="A107" s="300" t="s">
        <v>325</v>
      </c>
      <c r="B107" s="300">
        <f t="shared" si="33"/>
        <v>100</v>
      </c>
      <c r="C107" s="320" t="s">
        <v>56</v>
      </c>
      <c r="D107" s="320" t="s">
        <v>945</v>
      </c>
      <c r="E107" s="320" t="s">
        <v>959</v>
      </c>
      <c r="F107" s="367" t="s">
        <v>958</v>
      </c>
      <c r="G107" s="320" t="s">
        <v>360</v>
      </c>
      <c r="H107" s="320" t="s">
        <v>1039</v>
      </c>
      <c r="I107" s="320" t="s">
        <v>59</v>
      </c>
      <c r="J107" s="320" t="s">
        <v>58</v>
      </c>
      <c r="K107" s="321">
        <v>5900000</v>
      </c>
      <c r="L107" s="321"/>
      <c r="M107" s="321">
        <v>208</v>
      </c>
      <c r="N107" s="321"/>
      <c r="O107" s="321">
        <v>154</v>
      </c>
      <c r="P107" s="321">
        <v>24</v>
      </c>
      <c r="Q107" s="321">
        <v>0</v>
      </c>
      <c r="R107" s="321">
        <v>12</v>
      </c>
      <c r="S107" s="321">
        <v>0</v>
      </c>
      <c r="T107" s="321">
        <v>0</v>
      </c>
      <c r="U107" s="321">
        <v>0</v>
      </c>
      <c r="V107" s="321">
        <v>0</v>
      </c>
      <c r="W107" s="321">
        <v>0</v>
      </c>
      <c r="X107" s="321">
        <v>0</v>
      </c>
      <c r="Y107" s="321">
        <v>8</v>
      </c>
      <c r="Z107" s="321">
        <v>1</v>
      </c>
      <c r="AA107" s="321"/>
      <c r="AB107" s="321">
        <v>4368269.1173</v>
      </c>
      <c r="AC107" s="321">
        <v>1021153.8462</v>
      </c>
      <c r="AD107" s="321">
        <v>0</v>
      </c>
      <c r="AE107" s="321">
        <v>680769.23080000002</v>
      </c>
      <c r="AF107" s="321">
        <v>0</v>
      </c>
      <c r="AG107" s="321">
        <v>0</v>
      </c>
      <c r="AH107" s="321">
        <v>0</v>
      </c>
      <c r="AI107" s="321">
        <v>0</v>
      </c>
      <c r="AJ107" s="321">
        <v>0</v>
      </c>
      <c r="AK107" s="321">
        <v>0</v>
      </c>
      <c r="AL107" s="321">
        <v>408461.53850000002</v>
      </c>
      <c r="AM107" s="321">
        <v>300000</v>
      </c>
      <c r="AN107" s="321">
        <v>150000</v>
      </c>
      <c r="AO107" s="321">
        <v>405000</v>
      </c>
      <c r="AP107" s="321">
        <v>90000</v>
      </c>
      <c r="AQ107" s="321">
        <v>510576.92310000001</v>
      </c>
      <c r="AR107" s="321">
        <v>500000</v>
      </c>
      <c r="AS107" s="321"/>
      <c r="AT107" s="321">
        <v>0</v>
      </c>
      <c r="AU107" s="321">
        <v>442500</v>
      </c>
      <c r="AV107" s="321">
        <v>0</v>
      </c>
      <c r="AW107" s="321">
        <v>0</v>
      </c>
      <c r="AX107" s="321">
        <v>2</v>
      </c>
      <c r="AY107" s="321">
        <v>226923.07689999999</v>
      </c>
      <c r="AZ107" s="321"/>
      <c r="BA107" s="321"/>
      <c r="BB107" s="321">
        <v>12</v>
      </c>
      <c r="BC107" s="321">
        <v>340384.62</v>
      </c>
      <c r="BD107" s="321">
        <v>30000</v>
      </c>
      <c r="BE107" s="321">
        <v>42548</v>
      </c>
      <c r="BF107" s="321">
        <v>100000</v>
      </c>
      <c r="BG107" s="321">
        <v>75000</v>
      </c>
      <c r="BH107" s="321">
        <v>396000</v>
      </c>
      <c r="BI107" s="321"/>
      <c r="BJ107" s="321"/>
      <c r="BK107" s="321"/>
      <c r="BL107" s="321">
        <v>0</v>
      </c>
      <c r="BM107" s="321"/>
      <c r="BN107" s="321">
        <v>0</v>
      </c>
      <c r="BO107" s="321">
        <v>0</v>
      </c>
      <c r="BP107" s="321">
        <v>310961.53850000002</v>
      </c>
      <c r="BQ107" s="321">
        <v>72692.307700000005</v>
      </c>
      <c r="BR107" s="321"/>
      <c r="BS107" s="321">
        <v>0</v>
      </c>
      <c r="BT107" s="321">
        <v>1268500</v>
      </c>
      <c r="BU107" s="321">
        <v>619500</v>
      </c>
      <c r="BV107" s="321"/>
      <c r="BW107" s="321">
        <v>0</v>
      </c>
      <c r="BX107" s="321">
        <v>18</v>
      </c>
      <c r="BY107" s="321">
        <v>510576.92310000001</v>
      </c>
      <c r="BZ107" s="321"/>
      <c r="CA107" s="321"/>
      <c r="CB107" s="321">
        <v>11857754</v>
      </c>
      <c r="CC107" s="322">
        <v>9468100</v>
      </c>
      <c r="CD107" s="320"/>
      <c r="CE107" s="320" t="s">
        <v>319</v>
      </c>
      <c r="CF107" s="323">
        <v>45994</v>
      </c>
      <c r="CG107" s="323"/>
      <c r="CH107" s="320" t="s">
        <v>415</v>
      </c>
      <c r="CI107" s="322">
        <v>118000</v>
      </c>
      <c r="CJ107" s="322">
        <v>0</v>
      </c>
      <c r="CK107" s="321"/>
      <c r="CL107" s="324">
        <f t="shared" si="34"/>
        <v>383653.84620000003</v>
      </c>
      <c r="CM107" s="325">
        <f t="shared" si="35"/>
        <v>-13.800999999046326</v>
      </c>
      <c r="CN107" s="325">
        <f t="shared" si="36"/>
        <v>-13.647199999541044</v>
      </c>
      <c r="CO107" s="325">
        <f t="shared" si="37"/>
        <v>0.11346923094242811</v>
      </c>
      <c r="CP107" s="318"/>
      <c r="CQ107" s="326">
        <f t="shared" si="23"/>
        <v>-4.615390207618475E-5</v>
      </c>
      <c r="CR107" s="326">
        <f t="shared" si="24"/>
        <v>0</v>
      </c>
      <c r="CS107" s="327">
        <f t="shared" si="25"/>
        <v>-3.0769268050789833E-5</v>
      </c>
      <c r="CT107" s="327">
        <f t="shared" si="26"/>
        <v>0</v>
      </c>
      <c r="CU107" s="327">
        <f t="shared" si="27"/>
        <v>0</v>
      </c>
      <c r="CV107" s="327">
        <f t="shared" si="28"/>
        <v>0</v>
      </c>
      <c r="CW107" s="327">
        <f t="shared" si="29"/>
        <v>0</v>
      </c>
      <c r="CX107" s="327">
        <f t="shared" si="30"/>
        <v>0</v>
      </c>
      <c r="CY107" s="327">
        <f t="shared" si="31"/>
        <v>0</v>
      </c>
      <c r="CZ107" s="328">
        <f t="shared" si="32"/>
        <v>383653.84620000003</v>
      </c>
      <c r="DA107" s="328">
        <f>(420000/208)*(O107+P107+Q107+R107+S107+T107+U107+V107+W107+X107+BI107)-CZ107</f>
        <v>-4.6153843868523836E-5</v>
      </c>
      <c r="DB107" s="201"/>
      <c r="DC107" s="327">
        <f>K107/M107*IFERROR(VLOOKUP($D107,Shift!$B:$AZ,45,0),0)-AT107</f>
        <v>0</v>
      </c>
      <c r="DD107" s="327">
        <f>K107/M107*IFERROR(VLOOKUP($D107,Shift!$B:$AV,47,0),0)*10*50%-ROUND(K107/M107*IFERROR(VLOOKUP($D107,Shift!$B:$AV,47,0),0)*8*30%,0)-AU107</f>
        <v>-0.46153846150264144</v>
      </c>
      <c r="DE107" s="329">
        <f>VLOOKUP($D107,'Off day working'!A:AM,38,0)-Z107</f>
        <v>0</v>
      </c>
      <c r="DF107" s="328"/>
      <c r="DG107" s="328"/>
      <c r="DH107" s="330">
        <f>K107/208*8*30%*VLOOKUP($D107,Shift!$B:$AZ,47,0)-AL107</f>
        <v>-3.8461526855826378E-5</v>
      </c>
      <c r="DJ107" s="390"/>
      <c r="DK107" s="332">
        <f>VLOOKUP($D107,Meal!$A:$AK,35,0)-BG107</f>
        <v>0</v>
      </c>
      <c r="DL107" s="332">
        <f>VLOOKUP($D107,Meal!$A:$AK,36,0)-BH107</f>
        <v>0</v>
      </c>
      <c r="DM107" s="333">
        <f>VLOOKUP($D107,Shift!B:AW,39,0)-AV107</f>
        <v>0</v>
      </c>
      <c r="DN107" s="334">
        <f>K107/208*VLOOKUP(D107,Shift!$B:$AO,39,0)*8*10%-AW107</f>
        <v>0</v>
      </c>
      <c r="DO107" s="333">
        <f>VLOOKUP($D107,Shift!$B:$AO,40,0)-AX107</f>
        <v>0</v>
      </c>
      <c r="DP107" s="334">
        <f>K107/208*VLOOKUP(D107,Shift!$B:$AO,40,0)*8*50%-AY107</f>
        <v>2.3076951038092375E-5</v>
      </c>
      <c r="DQ107" s="335">
        <f>VLOOKUP($D107,Shift!$B:$AZ,41,0)-AZ107</f>
        <v>0</v>
      </c>
      <c r="DR107" s="336">
        <f>K107/208*VLOOKUP($D107,Shift!$B:$AQ,41,0)*8*50%-BA107</f>
        <v>0</v>
      </c>
      <c r="DS107" s="337">
        <f>VLOOKUP($D107,Att!B:CU,98,0)-O107</f>
        <v>0</v>
      </c>
      <c r="DT107" s="338">
        <f>IFERROR(VLOOKUP($D107,OT!$A:$BR,OT!BC$1,0),0)-P107</f>
        <v>0</v>
      </c>
      <c r="DU107" s="338">
        <f>IFERROR(VLOOKUP($D107,OT!$A:$BR,OT!BD$1,0),0)-Q107</f>
        <v>0</v>
      </c>
      <c r="DV107" s="338">
        <f>IFERROR(VLOOKUP($D107,OT!$A:$BR,OT!BE$1,0),0)-R107</f>
        <v>0</v>
      </c>
      <c r="DW107" s="338">
        <f>IFERROR(VLOOKUP($D107,OT!$A:$BR,OT!BF$1,0),0)-S107</f>
        <v>0</v>
      </c>
      <c r="DX107" s="338">
        <f>IFERROR(VLOOKUP($D107,OT!$A:$BR,OT!BG$1,0),0)-T107</f>
        <v>0</v>
      </c>
      <c r="DY107" s="338">
        <f>IFERROR(VLOOKUP($D107,OT!$A:$BR,OT!BH$1,0),0)-U107</f>
        <v>0</v>
      </c>
      <c r="DZ107" s="338">
        <f>IFERROR(VLOOKUP($D107,OT!$A:$BR,OT!BI$1,0),0)-V107</f>
        <v>0</v>
      </c>
      <c r="EA107" s="338">
        <f>IFERROR(VLOOKUP($D107,OT!$A:$BR,OT!BJ$1,0),0)-W107</f>
        <v>0</v>
      </c>
      <c r="EB107" s="338">
        <f>IFERROR(VLOOKUP($D107,OT!$A:$BR,OT!BK$1,0),0)-X107</f>
        <v>0</v>
      </c>
      <c r="EC107" s="339">
        <f>VLOOKUP(D107,'Off day working'!A:AL,38,0)*30000-BD107</f>
        <v>0</v>
      </c>
      <c r="ED107" s="340"/>
      <c r="EE107" s="340"/>
      <c r="EF107" s="338">
        <f t="shared" si="38"/>
        <v>7.6923076921957545E-2</v>
      </c>
      <c r="EG107" s="350">
        <f>4960000*1.07/208*VLOOKUP(D107,Att!B:BZ,77,0)-BJ107</f>
        <v>0</v>
      </c>
      <c r="EI107" s="345">
        <f>IF(AND(CH107="X",EJ107&gt;=0.5),150000/VLOOKUP(D107,Att!B:AT,45,0)*VLOOKUP(D107,Att!B:AP,41,0),IF(AND(CH107="X",EJ107&lt;0.5),0,150000))-AN107</f>
        <v>0</v>
      </c>
      <c r="EJ107" s="346">
        <f>VLOOKUP(D107,Att!B:AP,41,0)/VLOOKUP(D107,Att!B:AT,45,0)</f>
        <v>0.73684210526315785</v>
      </c>
    </row>
    <row r="108" spans="1:140" s="331" customFormat="1" ht="14.5" hidden="1" customHeight="1" x14ac:dyDescent="0.35">
      <c r="A108" s="300" t="s">
        <v>325</v>
      </c>
      <c r="B108" s="300">
        <f t="shared" si="33"/>
        <v>101</v>
      </c>
      <c r="C108" s="320" t="s">
        <v>56</v>
      </c>
      <c r="D108" s="320" t="s">
        <v>960</v>
      </c>
      <c r="E108" s="320" t="s">
        <v>962</v>
      </c>
      <c r="F108" s="367" t="s">
        <v>961</v>
      </c>
      <c r="G108" s="320" t="s">
        <v>360</v>
      </c>
      <c r="H108" s="320" t="s">
        <v>1039</v>
      </c>
      <c r="I108" s="320" t="s">
        <v>59</v>
      </c>
      <c r="J108" s="320" t="s">
        <v>58</v>
      </c>
      <c r="K108" s="321">
        <v>5900000</v>
      </c>
      <c r="L108" s="321"/>
      <c r="M108" s="321">
        <v>208</v>
      </c>
      <c r="N108" s="321"/>
      <c r="O108" s="321">
        <v>178</v>
      </c>
      <c r="P108" s="321">
        <v>42</v>
      </c>
      <c r="Q108" s="321">
        <v>0</v>
      </c>
      <c r="R108" s="321">
        <v>0</v>
      </c>
      <c r="S108" s="321">
        <v>0</v>
      </c>
      <c r="T108" s="321">
        <v>0</v>
      </c>
      <c r="U108" s="321">
        <v>0</v>
      </c>
      <c r="V108" s="321">
        <v>0</v>
      </c>
      <c r="W108" s="321">
        <v>0</v>
      </c>
      <c r="X108" s="321">
        <v>0</v>
      </c>
      <c r="Y108" s="321">
        <v>7</v>
      </c>
      <c r="Z108" s="321"/>
      <c r="AA108" s="321"/>
      <c r="AB108" s="321">
        <v>5049038.3481000001</v>
      </c>
      <c r="AC108" s="321">
        <v>1787019.2308</v>
      </c>
      <c r="AD108" s="321">
        <v>0</v>
      </c>
      <c r="AE108" s="321">
        <v>0</v>
      </c>
      <c r="AF108" s="321">
        <v>0</v>
      </c>
      <c r="AG108" s="321">
        <v>0</v>
      </c>
      <c r="AH108" s="321">
        <v>0</v>
      </c>
      <c r="AI108" s="321">
        <v>0</v>
      </c>
      <c r="AJ108" s="321">
        <v>0</v>
      </c>
      <c r="AK108" s="321">
        <v>0</v>
      </c>
      <c r="AL108" s="321">
        <v>340384.61540000001</v>
      </c>
      <c r="AM108" s="321">
        <v>300000</v>
      </c>
      <c r="AN108" s="321">
        <v>150000</v>
      </c>
      <c r="AO108" s="321">
        <v>340000</v>
      </c>
      <c r="AP108" s="321">
        <v>0</v>
      </c>
      <c r="AQ108" s="321">
        <v>765865.38459999999</v>
      </c>
      <c r="AR108" s="321">
        <v>0</v>
      </c>
      <c r="AS108" s="321"/>
      <c r="AT108" s="321">
        <v>0</v>
      </c>
      <c r="AU108" s="321">
        <v>368750</v>
      </c>
      <c r="AV108" s="321">
        <v>0</v>
      </c>
      <c r="AW108" s="321">
        <v>0</v>
      </c>
      <c r="AX108" s="321">
        <v>2</v>
      </c>
      <c r="AY108" s="321">
        <v>226923.07689999999</v>
      </c>
      <c r="AZ108" s="321"/>
      <c r="BA108" s="321"/>
      <c r="BB108" s="321">
        <v>21</v>
      </c>
      <c r="BC108" s="321">
        <v>595673.07999999996</v>
      </c>
      <c r="BD108" s="321">
        <v>0</v>
      </c>
      <c r="BE108" s="321">
        <v>42548</v>
      </c>
      <c r="BF108" s="321">
        <v>100000</v>
      </c>
      <c r="BG108" s="321">
        <v>42000</v>
      </c>
      <c r="BH108" s="321">
        <v>472000</v>
      </c>
      <c r="BI108" s="321"/>
      <c r="BJ108" s="321"/>
      <c r="BK108" s="321"/>
      <c r="BL108" s="321">
        <v>0</v>
      </c>
      <c r="BM108" s="321"/>
      <c r="BN108" s="321">
        <v>0</v>
      </c>
      <c r="BO108" s="321">
        <v>0</v>
      </c>
      <c r="BP108" s="321">
        <v>308076.92310000001</v>
      </c>
      <c r="BQ108" s="321">
        <v>72692.307700000005</v>
      </c>
      <c r="BR108" s="321"/>
      <c r="BS108" s="321">
        <v>0</v>
      </c>
      <c r="BT108" s="321">
        <v>1268500</v>
      </c>
      <c r="BU108" s="321">
        <v>619500</v>
      </c>
      <c r="BV108" s="321"/>
      <c r="BW108" s="321">
        <v>0</v>
      </c>
      <c r="BX108" s="321">
        <v>10</v>
      </c>
      <c r="BY108" s="321">
        <v>283653.84620000003</v>
      </c>
      <c r="BZ108" s="321"/>
      <c r="CA108" s="321"/>
      <c r="CB108" s="321">
        <v>12347494</v>
      </c>
      <c r="CC108" s="322">
        <v>9960725</v>
      </c>
      <c r="CD108" s="320"/>
      <c r="CE108" s="320" t="s">
        <v>870</v>
      </c>
      <c r="CF108" s="323">
        <v>45995</v>
      </c>
      <c r="CG108" s="323"/>
      <c r="CH108" s="320" t="s">
        <v>415</v>
      </c>
      <c r="CI108" s="322">
        <v>118000</v>
      </c>
      <c r="CJ108" s="322">
        <v>0</v>
      </c>
      <c r="CK108" s="321"/>
      <c r="CL108" s="324">
        <f t="shared" si="34"/>
        <v>380769.23080000002</v>
      </c>
      <c r="CM108" s="325">
        <f t="shared" si="35"/>
        <v>-23.033399999141693</v>
      </c>
      <c r="CN108" s="325">
        <f t="shared" si="36"/>
        <v>-23.264200000092387</v>
      </c>
      <c r="CO108" s="325">
        <f t="shared" si="37"/>
        <v>0.11343846190720797</v>
      </c>
      <c r="CP108" s="318"/>
      <c r="CQ108" s="326">
        <f t="shared" si="23"/>
        <v>-3.0769035220146179E-5</v>
      </c>
      <c r="CR108" s="326">
        <f t="shared" si="24"/>
        <v>0</v>
      </c>
      <c r="CS108" s="327">
        <f t="shared" si="25"/>
        <v>0</v>
      </c>
      <c r="CT108" s="327">
        <f t="shared" si="26"/>
        <v>0</v>
      </c>
      <c r="CU108" s="327">
        <f t="shared" si="27"/>
        <v>0</v>
      </c>
      <c r="CV108" s="327">
        <f t="shared" si="28"/>
        <v>0</v>
      </c>
      <c r="CW108" s="327">
        <f t="shared" si="29"/>
        <v>0</v>
      </c>
      <c r="CX108" s="327">
        <f t="shared" si="30"/>
        <v>0</v>
      </c>
      <c r="CY108" s="327">
        <f t="shared" si="31"/>
        <v>0</v>
      </c>
      <c r="CZ108" s="328">
        <f t="shared" si="32"/>
        <v>380769.23080000002</v>
      </c>
      <c r="DA108" s="328">
        <f>(360000/208)*(O108+P108+Q108+R108+S108+T108+U108+V108+W108+X108+BI108)-CZ108</f>
        <v>-3.0769268050789833E-5</v>
      </c>
      <c r="DB108" s="201"/>
      <c r="DC108" s="327">
        <f>K108/M108*IFERROR(VLOOKUP($D108,Shift!$B:$AZ,45,0),0)-AT108</f>
        <v>0</v>
      </c>
      <c r="DD108" s="327">
        <f>K108/M108*IFERROR(VLOOKUP($D108,Shift!$B:$AV,47,0),0)*10*50%-ROUND(K108/M108*IFERROR(VLOOKUP($D108,Shift!$B:$AV,47,0),0)*8*30%,0)-AU108</f>
        <v>-0.38461538450792432</v>
      </c>
      <c r="DE108" s="329">
        <f>VLOOKUP($D108,'Off day working'!A:AM,38,0)-Z108</f>
        <v>0</v>
      </c>
      <c r="DF108" s="328"/>
      <c r="DG108" s="328"/>
      <c r="DH108" s="330">
        <f>K108/208*8*30%*VLOOKUP($D108,Shift!$B:$AZ,47,0)-AL108</f>
        <v>-1.5384634025394917E-5</v>
      </c>
      <c r="DJ108" s="390"/>
      <c r="DK108" s="332">
        <f>VLOOKUP($D108,Meal!$A:$AK,35,0)-BG108</f>
        <v>0</v>
      </c>
      <c r="DL108" s="332">
        <f>VLOOKUP($D108,Meal!$A:$AK,36,0)-BH108</f>
        <v>0</v>
      </c>
      <c r="DM108" s="333">
        <f>VLOOKUP($D108,Shift!B:AW,39,0)-AV108</f>
        <v>0</v>
      </c>
      <c r="DN108" s="334">
        <f>K108/208*VLOOKUP(D108,Shift!$B:$AO,39,0)*8*10%-AW108</f>
        <v>0</v>
      </c>
      <c r="DO108" s="333">
        <f>VLOOKUP($D108,Shift!$B:$AO,40,0)-AX108</f>
        <v>0</v>
      </c>
      <c r="DP108" s="334">
        <f>K108/208*VLOOKUP(D108,Shift!$B:$AO,40,0)*8*50%-AY108</f>
        <v>2.3076951038092375E-5</v>
      </c>
      <c r="DQ108" s="335">
        <f>VLOOKUP($D108,Shift!$B:$AZ,41,0)-AZ108</f>
        <v>0</v>
      </c>
      <c r="DR108" s="336">
        <f>K108/208*VLOOKUP($D108,Shift!$B:$AQ,41,0)*8*50%-BA108</f>
        <v>0</v>
      </c>
      <c r="DS108" s="337">
        <f>VLOOKUP($D108,Att!B:CU,98,0)-O108</f>
        <v>0</v>
      </c>
      <c r="DT108" s="338">
        <f>IFERROR(VLOOKUP($D108,OT!$A:$BR,OT!BC$1,0),0)-P108</f>
        <v>0</v>
      </c>
      <c r="DU108" s="338">
        <f>IFERROR(VLOOKUP($D108,OT!$A:$BR,OT!BD$1,0),0)-Q108</f>
        <v>0</v>
      </c>
      <c r="DV108" s="338">
        <f>IFERROR(VLOOKUP($D108,OT!$A:$BR,OT!BE$1,0),0)-R108</f>
        <v>0</v>
      </c>
      <c r="DW108" s="338">
        <f>IFERROR(VLOOKUP($D108,OT!$A:$BR,OT!BF$1,0),0)-S108</f>
        <v>0</v>
      </c>
      <c r="DX108" s="338">
        <f>IFERROR(VLOOKUP($D108,OT!$A:$BR,OT!BG$1,0),0)-T108</f>
        <v>0</v>
      </c>
      <c r="DY108" s="338">
        <f>IFERROR(VLOOKUP($D108,OT!$A:$BR,OT!BH$1,0),0)-U108</f>
        <v>0</v>
      </c>
      <c r="DZ108" s="338">
        <f>IFERROR(VLOOKUP($D108,OT!$A:$BR,OT!BI$1,0),0)-V108</f>
        <v>0</v>
      </c>
      <c r="EA108" s="338">
        <f>IFERROR(VLOOKUP($D108,OT!$A:$BR,OT!BJ$1,0),0)-W108</f>
        <v>0</v>
      </c>
      <c r="EB108" s="338">
        <f>IFERROR(VLOOKUP($D108,OT!$A:$BR,OT!BK$1,0),0)-X108</f>
        <v>0</v>
      </c>
      <c r="EC108" s="339">
        <f>VLOOKUP(D108,'Off day working'!A:AL,38,0)*30000-BD108</f>
        <v>0</v>
      </c>
      <c r="ED108" s="340"/>
      <c r="EE108" s="340"/>
      <c r="EF108" s="338">
        <f t="shared" si="38"/>
        <v>7.6923076921957545E-2</v>
      </c>
      <c r="EG108" s="350">
        <f>4960000*1.07/208*VLOOKUP(D108,Att!B:BZ,77,0)-BJ108</f>
        <v>0</v>
      </c>
      <c r="EI108" s="345">
        <f>IF(AND(CH108="X",EJ108&gt;=0.5),150000/VLOOKUP(D108,Att!B:AT,45,0)*VLOOKUP(D108,Att!B:AP,41,0),IF(AND(CH108="X",EJ108&lt;0.5),0,150000))-AN108</f>
        <v>0</v>
      </c>
      <c r="EJ108" s="346">
        <f>VLOOKUP(D108,Att!B:AP,41,0)/VLOOKUP(D108,Att!B:AT,45,0)</f>
        <v>0.94736842105263153</v>
      </c>
    </row>
    <row r="109" spans="1:140" s="331" customFormat="1" ht="14.5" hidden="1" customHeight="1" x14ac:dyDescent="0.35">
      <c r="A109" s="300" t="s">
        <v>325</v>
      </c>
      <c r="B109" s="300">
        <f t="shared" si="33"/>
        <v>102</v>
      </c>
      <c r="C109" s="320" t="s">
        <v>56</v>
      </c>
      <c r="D109" s="320" t="s">
        <v>963</v>
      </c>
      <c r="E109" s="320" t="s">
        <v>965</v>
      </c>
      <c r="F109" s="367" t="s">
        <v>964</v>
      </c>
      <c r="G109" s="320" t="s">
        <v>360</v>
      </c>
      <c r="H109" s="320" t="s">
        <v>1039</v>
      </c>
      <c r="I109" s="320" t="s">
        <v>59</v>
      </c>
      <c r="J109" s="320" t="s">
        <v>58</v>
      </c>
      <c r="K109" s="321">
        <v>5900000</v>
      </c>
      <c r="L109" s="321"/>
      <c r="M109" s="321">
        <v>208</v>
      </c>
      <c r="N109" s="321"/>
      <c r="O109" s="321">
        <v>190</v>
      </c>
      <c r="P109" s="321">
        <v>30</v>
      </c>
      <c r="Q109" s="321">
        <v>0</v>
      </c>
      <c r="R109" s="321">
        <v>16</v>
      </c>
      <c r="S109" s="321">
        <v>0</v>
      </c>
      <c r="T109" s="321">
        <v>0</v>
      </c>
      <c r="U109" s="321">
        <v>8</v>
      </c>
      <c r="V109" s="321">
        <v>0</v>
      </c>
      <c r="W109" s="321">
        <v>0</v>
      </c>
      <c r="X109" s="321">
        <v>0</v>
      </c>
      <c r="Y109" s="321">
        <v>5</v>
      </c>
      <c r="Z109" s="321">
        <v>2</v>
      </c>
      <c r="AA109" s="321"/>
      <c r="AB109" s="321">
        <v>5389422.9634999996</v>
      </c>
      <c r="AC109" s="321">
        <v>1276442.3077</v>
      </c>
      <c r="AD109" s="321">
        <v>0</v>
      </c>
      <c r="AE109" s="321">
        <v>907692.3077</v>
      </c>
      <c r="AF109" s="321">
        <v>0</v>
      </c>
      <c r="AG109" s="321">
        <v>0</v>
      </c>
      <c r="AH109" s="321">
        <v>658076.92310000001</v>
      </c>
      <c r="AI109" s="321">
        <v>0</v>
      </c>
      <c r="AJ109" s="321">
        <v>0</v>
      </c>
      <c r="AK109" s="321">
        <v>0</v>
      </c>
      <c r="AL109" s="321">
        <v>272307.6923</v>
      </c>
      <c r="AM109" s="321">
        <v>300000</v>
      </c>
      <c r="AN109" s="321">
        <v>150000</v>
      </c>
      <c r="AO109" s="321">
        <v>317500</v>
      </c>
      <c r="AP109" s="321">
        <v>0</v>
      </c>
      <c r="AQ109" s="321">
        <v>510576.92310000001</v>
      </c>
      <c r="AR109" s="321">
        <v>0</v>
      </c>
      <c r="AS109" s="321"/>
      <c r="AT109" s="321">
        <v>0</v>
      </c>
      <c r="AU109" s="321">
        <v>295000</v>
      </c>
      <c r="AV109" s="321">
        <v>0</v>
      </c>
      <c r="AW109" s="321">
        <v>0</v>
      </c>
      <c r="AX109" s="321">
        <v>1</v>
      </c>
      <c r="AY109" s="321">
        <v>113461.5385</v>
      </c>
      <c r="AZ109" s="321"/>
      <c r="BA109" s="321"/>
      <c r="BB109" s="321">
        <v>15</v>
      </c>
      <c r="BC109" s="321">
        <v>425480.77</v>
      </c>
      <c r="BD109" s="321">
        <v>60000</v>
      </c>
      <c r="BE109" s="321">
        <v>42548</v>
      </c>
      <c r="BF109" s="321">
        <v>100000</v>
      </c>
      <c r="BG109" s="321">
        <v>157000</v>
      </c>
      <c r="BH109" s="321">
        <v>390000</v>
      </c>
      <c r="BI109" s="321"/>
      <c r="BJ109" s="321"/>
      <c r="BK109" s="321"/>
      <c r="BL109" s="321">
        <v>0</v>
      </c>
      <c r="BM109" s="321"/>
      <c r="BN109" s="321">
        <v>0</v>
      </c>
      <c r="BO109" s="321">
        <v>0</v>
      </c>
      <c r="BP109" s="321">
        <v>328846.15379999997</v>
      </c>
      <c r="BQ109" s="321">
        <v>93461.538499999995</v>
      </c>
      <c r="BR109" s="321"/>
      <c r="BS109" s="321">
        <v>0</v>
      </c>
      <c r="BT109" s="321">
        <v>1268500</v>
      </c>
      <c r="BU109" s="321">
        <v>619500</v>
      </c>
      <c r="BV109" s="321"/>
      <c r="BW109" s="321">
        <v>0</v>
      </c>
      <c r="BX109" s="321">
        <v>10</v>
      </c>
      <c r="BY109" s="321">
        <v>283653.84620000003</v>
      </c>
      <c r="BZ109" s="321"/>
      <c r="CA109" s="321"/>
      <c r="CB109" s="321">
        <v>13174333</v>
      </c>
      <c r="CC109" s="322">
        <v>10746025</v>
      </c>
      <c r="CD109" s="320"/>
      <c r="CE109" s="320" t="s">
        <v>870</v>
      </c>
      <c r="CF109" s="323">
        <v>45995</v>
      </c>
      <c r="CG109" s="323"/>
      <c r="CH109" s="320" t="s">
        <v>415</v>
      </c>
      <c r="CI109" s="322">
        <v>118000</v>
      </c>
      <c r="CJ109" s="322">
        <v>0</v>
      </c>
      <c r="CK109" s="321"/>
      <c r="CL109" s="324">
        <f t="shared" si="34"/>
        <v>422307.6923</v>
      </c>
      <c r="CM109" s="325">
        <f t="shared" si="35"/>
        <v>-15.881800001487136</v>
      </c>
      <c r="CN109" s="325">
        <f t="shared" si="36"/>
        <v>-15.574100000783801</v>
      </c>
      <c r="CO109" s="325">
        <f t="shared" si="37"/>
        <v>0.11342307738959789</v>
      </c>
      <c r="CP109" s="318"/>
      <c r="CQ109" s="326">
        <f t="shared" si="23"/>
        <v>-7.6922588050365448E-6</v>
      </c>
      <c r="CR109" s="326">
        <f t="shared" si="24"/>
        <v>0</v>
      </c>
      <c r="CS109" s="327">
        <f t="shared" si="25"/>
        <v>-7.6922588050365448E-6</v>
      </c>
      <c r="CT109" s="327">
        <f t="shared" si="26"/>
        <v>0</v>
      </c>
      <c r="CU109" s="327">
        <f t="shared" si="27"/>
        <v>0</v>
      </c>
      <c r="CV109" s="327">
        <f t="shared" si="28"/>
        <v>-2.3076892830431461E-5</v>
      </c>
      <c r="CW109" s="327">
        <f t="shared" si="29"/>
        <v>0</v>
      </c>
      <c r="CX109" s="327">
        <f t="shared" si="30"/>
        <v>0</v>
      </c>
      <c r="CY109" s="327">
        <f t="shared" si="31"/>
        <v>0</v>
      </c>
      <c r="CZ109" s="328">
        <f t="shared" si="32"/>
        <v>422307.6923</v>
      </c>
      <c r="DA109" s="328">
        <f>(360000/208)*(O109+P109+Q109+R109+S109+T109+U109+V109+W109+X109+BI109)-CZ109</f>
        <v>7.6923170126974583E-6</v>
      </c>
      <c r="DB109" s="201"/>
      <c r="DC109" s="327">
        <f>K109/M109*IFERROR(VLOOKUP($D109,Shift!$B:$AZ,45,0),0)-AT109</f>
        <v>0</v>
      </c>
      <c r="DD109" s="327">
        <f>K109/M109*IFERROR(VLOOKUP($D109,Shift!$B:$AV,47,0),0)*10*50%-ROUND(K109/M109*IFERROR(VLOOKUP($D109,Shift!$B:$AV,47,0),0)*8*30%,0)-AU109</f>
        <v>-0.30769230762962252</v>
      </c>
      <c r="DE109" s="329">
        <f>VLOOKUP($D109,'Off day working'!A:AM,38,0)-Z109</f>
        <v>0</v>
      </c>
      <c r="DF109" s="328"/>
      <c r="DG109" s="328"/>
      <c r="DH109" s="330">
        <f>K109/208*8*30%*VLOOKUP($D109,Shift!$B:$AZ,47,0)-AL109</f>
        <v>7.6923170126974583E-6</v>
      </c>
      <c r="DJ109" s="390"/>
      <c r="DK109" s="332">
        <f>VLOOKUP($D109,Meal!$A:$AK,35,0)-BG109</f>
        <v>0</v>
      </c>
      <c r="DL109" s="332">
        <f>VLOOKUP($D109,Meal!$A:$AK,36,0)-BH109</f>
        <v>0</v>
      </c>
      <c r="DM109" s="333">
        <f>VLOOKUP($D109,Shift!B:AW,39,0)-AV109</f>
        <v>0</v>
      </c>
      <c r="DN109" s="334">
        <f>K109/208*VLOOKUP(D109,Shift!$B:$AO,39,0)*8*10%-AW109</f>
        <v>0</v>
      </c>
      <c r="DO109" s="333">
        <f>VLOOKUP($D109,Shift!$B:$AO,40,0)-AX109</f>
        <v>0</v>
      </c>
      <c r="DP109" s="334">
        <f>K109/208*VLOOKUP(D109,Shift!$B:$AO,40,0)*8*50%-AY109</f>
        <v>-3.8461526855826378E-5</v>
      </c>
      <c r="DQ109" s="335">
        <f>VLOOKUP($D109,Shift!$B:$AZ,41,0)-AZ109</f>
        <v>0</v>
      </c>
      <c r="DR109" s="336">
        <f>K109/208*VLOOKUP($D109,Shift!$B:$AQ,41,0)*8*50%-BA109</f>
        <v>0</v>
      </c>
      <c r="DS109" s="337">
        <f>VLOOKUP($D109,Att!B:CU,98,0)-O109</f>
        <v>0</v>
      </c>
      <c r="DT109" s="338">
        <f>IFERROR(VLOOKUP($D109,OT!$A:$BR,OT!BC$1,0),0)-P109</f>
        <v>0</v>
      </c>
      <c r="DU109" s="338">
        <f>IFERROR(VLOOKUP($D109,OT!$A:$BR,OT!BD$1,0),0)-Q109</f>
        <v>0</v>
      </c>
      <c r="DV109" s="338">
        <f>IFERROR(VLOOKUP($D109,OT!$A:$BR,OT!BE$1,0),0)-R109</f>
        <v>0</v>
      </c>
      <c r="DW109" s="338">
        <f>IFERROR(VLOOKUP($D109,OT!$A:$BR,OT!BF$1,0),0)-S109</f>
        <v>0</v>
      </c>
      <c r="DX109" s="338">
        <f>IFERROR(VLOOKUP($D109,OT!$A:$BR,OT!BG$1,0),0)-T109</f>
        <v>0</v>
      </c>
      <c r="DY109" s="338">
        <f>IFERROR(VLOOKUP($D109,OT!$A:$BR,OT!BH$1,0),0)-U109</f>
        <v>0</v>
      </c>
      <c r="DZ109" s="338">
        <f>IFERROR(VLOOKUP($D109,OT!$A:$BR,OT!BI$1,0),0)-V109</f>
        <v>0</v>
      </c>
      <c r="EA109" s="338">
        <f>IFERROR(VLOOKUP($D109,OT!$A:$BR,OT!BJ$1,0),0)-W109</f>
        <v>0</v>
      </c>
      <c r="EB109" s="338">
        <f>IFERROR(VLOOKUP($D109,OT!$A:$BR,OT!BK$1,0),0)-X109</f>
        <v>0</v>
      </c>
      <c r="EC109" s="339">
        <f>VLOOKUP(D109,'Off day working'!A:AL,38,0)*30000-BD109</f>
        <v>0</v>
      </c>
      <c r="ED109" s="340"/>
      <c r="EE109" s="340"/>
      <c r="EF109" s="338">
        <f t="shared" si="38"/>
        <v>7.6923076921957545E-2</v>
      </c>
      <c r="EG109" s="350">
        <f>4960000*1.07/208*VLOOKUP(D109,Att!B:BZ,77,0)-BJ109</f>
        <v>0</v>
      </c>
      <c r="EI109" s="345">
        <f>IF(AND(CH109="X",EJ109&gt;=0.5),150000/VLOOKUP(D109,Att!B:AT,45,0)*VLOOKUP(D109,Att!B:AP,41,0),IF(AND(CH109="X",EJ109&lt;0.5),0,150000))-AN109</f>
        <v>0</v>
      </c>
      <c r="EJ109" s="346">
        <f>VLOOKUP(D109,Att!B:AP,41,0)/VLOOKUP(D109,Att!B:AT,45,0)</f>
        <v>1</v>
      </c>
    </row>
    <row r="110" spans="1:140" s="331" customFormat="1" ht="14.5" hidden="1" customHeight="1" x14ac:dyDescent="0.35">
      <c r="A110" s="300" t="s">
        <v>325</v>
      </c>
      <c r="B110" s="300">
        <f t="shared" si="33"/>
        <v>103</v>
      </c>
      <c r="C110" s="320" t="s">
        <v>56</v>
      </c>
      <c r="D110" s="320" t="s">
        <v>966</v>
      </c>
      <c r="E110" s="320" t="s">
        <v>968</v>
      </c>
      <c r="F110" s="367" t="s">
        <v>967</v>
      </c>
      <c r="G110" s="320" t="s">
        <v>348</v>
      </c>
      <c r="H110" s="320" t="s">
        <v>1040</v>
      </c>
      <c r="I110" s="320" t="s">
        <v>59</v>
      </c>
      <c r="J110" s="320" t="s">
        <v>58</v>
      </c>
      <c r="K110" s="321">
        <v>5900000</v>
      </c>
      <c r="L110" s="321"/>
      <c r="M110" s="321">
        <v>208</v>
      </c>
      <c r="N110" s="321"/>
      <c r="O110" s="321">
        <v>208</v>
      </c>
      <c r="P110" s="321">
        <v>21.75</v>
      </c>
      <c r="Q110" s="321">
        <v>0</v>
      </c>
      <c r="R110" s="321">
        <v>0</v>
      </c>
      <c r="S110" s="321">
        <v>0</v>
      </c>
      <c r="T110" s="321">
        <v>0</v>
      </c>
      <c r="U110" s="321">
        <v>0</v>
      </c>
      <c r="V110" s="321">
        <v>0</v>
      </c>
      <c r="W110" s="321">
        <v>0</v>
      </c>
      <c r="X110" s="321">
        <v>0</v>
      </c>
      <c r="Y110" s="321">
        <v>9.9749999999999996</v>
      </c>
      <c r="Z110" s="321"/>
      <c r="AA110" s="321"/>
      <c r="AB110" s="321">
        <v>5899999.8865</v>
      </c>
      <c r="AC110" s="321">
        <v>925420.67310000001</v>
      </c>
      <c r="AD110" s="321">
        <v>0</v>
      </c>
      <c r="AE110" s="321">
        <v>0</v>
      </c>
      <c r="AF110" s="321">
        <v>0</v>
      </c>
      <c r="AG110" s="321">
        <v>0</v>
      </c>
      <c r="AH110" s="321">
        <v>0</v>
      </c>
      <c r="AI110" s="321">
        <v>0</v>
      </c>
      <c r="AJ110" s="321">
        <v>0</v>
      </c>
      <c r="AK110" s="321">
        <v>0</v>
      </c>
      <c r="AL110" s="321">
        <v>610990.38459999999</v>
      </c>
      <c r="AM110" s="321">
        <v>300000</v>
      </c>
      <c r="AN110" s="321">
        <v>150000</v>
      </c>
      <c r="AO110" s="321">
        <v>1467500</v>
      </c>
      <c r="AP110" s="321">
        <v>0</v>
      </c>
      <c r="AQ110" s="321">
        <v>1021153.8462</v>
      </c>
      <c r="AR110" s="321">
        <v>500000</v>
      </c>
      <c r="AS110" s="321"/>
      <c r="AT110" s="321">
        <v>0</v>
      </c>
      <c r="AU110" s="321">
        <v>661906.25</v>
      </c>
      <c r="AV110" s="321">
        <v>0</v>
      </c>
      <c r="AW110" s="321">
        <v>0</v>
      </c>
      <c r="AX110" s="321">
        <v>1</v>
      </c>
      <c r="AY110" s="321">
        <v>113461.5385</v>
      </c>
      <c r="AZ110" s="321"/>
      <c r="BA110" s="321"/>
      <c r="BB110" s="321">
        <v>10</v>
      </c>
      <c r="BC110" s="321">
        <v>283653.84999999998</v>
      </c>
      <c r="BD110" s="321">
        <v>0</v>
      </c>
      <c r="BE110" s="321"/>
      <c r="BF110" s="321">
        <v>150000</v>
      </c>
      <c r="BG110" s="321">
        <v>203000</v>
      </c>
      <c r="BH110" s="321">
        <v>330000</v>
      </c>
      <c r="BI110" s="321"/>
      <c r="BJ110" s="321"/>
      <c r="BK110" s="321"/>
      <c r="BL110" s="321">
        <v>51058</v>
      </c>
      <c r="BM110" s="321"/>
      <c r="BN110" s="321">
        <v>0</v>
      </c>
      <c r="BO110" s="321">
        <v>0</v>
      </c>
      <c r="BP110" s="321">
        <v>360000</v>
      </c>
      <c r="BQ110" s="321">
        <v>37644.230799999998</v>
      </c>
      <c r="BR110" s="321"/>
      <c r="BS110" s="321">
        <v>0</v>
      </c>
      <c r="BT110" s="321">
        <v>1268500</v>
      </c>
      <c r="BU110" s="321">
        <v>619500</v>
      </c>
      <c r="BV110" s="321"/>
      <c r="BW110" s="321">
        <v>0</v>
      </c>
      <c r="BX110" s="321">
        <v>10.5</v>
      </c>
      <c r="BY110" s="321">
        <v>297836.53850000002</v>
      </c>
      <c r="BZ110" s="321"/>
      <c r="CA110" s="321"/>
      <c r="CB110" s="321">
        <v>14452300</v>
      </c>
      <c r="CC110" s="322">
        <v>12048655</v>
      </c>
      <c r="CD110" s="320" t="s">
        <v>2194</v>
      </c>
      <c r="CE110" s="320" t="s">
        <v>870</v>
      </c>
      <c r="CF110" s="323">
        <v>45995</v>
      </c>
      <c r="CG110" s="323"/>
      <c r="CH110" s="320" t="s">
        <v>415</v>
      </c>
      <c r="CI110" s="322">
        <v>118000</v>
      </c>
      <c r="CJ110" s="322">
        <v>0</v>
      </c>
      <c r="CK110" s="321"/>
      <c r="CL110" s="324">
        <f t="shared" si="34"/>
        <v>397644.23080000002</v>
      </c>
      <c r="CM110" s="325">
        <f t="shared" si="35"/>
        <v>-11.340300001204014</v>
      </c>
      <c r="CN110" s="325">
        <f t="shared" si="36"/>
        <v>-10.571100000292063</v>
      </c>
      <c r="CO110" s="325">
        <f t="shared" si="37"/>
        <v>0.11349999997764826</v>
      </c>
      <c r="CP110" s="318"/>
      <c r="CQ110" s="326">
        <f t="shared" si="23"/>
        <v>-2.3077009245753288E-5</v>
      </c>
      <c r="CR110" s="326">
        <f t="shared" si="24"/>
        <v>0</v>
      </c>
      <c r="CS110" s="327">
        <f t="shared" si="25"/>
        <v>0</v>
      </c>
      <c r="CT110" s="327">
        <f t="shared" si="26"/>
        <v>0</v>
      </c>
      <c r="CU110" s="327">
        <f t="shared" si="27"/>
        <v>0</v>
      </c>
      <c r="CV110" s="327">
        <f t="shared" si="28"/>
        <v>0</v>
      </c>
      <c r="CW110" s="327">
        <f t="shared" si="29"/>
        <v>0</v>
      </c>
      <c r="CX110" s="327">
        <f t="shared" si="30"/>
        <v>0</v>
      </c>
      <c r="CY110" s="327">
        <f t="shared" si="31"/>
        <v>0</v>
      </c>
      <c r="CZ110" s="328">
        <f t="shared" si="32"/>
        <v>397644.23080000002</v>
      </c>
      <c r="DA110" s="328">
        <f>(360000/208)*(O110+P110+Q110+R110+S110+T110+U110+V110+W110+X110+BI110)-CZ110</f>
        <v>-3.0769268050789833E-5</v>
      </c>
      <c r="DB110" s="201"/>
      <c r="DC110" s="327">
        <f>K110/M110*IFERROR(VLOOKUP($D110,Shift!$B:$AZ,45,0),0)-AT110</f>
        <v>0</v>
      </c>
      <c r="DD110" s="327">
        <f>K110/M110*IFERROR(VLOOKUP($D110,Shift!$B:$AV,47,0),0)*10*50%-ROUND(K110/M110*IFERROR(VLOOKUP($D110,Shift!$B:$AV,47,0),0)*8*30%,0)-AU110</f>
        <v>0.38461538474075496</v>
      </c>
      <c r="DE110" s="329">
        <f>VLOOKUP($D110,'Off day working'!A:AM,38,0)-Z110</f>
        <v>0</v>
      </c>
      <c r="DF110" s="328"/>
      <c r="DG110" s="328"/>
      <c r="DH110" s="330">
        <f>K110/208*8*30%*VLOOKUP($D110,Shift!$B:$AZ,47,0)-AL110</f>
        <v>1.5384634025394917E-5</v>
      </c>
      <c r="DJ110" s="390"/>
      <c r="DK110" s="332">
        <f>VLOOKUP($D110,Meal!$A:$AK,35,0)-BG110</f>
        <v>0</v>
      </c>
      <c r="DL110" s="332">
        <f>VLOOKUP($D110,Meal!$A:$AK,36,0)-BH110</f>
        <v>0</v>
      </c>
      <c r="DM110" s="333">
        <f>VLOOKUP($D110,Shift!B:AW,39,0)-AV110</f>
        <v>0</v>
      </c>
      <c r="DN110" s="334">
        <f>K110/208*VLOOKUP(D110,Shift!$B:$AO,39,0)*8*10%-AW110</f>
        <v>0</v>
      </c>
      <c r="DO110" s="333">
        <f>VLOOKUP($D110,Shift!$B:$AO,40,0)-AX110</f>
        <v>0</v>
      </c>
      <c r="DP110" s="334">
        <f>K110/208*VLOOKUP(D110,Shift!$B:$AO,40,0)*8*50%-AY110</f>
        <v>-3.8461526855826378E-5</v>
      </c>
      <c r="DQ110" s="335">
        <f>VLOOKUP($D110,Shift!$B:$AZ,41,0)-AZ110</f>
        <v>0</v>
      </c>
      <c r="DR110" s="336">
        <f>K110/208*VLOOKUP($D110,Shift!$B:$AQ,41,0)*8*50%-BA110</f>
        <v>0</v>
      </c>
      <c r="DS110" s="337">
        <f>VLOOKUP($D110,Att!B:CU,98,0)-O110</f>
        <v>0</v>
      </c>
      <c r="DT110" s="338">
        <f>IFERROR(VLOOKUP($D110,OT!$A:$BR,OT!BC$1,0),0)-P110</f>
        <v>0</v>
      </c>
      <c r="DU110" s="338">
        <f>IFERROR(VLOOKUP($D110,OT!$A:$BR,OT!BD$1,0),0)-Q110</f>
        <v>0</v>
      </c>
      <c r="DV110" s="338">
        <f>IFERROR(VLOOKUP($D110,OT!$A:$BR,OT!BE$1,0),0)-R110</f>
        <v>0</v>
      </c>
      <c r="DW110" s="338">
        <f>IFERROR(VLOOKUP($D110,OT!$A:$BR,OT!BF$1,0),0)-S110</f>
        <v>0</v>
      </c>
      <c r="DX110" s="338">
        <f>IFERROR(VLOOKUP($D110,OT!$A:$BR,OT!BG$1,0),0)-T110</f>
        <v>0</v>
      </c>
      <c r="DY110" s="338">
        <f>IFERROR(VLOOKUP($D110,OT!$A:$BR,OT!BH$1,0),0)-U110</f>
        <v>0</v>
      </c>
      <c r="DZ110" s="338">
        <f>IFERROR(VLOOKUP($D110,OT!$A:$BR,OT!BI$1,0),0)-V110</f>
        <v>0</v>
      </c>
      <c r="EA110" s="338">
        <f>IFERROR(VLOOKUP($D110,OT!$A:$BR,OT!BJ$1,0),0)-W110</f>
        <v>0</v>
      </c>
      <c r="EB110" s="338">
        <f>IFERROR(VLOOKUP($D110,OT!$A:$BR,OT!BK$1,0),0)-X110</f>
        <v>0</v>
      </c>
      <c r="EC110" s="339">
        <f>VLOOKUP(D110,'Off day working'!A:AL,38,0)*30000-BD110</f>
        <v>0</v>
      </c>
      <c r="ED110" s="340"/>
      <c r="EE110" s="340"/>
      <c r="EF110" s="338">
        <f t="shared" si="38"/>
        <v>0</v>
      </c>
      <c r="EG110" s="350">
        <f>4960000*1.07/208*VLOOKUP(D110,Att!B:BZ,77,0)-BJ110</f>
        <v>0</v>
      </c>
      <c r="EI110" s="345">
        <f>IF(AND(CH110="X",EJ110&gt;=0.5),150000/VLOOKUP(D110,Att!B:AT,45,0)*VLOOKUP(D110,Att!B:AP,41,0),IF(AND(CH110="X",EJ110&lt;0.5),0,150000))-AN110</f>
        <v>0</v>
      </c>
      <c r="EJ110" s="346">
        <f>VLOOKUP(D110,Att!B:AP,41,0)/VLOOKUP(D110,Att!B:AT,45,0)</f>
        <v>1.0871539685248284</v>
      </c>
    </row>
    <row r="111" spans="1:140" s="331" customFormat="1" ht="14.5" hidden="1" customHeight="1" x14ac:dyDescent="0.35">
      <c r="A111" s="300" t="s">
        <v>325</v>
      </c>
      <c r="B111" s="300">
        <f t="shared" si="33"/>
        <v>104</v>
      </c>
      <c r="C111" s="320" t="s">
        <v>56</v>
      </c>
      <c r="D111" s="320" t="s">
        <v>969</v>
      </c>
      <c r="E111" s="320" t="s">
        <v>971</v>
      </c>
      <c r="F111" s="367" t="s">
        <v>970</v>
      </c>
      <c r="G111" s="320" t="s">
        <v>360</v>
      </c>
      <c r="H111" s="320" t="s">
        <v>1039</v>
      </c>
      <c r="I111" s="320" t="s">
        <v>57</v>
      </c>
      <c r="J111" s="320" t="s">
        <v>58</v>
      </c>
      <c r="K111" s="321">
        <v>5900000</v>
      </c>
      <c r="L111" s="321"/>
      <c r="M111" s="321">
        <v>208</v>
      </c>
      <c r="N111" s="321"/>
      <c r="O111" s="321">
        <v>208</v>
      </c>
      <c r="P111" s="321">
        <v>40</v>
      </c>
      <c r="Q111" s="321">
        <v>0</v>
      </c>
      <c r="R111" s="321">
        <v>4</v>
      </c>
      <c r="S111" s="321">
        <v>0</v>
      </c>
      <c r="T111" s="321">
        <v>0</v>
      </c>
      <c r="U111" s="321">
        <v>8</v>
      </c>
      <c r="V111" s="321">
        <v>0</v>
      </c>
      <c r="W111" s="321">
        <v>0</v>
      </c>
      <c r="X111" s="321">
        <v>0</v>
      </c>
      <c r="Y111" s="321">
        <v>10</v>
      </c>
      <c r="Z111" s="321">
        <v>1</v>
      </c>
      <c r="AA111" s="321"/>
      <c r="AB111" s="321">
        <v>5899999.8865</v>
      </c>
      <c r="AC111" s="321">
        <v>1701923.0769</v>
      </c>
      <c r="AD111" s="321">
        <v>0</v>
      </c>
      <c r="AE111" s="321">
        <v>226923.07689999999</v>
      </c>
      <c r="AF111" s="321">
        <v>0</v>
      </c>
      <c r="AG111" s="321">
        <v>0</v>
      </c>
      <c r="AH111" s="321">
        <v>658076.92310000001</v>
      </c>
      <c r="AI111" s="321">
        <v>0</v>
      </c>
      <c r="AJ111" s="321">
        <v>0</v>
      </c>
      <c r="AK111" s="321">
        <v>0</v>
      </c>
      <c r="AL111" s="321">
        <v>544615.38459999999</v>
      </c>
      <c r="AM111" s="321">
        <v>300000</v>
      </c>
      <c r="AN111" s="321">
        <v>150000</v>
      </c>
      <c r="AO111" s="321">
        <v>755000</v>
      </c>
      <c r="AP111" s="321">
        <v>0</v>
      </c>
      <c r="AQ111" s="321">
        <v>1021153.8462</v>
      </c>
      <c r="AR111" s="321">
        <v>500000</v>
      </c>
      <c r="AS111" s="321"/>
      <c r="AT111" s="321">
        <v>0</v>
      </c>
      <c r="AU111" s="321">
        <v>590000</v>
      </c>
      <c r="AV111" s="321">
        <v>0</v>
      </c>
      <c r="AW111" s="321">
        <v>0</v>
      </c>
      <c r="AX111" s="321">
        <v>2</v>
      </c>
      <c r="AY111" s="321">
        <v>226923.07689999999</v>
      </c>
      <c r="AZ111" s="321"/>
      <c r="BA111" s="321"/>
      <c r="BB111" s="321">
        <v>20</v>
      </c>
      <c r="BC111" s="321">
        <v>567307.68999999994</v>
      </c>
      <c r="BD111" s="321">
        <v>30000</v>
      </c>
      <c r="BE111" s="321">
        <v>42548</v>
      </c>
      <c r="BF111" s="321">
        <v>100000</v>
      </c>
      <c r="BG111" s="321">
        <v>95000</v>
      </c>
      <c r="BH111" s="321">
        <v>602000</v>
      </c>
      <c r="BI111" s="321"/>
      <c r="BJ111" s="321"/>
      <c r="BK111" s="321"/>
      <c r="BL111" s="321">
        <v>0</v>
      </c>
      <c r="BM111" s="321"/>
      <c r="BN111" s="321">
        <v>0</v>
      </c>
      <c r="BO111" s="321">
        <v>0</v>
      </c>
      <c r="BP111" s="321">
        <v>360000</v>
      </c>
      <c r="BQ111" s="321">
        <v>90000</v>
      </c>
      <c r="BR111" s="321"/>
      <c r="BS111" s="321">
        <v>0</v>
      </c>
      <c r="BT111" s="321">
        <v>1268500</v>
      </c>
      <c r="BU111" s="321">
        <v>619500</v>
      </c>
      <c r="BV111" s="321"/>
      <c r="BW111" s="321">
        <v>0</v>
      </c>
      <c r="BX111" s="321"/>
      <c r="BY111" s="321">
        <v>0</v>
      </c>
      <c r="BZ111" s="321"/>
      <c r="CA111" s="321"/>
      <c r="CB111" s="321">
        <v>15847993</v>
      </c>
      <c r="CC111" s="322">
        <v>13391993</v>
      </c>
      <c r="CD111" s="320"/>
      <c r="CE111" s="320" t="s">
        <v>870</v>
      </c>
      <c r="CF111" s="323">
        <v>45995</v>
      </c>
      <c r="CG111" s="323"/>
      <c r="CH111" s="320" t="s">
        <v>415</v>
      </c>
      <c r="CI111" s="322">
        <v>118000</v>
      </c>
      <c r="CJ111" s="322">
        <v>0</v>
      </c>
      <c r="CK111" s="321"/>
      <c r="CL111" s="324">
        <f t="shared" si="34"/>
        <v>450000</v>
      </c>
      <c r="CM111" s="325">
        <f t="shared" si="35"/>
        <v>-22.038900000974536</v>
      </c>
      <c r="CN111" s="325">
        <f t="shared" si="36"/>
        <v>-22.038900000974536</v>
      </c>
      <c r="CO111" s="325">
        <f t="shared" si="37"/>
        <v>0.11349999997764826</v>
      </c>
      <c r="CP111" s="318"/>
      <c r="CQ111" s="326">
        <f t="shared" si="23"/>
        <v>2.3077009245753288E-5</v>
      </c>
      <c r="CR111" s="326">
        <f t="shared" si="24"/>
        <v>0</v>
      </c>
      <c r="CS111" s="327">
        <f t="shared" si="25"/>
        <v>2.3076951038092375E-5</v>
      </c>
      <c r="CT111" s="327">
        <f t="shared" si="26"/>
        <v>0</v>
      </c>
      <c r="CU111" s="327">
        <f t="shared" si="27"/>
        <v>0</v>
      </c>
      <c r="CV111" s="327">
        <f t="shared" si="28"/>
        <v>-2.3076892830431461E-5</v>
      </c>
      <c r="CW111" s="327">
        <f t="shared" si="29"/>
        <v>0</v>
      </c>
      <c r="CX111" s="327">
        <f t="shared" si="30"/>
        <v>0</v>
      </c>
      <c r="CY111" s="327">
        <f t="shared" si="31"/>
        <v>0</v>
      </c>
      <c r="CZ111" s="328">
        <f t="shared" si="32"/>
        <v>450000</v>
      </c>
      <c r="DA111" s="328">
        <f>(360000/208)*(O111+P111+Q111+R111+S111+T111+U111+V111+W111+X111+BI111)-CZ111</f>
        <v>0</v>
      </c>
      <c r="DB111" s="201"/>
      <c r="DC111" s="327">
        <f>K111/M111*IFERROR(VLOOKUP($D111,Shift!$B:$AZ,45,0),0)-AT111</f>
        <v>0</v>
      </c>
      <c r="DD111" s="327">
        <f>K111/M111*IFERROR(VLOOKUP($D111,Shift!$B:$AV,47,0),0)*10*50%-ROUND(K111/M111*IFERROR(VLOOKUP($D111,Shift!$B:$AV,47,0),0)*8*30%,0)-AU111</f>
        <v>0.38461538474075496</v>
      </c>
      <c r="DE111" s="329">
        <f>VLOOKUP($D111,'Off day working'!A:AM,38,0)-Z111</f>
        <v>0</v>
      </c>
      <c r="DF111" s="328"/>
      <c r="DG111" s="328"/>
      <c r="DH111" s="330">
        <f>K111/208*8*30%*VLOOKUP($D111,Shift!$B:$AZ,47,0)-AL111</f>
        <v>1.5384634025394917E-5</v>
      </c>
      <c r="DJ111" s="390"/>
      <c r="DK111" s="332">
        <f>VLOOKUP($D111,Meal!$A:$AK,35,0)-BG111</f>
        <v>0</v>
      </c>
      <c r="DL111" s="332">
        <f>VLOOKUP($D111,Meal!$A:$AK,36,0)-BH111</f>
        <v>0</v>
      </c>
      <c r="DM111" s="333">
        <f>VLOOKUP($D111,Shift!B:AW,39,0)-AV111</f>
        <v>0</v>
      </c>
      <c r="DN111" s="334">
        <f>K111/208*VLOOKUP(D111,Shift!$B:$AO,39,0)*8*10%-AW111</f>
        <v>0</v>
      </c>
      <c r="DO111" s="333">
        <f>VLOOKUP($D111,Shift!$B:$AO,40,0)-AX111</f>
        <v>0</v>
      </c>
      <c r="DP111" s="334">
        <f>K111/208*VLOOKUP(D111,Shift!$B:$AO,40,0)*8*50%-AY111</f>
        <v>2.3076951038092375E-5</v>
      </c>
      <c r="DQ111" s="335">
        <f>VLOOKUP($D111,Shift!$B:$AZ,41,0)-AZ111</f>
        <v>0</v>
      </c>
      <c r="DR111" s="336">
        <f>K111/208*VLOOKUP($D111,Shift!$B:$AQ,41,0)*8*50%-BA111</f>
        <v>0</v>
      </c>
      <c r="DS111" s="337">
        <f>VLOOKUP($D111,Att!B:CU,98,0)-O111</f>
        <v>0</v>
      </c>
      <c r="DT111" s="338">
        <f>IFERROR(VLOOKUP($D111,OT!$A:$BR,OT!BC$1,0),0)-P111</f>
        <v>0</v>
      </c>
      <c r="DU111" s="338">
        <f>IFERROR(VLOOKUP($D111,OT!$A:$BR,OT!BD$1,0),0)-Q111</f>
        <v>0</v>
      </c>
      <c r="DV111" s="338">
        <f>IFERROR(VLOOKUP($D111,OT!$A:$BR,OT!BE$1,0),0)-R111</f>
        <v>0</v>
      </c>
      <c r="DW111" s="338">
        <f>IFERROR(VLOOKUP($D111,OT!$A:$BR,OT!BF$1,0),0)-S111</f>
        <v>0</v>
      </c>
      <c r="DX111" s="338">
        <f>IFERROR(VLOOKUP($D111,OT!$A:$BR,OT!BG$1,0),0)-T111</f>
        <v>0</v>
      </c>
      <c r="DY111" s="338">
        <f>IFERROR(VLOOKUP($D111,OT!$A:$BR,OT!BH$1,0),0)-U111</f>
        <v>0</v>
      </c>
      <c r="DZ111" s="338">
        <f>IFERROR(VLOOKUP($D111,OT!$A:$BR,OT!BI$1,0),0)-V111</f>
        <v>0</v>
      </c>
      <c r="EA111" s="338">
        <f>IFERROR(VLOOKUP($D111,OT!$A:$BR,OT!BJ$1,0),0)-W111</f>
        <v>0</v>
      </c>
      <c r="EB111" s="338">
        <f>IFERROR(VLOOKUP($D111,OT!$A:$BR,OT!BK$1,0),0)-X111</f>
        <v>0</v>
      </c>
      <c r="EC111" s="339">
        <f>VLOOKUP(D111,'Off day working'!A:AL,38,0)*30000-BD111</f>
        <v>0</v>
      </c>
      <c r="ED111" s="340"/>
      <c r="EE111" s="340"/>
      <c r="EF111" s="338">
        <f t="shared" si="38"/>
        <v>7.6923076921957545E-2</v>
      </c>
      <c r="EG111" s="350">
        <f>4960000*1.07/208*VLOOKUP(D111,Att!B:BZ,77,0)-BJ111</f>
        <v>0</v>
      </c>
      <c r="EI111" s="345">
        <f>IF(AND(CH111="X",EJ111&gt;=0.5),150000/VLOOKUP(D111,Att!B:AT,45,0)*VLOOKUP(D111,Att!B:AP,41,0),IF(AND(CH111="X",EJ111&lt;0.5),0,150000))-AN111</f>
        <v>0</v>
      </c>
      <c r="EJ111" s="346">
        <f>VLOOKUP(D111,Att!B:AP,41,0)/VLOOKUP(D111,Att!B:AT,45,0)</f>
        <v>1.1578947368421053</v>
      </c>
    </row>
    <row r="112" spans="1:140" s="331" customFormat="1" ht="14.5" hidden="1" customHeight="1" x14ac:dyDescent="0.35">
      <c r="A112" s="300" t="s">
        <v>325</v>
      </c>
      <c r="B112" s="300">
        <f t="shared" si="33"/>
        <v>105</v>
      </c>
      <c r="C112" s="320" t="s">
        <v>56</v>
      </c>
      <c r="D112" s="320" t="s">
        <v>975</v>
      </c>
      <c r="E112" s="320" t="s">
        <v>977</v>
      </c>
      <c r="F112" s="367" t="s">
        <v>976</v>
      </c>
      <c r="G112" s="320" t="s">
        <v>348</v>
      </c>
      <c r="H112" s="320" t="s">
        <v>1042</v>
      </c>
      <c r="I112" s="320" t="s">
        <v>60</v>
      </c>
      <c r="J112" s="320" t="s">
        <v>58</v>
      </c>
      <c r="K112" s="321">
        <v>5900000</v>
      </c>
      <c r="L112" s="321"/>
      <c r="M112" s="321">
        <v>208</v>
      </c>
      <c r="N112" s="321"/>
      <c r="O112" s="321">
        <v>200</v>
      </c>
      <c r="P112" s="321">
        <v>44</v>
      </c>
      <c r="Q112" s="321">
        <v>0</v>
      </c>
      <c r="R112" s="321">
        <v>12</v>
      </c>
      <c r="S112" s="321">
        <v>0</v>
      </c>
      <c r="T112" s="321">
        <v>0</v>
      </c>
      <c r="U112" s="321">
        <v>0</v>
      </c>
      <c r="V112" s="321">
        <v>0</v>
      </c>
      <c r="W112" s="321">
        <v>0</v>
      </c>
      <c r="X112" s="321">
        <v>0</v>
      </c>
      <c r="Y112" s="321">
        <v>9</v>
      </c>
      <c r="Z112" s="321">
        <v>1</v>
      </c>
      <c r="AA112" s="321"/>
      <c r="AB112" s="321">
        <v>5673076.6962000001</v>
      </c>
      <c r="AC112" s="321">
        <v>1872115.3846</v>
      </c>
      <c r="AD112" s="321">
        <v>0</v>
      </c>
      <c r="AE112" s="321">
        <v>680769.23080000002</v>
      </c>
      <c r="AF112" s="321">
        <v>0</v>
      </c>
      <c r="AG112" s="321">
        <v>0</v>
      </c>
      <c r="AH112" s="321">
        <v>0</v>
      </c>
      <c r="AI112" s="321">
        <v>0</v>
      </c>
      <c r="AJ112" s="321">
        <v>0</v>
      </c>
      <c r="AK112" s="321">
        <v>0</v>
      </c>
      <c r="AL112" s="321">
        <v>544615.38459999999</v>
      </c>
      <c r="AM112" s="321">
        <v>300000</v>
      </c>
      <c r="AN112" s="321">
        <v>150000</v>
      </c>
      <c r="AO112" s="321">
        <v>606000</v>
      </c>
      <c r="AP112" s="321">
        <v>0</v>
      </c>
      <c r="AQ112" s="321">
        <v>765865.38459999999</v>
      </c>
      <c r="AR112" s="321">
        <v>0</v>
      </c>
      <c r="AS112" s="321"/>
      <c r="AT112" s="321">
        <v>0</v>
      </c>
      <c r="AU112" s="321">
        <v>590000</v>
      </c>
      <c r="AV112" s="321">
        <v>0</v>
      </c>
      <c r="AW112" s="321">
        <v>0</v>
      </c>
      <c r="AX112" s="321">
        <v>1</v>
      </c>
      <c r="AY112" s="321">
        <v>113461.5385</v>
      </c>
      <c r="AZ112" s="321"/>
      <c r="BA112" s="321"/>
      <c r="BB112" s="321">
        <v>22</v>
      </c>
      <c r="BC112" s="321">
        <v>624038.46</v>
      </c>
      <c r="BD112" s="321">
        <v>30000</v>
      </c>
      <c r="BE112" s="321"/>
      <c r="BF112" s="321">
        <v>200000</v>
      </c>
      <c r="BG112" s="321">
        <v>20000</v>
      </c>
      <c r="BH112" s="321">
        <v>598000</v>
      </c>
      <c r="BI112" s="321"/>
      <c r="BJ112" s="321"/>
      <c r="BK112" s="321"/>
      <c r="BL112" s="321">
        <v>0</v>
      </c>
      <c r="BM112" s="321"/>
      <c r="BN112" s="321">
        <v>0</v>
      </c>
      <c r="BO112" s="321">
        <v>0</v>
      </c>
      <c r="BP112" s="321">
        <v>346153.84620000003</v>
      </c>
      <c r="BQ112" s="321">
        <v>96923.0769</v>
      </c>
      <c r="BR112" s="321"/>
      <c r="BS112" s="321">
        <v>0</v>
      </c>
      <c r="BT112" s="321">
        <v>1268500</v>
      </c>
      <c r="BU112" s="321">
        <v>619500</v>
      </c>
      <c r="BV112" s="321"/>
      <c r="BW112" s="321">
        <v>0</v>
      </c>
      <c r="BX112" s="321"/>
      <c r="BY112" s="321">
        <v>0</v>
      </c>
      <c r="BZ112" s="321"/>
      <c r="CA112" s="321"/>
      <c r="CB112" s="321">
        <v>14597542</v>
      </c>
      <c r="CC112" s="322">
        <v>12148465</v>
      </c>
      <c r="CD112" s="320"/>
      <c r="CE112" s="320" t="s">
        <v>870</v>
      </c>
      <c r="CF112" s="323">
        <v>45995</v>
      </c>
      <c r="CG112" s="323"/>
      <c r="CH112" s="320" t="s">
        <v>415</v>
      </c>
      <c r="CI112" s="322">
        <v>118000</v>
      </c>
      <c r="CJ112" s="322">
        <v>0</v>
      </c>
      <c r="CK112" s="321"/>
      <c r="CL112" s="324">
        <f t="shared" si="34"/>
        <v>443076.92310000001</v>
      </c>
      <c r="CM112" s="325">
        <f t="shared" si="35"/>
        <v>-22.997599998489022</v>
      </c>
      <c r="CN112" s="325">
        <f t="shared" si="36"/>
        <v>-22.920699998736382</v>
      </c>
      <c r="CO112" s="325">
        <f t="shared" si="37"/>
        <v>0.22687692288309336</v>
      </c>
      <c r="CP112" s="318"/>
      <c r="CQ112" s="326">
        <f t="shared" si="23"/>
        <v>1.5384983271360397E-5</v>
      </c>
      <c r="CR112" s="326">
        <f t="shared" si="24"/>
        <v>0</v>
      </c>
      <c r="CS112" s="327">
        <f t="shared" si="25"/>
        <v>-3.0769268050789833E-5</v>
      </c>
      <c r="CT112" s="327">
        <f t="shared" si="26"/>
        <v>0</v>
      </c>
      <c r="CU112" s="327">
        <f t="shared" si="27"/>
        <v>0</v>
      </c>
      <c r="CV112" s="327">
        <f t="shared" si="28"/>
        <v>0</v>
      </c>
      <c r="CW112" s="327">
        <f t="shared" si="29"/>
        <v>0</v>
      </c>
      <c r="CX112" s="327">
        <f t="shared" si="30"/>
        <v>0</v>
      </c>
      <c r="CY112" s="327">
        <f t="shared" si="31"/>
        <v>0</v>
      </c>
      <c r="CZ112" s="328">
        <f t="shared" si="32"/>
        <v>443076.92310000001</v>
      </c>
      <c r="DA112" s="328">
        <f>(360000/208)*(O112+P112+Q112+R112+S112+T112+U112+V112+W112+X112+BI112)-CZ112</f>
        <v>-2.3076951038092375E-5</v>
      </c>
      <c r="DB112" s="201"/>
      <c r="DC112" s="327">
        <f>K112/M112*IFERROR(VLOOKUP($D112,Shift!$B:$AZ,45,0),0)-AT112</f>
        <v>0</v>
      </c>
      <c r="DD112" s="327">
        <f>K112/M112*IFERROR(VLOOKUP($D112,Shift!$B:$AV,47,0),0)*10*50%-ROUND(K112/M112*IFERROR(VLOOKUP($D112,Shift!$B:$AV,47,0),0)*8*30%,0)-AU112</f>
        <v>0.38461538474075496</v>
      </c>
      <c r="DE112" s="329">
        <f>VLOOKUP($D112,'Off day working'!A:AM,38,0)-Z112</f>
        <v>0</v>
      </c>
      <c r="DF112" s="328"/>
      <c r="DG112" s="328"/>
      <c r="DH112" s="330">
        <f>K112/208*8*30%*VLOOKUP($D112,Shift!$B:$AZ,47,0)-AL112</f>
        <v>1.5384634025394917E-5</v>
      </c>
      <c r="DJ112" s="390"/>
      <c r="DK112" s="332">
        <f>VLOOKUP($D112,Meal!$A:$AK,35,0)-BG112</f>
        <v>0</v>
      </c>
      <c r="DL112" s="332">
        <f>VLOOKUP($D112,Meal!$A:$AK,36,0)-BH112</f>
        <v>0</v>
      </c>
      <c r="DM112" s="333">
        <f>VLOOKUP($D112,Shift!B:AW,39,0)-AV112</f>
        <v>0</v>
      </c>
      <c r="DN112" s="334">
        <f>K112/208*VLOOKUP(D112,Shift!$B:$AO,39,0)*8*10%-AW112</f>
        <v>0</v>
      </c>
      <c r="DO112" s="333">
        <f>VLOOKUP($D112,Shift!$B:$AO,40,0)-AX112</f>
        <v>0</v>
      </c>
      <c r="DP112" s="334">
        <f>K112/208*VLOOKUP(D112,Shift!$B:$AO,40,0)*8*50%-AY112</f>
        <v>-3.8461526855826378E-5</v>
      </c>
      <c r="DQ112" s="335">
        <f>VLOOKUP($D112,Shift!$B:$AZ,41,0)-AZ112</f>
        <v>0</v>
      </c>
      <c r="DR112" s="336">
        <f>K112/208*VLOOKUP($D112,Shift!$B:$AQ,41,0)*8*50%-BA112</f>
        <v>0</v>
      </c>
      <c r="DS112" s="337">
        <f>VLOOKUP($D112,Att!B:CU,98,0)-O112</f>
        <v>0</v>
      </c>
      <c r="DT112" s="338">
        <f>IFERROR(VLOOKUP($D112,OT!$A:$BR,OT!BC$1,0),0)-P112</f>
        <v>0</v>
      </c>
      <c r="DU112" s="338">
        <f>IFERROR(VLOOKUP($D112,OT!$A:$BR,OT!BD$1,0),0)-Q112</f>
        <v>0</v>
      </c>
      <c r="DV112" s="338">
        <f>IFERROR(VLOOKUP($D112,OT!$A:$BR,OT!BE$1,0),0)-R112</f>
        <v>0</v>
      </c>
      <c r="DW112" s="338">
        <f>IFERROR(VLOOKUP($D112,OT!$A:$BR,OT!BF$1,0),0)-S112</f>
        <v>0</v>
      </c>
      <c r="DX112" s="338">
        <f>IFERROR(VLOOKUP($D112,OT!$A:$BR,OT!BG$1,0),0)-T112</f>
        <v>0</v>
      </c>
      <c r="DY112" s="338">
        <f>IFERROR(VLOOKUP($D112,OT!$A:$BR,OT!BH$1,0),0)-U112</f>
        <v>0</v>
      </c>
      <c r="DZ112" s="338">
        <f>IFERROR(VLOOKUP($D112,OT!$A:$BR,OT!BI$1,0),0)-V112</f>
        <v>0</v>
      </c>
      <c r="EA112" s="338">
        <f>IFERROR(VLOOKUP($D112,OT!$A:$BR,OT!BJ$1,0),0)-W112</f>
        <v>0</v>
      </c>
      <c r="EB112" s="338">
        <f>IFERROR(VLOOKUP($D112,OT!$A:$BR,OT!BK$1,0),0)-X112</f>
        <v>0</v>
      </c>
      <c r="EC112" s="339">
        <f>VLOOKUP(D112,'Off day working'!A:AL,38,0)*30000-BD112</f>
        <v>0</v>
      </c>
      <c r="ED112" s="340"/>
      <c r="EE112" s="340"/>
      <c r="EF112" s="338">
        <f t="shared" si="38"/>
        <v>0</v>
      </c>
      <c r="EG112" s="350">
        <f>4960000*1.07/208*VLOOKUP(D112,Att!B:BZ,77,0)-BJ112</f>
        <v>0</v>
      </c>
      <c r="EI112" s="345">
        <f>IF(AND(CH112="X",EJ112&gt;=0.5),150000/VLOOKUP(D112,Att!B:AT,45,0)*VLOOKUP(D112,Att!B:AP,41,0),IF(AND(CH112="X",EJ112&lt;0.5),0,150000))-AN112</f>
        <v>0</v>
      </c>
      <c r="EJ112" s="346">
        <f>VLOOKUP(D112,Att!B:AP,41,0)/VLOOKUP(D112,Att!B:AT,45,0)</f>
        <v>1.1009154111643833</v>
      </c>
    </row>
    <row r="113" spans="1:140" s="331" customFormat="1" ht="14.5" hidden="1" customHeight="1" x14ac:dyDescent="0.35">
      <c r="A113" s="300" t="s">
        <v>325</v>
      </c>
      <c r="B113" s="300">
        <f t="shared" si="33"/>
        <v>106</v>
      </c>
      <c r="C113" s="320" t="s">
        <v>590</v>
      </c>
      <c r="D113" s="320" t="s">
        <v>987</v>
      </c>
      <c r="E113" s="320" t="s">
        <v>989</v>
      </c>
      <c r="F113" s="367" t="s">
        <v>988</v>
      </c>
      <c r="G113" s="320" t="s">
        <v>360</v>
      </c>
      <c r="H113" s="320"/>
      <c r="I113" s="320" t="s">
        <v>592</v>
      </c>
      <c r="J113" s="320" t="s">
        <v>69</v>
      </c>
      <c r="K113" s="321">
        <v>12000000</v>
      </c>
      <c r="L113" s="321"/>
      <c r="M113" s="321">
        <v>176</v>
      </c>
      <c r="N113" s="321"/>
      <c r="O113" s="321">
        <v>171.233</v>
      </c>
      <c r="P113" s="321">
        <v>0</v>
      </c>
      <c r="Q113" s="321">
        <v>0</v>
      </c>
      <c r="R113" s="321">
        <v>0</v>
      </c>
      <c r="S113" s="321">
        <v>0</v>
      </c>
      <c r="T113" s="321">
        <v>0</v>
      </c>
      <c r="U113" s="321">
        <v>0</v>
      </c>
      <c r="V113" s="321">
        <v>0</v>
      </c>
      <c r="W113" s="321">
        <v>0</v>
      </c>
      <c r="X113" s="321">
        <v>0</v>
      </c>
      <c r="Y113" s="321">
        <v>0</v>
      </c>
      <c r="Z113" s="321"/>
      <c r="AA113" s="321"/>
      <c r="AB113" s="321">
        <v>11674977.272700001</v>
      </c>
      <c r="AC113" s="321">
        <v>0</v>
      </c>
      <c r="AD113" s="321">
        <v>0</v>
      </c>
      <c r="AE113" s="321">
        <v>0</v>
      </c>
      <c r="AF113" s="321">
        <v>0</v>
      </c>
      <c r="AG113" s="321">
        <v>0</v>
      </c>
      <c r="AH113" s="321">
        <v>0</v>
      </c>
      <c r="AI113" s="321">
        <v>0</v>
      </c>
      <c r="AJ113" s="321">
        <v>0</v>
      </c>
      <c r="AK113" s="321">
        <v>0</v>
      </c>
      <c r="AL113" s="321"/>
      <c r="AM113" s="321">
        <v>300000</v>
      </c>
      <c r="AN113" s="321">
        <v>150000</v>
      </c>
      <c r="AO113" s="321">
        <v>0</v>
      </c>
      <c r="AP113" s="321">
        <v>0</v>
      </c>
      <c r="AQ113" s="321"/>
      <c r="AR113" s="321">
        <v>0</v>
      </c>
      <c r="AS113" s="321"/>
      <c r="AT113" s="321"/>
      <c r="AU113" s="321"/>
      <c r="AV113" s="321"/>
      <c r="AW113" s="321"/>
      <c r="AX113" s="321"/>
      <c r="AY113" s="321"/>
      <c r="AZ113" s="321"/>
      <c r="BA113" s="321"/>
      <c r="BB113" s="321"/>
      <c r="BC113" s="321"/>
      <c r="BD113" s="321">
        <v>0</v>
      </c>
      <c r="BE113" s="321">
        <v>102273</v>
      </c>
      <c r="BF113" s="321"/>
      <c r="BG113" s="321">
        <v>180000</v>
      </c>
      <c r="BH113" s="321"/>
      <c r="BI113" s="321"/>
      <c r="BJ113" s="321"/>
      <c r="BK113" s="321"/>
      <c r="BL113" s="321">
        <v>0</v>
      </c>
      <c r="BM113" s="321"/>
      <c r="BN113" s="321">
        <v>0</v>
      </c>
      <c r="BO113" s="321">
        <v>0</v>
      </c>
      <c r="BP113" s="321">
        <v>408624.20449999999</v>
      </c>
      <c r="BQ113" s="321">
        <v>0</v>
      </c>
      <c r="BR113" s="321"/>
      <c r="BS113" s="321">
        <v>0</v>
      </c>
      <c r="BT113" s="321">
        <v>2580000</v>
      </c>
      <c r="BU113" s="321">
        <v>1260000</v>
      </c>
      <c r="BV113" s="321"/>
      <c r="BW113" s="321">
        <v>0</v>
      </c>
      <c r="BX113" s="321">
        <v>4</v>
      </c>
      <c r="BY113" s="321">
        <v>230769.23079999999</v>
      </c>
      <c r="BZ113" s="321"/>
      <c r="CA113" s="321"/>
      <c r="CB113" s="321">
        <v>15395874</v>
      </c>
      <c r="CC113" s="322">
        <v>11147250</v>
      </c>
      <c r="CD113" s="320"/>
      <c r="CE113" s="320" t="s">
        <v>1067</v>
      </c>
      <c r="CF113" s="323">
        <v>46027</v>
      </c>
      <c r="CG113" s="323"/>
      <c r="CH113" s="320" t="s">
        <v>415</v>
      </c>
      <c r="CI113" s="322">
        <v>0</v>
      </c>
      <c r="CJ113" s="322">
        <v>0</v>
      </c>
      <c r="CK113" s="321"/>
      <c r="CL113" s="324">
        <f t="shared" si="34"/>
        <v>408624.20449999999</v>
      </c>
      <c r="CM113" s="325">
        <f t="shared" si="35"/>
        <v>0.47720000147819519</v>
      </c>
      <c r="CN113" s="325">
        <f t="shared" si="36"/>
        <v>0.2727000005543232</v>
      </c>
      <c r="CO113" s="325">
        <f t="shared" si="37"/>
        <v>2.7270987629890442E-5</v>
      </c>
      <c r="CP113" s="318"/>
      <c r="CQ113" s="326">
        <f t="shared" si="23"/>
        <v>0</v>
      </c>
      <c r="CR113" s="326">
        <f t="shared" si="24"/>
        <v>0</v>
      </c>
      <c r="CS113" s="327">
        <f t="shared" si="25"/>
        <v>0</v>
      </c>
      <c r="CT113" s="327">
        <f t="shared" si="26"/>
        <v>0</v>
      </c>
      <c r="CU113" s="327">
        <f t="shared" si="27"/>
        <v>0</v>
      </c>
      <c r="CV113" s="327">
        <f t="shared" si="28"/>
        <v>0</v>
      </c>
      <c r="CW113" s="327">
        <f t="shared" si="29"/>
        <v>0</v>
      </c>
      <c r="CX113" s="327">
        <f t="shared" si="30"/>
        <v>0</v>
      </c>
      <c r="CY113" s="327">
        <f t="shared" si="31"/>
        <v>0</v>
      </c>
      <c r="CZ113" s="328">
        <f t="shared" si="32"/>
        <v>408624.20449999999</v>
      </c>
      <c r="DA113" s="328">
        <f>(420000/176)*(O113+P113+Q113+R113+S113+T113+U113+V113+W113+X113+BI113)-CZ113</f>
        <v>4.5454595237970352E-5</v>
      </c>
      <c r="DB113" s="201"/>
      <c r="DC113" s="327">
        <f>K113/M113*IFERROR(VLOOKUP($D113,Shift!$B:$AZ,45,0),0)-AT113</f>
        <v>0</v>
      </c>
      <c r="DD113" s="327">
        <f>K113/M113*IFERROR(VLOOKUP($D113,Shift!$B:$AV,47,0),0)*10*50%-ROUND(K113/M113*IFERROR(VLOOKUP($D113,Shift!$B:$AV,47,0),0)*8*30%,0)-AU113</f>
        <v>0</v>
      </c>
      <c r="DE113" s="329" t="e">
        <f>VLOOKUP($D113,'Off day working'!A:AM,38,0)-Z113</f>
        <v>#N/A</v>
      </c>
      <c r="DF113" s="328"/>
      <c r="DG113" s="328"/>
      <c r="DH113" s="330">
        <f>K113/208*8*30%*VLOOKUP($D113,Shift!$B:$AZ,47,0)-AL113</f>
        <v>0</v>
      </c>
      <c r="DJ113" s="390"/>
      <c r="DK113" s="332">
        <f>VLOOKUP($D113,Meal!$A:$AK,35,0)-BG113</f>
        <v>0</v>
      </c>
      <c r="DL113" s="332">
        <f>VLOOKUP($D113,Meal!$A:$AK,36,0)-BH113</f>
        <v>0</v>
      </c>
      <c r="DM113" s="333">
        <f>VLOOKUP($D113,Shift!B:AW,39,0)-AV113</f>
        <v>0</v>
      </c>
      <c r="DN113" s="334">
        <f>K113/208*VLOOKUP(D113,Shift!$B:$AO,39,0)*8*10%-AW113</f>
        <v>0</v>
      </c>
      <c r="DO113" s="333">
        <f>VLOOKUP($D113,Shift!$B:$AO,40,0)-AX113</f>
        <v>0</v>
      </c>
      <c r="DP113" s="334">
        <f>K113/208*VLOOKUP(D113,Shift!$B:$AO,40,0)*8*50%-AY113</f>
        <v>0</v>
      </c>
      <c r="DQ113" s="335">
        <f>VLOOKUP($D113,Shift!$B:$AZ,41,0)-AZ113</f>
        <v>0</v>
      </c>
      <c r="DR113" s="336">
        <f>K113/208*VLOOKUP($D113,Shift!$B:$AQ,41,0)*8*50%-BA113</f>
        <v>0</v>
      </c>
      <c r="DS113" s="337">
        <f>VLOOKUP($D113,Att!B:CU,98,0)-O113</f>
        <v>0</v>
      </c>
      <c r="DT113" s="338">
        <f>IFERROR(VLOOKUP($D113,OT!$A:$BR,OT!BC$1,0),0)-P113</f>
        <v>0</v>
      </c>
      <c r="DU113" s="338">
        <f>IFERROR(VLOOKUP($D113,OT!$A:$BR,OT!BD$1,0),0)-Q113</f>
        <v>0</v>
      </c>
      <c r="DV113" s="338">
        <f>IFERROR(VLOOKUP($D113,OT!$A:$BR,OT!BE$1,0),0)-R113</f>
        <v>0</v>
      </c>
      <c r="DW113" s="338">
        <f>IFERROR(VLOOKUP($D113,OT!$A:$BR,OT!BF$1,0),0)-S113</f>
        <v>0</v>
      </c>
      <c r="DX113" s="338">
        <f>IFERROR(VLOOKUP($D113,OT!$A:$BR,OT!BG$1,0),0)-T113</f>
        <v>0</v>
      </c>
      <c r="DY113" s="338">
        <f>IFERROR(VLOOKUP($D113,OT!$A:$BR,OT!BH$1,0),0)-U113</f>
        <v>0</v>
      </c>
      <c r="DZ113" s="338">
        <f>IFERROR(VLOOKUP($D113,OT!$A:$BR,OT!BI$1,0),0)-V113</f>
        <v>0</v>
      </c>
      <c r="EA113" s="338">
        <f>IFERROR(VLOOKUP($D113,OT!$A:$BR,OT!BJ$1,0),0)-W113</f>
        <v>0</v>
      </c>
      <c r="EB113" s="338">
        <f>IFERROR(VLOOKUP($D113,OT!$A:$BR,OT!BK$1,0),0)-X113</f>
        <v>0</v>
      </c>
      <c r="EC113" s="339" t="e">
        <f>VLOOKUP(D113,'Off day working'!A:AL,38,0)*30000-BD113</f>
        <v>#N/A</v>
      </c>
      <c r="ED113" s="340"/>
      <c r="EE113" s="340"/>
      <c r="EF113" s="338">
        <f>IF(G113="M",0-BE113,IF(G113="F",K113/176*1.5-BE113))</f>
        <v>-0.27272727273521014</v>
      </c>
      <c r="EG113" s="350">
        <f>4960000*1.07/208*VLOOKUP(D113,Att!B:BZ,77,0)-BJ113</f>
        <v>0</v>
      </c>
      <c r="EI113" s="345">
        <f>IF(AND(CH113="X",EJ113&gt;=0.5),150000/VLOOKUP(D113,Att!B:AT,45,0)*VLOOKUP(D113,Att!B:AP,41,0),IF(AND(CH113="X",EJ113&lt;0.5),0,150000))-AN113</f>
        <v>0</v>
      </c>
      <c r="EJ113" s="346">
        <f>VLOOKUP(D113,Att!B:AP,41,0)/VLOOKUP(D113,Att!B:AT,45,0)</f>
        <v>0.95018750000000007</v>
      </c>
    </row>
    <row r="114" spans="1:140" s="331" customFormat="1" ht="14.5" customHeight="1" x14ac:dyDescent="0.35">
      <c r="A114" s="300" t="s">
        <v>325</v>
      </c>
      <c r="B114" s="300">
        <f t="shared" si="33"/>
        <v>107</v>
      </c>
      <c r="C114" s="320" t="s">
        <v>801</v>
      </c>
      <c r="D114" s="320" t="s">
        <v>990</v>
      </c>
      <c r="E114" s="320" t="s">
        <v>992</v>
      </c>
      <c r="F114" s="367" t="s">
        <v>991</v>
      </c>
      <c r="G114" s="320" t="s">
        <v>348</v>
      </c>
      <c r="H114" s="320"/>
      <c r="I114" s="320" t="s">
        <v>1778</v>
      </c>
      <c r="J114" s="320" t="s">
        <v>69</v>
      </c>
      <c r="K114" s="321">
        <v>10000000</v>
      </c>
      <c r="L114" s="321"/>
      <c r="M114" s="321">
        <v>176</v>
      </c>
      <c r="N114" s="321"/>
      <c r="O114" s="321">
        <v>176</v>
      </c>
      <c r="P114" s="321">
        <v>0</v>
      </c>
      <c r="Q114" s="321">
        <v>0</v>
      </c>
      <c r="R114" s="321">
        <v>0</v>
      </c>
      <c r="S114" s="321">
        <v>0</v>
      </c>
      <c r="T114" s="321">
        <v>0</v>
      </c>
      <c r="U114" s="321">
        <v>0</v>
      </c>
      <c r="V114" s="321">
        <v>0</v>
      </c>
      <c r="W114" s="321">
        <v>0</v>
      </c>
      <c r="X114" s="321">
        <v>0</v>
      </c>
      <c r="Y114" s="321">
        <v>0</v>
      </c>
      <c r="Z114" s="321"/>
      <c r="AA114" s="321"/>
      <c r="AB114" s="321">
        <v>10000000</v>
      </c>
      <c r="AC114" s="321">
        <v>0</v>
      </c>
      <c r="AD114" s="321">
        <v>0</v>
      </c>
      <c r="AE114" s="321">
        <v>0</v>
      </c>
      <c r="AF114" s="321">
        <v>0</v>
      </c>
      <c r="AG114" s="321">
        <v>0</v>
      </c>
      <c r="AH114" s="321">
        <v>0</v>
      </c>
      <c r="AI114" s="321">
        <v>0</v>
      </c>
      <c r="AJ114" s="321">
        <v>0</v>
      </c>
      <c r="AK114" s="321">
        <v>0</v>
      </c>
      <c r="AL114" s="321"/>
      <c r="AM114" s="321">
        <v>300000</v>
      </c>
      <c r="AN114" s="321">
        <v>150000</v>
      </c>
      <c r="AO114" s="321">
        <v>0</v>
      </c>
      <c r="AP114" s="321">
        <v>0</v>
      </c>
      <c r="AQ114" s="321"/>
      <c r="AR114" s="321">
        <v>500000</v>
      </c>
      <c r="AS114" s="321"/>
      <c r="AT114" s="321"/>
      <c r="AU114" s="321"/>
      <c r="AV114" s="321"/>
      <c r="AW114" s="321"/>
      <c r="AX114" s="321"/>
      <c r="AY114" s="321"/>
      <c r="AZ114" s="321"/>
      <c r="BA114" s="321"/>
      <c r="BB114" s="321"/>
      <c r="BC114" s="321"/>
      <c r="BD114" s="321">
        <v>0</v>
      </c>
      <c r="BE114" s="321"/>
      <c r="BF114" s="321"/>
      <c r="BG114" s="321">
        <v>210000</v>
      </c>
      <c r="BH114" s="321"/>
      <c r="BI114" s="321"/>
      <c r="BJ114" s="321"/>
      <c r="BK114" s="321"/>
      <c r="BL114" s="321">
        <v>0</v>
      </c>
      <c r="BM114" s="321"/>
      <c r="BN114" s="321">
        <v>0</v>
      </c>
      <c r="BO114" s="321">
        <v>0</v>
      </c>
      <c r="BP114" s="321">
        <v>420000</v>
      </c>
      <c r="BQ114" s="321">
        <v>0</v>
      </c>
      <c r="BR114" s="321"/>
      <c r="BS114" s="321">
        <v>0</v>
      </c>
      <c r="BT114" s="321">
        <v>2150000</v>
      </c>
      <c r="BU114" s="321">
        <v>1050000</v>
      </c>
      <c r="BV114" s="321"/>
      <c r="BW114" s="321">
        <v>0</v>
      </c>
      <c r="BX114" s="321">
        <v>3.5</v>
      </c>
      <c r="BY114" s="321">
        <v>168269.23079999999</v>
      </c>
      <c r="BZ114" s="321"/>
      <c r="CA114" s="321"/>
      <c r="CB114" s="321">
        <v>13730000</v>
      </c>
      <c r="CC114" s="322">
        <v>10110000</v>
      </c>
      <c r="CD114" s="320"/>
      <c r="CE114" s="320" t="s">
        <v>1067</v>
      </c>
      <c r="CF114" s="323">
        <v>46028</v>
      </c>
      <c r="CG114" s="323"/>
      <c r="CH114" s="320" t="s">
        <v>415</v>
      </c>
      <c r="CI114" s="322">
        <v>0</v>
      </c>
      <c r="CJ114" s="322">
        <v>0</v>
      </c>
      <c r="CK114" s="321"/>
      <c r="CL114" s="324">
        <f t="shared" si="34"/>
        <v>420000</v>
      </c>
      <c r="CM114" s="325">
        <f t="shared" si="35"/>
        <v>0</v>
      </c>
      <c r="CN114" s="325">
        <f t="shared" si="36"/>
        <v>0</v>
      </c>
      <c r="CO114" s="325">
        <f t="shared" si="37"/>
        <v>0</v>
      </c>
      <c r="CP114" s="318"/>
      <c r="CQ114" s="326">
        <f t="shared" si="23"/>
        <v>0</v>
      </c>
      <c r="CR114" s="326">
        <f t="shared" si="24"/>
        <v>0</v>
      </c>
      <c r="CS114" s="327">
        <f t="shared" si="25"/>
        <v>0</v>
      </c>
      <c r="CT114" s="327">
        <f t="shared" si="26"/>
        <v>0</v>
      </c>
      <c r="CU114" s="327">
        <f t="shared" si="27"/>
        <v>0</v>
      </c>
      <c r="CV114" s="327">
        <f t="shared" si="28"/>
        <v>0</v>
      </c>
      <c r="CW114" s="327">
        <f t="shared" si="29"/>
        <v>0</v>
      </c>
      <c r="CX114" s="327">
        <f t="shared" si="30"/>
        <v>0</v>
      </c>
      <c r="CY114" s="327">
        <f t="shared" si="31"/>
        <v>0</v>
      </c>
      <c r="CZ114" s="328">
        <f t="shared" si="32"/>
        <v>420000</v>
      </c>
      <c r="DA114" s="328">
        <f>(420000/176)*(O114+P114+Q114+R114+S114+T114+U114+V114+W114+X114+BI114)-CZ114</f>
        <v>0</v>
      </c>
      <c r="DB114" s="201"/>
      <c r="DC114" s="327">
        <f>K114/M114*IFERROR(VLOOKUP($D114,Shift!$B:$AZ,45,0),0)-AT114</f>
        <v>0</v>
      </c>
      <c r="DD114" s="327">
        <f>K114/M114*IFERROR(VLOOKUP($D114,Shift!$B:$AV,47,0),0)*10*50%-ROUND(K114/M114*IFERROR(VLOOKUP($D114,Shift!$B:$AV,47,0),0)*8*30%,0)-AU114</f>
        <v>0</v>
      </c>
      <c r="DE114" s="329" t="e">
        <f>VLOOKUP($D114,'Off day working'!A:AM,38,0)-Z114</f>
        <v>#N/A</v>
      </c>
      <c r="DF114" s="328"/>
      <c r="DG114" s="328"/>
      <c r="DH114" s="330">
        <f>K114/208*8*30%*VLOOKUP($D114,Shift!$B:$AZ,47,0)-AL114</f>
        <v>0</v>
      </c>
      <c r="DJ114" s="390"/>
      <c r="DK114" s="332">
        <f>VLOOKUP($D114,Meal!$A:$AK,35,0)-BG114</f>
        <v>0</v>
      </c>
      <c r="DL114" s="332">
        <f>VLOOKUP($D114,Meal!$A:$AK,36,0)-BH114</f>
        <v>0</v>
      </c>
      <c r="DM114" s="333">
        <f>VLOOKUP($D114,Shift!B:AW,39,0)-AV114</f>
        <v>0</v>
      </c>
      <c r="DN114" s="334">
        <f>K114/208*VLOOKUP(D114,Shift!$B:$AO,39,0)*8*10%-AW114</f>
        <v>0</v>
      </c>
      <c r="DO114" s="333">
        <f>VLOOKUP($D114,Shift!$B:$AO,40,0)-AX114</f>
        <v>0</v>
      </c>
      <c r="DP114" s="334">
        <f>K114/208*VLOOKUP(D114,Shift!$B:$AO,40,0)*8*50%-AY114</f>
        <v>0</v>
      </c>
      <c r="DQ114" s="335">
        <f>VLOOKUP($D114,Shift!$B:$AZ,41,0)-AZ114</f>
        <v>0</v>
      </c>
      <c r="DR114" s="336">
        <f>K114/208*VLOOKUP($D114,Shift!$B:$AQ,41,0)*8*50%-BA114</f>
        <v>0</v>
      </c>
      <c r="DS114" s="337">
        <f>VLOOKUP($D114,Att!B:CU,98,0)-O114</f>
        <v>0</v>
      </c>
      <c r="DT114" s="338">
        <f>IFERROR(VLOOKUP($D114,OT!$A:$BR,OT!BC$1,0),0)-P114</f>
        <v>0</v>
      </c>
      <c r="DU114" s="338">
        <f>IFERROR(VLOOKUP($D114,OT!$A:$BR,OT!BD$1,0),0)-Q114</f>
        <v>0</v>
      </c>
      <c r="DV114" s="338">
        <f>IFERROR(VLOOKUP($D114,OT!$A:$BR,OT!BE$1,0),0)-R114</f>
        <v>0</v>
      </c>
      <c r="DW114" s="338">
        <f>IFERROR(VLOOKUP($D114,OT!$A:$BR,OT!BF$1,0),0)-S114</f>
        <v>0</v>
      </c>
      <c r="DX114" s="338">
        <f>IFERROR(VLOOKUP($D114,OT!$A:$BR,OT!BG$1,0),0)-T114</f>
        <v>0</v>
      </c>
      <c r="DY114" s="338">
        <f>IFERROR(VLOOKUP($D114,OT!$A:$BR,OT!BH$1,0),0)-U114</f>
        <v>0</v>
      </c>
      <c r="DZ114" s="338">
        <f>IFERROR(VLOOKUP($D114,OT!$A:$BR,OT!BI$1,0),0)-V114</f>
        <v>0</v>
      </c>
      <c r="EA114" s="338">
        <f>IFERROR(VLOOKUP($D114,OT!$A:$BR,OT!BJ$1,0),0)-W114</f>
        <v>0</v>
      </c>
      <c r="EB114" s="338">
        <f>IFERROR(VLOOKUP($D114,OT!$A:$BR,OT!BK$1,0),0)-X114</f>
        <v>0</v>
      </c>
      <c r="EC114" s="339" t="e">
        <f>VLOOKUP(D114,'Off day working'!A:AL,38,0)*30000-BD114</f>
        <v>#N/A</v>
      </c>
      <c r="ED114" s="340"/>
      <c r="EE114" s="340"/>
      <c r="EF114" s="338">
        <f t="shared" ref="EF114:EF145" si="41">IF(G114="M",0-BE114,IF(G114="F",K114/208*1.5-BE114))</f>
        <v>0</v>
      </c>
      <c r="EG114" s="350">
        <f>4960000*1.07/208*VLOOKUP(D114,Att!B:BZ,77,0)-BJ114</f>
        <v>0</v>
      </c>
      <c r="EI114" s="345">
        <f>IF(AND(CH114="X",EJ114&gt;=0.5),150000/VLOOKUP(D114,Att!B:AT,45,0)*VLOOKUP(D114,Att!B:AP,41,0),IF(AND(CH114="X",EJ114&lt;0.5),0,150000))-AN114</f>
        <v>0</v>
      </c>
      <c r="EJ114" s="346">
        <f>VLOOKUP(D114,Att!B:AP,41,0)/VLOOKUP(D114,Att!B:AT,45,0)</f>
        <v>0.98011363636363635</v>
      </c>
    </row>
    <row r="115" spans="1:140" s="331" customFormat="1" ht="14.5" customHeight="1" x14ac:dyDescent="0.35">
      <c r="A115" s="300" t="s">
        <v>325</v>
      </c>
      <c r="B115" s="300">
        <f t="shared" si="33"/>
        <v>108</v>
      </c>
      <c r="C115" s="320" t="s">
        <v>801</v>
      </c>
      <c r="D115" s="320" t="s">
        <v>993</v>
      </c>
      <c r="E115" s="320" t="s">
        <v>995</v>
      </c>
      <c r="F115" s="367" t="s">
        <v>994</v>
      </c>
      <c r="G115" s="320" t="s">
        <v>348</v>
      </c>
      <c r="H115" s="320"/>
      <c r="I115" s="320" t="s">
        <v>1778</v>
      </c>
      <c r="J115" s="320" t="s">
        <v>69</v>
      </c>
      <c r="K115" s="321">
        <v>10000000</v>
      </c>
      <c r="L115" s="321"/>
      <c r="M115" s="321">
        <v>176</v>
      </c>
      <c r="N115" s="321"/>
      <c r="O115" s="321">
        <v>175.96700000000001</v>
      </c>
      <c r="P115" s="321">
        <v>0</v>
      </c>
      <c r="Q115" s="321">
        <v>0</v>
      </c>
      <c r="R115" s="321">
        <v>0</v>
      </c>
      <c r="S115" s="321">
        <v>0</v>
      </c>
      <c r="T115" s="321">
        <v>0</v>
      </c>
      <c r="U115" s="321">
        <v>0</v>
      </c>
      <c r="V115" s="321">
        <v>0</v>
      </c>
      <c r="W115" s="321">
        <v>0</v>
      </c>
      <c r="X115" s="321">
        <v>0</v>
      </c>
      <c r="Y115" s="321">
        <v>0</v>
      </c>
      <c r="Z115" s="321"/>
      <c r="AA115" s="321"/>
      <c r="AB115" s="321">
        <v>9998125</v>
      </c>
      <c r="AC115" s="321">
        <v>0</v>
      </c>
      <c r="AD115" s="321">
        <v>0</v>
      </c>
      <c r="AE115" s="321">
        <v>0</v>
      </c>
      <c r="AF115" s="321">
        <v>0</v>
      </c>
      <c r="AG115" s="321">
        <v>0</v>
      </c>
      <c r="AH115" s="321">
        <v>0</v>
      </c>
      <c r="AI115" s="321">
        <v>0</v>
      </c>
      <c r="AJ115" s="321">
        <v>0</v>
      </c>
      <c r="AK115" s="321">
        <v>0</v>
      </c>
      <c r="AL115" s="321"/>
      <c r="AM115" s="321">
        <v>300000</v>
      </c>
      <c r="AN115" s="321">
        <v>150000</v>
      </c>
      <c r="AO115" s="321">
        <v>0</v>
      </c>
      <c r="AP115" s="321">
        <v>0</v>
      </c>
      <c r="AQ115" s="321"/>
      <c r="AR115" s="321">
        <v>500000</v>
      </c>
      <c r="AS115" s="321"/>
      <c r="AT115" s="321"/>
      <c r="AU115" s="321"/>
      <c r="AV115" s="321"/>
      <c r="AW115" s="321"/>
      <c r="AX115" s="321"/>
      <c r="AY115" s="321"/>
      <c r="AZ115" s="321"/>
      <c r="BA115" s="321"/>
      <c r="BB115" s="321"/>
      <c r="BC115" s="321"/>
      <c r="BD115" s="321">
        <v>0</v>
      </c>
      <c r="BE115" s="321"/>
      <c r="BF115" s="321"/>
      <c r="BG115" s="321">
        <v>190000</v>
      </c>
      <c r="BH115" s="321"/>
      <c r="BI115" s="321"/>
      <c r="BJ115" s="321"/>
      <c r="BK115" s="321"/>
      <c r="BL115" s="321">
        <v>0</v>
      </c>
      <c r="BM115" s="321"/>
      <c r="BN115" s="321">
        <v>0</v>
      </c>
      <c r="BO115" s="321">
        <v>0</v>
      </c>
      <c r="BP115" s="321">
        <v>419921.25</v>
      </c>
      <c r="BQ115" s="321">
        <v>0</v>
      </c>
      <c r="BR115" s="321"/>
      <c r="BS115" s="321">
        <v>0</v>
      </c>
      <c r="BT115" s="321">
        <v>2150000</v>
      </c>
      <c r="BU115" s="321">
        <v>1050000</v>
      </c>
      <c r="BV115" s="321"/>
      <c r="BW115" s="321">
        <v>0</v>
      </c>
      <c r="BX115" s="321">
        <v>13.5</v>
      </c>
      <c r="BY115" s="321">
        <v>649038.46149999998</v>
      </c>
      <c r="BZ115" s="321"/>
      <c r="CA115" s="321"/>
      <c r="CB115" s="321">
        <v>13708046</v>
      </c>
      <c r="CC115" s="322">
        <v>10088125</v>
      </c>
      <c r="CD115" s="320"/>
      <c r="CE115" s="320" t="s">
        <v>1067</v>
      </c>
      <c r="CF115" s="323">
        <v>46028</v>
      </c>
      <c r="CG115" s="323"/>
      <c r="CH115" s="320" t="s">
        <v>415</v>
      </c>
      <c r="CI115" s="322">
        <v>0</v>
      </c>
      <c r="CJ115" s="322">
        <v>0</v>
      </c>
      <c r="CK115" s="321"/>
      <c r="CL115" s="324">
        <f t="shared" si="34"/>
        <v>419921.25</v>
      </c>
      <c r="CM115" s="325">
        <f t="shared" si="35"/>
        <v>0.25</v>
      </c>
      <c r="CN115" s="325">
        <f t="shared" si="36"/>
        <v>0</v>
      </c>
      <c r="CO115" s="325">
        <f t="shared" si="37"/>
        <v>0</v>
      </c>
      <c r="CP115" s="318"/>
      <c r="CQ115" s="326">
        <f t="shared" si="23"/>
        <v>0</v>
      </c>
      <c r="CR115" s="326">
        <f t="shared" si="24"/>
        <v>0</v>
      </c>
      <c r="CS115" s="327">
        <f t="shared" si="25"/>
        <v>0</v>
      </c>
      <c r="CT115" s="327">
        <f t="shared" si="26"/>
        <v>0</v>
      </c>
      <c r="CU115" s="327">
        <f t="shared" si="27"/>
        <v>0</v>
      </c>
      <c r="CV115" s="327">
        <f t="shared" si="28"/>
        <v>0</v>
      </c>
      <c r="CW115" s="327">
        <f t="shared" si="29"/>
        <v>0</v>
      </c>
      <c r="CX115" s="327">
        <f t="shared" si="30"/>
        <v>0</v>
      </c>
      <c r="CY115" s="327">
        <f t="shared" si="31"/>
        <v>0</v>
      </c>
      <c r="CZ115" s="328">
        <f t="shared" si="32"/>
        <v>419921.25</v>
      </c>
      <c r="DA115" s="328">
        <f>(420000/176)*(O115+P115+Q115+R115+S115+T115+U115+V115+W115+X115+BI115)-CZ115</f>
        <v>0</v>
      </c>
      <c r="DB115" s="201"/>
      <c r="DC115" s="327">
        <f>K115/M115*IFERROR(VLOOKUP($D115,Shift!$B:$AZ,45,0),0)-AT115</f>
        <v>0</v>
      </c>
      <c r="DD115" s="327">
        <f>K115/M115*IFERROR(VLOOKUP($D115,Shift!$B:$AV,47,0),0)*10*50%-ROUND(K115/M115*IFERROR(VLOOKUP($D115,Shift!$B:$AV,47,0),0)*8*30%,0)-AU115</f>
        <v>0</v>
      </c>
      <c r="DE115" s="329" t="e">
        <f>VLOOKUP($D115,'Off day working'!A:AM,38,0)-Z115</f>
        <v>#N/A</v>
      </c>
      <c r="DF115" s="328"/>
      <c r="DG115" s="328"/>
      <c r="DH115" s="330">
        <f>K115/208*8*30%*VLOOKUP($D115,Shift!$B:$AZ,47,0)-AL115</f>
        <v>0</v>
      </c>
      <c r="DJ115" s="390"/>
      <c r="DK115" s="332">
        <f>VLOOKUP($D115,Meal!$A:$AK,35,0)-BG115</f>
        <v>0</v>
      </c>
      <c r="DL115" s="332">
        <f>VLOOKUP($D115,Meal!$A:$AK,36,0)-BH115</f>
        <v>0</v>
      </c>
      <c r="DM115" s="333">
        <f>VLOOKUP($D115,Shift!B:AW,39,0)-AV115</f>
        <v>0</v>
      </c>
      <c r="DN115" s="334">
        <f>K115/208*VLOOKUP(D115,Shift!$B:$AO,39,0)*8*10%-AW115</f>
        <v>0</v>
      </c>
      <c r="DO115" s="333">
        <f>VLOOKUP($D115,Shift!$B:$AO,40,0)-AX115</f>
        <v>0</v>
      </c>
      <c r="DP115" s="334">
        <f>K115/208*VLOOKUP(D115,Shift!$B:$AO,40,0)*8*50%-AY115</f>
        <v>0</v>
      </c>
      <c r="DQ115" s="335">
        <f>VLOOKUP($D115,Shift!$B:$AZ,41,0)-AZ115</f>
        <v>0</v>
      </c>
      <c r="DR115" s="336">
        <f>K115/208*VLOOKUP($D115,Shift!$B:$AQ,41,0)*8*50%-BA115</f>
        <v>0</v>
      </c>
      <c r="DS115" s="337">
        <f>VLOOKUP($D115,Att!B:CU,98,0)-O115</f>
        <v>0</v>
      </c>
      <c r="DT115" s="338">
        <f>IFERROR(VLOOKUP($D115,OT!$A:$BR,OT!BC$1,0),0)-P115</f>
        <v>0</v>
      </c>
      <c r="DU115" s="338">
        <f>IFERROR(VLOOKUP($D115,OT!$A:$BR,OT!BD$1,0),0)-Q115</f>
        <v>0</v>
      </c>
      <c r="DV115" s="338">
        <f>IFERROR(VLOOKUP($D115,OT!$A:$BR,OT!BE$1,0),0)-R115</f>
        <v>0</v>
      </c>
      <c r="DW115" s="338">
        <f>IFERROR(VLOOKUP($D115,OT!$A:$BR,OT!BF$1,0),0)-S115</f>
        <v>0</v>
      </c>
      <c r="DX115" s="338">
        <f>IFERROR(VLOOKUP($D115,OT!$A:$BR,OT!BG$1,0),0)-T115</f>
        <v>0</v>
      </c>
      <c r="DY115" s="338">
        <f>IFERROR(VLOOKUP($D115,OT!$A:$BR,OT!BH$1,0),0)-U115</f>
        <v>0</v>
      </c>
      <c r="DZ115" s="338">
        <f>IFERROR(VLOOKUP($D115,OT!$A:$BR,OT!BI$1,0),0)-V115</f>
        <v>0</v>
      </c>
      <c r="EA115" s="338">
        <f>IFERROR(VLOOKUP($D115,OT!$A:$BR,OT!BJ$1,0),0)-W115</f>
        <v>0</v>
      </c>
      <c r="EB115" s="338">
        <f>IFERROR(VLOOKUP($D115,OT!$A:$BR,OT!BK$1,0),0)-X115</f>
        <v>0</v>
      </c>
      <c r="EC115" s="339" t="e">
        <f>VLOOKUP(D115,'Off day working'!A:AL,38,0)*30000-BD115</f>
        <v>#N/A</v>
      </c>
      <c r="ED115" s="340"/>
      <c r="EE115" s="340"/>
      <c r="EF115" s="338">
        <f t="shared" si="41"/>
        <v>0</v>
      </c>
      <c r="EG115" s="350">
        <f>4960000*1.07/208*VLOOKUP(D115,Att!B:BZ,77,0)-BJ115</f>
        <v>0</v>
      </c>
      <c r="EI115" s="345">
        <f>IF(AND(CH115="X",EJ115&gt;=0.5),150000/VLOOKUP(D115,Att!B:AT,45,0)*VLOOKUP(D115,Att!B:AP,41,0),IF(AND(CH115="X",EJ115&lt;0.5),0,150000))-AN115</f>
        <v>0</v>
      </c>
      <c r="EJ115" s="346">
        <f>VLOOKUP(D115,Att!B:AP,41,0)/VLOOKUP(D115,Att!B:AT,45,0)</f>
        <v>0.92310795454545447</v>
      </c>
    </row>
    <row r="116" spans="1:140" s="331" customFormat="1" ht="14.5" customHeight="1" x14ac:dyDescent="0.35">
      <c r="A116" s="300" t="s">
        <v>325</v>
      </c>
      <c r="B116" s="300">
        <f t="shared" si="33"/>
        <v>109</v>
      </c>
      <c r="C116" s="320" t="s">
        <v>801</v>
      </c>
      <c r="D116" s="320" t="s">
        <v>999</v>
      </c>
      <c r="E116" s="320" t="s">
        <v>1001</v>
      </c>
      <c r="F116" s="367" t="s">
        <v>1000</v>
      </c>
      <c r="G116" s="320" t="s">
        <v>348</v>
      </c>
      <c r="H116" s="320"/>
      <c r="I116" s="320" t="s">
        <v>1778</v>
      </c>
      <c r="J116" s="320" t="s">
        <v>69</v>
      </c>
      <c r="K116" s="321">
        <v>10000000</v>
      </c>
      <c r="L116" s="321"/>
      <c r="M116" s="321">
        <v>176</v>
      </c>
      <c r="N116" s="321"/>
      <c r="O116" s="321">
        <v>175.88300000000001</v>
      </c>
      <c r="P116" s="321">
        <v>0</v>
      </c>
      <c r="Q116" s="321">
        <v>0</v>
      </c>
      <c r="R116" s="321">
        <v>0</v>
      </c>
      <c r="S116" s="321">
        <v>0</v>
      </c>
      <c r="T116" s="321">
        <v>0</v>
      </c>
      <c r="U116" s="321">
        <v>0</v>
      </c>
      <c r="V116" s="321">
        <v>0</v>
      </c>
      <c r="W116" s="321">
        <v>0</v>
      </c>
      <c r="X116" s="321">
        <v>0</v>
      </c>
      <c r="Y116" s="321">
        <v>0</v>
      </c>
      <c r="Z116" s="321"/>
      <c r="AA116" s="321"/>
      <c r="AB116" s="321">
        <v>9993352.2727000006</v>
      </c>
      <c r="AC116" s="321">
        <v>0</v>
      </c>
      <c r="AD116" s="321">
        <v>0</v>
      </c>
      <c r="AE116" s="321">
        <v>0</v>
      </c>
      <c r="AF116" s="321">
        <v>0</v>
      </c>
      <c r="AG116" s="321">
        <v>0</v>
      </c>
      <c r="AH116" s="321">
        <v>0</v>
      </c>
      <c r="AI116" s="321">
        <v>0</v>
      </c>
      <c r="AJ116" s="321">
        <v>0</v>
      </c>
      <c r="AK116" s="321">
        <v>0</v>
      </c>
      <c r="AL116" s="321"/>
      <c r="AM116" s="321">
        <v>300000</v>
      </c>
      <c r="AN116" s="321">
        <v>150000</v>
      </c>
      <c r="AO116" s="321">
        <v>0</v>
      </c>
      <c r="AP116" s="321">
        <v>0</v>
      </c>
      <c r="AQ116" s="321"/>
      <c r="AR116" s="321">
        <v>500000</v>
      </c>
      <c r="AS116" s="321"/>
      <c r="AT116" s="321"/>
      <c r="AU116" s="321"/>
      <c r="AV116" s="321"/>
      <c r="AW116" s="321"/>
      <c r="AX116" s="321"/>
      <c r="AY116" s="321"/>
      <c r="AZ116" s="321"/>
      <c r="BA116" s="321"/>
      <c r="BB116" s="321"/>
      <c r="BC116" s="321"/>
      <c r="BD116" s="321">
        <v>0</v>
      </c>
      <c r="BE116" s="321"/>
      <c r="BF116" s="321"/>
      <c r="BG116" s="321">
        <v>200000</v>
      </c>
      <c r="BH116" s="321"/>
      <c r="BI116" s="321"/>
      <c r="BJ116" s="321"/>
      <c r="BK116" s="321"/>
      <c r="BL116" s="321">
        <v>0</v>
      </c>
      <c r="BM116" s="321"/>
      <c r="BN116" s="321">
        <v>0</v>
      </c>
      <c r="BO116" s="321">
        <v>0</v>
      </c>
      <c r="BP116" s="321">
        <v>419720.79550000001</v>
      </c>
      <c r="BQ116" s="321">
        <v>0</v>
      </c>
      <c r="BR116" s="321"/>
      <c r="BS116" s="321">
        <v>0</v>
      </c>
      <c r="BT116" s="321">
        <v>2150000</v>
      </c>
      <c r="BU116" s="321">
        <v>1050000</v>
      </c>
      <c r="BV116" s="321"/>
      <c r="BW116" s="321">
        <v>0</v>
      </c>
      <c r="BX116" s="321">
        <v>3.25</v>
      </c>
      <c r="BY116" s="321">
        <v>156250</v>
      </c>
      <c r="BZ116" s="321"/>
      <c r="CA116" s="321"/>
      <c r="CB116" s="321">
        <v>13713073</v>
      </c>
      <c r="CC116" s="322">
        <v>10093352</v>
      </c>
      <c r="CD116" s="320"/>
      <c r="CE116" s="320" t="s">
        <v>1067</v>
      </c>
      <c r="CF116" s="323">
        <v>46028</v>
      </c>
      <c r="CG116" s="323"/>
      <c r="CH116" s="320" t="s">
        <v>415</v>
      </c>
      <c r="CI116" s="322">
        <v>0</v>
      </c>
      <c r="CJ116" s="322">
        <v>0</v>
      </c>
      <c r="CK116" s="321"/>
      <c r="CL116" s="324">
        <f t="shared" si="34"/>
        <v>419720.79550000001</v>
      </c>
      <c r="CM116" s="325">
        <f t="shared" si="35"/>
        <v>6.8199999630451202E-2</v>
      </c>
      <c r="CN116" s="325">
        <f t="shared" si="36"/>
        <v>0.2727000005543232</v>
      </c>
      <c r="CO116" s="325">
        <f t="shared" si="37"/>
        <v>2.7272850275039673E-5</v>
      </c>
      <c r="CP116" s="318"/>
      <c r="CQ116" s="326">
        <f t="shared" si="23"/>
        <v>0</v>
      </c>
      <c r="CR116" s="326">
        <f t="shared" si="24"/>
        <v>0</v>
      </c>
      <c r="CS116" s="327">
        <f t="shared" si="25"/>
        <v>0</v>
      </c>
      <c r="CT116" s="327">
        <f t="shared" si="26"/>
        <v>0</v>
      </c>
      <c r="CU116" s="327">
        <f t="shared" si="27"/>
        <v>0</v>
      </c>
      <c r="CV116" s="327">
        <f t="shared" si="28"/>
        <v>0</v>
      </c>
      <c r="CW116" s="327">
        <f t="shared" si="29"/>
        <v>0</v>
      </c>
      <c r="CX116" s="327">
        <f t="shared" si="30"/>
        <v>0</v>
      </c>
      <c r="CY116" s="327">
        <f t="shared" si="31"/>
        <v>0</v>
      </c>
      <c r="CZ116" s="328">
        <f t="shared" si="32"/>
        <v>419720.79550000001</v>
      </c>
      <c r="DA116" s="328">
        <f>(420000/176)*(O116+P116+Q116+R116+S116+T116+U116+V116+W116+X116+BI116)-CZ116</f>
        <v>-4.5454478822648525E-5</v>
      </c>
      <c r="DB116" s="201"/>
      <c r="DC116" s="327">
        <f>K116/M116*IFERROR(VLOOKUP($D116,Shift!$B:$AZ,45,0),0)-AT116</f>
        <v>0</v>
      </c>
      <c r="DD116" s="327">
        <f>K116/M116*IFERROR(VLOOKUP($D116,Shift!$B:$AV,47,0),0)*10*50%-ROUND(K116/M116*IFERROR(VLOOKUP($D116,Shift!$B:$AV,47,0),0)*8*30%,0)-AU116</f>
        <v>0</v>
      </c>
      <c r="DE116" s="329" t="e">
        <f>VLOOKUP($D116,'Off day working'!A:AM,38,0)-Z116</f>
        <v>#N/A</v>
      </c>
      <c r="DF116" s="328"/>
      <c r="DG116" s="328"/>
      <c r="DH116" s="330">
        <f>K116/208*8*30%*VLOOKUP($D116,Shift!$B:$AZ,47,0)-AL116</f>
        <v>0</v>
      </c>
      <c r="DJ116" s="390"/>
      <c r="DK116" s="332">
        <f>VLOOKUP($D116,Meal!$A:$AK,35,0)-BG116</f>
        <v>0</v>
      </c>
      <c r="DL116" s="332">
        <f>VLOOKUP($D116,Meal!$A:$AK,36,0)-BH116</f>
        <v>0</v>
      </c>
      <c r="DM116" s="333">
        <f>VLOOKUP($D116,Shift!B:AW,39,0)-AV116</f>
        <v>0</v>
      </c>
      <c r="DN116" s="334">
        <f>K116/208*VLOOKUP(D116,Shift!$B:$AO,39,0)*8*10%-AW116</f>
        <v>0</v>
      </c>
      <c r="DO116" s="333">
        <f>VLOOKUP($D116,Shift!$B:$AO,40,0)-AX116</f>
        <v>0</v>
      </c>
      <c r="DP116" s="334">
        <f>K116/208*VLOOKUP(D116,Shift!$B:$AO,40,0)*8*50%-AY116</f>
        <v>0</v>
      </c>
      <c r="DQ116" s="335">
        <f>VLOOKUP($D116,Shift!$B:$AZ,41,0)-AZ116</f>
        <v>0</v>
      </c>
      <c r="DR116" s="336">
        <f>K116/208*VLOOKUP($D116,Shift!$B:$AQ,41,0)*8*50%-BA116</f>
        <v>0</v>
      </c>
      <c r="DS116" s="337">
        <f>VLOOKUP($D116,Att!B:CU,98,0)-O116</f>
        <v>0</v>
      </c>
      <c r="DT116" s="338">
        <f>IFERROR(VLOOKUP($D116,OT!$A:$BR,OT!BC$1,0),0)-P116</f>
        <v>0</v>
      </c>
      <c r="DU116" s="338">
        <f>IFERROR(VLOOKUP($D116,OT!$A:$BR,OT!BD$1,0),0)-Q116</f>
        <v>0</v>
      </c>
      <c r="DV116" s="338">
        <f>IFERROR(VLOOKUP($D116,OT!$A:$BR,OT!BE$1,0),0)-R116</f>
        <v>0</v>
      </c>
      <c r="DW116" s="338">
        <f>IFERROR(VLOOKUP($D116,OT!$A:$BR,OT!BF$1,0),0)-S116</f>
        <v>0</v>
      </c>
      <c r="DX116" s="338">
        <f>IFERROR(VLOOKUP($D116,OT!$A:$BR,OT!BG$1,0),0)-T116</f>
        <v>0</v>
      </c>
      <c r="DY116" s="338">
        <f>IFERROR(VLOOKUP($D116,OT!$A:$BR,OT!BH$1,0),0)-U116</f>
        <v>0</v>
      </c>
      <c r="DZ116" s="338">
        <f>IFERROR(VLOOKUP($D116,OT!$A:$BR,OT!BI$1,0),0)-V116</f>
        <v>0</v>
      </c>
      <c r="EA116" s="338">
        <f>IFERROR(VLOOKUP($D116,OT!$A:$BR,OT!BJ$1,0),0)-W116</f>
        <v>0</v>
      </c>
      <c r="EB116" s="338">
        <f>IFERROR(VLOOKUP($D116,OT!$A:$BR,OT!BK$1,0),0)-X116</f>
        <v>0</v>
      </c>
      <c r="EC116" s="339" t="e">
        <f>VLOOKUP(D116,'Off day working'!A:AL,38,0)*30000-BD116</f>
        <v>#N/A</v>
      </c>
      <c r="ED116" s="340"/>
      <c r="EE116" s="340"/>
      <c r="EF116" s="338">
        <f t="shared" si="41"/>
        <v>0</v>
      </c>
      <c r="EG116" s="350">
        <f>4960000*1.07/208*VLOOKUP(D116,Att!B:BZ,77,0)-BJ116</f>
        <v>0</v>
      </c>
      <c r="EI116" s="345">
        <f>IF(AND(CH116="X",EJ116&gt;=0.5),150000/VLOOKUP(D116,Att!B:AT,45,0)*VLOOKUP(D116,Att!B:AP,41,0),IF(AND(CH116="X",EJ116&lt;0.5),0,150000))-AN116</f>
        <v>0</v>
      </c>
      <c r="EJ116" s="346">
        <f>VLOOKUP(D116,Att!B:AP,41,0)/VLOOKUP(D116,Att!B:AT,45,0)</f>
        <v>0.98086931818181811</v>
      </c>
    </row>
    <row r="117" spans="1:140" s="331" customFormat="1" ht="14.5" hidden="1" customHeight="1" x14ac:dyDescent="0.35">
      <c r="A117" s="300" t="s">
        <v>325</v>
      </c>
      <c r="B117" s="300">
        <f t="shared" si="33"/>
        <v>110</v>
      </c>
      <c r="C117" s="320" t="s">
        <v>56</v>
      </c>
      <c r="D117" s="320" t="s">
        <v>1005</v>
      </c>
      <c r="E117" s="320" t="s">
        <v>1007</v>
      </c>
      <c r="F117" s="367" t="s">
        <v>1006</v>
      </c>
      <c r="G117" s="320" t="s">
        <v>360</v>
      </c>
      <c r="H117" s="320" t="s">
        <v>1039</v>
      </c>
      <c r="I117" s="320" t="s">
        <v>63</v>
      </c>
      <c r="J117" s="320" t="s">
        <v>58</v>
      </c>
      <c r="K117" s="321">
        <v>5900000</v>
      </c>
      <c r="L117" s="321"/>
      <c r="M117" s="321">
        <v>208</v>
      </c>
      <c r="N117" s="321"/>
      <c r="O117" s="321">
        <v>182</v>
      </c>
      <c r="P117" s="321">
        <v>40</v>
      </c>
      <c r="Q117" s="321">
        <v>0</v>
      </c>
      <c r="R117" s="321">
        <v>12</v>
      </c>
      <c r="S117" s="321">
        <v>0</v>
      </c>
      <c r="T117" s="321">
        <v>0</v>
      </c>
      <c r="U117" s="321">
        <v>0</v>
      </c>
      <c r="V117" s="321">
        <v>0</v>
      </c>
      <c r="W117" s="321">
        <v>0</v>
      </c>
      <c r="X117" s="321">
        <v>0</v>
      </c>
      <c r="Y117" s="321">
        <v>9</v>
      </c>
      <c r="Z117" s="321">
        <v>1</v>
      </c>
      <c r="AA117" s="321"/>
      <c r="AB117" s="321">
        <v>5162499.7730999999</v>
      </c>
      <c r="AC117" s="321">
        <v>1701923.0769</v>
      </c>
      <c r="AD117" s="321">
        <v>0</v>
      </c>
      <c r="AE117" s="321">
        <v>680769.23080000002</v>
      </c>
      <c r="AF117" s="321">
        <v>0</v>
      </c>
      <c r="AG117" s="321">
        <v>0</v>
      </c>
      <c r="AH117" s="321">
        <v>0</v>
      </c>
      <c r="AI117" s="321">
        <v>0</v>
      </c>
      <c r="AJ117" s="321">
        <v>0</v>
      </c>
      <c r="AK117" s="321">
        <v>0</v>
      </c>
      <c r="AL117" s="321">
        <v>476538.46149999998</v>
      </c>
      <c r="AM117" s="321">
        <v>300000</v>
      </c>
      <c r="AN117" s="321">
        <v>150000</v>
      </c>
      <c r="AO117" s="321">
        <v>439000</v>
      </c>
      <c r="AP117" s="321">
        <v>0</v>
      </c>
      <c r="AQ117" s="321">
        <v>510576.92310000001</v>
      </c>
      <c r="AR117" s="321">
        <v>0</v>
      </c>
      <c r="AS117" s="321"/>
      <c r="AT117" s="321">
        <v>0</v>
      </c>
      <c r="AU117" s="321">
        <v>516250</v>
      </c>
      <c r="AV117" s="321">
        <v>0</v>
      </c>
      <c r="AW117" s="321">
        <v>0</v>
      </c>
      <c r="AX117" s="321">
        <v>2</v>
      </c>
      <c r="AY117" s="321">
        <v>226923.07689999999</v>
      </c>
      <c r="AZ117" s="321"/>
      <c r="BA117" s="321"/>
      <c r="BB117" s="321">
        <v>20</v>
      </c>
      <c r="BC117" s="321">
        <v>567307.68999999994</v>
      </c>
      <c r="BD117" s="321">
        <v>30000</v>
      </c>
      <c r="BE117" s="321">
        <v>42548</v>
      </c>
      <c r="BF117" s="321">
        <v>100000</v>
      </c>
      <c r="BG117" s="321">
        <v>42000</v>
      </c>
      <c r="BH117" s="321">
        <v>536000</v>
      </c>
      <c r="BI117" s="321"/>
      <c r="BJ117" s="321"/>
      <c r="BK117" s="321"/>
      <c r="BL117" s="321">
        <v>0</v>
      </c>
      <c r="BM117" s="321"/>
      <c r="BN117" s="321">
        <v>0</v>
      </c>
      <c r="BO117" s="321">
        <v>0</v>
      </c>
      <c r="BP117" s="321">
        <v>315000</v>
      </c>
      <c r="BQ117" s="321">
        <v>90000</v>
      </c>
      <c r="BR117" s="321"/>
      <c r="BS117" s="321">
        <v>0</v>
      </c>
      <c r="BT117" s="321">
        <v>1268500</v>
      </c>
      <c r="BU117" s="321">
        <v>619500</v>
      </c>
      <c r="BV117" s="321"/>
      <c r="BW117" s="321">
        <v>0</v>
      </c>
      <c r="BX117" s="321"/>
      <c r="BY117" s="321">
        <v>0</v>
      </c>
      <c r="BZ117" s="321"/>
      <c r="CA117" s="321"/>
      <c r="CB117" s="321">
        <v>13273858</v>
      </c>
      <c r="CC117" s="322">
        <v>10862858</v>
      </c>
      <c r="CD117" s="320"/>
      <c r="CE117" s="320" t="s">
        <v>870</v>
      </c>
      <c r="CF117" s="323">
        <v>46044</v>
      </c>
      <c r="CG117" s="323"/>
      <c r="CH117" s="320" t="s">
        <v>415</v>
      </c>
      <c r="CI117" s="322">
        <v>118000</v>
      </c>
      <c r="CJ117" s="322">
        <v>0</v>
      </c>
      <c r="CK117" s="321"/>
      <c r="CL117" s="324">
        <f t="shared" si="34"/>
        <v>405000</v>
      </c>
      <c r="CM117" s="325">
        <f t="shared" si="35"/>
        <v>-21.767699999734759</v>
      </c>
      <c r="CN117" s="325">
        <f t="shared" si="36"/>
        <v>-21.767699999734759</v>
      </c>
      <c r="CO117" s="325">
        <f t="shared" si="37"/>
        <v>0.22690000012516975</v>
      </c>
      <c r="CP117" s="318"/>
      <c r="CQ117" s="326">
        <f t="shared" si="23"/>
        <v>2.3077009245753288E-5</v>
      </c>
      <c r="CR117" s="326">
        <f t="shared" si="24"/>
        <v>0</v>
      </c>
      <c r="CS117" s="327">
        <f t="shared" si="25"/>
        <v>-3.0769268050789833E-5</v>
      </c>
      <c r="CT117" s="327">
        <f t="shared" si="26"/>
        <v>0</v>
      </c>
      <c r="CU117" s="327">
        <f t="shared" si="27"/>
        <v>0</v>
      </c>
      <c r="CV117" s="327">
        <f t="shared" si="28"/>
        <v>0</v>
      </c>
      <c r="CW117" s="327">
        <f t="shared" si="29"/>
        <v>0</v>
      </c>
      <c r="CX117" s="327">
        <f t="shared" si="30"/>
        <v>0</v>
      </c>
      <c r="CY117" s="327">
        <f t="shared" si="31"/>
        <v>0</v>
      </c>
      <c r="CZ117" s="328">
        <f t="shared" si="32"/>
        <v>405000</v>
      </c>
      <c r="DA117" s="328">
        <f>(360000/208)*(O117+P117+Q117+R117+S117+T117+U117+V117+W117+X117+BI117)-CZ117</f>
        <v>0</v>
      </c>
      <c r="DB117" s="201"/>
      <c r="DC117" s="327">
        <f>K117/M117*IFERROR(VLOOKUP($D117,Shift!$B:$AZ,45,0),0)-AT117</f>
        <v>0</v>
      </c>
      <c r="DD117" s="327">
        <f>K117/M117*IFERROR(VLOOKUP($D117,Shift!$B:$AV,47,0),0)*10*50%-ROUND(K117/M117*IFERROR(VLOOKUP($D117,Shift!$B:$AV,47,0),0)*8*30%,0)-AU117</f>
        <v>0.46153846150264144</v>
      </c>
      <c r="DE117" s="329">
        <f>VLOOKUP($D117,'Off day working'!A:AM,38,0)-Z117</f>
        <v>0</v>
      </c>
      <c r="DF117" s="328"/>
      <c r="DG117" s="328"/>
      <c r="DH117" s="330">
        <f>K117/208*8*30%*VLOOKUP($D117,Shift!$B:$AZ,47,0)-AL117</f>
        <v>3.8461585063487291E-5</v>
      </c>
      <c r="DJ117" s="390"/>
      <c r="DK117" s="332">
        <f>VLOOKUP($D117,Meal!$A:$AK,35,0)-BG117</f>
        <v>0</v>
      </c>
      <c r="DL117" s="332">
        <f>VLOOKUP($D117,Meal!$A:$AK,36,0)-BH117</f>
        <v>0</v>
      </c>
      <c r="DM117" s="333">
        <f>VLOOKUP($D117,Shift!B:AW,39,0)-AV117</f>
        <v>0</v>
      </c>
      <c r="DN117" s="334">
        <f>K117/208*VLOOKUP(D117,Shift!$B:$AO,39,0)*8*10%-AW117</f>
        <v>0</v>
      </c>
      <c r="DO117" s="333">
        <f>VLOOKUP($D117,Shift!$B:$AO,40,0)-AX117</f>
        <v>0</v>
      </c>
      <c r="DP117" s="334">
        <f>K117/208*VLOOKUP(D117,Shift!$B:$AO,40,0)*8*50%-AY117</f>
        <v>2.3076951038092375E-5</v>
      </c>
      <c r="DQ117" s="335">
        <f>VLOOKUP($D117,Shift!$B:$AZ,41,0)-AZ117</f>
        <v>0</v>
      </c>
      <c r="DR117" s="336">
        <f>K117/208*VLOOKUP($D117,Shift!$B:$AQ,41,0)*8*50%-BA117</f>
        <v>0</v>
      </c>
      <c r="DS117" s="337">
        <f>VLOOKUP($D117,Att!B:CU,98,0)-O117</f>
        <v>0</v>
      </c>
      <c r="DT117" s="338">
        <f>IFERROR(VLOOKUP($D117,OT!$A:$BR,OT!BC$1,0),0)-P117</f>
        <v>0</v>
      </c>
      <c r="DU117" s="338">
        <f>IFERROR(VLOOKUP($D117,OT!$A:$BR,OT!BD$1,0),0)-Q117</f>
        <v>0</v>
      </c>
      <c r="DV117" s="338">
        <f>IFERROR(VLOOKUP($D117,OT!$A:$BR,OT!BE$1,0),0)-R117</f>
        <v>0</v>
      </c>
      <c r="DW117" s="338">
        <f>IFERROR(VLOOKUP($D117,OT!$A:$BR,OT!BF$1,0),0)-S117</f>
        <v>0</v>
      </c>
      <c r="DX117" s="338">
        <f>IFERROR(VLOOKUP($D117,OT!$A:$BR,OT!BG$1,0),0)-T117</f>
        <v>0</v>
      </c>
      <c r="DY117" s="338">
        <f>IFERROR(VLOOKUP($D117,OT!$A:$BR,OT!BH$1,0),0)-U117</f>
        <v>0</v>
      </c>
      <c r="DZ117" s="338">
        <f>IFERROR(VLOOKUP($D117,OT!$A:$BR,OT!BI$1,0),0)-V117</f>
        <v>0</v>
      </c>
      <c r="EA117" s="338">
        <f>IFERROR(VLOOKUP($D117,OT!$A:$BR,OT!BJ$1,0),0)-W117</f>
        <v>0</v>
      </c>
      <c r="EB117" s="338">
        <f>IFERROR(VLOOKUP($D117,OT!$A:$BR,OT!BK$1,0),0)-X117</f>
        <v>0</v>
      </c>
      <c r="EC117" s="339">
        <f>VLOOKUP(D117,'Off day working'!A:AL,38,0)*30000-BD117</f>
        <v>0</v>
      </c>
      <c r="ED117" s="340"/>
      <c r="EE117" s="340"/>
      <c r="EF117" s="338">
        <f t="shared" si="41"/>
        <v>7.6923076921957545E-2</v>
      </c>
      <c r="EG117" s="350">
        <f>4960000*1.07/208*VLOOKUP(D117,Att!B:BZ,77,0)-BJ117</f>
        <v>0</v>
      </c>
      <c r="EI117" s="345">
        <f>IF(AND(CH117="X",EJ117&gt;=0.5),150000/VLOOKUP(D117,Att!B:AT,45,0)*VLOOKUP(D117,Att!B:AP,41,0),IF(AND(CH117="X",EJ117&lt;0.5),0,150000))-AN117</f>
        <v>0</v>
      </c>
      <c r="EJ117" s="346">
        <f>VLOOKUP(D117,Att!B:AP,41,0)/VLOOKUP(D117,Att!B:AT,45,0)</f>
        <v>0.99082387004794492</v>
      </c>
    </row>
    <row r="118" spans="1:140" s="331" customFormat="1" ht="14.5" hidden="1" customHeight="1" x14ac:dyDescent="0.35">
      <c r="A118" s="300" t="s">
        <v>325</v>
      </c>
      <c r="B118" s="300">
        <f t="shared" si="33"/>
        <v>111</v>
      </c>
      <c r="C118" s="320" t="s">
        <v>56</v>
      </c>
      <c r="D118" s="320" t="s">
        <v>1008</v>
      </c>
      <c r="E118" s="320" t="s">
        <v>1010</v>
      </c>
      <c r="F118" s="367" t="s">
        <v>1009</v>
      </c>
      <c r="G118" s="320" t="s">
        <v>348</v>
      </c>
      <c r="H118" s="320" t="s">
        <v>1040</v>
      </c>
      <c r="I118" s="320" t="s">
        <v>63</v>
      </c>
      <c r="J118" s="320" t="s">
        <v>58</v>
      </c>
      <c r="K118" s="321">
        <v>5900000</v>
      </c>
      <c r="L118" s="321"/>
      <c r="M118" s="321">
        <v>208</v>
      </c>
      <c r="N118" s="321"/>
      <c r="O118" s="321">
        <v>190</v>
      </c>
      <c r="P118" s="321">
        <v>44</v>
      </c>
      <c r="Q118" s="321">
        <v>0</v>
      </c>
      <c r="R118" s="321">
        <v>28</v>
      </c>
      <c r="S118" s="321">
        <v>0</v>
      </c>
      <c r="T118" s="321">
        <v>0</v>
      </c>
      <c r="U118" s="321">
        <v>8</v>
      </c>
      <c r="V118" s="321">
        <v>0</v>
      </c>
      <c r="W118" s="321">
        <v>0</v>
      </c>
      <c r="X118" s="321">
        <v>0</v>
      </c>
      <c r="Y118" s="321">
        <v>9</v>
      </c>
      <c r="Z118" s="321">
        <v>3</v>
      </c>
      <c r="AA118" s="321"/>
      <c r="AB118" s="321">
        <v>5389422.9634999996</v>
      </c>
      <c r="AC118" s="321">
        <v>1872115.3846</v>
      </c>
      <c r="AD118" s="321">
        <v>0</v>
      </c>
      <c r="AE118" s="321">
        <v>1588461.5385</v>
      </c>
      <c r="AF118" s="321">
        <v>0</v>
      </c>
      <c r="AG118" s="321">
        <v>0</v>
      </c>
      <c r="AH118" s="321">
        <v>658076.92310000001</v>
      </c>
      <c r="AI118" s="321">
        <v>0</v>
      </c>
      <c r="AJ118" s="321">
        <v>0</v>
      </c>
      <c r="AK118" s="321">
        <v>0</v>
      </c>
      <c r="AL118" s="321">
        <v>476538.46149999998</v>
      </c>
      <c r="AM118" s="321">
        <v>300000</v>
      </c>
      <c r="AN118" s="321">
        <v>150000</v>
      </c>
      <c r="AO118" s="321">
        <v>366500</v>
      </c>
      <c r="AP118" s="321">
        <v>0</v>
      </c>
      <c r="AQ118" s="321">
        <v>765865.38459999999</v>
      </c>
      <c r="AR118" s="321">
        <v>482870</v>
      </c>
      <c r="AS118" s="321"/>
      <c r="AT118" s="321">
        <v>0</v>
      </c>
      <c r="AU118" s="321">
        <v>516250</v>
      </c>
      <c r="AV118" s="321">
        <v>0</v>
      </c>
      <c r="AW118" s="321">
        <v>0</v>
      </c>
      <c r="AX118" s="321">
        <v>2</v>
      </c>
      <c r="AY118" s="321">
        <v>226923.07689999999</v>
      </c>
      <c r="AZ118" s="321"/>
      <c r="BA118" s="321"/>
      <c r="BB118" s="321">
        <v>22</v>
      </c>
      <c r="BC118" s="321">
        <v>624038.46</v>
      </c>
      <c r="BD118" s="321">
        <v>90000</v>
      </c>
      <c r="BE118" s="321"/>
      <c r="BF118" s="321">
        <v>150000</v>
      </c>
      <c r="BG118" s="321">
        <v>42000</v>
      </c>
      <c r="BH118" s="321">
        <v>618000</v>
      </c>
      <c r="BI118" s="321"/>
      <c r="BJ118" s="321"/>
      <c r="BK118" s="321"/>
      <c r="BL118" s="321">
        <v>0</v>
      </c>
      <c r="BM118" s="321"/>
      <c r="BN118" s="321">
        <v>0</v>
      </c>
      <c r="BO118" s="321">
        <v>0</v>
      </c>
      <c r="BP118" s="321">
        <v>328846.15379999997</v>
      </c>
      <c r="BQ118" s="321">
        <v>138461.5385</v>
      </c>
      <c r="BR118" s="321"/>
      <c r="BS118" s="321">
        <v>0</v>
      </c>
      <c r="BT118" s="321">
        <v>1268500</v>
      </c>
      <c r="BU118" s="321">
        <v>619500</v>
      </c>
      <c r="BV118" s="321"/>
      <c r="BW118" s="321">
        <v>0</v>
      </c>
      <c r="BX118" s="321"/>
      <c r="BY118" s="321">
        <v>0</v>
      </c>
      <c r="BZ118" s="321"/>
      <c r="CA118" s="321"/>
      <c r="CB118" s="321">
        <v>16170894</v>
      </c>
      <c r="CC118" s="322">
        <v>13697586</v>
      </c>
      <c r="CD118" s="320"/>
      <c r="CE118" s="320" t="s">
        <v>870</v>
      </c>
      <c r="CF118" s="323">
        <v>46044</v>
      </c>
      <c r="CG118" s="323"/>
      <c r="CH118" s="320" t="s">
        <v>415</v>
      </c>
      <c r="CI118" s="322">
        <v>118000</v>
      </c>
      <c r="CJ118" s="322">
        <v>0</v>
      </c>
      <c r="CK118" s="321"/>
      <c r="CL118" s="324">
        <f t="shared" si="34"/>
        <v>467307.6923</v>
      </c>
      <c r="CM118" s="325">
        <f t="shared" si="35"/>
        <v>-24.115000002086163</v>
      </c>
      <c r="CN118" s="325">
        <f t="shared" si="36"/>
        <v>-23.807300001382828</v>
      </c>
      <c r="CO118" s="325">
        <f t="shared" si="37"/>
        <v>0.11342307738959789</v>
      </c>
      <c r="CP118" s="318"/>
      <c r="CQ118" s="326">
        <f t="shared" si="23"/>
        <v>1.5384983271360397E-5</v>
      </c>
      <c r="CR118" s="326">
        <f t="shared" si="24"/>
        <v>0</v>
      </c>
      <c r="CS118" s="327">
        <f t="shared" si="25"/>
        <v>-3.8461526855826378E-5</v>
      </c>
      <c r="CT118" s="327">
        <f t="shared" si="26"/>
        <v>0</v>
      </c>
      <c r="CU118" s="327">
        <f t="shared" si="27"/>
        <v>0</v>
      </c>
      <c r="CV118" s="327">
        <f t="shared" si="28"/>
        <v>-2.3076892830431461E-5</v>
      </c>
      <c r="CW118" s="327">
        <f t="shared" si="29"/>
        <v>0</v>
      </c>
      <c r="CX118" s="327">
        <f t="shared" si="30"/>
        <v>0</v>
      </c>
      <c r="CY118" s="327">
        <f t="shared" si="31"/>
        <v>0</v>
      </c>
      <c r="CZ118" s="328">
        <f t="shared" si="32"/>
        <v>467307.6923</v>
      </c>
      <c r="DA118" s="328">
        <f>(360000/208)*(O118+P118+Q118+R118+S118+T118+U118+V118+W118+X118+BI118)-CZ118</f>
        <v>7.6923170126974583E-6</v>
      </c>
      <c r="DB118" s="201"/>
      <c r="DC118" s="327">
        <f>K118/M118*IFERROR(VLOOKUP($D118,Shift!$B:$AZ,45,0),0)-AT118</f>
        <v>0</v>
      </c>
      <c r="DD118" s="327">
        <f>K118/M118*IFERROR(VLOOKUP($D118,Shift!$B:$AV,47,0),0)*10*50%-ROUND(K118/M118*IFERROR(VLOOKUP($D118,Shift!$B:$AV,47,0),0)*8*30%,0)-AU118</f>
        <v>0.46153846150264144</v>
      </c>
      <c r="DE118" s="329">
        <f>VLOOKUP($D118,'Off day working'!A:AM,38,0)-Z118</f>
        <v>0</v>
      </c>
      <c r="DF118" s="328"/>
      <c r="DG118" s="328"/>
      <c r="DH118" s="330">
        <f>K118/208*8*30%*VLOOKUP($D118,Shift!$B:$AZ,47,0)-AL118</f>
        <v>3.8461585063487291E-5</v>
      </c>
      <c r="DJ118" s="390"/>
      <c r="DK118" s="332">
        <f>VLOOKUP($D118,Meal!$A:$AK,35,0)-BG118</f>
        <v>0</v>
      </c>
      <c r="DL118" s="332">
        <f>VLOOKUP($D118,Meal!$A:$AK,36,0)-BH118</f>
        <v>0</v>
      </c>
      <c r="DM118" s="333">
        <f>VLOOKUP($D118,Shift!B:AW,39,0)-AV118</f>
        <v>0</v>
      </c>
      <c r="DN118" s="334">
        <f>K118/208*VLOOKUP(D118,Shift!$B:$AO,39,0)*8*10%-AW118</f>
        <v>0</v>
      </c>
      <c r="DO118" s="333">
        <f>VLOOKUP($D118,Shift!$B:$AO,40,0)-AX118</f>
        <v>0</v>
      </c>
      <c r="DP118" s="334">
        <f>K118/208*VLOOKUP(D118,Shift!$B:$AO,40,0)*8*50%-AY118</f>
        <v>2.3076951038092375E-5</v>
      </c>
      <c r="DQ118" s="335">
        <f>VLOOKUP($D118,Shift!$B:$AZ,41,0)-AZ118</f>
        <v>0</v>
      </c>
      <c r="DR118" s="336">
        <f>K118/208*VLOOKUP($D118,Shift!$B:$AQ,41,0)*8*50%-BA118</f>
        <v>0</v>
      </c>
      <c r="DS118" s="337">
        <f>VLOOKUP($D118,Att!B:CU,98,0)-O118</f>
        <v>0</v>
      </c>
      <c r="DT118" s="338">
        <f>IFERROR(VLOOKUP($D118,OT!$A:$BR,OT!BC$1,0),0)-P118</f>
        <v>0</v>
      </c>
      <c r="DU118" s="338">
        <f>IFERROR(VLOOKUP($D118,OT!$A:$BR,OT!BD$1,0),0)-Q118</f>
        <v>0</v>
      </c>
      <c r="DV118" s="338">
        <f>IFERROR(VLOOKUP($D118,OT!$A:$BR,OT!BE$1,0),0)-R118</f>
        <v>0</v>
      </c>
      <c r="DW118" s="338">
        <f>IFERROR(VLOOKUP($D118,OT!$A:$BR,OT!BF$1,0),0)-S118</f>
        <v>0</v>
      </c>
      <c r="DX118" s="338">
        <f>IFERROR(VLOOKUP($D118,OT!$A:$BR,OT!BG$1,0),0)-T118</f>
        <v>0</v>
      </c>
      <c r="DY118" s="338">
        <f>IFERROR(VLOOKUP($D118,OT!$A:$BR,OT!BH$1,0),0)-U118</f>
        <v>0</v>
      </c>
      <c r="DZ118" s="338">
        <f>IFERROR(VLOOKUP($D118,OT!$A:$BR,OT!BI$1,0),0)-V118</f>
        <v>0</v>
      </c>
      <c r="EA118" s="338">
        <f>IFERROR(VLOOKUP($D118,OT!$A:$BR,OT!BJ$1,0),0)-W118</f>
        <v>0</v>
      </c>
      <c r="EB118" s="338">
        <f>IFERROR(VLOOKUP($D118,OT!$A:$BR,OT!BK$1,0),0)-X118</f>
        <v>0</v>
      </c>
      <c r="EC118" s="339">
        <f>VLOOKUP(D118,'Off day working'!A:AL,38,0)*30000-BD118</f>
        <v>0</v>
      </c>
      <c r="ED118" s="340"/>
      <c r="EE118" s="340"/>
      <c r="EF118" s="338">
        <f t="shared" si="41"/>
        <v>0</v>
      </c>
      <c r="EG118" s="350">
        <f>4960000*1.07/208*VLOOKUP(D118,Att!B:BZ,77,0)-BJ118</f>
        <v>0</v>
      </c>
      <c r="EI118" s="345">
        <f>IF(AND(CH118="X",EJ118&gt;=0.5),150000/VLOOKUP(D118,Att!B:AT,45,0)*VLOOKUP(D118,Att!B:AP,41,0),IF(AND(CH118="X",EJ118&lt;0.5),0,150000))-AN118</f>
        <v>0</v>
      </c>
      <c r="EJ118" s="346">
        <f>VLOOKUP(D118,Att!B:AP,41,0)/VLOOKUP(D118,Att!B:AT,45,0)</f>
        <v>1.0458696406061641</v>
      </c>
    </row>
    <row r="119" spans="1:140" s="331" customFormat="1" ht="14.5" hidden="1" customHeight="1" x14ac:dyDescent="0.35">
      <c r="A119" s="300" t="s">
        <v>325</v>
      </c>
      <c r="B119" s="300">
        <f t="shared" si="33"/>
        <v>112</v>
      </c>
      <c r="C119" s="320" t="s">
        <v>56</v>
      </c>
      <c r="D119" s="320" t="s">
        <v>1011</v>
      </c>
      <c r="E119" s="320" t="s">
        <v>1013</v>
      </c>
      <c r="F119" s="367" t="s">
        <v>1012</v>
      </c>
      <c r="G119" s="320" t="s">
        <v>348</v>
      </c>
      <c r="H119" s="320" t="s">
        <v>1039</v>
      </c>
      <c r="I119" s="320" t="s">
        <v>63</v>
      </c>
      <c r="J119" s="320" t="s">
        <v>58</v>
      </c>
      <c r="K119" s="321">
        <v>5900000</v>
      </c>
      <c r="L119" s="321"/>
      <c r="M119" s="321">
        <v>208</v>
      </c>
      <c r="N119" s="321"/>
      <c r="O119" s="321">
        <v>190</v>
      </c>
      <c r="P119" s="321">
        <v>38</v>
      </c>
      <c r="Q119" s="321">
        <v>0</v>
      </c>
      <c r="R119" s="321">
        <v>12</v>
      </c>
      <c r="S119" s="321">
        <v>0</v>
      </c>
      <c r="T119" s="321">
        <v>0</v>
      </c>
      <c r="U119" s="321">
        <v>0</v>
      </c>
      <c r="V119" s="321">
        <v>0</v>
      </c>
      <c r="W119" s="321">
        <v>0</v>
      </c>
      <c r="X119" s="321">
        <v>0</v>
      </c>
      <c r="Y119" s="321">
        <v>9</v>
      </c>
      <c r="Z119" s="321">
        <v>1</v>
      </c>
      <c r="AA119" s="321"/>
      <c r="AB119" s="321">
        <v>5389422.9634999996</v>
      </c>
      <c r="AC119" s="321">
        <v>1616826.9231</v>
      </c>
      <c r="AD119" s="321">
        <v>0</v>
      </c>
      <c r="AE119" s="321">
        <v>680769.23080000002</v>
      </c>
      <c r="AF119" s="321">
        <v>0</v>
      </c>
      <c r="AG119" s="321">
        <v>0</v>
      </c>
      <c r="AH119" s="321">
        <v>0</v>
      </c>
      <c r="AI119" s="321">
        <v>0</v>
      </c>
      <c r="AJ119" s="321">
        <v>0</v>
      </c>
      <c r="AK119" s="321">
        <v>0</v>
      </c>
      <c r="AL119" s="321">
        <v>476538.46149999998</v>
      </c>
      <c r="AM119" s="321">
        <v>300000</v>
      </c>
      <c r="AN119" s="321">
        <v>150000</v>
      </c>
      <c r="AO119" s="321">
        <v>566273</v>
      </c>
      <c r="AP119" s="321">
        <v>0</v>
      </c>
      <c r="AQ119" s="321">
        <v>510576.92310000001</v>
      </c>
      <c r="AR119" s="321">
        <v>0</v>
      </c>
      <c r="AS119" s="321"/>
      <c r="AT119" s="321">
        <v>0</v>
      </c>
      <c r="AU119" s="321">
        <v>516250</v>
      </c>
      <c r="AV119" s="321">
        <v>0</v>
      </c>
      <c r="AW119" s="321">
        <v>0</v>
      </c>
      <c r="AX119" s="321">
        <v>2</v>
      </c>
      <c r="AY119" s="321">
        <v>226923.07689999999</v>
      </c>
      <c r="AZ119" s="321"/>
      <c r="BA119" s="321"/>
      <c r="BB119" s="321">
        <v>19</v>
      </c>
      <c r="BC119" s="321">
        <v>538942.31000000006</v>
      </c>
      <c r="BD119" s="321">
        <v>30000</v>
      </c>
      <c r="BE119" s="321"/>
      <c r="BF119" s="321">
        <v>100000</v>
      </c>
      <c r="BG119" s="321">
        <v>80000</v>
      </c>
      <c r="BH119" s="321">
        <v>518000</v>
      </c>
      <c r="BI119" s="321"/>
      <c r="BJ119" s="321"/>
      <c r="BK119" s="321"/>
      <c r="BL119" s="321">
        <v>0</v>
      </c>
      <c r="BM119" s="321"/>
      <c r="BN119" s="321">
        <v>0</v>
      </c>
      <c r="BO119" s="321">
        <v>0</v>
      </c>
      <c r="BP119" s="321">
        <v>328846.15379999997</v>
      </c>
      <c r="BQ119" s="321">
        <v>86538.461500000005</v>
      </c>
      <c r="BR119" s="321"/>
      <c r="BS119" s="321">
        <v>0</v>
      </c>
      <c r="BT119" s="321">
        <v>1268500</v>
      </c>
      <c r="BU119" s="321">
        <v>619500</v>
      </c>
      <c r="BV119" s="321"/>
      <c r="BW119" s="321">
        <v>0</v>
      </c>
      <c r="BX119" s="321"/>
      <c r="BY119" s="321">
        <v>0</v>
      </c>
      <c r="BZ119" s="321"/>
      <c r="CA119" s="321"/>
      <c r="CB119" s="321">
        <v>13502429</v>
      </c>
      <c r="CC119" s="322">
        <v>11081044</v>
      </c>
      <c r="CD119" s="320"/>
      <c r="CE119" s="320" t="s">
        <v>870</v>
      </c>
      <c r="CF119" s="323">
        <v>46044</v>
      </c>
      <c r="CG119" s="323"/>
      <c r="CH119" s="320" t="s">
        <v>415</v>
      </c>
      <c r="CI119" s="322">
        <v>118000</v>
      </c>
      <c r="CJ119" s="322">
        <v>0</v>
      </c>
      <c r="CK119" s="321"/>
      <c r="CL119" s="324">
        <f t="shared" si="34"/>
        <v>415384.61529999995</v>
      </c>
      <c r="CM119" s="325">
        <f t="shared" si="35"/>
        <v>-21.495799999684095</v>
      </c>
      <c r="CN119" s="325">
        <f t="shared" si="36"/>
        <v>-21.111099999397993</v>
      </c>
      <c r="CO119" s="325">
        <f t="shared" si="37"/>
        <v>0.11342307738959789</v>
      </c>
      <c r="CP119" s="318"/>
      <c r="CQ119" s="326">
        <f t="shared" si="23"/>
        <v>-2.3076776415109634E-5</v>
      </c>
      <c r="CR119" s="326">
        <f t="shared" si="24"/>
        <v>0</v>
      </c>
      <c r="CS119" s="327">
        <f t="shared" si="25"/>
        <v>-3.0769268050789833E-5</v>
      </c>
      <c r="CT119" s="327">
        <f t="shared" si="26"/>
        <v>0</v>
      </c>
      <c r="CU119" s="327">
        <f t="shared" si="27"/>
        <v>0</v>
      </c>
      <c r="CV119" s="327">
        <f t="shared" si="28"/>
        <v>0</v>
      </c>
      <c r="CW119" s="327">
        <f t="shared" si="29"/>
        <v>0</v>
      </c>
      <c r="CX119" s="327">
        <f t="shared" si="30"/>
        <v>0</v>
      </c>
      <c r="CY119" s="327">
        <f t="shared" si="31"/>
        <v>0</v>
      </c>
      <c r="CZ119" s="328">
        <f t="shared" si="32"/>
        <v>415384.61529999995</v>
      </c>
      <c r="DA119" s="328">
        <f>(360000/208)*(O119+P119+Q119+R119+S119+T119+U119+V119+W119+X119+BI119)-CZ119</f>
        <v>8.4615428932011127E-5</v>
      </c>
      <c r="DB119" s="201"/>
      <c r="DC119" s="327">
        <f>K119/M119*IFERROR(VLOOKUP($D119,Shift!$B:$AZ,45,0),0)-AT119</f>
        <v>0</v>
      </c>
      <c r="DD119" s="327">
        <f>K119/M119*IFERROR(VLOOKUP($D119,Shift!$B:$AV,47,0),0)*10*50%-ROUND(K119/M119*IFERROR(VLOOKUP($D119,Shift!$B:$AV,47,0),0)*8*30%,0)-AU119</f>
        <v>0.46153846150264144</v>
      </c>
      <c r="DE119" s="329">
        <f>VLOOKUP($D119,'Off day working'!A:AM,38,0)-Z119</f>
        <v>0</v>
      </c>
      <c r="DF119" s="328"/>
      <c r="DG119" s="328"/>
      <c r="DH119" s="330">
        <f>K119/208*8*30%*VLOOKUP($D119,Shift!$B:$AZ,47,0)-AL119</f>
        <v>3.8461585063487291E-5</v>
      </c>
      <c r="DJ119" s="390"/>
      <c r="DK119" s="332">
        <f>VLOOKUP($D119,Meal!$A:$AK,35,0)-BG119</f>
        <v>0</v>
      </c>
      <c r="DL119" s="332">
        <f>VLOOKUP($D119,Meal!$A:$AK,36,0)-BH119</f>
        <v>0</v>
      </c>
      <c r="DM119" s="333">
        <f>VLOOKUP($D119,Shift!B:AW,39,0)-AV119</f>
        <v>0</v>
      </c>
      <c r="DN119" s="334">
        <f>K119/208*VLOOKUP(D119,Shift!$B:$AO,39,0)*8*10%-AW119</f>
        <v>0</v>
      </c>
      <c r="DO119" s="333">
        <f>VLOOKUP($D119,Shift!$B:$AO,40,0)-AX119</f>
        <v>0</v>
      </c>
      <c r="DP119" s="334">
        <f>K119/208*VLOOKUP(D119,Shift!$B:$AO,40,0)*8*50%-AY119</f>
        <v>2.3076951038092375E-5</v>
      </c>
      <c r="DQ119" s="335">
        <f>VLOOKUP($D119,Shift!$B:$AZ,41,0)-AZ119</f>
        <v>0</v>
      </c>
      <c r="DR119" s="336">
        <f>K119/208*VLOOKUP($D119,Shift!$B:$AQ,41,0)*8*50%-BA119</f>
        <v>0</v>
      </c>
      <c r="DS119" s="337">
        <f>VLOOKUP($D119,Att!B:CU,98,0)-O119</f>
        <v>0</v>
      </c>
      <c r="DT119" s="338">
        <f>IFERROR(VLOOKUP($D119,OT!$A:$BR,OT!BC$1,0),0)-P119</f>
        <v>0</v>
      </c>
      <c r="DU119" s="338">
        <f>IFERROR(VLOOKUP($D119,OT!$A:$BR,OT!BD$1,0),0)-Q119</f>
        <v>0</v>
      </c>
      <c r="DV119" s="338">
        <f>IFERROR(VLOOKUP($D119,OT!$A:$BR,OT!BE$1,0),0)-R119</f>
        <v>0</v>
      </c>
      <c r="DW119" s="338">
        <f>IFERROR(VLOOKUP($D119,OT!$A:$BR,OT!BF$1,0),0)-S119</f>
        <v>0</v>
      </c>
      <c r="DX119" s="338">
        <f>IFERROR(VLOOKUP($D119,OT!$A:$BR,OT!BG$1,0),0)-T119</f>
        <v>0</v>
      </c>
      <c r="DY119" s="338">
        <f>IFERROR(VLOOKUP($D119,OT!$A:$BR,OT!BH$1,0),0)-U119</f>
        <v>0</v>
      </c>
      <c r="DZ119" s="338">
        <f>IFERROR(VLOOKUP($D119,OT!$A:$BR,OT!BI$1,0),0)-V119</f>
        <v>0</v>
      </c>
      <c r="EA119" s="338">
        <f>IFERROR(VLOOKUP($D119,OT!$A:$BR,OT!BJ$1,0),0)-W119</f>
        <v>0</v>
      </c>
      <c r="EB119" s="338">
        <f>IFERROR(VLOOKUP($D119,OT!$A:$BR,OT!BK$1,0),0)-X119</f>
        <v>0</v>
      </c>
      <c r="EC119" s="339">
        <f>VLOOKUP(D119,'Off day working'!A:AL,38,0)*30000-BD119</f>
        <v>0</v>
      </c>
      <c r="ED119" s="340"/>
      <c r="EE119" s="340"/>
      <c r="EF119" s="338">
        <f t="shared" si="41"/>
        <v>0</v>
      </c>
      <c r="EG119" s="350">
        <f>4960000*1.07/208*VLOOKUP(D119,Att!B:BZ,77,0)-BJ119</f>
        <v>0</v>
      </c>
      <c r="EI119" s="345">
        <f>IF(AND(CH119="X",EJ119&gt;=0.5),150000/VLOOKUP(D119,Att!B:AT,45,0)*VLOOKUP(D119,Att!B:AP,41,0),IF(AND(CH119="X",EJ119&lt;0.5),0,150000))-AN119</f>
        <v>0</v>
      </c>
      <c r="EJ119" s="346">
        <f>VLOOKUP(D119,Att!B:AP,41,0)/VLOOKUP(D119,Att!B:AT,45,0)</f>
        <v>1.0458696406061641</v>
      </c>
    </row>
    <row r="120" spans="1:140" s="331" customFormat="1" ht="14.5" hidden="1" customHeight="1" x14ac:dyDescent="0.35">
      <c r="A120" s="300" t="s">
        <v>325</v>
      </c>
      <c r="B120" s="300">
        <f t="shared" si="33"/>
        <v>113</v>
      </c>
      <c r="C120" s="320" t="s">
        <v>56</v>
      </c>
      <c r="D120" s="320" t="s">
        <v>1014</v>
      </c>
      <c r="E120" s="320" t="s">
        <v>1015</v>
      </c>
      <c r="F120" s="367" t="s">
        <v>950</v>
      </c>
      <c r="G120" s="320" t="s">
        <v>360</v>
      </c>
      <c r="H120" s="320" t="s">
        <v>1041</v>
      </c>
      <c r="I120" s="320" t="s">
        <v>63</v>
      </c>
      <c r="J120" s="320" t="s">
        <v>58</v>
      </c>
      <c r="K120" s="321">
        <v>5900000</v>
      </c>
      <c r="L120" s="321"/>
      <c r="M120" s="321">
        <v>208</v>
      </c>
      <c r="N120" s="321"/>
      <c r="O120" s="321">
        <v>158</v>
      </c>
      <c r="P120" s="321">
        <v>28</v>
      </c>
      <c r="Q120" s="321">
        <v>0</v>
      </c>
      <c r="R120" s="321">
        <v>0</v>
      </c>
      <c r="S120" s="321">
        <v>0</v>
      </c>
      <c r="T120" s="321">
        <v>0</v>
      </c>
      <c r="U120" s="321">
        <v>0</v>
      </c>
      <c r="V120" s="321">
        <v>0</v>
      </c>
      <c r="W120" s="321">
        <v>0</v>
      </c>
      <c r="X120" s="321">
        <v>0</v>
      </c>
      <c r="Y120" s="321">
        <v>5</v>
      </c>
      <c r="Z120" s="321"/>
      <c r="AA120" s="321"/>
      <c r="AB120" s="321">
        <v>4481730.5422999999</v>
      </c>
      <c r="AC120" s="321">
        <v>1191346.1538</v>
      </c>
      <c r="AD120" s="321">
        <v>0</v>
      </c>
      <c r="AE120" s="321">
        <v>0</v>
      </c>
      <c r="AF120" s="321">
        <v>0</v>
      </c>
      <c r="AG120" s="321">
        <v>0</v>
      </c>
      <c r="AH120" s="321">
        <v>0</v>
      </c>
      <c r="AI120" s="321">
        <v>0</v>
      </c>
      <c r="AJ120" s="321">
        <v>0</v>
      </c>
      <c r="AK120" s="321">
        <v>0</v>
      </c>
      <c r="AL120" s="321">
        <v>272307.6923</v>
      </c>
      <c r="AM120" s="321">
        <v>300000</v>
      </c>
      <c r="AN120" s="321">
        <v>150000</v>
      </c>
      <c r="AO120" s="321">
        <v>329000</v>
      </c>
      <c r="AP120" s="321">
        <v>0</v>
      </c>
      <c r="AQ120" s="321">
        <v>510576.92310000001</v>
      </c>
      <c r="AR120" s="321">
        <v>480556</v>
      </c>
      <c r="AS120" s="321"/>
      <c r="AT120" s="321">
        <v>0</v>
      </c>
      <c r="AU120" s="321">
        <v>295000</v>
      </c>
      <c r="AV120" s="321">
        <v>0</v>
      </c>
      <c r="AW120" s="321">
        <v>0</v>
      </c>
      <c r="AX120" s="321">
        <v>1</v>
      </c>
      <c r="AY120" s="321">
        <v>113461.5385</v>
      </c>
      <c r="AZ120" s="321"/>
      <c r="BA120" s="321"/>
      <c r="BB120" s="321">
        <v>14</v>
      </c>
      <c r="BC120" s="321">
        <v>397115.38</v>
      </c>
      <c r="BD120" s="321">
        <v>0</v>
      </c>
      <c r="BE120" s="321">
        <v>42548</v>
      </c>
      <c r="BF120" s="321">
        <v>200000</v>
      </c>
      <c r="BG120" s="321">
        <v>57000</v>
      </c>
      <c r="BH120" s="321">
        <v>328000</v>
      </c>
      <c r="BI120" s="321"/>
      <c r="BJ120" s="321"/>
      <c r="BK120" s="321"/>
      <c r="BL120" s="321">
        <v>2500000</v>
      </c>
      <c r="BM120" s="321"/>
      <c r="BN120" s="321">
        <v>0</v>
      </c>
      <c r="BO120" s="321">
        <v>0</v>
      </c>
      <c r="BP120" s="321">
        <v>273461.53850000002</v>
      </c>
      <c r="BQ120" s="321">
        <v>48461.538500000002</v>
      </c>
      <c r="BR120" s="321"/>
      <c r="BS120" s="321">
        <v>0</v>
      </c>
      <c r="BT120" s="321">
        <v>1268500</v>
      </c>
      <c r="BU120" s="321">
        <v>619500</v>
      </c>
      <c r="BV120" s="321"/>
      <c r="BW120" s="321">
        <v>0</v>
      </c>
      <c r="BX120" s="321">
        <v>10</v>
      </c>
      <c r="BY120" s="321">
        <v>283653.84620000003</v>
      </c>
      <c r="BZ120" s="321"/>
      <c r="CA120" s="321"/>
      <c r="CB120" s="321">
        <v>13357080</v>
      </c>
      <c r="CC120" s="322">
        <v>11029157</v>
      </c>
      <c r="CD120" s="320" t="s">
        <v>2196</v>
      </c>
      <c r="CE120" s="320" t="s">
        <v>870</v>
      </c>
      <c r="CF120" s="323">
        <v>46044</v>
      </c>
      <c r="CG120" s="323"/>
      <c r="CH120" s="320" t="s">
        <v>415</v>
      </c>
      <c r="CI120" s="322">
        <v>118000</v>
      </c>
      <c r="CJ120" s="322">
        <v>0</v>
      </c>
      <c r="CK120" s="321"/>
      <c r="CL120" s="324">
        <f t="shared" si="34"/>
        <v>321923.07700000005</v>
      </c>
      <c r="CM120" s="325">
        <f t="shared" si="35"/>
        <v>-14.692999999970198</v>
      </c>
      <c r="CN120" s="325">
        <f t="shared" si="36"/>
        <v>-14.769999999552965</v>
      </c>
      <c r="CO120" s="325">
        <f t="shared" si="37"/>
        <v>0.22693077009171247</v>
      </c>
      <c r="CP120" s="318"/>
      <c r="CQ120" s="326">
        <f t="shared" si="23"/>
        <v>4.6154018491506577E-5</v>
      </c>
      <c r="CR120" s="326">
        <f t="shared" si="24"/>
        <v>0</v>
      </c>
      <c r="CS120" s="327">
        <f t="shared" si="25"/>
        <v>0</v>
      </c>
      <c r="CT120" s="327">
        <f t="shared" si="26"/>
        <v>0</v>
      </c>
      <c r="CU120" s="327">
        <f t="shared" si="27"/>
        <v>0</v>
      </c>
      <c r="CV120" s="327">
        <f t="shared" si="28"/>
        <v>0</v>
      </c>
      <c r="CW120" s="327">
        <f t="shared" si="29"/>
        <v>0</v>
      </c>
      <c r="CX120" s="327">
        <f t="shared" si="30"/>
        <v>0</v>
      </c>
      <c r="CY120" s="327">
        <f t="shared" si="31"/>
        <v>0</v>
      </c>
      <c r="CZ120" s="328">
        <f t="shared" si="32"/>
        <v>321923.07700000005</v>
      </c>
      <c r="DA120" s="328">
        <f>(360000/208)*(O120+P120+Q120+R120+S120+T120+U120+V120+W120+X120+BI120)-CZ120</f>
        <v>-7.6923111919313669E-5</v>
      </c>
      <c r="DB120" s="201"/>
      <c r="DC120" s="327">
        <f>K120/M120*IFERROR(VLOOKUP($D120,Shift!$B:$AZ,45,0),0)-AT120</f>
        <v>0</v>
      </c>
      <c r="DD120" s="327">
        <f>K120/M120*IFERROR(VLOOKUP($D120,Shift!$B:$AV,47,0),0)*10*50%-ROUND(K120/M120*IFERROR(VLOOKUP($D120,Shift!$B:$AV,47,0),0)*8*30%,0)-AU120</f>
        <v>-0.30769230762962252</v>
      </c>
      <c r="DE120" s="329">
        <f>VLOOKUP($D120,'Off day working'!A:AM,38,0)-Z120</f>
        <v>0</v>
      </c>
      <c r="DF120" s="328"/>
      <c r="DG120" s="328"/>
      <c r="DH120" s="330">
        <f>K120/208*8*30%*VLOOKUP($D120,Shift!$B:$AZ,47,0)-AL120</f>
        <v>7.6923170126974583E-6</v>
      </c>
      <c r="DJ120" s="390"/>
      <c r="DK120" s="332">
        <f>VLOOKUP($D120,Meal!$A:$AK,35,0)-BG120</f>
        <v>0</v>
      </c>
      <c r="DL120" s="332">
        <f>VLOOKUP($D120,Meal!$A:$AK,36,0)-BH120</f>
        <v>0</v>
      </c>
      <c r="DM120" s="333">
        <f>VLOOKUP($D120,Shift!B:AW,39,0)-AV120</f>
        <v>0</v>
      </c>
      <c r="DN120" s="334">
        <f>K120/208*VLOOKUP(D120,Shift!$B:$AO,39,0)*8*10%-AW120</f>
        <v>0</v>
      </c>
      <c r="DO120" s="333">
        <f>VLOOKUP($D120,Shift!$B:$AO,40,0)-AX120</f>
        <v>0</v>
      </c>
      <c r="DP120" s="334">
        <f>K120/208*VLOOKUP(D120,Shift!$B:$AO,40,0)*8*50%-AY120</f>
        <v>-3.8461526855826378E-5</v>
      </c>
      <c r="DQ120" s="335">
        <f>VLOOKUP($D120,Shift!$B:$AZ,41,0)-AZ120</f>
        <v>0</v>
      </c>
      <c r="DR120" s="336">
        <f>K120/208*VLOOKUP($D120,Shift!$B:$AQ,41,0)*8*50%-BA120</f>
        <v>0</v>
      </c>
      <c r="DS120" s="337">
        <f>VLOOKUP($D120,Att!B:CU,98,0)-O120</f>
        <v>0</v>
      </c>
      <c r="DT120" s="338">
        <f>IFERROR(VLOOKUP($D120,OT!$A:$BR,OT!BC$1,0),0)-P120</f>
        <v>0</v>
      </c>
      <c r="DU120" s="338">
        <f>IFERROR(VLOOKUP($D120,OT!$A:$BR,OT!BD$1,0),0)-Q120</f>
        <v>0</v>
      </c>
      <c r="DV120" s="338">
        <f>IFERROR(VLOOKUP($D120,OT!$A:$BR,OT!BE$1,0),0)-R120</f>
        <v>0</v>
      </c>
      <c r="DW120" s="338">
        <f>IFERROR(VLOOKUP($D120,OT!$A:$BR,OT!BF$1,0),0)-S120</f>
        <v>0</v>
      </c>
      <c r="DX120" s="338">
        <f>IFERROR(VLOOKUP($D120,OT!$A:$BR,OT!BG$1,0),0)-T120</f>
        <v>0</v>
      </c>
      <c r="DY120" s="338">
        <f>IFERROR(VLOOKUP($D120,OT!$A:$BR,OT!BH$1,0),0)-U120</f>
        <v>0</v>
      </c>
      <c r="DZ120" s="338">
        <f>IFERROR(VLOOKUP($D120,OT!$A:$BR,OT!BI$1,0),0)-V120</f>
        <v>0</v>
      </c>
      <c r="EA120" s="338">
        <f>IFERROR(VLOOKUP($D120,OT!$A:$BR,OT!BJ$1,0),0)-W120</f>
        <v>0</v>
      </c>
      <c r="EB120" s="338">
        <f>IFERROR(VLOOKUP($D120,OT!$A:$BR,OT!BK$1,0),0)-X120</f>
        <v>0</v>
      </c>
      <c r="EC120" s="339">
        <f>VLOOKUP(D120,'Off day working'!A:AL,38,0)*30000-BD120</f>
        <v>0</v>
      </c>
      <c r="ED120" s="340"/>
      <c r="EE120" s="340"/>
      <c r="EF120" s="338">
        <f t="shared" si="41"/>
        <v>7.6923076921957545E-2</v>
      </c>
      <c r="EG120" s="350">
        <f>4960000*1.07/208*VLOOKUP(D120,Att!B:BZ,77,0)-BJ120</f>
        <v>0</v>
      </c>
      <c r="EI120" s="345">
        <f>IF(AND(CH120="X",EJ120&gt;=0.5),150000/VLOOKUP(D120,Att!B:AT,45,0)*VLOOKUP(D120,Att!B:AP,41,0),IF(AND(CH120="X",EJ120&lt;0.5),0,150000))-AN120</f>
        <v>0</v>
      </c>
      <c r="EJ120" s="346">
        <f>VLOOKUP(D120,Att!B:AP,41,0)/VLOOKUP(D120,Att!B:AT,45,0)</f>
        <v>0.77064078781506828</v>
      </c>
    </row>
    <row r="121" spans="1:140" s="331" customFormat="1" ht="14.5" hidden="1" customHeight="1" x14ac:dyDescent="0.35">
      <c r="A121" s="300" t="s">
        <v>325</v>
      </c>
      <c r="B121" s="300">
        <f t="shared" si="33"/>
        <v>114</v>
      </c>
      <c r="C121" s="320" t="s">
        <v>56</v>
      </c>
      <c r="D121" s="320" t="s">
        <v>1016</v>
      </c>
      <c r="E121" s="320" t="s">
        <v>1018</v>
      </c>
      <c r="F121" s="367" t="s">
        <v>1017</v>
      </c>
      <c r="G121" s="320" t="s">
        <v>360</v>
      </c>
      <c r="H121" s="320" t="s">
        <v>1039</v>
      </c>
      <c r="I121" s="320" t="s">
        <v>63</v>
      </c>
      <c r="J121" s="320" t="s">
        <v>58</v>
      </c>
      <c r="K121" s="321">
        <v>5900000</v>
      </c>
      <c r="L121" s="321"/>
      <c r="M121" s="321">
        <v>208</v>
      </c>
      <c r="N121" s="321"/>
      <c r="O121" s="321">
        <v>181</v>
      </c>
      <c r="P121" s="321">
        <v>34</v>
      </c>
      <c r="Q121" s="321">
        <v>0</v>
      </c>
      <c r="R121" s="321">
        <v>12</v>
      </c>
      <c r="S121" s="321">
        <v>0</v>
      </c>
      <c r="T121" s="321">
        <v>0</v>
      </c>
      <c r="U121" s="321">
        <v>0</v>
      </c>
      <c r="V121" s="321">
        <v>0</v>
      </c>
      <c r="W121" s="321">
        <v>0</v>
      </c>
      <c r="X121" s="321">
        <v>0</v>
      </c>
      <c r="Y121" s="321">
        <v>9</v>
      </c>
      <c r="Z121" s="321">
        <v>1</v>
      </c>
      <c r="AA121" s="321"/>
      <c r="AB121" s="321">
        <v>5134134.5018999996</v>
      </c>
      <c r="AC121" s="321">
        <v>1446634.6154</v>
      </c>
      <c r="AD121" s="321">
        <v>0</v>
      </c>
      <c r="AE121" s="321">
        <v>680769.23080000002</v>
      </c>
      <c r="AF121" s="321">
        <v>0</v>
      </c>
      <c r="AG121" s="321">
        <v>0</v>
      </c>
      <c r="AH121" s="321">
        <v>0</v>
      </c>
      <c r="AI121" s="321">
        <v>0</v>
      </c>
      <c r="AJ121" s="321">
        <v>0</v>
      </c>
      <c r="AK121" s="321">
        <v>0</v>
      </c>
      <c r="AL121" s="321">
        <v>476538.46149999998</v>
      </c>
      <c r="AM121" s="321">
        <v>300000</v>
      </c>
      <c r="AN121" s="321">
        <v>150000</v>
      </c>
      <c r="AO121" s="321">
        <v>559898</v>
      </c>
      <c r="AP121" s="321">
        <v>0</v>
      </c>
      <c r="AQ121" s="321">
        <v>255288.4615</v>
      </c>
      <c r="AR121" s="321">
        <v>0</v>
      </c>
      <c r="AS121" s="321"/>
      <c r="AT121" s="321">
        <v>0</v>
      </c>
      <c r="AU121" s="321">
        <v>516250</v>
      </c>
      <c r="AV121" s="321">
        <v>0</v>
      </c>
      <c r="AW121" s="321">
        <v>0</v>
      </c>
      <c r="AX121" s="321">
        <v>2</v>
      </c>
      <c r="AY121" s="321">
        <v>226923.07689999999</v>
      </c>
      <c r="AZ121" s="321"/>
      <c r="BA121" s="321"/>
      <c r="BB121" s="321">
        <v>17</v>
      </c>
      <c r="BC121" s="321">
        <v>482211.54</v>
      </c>
      <c r="BD121" s="321">
        <v>30000</v>
      </c>
      <c r="BE121" s="321">
        <v>42548</v>
      </c>
      <c r="BF121" s="321">
        <v>100000</v>
      </c>
      <c r="BG121" s="321">
        <v>82000</v>
      </c>
      <c r="BH121" s="321">
        <v>496000</v>
      </c>
      <c r="BI121" s="321"/>
      <c r="BJ121" s="321"/>
      <c r="BK121" s="321"/>
      <c r="BL121" s="321">
        <v>0</v>
      </c>
      <c r="BM121" s="321"/>
      <c r="BN121" s="321">
        <v>0</v>
      </c>
      <c r="BO121" s="321">
        <v>0</v>
      </c>
      <c r="BP121" s="321">
        <v>313269.23080000002</v>
      </c>
      <c r="BQ121" s="321">
        <v>79615.384600000005</v>
      </c>
      <c r="BR121" s="321"/>
      <c r="BS121" s="321">
        <v>0</v>
      </c>
      <c r="BT121" s="321">
        <v>1268500</v>
      </c>
      <c r="BU121" s="321">
        <v>619500</v>
      </c>
      <c r="BV121" s="321"/>
      <c r="BW121" s="321">
        <v>0</v>
      </c>
      <c r="BX121" s="321"/>
      <c r="BY121" s="321">
        <v>0</v>
      </c>
      <c r="BZ121" s="321"/>
      <c r="CA121" s="321"/>
      <c r="CB121" s="321">
        <v>12758600</v>
      </c>
      <c r="CC121" s="322">
        <v>10359715</v>
      </c>
      <c r="CD121" s="320"/>
      <c r="CE121" s="320" t="s">
        <v>870</v>
      </c>
      <c r="CF121" s="323">
        <v>46044</v>
      </c>
      <c r="CG121" s="323"/>
      <c r="CH121" s="320" t="s">
        <v>415</v>
      </c>
      <c r="CI121" s="322">
        <v>118000</v>
      </c>
      <c r="CJ121" s="322">
        <v>0</v>
      </c>
      <c r="CK121" s="321"/>
      <c r="CL121" s="324">
        <f t="shared" si="34"/>
        <v>392884.61540000001</v>
      </c>
      <c r="CM121" s="325">
        <f t="shared" si="35"/>
        <v>-19.496600000187755</v>
      </c>
      <c r="CN121" s="325">
        <f t="shared" si="36"/>
        <v>-19.112000001594424</v>
      </c>
      <c r="CO121" s="325">
        <f t="shared" si="37"/>
        <v>0.11348461639136076</v>
      </c>
      <c r="CP121" s="318"/>
      <c r="CQ121" s="326">
        <f t="shared" si="23"/>
        <v>-1.538451761007309E-5</v>
      </c>
      <c r="CR121" s="326">
        <f t="shared" si="24"/>
        <v>0</v>
      </c>
      <c r="CS121" s="327">
        <f t="shared" si="25"/>
        <v>-3.0769268050789833E-5</v>
      </c>
      <c r="CT121" s="327">
        <f t="shared" si="26"/>
        <v>0</v>
      </c>
      <c r="CU121" s="327">
        <f t="shared" si="27"/>
        <v>0</v>
      </c>
      <c r="CV121" s="327">
        <f t="shared" si="28"/>
        <v>0</v>
      </c>
      <c r="CW121" s="327">
        <f t="shared" si="29"/>
        <v>0</v>
      </c>
      <c r="CX121" s="327">
        <f t="shared" si="30"/>
        <v>0</v>
      </c>
      <c r="CY121" s="327">
        <f t="shared" si="31"/>
        <v>0</v>
      </c>
      <c r="CZ121" s="328">
        <f t="shared" si="32"/>
        <v>392884.61540000001</v>
      </c>
      <c r="DA121" s="328">
        <f>(360000/208)*(O121+P121+Q121+R121+S121+T121+U121+V121+W121+X121+BI121)-CZ121</f>
        <v>-1.5384634025394917E-5</v>
      </c>
      <c r="DB121" s="201"/>
      <c r="DC121" s="327">
        <f>K121/M121*IFERROR(VLOOKUP($D121,Shift!$B:$AZ,45,0),0)-AT121</f>
        <v>0</v>
      </c>
      <c r="DD121" s="327">
        <f>K121/M121*IFERROR(VLOOKUP($D121,Shift!$B:$AV,47,0),0)*10*50%-ROUND(K121/M121*IFERROR(VLOOKUP($D121,Shift!$B:$AV,47,0),0)*8*30%,0)-AU121</f>
        <v>0.46153846150264144</v>
      </c>
      <c r="DE121" s="329">
        <f>VLOOKUP($D121,'Off day working'!A:AM,38,0)-Z121</f>
        <v>0</v>
      </c>
      <c r="DF121" s="328"/>
      <c r="DG121" s="328"/>
      <c r="DH121" s="330">
        <f>K121/208*8*30%*VLOOKUP($D121,Shift!$B:$AZ,47,0)-AL121</f>
        <v>3.8461585063487291E-5</v>
      </c>
      <c r="DJ121" s="390"/>
      <c r="DK121" s="332">
        <f>VLOOKUP($D121,Meal!$A:$AK,35,0)-BG121</f>
        <v>0</v>
      </c>
      <c r="DL121" s="332">
        <f>VLOOKUP($D121,Meal!$A:$AK,36,0)-BH121</f>
        <v>0</v>
      </c>
      <c r="DM121" s="333">
        <f>VLOOKUP($D121,Shift!B:AW,39,0)-AV121</f>
        <v>0</v>
      </c>
      <c r="DN121" s="334">
        <f>K121/208*VLOOKUP(D121,Shift!$B:$AO,39,0)*8*10%-AW121</f>
        <v>0</v>
      </c>
      <c r="DO121" s="333">
        <f>VLOOKUP($D121,Shift!$B:$AO,40,0)-AX121</f>
        <v>0</v>
      </c>
      <c r="DP121" s="334">
        <f>K121/208*VLOOKUP(D121,Shift!$B:$AO,40,0)*8*50%-AY121</f>
        <v>2.3076951038092375E-5</v>
      </c>
      <c r="DQ121" s="335">
        <f>VLOOKUP($D121,Shift!$B:$AZ,41,0)-AZ121</f>
        <v>0</v>
      </c>
      <c r="DR121" s="336">
        <f>K121/208*VLOOKUP($D121,Shift!$B:$AQ,41,0)*8*50%-BA121</f>
        <v>0</v>
      </c>
      <c r="DS121" s="337">
        <f>VLOOKUP($D121,Att!B:CU,98,0)-O121</f>
        <v>0</v>
      </c>
      <c r="DT121" s="338">
        <f>IFERROR(VLOOKUP($D121,OT!$A:$BR,OT!BC$1,0),0)-P121</f>
        <v>0</v>
      </c>
      <c r="DU121" s="338">
        <f>IFERROR(VLOOKUP($D121,OT!$A:$BR,OT!BD$1,0),0)-Q121</f>
        <v>0</v>
      </c>
      <c r="DV121" s="338">
        <f>IFERROR(VLOOKUP($D121,OT!$A:$BR,OT!BE$1,0),0)-R121</f>
        <v>0</v>
      </c>
      <c r="DW121" s="338">
        <f>IFERROR(VLOOKUP($D121,OT!$A:$BR,OT!BF$1,0),0)-S121</f>
        <v>0</v>
      </c>
      <c r="DX121" s="338">
        <f>IFERROR(VLOOKUP($D121,OT!$A:$BR,OT!BG$1,0),0)-T121</f>
        <v>0</v>
      </c>
      <c r="DY121" s="338">
        <f>IFERROR(VLOOKUP($D121,OT!$A:$BR,OT!BH$1,0),0)-U121</f>
        <v>0</v>
      </c>
      <c r="DZ121" s="338">
        <f>IFERROR(VLOOKUP($D121,OT!$A:$BR,OT!BI$1,0),0)-V121</f>
        <v>0</v>
      </c>
      <c r="EA121" s="338">
        <f>IFERROR(VLOOKUP($D121,OT!$A:$BR,OT!BJ$1,0),0)-W121</f>
        <v>0</v>
      </c>
      <c r="EB121" s="338">
        <f>IFERROR(VLOOKUP($D121,OT!$A:$BR,OT!BK$1,0),0)-X121</f>
        <v>0</v>
      </c>
      <c r="EC121" s="339">
        <f>VLOOKUP(D121,'Off day working'!A:AL,38,0)*30000-BD121</f>
        <v>0</v>
      </c>
      <c r="ED121" s="340"/>
      <c r="EE121" s="340"/>
      <c r="EF121" s="338">
        <f t="shared" si="41"/>
        <v>7.6923076921957545E-2</v>
      </c>
      <c r="EG121" s="350">
        <f>4960000*1.07/208*VLOOKUP(D121,Att!B:BZ,77,0)-BJ121</f>
        <v>0</v>
      </c>
      <c r="EI121" s="345">
        <f>IF(AND(CH121="X",EJ121&gt;=0.5),150000/VLOOKUP(D121,Att!B:AT,45,0)*VLOOKUP(D121,Att!B:AP,41,0),IF(AND(CH121="X",EJ121&lt;0.5),0,150000))-AN121</f>
        <v>0</v>
      </c>
      <c r="EJ121" s="346">
        <f>VLOOKUP(D121,Att!B:AP,41,0)/VLOOKUP(D121,Att!B:AT,45,0)</f>
        <v>0.98531929299212295</v>
      </c>
    </row>
    <row r="122" spans="1:140" s="331" customFormat="1" ht="14.5" hidden="1" customHeight="1" x14ac:dyDescent="0.35">
      <c r="A122" s="300" t="s">
        <v>325</v>
      </c>
      <c r="B122" s="300">
        <f t="shared" si="33"/>
        <v>115</v>
      </c>
      <c r="C122" s="320" t="s">
        <v>56</v>
      </c>
      <c r="D122" s="320" t="s">
        <v>1019</v>
      </c>
      <c r="E122" s="320" t="s">
        <v>1021</v>
      </c>
      <c r="F122" s="367" t="s">
        <v>1020</v>
      </c>
      <c r="G122" s="320" t="s">
        <v>360</v>
      </c>
      <c r="H122" s="320" t="s">
        <v>1039</v>
      </c>
      <c r="I122" s="320" t="s">
        <v>63</v>
      </c>
      <c r="J122" s="320" t="s">
        <v>58</v>
      </c>
      <c r="K122" s="321">
        <v>5900000</v>
      </c>
      <c r="L122" s="321"/>
      <c r="M122" s="321">
        <v>208</v>
      </c>
      <c r="N122" s="321"/>
      <c r="O122" s="321">
        <v>178</v>
      </c>
      <c r="P122" s="321">
        <v>37</v>
      </c>
      <c r="Q122" s="321">
        <v>0</v>
      </c>
      <c r="R122" s="321">
        <v>16</v>
      </c>
      <c r="S122" s="321">
        <v>0</v>
      </c>
      <c r="T122" s="321">
        <v>0</v>
      </c>
      <c r="U122" s="321">
        <v>8</v>
      </c>
      <c r="V122" s="321">
        <v>0</v>
      </c>
      <c r="W122" s="321">
        <v>0</v>
      </c>
      <c r="X122" s="321">
        <v>0</v>
      </c>
      <c r="Y122" s="321">
        <v>10</v>
      </c>
      <c r="Z122" s="321">
        <v>2</v>
      </c>
      <c r="AA122" s="321"/>
      <c r="AB122" s="321">
        <v>5049038.3481000001</v>
      </c>
      <c r="AC122" s="321">
        <v>1574278.8462</v>
      </c>
      <c r="AD122" s="321">
        <v>0</v>
      </c>
      <c r="AE122" s="321">
        <v>907692.3077</v>
      </c>
      <c r="AF122" s="321">
        <v>0</v>
      </c>
      <c r="AG122" s="321">
        <v>0</v>
      </c>
      <c r="AH122" s="321">
        <v>658076.92310000001</v>
      </c>
      <c r="AI122" s="321">
        <v>0</v>
      </c>
      <c r="AJ122" s="321">
        <v>0</v>
      </c>
      <c r="AK122" s="321">
        <v>0</v>
      </c>
      <c r="AL122" s="321">
        <v>544615.38459999999</v>
      </c>
      <c r="AM122" s="321">
        <v>300000</v>
      </c>
      <c r="AN122" s="321">
        <v>150000</v>
      </c>
      <c r="AO122" s="321">
        <v>153500</v>
      </c>
      <c r="AP122" s="321">
        <v>0</v>
      </c>
      <c r="AQ122" s="321">
        <v>510576.92310000001</v>
      </c>
      <c r="AR122" s="321">
        <v>0</v>
      </c>
      <c r="AS122" s="321"/>
      <c r="AT122" s="321">
        <v>0</v>
      </c>
      <c r="AU122" s="321">
        <v>590000</v>
      </c>
      <c r="AV122" s="321">
        <v>0</v>
      </c>
      <c r="AW122" s="321">
        <v>0</v>
      </c>
      <c r="AX122" s="321">
        <v>2</v>
      </c>
      <c r="AY122" s="321">
        <v>226923.07689999999</v>
      </c>
      <c r="AZ122" s="321"/>
      <c r="BA122" s="321"/>
      <c r="BB122" s="321">
        <v>18</v>
      </c>
      <c r="BC122" s="321">
        <v>510576.92</v>
      </c>
      <c r="BD122" s="321">
        <v>60000</v>
      </c>
      <c r="BE122" s="321">
        <v>42548</v>
      </c>
      <c r="BF122" s="321">
        <v>100000</v>
      </c>
      <c r="BG122" s="321">
        <v>82000</v>
      </c>
      <c r="BH122" s="321">
        <v>560000</v>
      </c>
      <c r="BI122" s="321"/>
      <c r="BJ122" s="321"/>
      <c r="BK122" s="321"/>
      <c r="BL122" s="321">
        <v>0</v>
      </c>
      <c r="BM122" s="321"/>
      <c r="BN122" s="321">
        <v>0</v>
      </c>
      <c r="BO122" s="321">
        <v>0</v>
      </c>
      <c r="BP122" s="321">
        <v>359423.07689999999</v>
      </c>
      <c r="BQ122" s="321">
        <v>123173.0769</v>
      </c>
      <c r="BR122" s="321"/>
      <c r="BS122" s="321">
        <v>0</v>
      </c>
      <c r="BT122" s="321">
        <v>1268500</v>
      </c>
      <c r="BU122" s="321">
        <v>619500</v>
      </c>
      <c r="BV122" s="321"/>
      <c r="BW122" s="321">
        <v>0</v>
      </c>
      <c r="BX122" s="321"/>
      <c r="BY122" s="321">
        <v>0</v>
      </c>
      <c r="BZ122" s="321"/>
      <c r="CA122" s="321"/>
      <c r="CB122" s="321">
        <v>13770943</v>
      </c>
      <c r="CC122" s="322">
        <v>11400347</v>
      </c>
      <c r="CD122" s="320"/>
      <c r="CE122" s="320" t="s">
        <v>1067</v>
      </c>
      <c r="CF122" s="323">
        <v>46044</v>
      </c>
      <c r="CG122" s="323"/>
      <c r="CH122" s="320" t="s">
        <v>415</v>
      </c>
      <c r="CI122" s="322">
        <v>0</v>
      </c>
      <c r="CJ122" s="322">
        <v>0</v>
      </c>
      <c r="CK122" s="321"/>
      <c r="CL122" s="324">
        <f t="shared" si="34"/>
        <v>482596.15379999997</v>
      </c>
      <c r="CM122" s="325">
        <f t="shared" si="35"/>
        <v>-20.116500001400709</v>
      </c>
      <c r="CN122" s="325">
        <f t="shared" si="36"/>
        <v>-20.270300000905991</v>
      </c>
      <c r="CO122" s="325">
        <f t="shared" si="37"/>
        <v>0.11343846190720797</v>
      </c>
      <c r="CP122" s="318"/>
      <c r="CQ122" s="326">
        <f t="shared" si="23"/>
        <v>-4.6154018491506577E-5</v>
      </c>
      <c r="CR122" s="326">
        <f t="shared" si="24"/>
        <v>0</v>
      </c>
      <c r="CS122" s="327">
        <f t="shared" si="25"/>
        <v>-7.6922588050365448E-6</v>
      </c>
      <c r="CT122" s="327">
        <f t="shared" si="26"/>
        <v>0</v>
      </c>
      <c r="CU122" s="327">
        <f t="shared" si="27"/>
        <v>0</v>
      </c>
      <c r="CV122" s="327">
        <f t="shared" si="28"/>
        <v>-2.3076892830431461E-5</v>
      </c>
      <c r="CW122" s="327">
        <f t="shared" si="29"/>
        <v>0</v>
      </c>
      <c r="CX122" s="327">
        <f t="shared" si="30"/>
        <v>0</v>
      </c>
      <c r="CY122" s="327">
        <f t="shared" si="31"/>
        <v>0</v>
      </c>
      <c r="CZ122" s="328">
        <f t="shared" si="32"/>
        <v>482596.15379999997</v>
      </c>
      <c r="DA122" s="328">
        <f>(420000/208)*(O122+P122+Q122+R122+S122+T122+U122+V122+W122+X122+BI122)-CZ122</f>
        <v>4.615390207618475E-5</v>
      </c>
      <c r="DB122" s="201"/>
      <c r="DC122" s="327">
        <f>K122/M122*IFERROR(VLOOKUP($D122,Shift!$B:$AZ,45,0),0)-AT122</f>
        <v>0</v>
      </c>
      <c r="DD122" s="327">
        <f>K122/M122*IFERROR(VLOOKUP($D122,Shift!$B:$AV,47,0),0)*10*50%-ROUND(K122/M122*IFERROR(VLOOKUP($D122,Shift!$B:$AV,47,0),0)*8*30%,0)-AU122</f>
        <v>0.38461538474075496</v>
      </c>
      <c r="DE122" s="329">
        <f>VLOOKUP($D122,'Off day working'!A:AM,38,0)-Z122</f>
        <v>0</v>
      </c>
      <c r="DF122" s="328"/>
      <c r="DG122" s="328"/>
      <c r="DH122" s="330">
        <f>K122/208*8*30%*VLOOKUP($D122,Shift!$B:$AZ,47,0)-AL122</f>
        <v>1.5384634025394917E-5</v>
      </c>
      <c r="DJ122" s="390"/>
      <c r="DK122" s="332">
        <f>VLOOKUP($D122,Meal!$A:$AK,35,0)-BG122</f>
        <v>0</v>
      </c>
      <c r="DL122" s="332">
        <f>VLOOKUP($D122,Meal!$A:$AK,36,0)-BH122</f>
        <v>0</v>
      </c>
      <c r="DM122" s="333">
        <f>VLOOKUP($D122,Shift!B:AW,39,0)-AV122</f>
        <v>0</v>
      </c>
      <c r="DN122" s="334">
        <f>K122/208*VLOOKUP(D122,Shift!$B:$AO,39,0)*8*10%-AW122</f>
        <v>0</v>
      </c>
      <c r="DO122" s="333">
        <f>VLOOKUP($D122,Shift!$B:$AO,40,0)-AX122</f>
        <v>0</v>
      </c>
      <c r="DP122" s="334">
        <f>K122/208*VLOOKUP(D122,Shift!$B:$AO,40,0)*8*50%-AY122</f>
        <v>2.3076951038092375E-5</v>
      </c>
      <c r="DQ122" s="335">
        <f>VLOOKUP($D122,Shift!$B:$AZ,41,0)-AZ122</f>
        <v>0</v>
      </c>
      <c r="DR122" s="336">
        <f>K122/208*VLOOKUP($D122,Shift!$B:$AQ,41,0)*8*50%-BA122</f>
        <v>0</v>
      </c>
      <c r="DS122" s="337">
        <f>VLOOKUP($D122,Att!B:CU,98,0)-O122</f>
        <v>0</v>
      </c>
      <c r="DT122" s="338">
        <f>IFERROR(VLOOKUP($D122,OT!$A:$BR,OT!BC$1,0),0)-P122</f>
        <v>0</v>
      </c>
      <c r="DU122" s="338">
        <f>IFERROR(VLOOKUP($D122,OT!$A:$BR,OT!BD$1,0),0)-Q122</f>
        <v>0</v>
      </c>
      <c r="DV122" s="338">
        <f>IFERROR(VLOOKUP($D122,OT!$A:$BR,OT!BE$1,0),0)-R122</f>
        <v>0</v>
      </c>
      <c r="DW122" s="338">
        <f>IFERROR(VLOOKUP($D122,OT!$A:$BR,OT!BF$1,0),0)-S122</f>
        <v>0</v>
      </c>
      <c r="DX122" s="338">
        <f>IFERROR(VLOOKUP($D122,OT!$A:$BR,OT!BG$1,0),0)-T122</f>
        <v>0</v>
      </c>
      <c r="DY122" s="338">
        <f>IFERROR(VLOOKUP($D122,OT!$A:$BR,OT!BH$1,0),0)-U122</f>
        <v>0</v>
      </c>
      <c r="DZ122" s="338">
        <f>IFERROR(VLOOKUP($D122,OT!$A:$BR,OT!BI$1,0),0)-V122</f>
        <v>0</v>
      </c>
      <c r="EA122" s="338">
        <f>IFERROR(VLOOKUP($D122,OT!$A:$BR,OT!BJ$1,0),0)-W122</f>
        <v>0</v>
      </c>
      <c r="EB122" s="338">
        <f>IFERROR(VLOOKUP($D122,OT!$A:$BR,OT!BK$1,0),0)-X122</f>
        <v>0</v>
      </c>
      <c r="EC122" s="339">
        <f>VLOOKUP(D122,'Off day working'!A:AL,38,0)*30000-BD122</f>
        <v>0</v>
      </c>
      <c r="ED122" s="340"/>
      <c r="EE122" s="340"/>
      <c r="EF122" s="338">
        <f t="shared" si="41"/>
        <v>7.6923076921957545E-2</v>
      </c>
      <c r="EG122" s="350">
        <f>4960000*1.07/208*VLOOKUP(D122,Att!B:BZ,77,0)-BJ122</f>
        <v>0</v>
      </c>
      <c r="EI122" s="345">
        <f>IF(AND(CH122="X",EJ122&gt;=0.5),150000/VLOOKUP(D122,Att!B:AT,45,0)*VLOOKUP(D122,Att!B:AP,41,0),IF(AND(CH122="X",EJ122&lt;0.5),0,150000))-AN122</f>
        <v>0</v>
      </c>
      <c r="EJ122" s="346">
        <f>VLOOKUP(D122,Att!B:AP,41,0)/VLOOKUP(D122,Att!B:AT,45,0)</f>
        <v>0.99082387004794492</v>
      </c>
    </row>
    <row r="123" spans="1:140" s="331" customFormat="1" ht="14.5" hidden="1" customHeight="1" x14ac:dyDescent="0.35">
      <c r="A123" s="300" t="s">
        <v>325</v>
      </c>
      <c r="B123" s="300">
        <f t="shared" si="33"/>
        <v>116</v>
      </c>
      <c r="C123" s="320" t="s">
        <v>56</v>
      </c>
      <c r="D123" s="320" t="s">
        <v>1022</v>
      </c>
      <c r="E123" s="320" t="s">
        <v>1024</v>
      </c>
      <c r="F123" s="367" t="s">
        <v>1023</v>
      </c>
      <c r="G123" s="320" t="s">
        <v>348</v>
      </c>
      <c r="H123" s="320" t="s">
        <v>1039</v>
      </c>
      <c r="I123" s="320" t="s">
        <v>63</v>
      </c>
      <c r="J123" s="320" t="s">
        <v>58</v>
      </c>
      <c r="K123" s="321">
        <v>5900000</v>
      </c>
      <c r="L123" s="321"/>
      <c r="M123" s="321">
        <v>208</v>
      </c>
      <c r="N123" s="321"/>
      <c r="O123" s="321">
        <v>208</v>
      </c>
      <c r="P123" s="321">
        <v>48</v>
      </c>
      <c r="Q123" s="321">
        <v>0</v>
      </c>
      <c r="R123" s="321">
        <v>24</v>
      </c>
      <c r="S123" s="321">
        <v>0</v>
      </c>
      <c r="T123" s="321">
        <v>0</v>
      </c>
      <c r="U123" s="321">
        <v>0</v>
      </c>
      <c r="V123" s="321">
        <v>0</v>
      </c>
      <c r="W123" s="321">
        <v>0</v>
      </c>
      <c r="X123" s="321">
        <v>0</v>
      </c>
      <c r="Y123" s="321">
        <v>10</v>
      </c>
      <c r="Z123" s="321">
        <v>2</v>
      </c>
      <c r="AA123" s="321"/>
      <c r="AB123" s="321">
        <v>5899999.8865</v>
      </c>
      <c r="AC123" s="321">
        <v>2042307.6923</v>
      </c>
      <c r="AD123" s="321">
        <v>0</v>
      </c>
      <c r="AE123" s="321">
        <v>1361538.4615</v>
      </c>
      <c r="AF123" s="321">
        <v>0</v>
      </c>
      <c r="AG123" s="321">
        <v>0</v>
      </c>
      <c r="AH123" s="321">
        <v>0</v>
      </c>
      <c r="AI123" s="321">
        <v>0</v>
      </c>
      <c r="AJ123" s="321">
        <v>0</v>
      </c>
      <c r="AK123" s="321">
        <v>0</v>
      </c>
      <c r="AL123" s="321">
        <v>544615.38459999999</v>
      </c>
      <c r="AM123" s="321">
        <v>300000</v>
      </c>
      <c r="AN123" s="321">
        <v>150000</v>
      </c>
      <c r="AO123" s="321">
        <v>728500</v>
      </c>
      <c r="AP123" s="321">
        <v>0</v>
      </c>
      <c r="AQ123" s="321">
        <v>1021153.8462</v>
      </c>
      <c r="AR123" s="321">
        <v>500000</v>
      </c>
      <c r="AS123" s="321"/>
      <c r="AT123" s="321">
        <v>0</v>
      </c>
      <c r="AU123" s="321">
        <v>590000</v>
      </c>
      <c r="AV123" s="321">
        <v>0</v>
      </c>
      <c r="AW123" s="321">
        <v>0</v>
      </c>
      <c r="AX123" s="321">
        <v>2</v>
      </c>
      <c r="AY123" s="321">
        <v>226923.07689999999</v>
      </c>
      <c r="AZ123" s="321"/>
      <c r="BA123" s="321"/>
      <c r="BB123" s="321">
        <v>24</v>
      </c>
      <c r="BC123" s="321">
        <v>680769.23</v>
      </c>
      <c r="BD123" s="321">
        <v>60000</v>
      </c>
      <c r="BE123" s="321"/>
      <c r="BF123" s="321">
        <v>100000</v>
      </c>
      <c r="BG123" s="321">
        <v>20000</v>
      </c>
      <c r="BH123" s="321">
        <v>660000</v>
      </c>
      <c r="BI123" s="321"/>
      <c r="BJ123" s="321"/>
      <c r="BK123" s="321"/>
      <c r="BL123" s="321">
        <v>0</v>
      </c>
      <c r="BM123" s="321"/>
      <c r="BN123" s="321">
        <v>0</v>
      </c>
      <c r="BO123" s="321">
        <v>0</v>
      </c>
      <c r="BP123" s="321">
        <v>420000</v>
      </c>
      <c r="BQ123" s="321">
        <v>145384.61540000001</v>
      </c>
      <c r="BR123" s="321"/>
      <c r="BS123" s="321">
        <v>0</v>
      </c>
      <c r="BT123" s="321">
        <v>1268500</v>
      </c>
      <c r="BU123" s="321">
        <v>619500</v>
      </c>
      <c r="BV123" s="321"/>
      <c r="BW123" s="321">
        <v>0</v>
      </c>
      <c r="BX123" s="321"/>
      <c r="BY123" s="321">
        <v>0</v>
      </c>
      <c r="BZ123" s="321"/>
      <c r="CA123" s="321"/>
      <c r="CB123" s="321">
        <v>16719718</v>
      </c>
      <c r="CC123" s="322">
        <v>14266334</v>
      </c>
      <c r="CD123" s="320"/>
      <c r="CE123" s="320" t="s">
        <v>1067</v>
      </c>
      <c r="CF123" s="323">
        <v>46044</v>
      </c>
      <c r="CG123" s="323"/>
      <c r="CH123" s="320" t="s">
        <v>415</v>
      </c>
      <c r="CI123" s="322">
        <v>0</v>
      </c>
      <c r="CJ123" s="322">
        <v>0</v>
      </c>
      <c r="CK123" s="321"/>
      <c r="CL123" s="324">
        <f t="shared" si="34"/>
        <v>565384.61540000001</v>
      </c>
      <c r="CM123" s="325">
        <f t="shared" si="35"/>
        <v>-25.80659999884665</v>
      </c>
      <c r="CN123" s="325">
        <f t="shared" si="36"/>
        <v>-26.421999998390675</v>
      </c>
      <c r="CO123" s="325">
        <f t="shared" si="37"/>
        <v>0.11349999997764826</v>
      </c>
      <c r="CP123" s="318"/>
      <c r="CQ123" s="326">
        <f t="shared" si="23"/>
        <v>7.6922588050365448E-6</v>
      </c>
      <c r="CR123" s="326">
        <f t="shared" si="24"/>
        <v>0</v>
      </c>
      <c r="CS123" s="327">
        <f t="shared" si="25"/>
        <v>3.8461526855826378E-5</v>
      </c>
      <c r="CT123" s="327">
        <f t="shared" si="26"/>
        <v>0</v>
      </c>
      <c r="CU123" s="327">
        <f t="shared" si="27"/>
        <v>0</v>
      </c>
      <c r="CV123" s="327">
        <f t="shared" si="28"/>
        <v>0</v>
      </c>
      <c r="CW123" s="327">
        <f t="shared" si="29"/>
        <v>0</v>
      </c>
      <c r="CX123" s="327">
        <f t="shared" si="30"/>
        <v>0</v>
      </c>
      <c r="CY123" s="327">
        <f t="shared" si="31"/>
        <v>0</v>
      </c>
      <c r="CZ123" s="328">
        <f t="shared" si="32"/>
        <v>565384.61540000001</v>
      </c>
      <c r="DA123" s="328">
        <f>(420000/208)*(O123+P123+Q123+R123+S123+T123+U123+V123+W123+X123+BI123)-CZ123</f>
        <v>-1.5384634025394917E-5</v>
      </c>
      <c r="DB123" s="201"/>
      <c r="DC123" s="327">
        <f>K123/M123*IFERROR(VLOOKUP($D123,Shift!$B:$AZ,45,0),0)-AT123</f>
        <v>0</v>
      </c>
      <c r="DD123" s="327">
        <f>K123/M123*IFERROR(VLOOKUP($D123,Shift!$B:$AV,47,0),0)*10*50%-ROUND(K123/M123*IFERROR(VLOOKUP($D123,Shift!$B:$AV,47,0),0)*8*30%,0)-AU123</f>
        <v>0.38461538474075496</v>
      </c>
      <c r="DE123" s="329">
        <f>VLOOKUP($D123,'Off day working'!A:AM,38,0)-Z123</f>
        <v>0</v>
      </c>
      <c r="DF123" s="328"/>
      <c r="DG123" s="328"/>
      <c r="DH123" s="330">
        <f>K123/208*8*30%*VLOOKUP($D123,Shift!$B:$AZ,47,0)-AL123</f>
        <v>1.5384634025394917E-5</v>
      </c>
      <c r="DJ123" s="390"/>
      <c r="DK123" s="332">
        <f>VLOOKUP($D123,Meal!$A:$AK,35,0)-BG123</f>
        <v>0</v>
      </c>
      <c r="DL123" s="332">
        <f>VLOOKUP($D123,Meal!$A:$AK,36,0)-BH123</f>
        <v>0</v>
      </c>
      <c r="DM123" s="333">
        <f>VLOOKUP($D123,Shift!B:AW,39,0)-AV123</f>
        <v>0</v>
      </c>
      <c r="DN123" s="334">
        <f>K123/208*VLOOKUP(D123,Shift!$B:$AO,39,0)*8*10%-AW123</f>
        <v>0</v>
      </c>
      <c r="DO123" s="333">
        <f>VLOOKUP($D123,Shift!$B:$AO,40,0)-AX123</f>
        <v>0</v>
      </c>
      <c r="DP123" s="334">
        <f>K123/208*VLOOKUP(D123,Shift!$B:$AO,40,0)*8*50%-AY123</f>
        <v>2.3076951038092375E-5</v>
      </c>
      <c r="DQ123" s="335">
        <f>VLOOKUP($D123,Shift!$B:$AZ,41,0)-AZ123</f>
        <v>0</v>
      </c>
      <c r="DR123" s="336">
        <f>K123/208*VLOOKUP($D123,Shift!$B:$AQ,41,0)*8*50%-BA123</f>
        <v>0</v>
      </c>
      <c r="DS123" s="337">
        <f>VLOOKUP($D123,Att!B:CU,98,0)-O123</f>
        <v>0</v>
      </c>
      <c r="DT123" s="338">
        <f>IFERROR(VLOOKUP($D123,OT!$A:$BR,OT!BC$1,0),0)-P123</f>
        <v>0</v>
      </c>
      <c r="DU123" s="338">
        <f>IFERROR(VLOOKUP($D123,OT!$A:$BR,OT!BD$1,0),0)-Q123</f>
        <v>0</v>
      </c>
      <c r="DV123" s="338">
        <f>IFERROR(VLOOKUP($D123,OT!$A:$BR,OT!BE$1,0),0)-R123</f>
        <v>0</v>
      </c>
      <c r="DW123" s="338">
        <f>IFERROR(VLOOKUP($D123,OT!$A:$BR,OT!BF$1,0),0)-S123</f>
        <v>0</v>
      </c>
      <c r="DX123" s="338">
        <f>IFERROR(VLOOKUP($D123,OT!$A:$BR,OT!BG$1,0),0)-T123</f>
        <v>0</v>
      </c>
      <c r="DY123" s="338">
        <f>IFERROR(VLOOKUP($D123,OT!$A:$BR,OT!BH$1,0),0)-U123</f>
        <v>0</v>
      </c>
      <c r="DZ123" s="338">
        <f>IFERROR(VLOOKUP($D123,OT!$A:$BR,OT!BI$1,0),0)-V123</f>
        <v>0</v>
      </c>
      <c r="EA123" s="338">
        <f>IFERROR(VLOOKUP($D123,OT!$A:$BR,OT!BJ$1,0),0)-W123</f>
        <v>0</v>
      </c>
      <c r="EB123" s="338">
        <f>IFERROR(VLOOKUP($D123,OT!$A:$BR,OT!BK$1,0),0)-X123</f>
        <v>0</v>
      </c>
      <c r="EC123" s="339">
        <f>VLOOKUP(D123,'Off day working'!A:AL,38,0)*30000-BD123</f>
        <v>0</v>
      </c>
      <c r="ED123" s="340"/>
      <c r="EE123" s="340"/>
      <c r="EF123" s="338">
        <f t="shared" si="41"/>
        <v>0</v>
      </c>
      <c r="EG123" s="350">
        <f>4960000*1.07/208*VLOOKUP(D123,Att!B:BZ,77,0)-BJ123</f>
        <v>0</v>
      </c>
      <c r="EI123" s="345">
        <f>IF(AND(CH123="X",EJ123&gt;=0.5),150000/VLOOKUP(D123,Att!B:AT,45,0)*VLOOKUP(D123,Att!B:AP,41,0),IF(AND(CH123="X",EJ123&lt;0.5),0,150000))-AN123</f>
        <v>0</v>
      </c>
      <c r="EJ123" s="346">
        <f>VLOOKUP(D123,Att!B:AP,41,0)/VLOOKUP(D123,Att!B:AT,45,0)</f>
        <v>1.1559611817226023</v>
      </c>
    </row>
    <row r="124" spans="1:140" s="331" customFormat="1" ht="14.5" hidden="1" customHeight="1" x14ac:dyDescent="0.35">
      <c r="A124" s="300" t="s">
        <v>325</v>
      </c>
      <c r="B124" s="300">
        <f t="shared" si="33"/>
        <v>117</v>
      </c>
      <c r="C124" s="320" t="s">
        <v>56</v>
      </c>
      <c r="D124" s="320" t="s">
        <v>1025</v>
      </c>
      <c r="E124" s="320" t="s">
        <v>1027</v>
      </c>
      <c r="F124" s="367" t="s">
        <v>1026</v>
      </c>
      <c r="G124" s="320" t="s">
        <v>360</v>
      </c>
      <c r="H124" s="320" t="s">
        <v>1040</v>
      </c>
      <c r="I124" s="320" t="s">
        <v>63</v>
      </c>
      <c r="J124" s="320" t="s">
        <v>58</v>
      </c>
      <c r="K124" s="321">
        <v>5900000</v>
      </c>
      <c r="L124" s="321"/>
      <c r="M124" s="321">
        <v>208</v>
      </c>
      <c r="N124" s="321"/>
      <c r="O124" s="321">
        <v>208</v>
      </c>
      <c r="P124" s="321">
        <v>50</v>
      </c>
      <c r="Q124" s="321">
        <v>0</v>
      </c>
      <c r="R124" s="321">
        <v>24</v>
      </c>
      <c r="S124" s="321">
        <v>0</v>
      </c>
      <c r="T124" s="321">
        <v>0</v>
      </c>
      <c r="U124" s="321">
        <v>0</v>
      </c>
      <c r="V124" s="321">
        <v>0</v>
      </c>
      <c r="W124" s="321">
        <v>0</v>
      </c>
      <c r="X124" s="321">
        <v>0</v>
      </c>
      <c r="Y124" s="321">
        <v>10</v>
      </c>
      <c r="Z124" s="321">
        <v>2</v>
      </c>
      <c r="AA124" s="321"/>
      <c r="AB124" s="321">
        <v>5899999.8865</v>
      </c>
      <c r="AC124" s="321">
        <v>2127403.8462</v>
      </c>
      <c r="AD124" s="321">
        <v>0</v>
      </c>
      <c r="AE124" s="321">
        <v>1361538.4615</v>
      </c>
      <c r="AF124" s="321">
        <v>0</v>
      </c>
      <c r="AG124" s="321">
        <v>0</v>
      </c>
      <c r="AH124" s="321">
        <v>0</v>
      </c>
      <c r="AI124" s="321">
        <v>0</v>
      </c>
      <c r="AJ124" s="321">
        <v>0</v>
      </c>
      <c r="AK124" s="321">
        <v>0</v>
      </c>
      <c r="AL124" s="321">
        <v>544615.38459999999</v>
      </c>
      <c r="AM124" s="321">
        <v>300000</v>
      </c>
      <c r="AN124" s="321">
        <v>150000</v>
      </c>
      <c r="AO124" s="321">
        <v>680571</v>
      </c>
      <c r="AP124" s="321">
        <v>0</v>
      </c>
      <c r="AQ124" s="321">
        <v>1021153.8462</v>
      </c>
      <c r="AR124" s="321">
        <v>475000</v>
      </c>
      <c r="AS124" s="321"/>
      <c r="AT124" s="321">
        <v>0</v>
      </c>
      <c r="AU124" s="321">
        <v>590000</v>
      </c>
      <c r="AV124" s="321">
        <v>0</v>
      </c>
      <c r="AW124" s="321">
        <v>0</v>
      </c>
      <c r="AX124" s="321">
        <v>2</v>
      </c>
      <c r="AY124" s="321">
        <v>226923.07689999999</v>
      </c>
      <c r="AZ124" s="321"/>
      <c r="BA124" s="321"/>
      <c r="BB124" s="321">
        <v>25</v>
      </c>
      <c r="BC124" s="321">
        <v>709134.62</v>
      </c>
      <c r="BD124" s="321">
        <v>60000</v>
      </c>
      <c r="BE124" s="321">
        <v>42548</v>
      </c>
      <c r="BF124" s="321">
        <v>150000</v>
      </c>
      <c r="BG124" s="321"/>
      <c r="BH124" s="321">
        <v>680000</v>
      </c>
      <c r="BI124" s="321"/>
      <c r="BJ124" s="321"/>
      <c r="BK124" s="321"/>
      <c r="BL124" s="321">
        <v>0</v>
      </c>
      <c r="BM124" s="321"/>
      <c r="BN124" s="321">
        <v>0</v>
      </c>
      <c r="BO124" s="321">
        <v>0</v>
      </c>
      <c r="BP124" s="321">
        <v>420000</v>
      </c>
      <c r="BQ124" s="321">
        <v>149423.07689999999</v>
      </c>
      <c r="BR124" s="321"/>
      <c r="BS124" s="321">
        <v>0</v>
      </c>
      <c r="BT124" s="321">
        <v>1268500</v>
      </c>
      <c r="BU124" s="321">
        <v>619500</v>
      </c>
      <c r="BV124" s="321"/>
      <c r="BW124" s="321">
        <v>0</v>
      </c>
      <c r="BX124" s="321"/>
      <c r="BY124" s="321">
        <v>0</v>
      </c>
      <c r="BZ124" s="321"/>
      <c r="CA124" s="321"/>
      <c r="CB124" s="321">
        <v>16974838</v>
      </c>
      <c r="CC124" s="322">
        <v>14399415</v>
      </c>
      <c r="CD124" s="320"/>
      <c r="CE124" s="320" t="s">
        <v>1068</v>
      </c>
      <c r="CF124" s="323">
        <v>46044</v>
      </c>
      <c r="CG124" s="323"/>
      <c r="CH124" s="320" t="s">
        <v>415</v>
      </c>
      <c r="CI124" s="322">
        <v>118000</v>
      </c>
      <c r="CJ124" s="322">
        <v>0</v>
      </c>
      <c r="CK124" s="321"/>
      <c r="CL124" s="324">
        <f t="shared" si="34"/>
        <v>569423.07689999999</v>
      </c>
      <c r="CM124" s="325">
        <f t="shared" si="35"/>
        <v>-26.80120000243187</v>
      </c>
      <c r="CN124" s="325">
        <f t="shared" si="36"/>
        <v>-26.878100000321865</v>
      </c>
      <c r="CO124" s="325">
        <f t="shared" si="37"/>
        <v>0.11349999997764826</v>
      </c>
      <c r="CP124" s="318"/>
      <c r="CQ124" s="326">
        <f t="shared" si="23"/>
        <v>-4.6154018491506577E-5</v>
      </c>
      <c r="CR124" s="326">
        <f t="shared" si="24"/>
        <v>0</v>
      </c>
      <c r="CS124" s="327">
        <f t="shared" si="25"/>
        <v>3.8461526855826378E-5</v>
      </c>
      <c r="CT124" s="327">
        <f t="shared" si="26"/>
        <v>0</v>
      </c>
      <c r="CU124" s="327">
        <f t="shared" si="27"/>
        <v>0</v>
      </c>
      <c r="CV124" s="327">
        <f t="shared" si="28"/>
        <v>0</v>
      </c>
      <c r="CW124" s="327">
        <f t="shared" si="29"/>
        <v>0</v>
      </c>
      <c r="CX124" s="327">
        <f t="shared" si="30"/>
        <v>0</v>
      </c>
      <c r="CY124" s="327">
        <f t="shared" si="31"/>
        <v>0</v>
      </c>
      <c r="CZ124" s="328">
        <f t="shared" si="32"/>
        <v>569423.07689999999</v>
      </c>
      <c r="DA124" s="328">
        <f>(420000/208)*(O124+P124+Q124+R124+S124+T124+U124+V124+W124+X124+BI124)-CZ124</f>
        <v>2.3077009245753288E-5</v>
      </c>
      <c r="DB124" s="201"/>
      <c r="DC124" s="327">
        <f>K124/M124*IFERROR(VLOOKUP($D124,Shift!$B:$AZ,45,0),0)-AT124</f>
        <v>0</v>
      </c>
      <c r="DD124" s="327">
        <f>K124/M124*IFERROR(VLOOKUP($D124,Shift!$B:$AV,47,0),0)*10*50%-ROUND(K124/M124*IFERROR(VLOOKUP($D124,Shift!$B:$AV,47,0),0)*8*30%,0)-AU124</f>
        <v>0.38461538474075496</v>
      </c>
      <c r="DE124" s="329">
        <f>VLOOKUP($D124,'Off day working'!A:AM,38,0)-Z124</f>
        <v>0</v>
      </c>
      <c r="DF124" s="328"/>
      <c r="DG124" s="328"/>
      <c r="DH124" s="330">
        <f>K124/208*8*30%*VLOOKUP($D124,Shift!$B:$AZ,47,0)-AL124</f>
        <v>1.5384634025394917E-5</v>
      </c>
      <c r="DJ124" s="390"/>
      <c r="DK124" s="332">
        <f>VLOOKUP($D124,Meal!$A:$AK,35,0)-BG124</f>
        <v>0</v>
      </c>
      <c r="DL124" s="332">
        <f>VLOOKUP($D124,Meal!$A:$AK,36,0)-BH124</f>
        <v>0</v>
      </c>
      <c r="DM124" s="333">
        <f>VLOOKUP($D124,Shift!B:AW,39,0)-AV124</f>
        <v>0</v>
      </c>
      <c r="DN124" s="334">
        <f>K124/208*VLOOKUP(D124,Shift!$B:$AO,39,0)*8*10%-AW124</f>
        <v>0</v>
      </c>
      <c r="DO124" s="333">
        <f>VLOOKUP($D124,Shift!$B:$AO,40,0)-AX124</f>
        <v>0</v>
      </c>
      <c r="DP124" s="334">
        <f>K124/208*VLOOKUP(D124,Shift!$B:$AO,40,0)*8*50%-AY124</f>
        <v>2.3076951038092375E-5</v>
      </c>
      <c r="DQ124" s="335">
        <f>VLOOKUP($D124,Shift!$B:$AZ,41,0)-AZ124</f>
        <v>0</v>
      </c>
      <c r="DR124" s="336">
        <f>K124/208*VLOOKUP($D124,Shift!$B:$AQ,41,0)*8*50%-BA124</f>
        <v>0</v>
      </c>
      <c r="DS124" s="337">
        <f>VLOOKUP($D124,Att!B:CU,98,0)-O124</f>
        <v>0</v>
      </c>
      <c r="DT124" s="338">
        <f>IFERROR(VLOOKUP($D124,OT!$A:$BR,OT!BC$1,0),0)-P124</f>
        <v>0</v>
      </c>
      <c r="DU124" s="338">
        <f>IFERROR(VLOOKUP($D124,OT!$A:$BR,OT!BD$1,0),0)-Q124</f>
        <v>0</v>
      </c>
      <c r="DV124" s="338">
        <f>IFERROR(VLOOKUP($D124,OT!$A:$BR,OT!BE$1,0),0)-R124</f>
        <v>0</v>
      </c>
      <c r="DW124" s="338">
        <f>IFERROR(VLOOKUP($D124,OT!$A:$BR,OT!BF$1,0),0)-S124</f>
        <v>0</v>
      </c>
      <c r="DX124" s="338">
        <f>IFERROR(VLOOKUP($D124,OT!$A:$BR,OT!BG$1,0),0)-T124</f>
        <v>0</v>
      </c>
      <c r="DY124" s="338">
        <f>IFERROR(VLOOKUP($D124,OT!$A:$BR,OT!BH$1,0),0)-U124</f>
        <v>0</v>
      </c>
      <c r="DZ124" s="338">
        <f>IFERROR(VLOOKUP($D124,OT!$A:$BR,OT!BI$1,0),0)-V124</f>
        <v>0</v>
      </c>
      <c r="EA124" s="338">
        <f>IFERROR(VLOOKUP($D124,OT!$A:$BR,OT!BJ$1,0),0)-W124</f>
        <v>0</v>
      </c>
      <c r="EB124" s="338">
        <f>IFERROR(VLOOKUP($D124,OT!$A:$BR,OT!BK$1,0),0)-X124</f>
        <v>0</v>
      </c>
      <c r="EC124" s="339">
        <f>VLOOKUP(D124,'Off day working'!A:AL,38,0)*30000-BD124</f>
        <v>0</v>
      </c>
      <c r="ED124" s="340"/>
      <c r="EE124" s="340"/>
      <c r="EF124" s="338">
        <f t="shared" si="41"/>
        <v>7.6923076921957545E-2</v>
      </c>
      <c r="EG124" s="350">
        <f>4960000*1.07/208*VLOOKUP(D124,Att!B:BZ,77,0)-BJ124</f>
        <v>0</v>
      </c>
      <c r="EI124" s="345">
        <f>IF(AND(CH124="X",EJ124&gt;=0.5),150000/VLOOKUP(D124,Att!B:AT,45,0)*VLOOKUP(D124,Att!B:AP,41,0),IF(AND(CH124="X",EJ124&lt;0.5),0,150000))-AN124</f>
        <v>0</v>
      </c>
      <c r="EJ124" s="346">
        <f>VLOOKUP(D124,Att!B:AP,41,0)/VLOOKUP(D124,Att!B:AT,45,0)</f>
        <v>1.1559611817226023</v>
      </c>
    </row>
    <row r="125" spans="1:140" s="331" customFormat="1" ht="14.5" hidden="1" customHeight="1" x14ac:dyDescent="0.35">
      <c r="A125" s="300" t="s">
        <v>325</v>
      </c>
      <c r="B125" s="300">
        <f t="shared" si="33"/>
        <v>118</v>
      </c>
      <c r="C125" s="320" t="s">
        <v>56</v>
      </c>
      <c r="D125" s="320" t="s">
        <v>1030</v>
      </c>
      <c r="E125" s="320" t="s">
        <v>1032</v>
      </c>
      <c r="F125" s="367" t="s">
        <v>1031</v>
      </c>
      <c r="G125" s="320" t="s">
        <v>360</v>
      </c>
      <c r="H125" s="320" t="s">
        <v>1039</v>
      </c>
      <c r="I125" s="320" t="s">
        <v>1037</v>
      </c>
      <c r="J125" s="320" t="s">
        <v>58</v>
      </c>
      <c r="K125" s="321">
        <v>5900000</v>
      </c>
      <c r="L125" s="321"/>
      <c r="M125" s="321">
        <v>208</v>
      </c>
      <c r="N125" s="321"/>
      <c r="O125" s="321">
        <v>140</v>
      </c>
      <c r="P125" s="321">
        <v>26</v>
      </c>
      <c r="Q125" s="321">
        <v>0</v>
      </c>
      <c r="R125" s="321">
        <v>0</v>
      </c>
      <c r="S125" s="321">
        <v>0</v>
      </c>
      <c r="T125" s="321">
        <v>0</v>
      </c>
      <c r="U125" s="321">
        <v>0</v>
      </c>
      <c r="V125" s="321">
        <v>0</v>
      </c>
      <c r="W125" s="321">
        <v>0</v>
      </c>
      <c r="X125" s="321">
        <v>0</v>
      </c>
      <c r="Y125" s="321">
        <v>8</v>
      </c>
      <c r="Z125" s="321"/>
      <c r="AA125" s="321"/>
      <c r="AB125" s="321">
        <v>3971153.6192000001</v>
      </c>
      <c r="AC125" s="321">
        <v>1106250</v>
      </c>
      <c r="AD125" s="321">
        <v>0</v>
      </c>
      <c r="AE125" s="321">
        <v>0</v>
      </c>
      <c r="AF125" s="321">
        <v>0</v>
      </c>
      <c r="AG125" s="321">
        <v>0</v>
      </c>
      <c r="AH125" s="321">
        <v>0</v>
      </c>
      <c r="AI125" s="321">
        <v>0</v>
      </c>
      <c r="AJ125" s="321">
        <v>0</v>
      </c>
      <c r="AK125" s="321">
        <v>0</v>
      </c>
      <c r="AL125" s="321">
        <v>476538.46149999998</v>
      </c>
      <c r="AM125" s="321">
        <v>268421.0526</v>
      </c>
      <c r="AN125" s="321">
        <v>150000</v>
      </c>
      <c r="AO125" s="321">
        <v>10000</v>
      </c>
      <c r="AP125" s="321">
        <v>0</v>
      </c>
      <c r="AQ125" s="321"/>
      <c r="AR125" s="321">
        <v>0</v>
      </c>
      <c r="AS125" s="321"/>
      <c r="AT125" s="321">
        <v>0</v>
      </c>
      <c r="AU125" s="321">
        <v>516250</v>
      </c>
      <c r="AV125" s="321">
        <v>0</v>
      </c>
      <c r="AW125" s="321">
        <v>0</v>
      </c>
      <c r="AX125" s="321">
        <v>1</v>
      </c>
      <c r="AY125" s="321">
        <v>113461.5385</v>
      </c>
      <c r="AZ125" s="321"/>
      <c r="BA125" s="321"/>
      <c r="BB125" s="321">
        <v>13</v>
      </c>
      <c r="BC125" s="321">
        <v>368750</v>
      </c>
      <c r="BD125" s="321">
        <v>0</v>
      </c>
      <c r="BE125" s="321">
        <v>42548</v>
      </c>
      <c r="BF125" s="321">
        <v>100000</v>
      </c>
      <c r="BG125" s="321">
        <v>75000</v>
      </c>
      <c r="BH125" s="321">
        <v>396000</v>
      </c>
      <c r="BI125" s="321"/>
      <c r="BJ125" s="321"/>
      <c r="BK125" s="321"/>
      <c r="BL125" s="321">
        <v>0</v>
      </c>
      <c r="BM125" s="321"/>
      <c r="BN125" s="321">
        <v>0</v>
      </c>
      <c r="BO125" s="321">
        <v>0</v>
      </c>
      <c r="BP125" s="321">
        <v>282692.3077</v>
      </c>
      <c r="BQ125" s="321">
        <v>52500</v>
      </c>
      <c r="BR125" s="321"/>
      <c r="BS125" s="321">
        <v>0</v>
      </c>
      <c r="BT125" s="321">
        <v>1268500</v>
      </c>
      <c r="BU125" s="321">
        <v>619500</v>
      </c>
      <c r="BV125" s="321"/>
      <c r="BW125" s="321">
        <v>0</v>
      </c>
      <c r="BX125" s="321"/>
      <c r="BY125" s="321">
        <v>0</v>
      </c>
      <c r="BZ125" s="321"/>
      <c r="CA125" s="321"/>
      <c r="CB125" s="321">
        <v>9198079</v>
      </c>
      <c r="CC125" s="322">
        <v>6974887</v>
      </c>
      <c r="CD125" s="320"/>
      <c r="CE125" s="320" t="s">
        <v>1067</v>
      </c>
      <c r="CF125" s="323">
        <v>46051</v>
      </c>
      <c r="CG125" s="323"/>
      <c r="CH125" s="320" t="s">
        <v>415</v>
      </c>
      <c r="CI125" s="322">
        <v>0</v>
      </c>
      <c r="CJ125" s="322">
        <v>0</v>
      </c>
      <c r="CK125" s="321"/>
      <c r="CL125" s="324">
        <f t="shared" si="34"/>
        <v>335192.3077</v>
      </c>
      <c r="CM125" s="325">
        <f t="shared" si="35"/>
        <v>-14.020500000566244</v>
      </c>
      <c r="CN125" s="325">
        <f t="shared" si="36"/>
        <v>-14.328199999406934</v>
      </c>
      <c r="CO125" s="325">
        <f t="shared" si="37"/>
        <v>0.2269538464024663</v>
      </c>
      <c r="CP125" s="318"/>
      <c r="CQ125" s="326">
        <f t="shared" si="23"/>
        <v>0</v>
      </c>
      <c r="CR125" s="326">
        <f t="shared" si="24"/>
        <v>0</v>
      </c>
      <c r="CS125" s="327">
        <f t="shared" si="25"/>
        <v>0</v>
      </c>
      <c r="CT125" s="327">
        <f t="shared" si="26"/>
        <v>0</v>
      </c>
      <c r="CU125" s="327">
        <f t="shared" si="27"/>
        <v>0</v>
      </c>
      <c r="CV125" s="327">
        <f t="shared" si="28"/>
        <v>0</v>
      </c>
      <c r="CW125" s="327">
        <f t="shared" si="29"/>
        <v>0</v>
      </c>
      <c r="CX125" s="327">
        <f t="shared" si="30"/>
        <v>0</v>
      </c>
      <c r="CY125" s="327">
        <f t="shared" si="31"/>
        <v>0</v>
      </c>
      <c r="CZ125" s="328">
        <f t="shared" si="32"/>
        <v>335192.3077</v>
      </c>
      <c r="DA125" s="328">
        <f>(420000/208)*(O125+P125+Q125+R125+S125+T125+U125+V125+W125+X125+BI125)-CZ125</f>
        <v>-7.6923170126974583E-6</v>
      </c>
      <c r="DB125" s="201"/>
      <c r="DC125" s="327">
        <f>K125/M125*IFERROR(VLOOKUP($D125,Shift!$B:$AZ,45,0),0)-AT125</f>
        <v>0</v>
      </c>
      <c r="DD125" s="327">
        <f>K125/M125*IFERROR(VLOOKUP($D125,Shift!$B:$AV,47,0),0)*10*50%-ROUND(K125/M125*IFERROR(VLOOKUP($D125,Shift!$B:$AV,47,0),0)*8*30%,0)-AU125</f>
        <v>0.46153846150264144</v>
      </c>
      <c r="DE125" s="329">
        <f>VLOOKUP($D125,'Off day working'!A:AM,38,0)-Z125</f>
        <v>0</v>
      </c>
      <c r="DF125" s="328"/>
      <c r="DG125" s="328"/>
      <c r="DH125" s="330">
        <f>K125/208*8*30%*VLOOKUP($D125,Shift!$B:$AZ,47,0)-AL125</f>
        <v>3.8461585063487291E-5</v>
      </c>
      <c r="DJ125" s="390"/>
      <c r="DK125" s="332">
        <f>VLOOKUP($D125,Meal!$A:$AK,35,0)-BG125</f>
        <v>0</v>
      </c>
      <c r="DL125" s="332">
        <f>VLOOKUP($D125,Meal!$A:$AK,36,0)-BH125</f>
        <v>0</v>
      </c>
      <c r="DM125" s="333">
        <f>VLOOKUP($D125,Shift!B:AW,39,0)-AV125</f>
        <v>0</v>
      </c>
      <c r="DN125" s="334">
        <f>K125/208*VLOOKUP(D125,Shift!$B:$AO,39,0)*8*10%-AW125</f>
        <v>0</v>
      </c>
      <c r="DO125" s="333">
        <f>VLOOKUP($D125,Shift!$B:$AO,40,0)-AX125</f>
        <v>0</v>
      </c>
      <c r="DP125" s="334">
        <f>K125/208*VLOOKUP(D125,Shift!$B:$AO,40,0)*8*50%-AY125</f>
        <v>-3.8461526855826378E-5</v>
      </c>
      <c r="DQ125" s="335">
        <f>VLOOKUP($D125,Shift!$B:$AZ,41,0)-AZ125</f>
        <v>0</v>
      </c>
      <c r="DR125" s="336">
        <f>K125/208*VLOOKUP($D125,Shift!$B:$AQ,41,0)*8*50%-BA125</f>
        <v>0</v>
      </c>
      <c r="DS125" s="337">
        <f>VLOOKUP($D125,Att!B:CU,98,0)-O125</f>
        <v>0</v>
      </c>
      <c r="DT125" s="338">
        <f>IFERROR(VLOOKUP($D125,OT!$A:$BR,OT!BC$1,0),0)-P125</f>
        <v>0</v>
      </c>
      <c r="DU125" s="338">
        <f>IFERROR(VLOOKUP($D125,OT!$A:$BR,OT!BD$1,0),0)-Q125</f>
        <v>0</v>
      </c>
      <c r="DV125" s="338">
        <f>IFERROR(VLOOKUP($D125,OT!$A:$BR,OT!BE$1,0),0)-R125</f>
        <v>0</v>
      </c>
      <c r="DW125" s="338">
        <f>IFERROR(VLOOKUP($D125,OT!$A:$BR,OT!BF$1,0),0)-S125</f>
        <v>0</v>
      </c>
      <c r="DX125" s="338">
        <f>IFERROR(VLOOKUP($D125,OT!$A:$BR,OT!BG$1,0),0)-T125</f>
        <v>0</v>
      </c>
      <c r="DY125" s="338">
        <f>IFERROR(VLOOKUP($D125,OT!$A:$BR,OT!BH$1,0),0)-U125</f>
        <v>0</v>
      </c>
      <c r="DZ125" s="338">
        <f>IFERROR(VLOOKUP($D125,OT!$A:$BR,OT!BI$1,0),0)-V125</f>
        <v>0</v>
      </c>
      <c r="EA125" s="338">
        <f>IFERROR(VLOOKUP($D125,OT!$A:$BR,OT!BJ$1,0),0)-W125</f>
        <v>0</v>
      </c>
      <c r="EB125" s="338">
        <f>IFERROR(VLOOKUP($D125,OT!$A:$BR,OT!BK$1,0),0)-X125</f>
        <v>0</v>
      </c>
      <c r="EC125" s="339">
        <f>VLOOKUP(D125,'Off day working'!A:AL,38,0)*30000-BD125</f>
        <v>0</v>
      </c>
      <c r="ED125" s="340"/>
      <c r="EE125" s="340"/>
      <c r="EF125" s="338">
        <f t="shared" si="41"/>
        <v>7.6923076921957545E-2</v>
      </c>
      <c r="EG125" s="350">
        <f>4960000*1.07/208*VLOOKUP(D125,Att!B:BZ,77,0)-BJ125</f>
        <v>0</v>
      </c>
      <c r="EI125" s="345">
        <f>IF(AND(CH125="X",EJ125&gt;=0.5),150000/VLOOKUP(D125,Att!B:AT,45,0)*VLOOKUP(D125,Att!B:AP,41,0),IF(AND(CH125="X",EJ125&lt;0.5),0,150000))-AN125</f>
        <v>0</v>
      </c>
      <c r="EJ125" s="346">
        <f>VLOOKUP(D125,Att!B:AP,41,0)/VLOOKUP(D125,Att!B:AT,45,0)</f>
        <v>0.78947368421052633</v>
      </c>
    </row>
    <row r="126" spans="1:140" s="331" customFormat="1" ht="14.5" hidden="1" customHeight="1" x14ac:dyDescent="0.35">
      <c r="A126" s="300" t="s">
        <v>325</v>
      </c>
      <c r="B126" s="300">
        <f t="shared" si="33"/>
        <v>119</v>
      </c>
      <c r="C126" s="320" t="s">
        <v>56</v>
      </c>
      <c r="D126" s="320" t="s">
        <v>1034</v>
      </c>
      <c r="E126" s="320" t="s">
        <v>1036</v>
      </c>
      <c r="F126" s="367" t="s">
        <v>1035</v>
      </c>
      <c r="G126" s="320" t="s">
        <v>360</v>
      </c>
      <c r="H126" s="320" t="s">
        <v>1039</v>
      </c>
      <c r="I126" s="320" t="s">
        <v>57</v>
      </c>
      <c r="J126" s="320" t="s">
        <v>58</v>
      </c>
      <c r="K126" s="321">
        <v>5900000</v>
      </c>
      <c r="L126" s="321"/>
      <c r="M126" s="321">
        <v>208</v>
      </c>
      <c r="N126" s="321"/>
      <c r="O126" s="321">
        <v>180</v>
      </c>
      <c r="P126" s="321">
        <v>32</v>
      </c>
      <c r="Q126" s="321">
        <v>0</v>
      </c>
      <c r="R126" s="321">
        <v>12</v>
      </c>
      <c r="S126" s="321">
        <v>0</v>
      </c>
      <c r="T126" s="321">
        <v>0</v>
      </c>
      <c r="U126" s="321">
        <v>0</v>
      </c>
      <c r="V126" s="321">
        <v>0</v>
      </c>
      <c r="W126" s="321">
        <v>0</v>
      </c>
      <c r="X126" s="321">
        <v>0</v>
      </c>
      <c r="Y126" s="321">
        <v>11</v>
      </c>
      <c r="Z126" s="321">
        <v>1</v>
      </c>
      <c r="AA126" s="321"/>
      <c r="AB126" s="321">
        <v>5105769.2308</v>
      </c>
      <c r="AC126" s="321">
        <v>1361538.4615</v>
      </c>
      <c r="AD126" s="321">
        <v>0</v>
      </c>
      <c r="AE126" s="321">
        <v>680769.23080000002</v>
      </c>
      <c r="AF126" s="321">
        <v>0</v>
      </c>
      <c r="AG126" s="321">
        <v>0</v>
      </c>
      <c r="AH126" s="321">
        <v>0</v>
      </c>
      <c r="AI126" s="321">
        <v>0</v>
      </c>
      <c r="AJ126" s="321">
        <v>0</v>
      </c>
      <c r="AK126" s="321">
        <v>0</v>
      </c>
      <c r="AL126" s="321">
        <v>612692.3077</v>
      </c>
      <c r="AM126" s="321">
        <v>300000</v>
      </c>
      <c r="AN126" s="321">
        <v>150000</v>
      </c>
      <c r="AO126" s="321">
        <v>455000</v>
      </c>
      <c r="AP126" s="321">
        <v>0</v>
      </c>
      <c r="AQ126" s="321">
        <v>510576.92310000001</v>
      </c>
      <c r="AR126" s="321">
        <v>500000</v>
      </c>
      <c r="AS126" s="321"/>
      <c r="AT126" s="321">
        <v>0</v>
      </c>
      <c r="AU126" s="321">
        <v>663750</v>
      </c>
      <c r="AV126" s="321">
        <v>0</v>
      </c>
      <c r="AW126" s="321">
        <v>0</v>
      </c>
      <c r="AX126" s="321">
        <v>2</v>
      </c>
      <c r="AY126" s="321">
        <v>226923.07689999999</v>
      </c>
      <c r="AZ126" s="321"/>
      <c r="BA126" s="321"/>
      <c r="BB126" s="321">
        <v>16</v>
      </c>
      <c r="BC126" s="321">
        <v>453846.15</v>
      </c>
      <c r="BD126" s="321">
        <v>30000</v>
      </c>
      <c r="BE126" s="321">
        <v>42548</v>
      </c>
      <c r="BF126" s="321">
        <v>100000</v>
      </c>
      <c r="BG126" s="321">
        <v>195000</v>
      </c>
      <c r="BH126" s="321">
        <v>432000</v>
      </c>
      <c r="BI126" s="321"/>
      <c r="BJ126" s="321"/>
      <c r="BK126" s="321"/>
      <c r="BL126" s="321">
        <v>0</v>
      </c>
      <c r="BM126" s="321"/>
      <c r="BN126" s="321">
        <v>0</v>
      </c>
      <c r="BO126" s="321">
        <v>0</v>
      </c>
      <c r="BP126" s="321">
        <v>311538.46149999998</v>
      </c>
      <c r="BQ126" s="321">
        <v>76153.8462</v>
      </c>
      <c r="BR126" s="321"/>
      <c r="BS126" s="321">
        <v>0</v>
      </c>
      <c r="BT126" s="321">
        <v>1268500</v>
      </c>
      <c r="BU126" s="321">
        <v>619500</v>
      </c>
      <c r="BV126" s="321"/>
      <c r="BW126" s="321">
        <v>0</v>
      </c>
      <c r="BX126" s="321"/>
      <c r="BY126" s="321">
        <v>0</v>
      </c>
      <c r="BZ126" s="321"/>
      <c r="CA126" s="321"/>
      <c r="CB126" s="321">
        <v>13594624</v>
      </c>
      <c r="CC126" s="322">
        <v>11200931</v>
      </c>
      <c r="CD126" s="320"/>
      <c r="CE126" s="320" t="s">
        <v>870</v>
      </c>
      <c r="CF126" s="323">
        <v>46051</v>
      </c>
      <c r="CG126" s="323"/>
      <c r="CH126" s="320" t="s">
        <v>415</v>
      </c>
      <c r="CI126" s="322">
        <v>118000</v>
      </c>
      <c r="CJ126" s="322">
        <v>0</v>
      </c>
      <c r="CK126" s="321"/>
      <c r="CL126" s="324">
        <f t="shared" si="34"/>
        <v>387692.3077</v>
      </c>
      <c r="CM126" s="325">
        <f t="shared" si="35"/>
        <v>-18.311499999836087</v>
      </c>
      <c r="CN126" s="325">
        <f t="shared" si="36"/>
        <v>-17.619200000539422</v>
      </c>
      <c r="CO126" s="325">
        <f t="shared" si="37"/>
        <v>-3.0769035220146179E-5</v>
      </c>
      <c r="CP126" s="318"/>
      <c r="CQ126" s="326">
        <f t="shared" si="23"/>
        <v>3.8461526855826378E-5</v>
      </c>
      <c r="CR126" s="326">
        <f t="shared" si="24"/>
        <v>0</v>
      </c>
      <c r="CS126" s="327">
        <f t="shared" si="25"/>
        <v>-3.0769268050789833E-5</v>
      </c>
      <c r="CT126" s="327">
        <f t="shared" si="26"/>
        <v>0</v>
      </c>
      <c r="CU126" s="327">
        <f t="shared" si="27"/>
        <v>0</v>
      </c>
      <c r="CV126" s="327">
        <f t="shared" si="28"/>
        <v>0</v>
      </c>
      <c r="CW126" s="327">
        <f t="shared" si="29"/>
        <v>0</v>
      </c>
      <c r="CX126" s="327">
        <f t="shared" si="30"/>
        <v>0</v>
      </c>
      <c r="CY126" s="327">
        <f t="shared" si="31"/>
        <v>0</v>
      </c>
      <c r="CZ126" s="328">
        <f t="shared" si="32"/>
        <v>387692.3077</v>
      </c>
      <c r="DA126" s="328">
        <f t="shared" ref="DA126:DA131" si="42">(360000/208)*(O126+P126+Q126+R126+S126+T126+U126+V126+W126+X126+BI126)-CZ126</f>
        <v>-7.6923170126974583E-6</v>
      </c>
      <c r="DB126" s="201"/>
      <c r="DC126" s="327">
        <f>K126/M126*IFERROR(VLOOKUP($D126,Shift!$B:$AZ,45,0),0)-AT126</f>
        <v>0</v>
      </c>
      <c r="DD126" s="327">
        <f>K126/M126*IFERROR(VLOOKUP($D126,Shift!$B:$AV,47,0),0)*10*50%-ROUND(K126/M126*IFERROR(VLOOKUP($D126,Shift!$B:$AV,47,0),0)*8*30%,0)-AU126</f>
        <v>0.30769230774603784</v>
      </c>
      <c r="DE126" s="329">
        <f>VLOOKUP($D126,'Off day working'!A:AM,38,0)-Z126</f>
        <v>0</v>
      </c>
      <c r="DF126" s="328"/>
      <c r="DG126" s="328"/>
      <c r="DH126" s="330">
        <f>K126/208*8*30%*VLOOKUP($D126,Shift!$B:$AZ,47,0)-AL126</f>
        <v>-7.6922588050365448E-6</v>
      </c>
      <c r="DJ126" s="390"/>
      <c r="DK126" s="332">
        <f>VLOOKUP($D126,Meal!$A:$AK,35,0)-BG126</f>
        <v>0</v>
      </c>
      <c r="DL126" s="332">
        <f>VLOOKUP($D126,Meal!$A:$AK,36,0)-BH126</f>
        <v>0</v>
      </c>
      <c r="DM126" s="333">
        <f>VLOOKUP($D126,Shift!B:AW,39,0)-AV126</f>
        <v>0</v>
      </c>
      <c r="DN126" s="334">
        <f>K126/208*VLOOKUP(D126,Shift!$B:$AO,39,0)*8*10%-AW126</f>
        <v>0</v>
      </c>
      <c r="DO126" s="333">
        <f>VLOOKUP($D126,Shift!$B:$AO,40,0)-AX126</f>
        <v>0</v>
      </c>
      <c r="DP126" s="334">
        <f>K126/208*VLOOKUP(D126,Shift!$B:$AO,40,0)*8*50%-AY126</f>
        <v>2.3076951038092375E-5</v>
      </c>
      <c r="DQ126" s="335">
        <f>VLOOKUP($D126,Shift!$B:$AZ,41,0)-AZ126</f>
        <v>0</v>
      </c>
      <c r="DR126" s="336">
        <f>K126/208*VLOOKUP($D126,Shift!$B:$AQ,41,0)*8*50%-BA126</f>
        <v>0</v>
      </c>
      <c r="DS126" s="337">
        <f>VLOOKUP($D126,Att!B:CU,98,0)-O126</f>
        <v>0</v>
      </c>
      <c r="DT126" s="338">
        <f>IFERROR(VLOOKUP($D126,OT!$A:$BR,OT!BC$1,0),0)-P126</f>
        <v>0</v>
      </c>
      <c r="DU126" s="338">
        <f>IFERROR(VLOOKUP($D126,OT!$A:$BR,OT!BD$1,0),0)-Q126</f>
        <v>0</v>
      </c>
      <c r="DV126" s="338">
        <f>IFERROR(VLOOKUP($D126,OT!$A:$BR,OT!BE$1,0),0)-R126</f>
        <v>0</v>
      </c>
      <c r="DW126" s="338">
        <f>IFERROR(VLOOKUP($D126,OT!$A:$BR,OT!BF$1,0),0)-S126</f>
        <v>0</v>
      </c>
      <c r="DX126" s="338">
        <f>IFERROR(VLOOKUP($D126,OT!$A:$BR,OT!BG$1,0),0)-T126</f>
        <v>0</v>
      </c>
      <c r="DY126" s="338">
        <f>IFERROR(VLOOKUP($D126,OT!$A:$BR,OT!BH$1,0),0)-U126</f>
        <v>0</v>
      </c>
      <c r="DZ126" s="338">
        <f>IFERROR(VLOOKUP($D126,OT!$A:$BR,OT!BI$1,0),0)-V126</f>
        <v>0</v>
      </c>
      <c r="EA126" s="338">
        <f>IFERROR(VLOOKUP($D126,OT!$A:$BR,OT!BJ$1,0),0)-W126</f>
        <v>0</v>
      </c>
      <c r="EB126" s="338">
        <f>IFERROR(VLOOKUP($D126,OT!$A:$BR,OT!BK$1,0),0)-X126</f>
        <v>0</v>
      </c>
      <c r="EC126" s="339">
        <f>VLOOKUP(D126,'Off day working'!A:AL,38,0)*30000-BD126</f>
        <v>0</v>
      </c>
      <c r="ED126" s="340"/>
      <c r="EE126" s="340"/>
      <c r="EF126" s="338">
        <f t="shared" si="41"/>
        <v>7.6923076921957545E-2</v>
      </c>
      <c r="EG126" s="350">
        <f>4960000*1.07/208*VLOOKUP(D126,Att!B:BZ,77,0)-BJ126</f>
        <v>0</v>
      </c>
      <c r="EI126" s="345">
        <f>IF(AND(CH126="X",EJ126&gt;=0.5),150000/VLOOKUP(D126,Att!B:AT,45,0)*VLOOKUP(D126,Att!B:AP,41,0),IF(AND(CH126="X",EJ126&lt;0.5),0,150000))-AN126</f>
        <v>0</v>
      </c>
      <c r="EJ126" s="346">
        <f>VLOOKUP(D126,Att!B:AP,41,0)/VLOOKUP(D126,Att!B:AT,45,0)</f>
        <v>1</v>
      </c>
    </row>
    <row r="127" spans="1:140" s="331" customFormat="1" ht="14.5" hidden="1" customHeight="1" x14ac:dyDescent="0.35">
      <c r="A127" s="300" t="s">
        <v>325</v>
      </c>
      <c r="B127" s="300">
        <f t="shared" si="33"/>
        <v>120</v>
      </c>
      <c r="C127" s="320" t="s">
        <v>56</v>
      </c>
      <c r="D127" s="320" t="s">
        <v>1072</v>
      </c>
      <c r="E127" s="320" t="s">
        <v>1074</v>
      </c>
      <c r="F127" s="367" t="s">
        <v>1073</v>
      </c>
      <c r="G127" s="320" t="s">
        <v>348</v>
      </c>
      <c r="H127" s="320" t="s">
        <v>1039</v>
      </c>
      <c r="I127" s="320" t="s">
        <v>57</v>
      </c>
      <c r="J127" s="320" t="s">
        <v>58</v>
      </c>
      <c r="K127" s="321">
        <v>5900000</v>
      </c>
      <c r="L127" s="321"/>
      <c r="M127" s="321">
        <v>208</v>
      </c>
      <c r="N127" s="321"/>
      <c r="O127" s="321">
        <v>180</v>
      </c>
      <c r="P127" s="321">
        <v>30</v>
      </c>
      <c r="Q127" s="321">
        <v>0</v>
      </c>
      <c r="R127" s="321">
        <v>12</v>
      </c>
      <c r="S127" s="321">
        <v>0</v>
      </c>
      <c r="T127" s="321">
        <v>0</v>
      </c>
      <c r="U127" s="321">
        <v>0</v>
      </c>
      <c r="V127" s="321">
        <v>0</v>
      </c>
      <c r="W127" s="321">
        <v>0</v>
      </c>
      <c r="X127" s="321">
        <v>0</v>
      </c>
      <c r="Y127" s="321">
        <v>9</v>
      </c>
      <c r="Z127" s="321">
        <v>1</v>
      </c>
      <c r="AA127" s="321"/>
      <c r="AB127" s="321">
        <v>5105769.2308</v>
      </c>
      <c r="AC127" s="321">
        <v>1276442.3077</v>
      </c>
      <c r="AD127" s="321">
        <v>0</v>
      </c>
      <c r="AE127" s="321">
        <v>680769.23080000002</v>
      </c>
      <c r="AF127" s="321">
        <v>0</v>
      </c>
      <c r="AG127" s="321">
        <v>0</v>
      </c>
      <c r="AH127" s="321">
        <v>0</v>
      </c>
      <c r="AI127" s="321">
        <v>0</v>
      </c>
      <c r="AJ127" s="321">
        <v>0</v>
      </c>
      <c r="AK127" s="321">
        <v>0</v>
      </c>
      <c r="AL127" s="321">
        <v>544615.38459999999</v>
      </c>
      <c r="AM127" s="321">
        <v>300000</v>
      </c>
      <c r="AN127" s="321">
        <v>150000</v>
      </c>
      <c r="AO127" s="321">
        <v>315000</v>
      </c>
      <c r="AP127" s="321">
        <v>0</v>
      </c>
      <c r="AQ127" s="321">
        <v>765865.38459999999</v>
      </c>
      <c r="AR127" s="321">
        <v>488889</v>
      </c>
      <c r="AS127" s="321"/>
      <c r="AT127" s="321">
        <v>0</v>
      </c>
      <c r="AU127" s="321">
        <v>590000</v>
      </c>
      <c r="AV127" s="321">
        <v>0</v>
      </c>
      <c r="AW127" s="321">
        <v>0</v>
      </c>
      <c r="AX127" s="321">
        <v>1</v>
      </c>
      <c r="AY127" s="321">
        <v>113461.5385</v>
      </c>
      <c r="AZ127" s="321"/>
      <c r="BA127" s="321"/>
      <c r="BB127" s="321">
        <v>15</v>
      </c>
      <c r="BC127" s="321">
        <v>425480.77</v>
      </c>
      <c r="BD127" s="321">
        <v>30000</v>
      </c>
      <c r="BE127" s="321"/>
      <c r="BF127" s="321">
        <v>100000</v>
      </c>
      <c r="BG127" s="321">
        <v>181000</v>
      </c>
      <c r="BH127" s="321">
        <v>412000</v>
      </c>
      <c r="BI127" s="321"/>
      <c r="BJ127" s="321"/>
      <c r="BK127" s="321"/>
      <c r="BL127" s="321">
        <v>0</v>
      </c>
      <c r="BM127" s="321"/>
      <c r="BN127" s="321">
        <v>0</v>
      </c>
      <c r="BO127" s="321">
        <v>0</v>
      </c>
      <c r="BP127" s="321">
        <v>311538.46149999998</v>
      </c>
      <c r="BQ127" s="321">
        <v>72692.307700000005</v>
      </c>
      <c r="BR127" s="321"/>
      <c r="BS127" s="321">
        <v>0</v>
      </c>
      <c r="BT127" s="321">
        <v>1268500</v>
      </c>
      <c r="BU127" s="321">
        <v>619500</v>
      </c>
      <c r="BV127" s="321"/>
      <c r="BW127" s="321">
        <v>0</v>
      </c>
      <c r="BX127" s="321"/>
      <c r="BY127" s="321">
        <v>0</v>
      </c>
      <c r="BZ127" s="321"/>
      <c r="CA127" s="321"/>
      <c r="CB127" s="321">
        <v>13250040</v>
      </c>
      <c r="CC127" s="322">
        <v>10859809</v>
      </c>
      <c r="CD127" s="320"/>
      <c r="CE127" s="320" t="s">
        <v>870</v>
      </c>
      <c r="CF127" s="323">
        <v>46085</v>
      </c>
      <c r="CG127" s="323"/>
      <c r="CH127" s="320" t="s">
        <v>415</v>
      </c>
      <c r="CI127" s="322">
        <v>118000</v>
      </c>
      <c r="CJ127" s="322">
        <v>0</v>
      </c>
      <c r="CK127" s="321"/>
      <c r="CL127" s="324">
        <f t="shared" si="34"/>
        <v>384230.76919999998</v>
      </c>
      <c r="CM127" s="325">
        <f t="shared" si="35"/>
        <v>-16.383799999952316</v>
      </c>
      <c r="CN127" s="325">
        <f t="shared" si="36"/>
        <v>-16.153000000864267</v>
      </c>
      <c r="CO127" s="325">
        <f t="shared" si="37"/>
        <v>-3.0769035220146179E-5</v>
      </c>
      <c r="CP127" s="318"/>
      <c r="CQ127" s="326">
        <f t="shared" si="23"/>
        <v>-7.6922588050365448E-6</v>
      </c>
      <c r="CR127" s="326">
        <f t="shared" si="24"/>
        <v>0</v>
      </c>
      <c r="CS127" s="327">
        <f t="shared" si="25"/>
        <v>-3.0769268050789833E-5</v>
      </c>
      <c r="CT127" s="327">
        <f t="shared" si="26"/>
        <v>0</v>
      </c>
      <c r="CU127" s="327">
        <f t="shared" si="27"/>
        <v>0</v>
      </c>
      <c r="CV127" s="327">
        <f t="shared" si="28"/>
        <v>0</v>
      </c>
      <c r="CW127" s="327">
        <f t="shared" si="29"/>
        <v>0</v>
      </c>
      <c r="CX127" s="327">
        <f t="shared" si="30"/>
        <v>0</v>
      </c>
      <c r="CY127" s="327">
        <f t="shared" si="31"/>
        <v>0</v>
      </c>
      <c r="CZ127" s="328">
        <f t="shared" si="32"/>
        <v>384230.76919999998</v>
      </c>
      <c r="DA127" s="328">
        <f t="shared" si="42"/>
        <v>3.076920984312892E-5</v>
      </c>
      <c r="DB127" s="201"/>
      <c r="DC127" s="327">
        <f>K127/M127*IFERROR(VLOOKUP($D127,Shift!$B:$AZ,45,0),0)-AT127</f>
        <v>0</v>
      </c>
      <c r="DD127" s="327">
        <f>K127/M127*IFERROR(VLOOKUP($D127,Shift!$B:$AV,47,0),0)*10*50%-ROUND(K127/M127*IFERROR(VLOOKUP($D127,Shift!$B:$AV,47,0),0)*8*30%,0)-AU127</f>
        <v>0.38461538474075496</v>
      </c>
      <c r="DE127" s="329">
        <f>VLOOKUP($D127,'Off day working'!A:AM,38,0)-Z127</f>
        <v>0</v>
      </c>
      <c r="DF127" s="328"/>
      <c r="DG127" s="328"/>
      <c r="DH127" s="330">
        <f>K127/208*8*30%*VLOOKUP($D127,Shift!$B:$AZ,47,0)-AL127</f>
        <v>1.5384634025394917E-5</v>
      </c>
      <c r="DJ127" s="390"/>
      <c r="DK127" s="332">
        <f>VLOOKUP($D127,Meal!$A:$AK,35,0)-BG127</f>
        <v>0</v>
      </c>
      <c r="DL127" s="332">
        <f>VLOOKUP($D127,Meal!$A:$AK,36,0)-BH127</f>
        <v>0</v>
      </c>
      <c r="DM127" s="333">
        <f>VLOOKUP($D127,Shift!B:AW,39,0)-AV127</f>
        <v>0</v>
      </c>
      <c r="DN127" s="334">
        <f>K127/208*VLOOKUP(D127,Shift!$B:$AO,39,0)*8*10%-AW127</f>
        <v>0</v>
      </c>
      <c r="DO127" s="333">
        <f>VLOOKUP($D127,Shift!$B:$AO,40,0)-AX127</f>
        <v>0</v>
      </c>
      <c r="DP127" s="334">
        <f>K127/208*VLOOKUP(D127,Shift!$B:$AO,40,0)*8*50%-AY127</f>
        <v>-3.8461526855826378E-5</v>
      </c>
      <c r="DQ127" s="335">
        <f>VLOOKUP($D127,Shift!$B:$AZ,41,0)-AZ127</f>
        <v>0</v>
      </c>
      <c r="DR127" s="336">
        <f>K127/208*VLOOKUP($D127,Shift!$B:$AQ,41,0)*8*50%-BA127</f>
        <v>0</v>
      </c>
      <c r="DS127" s="337">
        <f>VLOOKUP($D127,Att!B:CU,98,0)-O127</f>
        <v>0</v>
      </c>
      <c r="DT127" s="338">
        <f>IFERROR(VLOOKUP($D127,OT!$A:$BR,OT!BC$1,0),0)-P127</f>
        <v>0</v>
      </c>
      <c r="DU127" s="338">
        <f>IFERROR(VLOOKUP($D127,OT!$A:$BR,OT!BD$1,0),0)-Q127</f>
        <v>0</v>
      </c>
      <c r="DV127" s="338">
        <f>IFERROR(VLOOKUP($D127,OT!$A:$BR,OT!BE$1,0),0)-R127</f>
        <v>0</v>
      </c>
      <c r="DW127" s="338">
        <f>IFERROR(VLOOKUP($D127,OT!$A:$BR,OT!BF$1,0),0)-S127</f>
        <v>0</v>
      </c>
      <c r="DX127" s="338">
        <f>IFERROR(VLOOKUP($D127,OT!$A:$BR,OT!BG$1,0),0)-T127</f>
        <v>0</v>
      </c>
      <c r="DY127" s="338">
        <f>IFERROR(VLOOKUP($D127,OT!$A:$BR,OT!BH$1,0),0)-U127</f>
        <v>0</v>
      </c>
      <c r="DZ127" s="338">
        <f>IFERROR(VLOOKUP($D127,OT!$A:$BR,OT!BI$1,0),0)-V127</f>
        <v>0</v>
      </c>
      <c r="EA127" s="338">
        <f>IFERROR(VLOOKUP($D127,OT!$A:$BR,OT!BJ$1,0),0)-W127</f>
        <v>0</v>
      </c>
      <c r="EB127" s="338">
        <f>IFERROR(VLOOKUP($D127,OT!$A:$BR,OT!BK$1,0),0)-X127</f>
        <v>0</v>
      </c>
      <c r="EC127" s="339">
        <f>VLOOKUP(D127,'Off day working'!A:AL,38,0)*30000-BD127</f>
        <v>0</v>
      </c>
      <c r="ED127" s="340"/>
      <c r="EE127" s="340"/>
      <c r="EF127" s="338">
        <f t="shared" si="41"/>
        <v>0</v>
      </c>
      <c r="EG127" s="350">
        <f>4960000*1.07/208*VLOOKUP(D127,Att!B:BZ,77,0)-BJ127</f>
        <v>0</v>
      </c>
      <c r="EI127" s="345">
        <f>IF(AND(CH127="X",EJ127&gt;=0.5),150000/VLOOKUP(D127,Att!B:AT,45,0)*VLOOKUP(D127,Att!B:AP,41,0),IF(AND(CH127="X",EJ127&lt;0.5),0,150000))-AN127</f>
        <v>0</v>
      </c>
      <c r="EJ127" s="346">
        <f>VLOOKUP(D127,Att!B:AP,41,0)/VLOOKUP(D127,Att!B:AT,45,0)</f>
        <v>1</v>
      </c>
    </row>
    <row r="128" spans="1:140" s="331" customFormat="1" ht="14.5" hidden="1" customHeight="1" x14ac:dyDescent="0.35">
      <c r="A128" s="300" t="s">
        <v>325</v>
      </c>
      <c r="B128" s="300">
        <f t="shared" si="33"/>
        <v>121</v>
      </c>
      <c r="C128" s="320" t="s">
        <v>56</v>
      </c>
      <c r="D128" s="320" t="s">
        <v>1075</v>
      </c>
      <c r="E128" s="320" t="s">
        <v>1077</v>
      </c>
      <c r="F128" s="367" t="s">
        <v>1076</v>
      </c>
      <c r="G128" s="320" t="s">
        <v>360</v>
      </c>
      <c r="H128" s="320" t="s">
        <v>1042</v>
      </c>
      <c r="I128" s="320" t="s">
        <v>64</v>
      </c>
      <c r="J128" s="320" t="s">
        <v>58</v>
      </c>
      <c r="K128" s="321">
        <v>5900000</v>
      </c>
      <c r="L128" s="321"/>
      <c r="M128" s="321">
        <v>208</v>
      </c>
      <c r="N128" s="321"/>
      <c r="O128" s="321">
        <v>208</v>
      </c>
      <c r="P128" s="321">
        <v>40</v>
      </c>
      <c r="Q128" s="321">
        <v>0</v>
      </c>
      <c r="R128" s="321">
        <v>16</v>
      </c>
      <c r="S128" s="321">
        <v>0</v>
      </c>
      <c r="T128" s="321">
        <v>0</v>
      </c>
      <c r="U128" s="321">
        <v>8</v>
      </c>
      <c r="V128" s="321">
        <v>0</v>
      </c>
      <c r="W128" s="321">
        <v>0</v>
      </c>
      <c r="X128" s="321">
        <v>0</v>
      </c>
      <c r="Y128" s="321">
        <v>10</v>
      </c>
      <c r="Z128" s="321">
        <v>2</v>
      </c>
      <c r="AA128" s="321"/>
      <c r="AB128" s="321">
        <v>5899999.8865</v>
      </c>
      <c r="AC128" s="321">
        <v>1701923.0769</v>
      </c>
      <c r="AD128" s="321">
        <v>0</v>
      </c>
      <c r="AE128" s="321">
        <v>907692.3077</v>
      </c>
      <c r="AF128" s="321">
        <v>0</v>
      </c>
      <c r="AG128" s="321">
        <v>0</v>
      </c>
      <c r="AH128" s="321">
        <v>658076.92310000001</v>
      </c>
      <c r="AI128" s="321">
        <v>0</v>
      </c>
      <c r="AJ128" s="321">
        <v>0</v>
      </c>
      <c r="AK128" s="321">
        <v>0</v>
      </c>
      <c r="AL128" s="321">
        <v>544615.38459999999</v>
      </c>
      <c r="AM128" s="321">
        <v>300000</v>
      </c>
      <c r="AN128" s="321">
        <v>150000</v>
      </c>
      <c r="AO128" s="321">
        <v>560000</v>
      </c>
      <c r="AP128" s="321">
        <v>0</v>
      </c>
      <c r="AQ128" s="321">
        <v>1021153.8462</v>
      </c>
      <c r="AR128" s="321">
        <v>488889</v>
      </c>
      <c r="AS128" s="321"/>
      <c r="AT128" s="321">
        <v>0</v>
      </c>
      <c r="AU128" s="321">
        <v>590000</v>
      </c>
      <c r="AV128" s="321">
        <v>0</v>
      </c>
      <c r="AW128" s="321">
        <v>0</v>
      </c>
      <c r="AX128" s="321">
        <v>2</v>
      </c>
      <c r="AY128" s="321">
        <v>226923.07689999999</v>
      </c>
      <c r="AZ128" s="321"/>
      <c r="BA128" s="321"/>
      <c r="BB128" s="321">
        <v>20</v>
      </c>
      <c r="BC128" s="321">
        <v>567307.68999999994</v>
      </c>
      <c r="BD128" s="321">
        <v>60000</v>
      </c>
      <c r="BE128" s="321">
        <v>42548</v>
      </c>
      <c r="BF128" s="321">
        <v>200000</v>
      </c>
      <c r="BG128" s="321">
        <v>75000</v>
      </c>
      <c r="BH128" s="321">
        <v>622000</v>
      </c>
      <c r="BI128" s="321"/>
      <c r="BJ128" s="321"/>
      <c r="BK128" s="321"/>
      <c r="BL128" s="321">
        <v>0</v>
      </c>
      <c r="BM128" s="321"/>
      <c r="BN128" s="321">
        <v>0</v>
      </c>
      <c r="BO128" s="321">
        <v>0</v>
      </c>
      <c r="BP128" s="321">
        <v>360000</v>
      </c>
      <c r="BQ128" s="321">
        <v>110769.2308</v>
      </c>
      <c r="BR128" s="321"/>
      <c r="BS128" s="321">
        <v>0</v>
      </c>
      <c r="BT128" s="321">
        <v>1268500</v>
      </c>
      <c r="BU128" s="321">
        <v>619500</v>
      </c>
      <c r="BV128" s="321"/>
      <c r="BW128" s="321">
        <v>0</v>
      </c>
      <c r="BX128" s="321"/>
      <c r="BY128" s="321">
        <v>0</v>
      </c>
      <c r="BZ128" s="321"/>
      <c r="CA128" s="321"/>
      <c r="CB128" s="321">
        <v>16473420</v>
      </c>
      <c r="CC128" s="322">
        <v>13996651</v>
      </c>
      <c r="CD128" s="320"/>
      <c r="CE128" s="320" t="s">
        <v>870</v>
      </c>
      <c r="CF128" s="323">
        <v>46085</v>
      </c>
      <c r="CG128" s="323"/>
      <c r="CH128" s="320" t="s">
        <v>415</v>
      </c>
      <c r="CI128" s="322">
        <v>118000</v>
      </c>
      <c r="CJ128" s="322">
        <v>0</v>
      </c>
      <c r="CK128" s="321"/>
      <c r="CL128" s="324">
        <f t="shared" si="34"/>
        <v>470769.23080000002</v>
      </c>
      <c r="CM128" s="325">
        <f t="shared" si="35"/>
        <v>-21.577300000935793</v>
      </c>
      <c r="CN128" s="325">
        <f t="shared" si="36"/>
        <v>-21.808100000023842</v>
      </c>
      <c r="CO128" s="325">
        <f t="shared" si="37"/>
        <v>0.11349999997764826</v>
      </c>
      <c r="CP128" s="318"/>
      <c r="CQ128" s="326">
        <f t="shared" si="23"/>
        <v>2.3077009245753288E-5</v>
      </c>
      <c r="CR128" s="326">
        <f t="shared" si="24"/>
        <v>0</v>
      </c>
      <c r="CS128" s="327">
        <f t="shared" si="25"/>
        <v>-7.6922588050365448E-6</v>
      </c>
      <c r="CT128" s="327">
        <f t="shared" si="26"/>
        <v>0</v>
      </c>
      <c r="CU128" s="327">
        <f t="shared" si="27"/>
        <v>0</v>
      </c>
      <c r="CV128" s="327">
        <f t="shared" si="28"/>
        <v>-2.3076892830431461E-5</v>
      </c>
      <c r="CW128" s="327">
        <f t="shared" si="29"/>
        <v>0</v>
      </c>
      <c r="CX128" s="327">
        <f t="shared" si="30"/>
        <v>0</v>
      </c>
      <c r="CY128" s="327">
        <f t="shared" si="31"/>
        <v>0</v>
      </c>
      <c r="CZ128" s="328">
        <f t="shared" si="32"/>
        <v>470769.23080000002</v>
      </c>
      <c r="DA128" s="328">
        <f t="shared" si="42"/>
        <v>-3.0769268050789833E-5</v>
      </c>
      <c r="DB128" s="201"/>
      <c r="DC128" s="327">
        <f>K128/M128*IFERROR(VLOOKUP($D128,Shift!$B:$AZ,45,0),0)-AT128</f>
        <v>0</v>
      </c>
      <c r="DD128" s="327">
        <f>K128/M128*IFERROR(VLOOKUP($D128,Shift!$B:$AV,47,0),0)*10*50%-ROUND(K128/M128*IFERROR(VLOOKUP($D128,Shift!$B:$AV,47,0),0)*8*30%,0)-AU128</f>
        <v>0.38461538474075496</v>
      </c>
      <c r="DE128" s="329">
        <f>VLOOKUP($D128,'Off day working'!A:AM,38,0)-Z128</f>
        <v>0</v>
      </c>
      <c r="DF128" s="328"/>
      <c r="DG128" s="328"/>
      <c r="DH128" s="330">
        <f>K128/208*8*30%*VLOOKUP($D128,Shift!$B:$AZ,47,0)-AL128</f>
        <v>1.5384634025394917E-5</v>
      </c>
      <c r="DJ128" s="390"/>
      <c r="DK128" s="332">
        <f>VLOOKUP($D128,Meal!$A:$AK,35,0)-BG128</f>
        <v>0</v>
      </c>
      <c r="DL128" s="332">
        <f>VLOOKUP($D128,Meal!$A:$AK,36,0)-BH128</f>
        <v>0</v>
      </c>
      <c r="DM128" s="333">
        <f>VLOOKUP($D128,Shift!B:AW,39,0)-AV128</f>
        <v>0</v>
      </c>
      <c r="DN128" s="334">
        <f>K128/208*VLOOKUP(D128,Shift!$B:$AO,39,0)*8*10%-AW128</f>
        <v>0</v>
      </c>
      <c r="DO128" s="333">
        <f>VLOOKUP($D128,Shift!$B:$AO,40,0)-AX128</f>
        <v>0</v>
      </c>
      <c r="DP128" s="334">
        <f>K128/208*VLOOKUP(D128,Shift!$B:$AO,40,0)*8*50%-AY128</f>
        <v>2.3076951038092375E-5</v>
      </c>
      <c r="DQ128" s="335">
        <f>VLOOKUP($D128,Shift!$B:$AZ,41,0)-AZ128</f>
        <v>0</v>
      </c>
      <c r="DR128" s="336">
        <f>K128/208*VLOOKUP($D128,Shift!$B:$AQ,41,0)*8*50%-BA128</f>
        <v>0</v>
      </c>
      <c r="DS128" s="337">
        <f>VLOOKUP($D128,Att!B:CU,98,0)-O128</f>
        <v>0</v>
      </c>
      <c r="DT128" s="338">
        <f>IFERROR(VLOOKUP($D128,OT!$A:$BR,OT!BC$1,0),0)-P128</f>
        <v>0</v>
      </c>
      <c r="DU128" s="338">
        <f>IFERROR(VLOOKUP($D128,OT!$A:$BR,OT!BD$1,0),0)-Q128</f>
        <v>0</v>
      </c>
      <c r="DV128" s="338">
        <f>IFERROR(VLOOKUP($D128,OT!$A:$BR,OT!BE$1,0),0)-R128</f>
        <v>0</v>
      </c>
      <c r="DW128" s="338">
        <f>IFERROR(VLOOKUP($D128,OT!$A:$BR,OT!BF$1,0),0)-S128</f>
        <v>0</v>
      </c>
      <c r="DX128" s="338">
        <f>IFERROR(VLOOKUP($D128,OT!$A:$BR,OT!BG$1,0),0)-T128</f>
        <v>0</v>
      </c>
      <c r="DY128" s="338">
        <f>IFERROR(VLOOKUP($D128,OT!$A:$BR,OT!BH$1,0),0)-U128</f>
        <v>0</v>
      </c>
      <c r="DZ128" s="338">
        <f>IFERROR(VLOOKUP($D128,OT!$A:$BR,OT!BI$1,0),0)-V128</f>
        <v>0</v>
      </c>
      <c r="EA128" s="338">
        <f>IFERROR(VLOOKUP($D128,OT!$A:$BR,OT!BJ$1,0),0)-W128</f>
        <v>0</v>
      </c>
      <c r="EB128" s="338">
        <f>IFERROR(VLOOKUP($D128,OT!$A:$BR,OT!BK$1,0),0)-X128</f>
        <v>0</v>
      </c>
      <c r="EC128" s="339">
        <f>VLOOKUP(D128,'Off day working'!A:AL,38,0)*30000-BD128</f>
        <v>0</v>
      </c>
      <c r="ED128" s="340"/>
      <c r="EE128" s="340"/>
      <c r="EF128" s="338">
        <f t="shared" si="41"/>
        <v>7.6923076921957545E-2</v>
      </c>
      <c r="EG128" s="350">
        <f>4960000*1.07/208*VLOOKUP(D128,Att!B:BZ,77,0)-BJ128</f>
        <v>0</v>
      </c>
      <c r="EI128" s="345">
        <f>IF(AND(CH128="X",EJ128&gt;=0.5),150000/VLOOKUP(D128,Att!B:AT,45,0)*VLOOKUP(D128,Att!B:AP,41,0),IF(AND(CH128="X",EJ128&lt;0.5),0,150000))-AN128</f>
        <v>0</v>
      </c>
      <c r="EJ128" s="346">
        <f>VLOOKUP(D128,Att!B:AP,41,0)/VLOOKUP(D128,Att!B:AT,45,0)</f>
        <v>1.1559611817226023</v>
      </c>
    </row>
    <row r="129" spans="1:140" s="331" customFormat="1" ht="14.5" hidden="1" customHeight="1" x14ac:dyDescent="0.35">
      <c r="A129" s="300" t="s">
        <v>325</v>
      </c>
      <c r="B129" s="300">
        <f t="shared" si="33"/>
        <v>122</v>
      </c>
      <c r="C129" s="320" t="s">
        <v>56</v>
      </c>
      <c r="D129" s="320" t="s">
        <v>1079</v>
      </c>
      <c r="E129" s="320" t="s">
        <v>1081</v>
      </c>
      <c r="F129" s="367" t="s">
        <v>1080</v>
      </c>
      <c r="G129" s="320" t="s">
        <v>360</v>
      </c>
      <c r="H129" s="320" t="s">
        <v>1039</v>
      </c>
      <c r="I129" s="320" t="s">
        <v>59</v>
      </c>
      <c r="J129" s="320" t="s">
        <v>58</v>
      </c>
      <c r="K129" s="321">
        <v>5900000</v>
      </c>
      <c r="L129" s="321"/>
      <c r="M129" s="321">
        <v>208</v>
      </c>
      <c r="N129" s="321"/>
      <c r="O129" s="321">
        <v>198</v>
      </c>
      <c r="P129" s="321">
        <v>36</v>
      </c>
      <c r="Q129" s="321">
        <v>0</v>
      </c>
      <c r="R129" s="321">
        <v>0</v>
      </c>
      <c r="S129" s="321">
        <v>0</v>
      </c>
      <c r="T129" s="321">
        <v>0</v>
      </c>
      <c r="U129" s="321">
        <v>0</v>
      </c>
      <c r="V129" s="321">
        <v>0</v>
      </c>
      <c r="W129" s="321">
        <v>0</v>
      </c>
      <c r="X129" s="321">
        <v>0</v>
      </c>
      <c r="Y129" s="321">
        <v>11</v>
      </c>
      <c r="Z129" s="321"/>
      <c r="AA129" s="321"/>
      <c r="AB129" s="321">
        <v>5616346.1538000004</v>
      </c>
      <c r="AC129" s="321">
        <v>1531730.7692</v>
      </c>
      <c r="AD129" s="321">
        <v>0</v>
      </c>
      <c r="AE129" s="321">
        <v>0</v>
      </c>
      <c r="AF129" s="321">
        <v>0</v>
      </c>
      <c r="AG129" s="321">
        <v>0</v>
      </c>
      <c r="AH129" s="321">
        <v>0</v>
      </c>
      <c r="AI129" s="321">
        <v>0</v>
      </c>
      <c r="AJ129" s="321">
        <v>0</v>
      </c>
      <c r="AK129" s="321">
        <v>0</v>
      </c>
      <c r="AL129" s="321">
        <v>612692.3077</v>
      </c>
      <c r="AM129" s="321">
        <v>300000</v>
      </c>
      <c r="AN129" s="321">
        <v>150000</v>
      </c>
      <c r="AO129" s="321">
        <v>745000</v>
      </c>
      <c r="AP129" s="321">
        <v>0</v>
      </c>
      <c r="AQ129" s="321">
        <v>1021153.8462</v>
      </c>
      <c r="AR129" s="321">
        <v>488889</v>
      </c>
      <c r="AS129" s="321"/>
      <c r="AT129" s="321">
        <v>0</v>
      </c>
      <c r="AU129" s="321">
        <v>663750</v>
      </c>
      <c r="AV129" s="321">
        <v>0</v>
      </c>
      <c r="AW129" s="321">
        <v>0</v>
      </c>
      <c r="AX129" s="321">
        <v>2</v>
      </c>
      <c r="AY129" s="321">
        <v>226923.07689999999</v>
      </c>
      <c r="AZ129" s="321"/>
      <c r="BA129" s="321"/>
      <c r="BB129" s="321">
        <v>18</v>
      </c>
      <c r="BC129" s="321">
        <v>510576.92</v>
      </c>
      <c r="BD129" s="321">
        <v>0</v>
      </c>
      <c r="BE129" s="321">
        <v>42548</v>
      </c>
      <c r="BF129" s="321">
        <v>100000</v>
      </c>
      <c r="BG129" s="321">
        <v>136000</v>
      </c>
      <c r="BH129" s="321">
        <v>496000</v>
      </c>
      <c r="BI129" s="321"/>
      <c r="BJ129" s="321"/>
      <c r="BK129" s="321"/>
      <c r="BL129" s="321">
        <v>0</v>
      </c>
      <c r="BM129" s="321"/>
      <c r="BN129" s="321">
        <v>0</v>
      </c>
      <c r="BO129" s="321">
        <v>0</v>
      </c>
      <c r="BP129" s="321">
        <v>342692.3077</v>
      </c>
      <c r="BQ129" s="321">
        <v>62307.692300000002</v>
      </c>
      <c r="BR129" s="321"/>
      <c r="BS129" s="321">
        <v>0</v>
      </c>
      <c r="BT129" s="321">
        <v>1268500</v>
      </c>
      <c r="BU129" s="321">
        <v>619500</v>
      </c>
      <c r="BV129" s="321"/>
      <c r="BW129" s="321">
        <v>0</v>
      </c>
      <c r="BX129" s="321"/>
      <c r="BY129" s="321">
        <v>0</v>
      </c>
      <c r="BZ129" s="321"/>
      <c r="CA129" s="321"/>
      <c r="CB129" s="321">
        <v>14433130</v>
      </c>
      <c r="CC129" s="322">
        <v>12022130</v>
      </c>
      <c r="CD129" s="320"/>
      <c r="CE129" s="320" t="s">
        <v>870</v>
      </c>
      <c r="CF129" s="323">
        <v>46085</v>
      </c>
      <c r="CG129" s="323"/>
      <c r="CH129" s="320" t="s">
        <v>415</v>
      </c>
      <c r="CI129" s="322">
        <v>118000</v>
      </c>
      <c r="CJ129" s="322">
        <v>0</v>
      </c>
      <c r="CK129" s="321"/>
      <c r="CL129" s="324">
        <f t="shared" si="34"/>
        <v>405000</v>
      </c>
      <c r="CM129" s="325">
        <f t="shared" si="35"/>
        <v>-19.926199998706579</v>
      </c>
      <c r="CN129" s="325">
        <f t="shared" si="36"/>
        <v>-19.926199998706579</v>
      </c>
      <c r="CO129" s="325">
        <f t="shared" si="37"/>
        <v>4.6153552830219269E-5</v>
      </c>
      <c r="CP129" s="318"/>
      <c r="CQ129" s="326">
        <f t="shared" si="23"/>
        <v>3.0769500881433487E-5</v>
      </c>
      <c r="CR129" s="326">
        <f t="shared" si="24"/>
        <v>0</v>
      </c>
      <c r="CS129" s="327">
        <f t="shared" si="25"/>
        <v>0</v>
      </c>
      <c r="CT129" s="327">
        <f t="shared" si="26"/>
        <v>0</v>
      </c>
      <c r="CU129" s="327">
        <f t="shared" si="27"/>
        <v>0</v>
      </c>
      <c r="CV129" s="327">
        <f t="shared" si="28"/>
        <v>0</v>
      </c>
      <c r="CW129" s="327">
        <f t="shared" si="29"/>
        <v>0</v>
      </c>
      <c r="CX129" s="327">
        <f t="shared" si="30"/>
        <v>0</v>
      </c>
      <c r="CY129" s="327">
        <f t="shared" si="31"/>
        <v>0</v>
      </c>
      <c r="CZ129" s="328">
        <f t="shared" si="32"/>
        <v>405000</v>
      </c>
      <c r="DA129" s="328">
        <f t="shared" si="42"/>
        <v>0</v>
      </c>
      <c r="DB129" s="201"/>
      <c r="DC129" s="327">
        <f>K129/M129*IFERROR(VLOOKUP($D129,Shift!$B:$AZ,45,0),0)-AT129</f>
        <v>0</v>
      </c>
      <c r="DD129" s="327">
        <f>K129/M129*IFERROR(VLOOKUP($D129,Shift!$B:$AV,47,0),0)*10*50%-ROUND(K129/M129*IFERROR(VLOOKUP($D129,Shift!$B:$AV,47,0),0)*8*30%,0)-AU129</f>
        <v>0.30769230774603784</v>
      </c>
      <c r="DE129" s="329">
        <f>VLOOKUP($D129,'Off day working'!A:AM,38,0)-Z129</f>
        <v>0</v>
      </c>
      <c r="DF129" s="328"/>
      <c r="DG129" s="328"/>
      <c r="DH129" s="330">
        <f>K129/208*8*30%*VLOOKUP($D129,Shift!$B:$AZ,47,0)-AL129</f>
        <v>-7.6922588050365448E-6</v>
      </c>
      <c r="DJ129" s="390"/>
      <c r="DK129" s="332">
        <f>VLOOKUP($D129,Meal!$A:$AK,35,0)-BG129</f>
        <v>0</v>
      </c>
      <c r="DL129" s="332">
        <f>VLOOKUP($D129,Meal!$A:$AK,36,0)-BH129</f>
        <v>0</v>
      </c>
      <c r="DM129" s="333">
        <f>VLOOKUP($D129,Shift!B:AW,39,0)-AV129</f>
        <v>0</v>
      </c>
      <c r="DN129" s="334">
        <f>K129/208*VLOOKUP(D129,Shift!$B:$AO,39,0)*8*10%-AW129</f>
        <v>0</v>
      </c>
      <c r="DO129" s="333">
        <f>VLOOKUP($D129,Shift!$B:$AO,40,0)-AX129</f>
        <v>0</v>
      </c>
      <c r="DP129" s="334">
        <f>K129/208*VLOOKUP(D129,Shift!$B:$AO,40,0)*8*50%-AY129</f>
        <v>2.3076951038092375E-5</v>
      </c>
      <c r="DQ129" s="335">
        <f>VLOOKUP($D129,Shift!$B:$AZ,41,0)-AZ129</f>
        <v>0</v>
      </c>
      <c r="DR129" s="336">
        <f>K129/208*VLOOKUP($D129,Shift!$B:$AQ,41,0)*8*50%-BA129</f>
        <v>0</v>
      </c>
      <c r="DS129" s="337">
        <f>VLOOKUP($D129,Att!B:CU,98,0)-O129</f>
        <v>0</v>
      </c>
      <c r="DT129" s="338">
        <f>IFERROR(VLOOKUP($D129,OT!$A:$BR,OT!BC$1,0),0)-P129</f>
        <v>0</v>
      </c>
      <c r="DU129" s="338">
        <f>IFERROR(VLOOKUP($D129,OT!$A:$BR,OT!BD$1,0),0)-Q129</f>
        <v>0</v>
      </c>
      <c r="DV129" s="338">
        <f>IFERROR(VLOOKUP($D129,OT!$A:$BR,OT!BE$1,0),0)-R129</f>
        <v>0</v>
      </c>
      <c r="DW129" s="338">
        <f>IFERROR(VLOOKUP($D129,OT!$A:$BR,OT!BF$1,0),0)-S129</f>
        <v>0</v>
      </c>
      <c r="DX129" s="338">
        <f>IFERROR(VLOOKUP($D129,OT!$A:$BR,OT!BG$1,0),0)-T129</f>
        <v>0</v>
      </c>
      <c r="DY129" s="338">
        <f>IFERROR(VLOOKUP($D129,OT!$A:$BR,OT!BH$1,0),0)-U129</f>
        <v>0</v>
      </c>
      <c r="DZ129" s="338">
        <f>IFERROR(VLOOKUP($D129,OT!$A:$BR,OT!BI$1,0),0)-V129</f>
        <v>0</v>
      </c>
      <c r="EA129" s="338">
        <f>IFERROR(VLOOKUP($D129,OT!$A:$BR,OT!BJ$1,0),0)-W129</f>
        <v>0</v>
      </c>
      <c r="EB129" s="338">
        <f>IFERROR(VLOOKUP($D129,OT!$A:$BR,OT!BK$1,0),0)-X129</f>
        <v>0</v>
      </c>
      <c r="EC129" s="339">
        <f>VLOOKUP(D129,'Off day working'!A:AL,38,0)*30000-BD129</f>
        <v>0</v>
      </c>
      <c r="ED129" s="340"/>
      <c r="EE129" s="340"/>
      <c r="EF129" s="338">
        <f t="shared" si="41"/>
        <v>7.6923076921957545E-2</v>
      </c>
      <c r="EG129" s="350">
        <f>4960000*1.07/208*VLOOKUP(D129,Att!B:BZ,77,0)-BJ129</f>
        <v>0</v>
      </c>
      <c r="EI129" s="345">
        <f>IF(AND(CH129="X",EJ129&gt;=0.5),150000/VLOOKUP(D129,Att!B:AT,45,0)*VLOOKUP(D129,Att!B:AP,41,0),IF(AND(CH129="X",EJ129&lt;0.5),0,150000))-AN129</f>
        <v>0</v>
      </c>
      <c r="EJ129" s="346">
        <f>VLOOKUP(D129,Att!B:AP,41,0)/VLOOKUP(D129,Att!B:AT,45,0)</f>
        <v>1.1052631578947369</v>
      </c>
    </row>
    <row r="130" spans="1:140" s="331" customFormat="1" ht="14.5" hidden="1" customHeight="1" x14ac:dyDescent="0.35">
      <c r="A130" s="300" t="s">
        <v>325</v>
      </c>
      <c r="B130" s="300">
        <f t="shared" si="33"/>
        <v>123</v>
      </c>
      <c r="C130" s="320" t="s">
        <v>56</v>
      </c>
      <c r="D130" s="320" t="s">
        <v>1082</v>
      </c>
      <c r="E130" s="320" t="s">
        <v>1084</v>
      </c>
      <c r="F130" s="367" t="s">
        <v>1083</v>
      </c>
      <c r="G130" s="320" t="s">
        <v>348</v>
      </c>
      <c r="H130" s="320" t="s">
        <v>1039</v>
      </c>
      <c r="I130" s="320" t="s">
        <v>59</v>
      </c>
      <c r="J130" s="320" t="s">
        <v>58</v>
      </c>
      <c r="K130" s="321">
        <v>5900000</v>
      </c>
      <c r="L130" s="321"/>
      <c r="M130" s="321">
        <v>208</v>
      </c>
      <c r="N130" s="321"/>
      <c r="O130" s="321">
        <v>150</v>
      </c>
      <c r="P130" s="321">
        <v>22</v>
      </c>
      <c r="Q130" s="321">
        <v>0</v>
      </c>
      <c r="R130" s="321">
        <v>0</v>
      </c>
      <c r="S130" s="321">
        <v>0</v>
      </c>
      <c r="T130" s="321">
        <v>0</v>
      </c>
      <c r="U130" s="321">
        <v>0</v>
      </c>
      <c r="V130" s="321">
        <v>0</v>
      </c>
      <c r="W130" s="321">
        <v>0</v>
      </c>
      <c r="X130" s="321">
        <v>0</v>
      </c>
      <c r="Y130" s="321">
        <v>11</v>
      </c>
      <c r="Z130" s="321"/>
      <c r="AA130" s="321"/>
      <c r="AB130" s="321">
        <v>4254807.6923000002</v>
      </c>
      <c r="AC130" s="321">
        <v>936057.6923</v>
      </c>
      <c r="AD130" s="321">
        <v>0</v>
      </c>
      <c r="AE130" s="321">
        <v>0</v>
      </c>
      <c r="AF130" s="321">
        <v>0</v>
      </c>
      <c r="AG130" s="321">
        <v>0</v>
      </c>
      <c r="AH130" s="321">
        <v>0</v>
      </c>
      <c r="AI130" s="321">
        <v>0</v>
      </c>
      <c r="AJ130" s="321">
        <v>0</v>
      </c>
      <c r="AK130" s="321">
        <v>0</v>
      </c>
      <c r="AL130" s="321">
        <v>612692.3077</v>
      </c>
      <c r="AM130" s="321">
        <v>252631.57889999999</v>
      </c>
      <c r="AN130" s="321">
        <v>150000</v>
      </c>
      <c r="AO130" s="321">
        <v>190000</v>
      </c>
      <c r="AP130" s="321">
        <v>0</v>
      </c>
      <c r="AQ130" s="321">
        <v>255288.4615</v>
      </c>
      <c r="AR130" s="321">
        <v>0</v>
      </c>
      <c r="AS130" s="321"/>
      <c r="AT130" s="321">
        <v>0</v>
      </c>
      <c r="AU130" s="321">
        <v>663750</v>
      </c>
      <c r="AV130" s="321">
        <v>0</v>
      </c>
      <c r="AW130" s="321">
        <v>0</v>
      </c>
      <c r="AX130" s="321">
        <v>2</v>
      </c>
      <c r="AY130" s="321">
        <v>226923.07689999999</v>
      </c>
      <c r="AZ130" s="321"/>
      <c r="BA130" s="321"/>
      <c r="BB130" s="321">
        <v>11</v>
      </c>
      <c r="BC130" s="321">
        <v>312019.23</v>
      </c>
      <c r="BD130" s="321">
        <v>0</v>
      </c>
      <c r="BE130" s="321"/>
      <c r="BF130" s="321">
        <v>100000</v>
      </c>
      <c r="BG130" s="321">
        <v>178000</v>
      </c>
      <c r="BH130" s="321">
        <v>354000</v>
      </c>
      <c r="BI130" s="321"/>
      <c r="BJ130" s="321"/>
      <c r="BK130" s="321"/>
      <c r="BL130" s="321">
        <v>0</v>
      </c>
      <c r="BM130" s="321"/>
      <c r="BN130" s="321">
        <v>0</v>
      </c>
      <c r="BO130" s="321">
        <v>0</v>
      </c>
      <c r="BP130" s="321">
        <v>259615.38459999999</v>
      </c>
      <c r="BQ130" s="321">
        <v>38076.9231</v>
      </c>
      <c r="BR130" s="321"/>
      <c r="BS130" s="321">
        <v>0</v>
      </c>
      <c r="BT130" s="321">
        <v>1268500</v>
      </c>
      <c r="BU130" s="321">
        <v>619500</v>
      </c>
      <c r="BV130" s="321"/>
      <c r="BW130" s="321">
        <v>0</v>
      </c>
      <c r="BX130" s="321"/>
      <c r="BY130" s="321">
        <v>0</v>
      </c>
      <c r="BZ130" s="321"/>
      <c r="CA130" s="321"/>
      <c r="CB130" s="321">
        <v>10170375</v>
      </c>
      <c r="CC130" s="322">
        <v>7866683</v>
      </c>
      <c r="CD130" s="320"/>
      <c r="CE130" s="320" t="s">
        <v>870</v>
      </c>
      <c r="CF130" s="323">
        <v>46085</v>
      </c>
      <c r="CG130" s="323"/>
      <c r="CH130" s="320" t="s">
        <v>415</v>
      </c>
      <c r="CI130" s="322">
        <v>118000</v>
      </c>
      <c r="CJ130" s="322">
        <v>0</v>
      </c>
      <c r="CK130" s="321"/>
      <c r="CL130" s="324">
        <f t="shared" si="34"/>
        <v>297692.3077</v>
      </c>
      <c r="CM130" s="325">
        <f t="shared" si="35"/>
        <v>-12.652699999511242</v>
      </c>
      <c r="CN130" s="325">
        <f t="shared" si="36"/>
        <v>-12.960400000214577</v>
      </c>
      <c r="CO130" s="325">
        <f t="shared" si="37"/>
        <v>7.6927244663238525E-6</v>
      </c>
      <c r="CP130" s="318"/>
      <c r="CQ130" s="326">
        <f t="shared" si="23"/>
        <v>7.6924916356801987E-6</v>
      </c>
      <c r="CR130" s="326">
        <f t="shared" si="24"/>
        <v>0</v>
      </c>
      <c r="CS130" s="327">
        <f t="shared" si="25"/>
        <v>0</v>
      </c>
      <c r="CT130" s="327">
        <f t="shared" si="26"/>
        <v>0</v>
      </c>
      <c r="CU130" s="327">
        <f t="shared" si="27"/>
        <v>0</v>
      </c>
      <c r="CV130" s="327">
        <f t="shared" si="28"/>
        <v>0</v>
      </c>
      <c r="CW130" s="327">
        <f t="shared" si="29"/>
        <v>0</v>
      </c>
      <c r="CX130" s="327">
        <f t="shared" si="30"/>
        <v>0</v>
      </c>
      <c r="CY130" s="327">
        <f t="shared" si="31"/>
        <v>0</v>
      </c>
      <c r="CZ130" s="328">
        <f t="shared" si="32"/>
        <v>297692.3077</v>
      </c>
      <c r="DA130" s="328">
        <f t="shared" si="42"/>
        <v>-7.6923170126974583E-6</v>
      </c>
      <c r="DB130" s="201"/>
      <c r="DC130" s="327">
        <f>K130/M130*IFERROR(VLOOKUP($D130,Shift!$B:$AZ,45,0),0)-AT130</f>
        <v>0</v>
      </c>
      <c r="DD130" s="327">
        <f>K130/M130*IFERROR(VLOOKUP($D130,Shift!$B:$AV,47,0),0)*10*50%-ROUND(K130/M130*IFERROR(VLOOKUP($D130,Shift!$B:$AV,47,0),0)*8*30%,0)-AU130</f>
        <v>0.30769230774603784</v>
      </c>
      <c r="DE130" s="329">
        <f>VLOOKUP($D130,'Off day working'!A:AM,38,0)-Z130</f>
        <v>0</v>
      </c>
      <c r="DF130" s="328"/>
      <c r="DG130" s="328"/>
      <c r="DH130" s="330">
        <f>K130/208*8*30%*VLOOKUP($D130,Shift!$B:$AZ,47,0)-AL130</f>
        <v>-7.6922588050365448E-6</v>
      </c>
      <c r="DJ130" s="390"/>
      <c r="DK130" s="332">
        <f>VLOOKUP($D130,Meal!$A:$AK,35,0)-BG130</f>
        <v>0</v>
      </c>
      <c r="DL130" s="332">
        <f>VLOOKUP($D130,Meal!$A:$AK,36,0)-BH130</f>
        <v>0</v>
      </c>
      <c r="DM130" s="333">
        <f>VLOOKUP($D130,Shift!B:AW,39,0)-AV130</f>
        <v>0</v>
      </c>
      <c r="DN130" s="334">
        <f>K130/208*VLOOKUP(D130,Shift!$B:$AO,39,0)*8*10%-AW130</f>
        <v>0</v>
      </c>
      <c r="DO130" s="333">
        <f>VLOOKUP($D130,Shift!$B:$AO,40,0)-AX130</f>
        <v>0</v>
      </c>
      <c r="DP130" s="334">
        <f>K130/208*VLOOKUP(D130,Shift!$B:$AO,40,0)*8*50%-AY130</f>
        <v>2.3076951038092375E-5</v>
      </c>
      <c r="DQ130" s="335">
        <f>VLOOKUP($D130,Shift!$B:$AZ,41,0)-AZ130</f>
        <v>0</v>
      </c>
      <c r="DR130" s="336">
        <f>K130/208*VLOOKUP($D130,Shift!$B:$AQ,41,0)*8*50%-BA130</f>
        <v>0</v>
      </c>
      <c r="DS130" s="337">
        <f>VLOOKUP($D130,Att!B:CU,98,0)-O130</f>
        <v>0</v>
      </c>
      <c r="DT130" s="338">
        <f>IFERROR(VLOOKUP($D130,OT!$A:$BR,OT!BC$1,0),0)-P130</f>
        <v>0</v>
      </c>
      <c r="DU130" s="338">
        <f>IFERROR(VLOOKUP($D130,OT!$A:$BR,OT!BD$1,0),0)-Q130</f>
        <v>0</v>
      </c>
      <c r="DV130" s="338">
        <f>IFERROR(VLOOKUP($D130,OT!$A:$BR,OT!BE$1,0),0)-R130</f>
        <v>0</v>
      </c>
      <c r="DW130" s="338">
        <f>IFERROR(VLOOKUP($D130,OT!$A:$BR,OT!BF$1,0),0)-S130</f>
        <v>0</v>
      </c>
      <c r="DX130" s="338">
        <f>IFERROR(VLOOKUP($D130,OT!$A:$BR,OT!BG$1,0),0)-T130</f>
        <v>0</v>
      </c>
      <c r="DY130" s="338">
        <f>IFERROR(VLOOKUP($D130,OT!$A:$BR,OT!BH$1,0),0)-U130</f>
        <v>0</v>
      </c>
      <c r="DZ130" s="338">
        <f>IFERROR(VLOOKUP($D130,OT!$A:$BR,OT!BI$1,0),0)-V130</f>
        <v>0</v>
      </c>
      <c r="EA130" s="338">
        <f>IFERROR(VLOOKUP($D130,OT!$A:$BR,OT!BJ$1,0),0)-W130</f>
        <v>0</v>
      </c>
      <c r="EB130" s="338">
        <f>IFERROR(VLOOKUP($D130,OT!$A:$BR,OT!BK$1,0),0)-X130</f>
        <v>0</v>
      </c>
      <c r="EC130" s="339">
        <f>VLOOKUP(D130,'Off day working'!A:AL,38,0)*30000-BD130</f>
        <v>0</v>
      </c>
      <c r="ED130" s="340"/>
      <c r="EE130" s="340"/>
      <c r="EF130" s="338">
        <f t="shared" si="41"/>
        <v>0</v>
      </c>
      <c r="EG130" s="350">
        <f>4960000*1.07/208*VLOOKUP(D130,Att!B:BZ,77,0)-BJ130</f>
        <v>0</v>
      </c>
      <c r="EI130" s="345">
        <f>IF(AND(CH130="X",EJ130&gt;=0.5),150000/VLOOKUP(D130,Att!B:AT,45,0)*VLOOKUP(D130,Att!B:AP,41,0),IF(AND(CH130="X",EJ130&lt;0.5),0,150000))-AN130</f>
        <v>0</v>
      </c>
      <c r="EJ130" s="346">
        <f>VLOOKUP(D130,Att!B:AP,41,0)/VLOOKUP(D130,Att!B:AT,45,0)</f>
        <v>0.84210526315789469</v>
      </c>
    </row>
    <row r="131" spans="1:140" s="331" customFormat="1" ht="14.5" hidden="1" customHeight="1" x14ac:dyDescent="0.35">
      <c r="A131" s="300" t="s">
        <v>325</v>
      </c>
      <c r="B131" s="300">
        <f t="shared" si="33"/>
        <v>124</v>
      </c>
      <c r="C131" s="320" t="s">
        <v>56</v>
      </c>
      <c r="D131" s="320" t="s">
        <v>1085</v>
      </c>
      <c r="E131" s="320" t="s">
        <v>1087</v>
      </c>
      <c r="F131" s="367" t="s">
        <v>1086</v>
      </c>
      <c r="G131" s="320" t="s">
        <v>348</v>
      </c>
      <c r="H131" s="320" t="s">
        <v>1039</v>
      </c>
      <c r="I131" s="320" t="s">
        <v>59</v>
      </c>
      <c r="J131" s="320" t="s">
        <v>58</v>
      </c>
      <c r="K131" s="321">
        <v>5900000</v>
      </c>
      <c r="L131" s="321"/>
      <c r="M131" s="321">
        <v>208</v>
      </c>
      <c r="N131" s="321"/>
      <c r="O131" s="321">
        <v>188</v>
      </c>
      <c r="P131" s="321">
        <v>37.25</v>
      </c>
      <c r="Q131" s="321">
        <v>0</v>
      </c>
      <c r="R131" s="321">
        <v>8</v>
      </c>
      <c r="S131" s="321">
        <v>0</v>
      </c>
      <c r="T131" s="321">
        <v>0</v>
      </c>
      <c r="U131" s="321">
        <v>16</v>
      </c>
      <c r="V131" s="321">
        <v>0</v>
      </c>
      <c r="W131" s="321">
        <v>0</v>
      </c>
      <c r="X131" s="321">
        <v>0</v>
      </c>
      <c r="Y131" s="321">
        <v>10</v>
      </c>
      <c r="Z131" s="321">
        <v>2</v>
      </c>
      <c r="AA131" s="321"/>
      <c r="AB131" s="321">
        <v>5332692.0807999996</v>
      </c>
      <c r="AC131" s="321">
        <v>1584915.8654</v>
      </c>
      <c r="AD131" s="321">
        <v>0</v>
      </c>
      <c r="AE131" s="321">
        <v>453846.15379999997</v>
      </c>
      <c r="AF131" s="321">
        <v>0</v>
      </c>
      <c r="AG131" s="321">
        <v>0</v>
      </c>
      <c r="AH131" s="321">
        <v>1316153.8462</v>
      </c>
      <c r="AI131" s="321">
        <v>0</v>
      </c>
      <c r="AJ131" s="321">
        <v>0</v>
      </c>
      <c r="AK131" s="321">
        <v>0</v>
      </c>
      <c r="AL131" s="321">
        <v>544615.38459999999</v>
      </c>
      <c r="AM131" s="321">
        <v>300000</v>
      </c>
      <c r="AN131" s="321">
        <v>150000</v>
      </c>
      <c r="AO131" s="321">
        <v>222500</v>
      </c>
      <c r="AP131" s="321">
        <v>0</v>
      </c>
      <c r="AQ131" s="321">
        <v>765865.38459999999</v>
      </c>
      <c r="AR131" s="321">
        <v>0</v>
      </c>
      <c r="AS131" s="321"/>
      <c r="AT131" s="321">
        <v>0</v>
      </c>
      <c r="AU131" s="321">
        <v>590000</v>
      </c>
      <c r="AV131" s="321">
        <v>0</v>
      </c>
      <c r="AW131" s="321">
        <v>0</v>
      </c>
      <c r="AX131" s="321">
        <v>2</v>
      </c>
      <c r="AY131" s="321">
        <v>226923.07689999999</v>
      </c>
      <c r="AZ131" s="321"/>
      <c r="BA131" s="321"/>
      <c r="BB131" s="321">
        <v>18</v>
      </c>
      <c r="BC131" s="321">
        <v>510576.92</v>
      </c>
      <c r="BD131" s="321">
        <v>60000</v>
      </c>
      <c r="BE131" s="321"/>
      <c r="BF131" s="321">
        <v>100000</v>
      </c>
      <c r="BG131" s="321">
        <v>97000</v>
      </c>
      <c r="BH131" s="321">
        <v>602000</v>
      </c>
      <c r="BI131" s="321"/>
      <c r="BJ131" s="321"/>
      <c r="BK131" s="321"/>
      <c r="BL131" s="321">
        <v>0</v>
      </c>
      <c r="BM131" s="321"/>
      <c r="BN131" s="321">
        <v>0</v>
      </c>
      <c r="BO131" s="321">
        <v>0</v>
      </c>
      <c r="BP131" s="321">
        <v>325384.61540000001</v>
      </c>
      <c r="BQ131" s="321">
        <v>106009.6154</v>
      </c>
      <c r="BR131" s="321"/>
      <c r="BS131" s="321">
        <v>0</v>
      </c>
      <c r="BT131" s="321">
        <v>1268500</v>
      </c>
      <c r="BU131" s="321">
        <v>619500</v>
      </c>
      <c r="BV131" s="321"/>
      <c r="BW131" s="321">
        <v>0</v>
      </c>
      <c r="BX131" s="321"/>
      <c r="BY131" s="321">
        <v>0</v>
      </c>
      <c r="BZ131" s="321"/>
      <c r="CA131" s="321"/>
      <c r="CB131" s="321">
        <v>14675003</v>
      </c>
      <c r="CC131" s="322">
        <v>12237609</v>
      </c>
      <c r="CD131" s="320"/>
      <c r="CE131" s="320" t="s">
        <v>870</v>
      </c>
      <c r="CF131" s="323">
        <v>46085</v>
      </c>
      <c r="CG131" s="323"/>
      <c r="CH131" s="320" t="s">
        <v>415</v>
      </c>
      <c r="CI131" s="322">
        <v>118000</v>
      </c>
      <c r="CJ131" s="322">
        <v>0</v>
      </c>
      <c r="CK131" s="321"/>
      <c r="CL131" s="324">
        <f t="shared" si="34"/>
        <v>431394.23080000002</v>
      </c>
      <c r="CM131" s="325">
        <f t="shared" si="35"/>
        <v>-20.056900000199676</v>
      </c>
      <c r="CN131" s="325">
        <f t="shared" si="36"/>
        <v>-20.287699999287724</v>
      </c>
      <c r="CO131" s="325">
        <f t="shared" si="37"/>
        <v>0.226892308332026</v>
      </c>
      <c r="CP131" s="318"/>
      <c r="CQ131" s="326">
        <f t="shared" si="23"/>
        <v>-1.538451761007309E-5</v>
      </c>
      <c r="CR131" s="326">
        <f t="shared" si="24"/>
        <v>0</v>
      </c>
      <c r="CS131" s="327">
        <f t="shared" si="25"/>
        <v>4.615390207618475E-5</v>
      </c>
      <c r="CT131" s="327">
        <f t="shared" si="26"/>
        <v>0</v>
      </c>
      <c r="CU131" s="327">
        <f t="shared" si="27"/>
        <v>0</v>
      </c>
      <c r="CV131" s="327">
        <f t="shared" si="28"/>
        <v>-4.6153785660862923E-5</v>
      </c>
      <c r="CW131" s="327">
        <f t="shared" si="29"/>
        <v>0</v>
      </c>
      <c r="CX131" s="327">
        <f t="shared" si="30"/>
        <v>0</v>
      </c>
      <c r="CY131" s="327">
        <f t="shared" si="31"/>
        <v>0</v>
      </c>
      <c r="CZ131" s="328">
        <f t="shared" si="32"/>
        <v>431394.23080000002</v>
      </c>
      <c r="DA131" s="328">
        <f t="shared" si="42"/>
        <v>-3.0769268050789833E-5</v>
      </c>
      <c r="DB131" s="201"/>
      <c r="DC131" s="327">
        <f>K131/M131*IFERROR(VLOOKUP($D131,Shift!$B:$AZ,45,0),0)-AT131</f>
        <v>0</v>
      </c>
      <c r="DD131" s="327">
        <f>K131/M131*IFERROR(VLOOKUP($D131,Shift!$B:$AV,47,0),0)*10*50%-ROUND(K131/M131*IFERROR(VLOOKUP($D131,Shift!$B:$AV,47,0),0)*8*30%,0)-AU131</f>
        <v>0.38461538474075496</v>
      </c>
      <c r="DE131" s="329">
        <f>VLOOKUP($D131,'Off day working'!A:AM,38,0)-Z131</f>
        <v>0</v>
      </c>
      <c r="DF131" s="328"/>
      <c r="DG131" s="328"/>
      <c r="DH131" s="330">
        <f>K131/208*8*30%*VLOOKUP($D131,Shift!$B:$AZ,47,0)-AL131</f>
        <v>1.5384634025394917E-5</v>
      </c>
      <c r="DJ131" s="390"/>
      <c r="DK131" s="332">
        <f>VLOOKUP($D131,Meal!$A:$AK,35,0)-BG131</f>
        <v>0</v>
      </c>
      <c r="DL131" s="332">
        <f>VLOOKUP($D131,Meal!$A:$AK,36,0)-BH131</f>
        <v>0</v>
      </c>
      <c r="DM131" s="333">
        <f>VLOOKUP($D131,Shift!B:AW,39,0)-AV131</f>
        <v>0</v>
      </c>
      <c r="DN131" s="334">
        <f>K131/208*VLOOKUP(D131,Shift!$B:$AO,39,0)*8*10%-AW131</f>
        <v>0</v>
      </c>
      <c r="DO131" s="333">
        <f>VLOOKUP($D131,Shift!$B:$AO,40,0)-AX131</f>
        <v>0</v>
      </c>
      <c r="DP131" s="334">
        <f>K131/208*VLOOKUP(D131,Shift!$B:$AO,40,0)*8*50%-AY131</f>
        <v>2.3076951038092375E-5</v>
      </c>
      <c r="DQ131" s="335">
        <f>VLOOKUP($D131,Shift!$B:$AZ,41,0)-AZ131</f>
        <v>0</v>
      </c>
      <c r="DR131" s="336">
        <f>K131/208*VLOOKUP($D131,Shift!$B:$AQ,41,0)*8*50%-BA131</f>
        <v>0</v>
      </c>
      <c r="DS131" s="337">
        <f>VLOOKUP($D131,Att!B:CU,98,0)-O131</f>
        <v>0</v>
      </c>
      <c r="DT131" s="338">
        <f>IFERROR(VLOOKUP($D131,OT!$A:$BR,OT!BC$1,0),0)-P131</f>
        <v>0</v>
      </c>
      <c r="DU131" s="338">
        <f>IFERROR(VLOOKUP($D131,OT!$A:$BR,OT!BD$1,0),0)-Q131</f>
        <v>0</v>
      </c>
      <c r="DV131" s="338">
        <f>IFERROR(VLOOKUP($D131,OT!$A:$BR,OT!BE$1,0),0)-R131</f>
        <v>0</v>
      </c>
      <c r="DW131" s="338">
        <f>IFERROR(VLOOKUP($D131,OT!$A:$BR,OT!BF$1,0),0)-S131</f>
        <v>0</v>
      </c>
      <c r="DX131" s="338">
        <f>IFERROR(VLOOKUP($D131,OT!$A:$BR,OT!BG$1,0),0)-T131</f>
        <v>0</v>
      </c>
      <c r="DY131" s="338">
        <f>IFERROR(VLOOKUP($D131,OT!$A:$BR,OT!BH$1,0),0)-U131</f>
        <v>0</v>
      </c>
      <c r="DZ131" s="338">
        <f>IFERROR(VLOOKUP($D131,OT!$A:$BR,OT!BI$1,0),0)-V131</f>
        <v>0</v>
      </c>
      <c r="EA131" s="338">
        <f>IFERROR(VLOOKUP($D131,OT!$A:$BR,OT!BJ$1,0),0)-W131</f>
        <v>0</v>
      </c>
      <c r="EB131" s="338">
        <f>IFERROR(VLOOKUP($D131,OT!$A:$BR,OT!BK$1,0),0)-X131</f>
        <v>0</v>
      </c>
      <c r="EC131" s="339">
        <f>VLOOKUP(D131,'Off day working'!A:AL,38,0)*30000-BD131</f>
        <v>0</v>
      </c>
      <c r="ED131" s="340"/>
      <c r="EE131" s="340"/>
      <c r="EF131" s="338">
        <f t="shared" si="41"/>
        <v>0</v>
      </c>
      <c r="EG131" s="350">
        <f>4960000*1.07/208*VLOOKUP(D131,Att!B:BZ,77,0)-BJ131</f>
        <v>0</v>
      </c>
      <c r="EI131" s="345">
        <f>IF(AND(CH131="X",EJ131&gt;=0.5),150000/VLOOKUP(D131,Att!B:AT,45,0)*VLOOKUP(D131,Att!B:AP,41,0),IF(AND(CH131="X",EJ131&lt;0.5),0,150000))-AN131</f>
        <v>0</v>
      </c>
      <c r="EJ131" s="346">
        <f>VLOOKUP(D131,Att!B:AP,41,0)/VLOOKUP(D131,Att!B:AT,45,0)</f>
        <v>1.0526315789473684</v>
      </c>
    </row>
    <row r="132" spans="1:140" s="331" customFormat="1" ht="14.5" hidden="1" customHeight="1" x14ac:dyDescent="0.35">
      <c r="A132" s="300" t="s">
        <v>325</v>
      </c>
      <c r="B132" s="300">
        <f t="shared" si="33"/>
        <v>125</v>
      </c>
      <c r="C132" s="320" t="s">
        <v>56</v>
      </c>
      <c r="D132" s="320" t="s">
        <v>1088</v>
      </c>
      <c r="E132" s="320" t="s">
        <v>1090</v>
      </c>
      <c r="F132" s="367" t="s">
        <v>1089</v>
      </c>
      <c r="G132" s="320" t="s">
        <v>360</v>
      </c>
      <c r="H132" s="320" t="s">
        <v>1039</v>
      </c>
      <c r="I132" s="320" t="s">
        <v>59</v>
      </c>
      <c r="J132" s="320" t="s">
        <v>58</v>
      </c>
      <c r="K132" s="321">
        <v>5900000</v>
      </c>
      <c r="L132" s="321"/>
      <c r="M132" s="321">
        <v>208</v>
      </c>
      <c r="N132" s="321"/>
      <c r="O132" s="321">
        <v>208</v>
      </c>
      <c r="P132" s="321">
        <v>50</v>
      </c>
      <c r="Q132" s="321">
        <v>0</v>
      </c>
      <c r="R132" s="321">
        <v>0</v>
      </c>
      <c r="S132" s="321">
        <v>0</v>
      </c>
      <c r="T132" s="321">
        <v>0</v>
      </c>
      <c r="U132" s="321">
        <v>0</v>
      </c>
      <c r="V132" s="321">
        <v>0</v>
      </c>
      <c r="W132" s="321">
        <v>0</v>
      </c>
      <c r="X132" s="321">
        <v>0</v>
      </c>
      <c r="Y132" s="321">
        <v>12</v>
      </c>
      <c r="Z132" s="321"/>
      <c r="AA132" s="321"/>
      <c r="AB132" s="321">
        <v>5899999.8865</v>
      </c>
      <c r="AC132" s="321">
        <v>2127403.8462</v>
      </c>
      <c r="AD132" s="321">
        <v>0</v>
      </c>
      <c r="AE132" s="321">
        <v>0</v>
      </c>
      <c r="AF132" s="321">
        <v>0</v>
      </c>
      <c r="AG132" s="321">
        <v>0</v>
      </c>
      <c r="AH132" s="321">
        <v>0</v>
      </c>
      <c r="AI132" s="321">
        <v>0</v>
      </c>
      <c r="AJ132" s="321">
        <v>0</v>
      </c>
      <c r="AK132" s="321">
        <v>0</v>
      </c>
      <c r="AL132" s="321">
        <v>680769.23080000002</v>
      </c>
      <c r="AM132" s="321">
        <v>300000</v>
      </c>
      <c r="AN132" s="321">
        <v>150000</v>
      </c>
      <c r="AO132" s="321">
        <v>670000</v>
      </c>
      <c r="AP132" s="321">
        <v>0</v>
      </c>
      <c r="AQ132" s="321">
        <v>1021153.8462</v>
      </c>
      <c r="AR132" s="321">
        <v>488889</v>
      </c>
      <c r="AS132" s="321"/>
      <c r="AT132" s="321">
        <v>0</v>
      </c>
      <c r="AU132" s="321">
        <v>737500</v>
      </c>
      <c r="AV132" s="321">
        <v>0</v>
      </c>
      <c r="AW132" s="321">
        <v>0</v>
      </c>
      <c r="AX132" s="321">
        <v>2</v>
      </c>
      <c r="AY132" s="321">
        <v>226923.07689999999</v>
      </c>
      <c r="AZ132" s="321"/>
      <c r="BA132" s="321"/>
      <c r="BB132" s="321">
        <v>25</v>
      </c>
      <c r="BC132" s="321">
        <v>709134.62</v>
      </c>
      <c r="BD132" s="321">
        <v>0</v>
      </c>
      <c r="BE132" s="321">
        <v>42548</v>
      </c>
      <c r="BF132" s="321">
        <v>100000</v>
      </c>
      <c r="BG132" s="321">
        <v>42000</v>
      </c>
      <c r="BH132" s="321">
        <v>662000</v>
      </c>
      <c r="BI132" s="321"/>
      <c r="BJ132" s="321"/>
      <c r="BK132" s="321"/>
      <c r="BL132" s="321">
        <v>0</v>
      </c>
      <c r="BM132" s="321"/>
      <c r="BN132" s="321">
        <v>0</v>
      </c>
      <c r="BO132" s="321">
        <v>0</v>
      </c>
      <c r="BP132" s="321">
        <v>420000</v>
      </c>
      <c r="BQ132" s="321">
        <v>100961.5385</v>
      </c>
      <c r="BR132" s="321"/>
      <c r="BS132" s="321">
        <v>0</v>
      </c>
      <c r="BT132" s="321">
        <v>1268500</v>
      </c>
      <c r="BU132" s="321">
        <v>619500</v>
      </c>
      <c r="BV132" s="321"/>
      <c r="BW132" s="321">
        <v>0</v>
      </c>
      <c r="BX132" s="321"/>
      <c r="BY132" s="321">
        <v>0</v>
      </c>
      <c r="BZ132" s="321"/>
      <c r="CA132" s="321"/>
      <c r="CB132" s="321">
        <v>15765810</v>
      </c>
      <c r="CC132" s="322">
        <v>13238849</v>
      </c>
      <c r="CD132" s="320"/>
      <c r="CE132" s="320" t="s">
        <v>1068</v>
      </c>
      <c r="CF132" s="323">
        <v>46085</v>
      </c>
      <c r="CG132" s="323"/>
      <c r="CH132" s="320" t="s">
        <v>415</v>
      </c>
      <c r="CI132" s="322">
        <v>118000</v>
      </c>
      <c r="CJ132" s="322">
        <v>0</v>
      </c>
      <c r="CK132" s="321"/>
      <c r="CL132" s="324">
        <f t="shared" si="34"/>
        <v>520961.53850000002</v>
      </c>
      <c r="CM132" s="325">
        <f t="shared" si="35"/>
        <v>-26.954900000244379</v>
      </c>
      <c r="CN132" s="325">
        <f t="shared" si="36"/>
        <v>-27.493400000035763</v>
      </c>
      <c r="CO132" s="325">
        <f t="shared" si="37"/>
        <v>0.11349999997764826</v>
      </c>
      <c r="CP132" s="318"/>
      <c r="CQ132" s="326">
        <f t="shared" si="23"/>
        <v>-4.6154018491506577E-5</v>
      </c>
      <c r="CR132" s="326">
        <f t="shared" si="24"/>
        <v>0</v>
      </c>
      <c r="CS132" s="327">
        <f t="shared" si="25"/>
        <v>0</v>
      </c>
      <c r="CT132" s="327">
        <f t="shared" si="26"/>
        <v>0</v>
      </c>
      <c r="CU132" s="327">
        <f t="shared" si="27"/>
        <v>0</v>
      </c>
      <c r="CV132" s="327">
        <f t="shared" si="28"/>
        <v>0</v>
      </c>
      <c r="CW132" s="327">
        <f t="shared" si="29"/>
        <v>0</v>
      </c>
      <c r="CX132" s="327">
        <f t="shared" si="30"/>
        <v>0</v>
      </c>
      <c r="CY132" s="327">
        <f t="shared" si="31"/>
        <v>0</v>
      </c>
      <c r="CZ132" s="328">
        <f t="shared" si="32"/>
        <v>520961.53850000002</v>
      </c>
      <c r="DA132" s="328">
        <f t="shared" ref="DA132:DA138" si="43">(420000/208)*(O132+P132+Q132+R132+S132+T132+U132+V132+W132+X132+BI132)-CZ132</f>
        <v>-3.8461526855826378E-5</v>
      </c>
      <c r="DB132" s="201"/>
      <c r="DC132" s="327">
        <f>K132/M132*IFERROR(VLOOKUP($D132,Shift!$B:$AZ,45,0),0)-AT132</f>
        <v>0</v>
      </c>
      <c r="DD132" s="327">
        <f>K132/M132*IFERROR(VLOOKUP($D132,Shift!$B:$AV,47,0),0)*10*50%-ROUND(K132/M132*IFERROR(VLOOKUP($D132,Shift!$B:$AV,47,0),0)*8*30%,0)-AU132</f>
        <v>0.23076923098415136</v>
      </c>
      <c r="DE132" s="329">
        <f>VLOOKUP($D132,'Off day working'!A:AM,38,0)-Z132</f>
        <v>0</v>
      </c>
      <c r="DF132" s="328"/>
      <c r="DG132" s="328"/>
      <c r="DH132" s="330">
        <f>K132/208*8*30%*VLOOKUP($D132,Shift!$B:$AZ,47,0)-AL132</f>
        <v>-3.0769268050789833E-5</v>
      </c>
      <c r="DJ132" s="390"/>
      <c r="DK132" s="332">
        <f>VLOOKUP($D132,Meal!$A:$AK,35,0)-BG132</f>
        <v>0</v>
      </c>
      <c r="DL132" s="332">
        <f>VLOOKUP($D132,Meal!$A:$AK,36,0)-BH132</f>
        <v>0</v>
      </c>
      <c r="DM132" s="333">
        <f>VLOOKUP($D132,Shift!B:AW,39,0)-AV132</f>
        <v>0</v>
      </c>
      <c r="DN132" s="334">
        <f>K132/208*VLOOKUP(D132,Shift!$B:$AO,39,0)*8*10%-AW132</f>
        <v>0</v>
      </c>
      <c r="DO132" s="333">
        <f>VLOOKUP($D132,Shift!$B:$AO,40,0)-AX132</f>
        <v>0</v>
      </c>
      <c r="DP132" s="334">
        <f>K132/208*VLOOKUP(D132,Shift!$B:$AO,40,0)*8*50%-AY132</f>
        <v>2.3076951038092375E-5</v>
      </c>
      <c r="DQ132" s="335">
        <f>VLOOKUP($D132,Shift!$B:$AZ,41,0)-AZ132</f>
        <v>0</v>
      </c>
      <c r="DR132" s="336">
        <f>K132/208*VLOOKUP($D132,Shift!$B:$AQ,41,0)*8*50%-BA132</f>
        <v>0</v>
      </c>
      <c r="DS132" s="337">
        <f>VLOOKUP($D132,Att!B:CU,98,0)-O132</f>
        <v>0</v>
      </c>
      <c r="DT132" s="338">
        <f>IFERROR(VLOOKUP($D132,OT!$A:$BR,OT!BC$1,0),0)-P132</f>
        <v>0</v>
      </c>
      <c r="DU132" s="338">
        <f>IFERROR(VLOOKUP($D132,OT!$A:$BR,OT!BD$1,0),0)-Q132</f>
        <v>0</v>
      </c>
      <c r="DV132" s="338">
        <f>IFERROR(VLOOKUP($D132,OT!$A:$BR,OT!BE$1,0),0)-R132</f>
        <v>0</v>
      </c>
      <c r="DW132" s="338">
        <f>IFERROR(VLOOKUP($D132,OT!$A:$BR,OT!BF$1,0),0)-S132</f>
        <v>0</v>
      </c>
      <c r="DX132" s="338">
        <f>IFERROR(VLOOKUP($D132,OT!$A:$BR,OT!BG$1,0),0)-T132</f>
        <v>0</v>
      </c>
      <c r="DY132" s="338">
        <f>IFERROR(VLOOKUP($D132,OT!$A:$BR,OT!BH$1,0),0)-U132</f>
        <v>0</v>
      </c>
      <c r="DZ132" s="338">
        <f>IFERROR(VLOOKUP($D132,OT!$A:$BR,OT!BI$1,0),0)-V132</f>
        <v>0</v>
      </c>
      <c r="EA132" s="338">
        <f>IFERROR(VLOOKUP($D132,OT!$A:$BR,OT!BJ$1,0),0)-W132</f>
        <v>0</v>
      </c>
      <c r="EB132" s="338">
        <f>IFERROR(VLOOKUP($D132,OT!$A:$BR,OT!BK$1,0),0)-X132</f>
        <v>0</v>
      </c>
      <c r="EC132" s="339">
        <f>VLOOKUP(D132,'Off day working'!A:AL,38,0)*30000-BD132</f>
        <v>0</v>
      </c>
      <c r="ED132" s="340"/>
      <c r="EE132" s="340"/>
      <c r="EF132" s="338">
        <f t="shared" si="41"/>
        <v>7.6923076921957545E-2</v>
      </c>
      <c r="EG132" s="350">
        <f>4960000*1.07/208*VLOOKUP(D132,Att!B:BZ,77,0)-BJ132</f>
        <v>0</v>
      </c>
      <c r="EI132" s="345">
        <f>IF(AND(CH132="X",EJ132&gt;=0.5),150000/VLOOKUP(D132,Att!B:AT,45,0)*VLOOKUP(D132,Att!B:AP,41,0),IF(AND(CH132="X",EJ132&lt;0.5),0,150000))-AN132</f>
        <v>0</v>
      </c>
      <c r="EJ132" s="346">
        <f>VLOOKUP(D132,Att!B:AP,41,0)/VLOOKUP(D132,Att!B:AT,45,0)</f>
        <v>1.1578947368421053</v>
      </c>
    </row>
    <row r="133" spans="1:140" s="331" customFormat="1" ht="14.5" hidden="1" customHeight="1" x14ac:dyDescent="0.35">
      <c r="A133" s="300" t="s">
        <v>325</v>
      </c>
      <c r="B133" s="300">
        <f t="shared" si="33"/>
        <v>126</v>
      </c>
      <c r="C133" s="320" t="s">
        <v>56</v>
      </c>
      <c r="D133" s="320" t="s">
        <v>1091</v>
      </c>
      <c r="E133" s="320" t="s">
        <v>1093</v>
      </c>
      <c r="F133" s="367" t="s">
        <v>1092</v>
      </c>
      <c r="G133" s="320" t="s">
        <v>348</v>
      </c>
      <c r="H133" s="320" t="s">
        <v>1040</v>
      </c>
      <c r="I133" s="320" t="s">
        <v>59</v>
      </c>
      <c r="J133" s="320" t="s">
        <v>58</v>
      </c>
      <c r="K133" s="321">
        <v>5900000</v>
      </c>
      <c r="L133" s="321"/>
      <c r="M133" s="321">
        <v>208</v>
      </c>
      <c r="N133" s="321"/>
      <c r="O133" s="321">
        <v>208</v>
      </c>
      <c r="P133" s="321">
        <v>20</v>
      </c>
      <c r="Q133" s="321">
        <v>0</v>
      </c>
      <c r="R133" s="321">
        <v>12</v>
      </c>
      <c r="S133" s="321">
        <v>0</v>
      </c>
      <c r="T133" s="321">
        <v>0</v>
      </c>
      <c r="U133" s="321">
        <v>8</v>
      </c>
      <c r="V133" s="321">
        <v>0</v>
      </c>
      <c r="W133" s="321">
        <v>0</v>
      </c>
      <c r="X133" s="321">
        <v>0</v>
      </c>
      <c r="Y133" s="321">
        <v>12</v>
      </c>
      <c r="Z133" s="321">
        <v>2</v>
      </c>
      <c r="AA133" s="321"/>
      <c r="AB133" s="321">
        <v>5899999.8865</v>
      </c>
      <c r="AC133" s="321">
        <v>850961.53850000002</v>
      </c>
      <c r="AD133" s="321">
        <v>0</v>
      </c>
      <c r="AE133" s="321">
        <v>680769.23080000002</v>
      </c>
      <c r="AF133" s="321">
        <v>0</v>
      </c>
      <c r="AG133" s="321">
        <v>0</v>
      </c>
      <c r="AH133" s="321">
        <v>658076.92310000001</v>
      </c>
      <c r="AI133" s="321">
        <v>0</v>
      </c>
      <c r="AJ133" s="321">
        <v>0</v>
      </c>
      <c r="AK133" s="321">
        <v>0</v>
      </c>
      <c r="AL133" s="321">
        <v>680769.23080000002</v>
      </c>
      <c r="AM133" s="321">
        <v>300000</v>
      </c>
      <c r="AN133" s="321">
        <v>150000</v>
      </c>
      <c r="AO133" s="321">
        <v>420000</v>
      </c>
      <c r="AP133" s="321">
        <v>0</v>
      </c>
      <c r="AQ133" s="321">
        <v>1021153.8462</v>
      </c>
      <c r="AR133" s="321">
        <v>0</v>
      </c>
      <c r="AS133" s="321"/>
      <c r="AT133" s="321">
        <v>0</v>
      </c>
      <c r="AU133" s="321">
        <v>737500</v>
      </c>
      <c r="AV133" s="321">
        <v>0</v>
      </c>
      <c r="AW133" s="321">
        <v>0</v>
      </c>
      <c r="AX133" s="321">
        <v>2</v>
      </c>
      <c r="AY133" s="321">
        <v>226923.07689999999</v>
      </c>
      <c r="AZ133" s="321"/>
      <c r="BA133" s="321"/>
      <c r="BB133" s="321">
        <v>10</v>
      </c>
      <c r="BC133" s="321">
        <v>283653.84999999998</v>
      </c>
      <c r="BD133" s="321">
        <v>60000</v>
      </c>
      <c r="BE133" s="321"/>
      <c r="BF133" s="321">
        <v>150000</v>
      </c>
      <c r="BG133" s="321">
        <v>467000</v>
      </c>
      <c r="BH133" s="321">
        <v>249000</v>
      </c>
      <c r="BI133" s="321"/>
      <c r="BJ133" s="321"/>
      <c r="BK133" s="321"/>
      <c r="BL133" s="321">
        <v>0</v>
      </c>
      <c r="BM133" s="321"/>
      <c r="BN133" s="321">
        <v>0</v>
      </c>
      <c r="BO133" s="321">
        <v>0</v>
      </c>
      <c r="BP133" s="321">
        <v>420000</v>
      </c>
      <c r="BQ133" s="321">
        <v>80769.230800000005</v>
      </c>
      <c r="BR133" s="321"/>
      <c r="BS133" s="321">
        <v>0</v>
      </c>
      <c r="BT133" s="321">
        <v>1268500</v>
      </c>
      <c r="BU133" s="321">
        <v>619500</v>
      </c>
      <c r="BV133" s="321"/>
      <c r="BW133" s="321">
        <v>0</v>
      </c>
      <c r="BX133" s="321"/>
      <c r="BY133" s="321">
        <v>0</v>
      </c>
      <c r="BZ133" s="321"/>
      <c r="CA133" s="321"/>
      <c r="CB133" s="321">
        <v>14723089</v>
      </c>
      <c r="CC133" s="322">
        <v>12216320</v>
      </c>
      <c r="CD133" s="320"/>
      <c r="CE133" s="320" t="s">
        <v>1068</v>
      </c>
      <c r="CF133" s="323">
        <v>46085</v>
      </c>
      <c r="CG133" s="323"/>
      <c r="CH133" s="320" t="s">
        <v>415</v>
      </c>
      <c r="CI133" s="322">
        <v>118000</v>
      </c>
      <c r="CJ133" s="322">
        <v>0</v>
      </c>
      <c r="CK133" s="321"/>
      <c r="CL133" s="324">
        <f t="shared" si="34"/>
        <v>500769.23080000002</v>
      </c>
      <c r="CM133" s="325">
        <f t="shared" si="35"/>
        <v>-12.18640000000596</v>
      </c>
      <c r="CN133" s="325">
        <f t="shared" si="36"/>
        <v>-12.417199999094009</v>
      </c>
      <c r="CO133" s="325">
        <f t="shared" si="37"/>
        <v>0.11349999997764826</v>
      </c>
      <c r="CP133" s="318"/>
      <c r="CQ133" s="326">
        <f t="shared" si="23"/>
        <v>-3.8461526855826378E-5</v>
      </c>
      <c r="CR133" s="326">
        <f t="shared" si="24"/>
        <v>0</v>
      </c>
      <c r="CS133" s="327">
        <f t="shared" si="25"/>
        <v>-3.0769268050789833E-5</v>
      </c>
      <c r="CT133" s="327">
        <f t="shared" si="26"/>
        <v>0</v>
      </c>
      <c r="CU133" s="327">
        <f t="shared" si="27"/>
        <v>0</v>
      </c>
      <c r="CV133" s="327">
        <f t="shared" si="28"/>
        <v>-2.3076892830431461E-5</v>
      </c>
      <c r="CW133" s="327">
        <f t="shared" si="29"/>
        <v>0</v>
      </c>
      <c r="CX133" s="327">
        <f t="shared" si="30"/>
        <v>0</v>
      </c>
      <c r="CY133" s="327">
        <f t="shared" si="31"/>
        <v>0</v>
      </c>
      <c r="CZ133" s="328">
        <f t="shared" si="32"/>
        <v>500769.23080000002</v>
      </c>
      <c r="DA133" s="328">
        <f t="shared" si="43"/>
        <v>-3.076920984312892E-5</v>
      </c>
      <c r="DB133" s="201"/>
      <c r="DC133" s="327">
        <f>K133/M133*IFERROR(VLOOKUP($D133,Shift!$B:$AZ,45,0),0)-AT133</f>
        <v>0</v>
      </c>
      <c r="DD133" s="327">
        <f>K133/M133*IFERROR(VLOOKUP($D133,Shift!$B:$AV,47,0),0)*10*50%-ROUND(K133/M133*IFERROR(VLOOKUP($D133,Shift!$B:$AV,47,0),0)*8*30%,0)-AU133</f>
        <v>0.23076923098415136</v>
      </c>
      <c r="DE133" s="329">
        <f>VLOOKUP($D133,'Off day working'!A:AM,38,0)-Z133</f>
        <v>0</v>
      </c>
      <c r="DF133" s="328"/>
      <c r="DG133" s="328"/>
      <c r="DH133" s="330">
        <f>K133/208*8*30%*VLOOKUP($D133,Shift!$B:$AZ,47,0)-AL133</f>
        <v>-3.0769268050789833E-5</v>
      </c>
      <c r="DJ133" s="390"/>
      <c r="DK133" s="332">
        <f>VLOOKUP($D133,Meal!$A:$AK,35,0)-BG133</f>
        <v>0</v>
      </c>
      <c r="DL133" s="332">
        <f>VLOOKUP($D133,Meal!$A:$AK,36,0)-BH133</f>
        <v>0</v>
      </c>
      <c r="DM133" s="333">
        <f>VLOOKUP($D133,Shift!B:AW,39,0)-AV133</f>
        <v>0</v>
      </c>
      <c r="DN133" s="334">
        <f>K133/208*VLOOKUP(D133,Shift!$B:$AO,39,0)*8*10%-AW133</f>
        <v>0</v>
      </c>
      <c r="DO133" s="333">
        <f>VLOOKUP($D133,Shift!$B:$AO,40,0)-AX133</f>
        <v>0</v>
      </c>
      <c r="DP133" s="334">
        <f>K133/208*VLOOKUP(D133,Shift!$B:$AO,40,0)*8*50%-AY133</f>
        <v>2.3076951038092375E-5</v>
      </c>
      <c r="DQ133" s="335">
        <f>VLOOKUP($D133,Shift!$B:$AZ,41,0)-AZ133</f>
        <v>0</v>
      </c>
      <c r="DR133" s="336">
        <f>K133/208*VLOOKUP($D133,Shift!$B:$AQ,41,0)*8*50%-BA133</f>
        <v>0</v>
      </c>
      <c r="DS133" s="337">
        <f>VLOOKUP($D133,Att!B:CU,98,0)-O133</f>
        <v>0</v>
      </c>
      <c r="DT133" s="338">
        <f>IFERROR(VLOOKUP($D133,OT!$A:$BR,OT!BC$1,0),0)-P133</f>
        <v>0</v>
      </c>
      <c r="DU133" s="338">
        <f>IFERROR(VLOOKUP($D133,OT!$A:$BR,OT!BD$1,0),0)-Q133</f>
        <v>0</v>
      </c>
      <c r="DV133" s="338">
        <f>IFERROR(VLOOKUP($D133,OT!$A:$BR,OT!BE$1,0),0)-R133</f>
        <v>0</v>
      </c>
      <c r="DW133" s="338">
        <f>IFERROR(VLOOKUP($D133,OT!$A:$BR,OT!BF$1,0),0)-S133</f>
        <v>0</v>
      </c>
      <c r="DX133" s="338">
        <f>IFERROR(VLOOKUP($D133,OT!$A:$BR,OT!BG$1,0),0)-T133</f>
        <v>0</v>
      </c>
      <c r="DY133" s="338">
        <f>IFERROR(VLOOKUP($D133,OT!$A:$BR,OT!BH$1,0),0)-U133</f>
        <v>0</v>
      </c>
      <c r="DZ133" s="338">
        <f>IFERROR(VLOOKUP($D133,OT!$A:$BR,OT!BI$1,0),0)-V133</f>
        <v>0</v>
      </c>
      <c r="EA133" s="338">
        <f>IFERROR(VLOOKUP($D133,OT!$A:$BR,OT!BJ$1,0),0)-W133</f>
        <v>0</v>
      </c>
      <c r="EB133" s="338">
        <f>IFERROR(VLOOKUP($D133,OT!$A:$BR,OT!BK$1,0),0)-X133</f>
        <v>0</v>
      </c>
      <c r="EC133" s="339">
        <f>VLOOKUP(D133,'Off day working'!A:AL,38,0)*30000-BD133</f>
        <v>0</v>
      </c>
      <c r="ED133" s="340"/>
      <c r="EE133" s="340"/>
      <c r="EF133" s="338">
        <f t="shared" si="41"/>
        <v>0</v>
      </c>
      <c r="EG133" s="350">
        <f>4960000*1.07/208*VLOOKUP(D133,Att!B:BZ,77,0)-BJ133</f>
        <v>0</v>
      </c>
      <c r="EI133" s="345">
        <f>IF(AND(CH133="X",EJ133&gt;=0.5),150000/VLOOKUP(D133,Att!B:AT,45,0)*VLOOKUP(D133,Att!B:AP,41,0),IF(AND(CH133="X",EJ133&lt;0.5),0,150000))-AN133</f>
        <v>0</v>
      </c>
      <c r="EJ133" s="346">
        <f>VLOOKUP(D133,Att!B:AP,41,0)/VLOOKUP(D133,Att!B:AT,45,0)</f>
        <v>1.1578947368421053</v>
      </c>
    </row>
    <row r="134" spans="1:140" s="331" customFormat="1" ht="14.5" hidden="1" customHeight="1" x14ac:dyDescent="0.35">
      <c r="A134" s="300" t="s">
        <v>325</v>
      </c>
      <c r="B134" s="300">
        <f t="shared" si="33"/>
        <v>127</v>
      </c>
      <c r="C134" s="320" t="s">
        <v>56</v>
      </c>
      <c r="D134" s="320" t="s">
        <v>1097</v>
      </c>
      <c r="E134" s="320" t="s">
        <v>1099</v>
      </c>
      <c r="F134" s="367" t="s">
        <v>1098</v>
      </c>
      <c r="G134" s="320" t="s">
        <v>360</v>
      </c>
      <c r="H134" s="320" t="s">
        <v>1039</v>
      </c>
      <c r="I134" s="320" t="s">
        <v>1037</v>
      </c>
      <c r="J134" s="320" t="s">
        <v>58</v>
      </c>
      <c r="K134" s="321">
        <v>5900000</v>
      </c>
      <c r="L134" s="321"/>
      <c r="M134" s="321">
        <v>208</v>
      </c>
      <c r="N134" s="321"/>
      <c r="O134" s="321">
        <v>170</v>
      </c>
      <c r="P134" s="321">
        <v>30</v>
      </c>
      <c r="Q134" s="321">
        <v>0</v>
      </c>
      <c r="R134" s="321">
        <v>8</v>
      </c>
      <c r="S134" s="321">
        <v>0</v>
      </c>
      <c r="T134" s="321">
        <v>0</v>
      </c>
      <c r="U134" s="321">
        <v>0</v>
      </c>
      <c r="V134" s="321">
        <v>0</v>
      </c>
      <c r="W134" s="321">
        <v>0</v>
      </c>
      <c r="X134" s="321">
        <v>0</v>
      </c>
      <c r="Y134" s="321">
        <v>7</v>
      </c>
      <c r="Z134" s="321">
        <v>1</v>
      </c>
      <c r="AA134" s="321"/>
      <c r="AB134" s="321">
        <v>4822115.1577000003</v>
      </c>
      <c r="AC134" s="321">
        <v>1276442.3077</v>
      </c>
      <c r="AD134" s="321">
        <v>0</v>
      </c>
      <c r="AE134" s="321">
        <v>453846.15379999997</v>
      </c>
      <c r="AF134" s="321">
        <v>0</v>
      </c>
      <c r="AG134" s="321">
        <v>0</v>
      </c>
      <c r="AH134" s="321">
        <v>0</v>
      </c>
      <c r="AI134" s="321">
        <v>0</v>
      </c>
      <c r="AJ134" s="321">
        <v>0</v>
      </c>
      <c r="AK134" s="321">
        <v>0</v>
      </c>
      <c r="AL134" s="321">
        <v>408461.53850000002</v>
      </c>
      <c r="AM134" s="321">
        <v>300000</v>
      </c>
      <c r="AN134" s="321">
        <v>150000</v>
      </c>
      <c r="AO134" s="321">
        <v>187500</v>
      </c>
      <c r="AP134" s="321">
        <v>0</v>
      </c>
      <c r="AQ134" s="321">
        <v>510576.92310000001</v>
      </c>
      <c r="AR134" s="321">
        <v>488889</v>
      </c>
      <c r="AS134" s="321"/>
      <c r="AT134" s="321">
        <v>0</v>
      </c>
      <c r="AU134" s="321">
        <v>442500</v>
      </c>
      <c r="AV134" s="321">
        <v>0</v>
      </c>
      <c r="AW134" s="321">
        <v>0</v>
      </c>
      <c r="AX134" s="321">
        <v>1</v>
      </c>
      <c r="AY134" s="321">
        <v>113461.5385</v>
      </c>
      <c r="AZ134" s="321"/>
      <c r="BA134" s="321"/>
      <c r="BB134" s="321">
        <v>15</v>
      </c>
      <c r="BC134" s="321">
        <v>425480.77</v>
      </c>
      <c r="BD134" s="321">
        <v>30000</v>
      </c>
      <c r="BE134" s="321">
        <v>42548</v>
      </c>
      <c r="BF134" s="321">
        <v>100000</v>
      </c>
      <c r="BG134" s="321">
        <v>75000</v>
      </c>
      <c r="BH134" s="321">
        <v>429000</v>
      </c>
      <c r="BI134" s="321"/>
      <c r="BJ134" s="321"/>
      <c r="BK134" s="321"/>
      <c r="BL134" s="321">
        <v>0</v>
      </c>
      <c r="BM134" s="321"/>
      <c r="BN134" s="321">
        <v>0</v>
      </c>
      <c r="BO134" s="321">
        <v>0</v>
      </c>
      <c r="BP134" s="321">
        <v>343269.23080000002</v>
      </c>
      <c r="BQ134" s="321">
        <v>76730.769199999995</v>
      </c>
      <c r="BR134" s="321"/>
      <c r="BS134" s="321">
        <v>0</v>
      </c>
      <c r="BT134" s="321">
        <v>1268500</v>
      </c>
      <c r="BU134" s="321">
        <v>619500</v>
      </c>
      <c r="BV134" s="321"/>
      <c r="BW134" s="321">
        <v>0</v>
      </c>
      <c r="BX134" s="321">
        <v>10</v>
      </c>
      <c r="BY134" s="321">
        <v>283653.84620000003</v>
      </c>
      <c r="BZ134" s="321"/>
      <c r="CA134" s="321"/>
      <c r="CB134" s="321">
        <v>12062337</v>
      </c>
      <c r="CC134" s="322">
        <v>9636337</v>
      </c>
      <c r="CD134" s="320"/>
      <c r="CE134" s="320" t="s">
        <v>1068</v>
      </c>
      <c r="CF134" s="323">
        <v>46085</v>
      </c>
      <c r="CG134" s="323"/>
      <c r="CH134" s="320" t="s">
        <v>415</v>
      </c>
      <c r="CI134" s="322">
        <v>118000</v>
      </c>
      <c r="CJ134" s="322">
        <v>0</v>
      </c>
      <c r="CK134" s="321"/>
      <c r="CL134" s="324">
        <f t="shared" si="34"/>
        <v>420000</v>
      </c>
      <c r="CM134" s="325">
        <f t="shared" si="35"/>
        <v>-15.610700000077486</v>
      </c>
      <c r="CN134" s="325">
        <f t="shared" si="36"/>
        <v>-15.610700000077486</v>
      </c>
      <c r="CO134" s="325">
        <f t="shared" si="37"/>
        <v>0.22691538464277983</v>
      </c>
      <c r="CP134" s="318"/>
      <c r="CQ134" s="326">
        <f t="shared" si="23"/>
        <v>-7.6922588050365448E-6</v>
      </c>
      <c r="CR134" s="326">
        <f t="shared" si="24"/>
        <v>0</v>
      </c>
      <c r="CS134" s="327">
        <f t="shared" si="25"/>
        <v>4.615390207618475E-5</v>
      </c>
      <c r="CT134" s="327">
        <f t="shared" si="26"/>
        <v>0</v>
      </c>
      <c r="CU134" s="327">
        <f t="shared" si="27"/>
        <v>0</v>
      </c>
      <c r="CV134" s="327">
        <f t="shared" si="28"/>
        <v>0</v>
      </c>
      <c r="CW134" s="327">
        <f t="shared" si="29"/>
        <v>0</v>
      </c>
      <c r="CX134" s="327">
        <f t="shared" si="30"/>
        <v>0</v>
      </c>
      <c r="CY134" s="327">
        <f t="shared" si="31"/>
        <v>0</v>
      </c>
      <c r="CZ134" s="328">
        <f t="shared" si="32"/>
        <v>420000</v>
      </c>
      <c r="DA134" s="328">
        <f t="shared" si="43"/>
        <v>0</v>
      </c>
      <c r="DB134" s="201"/>
      <c r="DC134" s="327">
        <f>K134/M134*IFERROR(VLOOKUP($D134,Shift!$B:$AZ,45,0),0)-AT134</f>
        <v>0</v>
      </c>
      <c r="DD134" s="327">
        <f>K134/M134*IFERROR(VLOOKUP($D134,Shift!$B:$AV,47,0),0)*10*50%-ROUND(K134/M134*IFERROR(VLOOKUP($D134,Shift!$B:$AV,47,0),0)*8*30%,0)-AU134</f>
        <v>-0.46153846150264144</v>
      </c>
      <c r="DE134" s="329">
        <f>VLOOKUP($D134,'Off day working'!A:AM,38,0)-Z134</f>
        <v>0</v>
      </c>
      <c r="DF134" s="328"/>
      <c r="DG134" s="328"/>
      <c r="DH134" s="330">
        <f>K134/208*8*30%*VLOOKUP($D134,Shift!$B:$AZ,47,0)-AL134</f>
        <v>-3.8461526855826378E-5</v>
      </c>
      <c r="DJ134" s="390"/>
      <c r="DK134" s="332">
        <f>VLOOKUP($D134,Meal!$A:$AK,35,0)-BG134</f>
        <v>0</v>
      </c>
      <c r="DL134" s="332">
        <f>VLOOKUP($D134,Meal!$A:$AK,36,0)-BH134</f>
        <v>0</v>
      </c>
      <c r="DM134" s="333">
        <f>VLOOKUP($D134,Shift!B:AW,39,0)-AV134</f>
        <v>0</v>
      </c>
      <c r="DN134" s="334">
        <f>K134/208*VLOOKUP(D134,Shift!$B:$AO,39,0)*8*10%-AW134</f>
        <v>0</v>
      </c>
      <c r="DO134" s="333">
        <f>VLOOKUP($D134,Shift!$B:$AO,40,0)-AX134</f>
        <v>0</v>
      </c>
      <c r="DP134" s="334">
        <f>K134/208*VLOOKUP(D134,Shift!$B:$AO,40,0)*8*50%-AY134</f>
        <v>-3.8461526855826378E-5</v>
      </c>
      <c r="DQ134" s="335">
        <f>VLOOKUP($D134,Shift!$B:$AZ,41,0)-AZ134</f>
        <v>0</v>
      </c>
      <c r="DR134" s="336">
        <f>K134/208*VLOOKUP($D134,Shift!$B:$AQ,41,0)*8*50%-BA134</f>
        <v>0</v>
      </c>
      <c r="DS134" s="337">
        <f>VLOOKUP($D134,Att!B:CU,98,0)-O134</f>
        <v>0</v>
      </c>
      <c r="DT134" s="338">
        <f>IFERROR(VLOOKUP($D134,OT!$A:$BR,OT!BC$1,0),0)-P134</f>
        <v>0</v>
      </c>
      <c r="DU134" s="338">
        <f>IFERROR(VLOOKUP($D134,OT!$A:$BR,OT!BD$1,0),0)-Q134</f>
        <v>0</v>
      </c>
      <c r="DV134" s="338">
        <f>IFERROR(VLOOKUP($D134,OT!$A:$BR,OT!BE$1,0),0)-R134</f>
        <v>0</v>
      </c>
      <c r="DW134" s="338">
        <f>IFERROR(VLOOKUP($D134,OT!$A:$BR,OT!BF$1,0),0)-S134</f>
        <v>0</v>
      </c>
      <c r="DX134" s="338">
        <f>IFERROR(VLOOKUP($D134,OT!$A:$BR,OT!BG$1,0),0)-T134</f>
        <v>0</v>
      </c>
      <c r="DY134" s="338">
        <f>IFERROR(VLOOKUP($D134,OT!$A:$BR,OT!BH$1,0),0)-U134</f>
        <v>0</v>
      </c>
      <c r="DZ134" s="338">
        <f>IFERROR(VLOOKUP($D134,OT!$A:$BR,OT!BI$1,0),0)-V134</f>
        <v>0</v>
      </c>
      <c r="EA134" s="338">
        <f>IFERROR(VLOOKUP($D134,OT!$A:$BR,OT!BJ$1,0),0)-W134</f>
        <v>0</v>
      </c>
      <c r="EB134" s="338">
        <f>IFERROR(VLOOKUP($D134,OT!$A:$BR,OT!BK$1,0),0)-X134</f>
        <v>0</v>
      </c>
      <c r="EC134" s="339">
        <f>VLOOKUP(D134,'Off day working'!A:AL,38,0)*30000-BD134</f>
        <v>0</v>
      </c>
      <c r="ED134" s="340"/>
      <c r="EE134" s="340"/>
      <c r="EF134" s="338">
        <f t="shared" si="41"/>
        <v>7.6923076921957545E-2</v>
      </c>
      <c r="EG134" s="350">
        <f>4960000*1.07/208*VLOOKUP(D134,Att!B:BZ,77,0)-BJ134</f>
        <v>0</v>
      </c>
      <c r="EI134" s="345">
        <f>IF(AND(CH134="X",EJ134&gt;=0.5),150000/VLOOKUP(D134,Att!B:AT,45,0)*VLOOKUP(D134,Att!B:AP,41,0),IF(AND(CH134="X",EJ134&lt;0.5),0,150000))-AN134</f>
        <v>0</v>
      </c>
      <c r="EJ134" s="346">
        <f>VLOOKUP(D134,Att!B:AP,41,0)/VLOOKUP(D134,Att!B:AT,45,0)</f>
        <v>0.89473684210526316</v>
      </c>
    </row>
    <row r="135" spans="1:140" s="331" customFormat="1" ht="14.5" hidden="1" customHeight="1" x14ac:dyDescent="0.35">
      <c r="A135" s="300" t="s">
        <v>325</v>
      </c>
      <c r="B135" s="300">
        <f t="shared" si="33"/>
        <v>128</v>
      </c>
      <c r="C135" s="320" t="s">
        <v>56</v>
      </c>
      <c r="D135" s="320" t="s">
        <v>1100</v>
      </c>
      <c r="E135" s="320" t="s">
        <v>1102</v>
      </c>
      <c r="F135" s="367" t="s">
        <v>1101</v>
      </c>
      <c r="G135" s="320" t="s">
        <v>360</v>
      </c>
      <c r="H135" s="320" t="s">
        <v>1039</v>
      </c>
      <c r="I135" s="320" t="s">
        <v>57</v>
      </c>
      <c r="J135" s="320" t="s">
        <v>58</v>
      </c>
      <c r="K135" s="321">
        <v>5900000</v>
      </c>
      <c r="L135" s="321"/>
      <c r="M135" s="321">
        <v>208</v>
      </c>
      <c r="N135" s="321"/>
      <c r="O135" s="321">
        <v>198</v>
      </c>
      <c r="P135" s="321">
        <v>34</v>
      </c>
      <c r="Q135" s="321">
        <v>0</v>
      </c>
      <c r="R135" s="321">
        <v>12</v>
      </c>
      <c r="S135" s="321">
        <v>0</v>
      </c>
      <c r="T135" s="321">
        <v>0</v>
      </c>
      <c r="U135" s="321">
        <v>0</v>
      </c>
      <c r="V135" s="321">
        <v>0</v>
      </c>
      <c r="W135" s="321">
        <v>0</v>
      </c>
      <c r="X135" s="321">
        <v>0</v>
      </c>
      <c r="Y135" s="321">
        <v>9</v>
      </c>
      <c r="Z135" s="321">
        <v>1</v>
      </c>
      <c r="AA135" s="321"/>
      <c r="AB135" s="321">
        <v>5616346.1538000004</v>
      </c>
      <c r="AC135" s="321">
        <v>1446634.6154</v>
      </c>
      <c r="AD135" s="321">
        <v>0</v>
      </c>
      <c r="AE135" s="321">
        <v>680769.23080000002</v>
      </c>
      <c r="AF135" s="321">
        <v>0</v>
      </c>
      <c r="AG135" s="321">
        <v>0</v>
      </c>
      <c r="AH135" s="321">
        <v>0</v>
      </c>
      <c r="AI135" s="321">
        <v>0</v>
      </c>
      <c r="AJ135" s="321">
        <v>0</v>
      </c>
      <c r="AK135" s="321">
        <v>0</v>
      </c>
      <c r="AL135" s="321">
        <v>476538.46149999998</v>
      </c>
      <c r="AM135" s="321">
        <v>300000</v>
      </c>
      <c r="AN135" s="321">
        <v>150000</v>
      </c>
      <c r="AO135" s="321">
        <v>627500</v>
      </c>
      <c r="AP135" s="321">
        <v>0</v>
      </c>
      <c r="AQ135" s="321">
        <v>765865.38459999999</v>
      </c>
      <c r="AR135" s="321">
        <v>488889</v>
      </c>
      <c r="AS135" s="321"/>
      <c r="AT135" s="321">
        <v>0</v>
      </c>
      <c r="AU135" s="321">
        <v>516250</v>
      </c>
      <c r="AV135" s="321">
        <v>0</v>
      </c>
      <c r="AW135" s="321">
        <v>0</v>
      </c>
      <c r="AX135" s="321">
        <v>2</v>
      </c>
      <c r="AY135" s="321">
        <v>226923.07689999999</v>
      </c>
      <c r="AZ135" s="321"/>
      <c r="BA135" s="321"/>
      <c r="BB135" s="321">
        <v>17</v>
      </c>
      <c r="BC135" s="321">
        <v>482211.54</v>
      </c>
      <c r="BD135" s="321">
        <v>30000</v>
      </c>
      <c r="BE135" s="321">
        <v>42548</v>
      </c>
      <c r="BF135" s="321">
        <v>100000</v>
      </c>
      <c r="BG135" s="321">
        <v>124000</v>
      </c>
      <c r="BH135" s="321">
        <v>474000</v>
      </c>
      <c r="BI135" s="321"/>
      <c r="BJ135" s="321"/>
      <c r="BK135" s="321"/>
      <c r="BL135" s="321">
        <v>94552</v>
      </c>
      <c r="BM135" s="321"/>
      <c r="BN135" s="321">
        <v>0</v>
      </c>
      <c r="BO135" s="321">
        <v>0</v>
      </c>
      <c r="BP135" s="321">
        <v>399807.6923</v>
      </c>
      <c r="BQ135" s="321">
        <v>92884.615399999995</v>
      </c>
      <c r="BR135" s="321"/>
      <c r="BS135" s="321">
        <v>0</v>
      </c>
      <c r="BT135" s="321">
        <v>1268500</v>
      </c>
      <c r="BU135" s="321">
        <v>619500</v>
      </c>
      <c r="BV135" s="321"/>
      <c r="BW135" s="321">
        <v>0</v>
      </c>
      <c r="BX135" s="321"/>
      <c r="BY135" s="321">
        <v>0</v>
      </c>
      <c r="BZ135" s="321"/>
      <c r="CA135" s="321"/>
      <c r="CB135" s="321">
        <v>14404239</v>
      </c>
      <c r="CC135" s="322">
        <v>12023546</v>
      </c>
      <c r="CD135" s="320" t="s">
        <v>2194</v>
      </c>
      <c r="CE135" s="320" t="s">
        <v>1067</v>
      </c>
      <c r="CF135" s="323">
        <v>46085</v>
      </c>
      <c r="CG135" s="323"/>
      <c r="CH135" s="320" t="s">
        <v>415</v>
      </c>
      <c r="CI135" s="322">
        <v>0</v>
      </c>
      <c r="CJ135" s="322">
        <v>0</v>
      </c>
      <c r="CK135" s="321"/>
      <c r="CL135" s="324">
        <f t="shared" si="34"/>
        <v>492692.3077</v>
      </c>
      <c r="CM135" s="325">
        <f t="shared" si="35"/>
        <v>-19.229300001636147</v>
      </c>
      <c r="CN135" s="325">
        <f t="shared" si="36"/>
        <v>-18.537000000476837</v>
      </c>
      <c r="CO135" s="325">
        <f t="shared" si="37"/>
        <v>4.6153552830219269E-5</v>
      </c>
      <c r="CP135" s="318"/>
      <c r="CQ135" s="326">
        <f t="shared" si="23"/>
        <v>-1.538451761007309E-5</v>
      </c>
      <c r="CR135" s="326">
        <f t="shared" si="24"/>
        <v>0</v>
      </c>
      <c r="CS135" s="327">
        <f t="shared" si="25"/>
        <v>-3.0769268050789833E-5</v>
      </c>
      <c r="CT135" s="327">
        <f t="shared" si="26"/>
        <v>0</v>
      </c>
      <c r="CU135" s="327">
        <f t="shared" si="27"/>
        <v>0</v>
      </c>
      <c r="CV135" s="327">
        <f t="shared" si="28"/>
        <v>0</v>
      </c>
      <c r="CW135" s="327">
        <f t="shared" si="29"/>
        <v>0</v>
      </c>
      <c r="CX135" s="327">
        <f t="shared" si="30"/>
        <v>0</v>
      </c>
      <c r="CY135" s="327">
        <f t="shared" si="31"/>
        <v>0</v>
      </c>
      <c r="CZ135" s="328">
        <f t="shared" si="32"/>
        <v>492692.3077</v>
      </c>
      <c r="DA135" s="328">
        <f t="shared" si="43"/>
        <v>-7.6923170126974583E-6</v>
      </c>
      <c r="DB135" s="201"/>
      <c r="DC135" s="327">
        <f>K135/M135*IFERROR(VLOOKUP($D135,Shift!$B:$AZ,45,0),0)-AT135</f>
        <v>0</v>
      </c>
      <c r="DD135" s="327">
        <f>K135/M135*IFERROR(VLOOKUP($D135,Shift!$B:$AV,47,0),0)*10*50%-ROUND(K135/M135*IFERROR(VLOOKUP($D135,Shift!$B:$AV,47,0),0)*8*30%,0)-AU135</f>
        <v>0.46153846150264144</v>
      </c>
      <c r="DE135" s="329">
        <f>VLOOKUP($D135,'Off day working'!A:AM,38,0)-Z135</f>
        <v>0</v>
      </c>
      <c r="DF135" s="328"/>
      <c r="DG135" s="328"/>
      <c r="DH135" s="330">
        <f>K135/208*8*30%*VLOOKUP($D135,Shift!$B:$AZ,47,0)-AL135</f>
        <v>3.8461585063487291E-5</v>
      </c>
      <c r="DJ135" s="390"/>
      <c r="DK135" s="332">
        <f>VLOOKUP($D135,Meal!$A:$AK,35,0)-BG135</f>
        <v>0</v>
      </c>
      <c r="DL135" s="332">
        <f>VLOOKUP($D135,Meal!$A:$AK,36,0)-BH135</f>
        <v>0</v>
      </c>
      <c r="DM135" s="333">
        <f>VLOOKUP($D135,Shift!B:AW,39,0)-AV135</f>
        <v>0</v>
      </c>
      <c r="DN135" s="334">
        <f>K135/208*VLOOKUP(D135,Shift!$B:$AO,39,0)*8*10%-AW135</f>
        <v>0</v>
      </c>
      <c r="DO135" s="333">
        <f>VLOOKUP($D135,Shift!$B:$AO,40,0)-AX135</f>
        <v>0</v>
      </c>
      <c r="DP135" s="334">
        <f>K135/208*VLOOKUP(D135,Shift!$B:$AO,40,0)*8*50%-AY135</f>
        <v>2.3076951038092375E-5</v>
      </c>
      <c r="DQ135" s="335">
        <f>VLOOKUP($D135,Shift!$B:$AZ,41,0)-AZ135</f>
        <v>0</v>
      </c>
      <c r="DR135" s="336">
        <f>K135/208*VLOOKUP($D135,Shift!$B:$AQ,41,0)*8*50%-BA135</f>
        <v>0</v>
      </c>
      <c r="DS135" s="337">
        <f>VLOOKUP($D135,Att!B:CU,98,0)-O135</f>
        <v>0</v>
      </c>
      <c r="DT135" s="338">
        <f>IFERROR(VLOOKUP($D135,OT!$A:$BR,OT!BC$1,0),0)-P135</f>
        <v>0</v>
      </c>
      <c r="DU135" s="338">
        <f>IFERROR(VLOOKUP($D135,OT!$A:$BR,OT!BD$1,0),0)-Q135</f>
        <v>0</v>
      </c>
      <c r="DV135" s="338">
        <f>IFERROR(VLOOKUP($D135,OT!$A:$BR,OT!BE$1,0),0)-R135</f>
        <v>0</v>
      </c>
      <c r="DW135" s="338">
        <f>IFERROR(VLOOKUP($D135,OT!$A:$BR,OT!BF$1,0),0)-S135</f>
        <v>0</v>
      </c>
      <c r="DX135" s="338">
        <f>IFERROR(VLOOKUP($D135,OT!$A:$BR,OT!BG$1,0),0)-T135</f>
        <v>0</v>
      </c>
      <c r="DY135" s="338">
        <f>IFERROR(VLOOKUP($D135,OT!$A:$BR,OT!BH$1,0),0)-U135</f>
        <v>0</v>
      </c>
      <c r="DZ135" s="338">
        <f>IFERROR(VLOOKUP($D135,OT!$A:$BR,OT!BI$1,0),0)-V135</f>
        <v>0</v>
      </c>
      <c r="EA135" s="338">
        <f>IFERROR(VLOOKUP($D135,OT!$A:$BR,OT!BJ$1,0),0)-W135</f>
        <v>0</v>
      </c>
      <c r="EB135" s="338">
        <f>IFERROR(VLOOKUP($D135,OT!$A:$BR,OT!BK$1,0),0)-X135</f>
        <v>0</v>
      </c>
      <c r="EC135" s="339">
        <f>VLOOKUP(D135,'Off day working'!A:AL,38,0)*30000-BD135</f>
        <v>0</v>
      </c>
      <c r="ED135" s="340"/>
      <c r="EE135" s="340"/>
      <c r="EF135" s="338">
        <f t="shared" si="41"/>
        <v>7.6923076921957545E-2</v>
      </c>
      <c r="EG135" s="350">
        <f>4960000*1.07/208*VLOOKUP(D135,Att!B:BZ,77,0)-BJ135</f>
        <v>0</v>
      </c>
      <c r="EI135" s="345">
        <f>IF(AND(CH135="X",EJ135&gt;=0.5),150000/VLOOKUP(D135,Att!B:AT,45,0)*VLOOKUP(D135,Att!B:AP,41,0),IF(AND(CH135="X",EJ135&lt;0.5),0,150000))-AN135</f>
        <v>0</v>
      </c>
      <c r="EJ135" s="346">
        <f>VLOOKUP(D135,Att!B:AP,41,0)/VLOOKUP(D135,Att!B:AT,45,0)</f>
        <v>1.1009154111643833</v>
      </c>
    </row>
    <row r="136" spans="1:140" s="331" customFormat="1" ht="14.5" hidden="1" customHeight="1" x14ac:dyDescent="0.35">
      <c r="A136" s="300" t="s">
        <v>325</v>
      </c>
      <c r="B136" s="300">
        <f t="shared" si="33"/>
        <v>129</v>
      </c>
      <c r="C136" s="320" t="s">
        <v>56</v>
      </c>
      <c r="D136" s="320" t="s">
        <v>1103</v>
      </c>
      <c r="E136" s="320" t="s">
        <v>1105</v>
      </c>
      <c r="F136" s="367" t="s">
        <v>1104</v>
      </c>
      <c r="G136" s="320" t="s">
        <v>360</v>
      </c>
      <c r="H136" s="320"/>
      <c r="I136" s="320" t="s">
        <v>67</v>
      </c>
      <c r="J136" s="320" t="s">
        <v>58</v>
      </c>
      <c r="K136" s="321">
        <v>5900000</v>
      </c>
      <c r="L136" s="321"/>
      <c r="M136" s="321">
        <v>208</v>
      </c>
      <c r="N136" s="321"/>
      <c r="O136" s="321">
        <v>208</v>
      </c>
      <c r="P136" s="321">
        <v>34</v>
      </c>
      <c r="Q136" s="321">
        <v>0</v>
      </c>
      <c r="R136" s="321">
        <v>12</v>
      </c>
      <c r="S136" s="321">
        <v>0</v>
      </c>
      <c r="T136" s="321">
        <v>0</v>
      </c>
      <c r="U136" s="321">
        <v>0</v>
      </c>
      <c r="V136" s="321">
        <v>0</v>
      </c>
      <c r="W136" s="321">
        <v>0</v>
      </c>
      <c r="X136" s="321">
        <v>0</v>
      </c>
      <c r="Y136" s="321">
        <v>10</v>
      </c>
      <c r="Z136" s="321">
        <v>1</v>
      </c>
      <c r="AA136" s="321"/>
      <c r="AB136" s="321">
        <v>5899999.8865</v>
      </c>
      <c r="AC136" s="321">
        <v>1446634.6154</v>
      </c>
      <c r="AD136" s="321">
        <v>0</v>
      </c>
      <c r="AE136" s="321">
        <v>680769.23080000002</v>
      </c>
      <c r="AF136" s="321">
        <v>0</v>
      </c>
      <c r="AG136" s="321">
        <v>0</v>
      </c>
      <c r="AH136" s="321">
        <v>0</v>
      </c>
      <c r="AI136" s="321">
        <v>0</v>
      </c>
      <c r="AJ136" s="321">
        <v>0</v>
      </c>
      <c r="AK136" s="321">
        <v>0</v>
      </c>
      <c r="AL136" s="321">
        <v>612692.3077</v>
      </c>
      <c r="AM136" s="321">
        <v>300000</v>
      </c>
      <c r="AN136" s="321">
        <v>150000</v>
      </c>
      <c r="AO136" s="321">
        <v>472500</v>
      </c>
      <c r="AP136" s="321">
        <v>0</v>
      </c>
      <c r="AQ136" s="321">
        <v>1021153.8462</v>
      </c>
      <c r="AR136" s="321">
        <v>488889</v>
      </c>
      <c r="AS136" s="321"/>
      <c r="AT136" s="321">
        <v>0</v>
      </c>
      <c r="AU136" s="321">
        <v>663750</v>
      </c>
      <c r="AV136" s="321">
        <v>0</v>
      </c>
      <c r="AW136" s="321">
        <v>0</v>
      </c>
      <c r="AX136" s="321">
        <v>1</v>
      </c>
      <c r="AY136" s="321">
        <v>113461.5385</v>
      </c>
      <c r="AZ136" s="321"/>
      <c r="BA136" s="321"/>
      <c r="BB136" s="321">
        <v>17</v>
      </c>
      <c r="BC136" s="321">
        <v>482211.54</v>
      </c>
      <c r="BD136" s="321">
        <v>30000</v>
      </c>
      <c r="BE136" s="321">
        <v>42548</v>
      </c>
      <c r="BF136" s="321"/>
      <c r="BG136" s="321">
        <v>179000</v>
      </c>
      <c r="BH136" s="321">
        <v>456000</v>
      </c>
      <c r="BI136" s="321"/>
      <c r="BJ136" s="321"/>
      <c r="BK136" s="321"/>
      <c r="BL136" s="321">
        <v>0</v>
      </c>
      <c r="BM136" s="321"/>
      <c r="BN136" s="321">
        <v>0</v>
      </c>
      <c r="BO136" s="321">
        <v>0</v>
      </c>
      <c r="BP136" s="321">
        <v>420000</v>
      </c>
      <c r="BQ136" s="321">
        <v>92884.615399999995</v>
      </c>
      <c r="BR136" s="321"/>
      <c r="BS136" s="321">
        <v>0</v>
      </c>
      <c r="BT136" s="321">
        <v>1268500</v>
      </c>
      <c r="BU136" s="321">
        <v>619500</v>
      </c>
      <c r="BV136" s="321"/>
      <c r="BW136" s="321">
        <v>0</v>
      </c>
      <c r="BX136" s="321">
        <v>8</v>
      </c>
      <c r="BY136" s="321">
        <v>226923.07689999999</v>
      </c>
      <c r="BZ136" s="321"/>
      <c r="CA136" s="321"/>
      <c r="CB136" s="321">
        <v>14821013</v>
      </c>
      <c r="CC136" s="322">
        <v>12420128</v>
      </c>
      <c r="CD136" s="320"/>
      <c r="CE136" s="320" t="s">
        <v>1067</v>
      </c>
      <c r="CF136" s="323">
        <v>46085</v>
      </c>
      <c r="CG136" s="323"/>
      <c r="CH136" s="320" t="s">
        <v>415</v>
      </c>
      <c r="CI136" s="322">
        <v>0</v>
      </c>
      <c r="CJ136" s="322">
        <v>0</v>
      </c>
      <c r="CK136" s="321"/>
      <c r="CL136" s="324">
        <f t="shared" ref="CL136:CL199" si="44">SUM(BN136:BQ136)+CJ136</f>
        <v>512884.61540000001</v>
      </c>
      <c r="CM136" s="325">
        <f t="shared" ref="CM136:CM199" si="45">SUM(AB136:AU136,AW136,AY136,BA136,BC136,BD136:BH136,BJ136:BL136,BM136:BR136,BS136,BT136)+100%*CA136-CB136+CJ136+CI136</f>
        <v>-18.41950000077486</v>
      </c>
      <c r="CN136" s="325">
        <f t="shared" ref="CN136:CN199" si="46">SUM(AB136:AU136,AW136,AY136,BA136,BC136,BD136:BH136,BJ136,BL136)+BS136-BU136+CA136-CC136</f>
        <v>-18.034900000318885</v>
      </c>
      <c r="CO136" s="325">
        <f t="shared" ref="CO136:CO199" si="47">K136/M136*O136-AB136</f>
        <v>0.11349999997764826</v>
      </c>
      <c r="CP136" s="318"/>
      <c r="CQ136" s="326">
        <f t="shared" ref="CQ136:CQ199" si="48">$K136/$M136*P136*1.5-AC136</f>
        <v>-1.538451761007309E-5</v>
      </c>
      <c r="CR136" s="326">
        <f t="shared" ref="CR136:CR199" si="49">$K136/$M136*Q136*1.75-AD136</f>
        <v>0</v>
      </c>
      <c r="CS136" s="327">
        <f t="shared" ref="CS136:CS199" si="50">$K136/$M136*R136*2-AE136</f>
        <v>-3.0769268050789833E-5</v>
      </c>
      <c r="CT136" s="327">
        <f t="shared" ref="CT136:CT199" si="51">$K136/$M136*S136*2.1-AF136</f>
        <v>0</v>
      </c>
      <c r="CU136" s="327">
        <f t="shared" ref="CU136:CU199" si="52">$K136/$M136*T136*2.2-AG136</f>
        <v>0</v>
      </c>
      <c r="CV136" s="327">
        <f t="shared" ref="CV136:CV199" si="53">$K136/$M136*U136*2.9-AH136</f>
        <v>0</v>
      </c>
      <c r="CW136" s="327">
        <f t="shared" ref="CW136:CW199" si="54">$K136/$M136*V136*3-AI136</f>
        <v>0</v>
      </c>
      <c r="CX136" s="327">
        <f t="shared" ref="CX136:CX199" si="55">$K136/$M136*W136*4.1-AJ136</f>
        <v>0</v>
      </c>
      <c r="CY136" s="327">
        <f t="shared" ref="CY136:CY199" si="56">$K136/$M136*X136*1-AK136</f>
        <v>0</v>
      </c>
      <c r="CZ136" s="328">
        <f t="shared" ref="CZ136:CZ199" si="57">(BP136+BQ136)</f>
        <v>512884.61540000001</v>
      </c>
      <c r="DA136" s="328">
        <f t="shared" si="43"/>
        <v>-1.5384634025394917E-5</v>
      </c>
      <c r="DB136" s="201"/>
      <c r="DC136" s="327">
        <f>K136/M136*IFERROR(VLOOKUP($D136,Shift!$B:$AZ,45,0),0)-AT136</f>
        <v>0</v>
      </c>
      <c r="DD136" s="327">
        <f>K136/M136*IFERROR(VLOOKUP($D136,Shift!$B:$AV,47,0),0)*10*50%-ROUND(K136/M136*IFERROR(VLOOKUP($D136,Shift!$B:$AV,47,0),0)*8*30%,0)-AU136</f>
        <v>0.30769230774603784</v>
      </c>
      <c r="DE136" s="329">
        <f>VLOOKUP($D136,'Off day working'!A:AM,38,0)-Z136</f>
        <v>0</v>
      </c>
      <c r="DF136" s="328"/>
      <c r="DG136" s="328"/>
      <c r="DH136" s="330">
        <f>K136/208*8*30%*VLOOKUP($D136,Shift!$B:$AZ,47,0)-AL136</f>
        <v>-7.6922588050365448E-6</v>
      </c>
      <c r="DJ136" s="390"/>
      <c r="DK136" s="332">
        <f>VLOOKUP($D136,Meal!$A:$AK,35,0)-BG136</f>
        <v>0</v>
      </c>
      <c r="DL136" s="332">
        <f>VLOOKUP($D136,Meal!$A:$AK,36,0)-BH136</f>
        <v>0</v>
      </c>
      <c r="DM136" s="333">
        <f>VLOOKUP($D136,Shift!B:AW,39,0)-AV136</f>
        <v>0</v>
      </c>
      <c r="DN136" s="334">
        <f>K136/208*VLOOKUP(D136,Shift!$B:$AO,39,0)*8*10%-AW136</f>
        <v>0</v>
      </c>
      <c r="DO136" s="333">
        <f>VLOOKUP($D136,Shift!$B:$AO,40,0)-AX136</f>
        <v>0</v>
      </c>
      <c r="DP136" s="334">
        <f>K136/208*VLOOKUP(D136,Shift!$B:$AO,40,0)*8*50%-AY136</f>
        <v>-3.8461526855826378E-5</v>
      </c>
      <c r="DQ136" s="335">
        <f>VLOOKUP($D136,Shift!$B:$AZ,41,0)-AZ136</f>
        <v>0</v>
      </c>
      <c r="DR136" s="336">
        <f>K136/208*VLOOKUP($D136,Shift!$B:$AQ,41,0)*8*50%-BA136</f>
        <v>0</v>
      </c>
      <c r="DS136" s="337">
        <f>VLOOKUP($D136,Att!B:CU,98,0)-O136</f>
        <v>0</v>
      </c>
      <c r="DT136" s="338">
        <f>IFERROR(VLOOKUP($D136,OT!$A:$BR,OT!BC$1,0),0)-P136</f>
        <v>0</v>
      </c>
      <c r="DU136" s="338">
        <f>IFERROR(VLOOKUP($D136,OT!$A:$BR,OT!BD$1,0),0)-Q136</f>
        <v>0</v>
      </c>
      <c r="DV136" s="338">
        <f>IFERROR(VLOOKUP($D136,OT!$A:$BR,OT!BE$1,0),0)-R136</f>
        <v>0</v>
      </c>
      <c r="DW136" s="338">
        <f>IFERROR(VLOOKUP($D136,OT!$A:$BR,OT!BF$1,0),0)-S136</f>
        <v>0</v>
      </c>
      <c r="DX136" s="338">
        <f>IFERROR(VLOOKUP($D136,OT!$A:$BR,OT!BG$1,0),0)-T136</f>
        <v>0</v>
      </c>
      <c r="DY136" s="338">
        <f>IFERROR(VLOOKUP($D136,OT!$A:$BR,OT!BH$1,0),0)-U136</f>
        <v>0</v>
      </c>
      <c r="DZ136" s="338">
        <f>IFERROR(VLOOKUP($D136,OT!$A:$BR,OT!BI$1,0),0)-V136</f>
        <v>0</v>
      </c>
      <c r="EA136" s="338">
        <f>IFERROR(VLOOKUP($D136,OT!$A:$BR,OT!BJ$1,0),0)-W136</f>
        <v>0</v>
      </c>
      <c r="EB136" s="338">
        <f>IFERROR(VLOOKUP($D136,OT!$A:$BR,OT!BK$1,0),0)-X136</f>
        <v>0</v>
      </c>
      <c r="EC136" s="339">
        <f>VLOOKUP(D136,'Off day working'!A:AL,38,0)*30000-BD136</f>
        <v>0</v>
      </c>
      <c r="ED136" s="340"/>
      <c r="EE136" s="340"/>
      <c r="EF136" s="338">
        <f t="shared" si="41"/>
        <v>7.6923076921957545E-2</v>
      </c>
      <c r="EG136" s="350">
        <f>4960000*1.07/208*VLOOKUP(D136,Att!B:BZ,77,0)-BJ136</f>
        <v>0</v>
      </c>
      <c r="EI136" s="345">
        <f>IF(AND(CH136="X",EJ136&gt;=0.5),150000/VLOOKUP(D136,Att!B:AT,45,0)*VLOOKUP(D136,Att!B:AP,41,0),IF(AND(CH136="X",EJ136&lt;0.5),0,150000))-AN136</f>
        <v>0</v>
      </c>
      <c r="EJ136" s="346">
        <f>VLOOKUP(D136,Att!B:AP,41,0)/VLOOKUP(D136,Att!B:AT,45,0)</f>
        <v>1.1009154111643833</v>
      </c>
    </row>
    <row r="137" spans="1:140" s="331" customFormat="1" ht="14.5" hidden="1" customHeight="1" x14ac:dyDescent="0.35">
      <c r="A137" s="300" t="s">
        <v>325</v>
      </c>
      <c r="B137" s="300">
        <f t="shared" ref="B137:B200" si="58">ROW()-7</f>
        <v>130</v>
      </c>
      <c r="C137" s="320" t="s">
        <v>56</v>
      </c>
      <c r="D137" s="320" t="s">
        <v>1106</v>
      </c>
      <c r="E137" s="320" t="s">
        <v>1108</v>
      </c>
      <c r="F137" s="367" t="s">
        <v>1107</v>
      </c>
      <c r="G137" s="320" t="s">
        <v>348</v>
      </c>
      <c r="H137" s="320" t="s">
        <v>1039</v>
      </c>
      <c r="I137" s="320" t="s">
        <v>57</v>
      </c>
      <c r="J137" s="320" t="s">
        <v>58</v>
      </c>
      <c r="K137" s="321">
        <v>5900000</v>
      </c>
      <c r="L137" s="321"/>
      <c r="M137" s="321">
        <v>208</v>
      </c>
      <c r="N137" s="321"/>
      <c r="O137" s="321">
        <v>152</v>
      </c>
      <c r="P137" s="321">
        <v>32</v>
      </c>
      <c r="Q137" s="321">
        <v>0</v>
      </c>
      <c r="R137" s="321">
        <v>0</v>
      </c>
      <c r="S137" s="321">
        <v>0</v>
      </c>
      <c r="T137" s="321">
        <v>0</v>
      </c>
      <c r="U137" s="321">
        <v>8</v>
      </c>
      <c r="V137" s="321">
        <v>0</v>
      </c>
      <c r="W137" s="321">
        <v>0</v>
      </c>
      <c r="X137" s="321">
        <v>0</v>
      </c>
      <c r="Y137" s="321">
        <v>9</v>
      </c>
      <c r="Z137" s="321">
        <v>1</v>
      </c>
      <c r="AA137" s="321"/>
      <c r="AB137" s="321">
        <v>4311538.2346000001</v>
      </c>
      <c r="AC137" s="321">
        <v>1361538.4615</v>
      </c>
      <c r="AD137" s="321">
        <v>0</v>
      </c>
      <c r="AE137" s="321">
        <v>0</v>
      </c>
      <c r="AF137" s="321">
        <v>0</v>
      </c>
      <c r="AG137" s="321">
        <v>0</v>
      </c>
      <c r="AH137" s="321">
        <v>658076.92310000001</v>
      </c>
      <c r="AI137" s="321">
        <v>0</v>
      </c>
      <c r="AJ137" s="321">
        <v>0</v>
      </c>
      <c r="AK137" s="321">
        <v>0</v>
      </c>
      <c r="AL137" s="321">
        <v>544615.38459999999</v>
      </c>
      <c r="AM137" s="321">
        <v>300000</v>
      </c>
      <c r="AN137" s="321">
        <v>150000</v>
      </c>
      <c r="AO137" s="321">
        <v>527500</v>
      </c>
      <c r="AP137" s="321">
        <v>0</v>
      </c>
      <c r="AQ137" s="321">
        <v>510576.92310000001</v>
      </c>
      <c r="AR137" s="321">
        <v>460185</v>
      </c>
      <c r="AS137" s="321"/>
      <c r="AT137" s="321">
        <v>0</v>
      </c>
      <c r="AU137" s="321">
        <v>590000</v>
      </c>
      <c r="AV137" s="321">
        <v>0</v>
      </c>
      <c r="AW137" s="321">
        <v>0</v>
      </c>
      <c r="AX137" s="321">
        <v>1</v>
      </c>
      <c r="AY137" s="321">
        <v>113461.5385</v>
      </c>
      <c r="AZ137" s="321"/>
      <c r="BA137" s="321"/>
      <c r="BB137" s="321">
        <v>16</v>
      </c>
      <c r="BC137" s="321">
        <v>453846.15</v>
      </c>
      <c r="BD137" s="321">
        <v>30000</v>
      </c>
      <c r="BE137" s="321"/>
      <c r="BF137" s="321">
        <v>100000</v>
      </c>
      <c r="BG137" s="321">
        <v>20000</v>
      </c>
      <c r="BH137" s="321">
        <v>505000</v>
      </c>
      <c r="BI137" s="321"/>
      <c r="BJ137" s="321"/>
      <c r="BK137" s="321"/>
      <c r="BL137" s="321">
        <v>0</v>
      </c>
      <c r="BM137" s="321"/>
      <c r="BN137" s="321">
        <v>0</v>
      </c>
      <c r="BO137" s="321">
        <v>0</v>
      </c>
      <c r="BP137" s="321">
        <v>306923.07689999999</v>
      </c>
      <c r="BQ137" s="321">
        <v>80769.230800000005</v>
      </c>
      <c r="BR137" s="321"/>
      <c r="BS137" s="321">
        <v>0</v>
      </c>
      <c r="BT137" s="321">
        <v>1268500</v>
      </c>
      <c r="BU137" s="321">
        <v>619500</v>
      </c>
      <c r="BV137" s="321"/>
      <c r="BW137" s="321">
        <v>0</v>
      </c>
      <c r="BX137" s="321">
        <v>10</v>
      </c>
      <c r="BY137" s="321">
        <v>283653.84620000003</v>
      </c>
      <c r="BZ137" s="321"/>
      <c r="CA137" s="321"/>
      <c r="CB137" s="321">
        <v>12292548</v>
      </c>
      <c r="CC137" s="322">
        <v>10016856</v>
      </c>
      <c r="CD137" s="320"/>
      <c r="CE137" s="320" t="s">
        <v>1067</v>
      </c>
      <c r="CF137" s="323">
        <v>46085</v>
      </c>
      <c r="CG137" s="323"/>
      <c r="CH137" s="320" t="s">
        <v>415</v>
      </c>
      <c r="CI137" s="322">
        <v>0</v>
      </c>
      <c r="CJ137" s="322">
        <v>0</v>
      </c>
      <c r="CK137" s="321"/>
      <c r="CL137" s="324">
        <f t="shared" si="44"/>
        <v>387692.3077</v>
      </c>
      <c r="CM137" s="325">
        <f t="shared" si="45"/>
        <v>-17.076899999752641</v>
      </c>
      <c r="CN137" s="325">
        <f t="shared" si="46"/>
        <v>-17.38459999859333</v>
      </c>
      <c r="CO137" s="325">
        <f t="shared" si="47"/>
        <v>0.22693846188485622</v>
      </c>
      <c r="CP137" s="318"/>
      <c r="CQ137" s="326">
        <f t="shared" si="48"/>
        <v>3.8461526855826378E-5</v>
      </c>
      <c r="CR137" s="326">
        <f t="shared" si="49"/>
        <v>0</v>
      </c>
      <c r="CS137" s="327">
        <f t="shared" si="50"/>
        <v>0</v>
      </c>
      <c r="CT137" s="327">
        <f t="shared" si="51"/>
        <v>0</v>
      </c>
      <c r="CU137" s="327">
        <f t="shared" si="52"/>
        <v>0</v>
      </c>
      <c r="CV137" s="327">
        <f t="shared" si="53"/>
        <v>-2.3076892830431461E-5</v>
      </c>
      <c r="CW137" s="327">
        <f t="shared" si="54"/>
        <v>0</v>
      </c>
      <c r="CX137" s="327">
        <f t="shared" si="55"/>
        <v>0</v>
      </c>
      <c r="CY137" s="327">
        <f t="shared" si="56"/>
        <v>0</v>
      </c>
      <c r="CZ137" s="328">
        <f t="shared" si="57"/>
        <v>387692.3077</v>
      </c>
      <c r="DA137" s="328">
        <f t="shared" si="43"/>
        <v>-7.6923170126974583E-6</v>
      </c>
      <c r="DB137" s="201"/>
      <c r="DC137" s="327">
        <f>K137/M137*IFERROR(VLOOKUP($D137,Shift!$B:$AZ,45,0),0)-AT137</f>
        <v>0</v>
      </c>
      <c r="DD137" s="327">
        <f>K137/M137*IFERROR(VLOOKUP($D137,Shift!$B:$AV,47,0),0)*10*50%-ROUND(K137/M137*IFERROR(VLOOKUP($D137,Shift!$B:$AV,47,0),0)*8*30%,0)-AU137</f>
        <v>0.38461538474075496</v>
      </c>
      <c r="DE137" s="329">
        <f>VLOOKUP($D137,'Off day working'!A:AM,38,0)-Z137</f>
        <v>0</v>
      </c>
      <c r="DF137" s="328"/>
      <c r="DG137" s="328"/>
      <c r="DH137" s="330">
        <f>K137/208*8*30%*VLOOKUP($D137,Shift!$B:$AZ,47,0)-AL137</f>
        <v>1.5384634025394917E-5</v>
      </c>
      <c r="DJ137" s="390"/>
      <c r="DK137" s="332">
        <f>VLOOKUP($D137,Meal!$A:$AK,35,0)-BG137</f>
        <v>0</v>
      </c>
      <c r="DL137" s="332">
        <f>VLOOKUP($D137,Meal!$A:$AK,36,0)-BH137</f>
        <v>0</v>
      </c>
      <c r="DM137" s="333">
        <f>VLOOKUP($D137,Shift!B:AW,39,0)-AV137</f>
        <v>0</v>
      </c>
      <c r="DN137" s="334">
        <f>K137/208*VLOOKUP(D137,Shift!$B:$AO,39,0)*8*10%-AW137</f>
        <v>0</v>
      </c>
      <c r="DO137" s="333">
        <f>VLOOKUP($D137,Shift!$B:$AO,40,0)-AX137</f>
        <v>0</v>
      </c>
      <c r="DP137" s="334">
        <f>K137/208*VLOOKUP(D137,Shift!$B:$AO,40,0)*8*50%-AY137</f>
        <v>-3.8461526855826378E-5</v>
      </c>
      <c r="DQ137" s="335">
        <f>VLOOKUP($D137,Shift!$B:$AZ,41,0)-AZ137</f>
        <v>0</v>
      </c>
      <c r="DR137" s="336">
        <f>K137/208*VLOOKUP($D137,Shift!$B:$AQ,41,0)*8*50%-BA137</f>
        <v>0</v>
      </c>
      <c r="DS137" s="337">
        <f>VLOOKUP($D137,Att!B:CU,98,0)-O137</f>
        <v>0</v>
      </c>
      <c r="DT137" s="338">
        <f>IFERROR(VLOOKUP($D137,OT!$A:$BR,OT!BC$1,0),0)-P137</f>
        <v>0</v>
      </c>
      <c r="DU137" s="338">
        <f>IFERROR(VLOOKUP($D137,OT!$A:$BR,OT!BD$1,0),0)-Q137</f>
        <v>0</v>
      </c>
      <c r="DV137" s="338">
        <f>IFERROR(VLOOKUP($D137,OT!$A:$BR,OT!BE$1,0),0)-R137</f>
        <v>0</v>
      </c>
      <c r="DW137" s="338">
        <f>IFERROR(VLOOKUP($D137,OT!$A:$BR,OT!BF$1,0),0)-S137</f>
        <v>0</v>
      </c>
      <c r="DX137" s="338">
        <f>IFERROR(VLOOKUP($D137,OT!$A:$BR,OT!BG$1,0),0)-T137</f>
        <v>0</v>
      </c>
      <c r="DY137" s="338">
        <f>IFERROR(VLOOKUP($D137,OT!$A:$BR,OT!BH$1,0),0)-U137</f>
        <v>0</v>
      </c>
      <c r="DZ137" s="338">
        <f>IFERROR(VLOOKUP($D137,OT!$A:$BR,OT!BI$1,0),0)-V137</f>
        <v>0</v>
      </c>
      <c r="EA137" s="338">
        <f>IFERROR(VLOOKUP($D137,OT!$A:$BR,OT!BJ$1,0),0)-W137</f>
        <v>0</v>
      </c>
      <c r="EB137" s="338">
        <f>IFERROR(VLOOKUP($D137,OT!$A:$BR,OT!BK$1,0),0)-X137</f>
        <v>0</v>
      </c>
      <c r="EC137" s="339">
        <f>VLOOKUP(D137,'Off day working'!A:AL,38,0)*30000-BD137</f>
        <v>0</v>
      </c>
      <c r="ED137" s="340"/>
      <c r="EE137" s="340"/>
      <c r="EF137" s="338">
        <f t="shared" si="41"/>
        <v>0</v>
      </c>
      <c r="EG137" s="350">
        <f>4960000*1.07/208*VLOOKUP(D137,Att!B:BZ,77,0)-BJ137</f>
        <v>0</v>
      </c>
      <c r="EI137" s="345">
        <f>IF(AND(CH137="X",EJ137&gt;=0.5),150000/VLOOKUP(D137,Att!B:AT,45,0)*VLOOKUP(D137,Att!B:AP,41,0),IF(AND(CH137="X",EJ137&lt;0.5),0,150000))-AN137</f>
        <v>0</v>
      </c>
      <c r="EJ137" s="346">
        <f>VLOOKUP(D137,Att!B:AP,41,0)/VLOOKUP(D137,Att!B:AT,45,0)</f>
        <v>0.78947368421052633</v>
      </c>
    </row>
    <row r="138" spans="1:140" s="331" customFormat="1" ht="14.5" hidden="1" customHeight="1" x14ac:dyDescent="0.35">
      <c r="A138" s="300" t="s">
        <v>325</v>
      </c>
      <c r="B138" s="300">
        <f t="shared" si="58"/>
        <v>131</v>
      </c>
      <c r="C138" s="320" t="s">
        <v>56</v>
      </c>
      <c r="D138" s="320" t="s">
        <v>1109</v>
      </c>
      <c r="E138" s="320" t="s">
        <v>1111</v>
      </c>
      <c r="F138" s="367" t="s">
        <v>1110</v>
      </c>
      <c r="G138" s="320" t="s">
        <v>348</v>
      </c>
      <c r="H138" s="320" t="s">
        <v>1039</v>
      </c>
      <c r="I138" s="320" t="s">
        <v>59</v>
      </c>
      <c r="J138" s="320" t="s">
        <v>58</v>
      </c>
      <c r="K138" s="321">
        <v>5900000</v>
      </c>
      <c r="L138" s="321"/>
      <c r="M138" s="321">
        <v>208</v>
      </c>
      <c r="N138" s="321"/>
      <c r="O138" s="321">
        <v>169.983</v>
      </c>
      <c r="P138" s="321">
        <v>34</v>
      </c>
      <c r="Q138" s="321">
        <v>0</v>
      </c>
      <c r="R138" s="321">
        <v>4</v>
      </c>
      <c r="S138" s="321">
        <v>0</v>
      </c>
      <c r="T138" s="321">
        <v>0</v>
      </c>
      <c r="U138" s="321">
        <v>8</v>
      </c>
      <c r="V138" s="321">
        <v>0</v>
      </c>
      <c r="W138" s="321">
        <v>0</v>
      </c>
      <c r="X138" s="321">
        <v>0</v>
      </c>
      <c r="Y138" s="321">
        <v>9</v>
      </c>
      <c r="Z138" s="321">
        <v>1</v>
      </c>
      <c r="AA138" s="321"/>
      <c r="AB138" s="321">
        <v>4821633.1731000002</v>
      </c>
      <c r="AC138" s="321">
        <v>1446634.6154</v>
      </c>
      <c r="AD138" s="321">
        <v>0</v>
      </c>
      <c r="AE138" s="321">
        <v>226923.07689999999</v>
      </c>
      <c r="AF138" s="321">
        <v>0</v>
      </c>
      <c r="AG138" s="321">
        <v>0</v>
      </c>
      <c r="AH138" s="321">
        <v>658076.92310000001</v>
      </c>
      <c r="AI138" s="321">
        <v>0</v>
      </c>
      <c r="AJ138" s="321">
        <v>0</v>
      </c>
      <c r="AK138" s="321">
        <v>0</v>
      </c>
      <c r="AL138" s="321">
        <v>476538.46149999998</v>
      </c>
      <c r="AM138" s="321">
        <v>300000</v>
      </c>
      <c r="AN138" s="321">
        <v>150000</v>
      </c>
      <c r="AO138" s="321">
        <v>135000</v>
      </c>
      <c r="AP138" s="321">
        <v>0</v>
      </c>
      <c r="AQ138" s="321">
        <v>510576.92310000001</v>
      </c>
      <c r="AR138" s="321">
        <v>0</v>
      </c>
      <c r="AS138" s="321"/>
      <c r="AT138" s="321">
        <v>0</v>
      </c>
      <c r="AU138" s="321">
        <v>516250</v>
      </c>
      <c r="AV138" s="321">
        <v>0</v>
      </c>
      <c r="AW138" s="321">
        <v>0</v>
      </c>
      <c r="AX138" s="321">
        <v>2</v>
      </c>
      <c r="AY138" s="321">
        <v>226923.07689999999</v>
      </c>
      <c r="AZ138" s="321"/>
      <c r="BA138" s="321"/>
      <c r="BB138" s="321">
        <v>17</v>
      </c>
      <c r="BC138" s="321">
        <v>482211.54</v>
      </c>
      <c r="BD138" s="321">
        <v>30000</v>
      </c>
      <c r="BE138" s="321"/>
      <c r="BF138" s="321">
        <v>100000</v>
      </c>
      <c r="BG138" s="321">
        <v>15000</v>
      </c>
      <c r="BH138" s="321">
        <v>540000</v>
      </c>
      <c r="BI138" s="321"/>
      <c r="BJ138" s="321"/>
      <c r="BK138" s="321"/>
      <c r="BL138" s="321">
        <v>0</v>
      </c>
      <c r="BM138" s="321"/>
      <c r="BN138" s="321">
        <v>0</v>
      </c>
      <c r="BO138" s="321">
        <v>0</v>
      </c>
      <c r="BP138" s="321">
        <v>343234.90379999997</v>
      </c>
      <c r="BQ138" s="321">
        <v>92884.615399999995</v>
      </c>
      <c r="BR138" s="321"/>
      <c r="BS138" s="321">
        <v>0</v>
      </c>
      <c r="BT138" s="321">
        <v>1268500</v>
      </c>
      <c r="BU138" s="321">
        <v>619500</v>
      </c>
      <c r="BV138" s="321"/>
      <c r="BW138" s="321">
        <v>0</v>
      </c>
      <c r="BX138" s="321">
        <v>10</v>
      </c>
      <c r="BY138" s="321">
        <v>283653.84620000003</v>
      </c>
      <c r="BZ138" s="321"/>
      <c r="CA138" s="321"/>
      <c r="CB138" s="321">
        <v>12340406</v>
      </c>
      <c r="CC138" s="322">
        <v>10016287</v>
      </c>
      <c r="CD138" s="320"/>
      <c r="CE138" s="320" t="s">
        <v>1067</v>
      </c>
      <c r="CF138" s="323">
        <v>46085</v>
      </c>
      <c r="CG138" s="323"/>
      <c r="CH138" s="320" t="s">
        <v>415</v>
      </c>
      <c r="CI138" s="322">
        <v>0</v>
      </c>
      <c r="CJ138" s="322">
        <v>0</v>
      </c>
      <c r="CK138" s="321"/>
      <c r="CL138" s="324">
        <f t="shared" si="44"/>
        <v>436119.51919999998</v>
      </c>
      <c r="CM138" s="325">
        <f t="shared" si="45"/>
        <v>-18.690800001844764</v>
      </c>
      <c r="CN138" s="325">
        <f t="shared" si="46"/>
        <v>-19.21000000089407</v>
      </c>
      <c r="CO138" s="325">
        <f t="shared" si="47"/>
        <v>-2.3076310753822327E-5</v>
      </c>
      <c r="CP138" s="318"/>
      <c r="CQ138" s="326">
        <f t="shared" si="48"/>
        <v>-1.538451761007309E-5</v>
      </c>
      <c r="CR138" s="326">
        <f t="shared" si="49"/>
        <v>0</v>
      </c>
      <c r="CS138" s="327">
        <f t="shared" si="50"/>
        <v>2.3076951038092375E-5</v>
      </c>
      <c r="CT138" s="327">
        <f t="shared" si="51"/>
        <v>0</v>
      </c>
      <c r="CU138" s="327">
        <f t="shared" si="52"/>
        <v>0</v>
      </c>
      <c r="CV138" s="327">
        <f t="shared" si="53"/>
        <v>-2.3076892830431461E-5</v>
      </c>
      <c r="CW138" s="327">
        <f t="shared" si="54"/>
        <v>0</v>
      </c>
      <c r="CX138" s="327">
        <f t="shared" si="55"/>
        <v>0</v>
      </c>
      <c r="CY138" s="327">
        <f t="shared" si="56"/>
        <v>0</v>
      </c>
      <c r="CZ138" s="328">
        <f t="shared" si="57"/>
        <v>436119.51919999998</v>
      </c>
      <c r="DA138" s="328">
        <f t="shared" si="43"/>
        <v>3.0769268050789833E-5</v>
      </c>
      <c r="DB138" s="201"/>
      <c r="DC138" s="327">
        <f>K138/M138*IFERROR(VLOOKUP($D138,Shift!$B:$AZ,45,0),0)-AT138</f>
        <v>0</v>
      </c>
      <c r="DD138" s="327">
        <f>K138/M138*IFERROR(VLOOKUP($D138,Shift!$B:$AV,47,0),0)*10*50%-ROUND(K138/M138*IFERROR(VLOOKUP($D138,Shift!$B:$AV,47,0),0)*8*30%,0)-AU138</f>
        <v>0.46153846150264144</v>
      </c>
      <c r="DE138" s="329">
        <f>VLOOKUP($D138,'Off day working'!A:AM,38,0)-Z138</f>
        <v>0</v>
      </c>
      <c r="DF138" s="328"/>
      <c r="DG138" s="328"/>
      <c r="DH138" s="330">
        <f>K138/208*8*30%*VLOOKUP($D138,Shift!$B:$AZ,47,0)-AL138</f>
        <v>3.8461585063487291E-5</v>
      </c>
      <c r="DJ138" s="390"/>
      <c r="DK138" s="332">
        <f>VLOOKUP($D138,Meal!$A:$AK,35,0)-BG138</f>
        <v>0</v>
      </c>
      <c r="DL138" s="332">
        <f>VLOOKUP($D138,Meal!$A:$AK,36,0)-BH138</f>
        <v>0</v>
      </c>
      <c r="DM138" s="333">
        <f>VLOOKUP($D138,Shift!B:AW,39,0)-AV138</f>
        <v>0</v>
      </c>
      <c r="DN138" s="334">
        <f>K138/208*VLOOKUP(D138,Shift!$B:$AO,39,0)*8*10%-AW138</f>
        <v>0</v>
      </c>
      <c r="DO138" s="333">
        <f>VLOOKUP($D138,Shift!$B:$AO,40,0)-AX138</f>
        <v>0</v>
      </c>
      <c r="DP138" s="334">
        <f>K138/208*VLOOKUP(D138,Shift!$B:$AO,40,0)*8*50%-AY138</f>
        <v>2.3076951038092375E-5</v>
      </c>
      <c r="DQ138" s="335">
        <f>VLOOKUP($D138,Shift!$B:$AZ,41,0)-AZ138</f>
        <v>0</v>
      </c>
      <c r="DR138" s="336">
        <f>K138/208*VLOOKUP($D138,Shift!$B:$AQ,41,0)*8*50%-BA138</f>
        <v>0</v>
      </c>
      <c r="DS138" s="337">
        <f>VLOOKUP($D138,Att!B:CU,98,0)-O138</f>
        <v>0</v>
      </c>
      <c r="DT138" s="338">
        <f>IFERROR(VLOOKUP($D138,OT!$A:$BR,OT!BC$1,0),0)-P138</f>
        <v>0</v>
      </c>
      <c r="DU138" s="338">
        <f>IFERROR(VLOOKUP($D138,OT!$A:$BR,OT!BD$1,0),0)-Q138</f>
        <v>0</v>
      </c>
      <c r="DV138" s="338">
        <f>IFERROR(VLOOKUP($D138,OT!$A:$BR,OT!BE$1,0),0)-R138</f>
        <v>0</v>
      </c>
      <c r="DW138" s="338">
        <f>IFERROR(VLOOKUP($D138,OT!$A:$BR,OT!BF$1,0),0)-S138</f>
        <v>0</v>
      </c>
      <c r="DX138" s="338">
        <f>IFERROR(VLOOKUP($D138,OT!$A:$BR,OT!BG$1,0),0)-T138</f>
        <v>0</v>
      </c>
      <c r="DY138" s="338">
        <f>IFERROR(VLOOKUP($D138,OT!$A:$BR,OT!BH$1,0),0)-U138</f>
        <v>0</v>
      </c>
      <c r="DZ138" s="338">
        <f>IFERROR(VLOOKUP($D138,OT!$A:$BR,OT!BI$1,0),0)-V138</f>
        <v>0</v>
      </c>
      <c r="EA138" s="338">
        <f>IFERROR(VLOOKUP($D138,OT!$A:$BR,OT!BJ$1,0),0)-W138</f>
        <v>0</v>
      </c>
      <c r="EB138" s="338">
        <f>IFERROR(VLOOKUP($D138,OT!$A:$BR,OT!BK$1,0),0)-X138</f>
        <v>0</v>
      </c>
      <c r="EC138" s="339">
        <f>VLOOKUP(D138,'Off day working'!A:AL,38,0)*30000-BD138</f>
        <v>0</v>
      </c>
      <c r="ED138" s="340"/>
      <c r="EE138" s="340"/>
      <c r="EF138" s="338">
        <f t="shared" si="41"/>
        <v>0</v>
      </c>
      <c r="EG138" s="350">
        <f>4960000*1.07/208*VLOOKUP(D138,Att!B:BZ,77,0)-BJ138</f>
        <v>0</v>
      </c>
      <c r="EI138" s="345">
        <f>IF(AND(CH138="X",EJ138&gt;=0.5),150000/VLOOKUP(D138,Att!B:AT,45,0)*VLOOKUP(D138,Att!B:AP,41,0),IF(AND(CH138="X",EJ138&lt;0.5),0,150000))-AN138</f>
        <v>0</v>
      </c>
      <c r="EJ138" s="346">
        <f>VLOOKUP(D138,Att!B:AP,41,0)/VLOOKUP(D138,Att!B:AT,45,0)</f>
        <v>0.894625</v>
      </c>
    </row>
    <row r="139" spans="1:140" s="331" customFormat="1" ht="14.5" hidden="1" customHeight="1" x14ac:dyDescent="0.35">
      <c r="A139" s="300" t="s">
        <v>325</v>
      </c>
      <c r="B139" s="300">
        <f t="shared" si="58"/>
        <v>132</v>
      </c>
      <c r="C139" s="320" t="s">
        <v>56</v>
      </c>
      <c r="D139" s="320" t="s">
        <v>1117</v>
      </c>
      <c r="E139" s="320" t="s">
        <v>1119</v>
      </c>
      <c r="F139" s="367" t="s">
        <v>1118</v>
      </c>
      <c r="G139" s="320" t="s">
        <v>360</v>
      </c>
      <c r="H139" s="320"/>
      <c r="I139" s="320" t="s">
        <v>57</v>
      </c>
      <c r="J139" s="320" t="s">
        <v>58</v>
      </c>
      <c r="K139" s="321">
        <v>5900000</v>
      </c>
      <c r="L139" s="321"/>
      <c r="M139" s="321">
        <v>208</v>
      </c>
      <c r="N139" s="321"/>
      <c r="O139" s="321">
        <v>176</v>
      </c>
      <c r="P139" s="321">
        <v>36</v>
      </c>
      <c r="Q139" s="321">
        <v>0</v>
      </c>
      <c r="R139" s="321">
        <v>0</v>
      </c>
      <c r="S139" s="321">
        <v>0</v>
      </c>
      <c r="T139" s="321">
        <v>0</v>
      </c>
      <c r="U139" s="321">
        <v>0</v>
      </c>
      <c r="V139" s="321">
        <v>0</v>
      </c>
      <c r="W139" s="321">
        <v>0</v>
      </c>
      <c r="X139" s="321">
        <v>0</v>
      </c>
      <c r="Y139" s="321">
        <v>11</v>
      </c>
      <c r="Z139" s="321"/>
      <c r="AA139" s="321"/>
      <c r="AB139" s="321">
        <v>4992307.4654000001</v>
      </c>
      <c r="AC139" s="321">
        <v>1531730.7692</v>
      </c>
      <c r="AD139" s="321">
        <v>0</v>
      </c>
      <c r="AE139" s="321">
        <v>0</v>
      </c>
      <c r="AF139" s="321">
        <v>0</v>
      </c>
      <c r="AG139" s="321">
        <v>0</v>
      </c>
      <c r="AH139" s="321">
        <v>0</v>
      </c>
      <c r="AI139" s="321">
        <v>0</v>
      </c>
      <c r="AJ139" s="321">
        <v>0</v>
      </c>
      <c r="AK139" s="321">
        <v>0</v>
      </c>
      <c r="AL139" s="321">
        <v>612692.3077</v>
      </c>
      <c r="AM139" s="321">
        <v>300000</v>
      </c>
      <c r="AN139" s="321">
        <v>150000</v>
      </c>
      <c r="AO139" s="321">
        <v>490000</v>
      </c>
      <c r="AP139" s="321">
        <v>0</v>
      </c>
      <c r="AQ139" s="321">
        <v>510576.92310000001</v>
      </c>
      <c r="AR139" s="321">
        <v>462963</v>
      </c>
      <c r="AS139" s="321"/>
      <c r="AT139" s="321">
        <v>0</v>
      </c>
      <c r="AU139" s="321">
        <v>663750</v>
      </c>
      <c r="AV139" s="321">
        <v>0</v>
      </c>
      <c r="AW139" s="321">
        <v>0</v>
      </c>
      <c r="AX139" s="321">
        <v>2</v>
      </c>
      <c r="AY139" s="321">
        <v>226923.07689999999</v>
      </c>
      <c r="AZ139" s="321"/>
      <c r="BA139" s="321"/>
      <c r="BB139" s="321">
        <v>18</v>
      </c>
      <c r="BC139" s="321">
        <v>510576.92</v>
      </c>
      <c r="BD139" s="321">
        <v>0</v>
      </c>
      <c r="BE139" s="321">
        <v>42548</v>
      </c>
      <c r="BF139" s="321"/>
      <c r="BG139" s="321">
        <v>0</v>
      </c>
      <c r="BH139" s="321">
        <v>562000</v>
      </c>
      <c r="BI139" s="321"/>
      <c r="BJ139" s="321"/>
      <c r="BK139" s="321"/>
      <c r="BL139" s="321">
        <v>0</v>
      </c>
      <c r="BM139" s="321"/>
      <c r="BN139" s="321">
        <v>0</v>
      </c>
      <c r="BO139" s="321">
        <v>0</v>
      </c>
      <c r="BP139" s="321">
        <v>304615.38459999999</v>
      </c>
      <c r="BQ139" s="321">
        <v>62307.692300000002</v>
      </c>
      <c r="BR139" s="321"/>
      <c r="BS139" s="321">
        <v>0</v>
      </c>
      <c r="BT139" s="321">
        <v>1268500</v>
      </c>
      <c r="BU139" s="321">
        <v>619500</v>
      </c>
      <c r="BV139" s="321"/>
      <c r="BW139" s="321">
        <v>0</v>
      </c>
      <c r="BX139" s="321">
        <v>10</v>
      </c>
      <c r="BY139" s="321">
        <v>283653.84620000003</v>
      </c>
      <c r="BZ139" s="321"/>
      <c r="CA139" s="321"/>
      <c r="CB139" s="321">
        <v>12809512</v>
      </c>
      <c r="CC139" s="322">
        <v>10436588</v>
      </c>
      <c r="CD139" s="320"/>
      <c r="CE139" s="320" t="s">
        <v>870</v>
      </c>
      <c r="CF139" s="323">
        <v>46086</v>
      </c>
      <c r="CG139" s="323"/>
      <c r="CH139" s="320" t="s">
        <v>415</v>
      </c>
      <c r="CI139" s="322">
        <v>118000</v>
      </c>
      <c r="CJ139" s="322">
        <v>0</v>
      </c>
      <c r="CK139" s="321"/>
      <c r="CL139" s="324">
        <f t="shared" si="44"/>
        <v>366923.07689999999</v>
      </c>
      <c r="CM139" s="325">
        <f t="shared" si="45"/>
        <v>-20.460800001397729</v>
      </c>
      <c r="CN139" s="325">
        <f t="shared" si="46"/>
        <v>-19.53770000115037</v>
      </c>
      <c r="CO139" s="325">
        <f t="shared" si="47"/>
        <v>0.22690769284963608</v>
      </c>
      <c r="CP139" s="318"/>
      <c r="CQ139" s="326">
        <f t="shared" si="48"/>
        <v>3.0769500881433487E-5</v>
      </c>
      <c r="CR139" s="326">
        <f t="shared" si="49"/>
        <v>0</v>
      </c>
      <c r="CS139" s="327">
        <f t="shared" si="50"/>
        <v>0</v>
      </c>
      <c r="CT139" s="327">
        <f t="shared" si="51"/>
        <v>0</v>
      </c>
      <c r="CU139" s="327">
        <f t="shared" si="52"/>
        <v>0</v>
      </c>
      <c r="CV139" s="327">
        <f t="shared" si="53"/>
        <v>0</v>
      </c>
      <c r="CW139" s="327">
        <f t="shared" si="54"/>
        <v>0</v>
      </c>
      <c r="CX139" s="327">
        <f t="shared" si="55"/>
        <v>0</v>
      </c>
      <c r="CY139" s="327">
        <f t="shared" si="56"/>
        <v>0</v>
      </c>
      <c r="CZ139" s="328">
        <f t="shared" si="57"/>
        <v>366923.07689999999</v>
      </c>
      <c r="DA139" s="328">
        <f t="shared" ref="DA139:DA144" si="59">(360000/208)*(O139+P139+Q139+R139+S139+T139+U139+V139+W139+X139+BI139)-CZ139</f>
        <v>2.3076951038092375E-5</v>
      </c>
      <c r="DB139" s="201"/>
      <c r="DC139" s="327">
        <f>K139/M139*IFERROR(VLOOKUP($D139,Shift!$B:$AZ,45,0),0)-AT139</f>
        <v>0</v>
      </c>
      <c r="DD139" s="327">
        <f>K139/M139*IFERROR(VLOOKUP($D139,Shift!$B:$AV,47,0),0)*10*50%-ROUND(K139/M139*IFERROR(VLOOKUP($D139,Shift!$B:$AV,47,0),0)*8*30%,0)-AU139</f>
        <v>0.30769230774603784</v>
      </c>
      <c r="DE139" s="329">
        <f>VLOOKUP($D139,'Off day working'!A:AM,38,0)-Z139</f>
        <v>0</v>
      </c>
      <c r="DF139" s="328"/>
      <c r="DG139" s="328"/>
      <c r="DH139" s="330">
        <f>K139/208*8*30%*VLOOKUP($D139,Shift!$B:$AZ,47,0)-AL139</f>
        <v>-7.6922588050365448E-6</v>
      </c>
      <c r="DJ139" s="390"/>
      <c r="DK139" s="332">
        <f>VLOOKUP($D139,Meal!$A:$AK,35,0)-BG139</f>
        <v>0</v>
      </c>
      <c r="DL139" s="332">
        <f>VLOOKUP($D139,Meal!$A:$AK,36,0)-BH139</f>
        <v>0</v>
      </c>
      <c r="DM139" s="333">
        <f>VLOOKUP($D139,Shift!B:AW,39,0)-AV139</f>
        <v>0</v>
      </c>
      <c r="DN139" s="334">
        <f>K139/208*VLOOKUP(D139,Shift!$B:$AO,39,0)*8*10%-AW139</f>
        <v>0</v>
      </c>
      <c r="DO139" s="333">
        <f>VLOOKUP($D139,Shift!$B:$AO,40,0)-AX139</f>
        <v>0</v>
      </c>
      <c r="DP139" s="334">
        <f>K139/208*VLOOKUP(D139,Shift!$B:$AO,40,0)*8*50%-AY139</f>
        <v>2.3076951038092375E-5</v>
      </c>
      <c r="DQ139" s="335">
        <f>VLOOKUP($D139,Shift!$B:$AZ,41,0)-AZ139</f>
        <v>0</v>
      </c>
      <c r="DR139" s="336">
        <f>K139/208*VLOOKUP($D139,Shift!$B:$AQ,41,0)*8*50%-BA139</f>
        <v>0</v>
      </c>
      <c r="DS139" s="337">
        <f>VLOOKUP($D139,Att!B:CU,98,0)-O139</f>
        <v>0</v>
      </c>
      <c r="DT139" s="338">
        <f>IFERROR(VLOOKUP($D139,OT!$A:$BR,OT!BC$1,0),0)-P139</f>
        <v>0</v>
      </c>
      <c r="DU139" s="338">
        <f>IFERROR(VLOOKUP($D139,OT!$A:$BR,OT!BD$1,0),0)-Q139</f>
        <v>0</v>
      </c>
      <c r="DV139" s="338">
        <f>IFERROR(VLOOKUP($D139,OT!$A:$BR,OT!BE$1,0),0)-R139</f>
        <v>0</v>
      </c>
      <c r="DW139" s="338">
        <f>IFERROR(VLOOKUP($D139,OT!$A:$BR,OT!BF$1,0),0)-S139</f>
        <v>0</v>
      </c>
      <c r="DX139" s="338">
        <f>IFERROR(VLOOKUP($D139,OT!$A:$BR,OT!BG$1,0),0)-T139</f>
        <v>0</v>
      </c>
      <c r="DY139" s="338">
        <f>IFERROR(VLOOKUP($D139,OT!$A:$BR,OT!BH$1,0),0)-U139</f>
        <v>0</v>
      </c>
      <c r="DZ139" s="338">
        <f>IFERROR(VLOOKUP($D139,OT!$A:$BR,OT!BI$1,0),0)-V139</f>
        <v>0</v>
      </c>
      <c r="EA139" s="338">
        <f>IFERROR(VLOOKUP($D139,OT!$A:$BR,OT!BJ$1,0),0)-W139</f>
        <v>0</v>
      </c>
      <c r="EB139" s="338">
        <f>IFERROR(VLOOKUP($D139,OT!$A:$BR,OT!BK$1,0),0)-X139</f>
        <v>0</v>
      </c>
      <c r="EC139" s="339">
        <f>VLOOKUP(D139,'Off day working'!A:AL,38,0)*30000-BD139</f>
        <v>0</v>
      </c>
      <c r="ED139" s="340"/>
      <c r="EE139" s="340"/>
      <c r="EF139" s="338">
        <f t="shared" si="41"/>
        <v>7.6923076921957545E-2</v>
      </c>
      <c r="EG139" s="350">
        <f>4960000*1.07/208*VLOOKUP(D139,Att!B:BZ,77,0)-BJ139</f>
        <v>0</v>
      </c>
      <c r="EI139" s="345">
        <f>IF(AND(CH139="X",EJ139&gt;=0.5),150000/VLOOKUP(D139,Att!B:AT,45,0)*VLOOKUP(D139,Att!B:AP,41,0),IF(AND(CH139="X",EJ139&lt;0.5),0,150000))-AN139</f>
        <v>0</v>
      </c>
      <c r="EJ139" s="346">
        <f>VLOOKUP(D139,Att!B:AP,41,0)/VLOOKUP(D139,Att!B:AT,45,0)</f>
        <v>0.89174148304315037</v>
      </c>
    </row>
    <row r="140" spans="1:140" s="331" customFormat="1" ht="14.5" hidden="1" customHeight="1" x14ac:dyDescent="0.35">
      <c r="A140" s="300" t="s">
        <v>325</v>
      </c>
      <c r="B140" s="300">
        <f t="shared" si="58"/>
        <v>133</v>
      </c>
      <c r="C140" s="320" t="s">
        <v>56</v>
      </c>
      <c r="D140" s="320" t="s">
        <v>1121</v>
      </c>
      <c r="E140" s="320" t="s">
        <v>1123</v>
      </c>
      <c r="F140" s="367" t="s">
        <v>1122</v>
      </c>
      <c r="G140" s="320" t="s">
        <v>360</v>
      </c>
      <c r="H140" s="320" t="s">
        <v>1041</v>
      </c>
      <c r="I140" s="320" t="s">
        <v>67</v>
      </c>
      <c r="J140" s="320" t="s">
        <v>58</v>
      </c>
      <c r="K140" s="321">
        <v>5900000</v>
      </c>
      <c r="L140" s="321"/>
      <c r="M140" s="321">
        <v>208</v>
      </c>
      <c r="N140" s="321"/>
      <c r="O140" s="321">
        <v>200</v>
      </c>
      <c r="P140" s="321">
        <v>40</v>
      </c>
      <c r="Q140" s="321">
        <v>0</v>
      </c>
      <c r="R140" s="321">
        <v>4</v>
      </c>
      <c r="S140" s="321">
        <v>0</v>
      </c>
      <c r="T140" s="321">
        <v>0</v>
      </c>
      <c r="U140" s="321">
        <v>8</v>
      </c>
      <c r="V140" s="321">
        <v>0</v>
      </c>
      <c r="W140" s="321">
        <v>0</v>
      </c>
      <c r="X140" s="321">
        <v>0</v>
      </c>
      <c r="Y140" s="321">
        <v>16</v>
      </c>
      <c r="Z140" s="321">
        <v>1</v>
      </c>
      <c r="AA140" s="321"/>
      <c r="AB140" s="321">
        <v>5673076.6962000001</v>
      </c>
      <c r="AC140" s="321">
        <v>1701923.0769</v>
      </c>
      <c r="AD140" s="321">
        <v>0</v>
      </c>
      <c r="AE140" s="321">
        <v>226923.07689999999</v>
      </c>
      <c r="AF140" s="321">
        <v>0</v>
      </c>
      <c r="AG140" s="321">
        <v>0</v>
      </c>
      <c r="AH140" s="321">
        <v>658076.92310000001</v>
      </c>
      <c r="AI140" s="321">
        <v>0</v>
      </c>
      <c r="AJ140" s="321">
        <v>0</v>
      </c>
      <c r="AK140" s="321">
        <v>0</v>
      </c>
      <c r="AL140" s="321">
        <v>885000</v>
      </c>
      <c r="AM140" s="321">
        <v>300000</v>
      </c>
      <c r="AN140" s="321">
        <v>150000</v>
      </c>
      <c r="AO140" s="321">
        <v>577500</v>
      </c>
      <c r="AP140" s="321">
        <v>0</v>
      </c>
      <c r="AQ140" s="321">
        <v>765865.38459999999</v>
      </c>
      <c r="AR140" s="321">
        <v>483333</v>
      </c>
      <c r="AS140" s="321"/>
      <c r="AT140" s="321">
        <v>0</v>
      </c>
      <c r="AU140" s="321">
        <v>958750</v>
      </c>
      <c r="AV140" s="321">
        <v>0</v>
      </c>
      <c r="AW140" s="321">
        <v>0</v>
      </c>
      <c r="AX140" s="321">
        <v>3</v>
      </c>
      <c r="AY140" s="321">
        <v>340384.61540000001</v>
      </c>
      <c r="AZ140" s="321"/>
      <c r="BA140" s="321"/>
      <c r="BB140" s="321">
        <v>20</v>
      </c>
      <c r="BC140" s="321">
        <v>567307.68999999994</v>
      </c>
      <c r="BD140" s="321">
        <v>30000</v>
      </c>
      <c r="BE140" s="321">
        <v>42548</v>
      </c>
      <c r="BF140" s="321">
        <v>200000</v>
      </c>
      <c r="BG140" s="321">
        <v>77000</v>
      </c>
      <c r="BH140" s="321">
        <v>712000</v>
      </c>
      <c r="BI140" s="321"/>
      <c r="BJ140" s="321"/>
      <c r="BK140" s="321"/>
      <c r="BL140" s="321">
        <v>0</v>
      </c>
      <c r="BM140" s="321"/>
      <c r="BN140" s="321">
        <v>0</v>
      </c>
      <c r="BO140" s="321">
        <v>0</v>
      </c>
      <c r="BP140" s="321">
        <v>346153.84620000003</v>
      </c>
      <c r="BQ140" s="321">
        <v>90000</v>
      </c>
      <c r="BR140" s="321"/>
      <c r="BS140" s="321">
        <v>0</v>
      </c>
      <c r="BT140" s="321">
        <v>1268500</v>
      </c>
      <c r="BU140" s="321">
        <v>619500</v>
      </c>
      <c r="BV140" s="321"/>
      <c r="BW140" s="321">
        <v>0</v>
      </c>
      <c r="BX140" s="321"/>
      <c r="BY140" s="321">
        <v>0</v>
      </c>
      <c r="BZ140" s="321"/>
      <c r="CA140" s="321"/>
      <c r="CB140" s="321">
        <v>16172365</v>
      </c>
      <c r="CC140" s="322">
        <v>13730211</v>
      </c>
      <c r="CD140" s="320"/>
      <c r="CE140" s="320" t="s">
        <v>870</v>
      </c>
      <c r="CF140" s="323">
        <v>46086</v>
      </c>
      <c r="CG140" s="323"/>
      <c r="CH140" s="320" t="s">
        <v>415</v>
      </c>
      <c r="CI140" s="322">
        <v>118000</v>
      </c>
      <c r="CJ140" s="322">
        <v>0</v>
      </c>
      <c r="CK140" s="321"/>
      <c r="CL140" s="324">
        <f t="shared" si="44"/>
        <v>436153.84620000003</v>
      </c>
      <c r="CM140" s="325">
        <f t="shared" si="45"/>
        <v>-22.690700000151992</v>
      </c>
      <c r="CN140" s="325">
        <f t="shared" si="46"/>
        <v>-22.53690000064671</v>
      </c>
      <c r="CO140" s="325">
        <f t="shared" si="47"/>
        <v>0.22687692288309336</v>
      </c>
      <c r="CP140" s="318"/>
      <c r="CQ140" s="326">
        <f t="shared" si="48"/>
        <v>2.3077009245753288E-5</v>
      </c>
      <c r="CR140" s="326">
        <f t="shared" si="49"/>
        <v>0</v>
      </c>
      <c r="CS140" s="327">
        <f t="shared" si="50"/>
        <v>2.3076951038092375E-5</v>
      </c>
      <c r="CT140" s="327">
        <f t="shared" si="51"/>
        <v>0</v>
      </c>
      <c r="CU140" s="327">
        <f t="shared" si="52"/>
        <v>0</v>
      </c>
      <c r="CV140" s="327">
        <f t="shared" si="53"/>
        <v>-2.3076892830431461E-5</v>
      </c>
      <c r="CW140" s="327">
        <f t="shared" si="54"/>
        <v>0</v>
      </c>
      <c r="CX140" s="327">
        <f t="shared" si="55"/>
        <v>0</v>
      </c>
      <c r="CY140" s="327">
        <f t="shared" si="56"/>
        <v>0</v>
      </c>
      <c r="CZ140" s="328">
        <f t="shared" si="57"/>
        <v>436153.84620000003</v>
      </c>
      <c r="DA140" s="328">
        <f t="shared" si="59"/>
        <v>-4.615390207618475E-5</v>
      </c>
      <c r="DB140" s="201"/>
      <c r="DC140" s="327">
        <f>K140/M140*IFERROR(VLOOKUP($D140,Shift!$B:$AZ,45,0),0)-AT140</f>
        <v>0</v>
      </c>
      <c r="DD140" s="327">
        <f>K140/M140*IFERROR(VLOOKUP($D140,Shift!$B:$AV,47,0),0)*10*50%-ROUND(K140/M140*IFERROR(VLOOKUP($D140,Shift!$B:$AV,47,0),0)*8*30%,0)-AU140</f>
        <v>0</v>
      </c>
      <c r="DE140" s="329">
        <f>VLOOKUP($D140,'Off day working'!A:AM,38,0)-Z140</f>
        <v>0</v>
      </c>
      <c r="DF140" s="328"/>
      <c r="DG140" s="328"/>
      <c r="DH140" s="330">
        <f>K140/208*8*30%*VLOOKUP($D140,Shift!$B:$AZ,47,0)-AL140</f>
        <v>0</v>
      </c>
      <c r="DJ140" s="390"/>
      <c r="DK140" s="332">
        <f>VLOOKUP($D140,Meal!$A:$AK,35,0)-BG140</f>
        <v>0</v>
      </c>
      <c r="DL140" s="332">
        <f>VLOOKUP($D140,Meal!$A:$AK,36,0)-BH140</f>
        <v>0</v>
      </c>
      <c r="DM140" s="333">
        <f>VLOOKUP($D140,Shift!B:AW,39,0)-AV140</f>
        <v>0</v>
      </c>
      <c r="DN140" s="334">
        <f>K140/208*VLOOKUP(D140,Shift!$B:$AO,39,0)*8*10%-AW140</f>
        <v>0</v>
      </c>
      <c r="DO140" s="333">
        <f>VLOOKUP($D140,Shift!$B:$AO,40,0)-AX140</f>
        <v>0</v>
      </c>
      <c r="DP140" s="334">
        <f>K140/208*VLOOKUP(D140,Shift!$B:$AO,40,0)*8*50%-AY140</f>
        <v>-1.5384634025394917E-5</v>
      </c>
      <c r="DQ140" s="335">
        <f>VLOOKUP($D140,Shift!$B:$AZ,41,0)-AZ140</f>
        <v>0</v>
      </c>
      <c r="DR140" s="336">
        <f>K140/208*VLOOKUP($D140,Shift!$B:$AQ,41,0)*8*50%-BA140</f>
        <v>0</v>
      </c>
      <c r="DS140" s="337">
        <f>VLOOKUP($D140,Att!B:CU,98,0)-O140</f>
        <v>0</v>
      </c>
      <c r="DT140" s="338">
        <f>IFERROR(VLOOKUP($D140,OT!$A:$BR,OT!BC$1,0),0)-P140</f>
        <v>0</v>
      </c>
      <c r="DU140" s="338">
        <f>IFERROR(VLOOKUP($D140,OT!$A:$BR,OT!BD$1,0),0)-Q140</f>
        <v>0</v>
      </c>
      <c r="DV140" s="338">
        <f>IFERROR(VLOOKUP($D140,OT!$A:$BR,OT!BE$1,0),0)-R140</f>
        <v>0</v>
      </c>
      <c r="DW140" s="338">
        <f>IFERROR(VLOOKUP($D140,OT!$A:$BR,OT!BF$1,0),0)-S140</f>
        <v>0</v>
      </c>
      <c r="DX140" s="338">
        <f>IFERROR(VLOOKUP($D140,OT!$A:$BR,OT!BG$1,0),0)-T140</f>
        <v>0</v>
      </c>
      <c r="DY140" s="338">
        <f>IFERROR(VLOOKUP($D140,OT!$A:$BR,OT!BH$1,0),0)-U140</f>
        <v>0</v>
      </c>
      <c r="DZ140" s="338">
        <f>IFERROR(VLOOKUP($D140,OT!$A:$BR,OT!BI$1,0),0)-V140</f>
        <v>0</v>
      </c>
      <c r="EA140" s="338">
        <f>IFERROR(VLOOKUP($D140,OT!$A:$BR,OT!BJ$1,0),0)-W140</f>
        <v>0</v>
      </c>
      <c r="EB140" s="338">
        <f>IFERROR(VLOOKUP($D140,OT!$A:$BR,OT!BK$1,0),0)-X140</f>
        <v>0</v>
      </c>
      <c r="EC140" s="339">
        <f>VLOOKUP(D140,'Off day working'!A:AL,38,0)*30000-BD140</f>
        <v>0</v>
      </c>
      <c r="ED140" s="340"/>
      <c r="EE140" s="340"/>
      <c r="EF140" s="338">
        <f t="shared" si="41"/>
        <v>7.6923076921957545E-2</v>
      </c>
      <c r="EG140" s="350">
        <f>4960000*1.07/208*VLOOKUP(D140,Att!B:BZ,77,0)-BJ140</f>
        <v>0</v>
      </c>
      <c r="EI140" s="345">
        <f>IF(AND(CH140="X",EJ140&gt;=0.5),150000/VLOOKUP(D140,Att!B:AT,45,0)*VLOOKUP(D140,Att!B:AP,41,0),IF(AND(CH140="X",EJ140&lt;0.5),0,150000))-AN140</f>
        <v>0</v>
      </c>
      <c r="EJ140" s="346">
        <f>VLOOKUP(D140,Att!B:AP,41,0)/VLOOKUP(D140,Att!B:AT,45,0)</f>
        <v>1.1009154111643833</v>
      </c>
    </row>
    <row r="141" spans="1:140" s="331" customFormat="1" ht="14.5" hidden="1" customHeight="1" x14ac:dyDescent="0.35">
      <c r="A141" s="300" t="s">
        <v>325</v>
      </c>
      <c r="B141" s="300">
        <f t="shared" si="58"/>
        <v>134</v>
      </c>
      <c r="C141" s="320" t="s">
        <v>56</v>
      </c>
      <c r="D141" s="320" t="s">
        <v>1124</v>
      </c>
      <c r="E141" s="320" t="s">
        <v>1126</v>
      </c>
      <c r="F141" s="367" t="s">
        <v>1125</v>
      </c>
      <c r="G141" s="320" t="s">
        <v>360</v>
      </c>
      <c r="H141" s="320" t="s">
        <v>1039</v>
      </c>
      <c r="I141" s="320" t="s">
        <v>57</v>
      </c>
      <c r="J141" s="320" t="s">
        <v>58</v>
      </c>
      <c r="K141" s="321">
        <v>5900000</v>
      </c>
      <c r="L141" s="321"/>
      <c r="M141" s="321">
        <v>208</v>
      </c>
      <c r="N141" s="321"/>
      <c r="O141" s="321">
        <v>208</v>
      </c>
      <c r="P141" s="321">
        <v>32</v>
      </c>
      <c r="Q141" s="321">
        <v>0</v>
      </c>
      <c r="R141" s="321">
        <v>12</v>
      </c>
      <c r="S141" s="321">
        <v>0</v>
      </c>
      <c r="T141" s="321">
        <v>0</v>
      </c>
      <c r="U141" s="321">
        <v>0</v>
      </c>
      <c r="V141" s="321">
        <v>0</v>
      </c>
      <c r="W141" s="321">
        <v>0</v>
      </c>
      <c r="X141" s="321">
        <v>0</v>
      </c>
      <c r="Y141" s="321">
        <v>12</v>
      </c>
      <c r="Z141" s="321">
        <v>1</v>
      </c>
      <c r="AA141" s="321"/>
      <c r="AB141" s="321">
        <v>5899999.8865</v>
      </c>
      <c r="AC141" s="321">
        <v>1361538.4615</v>
      </c>
      <c r="AD141" s="321">
        <v>0</v>
      </c>
      <c r="AE141" s="321">
        <v>680769.23080000002</v>
      </c>
      <c r="AF141" s="321">
        <v>0</v>
      </c>
      <c r="AG141" s="321">
        <v>0</v>
      </c>
      <c r="AH141" s="321">
        <v>0</v>
      </c>
      <c r="AI141" s="321">
        <v>0</v>
      </c>
      <c r="AJ141" s="321">
        <v>0</v>
      </c>
      <c r="AK141" s="321">
        <v>0</v>
      </c>
      <c r="AL141" s="321">
        <v>680769.23080000002</v>
      </c>
      <c r="AM141" s="321">
        <v>300000</v>
      </c>
      <c r="AN141" s="321">
        <v>150000</v>
      </c>
      <c r="AO141" s="321">
        <v>567500</v>
      </c>
      <c r="AP141" s="321">
        <v>0</v>
      </c>
      <c r="AQ141" s="321">
        <v>1021153.8462</v>
      </c>
      <c r="AR141" s="321">
        <v>0</v>
      </c>
      <c r="AS141" s="321"/>
      <c r="AT141" s="321">
        <v>0</v>
      </c>
      <c r="AU141" s="321">
        <v>737500</v>
      </c>
      <c r="AV141" s="321">
        <v>0</v>
      </c>
      <c r="AW141" s="321">
        <v>0</v>
      </c>
      <c r="AX141" s="321">
        <v>2</v>
      </c>
      <c r="AY141" s="321">
        <v>226923.07689999999</v>
      </c>
      <c r="AZ141" s="321"/>
      <c r="BA141" s="321"/>
      <c r="BB141" s="321">
        <v>16</v>
      </c>
      <c r="BC141" s="321">
        <v>453846.15</v>
      </c>
      <c r="BD141" s="321">
        <v>30000</v>
      </c>
      <c r="BE141" s="321">
        <v>42548</v>
      </c>
      <c r="BF141" s="321">
        <v>100000</v>
      </c>
      <c r="BG141" s="321">
        <v>206000</v>
      </c>
      <c r="BH141" s="321">
        <v>498000</v>
      </c>
      <c r="BI141" s="321"/>
      <c r="BJ141" s="321"/>
      <c r="BK141" s="321"/>
      <c r="BL141" s="321">
        <v>0</v>
      </c>
      <c r="BM141" s="321"/>
      <c r="BN141" s="321">
        <v>0</v>
      </c>
      <c r="BO141" s="321">
        <v>0</v>
      </c>
      <c r="BP141" s="321">
        <v>360000</v>
      </c>
      <c r="BQ141" s="321">
        <v>76153.8462</v>
      </c>
      <c r="BR141" s="321"/>
      <c r="BS141" s="321">
        <v>0</v>
      </c>
      <c r="BT141" s="321">
        <v>1268500</v>
      </c>
      <c r="BU141" s="321">
        <v>619500</v>
      </c>
      <c r="BV141" s="321"/>
      <c r="BW141" s="321">
        <v>0</v>
      </c>
      <c r="BX141" s="321"/>
      <c r="BY141" s="321">
        <v>0</v>
      </c>
      <c r="BZ141" s="321"/>
      <c r="CA141" s="321"/>
      <c r="CB141" s="321">
        <v>14779220</v>
      </c>
      <c r="CC141" s="322">
        <v>12337066</v>
      </c>
      <c r="CD141" s="320"/>
      <c r="CE141" s="320" t="s">
        <v>870</v>
      </c>
      <c r="CF141" s="323">
        <v>46086</v>
      </c>
      <c r="CG141" s="323"/>
      <c r="CH141" s="320" t="s">
        <v>415</v>
      </c>
      <c r="CI141" s="322">
        <v>118000</v>
      </c>
      <c r="CJ141" s="322">
        <v>0</v>
      </c>
      <c r="CK141" s="321"/>
      <c r="CL141" s="324">
        <f t="shared" si="44"/>
        <v>436153.84620000003</v>
      </c>
      <c r="CM141" s="325">
        <f t="shared" si="45"/>
        <v>-18.271099999547005</v>
      </c>
      <c r="CN141" s="325">
        <f t="shared" si="46"/>
        <v>-18.117300000041723</v>
      </c>
      <c r="CO141" s="325">
        <f t="shared" si="47"/>
        <v>0.11349999997764826</v>
      </c>
      <c r="CP141" s="318"/>
      <c r="CQ141" s="326">
        <f t="shared" si="48"/>
        <v>3.8461526855826378E-5</v>
      </c>
      <c r="CR141" s="326">
        <f t="shared" si="49"/>
        <v>0</v>
      </c>
      <c r="CS141" s="327">
        <f t="shared" si="50"/>
        <v>-3.0769268050789833E-5</v>
      </c>
      <c r="CT141" s="327">
        <f t="shared" si="51"/>
        <v>0</v>
      </c>
      <c r="CU141" s="327">
        <f t="shared" si="52"/>
        <v>0</v>
      </c>
      <c r="CV141" s="327">
        <f t="shared" si="53"/>
        <v>0</v>
      </c>
      <c r="CW141" s="327">
        <f t="shared" si="54"/>
        <v>0</v>
      </c>
      <c r="CX141" s="327">
        <f t="shared" si="55"/>
        <v>0</v>
      </c>
      <c r="CY141" s="327">
        <f t="shared" si="56"/>
        <v>0</v>
      </c>
      <c r="CZ141" s="328">
        <f t="shared" si="57"/>
        <v>436153.84620000003</v>
      </c>
      <c r="DA141" s="328">
        <f t="shared" si="59"/>
        <v>-4.615390207618475E-5</v>
      </c>
      <c r="DB141" s="201"/>
      <c r="DC141" s="327">
        <f>K141/M141*IFERROR(VLOOKUP($D141,Shift!$B:$AZ,45,0),0)-AT141</f>
        <v>0</v>
      </c>
      <c r="DD141" s="327">
        <f>K141/M141*IFERROR(VLOOKUP($D141,Shift!$B:$AV,47,0),0)*10*50%-ROUND(K141/M141*IFERROR(VLOOKUP($D141,Shift!$B:$AV,47,0),0)*8*30%,0)-AU141</f>
        <v>0.23076923098415136</v>
      </c>
      <c r="DE141" s="329">
        <f>VLOOKUP($D141,'Off day working'!A:AM,38,0)-Z141</f>
        <v>0</v>
      </c>
      <c r="DF141" s="328"/>
      <c r="DG141" s="328"/>
      <c r="DH141" s="330">
        <f>K141/208*8*30%*VLOOKUP($D141,Shift!$B:$AZ,47,0)-AL141</f>
        <v>-3.0769268050789833E-5</v>
      </c>
      <c r="DJ141" s="390"/>
      <c r="DK141" s="332">
        <f>VLOOKUP($D141,Meal!$A:$AK,35,0)-BG141</f>
        <v>0</v>
      </c>
      <c r="DL141" s="332">
        <f>VLOOKUP($D141,Meal!$A:$AK,36,0)-BH141</f>
        <v>0</v>
      </c>
      <c r="DM141" s="333">
        <f>VLOOKUP($D141,Shift!B:AW,39,0)-AV141</f>
        <v>0</v>
      </c>
      <c r="DN141" s="334">
        <f>K141/208*VLOOKUP(D141,Shift!$B:$AO,39,0)*8*10%-AW141</f>
        <v>0</v>
      </c>
      <c r="DO141" s="333">
        <f>VLOOKUP($D141,Shift!$B:$AO,40,0)-AX141</f>
        <v>0</v>
      </c>
      <c r="DP141" s="334">
        <f>K141/208*VLOOKUP(D141,Shift!$B:$AO,40,0)*8*50%-AY141</f>
        <v>2.3076951038092375E-5</v>
      </c>
      <c r="DQ141" s="335">
        <f>VLOOKUP($D141,Shift!$B:$AZ,41,0)-AZ141</f>
        <v>0</v>
      </c>
      <c r="DR141" s="336">
        <f>K141/208*VLOOKUP($D141,Shift!$B:$AQ,41,0)*8*50%-BA141</f>
        <v>0</v>
      </c>
      <c r="DS141" s="337">
        <f>VLOOKUP($D141,Att!B:CU,98,0)-O141</f>
        <v>0</v>
      </c>
      <c r="DT141" s="338">
        <f>IFERROR(VLOOKUP($D141,OT!$A:$BR,OT!BC$1,0),0)-P141</f>
        <v>0</v>
      </c>
      <c r="DU141" s="338">
        <f>IFERROR(VLOOKUP($D141,OT!$A:$BR,OT!BD$1,0),0)-Q141</f>
        <v>0</v>
      </c>
      <c r="DV141" s="338">
        <f>IFERROR(VLOOKUP($D141,OT!$A:$BR,OT!BE$1,0),0)-R141</f>
        <v>0</v>
      </c>
      <c r="DW141" s="338">
        <f>IFERROR(VLOOKUP($D141,OT!$A:$BR,OT!BF$1,0),0)-S141</f>
        <v>0</v>
      </c>
      <c r="DX141" s="338">
        <f>IFERROR(VLOOKUP($D141,OT!$A:$BR,OT!BG$1,0),0)-T141</f>
        <v>0</v>
      </c>
      <c r="DY141" s="338">
        <f>IFERROR(VLOOKUP($D141,OT!$A:$BR,OT!BH$1,0),0)-U141</f>
        <v>0</v>
      </c>
      <c r="DZ141" s="338">
        <f>IFERROR(VLOOKUP($D141,OT!$A:$BR,OT!BI$1,0),0)-V141</f>
        <v>0</v>
      </c>
      <c r="EA141" s="338">
        <f>IFERROR(VLOOKUP($D141,OT!$A:$BR,OT!BJ$1,0),0)-W141</f>
        <v>0</v>
      </c>
      <c r="EB141" s="338">
        <f>IFERROR(VLOOKUP($D141,OT!$A:$BR,OT!BK$1,0),0)-X141</f>
        <v>0</v>
      </c>
      <c r="EC141" s="339">
        <f>VLOOKUP(D141,'Off day working'!A:AL,38,0)*30000-BD141</f>
        <v>0</v>
      </c>
      <c r="ED141" s="340"/>
      <c r="EE141" s="340"/>
      <c r="EF141" s="338">
        <f t="shared" si="41"/>
        <v>7.6923076921957545E-2</v>
      </c>
      <c r="EG141" s="350">
        <f>4960000*1.07/208*VLOOKUP(D141,Att!B:BZ,77,0)-BJ141</f>
        <v>0</v>
      </c>
      <c r="EI141" s="345">
        <f>IF(AND(CH141="X",EJ141&gt;=0.5),150000/VLOOKUP(D141,Att!B:AT,45,0)*VLOOKUP(D141,Att!B:AP,41,0),IF(AND(CH141="X",EJ141&lt;0.5),0,150000))-AN141</f>
        <v>0</v>
      </c>
      <c r="EJ141" s="346">
        <f>VLOOKUP(D141,Att!B:AP,41,0)/VLOOKUP(D141,Att!B:AT,45,0)</f>
        <v>1.1578947368421053</v>
      </c>
    </row>
    <row r="142" spans="1:140" s="331" customFormat="1" ht="14.5" hidden="1" customHeight="1" x14ac:dyDescent="0.35">
      <c r="A142" s="300" t="s">
        <v>325</v>
      </c>
      <c r="B142" s="300">
        <f t="shared" si="58"/>
        <v>135</v>
      </c>
      <c r="C142" s="320" t="s">
        <v>56</v>
      </c>
      <c r="D142" s="320" t="s">
        <v>1127</v>
      </c>
      <c r="E142" s="320" t="s">
        <v>1129</v>
      </c>
      <c r="F142" s="367" t="s">
        <v>1128</v>
      </c>
      <c r="G142" s="320" t="s">
        <v>360</v>
      </c>
      <c r="H142" s="320" t="s">
        <v>1039</v>
      </c>
      <c r="I142" s="320" t="s">
        <v>59</v>
      </c>
      <c r="J142" s="320" t="s">
        <v>58</v>
      </c>
      <c r="K142" s="321">
        <v>5900000</v>
      </c>
      <c r="L142" s="321"/>
      <c r="M142" s="321">
        <v>208</v>
      </c>
      <c r="N142" s="321"/>
      <c r="O142" s="321">
        <v>192</v>
      </c>
      <c r="P142" s="321">
        <v>36</v>
      </c>
      <c r="Q142" s="321">
        <v>0</v>
      </c>
      <c r="R142" s="321">
        <v>0</v>
      </c>
      <c r="S142" s="321">
        <v>0</v>
      </c>
      <c r="T142" s="321">
        <v>0</v>
      </c>
      <c r="U142" s="321">
        <v>0</v>
      </c>
      <c r="V142" s="321">
        <v>0</v>
      </c>
      <c r="W142" s="321">
        <v>0</v>
      </c>
      <c r="X142" s="321">
        <v>0</v>
      </c>
      <c r="Y142" s="321">
        <v>10</v>
      </c>
      <c r="Z142" s="321"/>
      <c r="AA142" s="321"/>
      <c r="AB142" s="321">
        <v>5446153.8461999996</v>
      </c>
      <c r="AC142" s="321">
        <v>1531730.7692</v>
      </c>
      <c r="AD142" s="321">
        <v>0</v>
      </c>
      <c r="AE142" s="321">
        <v>0</v>
      </c>
      <c r="AF142" s="321">
        <v>0</v>
      </c>
      <c r="AG142" s="321">
        <v>0</v>
      </c>
      <c r="AH142" s="321">
        <v>0</v>
      </c>
      <c r="AI142" s="321">
        <v>0</v>
      </c>
      <c r="AJ142" s="321">
        <v>0</v>
      </c>
      <c r="AK142" s="321">
        <v>0</v>
      </c>
      <c r="AL142" s="321">
        <v>544615.38459999999</v>
      </c>
      <c r="AM142" s="321">
        <v>300000</v>
      </c>
      <c r="AN142" s="321">
        <v>150000</v>
      </c>
      <c r="AO142" s="321">
        <v>520000</v>
      </c>
      <c r="AP142" s="321">
        <v>0</v>
      </c>
      <c r="AQ142" s="321">
        <v>765865.38459999999</v>
      </c>
      <c r="AR142" s="321">
        <v>483333</v>
      </c>
      <c r="AS142" s="321"/>
      <c r="AT142" s="321">
        <v>0</v>
      </c>
      <c r="AU142" s="321">
        <v>590000</v>
      </c>
      <c r="AV142" s="321">
        <v>0</v>
      </c>
      <c r="AW142" s="321">
        <v>0</v>
      </c>
      <c r="AX142" s="321">
        <v>2</v>
      </c>
      <c r="AY142" s="321">
        <v>226923.07689999999</v>
      </c>
      <c r="AZ142" s="321"/>
      <c r="BA142" s="321"/>
      <c r="BB142" s="321">
        <v>18</v>
      </c>
      <c r="BC142" s="321">
        <v>510576.92</v>
      </c>
      <c r="BD142" s="321">
        <v>0</v>
      </c>
      <c r="BE142" s="321">
        <v>42548</v>
      </c>
      <c r="BF142" s="321">
        <v>100000</v>
      </c>
      <c r="BG142" s="321">
        <v>75000</v>
      </c>
      <c r="BH142" s="321">
        <v>520000</v>
      </c>
      <c r="BI142" s="321"/>
      <c r="BJ142" s="321"/>
      <c r="BK142" s="321"/>
      <c r="BL142" s="321">
        <v>0</v>
      </c>
      <c r="BM142" s="321"/>
      <c r="BN142" s="321">
        <v>0</v>
      </c>
      <c r="BO142" s="321">
        <v>0</v>
      </c>
      <c r="BP142" s="321">
        <v>332307.6923</v>
      </c>
      <c r="BQ142" s="321">
        <v>62307.692300000002</v>
      </c>
      <c r="BR142" s="321"/>
      <c r="BS142" s="321">
        <v>0</v>
      </c>
      <c r="BT142" s="321">
        <v>1268500</v>
      </c>
      <c r="BU142" s="321">
        <v>619500</v>
      </c>
      <c r="BV142" s="321"/>
      <c r="BW142" s="321">
        <v>0</v>
      </c>
      <c r="BX142" s="321">
        <v>10</v>
      </c>
      <c r="BY142" s="321">
        <v>283653.84620000003</v>
      </c>
      <c r="BZ142" s="321"/>
      <c r="CA142" s="321"/>
      <c r="CB142" s="321">
        <v>13587882</v>
      </c>
      <c r="CC142" s="322">
        <v>11187266</v>
      </c>
      <c r="CD142" s="320"/>
      <c r="CE142" s="320" t="s">
        <v>870</v>
      </c>
      <c r="CF142" s="323">
        <v>46086</v>
      </c>
      <c r="CG142" s="323"/>
      <c r="CH142" s="320" t="s">
        <v>415</v>
      </c>
      <c r="CI142" s="322">
        <v>118000</v>
      </c>
      <c r="CJ142" s="322">
        <v>0</v>
      </c>
      <c r="CK142" s="321"/>
      <c r="CL142" s="324">
        <f t="shared" si="44"/>
        <v>394615.38459999999</v>
      </c>
      <c r="CM142" s="325">
        <f t="shared" si="45"/>
        <v>-20.233900001272559</v>
      </c>
      <c r="CN142" s="325">
        <f t="shared" si="46"/>
        <v>-19.61849999986589</v>
      </c>
      <c r="CO142" s="325">
        <f t="shared" si="47"/>
        <v>-4.6153552830219269E-5</v>
      </c>
      <c r="CP142" s="318"/>
      <c r="CQ142" s="326">
        <f t="shared" si="48"/>
        <v>3.0769500881433487E-5</v>
      </c>
      <c r="CR142" s="326">
        <f t="shared" si="49"/>
        <v>0</v>
      </c>
      <c r="CS142" s="327">
        <f t="shared" si="50"/>
        <v>0</v>
      </c>
      <c r="CT142" s="327">
        <f t="shared" si="51"/>
        <v>0</v>
      </c>
      <c r="CU142" s="327">
        <f t="shared" si="52"/>
        <v>0</v>
      </c>
      <c r="CV142" s="327">
        <f t="shared" si="53"/>
        <v>0</v>
      </c>
      <c r="CW142" s="327">
        <f t="shared" si="54"/>
        <v>0</v>
      </c>
      <c r="CX142" s="327">
        <f t="shared" si="55"/>
        <v>0</v>
      </c>
      <c r="CY142" s="327">
        <f t="shared" si="56"/>
        <v>0</v>
      </c>
      <c r="CZ142" s="328">
        <f t="shared" si="57"/>
        <v>394615.38459999999</v>
      </c>
      <c r="DA142" s="328">
        <f t="shared" si="59"/>
        <v>1.5384634025394917E-5</v>
      </c>
      <c r="DB142" s="201"/>
      <c r="DC142" s="327">
        <f>K142/M142*IFERROR(VLOOKUP($D142,Shift!$B:$AZ,45,0),0)-AT142</f>
        <v>0</v>
      </c>
      <c r="DD142" s="327">
        <f>K142/M142*IFERROR(VLOOKUP($D142,Shift!$B:$AV,47,0),0)*10*50%-ROUND(K142/M142*IFERROR(VLOOKUP($D142,Shift!$B:$AV,47,0),0)*8*30%,0)-AU142</f>
        <v>0.38461538474075496</v>
      </c>
      <c r="DE142" s="329">
        <f>VLOOKUP($D142,'Off day working'!A:AM,38,0)-Z142</f>
        <v>0</v>
      </c>
      <c r="DF142" s="328"/>
      <c r="DG142" s="328"/>
      <c r="DH142" s="330">
        <f>K142/208*8*30%*VLOOKUP($D142,Shift!$B:$AZ,47,0)-AL142</f>
        <v>1.5384634025394917E-5</v>
      </c>
      <c r="DJ142" s="390"/>
      <c r="DK142" s="332">
        <f>VLOOKUP($D142,Meal!$A:$AK,35,0)-BG142</f>
        <v>0</v>
      </c>
      <c r="DL142" s="332">
        <f>VLOOKUP($D142,Meal!$A:$AK,36,0)-BH142</f>
        <v>0</v>
      </c>
      <c r="DM142" s="333">
        <f>VLOOKUP($D142,Shift!B:AW,39,0)-AV142</f>
        <v>0</v>
      </c>
      <c r="DN142" s="334">
        <f>K142/208*VLOOKUP(D142,Shift!$B:$AO,39,0)*8*10%-AW142</f>
        <v>0</v>
      </c>
      <c r="DO142" s="333">
        <f>VLOOKUP($D142,Shift!$B:$AO,40,0)-AX142</f>
        <v>0</v>
      </c>
      <c r="DP142" s="334">
        <f>K142/208*VLOOKUP(D142,Shift!$B:$AO,40,0)*8*50%-AY142</f>
        <v>2.3076951038092375E-5</v>
      </c>
      <c r="DQ142" s="335">
        <f>VLOOKUP($D142,Shift!$B:$AZ,41,0)-AZ142</f>
        <v>0</v>
      </c>
      <c r="DR142" s="336">
        <f>K142/208*VLOOKUP($D142,Shift!$B:$AQ,41,0)*8*50%-BA142</f>
        <v>0</v>
      </c>
      <c r="DS142" s="337">
        <f>VLOOKUP($D142,Att!B:CU,98,0)-O142</f>
        <v>0</v>
      </c>
      <c r="DT142" s="338">
        <f>IFERROR(VLOOKUP($D142,OT!$A:$BR,OT!BC$1,0),0)-P142</f>
        <v>0</v>
      </c>
      <c r="DU142" s="338">
        <f>IFERROR(VLOOKUP($D142,OT!$A:$BR,OT!BD$1,0),0)-Q142</f>
        <v>0</v>
      </c>
      <c r="DV142" s="338">
        <f>IFERROR(VLOOKUP($D142,OT!$A:$BR,OT!BE$1,0),0)-R142</f>
        <v>0</v>
      </c>
      <c r="DW142" s="338">
        <f>IFERROR(VLOOKUP($D142,OT!$A:$BR,OT!BF$1,0),0)-S142</f>
        <v>0</v>
      </c>
      <c r="DX142" s="338">
        <f>IFERROR(VLOOKUP($D142,OT!$A:$BR,OT!BG$1,0),0)-T142</f>
        <v>0</v>
      </c>
      <c r="DY142" s="338">
        <f>IFERROR(VLOOKUP($D142,OT!$A:$BR,OT!BH$1,0),0)-U142</f>
        <v>0</v>
      </c>
      <c r="DZ142" s="338">
        <f>IFERROR(VLOOKUP($D142,OT!$A:$BR,OT!BI$1,0),0)-V142</f>
        <v>0</v>
      </c>
      <c r="EA142" s="338">
        <f>IFERROR(VLOOKUP($D142,OT!$A:$BR,OT!BJ$1,0),0)-W142</f>
        <v>0</v>
      </c>
      <c r="EB142" s="338">
        <f>IFERROR(VLOOKUP($D142,OT!$A:$BR,OT!BK$1,0),0)-X142</f>
        <v>0</v>
      </c>
      <c r="EC142" s="339">
        <f>VLOOKUP(D142,'Off day working'!A:AL,38,0)*30000-BD142</f>
        <v>0</v>
      </c>
      <c r="ED142" s="340"/>
      <c r="EE142" s="340"/>
      <c r="EF142" s="338">
        <f t="shared" si="41"/>
        <v>7.6923076921957545E-2</v>
      </c>
      <c r="EG142" s="350">
        <f>4960000*1.07/208*VLOOKUP(D142,Att!B:BZ,77,0)-BJ142</f>
        <v>0</v>
      </c>
      <c r="EI142" s="345">
        <f>IF(AND(CH142="X",EJ142&gt;=0.5),150000/VLOOKUP(D142,Att!B:AT,45,0)*VLOOKUP(D142,Att!B:AP,41,0),IF(AND(CH142="X",EJ142&lt;0.5),0,150000))-AN142</f>
        <v>0</v>
      </c>
      <c r="EJ142" s="346">
        <f>VLOOKUP(D142,Att!B:AP,41,0)/VLOOKUP(D142,Att!B:AT,45,0)</f>
        <v>1</v>
      </c>
    </row>
    <row r="143" spans="1:140" s="331" customFormat="1" ht="14.5" hidden="1" customHeight="1" x14ac:dyDescent="0.35">
      <c r="A143" s="300" t="s">
        <v>325</v>
      </c>
      <c r="B143" s="300">
        <f t="shared" si="58"/>
        <v>136</v>
      </c>
      <c r="C143" s="320" t="s">
        <v>56</v>
      </c>
      <c r="D143" s="320" t="s">
        <v>1130</v>
      </c>
      <c r="E143" s="320" t="s">
        <v>1132</v>
      </c>
      <c r="F143" s="367" t="s">
        <v>1131</v>
      </c>
      <c r="G143" s="320" t="s">
        <v>360</v>
      </c>
      <c r="H143" s="320" t="s">
        <v>1039</v>
      </c>
      <c r="I143" s="320" t="s">
        <v>63</v>
      </c>
      <c r="J143" s="320" t="s">
        <v>58</v>
      </c>
      <c r="K143" s="321">
        <v>5900000</v>
      </c>
      <c r="L143" s="321"/>
      <c r="M143" s="321">
        <v>208</v>
      </c>
      <c r="N143" s="321"/>
      <c r="O143" s="321">
        <v>124</v>
      </c>
      <c r="P143" s="321">
        <v>16</v>
      </c>
      <c r="Q143" s="321">
        <v>0</v>
      </c>
      <c r="R143" s="321">
        <v>0</v>
      </c>
      <c r="S143" s="321">
        <v>0</v>
      </c>
      <c r="T143" s="321">
        <v>0</v>
      </c>
      <c r="U143" s="321">
        <v>0</v>
      </c>
      <c r="V143" s="321">
        <v>0</v>
      </c>
      <c r="W143" s="321">
        <v>0</v>
      </c>
      <c r="X143" s="321">
        <v>0</v>
      </c>
      <c r="Y143" s="321">
        <v>3</v>
      </c>
      <c r="Z143" s="321"/>
      <c r="AA143" s="321"/>
      <c r="AB143" s="321">
        <v>3517307.5787999998</v>
      </c>
      <c r="AC143" s="321">
        <v>680769.23080000002</v>
      </c>
      <c r="AD143" s="321">
        <v>0</v>
      </c>
      <c r="AE143" s="321">
        <v>0</v>
      </c>
      <c r="AF143" s="321">
        <v>0</v>
      </c>
      <c r="AG143" s="321">
        <v>0</v>
      </c>
      <c r="AH143" s="321">
        <v>0</v>
      </c>
      <c r="AI143" s="321">
        <v>0</v>
      </c>
      <c r="AJ143" s="321">
        <v>0</v>
      </c>
      <c r="AK143" s="321">
        <v>0</v>
      </c>
      <c r="AL143" s="321">
        <v>204230.76920000001</v>
      </c>
      <c r="AM143" s="321">
        <v>300000</v>
      </c>
      <c r="AN143" s="321">
        <v>150000</v>
      </c>
      <c r="AO143" s="321">
        <v>91000</v>
      </c>
      <c r="AP143" s="321">
        <v>0</v>
      </c>
      <c r="AQ143" s="321"/>
      <c r="AR143" s="321">
        <v>461111</v>
      </c>
      <c r="AS143" s="321"/>
      <c r="AT143" s="321">
        <v>0</v>
      </c>
      <c r="AU143" s="321">
        <v>221250</v>
      </c>
      <c r="AV143" s="321">
        <v>0</v>
      </c>
      <c r="AW143" s="321">
        <v>0</v>
      </c>
      <c r="AX143" s="321">
        <v>0</v>
      </c>
      <c r="AY143" s="321">
        <v>0</v>
      </c>
      <c r="AZ143" s="321"/>
      <c r="BA143" s="321"/>
      <c r="BB143" s="321">
        <v>8</v>
      </c>
      <c r="BC143" s="321">
        <v>226923.08</v>
      </c>
      <c r="BD143" s="321">
        <v>0</v>
      </c>
      <c r="BE143" s="321">
        <v>42548</v>
      </c>
      <c r="BF143" s="321">
        <v>100000</v>
      </c>
      <c r="BG143" s="321">
        <v>75000</v>
      </c>
      <c r="BH143" s="321">
        <v>226000</v>
      </c>
      <c r="BI143" s="321"/>
      <c r="BJ143" s="321"/>
      <c r="BK143" s="321"/>
      <c r="BL143" s="321">
        <v>0</v>
      </c>
      <c r="BM143" s="321"/>
      <c r="BN143" s="321">
        <v>0</v>
      </c>
      <c r="BO143" s="321">
        <v>0</v>
      </c>
      <c r="BP143" s="321">
        <v>214615.38459999999</v>
      </c>
      <c r="BQ143" s="321">
        <v>27692.307700000001</v>
      </c>
      <c r="BR143" s="321"/>
      <c r="BS143" s="321">
        <v>0</v>
      </c>
      <c r="BT143" s="321">
        <v>1268500</v>
      </c>
      <c r="BU143" s="321">
        <v>619500</v>
      </c>
      <c r="BV143" s="321"/>
      <c r="BW143" s="321">
        <v>0</v>
      </c>
      <c r="BX143" s="321"/>
      <c r="BY143" s="321">
        <v>0</v>
      </c>
      <c r="BZ143" s="321"/>
      <c r="CA143" s="321"/>
      <c r="CB143" s="321">
        <v>7924955</v>
      </c>
      <c r="CC143" s="322">
        <v>5676648</v>
      </c>
      <c r="CD143" s="320"/>
      <c r="CE143" s="320" t="s">
        <v>870</v>
      </c>
      <c r="CF143" s="323">
        <v>46086</v>
      </c>
      <c r="CG143" s="323"/>
      <c r="CH143" s="320" t="s">
        <v>415</v>
      </c>
      <c r="CI143" s="322">
        <v>118000</v>
      </c>
      <c r="CJ143" s="322">
        <v>0</v>
      </c>
      <c r="CK143" s="321"/>
      <c r="CL143" s="324">
        <f t="shared" si="44"/>
        <v>242307.6923</v>
      </c>
      <c r="CM143" s="325">
        <f t="shared" si="45"/>
        <v>-7.6489000013098121</v>
      </c>
      <c r="CN143" s="325">
        <f t="shared" si="46"/>
        <v>-8.3412000006064773</v>
      </c>
      <c r="CO143" s="325">
        <f t="shared" si="47"/>
        <v>0.11350769270211458</v>
      </c>
      <c r="CP143" s="318"/>
      <c r="CQ143" s="326">
        <f t="shared" si="48"/>
        <v>-3.0769268050789833E-5</v>
      </c>
      <c r="CR143" s="326">
        <f t="shared" si="49"/>
        <v>0</v>
      </c>
      <c r="CS143" s="327">
        <f t="shared" si="50"/>
        <v>0</v>
      </c>
      <c r="CT143" s="327">
        <f t="shared" si="51"/>
        <v>0</v>
      </c>
      <c r="CU143" s="327">
        <f t="shared" si="52"/>
        <v>0</v>
      </c>
      <c r="CV143" s="327">
        <f t="shared" si="53"/>
        <v>0</v>
      </c>
      <c r="CW143" s="327">
        <f t="shared" si="54"/>
        <v>0</v>
      </c>
      <c r="CX143" s="327">
        <f t="shared" si="55"/>
        <v>0</v>
      </c>
      <c r="CY143" s="327">
        <f t="shared" si="56"/>
        <v>0</v>
      </c>
      <c r="CZ143" s="328">
        <f t="shared" si="57"/>
        <v>242307.6923</v>
      </c>
      <c r="DA143" s="328">
        <f t="shared" si="59"/>
        <v>7.6923170126974583E-6</v>
      </c>
      <c r="DB143" s="201"/>
      <c r="DC143" s="327">
        <f>K143/M143*IFERROR(VLOOKUP($D143,Shift!$B:$AZ,45,0),0)-AT143</f>
        <v>0</v>
      </c>
      <c r="DD143" s="327">
        <f>K143/M143*IFERROR(VLOOKUP($D143,Shift!$B:$AV,47,0),0)*10*50%-ROUND(K143/M143*IFERROR(VLOOKUP($D143,Shift!$B:$AV,47,0),0)*8*30%,0)-AU143</f>
        <v>-0.23076923075132072</v>
      </c>
      <c r="DE143" s="329">
        <f>VLOOKUP($D143,'Off day working'!A:AM,38,0)-Z143</f>
        <v>0</v>
      </c>
      <c r="DF143" s="328"/>
      <c r="DG143" s="328"/>
      <c r="DH143" s="330">
        <f>K143/208*8*30%*VLOOKUP($D143,Shift!$B:$AZ,47,0)-AL143</f>
        <v>3.0769238946959376E-5</v>
      </c>
      <c r="DJ143" s="390"/>
      <c r="DK143" s="332">
        <f>VLOOKUP($D143,Meal!$A:$AK,35,0)-BG143</f>
        <v>0</v>
      </c>
      <c r="DL143" s="332">
        <f>VLOOKUP($D143,Meal!$A:$AK,36,0)-BH143</f>
        <v>0</v>
      </c>
      <c r="DM143" s="333">
        <f>VLOOKUP($D143,Shift!B:AW,39,0)-AV143</f>
        <v>0</v>
      </c>
      <c r="DN143" s="334">
        <f>K143/208*VLOOKUP(D143,Shift!$B:$AO,39,0)*8*10%-AW143</f>
        <v>0</v>
      </c>
      <c r="DO143" s="333">
        <f>VLOOKUP($D143,Shift!$B:$AO,40,0)-AX143</f>
        <v>0</v>
      </c>
      <c r="DP143" s="334">
        <f>K143/208*VLOOKUP(D143,Shift!$B:$AO,40,0)*8*50%-AY143</f>
        <v>0</v>
      </c>
      <c r="DQ143" s="335">
        <f>VLOOKUP($D143,Shift!$B:$AZ,41,0)-AZ143</f>
        <v>0</v>
      </c>
      <c r="DR143" s="336">
        <f>K143/208*VLOOKUP($D143,Shift!$B:$AQ,41,0)*8*50%-BA143</f>
        <v>0</v>
      </c>
      <c r="DS143" s="337">
        <f>VLOOKUP($D143,Att!B:CU,98,0)-O143</f>
        <v>0</v>
      </c>
      <c r="DT143" s="338">
        <f>IFERROR(VLOOKUP($D143,OT!$A:$BR,OT!BC$1,0),0)-P143</f>
        <v>0</v>
      </c>
      <c r="DU143" s="338">
        <f>IFERROR(VLOOKUP($D143,OT!$A:$BR,OT!BD$1,0),0)-Q143</f>
        <v>0</v>
      </c>
      <c r="DV143" s="338">
        <f>IFERROR(VLOOKUP($D143,OT!$A:$BR,OT!BE$1,0),0)-R143</f>
        <v>0</v>
      </c>
      <c r="DW143" s="338">
        <f>IFERROR(VLOOKUP($D143,OT!$A:$BR,OT!BF$1,0),0)-S143</f>
        <v>0</v>
      </c>
      <c r="DX143" s="338">
        <f>IFERROR(VLOOKUP($D143,OT!$A:$BR,OT!BG$1,0),0)-T143</f>
        <v>0</v>
      </c>
      <c r="DY143" s="338">
        <f>IFERROR(VLOOKUP($D143,OT!$A:$BR,OT!BH$1,0),0)-U143</f>
        <v>0</v>
      </c>
      <c r="DZ143" s="338">
        <f>IFERROR(VLOOKUP($D143,OT!$A:$BR,OT!BI$1,0),0)-V143</f>
        <v>0</v>
      </c>
      <c r="EA143" s="338">
        <f>IFERROR(VLOOKUP($D143,OT!$A:$BR,OT!BJ$1,0),0)-W143</f>
        <v>0</v>
      </c>
      <c r="EB143" s="338">
        <f>IFERROR(VLOOKUP($D143,OT!$A:$BR,OT!BK$1,0),0)-X143</f>
        <v>0</v>
      </c>
      <c r="EC143" s="339">
        <f>VLOOKUP(D143,'Off day working'!A:AL,38,0)*30000-BD143</f>
        <v>0</v>
      </c>
      <c r="ED143" s="340"/>
      <c r="EE143" s="340"/>
      <c r="EF143" s="338">
        <f t="shared" si="41"/>
        <v>7.6923076921957545E-2</v>
      </c>
      <c r="EG143" s="350">
        <f>4960000*1.07/208*VLOOKUP(D143,Att!B:BZ,77,0)-BJ143</f>
        <v>0</v>
      </c>
      <c r="EI143" s="345">
        <f>IF(AND(CH143="X",EJ143&gt;=0.5),150000/VLOOKUP(D143,Att!B:AT,45,0)*VLOOKUP(D143,Att!B:AP,41,0),IF(AND(CH143="X",EJ143&lt;0.5),0,150000))-AN143</f>
        <v>0</v>
      </c>
      <c r="EJ143" s="346">
        <f>VLOOKUP(D143,Att!B:AP,41,0)/VLOOKUP(D143,Att!B:AT,45,0)</f>
        <v>0.66054924669862991</v>
      </c>
    </row>
    <row r="144" spans="1:140" s="331" customFormat="1" ht="14.5" hidden="1" customHeight="1" x14ac:dyDescent="0.35">
      <c r="A144" s="300" t="s">
        <v>325</v>
      </c>
      <c r="B144" s="300">
        <f t="shared" si="58"/>
        <v>137</v>
      </c>
      <c r="C144" s="320" t="s">
        <v>56</v>
      </c>
      <c r="D144" s="320" t="s">
        <v>1133</v>
      </c>
      <c r="E144" s="320" t="s">
        <v>1135</v>
      </c>
      <c r="F144" s="367" t="s">
        <v>1134</v>
      </c>
      <c r="G144" s="320" t="s">
        <v>360</v>
      </c>
      <c r="H144" s="320"/>
      <c r="I144" s="320" t="s">
        <v>63</v>
      </c>
      <c r="J144" s="320" t="s">
        <v>58</v>
      </c>
      <c r="K144" s="321">
        <v>5900000</v>
      </c>
      <c r="L144" s="321"/>
      <c r="M144" s="321">
        <v>208</v>
      </c>
      <c r="N144" s="321"/>
      <c r="O144" s="321">
        <v>208</v>
      </c>
      <c r="P144" s="321">
        <v>34</v>
      </c>
      <c r="Q144" s="321">
        <v>0</v>
      </c>
      <c r="R144" s="321">
        <v>12</v>
      </c>
      <c r="S144" s="321">
        <v>0</v>
      </c>
      <c r="T144" s="321">
        <v>0</v>
      </c>
      <c r="U144" s="321">
        <v>0</v>
      </c>
      <c r="V144" s="321">
        <v>0</v>
      </c>
      <c r="W144" s="321">
        <v>0</v>
      </c>
      <c r="X144" s="321">
        <v>0</v>
      </c>
      <c r="Y144" s="321">
        <v>10</v>
      </c>
      <c r="Z144" s="321">
        <v>1</v>
      </c>
      <c r="AA144" s="321"/>
      <c r="AB144" s="321">
        <v>5899999.8865</v>
      </c>
      <c r="AC144" s="321">
        <v>1446634.6154</v>
      </c>
      <c r="AD144" s="321">
        <v>0</v>
      </c>
      <c r="AE144" s="321">
        <v>680769.23080000002</v>
      </c>
      <c r="AF144" s="321">
        <v>0</v>
      </c>
      <c r="AG144" s="321">
        <v>0</v>
      </c>
      <c r="AH144" s="321">
        <v>0</v>
      </c>
      <c r="AI144" s="321">
        <v>0</v>
      </c>
      <c r="AJ144" s="321">
        <v>0</v>
      </c>
      <c r="AK144" s="321">
        <v>0</v>
      </c>
      <c r="AL144" s="321">
        <v>544615.38459999999</v>
      </c>
      <c r="AM144" s="321">
        <v>300000</v>
      </c>
      <c r="AN144" s="321">
        <v>150000</v>
      </c>
      <c r="AO144" s="321">
        <v>674167</v>
      </c>
      <c r="AP144" s="321">
        <v>0</v>
      </c>
      <c r="AQ144" s="321">
        <v>1021153.8462</v>
      </c>
      <c r="AR144" s="321">
        <v>483333</v>
      </c>
      <c r="AS144" s="321"/>
      <c r="AT144" s="321">
        <v>0</v>
      </c>
      <c r="AU144" s="321">
        <v>590000</v>
      </c>
      <c r="AV144" s="321">
        <v>0</v>
      </c>
      <c r="AW144" s="321">
        <v>0</v>
      </c>
      <c r="AX144" s="321">
        <v>2</v>
      </c>
      <c r="AY144" s="321">
        <v>226923.07689999999</v>
      </c>
      <c r="AZ144" s="321"/>
      <c r="BA144" s="321"/>
      <c r="BB144" s="321">
        <v>17</v>
      </c>
      <c r="BC144" s="321">
        <v>482211.54</v>
      </c>
      <c r="BD144" s="321">
        <v>30000</v>
      </c>
      <c r="BE144" s="321">
        <v>42548</v>
      </c>
      <c r="BF144" s="321"/>
      <c r="BG144" s="321">
        <v>110000</v>
      </c>
      <c r="BH144" s="321">
        <v>540000</v>
      </c>
      <c r="BI144" s="321"/>
      <c r="BJ144" s="321"/>
      <c r="BK144" s="321"/>
      <c r="BL144" s="321">
        <v>300000</v>
      </c>
      <c r="BM144" s="321"/>
      <c r="BN144" s="321">
        <v>0</v>
      </c>
      <c r="BO144" s="321">
        <v>0</v>
      </c>
      <c r="BP144" s="321">
        <v>360000</v>
      </c>
      <c r="BQ144" s="321">
        <v>79615.384600000005</v>
      </c>
      <c r="BR144" s="321"/>
      <c r="BS144" s="321">
        <v>0</v>
      </c>
      <c r="BT144" s="321">
        <v>1268500</v>
      </c>
      <c r="BU144" s="321">
        <v>619500</v>
      </c>
      <c r="BV144" s="321"/>
      <c r="BW144" s="321">
        <v>0</v>
      </c>
      <c r="BX144" s="321"/>
      <c r="BY144" s="321">
        <v>0</v>
      </c>
      <c r="BZ144" s="321"/>
      <c r="CA144" s="321"/>
      <c r="CB144" s="321">
        <v>15348490</v>
      </c>
      <c r="CC144" s="322">
        <v>12902875</v>
      </c>
      <c r="CD144" s="320" t="s">
        <v>2197</v>
      </c>
      <c r="CE144" s="320" t="s">
        <v>870</v>
      </c>
      <c r="CF144" s="323">
        <v>46086</v>
      </c>
      <c r="CG144" s="323"/>
      <c r="CH144" s="320" t="s">
        <v>415</v>
      </c>
      <c r="CI144" s="322">
        <v>118000</v>
      </c>
      <c r="CJ144" s="322">
        <v>0</v>
      </c>
      <c r="CK144" s="321"/>
      <c r="CL144" s="324">
        <f t="shared" si="44"/>
        <v>439615.38459999999</v>
      </c>
      <c r="CM144" s="325">
        <f t="shared" si="45"/>
        <v>-19.035000000149012</v>
      </c>
      <c r="CN144" s="325">
        <f t="shared" si="46"/>
        <v>-19.419600000604987</v>
      </c>
      <c r="CO144" s="325">
        <f t="shared" si="47"/>
        <v>0.11349999997764826</v>
      </c>
      <c r="CP144" s="318"/>
      <c r="CQ144" s="326">
        <f t="shared" si="48"/>
        <v>-1.538451761007309E-5</v>
      </c>
      <c r="CR144" s="326">
        <f t="shared" si="49"/>
        <v>0</v>
      </c>
      <c r="CS144" s="327">
        <f t="shared" si="50"/>
        <v>-3.0769268050789833E-5</v>
      </c>
      <c r="CT144" s="327">
        <f t="shared" si="51"/>
        <v>0</v>
      </c>
      <c r="CU144" s="327">
        <f t="shared" si="52"/>
        <v>0</v>
      </c>
      <c r="CV144" s="327">
        <f t="shared" si="53"/>
        <v>0</v>
      </c>
      <c r="CW144" s="327">
        <f t="shared" si="54"/>
        <v>0</v>
      </c>
      <c r="CX144" s="327">
        <f t="shared" si="55"/>
        <v>0</v>
      </c>
      <c r="CY144" s="327">
        <f t="shared" si="56"/>
        <v>0</v>
      </c>
      <c r="CZ144" s="328">
        <f t="shared" si="57"/>
        <v>439615.38459999999</v>
      </c>
      <c r="DA144" s="328">
        <f t="shared" si="59"/>
        <v>1.5384634025394917E-5</v>
      </c>
      <c r="DB144" s="201"/>
      <c r="DC144" s="327">
        <f>K144/M144*IFERROR(VLOOKUP($D144,Shift!$B:$AZ,45,0),0)-AT144</f>
        <v>0</v>
      </c>
      <c r="DD144" s="327">
        <f>K144/M144*IFERROR(VLOOKUP($D144,Shift!$B:$AV,47,0),0)*10*50%-ROUND(K144/M144*IFERROR(VLOOKUP($D144,Shift!$B:$AV,47,0),0)*8*30%,0)-AU144</f>
        <v>0.38461538474075496</v>
      </c>
      <c r="DE144" s="329">
        <f>VLOOKUP($D144,'Off day working'!A:AM,38,0)-Z144</f>
        <v>0</v>
      </c>
      <c r="DF144" s="328"/>
      <c r="DG144" s="328"/>
      <c r="DH144" s="330">
        <f>K144/208*8*30%*VLOOKUP($D144,Shift!$B:$AZ,47,0)-AL144</f>
        <v>1.5384634025394917E-5</v>
      </c>
      <c r="DJ144" s="390"/>
      <c r="DK144" s="332">
        <f>VLOOKUP($D144,Meal!$A:$AK,35,0)-BG144</f>
        <v>0</v>
      </c>
      <c r="DL144" s="332">
        <f>VLOOKUP($D144,Meal!$A:$AK,36,0)-BH144</f>
        <v>0</v>
      </c>
      <c r="DM144" s="333">
        <f>VLOOKUP($D144,Shift!B:AW,39,0)-AV144</f>
        <v>0</v>
      </c>
      <c r="DN144" s="334">
        <f>K144/208*VLOOKUP(D144,Shift!$B:$AO,39,0)*8*10%-AW144</f>
        <v>0</v>
      </c>
      <c r="DO144" s="333">
        <f>VLOOKUP($D144,Shift!$B:$AO,40,0)-AX144</f>
        <v>0</v>
      </c>
      <c r="DP144" s="334">
        <f>K144/208*VLOOKUP(D144,Shift!$B:$AO,40,0)*8*50%-AY144</f>
        <v>2.3076951038092375E-5</v>
      </c>
      <c r="DQ144" s="335">
        <f>VLOOKUP($D144,Shift!$B:$AZ,41,0)-AZ144</f>
        <v>0</v>
      </c>
      <c r="DR144" s="336">
        <f>K144/208*VLOOKUP($D144,Shift!$B:$AQ,41,0)*8*50%-BA144</f>
        <v>0</v>
      </c>
      <c r="DS144" s="337">
        <f>VLOOKUP($D144,Att!B:CU,98,0)-O144</f>
        <v>0</v>
      </c>
      <c r="DT144" s="338">
        <f>IFERROR(VLOOKUP($D144,OT!$A:$BR,OT!BC$1,0),0)-P144</f>
        <v>0</v>
      </c>
      <c r="DU144" s="338">
        <f>IFERROR(VLOOKUP($D144,OT!$A:$BR,OT!BD$1,0),0)-Q144</f>
        <v>0</v>
      </c>
      <c r="DV144" s="338">
        <f>IFERROR(VLOOKUP($D144,OT!$A:$BR,OT!BE$1,0),0)-R144</f>
        <v>0</v>
      </c>
      <c r="DW144" s="338">
        <f>IFERROR(VLOOKUP($D144,OT!$A:$BR,OT!BF$1,0),0)-S144</f>
        <v>0</v>
      </c>
      <c r="DX144" s="338">
        <f>IFERROR(VLOOKUP($D144,OT!$A:$BR,OT!BG$1,0),0)-T144</f>
        <v>0</v>
      </c>
      <c r="DY144" s="338">
        <f>IFERROR(VLOOKUP($D144,OT!$A:$BR,OT!BH$1,0),0)-U144</f>
        <v>0</v>
      </c>
      <c r="DZ144" s="338">
        <f>IFERROR(VLOOKUP($D144,OT!$A:$BR,OT!BI$1,0),0)-V144</f>
        <v>0</v>
      </c>
      <c r="EA144" s="338">
        <f>IFERROR(VLOOKUP($D144,OT!$A:$BR,OT!BJ$1,0),0)-W144</f>
        <v>0</v>
      </c>
      <c r="EB144" s="338">
        <f>IFERROR(VLOOKUP($D144,OT!$A:$BR,OT!BK$1,0),0)-X144</f>
        <v>0</v>
      </c>
      <c r="EC144" s="339">
        <f>VLOOKUP(D144,'Off day working'!A:AL,38,0)*30000-BD144</f>
        <v>0</v>
      </c>
      <c r="ED144" s="340"/>
      <c r="EE144" s="340"/>
      <c r="EF144" s="338">
        <f t="shared" si="41"/>
        <v>7.6923076921957545E-2</v>
      </c>
      <c r="EG144" s="350">
        <f>4960000*1.07/208*VLOOKUP(D144,Att!B:BZ,77,0)-BJ144</f>
        <v>0</v>
      </c>
      <c r="EI144" s="345">
        <f>IF(AND(CH144="X",EJ144&gt;=0.5),150000/VLOOKUP(D144,Att!B:AT,45,0)*VLOOKUP(D144,Att!B:AP,41,0),IF(AND(CH144="X",EJ144&lt;0.5),0,150000))-AN144</f>
        <v>0</v>
      </c>
      <c r="EJ144" s="346">
        <f>VLOOKUP(D144,Att!B:AP,41,0)/VLOOKUP(D144,Att!B:AT,45,0)</f>
        <v>1.1559611817226023</v>
      </c>
    </row>
    <row r="145" spans="1:140" s="331" customFormat="1" ht="14.5" hidden="1" customHeight="1" x14ac:dyDescent="0.35">
      <c r="A145" s="300" t="s">
        <v>325</v>
      </c>
      <c r="B145" s="300">
        <f t="shared" si="58"/>
        <v>138</v>
      </c>
      <c r="C145" s="320" t="s">
        <v>56</v>
      </c>
      <c r="D145" s="320" t="s">
        <v>1136</v>
      </c>
      <c r="E145" s="320" t="s">
        <v>1138</v>
      </c>
      <c r="F145" s="367" t="s">
        <v>1137</v>
      </c>
      <c r="G145" s="320" t="s">
        <v>360</v>
      </c>
      <c r="H145" s="320" t="s">
        <v>1039</v>
      </c>
      <c r="I145" s="320" t="s">
        <v>63</v>
      </c>
      <c r="J145" s="320" t="s">
        <v>58</v>
      </c>
      <c r="K145" s="321">
        <v>5900000</v>
      </c>
      <c r="L145" s="321"/>
      <c r="M145" s="321">
        <v>208</v>
      </c>
      <c r="N145" s="321"/>
      <c r="O145" s="321">
        <v>164</v>
      </c>
      <c r="P145" s="321">
        <v>35.25</v>
      </c>
      <c r="Q145" s="321">
        <v>0</v>
      </c>
      <c r="R145" s="321">
        <v>12</v>
      </c>
      <c r="S145" s="321">
        <v>0</v>
      </c>
      <c r="T145" s="321">
        <v>0</v>
      </c>
      <c r="U145" s="321">
        <v>0</v>
      </c>
      <c r="V145" s="321">
        <v>0</v>
      </c>
      <c r="W145" s="321">
        <v>0</v>
      </c>
      <c r="X145" s="321">
        <v>0</v>
      </c>
      <c r="Y145" s="321">
        <v>6</v>
      </c>
      <c r="Z145" s="321">
        <v>1</v>
      </c>
      <c r="AA145" s="321"/>
      <c r="AB145" s="321">
        <v>4651922.8499999996</v>
      </c>
      <c r="AC145" s="321">
        <v>1499819.7115</v>
      </c>
      <c r="AD145" s="321">
        <v>0</v>
      </c>
      <c r="AE145" s="321">
        <v>680769.23080000002</v>
      </c>
      <c r="AF145" s="321">
        <v>0</v>
      </c>
      <c r="AG145" s="321">
        <v>0</v>
      </c>
      <c r="AH145" s="321">
        <v>0</v>
      </c>
      <c r="AI145" s="321">
        <v>0</v>
      </c>
      <c r="AJ145" s="321">
        <v>0</v>
      </c>
      <c r="AK145" s="321">
        <v>0</v>
      </c>
      <c r="AL145" s="321">
        <v>340384.61540000001</v>
      </c>
      <c r="AM145" s="321">
        <v>300000</v>
      </c>
      <c r="AN145" s="321">
        <v>150000</v>
      </c>
      <c r="AO145" s="321">
        <v>68000</v>
      </c>
      <c r="AP145" s="321">
        <v>0</v>
      </c>
      <c r="AQ145" s="321">
        <v>510576.92310000001</v>
      </c>
      <c r="AR145" s="321">
        <v>464815</v>
      </c>
      <c r="AS145" s="321"/>
      <c r="AT145" s="321">
        <v>0</v>
      </c>
      <c r="AU145" s="321">
        <v>368750</v>
      </c>
      <c r="AV145" s="321">
        <v>0</v>
      </c>
      <c r="AW145" s="321">
        <v>0</v>
      </c>
      <c r="AX145" s="321">
        <v>1</v>
      </c>
      <c r="AY145" s="321">
        <v>113461.5385</v>
      </c>
      <c r="AZ145" s="321"/>
      <c r="BA145" s="321"/>
      <c r="BB145" s="321">
        <v>18</v>
      </c>
      <c r="BC145" s="321">
        <v>510576.92</v>
      </c>
      <c r="BD145" s="321">
        <v>30000</v>
      </c>
      <c r="BE145" s="321">
        <v>42548</v>
      </c>
      <c r="BF145" s="321">
        <v>100000</v>
      </c>
      <c r="BG145" s="321">
        <v>15000</v>
      </c>
      <c r="BH145" s="321">
        <v>432000</v>
      </c>
      <c r="BI145" s="321"/>
      <c r="BJ145" s="321"/>
      <c r="BK145" s="321"/>
      <c r="BL145" s="321">
        <v>0</v>
      </c>
      <c r="BM145" s="321"/>
      <c r="BN145" s="321">
        <v>0</v>
      </c>
      <c r="BO145" s="321">
        <v>0</v>
      </c>
      <c r="BP145" s="321">
        <v>331153.84620000003</v>
      </c>
      <c r="BQ145" s="321">
        <v>95408.6538</v>
      </c>
      <c r="BR145" s="321"/>
      <c r="BS145" s="321">
        <v>0</v>
      </c>
      <c r="BT145" s="321">
        <v>1268500</v>
      </c>
      <c r="BU145" s="321">
        <v>619500</v>
      </c>
      <c r="BV145" s="321"/>
      <c r="BW145" s="321">
        <v>0</v>
      </c>
      <c r="BX145" s="321">
        <v>10</v>
      </c>
      <c r="BY145" s="321">
        <v>283653.84620000003</v>
      </c>
      <c r="BZ145" s="321"/>
      <c r="CA145" s="321"/>
      <c r="CB145" s="321">
        <v>12091706</v>
      </c>
      <c r="CC145" s="322">
        <v>9659144</v>
      </c>
      <c r="CD145" s="320"/>
      <c r="CE145" s="320" t="s">
        <v>1068</v>
      </c>
      <c r="CF145" s="323">
        <v>46086</v>
      </c>
      <c r="CG145" s="323"/>
      <c r="CH145" s="320" t="s">
        <v>415</v>
      </c>
      <c r="CI145" s="322">
        <v>118000</v>
      </c>
      <c r="CJ145" s="322">
        <v>0</v>
      </c>
      <c r="CK145" s="321"/>
      <c r="CL145" s="324">
        <f t="shared" si="44"/>
        <v>426562.5</v>
      </c>
      <c r="CM145" s="325">
        <f t="shared" si="45"/>
        <v>-18.710699999704957</v>
      </c>
      <c r="CN145" s="325">
        <f t="shared" si="46"/>
        <v>-19.210699999704957</v>
      </c>
      <c r="CO145" s="325">
        <f t="shared" si="47"/>
        <v>0.22692307736724615</v>
      </c>
      <c r="CP145" s="318"/>
      <c r="CQ145" s="326">
        <f t="shared" si="48"/>
        <v>3.8461526855826378E-5</v>
      </c>
      <c r="CR145" s="326">
        <f t="shared" si="49"/>
        <v>0</v>
      </c>
      <c r="CS145" s="327">
        <f t="shared" si="50"/>
        <v>-3.0769268050789833E-5</v>
      </c>
      <c r="CT145" s="327">
        <f t="shared" si="51"/>
        <v>0</v>
      </c>
      <c r="CU145" s="327">
        <f t="shared" si="52"/>
        <v>0</v>
      </c>
      <c r="CV145" s="327">
        <f t="shared" si="53"/>
        <v>0</v>
      </c>
      <c r="CW145" s="327">
        <f t="shared" si="54"/>
        <v>0</v>
      </c>
      <c r="CX145" s="327">
        <f t="shared" si="55"/>
        <v>0</v>
      </c>
      <c r="CY145" s="327">
        <f t="shared" si="56"/>
        <v>0</v>
      </c>
      <c r="CZ145" s="328">
        <f t="shared" si="57"/>
        <v>426562.5</v>
      </c>
      <c r="DA145" s="328">
        <f>(420000/208)*(O145+P145+Q145+R145+S145+T145+U145+V145+W145+X145+BI145)-CZ145</f>
        <v>0</v>
      </c>
      <c r="DB145" s="201"/>
      <c r="DC145" s="327">
        <f>K145/M145*IFERROR(VLOOKUP($D145,Shift!$B:$AZ,45,0),0)-AT145</f>
        <v>0</v>
      </c>
      <c r="DD145" s="327">
        <f>K145/M145*IFERROR(VLOOKUP($D145,Shift!$B:$AV,47,0),0)*10*50%-ROUND(K145/M145*IFERROR(VLOOKUP($D145,Shift!$B:$AV,47,0),0)*8*30%,0)-AU145</f>
        <v>-0.38461538450792432</v>
      </c>
      <c r="DE145" s="329">
        <f>VLOOKUP($D145,'Off day working'!A:AM,38,0)-Z145</f>
        <v>0</v>
      </c>
      <c r="DF145" s="328"/>
      <c r="DG145" s="328"/>
      <c r="DH145" s="330">
        <f>K145/208*8*30%*VLOOKUP($D145,Shift!$B:$AZ,47,0)-AL145</f>
        <v>-1.5384634025394917E-5</v>
      </c>
      <c r="DJ145" s="390"/>
      <c r="DK145" s="332">
        <f>VLOOKUP($D145,Meal!$A:$AK,35,0)-BG145</f>
        <v>0</v>
      </c>
      <c r="DL145" s="332">
        <f>VLOOKUP($D145,Meal!$A:$AK,36,0)-BH145</f>
        <v>0</v>
      </c>
      <c r="DM145" s="333">
        <f>VLOOKUP($D145,Shift!B:AW,39,0)-AV145</f>
        <v>0</v>
      </c>
      <c r="DN145" s="334">
        <f>K145/208*VLOOKUP(D145,Shift!$B:$AO,39,0)*8*10%-AW145</f>
        <v>0</v>
      </c>
      <c r="DO145" s="333">
        <f>VLOOKUP($D145,Shift!$B:$AO,40,0)-AX145</f>
        <v>0</v>
      </c>
      <c r="DP145" s="334">
        <f>K145/208*VLOOKUP(D145,Shift!$B:$AO,40,0)*8*50%-AY145</f>
        <v>-3.8461526855826378E-5</v>
      </c>
      <c r="DQ145" s="335">
        <f>VLOOKUP($D145,Shift!$B:$AZ,41,0)-AZ145</f>
        <v>0</v>
      </c>
      <c r="DR145" s="336">
        <f>K145/208*VLOOKUP($D145,Shift!$B:$AQ,41,0)*8*50%-BA145</f>
        <v>0</v>
      </c>
      <c r="DS145" s="337">
        <f>VLOOKUP($D145,Att!B:CU,98,0)-O145</f>
        <v>0</v>
      </c>
      <c r="DT145" s="338">
        <f>IFERROR(VLOOKUP($D145,OT!$A:$BR,OT!BC$1,0),0)-P145</f>
        <v>0</v>
      </c>
      <c r="DU145" s="338">
        <f>IFERROR(VLOOKUP($D145,OT!$A:$BR,OT!BD$1,0),0)-Q145</f>
        <v>0</v>
      </c>
      <c r="DV145" s="338">
        <f>IFERROR(VLOOKUP($D145,OT!$A:$BR,OT!BE$1,0),0)-R145</f>
        <v>0</v>
      </c>
      <c r="DW145" s="338">
        <f>IFERROR(VLOOKUP($D145,OT!$A:$BR,OT!BF$1,0),0)-S145</f>
        <v>0</v>
      </c>
      <c r="DX145" s="338">
        <f>IFERROR(VLOOKUP($D145,OT!$A:$BR,OT!BG$1,0),0)-T145</f>
        <v>0</v>
      </c>
      <c r="DY145" s="338">
        <f>IFERROR(VLOOKUP($D145,OT!$A:$BR,OT!BH$1,0),0)-U145</f>
        <v>0</v>
      </c>
      <c r="DZ145" s="338">
        <f>IFERROR(VLOOKUP($D145,OT!$A:$BR,OT!BI$1,0),0)-V145</f>
        <v>0</v>
      </c>
      <c r="EA145" s="338">
        <f>IFERROR(VLOOKUP($D145,OT!$A:$BR,OT!BJ$1,0),0)-W145</f>
        <v>0</v>
      </c>
      <c r="EB145" s="338">
        <f>IFERROR(VLOOKUP($D145,OT!$A:$BR,OT!BK$1,0),0)-X145</f>
        <v>0</v>
      </c>
      <c r="EC145" s="339">
        <f>VLOOKUP(D145,'Off day working'!A:AL,38,0)*30000-BD145</f>
        <v>0</v>
      </c>
      <c r="ED145" s="340"/>
      <c r="EE145" s="340"/>
      <c r="EF145" s="338">
        <f t="shared" si="41"/>
        <v>7.6923076921957545E-2</v>
      </c>
      <c r="EG145" s="350">
        <f>4960000*1.07/208*VLOOKUP(D145,Att!B:BZ,77,0)-BJ145</f>
        <v>0</v>
      </c>
      <c r="EI145" s="345">
        <f>IF(AND(CH145="X",EJ145&gt;=0.5),150000/VLOOKUP(D145,Att!B:AT,45,0)*VLOOKUP(D145,Att!B:AP,41,0),IF(AND(CH145="X",EJ145&lt;0.5),0,150000))-AN145</f>
        <v>0</v>
      </c>
      <c r="EJ145" s="346">
        <f>VLOOKUP(D145,Att!B:AP,41,0)/VLOOKUP(D145,Att!B:AT,45,0)</f>
        <v>0.82568655837328742</v>
      </c>
    </row>
    <row r="146" spans="1:140" s="331" customFormat="1" ht="14.5" hidden="1" customHeight="1" x14ac:dyDescent="0.35">
      <c r="A146" s="300" t="s">
        <v>325</v>
      </c>
      <c r="B146" s="300">
        <f t="shared" si="58"/>
        <v>139</v>
      </c>
      <c r="C146" s="320" t="s">
        <v>56</v>
      </c>
      <c r="D146" s="320" t="s">
        <v>1139</v>
      </c>
      <c r="E146" s="320" t="s">
        <v>1141</v>
      </c>
      <c r="F146" s="367" t="s">
        <v>1140</v>
      </c>
      <c r="G146" s="320" t="s">
        <v>360</v>
      </c>
      <c r="H146" s="320" t="s">
        <v>1039</v>
      </c>
      <c r="I146" s="320" t="s">
        <v>63</v>
      </c>
      <c r="J146" s="320" t="s">
        <v>58</v>
      </c>
      <c r="K146" s="321">
        <v>5900000</v>
      </c>
      <c r="L146" s="321"/>
      <c r="M146" s="321">
        <v>208</v>
      </c>
      <c r="N146" s="321"/>
      <c r="O146" s="321">
        <v>208</v>
      </c>
      <c r="P146" s="321">
        <v>38</v>
      </c>
      <c r="Q146" s="321">
        <v>0</v>
      </c>
      <c r="R146" s="321">
        <v>24</v>
      </c>
      <c r="S146" s="321">
        <v>0</v>
      </c>
      <c r="T146" s="321">
        <v>0</v>
      </c>
      <c r="U146" s="321">
        <v>0</v>
      </c>
      <c r="V146" s="321">
        <v>0</v>
      </c>
      <c r="W146" s="321">
        <v>0</v>
      </c>
      <c r="X146" s="321">
        <v>0</v>
      </c>
      <c r="Y146" s="321">
        <v>10</v>
      </c>
      <c r="Z146" s="321">
        <v>2</v>
      </c>
      <c r="AA146" s="321"/>
      <c r="AB146" s="321">
        <v>5899999.8865</v>
      </c>
      <c r="AC146" s="321">
        <v>1616826.9231</v>
      </c>
      <c r="AD146" s="321">
        <v>0</v>
      </c>
      <c r="AE146" s="321">
        <v>1361538.4615</v>
      </c>
      <c r="AF146" s="321">
        <v>0</v>
      </c>
      <c r="AG146" s="321">
        <v>0</v>
      </c>
      <c r="AH146" s="321">
        <v>0</v>
      </c>
      <c r="AI146" s="321">
        <v>0</v>
      </c>
      <c r="AJ146" s="321">
        <v>0</v>
      </c>
      <c r="AK146" s="321">
        <v>0</v>
      </c>
      <c r="AL146" s="321">
        <v>544615.38459999999</v>
      </c>
      <c r="AM146" s="321">
        <v>300000</v>
      </c>
      <c r="AN146" s="321">
        <v>150000</v>
      </c>
      <c r="AO146" s="321">
        <v>771002</v>
      </c>
      <c r="AP146" s="321">
        <v>0</v>
      </c>
      <c r="AQ146" s="321">
        <v>1021153.8462</v>
      </c>
      <c r="AR146" s="321">
        <v>483333</v>
      </c>
      <c r="AS146" s="321"/>
      <c r="AT146" s="321">
        <v>0</v>
      </c>
      <c r="AU146" s="321">
        <v>590000</v>
      </c>
      <c r="AV146" s="321">
        <v>0</v>
      </c>
      <c r="AW146" s="321">
        <v>0</v>
      </c>
      <c r="AX146" s="321">
        <v>2</v>
      </c>
      <c r="AY146" s="321">
        <v>226923.07689999999</v>
      </c>
      <c r="AZ146" s="321"/>
      <c r="BA146" s="321"/>
      <c r="BB146" s="321">
        <v>19</v>
      </c>
      <c r="BC146" s="321">
        <v>538942.31000000006</v>
      </c>
      <c r="BD146" s="321">
        <v>60000</v>
      </c>
      <c r="BE146" s="321">
        <v>42548</v>
      </c>
      <c r="BF146" s="321">
        <v>100000</v>
      </c>
      <c r="BG146" s="321">
        <v>95000</v>
      </c>
      <c r="BH146" s="321">
        <v>580000</v>
      </c>
      <c r="BI146" s="321"/>
      <c r="BJ146" s="321"/>
      <c r="BK146" s="321"/>
      <c r="BL146" s="321">
        <v>0</v>
      </c>
      <c r="BM146" s="321"/>
      <c r="BN146" s="321">
        <v>0</v>
      </c>
      <c r="BO146" s="321">
        <v>0</v>
      </c>
      <c r="BP146" s="321">
        <v>420000</v>
      </c>
      <c r="BQ146" s="321">
        <v>125192.3077</v>
      </c>
      <c r="BR146" s="321"/>
      <c r="BS146" s="321">
        <v>794231</v>
      </c>
      <c r="BT146" s="321">
        <v>1268500</v>
      </c>
      <c r="BU146" s="321">
        <v>619500</v>
      </c>
      <c r="BV146" s="321"/>
      <c r="BW146" s="321">
        <v>0</v>
      </c>
      <c r="BX146" s="321"/>
      <c r="BY146" s="321">
        <v>0</v>
      </c>
      <c r="BZ146" s="321"/>
      <c r="CA146" s="321"/>
      <c r="CB146" s="321">
        <v>17107827</v>
      </c>
      <c r="CC146" s="322">
        <v>14556635</v>
      </c>
      <c r="CD146" s="320" t="s">
        <v>2198</v>
      </c>
      <c r="CE146" s="320" t="s">
        <v>1068</v>
      </c>
      <c r="CF146" s="323">
        <v>46086</v>
      </c>
      <c r="CG146" s="323"/>
      <c r="CH146" s="320" t="s">
        <v>415</v>
      </c>
      <c r="CI146" s="322">
        <v>118000</v>
      </c>
      <c r="CJ146" s="322">
        <v>0</v>
      </c>
      <c r="CK146" s="321"/>
      <c r="CL146" s="324">
        <f t="shared" si="44"/>
        <v>545192.3077</v>
      </c>
      <c r="CM146" s="325">
        <f t="shared" si="45"/>
        <v>-20.80349999666214</v>
      </c>
      <c r="CN146" s="325">
        <f t="shared" si="46"/>
        <v>-21.11119999922812</v>
      </c>
      <c r="CO146" s="325">
        <f t="shared" si="47"/>
        <v>0.11349999997764826</v>
      </c>
      <c r="CP146" s="318"/>
      <c r="CQ146" s="326">
        <f t="shared" si="48"/>
        <v>-2.3076776415109634E-5</v>
      </c>
      <c r="CR146" s="326">
        <f t="shared" si="49"/>
        <v>0</v>
      </c>
      <c r="CS146" s="327">
        <f t="shared" si="50"/>
        <v>3.8461526855826378E-5</v>
      </c>
      <c r="CT146" s="327">
        <f t="shared" si="51"/>
        <v>0</v>
      </c>
      <c r="CU146" s="327">
        <f t="shared" si="52"/>
        <v>0</v>
      </c>
      <c r="CV146" s="327">
        <f t="shared" si="53"/>
        <v>0</v>
      </c>
      <c r="CW146" s="327">
        <f t="shared" si="54"/>
        <v>0</v>
      </c>
      <c r="CX146" s="327">
        <f t="shared" si="55"/>
        <v>0</v>
      </c>
      <c r="CY146" s="327">
        <f t="shared" si="56"/>
        <v>0</v>
      </c>
      <c r="CZ146" s="328">
        <f t="shared" si="57"/>
        <v>545192.3077</v>
      </c>
      <c r="DA146" s="328">
        <f>(420000/208)*(O146+P146+Q146+R146+S146+T146+U146+V146+W146+X146+BI146)-CZ146</f>
        <v>-7.6922588050365448E-6</v>
      </c>
      <c r="DB146" s="201"/>
      <c r="DC146" s="327">
        <f>K146/M146*IFERROR(VLOOKUP($D146,Shift!$B:$AZ,45,0),0)-AT146</f>
        <v>0</v>
      </c>
      <c r="DD146" s="327">
        <f>K146/M146*IFERROR(VLOOKUP($D146,Shift!$B:$AV,47,0),0)*10*50%-ROUND(K146/M146*IFERROR(VLOOKUP($D146,Shift!$B:$AV,47,0),0)*8*30%,0)-AU146</f>
        <v>0.38461538474075496</v>
      </c>
      <c r="DE146" s="329">
        <f>VLOOKUP($D146,'Off day working'!A:AM,38,0)-Z146</f>
        <v>0</v>
      </c>
      <c r="DF146" s="328"/>
      <c r="DG146" s="328"/>
      <c r="DH146" s="330">
        <f>K146/208*8*30%*VLOOKUP($D146,Shift!$B:$AZ,47,0)-AL146</f>
        <v>1.5384634025394917E-5</v>
      </c>
      <c r="DJ146" s="390"/>
      <c r="DK146" s="332">
        <f>VLOOKUP($D146,Meal!$A:$AK,35,0)-BG146</f>
        <v>0</v>
      </c>
      <c r="DL146" s="332">
        <f>VLOOKUP($D146,Meal!$A:$AK,36,0)-BH146</f>
        <v>0</v>
      </c>
      <c r="DM146" s="333">
        <f>VLOOKUP($D146,Shift!B:AW,39,0)-AV146</f>
        <v>0</v>
      </c>
      <c r="DN146" s="334">
        <f>K146/208*VLOOKUP(D146,Shift!$B:$AO,39,0)*8*10%-AW146</f>
        <v>0</v>
      </c>
      <c r="DO146" s="333">
        <f>VLOOKUP($D146,Shift!$B:$AO,40,0)-AX146</f>
        <v>0</v>
      </c>
      <c r="DP146" s="334">
        <f>K146/208*VLOOKUP(D146,Shift!$B:$AO,40,0)*8*50%-AY146</f>
        <v>2.3076951038092375E-5</v>
      </c>
      <c r="DQ146" s="335">
        <f>VLOOKUP($D146,Shift!$B:$AZ,41,0)-AZ146</f>
        <v>0</v>
      </c>
      <c r="DR146" s="336">
        <f>K146/208*VLOOKUP($D146,Shift!$B:$AQ,41,0)*8*50%-BA146</f>
        <v>0</v>
      </c>
      <c r="DS146" s="337">
        <f>VLOOKUP($D146,Att!B:CU,98,0)-O146</f>
        <v>0</v>
      </c>
      <c r="DT146" s="338">
        <f>IFERROR(VLOOKUP($D146,OT!$A:$BR,OT!BC$1,0),0)-P146</f>
        <v>0</v>
      </c>
      <c r="DU146" s="338">
        <f>IFERROR(VLOOKUP($D146,OT!$A:$BR,OT!BD$1,0),0)-Q146</f>
        <v>0</v>
      </c>
      <c r="DV146" s="338">
        <f>IFERROR(VLOOKUP($D146,OT!$A:$BR,OT!BE$1,0),0)-R146</f>
        <v>0</v>
      </c>
      <c r="DW146" s="338">
        <f>IFERROR(VLOOKUP($D146,OT!$A:$BR,OT!BF$1,0),0)-S146</f>
        <v>0</v>
      </c>
      <c r="DX146" s="338">
        <f>IFERROR(VLOOKUP($D146,OT!$A:$BR,OT!BG$1,0),0)-T146</f>
        <v>0</v>
      </c>
      <c r="DY146" s="338">
        <f>IFERROR(VLOOKUP($D146,OT!$A:$BR,OT!BH$1,0),0)-U146</f>
        <v>0</v>
      </c>
      <c r="DZ146" s="338">
        <f>IFERROR(VLOOKUP($D146,OT!$A:$BR,OT!BI$1,0),0)-V146</f>
        <v>0</v>
      </c>
      <c r="EA146" s="338">
        <f>IFERROR(VLOOKUP($D146,OT!$A:$BR,OT!BJ$1,0),0)-W146</f>
        <v>0</v>
      </c>
      <c r="EB146" s="338">
        <f>IFERROR(VLOOKUP($D146,OT!$A:$BR,OT!BK$1,0),0)-X146</f>
        <v>0</v>
      </c>
      <c r="EC146" s="339">
        <f>VLOOKUP(D146,'Off day working'!A:AL,38,0)*30000-BD146</f>
        <v>0</v>
      </c>
      <c r="ED146" s="340"/>
      <c r="EE146" s="340"/>
      <c r="EF146" s="338">
        <f t="shared" ref="EF146:EF177" si="60">IF(G146="M",0-BE146,IF(G146="F",K146/208*1.5-BE146))</f>
        <v>7.6923076921957545E-2</v>
      </c>
      <c r="EG146" s="350">
        <f>4960000*1.07/208*VLOOKUP(D146,Att!B:BZ,77,0)-BJ146</f>
        <v>0</v>
      </c>
      <c r="EI146" s="345">
        <f>IF(AND(CH146="X",EJ146&gt;=0.5),150000/VLOOKUP(D146,Att!B:AT,45,0)*VLOOKUP(D146,Att!B:AP,41,0),IF(AND(CH146="X",EJ146&lt;0.5),0,150000))-AN146</f>
        <v>0</v>
      </c>
      <c r="EJ146" s="346">
        <f>VLOOKUP(D146,Att!B:AP,41,0)/VLOOKUP(D146,Att!B:AT,45,0)</f>
        <v>1.1559611817226023</v>
      </c>
    </row>
    <row r="147" spans="1:140" s="331" customFormat="1" ht="14.5" hidden="1" customHeight="1" x14ac:dyDescent="0.35">
      <c r="A147" s="300" t="s">
        <v>325</v>
      </c>
      <c r="B147" s="300">
        <f t="shared" si="58"/>
        <v>140</v>
      </c>
      <c r="C147" s="320" t="s">
        <v>56</v>
      </c>
      <c r="D147" s="320" t="s">
        <v>1142</v>
      </c>
      <c r="E147" s="320" t="s">
        <v>1144</v>
      </c>
      <c r="F147" s="367" t="s">
        <v>1143</v>
      </c>
      <c r="G147" s="320" t="s">
        <v>360</v>
      </c>
      <c r="H147" s="320" t="s">
        <v>1039</v>
      </c>
      <c r="I147" s="320" t="s">
        <v>59</v>
      </c>
      <c r="J147" s="320" t="s">
        <v>58</v>
      </c>
      <c r="K147" s="321">
        <v>5900000</v>
      </c>
      <c r="L147" s="321"/>
      <c r="M147" s="321">
        <v>208</v>
      </c>
      <c r="N147" s="321"/>
      <c r="O147" s="321">
        <v>208</v>
      </c>
      <c r="P147" s="321">
        <v>44</v>
      </c>
      <c r="Q147" s="321">
        <v>0</v>
      </c>
      <c r="R147" s="321">
        <v>12</v>
      </c>
      <c r="S147" s="321">
        <v>0</v>
      </c>
      <c r="T147" s="321">
        <v>0</v>
      </c>
      <c r="U147" s="321">
        <v>0</v>
      </c>
      <c r="V147" s="321">
        <v>0</v>
      </c>
      <c r="W147" s="321">
        <v>0</v>
      </c>
      <c r="X147" s="321">
        <v>0</v>
      </c>
      <c r="Y147" s="321">
        <v>10</v>
      </c>
      <c r="Z147" s="321">
        <v>1</v>
      </c>
      <c r="AA147" s="321"/>
      <c r="AB147" s="321">
        <v>5899999.8865</v>
      </c>
      <c r="AC147" s="321">
        <v>1872115.3846</v>
      </c>
      <c r="AD147" s="321">
        <v>0</v>
      </c>
      <c r="AE147" s="321">
        <v>680769.23080000002</v>
      </c>
      <c r="AF147" s="321">
        <v>0</v>
      </c>
      <c r="AG147" s="321">
        <v>0</v>
      </c>
      <c r="AH147" s="321">
        <v>0</v>
      </c>
      <c r="AI147" s="321">
        <v>0</v>
      </c>
      <c r="AJ147" s="321">
        <v>0</v>
      </c>
      <c r="AK147" s="321">
        <v>0</v>
      </c>
      <c r="AL147" s="321">
        <v>544615.38459999999</v>
      </c>
      <c r="AM147" s="321">
        <v>300000</v>
      </c>
      <c r="AN147" s="321">
        <v>150000</v>
      </c>
      <c r="AO147" s="321">
        <v>675000</v>
      </c>
      <c r="AP147" s="321">
        <v>0</v>
      </c>
      <c r="AQ147" s="321">
        <v>1021153.8462</v>
      </c>
      <c r="AR147" s="321">
        <v>483333</v>
      </c>
      <c r="AS147" s="321"/>
      <c r="AT147" s="321">
        <v>0</v>
      </c>
      <c r="AU147" s="321">
        <v>590000</v>
      </c>
      <c r="AV147" s="321">
        <v>0</v>
      </c>
      <c r="AW147" s="321">
        <v>0</v>
      </c>
      <c r="AX147" s="321">
        <v>2</v>
      </c>
      <c r="AY147" s="321">
        <v>226923.07689999999</v>
      </c>
      <c r="AZ147" s="321"/>
      <c r="BA147" s="321"/>
      <c r="BB147" s="321">
        <v>22</v>
      </c>
      <c r="BC147" s="321">
        <v>624038.46</v>
      </c>
      <c r="BD147" s="321">
        <v>30000</v>
      </c>
      <c r="BE147" s="321">
        <v>42548</v>
      </c>
      <c r="BF147" s="321">
        <v>100000</v>
      </c>
      <c r="BG147" s="321">
        <v>102000</v>
      </c>
      <c r="BH147" s="321">
        <v>578000</v>
      </c>
      <c r="BI147" s="321"/>
      <c r="BJ147" s="321"/>
      <c r="BK147" s="321"/>
      <c r="BL147" s="321">
        <v>167357</v>
      </c>
      <c r="BM147" s="321"/>
      <c r="BN147" s="321">
        <v>0</v>
      </c>
      <c r="BO147" s="321">
        <v>0</v>
      </c>
      <c r="BP147" s="321">
        <v>420000</v>
      </c>
      <c r="BQ147" s="321">
        <v>113076.9231</v>
      </c>
      <c r="BR147" s="321"/>
      <c r="BS147" s="321">
        <v>0</v>
      </c>
      <c r="BT147" s="321">
        <v>1268500</v>
      </c>
      <c r="BU147" s="321">
        <v>619500</v>
      </c>
      <c r="BV147" s="321"/>
      <c r="BW147" s="321">
        <v>0</v>
      </c>
      <c r="BX147" s="321"/>
      <c r="BY147" s="321">
        <v>0</v>
      </c>
      <c r="BZ147" s="321"/>
      <c r="CA147" s="321"/>
      <c r="CB147" s="321">
        <v>15889454</v>
      </c>
      <c r="CC147" s="322">
        <v>13468377</v>
      </c>
      <c r="CD147" s="320" t="s">
        <v>2194</v>
      </c>
      <c r="CE147" s="320" t="s">
        <v>1067</v>
      </c>
      <c r="CF147" s="323">
        <v>46086</v>
      </c>
      <c r="CG147" s="323"/>
      <c r="CH147" s="320" t="s">
        <v>415</v>
      </c>
      <c r="CI147" s="322">
        <v>0</v>
      </c>
      <c r="CJ147" s="322">
        <v>0</v>
      </c>
      <c r="CK147" s="321"/>
      <c r="CL147" s="324">
        <f t="shared" si="44"/>
        <v>533076.92310000001</v>
      </c>
      <c r="CM147" s="325">
        <f t="shared" si="45"/>
        <v>-23.807299999520183</v>
      </c>
      <c r="CN147" s="325">
        <f t="shared" si="46"/>
        <v>-23.730399999767542</v>
      </c>
      <c r="CO147" s="325">
        <f t="shared" si="47"/>
        <v>0.11349999997764826</v>
      </c>
      <c r="CP147" s="318"/>
      <c r="CQ147" s="326">
        <f t="shared" si="48"/>
        <v>1.5384983271360397E-5</v>
      </c>
      <c r="CR147" s="326">
        <f t="shared" si="49"/>
        <v>0</v>
      </c>
      <c r="CS147" s="327">
        <f t="shared" si="50"/>
        <v>-3.0769268050789833E-5</v>
      </c>
      <c r="CT147" s="327">
        <f t="shared" si="51"/>
        <v>0</v>
      </c>
      <c r="CU147" s="327">
        <f t="shared" si="52"/>
        <v>0</v>
      </c>
      <c r="CV147" s="327">
        <f t="shared" si="53"/>
        <v>0</v>
      </c>
      <c r="CW147" s="327">
        <f t="shared" si="54"/>
        <v>0</v>
      </c>
      <c r="CX147" s="327">
        <f t="shared" si="55"/>
        <v>0</v>
      </c>
      <c r="CY147" s="327">
        <f t="shared" si="56"/>
        <v>0</v>
      </c>
      <c r="CZ147" s="328">
        <f t="shared" si="57"/>
        <v>533076.92310000001</v>
      </c>
      <c r="DA147" s="328">
        <f>(420000/208)*(O147+P147+Q147+R147+S147+T147+U147+V147+W147+X147+BI147)-CZ147</f>
        <v>-2.3076892830431461E-5</v>
      </c>
      <c r="DB147" s="201"/>
      <c r="DC147" s="327">
        <f>K147/M147*IFERROR(VLOOKUP($D147,Shift!$B:$AZ,45,0),0)-AT147</f>
        <v>0</v>
      </c>
      <c r="DD147" s="327">
        <f>K147/M147*IFERROR(VLOOKUP($D147,Shift!$B:$AV,47,0),0)*10*50%-ROUND(K147/M147*IFERROR(VLOOKUP($D147,Shift!$B:$AV,47,0),0)*8*30%,0)-AU147</f>
        <v>0.38461538474075496</v>
      </c>
      <c r="DE147" s="329">
        <f>VLOOKUP($D147,'Off day working'!A:AM,38,0)-Z147</f>
        <v>0</v>
      </c>
      <c r="DF147" s="328"/>
      <c r="DG147" s="328"/>
      <c r="DH147" s="330">
        <f>K147/208*8*30%*VLOOKUP($D147,Shift!$B:$AZ,47,0)-AL147</f>
        <v>1.5384634025394917E-5</v>
      </c>
      <c r="DJ147" s="390"/>
      <c r="DK147" s="332">
        <f>VLOOKUP($D147,Meal!$A:$AK,35,0)-BG147</f>
        <v>0</v>
      </c>
      <c r="DL147" s="332">
        <f>VLOOKUP($D147,Meal!$A:$AK,36,0)-BH147</f>
        <v>0</v>
      </c>
      <c r="DM147" s="333">
        <f>VLOOKUP($D147,Shift!B:AW,39,0)-AV147</f>
        <v>0</v>
      </c>
      <c r="DN147" s="334">
        <f>K147/208*VLOOKUP(D147,Shift!$B:$AO,39,0)*8*10%-AW147</f>
        <v>0</v>
      </c>
      <c r="DO147" s="333">
        <f>VLOOKUP($D147,Shift!$B:$AO,40,0)-AX147</f>
        <v>0</v>
      </c>
      <c r="DP147" s="334">
        <f>K147/208*VLOOKUP(D147,Shift!$B:$AO,40,0)*8*50%-AY147</f>
        <v>2.3076951038092375E-5</v>
      </c>
      <c r="DQ147" s="335">
        <f>VLOOKUP($D147,Shift!$B:$AZ,41,0)-AZ147</f>
        <v>0</v>
      </c>
      <c r="DR147" s="336">
        <f>K147/208*VLOOKUP($D147,Shift!$B:$AQ,41,0)*8*50%-BA147</f>
        <v>0</v>
      </c>
      <c r="DS147" s="337">
        <f>VLOOKUP($D147,Att!B:CU,98,0)-O147</f>
        <v>0</v>
      </c>
      <c r="DT147" s="338">
        <f>IFERROR(VLOOKUP($D147,OT!$A:$BR,OT!BC$1,0),0)-P147</f>
        <v>0</v>
      </c>
      <c r="DU147" s="338">
        <f>IFERROR(VLOOKUP($D147,OT!$A:$BR,OT!BD$1,0),0)-Q147</f>
        <v>0</v>
      </c>
      <c r="DV147" s="338">
        <f>IFERROR(VLOOKUP($D147,OT!$A:$BR,OT!BE$1,0),0)-R147</f>
        <v>0</v>
      </c>
      <c r="DW147" s="338">
        <f>IFERROR(VLOOKUP($D147,OT!$A:$BR,OT!BF$1,0),0)-S147</f>
        <v>0</v>
      </c>
      <c r="DX147" s="338">
        <f>IFERROR(VLOOKUP($D147,OT!$A:$BR,OT!BG$1,0),0)-T147</f>
        <v>0</v>
      </c>
      <c r="DY147" s="338">
        <f>IFERROR(VLOOKUP($D147,OT!$A:$BR,OT!BH$1,0),0)-U147</f>
        <v>0</v>
      </c>
      <c r="DZ147" s="338">
        <f>IFERROR(VLOOKUP($D147,OT!$A:$BR,OT!BI$1,0),0)-V147</f>
        <v>0</v>
      </c>
      <c r="EA147" s="338">
        <f>IFERROR(VLOOKUP($D147,OT!$A:$BR,OT!BJ$1,0),0)-W147</f>
        <v>0</v>
      </c>
      <c r="EB147" s="338">
        <f>IFERROR(VLOOKUP($D147,OT!$A:$BR,OT!BK$1,0),0)-X147</f>
        <v>0</v>
      </c>
      <c r="EC147" s="339">
        <f>VLOOKUP(D147,'Off day working'!A:AL,38,0)*30000-BD147</f>
        <v>0</v>
      </c>
      <c r="ED147" s="340"/>
      <c r="EE147" s="340"/>
      <c r="EF147" s="338">
        <f t="shared" si="60"/>
        <v>7.6923076921957545E-2</v>
      </c>
      <c r="EG147" s="350">
        <f>4960000*1.07/208*VLOOKUP(D147,Att!B:BZ,77,0)-BJ147</f>
        <v>0</v>
      </c>
      <c r="EI147" s="345">
        <f>IF(AND(CH147="X",EJ147&gt;=0.5),150000/VLOOKUP(D147,Att!B:AT,45,0)*VLOOKUP(D147,Att!B:AP,41,0),IF(AND(CH147="X",EJ147&lt;0.5),0,150000))-AN147</f>
        <v>0</v>
      </c>
      <c r="EJ147" s="346">
        <f>VLOOKUP(D147,Att!B:AP,41,0)/VLOOKUP(D147,Att!B:AT,45,0)</f>
        <v>1.1578947368421053</v>
      </c>
    </row>
    <row r="148" spans="1:140" s="331" customFormat="1" ht="14.5" hidden="1" customHeight="1" x14ac:dyDescent="0.35">
      <c r="A148" s="300" t="s">
        <v>325</v>
      </c>
      <c r="B148" s="300">
        <f t="shared" si="58"/>
        <v>141</v>
      </c>
      <c r="C148" s="320" t="s">
        <v>56</v>
      </c>
      <c r="D148" s="320" t="s">
        <v>1145</v>
      </c>
      <c r="E148" s="320" t="s">
        <v>1147</v>
      </c>
      <c r="F148" s="367" t="s">
        <v>1146</v>
      </c>
      <c r="G148" s="320" t="s">
        <v>360</v>
      </c>
      <c r="H148" s="320" t="s">
        <v>1039</v>
      </c>
      <c r="I148" s="320" t="s">
        <v>59</v>
      </c>
      <c r="J148" s="320" t="s">
        <v>58</v>
      </c>
      <c r="K148" s="321">
        <v>5900000</v>
      </c>
      <c r="L148" s="321"/>
      <c r="M148" s="321">
        <v>208</v>
      </c>
      <c r="N148" s="321"/>
      <c r="O148" s="321">
        <v>184</v>
      </c>
      <c r="P148" s="321">
        <v>34</v>
      </c>
      <c r="Q148" s="321">
        <v>0</v>
      </c>
      <c r="R148" s="321">
        <v>0</v>
      </c>
      <c r="S148" s="321">
        <v>0</v>
      </c>
      <c r="T148" s="321">
        <v>0</v>
      </c>
      <c r="U148" s="321">
        <v>0</v>
      </c>
      <c r="V148" s="321">
        <v>0</v>
      </c>
      <c r="W148" s="321">
        <v>0</v>
      </c>
      <c r="X148" s="321">
        <v>0</v>
      </c>
      <c r="Y148" s="321">
        <v>12</v>
      </c>
      <c r="Z148" s="321"/>
      <c r="AA148" s="321"/>
      <c r="AB148" s="321">
        <v>5219230.6557999998</v>
      </c>
      <c r="AC148" s="321">
        <v>1446634.6154</v>
      </c>
      <c r="AD148" s="321">
        <v>0</v>
      </c>
      <c r="AE148" s="321">
        <v>0</v>
      </c>
      <c r="AF148" s="321">
        <v>0</v>
      </c>
      <c r="AG148" s="321">
        <v>0</v>
      </c>
      <c r="AH148" s="321">
        <v>0</v>
      </c>
      <c r="AI148" s="321">
        <v>0</v>
      </c>
      <c r="AJ148" s="321">
        <v>0</v>
      </c>
      <c r="AK148" s="321">
        <v>0</v>
      </c>
      <c r="AL148" s="321">
        <v>680769.23080000002</v>
      </c>
      <c r="AM148" s="321">
        <v>300000</v>
      </c>
      <c r="AN148" s="321">
        <v>150000</v>
      </c>
      <c r="AO148" s="321">
        <v>590000</v>
      </c>
      <c r="AP148" s="321">
        <v>0</v>
      </c>
      <c r="AQ148" s="321">
        <v>765865.38459999999</v>
      </c>
      <c r="AR148" s="321">
        <v>483333</v>
      </c>
      <c r="AS148" s="321"/>
      <c r="AT148" s="321">
        <v>0</v>
      </c>
      <c r="AU148" s="321">
        <v>737500</v>
      </c>
      <c r="AV148" s="321">
        <v>0</v>
      </c>
      <c r="AW148" s="321">
        <v>0</v>
      </c>
      <c r="AX148" s="321">
        <v>2</v>
      </c>
      <c r="AY148" s="321">
        <v>226923.07689999999</v>
      </c>
      <c r="AZ148" s="321"/>
      <c r="BA148" s="321"/>
      <c r="BB148" s="321">
        <v>17</v>
      </c>
      <c r="BC148" s="321">
        <v>482211.54</v>
      </c>
      <c r="BD148" s="321">
        <v>0</v>
      </c>
      <c r="BE148" s="321">
        <v>42548</v>
      </c>
      <c r="BF148" s="321">
        <v>100000</v>
      </c>
      <c r="BG148" s="321">
        <v>69000</v>
      </c>
      <c r="BH148" s="321">
        <v>520000</v>
      </c>
      <c r="BI148" s="321"/>
      <c r="BJ148" s="321"/>
      <c r="BK148" s="321"/>
      <c r="BL148" s="321">
        <v>0</v>
      </c>
      <c r="BM148" s="321"/>
      <c r="BN148" s="321">
        <v>0</v>
      </c>
      <c r="BO148" s="321">
        <v>0</v>
      </c>
      <c r="BP148" s="321">
        <v>371538.46149999998</v>
      </c>
      <c r="BQ148" s="321">
        <v>68653.8462</v>
      </c>
      <c r="BR148" s="321"/>
      <c r="BS148" s="321">
        <v>0</v>
      </c>
      <c r="BT148" s="321">
        <v>1268500</v>
      </c>
      <c r="BU148" s="321">
        <v>619500</v>
      </c>
      <c r="BV148" s="321"/>
      <c r="BW148" s="321">
        <v>0</v>
      </c>
      <c r="BX148" s="321">
        <v>10</v>
      </c>
      <c r="BY148" s="321">
        <v>283653.84620000003</v>
      </c>
      <c r="BZ148" s="321"/>
      <c r="CA148" s="321"/>
      <c r="CB148" s="321">
        <v>13522727</v>
      </c>
      <c r="CC148" s="322">
        <v>11194535</v>
      </c>
      <c r="CD148" s="320"/>
      <c r="CE148" s="320" t="s">
        <v>1067</v>
      </c>
      <c r="CF148" s="323">
        <v>46086</v>
      </c>
      <c r="CG148" s="323"/>
      <c r="CH148" s="320" t="s">
        <v>415</v>
      </c>
      <c r="CI148" s="322">
        <v>0</v>
      </c>
      <c r="CJ148" s="322">
        <v>0</v>
      </c>
      <c r="CK148" s="321"/>
      <c r="CL148" s="324">
        <f t="shared" si="44"/>
        <v>440192.3077</v>
      </c>
      <c r="CM148" s="325">
        <f t="shared" si="45"/>
        <v>-19.188800001516938</v>
      </c>
      <c r="CN148" s="325">
        <f t="shared" si="46"/>
        <v>-19.496500002220273</v>
      </c>
      <c r="CO148" s="325">
        <f t="shared" si="47"/>
        <v>0.11343077011406422</v>
      </c>
      <c r="CP148" s="318"/>
      <c r="CQ148" s="326">
        <f t="shared" si="48"/>
        <v>-1.538451761007309E-5</v>
      </c>
      <c r="CR148" s="326">
        <f t="shared" si="49"/>
        <v>0</v>
      </c>
      <c r="CS148" s="327">
        <f t="shared" si="50"/>
        <v>0</v>
      </c>
      <c r="CT148" s="327">
        <f t="shared" si="51"/>
        <v>0</v>
      </c>
      <c r="CU148" s="327">
        <f t="shared" si="52"/>
        <v>0</v>
      </c>
      <c r="CV148" s="327">
        <f t="shared" si="53"/>
        <v>0</v>
      </c>
      <c r="CW148" s="327">
        <f t="shared" si="54"/>
        <v>0</v>
      </c>
      <c r="CX148" s="327">
        <f t="shared" si="55"/>
        <v>0</v>
      </c>
      <c r="CY148" s="327">
        <f t="shared" si="56"/>
        <v>0</v>
      </c>
      <c r="CZ148" s="328">
        <f t="shared" si="57"/>
        <v>440192.3077</v>
      </c>
      <c r="DA148" s="328">
        <f>(420000/208)*(O148+P148+Q148+R148+S148+T148+U148+V148+W148+X148+BI148)-CZ148</f>
        <v>-7.6923170126974583E-6</v>
      </c>
      <c r="DB148" s="201"/>
      <c r="DC148" s="327">
        <f>K148/M148*IFERROR(VLOOKUP($D148,Shift!$B:$AZ,45,0),0)-AT148</f>
        <v>0</v>
      </c>
      <c r="DD148" s="327">
        <f>K148/M148*IFERROR(VLOOKUP($D148,Shift!$B:$AV,47,0),0)*10*50%-ROUND(K148/M148*IFERROR(VLOOKUP($D148,Shift!$B:$AV,47,0),0)*8*30%,0)-AU148</f>
        <v>0.23076923098415136</v>
      </c>
      <c r="DE148" s="329">
        <f>VLOOKUP($D148,'Off day working'!A:AM,38,0)-Z148</f>
        <v>0</v>
      </c>
      <c r="DF148" s="328"/>
      <c r="DG148" s="328"/>
      <c r="DH148" s="330">
        <f>K148/208*8*30%*VLOOKUP($D148,Shift!$B:$AZ,47,0)-AL148</f>
        <v>-3.0769268050789833E-5</v>
      </c>
      <c r="DJ148" s="390"/>
      <c r="DK148" s="332">
        <f>VLOOKUP($D148,Meal!$A:$AK,35,0)-BG148</f>
        <v>0</v>
      </c>
      <c r="DL148" s="332">
        <f>VLOOKUP($D148,Meal!$A:$AK,36,0)-BH148</f>
        <v>0</v>
      </c>
      <c r="DM148" s="333">
        <f>VLOOKUP($D148,Shift!B:AW,39,0)-AV148</f>
        <v>0</v>
      </c>
      <c r="DN148" s="334">
        <f>K148/208*VLOOKUP(D148,Shift!$B:$AO,39,0)*8*10%-AW148</f>
        <v>0</v>
      </c>
      <c r="DO148" s="333">
        <f>VLOOKUP($D148,Shift!$B:$AO,40,0)-AX148</f>
        <v>0</v>
      </c>
      <c r="DP148" s="334">
        <f>K148/208*VLOOKUP(D148,Shift!$B:$AO,40,0)*8*50%-AY148</f>
        <v>2.3076951038092375E-5</v>
      </c>
      <c r="DQ148" s="335">
        <f>VLOOKUP($D148,Shift!$B:$AZ,41,0)-AZ148</f>
        <v>0</v>
      </c>
      <c r="DR148" s="336">
        <f>K148/208*VLOOKUP($D148,Shift!$B:$AQ,41,0)*8*50%-BA148</f>
        <v>0</v>
      </c>
      <c r="DS148" s="337">
        <f>VLOOKUP($D148,Att!B:CU,98,0)-O148</f>
        <v>0</v>
      </c>
      <c r="DT148" s="338">
        <f>IFERROR(VLOOKUP($D148,OT!$A:$BR,OT!BC$1,0),0)-P148</f>
        <v>0</v>
      </c>
      <c r="DU148" s="338">
        <f>IFERROR(VLOOKUP($D148,OT!$A:$BR,OT!BD$1,0),0)-Q148</f>
        <v>0</v>
      </c>
      <c r="DV148" s="338">
        <f>IFERROR(VLOOKUP($D148,OT!$A:$BR,OT!BE$1,0),0)-R148</f>
        <v>0</v>
      </c>
      <c r="DW148" s="338">
        <f>IFERROR(VLOOKUP($D148,OT!$A:$BR,OT!BF$1,0),0)-S148</f>
        <v>0</v>
      </c>
      <c r="DX148" s="338">
        <f>IFERROR(VLOOKUP($D148,OT!$A:$BR,OT!BG$1,0),0)-T148</f>
        <v>0</v>
      </c>
      <c r="DY148" s="338">
        <f>IFERROR(VLOOKUP($D148,OT!$A:$BR,OT!BH$1,0),0)-U148</f>
        <v>0</v>
      </c>
      <c r="DZ148" s="338">
        <f>IFERROR(VLOOKUP($D148,OT!$A:$BR,OT!BI$1,0),0)-V148</f>
        <v>0</v>
      </c>
      <c r="EA148" s="338">
        <f>IFERROR(VLOOKUP($D148,OT!$A:$BR,OT!BJ$1,0),0)-W148</f>
        <v>0</v>
      </c>
      <c r="EB148" s="338">
        <f>IFERROR(VLOOKUP($D148,OT!$A:$BR,OT!BK$1,0),0)-X148</f>
        <v>0</v>
      </c>
      <c r="EC148" s="339">
        <f>VLOOKUP(D148,'Off day working'!A:AL,38,0)*30000-BD148</f>
        <v>0</v>
      </c>
      <c r="ED148" s="340"/>
      <c r="EE148" s="340"/>
      <c r="EF148" s="338">
        <f t="shared" si="60"/>
        <v>7.6923076921957545E-2</v>
      </c>
      <c r="EG148" s="350">
        <f>4960000*1.07/208*VLOOKUP(D148,Att!B:BZ,77,0)-BJ148</f>
        <v>0</v>
      </c>
      <c r="EI148" s="345">
        <f>IF(AND(CH148="X",EJ148&gt;=0.5),150000/VLOOKUP(D148,Att!B:AT,45,0)*VLOOKUP(D148,Att!B:AP,41,0),IF(AND(CH148="X",EJ148&lt;0.5),0,150000))-AN148</f>
        <v>0</v>
      </c>
      <c r="EJ148" s="346">
        <f>VLOOKUP(D148,Att!B:AP,41,0)/VLOOKUP(D148,Att!B:AT,45,0)</f>
        <v>0.93577809948972579</v>
      </c>
    </row>
    <row r="149" spans="1:140" s="331" customFormat="1" ht="14.5" hidden="1" customHeight="1" x14ac:dyDescent="0.35">
      <c r="A149" s="300" t="s">
        <v>325</v>
      </c>
      <c r="B149" s="300">
        <f t="shared" si="58"/>
        <v>142</v>
      </c>
      <c r="C149" s="320" t="s">
        <v>56</v>
      </c>
      <c r="D149" s="320" t="s">
        <v>1148</v>
      </c>
      <c r="E149" s="320" t="s">
        <v>1150</v>
      </c>
      <c r="F149" s="367" t="s">
        <v>1149</v>
      </c>
      <c r="G149" s="320" t="s">
        <v>360</v>
      </c>
      <c r="H149" s="320" t="s">
        <v>1041</v>
      </c>
      <c r="I149" s="320" t="s">
        <v>57</v>
      </c>
      <c r="J149" s="320" t="s">
        <v>58</v>
      </c>
      <c r="K149" s="321">
        <v>5900000</v>
      </c>
      <c r="L149" s="321"/>
      <c r="M149" s="321">
        <v>208</v>
      </c>
      <c r="N149" s="321"/>
      <c r="O149" s="321">
        <v>208</v>
      </c>
      <c r="P149" s="321">
        <v>34</v>
      </c>
      <c r="Q149" s="321">
        <v>0</v>
      </c>
      <c r="R149" s="321">
        <v>0</v>
      </c>
      <c r="S149" s="321">
        <v>0</v>
      </c>
      <c r="T149" s="321">
        <v>0</v>
      </c>
      <c r="U149" s="321">
        <v>0</v>
      </c>
      <c r="V149" s="321">
        <v>0</v>
      </c>
      <c r="W149" s="321">
        <v>0</v>
      </c>
      <c r="X149" s="321">
        <v>0</v>
      </c>
      <c r="Y149" s="321">
        <v>9</v>
      </c>
      <c r="Z149" s="321"/>
      <c r="AA149" s="321"/>
      <c r="AB149" s="321">
        <v>5899999.8865</v>
      </c>
      <c r="AC149" s="321">
        <v>1446634.6154</v>
      </c>
      <c r="AD149" s="321">
        <v>0</v>
      </c>
      <c r="AE149" s="321">
        <v>0</v>
      </c>
      <c r="AF149" s="321">
        <v>0</v>
      </c>
      <c r="AG149" s="321">
        <v>0</v>
      </c>
      <c r="AH149" s="321">
        <v>0</v>
      </c>
      <c r="AI149" s="321">
        <v>0</v>
      </c>
      <c r="AJ149" s="321">
        <v>0</v>
      </c>
      <c r="AK149" s="321">
        <v>0</v>
      </c>
      <c r="AL149" s="321">
        <v>476538.46149999998</v>
      </c>
      <c r="AM149" s="321">
        <v>300000</v>
      </c>
      <c r="AN149" s="321">
        <v>150000</v>
      </c>
      <c r="AO149" s="321">
        <v>405000</v>
      </c>
      <c r="AP149" s="321">
        <v>0</v>
      </c>
      <c r="AQ149" s="321">
        <v>1021153.8462</v>
      </c>
      <c r="AR149" s="321">
        <v>0</v>
      </c>
      <c r="AS149" s="321"/>
      <c r="AT149" s="321">
        <v>0</v>
      </c>
      <c r="AU149" s="321">
        <v>516250</v>
      </c>
      <c r="AV149" s="321">
        <v>0</v>
      </c>
      <c r="AW149" s="321">
        <v>0</v>
      </c>
      <c r="AX149" s="321">
        <v>2</v>
      </c>
      <c r="AY149" s="321">
        <v>226923.07689999999</v>
      </c>
      <c r="AZ149" s="321"/>
      <c r="BA149" s="321"/>
      <c r="BB149" s="321">
        <v>17</v>
      </c>
      <c r="BC149" s="321">
        <v>482211.54</v>
      </c>
      <c r="BD149" s="321">
        <v>0</v>
      </c>
      <c r="BE149" s="321">
        <v>42548</v>
      </c>
      <c r="BF149" s="321">
        <v>200000</v>
      </c>
      <c r="BG149" s="321">
        <v>130000</v>
      </c>
      <c r="BH149" s="321">
        <v>498000</v>
      </c>
      <c r="BI149" s="321"/>
      <c r="BJ149" s="321"/>
      <c r="BK149" s="321"/>
      <c r="BL149" s="321">
        <v>0</v>
      </c>
      <c r="BM149" s="321"/>
      <c r="BN149" s="321">
        <v>0</v>
      </c>
      <c r="BO149" s="321">
        <v>0</v>
      </c>
      <c r="BP149" s="321">
        <v>360000</v>
      </c>
      <c r="BQ149" s="321">
        <v>58846.1538</v>
      </c>
      <c r="BR149" s="321"/>
      <c r="BS149" s="321">
        <v>0</v>
      </c>
      <c r="BT149" s="321">
        <v>1268500</v>
      </c>
      <c r="BU149" s="321">
        <v>619500</v>
      </c>
      <c r="BV149" s="321"/>
      <c r="BW149" s="321">
        <v>0</v>
      </c>
      <c r="BX149" s="321"/>
      <c r="BY149" s="321">
        <v>0</v>
      </c>
      <c r="BZ149" s="321"/>
      <c r="CA149" s="321"/>
      <c r="CB149" s="321">
        <v>13600625</v>
      </c>
      <c r="CC149" s="322">
        <v>11175778</v>
      </c>
      <c r="CD149" s="320"/>
      <c r="CE149" s="320" t="s">
        <v>870</v>
      </c>
      <c r="CF149" s="323">
        <v>46091</v>
      </c>
      <c r="CG149" s="323"/>
      <c r="CH149" s="320" t="s">
        <v>415</v>
      </c>
      <c r="CI149" s="322">
        <v>118000</v>
      </c>
      <c r="CJ149" s="322">
        <v>0</v>
      </c>
      <c r="CK149" s="321"/>
      <c r="CL149" s="324">
        <f t="shared" si="44"/>
        <v>418846.15379999997</v>
      </c>
      <c r="CM149" s="325">
        <f t="shared" si="45"/>
        <v>-19.419700000435114</v>
      </c>
      <c r="CN149" s="325">
        <f t="shared" si="46"/>
        <v>-18.573499999940395</v>
      </c>
      <c r="CO149" s="325">
        <f t="shared" si="47"/>
        <v>0.11349999997764826</v>
      </c>
      <c r="CP149" s="318"/>
      <c r="CQ149" s="326">
        <f t="shared" si="48"/>
        <v>-1.538451761007309E-5</v>
      </c>
      <c r="CR149" s="326">
        <f t="shared" si="49"/>
        <v>0</v>
      </c>
      <c r="CS149" s="327">
        <f t="shared" si="50"/>
        <v>0</v>
      </c>
      <c r="CT149" s="327">
        <f t="shared" si="51"/>
        <v>0</v>
      </c>
      <c r="CU149" s="327">
        <f t="shared" si="52"/>
        <v>0</v>
      </c>
      <c r="CV149" s="327">
        <f t="shared" si="53"/>
        <v>0</v>
      </c>
      <c r="CW149" s="327">
        <f t="shared" si="54"/>
        <v>0</v>
      </c>
      <c r="CX149" s="327">
        <f t="shared" si="55"/>
        <v>0</v>
      </c>
      <c r="CY149" s="327">
        <f t="shared" si="56"/>
        <v>0</v>
      </c>
      <c r="CZ149" s="328">
        <f t="shared" si="57"/>
        <v>418846.15379999997</v>
      </c>
      <c r="DA149" s="328">
        <f t="shared" ref="DA149:DA154" si="61">(360000/208)*(O149+P149+Q149+R149+S149+T149+U149+V149+W149+X149+BI149)-CZ149</f>
        <v>4.6153843868523836E-5</v>
      </c>
      <c r="DB149" s="201"/>
      <c r="DC149" s="327">
        <f>K149/M149*IFERROR(VLOOKUP($D149,Shift!$B:$AZ,45,0),0)-AT149</f>
        <v>0</v>
      </c>
      <c r="DD149" s="327">
        <f>K149/M149*IFERROR(VLOOKUP($D149,Shift!$B:$AV,47,0),0)*10*50%-ROUND(K149/M149*IFERROR(VLOOKUP($D149,Shift!$B:$AV,47,0),0)*8*30%,0)-AU149</f>
        <v>0.46153846150264144</v>
      </c>
      <c r="DE149" s="329">
        <f>VLOOKUP($D149,'Off day working'!A:AM,38,0)-Z149</f>
        <v>0</v>
      </c>
      <c r="DF149" s="328"/>
      <c r="DG149" s="328"/>
      <c r="DH149" s="330">
        <f>K149/208*8*30%*VLOOKUP($D149,Shift!$B:$AZ,47,0)-AL149</f>
        <v>3.8461585063487291E-5</v>
      </c>
      <c r="DJ149" s="390"/>
      <c r="DK149" s="332">
        <f>VLOOKUP($D149,Meal!$A:$AK,35,0)-BG149</f>
        <v>0</v>
      </c>
      <c r="DL149" s="332">
        <f>VLOOKUP($D149,Meal!$A:$AK,36,0)-BH149</f>
        <v>0</v>
      </c>
      <c r="DM149" s="333">
        <f>VLOOKUP($D149,Shift!B:AW,39,0)-AV149</f>
        <v>0</v>
      </c>
      <c r="DN149" s="334">
        <f>K149/208*VLOOKUP(D149,Shift!$B:$AO,39,0)*8*10%-AW149</f>
        <v>0</v>
      </c>
      <c r="DO149" s="333">
        <f>VLOOKUP($D149,Shift!$B:$AO,40,0)-AX149</f>
        <v>0</v>
      </c>
      <c r="DP149" s="334">
        <f>K149/208*VLOOKUP(D149,Shift!$B:$AO,40,0)*8*50%-AY149</f>
        <v>2.3076951038092375E-5</v>
      </c>
      <c r="DQ149" s="335">
        <f>VLOOKUP($D149,Shift!$B:$AZ,41,0)-AZ149</f>
        <v>0</v>
      </c>
      <c r="DR149" s="336">
        <f>K149/208*VLOOKUP($D149,Shift!$B:$AQ,41,0)*8*50%-BA149</f>
        <v>0</v>
      </c>
      <c r="DS149" s="337">
        <f>VLOOKUP($D149,Att!B:CU,98,0)-O149</f>
        <v>0</v>
      </c>
      <c r="DT149" s="338">
        <f>IFERROR(VLOOKUP($D149,OT!$A:$BR,OT!BC$1,0),0)-P149</f>
        <v>0</v>
      </c>
      <c r="DU149" s="338">
        <f>IFERROR(VLOOKUP($D149,OT!$A:$BR,OT!BD$1,0),0)-Q149</f>
        <v>0</v>
      </c>
      <c r="DV149" s="338">
        <f>IFERROR(VLOOKUP($D149,OT!$A:$BR,OT!BE$1,0),0)-R149</f>
        <v>0</v>
      </c>
      <c r="DW149" s="338">
        <f>IFERROR(VLOOKUP($D149,OT!$A:$BR,OT!BF$1,0),0)-S149</f>
        <v>0</v>
      </c>
      <c r="DX149" s="338">
        <f>IFERROR(VLOOKUP($D149,OT!$A:$BR,OT!BG$1,0),0)-T149</f>
        <v>0</v>
      </c>
      <c r="DY149" s="338">
        <f>IFERROR(VLOOKUP($D149,OT!$A:$BR,OT!BH$1,0),0)-U149</f>
        <v>0</v>
      </c>
      <c r="DZ149" s="338">
        <f>IFERROR(VLOOKUP($D149,OT!$A:$BR,OT!BI$1,0),0)-V149</f>
        <v>0</v>
      </c>
      <c r="EA149" s="338">
        <f>IFERROR(VLOOKUP($D149,OT!$A:$BR,OT!BJ$1,0),0)-W149</f>
        <v>0</v>
      </c>
      <c r="EB149" s="338">
        <f>IFERROR(VLOOKUP($D149,OT!$A:$BR,OT!BK$1,0),0)-X149</f>
        <v>0</v>
      </c>
      <c r="EC149" s="339">
        <f>VLOOKUP(D149,'Off day working'!A:AL,38,0)*30000-BD149</f>
        <v>0</v>
      </c>
      <c r="ED149" s="340"/>
      <c r="EE149" s="340"/>
      <c r="EF149" s="338">
        <f t="shared" si="60"/>
        <v>7.6923076921957545E-2</v>
      </c>
      <c r="EG149" s="350">
        <f>4960000*1.07/208*VLOOKUP(D149,Att!B:BZ,77,0)-BJ149</f>
        <v>0</v>
      </c>
      <c r="EI149" s="345">
        <f>IF(AND(CH149="X",EJ149&gt;=0.5),150000/VLOOKUP(D149,Att!B:AT,45,0)*VLOOKUP(D149,Att!B:AP,41,0),IF(AND(CH149="X",EJ149&lt;0.5),0,150000))-AN149</f>
        <v>0</v>
      </c>
      <c r="EJ149" s="346">
        <f>VLOOKUP(D149,Att!B:AP,41,0)/VLOOKUP(D149,Att!B:AT,45,0)</f>
        <v>1.1578947368421053</v>
      </c>
    </row>
    <row r="150" spans="1:140" s="331" customFormat="1" ht="14.5" hidden="1" customHeight="1" x14ac:dyDescent="0.35">
      <c r="A150" s="300" t="s">
        <v>325</v>
      </c>
      <c r="B150" s="300">
        <f t="shared" si="58"/>
        <v>143</v>
      </c>
      <c r="C150" s="320" t="s">
        <v>56</v>
      </c>
      <c r="D150" s="320" t="s">
        <v>1151</v>
      </c>
      <c r="E150" s="320" t="s">
        <v>1153</v>
      </c>
      <c r="F150" s="367" t="s">
        <v>1152</v>
      </c>
      <c r="G150" s="320" t="s">
        <v>360</v>
      </c>
      <c r="H150" s="320" t="s">
        <v>1041</v>
      </c>
      <c r="I150" s="320" t="s">
        <v>57</v>
      </c>
      <c r="J150" s="320" t="s">
        <v>58</v>
      </c>
      <c r="K150" s="321">
        <v>5900000</v>
      </c>
      <c r="L150" s="321"/>
      <c r="M150" s="321">
        <v>208</v>
      </c>
      <c r="N150" s="321"/>
      <c r="O150" s="321">
        <v>200</v>
      </c>
      <c r="P150" s="321">
        <v>40</v>
      </c>
      <c r="Q150" s="321">
        <v>0</v>
      </c>
      <c r="R150" s="321">
        <v>0</v>
      </c>
      <c r="S150" s="321">
        <v>0</v>
      </c>
      <c r="T150" s="321">
        <v>0</v>
      </c>
      <c r="U150" s="321">
        <v>0</v>
      </c>
      <c r="V150" s="321">
        <v>0</v>
      </c>
      <c r="W150" s="321">
        <v>0</v>
      </c>
      <c r="X150" s="321">
        <v>0</v>
      </c>
      <c r="Y150" s="321">
        <v>5</v>
      </c>
      <c r="Z150" s="321"/>
      <c r="AA150" s="321"/>
      <c r="AB150" s="321">
        <v>5673076.6962000001</v>
      </c>
      <c r="AC150" s="321">
        <v>1701923.0769</v>
      </c>
      <c r="AD150" s="321">
        <v>0</v>
      </c>
      <c r="AE150" s="321">
        <v>0</v>
      </c>
      <c r="AF150" s="321">
        <v>0</v>
      </c>
      <c r="AG150" s="321">
        <v>0</v>
      </c>
      <c r="AH150" s="321">
        <v>0</v>
      </c>
      <c r="AI150" s="321">
        <v>0</v>
      </c>
      <c r="AJ150" s="321">
        <v>0</v>
      </c>
      <c r="AK150" s="321">
        <v>0</v>
      </c>
      <c r="AL150" s="321">
        <v>272307.6923</v>
      </c>
      <c r="AM150" s="321">
        <v>300000</v>
      </c>
      <c r="AN150" s="321">
        <v>150000</v>
      </c>
      <c r="AO150" s="321">
        <v>452500</v>
      </c>
      <c r="AP150" s="321">
        <v>0</v>
      </c>
      <c r="AQ150" s="321">
        <v>765865.38459999999</v>
      </c>
      <c r="AR150" s="321">
        <v>455556</v>
      </c>
      <c r="AS150" s="321"/>
      <c r="AT150" s="321">
        <v>0</v>
      </c>
      <c r="AU150" s="321">
        <v>295000</v>
      </c>
      <c r="AV150" s="321">
        <v>0</v>
      </c>
      <c r="AW150" s="321">
        <v>0</v>
      </c>
      <c r="AX150" s="321">
        <v>1</v>
      </c>
      <c r="AY150" s="321">
        <v>113461.5385</v>
      </c>
      <c r="AZ150" s="321"/>
      <c r="BA150" s="321"/>
      <c r="BB150" s="321">
        <v>20</v>
      </c>
      <c r="BC150" s="321">
        <v>567307.68999999994</v>
      </c>
      <c r="BD150" s="321">
        <v>0</v>
      </c>
      <c r="BE150" s="321">
        <v>42548</v>
      </c>
      <c r="BF150" s="321">
        <v>200000</v>
      </c>
      <c r="BG150" s="321">
        <v>75000</v>
      </c>
      <c r="BH150" s="321">
        <v>450000</v>
      </c>
      <c r="BI150" s="321"/>
      <c r="BJ150" s="321"/>
      <c r="BK150" s="321"/>
      <c r="BL150" s="321">
        <v>0</v>
      </c>
      <c r="BM150" s="321"/>
      <c r="BN150" s="321">
        <v>0</v>
      </c>
      <c r="BO150" s="321">
        <v>0</v>
      </c>
      <c r="BP150" s="321">
        <v>346153.84620000003</v>
      </c>
      <c r="BQ150" s="321">
        <v>69230.769199999995</v>
      </c>
      <c r="BR150" s="321"/>
      <c r="BS150" s="321">
        <v>0</v>
      </c>
      <c r="BT150" s="321">
        <v>1268500</v>
      </c>
      <c r="BU150" s="321">
        <v>619500</v>
      </c>
      <c r="BV150" s="321"/>
      <c r="BW150" s="321">
        <v>0</v>
      </c>
      <c r="BX150" s="321"/>
      <c r="BY150" s="321">
        <v>0</v>
      </c>
      <c r="BZ150" s="321"/>
      <c r="CA150" s="321"/>
      <c r="CB150" s="321">
        <v>13316452</v>
      </c>
      <c r="CC150" s="322">
        <v>10895067</v>
      </c>
      <c r="CD150" s="320"/>
      <c r="CE150" s="320" t="s">
        <v>870</v>
      </c>
      <c r="CF150" s="323">
        <v>46091</v>
      </c>
      <c r="CG150" s="323"/>
      <c r="CH150" s="320" t="s">
        <v>415</v>
      </c>
      <c r="CI150" s="322">
        <v>118000</v>
      </c>
      <c r="CJ150" s="322">
        <v>0</v>
      </c>
      <c r="CK150" s="321"/>
      <c r="CL150" s="324">
        <f t="shared" si="44"/>
        <v>415384.61540000001</v>
      </c>
      <c r="CM150" s="325">
        <f t="shared" si="45"/>
        <v>-21.306099999696016</v>
      </c>
      <c r="CN150" s="325">
        <f t="shared" si="46"/>
        <v>-20.921500001102686</v>
      </c>
      <c r="CO150" s="325">
        <f t="shared" si="47"/>
        <v>0.22687692288309336</v>
      </c>
      <c r="CP150" s="318"/>
      <c r="CQ150" s="326">
        <f t="shared" si="48"/>
        <v>2.3077009245753288E-5</v>
      </c>
      <c r="CR150" s="326">
        <f t="shared" si="49"/>
        <v>0</v>
      </c>
      <c r="CS150" s="327">
        <f t="shared" si="50"/>
        <v>0</v>
      </c>
      <c r="CT150" s="327">
        <f t="shared" si="51"/>
        <v>0</v>
      </c>
      <c r="CU150" s="327">
        <f t="shared" si="52"/>
        <v>0</v>
      </c>
      <c r="CV150" s="327">
        <f t="shared" si="53"/>
        <v>0</v>
      </c>
      <c r="CW150" s="327">
        <f t="shared" si="54"/>
        <v>0</v>
      </c>
      <c r="CX150" s="327">
        <f t="shared" si="55"/>
        <v>0</v>
      </c>
      <c r="CY150" s="327">
        <f t="shared" si="56"/>
        <v>0</v>
      </c>
      <c r="CZ150" s="328">
        <f t="shared" si="57"/>
        <v>415384.61540000001</v>
      </c>
      <c r="DA150" s="328">
        <f t="shared" si="61"/>
        <v>-1.5384634025394917E-5</v>
      </c>
      <c r="DB150" s="201"/>
      <c r="DC150" s="327">
        <f>K150/M150*IFERROR(VLOOKUP($D150,Shift!$B:$AZ,45,0),0)-AT150</f>
        <v>0</v>
      </c>
      <c r="DD150" s="327">
        <f>K150/M150*IFERROR(VLOOKUP($D150,Shift!$B:$AV,47,0),0)*10*50%-ROUND(K150/M150*IFERROR(VLOOKUP($D150,Shift!$B:$AV,47,0),0)*8*30%,0)-AU150</f>
        <v>-0.30769230762962252</v>
      </c>
      <c r="DE150" s="329">
        <f>VLOOKUP($D150,'Off day working'!A:AM,38,0)-Z150</f>
        <v>0</v>
      </c>
      <c r="DF150" s="328"/>
      <c r="DG150" s="328"/>
      <c r="DH150" s="330">
        <f>K150/208*8*30%*VLOOKUP($D150,Shift!$B:$AZ,47,0)-AL150</f>
        <v>7.6923170126974583E-6</v>
      </c>
      <c r="DJ150" s="390"/>
      <c r="DK150" s="332">
        <f>VLOOKUP($D150,Meal!$A:$AK,35,0)-BG150</f>
        <v>0</v>
      </c>
      <c r="DL150" s="332">
        <f>VLOOKUP($D150,Meal!$A:$AK,36,0)-BH150</f>
        <v>0</v>
      </c>
      <c r="DM150" s="333">
        <f>VLOOKUP($D150,Shift!B:AW,39,0)-AV150</f>
        <v>0</v>
      </c>
      <c r="DN150" s="334">
        <f>K150/208*VLOOKUP(D150,Shift!$B:$AO,39,0)*8*10%-AW150</f>
        <v>0</v>
      </c>
      <c r="DO150" s="333">
        <f>VLOOKUP($D150,Shift!$B:$AO,40,0)-AX150</f>
        <v>0</v>
      </c>
      <c r="DP150" s="334">
        <f>K150/208*VLOOKUP(D150,Shift!$B:$AO,40,0)*8*50%-AY150</f>
        <v>-3.8461526855826378E-5</v>
      </c>
      <c r="DQ150" s="335">
        <f>VLOOKUP($D150,Shift!$B:$AZ,41,0)-AZ150</f>
        <v>0</v>
      </c>
      <c r="DR150" s="336">
        <f>K150/208*VLOOKUP($D150,Shift!$B:$AQ,41,0)*8*50%-BA150</f>
        <v>0</v>
      </c>
      <c r="DS150" s="337">
        <f>VLOOKUP($D150,Att!B:CU,98,0)-O150</f>
        <v>0</v>
      </c>
      <c r="DT150" s="338">
        <f>IFERROR(VLOOKUP($D150,OT!$A:$BR,OT!BC$1,0),0)-P150</f>
        <v>0</v>
      </c>
      <c r="DU150" s="338">
        <f>IFERROR(VLOOKUP($D150,OT!$A:$BR,OT!BD$1,0),0)-Q150</f>
        <v>0</v>
      </c>
      <c r="DV150" s="338">
        <f>IFERROR(VLOOKUP($D150,OT!$A:$BR,OT!BE$1,0),0)-R150</f>
        <v>0</v>
      </c>
      <c r="DW150" s="338">
        <f>IFERROR(VLOOKUP($D150,OT!$A:$BR,OT!BF$1,0),0)-S150</f>
        <v>0</v>
      </c>
      <c r="DX150" s="338">
        <f>IFERROR(VLOOKUP($D150,OT!$A:$BR,OT!BG$1,0),0)-T150</f>
        <v>0</v>
      </c>
      <c r="DY150" s="338">
        <f>IFERROR(VLOOKUP($D150,OT!$A:$BR,OT!BH$1,0),0)-U150</f>
        <v>0</v>
      </c>
      <c r="DZ150" s="338">
        <f>IFERROR(VLOOKUP($D150,OT!$A:$BR,OT!BI$1,0),0)-V150</f>
        <v>0</v>
      </c>
      <c r="EA150" s="338">
        <f>IFERROR(VLOOKUP($D150,OT!$A:$BR,OT!BJ$1,0),0)-W150</f>
        <v>0</v>
      </c>
      <c r="EB150" s="338">
        <f>IFERROR(VLOOKUP($D150,OT!$A:$BR,OT!BK$1,0),0)-X150</f>
        <v>0</v>
      </c>
      <c r="EC150" s="339">
        <f>VLOOKUP(D150,'Off day working'!A:AL,38,0)*30000-BD150</f>
        <v>0</v>
      </c>
      <c r="ED150" s="340"/>
      <c r="EE150" s="340"/>
      <c r="EF150" s="338">
        <f t="shared" si="60"/>
        <v>7.6923076921957545E-2</v>
      </c>
      <c r="EG150" s="350">
        <f>4960000*1.07/208*VLOOKUP(D150,Att!B:BZ,77,0)-BJ150</f>
        <v>0</v>
      </c>
      <c r="EI150" s="345">
        <f>IF(AND(CH150="X",EJ150&gt;=0.5),150000/VLOOKUP(D150,Att!B:AT,45,0)*VLOOKUP(D150,Att!B:AP,41,0),IF(AND(CH150="X",EJ150&lt;0.5),0,150000))-AN150</f>
        <v>0</v>
      </c>
      <c r="EJ150" s="346">
        <f>VLOOKUP(D150,Att!B:AP,41,0)/VLOOKUP(D150,Att!B:AT,45,0)</f>
        <v>1.1052631578947369</v>
      </c>
    </row>
    <row r="151" spans="1:140" s="331" customFormat="1" ht="14.5" hidden="1" customHeight="1" x14ac:dyDescent="0.35">
      <c r="A151" s="300" t="s">
        <v>325</v>
      </c>
      <c r="B151" s="300">
        <f t="shared" si="58"/>
        <v>144</v>
      </c>
      <c r="C151" s="320" t="s">
        <v>56</v>
      </c>
      <c r="D151" s="320" t="s">
        <v>1154</v>
      </c>
      <c r="E151" s="320" t="s">
        <v>1156</v>
      </c>
      <c r="F151" s="367" t="s">
        <v>1155</v>
      </c>
      <c r="G151" s="320" t="s">
        <v>348</v>
      </c>
      <c r="H151" s="320" t="s">
        <v>1039</v>
      </c>
      <c r="I151" s="320" t="s">
        <v>59</v>
      </c>
      <c r="J151" s="320" t="s">
        <v>58</v>
      </c>
      <c r="K151" s="321">
        <v>5900000</v>
      </c>
      <c r="L151" s="321"/>
      <c r="M151" s="321">
        <v>208</v>
      </c>
      <c r="N151" s="321"/>
      <c r="O151" s="321">
        <v>160</v>
      </c>
      <c r="P151" s="321">
        <v>30</v>
      </c>
      <c r="Q151" s="321">
        <v>0</v>
      </c>
      <c r="R151" s="321">
        <v>0</v>
      </c>
      <c r="S151" s="321">
        <v>0</v>
      </c>
      <c r="T151" s="321">
        <v>0</v>
      </c>
      <c r="U151" s="321">
        <v>0</v>
      </c>
      <c r="V151" s="321">
        <v>0</v>
      </c>
      <c r="W151" s="321">
        <v>0</v>
      </c>
      <c r="X151" s="321">
        <v>0</v>
      </c>
      <c r="Y151" s="321">
        <v>6</v>
      </c>
      <c r="Z151" s="321"/>
      <c r="AA151" s="321"/>
      <c r="AB151" s="321">
        <v>4538461.4249999998</v>
      </c>
      <c r="AC151" s="321">
        <v>1276442.3077</v>
      </c>
      <c r="AD151" s="321">
        <v>0</v>
      </c>
      <c r="AE151" s="321">
        <v>0</v>
      </c>
      <c r="AF151" s="321">
        <v>0</v>
      </c>
      <c r="AG151" s="321">
        <v>0</v>
      </c>
      <c r="AH151" s="321">
        <v>0</v>
      </c>
      <c r="AI151" s="321">
        <v>0</v>
      </c>
      <c r="AJ151" s="321">
        <v>0</v>
      </c>
      <c r="AK151" s="321">
        <v>0</v>
      </c>
      <c r="AL151" s="321">
        <v>340384.61540000001</v>
      </c>
      <c r="AM151" s="321">
        <v>268421.0526</v>
      </c>
      <c r="AN151" s="321">
        <v>150000</v>
      </c>
      <c r="AO151" s="321">
        <v>320000</v>
      </c>
      <c r="AP151" s="321">
        <v>0</v>
      </c>
      <c r="AQ151" s="321">
        <v>255288.4615</v>
      </c>
      <c r="AR151" s="321">
        <v>0</v>
      </c>
      <c r="AS151" s="321"/>
      <c r="AT151" s="321">
        <v>0</v>
      </c>
      <c r="AU151" s="321">
        <v>368750</v>
      </c>
      <c r="AV151" s="321">
        <v>0</v>
      </c>
      <c r="AW151" s="321">
        <v>0</v>
      </c>
      <c r="AX151" s="321">
        <v>1</v>
      </c>
      <c r="AY151" s="321">
        <v>113461.5385</v>
      </c>
      <c r="AZ151" s="321"/>
      <c r="BA151" s="321"/>
      <c r="BB151" s="321">
        <v>15</v>
      </c>
      <c r="BC151" s="321">
        <v>425480.77</v>
      </c>
      <c r="BD151" s="321">
        <v>0</v>
      </c>
      <c r="BE151" s="321"/>
      <c r="BF151" s="321">
        <v>100000</v>
      </c>
      <c r="BG151" s="321">
        <v>62000</v>
      </c>
      <c r="BH151" s="321">
        <v>390000</v>
      </c>
      <c r="BI151" s="321"/>
      <c r="BJ151" s="321"/>
      <c r="BK151" s="321"/>
      <c r="BL151" s="321">
        <v>0</v>
      </c>
      <c r="BM151" s="321"/>
      <c r="BN151" s="321">
        <v>0</v>
      </c>
      <c r="BO151" s="321">
        <v>0</v>
      </c>
      <c r="BP151" s="321">
        <v>276923.07689999999</v>
      </c>
      <c r="BQ151" s="321">
        <v>51923.0769</v>
      </c>
      <c r="BR151" s="321"/>
      <c r="BS151" s="321">
        <v>0</v>
      </c>
      <c r="BT151" s="321">
        <v>1268500</v>
      </c>
      <c r="BU151" s="321">
        <v>619500</v>
      </c>
      <c r="BV151" s="321"/>
      <c r="BW151" s="321">
        <v>0</v>
      </c>
      <c r="BX151" s="321"/>
      <c r="BY151" s="321">
        <v>0</v>
      </c>
      <c r="BZ151" s="321"/>
      <c r="CA151" s="321"/>
      <c r="CB151" s="321">
        <v>10324052</v>
      </c>
      <c r="CC151" s="322">
        <v>7989206</v>
      </c>
      <c r="CD151" s="320"/>
      <c r="CE151" s="320" t="s">
        <v>870</v>
      </c>
      <c r="CF151" s="323">
        <v>46091</v>
      </c>
      <c r="CG151" s="323"/>
      <c r="CH151" s="320" t="s">
        <v>415</v>
      </c>
      <c r="CI151" s="322">
        <v>118000</v>
      </c>
      <c r="CJ151" s="322">
        <v>0</v>
      </c>
      <c r="CK151" s="321"/>
      <c r="CL151" s="324">
        <f t="shared" si="44"/>
        <v>328846.15379999997</v>
      </c>
      <c r="CM151" s="325">
        <f t="shared" si="45"/>
        <v>-15.675500001758337</v>
      </c>
      <c r="CN151" s="325">
        <f t="shared" si="46"/>
        <v>-15.829300001263618</v>
      </c>
      <c r="CO151" s="325">
        <f t="shared" si="47"/>
        <v>0.11346153914928436</v>
      </c>
      <c r="CP151" s="318"/>
      <c r="CQ151" s="326">
        <f t="shared" si="48"/>
        <v>-7.6922588050365448E-6</v>
      </c>
      <c r="CR151" s="326">
        <f t="shared" si="49"/>
        <v>0</v>
      </c>
      <c r="CS151" s="327">
        <f t="shared" si="50"/>
        <v>0</v>
      </c>
      <c r="CT151" s="327">
        <f t="shared" si="51"/>
        <v>0</v>
      </c>
      <c r="CU151" s="327">
        <f t="shared" si="52"/>
        <v>0</v>
      </c>
      <c r="CV151" s="327">
        <f t="shared" si="53"/>
        <v>0</v>
      </c>
      <c r="CW151" s="327">
        <f t="shared" si="54"/>
        <v>0</v>
      </c>
      <c r="CX151" s="327">
        <f t="shared" si="55"/>
        <v>0</v>
      </c>
      <c r="CY151" s="327">
        <f t="shared" si="56"/>
        <v>0</v>
      </c>
      <c r="CZ151" s="328">
        <f t="shared" si="57"/>
        <v>328846.15379999997</v>
      </c>
      <c r="DA151" s="328">
        <f t="shared" si="61"/>
        <v>4.6153843868523836E-5</v>
      </c>
      <c r="DB151" s="201"/>
      <c r="DC151" s="327">
        <f>K151/M151*IFERROR(VLOOKUP($D151,Shift!$B:$AZ,45,0),0)-AT151</f>
        <v>0</v>
      </c>
      <c r="DD151" s="327">
        <f>K151/M151*IFERROR(VLOOKUP($D151,Shift!$B:$AV,47,0),0)*10*50%-ROUND(K151/M151*IFERROR(VLOOKUP($D151,Shift!$B:$AV,47,0),0)*8*30%,0)-AU151</f>
        <v>-0.38461538450792432</v>
      </c>
      <c r="DE151" s="329">
        <f>VLOOKUP($D151,'Off day working'!A:AM,38,0)-Z151</f>
        <v>0</v>
      </c>
      <c r="DF151" s="328"/>
      <c r="DG151" s="328"/>
      <c r="DH151" s="330">
        <f>K151/208*8*30%*VLOOKUP($D151,Shift!$B:$AZ,47,0)-AL151</f>
        <v>-1.5384634025394917E-5</v>
      </c>
      <c r="DJ151" s="390"/>
      <c r="DK151" s="332">
        <f>VLOOKUP($D151,Meal!$A:$AK,35,0)-BG151</f>
        <v>0</v>
      </c>
      <c r="DL151" s="332">
        <f>VLOOKUP($D151,Meal!$A:$AK,36,0)-BH151</f>
        <v>0</v>
      </c>
      <c r="DM151" s="333">
        <f>VLOOKUP($D151,Shift!B:AW,39,0)-AV151</f>
        <v>0</v>
      </c>
      <c r="DN151" s="334">
        <f>K151/208*VLOOKUP(D151,Shift!$B:$AO,39,0)*8*10%-AW151</f>
        <v>0</v>
      </c>
      <c r="DO151" s="333">
        <f>VLOOKUP($D151,Shift!$B:$AO,40,0)-AX151</f>
        <v>0</v>
      </c>
      <c r="DP151" s="334">
        <f>K151/208*VLOOKUP(D151,Shift!$B:$AO,40,0)*8*50%-AY151</f>
        <v>-3.8461526855826378E-5</v>
      </c>
      <c r="DQ151" s="335">
        <f>VLOOKUP($D151,Shift!$B:$AZ,41,0)-AZ151</f>
        <v>0</v>
      </c>
      <c r="DR151" s="336">
        <f>K151/208*VLOOKUP($D151,Shift!$B:$AQ,41,0)*8*50%-BA151</f>
        <v>0</v>
      </c>
      <c r="DS151" s="337">
        <f>VLOOKUP($D151,Att!B:CU,98,0)-O151</f>
        <v>0</v>
      </c>
      <c r="DT151" s="338">
        <f>IFERROR(VLOOKUP($D151,OT!$A:$BR,OT!BC$1,0),0)-P151</f>
        <v>0</v>
      </c>
      <c r="DU151" s="338">
        <f>IFERROR(VLOOKUP($D151,OT!$A:$BR,OT!BD$1,0),0)-Q151</f>
        <v>0</v>
      </c>
      <c r="DV151" s="338">
        <f>IFERROR(VLOOKUP($D151,OT!$A:$BR,OT!BE$1,0),0)-R151</f>
        <v>0</v>
      </c>
      <c r="DW151" s="338">
        <f>IFERROR(VLOOKUP($D151,OT!$A:$BR,OT!BF$1,0),0)-S151</f>
        <v>0</v>
      </c>
      <c r="DX151" s="338">
        <f>IFERROR(VLOOKUP($D151,OT!$A:$BR,OT!BG$1,0),0)-T151</f>
        <v>0</v>
      </c>
      <c r="DY151" s="338">
        <f>IFERROR(VLOOKUP($D151,OT!$A:$BR,OT!BH$1,0),0)-U151</f>
        <v>0</v>
      </c>
      <c r="DZ151" s="338">
        <f>IFERROR(VLOOKUP($D151,OT!$A:$BR,OT!BI$1,0),0)-V151</f>
        <v>0</v>
      </c>
      <c r="EA151" s="338">
        <f>IFERROR(VLOOKUP($D151,OT!$A:$BR,OT!BJ$1,0),0)-W151</f>
        <v>0</v>
      </c>
      <c r="EB151" s="338">
        <f>IFERROR(VLOOKUP($D151,OT!$A:$BR,OT!BK$1,0),0)-X151</f>
        <v>0</v>
      </c>
      <c r="EC151" s="339">
        <f>VLOOKUP(D151,'Off day working'!A:AL,38,0)*30000-BD151</f>
        <v>0</v>
      </c>
      <c r="ED151" s="340"/>
      <c r="EE151" s="340"/>
      <c r="EF151" s="338">
        <f t="shared" si="60"/>
        <v>0</v>
      </c>
      <c r="EG151" s="350">
        <f>4960000*1.07/208*VLOOKUP(D151,Att!B:BZ,77,0)-BJ151</f>
        <v>0</v>
      </c>
      <c r="EI151" s="345">
        <f>IF(AND(CH151="X",EJ151&gt;=0.5),150000/VLOOKUP(D151,Att!B:AT,45,0)*VLOOKUP(D151,Att!B:AP,41,0),IF(AND(CH151="X",EJ151&lt;0.5),0,150000))-AN151</f>
        <v>0</v>
      </c>
      <c r="EJ151" s="346">
        <f>VLOOKUP(D151,Att!B:AP,41,0)/VLOOKUP(D151,Att!B:AT,45,0)</f>
        <v>0.89473684210526316</v>
      </c>
    </row>
    <row r="152" spans="1:140" s="331" customFormat="1" ht="14.5" hidden="1" customHeight="1" x14ac:dyDescent="0.35">
      <c r="A152" s="300" t="s">
        <v>325</v>
      </c>
      <c r="B152" s="300">
        <f t="shared" si="58"/>
        <v>145</v>
      </c>
      <c r="C152" s="320" t="s">
        <v>56</v>
      </c>
      <c r="D152" s="320" t="s">
        <v>1157</v>
      </c>
      <c r="E152" s="320" t="s">
        <v>1159</v>
      </c>
      <c r="F152" s="367" t="s">
        <v>1158</v>
      </c>
      <c r="G152" s="320" t="s">
        <v>348</v>
      </c>
      <c r="H152" s="320" t="s">
        <v>1039</v>
      </c>
      <c r="I152" s="320" t="s">
        <v>59</v>
      </c>
      <c r="J152" s="320" t="s">
        <v>58</v>
      </c>
      <c r="K152" s="321">
        <v>5900000</v>
      </c>
      <c r="L152" s="321"/>
      <c r="M152" s="321">
        <v>208</v>
      </c>
      <c r="N152" s="321"/>
      <c r="O152" s="321">
        <v>200</v>
      </c>
      <c r="P152" s="321">
        <v>26</v>
      </c>
      <c r="Q152" s="321">
        <v>0</v>
      </c>
      <c r="R152" s="321">
        <v>16</v>
      </c>
      <c r="S152" s="321">
        <v>0</v>
      </c>
      <c r="T152" s="321">
        <v>0</v>
      </c>
      <c r="U152" s="321">
        <v>8</v>
      </c>
      <c r="V152" s="321">
        <v>0</v>
      </c>
      <c r="W152" s="321">
        <v>0</v>
      </c>
      <c r="X152" s="321">
        <v>0</v>
      </c>
      <c r="Y152" s="321">
        <v>5</v>
      </c>
      <c r="Z152" s="321">
        <v>2</v>
      </c>
      <c r="AA152" s="321"/>
      <c r="AB152" s="321">
        <v>5673076.6962000001</v>
      </c>
      <c r="AC152" s="321">
        <v>1106250</v>
      </c>
      <c r="AD152" s="321">
        <v>0</v>
      </c>
      <c r="AE152" s="321">
        <v>907692.3077</v>
      </c>
      <c r="AF152" s="321">
        <v>0</v>
      </c>
      <c r="AG152" s="321">
        <v>0</v>
      </c>
      <c r="AH152" s="321">
        <v>658076.92310000001</v>
      </c>
      <c r="AI152" s="321">
        <v>0</v>
      </c>
      <c r="AJ152" s="321">
        <v>0</v>
      </c>
      <c r="AK152" s="321">
        <v>0</v>
      </c>
      <c r="AL152" s="321">
        <v>272307.6923</v>
      </c>
      <c r="AM152" s="321">
        <v>300000</v>
      </c>
      <c r="AN152" s="321">
        <v>150000</v>
      </c>
      <c r="AO152" s="321">
        <v>450000</v>
      </c>
      <c r="AP152" s="321">
        <v>0</v>
      </c>
      <c r="AQ152" s="321">
        <v>765865.38459999999</v>
      </c>
      <c r="AR152" s="321">
        <v>0</v>
      </c>
      <c r="AS152" s="321"/>
      <c r="AT152" s="321">
        <v>0</v>
      </c>
      <c r="AU152" s="321">
        <v>295000</v>
      </c>
      <c r="AV152" s="321">
        <v>0</v>
      </c>
      <c r="AW152" s="321">
        <v>0</v>
      </c>
      <c r="AX152" s="321">
        <v>1</v>
      </c>
      <c r="AY152" s="321">
        <v>113461.5385</v>
      </c>
      <c r="AZ152" s="321"/>
      <c r="BA152" s="321"/>
      <c r="BB152" s="321">
        <v>13</v>
      </c>
      <c r="BC152" s="321">
        <v>368750</v>
      </c>
      <c r="BD152" s="321">
        <v>60000</v>
      </c>
      <c r="BE152" s="321"/>
      <c r="BF152" s="321">
        <v>100000</v>
      </c>
      <c r="BG152" s="321">
        <v>195000</v>
      </c>
      <c r="BH152" s="321">
        <v>392000</v>
      </c>
      <c r="BI152" s="321"/>
      <c r="BJ152" s="321"/>
      <c r="BK152" s="321"/>
      <c r="BL152" s="321">
        <v>0</v>
      </c>
      <c r="BM152" s="321"/>
      <c r="BN152" s="321">
        <v>0</v>
      </c>
      <c r="BO152" s="321">
        <v>0</v>
      </c>
      <c r="BP152" s="321">
        <v>346153.84620000003</v>
      </c>
      <c r="BQ152" s="321">
        <v>86538.461500000005</v>
      </c>
      <c r="BR152" s="321"/>
      <c r="BS152" s="321">
        <v>0</v>
      </c>
      <c r="BT152" s="321">
        <v>1268500</v>
      </c>
      <c r="BU152" s="321">
        <v>619500</v>
      </c>
      <c r="BV152" s="321"/>
      <c r="BW152" s="321">
        <v>0</v>
      </c>
      <c r="BX152" s="321"/>
      <c r="BY152" s="321">
        <v>0</v>
      </c>
      <c r="BZ152" s="321"/>
      <c r="CA152" s="321"/>
      <c r="CB152" s="321">
        <v>13626687</v>
      </c>
      <c r="CC152" s="322">
        <v>11187995</v>
      </c>
      <c r="CD152" s="320"/>
      <c r="CE152" s="320" t="s">
        <v>870</v>
      </c>
      <c r="CF152" s="323">
        <v>46091</v>
      </c>
      <c r="CG152" s="323"/>
      <c r="CH152" s="320" t="s">
        <v>415</v>
      </c>
      <c r="CI152" s="322">
        <v>118000</v>
      </c>
      <c r="CJ152" s="322">
        <v>0</v>
      </c>
      <c r="CK152" s="321"/>
      <c r="CL152" s="324">
        <f t="shared" si="44"/>
        <v>432692.3077</v>
      </c>
      <c r="CM152" s="325">
        <f t="shared" si="45"/>
        <v>-14.149899998679757</v>
      </c>
      <c r="CN152" s="325">
        <f t="shared" si="46"/>
        <v>-14.457599999383092</v>
      </c>
      <c r="CO152" s="325">
        <f t="shared" si="47"/>
        <v>0.22687692288309336</v>
      </c>
      <c r="CP152" s="318"/>
      <c r="CQ152" s="326">
        <f t="shared" si="48"/>
        <v>0</v>
      </c>
      <c r="CR152" s="326">
        <f t="shared" si="49"/>
        <v>0</v>
      </c>
      <c r="CS152" s="327">
        <f t="shared" si="50"/>
        <v>-7.6922588050365448E-6</v>
      </c>
      <c r="CT152" s="327">
        <f t="shared" si="51"/>
        <v>0</v>
      </c>
      <c r="CU152" s="327">
        <f t="shared" si="52"/>
        <v>0</v>
      </c>
      <c r="CV152" s="327">
        <f t="shared" si="53"/>
        <v>-2.3076892830431461E-5</v>
      </c>
      <c r="CW152" s="327">
        <f t="shared" si="54"/>
        <v>0</v>
      </c>
      <c r="CX152" s="327">
        <f t="shared" si="55"/>
        <v>0</v>
      </c>
      <c r="CY152" s="327">
        <f t="shared" si="56"/>
        <v>0</v>
      </c>
      <c r="CZ152" s="328">
        <f t="shared" si="57"/>
        <v>432692.3077</v>
      </c>
      <c r="DA152" s="328">
        <f t="shared" si="61"/>
        <v>-7.6923170126974583E-6</v>
      </c>
      <c r="DB152" s="201"/>
      <c r="DC152" s="327">
        <f>K152/M152*IFERROR(VLOOKUP($D152,Shift!$B:$AZ,45,0),0)-AT152</f>
        <v>0</v>
      </c>
      <c r="DD152" s="327">
        <f>K152/M152*IFERROR(VLOOKUP($D152,Shift!$B:$AV,47,0),0)*10*50%-ROUND(K152/M152*IFERROR(VLOOKUP($D152,Shift!$B:$AV,47,0),0)*8*30%,0)-AU152</f>
        <v>-0.30769230762962252</v>
      </c>
      <c r="DE152" s="329">
        <f>VLOOKUP($D152,'Off day working'!A:AM,38,0)-Z152</f>
        <v>0</v>
      </c>
      <c r="DF152" s="328"/>
      <c r="DG152" s="328"/>
      <c r="DH152" s="330">
        <f>K152/208*8*30%*VLOOKUP($D152,Shift!$B:$AZ,47,0)-AL152</f>
        <v>7.6923170126974583E-6</v>
      </c>
      <c r="DJ152" s="390"/>
      <c r="DK152" s="332">
        <f>VLOOKUP($D152,Meal!$A:$AK,35,0)-BG152</f>
        <v>0</v>
      </c>
      <c r="DL152" s="332">
        <f>VLOOKUP($D152,Meal!$A:$AK,36,0)-BH152</f>
        <v>0</v>
      </c>
      <c r="DM152" s="333">
        <f>VLOOKUP($D152,Shift!B:AW,39,0)-AV152</f>
        <v>0</v>
      </c>
      <c r="DN152" s="334">
        <f>K152/208*VLOOKUP(D152,Shift!$B:$AO,39,0)*8*10%-AW152</f>
        <v>0</v>
      </c>
      <c r="DO152" s="333">
        <f>VLOOKUP($D152,Shift!$B:$AO,40,0)-AX152</f>
        <v>0</v>
      </c>
      <c r="DP152" s="334">
        <f>K152/208*VLOOKUP(D152,Shift!$B:$AO,40,0)*8*50%-AY152</f>
        <v>-3.8461526855826378E-5</v>
      </c>
      <c r="DQ152" s="335">
        <f>VLOOKUP($D152,Shift!$B:$AZ,41,0)-AZ152</f>
        <v>0</v>
      </c>
      <c r="DR152" s="336">
        <f>K152/208*VLOOKUP($D152,Shift!$B:$AQ,41,0)*8*50%-BA152</f>
        <v>0</v>
      </c>
      <c r="DS152" s="337">
        <f>VLOOKUP($D152,Att!B:CU,98,0)-O152</f>
        <v>0</v>
      </c>
      <c r="DT152" s="338">
        <f>IFERROR(VLOOKUP($D152,OT!$A:$BR,OT!BC$1,0),0)-P152</f>
        <v>0</v>
      </c>
      <c r="DU152" s="338">
        <f>IFERROR(VLOOKUP($D152,OT!$A:$BR,OT!BD$1,0),0)-Q152</f>
        <v>0</v>
      </c>
      <c r="DV152" s="338">
        <f>IFERROR(VLOOKUP($D152,OT!$A:$BR,OT!BE$1,0),0)-R152</f>
        <v>0</v>
      </c>
      <c r="DW152" s="338">
        <f>IFERROR(VLOOKUP($D152,OT!$A:$BR,OT!BF$1,0),0)-S152</f>
        <v>0</v>
      </c>
      <c r="DX152" s="338">
        <f>IFERROR(VLOOKUP($D152,OT!$A:$BR,OT!BG$1,0),0)-T152</f>
        <v>0</v>
      </c>
      <c r="DY152" s="338">
        <f>IFERROR(VLOOKUP($D152,OT!$A:$BR,OT!BH$1,0),0)-U152</f>
        <v>0</v>
      </c>
      <c r="DZ152" s="338">
        <f>IFERROR(VLOOKUP($D152,OT!$A:$BR,OT!BI$1,0),0)-V152</f>
        <v>0</v>
      </c>
      <c r="EA152" s="338">
        <f>IFERROR(VLOOKUP($D152,OT!$A:$BR,OT!BJ$1,0),0)-W152</f>
        <v>0</v>
      </c>
      <c r="EB152" s="338">
        <f>IFERROR(VLOOKUP($D152,OT!$A:$BR,OT!BK$1,0),0)-X152</f>
        <v>0</v>
      </c>
      <c r="EC152" s="339">
        <f>VLOOKUP(D152,'Off day working'!A:AL,38,0)*30000-BD152</f>
        <v>0</v>
      </c>
      <c r="ED152" s="340"/>
      <c r="EE152" s="340"/>
      <c r="EF152" s="338">
        <f t="shared" si="60"/>
        <v>0</v>
      </c>
      <c r="EG152" s="350">
        <f>4960000*1.07/208*VLOOKUP(D152,Att!B:BZ,77,0)-BJ152</f>
        <v>0</v>
      </c>
      <c r="EI152" s="345">
        <f>IF(AND(CH152="X",EJ152&gt;=0.5),150000/VLOOKUP(D152,Att!B:AT,45,0)*VLOOKUP(D152,Att!B:AP,41,0),IF(AND(CH152="X",EJ152&lt;0.5),0,150000))-AN152</f>
        <v>0</v>
      </c>
      <c r="EJ152" s="346">
        <f>VLOOKUP(D152,Att!B:AP,41,0)/VLOOKUP(D152,Att!B:AT,45,0)</f>
        <v>1.1052631578947369</v>
      </c>
    </row>
    <row r="153" spans="1:140" s="331" customFormat="1" ht="14.5" hidden="1" customHeight="1" x14ac:dyDescent="0.35">
      <c r="A153" s="300" t="s">
        <v>325</v>
      </c>
      <c r="B153" s="300">
        <f t="shared" si="58"/>
        <v>146</v>
      </c>
      <c r="C153" s="320" t="s">
        <v>56</v>
      </c>
      <c r="D153" s="320" t="s">
        <v>1160</v>
      </c>
      <c r="E153" s="320" t="s">
        <v>1162</v>
      </c>
      <c r="F153" s="367" t="s">
        <v>1161</v>
      </c>
      <c r="G153" s="320" t="s">
        <v>348</v>
      </c>
      <c r="H153" s="320" t="s">
        <v>1039</v>
      </c>
      <c r="I153" s="320" t="s">
        <v>59</v>
      </c>
      <c r="J153" s="320" t="s">
        <v>58</v>
      </c>
      <c r="K153" s="321">
        <v>5900000</v>
      </c>
      <c r="L153" s="321"/>
      <c r="M153" s="321">
        <v>208</v>
      </c>
      <c r="N153" s="321"/>
      <c r="O153" s="321">
        <v>188</v>
      </c>
      <c r="P153" s="321">
        <v>43.75</v>
      </c>
      <c r="Q153" s="321">
        <v>0</v>
      </c>
      <c r="R153" s="321">
        <v>12</v>
      </c>
      <c r="S153" s="321">
        <v>0</v>
      </c>
      <c r="T153" s="321">
        <v>0</v>
      </c>
      <c r="U153" s="321">
        <v>0</v>
      </c>
      <c r="V153" s="321">
        <v>0</v>
      </c>
      <c r="W153" s="321">
        <v>0</v>
      </c>
      <c r="X153" s="321">
        <v>0</v>
      </c>
      <c r="Y153" s="321">
        <v>12</v>
      </c>
      <c r="Z153" s="321">
        <v>1</v>
      </c>
      <c r="AA153" s="321"/>
      <c r="AB153" s="321">
        <v>5332692.0807999996</v>
      </c>
      <c r="AC153" s="321">
        <v>1861478.3654</v>
      </c>
      <c r="AD153" s="321">
        <v>0</v>
      </c>
      <c r="AE153" s="321">
        <v>680769.23080000002</v>
      </c>
      <c r="AF153" s="321">
        <v>0</v>
      </c>
      <c r="AG153" s="321">
        <v>0</v>
      </c>
      <c r="AH153" s="321">
        <v>0</v>
      </c>
      <c r="AI153" s="321">
        <v>0</v>
      </c>
      <c r="AJ153" s="321">
        <v>0</v>
      </c>
      <c r="AK153" s="321">
        <v>0</v>
      </c>
      <c r="AL153" s="321">
        <v>680769.23080000002</v>
      </c>
      <c r="AM153" s="321">
        <v>300000</v>
      </c>
      <c r="AN153" s="321">
        <v>150000</v>
      </c>
      <c r="AO153" s="321">
        <v>522500</v>
      </c>
      <c r="AP153" s="321">
        <v>0</v>
      </c>
      <c r="AQ153" s="321">
        <v>510576.92310000001</v>
      </c>
      <c r="AR153" s="321">
        <v>455556</v>
      </c>
      <c r="AS153" s="321"/>
      <c r="AT153" s="321">
        <v>0</v>
      </c>
      <c r="AU153" s="321">
        <v>737500</v>
      </c>
      <c r="AV153" s="321">
        <v>0</v>
      </c>
      <c r="AW153" s="321">
        <v>0</v>
      </c>
      <c r="AX153" s="321">
        <v>2</v>
      </c>
      <c r="AY153" s="321">
        <v>226923.07689999999</v>
      </c>
      <c r="AZ153" s="321"/>
      <c r="BA153" s="321"/>
      <c r="BB153" s="321">
        <v>21</v>
      </c>
      <c r="BC153" s="321">
        <v>595673.07999999996</v>
      </c>
      <c r="BD153" s="321">
        <v>30000</v>
      </c>
      <c r="BE153" s="321"/>
      <c r="BF153" s="321">
        <v>100000</v>
      </c>
      <c r="BG153" s="321">
        <v>62000</v>
      </c>
      <c r="BH153" s="321">
        <v>622000</v>
      </c>
      <c r="BI153" s="321"/>
      <c r="BJ153" s="321"/>
      <c r="BK153" s="321"/>
      <c r="BL153" s="321">
        <v>0</v>
      </c>
      <c r="BM153" s="321"/>
      <c r="BN153" s="321">
        <v>0</v>
      </c>
      <c r="BO153" s="321">
        <v>0</v>
      </c>
      <c r="BP153" s="321">
        <v>325384.61540000001</v>
      </c>
      <c r="BQ153" s="321">
        <v>96490.384600000005</v>
      </c>
      <c r="BR153" s="321"/>
      <c r="BS153" s="321">
        <v>0</v>
      </c>
      <c r="BT153" s="321">
        <v>1268500</v>
      </c>
      <c r="BU153" s="321">
        <v>619500</v>
      </c>
      <c r="BV153" s="321"/>
      <c r="BW153" s="321">
        <v>0</v>
      </c>
      <c r="BX153" s="321">
        <v>0.25</v>
      </c>
      <c r="BY153" s="321">
        <v>7091.3462</v>
      </c>
      <c r="BZ153" s="321"/>
      <c r="CA153" s="321"/>
      <c r="CB153" s="321">
        <v>14676836</v>
      </c>
      <c r="CC153" s="322">
        <v>12248961</v>
      </c>
      <c r="CD153" s="320"/>
      <c r="CE153" s="320" t="s">
        <v>870</v>
      </c>
      <c r="CF153" s="323">
        <v>46091</v>
      </c>
      <c r="CG153" s="323"/>
      <c r="CH153" s="320" t="s">
        <v>415</v>
      </c>
      <c r="CI153" s="322">
        <v>118000</v>
      </c>
      <c r="CJ153" s="322">
        <v>0</v>
      </c>
      <c r="CK153" s="321"/>
      <c r="CL153" s="324">
        <f t="shared" si="44"/>
        <v>421875</v>
      </c>
      <c r="CM153" s="325">
        <f t="shared" si="45"/>
        <v>-23.012199999764562</v>
      </c>
      <c r="CN153" s="325">
        <f t="shared" si="46"/>
        <v>-23.012199999764562</v>
      </c>
      <c r="CO153" s="325">
        <f t="shared" si="47"/>
        <v>0.226892308332026</v>
      </c>
      <c r="CP153" s="318"/>
      <c r="CQ153" s="326">
        <f t="shared" si="48"/>
        <v>-1.538451761007309E-5</v>
      </c>
      <c r="CR153" s="326">
        <f t="shared" si="49"/>
        <v>0</v>
      </c>
      <c r="CS153" s="327">
        <f t="shared" si="50"/>
        <v>-3.0769268050789833E-5</v>
      </c>
      <c r="CT153" s="327">
        <f t="shared" si="51"/>
        <v>0</v>
      </c>
      <c r="CU153" s="327">
        <f t="shared" si="52"/>
        <v>0</v>
      </c>
      <c r="CV153" s="327">
        <f t="shared" si="53"/>
        <v>0</v>
      </c>
      <c r="CW153" s="327">
        <f t="shared" si="54"/>
        <v>0</v>
      </c>
      <c r="CX153" s="327">
        <f t="shared" si="55"/>
        <v>0</v>
      </c>
      <c r="CY153" s="327">
        <f t="shared" si="56"/>
        <v>0</v>
      </c>
      <c r="CZ153" s="328">
        <f t="shared" si="57"/>
        <v>421875</v>
      </c>
      <c r="DA153" s="328">
        <f t="shared" si="61"/>
        <v>0</v>
      </c>
      <c r="DB153" s="201"/>
      <c r="DC153" s="327">
        <f>K153/M153*IFERROR(VLOOKUP($D153,Shift!$B:$AZ,45,0),0)-AT153</f>
        <v>0</v>
      </c>
      <c r="DD153" s="327">
        <f>K153/M153*IFERROR(VLOOKUP($D153,Shift!$B:$AV,47,0),0)*10*50%-ROUND(K153/M153*IFERROR(VLOOKUP($D153,Shift!$B:$AV,47,0),0)*8*30%,0)-AU153</f>
        <v>0.23076923098415136</v>
      </c>
      <c r="DE153" s="329">
        <f>VLOOKUP($D153,'Off day working'!A:AM,38,0)-Z153</f>
        <v>0</v>
      </c>
      <c r="DF153" s="328"/>
      <c r="DG153" s="328"/>
      <c r="DH153" s="330">
        <f>K153/208*8*30%*VLOOKUP($D153,Shift!$B:$AZ,47,0)-AL153</f>
        <v>-3.0769268050789833E-5</v>
      </c>
      <c r="DJ153" s="390"/>
      <c r="DK153" s="332">
        <f>VLOOKUP($D153,Meal!$A:$AK,35,0)-BG153</f>
        <v>0</v>
      </c>
      <c r="DL153" s="332">
        <f>VLOOKUP($D153,Meal!$A:$AK,36,0)-BH153</f>
        <v>0</v>
      </c>
      <c r="DM153" s="333">
        <f>VLOOKUP($D153,Shift!B:AW,39,0)-AV153</f>
        <v>0</v>
      </c>
      <c r="DN153" s="334">
        <f>K153/208*VLOOKUP(D153,Shift!$B:$AO,39,0)*8*10%-AW153</f>
        <v>0</v>
      </c>
      <c r="DO153" s="333">
        <f>VLOOKUP($D153,Shift!$B:$AO,40,0)-AX153</f>
        <v>0</v>
      </c>
      <c r="DP153" s="334">
        <f>K153/208*VLOOKUP(D153,Shift!$B:$AO,40,0)*8*50%-AY153</f>
        <v>2.3076951038092375E-5</v>
      </c>
      <c r="DQ153" s="335">
        <f>VLOOKUP($D153,Shift!$B:$AZ,41,0)-AZ153</f>
        <v>0</v>
      </c>
      <c r="DR153" s="336">
        <f>K153/208*VLOOKUP($D153,Shift!$B:$AQ,41,0)*8*50%-BA153</f>
        <v>0</v>
      </c>
      <c r="DS153" s="337">
        <f>VLOOKUP($D153,Att!B:CU,98,0)-O153</f>
        <v>0</v>
      </c>
      <c r="DT153" s="338">
        <f>IFERROR(VLOOKUP($D153,OT!$A:$BR,OT!BC$1,0),0)-P153</f>
        <v>0</v>
      </c>
      <c r="DU153" s="338">
        <f>IFERROR(VLOOKUP($D153,OT!$A:$BR,OT!BD$1,0),0)-Q153</f>
        <v>0</v>
      </c>
      <c r="DV153" s="338">
        <f>IFERROR(VLOOKUP($D153,OT!$A:$BR,OT!BE$1,0),0)-R153</f>
        <v>0</v>
      </c>
      <c r="DW153" s="338">
        <f>IFERROR(VLOOKUP($D153,OT!$A:$BR,OT!BF$1,0),0)-S153</f>
        <v>0</v>
      </c>
      <c r="DX153" s="338">
        <f>IFERROR(VLOOKUP($D153,OT!$A:$BR,OT!BG$1,0),0)-T153</f>
        <v>0</v>
      </c>
      <c r="DY153" s="338">
        <f>IFERROR(VLOOKUP($D153,OT!$A:$BR,OT!BH$1,0),0)-U153</f>
        <v>0</v>
      </c>
      <c r="DZ153" s="338">
        <f>IFERROR(VLOOKUP($D153,OT!$A:$BR,OT!BI$1,0),0)-V153</f>
        <v>0</v>
      </c>
      <c r="EA153" s="338">
        <f>IFERROR(VLOOKUP($D153,OT!$A:$BR,OT!BJ$1,0),0)-W153</f>
        <v>0</v>
      </c>
      <c r="EB153" s="338">
        <f>IFERROR(VLOOKUP($D153,OT!$A:$BR,OT!BK$1,0),0)-X153</f>
        <v>0</v>
      </c>
      <c r="EC153" s="339">
        <f>VLOOKUP(D153,'Off day working'!A:AL,38,0)*30000-BD153</f>
        <v>0</v>
      </c>
      <c r="ED153" s="340"/>
      <c r="EE153" s="340"/>
      <c r="EF153" s="338">
        <f t="shared" si="60"/>
        <v>0</v>
      </c>
      <c r="EG153" s="350">
        <f>4960000*1.07/208*VLOOKUP(D153,Att!B:BZ,77,0)-BJ153</f>
        <v>0</v>
      </c>
      <c r="EI153" s="345">
        <f>IF(AND(CH153="X",EJ153&gt;=0.5),150000/VLOOKUP(D153,Att!B:AT,45,0)*VLOOKUP(D153,Att!B:AP,41,0),IF(AND(CH153="X",EJ153&lt;0.5),0,150000))-AN153</f>
        <v>0</v>
      </c>
      <c r="EJ153" s="346">
        <f>VLOOKUP(D153,Att!B:AP,41,0)/VLOOKUP(D153,Att!B:AT,45,0)</f>
        <v>1.0513157894736842</v>
      </c>
    </row>
    <row r="154" spans="1:140" s="331" customFormat="1" ht="14.5" hidden="1" customHeight="1" x14ac:dyDescent="0.35">
      <c r="A154" s="300" t="s">
        <v>325</v>
      </c>
      <c r="B154" s="300">
        <f t="shared" si="58"/>
        <v>147</v>
      </c>
      <c r="C154" s="320" t="s">
        <v>56</v>
      </c>
      <c r="D154" s="320" t="s">
        <v>1163</v>
      </c>
      <c r="E154" s="320" t="s">
        <v>1165</v>
      </c>
      <c r="F154" s="367" t="s">
        <v>1164</v>
      </c>
      <c r="G154" s="320" t="s">
        <v>360</v>
      </c>
      <c r="H154" s="320" t="s">
        <v>1039</v>
      </c>
      <c r="I154" s="320" t="s">
        <v>57</v>
      </c>
      <c r="J154" s="320" t="s">
        <v>58</v>
      </c>
      <c r="K154" s="321">
        <v>5900000</v>
      </c>
      <c r="L154" s="321"/>
      <c r="M154" s="321">
        <v>208</v>
      </c>
      <c r="N154" s="321"/>
      <c r="O154" s="321">
        <v>208</v>
      </c>
      <c r="P154" s="321">
        <v>50</v>
      </c>
      <c r="Q154" s="321">
        <v>0</v>
      </c>
      <c r="R154" s="321">
        <v>0</v>
      </c>
      <c r="S154" s="321">
        <v>0</v>
      </c>
      <c r="T154" s="321">
        <v>0</v>
      </c>
      <c r="U154" s="321">
        <v>0</v>
      </c>
      <c r="V154" s="321">
        <v>0</v>
      </c>
      <c r="W154" s="321">
        <v>0</v>
      </c>
      <c r="X154" s="321">
        <v>0</v>
      </c>
      <c r="Y154" s="321">
        <v>12</v>
      </c>
      <c r="Z154" s="321"/>
      <c r="AA154" s="321"/>
      <c r="AB154" s="321">
        <v>5899999.8865</v>
      </c>
      <c r="AC154" s="321">
        <v>2127403.8462</v>
      </c>
      <c r="AD154" s="321">
        <v>0</v>
      </c>
      <c r="AE154" s="321">
        <v>0</v>
      </c>
      <c r="AF154" s="321">
        <v>0</v>
      </c>
      <c r="AG154" s="321">
        <v>0</v>
      </c>
      <c r="AH154" s="321">
        <v>0</v>
      </c>
      <c r="AI154" s="321">
        <v>0</v>
      </c>
      <c r="AJ154" s="321">
        <v>0</v>
      </c>
      <c r="AK154" s="321">
        <v>0</v>
      </c>
      <c r="AL154" s="321">
        <v>612692.3077</v>
      </c>
      <c r="AM154" s="321">
        <v>300000</v>
      </c>
      <c r="AN154" s="321">
        <v>150000</v>
      </c>
      <c r="AO154" s="321">
        <v>600000</v>
      </c>
      <c r="AP154" s="321">
        <v>0</v>
      </c>
      <c r="AQ154" s="321">
        <v>1021153.8462</v>
      </c>
      <c r="AR154" s="321">
        <v>455556</v>
      </c>
      <c r="AS154" s="321"/>
      <c r="AT154" s="321">
        <v>0</v>
      </c>
      <c r="AU154" s="321">
        <v>663750</v>
      </c>
      <c r="AV154" s="321">
        <v>0</v>
      </c>
      <c r="AW154" s="321">
        <v>0</v>
      </c>
      <c r="AX154" s="321">
        <v>3</v>
      </c>
      <c r="AY154" s="321">
        <v>340384.61540000001</v>
      </c>
      <c r="AZ154" s="321"/>
      <c r="BA154" s="321"/>
      <c r="BB154" s="321">
        <v>25</v>
      </c>
      <c r="BC154" s="321">
        <v>709134.62</v>
      </c>
      <c r="BD154" s="321">
        <v>0</v>
      </c>
      <c r="BE154" s="321">
        <v>42548</v>
      </c>
      <c r="BF154" s="321">
        <v>100000</v>
      </c>
      <c r="BG154" s="321"/>
      <c r="BH154" s="321">
        <v>684000</v>
      </c>
      <c r="BI154" s="321"/>
      <c r="BJ154" s="321"/>
      <c r="BK154" s="321"/>
      <c r="BL154" s="321">
        <v>47276</v>
      </c>
      <c r="BM154" s="321"/>
      <c r="BN154" s="321">
        <v>0</v>
      </c>
      <c r="BO154" s="321">
        <v>0</v>
      </c>
      <c r="BP154" s="321">
        <v>360000</v>
      </c>
      <c r="BQ154" s="321">
        <v>86538.461500000005</v>
      </c>
      <c r="BR154" s="321"/>
      <c r="BS154" s="321">
        <v>0</v>
      </c>
      <c r="BT154" s="321">
        <v>1268500</v>
      </c>
      <c r="BU154" s="321">
        <v>619500</v>
      </c>
      <c r="BV154" s="321"/>
      <c r="BW154" s="321">
        <v>0</v>
      </c>
      <c r="BX154" s="321"/>
      <c r="BY154" s="321">
        <v>0</v>
      </c>
      <c r="BZ154" s="321"/>
      <c r="CA154" s="321"/>
      <c r="CB154" s="321">
        <v>15586966</v>
      </c>
      <c r="CC154" s="322">
        <v>13134427</v>
      </c>
      <c r="CD154" s="320" t="s">
        <v>2194</v>
      </c>
      <c r="CE154" s="320" t="s">
        <v>870</v>
      </c>
      <c r="CF154" s="323">
        <v>46091</v>
      </c>
      <c r="CG154" s="323"/>
      <c r="CH154" s="320" t="s">
        <v>415</v>
      </c>
      <c r="CI154" s="322">
        <v>118000</v>
      </c>
      <c r="CJ154" s="322">
        <v>0</v>
      </c>
      <c r="CK154" s="321"/>
      <c r="CL154" s="324">
        <f t="shared" si="44"/>
        <v>446538.46149999998</v>
      </c>
      <c r="CM154" s="325">
        <f t="shared" si="45"/>
        <v>-28.416500000283122</v>
      </c>
      <c r="CN154" s="325">
        <f t="shared" si="46"/>
        <v>-27.878000000491738</v>
      </c>
      <c r="CO154" s="325">
        <f t="shared" si="47"/>
        <v>0.11349999997764826</v>
      </c>
      <c r="CP154" s="318"/>
      <c r="CQ154" s="326">
        <f t="shared" si="48"/>
        <v>-4.6154018491506577E-5</v>
      </c>
      <c r="CR154" s="326">
        <f t="shared" si="49"/>
        <v>0</v>
      </c>
      <c r="CS154" s="327">
        <f t="shared" si="50"/>
        <v>0</v>
      </c>
      <c r="CT154" s="327">
        <f t="shared" si="51"/>
        <v>0</v>
      </c>
      <c r="CU154" s="327">
        <f t="shared" si="52"/>
        <v>0</v>
      </c>
      <c r="CV154" s="327">
        <f t="shared" si="53"/>
        <v>0</v>
      </c>
      <c r="CW154" s="327">
        <f t="shared" si="54"/>
        <v>0</v>
      </c>
      <c r="CX154" s="327">
        <f t="shared" si="55"/>
        <v>0</v>
      </c>
      <c r="CY154" s="327">
        <f t="shared" si="56"/>
        <v>0</v>
      </c>
      <c r="CZ154" s="328">
        <f t="shared" si="57"/>
        <v>446538.46149999998</v>
      </c>
      <c r="DA154" s="328">
        <f t="shared" si="61"/>
        <v>3.8461526855826378E-5</v>
      </c>
      <c r="DB154" s="201"/>
      <c r="DC154" s="327">
        <f>K154/M154*IFERROR(VLOOKUP($D154,Shift!$B:$AZ,45,0),0)-AT154</f>
        <v>0</v>
      </c>
      <c r="DD154" s="327">
        <f>K154/M154*IFERROR(VLOOKUP($D154,Shift!$B:$AV,47,0),0)*10*50%-ROUND(K154/M154*IFERROR(VLOOKUP($D154,Shift!$B:$AV,47,0),0)*8*30%,0)-AU154</f>
        <v>0.30769230774603784</v>
      </c>
      <c r="DE154" s="329">
        <f>VLOOKUP($D154,'Off day working'!A:AM,38,0)-Z154</f>
        <v>0</v>
      </c>
      <c r="DF154" s="328"/>
      <c r="DG154" s="328"/>
      <c r="DH154" s="330">
        <f>K154/208*8*30%*VLOOKUP($D154,Shift!$B:$AZ,47,0)-AL154</f>
        <v>-7.6922588050365448E-6</v>
      </c>
      <c r="DJ154" s="390"/>
      <c r="DK154" s="332">
        <f>VLOOKUP($D154,Meal!$A:$AK,35,0)-BG154</f>
        <v>0</v>
      </c>
      <c r="DL154" s="332">
        <f>VLOOKUP($D154,Meal!$A:$AK,36,0)-BH154</f>
        <v>0</v>
      </c>
      <c r="DM154" s="333">
        <f>VLOOKUP($D154,Shift!B:AW,39,0)-AV154</f>
        <v>0</v>
      </c>
      <c r="DN154" s="334">
        <f>K154/208*VLOOKUP(D154,Shift!$B:$AO,39,0)*8*10%-AW154</f>
        <v>0</v>
      </c>
      <c r="DO154" s="333">
        <f>VLOOKUP($D154,Shift!$B:$AO,40,0)-AX154</f>
        <v>0</v>
      </c>
      <c r="DP154" s="334">
        <f>K154/208*VLOOKUP(D154,Shift!$B:$AO,40,0)*8*50%-AY154</f>
        <v>-1.5384634025394917E-5</v>
      </c>
      <c r="DQ154" s="335">
        <f>VLOOKUP($D154,Shift!$B:$AZ,41,0)-AZ154</f>
        <v>0</v>
      </c>
      <c r="DR154" s="336">
        <f>K154/208*VLOOKUP($D154,Shift!$B:$AQ,41,0)*8*50%-BA154</f>
        <v>0</v>
      </c>
      <c r="DS154" s="337">
        <f>VLOOKUP($D154,Att!B:CU,98,0)-O154</f>
        <v>0</v>
      </c>
      <c r="DT154" s="338">
        <f>IFERROR(VLOOKUP($D154,OT!$A:$BR,OT!BC$1,0),0)-P154</f>
        <v>0</v>
      </c>
      <c r="DU154" s="338">
        <f>IFERROR(VLOOKUP($D154,OT!$A:$BR,OT!BD$1,0),0)-Q154</f>
        <v>0</v>
      </c>
      <c r="DV154" s="338">
        <f>IFERROR(VLOOKUP($D154,OT!$A:$BR,OT!BE$1,0),0)-R154</f>
        <v>0</v>
      </c>
      <c r="DW154" s="338">
        <f>IFERROR(VLOOKUP($D154,OT!$A:$BR,OT!BF$1,0),0)-S154</f>
        <v>0</v>
      </c>
      <c r="DX154" s="338">
        <f>IFERROR(VLOOKUP($D154,OT!$A:$BR,OT!BG$1,0),0)-T154</f>
        <v>0</v>
      </c>
      <c r="DY154" s="338">
        <f>IFERROR(VLOOKUP($D154,OT!$A:$BR,OT!BH$1,0),0)-U154</f>
        <v>0</v>
      </c>
      <c r="DZ154" s="338">
        <f>IFERROR(VLOOKUP($D154,OT!$A:$BR,OT!BI$1,0),0)-V154</f>
        <v>0</v>
      </c>
      <c r="EA154" s="338">
        <f>IFERROR(VLOOKUP($D154,OT!$A:$BR,OT!BJ$1,0),0)-W154</f>
        <v>0</v>
      </c>
      <c r="EB154" s="338">
        <f>IFERROR(VLOOKUP($D154,OT!$A:$BR,OT!BK$1,0),0)-X154</f>
        <v>0</v>
      </c>
      <c r="EC154" s="339">
        <f>VLOOKUP(D154,'Off day working'!A:AL,38,0)*30000-BD154</f>
        <v>0</v>
      </c>
      <c r="ED154" s="340"/>
      <c r="EE154" s="340"/>
      <c r="EF154" s="338">
        <f t="shared" si="60"/>
        <v>7.6923076921957545E-2</v>
      </c>
      <c r="EG154" s="350">
        <f>4960000*1.07/208*VLOOKUP(D154,Att!B:BZ,77,0)-BJ154</f>
        <v>0</v>
      </c>
      <c r="EI154" s="345">
        <f>IF(AND(CH154="X",EJ154&gt;=0.5),150000/VLOOKUP(D154,Att!B:AT,45,0)*VLOOKUP(D154,Att!B:AP,41,0),IF(AND(CH154="X",EJ154&lt;0.5),0,150000))-AN154</f>
        <v>0</v>
      </c>
      <c r="EJ154" s="346">
        <f>VLOOKUP(D154,Att!B:AP,41,0)/VLOOKUP(D154,Att!B:AT,45,0)</f>
        <v>1.1559611817226023</v>
      </c>
    </row>
    <row r="155" spans="1:140" s="331" customFormat="1" ht="14.5" hidden="1" customHeight="1" x14ac:dyDescent="0.35">
      <c r="A155" s="300" t="s">
        <v>325</v>
      </c>
      <c r="B155" s="300">
        <f t="shared" si="58"/>
        <v>148</v>
      </c>
      <c r="C155" s="320" t="s">
        <v>56</v>
      </c>
      <c r="D155" s="320" t="s">
        <v>1166</v>
      </c>
      <c r="E155" s="320" t="s">
        <v>1168</v>
      </c>
      <c r="F155" s="367" t="s">
        <v>1167</v>
      </c>
      <c r="G155" s="320" t="s">
        <v>348</v>
      </c>
      <c r="H155" s="320" t="s">
        <v>1039</v>
      </c>
      <c r="I155" s="320" t="s">
        <v>57</v>
      </c>
      <c r="J155" s="320" t="s">
        <v>58</v>
      </c>
      <c r="K155" s="321">
        <v>5900000</v>
      </c>
      <c r="L155" s="321"/>
      <c r="M155" s="321">
        <v>208</v>
      </c>
      <c r="N155" s="321"/>
      <c r="O155" s="321">
        <v>172</v>
      </c>
      <c r="P155" s="321">
        <v>38</v>
      </c>
      <c r="Q155" s="321">
        <v>0</v>
      </c>
      <c r="R155" s="321">
        <v>4</v>
      </c>
      <c r="S155" s="321">
        <v>0</v>
      </c>
      <c r="T155" s="321">
        <v>0</v>
      </c>
      <c r="U155" s="321">
        <v>8</v>
      </c>
      <c r="V155" s="321">
        <v>0</v>
      </c>
      <c r="W155" s="321">
        <v>0</v>
      </c>
      <c r="X155" s="321">
        <v>0</v>
      </c>
      <c r="Y155" s="321">
        <v>8</v>
      </c>
      <c r="Z155" s="321">
        <v>1</v>
      </c>
      <c r="AA155" s="321"/>
      <c r="AB155" s="321">
        <v>4878846.0404000003</v>
      </c>
      <c r="AC155" s="321">
        <v>1616826.9231</v>
      </c>
      <c r="AD155" s="321">
        <v>0</v>
      </c>
      <c r="AE155" s="321">
        <v>226923.07689999999</v>
      </c>
      <c r="AF155" s="321">
        <v>0</v>
      </c>
      <c r="AG155" s="321">
        <v>0</v>
      </c>
      <c r="AH155" s="321">
        <v>658076.92310000001</v>
      </c>
      <c r="AI155" s="321">
        <v>0</v>
      </c>
      <c r="AJ155" s="321">
        <v>0</v>
      </c>
      <c r="AK155" s="321">
        <v>0</v>
      </c>
      <c r="AL155" s="321">
        <v>476538.46149999998</v>
      </c>
      <c r="AM155" s="321">
        <v>284210.52630000003</v>
      </c>
      <c r="AN155" s="321">
        <v>150000</v>
      </c>
      <c r="AO155" s="321">
        <v>455000</v>
      </c>
      <c r="AP155" s="321">
        <v>0</v>
      </c>
      <c r="AQ155" s="321">
        <v>255288.4615</v>
      </c>
      <c r="AR155" s="321">
        <v>411690</v>
      </c>
      <c r="AS155" s="321"/>
      <c r="AT155" s="321">
        <v>0</v>
      </c>
      <c r="AU155" s="321">
        <v>516250</v>
      </c>
      <c r="AV155" s="321">
        <v>0</v>
      </c>
      <c r="AW155" s="321">
        <v>0</v>
      </c>
      <c r="AX155" s="321">
        <v>1</v>
      </c>
      <c r="AY155" s="321">
        <v>113461.5385</v>
      </c>
      <c r="AZ155" s="321"/>
      <c r="BA155" s="321"/>
      <c r="BB155" s="321">
        <v>19</v>
      </c>
      <c r="BC155" s="321">
        <v>538942.31000000006</v>
      </c>
      <c r="BD155" s="321">
        <v>30000</v>
      </c>
      <c r="BE155" s="321"/>
      <c r="BF155" s="321">
        <v>100000</v>
      </c>
      <c r="BG155" s="321">
        <v>0</v>
      </c>
      <c r="BH155" s="321">
        <v>558000</v>
      </c>
      <c r="BI155" s="321"/>
      <c r="BJ155" s="321"/>
      <c r="BK155" s="321"/>
      <c r="BL155" s="321">
        <v>0</v>
      </c>
      <c r="BM155" s="321"/>
      <c r="BN155" s="321">
        <v>0</v>
      </c>
      <c r="BO155" s="321">
        <v>0</v>
      </c>
      <c r="BP155" s="321">
        <v>347307.6923</v>
      </c>
      <c r="BQ155" s="321">
        <v>100961.5385</v>
      </c>
      <c r="BR155" s="321"/>
      <c r="BS155" s="321">
        <v>0</v>
      </c>
      <c r="BT155" s="321">
        <v>1268500</v>
      </c>
      <c r="BU155" s="321">
        <v>619500</v>
      </c>
      <c r="BV155" s="321"/>
      <c r="BW155" s="321">
        <v>0</v>
      </c>
      <c r="BX155" s="321">
        <v>8.25</v>
      </c>
      <c r="BY155" s="321">
        <v>234014.42310000001</v>
      </c>
      <c r="BZ155" s="321"/>
      <c r="CA155" s="321"/>
      <c r="CB155" s="321">
        <v>13104843</v>
      </c>
      <c r="CC155" s="322">
        <v>10650574</v>
      </c>
      <c r="CD155" s="320"/>
      <c r="CE155" s="320" t="s">
        <v>1068</v>
      </c>
      <c r="CF155" s="323">
        <v>46091</v>
      </c>
      <c r="CG155" s="323"/>
      <c r="CH155" s="320" t="s">
        <v>415</v>
      </c>
      <c r="CI155" s="322">
        <v>118000</v>
      </c>
      <c r="CJ155" s="322">
        <v>0</v>
      </c>
      <c r="CK155" s="321"/>
      <c r="CL155" s="324">
        <f t="shared" si="44"/>
        <v>448269.23080000002</v>
      </c>
      <c r="CM155" s="325">
        <f t="shared" si="45"/>
        <v>-19.50789999961853</v>
      </c>
      <c r="CN155" s="325">
        <f t="shared" si="46"/>
        <v>-19.738699998706579</v>
      </c>
      <c r="CO155" s="325">
        <f t="shared" si="47"/>
        <v>0.11344615370035172</v>
      </c>
      <c r="CP155" s="318"/>
      <c r="CQ155" s="326">
        <f t="shared" si="48"/>
        <v>-2.3076776415109634E-5</v>
      </c>
      <c r="CR155" s="326">
        <f t="shared" si="49"/>
        <v>0</v>
      </c>
      <c r="CS155" s="327">
        <f t="shared" si="50"/>
        <v>2.3076951038092375E-5</v>
      </c>
      <c r="CT155" s="327">
        <f t="shared" si="51"/>
        <v>0</v>
      </c>
      <c r="CU155" s="327">
        <f t="shared" si="52"/>
        <v>0</v>
      </c>
      <c r="CV155" s="327">
        <f t="shared" si="53"/>
        <v>-2.3076892830431461E-5</v>
      </c>
      <c r="CW155" s="327">
        <f t="shared" si="54"/>
        <v>0</v>
      </c>
      <c r="CX155" s="327">
        <f t="shared" si="55"/>
        <v>0</v>
      </c>
      <c r="CY155" s="327">
        <f t="shared" si="56"/>
        <v>0</v>
      </c>
      <c r="CZ155" s="328">
        <f t="shared" si="57"/>
        <v>448269.23080000002</v>
      </c>
      <c r="DA155" s="328">
        <f>(420000/208)*(O155+P155+Q155+R155+S155+T155+U155+V155+W155+X155+BI155)-CZ155</f>
        <v>-3.076920984312892E-5</v>
      </c>
      <c r="DB155" s="201"/>
      <c r="DC155" s="327">
        <f>K155/M155*IFERROR(VLOOKUP($D155,Shift!$B:$AZ,45,0),0)-AT155</f>
        <v>0</v>
      </c>
      <c r="DD155" s="327">
        <f>K155/M155*IFERROR(VLOOKUP($D155,Shift!$B:$AV,47,0),0)*10*50%-ROUND(K155/M155*IFERROR(VLOOKUP($D155,Shift!$B:$AV,47,0),0)*8*30%,0)-AU155</f>
        <v>0.46153846150264144</v>
      </c>
      <c r="DE155" s="329">
        <f>VLOOKUP($D155,'Off day working'!A:AM,38,0)-Z155</f>
        <v>0</v>
      </c>
      <c r="DF155" s="328"/>
      <c r="DG155" s="328"/>
      <c r="DH155" s="330">
        <f>K155/208*8*30%*VLOOKUP($D155,Shift!$B:$AZ,47,0)-AL155</f>
        <v>3.8461585063487291E-5</v>
      </c>
      <c r="DJ155" s="390"/>
      <c r="DK155" s="332">
        <f>VLOOKUP($D155,Meal!$A:$AK,35,0)-BG155</f>
        <v>0</v>
      </c>
      <c r="DL155" s="332">
        <f>VLOOKUP($D155,Meal!$A:$AK,36,0)-BH155</f>
        <v>0</v>
      </c>
      <c r="DM155" s="333">
        <f>VLOOKUP($D155,Shift!B:AW,39,0)-AV155</f>
        <v>0</v>
      </c>
      <c r="DN155" s="334">
        <f>K155/208*VLOOKUP(D155,Shift!$B:$AO,39,0)*8*10%-AW155</f>
        <v>0</v>
      </c>
      <c r="DO155" s="333">
        <f>VLOOKUP($D155,Shift!$B:$AO,40,0)-AX155</f>
        <v>0</v>
      </c>
      <c r="DP155" s="334">
        <f>K155/208*VLOOKUP(D155,Shift!$B:$AO,40,0)*8*50%-AY155</f>
        <v>-3.8461526855826378E-5</v>
      </c>
      <c r="DQ155" s="335">
        <f>VLOOKUP($D155,Shift!$B:$AZ,41,0)-AZ155</f>
        <v>0</v>
      </c>
      <c r="DR155" s="336">
        <f>K155/208*VLOOKUP($D155,Shift!$B:$AQ,41,0)*8*50%-BA155</f>
        <v>0</v>
      </c>
      <c r="DS155" s="337">
        <f>VLOOKUP($D155,Att!B:CU,98,0)-O155</f>
        <v>0</v>
      </c>
      <c r="DT155" s="338">
        <f>IFERROR(VLOOKUP($D155,OT!$A:$BR,OT!BC$1,0),0)-P155</f>
        <v>0</v>
      </c>
      <c r="DU155" s="338">
        <f>IFERROR(VLOOKUP($D155,OT!$A:$BR,OT!BD$1,0),0)-Q155</f>
        <v>0</v>
      </c>
      <c r="DV155" s="338">
        <f>IFERROR(VLOOKUP($D155,OT!$A:$BR,OT!BE$1,0),0)-R155</f>
        <v>0</v>
      </c>
      <c r="DW155" s="338">
        <f>IFERROR(VLOOKUP($D155,OT!$A:$BR,OT!BF$1,0),0)-S155</f>
        <v>0</v>
      </c>
      <c r="DX155" s="338">
        <f>IFERROR(VLOOKUP($D155,OT!$A:$BR,OT!BG$1,0),0)-T155</f>
        <v>0</v>
      </c>
      <c r="DY155" s="338">
        <f>IFERROR(VLOOKUP($D155,OT!$A:$BR,OT!BH$1,0),0)-U155</f>
        <v>0</v>
      </c>
      <c r="DZ155" s="338">
        <f>IFERROR(VLOOKUP($D155,OT!$A:$BR,OT!BI$1,0),0)-V155</f>
        <v>0</v>
      </c>
      <c r="EA155" s="338">
        <f>IFERROR(VLOOKUP($D155,OT!$A:$BR,OT!BJ$1,0),0)-W155</f>
        <v>0</v>
      </c>
      <c r="EB155" s="338">
        <f>IFERROR(VLOOKUP($D155,OT!$A:$BR,OT!BK$1,0),0)-X155</f>
        <v>0</v>
      </c>
      <c r="EC155" s="339">
        <f>VLOOKUP(D155,'Off day working'!A:AL,38,0)*30000-BD155</f>
        <v>0</v>
      </c>
      <c r="ED155" s="340"/>
      <c r="EE155" s="340"/>
      <c r="EF155" s="338">
        <f t="shared" si="60"/>
        <v>0</v>
      </c>
      <c r="EG155" s="350">
        <f>4960000*1.07/208*VLOOKUP(D155,Att!B:BZ,77,0)-BJ155</f>
        <v>0</v>
      </c>
      <c r="EI155" s="345">
        <f>IF(AND(CH155="X",EJ155&gt;=0.5),150000/VLOOKUP(D155,Att!B:AT,45,0)*VLOOKUP(D155,Att!B:AP,41,0),IF(AND(CH155="X",EJ155&lt;0.5),0,150000))-AN155</f>
        <v>0</v>
      </c>
      <c r="EJ155" s="346">
        <f>VLOOKUP(D155,Att!B:AP,41,0)/VLOOKUP(D155,Att!B:AT,45,0)</f>
        <v>0.90394736842105272</v>
      </c>
    </row>
    <row r="156" spans="1:140" s="331" customFormat="1" ht="14.5" hidden="1" customHeight="1" x14ac:dyDescent="0.35">
      <c r="A156" s="300" t="s">
        <v>325</v>
      </c>
      <c r="B156" s="300">
        <f t="shared" si="58"/>
        <v>149</v>
      </c>
      <c r="C156" s="320" t="s">
        <v>56</v>
      </c>
      <c r="D156" s="320" t="s">
        <v>1169</v>
      </c>
      <c r="E156" s="320" t="s">
        <v>1171</v>
      </c>
      <c r="F156" s="367" t="s">
        <v>1170</v>
      </c>
      <c r="G156" s="320" t="s">
        <v>348</v>
      </c>
      <c r="H156" s="320" t="s">
        <v>1039</v>
      </c>
      <c r="I156" s="320" t="s">
        <v>57</v>
      </c>
      <c r="J156" s="320" t="s">
        <v>58</v>
      </c>
      <c r="K156" s="321">
        <v>5900000</v>
      </c>
      <c r="L156" s="321"/>
      <c r="M156" s="321">
        <v>208</v>
      </c>
      <c r="N156" s="321"/>
      <c r="O156" s="321">
        <v>208</v>
      </c>
      <c r="P156" s="321">
        <v>32</v>
      </c>
      <c r="Q156" s="321">
        <v>0</v>
      </c>
      <c r="R156" s="321">
        <v>4</v>
      </c>
      <c r="S156" s="321">
        <v>0</v>
      </c>
      <c r="T156" s="321">
        <v>0</v>
      </c>
      <c r="U156" s="321">
        <v>8</v>
      </c>
      <c r="V156" s="321">
        <v>0</v>
      </c>
      <c r="W156" s="321">
        <v>0</v>
      </c>
      <c r="X156" s="321">
        <v>0</v>
      </c>
      <c r="Y156" s="321">
        <v>8</v>
      </c>
      <c r="Z156" s="321">
        <v>1</v>
      </c>
      <c r="AA156" s="321"/>
      <c r="AB156" s="321">
        <v>5899999.8865</v>
      </c>
      <c r="AC156" s="321">
        <v>1361538.4615</v>
      </c>
      <c r="AD156" s="321">
        <v>0</v>
      </c>
      <c r="AE156" s="321">
        <v>226923.07689999999</v>
      </c>
      <c r="AF156" s="321">
        <v>0</v>
      </c>
      <c r="AG156" s="321">
        <v>0</v>
      </c>
      <c r="AH156" s="321">
        <v>658076.92310000001</v>
      </c>
      <c r="AI156" s="321">
        <v>0</v>
      </c>
      <c r="AJ156" s="321">
        <v>0</v>
      </c>
      <c r="AK156" s="321">
        <v>0</v>
      </c>
      <c r="AL156" s="321">
        <v>408461.53850000002</v>
      </c>
      <c r="AM156" s="321">
        <v>300000</v>
      </c>
      <c r="AN156" s="321">
        <v>150000</v>
      </c>
      <c r="AO156" s="321">
        <v>542500</v>
      </c>
      <c r="AP156" s="321">
        <v>0</v>
      </c>
      <c r="AQ156" s="321">
        <v>1021153.8462</v>
      </c>
      <c r="AR156" s="321">
        <v>455556</v>
      </c>
      <c r="AS156" s="321"/>
      <c r="AT156" s="321">
        <v>0</v>
      </c>
      <c r="AU156" s="321">
        <v>442500</v>
      </c>
      <c r="AV156" s="321">
        <v>0</v>
      </c>
      <c r="AW156" s="321">
        <v>0</v>
      </c>
      <c r="AX156" s="321">
        <v>2</v>
      </c>
      <c r="AY156" s="321">
        <v>226923.07689999999</v>
      </c>
      <c r="AZ156" s="321"/>
      <c r="BA156" s="321"/>
      <c r="BB156" s="321">
        <v>16</v>
      </c>
      <c r="BC156" s="321">
        <v>453846.15</v>
      </c>
      <c r="BD156" s="321">
        <v>30000</v>
      </c>
      <c r="BE156" s="321"/>
      <c r="BF156" s="321">
        <v>100000</v>
      </c>
      <c r="BG156" s="321">
        <v>186000</v>
      </c>
      <c r="BH156" s="321">
        <v>432000</v>
      </c>
      <c r="BI156" s="321"/>
      <c r="BJ156" s="321"/>
      <c r="BK156" s="321"/>
      <c r="BL156" s="321">
        <v>0</v>
      </c>
      <c r="BM156" s="321"/>
      <c r="BN156" s="321">
        <v>0</v>
      </c>
      <c r="BO156" s="321">
        <v>0</v>
      </c>
      <c r="BP156" s="321">
        <v>420000</v>
      </c>
      <c r="BQ156" s="321">
        <v>88846.1538</v>
      </c>
      <c r="BR156" s="321"/>
      <c r="BS156" s="321">
        <v>0</v>
      </c>
      <c r="BT156" s="321">
        <v>1268500</v>
      </c>
      <c r="BU156" s="321">
        <v>619500</v>
      </c>
      <c r="BV156" s="321"/>
      <c r="BW156" s="321">
        <v>0</v>
      </c>
      <c r="BX156" s="321"/>
      <c r="BY156" s="321">
        <v>0</v>
      </c>
      <c r="BZ156" s="321"/>
      <c r="CA156" s="321"/>
      <c r="CB156" s="321">
        <v>14790843</v>
      </c>
      <c r="CC156" s="322">
        <v>12275997</v>
      </c>
      <c r="CD156" s="320"/>
      <c r="CE156" s="320" t="s">
        <v>1068</v>
      </c>
      <c r="CF156" s="323">
        <v>46091</v>
      </c>
      <c r="CG156" s="323"/>
      <c r="CH156" s="320" t="s">
        <v>415</v>
      </c>
      <c r="CI156" s="322">
        <v>118000</v>
      </c>
      <c r="CJ156" s="322">
        <v>0</v>
      </c>
      <c r="CK156" s="321"/>
      <c r="CL156" s="324">
        <f t="shared" si="44"/>
        <v>508846.15379999997</v>
      </c>
      <c r="CM156" s="325">
        <f t="shared" si="45"/>
        <v>-17.886599998921156</v>
      </c>
      <c r="CN156" s="325">
        <f t="shared" si="46"/>
        <v>-18.040399998426437</v>
      </c>
      <c r="CO156" s="325">
        <f t="shared" si="47"/>
        <v>0.11349999997764826</v>
      </c>
      <c r="CP156" s="318"/>
      <c r="CQ156" s="326">
        <f t="shared" si="48"/>
        <v>3.8461526855826378E-5</v>
      </c>
      <c r="CR156" s="326">
        <f t="shared" si="49"/>
        <v>0</v>
      </c>
      <c r="CS156" s="327">
        <f t="shared" si="50"/>
        <v>2.3076951038092375E-5</v>
      </c>
      <c r="CT156" s="327">
        <f t="shared" si="51"/>
        <v>0</v>
      </c>
      <c r="CU156" s="327">
        <f t="shared" si="52"/>
        <v>0</v>
      </c>
      <c r="CV156" s="327">
        <f t="shared" si="53"/>
        <v>-2.3076892830431461E-5</v>
      </c>
      <c r="CW156" s="327">
        <f t="shared" si="54"/>
        <v>0</v>
      </c>
      <c r="CX156" s="327">
        <f t="shared" si="55"/>
        <v>0</v>
      </c>
      <c r="CY156" s="327">
        <f t="shared" si="56"/>
        <v>0</v>
      </c>
      <c r="CZ156" s="328">
        <f t="shared" si="57"/>
        <v>508846.15379999997</v>
      </c>
      <c r="DA156" s="328">
        <f>(420000/208)*(O156+P156+Q156+R156+S156+T156+U156+V156+W156+X156+BI156)-CZ156</f>
        <v>4.615390207618475E-5</v>
      </c>
      <c r="DB156" s="201"/>
      <c r="DC156" s="327">
        <f>K156/M156*IFERROR(VLOOKUP($D156,Shift!$B:$AZ,45,0),0)-AT156</f>
        <v>0</v>
      </c>
      <c r="DD156" s="327">
        <f>K156/M156*IFERROR(VLOOKUP($D156,Shift!$B:$AV,47,0),0)*10*50%-ROUND(K156/M156*IFERROR(VLOOKUP($D156,Shift!$B:$AV,47,0),0)*8*30%,0)-AU156</f>
        <v>-0.46153846150264144</v>
      </c>
      <c r="DE156" s="329">
        <f>VLOOKUP($D156,'Off day working'!A:AM,38,0)-Z156</f>
        <v>0</v>
      </c>
      <c r="DF156" s="328"/>
      <c r="DG156" s="328"/>
      <c r="DH156" s="330">
        <f>K156/208*8*30%*VLOOKUP($D156,Shift!$B:$AZ,47,0)-AL156</f>
        <v>-3.8461526855826378E-5</v>
      </c>
      <c r="DJ156" s="390"/>
      <c r="DK156" s="332">
        <f>VLOOKUP($D156,Meal!$A:$AK,35,0)-BG156</f>
        <v>0</v>
      </c>
      <c r="DL156" s="332">
        <f>VLOOKUP($D156,Meal!$A:$AK,36,0)-BH156</f>
        <v>0</v>
      </c>
      <c r="DM156" s="333">
        <f>VLOOKUP($D156,Shift!B:AW,39,0)-AV156</f>
        <v>0</v>
      </c>
      <c r="DN156" s="334">
        <f>K156/208*VLOOKUP(D156,Shift!$B:$AO,39,0)*8*10%-AW156</f>
        <v>0</v>
      </c>
      <c r="DO156" s="333">
        <f>VLOOKUP($D156,Shift!$B:$AO,40,0)-AX156</f>
        <v>0</v>
      </c>
      <c r="DP156" s="334">
        <f>K156/208*VLOOKUP(D156,Shift!$B:$AO,40,0)*8*50%-AY156</f>
        <v>2.3076951038092375E-5</v>
      </c>
      <c r="DQ156" s="335">
        <f>VLOOKUP($D156,Shift!$B:$AZ,41,0)-AZ156</f>
        <v>0</v>
      </c>
      <c r="DR156" s="336">
        <f>K156/208*VLOOKUP($D156,Shift!$B:$AQ,41,0)*8*50%-BA156</f>
        <v>0</v>
      </c>
      <c r="DS156" s="337">
        <f>VLOOKUP($D156,Att!B:CU,98,0)-O156</f>
        <v>0</v>
      </c>
      <c r="DT156" s="338">
        <f>IFERROR(VLOOKUP($D156,OT!$A:$BR,OT!BC$1,0),0)-P156</f>
        <v>0</v>
      </c>
      <c r="DU156" s="338">
        <f>IFERROR(VLOOKUP($D156,OT!$A:$BR,OT!BD$1,0),0)-Q156</f>
        <v>0</v>
      </c>
      <c r="DV156" s="338">
        <f>IFERROR(VLOOKUP($D156,OT!$A:$BR,OT!BE$1,0),0)-R156</f>
        <v>0</v>
      </c>
      <c r="DW156" s="338">
        <f>IFERROR(VLOOKUP($D156,OT!$A:$BR,OT!BF$1,0),0)-S156</f>
        <v>0</v>
      </c>
      <c r="DX156" s="338">
        <f>IFERROR(VLOOKUP($D156,OT!$A:$BR,OT!BG$1,0),0)-T156</f>
        <v>0</v>
      </c>
      <c r="DY156" s="338">
        <f>IFERROR(VLOOKUP($D156,OT!$A:$BR,OT!BH$1,0),0)-U156</f>
        <v>0</v>
      </c>
      <c r="DZ156" s="338">
        <f>IFERROR(VLOOKUP($D156,OT!$A:$BR,OT!BI$1,0),0)-V156</f>
        <v>0</v>
      </c>
      <c r="EA156" s="338">
        <f>IFERROR(VLOOKUP($D156,OT!$A:$BR,OT!BJ$1,0),0)-W156</f>
        <v>0</v>
      </c>
      <c r="EB156" s="338">
        <f>IFERROR(VLOOKUP($D156,OT!$A:$BR,OT!BK$1,0),0)-X156</f>
        <v>0</v>
      </c>
      <c r="EC156" s="339">
        <f>VLOOKUP(D156,'Off day working'!A:AL,38,0)*30000-BD156</f>
        <v>0</v>
      </c>
      <c r="ED156" s="340"/>
      <c r="EE156" s="340"/>
      <c r="EF156" s="338">
        <f t="shared" si="60"/>
        <v>0</v>
      </c>
      <c r="EG156" s="350">
        <f>4960000*1.07/208*VLOOKUP(D156,Att!B:BZ,77,0)-BJ156</f>
        <v>0</v>
      </c>
      <c r="EI156" s="345">
        <f>IF(AND(CH156="X",EJ156&gt;=0.5),150000/VLOOKUP(D156,Att!B:AT,45,0)*VLOOKUP(D156,Att!B:AP,41,0),IF(AND(CH156="X",EJ156&lt;0.5),0,150000))-AN156</f>
        <v>0</v>
      </c>
      <c r="EJ156" s="346">
        <f>VLOOKUP(D156,Att!B:AP,41,0)/VLOOKUP(D156,Att!B:AT,45,0)</f>
        <v>1.1559611817226023</v>
      </c>
    </row>
    <row r="157" spans="1:140" s="331" customFormat="1" ht="14.5" hidden="1" customHeight="1" x14ac:dyDescent="0.35">
      <c r="A157" s="300" t="s">
        <v>325</v>
      </c>
      <c r="B157" s="300">
        <f t="shared" si="58"/>
        <v>150</v>
      </c>
      <c r="C157" s="320" t="s">
        <v>56</v>
      </c>
      <c r="D157" s="320" t="s">
        <v>1172</v>
      </c>
      <c r="E157" s="320" t="s">
        <v>1174</v>
      </c>
      <c r="F157" s="367" t="s">
        <v>1173</v>
      </c>
      <c r="G157" s="320" t="s">
        <v>360</v>
      </c>
      <c r="H157" s="320" t="s">
        <v>1041</v>
      </c>
      <c r="I157" s="320" t="s">
        <v>57</v>
      </c>
      <c r="J157" s="320" t="s">
        <v>58</v>
      </c>
      <c r="K157" s="321">
        <v>5900000</v>
      </c>
      <c r="L157" s="321"/>
      <c r="M157" s="321">
        <v>208</v>
      </c>
      <c r="N157" s="321"/>
      <c r="O157" s="321">
        <v>198</v>
      </c>
      <c r="P157" s="321">
        <v>32</v>
      </c>
      <c r="Q157" s="321">
        <v>0</v>
      </c>
      <c r="R157" s="321">
        <v>12</v>
      </c>
      <c r="S157" s="321">
        <v>0</v>
      </c>
      <c r="T157" s="321">
        <v>0</v>
      </c>
      <c r="U157" s="321">
        <v>0</v>
      </c>
      <c r="V157" s="321">
        <v>0</v>
      </c>
      <c r="W157" s="321">
        <v>0</v>
      </c>
      <c r="X157" s="321">
        <v>0</v>
      </c>
      <c r="Y157" s="321">
        <v>11.9</v>
      </c>
      <c r="Z157" s="321">
        <v>1</v>
      </c>
      <c r="AA157" s="321"/>
      <c r="AB157" s="321">
        <v>5616346.1538000004</v>
      </c>
      <c r="AC157" s="321">
        <v>1361538.4615</v>
      </c>
      <c r="AD157" s="321">
        <v>0</v>
      </c>
      <c r="AE157" s="321">
        <v>680769.23080000002</v>
      </c>
      <c r="AF157" s="321">
        <v>0</v>
      </c>
      <c r="AG157" s="321">
        <v>0</v>
      </c>
      <c r="AH157" s="321">
        <v>0</v>
      </c>
      <c r="AI157" s="321">
        <v>0</v>
      </c>
      <c r="AJ157" s="321">
        <v>0</v>
      </c>
      <c r="AK157" s="321">
        <v>0</v>
      </c>
      <c r="AL157" s="321">
        <v>673961.53850000002</v>
      </c>
      <c r="AM157" s="321">
        <v>300000</v>
      </c>
      <c r="AN157" s="321">
        <v>150000</v>
      </c>
      <c r="AO157" s="321">
        <v>507500</v>
      </c>
      <c r="AP157" s="321">
        <v>0</v>
      </c>
      <c r="AQ157" s="321">
        <v>765865.38459999999</v>
      </c>
      <c r="AR157" s="321">
        <v>455556</v>
      </c>
      <c r="AS157" s="321"/>
      <c r="AT157" s="321">
        <v>0</v>
      </c>
      <c r="AU157" s="321">
        <v>730125</v>
      </c>
      <c r="AV157" s="321">
        <v>0</v>
      </c>
      <c r="AW157" s="321">
        <v>0</v>
      </c>
      <c r="AX157" s="321">
        <v>2</v>
      </c>
      <c r="AY157" s="321">
        <v>226923.07689999999</v>
      </c>
      <c r="AZ157" s="321"/>
      <c r="BA157" s="321"/>
      <c r="BB157" s="321">
        <v>16</v>
      </c>
      <c r="BC157" s="321">
        <v>453846.15</v>
      </c>
      <c r="BD157" s="321">
        <v>30000</v>
      </c>
      <c r="BE157" s="321">
        <v>42548</v>
      </c>
      <c r="BF157" s="321">
        <v>200000</v>
      </c>
      <c r="BG157" s="321">
        <v>144000</v>
      </c>
      <c r="BH157" s="321">
        <v>498000</v>
      </c>
      <c r="BI157" s="321"/>
      <c r="BJ157" s="321"/>
      <c r="BK157" s="321"/>
      <c r="BL157" s="321">
        <v>0</v>
      </c>
      <c r="BM157" s="321"/>
      <c r="BN157" s="321">
        <v>0</v>
      </c>
      <c r="BO157" s="321">
        <v>0</v>
      </c>
      <c r="BP157" s="321">
        <v>399807.6923</v>
      </c>
      <c r="BQ157" s="321">
        <v>88846.1538</v>
      </c>
      <c r="BR157" s="321"/>
      <c r="BS157" s="321">
        <v>0</v>
      </c>
      <c r="BT157" s="321">
        <v>1268500</v>
      </c>
      <c r="BU157" s="321">
        <v>619500</v>
      </c>
      <c r="BV157" s="321"/>
      <c r="BW157" s="321">
        <v>0</v>
      </c>
      <c r="BX157" s="321">
        <v>1.5</v>
      </c>
      <c r="BY157" s="321">
        <v>42548.0769</v>
      </c>
      <c r="BZ157" s="321"/>
      <c r="CA157" s="321"/>
      <c r="CB157" s="321">
        <v>14712151</v>
      </c>
      <c r="CC157" s="322">
        <v>12217497</v>
      </c>
      <c r="CD157" s="320"/>
      <c r="CE157" s="320" t="s">
        <v>1068</v>
      </c>
      <c r="CF157" s="323">
        <v>46091</v>
      </c>
      <c r="CG157" s="323"/>
      <c r="CH157" s="320" t="s">
        <v>415</v>
      </c>
      <c r="CI157" s="322">
        <v>118000</v>
      </c>
      <c r="CJ157" s="322">
        <v>0</v>
      </c>
      <c r="CK157" s="321"/>
      <c r="CL157" s="324">
        <f t="shared" si="44"/>
        <v>488653.84609999997</v>
      </c>
      <c r="CM157" s="325">
        <f t="shared" si="45"/>
        <v>-18.157800000160933</v>
      </c>
      <c r="CN157" s="325">
        <f t="shared" si="46"/>
        <v>-18.003899998962879</v>
      </c>
      <c r="CO157" s="325">
        <f t="shared" si="47"/>
        <v>4.6153552830219269E-5</v>
      </c>
      <c r="CP157" s="318"/>
      <c r="CQ157" s="326">
        <f t="shared" si="48"/>
        <v>3.8461526855826378E-5</v>
      </c>
      <c r="CR157" s="326">
        <f t="shared" si="49"/>
        <v>0</v>
      </c>
      <c r="CS157" s="327">
        <f t="shared" si="50"/>
        <v>-3.0769268050789833E-5</v>
      </c>
      <c r="CT157" s="327">
        <f t="shared" si="51"/>
        <v>0</v>
      </c>
      <c r="CU157" s="327">
        <f t="shared" si="52"/>
        <v>0</v>
      </c>
      <c r="CV157" s="327">
        <f t="shared" si="53"/>
        <v>0</v>
      </c>
      <c r="CW157" s="327">
        <f t="shared" si="54"/>
        <v>0</v>
      </c>
      <c r="CX157" s="327">
        <f t="shared" si="55"/>
        <v>0</v>
      </c>
      <c r="CY157" s="327">
        <f t="shared" si="56"/>
        <v>0</v>
      </c>
      <c r="CZ157" s="328">
        <f t="shared" si="57"/>
        <v>488653.84609999997</v>
      </c>
      <c r="DA157" s="328">
        <f>(420000/208)*(O157+P157+Q157+R157+S157+T157+U157+V157+W157+X157+BI157)-CZ157</f>
        <v>5.3846219088882208E-5</v>
      </c>
      <c r="DB157" s="201"/>
      <c r="DC157" s="327">
        <f>K157/M157*IFERROR(VLOOKUP($D157,Shift!$B:$AZ,45,0),0)-AT157</f>
        <v>0</v>
      </c>
      <c r="DD157" s="327">
        <f>K157/M157*IFERROR(VLOOKUP($D157,Shift!$B:$AV,47,0),0)*10*50%-ROUND(K157/M157*IFERROR(VLOOKUP($D157,Shift!$B:$AV,47,0),0)*8*30%,0)-AU157</f>
        <v>-0.4615384612698108</v>
      </c>
      <c r="DE157" s="329">
        <f>VLOOKUP($D157,'Off day working'!A:AM,38,0)-Z157</f>
        <v>0</v>
      </c>
      <c r="DF157" s="328"/>
      <c r="DG157" s="328"/>
      <c r="DH157" s="330">
        <f>K157/208*8*30%*VLOOKUP($D157,Shift!$B:$AZ,47,0)-AL157</f>
        <v>-3.8461526855826378E-5</v>
      </c>
      <c r="DJ157" s="390"/>
      <c r="DK157" s="332">
        <f>VLOOKUP($D157,Meal!$A:$AK,35,0)-BG157</f>
        <v>0</v>
      </c>
      <c r="DL157" s="332">
        <f>VLOOKUP($D157,Meal!$A:$AK,36,0)-BH157</f>
        <v>0</v>
      </c>
      <c r="DM157" s="333">
        <f>VLOOKUP($D157,Shift!B:AW,39,0)-AV157</f>
        <v>0</v>
      </c>
      <c r="DN157" s="334">
        <f>K157/208*VLOOKUP(D157,Shift!$B:$AO,39,0)*8*10%-AW157</f>
        <v>0</v>
      </c>
      <c r="DO157" s="333">
        <f>VLOOKUP($D157,Shift!$B:$AO,40,0)-AX157</f>
        <v>0</v>
      </c>
      <c r="DP157" s="334">
        <f>K157/208*VLOOKUP(D157,Shift!$B:$AO,40,0)*8*50%-AY157</f>
        <v>2.3076951038092375E-5</v>
      </c>
      <c r="DQ157" s="335">
        <f>VLOOKUP($D157,Shift!$B:$AZ,41,0)-AZ157</f>
        <v>0</v>
      </c>
      <c r="DR157" s="336">
        <f>K157/208*VLOOKUP($D157,Shift!$B:$AQ,41,0)*8*50%-BA157</f>
        <v>0</v>
      </c>
      <c r="DS157" s="337">
        <f>VLOOKUP($D157,Att!B:CU,98,0)-O157</f>
        <v>0</v>
      </c>
      <c r="DT157" s="338">
        <f>IFERROR(VLOOKUP($D157,OT!$A:$BR,OT!BC$1,0),0)-P157</f>
        <v>0</v>
      </c>
      <c r="DU157" s="338">
        <f>IFERROR(VLOOKUP($D157,OT!$A:$BR,OT!BD$1,0),0)-Q157</f>
        <v>0</v>
      </c>
      <c r="DV157" s="338">
        <f>IFERROR(VLOOKUP($D157,OT!$A:$BR,OT!BE$1,0),0)-R157</f>
        <v>0</v>
      </c>
      <c r="DW157" s="338">
        <f>IFERROR(VLOOKUP($D157,OT!$A:$BR,OT!BF$1,0),0)-S157</f>
        <v>0</v>
      </c>
      <c r="DX157" s="338">
        <f>IFERROR(VLOOKUP($D157,OT!$A:$BR,OT!BG$1,0),0)-T157</f>
        <v>0</v>
      </c>
      <c r="DY157" s="338">
        <f>IFERROR(VLOOKUP($D157,OT!$A:$BR,OT!BH$1,0),0)-U157</f>
        <v>0</v>
      </c>
      <c r="DZ157" s="338">
        <f>IFERROR(VLOOKUP($D157,OT!$A:$BR,OT!BI$1,0),0)-V157</f>
        <v>0</v>
      </c>
      <c r="EA157" s="338">
        <f>IFERROR(VLOOKUP($D157,OT!$A:$BR,OT!BJ$1,0),0)-W157</f>
        <v>0</v>
      </c>
      <c r="EB157" s="338">
        <f>IFERROR(VLOOKUP($D157,OT!$A:$BR,OT!BK$1,0),0)-X157</f>
        <v>0</v>
      </c>
      <c r="EC157" s="339">
        <f>VLOOKUP(D157,'Off day working'!A:AL,38,0)*30000-BD157</f>
        <v>0</v>
      </c>
      <c r="ED157" s="340"/>
      <c r="EE157" s="340"/>
      <c r="EF157" s="338">
        <f t="shared" si="60"/>
        <v>7.6923076921957545E-2</v>
      </c>
      <c r="EG157" s="350">
        <f>4960000*1.07/208*VLOOKUP(D157,Att!B:BZ,77,0)-BJ157</f>
        <v>0</v>
      </c>
      <c r="EI157" s="345">
        <f>IF(AND(CH157="X",EJ157&gt;=0.5),150000/VLOOKUP(D157,Att!B:AT,45,0)*VLOOKUP(D157,Att!B:AP,41,0),IF(AND(CH157="X",EJ157&lt;0.5),0,150000))-AN157</f>
        <v>0</v>
      </c>
      <c r="EJ157" s="346">
        <f>VLOOKUP(D157,Att!B:AP,41,0)/VLOOKUP(D157,Att!B:AT,45,0)</f>
        <v>1.0973684210526315</v>
      </c>
    </row>
    <row r="158" spans="1:140" s="331" customFormat="1" ht="14.5" hidden="1" customHeight="1" x14ac:dyDescent="0.35">
      <c r="A158" s="300" t="s">
        <v>325</v>
      </c>
      <c r="B158" s="300">
        <f t="shared" si="58"/>
        <v>151</v>
      </c>
      <c r="C158" s="320" t="s">
        <v>56</v>
      </c>
      <c r="D158" s="320" t="s">
        <v>1175</v>
      </c>
      <c r="E158" s="320" t="s">
        <v>1177</v>
      </c>
      <c r="F158" s="367" t="s">
        <v>1176</v>
      </c>
      <c r="G158" s="320" t="s">
        <v>348</v>
      </c>
      <c r="H158" s="320" t="s">
        <v>1039</v>
      </c>
      <c r="I158" s="320" t="s">
        <v>57</v>
      </c>
      <c r="J158" s="320" t="s">
        <v>58</v>
      </c>
      <c r="K158" s="321">
        <v>5900000</v>
      </c>
      <c r="L158" s="321"/>
      <c r="M158" s="321">
        <v>208</v>
      </c>
      <c r="N158" s="321"/>
      <c r="O158" s="321">
        <v>200</v>
      </c>
      <c r="P158" s="321">
        <v>32</v>
      </c>
      <c r="Q158" s="321">
        <v>0</v>
      </c>
      <c r="R158" s="321">
        <v>12</v>
      </c>
      <c r="S158" s="321">
        <v>0</v>
      </c>
      <c r="T158" s="321">
        <v>0</v>
      </c>
      <c r="U158" s="321">
        <v>0</v>
      </c>
      <c r="V158" s="321">
        <v>0</v>
      </c>
      <c r="W158" s="321">
        <v>0</v>
      </c>
      <c r="X158" s="321">
        <v>0</v>
      </c>
      <c r="Y158" s="321">
        <v>6</v>
      </c>
      <c r="Z158" s="321">
        <v>1</v>
      </c>
      <c r="AA158" s="321"/>
      <c r="AB158" s="321">
        <v>5673076.6962000001</v>
      </c>
      <c r="AC158" s="321">
        <v>1361538.4615</v>
      </c>
      <c r="AD158" s="321">
        <v>0</v>
      </c>
      <c r="AE158" s="321">
        <v>680769.23080000002</v>
      </c>
      <c r="AF158" s="321">
        <v>0</v>
      </c>
      <c r="AG158" s="321">
        <v>0</v>
      </c>
      <c r="AH158" s="321">
        <v>0</v>
      </c>
      <c r="AI158" s="321">
        <v>0</v>
      </c>
      <c r="AJ158" s="321">
        <v>0</v>
      </c>
      <c r="AK158" s="321">
        <v>0</v>
      </c>
      <c r="AL158" s="321">
        <v>272307.6923</v>
      </c>
      <c r="AM158" s="321">
        <v>300000</v>
      </c>
      <c r="AN158" s="321">
        <v>150000</v>
      </c>
      <c r="AO158" s="321">
        <v>557500</v>
      </c>
      <c r="AP158" s="321">
        <v>0</v>
      </c>
      <c r="AQ158" s="321">
        <v>765865.38459999999</v>
      </c>
      <c r="AR158" s="321">
        <v>455556</v>
      </c>
      <c r="AS158" s="321"/>
      <c r="AT158" s="321">
        <v>0</v>
      </c>
      <c r="AU158" s="321">
        <v>295000</v>
      </c>
      <c r="AV158" s="321">
        <v>0</v>
      </c>
      <c r="AW158" s="321">
        <v>0</v>
      </c>
      <c r="AX158" s="321">
        <v>2</v>
      </c>
      <c r="AY158" s="321">
        <v>226923.07689999999</v>
      </c>
      <c r="AZ158" s="321"/>
      <c r="BA158" s="321"/>
      <c r="BB158" s="321">
        <v>16</v>
      </c>
      <c r="BC158" s="321">
        <v>453846.15</v>
      </c>
      <c r="BD158" s="321">
        <v>30000</v>
      </c>
      <c r="BE158" s="321"/>
      <c r="BF158" s="321">
        <v>100000</v>
      </c>
      <c r="BG158" s="321">
        <v>235000</v>
      </c>
      <c r="BH158" s="321">
        <v>302000</v>
      </c>
      <c r="BI158" s="321"/>
      <c r="BJ158" s="321"/>
      <c r="BK158" s="321"/>
      <c r="BL158" s="321">
        <v>0</v>
      </c>
      <c r="BM158" s="321"/>
      <c r="BN158" s="321">
        <v>0</v>
      </c>
      <c r="BO158" s="321">
        <v>0</v>
      </c>
      <c r="BP158" s="321">
        <v>403846.15379999997</v>
      </c>
      <c r="BQ158" s="321">
        <v>88846.1538</v>
      </c>
      <c r="BR158" s="321"/>
      <c r="BS158" s="321">
        <v>0</v>
      </c>
      <c r="BT158" s="321">
        <v>1268500</v>
      </c>
      <c r="BU158" s="321">
        <v>619500</v>
      </c>
      <c r="BV158" s="321"/>
      <c r="BW158" s="321">
        <v>0</v>
      </c>
      <c r="BX158" s="321"/>
      <c r="BY158" s="321">
        <v>0</v>
      </c>
      <c r="BZ158" s="321"/>
      <c r="CA158" s="321"/>
      <c r="CB158" s="321">
        <v>13620593</v>
      </c>
      <c r="CC158" s="322">
        <v>11239901</v>
      </c>
      <c r="CD158" s="320"/>
      <c r="CE158" s="320" t="s">
        <v>1067</v>
      </c>
      <c r="CF158" s="323">
        <v>46091</v>
      </c>
      <c r="CG158" s="323"/>
      <c r="CH158" s="320" t="s">
        <v>415</v>
      </c>
      <c r="CI158" s="322">
        <v>0</v>
      </c>
      <c r="CJ158" s="322">
        <v>0</v>
      </c>
      <c r="CK158" s="321"/>
      <c r="CL158" s="324">
        <f t="shared" si="44"/>
        <v>492692.30759999994</v>
      </c>
      <c r="CM158" s="325">
        <f t="shared" si="45"/>
        <v>-18.000099999830127</v>
      </c>
      <c r="CN158" s="325">
        <f t="shared" si="46"/>
        <v>-18.30769999884069</v>
      </c>
      <c r="CO158" s="325">
        <f t="shared" si="47"/>
        <v>0.22687692288309336</v>
      </c>
      <c r="CP158" s="318"/>
      <c r="CQ158" s="326">
        <f t="shared" si="48"/>
        <v>3.8461526855826378E-5</v>
      </c>
      <c r="CR158" s="326">
        <f t="shared" si="49"/>
        <v>0</v>
      </c>
      <c r="CS158" s="327">
        <f t="shared" si="50"/>
        <v>-3.0769268050789833E-5</v>
      </c>
      <c r="CT158" s="327">
        <f t="shared" si="51"/>
        <v>0</v>
      </c>
      <c r="CU158" s="327">
        <f t="shared" si="52"/>
        <v>0</v>
      </c>
      <c r="CV158" s="327">
        <f t="shared" si="53"/>
        <v>0</v>
      </c>
      <c r="CW158" s="327">
        <f t="shared" si="54"/>
        <v>0</v>
      </c>
      <c r="CX158" s="327">
        <f t="shared" si="55"/>
        <v>0</v>
      </c>
      <c r="CY158" s="327">
        <f t="shared" si="56"/>
        <v>0</v>
      </c>
      <c r="CZ158" s="328">
        <f t="shared" si="57"/>
        <v>492692.30759999994</v>
      </c>
      <c r="DA158" s="328">
        <f>(420000/208)*(O158+P158+Q158+R158+S158+T158+U158+V158+W158+X158+BI158)-CZ158</f>
        <v>9.2307745944708586E-5</v>
      </c>
      <c r="DB158" s="201"/>
      <c r="DC158" s="327">
        <f>K158/M158*IFERROR(VLOOKUP($D158,Shift!$B:$AZ,45,0),0)-AT158</f>
        <v>0</v>
      </c>
      <c r="DD158" s="327">
        <f>K158/M158*IFERROR(VLOOKUP($D158,Shift!$B:$AV,47,0),0)*10*50%-ROUND(K158/M158*IFERROR(VLOOKUP($D158,Shift!$B:$AV,47,0),0)*8*30%,0)-AU158</f>
        <v>-0.30769230762962252</v>
      </c>
      <c r="DE158" s="329">
        <f>VLOOKUP($D158,'Off day working'!A:AM,38,0)-Z158</f>
        <v>0</v>
      </c>
      <c r="DF158" s="328"/>
      <c r="DG158" s="328"/>
      <c r="DH158" s="330">
        <f>K158/208*8*30%*VLOOKUP($D158,Shift!$B:$AZ,47,0)-AL158</f>
        <v>7.6923170126974583E-6</v>
      </c>
      <c r="DJ158" s="390"/>
      <c r="DK158" s="332">
        <f>VLOOKUP($D158,Meal!$A:$AK,35,0)-BG158</f>
        <v>0</v>
      </c>
      <c r="DL158" s="332">
        <f>VLOOKUP($D158,Meal!$A:$AK,36,0)-BH158</f>
        <v>0</v>
      </c>
      <c r="DM158" s="333">
        <f>VLOOKUP($D158,Shift!B:AW,39,0)-AV158</f>
        <v>0</v>
      </c>
      <c r="DN158" s="334">
        <f>K158/208*VLOOKUP(D158,Shift!$B:$AO,39,0)*8*10%-AW158</f>
        <v>0</v>
      </c>
      <c r="DO158" s="333">
        <f>VLOOKUP($D158,Shift!$B:$AO,40,0)-AX158</f>
        <v>0</v>
      </c>
      <c r="DP158" s="334">
        <f>K158/208*VLOOKUP(D158,Shift!$B:$AO,40,0)*8*50%-AY158</f>
        <v>2.3076951038092375E-5</v>
      </c>
      <c r="DQ158" s="335">
        <f>VLOOKUP($D158,Shift!$B:$AZ,41,0)-AZ158</f>
        <v>0</v>
      </c>
      <c r="DR158" s="336">
        <f>K158/208*VLOOKUP($D158,Shift!$B:$AQ,41,0)*8*50%-BA158</f>
        <v>0</v>
      </c>
      <c r="DS158" s="337">
        <f>VLOOKUP($D158,Att!B:CU,98,0)-O158</f>
        <v>0</v>
      </c>
      <c r="DT158" s="338">
        <f>IFERROR(VLOOKUP($D158,OT!$A:$BR,OT!BC$1,0),0)-P158</f>
        <v>0</v>
      </c>
      <c r="DU158" s="338">
        <f>IFERROR(VLOOKUP($D158,OT!$A:$BR,OT!BD$1,0),0)-Q158</f>
        <v>0</v>
      </c>
      <c r="DV158" s="338">
        <f>IFERROR(VLOOKUP($D158,OT!$A:$BR,OT!BE$1,0),0)-R158</f>
        <v>0</v>
      </c>
      <c r="DW158" s="338">
        <f>IFERROR(VLOOKUP($D158,OT!$A:$BR,OT!BF$1,0),0)-S158</f>
        <v>0</v>
      </c>
      <c r="DX158" s="338">
        <f>IFERROR(VLOOKUP($D158,OT!$A:$BR,OT!BG$1,0),0)-T158</f>
        <v>0</v>
      </c>
      <c r="DY158" s="338">
        <f>IFERROR(VLOOKUP($D158,OT!$A:$BR,OT!BH$1,0),0)-U158</f>
        <v>0</v>
      </c>
      <c r="DZ158" s="338">
        <f>IFERROR(VLOOKUP($D158,OT!$A:$BR,OT!BI$1,0),0)-V158</f>
        <v>0</v>
      </c>
      <c r="EA158" s="338">
        <f>IFERROR(VLOOKUP($D158,OT!$A:$BR,OT!BJ$1,0),0)-W158</f>
        <v>0</v>
      </c>
      <c r="EB158" s="338">
        <f>IFERROR(VLOOKUP($D158,OT!$A:$BR,OT!BK$1,0),0)-X158</f>
        <v>0</v>
      </c>
      <c r="EC158" s="339">
        <f>VLOOKUP(D158,'Off day working'!A:AL,38,0)*30000-BD158</f>
        <v>0</v>
      </c>
      <c r="ED158" s="340"/>
      <c r="EE158" s="340"/>
      <c r="EF158" s="338">
        <f t="shared" si="60"/>
        <v>0</v>
      </c>
      <c r="EG158" s="350">
        <f>4960000*1.07/208*VLOOKUP(D158,Att!B:BZ,77,0)-BJ158</f>
        <v>0</v>
      </c>
      <c r="EI158" s="345">
        <f>IF(AND(CH158="X",EJ158&gt;=0.5),150000/VLOOKUP(D158,Att!B:AT,45,0)*VLOOKUP(D158,Att!B:AP,41,0),IF(AND(CH158="X",EJ158&lt;0.5),0,150000))-AN158</f>
        <v>0</v>
      </c>
      <c r="EJ158" s="346">
        <f>VLOOKUP(D158,Att!B:AP,41,0)/VLOOKUP(D158,Att!B:AT,45,0)</f>
        <v>1.1009154111643833</v>
      </c>
    </row>
    <row r="159" spans="1:140" s="331" customFormat="1" ht="14.5" hidden="1" customHeight="1" x14ac:dyDescent="0.35">
      <c r="A159" s="300" t="s">
        <v>325</v>
      </c>
      <c r="B159" s="300">
        <f t="shared" si="58"/>
        <v>152</v>
      </c>
      <c r="C159" s="320" t="s">
        <v>56</v>
      </c>
      <c r="D159" s="320" t="s">
        <v>1178</v>
      </c>
      <c r="E159" s="320" t="s">
        <v>1180</v>
      </c>
      <c r="F159" s="367" t="s">
        <v>1179</v>
      </c>
      <c r="G159" s="320" t="s">
        <v>348</v>
      </c>
      <c r="H159" s="320" t="s">
        <v>1039</v>
      </c>
      <c r="I159" s="320" t="s">
        <v>57</v>
      </c>
      <c r="J159" s="320" t="s">
        <v>58</v>
      </c>
      <c r="K159" s="321">
        <v>5900000</v>
      </c>
      <c r="L159" s="321"/>
      <c r="M159" s="321">
        <v>208</v>
      </c>
      <c r="N159" s="321"/>
      <c r="O159" s="321">
        <v>208</v>
      </c>
      <c r="P159" s="321">
        <v>32</v>
      </c>
      <c r="Q159" s="321">
        <v>0</v>
      </c>
      <c r="R159" s="321">
        <v>12</v>
      </c>
      <c r="S159" s="321">
        <v>0</v>
      </c>
      <c r="T159" s="321">
        <v>0</v>
      </c>
      <c r="U159" s="321">
        <v>0</v>
      </c>
      <c r="V159" s="321">
        <v>0</v>
      </c>
      <c r="W159" s="321">
        <v>0</v>
      </c>
      <c r="X159" s="321">
        <v>0</v>
      </c>
      <c r="Y159" s="321">
        <v>7</v>
      </c>
      <c r="Z159" s="321">
        <v>1</v>
      </c>
      <c r="AA159" s="321"/>
      <c r="AB159" s="321">
        <v>5899999.8865</v>
      </c>
      <c r="AC159" s="321">
        <v>1361538.4615</v>
      </c>
      <c r="AD159" s="321">
        <v>0</v>
      </c>
      <c r="AE159" s="321">
        <v>680769.23080000002</v>
      </c>
      <c r="AF159" s="321">
        <v>0</v>
      </c>
      <c r="AG159" s="321">
        <v>0</v>
      </c>
      <c r="AH159" s="321">
        <v>0</v>
      </c>
      <c r="AI159" s="321">
        <v>0</v>
      </c>
      <c r="AJ159" s="321">
        <v>0</v>
      </c>
      <c r="AK159" s="321">
        <v>0</v>
      </c>
      <c r="AL159" s="321">
        <v>408461.53850000002</v>
      </c>
      <c r="AM159" s="321">
        <v>300000</v>
      </c>
      <c r="AN159" s="321">
        <v>150000</v>
      </c>
      <c r="AO159" s="321">
        <v>530000</v>
      </c>
      <c r="AP159" s="321">
        <v>120000</v>
      </c>
      <c r="AQ159" s="321">
        <v>1021153.8462</v>
      </c>
      <c r="AR159" s="321">
        <v>0</v>
      </c>
      <c r="AS159" s="321"/>
      <c r="AT159" s="321">
        <v>0</v>
      </c>
      <c r="AU159" s="321">
        <v>442500</v>
      </c>
      <c r="AV159" s="321">
        <v>0</v>
      </c>
      <c r="AW159" s="321">
        <v>0</v>
      </c>
      <c r="AX159" s="321">
        <v>1</v>
      </c>
      <c r="AY159" s="321">
        <v>113461.5385</v>
      </c>
      <c r="AZ159" s="321"/>
      <c r="BA159" s="321"/>
      <c r="BB159" s="321">
        <v>16</v>
      </c>
      <c r="BC159" s="321">
        <v>453846.15</v>
      </c>
      <c r="BD159" s="321">
        <v>30000</v>
      </c>
      <c r="BE159" s="321"/>
      <c r="BF159" s="321">
        <v>100000</v>
      </c>
      <c r="BG159" s="321">
        <v>208000</v>
      </c>
      <c r="BH159" s="321">
        <v>346000</v>
      </c>
      <c r="BI159" s="321"/>
      <c r="BJ159" s="321"/>
      <c r="BK159" s="321"/>
      <c r="BL159" s="321">
        <v>0</v>
      </c>
      <c r="BM159" s="321"/>
      <c r="BN159" s="321">
        <v>0</v>
      </c>
      <c r="BO159" s="321">
        <v>0</v>
      </c>
      <c r="BP159" s="321">
        <v>420000</v>
      </c>
      <c r="BQ159" s="321">
        <v>88846.1538</v>
      </c>
      <c r="BR159" s="321"/>
      <c r="BS159" s="321">
        <v>0</v>
      </c>
      <c r="BT159" s="321">
        <v>1268500</v>
      </c>
      <c r="BU159" s="321">
        <v>619500</v>
      </c>
      <c r="BV159" s="321"/>
      <c r="BW159" s="321">
        <v>0</v>
      </c>
      <c r="BX159" s="321">
        <v>18.25</v>
      </c>
      <c r="BY159" s="321">
        <v>517668.26919999998</v>
      </c>
      <c r="BZ159" s="321"/>
      <c r="CA159" s="321"/>
      <c r="CB159" s="321">
        <v>13943094</v>
      </c>
      <c r="CC159" s="322">
        <v>11546248</v>
      </c>
      <c r="CD159" s="320"/>
      <c r="CE159" s="320" t="s">
        <v>1067</v>
      </c>
      <c r="CF159" s="323">
        <v>46091</v>
      </c>
      <c r="CG159" s="323"/>
      <c r="CH159" s="320" t="s">
        <v>415</v>
      </c>
      <c r="CI159" s="322">
        <v>0</v>
      </c>
      <c r="CJ159" s="322">
        <v>0</v>
      </c>
      <c r="CK159" s="321"/>
      <c r="CL159" s="324">
        <f t="shared" si="44"/>
        <v>508846.15379999997</v>
      </c>
      <c r="CM159" s="325">
        <f t="shared" si="45"/>
        <v>-17.194199999794364</v>
      </c>
      <c r="CN159" s="325">
        <f t="shared" si="46"/>
        <v>-17.347999999299645</v>
      </c>
      <c r="CO159" s="325">
        <f t="shared" si="47"/>
        <v>0.11349999997764826</v>
      </c>
      <c r="CP159" s="318"/>
      <c r="CQ159" s="326">
        <f t="shared" si="48"/>
        <v>3.8461526855826378E-5</v>
      </c>
      <c r="CR159" s="326">
        <f t="shared" si="49"/>
        <v>0</v>
      </c>
      <c r="CS159" s="327">
        <f t="shared" si="50"/>
        <v>-3.0769268050789833E-5</v>
      </c>
      <c r="CT159" s="327">
        <f t="shared" si="51"/>
        <v>0</v>
      </c>
      <c r="CU159" s="327">
        <f t="shared" si="52"/>
        <v>0</v>
      </c>
      <c r="CV159" s="327">
        <f t="shared" si="53"/>
        <v>0</v>
      </c>
      <c r="CW159" s="327">
        <f t="shared" si="54"/>
        <v>0</v>
      </c>
      <c r="CX159" s="327">
        <f t="shared" si="55"/>
        <v>0</v>
      </c>
      <c r="CY159" s="327">
        <f t="shared" si="56"/>
        <v>0</v>
      </c>
      <c r="CZ159" s="328">
        <f t="shared" si="57"/>
        <v>508846.15379999997</v>
      </c>
      <c r="DA159" s="328">
        <f>(420000/208)*(O159+P159+Q159+R159+S159+T159+U159+V159+W159+X159+BI159)-CZ159</f>
        <v>4.615390207618475E-5</v>
      </c>
      <c r="DB159" s="201"/>
      <c r="DC159" s="327">
        <f>K159/M159*IFERROR(VLOOKUP($D159,Shift!$B:$AZ,45,0),0)-AT159</f>
        <v>0</v>
      </c>
      <c r="DD159" s="327">
        <f>K159/M159*IFERROR(VLOOKUP($D159,Shift!$B:$AV,47,0),0)*10*50%-ROUND(K159/M159*IFERROR(VLOOKUP($D159,Shift!$B:$AV,47,0),0)*8*30%,0)-AU159</f>
        <v>-0.46153846150264144</v>
      </c>
      <c r="DE159" s="329">
        <f>VLOOKUP($D159,'Off day working'!A:AM,38,0)-Z159</f>
        <v>0</v>
      </c>
      <c r="DF159" s="328"/>
      <c r="DG159" s="328"/>
      <c r="DH159" s="330">
        <f>K159/208*8*30%*VLOOKUP($D159,Shift!$B:$AZ,47,0)-AL159</f>
        <v>-3.8461526855826378E-5</v>
      </c>
      <c r="DJ159" s="390"/>
      <c r="DK159" s="332">
        <f>VLOOKUP($D159,Meal!$A:$AK,35,0)-BG159</f>
        <v>0</v>
      </c>
      <c r="DL159" s="332">
        <f>VLOOKUP($D159,Meal!$A:$AK,36,0)-BH159</f>
        <v>0</v>
      </c>
      <c r="DM159" s="333">
        <f>VLOOKUP($D159,Shift!B:AW,39,0)-AV159</f>
        <v>0</v>
      </c>
      <c r="DN159" s="334">
        <f>K159/208*VLOOKUP(D159,Shift!$B:$AO,39,0)*8*10%-AW159</f>
        <v>0</v>
      </c>
      <c r="DO159" s="333">
        <f>VLOOKUP($D159,Shift!$B:$AO,40,0)-AX159</f>
        <v>0</v>
      </c>
      <c r="DP159" s="334">
        <f>K159/208*VLOOKUP(D159,Shift!$B:$AO,40,0)*8*50%-AY159</f>
        <v>-3.8461526855826378E-5</v>
      </c>
      <c r="DQ159" s="335">
        <f>VLOOKUP($D159,Shift!$B:$AZ,41,0)-AZ159</f>
        <v>0</v>
      </c>
      <c r="DR159" s="336">
        <f>K159/208*VLOOKUP($D159,Shift!$B:$AQ,41,0)*8*50%-BA159</f>
        <v>0</v>
      </c>
      <c r="DS159" s="337">
        <f>VLOOKUP($D159,Att!B:CU,98,0)-O159</f>
        <v>0</v>
      </c>
      <c r="DT159" s="338">
        <f>IFERROR(VLOOKUP($D159,OT!$A:$BR,OT!BC$1,0),0)-P159</f>
        <v>0</v>
      </c>
      <c r="DU159" s="338">
        <f>IFERROR(VLOOKUP($D159,OT!$A:$BR,OT!BD$1,0),0)-Q159</f>
        <v>0</v>
      </c>
      <c r="DV159" s="338">
        <f>IFERROR(VLOOKUP($D159,OT!$A:$BR,OT!BE$1,0),0)-R159</f>
        <v>0</v>
      </c>
      <c r="DW159" s="338">
        <f>IFERROR(VLOOKUP($D159,OT!$A:$BR,OT!BF$1,0),0)-S159</f>
        <v>0</v>
      </c>
      <c r="DX159" s="338">
        <f>IFERROR(VLOOKUP($D159,OT!$A:$BR,OT!BG$1,0),0)-T159</f>
        <v>0</v>
      </c>
      <c r="DY159" s="338">
        <f>IFERROR(VLOOKUP($D159,OT!$A:$BR,OT!BH$1,0),0)-U159</f>
        <v>0</v>
      </c>
      <c r="DZ159" s="338">
        <f>IFERROR(VLOOKUP($D159,OT!$A:$BR,OT!BI$1,0),0)-V159</f>
        <v>0</v>
      </c>
      <c r="EA159" s="338">
        <f>IFERROR(VLOOKUP($D159,OT!$A:$BR,OT!BJ$1,0),0)-W159</f>
        <v>0</v>
      </c>
      <c r="EB159" s="338">
        <f>IFERROR(VLOOKUP($D159,OT!$A:$BR,OT!BK$1,0),0)-X159</f>
        <v>0</v>
      </c>
      <c r="EC159" s="339">
        <f>VLOOKUP(D159,'Off day working'!A:AL,38,0)*30000-BD159</f>
        <v>0</v>
      </c>
      <c r="ED159" s="340"/>
      <c r="EE159" s="340"/>
      <c r="EF159" s="338">
        <f t="shared" si="60"/>
        <v>0</v>
      </c>
      <c r="EG159" s="350">
        <f>4960000*1.07/208*VLOOKUP(D159,Att!B:BZ,77,0)-BJ159</f>
        <v>0</v>
      </c>
      <c r="EI159" s="345">
        <f>IF(AND(CH159="X",EJ159&gt;=0.5),150000/VLOOKUP(D159,Att!B:AT,45,0)*VLOOKUP(D159,Att!B:AP,41,0),IF(AND(CH159="X",EJ159&lt;0.5),0,150000))-AN159</f>
        <v>0</v>
      </c>
      <c r="EJ159" s="346">
        <f>VLOOKUP(D159,Att!B:AP,41,0)/VLOOKUP(D159,Att!B:AT,45,0)</f>
        <v>1.0444934963422088</v>
      </c>
    </row>
    <row r="160" spans="1:140" s="331" customFormat="1" ht="14.5" hidden="1" customHeight="1" x14ac:dyDescent="0.35">
      <c r="A160" s="300" t="s">
        <v>325</v>
      </c>
      <c r="B160" s="300">
        <f t="shared" si="58"/>
        <v>153</v>
      </c>
      <c r="C160" s="320" t="s">
        <v>61</v>
      </c>
      <c r="D160" s="320" t="s">
        <v>1181</v>
      </c>
      <c r="E160" s="320" t="s">
        <v>1183</v>
      </c>
      <c r="F160" s="367" t="s">
        <v>1182</v>
      </c>
      <c r="G160" s="320" t="s">
        <v>348</v>
      </c>
      <c r="H160" s="320" t="s">
        <v>1039</v>
      </c>
      <c r="I160" s="320" t="s">
        <v>62</v>
      </c>
      <c r="J160" s="320" t="s">
        <v>58</v>
      </c>
      <c r="K160" s="321">
        <v>5900000</v>
      </c>
      <c r="L160" s="321"/>
      <c r="M160" s="321">
        <v>208</v>
      </c>
      <c r="N160" s="321"/>
      <c r="O160" s="321">
        <v>208</v>
      </c>
      <c r="P160" s="321">
        <v>40</v>
      </c>
      <c r="Q160" s="321">
        <v>0</v>
      </c>
      <c r="R160" s="321">
        <v>23.75</v>
      </c>
      <c r="S160" s="321">
        <v>0</v>
      </c>
      <c r="T160" s="321">
        <v>0</v>
      </c>
      <c r="U160" s="321">
        <v>8</v>
      </c>
      <c r="V160" s="321">
        <v>0</v>
      </c>
      <c r="W160" s="321">
        <v>0</v>
      </c>
      <c r="X160" s="321">
        <v>0</v>
      </c>
      <c r="Y160" s="321">
        <v>10</v>
      </c>
      <c r="Z160" s="321">
        <v>3</v>
      </c>
      <c r="AA160" s="321"/>
      <c r="AB160" s="321">
        <v>5899999.8865</v>
      </c>
      <c r="AC160" s="321">
        <v>1701923.0769</v>
      </c>
      <c r="AD160" s="321">
        <v>0</v>
      </c>
      <c r="AE160" s="321">
        <v>1347355.7692</v>
      </c>
      <c r="AF160" s="321">
        <v>0</v>
      </c>
      <c r="AG160" s="321">
        <v>0</v>
      </c>
      <c r="AH160" s="321">
        <v>658076.92310000001</v>
      </c>
      <c r="AI160" s="321">
        <v>0</v>
      </c>
      <c r="AJ160" s="321">
        <v>0</v>
      </c>
      <c r="AK160" s="321">
        <v>0</v>
      </c>
      <c r="AL160" s="321">
        <v>544615.38459999999</v>
      </c>
      <c r="AM160" s="321">
        <v>300000</v>
      </c>
      <c r="AN160" s="321">
        <v>150000</v>
      </c>
      <c r="AO160" s="321">
        <v>792500</v>
      </c>
      <c r="AP160" s="321">
        <v>0</v>
      </c>
      <c r="AQ160" s="321">
        <v>1021153.8462</v>
      </c>
      <c r="AR160" s="321">
        <v>450000</v>
      </c>
      <c r="AS160" s="321"/>
      <c r="AT160" s="321">
        <v>0</v>
      </c>
      <c r="AU160" s="321">
        <v>590000</v>
      </c>
      <c r="AV160" s="321">
        <v>0</v>
      </c>
      <c r="AW160" s="321">
        <v>0</v>
      </c>
      <c r="AX160" s="321">
        <v>2</v>
      </c>
      <c r="AY160" s="321">
        <v>226923.07689999999</v>
      </c>
      <c r="AZ160" s="321"/>
      <c r="BA160" s="321"/>
      <c r="BB160" s="321">
        <v>20</v>
      </c>
      <c r="BC160" s="321">
        <v>567307.68999999994</v>
      </c>
      <c r="BD160" s="321">
        <v>90000</v>
      </c>
      <c r="BE160" s="321"/>
      <c r="BF160" s="321">
        <v>100000</v>
      </c>
      <c r="BG160" s="321">
        <v>120000</v>
      </c>
      <c r="BH160" s="321">
        <v>617000</v>
      </c>
      <c r="BI160" s="321"/>
      <c r="BJ160" s="321"/>
      <c r="BK160" s="321"/>
      <c r="BL160" s="321">
        <v>0</v>
      </c>
      <c r="BM160" s="321"/>
      <c r="BN160" s="321">
        <v>0</v>
      </c>
      <c r="BO160" s="321">
        <v>0</v>
      </c>
      <c r="BP160" s="321">
        <v>360000</v>
      </c>
      <c r="BQ160" s="321">
        <v>124182.6923</v>
      </c>
      <c r="BR160" s="321"/>
      <c r="BS160" s="321">
        <v>0</v>
      </c>
      <c r="BT160" s="321">
        <v>1268500</v>
      </c>
      <c r="BU160" s="321">
        <v>619500</v>
      </c>
      <c r="BV160" s="321"/>
      <c r="BW160" s="321">
        <v>0</v>
      </c>
      <c r="BX160" s="321"/>
      <c r="BY160" s="321">
        <v>0</v>
      </c>
      <c r="BZ160" s="321"/>
      <c r="CA160" s="321"/>
      <c r="CB160" s="321">
        <v>17047560</v>
      </c>
      <c r="CC160" s="322">
        <v>14557378</v>
      </c>
      <c r="CD160" s="320"/>
      <c r="CE160" s="320" t="s">
        <v>870</v>
      </c>
      <c r="CF160" s="323">
        <v>46092</v>
      </c>
      <c r="CG160" s="323"/>
      <c r="CH160" s="320" t="s">
        <v>415</v>
      </c>
      <c r="CI160" s="322">
        <v>118000</v>
      </c>
      <c r="CJ160" s="322">
        <v>0</v>
      </c>
      <c r="CK160" s="321"/>
      <c r="CL160" s="324">
        <f t="shared" si="44"/>
        <v>484182.6923</v>
      </c>
      <c r="CM160" s="325">
        <f t="shared" si="45"/>
        <v>-21.65430000051856</v>
      </c>
      <c r="CN160" s="325">
        <f t="shared" si="46"/>
        <v>-22.346599999815226</v>
      </c>
      <c r="CO160" s="325">
        <f t="shared" si="47"/>
        <v>0.11349999997764826</v>
      </c>
      <c r="CP160" s="318"/>
      <c r="CQ160" s="326">
        <f t="shared" si="48"/>
        <v>2.3077009245753288E-5</v>
      </c>
      <c r="CR160" s="326">
        <f t="shared" si="49"/>
        <v>0</v>
      </c>
      <c r="CS160" s="327">
        <f t="shared" si="50"/>
        <v>3.0769268050789833E-5</v>
      </c>
      <c r="CT160" s="327">
        <f t="shared" si="51"/>
        <v>0</v>
      </c>
      <c r="CU160" s="327">
        <f t="shared" si="52"/>
        <v>0</v>
      </c>
      <c r="CV160" s="327">
        <f t="shared" si="53"/>
        <v>-2.3076892830431461E-5</v>
      </c>
      <c r="CW160" s="327">
        <f t="shared" si="54"/>
        <v>0</v>
      </c>
      <c r="CX160" s="327">
        <f t="shared" si="55"/>
        <v>0</v>
      </c>
      <c r="CY160" s="327">
        <f t="shared" si="56"/>
        <v>0</v>
      </c>
      <c r="CZ160" s="328">
        <f t="shared" si="57"/>
        <v>484182.6923</v>
      </c>
      <c r="DA160" s="328">
        <f>(360000/208)*(O160+P160+Q160+R160+S160+T160+U160+V160+W160+X160+BI160)-CZ160</f>
        <v>7.6923170126974583E-6</v>
      </c>
      <c r="DB160" s="201"/>
      <c r="DC160" s="327">
        <f>K160/M160*IFERROR(VLOOKUP($D160,Shift!$B:$AZ,45,0),0)-AT160</f>
        <v>0</v>
      </c>
      <c r="DD160" s="327">
        <f>K160/M160*IFERROR(VLOOKUP($D160,Shift!$B:$AV,47,0),0)*10*50%-ROUND(K160/M160*IFERROR(VLOOKUP($D160,Shift!$B:$AV,47,0),0)*8*30%,0)-AU160</f>
        <v>0.38461538474075496</v>
      </c>
      <c r="DE160" s="329">
        <f>VLOOKUP($D160,'Off day working'!A:AM,38,0)-Z160</f>
        <v>0</v>
      </c>
      <c r="DF160" s="328"/>
      <c r="DG160" s="328"/>
      <c r="DH160" s="330">
        <f>K160/208*8*30%*VLOOKUP($D160,Shift!$B:$AZ,47,0)-AL160</f>
        <v>1.5384634025394917E-5</v>
      </c>
      <c r="DJ160" s="390"/>
      <c r="DK160" s="332">
        <f>VLOOKUP($D160,Meal!$A:$AK,35,0)-BG160</f>
        <v>0</v>
      </c>
      <c r="DL160" s="332">
        <f>VLOOKUP($D160,Meal!$A:$AK,36,0)-BH160</f>
        <v>0</v>
      </c>
      <c r="DM160" s="333">
        <f>VLOOKUP($D160,Shift!B:AW,39,0)-AV160</f>
        <v>0</v>
      </c>
      <c r="DN160" s="334">
        <f>K160/208*VLOOKUP(D160,Shift!$B:$AO,39,0)*8*10%-AW160</f>
        <v>0</v>
      </c>
      <c r="DO160" s="333">
        <f>VLOOKUP($D160,Shift!$B:$AO,40,0)-AX160</f>
        <v>0</v>
      </c>
      <c r="DP160" s="334">
        <f>K160/208*VLOOKUP(D160,Shift!$B:$AO,40,0)*8*50%-AY160</f>
        <v>2.3076951038092375E-5</v>
      </c>
      <c r="DQ160" s="335">
        <f>VLOOKUP($D160,Shift!$B:$AZ,41,0)-AZ160</f>
        <v>0</v>
      </c>
      <c r="DR160" s="336">
        <f>K160/208*VLOOKUP($D160,Shift!$B:$AQ,41,0)*8*50%-BA160</f>
        <v>0</v>
      </c>
      <c r="DS160" s="337">
        <f>VLOOKUP($D160,Att!B:CU,98,0)-O160</f>
        <v>0</v>
      </c>
      <c r="DT160" s="338">
        <f>IFERROR(VLOOKUP($D160,OT!$A:$BR,OT!BC$1,0),0)-P160</f>
        <v>0</v>
      </c>
      <c r="DU160" s="338">
        <f>IFERROR(VLOOKUP($D160,OT!$A:$BR,OT!BD$1,0),0)-Q160</f>
        <v>0</v>
      </c>
      <c r="DV160" s="338">
        <f>IFERROR(VLOOKUP($D160,OT!$A:$BR,OT!BE$1,0),0)-R160</f>
        <v>0</v>
      </c>
      <c r="DW160" s="338">
        <f>IFERROR(VLOOKUP($D160,OT!$A:$BR,OT!BF$1,0),0)-S160</f>
        <v>0</v>
      </c>
      <c r="DX160" s="338">
        <f>IFERROR(VLOOKUP($D160,OT!$A:$BR,OT!BG$1,0),0)-T160</f>
        <v>0</v>
      </c>
      <c r="DY160" s="338">
        <f>IFERROR(VLOOKUP($D160,OT!$A:$BR,OT!BH$1,0),0)-U160</f>
        <v>0</v>
      </c>
      <c r="DZ160" s="338">
        <f>IFERROR(VLOOKUP($D160,OT!$A:$BR,OT!BI$1,0),0)-V160</f>
        <v>0</v>
      </c>
      <c r="EA160" s="338">
        <f>IFERROR(VLOOKUP($D160,OT!$A:$BR,OT!BJ$1,0),0)-W160</f>
        <v>0</v>
      </c>
      <c r="EB160" s="338">
        <f>IFERROR(VLOOKUP($D160,OT!$A:$BR,OT!BK$1,0),0)-X160</f>
        <v>0</v>
      </c>
      <c r="EC160" s="339">
        <f>VLOOKUP(D160,'Off day working'!A:AL,38,0)*30000-BD160</f>
        <v>0</v>
      </c>
      <c r="ED160" s="340"/>
      <c r="EE160" s="340"/>
      <c r="EF160" s="338">
        <f t="shared" si="60"/>
        <v>0</v>
      </c>
      <c r="EG160" s="350">
        <f>4960000*1.07/208*VLOOKUP(D160,Att!B:BZ,77,0)-BJ160</f>
        <v>0</v>
      </c>
      <c r="EI160" s="345">
        <f>IF(AND(CH160="X",EJ160&gt;=0.5),150000/VLOOKUP(D160,Att!B:AT,45,0)*VLOOKUP(D160,Att!B:AP,41,0),IF(AND(CH160="X",EJ160&lt;0.5),0,150000))-AN160</f>
        <v>0</v>
      </c>
      <c r="EJ160" s="346">
        <f>VLOOKUP(D160,Att!B:AP,41,0)/VLOOKUP(D160,Att!B:AT,45,0)</f>
        <v>1.1578947368421053</v>
      </c>
    </row>
    <row r="161" spans="1:140" s="331" customFormat="1" ht="14.5" hidden="1" customHeight="1" x14ac:dyDescent="0.35">
      <c r="A161" s="300" t="s">
        <v>325</v>
      </c>
      <c r="B161" s="300">
        <f t="shared" si="58"/>
        <v>154</v>
      </c>
      <c r="C161" s="320" t="s">
        <v>56</v>
      </c>
      <c r="D161" s="320" t="s">
        <v>1184</v>
      </c>
      <c r="E161" s="320" t="s">
        <v>1186</v>
      </c>
      <c r="F161" s="367" t="s">
        <v>1185</v>
      </c>
      <c r="G161" s="320" t="s">
        <v>348</v>
      </c>
      <c r="H161" s="320" t="s">
        <v>1039</v>
      </c>
      <c r="I161" s="320" t="s">
        <v>59</v>
      </c>
      <c r="J161" s="320" t="s">
        <v>58</v>
      </c>
      <c r="K161" s="321">
        <v>5900000</v>
      </c>
      <c r="L161" s="321"/>
      <c r="M161" s="321">
        <v>208</v>
      </c>
      <c r="N161" s="321"/>
      <c r="O161" s="321">
        <v>200</v>
      </c>
      <c r="P161" s="321">
        <v>36</v>
      </c>
      <c r="Q161" s="321">
        <v>0</v>
      </c>
      <c r="R161" s="321">
        <v>0</v>
      </c>
      <c r="S161" s="321">
        <v>0</v>
      </c>
      <c r="T161" s="321">
        <v>0</v>
      </c>
      <c r="U161" s="321">
        <v>0</v>
      </c>
      <c r="V161" s="321">
        <v>0</v>
      </c>
      <c r="W161" s="321">
        <v>0</v>
      </c>
      <c r="X161" s="321">
        <v>0</v>
      </c>
      <c r="Y161" s="321">
        <v>12</v>
      </c>
      <c r="Z161" s="321"/>
      <c r="AA161" s="321"/>
      <c r="AB161" s="321">
        <v>5673076.6962000001</v>
      </c>
      <c r="AC161" s="321">
        <v>1531730.7692</v>
      </c>
      <c r="AD161" s="321">
        <v>0</v>
      </c>
      <c r="AE161" s="321">
        <v>0</v>
      </c>
      <c r="AF161" s="321">
        <v>0</v>
      </c>
      <c r="AG161" s="321">
        <v>0</v>
      </c>
      <c r="AH161" s="321">
        <v>0</v>
      </c>
      <c r="AI161" s="321">
        <v>0</v>
      </c>
      <c r="AJ161" s="321">
        <v>0</v>
      </c>
      <c r="AK161" s="321">
        <v>0</v>
      </c>
      <c r="AL161" s="321">
        <v>680769.23080000002</v>
      </c>
      <c r="AM161" s="321">
        <v>300000</v>
      </c>
      <c r="AN161" s="321">
        <v>150000</v>
      </c>
      <c r="AO161" s="321">
        <v>762500</v>
      </c>
      <c r="AP161" s="321">
        <v>0</v>
      </c>
      <c r="AQ161" s="321">
        <v>765865.38459999999</v>
      </c>
      <c r="AR161" s="321">
        <v>450000</v>
      </c>
      <c r="AS161" s="321"/>
      <c r="AT161" s="321">
        <v>0</v>
      </c>
      <c r="AU161" s="321">
        <v>737500</v>
      </c>
      <c r="AV161" s="321">
        <v>0</v>
      </c>
      <c r="AW161" s="321">
        <v>0</v>
      </c>
      <c r="AX161" s="321">
        <v>2</v>
      </c>
      <c r="AY161" s="321">
        <v>226923.07689999999</v>
      </c>
      <c r="AZ161" s="321"/>
      <c r="BA161" s="321"/>
      <c r="BB161" s="321">
        <v>18</v>
      </c>
      <c r="BC161" s="321">
        <v>510576.92</v>
      </c>
      <c r="BD161" s="321">
        <v>0</v>
      </c>
      <c r="BE161" s="321"/>
      <c r="BF161" s="321">
        <v>100000</v>
      </c>
      <c r="BG161" s="321">
        <v>116000</v>
      </c>
      <c r="BH161" s="321">
        <v>538000</v>
      </c>
      <c r="BI161" s="321"/>
      <c r="BJ161" s="321"/>
      <c r="BK161" s="321"/>
      <c r="BL161" s="321">
        <v>0</v>
      </c>
      <c r="BM161" s="321"/>
      <c r="BN161" s="321">
        <v>0</v>
      </c>
      <c r="BO161" s="321">
        <v>0</v>
      </c>
      <c r="BP161" s="321">
        <v>346153.84620000003</v>
      </c>
      <c r="BQ161" s="321">
        <v>62307.692300000002</v>
      </c>
      <c r="BR161" s="321"/>
      <c r="BS161" s="321">
        <v>0</v>
      </c>
      <c r="BT161" s="321">
        <v>1268500</v>
      </c>
      <c r="BU161" s="321">
        <v>619500</v>
      </c>
      <c r="BV161" s="321"/>
      <c r="BW161" s="321">
        <v>0</v>
      </c>
      <c r="BX161" s="321"/>
      <c r="BY161" s="321">
        <v>0</v>
      </c>
      <c r="BZ161" s="321"/>
      <c r="CA161" s="321"/>
      <c r="CB161" s="321">
        <v>14337924</v>
      </c>
      <c r="CC161" s="322">
        <v>11923462</v>
      </c>
      <c r="CD161" s="320"/>
      <c r="CE161" s="320" t="s">
        <v>870</v>
      </c>
      <c r="CF161" s="323">
        <v>46092</v>
      </c>
      <c r="CG161" s="323"/>
      <c r="CH161" s="320" t="s">
        <v>415</v>
      </c>
      <c r="CI161" s="322">
        <v>118000</v>
      </c>
      <c r="CJ161" s="322">
        <v>0</v>
      </c>
      <c r="CK161" s="321"/>
      <c r="CL161" s="324">
        <f t="shared" si="44"/>
        <v>408461.53850000002</v>
      </c>
      <c r="CM161" s="325">
        <f t="shared" si="45"/>
        <v>-20.383799999952316</v>
      </c>
      <c r="CN161" s="325">
        <f t="shared" si="46"/>
        <v>-19.9222999997437</v>
      </c>
      <c r="CO161" s="325">
        <f t="shared" si="47"/>
        <v>0.22687692288309336</v>
      </c>
      <c r="CP161" s="318"/>
      <c r="CQ161" s="326">
        <f t="shared" si="48"/>
        <v>3.0769500881433487E-5</v>
      </c>
      <c r="CR161" s="326">
        <f t="shared" si="49"/>
        <v>0</v>
      </c>
      <c r="CS161" s="327">
        <f t="shared" si="50"/>
        <v>0</v>
      </c>
      <c r="CT161" s="327">
        <f t="shared" si="51"/>
        <v>0</v>
      </c>
      <c r="CU161" s="327">
        <f t="shared" si="52"/>
        <v>0</v>
      </c>
      <c r="CV161" s="327">
        <f t="shared" si="53"/>
        <v>0</v>
      </c>
      <c r="CW161" s="327">
        <f t="shared" si="54"/>
        <v>0</v>
      </c>
      <c r="CX161" s="327">
        <f t="shared" si="55"/>
        <v>0</v>
      </c>
      <c r="CY161" s="327">
        <f t="shared" si="56"/>
        <v>0</v>
      </c>
      <c r="CZ161" s="328">
        <f t="shared" si="57"/>
        <v>408461.53850000002</v>
      </c>
      <c r="DA161" s="328">
        <f>(360000/208)*(O161+P161+Q161+R161+S161+T161+U161+V161+W161+X161+BI161)-CZ161</f>
        <v>-3.8461585063487291E-5</v>
      </c>
      <c r="DB161" s="201"/>
      <c r="DC161" s="327">
        <f>K161/M161*IFERROR(VLOOKUP($D161,Shift!$B:$AZ,45,0),0)-AT161</f>
        <v>0</v>
      </c>
      <c r="DD161" s="327">
        <f>K161/M161*IFERROR(VLOOKUP($D161,Shift!$B:$AV,47,0),0)*10*50%-ROUND(K161/M161*IFERROR(VLOOKUP($D161,Shift!$B:$AV,47,0),0)*8*30%,0)-AU161</f>
        <v>0.23076923098415136</v>
      </c>
      <c r="DE161" s="329">
        <f>VLOOKUP($D161,'Off day working'!A:AM,38,0)-Z161</f>
        <v>0</v>
      </c>
      <c r="DF161" s="328"/>
      <c r="DG161" s="328"/>
      <c r="DH161" s="330">
        <f>K161/208*8*30%*VLOOKUP($D161,Shift!$B:$AZ,47,0)-AL161</f>
        <v>-3.0769268050789833E-5</v>
      </c>
      <c r="DJ161" s="390"/>
      <c r="DK161" s="332">
        <f>VLOOKUP($D161,Meal!$A:$AK,35,0)-BG161</f>
        <v>0</v>
      </c>
      <c r="DL161" s="332">
        <f>VLOOKUP($D161,Meal!$A:$AK,36,0)-BH161</f>
        <v>0</v>
      </c>
      <c r="DM161" s="333">
        <f>VLOOKUP($D161,Shift!B:AW,39,0)-AV161</f>
        <v>0</v>
      </c>
      <c r="DN161" s="334">
        <f>K161/208*VLOOKUP(D161,Shift!$B:$AO,39,0)*8*10%-AW161</f>
        <v>0</v>
      </c>
      <c r="DO161" s="333">
        <f>VLOOKUP($D161,Shift!$B:$AO,40,0)-AX161</f>
        <v>0</v>
      </c>
      <c r="DP161" s="334">
        <f>K161/208*VLOOKUP(D161,Shift!$B:$AO,40,0)*8*50%-AY161</f>
        <v>2.3076951038092375E-5</v>
      </c>
      <c r="DQ161" s="335">
        <f>VLOOKUP($D161,Shift!$B:$AZ,41,0)-AZ161</f>
        <v>0</v>
      </c>
      <c r="DR161" s="336">
        <f>K161/208*VLOOKUP($D161,Shift!$B:$AQ,41,0)*8*50%-BA161</f>
        <v>0</v>
      </c>
      <c r="DS161" s="337">
        <f>VLOOKUP($D161,Att!B:CU,98,0)-O161</f>
        <v>0</v>
      </c>
      <c r="DT161" s="338">
        <f>IFERROR(VLOOKUP($D161,OT!$A:$BR,OT!BC$1,0),0)-P161</f>
        <v>0</v>
      </c>
      <c r="DU161" s="338">
        <f>IFERROR(VLOOKUP($D161,OT!$A:$BR,OT!BD$1,0),0)-Q161</f>
        <v>0</v>
      </c>
      <c r="DV161" s="338">
        <f>IFERROR(VLOOKUP($D161,OT!$A:$BR,OT!BE$1,0),0)-R161</f>
        <v>0</v>
      </c>
      <c r="DW161" s="338">
        <f>IFERROR(VLOOKUP($D161,OT!$A:$BR,OT!BF$1,0),0)-S161</f>
        <v>0</v>
      </c>
      <c r="DX161" s="338">
        <f>IFERROR(VLOOKUP($D161,OT!$A:$BR,OT!BG$1,0),0)-T161</f>
        <v>0</v>
      </c>
      <c r="DY161" s="338">
        <f>IFERROR(VLOOKUP($D161,OT!$A:$BR,OT!BH$1,0),0)-U161</f>
        <v>0</v>
      </c>
      <c r="DZ161" s="338">
        <f>IFERROR(VLOOKUP($D161,OT!$A:$BR,OT!BI$1,0),0)-V161</f>
        <v>0</v>
      </c>
      <c r="EA161" s="338">
        <f>IFERROR(VLOOKUP($D161,OT!$A:$BR,OT!BJ$1,0),0)-W161</f>
        <v>0</v>
      </c>
      <c r="EB161" s="338">
        <f>IFERROR(VLOOKUP($D161,OT!$A:$BR,OT!BK$1,0),0)-X161</f>
        <v>0</v>
      </c>
      <c r="EC161" s="339">
        <f>VLOOKUP(D161,'Off day working'!A:AL,38,0)*30000-BD161</f>
        <v>0</v>
      </c>
      <c r="ED161" s="340"/>
      <c r="EE161" s="340"/>
      <c r="EF161" s="338">
        <f t="shared" si="60"/>
        <v>0</v>
      </c>
      <c r="EG161" s="350">
        <f>4960000*1.07/208*VLOOKUP(D161,Att!B:BZ,77,0)-BJ161</f>
        <v>0</v>
      </c>
      <c r="EI161" s="345">
        <f>IF(AND(CH161="X",EJ161&gt;=0.5),150000/VLOOKUP(D161,Att!B:AT,45,0)*VLOOKUP(D161,Att!B:AP,41,0),IF(AND(CH161="X",EJ161&lt;0.5),0,150000))-AN161</f>
        <v>0</v>
      </c>
      <c r="EJ161" s="346">
        <f>VLOOKUP(D161,Att!B:AP,41,0)/VLOOKUP(D161,Att!B:AT,45,0)</f>
        <v>1.1052631578947369</v>
      </c>
    </row>
    <row r="162" spans="1:140" s="331" customFormat="1" ht="14.5" hidden="1" customHeight="1" x14ac:dyDescent="0.35">
      <c r="A162" s="300" t="s">
        <v>325</v>
      </c>
      <c r="B162" s="300">
        <f t="shared" si="58"/>
        <v>155</v>
      </c>
      <c r="C162" s="320" t="s">
        <v>56</v>
      </c>
      <c r="D162" s="320" t="s">
        <v>1187</v>
      </c>
      <c r="E162" s="320" t="s">
        <v>1189</v>
      </c>
      <c r="F162" s="367" t="s">
        <v>1188</v>
      </c>
      <c r="G162" s="320" t="s">
        <v>360</v>
      </c>
      <c r="H162" s="320" t="s">
        <v>1039</v>
      </c>
      <c r="I162" s="320" t="s">
        <v>59</v>
      </c>
      <c r="J162" s="320" t="s">
        <v>58</v>
      </c>
      <c r="K162" s="321">
        <v>5900000</v>
      </c>
      <c r="L162" s="321"/>
      <c r="M162" s="321">
        <v>208</v>
      </c>
      <c r="N162" s="321"/>
      <c r="O162" s="321">
        <v>190</v>
      </c>
      <c r="P162" s="321">
        <v>36</v>
      </c>
      <c r="Q162" s="321">
        <v>0</v>
      </c>
      <c r="R162" s="321">
        <v>4</v>
      </c>
      <c r="S162" s="321">
        <v>0</v>
      </c>
      <c r="T162" s="321">
        <v>0</v>
      </c>
      <c r="U162" s="321">
        <v>8</v>
      </c>
      <c r="V162" s="321">
        <v>0</v>
      </c>
      <c r="W162" s="321">
        <v>0</v>
      </c>
      <c r="X162" s="321">
        <v>0</v>
      </c>
      <c r="Y162" s="321">
        <v>10</v>
      </c>
      <c r="Z162" s="321">
        <v>1</v>
      </c>
      <c r="AA162" s="321"/>
      <c r="AB162" s="321">
        <v>5389422.9634999996</v>
      </c>
      <c r="AC162" s="321">
        <v>1531730.7692</v>
      </c>
      <c r="AD162" s="321">
        <v>0</v>
      </c>
      <c r="AE162" s="321">
        <v>226923.07689999999</v>
      </c>
      <c r="AF162" s="321">
        <v>0</v>
      </c>
      <c r="AG162" s="321">
        <v>0</v>
      </c>
      <c r="AH162" s="321">
        <v>658076.92310000001</v>
      </c>
      <c r="AI162" s="321">
        <v>0</v>
      </c>
      <c r="AJ162" s="321">
        <v>0</v>
      </c>
      <c r="AK162" s="321">
        <v>0</v>
      </c>
      <c r="AL162" s="321">
        <v>612692.3077</v>
      </c>
      <c r="AM162" s="321">
        <v>300000</v>
      </c>
      <c r="AN162" s="321">
        <v>150000</v>
      </c>
      <c r="AO162" s="321">
        <v>545000</v>
      </c>
      <c r="AP162" s="321">
        <v>0</v>
      </c>
      <c r="AQ162" s="321">
        <v>510576.92310000001</v>
      </c>
      <c r="AR162" s="321">
        <v>450000</v>
      </c>
      <c r="AS162" s="321"/>
      <c r="AT162" s="321">
        <v>0</v>
      </c>
      <c r="AU162" s="321">
        <v>663750</v>
      </c>
      <c r="AV162" s="321">
        <v>0</v>
      </c>
      <c r="AW162" s="321">
        <v>0</v>
      </c>
      <c r="AX162" s="321">
        <v>1</v>
      </c>
      <c r="AY162" s="321">
        <v>113461.5385</v>
      </c>
      <c r="AZ162" s="321"/>
      <c r="BA162" s="321"/>
      <c r="BB162" s="321">
        <v>18</v>
      </c>
      <c r="BC162" s="321">
        <v>510576.92</v>
      </c>
      <c r="BD162" s="321">
        <v>30000</v>
      </c>
      <c r="BE162" s="321">
        <v>42548</v>
      </c>
      <c r="BF162" s="321">
        <v>100000</v>
      </c>
      <c r="BG162" s="321">
        <v>109000</v>
      </c>
      <c r="BH162" s="321">
        <v>538000</v>
      </c>
      <c r="BI162" s="321"/>
      <c r="BJ162" s="321"/>
      <c r="BK162" s="321"/>
      <c r="BL162" s="321">
        <v>0</v>
      </c>
      <c r="BM162" s="321"/>
      <c r="BN162" s="321">
        <v>0</v>
      </c>
      <c r="BO162" s="321">
        <v>0</v>
      </c>
      <c r="BP162" s="321">
        <v>328846.15379999997</v>
      </c>
      <c r="BQ162" s="321">
        <v>83076.9231</v>
      </c>
      <c r="BR162" s="321"/>
      <c r="BS162" s="321">
        <v>0</v>
      </c>
      <c r="BT162" s="321">
        <v>1268500</v>
      </c>
      <c r="BU162" s="321">
        <v>619500</v>
      </c>
      <c r="BV162" s="321"/>
      <c r="BW162" s="321">
        <v>0</v>
      </c>
      <c r="BX162" s="321"/>
      <c r="BY162" s="321">
        <v>0</v>
      </c>
      <c r="BZ162" s="321"/>
      <c r="CA162" s="321"/>
      <c r="CB162" s="321">
        <v>14280201</v>
      </c>
      <c r="CC162" s="322">
        <v>11862278</v>
      </c>
      <c r="CD162" s="320"/>
      <c r="CE162" s="320" t="s">
        <v>870</v>
      </c>
      <c r="CF162" s="323">
        <v>46092</v>
      </c>
      <c r="CG162" s="323"/>
      <c r="CH162" s="320" t="s">
        <v>415</v>
      </c>
      <c r="CI162" s="322">
        <v>118000</v>
      </c>
      <c r="CJ162" s="322">
        <v>0</v>
      </c>
      <c r="CK162" s="321"/>
      <c r="CL162" s="324">
        <f t="shared" si="44"/>
        <v>411923.07689999999</v>
      </c>
      <c r="CM162" s="325">
        <f t="shared" si="45"/>
        <v>-18.50109999999404</v>
      </c>
      <c r="CN162" s="325">
        <f t="shared" si="46"/>
        <v>-18.57799999974668</v>
      </c>
      <c r="CO162" s="325">
        <f t="shared" si="47"/>
        <v>0.11342307738959789</v>
      </c>
      <c r="CP162" s="318"/>
      <c r="CQ162" s="326">
        <f t="shared" si="48"/>
        <v>3.0769500881433487E-5</v>
      </c>
      <c r="CR162" s="326">
        <f t="shared" si="49"/>
        <v>0</v>
      </c>
      <c r="CS162" s="327">
        <f t="shared" si="50"/>
        <v>2.3076951038092375E-5</v>
      </c>
      <c r="CT162" s="327">
        <f t="shared" si="51"/>
        <v>0</v>
      </c>
      <c r="CU162" s="327">
        <f t="shared" si="52"/>
        <v>0</v>
      </c>
      <c r="CV162" s="327">
        <f t="shared" si="53"/>
        <v>-2.3076892830431461E-5</v>
      </c>
      <c r="CW162" s="327">
        <f t="shared" si="54"/>
        <v>0</v>
      </c>
      <c r="CX162" s="327">
        <f t="shared" si="55"/>
        <v>0</v>
      </c>
      <c r="CY162" s="327">
        <f t="shared" si="56"/>
        <v>0</v>
      </c>
      <c r="CZ162" s="328">
        <f t="shared" si="57"/>
        <v>411923.07689999999</v>
      </c>
      <c r="DA162" s="328">
        <f>(360000/208)*(O162+P162+Q162+R162+S162+T162+U162+V162+W162+X162+BI162)-CZ162</f>
        <v>2.3076951038092375E-5</v>
      </c>
      <c r="DB162" s="201"/>
      <c r="DC162" s="327">
        <f>K162/M162*IFERROR(VLOOKUP($D162,Shift!$B:$AZ,45,0),0)-AT162</f>
        <v>0</v>
      </c>
      <c r="DD162" s="327">
        <f>K162/M162*IFERROR(VLOOKUP($D162,Shift!$B:$AV,47,0),0)*10*50%-ROUND(K162/M162*IFERROR(VLOOKUP($D162,Shift!$B:$AV,47,0),0)*8*30%,0)-AU162</f>
        <v>0.30769230774603784</v>
      </c>
      <c r="DE162" s="329">
        <f>VLOOKUP($D162,'Off day working'!A:AM,38,0)-Z162</f>
        <v>0</v>
      </c>
      <c r="DF162" s="328"/>
      <c r="DG162" s="328"/>
      <c r="DH162" s="330">
        <f>K162/208*8*30%*VLOOKUP($D162,Shift!$B:$AZ,47,0)-AL162</f>
        <v>-7.6922588050365448E-6</v>
      </c>
      <c r="DJ162" s="390"/>
      <c r="DK162" s="332">
        <f>VLOOKUP($D162,Meal!$A:$AK,35,0)-BG162</f>
        <v>0</v>
      </c>
      <c r="DL162" s="332">
        <f>VLOOKUP($D162,Meal!$A:$AK,36,0)-BH162</f>
        <v>0</v>
      </c>
      <c r="DM162" s="333">
        <f>VLOOKUP($D162,Shift!B:AW,39,0)-AV162</f>
        <v>0</v>
      </c>
      <c r="DN162" s="334">
        <f>K162/208*VLOOKUP(D162,Shift!$B:$AO,39,0)*8*10%-AW162</f>
        <v>0</v>
      </c>
      <c r="DO162" s="333">
        <f>VLOOKUP($D162,Shift!$B:$AO,40,0)-AX162</f>
        <v>0</v>
      </c>
      <c r="DP162" s="334">
        <f>K162/208*VLOOKUP(D162,Shift!$B:$AO,40,0)*8*50%-AY162</f>
        <v>-3.8461526855826378E-5</v>
      </c>
      <c r="DQ162" s="335">
        <f>VLOOKUP($D162,Shift!$B:$AZ,41,0)-AZ162</f>
        <v>0</v>
      </c>
      <c r="DR162" s="336">
        <f>K162/208*VLOOKUP($D162,Shift!$B:$AQ,41,0)*8*50%-BA162</f>
        <v>0</v>
      </c>
      <c r="DS162" s="337">
        <f>VLOOKUP($D162,Att!B:CU,98,0)-O162</f>
        <v>0</v>
      </c>
      <c r="DT162" s="338">
        <f>IFERROR(VLOOKUP($D162,OT!$A:$BR,OT!BC$1,0),0)-P162</f>
        <v>0</v>
      </c>
      <c r="DU162" s="338">
        <f>IFERROR(VLOOKUP($D162,OT!$A:$BR,OT!BD$1,0),0)-Q162</f>
        <v>0</v>
      </c>
      <c r="DV162" s="338">
        <f>IFERROR(VLOOKUP($D162,OT!$A:$BR,OT!BE$1,0),0)-R162</f>
        <v>0</v>
      </c>
      <c r="DW162" s="338">
        <f>IFERROR(VLOOKUP($D162,OT!$A:$BR,OT!BF$1,0),0)-S162</f>
        <v>0</v>
      </c>
      <c r="DX162" s="338">
        <f>IFERROR(VLOOKUP($D162,OT!$A:$BR,OT!BG$1,0),0)-T162</f>
        <v>0</v>
      </c>
      <c r="DY162" s="338">
        <f>IFERROR(VLOOKUP($D162,OT!$A:$BR,OT!BH$1,0),0)-U162</f>
        <v>0</v>
      </c>
      <c r="DZ162" s="338">
        <f>IFERROR(VLOOKUP($D162,OT!$A:$BR,OT!BI$1,0),0)-V162</f>
        <v>0</v>
      </c>
      <c r="EA162" s="338">
        <f>IFERROR(VLOOKUP($D162,OT!$A:$BR,OT!BJ$1,0),0)-W162</f>
        <v>0</v>
      </c>
      <c r="EB162" s="338">
        <f>IFERROR(VLOOKUP($D162,OT!$A:$BR,OT!BK$1,0),0)-X162</f>
        <v>0</v>
      </c>
      <c r="EC162" s="339">
        <f>VLOOKUP(D162,'Off day working'!A:AL,38,0)*30000-BD162</f>
        <v>0</v>
      </c>
      <c r="ED162" s="340"/>
      <c r="EE162" s="340"/>
      <c r="EF162" s="338">
        <f t="shared" si="60"/>
        <v>7.6923076921957545E-2</v>
      </c>
      <c r="EG162" s="350">
        <f>4960000*1.07/208*VLOOKUP(D162,Att!B:BZ,77,0)-BJ162</f>
        <v>0</v>
      </c>
      <c r="EI162" s="345">
        <f>IF(AND(CH162="X",EJ162&gt;=0.5),150000/VLOOKUP(D162,Att!B:AT,45,0)*VLOOKUP(D162,Att!B:AP,41,0),IF(AND(CH162="X",EJ162&lt;0.5),0,150000))-AN162</f>
        <v>0</v>
      </c>
      <c r="EJ162" s="346">
        <f>VLOOKUP(D162,Att!B:AP,41,0)/VLOOKUP(D162,Att!B:AT,45,0)</f>
        <v>1.0526315789473684</v>
      </c>
    </row>
    <row r="163" spans="1:140" s="331" customFormat="1" ht="14.5" hidden="1" customHeight="1" x14ac:dyDescent="0.35">
      <c r="A163" s="300" t="s">
        <v>325</v>
      </c>
      <c r="B163" s="300">
        <f t="shared" si="58"/>
        <v>156</v>
      </c>
      <c r="C163" s="320" t="s">
        <v>56</v>
      </c>
      <c r="D163" s="320" t="s">
        <v>1190</v>
      </c>
      <c r="E163" s="320" t="s">
        <v>1192</v>
      </c>
      <c r="F163" s="367" t="s">
        <v>1191</v>
      </c>
      <c r="G163" s="320" t="s">
        <v>360</v>
      </c>
      <c r="H163" s="320" t="s">
        <v>1039</v>
      </c>
      <c r="I163" s="320" t="s">
        <v>59</v>
      </c>
      <c r="J163" s="320" t="s">
        <v>58</v>
      </c>
      <c r="K163" s="321">
        <v>5900000</v>
      </c>
      <c r="L163" s="321"/>
      <c r="M163" s="321">
        <v>208</v>
      </c>
      <c r="N163" s="321"/>
      <c r="O163" s="321">
        <v>170</v>
      </c>
      <c r="P163" s="321">
        <v>34</v>
      </c>
      <c r="Q163" s="321">
        <v>0</v>
      </c>
      <c r="R163" s="321">
        <v>0</v>
      </c>
      <c r="S163" s="321">
        <v>0</v>
      </c>
      <c r="T163" s="321">
        <v>0</v>
      </c>
      <c r="U163" s="321">
        <v>0</v>
      </c>
      <c r="V163" s="321">
        <v>0</v>
      </c>
      <c r="W163" s="321">
        <v>0</v>
      </c>
      <c r="X163" s="321">
        <v>0</v>
      </c>
      <c r="Y163" s="321">
        <v>5</v>
      </c>
      <c r="Z163" s="321"/>
      <c r="AA163" s="321"/>
      <c r="AB163" s="321">
        <v>4822115.1577000003</v>
      </c>
      <c r="AC163" s="321">
        <v>1446634.6154</v>
      </c>
      <c r="AD163" s="321">
        <v>0</v>
      </c>
      <c r="AE163" s="321">
        <v>0</v>
      </c>
      <c r="AF163" s="321">
        <v>0</v>
      </c>
      <c r="AG163" s="321">
        <v>0</v>
      </c>
      <c r="AH163" s="321">
        <v>0</v>
      </c>
      <c r="AI163" s="321">
        <v>0</v>
      </c>
      <c r="AJ163" s="321">
        <v>0</v>
      </c>
      <c r="AK163" s="321">
        <v>0</v>
      </c>
      <c r="AL163" s="321">
        <v>272307.6923</v>
      </c>
      <c r="AM163" s="321">
        <v>300000</v>
      </c>
      <c r="AN163" s="321">
        <v>150000</v>
      </c>
      <c r="AO163" s="321">
        <v>100000</v>
      </c>
      <c r="AP163" s="321">
        <v>0</v>
      </c>
      <c r="AQ163" s="321">
        <v>255288.4615</v>
      </c>
      <c r="AR163" s="321">
        <v>0</v>
      </c>
      <c r="AS163" s="321"/>
      <c r="AT163" s="321">
        <v>0</v>
      </c>
      <c r="AU163" s="321">
        <v>295000</v>
      </c>
      <c r="AV163" s="321">
        <v>0</v>
      </c>
      <c r="AW163" s="321">
        <v>0</v>
      </c>
      <c r="AX163" s="321">
        <v>1</v>
      </c>
      <c r="AY163" s="321">
        <v>113461.5385</v>
      </c>
      <c r="AZ163" s="321"/>
      <c r="BA163" s="321"/>
      <c r="BB163" s="321">
        <v>17</v>
      </c>
      <c r="BC163" s="321">
        <v>482211.54</v>
      </c>
      <c r="BD163" s="321">
        <v>0</v>
      </c>
      <c r="BE163" s="321">
        <v>42548</v>
      </c>
      <c r="BF163" s="321">
        <v>100000</v>
      </c>
      <c r="BG163" s="321">
        <v>80000</v>
      </c>
      <c r="BH163" s="321">
        <v>390000</v>
      </c>
      <c r="BI163" s="321"/>
      <c r="BJ163" s="321"/>
      <c r="BK163" s="321"/>
      <c r="BL163" s="321">
        <v>0</v>
      </c>
      <c r="BM163" s="321"/>
      <c r="BN163" s="321">
        <v>0</v>
      </c>
      <c r="BO163" s="321">
        <v>0</v>
      </c>
      <c r="BP163" s="321">
        <v>294230.76919999998</v>
      </c>
      <c r="BQ163" s="321">
        <v>58846.1538</v>
      </c>
      <c r="BR163" s="321"/>
      <c r="BS163" s="321">
        <v>0</v>
      </c>
      <c r="BT163" s="321">
        <v>1268500</v>
      </c>
      <c r="BU163" s="321">
        <v>619500</v>
      </c>
      <c r="BV163" s="321"/>
      <c r="BW163" s="321">
        <v>0</v>
      </c>
      <c r="BX163" s="321"/>
      <c r="BY163" s="321">
        <v>0</v>
      </c>
      <c r="BZ163" s="321"/>
      <c r="CA163" s="321"/>
      <c r="CB163" s="321">
        <v>10589162</v>
      </c>
      <c r="CC163" s="322">
        <v>8230085</v>
      </c>
      <c r="CD163" s="320"/>
      <c r="CE163" s="320" t="s">
        <v>870</v>
      </c>
      <c r="CF163" s="323">
        <v>46092</v>
      </c>
      <c r="CG163" s="323"/>
      <c r="CH163" s="320" t="s">
        <v>415</v>
      </c>
      <c r="CI163" s="322">
        <v>118000</v>
      </c>
      <c r="CJ163" s="322">
        <v>0</v>
      </c>
      <c r="CK163" s="321"/>
      <c r="CL163" s="324">
        <f t="shared" si="44"/>
        <v>353076.92299999995</v>
      </c>
      <c r="CM163" s="325">
        <f t="shared" si="45"/>
        <v>-18.071600001305342</v>
      </c>
      <c r="CN163" s="325">
        <f t="shared" si="46"/>
        <v>-17.994599999859929</v>
      </c>
      <c r="CO163" s="325">
        <f t="shared" si="47"/>
        <v>0.22691538464277983</v>
      </c>
      <c r="CP163" s="318"/>
      <c r="CQ163" s="326">
        <f t="shared" si="48"/>
        <v>-1.538451761007309E-5</v>
      </c>
      <c r="CR163" s="326">
        <f t="shared" si="49"/>
        <v>0</v>
      </c>
      <c r="CS163" s="327">
        <f t="shared" si="50"/>
        <v>0</v>
      </c>
      <c r="CT163" s="327">
        <f t="shared" si="51"/>
        <v>0</v>
      </c>
      <c r="CU163" s="327">
        <f t="shared" si="52"/>
        <v>0</v>
      </c>
      <c r="CV163" s="327">
        <f t="shared" si="53"/>
        <v>0</v>
      </c>
      <c r="CW163" s="327">
        <f t="shared" si="54"/>
        <v>0</v>
      </c>
      <c r="CX163" s="327">
        <f t="shared" si="55"/>
        <v>0</v>
      </c>
      <c r="CY163" s="327">
        <f t="shared" si="56"/>
        <v>0</v>
      </c>
      <c r="CZ163" s="328">
        <f t="shared" si="57"/>
        <v>353076.92299999995</v>
      </c>
      <c r="DA163" s="328">
        <f>(360000/208)*(O163+P163+Q163+R163+S163+T163+U163+V163+W163+X163+BI163)-CZ163</f>
        <v>7.6923111919313669E-5</v>
      </c>
      <c r="DB163" s="201"/>
      <c r="DC163" s="327">
        <f>K163/M163*IFERROR(VLOOKUP($D163,Shift!$B:$AZ,45,0),0)-AT163</f>
        <v>0</v>
      </c>
      <c r="DD163" s="327">
        <f>K163/M163*IFERROR(VLOOKUP($D163,Shift!$B:$AV,47,0),0)*10*50%-ROUND(K163/M163*IFERROR(VLOOKUP($D163,Shift!$B:$AV,47,0),0)*8*30%,0)-AU163</f>
        <v>-0.30769230762962252</v>
      </c>
      <c r="DE163" s="329">
        <f>VLOOKUP($D163,'Off day working'!A:AM,38,0)-Z163</f>
        <v>0</v>
      </c>
      <c r="DF163" s="328"/>
      <c r="DG163" s="328"/>
      <c r="DH163" s="330">
        <f>K163/208*8*30%*VLOOKUP($D163,Shift!$B:$AZ,47,0)-AL163</f>
        <v>7.6923170126974583E-6</v>
      </c>
      <c r="DJ163" s="390"/>
      <c r="DK163" s="332">
        <f>VLOOKUP($D163,Meal!$A:$AK,35,0)-BG163</f>
        <v>0</v>
      </c>
      <c r="DL163" s="332">
        <f>VLOOKUP($D163,Meal!$A:$AK,36,0)-BH163</f>
        <v>0</v>
      </c>
      <c r="DM163" s="333">
        <f>VLOOKUP($D163,Shift!B:AW,39,0)-AV163</f>
        <v>0</v>
      </c>
      <c r="DN163" s="334">
        <f>K163/208*VLOOKUP(D163,Shift!$B:$AO,39,0)*8*10%-AW163</f>
        <v>0</v>
      </c>
      <c r="DO163" s="333">
        <f>VLOOKUP($D163,Shift!$B:$AO,40,0)-AX163</f>
        <v>0</v>
      </c>
      <c r="DP163" s="334">
        <f>K163/208*VLOOKUP(D163,Shift!$B:$AO,40,0)*8*50%-AY163</f>
        <v>-3.8461526855826378E-5</v>
      </c>
      <c r="DQ163" s="335">
        <f>VLOOKUP($D163,Shift!$B:$AZ,41,0)-AZ163</f>
        <v>0</v>
      </c>
      <c r="DR163" s="336">
        <f>K163/208*VLOOKUP($D163,Shift!$B:$AQ,41,0)*8*50%-BA163</f>
        <v>0</v>
      </c>
      <c r="DS163" s="337">
        <f>VLOOKUP($D163,Att!B:CU,98,0)-O163</f>
        <v>0</v>
      </c>
      <c r="DT163" s="338">
        <f>IFERROR(VLOOKUP($D163,OT!$A:$BR,OT!BC$1,0),0)-P163</f>
        <v>0</v>
      </c>
      <c r="DU163" s="338">
        <f>IFERROR(VLOOKUP($D163,OT!$A:$BR,OT!BD$1,0),0)-Q163</f>
        <v>0</v>
      </c>
      <c r="DV163" s="338">
        <f>IFERROR(VLOOKUP($D163,OT!$A:$BR,OT!BE$1,0),0)-R163</f>
        <v>0</v>
      </c>
      <c r="DW163" s="338">
        <f>IFERROR(VLOOKUP($D163,OT!$A:$BR,OT!BF$1,0),0)-S163</f>
        <v>0</v>
      </c>
      <c r="DX163" s="338">
        <f>IFERROR(VLOOKUP($D163,OT!$A:$BR,OT!BG$1,0),0)-T163</f>
        <v>0</v>
      </c>
      <c r="DY163" s="338">
        <f>IFERROR(VLOOKUP($D163,OT!$A:$BR,OT!BH$1,0),0)-U163</f>
        <v>0</v>
      </c>
      <c r="DZ163" s="338">
        <f>IFERROR(VLOOKUP($D163,OT!$A:$BR,OT!BI$1,0),0)-V163</f>
        <v>0</v>
      </c>
      <c r="EA163" s="338">
        <f>IFERROR(VLOOKUP($D163,OT!$A:$BR,OT!BJ$1,0),0)-W163</f>
        <v>0</v>
      </c>
      <c r="EB163" s="338">
        <f>IFERROR(VLOOKUP($D163,OT!$A:$BR,OT!BK$1,0),0)-X163</f>
        <v>0</v>
      </c>
      <c r="EC163" s="339">
        <f>VLOOKUP(D163,'Off day working'!A:AL,38,0)*30000-BD163</f>
        <v>0</v>
      </c>
      <c r="ED163" s="340"/>
      <c r="EE163" s="340"/>
      <c r="EF163" s="338">
        <f t="shared" si="60"/>
        <v>7.6923076921957545E-2</v>
      </c>
      <c r="EG163" s="350">
        <f>4960000*1.07/208*VLOOKUP(D163,Att!B:BZ,77,0)-BJ163</f>
        <v>0</v>
      </c>
      <c r="EI163" s="345">
        <f>IF(AND(CH163="X",EJ163&gt;=0.5),150000/VLOOKUP(D163,Att!B:AT,45,0)*VLOOKUP(D163,Att!B:AP,41,0),IF(AND(CH163="X",EJ163&lt;0.5),0,150000))-AN163</f>
        <v>0</v>
      </c>
      <c r="EJ163" s="346">
        <f>VLOOKUP(D163,Att!B:AP,41,0)/VLOOKUP(D163,Att!B:AT,45,0)</f>
        <v>0.94736842105263153</v>
      </c>
    </row>
    <row r="164" spans="1:140" s="331" customFormat="1" ht="14.5" hidden="1" customHeight="1" x14ac:dyDescent="0.35">
      <c r="A164" s="300" t="s">
        <v>325</v>
      </c>
      <c r="B164" s="300">
        <f t="shared" si="58"/>
        <v>157</v>
      </c>
      <c r="C164" s="320" t="s">
        <v>56</v>
      </c>
      <c r="D164" s="320" t="s">
        <v>1193</v>
      </c>
      <c r="E164" s="320" t="s">
        <v>1195</v>
      </c>
      <c r="F164" s="367" t="s">
        <v>1194</v>
      </c>
      <c r="G164" s="320" t="s">
        <v>360</v>
      </c>
      <c r="H164" s="320" t="s">
        <v>1039</v>
      </c>
      <c r="I164" s="320" t="s">
        <v>59</v>
      </c>
      <c r="J164" s="320" t="s">
        <v>58</v>
      </c>
      <c r="K164" s="321">
        <v>5900000</v>
      </c>
      <c r="L164" s="321"/>
      <c r="M164" s="321">
        <v>208</v>
      </c>
      <c r="N164" s="321"/>
      <c r="O164" s="321">
        <v>160</v>
      </c>
      <c r="P164" s="321">
        <v>38</v>
      </c>
      <c r="Q164" s="321">
        <v>0</v>
      </c>
      <c r="R164" s="321">
        <v>0</v>
      </c>
      <c r="S164" s="321">
        <v>0</v>
      </c>
      <c r="T164" s="321">
        <v>0</v>
      </c>
      <c r="U164" s="321">
        <v>0</v>
      </c>
      <c r="V164" s="321">
        <v>0</v>
      </c>
      <c r="W164" s="321">
        <v>0</v>
      </c>
      <c r="X164" s="321">
        <v>0</v>
      </c>
      <c r="Y164" s="321">
        <v>8</v>
      </c>
      <c r="Z164" s="321"/>
      <c r="AA164" s="321"/>
      <c r="AB164" s="321">
        <v>4538461.4249999998</v>
      </c>
      <c r="AC164" s="321">
        <v>1616826.9231</v>
      </c>
      <c r="AD164" s="321">
        <v>0</v>
      </c>
      <c r="AE164" s="321">
        <v>0</v>
      </c>
      <c r="AF164" s="321">
        <v>0</v>
      </c>
      <c r="AG164" s="321">
        <v>0</v>
      </c>
      <c r="AH164" s="321">
        <v>0</v>
      </c>
      <c r="AI164" s="321">
        <v>0</v>
      </c>
      <c r="AJ164" s="321">
        <v>0</v>
      </c>
      <c r="AK164" s="321">
        <v>0</v>
      </c>
      <c r="AL164" s="321">
        <v>476538.46149999998</v>
      </c>
      <c r="AM164" s="321">
        <v>268421.0526</v>
      </c>
      <c r="AN164" s="321">
        <v>150000</v>
      </c>
      <c r="AO164" s="321">
        <v>0</v>
      </c>
      <c r="AP164" s="321">
        <v>0</v>
      </c>
      <c r="AQ164" s="321">
        <v>510576.92310000001</v>
      </c>
      <c r="AR164" s="321">
        <v>428704</v>
      </c>
      <c r="AS164" s="321"/>
      <c r="AT164" s="321">
        <v>0</v>
      </c>
      <c r="AU164" s="321">
        <v>516250</v>
      </c>
      <c r="AV164" s="321">
        <v>0</v>
      </c>
      <c r="AW164" s="321">
        <v>0</v>
      </c>
      <c r="AX164" s="321">
        <v>1</v>
      </c>
      <c r="AY164" s="321">
        <v>113461.5385</v>
      </c>
      <c r="AZ164" s="321"/>
      <c r="BA164" s="321"/>
      <c r="BB164" s="321">
        <v>19</v>
      </c>
      <c r="BC164" s="321">
        <v>538942.31000000006</v>
      </c>
      <c r="BD164" s="321">
        <v>0</v>
      </c>
      <c r="BE164" s="321">
        <v>42548</v>
      </c>
      <c r="BF164" s="321">
        <v>100000</v>
      </c>
      <c r="BG164" s="321">
        <v>42000</v>
      </c>
      <c r="BH164" s="321">
        <v>474000</v>
      </c>
      <c r="BI164" s="321"/>
      <c r="BJ164" s="321"/>
      <c r="BK164" s="321"/>
      <c r="BL164" s="321">
        <v>0</v>
      </c>
      <c r="BM164" s="321"/>
      <c r="BN164" s="321">
        <v>0</v>
      </c>
      <c r="BO164" s="321">
        <v>0</v>
      </c>
      <c r="BP164" s="321">
        <v>276923.07689999999</v>
      </c>
      <c r="BQ164" s="321">
        <v>65769.230800000005</v>
      </c>
      <c r="BR164" s="321"/>
      <c r="BS164" s="321">
        <v>0</v>
      </c>
      <c r="BT164" s="321">
        <v>1268500</v>
      </c>
      <c r="BU164" s="321">
        <v>619500</v>
      </c>
      <c r="BV164" s="321"/>
      <c r="BW164" s="321">
        <v>0</v>
      </c>
      <c r="BX164" s="321"/>
      <c r="BY164" s="321">
        <v>0</v>
      </c>
      <c r="BZ164" s="321"/>
      <c r="CA164" s="321"/>
      <c r="CB164" s="321">
        <v>11545943</v>
      </c>
      <c r="CC164" s="322">
        <v>9197251</v>
      </c>
      <c r="CD164" s="320"/>
      <c r="CE164" s="320" t="s">
        <v>870</v>
      </c>
      <c r="CF164" s="323">
        <v>46092</v>
      </c>
      <c r="CG164" s="323"/>
      <c r="CH164" s="320" t="s">
        <v>415</v>
      </c>
      <c r="CI164" s="322">
        <v>118000</v>
      </c>
      <c r="CJ164" s="322">
        <v>0</v>
      </c>
      <c r="CK164" s="321"/>
      <c r="CL164" s="324">
        <f t="shared" si="44"/>
        <v>342692.3077</v>
      </c>
      <c r="CM164" s="325">
        <f t="shared" si="45"/>
        <v>-20.058499999344349</v>
      </c>
      <c r="CN164" s="325">
        <f t="shared" si="46"/>
        <v>-20.366199998185039</v>
      </c>
      <c r="CO164" s="325">
        <f t="shared" si="47"/>
        <v>0.11346153914928436</v>
      </c>
      <c r="CP164" s="318"/>
      <c r="CQ164" s="326">
        <f t="shared" si="48"/>
        <v>-2.3076776415109634E-5</v>
      </c>
      <c r="CR164" s="326">
        <f t="shared" si="49"/>
        <v>0</v>
      </c>
      <c r="CS164" s="327">
        <f t="shared" si="50"/>
        <v>0</v>
      </c>
      <c r="CT164" s="327">
        <f t="shared" si="51"/>
        <v>0</v>
      </c>
      <c r="CU164" s="327">
        <f t="shared" si="52"/>
        <v>0</v>
      </c>
      <c r="CV164" s="327">
        <f t="shared" si="53"/>
        <v>0</v>
      </c>
      <c r="CW164" s="327">
        <f t="shared" si="54"/>
        <v>0</v>
      </c>
      <c r="CX164" s="327">
        <f t="shared" si="55"/>
        <v>0</v>
      </c>
      <c r="CY164" s="327">
        <f t="shared" si="56"/>
        <v>0</v>
      </c>
      <c r="CZ164" s="328">
        <f t="shared" si="57"/>
        <v>342692.3077</v>
      </c>
      <c r="DA164" s="328">
        <f>(360000/208)*(O164+P164+Q164+R164+S164+T164+U164+V164+W164+X164+BI164)-CZ164</f>
        <v>-7.6923170126974583E-6</v>
      </c>
      <c r="DB164" s="201"/>
      <c r="DC164" s="327">
        <f>K164/M164*IFERROR(VLOOKUP($D164,Shift!$B:$AZ,45,0),0)-AT164</f>
        <v>0</v>
      </c>
      <c r="DD164" s="327">
        <f>K164/M164*IFERROR(VLOOKUP($D164,Shift!$B:$AV,47,0),0)*10*50%-ROUND(K164/M164*IFERROR(VLOOKUP($D164,Shift!$B:$AV,47,0),0)*8*30%,0)-AU164</f>
        <v>0.46153846150264144</v>
      </c>
      <c r="DE164" s="329">
        <f>VLOOKUP($D164,'Off day working'!A:AM,38,0)-Z164</f>
        <v>0</v>
      </c>
      <c r="DF164" s="328"/>
      <c r="DG164" s="328"/>
      <c r="DH164" s="330">
        <f>K164/208*8*30%*VLOOKUP($D164,Shift!$B:$AZ,47,0)-AL164</f>
        <v>3.8461585063487291E-5</v>
      </c>
      <c r="DJ164" s="390"/>
      <c r="DK164" s="332">
        <f>VLOOKUP($D164,Meal!$A:$AK,35,0)-BG164</f>
        <v>0</v>
      </c>
      <c r="DL164" s="332">
        <f>VLOOKUP($D164,Meal!$A:$AK,36,0)-BH164</f>
        <v>0</v>
      </c>
      <c r="DM164" s="333">
        <f>VLOOKUP($D164,Shift!B:AW,39,0)-AV164</f>
        <v>0</v>
      </c>
      <c r="DN164" s="334">
        <f>K164/208*VLOOKUP(D164,Shift!$B:$AO,39,0)*8*10%-AW164</f>
        <v>0</v>
      </c>
      <c r="DO164" s="333">
        <f>VLOOKUP($D164,Shift!$B:$AO,40,0)-AX164</f>
        <v>0</v>
      </c>
      <c r="DP164" s="334">
        <f>K164/208*VLOOKUP(D164,Shift!$B:$AO,40,0)*8*50%-AY164</f>
        <v>-3.8461526855826378E-5</v>
      </c>
      <c r="DQ164" s="335">
        <f>VLOOKUP($D164,Shift!$B:$AZ,41,0)-AZ164</f>
        <v>0</v>
      </c>
      <c r="DR164" s="336">
        <f>K164/208*VLOOKUP($D164,Shift!$B:$AQ,41,0)*8*50%-BA164</f>
        <v>0</v>
      </c>
      <c r="DS164" s="337">
        <f>VLOOKUP($D164,Att!B:CU,98,0)-O164</f>
        <v>0</v>
      </c>
      <c r="DT164" s="338">
        <f>IFERROR(VLOOKUP($D164,OT!$A:$BR,OT!BC$1,0),0)-P164</f>
        <v>0</v>
      </c>
      <c r="DU164" s="338">
        <f>IFERROR(VLOOKUP($D164,OT!$A:$BR,OT!BD$1,0),0)-Q164</f>
        <v>0</v>
      </c>
      <c r="DV164" s="338">
        <f>IFERROR(VLOOKUP($D164,OT!$A:$BR,OT!BE$1,0),0)-R164</f>
        <v>0</v>
      </c>
      <c r="DW164" s="338">
        <f>IFERROR(VLOOKUP($D164,OT!$A:$BR,OT!BF$1,0),0)-S164</f>
        <v>0</v>
      </c>
      <c r="DX164" s="338">
        <f>IFERROR(VLOOKUP($D164,OT!$A:$BR,OT!BG$1,0),0)-T164</f>
        <v>0</v>
      </c>
      <c r="DY164" s="338">
        <f>IFERROR(VLOOKUP($D164,OT!$A:$BR,OT!BH$1,0),0)-U164</f>
        <v>0</v>
      </c>
      <c r="DZ164" s="338">
        <f>IFERROR(VLOOKUP($D164,OT!$A:$BR,OT!BI$1,0),0)-V164</f>
        <v>0</v>
      </c>
      <c r="EA164" s="338">
        <f>IFERROR(VLOOKUP($D164,OT!$A:$BR,OT!BJ$1,0),0)-W164</f>
        <v>0</v>
      </c>
      <c r="EB164" s="338">
        <f>IFERROR(VLOOKUP($D164,OT!$A:$BR,OT!BK$1,0),0)-X164</f>
        <v>0</v>
      </c>
      <c r="EC164" s="339">
        <f>VLOOKUP(D164,'Off day working'!A:AL,38,0)*30000-BD164</f>
        <v>0</v>
      </c>
      <c r="ED164" s="340"/>
      <c r="EE164" s="340"/>
      <c r="EF164" s="338">
        <f t="shared" si="60"/>
        <v>7.6923076921957545E-2</v>
      </c>
      <c r="EG164" s="350">
        <f>4960000*1.07/208*VLOOKUP(D164,Att!B:BZ,77,0)-BJ164</f>
        <v>0</v>
      </c>
      <c r="EI164" s="345">
        <f>IF(AND(CH164="X",EJ164&gt;=0.5),150000/VLOOKUP(D164,Att!B:AT,45,0)*VLOOKUP(D164,Att!B:AP,41,0),IF(AND(CH164="X",EJ164&lt;0.5),0,150000))-AN164</f>
        <v>0</v>
      </c>
      <c r="EJ164" s="346">
        <f>VLOOKUP(D164,Att!B:AP,41,0)/VLOOKUP(D164,Att!B:AT,45,0)</f>
        <v>0.89473684210526316</v>
      </c>
    </row>
    <row r="165" spans="1:140" s="331" customFormat="1" ht="14.5" hidden="1" customHeight="1" x14ac:dyDescent="0.35">
      <c r="A165" s="300" t="s">
        <v>325</v>
      </c>
      <c r="B165" s="300">
        <f t="shared" si="58"/>
        <v>158</v>
      </c>
      <c r="C165" s="320" t="s">
        <v>56</v>
      </c>
      <c r="D165" s="320" t="s">
        <v>1196</v>
      </c>
      <c r="E165" s="320" t="s">
        <v>1198</v>
      </c>
      <c r="F165" s="367" t="s">
        <v>1197</v>
      </c>
      <c r="G165" s="320" t="s">
        <v>348</v>
      </c>
      <c r="H165" s="320" t="s">
        <v>1041</v>
      </c>
      <c r="I165" s="320" t="s">
        <v>60</v>
      </c>
      <c r="J165" s="320" t="s">
        <v>58</v>
      </c>
      <c r="K165" s="321">
        <v>5900000</v>
      </c>
      <c r="L165" s="321"/>
      <c r="M165" s="321">
        <v>208</v>
      </c>
      <c r="N165" s="321"/>
      <c r="O165" s="321">
        <v>180</v>
      </c>
      <c r="P165" s="321">
        <v>26</v>
      </c>
      <c r="Q165" s="321">
        <v>0</v>
      </c>
      <c r="R165" s="321">
        <v>12</v>
      </c>
      <c r="S165" s="321">
        <v>0</v>
      </c>
      <c r="T165" s="321">
        <v>0</v>
      </c>
      <c r="U165" s="321">
        <v>0</v>
      </c>
      <c r="V165" s="321">
        <v>0</v>
      </c>
      <c r="W165" s="321">
        <v>0</v>
      </c>
      <c r="X165" s="321">
        <v>0</v>
      </c>
      <c r="Y165" s="321">
        <v>0</v>
      </c>
      <c r="Z165" s="321">
        <v>1</v>
      </c>
      <c r="AA165" s="321"/>
      <c r="AB165" s="321">
        <v>5105769.2308</v>
      </c>
      <c r="AC165" s="321">
        <v>1106250</v>
      </c>
      <c r="AD165" s="321">
        <v>0</v>
      </c>
      <c r="AE165" s="321">
        <v>680769.23080000002</v>
      </c>
      <c r="AF165" s="321">
        <v>0</v>
      </c>
      <c r="AG165" s="321">
        <v>0</v>
      </c>
      <c r="AH165" s="321">
        <v>0</v>
      </c>
      <c r="AI165" s="321">
        <v>0</v>
      </c>
      <c r="AJ165" s="321">
        <v>0</v>
      </c>
      <c r="AK165" s="321">
        <v>0</v>
      </c>
      <c r="AL165" s="321">
        <v>0</v>
      </c>
      <c r="AM165" s="321">
        <v>300000</v>
      </c>
      <c r="AN165" s="321">
        <v>150000</v>
      </c>
      <c r="AO165" s="321">
        <v>137500</v>
      </c>
      <c r="AP165" s="321">
        <v>0</v>
      </c>
      <c r="AQ165" s="321">
        <v>510576.92310000001</v>
      </c>
      <c r="AR165" s="321">
        <v>0</v>
      </c>
      <c r="AS165" s="321"/>
      <c r="AT165" s="321">
        <v>0</v>
      </c>
      <c r="AU165" s="321">
        <v>0</v>
      </c>
      <c r="AV165" s="321">
        <v>0</v>
      </c>
      <c r="AW165" s="321">
        <v>0</v>
      </c>
      <c r="AX165" s="321">
        <v>0</v>
      </c>
      <c r="AY165" s="321">
        <v>0</v>
      </c>
      <c r="AZ165" s="321"/>
      <c r="BA165" s="321"/>
      <c r="BB165" s="321">
        <v>13</v>
      </c>
      <c r="BC165" s="321">
        <v>368750</v>
      </c>
      <c r="BD165" s="321">
        <v>30000</v>
      </c>
      <c r="BE165" s="321"/>
      <c r="BF165" s="321">
        <v>200000</v>
      </c>
      <c r="BG165" s="321">
        <v>130000</v>
      </c>
      <c r="BH165" s="321">
        <v>260000</v>
      </c>
      <c r="BI165" s="321"/>
      <c r="BJ165" s="321"/>
      <c r="BK165" s="321"/>
      <c r="BL165" s="321">
        <v>0</v>
      </c>
      <c r="BM165" s="321"/>
      <c r="BN165" s="321">
        <v>0</v>
      </c>
      <c r="BO165" s="321">
        <v>0</v>
      </c>
      <c r="BP165" s="321">
        <v>363461.53850000002</v>
      </c>
      <c r="BQ165" s="321">
        <v>76730.769199999995</v>
      </c>
      <c r="BR165" s="321"/>
      <c r="BS165" s="321">
        <v>0</v>
      </c>
      <c r="BT165" s="321">
        <v>1268500</v>
      </c>
      <c r="BU165" s="321">
        <v>619500</v>
      </c>
      <c r="BV165" s="321"/>
      <c r="BW165" s="321">
        <v>0</v>
      </c>
      <c r="BX165" s="321"/>
      <c r="BY165" s="321">
        <v>0</v>
      </c>
      <c r="BZ165" s="321"/>
      <c r="CA165" s="321"/>
      <c r="CB165" s="321">
        <v>10806321</v>
      </c>
      <c r="CC165" s="322">
        <v>8360128</v>
      </c>
      <c r="CD165" s="320"/>
      <c r="CE165" s="320" t="s">
        <v>319</v>
      </c>
      <c r="CF165" s="323">
        <v>46092</v>
      </c>
      <c r="CG165" s="323"/>
      <c r="CH165" s="320" t="s">
        <v>415</v>
      </c>
      <c r="CI165" s="322">
        <v>118000</v>
      </c>
      <c r="CJ165" s="322">
        <v>0</v>
      </c>
      <c r="CK165" s="321"/>
      <c r="CL165" s="324">
        <f t="shared" si="44"/>
        <v>440192.3077</v>
      </c>
      <c r="CM165" s="325">
        <f t="shared" si="45"/>
        <v>-13.307599999010563</v>
      </c>
      <c r="CN165" s="325">
        <f t="shared" si="46"/>
        <v>-12.615299999713898</v>
      </c>
      <c r="CO165" s="325">
        <f t="shared" si="47"/>
        <v>-3.0769035220146179E-5</v>
      </c>
      <c r="CP165" s="318"/>
      <c r="CQ165" s="326">
        <f t="shared" si="48"/>
        <v>0</v>
      </c>
      <c r="CR165" s="326">
        <f t="shared" si="49"/>
        <v>0</v>
      </c>
      <c r="CS165" s="327">
        <f t="shared" si="50"/>
        <v>-3.0769268050789833E-5</v>
      </c>
      <c r="CT165" s="327">
        <f t="shared" si="51"/>
        <v>0</v>
      </c>
      <c r="CU165" s="327">
        <f t="shared" si="52"/>
        <v>0</v>
      </c>
      <c r="CV165" s="327">
        <f t="shared" si="53"/>
        <v>0</v>
      </c>
      <c r="CW165" s="327">
        <f t="shared" si="54"/>
        <v>0</v>
      </c>
      <c r="CX165" s="327">
        <f t="shared" si="55"/>
        <v>0</v>
      </c>
      <c r="CY165" s="327">
        <f t="shared" si="56"/>
        <v>0</v>
      </c>
      <c r="CZ165" s="328">
        <f t="shared" si="57"/>
        <v>440192.3077</v>
      </c>
      <c r="DA165" s="328">
        <f t="shared" ref="DA165:DA170" si="62">(420000/208)*(O165+P165+Q165+R165+S165+T165+U165+V165+W165+X165+BI165)-CZ165</f>
        <v>-7.6923170126974583E-6</v>
      </c>
      <c r="DB165" s="201"/>
      <c r="DC165" s="327">
        <f>K165/M165*IFERROR(VLOOKUP($D165,Shift!$B:$AZ,45,0),0)-AT165</f>
        <v>0</v>
      </c>
      <c r="DD165" s="327">
        <f>K165/M165*IFERROR(VLOOKUP($D165,Shift!$B:$AV,47,0),0)*10*50%-ROUND(K165/M165*IFERROR(VLOOKUP($D165,Shift!$B:$AV,47,0),0)*8*30%,0)-AU165</f>
        <v>0</v>
      </c>
      <c r="DE165" s="329">
        <f>VLOOKUP($D165,'Off day working'!A:AM,38,0)-Z165</f>
        <v>0</v>
      </c>
      <c r="DF165" s="328"/>
      <c r="DG165" s="328"/>
      <c r="DH165" s="330">
        <f>K165/208*8*30%*VLOOKUP($D165,Shift!$B:$AZ,47,0)-AL165</f>
        <v>0</v>
      </c>
      <c r="DJ165" s="390"/>
      <c r="DK165" s="332">
        <f>VLOOKUP($D165,Meal!$A:$AK,35,0)-BG165</f>
        <v>0</v>
      </c>
      <c r="DL165" s="332">
        <f>VLOOKUP($D165,Meal!$A:$AK,36,0)-BH165</f>
        <v>0</v>
      </c>
      <c r="DM165" s="333">
        <f>VLOOKUP($D165,Shift!B:AW,39,0)-AV165</f>
        <v>0</v>
      </c>
      <c r="DN165" s="334">
        <f>K165/208*VLOOKUP(D165,Shift!$B:$AO,39,0)*8*10%-AW165</f>
        <v>0</v>
      </c>
      <c r="DO165" s="333">
        <f>VLOOKUP($D165,Shift!$B:$AO,40,0)-AX165</f>
        <v>0</v>
      </c>
      <c r="DP165" s="334">
        <f>K165/208*VLOOKUP(D165,Shift!$B:$AO,40,0)*8*50%-AY165</f>
        <v>0</v>
      </c>
      <c r="DQ165" s="335">
        <f>VLOOKUP($D165,Shift!$B:$AZ,41,0)-AZ165</f>
        <v>0</v>
      </c>
      <c r="DR165" s="336">
        <f>K165/208*VLOOKUP($D165,Shift!$B:$AQ,41,0)*8*50%-BA165</f>
        <v>0</v>
      </c>
      <c r="DS165" s="337">
        <f>VLOOKUP($D165,Att!B:CU,98,0)-O165</f>
        <v>0</v>
      </c>
      <c r="DT165" s="338">
        <f>IFERROR(VLOOKUP($D165,OT!$A:$BR,OT!BC$1,0),0)-P165</f>
        <v>0</v>
      </c>
      <c r="DU165" s="338">
        <f>IFERROR(VLOOKUP($D165,OT!$A:$BR,OT!BD$1,0),0)-Q165</f>
        <v>0</v>
      </c>
      <c r="DV165" s="338">
        <f>IFERROR(VLOOKUP($D165,OT!$A:$BR,OT!BE$1,0),0)-R165</f>
        <v>0</v>
      </c>
      <c r="DW165" s="338">
        <f>IFERROR(VLOOKUP($D165,OT!$A:$BR,OT!BF$1,0),0)-S165</f>
        <v>0</v>
      </c>
      <c r="DX165" s="338">
        <f>IFERROR(VLOOKUP($D165,OT!$A:$BR,OT!BG$1,0),0)-T165</f>
        <v>0</v>
      </c>
      <c r="DY165" s="338">
        <f>IFERROR(VLOOKUP($D165,OT!$A:$BR,OT!BH$1,0),0)-U165</f>
        <v>0</v>
      </c>
      <c r="DZ165" s="338">
        <f>IFERROR(VLOOKUP($D165,OT!$A:$BR,OT!BI$1,0),0)-V165</f>
        <v>0</v>
      </c>
      <c r="EA165" s="338">
        <f>IFERROR(VLOOKUP($D165,OT!$A:$BR,OT!BJ$1,0),0)-W165</f>
        <v>0</v>
      </c>
      <c r="EB165" s="338">
        <f>IFERROR(VLOOKUP($D165,OT!$A:$BR,OT!BK$1,0),0)-X165</f>
        <v>0</v>
      </c>
      <c r="EC165" s="339">
        <f>VLOOKUP(D165,'Off day working'!A:AL,38,0)*30000-BD165</f>
        <v>0</v>
      </c>
      <c r="ED165" s="340"/>
      <c r="EE165" s="340"/>
      <c r="EF165" s="338">
        <f t="shared" si="60"/>
        <v>0</v>
      </c>
      <c r="EG165" s="350">
        <f>4960000*1.07/208*VLOOKUP(D165,Att!B:BZ,77,0)-BJ165</f>
        <v>0</v>
      </c>
      <c r="EI165" s="345">
        <f>IF(AND(CH165="X",EJ165&gt;=0.5),150000/VLOOKUP(D165,Att!B:AT,45,0)*VLOOKUP(D165,Att!B:AP,41,0),IF(AND(CH165="X",EJ165&lt;0.5),0,150000))-AN165</f>
        <v>0</v>
      </c>
      <c r="EJ165" s="346">
        <f>VLOOKUP(D165,Att!B:AP,41,0)/VLOOKUP(D165,Att!B:AT,45,0)</f>
        <v>1</v>
      </c>
    </row>
    <row r="166" spans="1:140" s="331" customFormat="1" ht="14.5" hidden="1" customHeight="1" x14ac:dyDescent="0.35">
      <c r="A166" s="300" t="s">
        <v>325</v>
      </c>
      <c r="B166" s="300">
        <f t="shared" si="58"/>
        <v>159</v>
      </c>
      <c r="C166" s="320" t="s">
        <v>56</v>
      </c>
      <c r="D166" s="320" t="s">
        <v>1199</v>
      </c>
      <c r="E166" s="320" t="s">
        <v>1201</v>
      </c>
      <c r="F166" s="367" t="s">
        <v>1200</v>
      </c>
      <c r="G166" s="320" t="s">
        <v>360</v>
      </c>
      <c r="H166" s="320" t="s">
        <v>1040</v>
      </c>
      <c r="I166" s="320" t="s">
        <v>57</v>
      </c>
      <c r="J166" s="320" t="s">
        <v>58</v>
      </c>
      <c r="K166" s="321">
        <v>5900000</v>
      </c>
      <c r="L166" s="321"/>
      <c r="M166" s="321">
        <v>208</v>
      </c>
      <c r="N166" s="321"/>
      <c r="O166" s="321">
        <v>208</v>
      </c>
      <c r="P166" s="321">
        <v>36</v>
      </c>
      <c r="Q166" s="321">
        <v>0</v>
      </c>
      <c r="R166" s="321">
        <v>20</v>
      </c>
      <c r="S166" s="321">
        <v>0</v>
      </c>
      <c r="T166" s="321">
        <v>0</v>
      </c>
      <c r="U166" s="321">
        <v>0</v>
      </c>
      <c r="V166" s="321">
        <v>0</v>
      </c>
      <c r="W166" s="321">
        <v>0</v>
      </c>
      <c r="X166" s="321">
        <v>0</v>
      </c>
      <c r="Y166" s="321">
        <v>10</v>
      </c>
      <c r="Z166" s="321">
        <v>2</v>
      </c>
      <c r="AA166" s="321"/>
      <c r="AB166" s="321">
        <v>5899999.8865</v>
      </c>
      <c r="AC166" s="321">
        <v>1531730.7692</v>
      </c>
      <c r="AD166" s="321">
        <v>0</v>
      </c>
      <c r="AE166" s="321">
        <v>1134615.3846</v>
      </c>
      <c r="AF166" s="321">
        <v>0</v>
      </c>
      <c r="AG166" s="321">
        <v>0</v>
      </c>
      <c r="AH166" s="321">
        <v>0</v>
      </c>
      <c r="AI166" s="321">
        <v>0</v>
      </c>
      <c r="AJ166" s="321">
        <v>0</v>
      </c>
      <c r="AK166" s="321">
        <v>0</v>
      </c>
      <c r="AL166" s="321">
        <v>544615.38459999999</v>
      </c>
      <c r="AM166" s="321">
        <v>300000</v>
      </c>
      <c r="AN166" s="321">
        <v>150000</v>
      </c>
      <c r="AO166" s="321">
        <v>577500</v>
      </c>
      <c r="AP166" s="321">
        <v>0</v>
      </c>
      <c r="AQ166" s="321">
        <v>1021153.8462</v>
      </c>
      <c r="AR166" s="321">
        <v>450000</v>
      </c>
      <c r="AS166" s="321"/>
      <c r="AT166" s="321">
        <v>0</v>
      </c>
      <c r="AU166" s="321">
        <v>590000</v>
      </c>
      <c r="AV166" s="321">
        <v>0</v>
      </c>
      <c r="AW166" s="321">
        <v>0</v>
      </c>
      <c r="AX166" s="321">
        <v>2</v>
      </c>
      <c r="AY166" s="321">
        <v>226923.07689999999</v>
      </c>
      <c r="AZ166" s="321"/>
      <c r="BA166" s="321"/>
      <c r="BB166" s="321">
        <v>18</v>
      </c>
      <c r="BC166" s="321">
        <v>510576.92</v>
      </c>
      <c r="BD166" s="321">
        <v>60000</v>
      </c>
      <c r="BE166" s="321">
        <v>42548</v>
      </c>
      <c r="BF166" s="321">
        <v>150000</v>
      </c>
      <c r="BG166" s="321">
        <v>181000</v>
      </c>
      <c r="BH166" s="321">
        <v>489000</v>
      </c>
      <c r="BI166" s="321"/>
      <c r="BJ166" s="321"/>
      <c r="BK166" s="321"/>
      <c r="BL166" s="321">
        <v>0</v>
      </c>
      <c r="BM166" s="321"/>
      <c r="BN166" s="321">
        <v>0</v>
      </c>
      <c r="BO166" s="321">
        <v>0</v>
      </c>
      <c r="BP166" s="321">
        <v>420000</v>
      </c>
      <c r="BQ166" s="321">
        <v>113076.9231</v>
      </c>
      <c r="BR166" s="321"/>
      <c r="BS166" s="321">
        <v>0</v>
      </c>
      <c r="BT166" s="321">
        <v>1268500</v>
      </c>
      <c r="BU166" s="321">
        <v>619500</v>
      </c>
      <c r="BV166" s="321"/>
      <c r="BW166" s="321">
        <v>0</v>
      </c>
      <c r="BX166" s="321"/>
      <c r="BY166" s="321">
        <v>0</v>
      </c>
      <c r="BZ166" s="321"/>
      <c r="CA166" s="321"/>
      <c r="CB166" s="321">
        <v>15779260</v>
      </c>
      <c r="CC166" s="322">
        <v>13240183</v>
      </c>
      <c r="CD166" s="320"/>
      <c r="CE166" s="320" t="s">
        <v>1068</v>
      </c>
      <c r="CF166" s="323">
        <v>46092</v>
      </c>
      <c r="CG166" s="323"/>
      <c r="CH166" s="320" t="s">
        <v>415</v>
      </c>
      <c r="CI166" s="322">
        <v>118000</v>
      </c>
      <c r="CJ166" s="322">
        <v>0</v>
      </c>
      <c r="CK166" s="321"/>
      <c r="CL166" s="324">
        <f t="shared" si="44"/>
        <v>533076.92310000001</v>
      </c>
      <c r="CM166" s="325">
        <f t="shared" si="45"/>
        <v>-19.808899998664856</v>
      </c>
      <c r="CN166" s="325">
        <f t="shared" si="46"/>
        <v>-19.731999998912215</v>
      </c>
      <c r="CO166" s="325">
        <f t="shared" si="47"/>
        <v>0.11349999997764826</v>
      </c>
      <c r="CP166" s="318"/>
      <c r="CQ166" s="326">
        <f t="shared" si="48"/>
        <v>3.0769500881433487E-5</v>
      </c>
      <c r="CR166" s="326">
        <f t="shared" si="49"/>
        <v>0</v>
      </c>
      <c r="CS166" s="327">
        <f t="shared" si="50"/>
        <v>1.5384750440716743E-5</v>
      </c>
      <c r="CT166" s="327">
        <f t="shared" si="51"/>
        <v>0</v>
      </c>
      <c r="CU166" s="327">
        <f t="shared" si="52"/>
        <v>0</v>
      </c>
      <c r="CV166" s="327">
        <f t="shared" si="53"/>
        <v>0</v>
      </c>
      <c r="CW166" s="327">
        <f t="shared" si="54"/>
        <v>0</v>
      </c>
      <c r="CX166" s="327">
        <f t="shared" si="55"/>
        <v>0</v>
      </c>
      <c r="CY166" s="327">
        <f t="shared" si="56"/>
        <v>0</v>
      </c>
      <c r="CZ166" s="328">
        <f t="shared" si="57"/>
        <v>533076.92310000001</v>
      </c>
      <c r="DA166" s="328">
        <f t="shared" si="62"/>
        <v>-2.3076892830431461E-5</v>
      </c>
      <c r="DB166" s="201"/>
      <c r="DC166" s="327">
        <f>K166/M166*IFERROR(VLOOKUP($D166,Shift!$B:$AZ,45,0),0)-AT166</f>
        <v>0</v>
      </c>
      <c r="DD166" s="327">
        <f>K166/M166*IFERROR(VLOOKUP($D166,Shift!$B:$AV,47,0),0)*10*50%-ROUND(K166/M166*IFERROR(VLOOKUP($D166,Shift!$B:$AV,47,0),0)*8*30%,0)-AU166</f>
        <v>0.38461538474075496</v>
      </c>
      <c r="DE166" s="329">
        <f>VLOOKUP($D166,'Off day working'!A:AM,38,0)-Z166</f>
        <v>0</v>
      </c>
      <c r="DF166" s="328"/>
      <c r="DG166" s="328"/>
      <c r="DH166" s="330">
        <f>K166/208*8*30%*VLOOKUP($D166,Shift!$B:$AZ,47,0)-AL166</f>
        <v>1.5384634025394917E-5</v>
      </c>
      <c r="DJ166" s="390"/>
      <c r="DK166" s="332">
        <f>VLOOKUP($D166,Meal!$A:$AK,35,0)-BG166</f>
        <v>0</v>
      </c>
      <c r="DL166" s="332">
        <f>VLOOKUP($D166,Meal!$A:$AK,36,0)-BH166</f>
        <v>0</v>
      </c>
      <c r="DM166" s="333">
        <f>VLOOKUP($D166,Shift!B:AW,39,0)-AV166</f>
        <v>0</v>
      </c>
      <c r="DN166" s="334">
        <f>K166/208*VLOOKUP(D166,Shift!$B:$AO,39,0)*8*10%-AW166</f>
        <v>0</v>
      </c>
      <c r="DO166" s="333">
        <f>VLOOKUP($D166,Shift!$B:$AO,40,0)-AX166</f>
        <v>0</v>
      </c>
      <c r="DP166" s="334">
        <f>K166/208*VLOOKUP(D166,Shift!$B:$AO,40,0)*8*50%-AY166</f>
        <v>2.3076951038092375E-5</v>
      </c>
      <c r="DQ166" s="335">
        <f>VLOOKUP($D166,Shift!$B:$AZ,41,0)-AZ166</f>
        <v>0</v>
      </c>
      <c r="DR166" s="336">
        <f>K166/208*VLOOKUP($D166,Shift!$B:$AQ,41,0)*8*50%-BA166</f>
        <v>0</v>
      </c>
      <c r="DS166" s="337">
        <f>VLOOKUP($D166,Att!B:CU,98,0)-O166</f>
        <v>0</v>
      </c>
      <c r="DT166" s="338">
        <f>IFERROR(VLOOKUP($D166,OT!$A:$BR,OT!BC$1,0),0)-P166</f>
        <v>0</v>
      </c>
      <c r="DU166" s="338">
        <f>IFERROR(VLOOKUP($D166,OT!$A:$BR,OT!BD$1,0),0)-Q166</f>
        <v>0</v>
      </c>
      <c r="DV166" s="338">
        <f>IFERROR(VLOOKUP($D166,OT!$A:$BR,OT!BE$1,0),0)-R166</f>
        <v>0</v>
      </c>
      <c r="DW166" s="338">
        <f>IFERROR(VLOOKUP($D166,OT!$A:$BR,OT!BF$1,0),0)-S166</f>
        <v>0</v>
      </c>
      <c r="DX166" s="338">
        <f>IFERROR(VLOOKUP($D166,OT!$A:$BR,OT!BG$1,0),0)-T166</f>
        <v>0</v>
      </c>
      <c r="DY166" s="338">
        <f>IFERROR(VLOOKUP($D166,OT!$A:$BR,OT!BH$1,0),0)-U166</f>
        <v>0</v>
      </c>
      <c r="DZ166" s="338">
        <f>IFERROR(VLOOKUP($D166,OT!$A:$BR,OT!BI$1,0),0)-V166</f>
        <v>0</v>
      </c>
      <c r="EA166" s="338">
        <f>IFERROR(VLOOKUP($D166,OT!$A:$BR,OT!BJ$1,0),0)-W166</f>
        <v>0</v>
      </c>
      <c r="EB166" s="338">
        <f>IFERROR(VLOOKUP($D166,OT!$A:$BR,OT!BK$1,0),0)-X166</f>
        <v>0</v>
      </c>
      <c r="EC166" s="339">
        <f>VLOOKUP(D166,'Off day working'!A:AL,38,0)*30000-BD166</f>
        <v>0</v>
      </c>
      <c r="ED166" s="340"/>
      <c r="EE166" s="340"/>
      <c r="EF166" s="338">
        <f t="shared" si="60"/>
        <v>7.6923076921957545E-2</v>
      </c>
      <c r="EG166" s="350">
        <f>4960000*1.07/208*VLOOKUP(D166,Att!B:BZ,77,0)-BJ166</f>
        <v>0</v>
      </c>
      <c r="EI166" s="345">
        <f>IF(AND(CH166="X",EJ166&gt;=0.5),150000/VLOOKUP(D166,Att!B:AT,45,0)*VLOOKUP(D166,Att!B:AP,41,0),IF(AND(CH166="X",EJ166&lt;0.5),0,150000))-AN166</f>
        <v>0</v>
      </c>
      <c r="EJ166" s="346">
        <f>VLOOKUP(D166,Att!B:AP,41,0)/VLOOKUP(D166,Att!B:AT,45,0)</f>
        <v>1.1559611817226023</v>
      </c>
    </row>
    <row r="167" spans="1:140" s="331" customFormat="1" ht="14.5" hidden="1" customHeight="1" x14ac:dyDescent="0.35">
      <c r="A167" s="300" t="s">
        <v>325</v>
      </c>
      <c r="B167" s="300">
        <f t="shared" si="58"/>
        <v>160</v>
      </c>
      <c r="C167" s="320" t="s">
        <v>56</v>
      </c>
      <c r="D167" s="320" t="s">
        <v>1202</v>
      </c>
      <c r="E167" s="320" t="s">
        <v>1204</v>
      </c>
      <c r="F167" s="367" t="s">
        <v>1203</v>
      </c>
      <c r="G167" s="320" t="s">
        <v>360</v>
      </c>
      <c r="H167" s="320" t="s">
        <v>1039</v>
      </c>
      <c r="I167" s="320" t="s">
        <v>57</v>
      </c>
      <c r="J167" s="320" t="s">
        <v>58</v>
      </c>
      <c r="K167" s="321">
        <v>5900000</v>
      </c>
      <c r="L167" s="321"/>
      <c r="M167" s="321">
        <v>208</v>
      </c>
      <c r="N167" s="321"/>
      <c r="O167" s="321">
        <v>178</v>
      </c>
      <c r="P167" s="321">
        <v>30</v>
      </c>
      <c r="Q167" s="321">
        <v>0</v>
      </c>
      <c r="R167" s="321">
        <v>0</v>
      </c>
      <c r="S167" s="321">
        <v>0</v>
      </c>
      <c r="T167" s="321">
        <v>0</v>
      </c>
      <c r="U167" s="321">
        <v>0</v>
      </c>
      <c r="V167" s="321">
        <v>0</v>
      </c>
      <c r="W167" s="321">
        <v>0</v>
      </c>
      <c r="X167" s="321">
        <v>0</v>
      </c>
      <c r="Y167" s="321">
        <v>9</v>
      </c>
      <c r="Z167" s="321"/>
      <c r="AA167" s="321"/>
      <c r="AB167" s="321">
        <v>5049038.3481000001</v>
      </c>
      <c r="AC167" s="321">
        <v>1276442.3077</v>
      </c>
      <c r="AD167" s="321">
        <v>0</v>
      </c>
      <c r="AE167" s="321">
        <v>0</v>
      </c>
      <c r="AF167" s="321">
        <v>0</v>
      </c>
      <c r="AG167" s="321">
        <v>0</v>
      </c>
      <c r="AH167" s="321">
        <v>0</v>
      </c>
      <c r="AI167" s="321">
        <v>0</v>
      </c>
      <c r="AJ167" s="321">
        <v>0</v>
      </c>
      <c r="AK167" s="321">
        <v>0</v>
      </c>
      <c r="AL167" s="321">
        <v>476538.46149999998</v>
      </c>
      <c r="AM167" s="321">
        <v>300000</v>
      </c>
      <c r="AN167" s="321">
        <v>150000</v>
      </c>
      <c r="AO167" s="321">
        <v>167500</v>
      </c>
      <c r="AP167" s="321">
        <v>0</v>
      </c>
      <c r="AQ167" s="321">
        <v>510576.92310000001</v>
      </c>
      <c r="AR167" s="321">
        <v>425000</v>
      </c>
      <c r="AS167" s="321"/>
      <c r="AT167" s="321">
        <v>0</v>
      </c>
      <c r="AU167" s="321">
        <v>516250</v>
      </c>
      <c r="AV167" s="321">
        <v>0</v>
      </c>
      <c r="AW167" s="321">
        <v>0</v>
      </c>
      <c r="AX167" s="321">
        <v>2</v>
      </c>
      <c r="AY167" s="321">
        <v>226923.07689999999</v>
      </c>
      <c r="AZ167" s="321"/>
      <c r="BA167" s="321"/>
      <c r="BB167" s="321">
        <v>15</v>
      </c>
      <c r="BC167" s="321">
        <v>425480.77</v>
      </c>
      <c r="BD167" s="321">
        <v>0</v>
      </c>
      <c r="BE167" s="321">
        <v>42548</v>
      </c>
      <c r="BF167" s="321">
        <v>100000</v>
      </c>
      <c r="BG167" s="321">
        <v>110000</v>
      </c>
      <c r="BH167" s="321">
        <v>458000</v>
      </c>
      <c r="BI167" s="321"/>
      <c r="BJ167" s="321"/>
      <c r="BK167" s="321"/>
      <c r="BL167" s="321">
        <v>0</v>
      </c>
      <c r="BM167" s="321"/>
      <c r="BN167" s="321">
        <v>0</v>
      </c>
      <c r="BO167" s="321">
        <v>0</v>
      </c>
      <c r="BP167" s="321">
        <v>359423.07689999999</v>
      </c>
      <c r="BQ167" s="321">
        <v>60576.9231</v>
      </c>
      <c r="BR167" s="321"/>
      <c r="BS167" s="321">
        <v>0</v>
      </c>
      <c r="BT167" s="321">
        <v>1268500</v>
      </c>
      <c r="BU167" s="321">
        <v>619500</v>
      </c>
      <c r="BV167" s="321"/>
      <c r="BW167" s="321">
        <v>0</v>
      </c>
      <c r="BX167" s="321"/>
      <c r="BY167" s="321">
        <v>0</v>
      </c>
      <c r="BZ167" s="321"/>
      <c r="CA167" s="321"/>
      <c r="CB167" s="321">
        <v>12040815</v>
      </c>
      <c r="CC167" s="322">
        <v>9614815</v>
      </c>
      <c r="CD167" s="320"/>
      <c r="CE167" s="320" t="s">
        <v>1068</v>
      </c>
      <c r="CF167" s="323">
        <v>46092</v>
      </c>
      <c r="CG167" s="323"/>
      <c r="CH167" s="320" t="s">
        <v>415</v>
      </c>
      <c r="CI167" s="322">
        <v>118000</v>
      </c>
      <c r="CJ167" s="322">
        <v>0</v>
      </c>
      <c r="CK167" s="321"/>
      <c r="CL167" s="324">
        <f t="shared" si="44"/>
        <v>420000</v>
      </c>
      <c r="CM167" s="325">
        <f t="shared" si="45"/>
        <v>-17.112700000405312</v>
      </c>
      <c r="CN167" s="325">
        <f t="shared" si="46"/>
        <v>-17.112700000405312</v>
      </c>
      <c r="CO167" s="325">
        <f t="shared" si="47"/>
        <v>0.11343846190720797</v>
      </c>
      <c r="CP167" s="318"/>
      <c r="CQ167" s="326">
        <f t="shared" si="48"/>
        <v>-7.6922588050365448E-6</v>
      </c>
      <c r="CR167" s="326">
        <f t="shared" si="49"/>
        <v>0</v>
      </c>
      <c r="CS167" s="327">
        <f t="shared" si="50"/>
        <v>0</v>
      </c>
      <c r="CT167" s="327">
        <f t="shared" si="51"/>
        <v>0</v>
      </c>
      <c r="CU167" s="327">
        <f t="shared" si="52"/>
        <v>0</v>
      </c>
      <c r="CV167" s="327">
        <f t="shared" si="53"/>
        <v>0</v>
      </c>
      <c r="CW167" s="327">
        <f t="shared" si="54"/>
        <v>0</v>
      </c>
      <c r="CX167" s="327">
        <f t="shared" si="55"/>
        <v>0</v>
      </c>
      <c r="CY167" s="327">
        <f t="shared" si="56"/>
        <v>0</v>
      </c>
      <c r="CZ167" s="328">
        <f t="shared" si="57"/>
        <v>420000</v>
      </c>
      <c r="DA167" s="328">
        <f t="shared" si="62"/>
        <v>0</v>
      </c>
      <c r="DB167" s="201"/>
      <c r="DC167" s="327">
        <f>K167/M167*IFERROR(VLOOKUP($D167,Shift!$B:$AZ,45,0),0)-AT167</f>
        <v>0</v>
      </c>
      <c r="DD167" s="327">
        <f>K167/M167*IFERROR(VLOOKUP($D167,Shift!$B:$AV,47,0),0)*10*50%-ROUND(K167/M167*IFERROR(VLOOKUP($D167,Shift!$B:$AV,47,0),0)*8*30%,0)-AU167</f>
        <v>0.46153846150264144</v>
      </c>
      <c r="DE167" s="329">
        <f>VLOOKUP($D167,'Off day working'!A:AM,38,0)-Z167</f>
        <v>0</v>
      </c>
      <c r="DF167" s="328"/>
      <c r="DG167" s="328"/>
      <c r="DH167" s="330">
        <f>K167/208*8*30%*VLOOKUP($D167,Shift!$B:$AZ,47,0)-AL167</f>
        <v>3.8461585063487291E-5</v>
      </c>
      <c r="DJ167" s="390"/>
      <c r="DK167" s="332">
        <f>VLOOKUP($D167,Meal!$A:$AK,35,0)-BG167</f>
        <v>0</v>
      </c>
      <c r="DL167" s="332">
        <f>VLOOKUP($D167,Meal!$A:$AK,36,0)-BH167</f>
        <v>0</v>
      </c>
      <c r="DM167" s="333">
        <f>VLOOKUP($D167,Shift!B:AW,39,0)-AV167</f>
        <v>0</v>
      </c>
      <c r="DN167" s="334">
        <f>K167/208*VLOOKUP(D167,Shift!$B:$AO,39,0)*8*10%-AW167</f>
        <v>0</v>
      </c>
      <c r="DO167" s="333">
        <f>VLOOKUP($D167,Shift!$B:$AO,40,0)-AX167</f>
        <v>0</v>
      </c>
      <c r="DP167" s="334">
        <f>K167/208*VLOOKUP(D167,Shift!$B:$AO,40,0)*8*50%-AY167</f>
        <v>2.3076951038092375E-5</v>
      </c>
      <c r="DQ167" s="335">
        <f>VLOOKUP($D167,Shift!$B:$AZ,41,0)-AZ167</f>
        <v>0</v>
      </c>
      <c r="DR167" s="336">
        <f>K167/208*VLOOKUP($D167,Shift!$B:$AQ,41,0)*8*50%-BA167</f>
        <v>0</v>
      </c>
      <c r="DS167" s="337">
        <f>VLOOKUP($D167,Att!B:CU,98,0)-O167</f>
        <v>0</v>
      </c>
      <c r="DT167" s="338">
        <f>IFERROR(VLOOKUP($D167,OT!$A:$BR,OT!BC$1,0),0)-P167</f>
        <v>0</v>
      </c>
      <c r="DU167" s="338">
        <f>IFERROR(VLOOKUP($D167,OT!$A:$BR,OT!BD$1,0),0)-Q167</f>
        <v>0</v>
      </c>
      <c r="DV167" s="338">
        <f>IFERROR(VLOOKUP($D167,OT!$A:$BR,OT!BE$1,0),0)-R167</f>
        <v>0</v>
      </c>
      <c r="DW167" s="338">
        <f>IFERROR(VLOOKUP($D167,OT!$A:$BR,OT!BF$1,0),0)-S167</f>
        <v>0</v>
      </c>
      <c r="DX167" s="338">
        <f>IFERROR(VLOOKUP($D167,OT!$A:$BR,OT!BG$1,0),0)-T167</f>
        <v>0</v>
      </c>
      <c r="DY167" s="338">
        <f>IFERROR(VLOOKUP($D167,OT!$A:$BR,OT!BH$1,0),0)-U167</f>
        <v>0</v>
      </c>
      <c r="DZ167" s="338">
        <f>IFERROR(VLOOKUP($D167,OT!$A:$BR,OT!BI$1,0),0)-V167</f>
        <v>0</v>
      </c>
      <c r="EA167" s="338">
        <f>IFERROR(VLOOKUP($D167,OT!$A:$BR,OT!BJ$1,0),0)-W167</f>
        <v>0</v>
      </c>
      <c r="EB167" s="338">
        <f>IFERROR(VLOOKUP($D167,OT!$A:$BR,OT!BK$1,0),0)-X167</f>
        <v>0</v>
      </c>
      <c r="EC167" s="339">
        <f>VLOOKUP(D167,'Off day working'!A:AL,38,0)*30000-BD167</f>
        <v>0</v>
      </c>
      <c r="ED167" s="340"/>
      <c r="EE167" s="340"/>
      <c r="EF167" s="338">
        <f t="shared" si="60"/>
        <v>7.6923076921957545E-2</v>
      </c>
      <c r="EG167" s="350">
        <f>4960000*1.07/208*VLOOKUP(D167,Att!B:BZ,77,0)-BJ167</f>
        <v>0</v>
      </c>
      <c r="EI167" s="345">
        <f>IF(AND(CH167="X",EJ167&gt;=0.5),150000/VLOOKUP(D167,Att!B:AT,45,0)*VLOOKUP(D167,Att!B:AP,41,0),IF(AND(CH167="X",EJ167&lt;0.5),0,150000))-AN167</f>
        <v>0</v>
      </c>
      <c r="EJ167" s="346">
        <f>VLOOKUP(D167,Att!B:AP,41,0)/VLOOKUP(D167,Att!B:AT,45,0)</f>
        <v>1</v>
      </c>
    </row>
    <row r="168" spans="1:140" s="331" customFormat="1" ht="14.5" hidden="1" customHeight="1" x14ac:dyDescent="0.35">
      <c r="A168" s="300" t="s">
        <v>325</v>
      </c>
      <c r="B168" s="300">
        <f t="shared" si="58"/>
        <v>161</v>
      </c>
      <c r="C168" s="320" t="s">
        <v>56</v>
      </c>
      <c r="D168" s="320" t="s">
        <v>1205</v>
      </c>
      <c r="E168" s="320" t="s">
        <v>1207</v>
      </c>
      <c r="F168" s="367" t="s">
        <v>1206</v>
      </c>
      <c r="G168" s="320" t="s">
        <v>360</v>
      </c>
      <c r="H168" s="320" t="s">
        <v>1039</v>
      </c>
      <c r="I168" s="320" t="s">
        <v>57</v>
      </c>
      <c r="J168" s="320" t="s">
        <v>58</v>
      </c>
      <c r="K168" s="321">
        <v>5900000</v>
      </c>
      <c r="L168" s="321"/>
      <c r="M168" s="321">
        <v>208</v>
      </c>
      <c r="N168" s="321"/>
      <c r="O168" s="321">
        <v>208</v>
      </c>
      <c r="P168" s="321">
        <v>29.5</v>
      </c>
      <c r="Q168" s="321">
        <v>0</v>
      </c>
      <c r="R168" s="321">
        <v>0</v>
      </c>
      <c r="S168" s="321">
        <v>0</v>
      </c>
      <c r="T168" s="321">
        <v>0</v>
      </c>
      <c r="U168" s="321">
        <v>0</v>
      </c>
      <c r="V168" s="321">
        <v>0</v>
      </c>
      <c r="W168" s="321">
        <v>0</v>
      </c>
      <c r="X168" s="321">
        <v>0</v>
      </c>
      <c r="Y168" s="321">
        <v>9</v>
      </c>
      <c r="Z168" s="321"/>
      <c r="AA168" s="321"/>
      <c r="AB168" s="321">
        <v>5899999.8865</v>
      </c>
      <c r="AC168" s="321">
        <v>1255168.2692</v>
      </c>
      <c r="AD168" s="321">
        <v>0</v>
      </c>
      <c r="AE168" s="321">
        <v>0</v>
      </c>
      <c r="AF168" s="321">
        <v>0</v>
      </c>
      <c r="AG168" s="321">
        <v>0</v>
      </c>
      <c r="AH168" s="321">
        <v>0</v>
      </c>
      <c r="AI168" s="321">
        <v>0</v>
      </c>
      <c r="AJ168" s="321">
        <v>0</v>
      </c>
      <c r="AK168" s="321">
        <v>0</v>
      </c>
      <c r="AL168" s="321">
        <v>544615.38459999999</v>
      </c>
      <c r="AM168" s="321">
        <v>300000</v>
      </c>
      <c r="AN168" s="321">
        <v>150000</v>
      </c>
      <c r="AO168" s="321">
        <v>492500</v>
      </c>
      <c r="AP168" s="321">
        <v>0</v>
      </c>
      <c r="AQ168" s="321">
        <v>1021153.8462</v>
      </c>
      <c r="AR168" s="321">
        <v>450000</v>
      </c>
      <c r="AS168" s="321"/>
      <c r="AT168" s="321">
        <v>0</v>
      </c>
      <c r="AU168" s="321">
        <v>590000</v>
      </c>
      <c r="AV168" s="321">
        <v>0</v>
      </c>
      <c r="AW168" s="321">
        <v>0</v>
      </c>
      <c r="AX168" s="321">
        <v>1</v>
      </c>
      <c r="AY168" s="321">
        <v>113461.5385</v>
      </c>
      <c r="AZ168" s="321"/>
      <c r="BA168" s="321"/>
      <c r="BB168" s="321">
        <v>14</v>
      </c>
      <c r="BC168" s="321">
        <v>397115.38</v>
      </c>
      <c r="BD168" s="321">
        <v>0</v>
      </c>
      <c r="BE168" s="321">
        <v>42548</v>
      </c>
      <c r="BF168" s="321">
        <v>100000</v>
      </c>
      <c r="BG168" s="321">
        <v>152000</v>
      </c>
      <c r="BH168" s="321">
        <v>456000</v>
      </c>
      <c r="BI168" s="321"/>
      <c r="BJ168" s="321"/>
      <c r="BK168" s="321"/>
      <c r="BL168" s="321">
        <v>0</v>
      </c>
      <c r="BM168" s="321"/>
      <c r="BN168" s="321">
        <v>0</v>
      </c>
      <c r="BO168" s="321">
        <v>0</v>
      </c>
      <c r="BP168" s="321">
        <v>420000</v>
      </c>
      <c r="BQ168" s="321">
        <v>59567.307699999998</v>
      </c>
      <c r="BR168" s="321"/>
      <c r="BS168" s="321">
        <v>0</v>
      </c>
      <c r="BT168" s="321">
        <v>1268500</v>
      </c>
      <c r="BU168" s="321">
        <v>619500</v>
      </c>
      <c r="BV168" s="321"/>
      <c r="BW168" s="321">
        <v>0</v>
      </c>
      <c r="BX168" s="321">
        <v>8</v>
      </c>
      <c r="BY168" s="321">
        <v>226923.07689999999</v>
      </c>
      <c r="BZ168" s="321"/>
      <c r="CA168" s="321"/>
      <c r="CB168" s="321">
        <v>13712645</v>
      </c>
      <c r="CC168" s="322">
        <v>11345077</v>
      </c>
      <c r="CD168" s="320"/>
      <c r="CE168" s="320" t="s">
        <v>1067</v>
      </c>
      <c r="CF168" s="323">
        <v>46092</v>
      </c>
      <c r="CG168" s="323"/>
      <c r="CH168" s="320" t="s">
        <v>415</v>
      </c>
      <c r="CI168" s="322">
        <v>0</v>
      </c>
      <c r="CJ168" s="322">
        <v>0</v>
      </c>
      <c r="CK168" s="321"/>
      <c r="CL168" s="324">
        <f t="shared" si="44"/>
        <v>479567.3077</v>
      </c>
      <c r="CM168" s="325">
        <f t="shared" si="45"/>
        <v>-15.387299997732043</v>
      </c>
      <c r="CN168" s="325">
        <f t="shared" si="46"/>
        <v>-14.694999998435378</v>
      </c>
      <c r="CO168" s="325">
        <f t="shared" si="47"/>
        <v>0.11349999997764826</v>
      </c>
      <c r="CP168" s="318"/>
      <c r="CQ168" s="326">
        <f t="shared" si="48"/>
        <v>3.0769500881433487E-5</v>
      </c>
      <c r="CR168" s="326">
        <f t="shared" si="49"/>
        <v>0</v>
      </c>
      <c r="CS168" s="327">
        <f t="shared" si="50"/>
        <v>0</v>
      </c>
      <c r="CT168" s="327">
        <f t="shared" si="51"/>
        <v>0</v>
      </c>
      <c r="CU168" s="327">
        <f t="shared" si="52"/>
        <v>0</v>
      </c>
      <c r="CV168" s="327">
        <f t="shared" si="53"/>
        <v>0</v>
      </c>
      <c r="CW168" s="327">
        <f t="shared" si="54"/>
        <v>0</v>
      </c>
      <c r="CX168" s="327">
        <f t="shared" si="55"/>
        <v>0</v>
      </c>
      <c r="CY168" s="327">
        <f t="shared" si="56"/>
        <v>0</v>
      </c>
      <c r="CZ168" s="328">
        <f t="shared" si="57"/>
        <v>479567.3077</v>
      </c>
      <c r="DA168" s="328">
        <f t="shared" si="62"/>
        <v>-7.6923170126974583E-6</v>
      </c>
      <c r="DB168" s="201"/>
      <c r="DC168" s="327">
        <f>K168/M168*IFERROR(VLOOKUP($D168,Shift!$B:$AZ,45,0),0)-AT168</f>
        <v>0</v>
      </c>
      <c r="DD168" s="327">
        <f>K168/M168*IFERROR(VLOOKUP($D168,Shift!$B:$AV,47,0),0)*10*50%-ROUND(K168/M168*IFERROR(VLOOKUP($D168,Shift!$B:$AV,47,0),0)*8*30%,0)-AU168</f>
        <v>0.38461538474075496</v>
      </c>
      <c r="DE168" s="329">
        <f>VLOOKUP($D168,'Off day working'!A:AM,38,0)-Z168</f>
        <v>0</v>
      </c>
      <c r="DF168" s="328"/>
      <c r="DG168" s="328"/>
      <c r="DH168" s="330">
        <f>K168/208*8*30%*VLOOKUP($D168,Shift!$B:$AZ,47,0)-AL168</f>
        <v>1.5384634025394917E-5</v>
      </c>
      <c r="DJ168" s="390"/>
      <c r="DK168" s="332">
        <f>VLOOKUP($D168,Meal!$A:$AK,35,0)-BG168</f>
        <v>0</v>
      </c>
      <c r="DL168" s="332">
        <f>VLOOKUP($D168,Meal!$A:$AK,36,0)-BH168</f>
        <v>0</v>
      </c>
      <c r="DM168" s="333">
        <f>VLOOKUP($D168,Shift!B:AW,39,0)-AV168</f>
        <v>0</v>
      </c>
      <c r="DN168" s="334">
        <f>K168/208*VLOOKUP(D168,Shift!$B:$AO,39,0)*8*10%-AW168</f>
        <v>0</v>
      </c>
      <c r="DO168" s="333">
        <f>VLOOKUP($D168,Shift!$B:$AO,40,0)-AX168</f>
        <v>0</v>
      </c>
      <c r="DP168" s="334">
        <f>K168/208*VLOOKUP(D168,Shift!$B:$AO,40,0)*8*50%-AY168</f>
        <v>-3.8461526855826378E-5</v>
      </c>
      <c r="DQ168" s="335">
        <f>VLOOKUP($D168,Shift!$B:$AZ,41,0)-AZ168</f>
        <v>0</v>
      </c>
      <c r="DR168" s="336">
        <f>K168/208*VLOOKUP($D168,Shift!$B:$AQ,41,0)*8*50%-BA168</f>
        <v>0</v>
      </c>
      <c r="DS168" s="337">
        <f>VLOOKUP($D168,Att!B:CU,98,0)-O168</f>
        <v>0</v>
      </c>
      <c r="DT168" s="338">
        <f>IFERROR(VLOOKUP($D168,OT!$A:$BR,OT!BC$1,0),0)-P168</f>
        <v>0</v>
      </c>
      <c r="DU168" s="338">
        <f>IFERROR(VLOOKUP($D168,OT!$A:$BR,OT!BD$1,0),0)-Q168</f>
        <v>0</v>
      </c>
      <c r="DV168" s="338">
        <f>IFERROR(VLOOKUP($D168,OT!$A:$BR,OT!BE$1,0),0)-R168</f>
        <v>0</v>
      </c>
      <c r="DW168" s="338">
        <f>IFERROR(VLOOKUP($D168,OT!$A:$BR,OT!BF$1,0),0)-S168</f>
        <v>0</v>
      </c>
      <c r="DX168" s="338">
        <f>IFERROR(VLOOKUP($D168,OT!$A:$BR,OT!BG$1,0),0)-T168</f>
        <v>0</v>
      </c>
      <c r="DY168" s="338">
        <f>IFERROR(VLOOKUP($D168,OT!$A:$BR,OT!BH$1,0),0)-U168</f>
        <v>0</v>
      </c>
      <c r="DZ168" s="338">
        <f>IFERROR(VLOOKUP($D168,OT!$A:$BR,OT!BI$1,0),0)-V168</f>
        <v>0</v>
      </c>
      <c r="EA168" s="338">
        <f>IFERROR(VLOOKUP($D168,OT!$A:$BR,OT!BJ$1,0),0)-W168</f>
        <v>0</v>
      </c>
      <c r="EB168" s="338">
        <f>IFERROR(VLOOKUP($D168,OT!$A:$BR,OT!BK$1,0),0)-X168</f>
        <v>0</v>
      </c>
      <c r="EC168" s="339">
        <f>VLOOKUP(D168,'Off day working'!A:AL,38,0)*30000-BD168</f>
        <v>0</v>
      </c>
      <c r="ED168" s="340"/>
      <c r="EE168" s="340"/>
      <c r="EF168" s="338">
        <f t="shared" si="60"/>
        <v>7.6923076921957545E-2</v>
      </c>
      <c r="EG168" s="350">
        <f>4960000*1.07/208*VLOOKUP(D168,Att!B:BZ,77,0)-BJ168</f>
        <v>0</v>
      </c>
      <c r="EI168" s="345">
        <f>IF(AND(CH168="X",EJ168&gt;=0.5),150000/VLOOKUP(D168,Att!B:AT,45,0)*VLOOKUP(D168,Att!B:AP,41,0),IF(AND(CH168="X",EJ168&lt;0.5),0,150000))-AN168</f>
        <v>0</v>
      </c>
      <c r="EJ168" s="346">
        <f>VLOOKUP(D168,Att!B:AP,41,0)/VLOOKUP(D168,Att!B:AT,45,0)</f>
        <v>1.1052631578947369</v>
      </c>
    </row>
    <row r="169" spans="1:140" s="331" customFormat="1" ht="14.5" hidden="1" customHeight="1" x14ac:dyDescent="0.35">
      <c r="A169" s="300" t="s">
        <v>325</v>
      </c>
      <c r="B169" s="300">
        <f t="shared" si="58"/>
        <v>162</v>
      </c>
      <c r="C169" s="320" t="s">
        <v>61</v>
      </c>
      <c r="D169" s="320" t="s">
        <v>1208</v>
      </c>
      <c r="E169" s="320" t="s">
        <v>1210</v>
      </c>
      <c r="F169" s="367" t="s">
        <v>1209</v>
      </c>
      <c r="G169" s="320" t="s">
        <v>348</v>
      </c>
      <c r="H169" s="320" t="s">
        <v>1039</v>
      </c>
      <c r="I169" s="320" t="s">
        <v>62</v>
      </c>
      <c r="J169" s="320" t="s">
        <v>58</v>
      </c>
      <c r="K169" s="321">
        <v>5900000</v>
      </c>
      <c r="L169" s="321"/>
      <c r="M169" s="321">
        <v>208</v>
      </c>
      <c r="N169" s="321"/>
      <c r="O169" s="321">
        <v>208</v>
      </c>
      <c r="P169" s="321">
        <v>42</v>
      </c>
      <c r="Q169" s="321">
        <v>0</v>
      </c>
      <c r="R169" s="321">
        <v>8</v>
      </c>
      <c r="S169" s="321">
        <v>0</v>
      </c>
      <c r="T169" s="321">
        <v>0</v>
      </c>
      <c r="U169" s="321">
        <v>0</v>
      </c>
      <c r="V169" s="321">
        <v>0</v>
      </c>
      <c r="W169" s="321">
        <v>0</v>
      </c>
      <c r="X169" s="321">
        <v>0</v>
      </c>
      <c r="Y169" s="321">
        <v>8</v>
      </c>
      <c r="Z169" s="321">
        <v>1</v>
      </c>
      <c r="AA169" s="321"/>
      <c r="AB169" s="321">
        <v>5899999.8865</v>
      </c>
      <c r="AC169" s="321">
        <v>1787019.2308</v>
      </c>
      <c r="AD169" s="321">
        <v>0</v>
      </c>
      <c r="AE169" s="321">
        <v>453846.15379999997</v>
      </c>
      <c r="AF169" s="321">
        <v>0</v>
      </c>
      <c r="AG169" s="321">
        <v>0</v>
      </c>
      <c r="AH169" s="321">
        <v>0</v>
      </c>
      <c r="AI169" s="321">
        <v>0</v>
      </c>
      <c r="AJ169" s="321">
        <v>0</v>
      </c>
      <c r="AK169" s="321">
        <v>0</v>
      </c>
      <c r="AL169" s="321">
        <v>476538.46149999998</v>
      </c>
      <c r="AM169" s="321">
        <v>300000</v>
      </c>
      <c r="AN169" s="321">
        <v>150000</v>
      </c>
      <c r="AO169" s="321">
        <v>815000</v>
      </c>
      <c r="AP169" s="321">
        <v>0</v>
      </c>
      <c r="AQ169" s="321">
        <v>1021153.8462</v>
      </c>
      <c r="AR169" s="321">
        <v>416667</v>
      </c>
      <c r="AS169" s="321"/>
      <c r="AT169" s="321">
        <v>0</v>
      </c>
      <c r="AU169" s="321">
        <v>516250</v>
      </c>
      <c r="AV169" s="321">
        <v>0</v>
      </c>
      <c r="AW169" s="321">
        <v>0</v>
      </c>
      <c r="AX169" s="321">
        <v>1</v>
      </c>
      <c r="AY169" s="321">
        <v>113461.5385</v>
      </c>
      <c r="AZ169" s="321"/>
      <c r="BA169" s="321"/>
      <c r="BB169" s="321">
        <v>21</v>
      </c>
      <c r="BC169" s="321">
        <v>595673.07999999996</v>
      </c>
      <c r="BD169" s="321">
        <v>30000</v>
      </c>
      <c r="BE169" s="321"/>
      <c r="BF169" s="321">
        <v>100000</v>
      </c>
      <c r="BG169" s="321">
        <v>70000</v>
      </c>
      <c r="BH169" s="321">
        <v>551000</v>
      </c>
      <c r="BI169" s="321"/>
      <c r="BJ169" s="321"/>
      <c r="BK169" s="321"/>
      <c r="BL169" s="321">
        <v>0</v>
      </c>
      <c r="BM169" s="321"/>
      <c r="BN169" s="321">
        <v>0</v>
      </c>
      <c r="BO169" s="321">
        <v>0</v>
      </c>
      <c r="BP169" s="321">
        <v>420000</v>
      </c>
      <c r="BQ169" s="321">
        <v>100961.5385</v>
      </c>
      <c r="BR169" s="321"/>
      <c r="BS169" s="321">
        <v>0</v>
      </c>
      <c r="BT169" s="321">
        <v>1268500</v>
      </c>
      <c r="BU169" s="321">
        <v>619500</v>
      </c>
      <c r="BV169" s="321"/>
      <c r="BW169" s="321">
        <v>0</v>
      </c>
      <c r="BX169" s="321">
        <v>1</v>
      </c>
      <c r="BY169" s="321">
        <v>28365.384600000001</v>
      </c>
      <c r="BZ169" s="321"/>
      <c r="CA169" s="321"/>
      <c r="CB169" s="321">
        <v>15204093</v>
      </c>
      <c r="CC169" s="322">
        <v>12677131</v>
      </c>
      <c r="CD169" s="320"/>
      <c r="CE169" s="320" t="s">
        <v>1068</v>
      </c>
      <c r="CF169" s="323">
        <v>46098</v>
      </c>
      <c r="CG169" s="323"/>
      <c r="CH169" s="320" t="s">
        <v>415</v>
      </c>
      <c r="CI169" s="322">
        <v>118000</v>
      </c>
      <c r="CJ169" s="322">
        <v>0</v>
      </c>
      <c r="CK169" s="321"/>
      <c r="CL169" s="324">
        <f t="shared" si="44"/>
        <v>520961.53850000002</v>
      </c>
      <c r="CM169" s="325">
        <f t="shared" si="45"/>
        <v>-22.264200000092387</v>
      </c>
      <c r="CN169" s="325">
        <f t="shared" si="46"/>
        <v>-21.802699999883771</v>
      </c>
      <c r="CO169" s="325">
        <f t="shared" si="47"/>
        <v>0.11349999997764826</v>
      </c>
      <c r="CP169" s="318"/>
      <c r="CQ169" s="326">
        <f t="shared" si="48"/>
        <v>-3.0769035220146179E-5</v>
      </c>
      <c r="CR169" s="326">
        <f t="shared" si="49"/>
        <v>0</v>
      </c>
      <c r="CS169" s="327">
        <f t="shared" si="50"/>
        <v>4.615390207618475E-5</v>
      </c>
      <c r="CT169" s="327">
        <f t="shared" si="51"/>
        <v>0</v>
      </c>
      <c r="CU169" s="327">
        <f t="shared" si="52"/>
        <v>0</v>
      </c>
      <c r="CV169" s="327">
        <f t="shared" si="53"/>
        <v>0</v>
      </c>
      <c r="CW169" s="327">
        <f t="shared" si="54"/>
        <v>0</v>
      </c>
      <c r="CX169" s="327">
        <f t="shared" si="55"/>
        <v>0</v>
      </c>
      <c r="CY169" s="327">
        <f t="shared" si="56"/>
        <v>0</v>
      </c>
      <c r="CZ169" s="328">
        <f t="shared" si="57"/>
        <v>520961.53850000002</v>
      </c>
      <c r="DA169" s="328">
        <f t="shared" si="62"/>
        <v>-3.8461526855826378E-5</v>
      </c>
      <c r="DB169" s="201"/>
      <c r="DC169" s="327">
        <f>K169/M169*IFERROR(VLOOKUP($D169,Shift!$B:$AZ,45,0),0)-AT169</f>
        <v>0</v>
      </c>
      <c r="DD169" s="327">
        <f>K169/M169*IFERROR(VLOOKUP($D169,Shift!$B:$AV,47,0),0)*10*50%-ROUND(K169/M169*IFERROR(VLOOKUP($D169,Shift!$B:$AV,47,0),0)*8*30%,0)-AU169</f>
        <v>0.46153846150264144</v>
      </c>
      <c r="DE169" s="329">
        <f>VLOOKUP($D169,'Off day working'!A:AM,38,0)-Z169</f>
        <v>0</v>
      </c>
      <c r="DF169" s="328"/>
      <c r="DG169" s="328"/>
      <c r="DH169" s="330">
        <f>K169/208*8*30%*VLOOKUP($D169,Shift!$B:$AZ,47,0)-AL169</f>
        <v>3.8461585063487291E-5</v>
      </c>
      <c r="DJ169" s="390"/>
      <c r="DK169" s="332">
        <f>VLOOKUP($D169,Meal!$A:$AK,35,0)-BG169</f>
        <v>0</v>
      </c>
      <c r="DL169" s="332">
        <f>VLOOKUP($D169,Meal!$A:$AK,36,0)-BH169</f>
        <v>0</v>
      </c>
      <c r="DM169" s="333">
        <f>VLOOKUP($D169,Shift!B:AW,39,0)-AV169</f>
        <v>0</v>
      </c>
      <c r="DN169" s="334">
        <f>K169/208*VLOOKUP(D169,Shift!$B:$AO,39,0)*8*10%-AW169</f>
        <v>0</v>
      </c>
      <c r="DO169" s="333">
        <f>VLOOKUP($D169,Shift!$B:$AO,40,0)-AX169</f>
        <v>0</v>
      </c>
      <c r="DP169" s="334">
        <f>K169/208*VLOOKUP(D169,Shift!$B:$AO,40,0)*8*50%-AY169</f>
        <v>-3.8461526855826378E-5</v>
      </c>
      <c r="DQ169" s="335">
        <f>VLOOKUP($D169,Shift!$B:$AZ,41,0)-AZ169</f>
        <v>0</v>
      </c>
      <c r="DR169" s="336">
        <f>K169/208*VLOOKUP($D169,Shift!$B:$AQ,41,0)*8*50%-BA169</f>
        <v>0</v>
      </c>
      <c r="DS169" s="337">
        <f>VLOOKUP($D169,Att!B:CU,98,0)-O169</f>
        <v>0</v>
      </c>
      <c r="DT169" s="338">
        <f>IFERROR(VLOOKUP($D169,OT!$A:$BR,OT!BC$1,0),0)-P169</f>
        <v>0</v>
      </c>
      <c r="DU169" s="338">
        <f>IFERROR(VLOOKUP($D169,OT!$A:$BR,OT!BD$1,0),0)-Q169</f>
        <v>0</v>
      </c>
      <c r="DV169" s="338">
        <f>IFERROR(VLOOKUP($D169,OT!$A:$BR,OT!BE$1,0),0)-R169</f>
        <v>0</v>
      </c>
      <c r="DW169" s="338">
        <f>IFERROR(VLOOKUP($D169,OT!$A:$BR,OT!BF$1,0),0)-S169</f>
        <v>0</v>
      </c>
      <c r="DX169" s="338">
        <f>IFERROR(VLOOKUP($D169,OT!$A:$BR,OT!BG$1,0),0)-T169</f>
        <v>0</v>
      </c>
      <c r="DY169" s="338">
        <f>IFERROR(VLOOKUP($D169,OT!$A:$BR,OT!BH$1,0),0)-U169</f>
        <v>0</v>
      </c>
      <c r="DZ169" s="338">
        <f>IFERROR(VLOOKUP($D169,OT!$A:$BR,OT!BI$1,0),0)-V169</f>
        <v>0</v>
      </c>
      <c r="EA169" s="338">
        <f>IFERROR(VLOOKUP($D169,OT!$A:$BR,OT!BJ$1,0),0)-W169</f>
        <v>0</v>
      </c>
      <c r="EB169" s="338">
        <f>IFERROR(VLOOKUP($D169,OT!$A:$BR,OT!BK$1,0),0)-X169</f>
        <v>0</v>
      </c>
      <c r="EC169" s="339">
        <f>VLOOKUP(D169,'Off day working'!A:AL,38,0)*30000-BD169</f>
        <v>0</v>
      </c>
      <c r="ED169" s="340"/>
      <c r="EE169" s="340"/>
      <c r="EF169" s="338">
        <f t="shared" si="60"/>
        <v>0</v>
      </c>
      <c r="EG169" s="350">
        <f>4960000*1.07/208*VLOOKUP(D169,Att!B:BZ,77,0)-BJ169</f>
        <v>0</v>
      </c>
      <c r="EI169" s="345">
        <f>IF(AND(CH169="X",EJ169&gt;=0.5),150000/VLOOKUP(D169,Att!B:AT,45,0)*VLOOKUP(D169,Att!B:AP,41,0),IF(AND(CH169="X",EJ169&lt;0.5),0,150000))-AN169</f>
        <v>0</v>
      </c>
      <c r="EJ169" s="346">
        <f>VLOOKUP(D169,Att!B:AP,41,0)/VLOOKUP(D169,Att!B:AT,45,0)</f>
        <v>1.1426067085100722</v>
      </c>
    </row>
    <row r="170" spans="1:140" s="331" customFormat="1" ht="14.5" hidden="1" customHeight="1" x14ac:dyDescent="0.35">
      <c r="A170" s="300" t="s">
        <v>325</v>
      </c>
      <c r="B170" s="300">
        <f t="shared" si="58"/>
        <v>163</v>
      </c>
      <c r="C170" s="320" t="s">
        <v>61</v>
      </c>
      <c r="D170" s="320" t="s">
        <v>1211</v>
      </c>
      <c r="E170" s="320" t="s">
        <v>1213</v>
      </c>
      <c r="F170" s="367" t="s">
        <v>1212</v>
      </c>
      <c r="G170" s="320" t="s">
        <v>348</v>
      </c>
      <c r="H170" s="320"/>
      <c r="I170" s="320" t="s">
        <v>62</v>
      </c>
      <c r="J170" s="320" t="s">
        <v>58</v>
      </c>
      <c r="K170" s="321">
        <v>5900000</v>
      </c>
      <c r="L170" s="321"/>
      <c r="M170" s="321">
        <v>208</v>
      </c>
      <c r="N170" s="321"/>
      <c r="O170" s="321">
        <v>208</v>
      </c>
      <c r="P170" s="321">
        <v>20</v>
      </c>
      <c r="Q170" s="321">
        <v>0</v>
      </c>
      <c r="R170" s="321">
        <v>12</v>
      </c>
      <c r="S170" s="321">
        <v>0</v>
      </c>
      <c r="T170" s="321">
        <v>0</v>
      </c>
      <c r="U170" s="321">
        <v>0</v>
      </c>
      <c r="V170" s="321">
        <v>0</v>
      </c>
      <c r="W170" s="321">
        <v>0</v>
      </c>
      <c r="X170" s="321">
        <v>0</v>
      </c>
      <c r="Y170" s="321">
        <v>0</v>
      </c>
      <c r="Z170" s="321">
        <v>1</v>
      </c>
      <c r="AA170" s="321"/>
      <c r="AB170" s="321">
        <v>5899999.8865</v>
      </c>
      <c r="AC170" s="321">
        <v>850961.53850000002</v>
      </c>
      <c r="AD170" s="321">
        <v>0</v>
      </c>
      <c r="AE170" s="321">
        <v>680769.23080000002</v>
      </c>
      <c r="AF170" s="321">
        <v>0</v>
      </c>
      <c r="AG170" s="321">
        <v>0</v>
      </c>
      <c r="AH170" s="321">
        <v>0</v>
      </c>
      <c r="AI170" s="321">
        <v>0</v>
      </c>
      <c r="AJ170" s="321">
        <v>0</v>
      </c>
      <c r="AK170" s="321">
        <v>0</v>
      </c>
      <c r="AL170" s="321">
        <v>0</v>
      </c>
      <c r="AM170" s="321">
        <v>300000</v>
      </c>
      <c r="AN170" s="321">
        <v>150000</v>
      </c>
      <c r="AO170" s="321">
        <v>1610000</v>
      </c>
      <c r="AP170" s="321">
        <v>0</v>
      </c>
      <c r="AQ170" s="321">
        <v>1021153.8462</v>
      </c>
      <c r="AR170" s="321">
        <v>416667</v>
      </c>
      <c r="AS170" s="321"/>
      <c r="AT170" s="321">
        <v>0</v>
      </c>
      <c r="AU170" s="321">
        <v>0</v>
      </c>
      <c r="AV170" s="321">
        <v>0</v>
      </c>
      <c r="AW170" s="321">
        <v>0</v>
      </c>
      <c r="AX170" s="321">
        <v>0</v>
      </c>
      <c r="AY170" s="321">
        <v>0</v>
      </c>
      <c r="AZ170" s="321"/>
      <c r="BA170" s="321"/>
      <c r="BB170" s="321">
        <v>10</v>
      </c>
      <c r="BC170" s="321">
        <v>283653.84999999998</v>
      </c>
      <c r="BD170" s="321">
        <v>30000</v>
      </c>
      <c r="BE170" s="321"/>
      <c r="BF170" s="321"/>
      <c r="BG170" s="321">
        <v>190000</v>
      </c>
      <c r="BH170" s="321">
        <v>220000</v>
      </c>
      <c r="BI170" s="321"/>
      <c r="BJ170" s="321"/>
      <c r="BK170" s="321"/>
      <c r="BL170" s="321">
        <v>0</v>
      </c>
      <c r="BM170" s="321"/>
      <c r="BN170" s="321">
        <v>0</v>
      </c>
      <c r="BO170" s="321">
        <v>0</v>
      </c>
      <c r="BP170" s="321">
        <v>420000</v>
      </c>
      <c r="BQ170" s="321">
        <v>64615.384599999998</v>
      </c>
      <c r="BR170" s="321"/>
      <c r="BS170" s="321">
        <v>0</v>
      </c>
      <c r="BT170" s="321">
        <v>1268500</v>
      </c>
      <c r="BU170" s="321">
        <v>619500</v>
      </c>
      <c r="BV170" s="321"/>
      <c r="BW170" s="321">
        <v>0</v>
      </c>
      <c r="BX170" s="321">
        <v>16</v>
      </c>
      <c r="BY170" s="321">
        <v>453846.15379999997</v>
      </c>
      <c r="BZ170" s="321"/>
      <c r="CA170" s="321"/>
      <c r="CB170" s="321">
        <v>13524331</v>
      </c>
      <c r="CC170" s="322">
        <v>11033715</v>
      </c>
      <c r="CD170" s="320"/>
      <c r="CE170" s="320" t="s">
        <v>1068</v>
      </c>
      <c r="CF170" s="323">
        <v>46098</v>
      </c>
      <c r="CG170" s="323"/>
      <c r="CH170" s="320" t="s">
        <v>415</v>
      </c>
      <c r="CI170" s="322">
        <v>118000</v>
      </c>
      <c r="CJ170" s="322">
        <v>0</v>
      </c>
      <c r="CK170" s="321"/>
      <c r="CL170" s="324">
        <f t="shared" si="44"/>
        <v>484615.38459999999</v>
      </c>
      <c r="CM170" s="325">
        <f t="shared" si="45"/>
        <v>-10.263399999588728</v>
      </c>
      <c r="CN170" s="325">
        <f t="shared" si="46"/>
        <v>-9.6480000000447035</v>
      </c>
      <c r="CO170" s="325">
        <f t="shared" si="47"/>
        <v>0.11349999997764826</v>
      </c>
      <c r="CP170" s="318"/>
      <c r="CQ170" s="326">
        <f t="shared" si="48"/>
        <v>-3.8461526855826378E-5</v>
      </c>
      <c r="CR170" s="326">
        <f t="shared" si="49"/>
        <v>0</v>
      </c>
      <c r="CS170" s="327">
        <f t="shared" si="50"/>
        <v>-3.0769268050789833E-5</v>
      </c>
      <c r="CT170" s="327">
        <f t="shared" si="51"/>
        <v>0</v>
      </c>
      <c r="CU170" s="327">
        <f t="shared" si="52"/>
        <v>0</v>
      </c>
      <c r="CV170" s="327">
        <f t="shared" si="53"/>
        <v>0</v>
      </c>
      <c r="CW170" s="327">
        <f t="shared" si="54"/>
        <v>0</v>
      </c>
      <c r="CX170" s="327">
        <f t="shared" si="55"/>
        <v>0</v>
      </c>
      <c r="CY170" s="327">
        <f t="shared" si="56"/>
        <v>0</v>
      </c>
      <c r="CZ170" s="328">
        <f t="shared" si="57"/>
        <v>484615.38459999999</v>
      </c>
      <c r="DA170" s="328">
        <f t="shared" si="62"/>
        <v>1.5384634025394917E-5</v>
      </c>
      <c r="DB170" s="201"/>
      <c r="DC170" s="327">
        <f>K170/M170*IFERROR(VLOOKUP($D170,Shift!$B:$AZ,45,0),0)-AT170</f>
        <v>0</v>
      </c>
      <c r="DD170" s="327">
        <f>K170/M170*IFERROR(VLOOKUP($D170,Shift!$B:$AV,47,0),0)*10*50%-ROUND(K170/M170*IFERROR(VLOOKUP($D170,Shift!$B:$AV,47,0),0)*8*30%,0)-AU170</f>
        <v>0</v>
      </c>
      <c r="DE170" s="329">
        <f>VLOOKUP($D170,'Off day working'!A:AM,38,0)-Z170</f>
        <v>0</v>
      </c>
      <c r="DF170" s="328"/>
      <c r="DG170" s="328"/>
      <c r="DH170" s="330">
        <f>K170/208*8*30%*VLOOKUP($D170,Shift!$B:$AZ,47,0)-AL170</f>
        <v>0</v>
      </c>
      <c r="DJ170" s="390"/>
      <c r="DK170" s="332">
        <f>VLOOKUP($D170,Meal!$A:$AK,35,0)-BG170</f>
        <v>0</v>
      </c>
      <c r="DL170" s="332">
        <f>VLOOKUP($D170,Meal!$A:$AK,36,0)-BH170</f>
        <v>0</v>
      </c>
      <c r="DM170" s="333">
        <f>VLOOKUP($D170,Shift!B:AW,39,0)-AV170</f>
        <v>0</v>
      </c>
      <c r="DN170" s="334">
        <f>K170/208*VLOOKUP(D170,Shift!$B:$AO,39,0)*8*10%-AW170</f>
        <v>0</v>
      </c>
      <c r="DO170" s="333">
        <f>VLOOKUP($D170,Shift!$B:$AO,40,0)-AX170</f>
        <v>0</v>
      </c>
      <c r="DP170" s="334">
        <f>K170/208*VLOOKUP(D170,Shift!$B:$AO,40,0)*8*50%-AY170</f>
        <v>0</v>
      </c>
      <c r="DQ170" s="335">
        <f>VLOOKUP($D170,Shift!$B:$AZ,41,0)-AZ170</f>
        <v>0</v>
      </c>
      <c r="DR170" s="336">
        <f>K170/208*VLOOKUP($D170,Shift!$B:$AQ,41,0)*8*50%-BA170</f>
        <v>0</v>
      </c>
      <c r="DS170" s="337">
        <f>VLOOKUP($D170,Att!B:CU,98,0)-O170</f>
        <v>0</v>
      </c>
      <c r="DT170" s="338">
        <f>IFERROR(VLOOKUP($D170,OT!$A:$BR,OT!BC$1,0),0)-P170</f>
        <v>0</v>
      </c>
      <c r="DU170" s="338">
        <f>IFERROR(VLOOKUP($D170,OT!$A:$BR,OT!BD$1,0),0)-Q170</f>
        <v>0</v>
      </c>
      <c r="DV170" s="338">
        <f>IFERROR(VLOOKUP($D170,OT!$A:$BR,OT!BE$1,0),0)-R170</f>
        <v>0</v>
      </c>
      <c r="DW170" s="338">
        <f>IFERROR(VLOOKUP($D170,OT!$A:$BR,OT!BF$1,0),0)-S170</f>
        <v>0</v>
      </c>
      <c r="DX170" s="338">
        <f>IFERROR(VLOOKUP($D170,OT!$A:$BR,OT!BG$1,0),0)-T170</f>
        <v>0</v>
      </c>
      <c r="DY170" s="338">
        <f>IFERROR(VLOOKUP($D170,OT!$A:$BR,OT!BH$1,0),0)-U170</f>
        <v>0</v>
      </c>
      <c r="DZ170" s="338">
        <f>IFERROR(VLOOKUP($D170,OT!$A:$BR,OT!BI$1,0),0)-V170</f>
        <v>0</v>
      </c>
      <c r="EA170" s="338">
        <f>IFERROR(VLOOKUP($D170,OT!$A:$BR,OT!BJ$1,0),0)-W170</f>
        <v>0</v>
      </c>
      <c r="EB170" s="338">
        <f>IFERROR(VLOOKUP($D170,OT!$A:$BR,OT!BK$1,0),0)-X170</f>
        <v>0</v>
      </c>
      <c r="EC170" s="339">
        <f>VLOOKUP(D170,'Off day working'!A:AL,38,0)*30000-BD170</f>
        <v>0</v>
      </c>
      <c r="ED170" s="340"/>
      <c r="EE170" s="340"/>
      <c r="EF170" s="338">
        <f t="shared" si="60"/>
        <v>0</v>
      </c>
      <c r="EG170" s="350">
        <f>4960000*1.07/208*VLOOKUP(D170,Att!B:BZ,77,0)-BJ170</f>
        <v>0</v>
      </c>
      <c r="EI170" s="345">
        <f>IF(AND(CH170="X",EJ170&gt;=0.5),150000/VLOOKUP(D170,Att!B:AT,45,0)*VLOOKUP(D170,Att!B:AP,41,0),IF(AND(CH170="X",EJ170&lt;0.5),0,150000))-AN170</f>
        <v>0</v>
      </c>
      <c r="EJ170" s="346">
        <f>VLOOKUP(D170,Att!B:AP,41,0)/VLOOKUP(D170,Att!B:AT,45,0)</f>
        <v>1.0526315789473684</v>
      </c>
    </row>
    <row r="171" spans="1:140" s="331" customFormat="1" ht="14.5" hidden="1" customHeight="1" x14ac:dyDescent="0.35">
      <c r="A171" s="300" t="s">
        <v>325</v>
      </c>
      <c r="B171" s="300">
        <f t="shared" si="58"/>
        <v>164</v>
      </c>
      <c r="C171" s="320" t="s">
        <v>73</v>
      </c>
      <c r="D171" s="320" t="s">
        <v>1214</v>
      </c>
      <c r="E171" s="320" t="s">
        <v>1216</v>
      </c>
      <c r="F171" s="367" t="s">
        <v>1215</v>
      </c>
      <c r="G171" s="320" t="s">
        <v>360</v>
      </c>
      <c r="H171" s="320" t="s">
        <v>1039</v>
      </c>
      <c r="I171" s="320" t="s">
        <v>938</v>
      </c>
      <c r="J171" s="320" t="s">
        <v>58</v>
      </c>
      <c r="K171" s="321">
        <v>5900000</v>
      </c>
      <c r="L171" s="321"/>
      <c r="M171" s="321">
        <v>208</v>
      </c>
      <c r="N171" s="321"/>
      <c r="O171" s="321">
        <v>208</v>
      </c>
      <c r="P171" s="321">
        <v>28</v>
      </c>
      <c r="Q171" s="321">
        <v>0</v>
      </c>
      <c r="R171" s="321">
        <v>0</v>
      </c>
      <c r="S171" s="321">
        <v>0</v>
      </c>
      <c r="T171" s="321">
        <v>0</v>
      </c>
      <c r="U171" s="321">
        <v>0</v>
      </c>
      <c r="V171" s="321">
        <v>0</v>
      </c>
      <c r="W171" s="321">
        <v>0</v>
      </c>
      <c r="X171" s="321">
        <v>0</v>
      </c>
      <c r="Y171" s="321">
        <v>2</v>
      </c>
      <c r="Z171" s="321"/>
      <c r="AA171" s="321"/>
      <c r="AB171" s="321">
        <v>5899999.8865</v>
      </c>
      <c r="AC171" s="321">
        <v>1191346.1538</v>
      </c>
      <c r="AD171" s="321">
        <v>0</v>
      </c>
      <c r="AE171" s="321">
        <v>0</v>
      </c>
      <c r="AF171" s="321">
        <v>0</v>
      </c>
      <c r="AG171" s="321">
        <v>0</v>
      </c>
      <c r="AH171" s="321">
        <v>0</v>
      </c>
      <c r="AI171" s="321">
        <v>0</v>
      </c>
      <c r="AJ171" s="321">
        <v>0</v>
      </c>
      <c r="AK171" s="321">
        <v>0</v>
      </c>
      <c r="AL171" s="321">
        <v>68076.9231</v>
      </c>
      <c r="AM171" s="321">
        <v>300000</v>
      </c>
      <c r="AN171" s="321">
        <v>150000</v>
      </c>
      <c r="AO171" s="321">
        <v>635000</v>
      </c>
      <c r="AP171" s="321">
        <v>0</v>
      </c>
      <c r="AQ171" s="321">
        <v>1021153.8462</v>
      </c>
      <c r="AR171" s="321">
        <v>416667</v>
      </c>
      <c r="AS171" s="321"/>
      <c r="AT171" s="321">
        <v>0</v>
      </c>
      <c r="AU171" s="321">
        <v>73750</v>
      </c>
      <c r="AV171" s="321">
        <v>0</v>
      </c>
      <c r="AW171" s="321">
        <v>0</v>
      </c>
      <c r="AX171" s="321">
        <v>1</v>
      </c>
      <c r="AY171" s="321">
        <v>113461.5385</v>
      </c>
      <c r="AZ171" s="321"/>
      <c r="BA171" s="321"/>
      <c r="BB171" s="321">
        <v>14</v>
      </c>
      <c r="BC171" s="321">
        <v>397115.38</v>
      </c>
      <c r="BD171" s="321">
        <v>0</v>
      </c>
      <c r="BE171" s="321">
        <v>42548</v>
      </c>
      <c r="BF171" s="321">
        <v>100000</v>
      </c>
      <c r="BG171" s="321">
        <v>195000</v>
      </c>
      <c r="BH171" s="321">
        <v>284000</v>
      </c>
      <c r="BI171" s="321"/>
      <c r="BJ171" s="321"/>
      <c r="BK171" s="321"/>
      <c r="BL171" s="321">
        <v>500000</v>
      </c>
      <c r="BM171" s="321"/>
      <c r="BN171" s="321">
        <v>0</v>
      </c>
      <c r="BO171" s="321">
        <v>0</v>
      </c>
      <c r="BP171" s="321">
        <v>360000</v>
      </c>
      <c r="BQ171" s="321">
        <v>48461.538500000002</v>
      </c>
      <c r="BR171" s="321"/>
      <c r="BS171" s="321">
        <v>0</v>
      </c>
      <c r="BT171" s="321">
        <v>1268500</v>
      </c>
      <c r="BU171" s="321">
        <v>619500</v>
      </c>
      <c r="BV171" s="321"/>
      <c r="BW171" s="321">
        <v>0</v>
      </c>
      <c r="BX171" s="321"/>
      <c r="BY171" s="321">
        <v>0</v>
      </c>
      <c r="BZ171" s="321"/>
      <c r="CA171" s="321"/>
      <c r="CB171" s="321">
        <v>13183095</v>
      </c>
      <c r="CC171" s="322">
        <v>10768634</v>
      </c>
      <c r="CD171" s="320" t="s">
        <v>2196</v>
      </c>
      <c r="CE171" s="320" t="s">
        <v>870</v>
      </c>
      <c r="CF171" s="323">
        <v>46098</v>
      </c>
      <c r="CG171" s="323"/>
      <c r="CH171" s="320" t="s">
        <v>415</v>
      </c>
      <c r="CI171" s="322">
        <v>118000</v>
      </c>
      <c r="CJ171" s="322">
        <v>0</v>
      </c>
      <c r="CK171" s="321"/>
      <c r="CL171" s="324">
        <f t="shared" si="44"/>
        <v>408461.53850000002</v>
      </c>
      <c r="CM171" s="325">
        <f t="shared" si="45"/>
        <v>-14.733399998396635</v>
      </c>
      <c r="CN171" s="325">
        <f t="shared" si="46"/>
        <v>-15.271899998188019</v>
      </c>
      <c r="CO171" s="325">
        <f t="shared" si="47"/>
        <v>0.11349999997764826</v>
      </c>
      <c r="CP171" s="318"/>
      <c r="CQ171" s="326">
        <f t="shared" si="48"/>
        <v>4.6154018491506577E-5</v>
      </c>
      <c r="CR171" s="326">
        <f t="shared" si="49"/>
        <v>0</v>
      </c>
      <c r="CS171" s="327">
        <f t="shared" si="50"/>
        <v>0</v>
      </c>
      <c r="CT171" s="327">
        <f t="shared" si="51"/>
        <v>0</v>
      </c>
      <c r="CU171" s="327">
        <f t="shared" si="52"/>
        <v>0</v>
      </c>
      <c r="CV171" s="327">
        <f t="shared" si="53"/>
        <v>0</v>
      </c>
      <c r="CW171" s="327">
        <f t="shared" si="54"/>
        <v>0</v>
      </c>
      <c r="CX171" s="327">
        <f t="shared" si="55"/>
        <v>0</v>
      </c>
      <c r="CY171" s="327">
        <f t="shared" si="56"/>
        <v>0</v>
      </c>
      <c r="CZ171" s="328">
        <f t="shared" si="57"/>
        <v>408461.53850000002</v>
      </c>
      <c r="DA171" s="328">
        <f>(360000/208)*(O171+P171+Q171+R171+S171+T171+U171+V171+W171+X171+BI171)-CZ171</f>
        <v>-3.8461585063487291E-5</v>
      </c>
      <c r="DB171" s="201"/>
      <c r="DC171" s="327">
        <f>K171/M171*IFERROR(VLOOKUP($D171,Shift!$B:$AZ,45,0),0)-AT171</f>
        <v>0</v>
      </c>
      <c r="DD171" s="327">
        <f>K171/M171*IFERROR(VLOOKUP($D171,Shift!$B:$AV,47,0),0)*10*50%-ROUND(K171/M171*IFERROR(VLOOKUP($D171,Shift!$B:$AV,47,0),0)*8*30%,0)-AU171</f>
        <v>-7.692307690740563E-2</v>
      </c>
      <c r="DE171" s="329">
        <f>VLOOKUP($D171,'Off day working'!A:AM,38,0)-Z171</f>
        <v>0</v>
      </c>
      <c r="DF171" s="328"/>
      <c r="DG171" s="328"/>
      <c r="DH171" s="330">
        <f>K171/208*8*30%*VLOOKUP($D171,Shift!$B:$AZ,47,0)-AL171</f>
        <v>-2.3076921934261918E-5</v>
      </c>
      <c r="DJ171" s="390"/>
      <c r="DK171" s="332">
        <f>VLOOKUP($D171,Meal!$A:$AK,35,0)-BG171</f>
        <v>0</v>
      </c>
      <c r="DL171" s="332">
        <f>VLOOKUP($D171,Meal!$A:$AK,36,0)-BH171</f>
        <v>0</v>
      </c>
      <c r="DM171" s="333">
        <f>VLOOKUP($D171,Shift!B:AW,39,0)-AV171</f>
        <v>0</v>
      </c>
      <c r="DN171" s="334">
        <f>K171/208*VLOOKUP(D171,Shift!$B:$AO,39,0)*8*10%-AW171</f>
        <v>0</v>
      </c>
      <c r="DO171" s="333">
        <f>VLOOKUP($D171,Shift!$B:$AO,40,0)-AX171</f>
        <v>0</v>
      </c>
      <c r="DP171" s="334">
        <f>K171/208*VLOOKUP(D171,Shift!$B:$AO,40,0)*8*50%-AY171</f>
        <v>-3.8461526855826378E-5</v>
      </c>
      <c r="DQ171" s="335">
        <f>VLOOKUP($D171,Shift!$B:$AZ,41,0)-AZ171</f>
        <v>0</v>
      </c>
      <c r="DR171" s="336">
        <f>K171/208*VLOOKUP($D171,Shift!$B:$AQ,41,0)*8*50%-BA171</f>
        <v>0</v>
      </c>
      <c r="DS171" s="337">
        <f>VLOOKUP($D171,Att!B:CU,98,0)-O171</f>
        <v>0</v>
      </c>
      <c r="DT171" s="338">
        <f>IFERROR(VLOOKUP($D171,OT!$A:$BR,OT!BC$1,0),0)-P171</f>
        <v>0</v>
      </c>
      <c r="DU171" s="338">
        <f>IFERROR(VLOOKUP($D171,OT!$A:$BR,OT!BD$1,0),0)-Q171</f>
        <v>0</v>
      </c>
      <c r="DV171" s="338">
        <f>IFERROR(VLOOKUP($D171,OT!$A:$BR,OT!BE$1,0),0)-R171</f>
        <v>0</v>
      </c>
      <c r="DW171" s="338">
        <f>IFERROR(VLOOKUP($D171,OT!$A:$BR,OT!BF$1,0),0)-S171</f>
        <v>0</v>
      </c>
      <c r="DX171" s="338">
        <f>IFERROR(VLOOKUP($D171,OT!$A:$BR,OT!BG$1,0),0)-T171</f>
        <v>0</v>
      </c>
      <c r="DY171" s="338">
        <f>IFERROR(VLOOKUP($D171,OT!$A:$BR,OT!BH$1,0),0)-U171</f>
        <v>0</v>
      </c>
      <c r="DZ171" s="338">
        <f>IFERROR(VLOOKUP($D171,OT!$A:$BR,OT!BI$1,0),0)-V171</f>
        <v>0</v>
      </c>
      <c r="EA171" s="338">
        <f>IFERROR(VLOOKUP($D171,OT!$A:$BR,OT!BJ$1,0),0)-W171</f>
        <v>0</v>
      </c>
      <c r="EB171" s="338">
        <f>IFERROR(VLOOKUP($D171,OT!$A:$BR,OT!BK$1,0),0)-X171</f>
        <v>0</v>
      </c>
      <c r="EC171" s="339">
        <f>VLOOKUP(D171,'Off day working'!A:AL,38,0)*30000-BD171</f>
        <v>0</v>
      </c>
      <c r="ED171" s="340"/>
      <c r="EE171" s="340"/>
      <c r="EF171" s="338">
        <f t="shared" si="60"/>
        <v>7.6923076921957545E-2</v>
      </c>
      <c r="EG171" s="350">
        <f>4960000*1.07/208*VLOOKUP(D171,Att!B:BZ,77,0)-BJ171</f>
        <v>0</v>
      </c>
      <c r="EI171" s="345">
        <f>IF(AND(CH171="X",EJ171&gt;=0.5),150000/VLOOKUP(D171,Att!B:AT,45,0)*VLOOKUP(D171,Att!B:AP,41,0),IF(AND(CH171="X",EJ171&lt;0.5),0,150000))-AN171</f>
        <v>0</v>
      </c>
      <c r="EJ171" s="346">
        <f>VLOOKUP(D171,Att!B:AP,41,0)/VLOOKUP(D171,Att!B:AT,45,0)</f>
        <v>1.1478240907407118</v>
      </c>
    </row>
    <row r="172" spans="1:140" s="331" customFormat="1" ht="14.5" hidden="1" customHeight="1" x14ac:dyDescent="0.35">
      <c r="A172" s="300" t="s">
        <v>325</v>
      </c>
      <c r="B172" s="300">
        <f t="shared" si="58"/>
        <v>165</v>
      </c>
      <c r="C172" s="320" t="s">
        <v>56</v>
      </c>
      <c r="D172" s="320" t="s">
        <v>1217</v>
      </c>
      <c r="E172" s="320" t="s">
        <v>1219</v>
      </c>
      <c r="F172" s="367" t="s">
        <v>1218</v>
      </c>
      <c r="G172" s="320" t="s">
        <v>348</v>
      </c>
      <c r="H172" s="320" t="s">
        <v>1039</v>
      </c>
      <c r="I172" s="320" t="s">
        <v>57</v>
      </c>
      <c r="J172" s="320" t="s">
        <v>58</v>
      </c>
      <c r="K172" s="321">
        <v>5900000</v>
      </c>
      <c r="L172" s="321"/>
      <c r="M172" s="321">
        <v>208</v>
      </c>
      <c r="N172" s="321"/>
      <c r="O172" s="321">
        <v>208</v>
      </c>
      <c r="P172" s="321">
        <v>32</v>
      </c>
      <c r="Q172" s="321">
        <v>0</v>
      </c>
      <c r="R172" s="321">
        <v>12</v>
      </c>
      <c r="S172" s="321">
        <v>0</v>
      </c>
      <c r="T172" s="321">
        <v>0</v>
      </c>
      <c r="U172" s="321">
        <v>0</v>
      </c>
      <c r="V172" s="321">
        <v>0</v>
      </c>
      <c r="W172" s="321">
        <v>0</v>
      </c>
      <c r="X172" s="321">
        <v>0</v>
      </c>
      <c r="Y172" s="321">
        <v>5</v>
      </c>
      <c r="Z172" s="321">
        <v>1</v>
      </c>
      <c r="AA172" s="321"/>
      <c r="AB172" s="321">
        <v>5899999.8865</v>
      </c>
      <c r="AC172" s="321">
        <v>1361538.4615</v>
      </c>
      <c r="AD172" s="321">
        <v>0</v>
      </c>
      <c r="AE172" s="321">
        <v>680769.23080000002</v>
      </c>
      <c r="AF172" s="321">
        <v>0</v>
      </c>
      <c r="AG172" s="321">
        <v>0</v>
      </c>
      <c r="AH172" s="321">
        <v>0</v>
      </c>
      <c r="AI172" s="321">
        <v>0</v>
      </c>
      <c r="AJ172" s="321">
        <v>0</v>
      </c>
      <c r="AK172" s="321">
        <v>0</v>
      </c>
      <c r="AL172" s="321">
        <v>272307.6923</v>
      </c>
      <c r="AM172" s="321">
        <v>300000</v>
      </c>
      <c r="AN172" s="321">
        <v>150000</v>
      </c>
      <c r="AO172" s="321">
        <v>657500</v>
      </c>
      <c r="AP172" s="321">
        <v>0</v>
      </c>
      <c r="AQ172" s="321">
        <v>1021153.8462</v>
      </c>
      <c r="AR172" s="321">
        <v>416667</v>
      </c>
      <c r="AS172" s="321"/>
      <c r="AT172" s="321">
        <v>0</v>
      </c>
      <c r="AU172" s="321">
        <v>295000</v>
      </c>
      <c r="AV172" s="321">
        <v>0</v>
      </c>
      <c r="AW172" s="321">
        <v>0</v>
      </c>
      <c r="AX172" s="321">
        <v>1</v>
      </c>
      <c r="AY172" s="321">
        <v>113461.5385</v>
      </c>
      <c r="AZ172" s="321"/>
      <c r="BA172" s="321"/>
      <c r="BB172" s="321">
        <v>16</v>
      </c>
      <c r="BC172" s="321">
        <v>453846.15</v>
      </c>
      <c r="BD172" s="321">
        <v>30000</v>
      </c>
      <c r="BE172" s="321"/>
      <c r="BF172" s="321">
        <v>100000</v>
      </c>
      <c r="BG172" s="321">
        <v>181000</v>
      </c>
      <c r="BH172" s="321">
        <v>364000</v>
      </c>
      <c r="BI172" s="321"/>
      <c r="BJ172" s="321"/>
      <c r="BK172" s="321"/>
      <c r="BL172" s="321">
        <v>0</v>
      </c>
      <c r="BM172" s="321"/>
      <c r="BN172" s="321">
        <v>0</v>
      </c>
      <c r="BO172" s="321">
        <v>0</v>
      </c>
      <c r="BP172" s="321">
        <v>360000</v>
      </c>
      <c r="BQ172" s="321">
        <v>76153.8462</v>
      </c>
      <c r="BR172" s="321"/>
      <c r="BS172" s="321">
        <v>0</v>
      </c>
      <c r="BT172" s="321">
        <v>1268500</v>
      </c>
      <c r="BU172" s="321">
        <v>619500</v>
      </c>
      <c r="BV172" s="321"/>
      <c r="BW172" s="321">
        <v>0</v>
      </c>
      <c r="BX172" s="321"/>
      <c r="BY172" s="321">
        <v>0</v>
      </c>
      <c r="BZ172" s="321"/>
      <c r="CA172" s="321"/>
      <c r="CB172" s="321">
        <v>14119915</v>
      </c>
      <c r="CC172" s="322">
        <v>11677761</v>
      </c>
      <c r="CD172" s="320"/>
      <c r="CE172" s="320" t="s">
        <v>870</v>
      </c>
      <c r="CF172" s="323">
        <v>46098</v>
      </c>
      <c r="CG172" s="323"/>
      <c r="CH172" s="320" t="s">
        <v>415</v>
      </c>
      <c r="CI172" s="322">
        <v>118000</v>
      </c>
      <c r="CJ172" s="322">
        <v>0</v>
      </c>
      <c r="CK172" s="321"/>
      <c r="CL172" s="324">
        <f t="shared" si="44"/>
        <v>436153.84620000003</v>
      </c>
      <c r="CM172" s="325">
        <f t="shared" si="45"/>
        <v>-17.347999999299645</v>
      </c>
      <c r="CN172" s="325">
        <f t="shared" si="46"/>
        <v>-17.194199999794364</v>
      </c>
      <c r="CO172" s="325">
        <f t="shared" si="47"/>
        <v>0.11349999997764826</v>
      </c>
      <c r="CP172" s="318"/>
      <c r="CQ172" s="326">
        <f t="shared" si="48"/>
        <v>3.8461526855826378E-5</v>
      </c>
      <c r="CR172" s="326">
        <f t="shared" si="49"/>
        <v>0</v>
      </c>
      <c r="CS172" s="327">
        <f t="shared" si="50"/>
        <v>-3.0769268050789833E-5</v>
      </c>
      <c r="CT172" s="327">
        <f t="shared" si="51"/>
        <v>0</v>
      </c>
      <c r="CU172" s="327">
        <f t="shared" si="52"/>
        <v>0</v>
      </c>
      <c r="CV172" s="327">
        <f t="shared" si="53"/>
        <v>0</v>
      </c>
      <c r="CW172" s="327">
        <f t="shared" si="54"/>
        <v>0</v>
      </c>
      <c r="CX172" s="327">
        <f t="shared" si="55"/>
        <v>0</v>
      </c>
      <c r="CY172" s="327">
        <f t="shared" si="56"/>
        <v>0</v>
      </c>
      <c r="CZ172" s="328">
        <f t="shared" si="57"/>
        <v>436153.84620000003</v>
      </c>
      <c r="DA172" s="328">
        <f>(360000/208)*(O172+P172+Q172+R172+S172+T172+U172+V172+W172+X172+BI172)-CZ172</f>
        <v>-4.615390207618475E-5</v>
      </c>
      <c r="DB172" s="201"/>
      <c r="DC172" s="327">
        <f>K172/M172*IFERROR(VLOOKUP($D172,Shift!$B:$AZ,45,0),0)-AT172</f>
        <v>0</v>
      </c>
      <c r="DD172" s="327">
        <f>K172/M172*IFERROR(VLOOKUP($D172,Shift!$B:$AV,47,0),0)*10*50%-ROUND(K172/M172*IFERROR(VLOOKUP($D172,Shift!$B:$AV,47,0),0)*8*30%,0)-AU172</f>
        <v>-0.30769230762962252</v>
      </c>
      <c r="DE172" s="329">
        <f>VLOOKUP($D172,'Off day working'!A:AM,38,0)-Z172</f>
        <v>0</v>
      </c>
      <c r="DF172" s="328"/>
      <c r="DG172" s="328"/>
      <c r="DH172" s="330">
        <f>K172/208*8*30%*VLOOKUP($D172,Shift!$B:$AZ,47,0)-AL172</f>
        <v>7.6923170126974583E-6</v>
      </c>
      <c r="DJ172" s="390"/>
      <c r="DK172" s="332">
        <f>VLOOKUP($D172,Meal!$A:$AK,35,0)-BG172</f>
        <v>0</v>
      </c>
      <c r="DL172" s="332">
        <f>VLOOKUP($D172,Meal!$A:$AK,36,0)-BH172</f>
        <v>0</v>
      </c>
      <c r="DM172" s="333">
        <f>VLOOKUP($D172,Shift!B:AW,39,0)-AV172</f>
        <v>0</v>
      </c>
      <c r="DN172" s="334">
        <f>K172/208*VLOOKUP(D172,Shift!$B:$AO,39,0)*8*10%-AW172</f>
        <v>0</v>
      </c>
      <c r="DO172" s="333">
        <f>VLOOKUP($D172,Shift!$B:$AO,40,0)-AX172</f>
        <v>0</v>
      </c>
      <c r="DP172" s="334">
        <f>K172/208*VLOOKUP(D172,Shift!$B:$AO,40,0)*8*50%-AY172</f>
        <v>-3.8461526855826378E-5</v>
      </c>
      <c r="DQ172" s="335">
        <f>VLOOKUP($D172,Shift!$B:$AZ,41,0)-AZ172</f>
        <v>0</v>
      </c>
      <c r="DR172" s="336">
        <f>K172/208*VLOOKUP($D172,Shift!$B:$AQ,41,0)*8*50%-BA172</f>
        <v>0</v>
      </c>
      <c r="DS172" s="337">
        <f>VLOOKUP($D172,Att!B:CU,98,0)-O172</f>
        <v>0</v>
      </c>
      <c r="DT172" s="338">
        <f>IFERROR(VLOOKUP($D172,OT!$A:$BR,OT!BC$1,0),0)-P172</f>
        <v>0</v>
      </c>
      <c r="DU172" s="338">
        <f>IFERROR(VLOOKUP($D172,OT!$A:$BR,OT!BD$1,0),0)-Q172</f>
        <v>0</v>
      </c>
      <c r="DV172" s="338">
        <f>IFERROR(VLOOKUP($D172,OT!$A:$BR,OT!BE$1,0),0)-R172</f>
        <v>0</v>
      </c>
      <c r="DW172" s="338">
        <f>IFERROR(VLOOKUP($D172,OT!$A:$BR,OT!BF$1,0),0)-S172</f>
        <v>0</v>
      </c>
      <c r="DX172" s="338">
        <f>IFERROR(VLOOKUP($D172,OT!$A:$BR,OT!BG$1,0),0)-T172</f>
        <v>0</v>
      </c>
      <c r="DY172" s="338">
        <f>IFERROR(VLOOKUP($D172,OT!$A:$BR,OT!BH$1,0),0)-U172</f>
        <v>0</v>
      </c>
      <c r="DZ172" s="338">
        <f>IFERROR(VLOOKUP($D172,OT!$A:$BR,OT!BI$1,0),0)-V172</f>
        <v>0</v>
      </c>
      <c r="EA172" s="338">
        <f>IFERROR(VLOOKUP($D172,OT!$A:$BR,OT!BJ$1,0),0)-W172</f>
        <v>0</v>
      </c>
      <c r="EB172" s="338">
        <f>IFERROR(VLOOKUP($D172,OT!$A:$BR,OT!BK$1,0),0)-X172</f>
        <v>0</v>
      </c>
      <c r="EC172" s="339">
        <f>VLOOKUP(D172,'Off day working'!A:AL,38,0)*30000-BD172</f>
        <v>0</v>
      </c>
      <c r="ED172" s="340"/>
      <c r="EE172" s="340"/>
      <c r="EF172" s="338">
        <f t="shared" si="60"/>
        <v>0</v>
      </c>
      <c r="EG172" s="350">
        <f>4960000*1.07/208*VLOOKUP(D172,Att!B:BZ,77,0)-BJ172</f>
        <v>0</v>
      </c>
      <c r="EI172" s="345">
        <f>IF(AND(CH172="X",EJ172&gt;=0.5),150000/VLOOKUP(D172,Att!B:AT,45,0)*VLOOKUP(D172,Att!B:AP,41,0),IF(AND(CH172="X",EJ172&lt;0.5),0,150000))-AN172</f>
        <v>0</v>
      </c>
      <c r="EJ172" s="346">
        <f>VLOOKUP(D172,Att!B:AP,41,0)/VLOOKUP(D172,Att!B:AT,45,0)</f>
        <v>1.1578947368421053</v>
      </c>
    </row>
    <row r="173" spans="1:140" s="331" customFormat="1" ht="14.5" hidden="1" customHeight="1" x14ac:dyDescent="0.35">
      <c r="A173" s="300" t="s">
        <v>325</v>
      </c>
      <c r="B173" s="300">
        <f t="shared" si="58"/>
        <v>166</v>
      </c>
      <c r="C173" s="320" t="s">
        <v>56</v>
      </c>
      <c r="D173" s="320" t="s">
        <v>1220</v>
      </c>
      <c r="E173" s="320" t="s">
        <v>1222</v>
      </c>
      <c r="F173" s="367" t="s">
        <v>1221</v>
      </c>
      <c r="G173" s="320" t="s">
        <v>360</v>
      </c>
      <c r="H173" s="320" t="s">
        <v>1039</v>
      </c>
      <c r="I173" s="320" t="s">
        <v>59</v>
      </c>
      <c r="J173" s="320" t="s">
        <v>58</v>
      </c>
      <c r="K173" s="321">
        <v>5900000</v>
      </c>
      <c r="L173" s="321"/>
      <c r="M173" s="321">
        <v>208</v>
      </c>
      <c r="N173" s="321"/>
      <c r="O173" s="321">
        <v>208</v>
      </c>
      <c r="P173" s="321">
        <v>38</v>
      </c>
      <c r="Q173" s="321">
        <v>0</v>
      </c>
      <c r="R173" s="321">
        <v>0</v>
      </c>
      <c r="S173" s="321">
        <v>0</v>
      </c>
      <c r="T173" s="321">
        <v>0</v>
      </c>
      <c r="U173" s="321">
        <v>0</v>
      </c>
      <c r="V173" s="321">
        <v>0</v>
      </c>
      <c r="W173" s="321">
        <v>0</v>
      </c>
      <c r="X173" s="321">
        <v>0</v>
      </c>
      <c r="Y173" s="321">
        <v>13</v>
      </c>
      <c r="Z173" s="321"/>
      <c r="AA173" s="321"/>
      <c r="AB173" s="321">
        <v>5899999.8865</v>
      </c>
      <c r="AC173" s="321">
        <v>1616826.9231</v>
      </c>
      <c r="AD173" s="321">
        <v>0</v>
      </c>
      <c r="AE173" s="321">
        <v>0</v>
      </c>
      <c r="AF173" s="321">
        <v>0</v>
      </c>
      <c r="AG173" s="321">
        <v>0</v>
      </c>
      <c r="AH173" s="321">
        <v>0</v>
      </c>
      <c r="AI173" s="321">
        <v>0</v>
      </c>
      <c r="AJ173" s="321">
        <v>0</v>
      </c>
      <c r="AK173" s="321">
        <v>0</v>
      </c>
      <c r="AL173" s="321">
        <v>612692.3077</v>
      </c>
      <c r="AM173" s="321">
        <v>300000</v>
      </c>
      <c r="AN173" s="321">
        <v>150000</v>
      </c>
      <c r="AO173" s="321">
        <v>620000</v>
      </c>
      <c r="AP173" s="321">
        <v>0</v>
      </c>
      <c r="AQ173" s="321">
        <v>1021153.8462</v>
      </c>
      <c r="AR173" s="321">
        <v>416667</v>
      </c>
      <c r="AS173" s="321"/>
      <c r="AT173" s="321">
        <v>0</v>
      </c>
      <c r="AU173" s="321">
        <v>663750</v>
      </c>
      <c r="AV173" s="321">
        <v>0</v>
      </c>
      <c r="AW173" s="321">
        <v>0</v>
      </c>
      <c r="AX173" s="321">
        <v>4</v>
      </c>
      <c r="AY173" s="321">
        <v>453846.15379999997</v>
      </c>
      <c r="AZ173" s="321"/>
      <c r="BA173" s="321"/>
      <c r="BB173" s="321">
        <v>19</v>
      </c>
      <c r="BC173" s="321">
        <v>538942.31000000006</v>
      </c>
      <c r="BD173" s="321">
        <v>0</v>
      </c>
      <c r="BE173" s="321">
        <v>42548</v>
      </c>
      <c r="BF173" s="321">
        <v>100000</v>
      </c>
      <c r="BG173" s="321">
        <v>116000</v>
      </c>
      <c r="BH173" s="321">
        <v>560000</v>
      </c>
      <c r="BI173" s="321"/>
      <c r="BJ173" s="321"/>
      <c r="BK173" s="321"/>
      <c r="BL173" s="321">
        <v>0</v>
      </c>
      <c r="BM173" s="321"/>
      <c r="BN173" s="321">
        <v>0</v>
      </c>
      <c r="BO173" s="321">
        <v>0</v>
      </c>
      <c r="BP173" s="321">
        <v>420000</v>
      </c>
      <c r="BQ173" s="321">
        <v>76730.769199999995</v>
      </c>
      <c r="BR173" s="321"/>
      <c r="BS173" s="321">
        <v>0</v>
      </c>
      <c r="BT173" s="321">
        <v>1268500</v>
      </c>
      <c r="BU173" s="321">
        <v>619500</v>
      </c>
      <c r="BV173" s="321"/>
      <c r="BW173" s="321">
        <v>0</v>
      </c>
      <c r="BX173" s="321"/>
      <c r="BY173" s="321">
        <v>0</v>
      </c>
      <c r="BZ173" s="321"/>
      <c r="CA173" s="321"/>
      <c r="CB173" s="321">
        <v>14877680</v>
      </c>
      <c r="CC173" s="322">
        <v>12492949</v>
      </c>
      <c r="CD173" s="320"/>
      <c r="CE173" s="320" t="s">
        <v>1067</v>
      </c>
      <c r="CF173" s="323">
        <v>46098</v>
      </c>
      <c r="CG173" s="323"/>
      <c r="CH173" s="320" t="s">
        <v>415</v>
      </c>
      <c r="CI173" s="322">
        <v>0</v>
      </c>
      <c r="CJ173" s="322">
        <v>0</v>
      </c>
      <c r="CK173" s="321"/>
      <c r="CL173" s="324">
        <f t="shared" si="44"/>
        <v>496730.76919999998</v>
      </c>
      <c r="CM173" s="325">
        <f t="shared" si="45"/>
        <v>-22.803499998524785</v>
      </c>
      <c r="CN173" s="325">
        <f t="shared" si="46"/>
        <v>-22.572699999436736</v>
      </c>
      <c r="CO173" s="325">
        <f t="shared" si="47"/>
        <v>0.11349999997764826</v>
      </c>
      <c r="CP173" s="318"/>
      <c r="CQ173" s="326">
        <f t="shared" si="48"/>
        <v>-2.3076776415109634E-5</v>
      </c>
      <c r="CR173" s="326">
        <f t="shared" si="49"/>
        <v>0</v>
      </c>
      <c r="CS173" s="327">
        <f t="shared" si="50"/>
        <v>0</v>
      </c>
      <c r="CT173" s="327">
        <f t="shared" si="51"/>
        <v>0</v>
      </c>
      <c r="CU173" s="327">
        <f t="shared" si="52"/>
        <v>0</v>
      </c>
      <c r="CV173" s="327">
        <f t="shared" si="53"/>
        <v>0</v>
      </c>
      <c r="CW173" s="327">
        <f t="shared" si="54"/>
        <v>0</v>
      </c>
      <c r="CX173" s="327">
        <f t="shared" si="55"/>
        <v>0</v>
      </c>
      <c r="CY173" s="327">
        <f t="shared" si="56"/>
        <v>0</v>
      </c>
      <c r="CZ173" s="328">
        <f t="shared" si="57"/>
        <v>496730.76919999998</v>
      </c>
      <c r="DA173" s="328">
        <f>(420000/208)*(O173+P173+Q173+R173+S173+T173+U173+V173+W173+X173+BI173)-CZ173</f>
        <v>3.0769268050789833E-5</v>
      </c>
      <c r="DB173" s="201"/>
      <c r="DC173" s="327">
        <f>K173/M173*IFERROR(VLOOKUP($D173,Shift!$B:$AZ,45,0),0)-AT173</f>
        <v>0</v>
      </c>
      <c r="DD173" s="327">
        <f>K173/M173*IFERROR(VLOOKUP($D173,Shift!$B:$AV,47,0),0)*10*50%-ROUND(K173/M173*IFERROR(VLOOKUP($D173,Shift!$B:$AV,47,0),0)*8*30%,0)-AU173</f>
        <v>0.30769230774603784</v>
      </c>
      <c r="DE173" s="329">
        <f>VLOOKUP($D173,'Off day working'!A:AM,38,0)-Z173</f>
        <v>0</v>
      </c>
      <c r="DF173" s="328"/>
      <c r="DG173" s="328"/>
      <c r="DH173" s="330">
        <f>K173/208*8*30%*VLOOKUP($D173,Shift!$B:$AZ,47,0)-AL173</f>
        <v>-7.6922588050365448E-6</v>
      </c>
      <c r="DJ173" s="390"/>
      <c r="DK173" s="332">
        <f>VLOOKUP($D173,Meal!$A:$AK,35,0)-BG173</f>
        <v>0</v>
      </c>
      <c r="DL173" s="332">
        <f>VLOOKUP($D173,Meal!$A:$AK,36,0)-BH173</f>
        <v>0</v>
      </c>
      <c r="DM173" s="333">
        <f>VLOOKUP($D173,Shift!B:AW,39,0)-AV173</f>
        <v>0</v>
      </c>
      <c r="DN173" s="334">
        <f>K173/208*VLOOKUP(D173,Shift!$B:$AO,39,0)*8*10%-AW173</f>
        <v>0</v>
      </c>
      <c r="DO173" s="333">
        <f>VLOOKUP($D173,Shift!$B:$AO,40,0)-AX173</f>
        <v>0</v>
      </c>
      <c r="DP173" s="334">
        <f>K173/208*VLOOKUP(D173,Shift!$B:$AO,40,0)*8*50%-AY173</f>
        <v>4.615390207618475E-5</v>
      </c>
      <c r="DQ173" s="335">
        <f>VLOOKUP($D173,Shift!$B:$AZ,41,0)-AZ173</f>
        <v>0</v>
      </c>
      <c r="DR173" s="336">
        <f>K173/208*VLOOKUP($D173,Shift!$B:$AQ,41,0)*8*50%-BA173</f>
        <v>0</v>
      </c>
      <c r="DS173" s="337">
        <f>VLOOKUP($D173,Att!B:CU,98,0)-O173</f>
        <v>0</v>
      </c>
      <c r="DT173" s="338">
        <f>IFERROR(VLOOKUP($D173,OT!$A:$BR,OT!BC$1,0),0)-P173</f>
        <v>0</v>
      </c>
      <c r="DU173" s="338">
        <f>IFERROR(VLOOKUP($D173,OT!$A:$BR,OT!BD$1,0),0)-Q173</f>
        <v>0</v>
      </c>
      <c r="DV173" s="338">
        <f>IFERROR(VLOOKUP($D173,OT!$A:$BR,OT!BE$1,0),0)-R173</f>
        <v>0</v>
      </c>
      <c r="DW173" s="338">
        <f>IFERROR(VLOOKUP($D173,OT!$A:$BR,OT!BF$1,0),0)-S173</f>
        <v>0</v>
      </c>
      <c r="DX173" s="338">
        <f>IFERROR(VLOOKUP($D173,OT!$A:$BR,OT!BG$1,0),0)-T173</f>
        <v>0</v>
      </c>
      <c r="DY173" s="338">
        <f>IFERROR(VLOOKUP($D173,OT!$A:$BR,OT!BH$1,0),0)-U173</f>
        <v>0</v>
      </c>
      <c r="DZ173" s="338">
        <f>IFERROR(VLOOKUP($D173,OT!$A:$BR,OT!BI$1,0),0)-V173</f>
        <v>0</v>
      </c>
      <c r="EA173" s="338">
        <f>IFERROR(VLOOKUP($D173,OT!$A:$BR,OT!BJ$1,0),0)-W173</f>
        <v>0</v>
      </c>
      <c r="EB173" s="338">
        <f>IFERROR(VLOOKUP($D173,OT!$A:$BR,OT!BK$1,0),0)-X173</f>
        <v>0</v>
      </c>
      <c r="EC173" s="339">
        <f>VLOOKUP(D173,'Off day working'!A:AL,38,0)*30000-BD173</f>
        <v>0</v>
      </c>
      <c r="ED173" s="340"/>
      <c r="EE173" s="340"/>
      <c r="EF173" s="338">
        <f t="shared" si="60"/>
        <v>7.6923076921957545E-2</v>
      </c>
      <c r="EG173" s="350">
        <f>4960000*1.07/208*VLOOKUP(D173,Att!B:BZ,77,0)-BJ173</f>
        <v>0</v>
      </c>
      <c r="EI173" s="345">
        <f>IF(AND(CH173="X",EJ173&gt;=0.5),150000/VLOOKUP(D173,Att!B:AT,45,0)*VLOOKUP(D173,Att!B:AP,41,0),IF(AND(CH173="X",EJ173&lt;0.5),0,150000))-AN173</f>
        <v>0</v>
      </c>
      <c r="EJ173" s="346">
        <f>VLOOKUP(D173,Att!B:AP,41,0)/VLOOKUP(D173,Att!B:AT,45,0)</f>
        <v>1.1559611817226023</v>
      </c>
    </row>
    <row r="174" spans="1:140" s="331" customFormat="1" ht="14.5" hidden="1" customHeight="1" x14ac:dyDescent="0.35">
      <c r="A174" s="300" t="s">
        <v>325</v>
      </c>
      <c r="B174" s="300">
        <f t="shared" si="58"/>
        <v>167</v>
      </c>
      <c r="C174" s="320" t="s">
        <v>56</v>
      </c>
      <c r="D174" s="320" t="s">
        <v>1225</v>
      </c>
      <c r="E174" s="320" t="s">
        <v>1227</v>
      </c>
      <c r="F174" s="367" t="s">
        <v>1226</v>
      </c>
      <c r="G174" s="320" t="s">
        <v>360</v>
      </c>
      <c r="H174" s="320" t="s">
        <v>1039</v>
      </c>
      <c r="I174" s="320" t="s">
        <v>59</v>
      </c>
      <c r="J174" s="320" t="s">
        <v>58</v>
      </c>
      <c r="K174" s="321">
        <v>5900000</v>
      </c>
      <c r="L174" s="321"/>
      <c r="M174" s="321">
        <v>208</v>
      </c>
      <c r="N174" s="321"/>
      <c r="O174" s="321">
        <v>142</v>
      </c>
      <c r="P174" s="321">
        <v>24</v>
      </c>
      <c r="Q174" s="321">
        <v>0</v>
      </c>
      <c r="R174" s="321">
        <v>0</v>
      </c>
      <c r="S174" s="321">
        <v>0</v>
      </c>
      <c r="T174" s="321">
        <v>0</v>
      </c>
      <c r="U174" s="321">
        <v>0</v>
      </c>
      <c r="V174" s="321">
        <v>0</v>
      </c>
      <c r="W174" s="321">
        <v>0</v>
      </c>
      <c r="X174" s="321">
        <v>0</v>
      </c>
      <c r="Y174" s="321">
        <v>7</v>
      </c>
      <c r="Z174" s="321"/>
      <c r="AA174" s="321"/>
      <c r="AB174" s="321">
        <v>4027884.5019</v>
      </c>
      <c r="AC174" s="321">
        <v>1021153.8462</v>
      </c>
      <c r="AD174" s="321">
        <v>0</v>
      </c>
      <c r="AE174" s="321">
        <v>0</v>
      </c>
      <c r="AF174" s="321">
        <v>0</v>
      </c>
      <c r="AG174" s="321">
        <v>0</v>
      </c>
      <c r="AH174" s="321">
        <v>0</v>
      </c>
      <c r="AI174" s="321">
        <v>0</v>
      </c>
      <c r="AJ174" s="321">
        <v>0</v>
      </c>
      <c r="AK174" s="321">
        <v>0</v>
      </c>
      <c r="AL174" s="321">
        <v>408461.53850000002</v>
      </c>
      <c r="AM174" s="321">
        <v>268421.0526</v>
      </c>
      <c r="AN174" s="321">
        <v>150000</v>
      </c>
      <c r="AO174" s="321">
        <v>20000</v>
      </c>
      <c r="AP174" s="321">
        <v>0</v>
      </c>
      <c r="AQ174" s="321">
        <v>255288.4615</v>
      </c>
      <c r="AR174" s="321">
        <v>0</v>
      </c>
      <c r="AS174" s="321"/>
      <c r="AT174" s="321">
        <v>0</v>
      </c>
      <c r="AU174" s="321">
        <v>442500</v>
      </c>
      <c r="AV174" s="321">
        <v>0</v>
      </c>
      <c r="AW174" s="321">
        <v>0</v>
      </c>
      <c r="AX174" s="321">
        <v>1</v>
      </c>
      <c r="AY174" s="321">
        <v>113461.5385</v>
      </c>
      <c r="AZ174" s="321"/>
      <c r="BA174" s="321"/>
      <c r="BB174" s="321">
        <v>12</v>
      </c>
      <c r="BC174" s="321">
        <v>340384.62</v>
      </c>
      <c r="BD174" s="321">
        <v>0</v>
      </c>
      <c r="BE174" s="321">
        <v>42548</v>
      </c>
      <c r="BF174" s="321">
        <v>100000</v>
      </c>
      <c r="BG174" s="321">
        <v>117000</v>
      </c>
      <c r="BH174" s="321">
        <v>332000</v>
      </c>
      <c r="BI174" s="321"/>
      <c r="BJ174" s="321"/>
      <c r="BK174" s="321"/>
      <c r="BL174" s="321">
        <v>0</v>
      </c>
      <c r="BM174" s="321"/>
      <c r="BN174" s="321">
        <v>0</v>
      </c>
      <c r="BO174" s="321">
        <v>0</v>
      </c>
      <c r="BP174" s="321">
        <v>245769.23079999999</v>
      </c>
      <c r="BQ174" s="321">
        <v>41538.461499999998</v>
      </c>
      <c r="BR174" s="321"/>
      <c r="BS174" s="321">
        <v>0</v>
      </c>
      <c r="BT174" s="321">
        <v>1268500</v>
      </c>
      <c r="BU174" s="321">
        <v>619500</v>
      </c>
      <c r="BV174" s="321"/>
      <c r="BW174" s="321">
        <v>0</v>
      </c>
      <c r="BX174" s="321"/>
      <c r="BY174" s="321">
        <v>0</v>
      </c>
      <c r="BZ174" s="321"/>
      <c r="CA174" s="321"/>
      <c r="CB174" s="321">
        <v>9312924</v>
      </c>
      <c r="CC174" s="322">
        <v>7019617</v>
      </c>
      <c r="CD174" s="320"/>
      <c r="CE174" s="320" t="s">
        <v>870</v>
      </c>
      <c r="CF174" s="323">
        <v>46098</v>
      </c>
      <c r="CG174" s="323"/>
      <c r="CH174" s="320" t="s">
        <v>415</v>
      </c>
      <c r="CI174" s="322">
        <v>118000</v>
      </c>
      <c r="CJ174" s="322">
        <v>0</v>
      </c>
      <c r="CK174" s="321"/>
      <c r="CL174" s="324">
        <f t="shared" si="44"/>
        <v>287307.6923</v>
      </c>
      <c r="CM174" s="325">
        <f t="shared" si="45"/>
        <v>-12.748500000685453</v>
      </c>
      <c r="CN174" s="325">
        <f t="shared" si="46"/>
        <v>-13.440799999982119</v>
      </c>
      <c r="CO174" s="325">
        <f t="shared" si="47"/>
        <v>0.11348461546003819</v>
      </c>
      <c r="CP174" s="318"/>
      <c r="CQ174" s="326">
        <f t="shared" si="48"/>
        <v>-4.615390207618475E-5</v>
      </c>
      <c r="CR174" s="326">
        <f t="shared" si="49"/>
        <v>0</v>
      </c>
      <c r="CS174" s="327">
        <f t="shared" si="50"/>
        <v>0</v>
      </c>
      <c r="CT174" s="327">
        <f t="shared" si="51"/>
        <v>0</v>
      </c>
      <c r="CU174" s="327">
        <f t="shared" si="52"/>
        <v>0</v>
      </c>
      <c r="CV174" s="327">
        <f t="shared" si="53"/>
        <v>0</v>
      </c>
      <c r="CW174" s="327">
        <f t="shared" si="54"/>
        <v>0</v>
      </c>
      <c r="CX174" s="327">
        <f t="shared" si="55"/>
        <v>0</v>
      </c>
      <c r="CY174" s="327">
        <f t="shared" si="56"/>
        <v>0</v>
      </c>
      <c r="CZ174" s="328">
        <f t="shared" si="57"/>
        <v>287307.6923</v>
      </c>
      <c r="DA174" s="328">
        <f>(360000/208)*(O174+P174+Q174+R174+S174+T174+U174+V174+W174+X174+BI174)-CZ174</f>
        <v>7.6923170126974583E-6</v>
      </c>
      <c r="DB174" s="201"/>
      <c r="DC174" s="327">
        <f>K174/M174*IFERROR(VLOOKUP($D174,Shift!$B:$AZ,45,0),0)-AT174</f>
        <v>0</v>
      </c>
      <c r="DD174" s="327">
        <f>K174/M174*IFERROR(VLOOKUP($D174,Shift!$B:$AV,47,0),0)*10*50%-ROUND(K174/M174*IFERROR(VLOOKUP($D174,Shift!$B:$AV,47,0),0)*8*30%,0)-AU174</f>
        <v>-0.46153846150264144</v>
      </c>
      <c r="DE174" s="329">
        <f>VLOOKUP($D174,'Off day working'!A:AM,38,0)-Z174</f>
        <v>0</v>
      </c>
      <c r="DF174" s="328"/>
      <c r="DG174" s="328"/>
      <c r="DH174" s="330">
        <f>K174/208*8*30%*VLOOKUP($D174,Shift!$B:$AZ,47,0)-AL174</f>
        <v>-3.8461526855826378E-5</v>
      </c>
      <c r="DJ174" s="390"/>
      <c r="DK174" s="332">
        <f>VLOOKUP($D174,Meal!$A:$AK,35,0)-BG174</f>
        <v>0</v>
      </c>
      <c r="DL174" s="332">
        <f>VLOOKUP($D174,Meal!$A:$AK,36,0)-BH174</f>
        <v>0</v>
      </c>
      <c r="DM174" s="333">
        <f>VLOOKUP($D174,Shift!B:AW,39,0)-AV174</f>
        <v>0</v>
      </c>
      <c r="DN174" s="334">
        <f>K174/208*VLOOKUP(D174,Shift!$B:$AO,39,0)*8*10%-AW174</f>
        <v>0</v>
      </c>
      <c r="DO174" s="333">
        <f>VLOOKUP($D174,Shift!$B:$AO,40,0)-AX174</f>
        <v>0</v>
      </c>
      <c r="DP174" s="334">
        <f>K174/208*VLOOKUP(D174,Shift!$B:$AO,40,0)*8*50%-AY174</f>
        <v>-3.8461526855826378E-5</v>
      </c>
      <c r="DQ174" s="335">
        <f>VLOOKUP($D174,Shift!$B:$AZ,41,0)-AZ174</f>
        <v>0</v>
      </c>
      <c r="DR174" s="336">
        <f>K174/208*VLOOKUP($D174,Shift!$B:$AQ,41,0)*8*50%-BA174</f>
        <v>0</v>
      </c>
      <c r="DS174" s="337">
        <f>VLOOKUP($D174,Att!B:CU,98,0)-O174</f>
        <v>0</v>
      </c>
      <c r="DT174" s="338">
        <f>IFERROR(VLOOKUP($D174,OT!$A:$BR,OT!BC$1,0),0)-P174</f>
        <v>0</v>
      </c>
      <c r="DU174" s="338">
        <f>IFERROR(VLOOKUP($D174,OT!$A:$BR,OT!BD$1,0),0)-Q174</f>
        <v>0</v>
      </c>
      <c r="DV174" s="338">
        <f>IFERROR(VLOOKUP($D174,OT!$A:$BR,OT!BE$1,0),0)-R174</f>
        <v>0</v>
      </c>
      <c r="DW174" s="338">
        <f>IFERROR(VLOOKUP($D174,OT!$A:$BR,OT!BF$1,0),0)-S174</f>
        <v>0</v>
      </c>
      <c r="DX174" s="338">
        <f>IFERROR(VLOOKUP($D174,OT!$A:$BR,OT!BG$1,0),0)-T174</f>
        <v>0</v>
      </c>
      <c r="DY174" s="338">
        <f>IFERROR(VLOOKUP($D174,OT!$A:$BR,OT!BH$1,0),0)-U174</f>
        <v>0</v>
      </c>
      <c r="DZ174" s="338">
        <f>IFERROR(VLOOKUP($D174,OT!$A:$BR,OT!BI$1,0),0)-V174</f>
        <v>0</v>
      </c>
      <c r="EA174" s="338">
        <f>IFERROR(VLOOKUP($D174,OT!$A:$BR,OT!BJ$1,0),0)-W174</f>
        <v>0</v>
      </c>
      <c r="EB174" s="338">
        <f>IFERROR(VLOOKUP($D174,OT!$A:$BR,OT!BK$1,0),0)-X174</f>
        <v>0</v>
      </c>
      <c r="EC174" s="339">
        <f>VLOOKUP(D174,'Off day working'!A:AL,38,0)*30000-BD174</f>
        <v>0</v>
      </c>
      <c r="ED174" s="340"/>
      <c r="EE174" s="340"/>
      <c r="EF174" s="338">
        <f t="shared" si="60"/>
        <v>7.6923076921957545E-2</v>
      </c>
      <c r="EG174" s="350">
        <f>4960000*1.07/208*VLOOKUP(D174,Att!B:BZ,77,0)-BJ174</f>
        <v>0</v>
      </c>
      <c r="EI174" s="345">
        <f>IF(AND(CH174="X",EJ174&gt;=0.5),150000/VLOOKUP(D174,Att!B:AT,45,0)*VLOOKUP(D174,Att!B:AP,41,0),IF(AND(CH174="X",EJ174&lt;0.5),0,150000))-AN174</f>
        <v>0</v>
      </c>
      <c r="EJ174" s="346">
        <f>VLOOKUP(D174,Att!B:AP,41,0)/VLOOKUP(D174,Att!B:AT,45,0)</f>
        <v>0.78947368421052633</v>
      </c>
    </row>
    <row r="175" spans="1:140" s="331" customFormat="1" ht="14.5" hidden="1" customHeight="1" x14ac:dyDescent="0.35">
      <c r="A175" s="300" t="s">
        <v>325</v>
      </c>
      <c r="B175" s="300">
        <f t="shared" si="58"/>
        <v>168</v>
      </c>
      <c r="C175" s="320" t="s">
        <v>56</v>
      </c>
      <c r="D175" s="320" t="s">
        <v>1231</v>
      </c>
      <c r="E175" s="320" t="s">
        <v>1233</v>
      </c>
      <c r="F175" s="367" t="s">
        <v>1232</v>
      </c>
      <c r="G175" s="320" t="s">
        <v>360</v>
      </c>
      <c r="H175" s="320" t="s">
        <v>1039</v>
      </c>
      <c r="I175" s="320" t="s">
        <v>63</v>
      </c>
      <c r="J175" s="320" t="s">
        <v>58</v>
      </c>
      <c r="K175" s="321">
        <v>5900000</v>
      </c>
      <c r="L175" s="321"/>
      <c r="M175" s="321">
        <v>208</v>
      </c>
      <c r="N175" s="321"/>
      <c r="O175" s="321">
        <v>132</v>
      </c>
      <c r="P175" s="321">
        <v>30</v>
      </c>
      <c r="Q175" s="321">
        <v>0</v>
      </c>
      <c r="R175" s="321">
        <v>0</v>
      </c>
      <c r="S175" s="321">
        <v>0</v>
      </c>
      <c r="T175" s="321">
        <v>0</v>
      </c>
      <c r="U175" s="321">
        <v>0</v>
      </c>
      <c r="V175" s="321">
        <v>0</v>
      </c>
      <c r="W175" s="321">
        <v>0</v>
      </c>
      <c r="X175" s="321">
        <v>0</v>
      </c>
      <c r="Y175" s="321">
        <v>8</v>
      </c>
      <c r="Z175" s="321"/>
      <c r="AA175" s="321"/>
      <c r="AB175" s="321">
        <v>3744230.7692</v>
      </c>
      <c r="AC175" s="321">
        <v>1276442.3077</v>
      </c>
      <c r="AD175" s="321">
        <v>0</v>
      </c>
      <c r="AE175" s="321">
        <v>0</v>
      </c>
      <c r="AF175" s="321">
        <v>0</v>
      </c>
      <c r="AG175" s="321">
        <v>0</v>
      </c>
      <c r="AH175" s="321">
        <v>0</v>
      </c>
      <c r="AI175" s="321">
        <v>0</v>
      </c>
      <c r="AJ175" s="321">
        <v>0</v>
      </c>
      <c r="AK175" s="321">
        <v>0</v>
      </c>
      <c r="AL175" s="321">
        <v>476538.46149999998</v>
      </c>
      <c r="AM175" s="321">
        <v>268421.0526</v>
      </c>
      <c r="AN175" s="321">
        <v>150000</v>
      </c>
      <c r="AO175" s="321">
        <v>58000</v>
      </c>
      <c r="AP175" s="321">
        <v>0</v>
      </c>
      <c r="AQ175" s="321">
        <v>255288.4615</v>
      </c>
      <c r="AR175" s="321">
        <v>375926</v>
      </c>
      <c r="AS175" s="321"/>
      <c r="AT175" s="321">
        <v>0</v>
      </c>
      <c r="AU175" s="321">
        <v>516250</v>
      </c>
      <c r="AV175" s="321">
        <v>0</v>
      </c>
      <c r="AW175" s="321">
        <v>0</v>
      </c>
      <c r="AX175" s="321">
        <v>1</v>
      </c>
      <c r="AY175" s="321">
        <v>113461.5385</v>
      </c>
      <c r="AZ175" s="321"/>
      <c r="BA175" s="321"/>
      <c r="BB175" s="321">
        <v>15</v>
      </c>
      <c r="BC175" s="321">
        <v>425480.77</v>
      </c>
      <c r="BD175" s="321">
        <v>0</v>
      </c>
      <c r="BE175" s="321">
        <v>42548</v>
      </c>
      <c r="BF175" s="321">
        <v>100000</v>
      </c>
      <c r="BG175" s="321"/>
      <c r="BH175" s="321">
        <v>436000</v>
      </c>
      <c r="BI175" s="321"/>
      <c r="BJ175" s="321"/>
      <c r="BK175" s="321"/>
      <c r="BL175" s="321">
        <v>1000000</v>
      </c>
      <c r="BM175" s="321"/>
      <c r="BN175" s="321">
        <v>0</v>
      </c>
      <c r="BO175" s="321">
        <v>0</v>
      </c>
      <c r="BP175" s="321">
        <v>266538.46149999998</v>
      </c>
      <c r="BQ175" s="321">
        <v>60576.9231</v>
      </c>
      <c r="BR175" s="321"/>
      <c r="BS175" s="321">
        <v>0</v>
      </c>
      <c r="BT175" s="321">
        <v>1268500</v>
      </c>
      <c r="BU175" s="321">
        <v>619500</v>
      </c>
      <c r="BV175" s="321">
        <v>10</v>
      </c>
      <c r="BW175" s="321">
        <v>283653.84620000003</v>
      </c>
      <c r="BX175" s="321"/>
      <c r="BY175" s="321">
        <v>0</v>
      </c>
      <c r="BZ175" s="321"/>
      <c r="CA175" s="321"/>
      <c r="CB175" s="321">
        <v>10952219</v>
      </c>
      <c r="CC175" s="322">
        <v>8619103</v>
      </c>
      <c r="CD175" s="320" t="s">
        <v>2199</v>
      </c>
      <c r="CE175" s="320" t="s">
        <v>1068</v>
      </c>
      <c r="CF175" s="323">
        <v>46101</v>
      </c>
      <c r="CG175" s="323"/>
      <c r="CH175" s="320" t="s">
        <v>415</v>
      </c>
      <c r="CI175" s="322">
        <v>118000</v>
      </c>
      <c r="CJ175" s="322">
        <v>0</v>
      </c>
      <c r="CK175" s="321"/>
      <c r="CL175" s="324">
        <f t="shared" si="44"/>
        <v>327115.38459999999</v>
      </c>
      <c r="CM175" s="325">
        <f t="shared" si="45"/>
        <v>-16.254399999976158</v>
      </c>
      <c r="CN175" s="325">
        <f t="shared" si="46"/>
        <v>-15.639000000432134</v>
      </c>
      <c r="CO175" s="325">
        <f t="shared" si="47"/>
        <v>3.0769500881433487E-5</v>
      </c>
      <c r="CP175" s="318"/>
      <c r="CQ175" s="326">
        <f t="shared" si="48"/>
        <v>-7.6922588050365448E-6</v>
      </c>
      <c r="CR175" s="326">
        <f t="shared" si="49"/>
        <v>0</v>
      </c>
      <c r="CS175" s="327">
        <f t="shared" si="50"/>
        <v>0</v>
      </c>
      <c r="CT175" s="327">
        <f t="shared" si="51"/>
        <v>0</v>
      </c>
      <c r="CU175" s="327">
        <f t="shared" si="52"/>
        <v>0</v>
      </c>
      <c r="CV175" s="327">
        <f t="shared" si="53"/>
        <v>0</v>
      </c>
      <c r="CW175" s="327">
        <f t="shared" si="54"/>
        <v>0</v>
      </c>
      <c r="CX175" s="327">
        <f t="shared" si="55"/>
        <v>0</v>
      </c>
      <c r="CY175" s="327">
        <f t="shared" si="56"/>
        <v>0</v>
      </c>
      <c r="CZ175" s="328">
        <f t="shared" si="57"/>
        <v>327115.38459999999</v>
      </c>
      <c r="DA175" s="328">
        <f>(420000/208)*(O175+P175+Q175+R175+S175+T175+U175+V175+W175+X175+BI175)-CZ175</f>
        <v>1.5384634025394917E-5</v>
      </c>
      <c r="DB175" s="201"/>
      <c r="DC175" s="327">
        <f>K175/M175*IFERROR(VLOOKUP($D175,Shift!$B:$AZ,45,0),0)-AT175</f>
        <v>0</v>
      </c>
      <c r="DD175" s="327">
        <f>K175/M175*IFERROR(VLOOKUP($D175,Shift!$B:$AV,47,0),0)*10*50%-ROUND(K175/M175*IFERROR(VLOOKUP($D175,Shift!$B:$AV,47,0),0)*8*30%,0)-AU175</f>
        <v>0.46153846150264144</v>
      </c>
      <c r="DE175" s="329">
        <f>VLOOKUP($D175,'Off day working'!A:AM,38,0)-Z175</f>
        <v>0</v>
      </c>
      <c r="DF175" s="328"/>
      <c r="DG175" s="328"/>
      <c r="DH175" s="330">
        <f>K175/208*8*30%*VLOOKUP($D175,Shift!$B:$AZ,47,0)-AL175</f>
        <v>3.8461585063487291E-5</v>
      </c>
      <c r="DJ175" s="390"/>
      <c r="DK175" s="332">
        <f>VLOOKUP($D175,Meal!$A:$AK,35,0)-BG175</f>
        <v>0</v>
      </c>
      <c r="DL175" s="332">
        <f>VLOOKUP($D175,Meal!$A:$AK,36,0)-BH175</f>
        <v>0</v>
      </c>
      <c r="DM175" s="333">
        <f>VLOOKUP($D175,Shift!B:AW,39,0)-AV175</f>
        <v>0</v>
      </c>
      <c r="DN175" s="334">
        <f>K175/208*VLOOKUP(D175,Shift!$B:$AO,39,0)*8*10%-AW175</f>
        <v>0</v>
      </c>
      <c r="DO175" s="333">
        <f>VLOOKUP($D175,Shift!$B:$AO,40,0)-AX175</f>
        <v>0</v>
      </c>
      <c r="DP175" s="334">
        <f>K175/208*VLOOKUP(D175,Shift!$B:$AO,40,0)*8*50%-AY175</f>
        <v>-3.8461526855826378E-5</v>
      </c>
      <c r="DQ175" s="335">
        <f>VLOOKUP($D175,Shift!$B:$AZ,41,0)-AZ175</f>
        <v>0</v>
      </c>
      <c r="DR175" s="336">
        <f>K175/208*VLOOKUP($D175,Shift!$B:$AQ,41,0)*8*50%-BA175</f>
        <v>0</v>
      </c>
      <c r="DS175" s="337">
        <f>VLOOKUP($D175,Att!B:CU,98,0)-O175</f>
        <v>0</v>
      </c>
      <c r="DT175" s="338">
        <f>IFERROR(VLOOKUP($D175,OT!$A:$BR,OT!BC$1,0),0)-P175</f>
        <v>0</v>
      </c>
      <c r="DU175" s="338">
        <f>IFERROR(VLOOKUP($D175,OT!$A:$BR,OT!BD$1,0),0)-Q175</f>
        <v>0</v>
      </c>
      <c r="DV175" s="338">
        <f>IFERROR(VLOOKUP($D175,OT!$A:$BR,OT!BE$1,0),0)-R175</f>
        <v>0</v>
      </c>
      <c r="DW175" s="338">
        <f>IFERROR(VLOOKUP($D175,OT!$A:$BR,OT!BF$1,0),0)-S175</f>
        <v>0</v>
      </c>
      <c r="DX175" s="338">
        <f>IFERROR(VLOOKUP($D175,OT!$A:$BR,OT!BG$1,0),0)-T175</f>
        <v>0</v>
      </c>
      <c r="DY175" s="338">
        <f>IFERROR(VLOOKUP($D175,OT!$A:$BR,OT!BH$1,0),0)-U175</f>
        <v>0</v>
      </c>
      <c r="DZ175" s="338">
        <f>IFERROR(VLOOKUP($D175,OT!$A:$BR,OT!BI$1,0),0)-V175</f>
        <v>0</v>
      </c>
      <c r="EA175" s="338">
        <f>IFERROR(VLOOKUP($D175,OT!$A:$BR,OT!BJ$1,0),0)-W175</f>
        <v>0</v>
      </c>
      <c r="EB175" s="338">
        <f>IFERROR(VLOOKUP($D175,OT!$A:$BR,OT!BK$1,0),0)-X175</f>
        <v>0</v>
      </c>
      <c r="EC175" s="339">
        <f>VLOOKUP(D175,'Off day working'!A:AL,38,0)*30000-BD175</f>
        <v>0</v>
      </c>
      <c r="ED175" s="340"/>
      <c r="EE175" s="340"/>
      <c r="EF175" s="338">
        <f t="shared" si="60"/>
        <v>7.6923076921957545E-2</v>
      </c>
      <c r="EG175" s="350">
        <f>4960000*1.07/208*VLOOKUP(D175,Att!B:BZ,77,0)-BJ175</f>
        <v>0</v>
      </c>
      <c r="EI175" s="345">
        <f>IF(AND(CH175="X",EJ175&gt;=0.5),150000/VLOOKUP(D175,Att!B:AT,45,0)*VLOOKUP(D175,Att!B:AP,41,0),IF(AND(CH175="X",EJ175&lt;0.5),0,150000))-AN175</f>
        <v>0</v>
      </c>
      <c r="EJ175" s="346">
        <f>VLOOKUP(D175,Att!B:AP,41,0)/VLOOKUP(D175,Att!B:AT,45,0)</f>
        <v>0.68421052631578949</v>
      </c>
    </row>
    <row r="176" spans="1:140" s="331" customFormat="1" ht="14.5" hidden="1" customHeight="1" x14ac:dyDescent="0.35">
      <c r="A176" s="300" t="s">
        <v>325</v>
      </c>
      <c r="B176" s="300">
        <f t="shared" si="58"/>
        <v>169</v>
      </c>
      <c r="C176" s="320" t="s">
        <v>56</v>
      </c>
      <c r="D176" s="320" t="s">
        <v>1234</v>
      </c>
      <c r="E176" s="320" t="s">
        <v>1236</v>
      </c>
      <c r="F176" s="367" t="s">
        <v>1235</v>
      </c>
      <c r="G176" s="320" t="s">
        <v>360</v>
      </c>
      <c r="H176" s="320" t="s">
        <v>1039</v>
      </c>
      <c r="I176" s="320" t="s">
        <v>63</v>
      </c>
      <c r="J176" s="320" t="s">
        <v>58</v>
      </c>
      <c r="K176" s="321">
        <v>5900000</v>
      </c>
      <c r="L176" s="321"/>
      <c r="M176" s="321">
        <v>208</v>
      </c>
      <c r="N176" s="321"/>
      <c r="O176" s="321">
        <v>180</v>
      </c>
      <c r="P176" s="321">
        <v>42</v>
      </c>
      <c r="Q176" s="321">
        <v>0</v>
      </c>
      <c r="R176" s="321">
        <v>0</v>
      </c>
      <c r="S176" s="321">
        <v>0</v>
      </c>
      <c r="T176" s="321">
        <v>0</v>
      </c>
      <c r="U176" s="321">
        <v>0</v>
      </c>
      <c r="V176" s="321">
        <v>0</v>
      </c>
      <c r="W176" s="321">
        <v>0</v>
      </c>
      <c r="X176" s="321">
        <v>0</v>
      </c>
      <c r="Y176" s="321">
        <v>9</v>
      </c>
      <c r="Z176" s="321"/>
      <c r="AA176" s="321"/>
      <c r="AB176" s="321">
        <v>5105769.2308</v>
      </c>
      <c r="AC176" s="321">
        <v>1787019.2308</v>
      </c>
      <c r="AD176" s="321">
        <v>0</v>
      </c>
      <c r="AE176" s="321">
        <v>0</v>
      </c>
      <c r="AF176" s="321">
        <v>0</v>
      </c>
      <c r="AG176" s="321">
        <v>0</v>
      </c>
      <c r="AH176" s="321">
        <v>0</v>
      </c>
      <c r="AI176" s="321">
        <v>0</v>
      </c>
      <c r="AJ176" s="321">
        <v>0</v>
      </c>
      <c r="AK176" s="321">
        <v>0</v>
      </c>
      <c r="AL176" s="321">
        <v>544615.38459999999</v>
      </c>
      <c r="AM176" s="321">
        <v>300000</v>
      </c>
      <c r="AN176" s="321">
        <v>150000</v>
      </c>
      <c r="AO176" s="321">
        <v>564500</v>
      </c>
      <c r="AP176" s="321">
        <v>0</v>
      </c>
      <c r="AQ176" s="321">
        <v>510576.92310000001</v>
      </c>
      <c r="AR176" s="321">
        <v>400000</v>
      </c>
      <c r="AS176" s="321"/>
      <c r="AT176" s="321">
        <v>0</v>
      </c>
      <c r="AU176" s="321">
        <v>590000</v>
      </c>
      <c r="AV176" s="321">
        <v>0</v>
      </c>
      <c r="AW176" s="321">
        <v>0</v>
      </c>
      <c r="AX176" s="321">
        <v>1</v>
      </c>
      <c r="AY176" s="321">
        <v>113461.5385</v>
      </c>
      <c r="AZ176" s="321"/>
      <c r="BA176" s="321"/>
      <c r="BB176" s="321">
        <v>21</v>
      </c>
      <c r="BC176" s="321">
        <v>595673.07999999996</v>
      </c>
      <c r="BD176" s="321">
        <v>0</v>
      </c>
      <c r="BE176" s="321">
        <v>42548</v>
      </c>
      <c r="BF176" s="321">
        <v>100000</v>
      </c>
      <c r="BG176" s="321"/>
      <c r="BH176" s="321">
        <v>558000</v>
      </c>
      <c r="BI176" s="321"/>
      <c r="BJ176" s="321"/>
      <c r="BK176" s="321"/>
      <c r="BL176" s="321">
        <v>1000000</v>
      </c>
      <c r="BM176" s="321"/>
      <c r="BN176" s="321">
        <v>0</v>
      </c>
      <c r="BO176" s="321">
        <v>0</v>
      </c>
      <c r="BP176" s="321">
        <v>363461.53850000002</v>
      </c>
      <c r="BQ176" s="321">
        <v>84807.692299999995</v>
      </c>
      <c r="BR176" s="321"/>
      <c r="BS176" s="321">
        <v>0</v>
      </c>
      <c r="BT176" s="321">
        <v>1268500</v>
      </c>
      <c r="BU176" s="321">
        <v>619500</v>
      </c>
      <c r="BV176" s="321">
        <v>10</v>
      </c>
      <c r="BW176" s="321">
        <v>283653.84620000003</v>
      </c>
      <c r="BX176" s="321"/>
      <c r="BY176" s="321">
        <v>0</v>
      </c>
      <c r="BZ176" s="321"/>
      <c r="CA176" s="321"/>
      <c r="CB176" s="321">
        <v>14196955</v>
      </c>
      <c r="CC176" s="322">
        <v>11742685</v>
      </c>
      <c r="CD176" s="320" t="s">
        <v>2199</v>
      </c>
      <c r="CE176" s="320" t="s">
        <v>1068</v>
      </c>
      <c r="CF176" s="323">
        <v>46101</v>
      </c>
      <c r="CG176" s="323"/>
      <c r="CH176" s="320" t="s">
        <v>415</v>
      </c>
      <c r="CI176" s="322">
        <v>118000</v>
      </c>
      <c r="CJ176" s="322">
        <v>0</v>
      </c>
      <c r="CK176" s="321"/>
      <c r="CL176" s="324">
        <f t="shared" si="44"/>
        <v>448269.23080000002</v>
      </c>
      <c r="CM176" s="325">
        <f t="shared" si="45"/>
        <v>-22.381400000303984</v>
      </c>
      <c r="CN176" s="325">
        <f t="shared" si="46"/>
        <v>-21.612199999392033</v>
      </c>
      <c r="CO176" s="325">
        <f t="shared" si="47"/>
        <v>-3.0769035220146179E-5</v>
      </c>
      <c r="CP176" s="318"/>
      <c r="CQ176" s="326">
        <f t="shared" si="48"/>
        <v>-3.0769035220146179E-5</v>
      </c>
      <c r="CR176" s="326">
        <f t="shared" si="49"/>
        <v>0</v>
      </c>
      <c r="CS176" s="327">
        <f t="shared" si="50"/>
        <v>0</v>
      </c>
      <c r="CT176" s="327">
        <f t="shared" si="51"/>
        <v>0</v>
      </c>
      <c r="CU176" s="327">
        <f t="shared" si="52"/>
        <v>0</v>
      </c>
      <c r="CV176" s="327">
        <f t="shared" si="53"/>
        <v>0</v>
      </c>
      <c r="CW176" s="327">
        <f t="shared" si="54"/>
        <v>0</v>
      </c>
      <c r="CX176" s="327">
        <f t="shared" si="55"/>
        <v>0</v>
      </c>
      <c r="CY176" s="327">
        <f t="shared" si="56"/>
        <v>0</v>
      </c>
      <c r="CZ176" s="328">
        <f t="shared" si="57"/>
        <v>448269.23080000002</v>
      </c>
      <c r="DA176" s="328">
        <f>(420000/208)*(O176+P176+Q176+R176+S176+T176+U176+V176+W176+X176+BI176)-CZ176</f>
        <v>-3.076920984312892E-5</v>
      </c>
      <c r="DB176" s="201"/>
      <c r="DC176" s="327">
        <f>K176/M176*IFERROR(VLOOKUP($D176,Shift!$B:$AZ,45,0),0)-AT176</f>
        <v>0</v>
      </c>
      <c r="DD176" s="327">
        <f>K176/M176*IFERROR(VLOOKUP($D176,Shift!$B:$AV,47,0),0)*10*50%-ROUND(K176/M176*IFERROR(VLOOKUP($D176,Shift!$B:$AV,47,0),0)*8*30%,0)-AU176</f>
        <v>0.38461538474075496</v>
      </c>
      <c r="DE176" s="329">
        <f>VLOOKUP($D176,'Off day working'!A:AM,38,0)-Z176</f>
        <v>0</v>
      </c>
      <c r="DF176" s="328"/>
      <c r="DG176" s="328"/>
      <c r="DH176" s="330">
        <f>K176/208*8*30%*VLOOKUP($D176,Shift!$B:$AZ,47,0)-AL176</f>
        <v>1.5384634025394917E-5</v>
      </c>
      <c r="DJ176" s="390"/>
      <c r="DK176" s="332">
        <f>VLOOKUP($D176,Meal!$A:$AK,35,0)-BG176</f>
        <v>0</v>
      </c>
      <c r="DL176" s="332">
        <f>VLOOKUP($D176,Meal!$A:$AK,36,0)-BH176</f>
        <v>0</v>
      </c>
      <c r="DM176" s="333">
        <f>VLOOKUP($D176,Shift!B:AW,39,0)-AV176</f>
        <v>0</v>
      </c>
      <c r="DN176" s="334">
        <f>K176/208*VLOOKUP(D176,Shift!$B:$AO,39,0)*8*10%-AW176</f>
        <v>0</v>
      </c>
      <c r="DO176" s="333">
        <f>VLOOKUP($D176,Shift!$B:$AO,40,0)-AX176</f>
        <v>0</v>
      </c>
      <c r="DP176" s="334">
        <f>K176/208*VLOOKUP(D176,Shift!$B:$AO,40,0)*8*50%-AY176</f>
        <v>-3.8461526855826378E-5</v>
      </c>
      <c r="DQ176" s="335">
        <f>VLOOKUP($D176,Shift!$B:$AZ,41,0)-AZ176</f>
        <v>0</v>
      </c>
      <c r="DR176" s="336">
        <f>K176/208*VLOOKUP($D176,Shift!$B:$AQ,41,0)*8*50%-BA176</f>
        <v>0</v>
      </c>
      <c r="DS176" s="337">
        <f>VLOOKUP($D176,Att!B:CU,98,0)-O176</f>
        <v>0</v>
      </c>
      <c r="DT176" s="338">
        <f>IFERROR(VLOOKUP($D176,OT!$A:$BR,OT!BC$1,0),0)-P176</f>
        <v>0</v>
      </c>
      <c r="DU176" s="338">
        <f>IFERROR(VLOOKUP($D176,OT!$A:$BR,OT!BD$1,0),0)-Q176</f>
        <v>0</v>
      </c>
      <c r="DV176" s="338">
        <f>IFERROR(VLOOKUP($D176,OT!$A:$BR,OT!BE$1,0),0)-R176</f>
        <v>0</v>
      </c>
      <c r="DW176" s="338">
        <f>IFERROR(VLOOKUP($D176,OT!$A:$BR,OT!BF$1,0),0)-S176</f>
        <v>0</v>
      </c>
      <c r="DX176" s="338">
        <f>IFERROR(VLOOKUP($D176,OT!$A:$BR,OT!BG$1,0),0)-T176</f>
        <v>0</v>
      </c>
      <c r="DY176" s="338">
        <f>IFERROR(VLOOKUP($D176,OT!$A:$BR,OT!BH$1,0),0)-U176</f>
        <v>0</v>
      </c>
      <c r="DZ176" s="338">
        <f>IFERROR(VLOOKUP($D176,OT!$A:$BR,OT!BI$1,0),0)-V176</f>
        <v>0</v>
      </c>
      <c r="EA176" s="338">
        <f>IFERROR(VLOOKUP($D176,OT!$A:$BR,OT!BJ$1,0),0)-W176</f>
        <v>0</v>
      </c>
      <c r="EB176" s="338">
        <f>IFERROR(VLOOKUP($D176,OT!$A:$BR,OT!BK$1,0),0)-X176</f>
        <v>0</v>
      </c>
      <c r="EC176" s="339">
        <f>VLOOKUP(D176,'Off day working'!A:AL,38,0)*30000-BD176</f>
        <v>0</v>
      </c>
      <c r="ED176" s="340"/>
      <c r="EE176" s="340"/>
      <c r="EF176" s="338">
        <f t="shared" si="60"/>
        <v>7.6923076921957545E-2</v>
      </c>
      <c r="EG176" s="350">
        <f>4960000*1.07/208*VLOOKUP(D176,Att!B:BZ,77,0)-BJ176</f>
        <v>0</v>
      </c>
      <c r="EI176" s="345">
        <f>IF(AND(CH176="X",EJ176&gt;=0.5),150000/VLOOKUP(D176,Att!B:AT,45,0)*VLOOKUP(D176,Att!B:AP,41,0),IF(AND(CH176="X",EJ176&lt;0.5),0,150000))-AN176</f>
        <v>0</v>
      </c>
      <c r="EJ176" s="346">
        <f>VLOOKUP(D176,Att!B:AP,41,0)/VLOOKUP(D176,Att!B:AT,45,0)</f>
        <v>0.94736842105263153</v>
      </c>
    </row>
    <row r="177" spans="1:140" s="331" customFormat="1" ht="14.5" hidden="1" customHeight="1" x14ac:dyDescent="0.35">
      <c r="A177" s="300" t="s">
        <v>325</v>
      </c>
      <c r="B177" s="300">
        <f t="shared" si="58"/>
        <v>170</v>
      </c>
      <c r="C177" s="320" t="s">
        <v>56</v>
      </c>
      <c r="D177" s="320" t="s">
        <v>1237</v>
      </c>
      <c r="E177" s="320" t="s">
        <v>1239</v>
      </c>
      <c r="F177" s="367" t="s">
        <v>1238</v>
      </c>
      <c r="G177" s="320" t="s">
        <v>348</v>
      </c>
      <c r="H177" s="320" t="s">
        <v>1039</v>
      </c>
      <c r="I177" s="320" t="s">
        <v>63</v>
      </c>
      <c r="J177" s="320" t="s">
        <v>58</v>
      </c>
      <c r="K177" s="321">
        <v>5900000</v>
      </c>
      <c r="L177" s="321"/>
      <c r="M177" s="321">
        <v>208</v>
      </c>
      <c r="N177" s="321"/>
      <c r="O177" s="321">
        <v>188</v>
      </c>
      <c r="P177" s="321">
        <v>38</v>
      </c>
      <c r="Q177" s="321">
        <v>0</v>
      </c>
      <c r="R177" s="321">
        <v>12</v>
      </c>
      <c r="S177" s="321">
        <v>0</v>
      </c>
      <c r="T177" s="321">
        <v>0</v>
      </c>
      <c r="U177" s="321">
        <v>0</v>
      </c>
      <c r="V177" s="321">
        <v>0</v>
      </c>
      <c r="W177" s="321">
        <v>0</v>
      </c>
      <c r="X177" s="321">
        <v>0</v>
      </c>
      <c r="Y177" s="321">
        <v>8</v>
      </c>
      <c r="Z177" s="321">
        <v>1</v>
      </c>
      <c r="AA177" s="321"/>
      <c r="AB177" s="321">
        <v>5332692.0807999996</v>
      </c>
      <c r="AC177" s="321">
        <v>1616826.9231</v>
      </c>
      <c r="AD177" s="321">
        <v>0</v>
      </c>
      <c r="AE177" s="321">
        <v>680769.23080000002</v>
      </c>
      <c r="AF177" s="321">
        <v>0</v>
      </c>
      <c r="AG177" s="321">
        <v>0</v>
      </c>
      <c r="AH177" s="321">
        <v>0</v>
      </c>
      <c r="AI177" s="321">
        <v>0</v>
      </c>
      <c r="AJ177" s="321">
        <v>0</v>
      </c>
      <c r="AK177" s="321">
        <v>0</v>
      </c>
      <c r="AL177" s="321">
        <v>408461.53850000002</v>
      </c>
      <c r="AM177" s="321">
        <v>300000</v>
      </c>
      <c r="AN177" s="321">
        <v>150000</v>
      </c>
      <c r="AO177" s="321">
        <v>562210</v>
      </c>
      <c r="AP177" s="321">
        <v>0</v>
      </c>
      <c r="AQ177" s="321">
        <v>510576.92310000001</v>
      </c>
      <c r="AR177" s="321">
        <v>0</v>
      </c>
      <c r="AS177" s="321"/>
      <c r="AT177" s="321">
        <v>0</v>
      </c>
      <c r="AU177" s="321">
        <v>442500</v>
      </c>
      <c r="AV177" s="321">
        <v>0</v>
      </c>
      <c r="AW177" s="321">
        <v>0</v>
      </c>
      <c r="AX177" s="321">
        <v>2</v>
      </c>
      <c r="AY177" s="321">
        <v>226923.07689999999</v>
      </c>
      <c r="AZ177" s="321"/>
      <c r="BA177" s="321"/>
      <c r="BB177" s="321">
        <v>19</v>
      </c>
      <c r="BC177" s="321">
        <v>538942.31000000006</v>
      </c>
      <c r="BD177" s="321">
        <v>30000</v>
      </c>
      <c r="BE177" s="321"/>
      <c r="BF177" s="321">
        <v>100000</v>
      </c>
      <c r="BG177" s="321">
        <v>97000</v>
      </c>
      <c r="BH177" s="321">
        <v>474000</v>
      </c>
      <c r="BI177" s="321"/>
      <c r="BJ177" s="321"/>
      <c r="BK177" s="321"/>
      <c r="BL177" s="321">
        <v>1000000</v>
      </c>
      <c r="BM177" s="321"/>
      <c r="BN177" s="321">
        <v>0</v>
      </c>
      <c r="BO177" s="321">
        <v>0</v>
      </c>
      <c r="BP177" s="321">
        <v>379615.38459999999</v>
      </c>
      <c r="BQ177" s="321">
        <v>100961.5385</v>
      </c>
      <c r="BR177" s="321"/>
      <c r="BS177" s="321">
        <v>0</v>
      </c>
      <c r="BT177" s="321">
        <v>1268500</v>
      </c>
      <c r="BU177" s="321">
        <v>619500</v>
      </c>
      <c r="BV177" s="321"/>
      <c r="BW177" s="321">
        <v>0</v>
      </c>
      <c r="BX177" s="321"/>
      <c r="BY177" s="321">
        <v>0</v>
      </c>
      <c r="BZ177" s="321"/>
      <c r="CA177" s="321"/>
      <c r="CB177" s="321">
        <v>14220000</v>
      </c>
      <c r="CC177" s="322">
        <v>11851423</v>
      </c>
      <c r="CD177" s="320" t="s">
        <v>2199</v>
      </c>
      <c r="CE177" s="320" t="s">
        <v>1067</v>
      </c>
      <c r="CF177" s="323">
        <v>46101</v>
      </c>
      <c r="CG177" s="323"/>
      <c r="CH177" s="320" t="s">
        <v>415</v>
      </c>
      <c r="CI177" s="322">
        <v>0</v>
      </c>
      <c r="CJ177" s="322">
        <v>0</v>
      </c>
      <c r="CK177" s="321"/>
      <c r="CL177" s="324">
        <f t="shared" si="44"/>
        <v>480576.92310000001</v>
      </c>
      <c r="CM177" s="325">
        <f t="shared" si="45"/>
        <v>-20.993699999526143</v>
      </c>
      <c r="CN177" s="325">
        <f t="shared" si="46"/>
        <v>-20.916799999773502</v>
      </c>
      <c r="CO177" s="325">
        <f t="shared" si="47"/>
        <v>0.226892308332026</v>
      </c>
      <c r="CP177" s="318"/>
      <c r="CQ177" s="326">
        <f t="shared" si="48"/>
        <v>-2.3076776415109634E-5</v>
      </c>
      <c r="CR177" s="326">
        <f t="shared" si="49"/>
        <v>0</v>
      </c>
      <c r="CS177" s="327">
        <f t="shared" si="50"/>
        <v>-3.0769268050789833E-5</v>
      </c>
      <c r="CT177" s="327">
        <f t="shared" si="51"/>
        <v>0</v>
      </c>
      <c r="CU177" s="327">
        <f t="shared" si="52"/>
        <v>0</v>
      </c>
      <c r="CV177" s="327">
        <f t="shared" si="53"/>
        <v>0</v>
      </c>
      <c r="CW177" s="327">
        <f t="shared" si="54"/>
        <v>0</v>
      </c>
      <c r="CX177" s="327">
        <f t="shared" si="55"/>
        <v>0</v>
      </c>
      <c r="CY177" s="327">
        <f t="shared" si="56"/>
        <v>0</v>
      </c>
      <c r="CZ177" s="328">
        <f t="shared" si="57"/>
        <v>480576.92310000001</v>
      </c>
      <c r="DA177" s="328">
        <f>(420000/208)*(O177+P177+Q177+R177+S177+T177+U177+V177+W177+X177+BI177)-CZ177</f>
        <v>-2.3076951038092375E-5</v>
      </c>
      <c r="DB177" s="201"/>
      <c r="DC177" s="327">
        <f>K177/M177*IFERROR(VLOOKUP($D177,Shift!$B:$AZ,45,0),0)-AT177</f>
        <v>0</v>
      </c>
      <c r="DD177" s="327">
        <f>K177/M177*IFERROR(VLOOKUP($D177,Shift!$B:$AV,47,0),0)*10*50%-ROUND(K177/M177*IFERROR(VLOOKUP($D177,Shift!$B:$AV,47,0),0)*8*30%,0)-AU177</f>
        <v>-0.46153846150264144</v>
      </c>
      <c r="DE177" s="329">
        <f>VLOOKUP($D177,'Off day working'!A:AM,38,0)-Z177</f>
        <v>0</v>
      </c>
      <c r="DF177" s="328"/>
      <c r="DG177" s="328"/>
      <c r="DH177" s="330">
        <f>K177/208*8*30%*VLOOKUP($D177,Shift!$B:$AZ,47,0)-AL177</f>
        <v>-3.8461526855826378E-5</v>
      </c>
      <c r="DJ177" s="390"/>
      <c r="DK177" s="332">
        <f>VLOOKUP($D177,Meal!$A:$AK,35,0)-BG177</f>
        <v>0</v>
      </c>
      <c r="DL177" s="332">
        <f>VLOOKUP($D177,Meal!$A:$AK,36,0)-BH177</f>
        <v>0</v>
      </c>
      <c r="DM177" s="333">
        <f>VLOOKUP($D177,Shift!B:AW,39,0)-AV177</f>
        <v>0</v>
      </c>
      <c r="DN177" s="334">
        <f>K177/208*VLOOKUP(D177,Shift!$B:$AO,39,0)*8*10%-AW177</f>
        <v>0</v>
      </c>
      <c r="DO177" s="333">
        <f>VLOOKUP($D177,Shift!$B:$AO,40,0)-AX177</f>
        <v>0</v>
      </c>
      <c r="DP177" s="334">
        <f>K177/208*VLOOKUP(D177,Shift!$B:$AO,40,0)*8*50%-AY177</f>
        <v>2.3076951038092375E-5</v>
      </c>
      <c r="DQ177" s="335">
        <f>VLOOKUP($D177,Shift!$B:$AZ,41,0)-AZ177</f>
        <v>0</v>
      </c>
      <c r="DR177" s="336">
        <f>K177/208*VLOOKUP($D177,Shift!$B:$AQ,41,0)*8*50%-BA177</f>
        <v>0</v>
      </c>
      <c r="DS177" s="337">
        <f>VLOOKUP($D177,Att!B:CU,98,0)-O177</f>
        <v>0</v>
      </c>
      <c r="DT177" s="338">
        <f>IFERROR(VLOOKUP($D177,OT!$A:$BR,OT!BC$1,0),0)-P177</f>
        <v>0</v>
      </c>
      <c r="DU177" s="338">
        <f>IFERROR(VLOOKUP($D177,OT!$A:$BR,OT!BD$1,0),0)-Q177</f>
        <v>0</v>
      </c>
      <c r="DV177" s="338">
        <f>IFERROR(VLOOKUP($D177,OT!$A:$BR,OT!BE$1,0),0)-R177</f>
        <v>0</v>
      </c>
      <c r="DW177" s="338">
        <f>IFERROR(VLOOKUP($D177,OT!$A:$BR,OT!BF$1,0),0)-S177</f>
        <v>0</v>
      </c>
      <c r="DX177" s="338">
        <f>IFERROR(VLOOKUP($D177,OT!$A:$BR,OT!BG$1,0),0)-T177</f>
        <v>0</v>
      </c>
      <c r="DY177" s="338">
        <f>IFERROR(VLOOKUP($D177,OT!$A:$BR,OT!BH$1,0),0)-U177</f>
        <v>0</v>
      </c>
      <c r="DZ177" s="338">
        <f>IFERROR(VLOOKUP($D177,OT!$A:$BR,OT!BI$1,0),0)-V177</f>
        <v>0</v>
      </c>
      <c r="EA177" s="338">
        <f>IFERROR(VLOOKUP($D177,OT!$A:$BR,OT!BJ$1,0),0)-W177</f>
        <v>0</v>
      </c>
      <c r="EB177" s="338">
        <f>IFERROR(VLOOKUP($D177,OT!$A:$BR,OT!BK$1,0),0)-X177</f>
        <v>0</v>
      </c>
      <c r="EC177" s="339">
        <f>VLOOKUP(D177,'Off day working'!A:AL,38,0)*30000-BD177</f>
        <v>0</v>
      </c>
      <c r="ED177" s="340"/>
      <c r="EE177" s="340"/>
      <c r="EF177" s="338">
        <f t="shared" si="60"/>
        <v>0</v>
      </c>
      <c r="EG177" s="350">
        <f>4960000*1.07/208*VLOOKUP(D177,Att!B:BZ,77,0)-BJ177</f>
        <v>0</v>
      </c>
      <c r="EI177" s="345">
        <f>IF(AND(CH177="X",EJ177&gt;=0.5),150000/VLOOKUP(D177,Att!B:AT,45,0)*VLOOKUP(D177,Att!B:AP,41,0),IF(AND(CH177="X",EJ177&lt;0.5),0,150000))-AN177</f>
        <v>0</v>
      </c>
      <c r="EJ177" s="346">
        <f>VLOOKUP(D177,Att!B:AP,41,0)/VLOOKUP(D177,Att!B:AT,45,0)</f>
        <v>1.0458696406061641</v>
      </c>
    </row>
    <row r="178" spans="1:140" s="331" customFormat="1" ht="14.5" hidden="1" customHeight="1" x14ac:dyDescent="0.35">
      <c r="A178" s="300" t="s">
        <v>325</v>
      </c>
      <c r="B178" s="300">
        <f t="shared" si="58"/>
        <v>171</v>
      </c>
      <c r="C178" s="320" t="s">
        <v>56</v>
      </c>
      <c r="D178" s="320" t="s">
        <v>1240</v>
      </c>
      <c r="E178" s="320" t="s">
        <v>1242</v>
      </c>
      <c r="F178" s="367" t="s">
        <v>1241</v>
      </c>
      <c r="G178" s="320" t="s">
        <v>360</v>
      </c>
      <c r="H178" s="320"/>
      <c r="I178" s="320" t="s">
        <v>63</v>
      </c>
      <c r="J178" s="320" t="s">
        <v>58</v>
      </c>
      <c r="K178" s="321">
        <v>5900000</v>
      </c>
      <c r="L178" s="321"/>
      <c r="M178" s="321">
        <v>208</v>
      </c>
      <c r="N178" s="321"/>
      <c r="O178" s="321">
        <v>208</v>
      </c>
      <c r="P178" s="321">
        <v>41</v>
      </c>
      <c r="Q178" s="321">
        <v>0</v>
      </c>
      <c r="R178" s="321">
        <v>28</v>
      </c>
      <c r="S178" s="321">
        <v>0</v>
      </c>
      <c r="T178" s="321">
        <v>0</v>
      </c>
      <c r="U178" s="321">
        <v>8</v>
      </c>
      <c r="V178" s="321">
        <v>0</v>
      </c>
      <c r="W178" s="321">
        <v>0</v>
      </c>
      <c r="X178" s="321">
        <v>0</v>
      </c>
      <c r="Y178" s="321">
        <v>11</v>
      </c>
      <c r="Z178" s="321">
        <v>3</v>
      </c>
      <c r="AA178" s="321"/>
      <c r="AB178" s="321">
        <v>5899999.8865</v>
      </c>
      <c r="AC178" s="321">
        <v>1744471.1538</v>
      </c>
      <c r="AD178" s="321">
        <v>0</v>
      </c>
      <c r="AE178" s="321">
        <v>1588461.5385</v>
      </c>
      <c r="AF178" s="321">
        <v>0</v>
      </c>
      <c r="AG178" s="321">
        <v>0</v>
      </c>
      <c r="AH178" s="321">
        <v>658076.92310000001</v>
      </c>
      <c r="AI178" s="321">
        <v>0</v>
      </c>
      <c r="AJ178" s="321">
        <v>0</v>
      </c>
      <c r="AK178" s="321">
        <v>0</v>
      </c>
      <c r="AL178" s="321">
        <v>612692.3077</v>
      </c>
      <c r="AM178" s="321">
        <v>300000</v>
      </c>
      <c r="AN178" s="321">
        <v>150000</v>
      </c>
      <c r="AO178" s="321">
        <v>690000</v>
      </c>
      <c r="AP178" s="321">
        <v>0</v>
      </c>
      <c r="AQ178" s="321">
        <v>1021153.8462</v>
      </c>
      <c r="AR178" s="321">
        <v>400000</v>
      </c>
      <c r="AS178" s="321"/>
      <c r="AT178" s="321">
        <v>0</v>
      </c>
      <c r="AU178" s="321">
        <v>663750</v>
      </c>
      <c r="AV178" s="321">
        <v>0</v>
      </c>
      <c r="AW178" s="321">
        <v>0</v>
      </c>
      <c r="AX178" s="321">
        <v>2</v>
      </c>
      <c r="AY178" s="321">
        <v>226923.07689999999</v>
      </c>
      <c r="AZ178" s="321"/>
      <c r="BA178" s="321"/>
      <c r="BB178" s="321">
        <v>21</v>
      </c>
      <c r="BC178" s="321">
        <v>595673.07999999996</v>
      </c>
      <c r="BD178" s="321">
        <v>90000</v>
      </c>
      <c r="BE178" s="321">
        <v>42548</v>
      </c>
      <c r="BF178" s="321"/>
      <c r="BG178" s="321">
        <v>99000</v>
      </c>
      <c r="BH178" s="321">
        <v>640000</v>
      </c>
      <c r="BI178" s="321"/>
      <c r="BJ178" s="321"/>
      <c r="BK178" s="321"/>
      <c r="BL178" s="321">
        <v>1000000</v>
      </c>
      <c r="BM178" s="321"/>
      <c r="BN178" s="321">
        <v>0</v>
      </c>
      <c r="BO178" s="321">
        <v>0</v>
      </c>
      <c r="BP178" s="321">
        <v>360000</v>
      </c>
      <c r="BQ178" s="321">
        <v>133269.23079999999</v>
      </c>
      <c r="BR178" s="321"/>
      <c r="BS178" s="321">
        <v>0</v>
      </c>
      <c r="BT178" s="321">
        <v>1268500</v>
      </c>
      <c r="BU178" s="321">
        <v>619500</v>
      </c>
      <c r="BV178" s="321"/>
      <c r="BW178" s="321">
        <v>0</v>
      </c>
      <c r="BX178" s="321"/>
      <c r="BY178" s="321">
        <v>0</v>
      </c>
      <c r="BZ178" s="321"/>
      <c r="CA178" s="321"/>
      <c r="CB178" s="321">
        <v>18302542</v>
      </c>
      <c r="CC178" s="322">
        <v>15803273</v>
      </c>
      <c r="CD178" s="320" t="s">
        <v>2199</v>
      </c>
      <c r="CE178" s="320" t="s">
        <v>870</v>
      </c>
      <c r="CF178" s="323">
        <v>46101</v>
      </c>
      <c r="CG178" s="323"/>
      <c r="CH178" s="320" t="s">
        <v>415</v>
      </c>
      <c r="CI178" s="322">
        <v>118000</v>
      </c>
      <c r="CJ178" s="322">
        <v>0</v>
      </c>
      <c r="CK178" s="321"/>
      <c r="CL178" s="324">
        <f t="shared" si="44"/>
        <v>493269.23080000002</v>
      </c>
      <c r="CM178" s="325">
        <f t="shared" si="45"/>
        <v>-22.956499997526407</v>
      </c>
      <c r="CN178" s="325">
        <f t="shared" si="46"/>
        <v>-23.187299998477101</v>
      </c>
      <c r="CO178" s="325">
        <f t="shared" si="47"/>
        <v>0.11349999997764826</v>
      </c>
      <c r="CP178" s="318"/>
      <c r="CQ178" s="326">
        <f t="shared" si="48"/>
        <v>4.6154018491506577E-5</v>
      </c>
      <c r="CR178" s="326">
        <f t="shared" si="49"/>
        <v>0</v>
      </c>
      <c r="CS178" s="327">
        <f t="shared" si="50"/>
        <v>-3.8461526855826378E-5</v>
      </c>
      <c r="CT178" s="327">
        <f t="shared" si="51"/>
        <v>0</v>
      </c>
      <c r="CU178" s="327">
        <f t="shared" si="52"/>
        <v>0</v>
      </c>
      <c r="CV178" s="327">
        <f t="shared" si="53"/>
        <v>-2.3076892830431461E-5</v>
      </c>
      <c r="CW178" s="327">
        <f t="shared" si="54"/>
        <v>0</v>
      </c>
      <c r="CX178" s="327">
        <f t="shared" si="55"/>
        <v>0</v>
      </c>
      <c r="CY178" s="327">
        <f t="shared" si="56"/>
        <v>0</v>
      </c>
      <c r="CZ178" s="328">
        <f t="shared" si="57"/>
        <v>493269.23080000002</v>
      </c>
      <c r="DA178" s="328">
        <f>(360000/208)*(O178+P178+Q178+R178+S178+T178+U178+V178+W178+X178+BI178)-CZ178</f>
        <v>-3.0769268050789833E-5</v>
      </c>
      <c r="DB178" s="201"/>
      <c r="DC178" s="327">
        <f>K178/M178*IFERROR(VLOOKUP($D178,Shift!$B:$AZ,45,0),0)-AT178</f>
        <v>0</v>
      </c>
      <c r="DD178" s="327">
        <f>K178/M178*IFERROR(VLOOKUP($D178,Shift!$B:$AV,47,0),0)*10*50%-ROUND(K178/M178*IFERROR(VLOOKUP($D178,Shift!$B:$AV,47,0),0)*8*30%,0)-AU178</f>
        <v>0.30769230774603784</v>
      </c>
      <c r="DE178" s="329">
        <f>VLOOKUP($D178,'Off day working'!A:AM,38,0)-Z178</f>
        <v>0</v>
      </c>
      <c r="DF178" s="328"/>
      <c r="DG178" s="328"/>
      <c r="DH178" s="330">
        <f>K178/208*8*30%*VLOOKUP($D178,Shift!$B:$AZ,47,0)-AL178</f>
        <v>-7.6922588050365448E-6</v>
      </c>
      <c r="DJ178" s="390"/>
      <c r="DK178" s="332">
        <f>VLOOKUP($D178,Meal!$A:$AK,35,0)-BG178</f>
        <v>0</v>
      </c>
      <c r="DL178" s="332">
        <f>VLOOKUP($D178,Meal!$A:$AK,36,0)-BH178</f>
        <v>0</v>
      </c>
      <c r="DM178" s="333">
        <f>VLOOKUP($D178,Shift!B:AW,39,0)-AV178</f>
        <v>0</v>
      </c>
      <c r="DN178" s="334">
        <f>K178/208*VLOOKUP(D178,Shift!$B:$AO,39,0)*8*10%-AW178</f>
        <v>0</v>
      </c>
      <c r="DO178" s="333">
        <f>VLOOKUP($D178,Shift!$B:$AO,40,0)-AX178</f>
        <v>0</v>
      </c>
      <c r="DP178" s="334">
        <f>K178/208*VLOOKUP(D178,Shift!$B:$AO,40,0)*8*50%-AY178</f>
        <v>2.3076951038092375E-5</v>
      </c>
      <c r="DQ178" s="335">
        <f>VLOOKUP($D178,Shift!$B:$AZ,41,0)-AZ178</f>
        <v>0</v>
      </c>
      <c r="DR178" s="336">
        <f>K178/208*VLOOKUP($D178,Shift!$B:$AQ,41,0)*8*50%-BA178</f>
        <v>0</v>
      </c>
      <c r="DS178" s="337">
        <f>VLOOKUP($D178,Att!B:CU,98,0)-O178</f>
        <v>0</v>
      </c>
      <c r="DT178" s="338">
        <f>IFERROR(VLOOKUP($D178,OT!$A:$BR,OT!BC$1,0),0)-P178</f>
        <v>0</v>
      </c>
      <c r="DU178" s="338">
        <f>IFERROR(VLOOKUP($D178,OT!$A:$BR,OT!BD$1,0),0)-Q178</f>
        <v>0</v>
      </c>
      <c r="DV178" s="338">
        <f>IFERROR(VLOOKUP($D178,OT!$A:$BR,OT!BE$1,0),0)-R178</f>
        <v>0</v>
      </c>
      <c r="DW178" s="338">
        <f>IFERROR(VLOOKUP($D178,OT!$A:$BR,OT!BF$1,0),0)-S178</f>
        <v>0</v>
      </c>
      <c r="DX178" s="338">
        <f>IFERROR(VLOOKUP($D178,OT!$A:$BR,OT!BG$1,0),0)-T178</f>
        <v>0</v>
      </c>
      <c r="DY178" s="338">
        <f>IFERROR(VLOOKUP($D178,OT!$A:$BR,OT!BH$1,0),0)-U178</f>
        <v>0</v>
      </c>
      <c r="DZ178" s="338">
        <f>IFERROR(VLOOKUP($D178,OT!$A:$BR,OT!BI$1,0),0)-V178</f>
        <v>0</v>
      </c>
      <c r="EA178" s="338">
        <f>IFERROR(VLOOKUP($D178,OT!$A:$BR,OT!BJ$1,0),0)-W178</f>
        <v>0</v>
      </c>
      <c r="EB178" s="338">
        <f>IFERROR(VLOOKUP($D178,OT!$A:$BR,OT!BK$1,0),0)-X178</f>
        <v>0</v>
      </c>
      <c r="EC178" s="339">
        <f>VLOOKUP(D178,'Off day working'!A:AL,38,0)*30000-BD178</f>
        <v>0</v>
      </c>
      <c r="ED178" s="340"/>
      <c r="EE178" s="340"/>
      <c r="EF178" s="338">
        <f t="shared" ref="EF178:EF194" si="63">IF(G178="M",0-BE178,IF(G178="F",K178/208*1.5-BE178))</f>
        <v>7.6923076921957545E-2</v>
      </c>
      <c r="EG178" s="350">
        <f>4960000*1.07/208*VLOOKUP(D178,Att!B:BZ,77,0)-BJ178</f>
        <v>0</v>
      </c>
      <c r="EI178" s="345">
        <f>IF(AND(CH178="X",EJ178&gt;=0.5),150000/VLOOKUP(D178,Att!B:AT,45,0)*VLOOKUP(D178,Att!B:AP,41,0),IF(AND(CH178="X",EJ178&lt;0.5),0,150000))-AN178</f>
        <v>0</v>
      </c>
      <c r="EJ178" s="346">
        <f>VLOOKUP(D178,Att!B:AP,41,0)/VLOOKUP(D178,Att!B:AT,45,0)</f>
        <v>1.1559611817226023</v>
      </c>
    </row>
    <row r="179" spans="1:140" s="331" customFormat="1" ht="14.5" hidden="1" customHeight="1" x14ac:dyDescent="0.35">
      <c r="A179" s="300" t="s">
        <v>325</v>
      </c>
      <c r="B179" s="300">
        <f t="shared" si="58"/>
        <v>172</v>
      </c>
      <c r="C179" s="320" t="s">
        <v>56</v>
      </c>
      <c r="D179" s="320" t="s">
        <v>1243</v>
      </c>
      <c r="E179" s="320" t="s">
        <v>1245</v>
      </c>
      <c r="F179" s="367" t="s">
        <v>1244</v>
      </c>
      <c r="G179" s="320" t="s">
        <v>360</v>
      </c>
      <c r="H179" s="320" t="s">
        <v>1039</v>
      </c>
      <c r="I179" s="320" t="s">
        <v>57</v>
      </c>
      <c r="J179" s="320" t="s">
        <v>58</v>
      </c>
      <c r="K179" s="321">
        <v>5900000</v>
      </c>
      <c r="L179" s="321"/>
      <c r="M179" s="321">
        <v>208</v>
      </c>
      <c r="N179" s="321"/>
      <c r="O179" s="321">
        <v>180</v>
      </c>
      <c r="P179" s="321">
        <v>36</v>
      </c>
      <c r="Q179" s="321">
        <v>0</v>
      </c>
      <c r="R179" s="321">
        <v>0</v>
      </c>
      <c r="S179" s="321">
        <v>0</v>
      </c>
      <c r="T179" s="321">
        <v>0</v>
      </c>
      <c r="U179" s="321">
        <v>0</v>
      </c>
      <c r="V179" s="321">
        <v>0</v>
      </c>
      <c r="W179" s="321">
        <v>0</v>
      </c>
      <c r="X179" s="321">
        <v>0</v>
      </c>
      <c r="Y179" s="321">
        <v>11</v>
      </c>
      <c r="Z179" s="321"/>
      <c r="AA179" s="321"/>
      <c r="AB179" s="321">
        <v>5105769.2308</v>
      </c>
      <c r="AC179" s="321">
        <v>1531730.7692</v>
      </c>
      <c r="AD179" s="321">
        <v>0</v>
      </c>
      <c r="AE179" s="321">
        <v>0</v>
      </c>
      <c r="AF179" s="321">
        <v>0</v>
      </c>
      <c r="AG179" s="321">
        <v>0</v>
      </c>
      <c r="AH179" s="321">
        <v>0</v>
      </c>
      <c r="AI179" s="321">
        <v>0</v>
      </c>
      <c r="AJ179" s="321">
        <v>0</v>
      </c>
      <c r="AK179" s="321">
        <v>0</v>
      </c>
      <c r="AL179" s="321">
        <v>612692.3077</v>
      </c>
      <c r="AM179" s="321">
        <v>300000</v>
      </c>
      <c r="AN179" s="321">
        <v>150000</v>
      </c>
      <c r="AO179" s="321">
        <v>565000</v>
      </c>
      <c r="AP179" s="321">
        <v>0</v>
      </c>
      <c r="AQ179" s="321">
        <v>765865.38459999999</v>
      </c>
      <c r="AR179" s="321">
        <v>400000</v>
      </c>
      <c r="AS179" s="321"/>
      <c r="AT179" s="321">
        <v>0</v>
      </c>
      <c r="AU179" s="321">
        <v>663750</v>
      </c>
      <c r="AV179" s="321">
        <v>0</v>
      </c>
      <c r="AW179" s="321">
        <v>0</v>
      </c>
      <c r="AX179" s="321">
        <v>2</v>
      </c>
      <c r="AY179" s="321">
        <v>226923.07689999999</v>
      </c>
      <c r="AZ179" s="321"/>
      <c r="BA179" s="321"/>
      <c r="BB179" s="321">
        <v>18</v>
      </c>
      <c r="BC179" s="321">
        <v>510576.92</v>
      </c>
      <c r="BD179" s="321">
        <v>0</v>
      </c>
      <c r="BE179" s="321">
        <v>42548</v>
      </c>
      <c r="BF179" s="321">
        <v>100000</v>
      </c>
      <c r="BG179" s="321">
        <v>126000</v>
      </c>
      <c r="BH179" s="321">
        <v>476000</v>
      </c>
      <c r="BI179" s="321"/>
      <c r="BJ179" s="321"/>
      <c r="BK179" s="321"/>
      <c r="BL179" s="321">
        <v>1000000</v>
      </c>
      <c r="BM179" s="321"/>
      <c r="BN179" s="321">
        <v>0</v>
      </c>
      <c r="BO179" s="321">
        <v>0</v>
      </c>
      <c r="BP179" s="321">
        <v>363461.53850000002</v>
      </c>
      <c r="BQ179" s="321">
        <v>72692.307700000005</v>
      </c>
      <c r="BR179" s="321"/>
      <c r="BS179" s="321">
        <v>0</v>
      </c>
      <c r="BT179" s="321">
        <v>1268500</v>
      </c>
      <c r="BU179" s="321">
        <v>619500</v>
      </c>
      <c r="BV179" s="321"/>
      <c r="BW179" s="321">
        <v>0</v>
      </c>
      <c r="BX179" s="321">
        <v>10</v>
      </c>
      <c r="BY179" s="321">
        <v>283653.84620000003</v>
      </c>
      <c r="BZ179" s="321"/>
      <c r="CA179" s="321"/>
      <c r="CB179" s="321">
        <v>14399530</v>
      </c>
      <c r="CC179" s="322">
        <v>11957376</v>
      </c>
      <c r="CD179" s="320" t="s">
        <v>2199</v>
      </c>
      <c r="CE179" s="320" t="s">
        <v>1068</v>
      </c>
      <c r="CF179" s="323">
        <v>46101</v>
      </c>
      <c r="CG179" s="323"/>
      <c r="CH179" s="320" t="s">
        <v>415</v>
      </c>
      <c r="CI179" s="322">
        <v>118000</v>
      </c>
      <c r="CJ179" s="322">
        <v>0</v>
      </c>
      <c r="CK179" s="321"/>
      <c r="CL179" s="324">
        <f t="shared" si="44"/>
        <v>436153.84620000003</v>
      </c>
      <c r="CM179" s="325">
        <f t="shared" si="45"/>
        <v>-20.464600000530481</v>
      </c>
      <c r="CN179" s="325">
        <f t="shared" si="46"/>
        <v>-20.3108000010252</v>
      </c>
      <c r="CO179" s="325">
        <f t="shared" si="47"/>
        <v>-3.0769035220146179E-5</v>
      </c>
      <c r="CP179" s="318"/>
      <c r="CQ179" s="326">
        <f t="shared" si="48"/>
        <v>3.0769500881433487E-5</v>
      </c>
      <c r="CR179" s="326">
        <f t="shared" si="49"/>
        <v>0</v>
      </c>
      <c r="CS179" s="327">
        <f t="shared" si="50"/>
        <v>0</v>
      </c>
      <c r="CT179" s="327">
        <f t="shared" si="51"/>
        <v>0</v>
      </c>
      <c r="CU179" s="327">
        <f t="shared" si="52"/>
        <v>0</v>
      </c>
      <c r="CV179" s="327">
        <f t="shared" si="53"/>
        <v>0</v>
      </c>
      <c r="CW179" s="327">
        <f t="shared" si="54"/>
        <v>0</v>
      </c>
      <c r="CX179" s="327">
        <f t="shared" si="55"/>
        <v>0</v>
      </c>
      <c r="CY179" s="327">
        <f t="shared" si="56"/>
        <v>0</v>
      </c>
      <c r="CZ179" s="328">
        <f t="shared" si="57"/>
        <v>436153.84620000003</v>
      </c>
      <c r="DA179" s="328">
        <f>(420000/208)*(O179+P179+Q179+R179+S179+T179+U179+V179+W179+X179+BI179)-CZ179</f>
        <v>-4.6153843868523836E-5</v>
      </c>
      <c r="DB179" s="201"/>
      <c r="DC179" s="327">
        <f>K179/M179*IFERROR(VLOOKUP($D179,Shift!$B:$AZ,45,0),0)-AT179</f>
        <v>0</v>
      </c>
      <c r="DD179" s="327">
        <f>K179/M179*IFERROR(VLOOKUP($D179,Shift!$B:$AV,47,0),0)*10*50%-ROUND(K179/M179*IFERROR(VLOOKUP($D179,Shift!$B:$AV,47,0),0)*8*30%,0)-AU179</f>
        <v>0.30769230774603784</v>
      </c>
      <c r="DE179" s="329">
        <f>VLOOKUP($D179,'Off day working'!A:AM,38,0)-Z179</f>
        <v>0</v>
      </c>
      <c r="DF179" s="328"/>
      <c r="DG179" s="328"/>
      <c r="DH179" s="330">
        <f>K179/208*8*30%*VLOOKUP($D179,Shift!$B:$AZ,47,0)-AL179</f>
        <v>-7.6922588050365448E-6</v>
      </c>
      <c r="DJ179" s="390"/>
      <c r="DK179" s="332">
        <f>VLOOKUP($D179,Meal!$A:$AK,35,0)-BG179</f>
        <v>0</v>
      </c>
      <c r="DL179" s="332">
        <f>VLOOKUP($D179,Meal!$A:$AK,36,0)-BH179</f>
        <v>0</v>
      </c>
      <c r="DM179" s="333">
        <f>VLOOKUP($D179,Shift!B:AW,39,0)-AV179</f>
        <v>0</v>
      </c>
      <c r="DN179" s="334">
        <f>K179/208*VLOOKUP(D179,Shift!$B:$AO,39,0)*8*10%-AW179</f>
        <v>0</v>
      </c>
      <c r="DO179" s="333">
        <f>VLOOKUP($D179,Shift!$B:$AO,40,0)-AX179</f>
        <v>0</v>
      </c>
      <c r="DP179" s="334">
        <f>K179/208*VLOOKUP(D179,Shift!$B:$AO,40,0)*8*50%-AY179</f>
        <v>2.3076951038092375E-5</v>
      </c>
      <c r="DQ179" s="335">
        <f>VLOOKUP($D179,Shift!$B:$AZ,41,0)-AZ179</f>
        <v>0</v>
      </c>
      <c r="DR179" s="336">
        <f>K179/208*VLOOKUP($D179,Shift!$B:$AQ,41,0)*8*50%-BA179</f>
        <v>0</v>
      </c>
      <c r="DS179" s="337">
        <f>VLOOKUP($D179,Att!B:CU,98,0)-O179</f>
        <v>0</v>
      </c>
      <c r="DT179" s="338">
        <f>IFERROR(VLOOKUP($D179,OT!$A:$BR,OT!BC$1,0),0)-P179</f>
        <v>0</v>
      </c>
      <c r="DU179" s="338">
        <f>IFERROR(VLOOKUP($D179,OT!$A:$BR,OT!BD$1,0),0)-Q179</f>
        <v>0</v>
      </c>
      <c r="DV179" s="338">
        <f>IFERROR(VLOOKUP($D179,OT!$A:$BR,OT!BE$1,0),0)-R179</f>
        <v>0</v>
      </c>
      <c r="DW179" s="338">
        <f>IFERROR(VLOOKUP($D179,OT!$A:$BR,OT!BF$1,0),0)-S179</f>
        <v>0</v>
      </c>
      <c r="DX179" s="338">
        <f>IFERROR(VLOOKUP($D179,OT!$A:$BR,OT!BG$1,0),0)-T179</f>
        <v>0</v>
      </c>
      <c r="DY179" s="338">
        <f>IFERROR(VLOOKUP($D179,OT!$A:$BR,OT!BH$1,0),0)-U179</f>
        <v>0</v>
      </c>
      <c r="DZ179" s="338">
        <f>IFERROR(VLOOKUP($D179,OT!$A:$BR,OT!BI$1,0),0)-V179</f>
        <v>0</v>
      </c>
      <c r="EA179" s="338">
        <f>IFERROR(VLOOKUP($D179,OT!$A:$BR,OT!BJ$1,0),0)-W179</f>
        <v>0</v>
      </c>
      <c r="EB179" s="338">
        <f>IFERROR(VLOOKUP($D179,OT!$A:$BR,OT!BK$1,0),0)-X179</f>
        <v>0</v>
      </c>
      <c r="EC179" s="339">
        <f>VLOOKUP(D179,'Off day working'!A:AL,38,0)*30000-BD179</f>
        <v>0</v>
      </c>
      <c r="ED179" s="340"/>
      <c r="EE179" s="340"/>
      <c r="EF179" s="338">
        <f t="shared" si="63"/>
        <v>7.6923076921957545E-2</v>
      </c>
      <c r="EG179" s="350">
        <f>4960000*1.07/208*VLOOKUP(D179,Att!B:BZ,77,0)-BJ179</f>
        <v>0</v>
      </c>
      <c r="EI179" s="345">
        <f>IF(AND(CH179="X",EJ179&gt;=0.5),150000/VLOOKUP(D179,Att!B:AT,45,0)*VLOOKUP(D179,Att!B:AP,41,0),IF(AND(CH179="X",EJ179&lt;0.5),0,150000))-AN179</f>
        <v>0</v>
      </c>
      <c r="EJ179" s="346">
        <f>VLOOKUP(D179,Att!B:AP,41,0)/VLOOKUP(D179,Att!B:AT,45,0)</f>
        <v>0.94736842105263153</v>
      </c>
    </row>
    <row r="180" spans="1:140" s="331" customFormat="1" ht="14.5" hidden="1" customHeight="1" x14ac:dyDescent="0.35">
      <c r="A180" s="300" t="s">
        <v>325</v>
      </c>
      <c r="B180" s="300">
        <f t="shared" si="58"/>
        <v>173</v>
      </c>
      <c r="C180" s="320" t="s">
        <v>56</v>
      </c>
      <c r="D180" s="320" t="s">
        <v>1246</v>
      </c>
      <c r="E180" s="320" t="s">
        <v>1248</v>
      </c>
      <c r="F180" s="367" t="s">
        <v>1247</v>
      </c>
      <c r="G180" s="320" t="s">
        <v>348</v>
      </c>
      <c r="H180" s="320" t="s">
        <v>1039</v>
      </c>
      <c r="I180" s="320" t="s">
        <v>59</v>
      </c>
      <c r="J180" s="320" t="s">
        <v>58</v>
      </c>
      <c r="K180" s="321">
        <v>5900000</v>
      </c>
      <c r="L180" s="321"/>
      <c r="M180" s="321">
        <v>208</v>
      </c>
      <c r="N180" s="321"/>
      <c r="O180" s="321">
        <v>188</v>
      </c>
      <c r="P180" s="321">
        <v>34</v>
      </c>
      <c r="Q180" s="321">
        <v>0</v>
      </c>
      <c r="R180" s="321">
        <v>0</v>
      </c>
      <c r="S180" s="321">
        <v>0</v>
      </c>
      <c r="T180" s="321">
        <v>0</v>
      </c>
      <c r="U180" s="321">
        <v>0</v>
      </c>
      <c r="V180" s="321">
        <v>0</v>
      </c>
      <c r="W180" s="321">
        <v>0</v>
      </c>
      <c r="X180" s="321">
        <v>0</v>
      </c>
      <c r="Y180" s="321">
        <v>10</v>
      </c>
      <c r="Z180" s="321"/>
      <c r="AA180" s="321"/>
      <c r="AB180" s="321">
        <v>5332692.0807999996</v>
      </c>
      <c r="AC180" s="321">
        <v>1446634.6154</v>
      </c>
      <c r="AD180" s="321">
        <v>0</v>
      </c>
      <c r="AE180" s="321">
        <v>0</v>
      </c>
      <c r="AF180" s="321">
        <v>0</v>
      </c>
      <c r="AG180" s="321">
        <v>0</v>
      </c>
      <c r="AH180" s="321">
        <v>0</v>
      </c>
      <c r="AI180" s="321">
        <v>0</v>
      </c>
      <c r="AJ180" s="321">
        <v>0</v>
      </c>
      <c r="AK180" s="321">
        <v>0</v>
      </c>
      <c r="AL180" s="321">
        <v>544615.38459999999</v>
      </c>
      <c r="AM180" s="321">
        <v>300000</v>
      </c>
      <c r="AN180" s="321">
        <v>150000</v>
      </c>
      <c r="AO180" s="321">
        <v>905000</v>
      </c>
      <c r="AP180" s="321">
        <v>0</v>
      </c>
      <c r="AQ180" s="321">
        <v>765865.38459999999</v>
      </c>
      <c r="AR180" s="321">
        <v>400000</v>
      </c>
      <c r="AS180" s="321"/>
      <c r="AT180" s="321">
        <v>0</v>
      </c>
      <c r="AU180" s="321">
        <v>590000</v>
      </c>
      <c r="AV180" s="321">
        <v>0</v>
      </c>
      <c r="AW180" s="321">
        <v>0</v>
      </c>
      <c r="AX180" s="321">
        <v>2</v>
      </c>
      <c r="AY180" s="321">
        <v>226923.07689999999</v>
      </c>
      <c r="AZ180" s="321"/>
      <c r="BA180" s="321"/>
      <c r="BB180" s="321">
        <v>17</v>
      </c>
      <c r="BC180" s="321">
        <v>482211.54</v>
      </c>
      <c r="BD180" s="321">
        <v>0</v>
      </c>
      <c r="BE180" s="321"/>
      <c r="BF180" s="321">
        <v>100000</v>
      </c>
      <c r="BG180" s="321">
        <v>146000</v>
      </c>
      <c r="BH180" s="321">
        <v>454000</v>
      </c>
      <c r="BI180" s="321"/>
      <c r="BJ180" s="321"/>
      <c r="BK180" s="321"/>
      <c r="BL180" s="321">
        <v>1076587</v>
      </c>
      <c r="BM180" s="321"/>
      <c r="BN180" s="321">
        <v>0</v>
      </c>
      <c r="BO180" s="321">
        <v>0</v>
      </c>
      <c r="BP180" s="321">
        <v>379615.38459999999</v>
      </c>
      <c r="BQ180" s="321">
        <v>68653.8462</v>
      </c>
      <c r="BR180" s="321"/>
      <c r="BS180" s="321">
        <v>0</v>
      </c>
      <c r="BT180" s="321">
        <v>1268500</v>
      </c>
      <c r="BU180" s="321">
        <v>619500</v>
      </c>
      <c r="BV180" s="321"/>
      <c r="BW180" s="321">
        <v>0</v>
      </c>
      <c r="BX180" s="321"/>
      <c r="BY180" s="321">
        <v>0</v>
      </c>
      <c r="BZ180" s="321"/>
      <c r="CA180" s="321"/>
      <c r="CB180" s="321">
        <v>14637317</v>
      </c>
      <c r="CC180" s="322">
        <v>12301048</v>
      </c>
      <c r="CD180" s="320" t="s">
        <v>2200</v>
      </c>
      <c r="CE180" s="320" t="s">
        <v>1067</v>
      </c>
      <c r="CF180" s="323">
        <v>46101</v>
      </c>
      <c r="CG180" s="323"/>
      <c r="CH180" s="320" t="s">
        <v>415</v>
      </c>
      <c r="CI180" s="322">
        <v>0</v>
      </c>
      <c r="CJ180" s="322">
        <v>0</v>
      </c>
      <c r="CK180" s="321"/>
      <c r="CL180" s="324">
        <f t="shared" si="44"/>
        <v>448269.23080000002</v>
      </c>
      <c r="CM180" s="325">
        <f t="shared" si="45"/>
        <v>-18.686899999156594</v>
      </c>
      <c r="CN180" s="325">
        <f t="shared" si="46"/>
        <v>-18.917700000107288</v>
      </c>
      <c r="CO180" s="325">
        <f t="shared" si="47"/>
        <v>0.226892308332026</v>
      </c>
      <c r="CP180" s="318"/>
      <c r="CQ180" s="326">
        <f t="shared" si="48"/>
        <v>-1.538451761007309E-5</v>
      </c>
      <c r="CR180" s="326">
        <f t="shared" si="49"/>
        <v>0</v>
      </c>
      <c r="CS180" s="327">
        <f t="shared" si="50"/>
        <v>0</v>
      </c>
      <c r="CT180" s="327">
        <f t="shared" si="51"/>
        <v>0</v>
      </c>
      <c r="CU180" s="327">
        <f t="shared" si="52"/>
        <v>0</v>
      </c>
      <c r="CV180" s="327">
        <f t="shared" si="53"/>
        <v>0</v>
      </c>
      <c r="CW180" s="327">
        <f t="shared" si="54"/>
        <v>0</v>
      </c>
      <c r="CX180" s="327">
        <f t="shared" si="55"/>
        <v>0</v>
      </c>
      <c r="CY180" s="327">
        <f t="shared" si="56"/>
        <v>0</v>
      </c>
      <c r="CZ180" s="328">
        <f t="shared" si="57"/>
        <v>448269.23080000002</v>
      </c>
      <c r="DA180" s="328">
        <f>(420000/208)*(O180+P180+Q180+R180+S180+T180+U180+V180+W180+X180+BI180)-CZ180</f>
        <v>-3.076920984312892E-5</v>
      </c>
      <c r="DB180" s="201"/>
      <c r="DC180" s="327">
        <f>K180/M180*IFERROR(VLOOKUP($D180,Shift!$B:$AZ,45,0),0)-AT180</f>
        <v>0</v>
      </c>
      <c r="DD180" s="327">
        <f>K180/M180*IFERROR(VLOOKUP($D180,Shift!$B:$AV,47,0),0)*10*50%-ROUND(K180/M180*IFERROR(VLOOKUP($D180,Shift!$B:$AV,47,0),0)*8*30%,0)-AU180</f>
        <v>0.38461538474075496</v>
      </c>
      <c r="DE180" s="329">
        <f>VLOOKUP($D180,'Off day working'!A:AM,38,0)-Z180</f>
        <v>0</v>
      </c>
      <c r="DF180" s="328"/>
      <c r="DG180" s="328"/>
      <c r="DH180" s="330">
        <f>K180/208*8*30%*VLOOKUP($D180,Shift!$B:$AZ,47,0)-AL180</f>
        <v>1.5384634025394917E-5</v>
      </c>
      <c r="DJ180" s="390"/>
      <c r="DK180" s="332">
        <f>VLOOKUP($D180,Meal!$A:$AK,35,0)-BG180</f>
        <v>0</v>
      </c>
      <c r="DL180" s="332">
        <f>VLOOKUP($D180,Meal!$A:$AK,36,0)-BH180</f>
        <v>0</v>
      </c>
      <c r="DM180" s="333">
        <f>VLOOKUP($D180,Shift!B:AW,39,0)-AV180</f>
        <v>0</v>
      </c>
      <c r="DN180" s="334">
        <f>K180/208*VLOOKUP(D180,Shift!$B:$AO,39,0)*8*10%-AW180</f>
        <v>0</v>
      </c>
      <c r="DO180" s="333">
        <f>VLOOKUP($D180,Shift!$B:$AO,40,0)-AX180</f>
        <v>0</v>
      </c>
      <c r="DP180" s="334">
        <f>K180/208*VLOOKUP(D180,Shift!$B:$AO,40,0)*8*50%-AY180</f>
        <v>2.3076951038092375E-5</v>
      </c>
      <c r="DQ180" s="335">
        <f>VLOOKUP($D180,Shift!$B:$AZ,41,0)-AZ180</f>
        <v>0</v>
      </c>
      <c r="DR180" s="336">
        <f>K180/208*VLOOKUP($D180,Shift!$B:$AQ,41,0)*8*50%-BA180</f>
        <v>0</v>
      </c>
      <c r="DS180" s="337">
        <f>VLOOKUP($D180,Att!B:CU,98,0)-O180</f>
        <v>0</v>
      </c>
      <c r="DT180" s="338">
        <f>IFERROR(VLOOKUP($D180,OT!$A:$BR,OT!BC$1,0),0)-P180</f>
        <v>0</v>
      </c>
      <c r="DU180" s="338">
        <f>IFERROR(VLOOKUP($D180,OT!$A:$BR,OT!BD$1,0),0)-Q180</f>
        <v>0</v>
      </c>
      <c r="DV180" s="338">
        <f>IFERROR(VLOOKUP($D180,OT!$A:$BR,OT!BE$1,0),0)-R180</f>
        <v>0</v>
      </c>
      <c r="DW180" s="338">
        <f>IFERROR(VLOOKUP($D180,OT!$A:$BR,OT!BF$1,0),0)-S180</f>
        <v>0</v>
      </c>
      <c r="DX180" s="338">
        <f>IFERROR(VLOOKUP($D180,OT!$A:$BR,OT!BG$1,0),0)-T180</f>
        <v>0</v>
      </c>
      <c r="DY180" s="338">
        <f>IFERROR(VLOOKUP($D180,OT!$A:$BR,OT!BH$1,0),0)-U180</f>
        <v>0</v>
      </c>
      <c r="DZ180" s="338">
        <f>IFERROR(VLOOKUP($D180,OT!$A:$BR,OT!BI$1,0),0)-V180</f>
        <v>0</v>
      </c>
      <c r="EA180" s="338">
        <f>IFERROR(VLOOKUP($D180,OT!$A:$BR,OT!BJ$1,0),0)-W180</f>
        <v>0</v>
      </c>
      <c r="EB180" s="338">
        <f>IFERROR(VLOOKUP($D180,OT!$A:$BR,OT!BK$1,0),0)-X180</f>
        <v>0</v>
      </c>
      <c r="EC180" s="339">
        <f>VLOOKUP(D180,'Off day working'!A:AL,38,0)*30000-BD180</f>
        <v>0</v>
      </c>
      <c r="ED180" s="340"/>
      <c r="EE180" s="340"/>
      <c r="EF180" s="338">
        <f t="shared" si="63"/>
        <v>0</v>
      </c>
      <c r="EG180" s="350">
        <f>4960000*1.07/208*VLOOKUP(D180,Att!B:BZ,77,0)-BJ180</f>
        <v>0</v>
      </c>
      <c r="EI180" s="345">
        <f>IF(AND(CH180="X",EJ180&gt;=0.5),150000/VLOOKUP(D180,Att!B:AT,45,0)*VLOOKUP(D180,Att!B:AP,41,0),IF(AND(CH180="X",EJ180&lt;0.5),0,150000))-AN180</f>
        <v>0</v>
      </c>
      <c r="EJ180" s="346">
        <f>VLOOKUP(D180,Att!B:AP,41,0)/VLOOKUP(D180,Att!B:AT,45,0)</f>
        <v>1.0526315789473684</v>
      </c>
    </row>
    <row r="181" spans="1:140" s="331" customFormat="1" ht="14.5" hidden="1" customHeight="1" x14ac:dyDescent="0.35">
      <c r="A181" s="300" t="s">
        <v>325</v>
      </c>
      <c r="B181" s="300">
        <f t="shared" si="58"/>
        <v>174</v>
      </c>
      <c r="C181" s="320" t="s">
        <v>56</v>
      </c>
      <c r="D181" s="320" t="s">
        <v>1249</v>
      </c>
      <c r="E181" s="320" t="s">
        <v>1251</v>
      </c>
      <c r="F181" s="367" t="s">
        <v>1250</v>
      </c>
      <c r="G181" s="320" t="s">
        <v>360</v>
      </c>
      <c r="H181" s="320" t="s">
        <v>1039</v>
      </c>
      <c r="I181" s="320" t="s">
        <v>57</v>
      </c>
      <c r="J181" s="320" t="s">
        <v>58</v>
      </c>
      <c r="K181" s="321">
        <v>5900000</v>
      </c>
      <c r="L181" s="321"/>
      <c r="M181" s="321">
        <v>208</v>
      </c>
      <c r="N181" s="321"/>
      <c r="O181" s="321">
        <v>200</v>
      </c>
      <c r="P181" s="321">
        <v>2</v>
      </c>
      <c r="Q181" s="321">
        <v>0</v>
      </c>
      <c r="R181" s="321">
        <v>24</v>
      </c>
      <c r="S181" s="321">
        <v>0</v>
      </c>
      <c r="T181" s="321">
        <v>0</v>
      </c>
      <c r="U181" s="321">
        <v>8</v>
      </c>
      <c r="V181" s="321">
        <v>0</v>
      </c>
      <c r="W181" s="321">
        <v>0</v>
      </c>
      <c r="X181" s="321">
        <v>0</v>
      </c>
      <c r="Y181" s="321">
        <v>0</v>
      </c>
      <c r="Z181" s="321">
        <v>3</v>
      </c>
      <c r="AA181" s="321"/>
      <c r="AB181" s="321">
        <v>5673076.6962000001</v>
      </c>
      <c r="AC181" s="321">
        <v>85096.1538</v>
      </c>
      <c r="AD181" s="321">
        <v>0</v>
      </c>
      <c r="AE181" s="321">
        <v>1361538.4615</v>
      </c>
      <c r="AF181" s="321">
        <v>0</v>
      </c>
      <c r="AG181" s="321">
        <v>0</v>
      </c>
      <c r="AH181" s="321">
        <v>658076.92310000001</v>
      </c>
      <c r="AI181" s="321">
        <v>0</v>
      </c>
      <c r="AJ181" s="321">
        <v>0</v>
      </c>
      <c r="AK181" s="321">
        <v>0</v>
      </c>
      <c r="AL181" s="321">
        <v>0</v>
      </c>
      <c r="AM181" s="321">
        <v>300000</v>
      </c>
      <c r="AN181" s="321">
        <v>150000</v>
      </c>
      <c r="AO181" s="321">
        <v>462500</v>
      </c>
      <c r="AP181" s="321">
        <v>0</v>
      </c>
      <c r="AQ181" s="321">
        <v>765865.38459999999</v>
      </c>
      <c r="AR181" s="321">
        <v>377778</v>
      </c>
      <c r="AS181" s="321"/>
      <c r="AT181" s="321">
        <v>0</v>
      </c>
      <c r="AU181" s="321">
        <v>0</v>
      </c>
      <c r="AV181" s="321">
        <v>0</v>
      </c>
      <c r="AW181" s="321">
        <v>0</v>
      </c>
      <c r="AX181" s="321">
        <v>0</v>
      </c>
      <c r="AY181" s="321">
        <v>0</v>
      </c>
      <c r="AZ181" s="321"/>
      <c r="BA181" s="321"/>
      <c r="BB181" s="321">
        <v>1</v>
      </c>
      <c r="BC181" s="321">
        <v>28365.38</v>
      </c>
      <c r="BD181" s="321">
        <v>90000</v>
      </c>
      <c r="BE181" s="321">
        <v>42548</v>
      </c>
      <c r="BF181" s="321">
        <v>100000</v>
      </c>
      <c r="BG181" s="321">
        <v>385000</v>
      </c>
      <c r="BH181" s="321">
        <v>97000</v>
      </c>
      <c r="BI181" s="321"/>
      <c r="BJ181" s="321"/>
      <c r="BK181" s="321"/>
      <c r="BL181" s="321">
        <v>1000000</v>
      </c>
      <c r="BM181" s="321"/>
      <c r="BN181" s="321">
        <v>0</v>
      </c>
      <c r="BO181" s="321">
        <v>0</v>
      </c>
      <c r="BP181" s="321">
        <v>346153.84620000003</v>
      </c>
      <c r="BQ181" s="321">
        <v>58846.1538</v>
      </c>
      <c r="BR181" s="321"/>
      <c r="BS181" s="321">
        <v>0</v>
      </c>
      <c r="BT181" s="321">
        <v>1268500</v>
      </c>
      <c r="BU181" s="321">
        <v>619500</v>
      </c>
      <c r="BV181" s="321"/>
      <c r="BW181" s="321">
        <v>0</v>
      </c>
      <c r="BX181" s="321"/>
      <c r="BY181" s="321">
        <v>0</v>
      </c>
      <c r="BZ181" s="321"/>
      <c r="CA181" s="321"/>
      <c r="CB181" s="321">
        <v>13368346</v>
      </c>
      <c r="CC181" s="322">
        <v>10957346</v>
      </c>
      <c r="CD181" s="320" t="s">
        <v>2199</v>
      </c>
      <c r="CE181" s="320" t="s">
        <v>870</v>
      </c>
      <c r="CF181" s="323">
        <v>46105</v>
      </c>
      <c r="CG181" s="323"/>
      <c r="CH181" s="320" t="s">
        <v>415</v>
      </c>
      <c r="CI181" s="322">
        <v>118000</v>
      </c>
      <c r="CJ181" s="322">
        <v>0</v>
      </c>
      <c r="CK181" s="321"/>
      <c r="CL181" s="324">
        <f t="shared" si="44"/>
        <v>405000</v>
      </c>
      <c r="CM181" s="325">
        <f t="shared" si="45"/>
        <v>-1.0007999986410141</v>
      </c>
      <c r="CN181" s="325">
        <f t="shared" si="46"/>
        <v>-1.0007999986410141</v>
      </c>
      <c r="CO181" s="325">
        <f t="shared" si="47"/>
        <v>0.22687692288309336</v>
      </c>
      <c r="CP181" s="318"/>
      <c r="CQ181" s="326">
        <f t="shared" si="48"/>
        <v>4.6153843868523836E-5</v>
      </c>
      <c r="CR181" s="326">
        <f t="shared" si="49"/>
        <v>0</v>
      </c>
      <c r="CS181" s="327">
        <f t="shared" si="50"/>
        <v>3.8461526855826378E-5</v>
      </c>
      <c r="CT181" s="327">
        <f t="shared" si="51"/>
        <v>0</v>
      </c>
      <c r="CU181" s="327">
        <f t="shared" si="52"/>
        <v>0</v>
      </c>
      <c r="CV181" s="327">
        <f t="shared" si="53"/>
        <v>-2.3076892830431461E-5</v>
      </c>
      <c r="CW181" s="327">
        <f t="shared" si="54"/>
        <v>0</v>
      </c>
      <c r="CX181" s="327">
        <f t="shared" si="55"/>
        <v>0</v>
      </c>
      <c r="CY181" s="327">
        <f t="shared" si="56"/>
        <v>0</v>
      </c>
      <c r="CZ181" s="328">
        <f t="shared" si="57"/>
        <v>405000</v>
      </c>
      <c r="DA181" s="328">
        <f t="shared" ref="DA181:DA187" si="64">(360000/208)*(O181+P181+Q181+R181+S181+T181+U181+V181+W181+X181+BI181)-CZ181</f>
        <v>0</v>
      </c>
      <c r="DB181" s="201"/>
      <c r="DC181" s="327">
        <f>K181/M181*IFERROR(VLOOKUP($D181,Shift!$B:$AZ,45,0),0)-AT181</f>
        <v>0</v>
      </c>
      <c r="DD181" s="327">
        <f>K181/M181*IFERROR(VLOOKUP($D181,Shift!$B:$AV,47,0),0)*10*50%-ROUND(K181/M181*IFERROR(VLOOKUP($D181,Shift!$B:$AV,47,0),0)*8*30%,0)-AU181</f>
        <v>0</v>
      </c>
      <c r="DE181" s="329">
        <f>VLOOKUP($D181,'Off day working'!A:AM,38,0)-Z181</f>
        <v>0</v>
      </c>
      <c r="DF181" s="328"/>
      <c r="DG181" s="328"/>
      <c r="DH181" s="330">
        <f>K181/208*8*30%*VLOOKUP($D181,Shift!$B:$AZ,47,0)-AL181</f>
        <v>0</v>
      </c>
      <c r="DJ181" s="390"/>
      <c r="DK181" s="332">
        <f>VLOOKUP($D181,Meal!$A:$AK,35,0)-BG181</f>
        <v>0</v>
      </c>
      <c r="DL181" s="332">
        <f>VLOOKUP($D181,Meal!$A:$AK,36,0)-BH181</f>
        <v>0</v>
      </c>
      <c r="DM181" s="333">
        <f>VLOOKUP($D181,Shift!B:AW,39,0)-AV181</f>
        <v>0</v>
      </c>
      <c r="DN181" s="334">
        <f>K181/208*VLOOKUP(D181,Shift!$B:$AO,39,0)*8*10%-AW181</f>
        <v>0</v>
      </c>
      <c r="DO181" s="333">
        <f>VLOOKUP($D181,Shift!$B:$AO,40,0)-AX181</f>
        <v>0</v>
      </c>
      <c r="DP181" s="334">
        <f>K181/208*VLOOKUP(D181,Shift!$B:$AO,40,0)*8*50%-AY181</f>
        <v>0</v>
      </c>
      <c r="DQ181" s="335">
        <f>VLOOKUP($D181,Shift!$B:$AZ,41,0)-AZ181</f>
        <v>0</v>
      </c>
      <c r="DR181" s="336">
        <f>K181/208*VLOOKUP($D181,Shift!$B:$AQ,41,0)*8*50%-BA181</f>
        <v>0</v>
      </c>
      <c r="DS181" s="337">
        <f>VLOOKUP($D181,Att!B:CU,98,0)-O181</f>
        <v>0</v>
      </c>
      <c r="DT181" s="338">
        <f>IFERROR(VLOOKUP($D181,OT!$A:$BR,OT!BC$1,0),0)-P181</f>
        <v>0</v>
      </c>
      <c r="DU181" s="338">
        <f>IFERROR(VLOOKUP($D181,OT!$A:$BR,OT!BD$1,0),0)-Q181</f>
        <v>0</v>
      </c>
      <c r="DV181" s="338">
        <f>IFERROR(VLOOKUP($D181,OT!$A:$BR,OT!BE$1,0),0)-R181</f>
        <v>0</v>
      </c>
      <c r="DW181" s="338">
        <f>IFERROR(VLOOKUP($D181,OT!$A:$BR,OT!BF$1,0),0)-S181</f>
        <v>0</v>
      </c>
      <c r="DX181" s="338">
        <f>IFERROR(VLOOKUP($D181,OT!$A:$BR,OT!BG$1,0),0)-T181</f>
        <v>0</v>
      </c>
      <c r="DY181" s="338">
        <f>IFERROR(VLOOKUP($D181,OT!$A:$BR,OT!BH$1,0),0)-U181</f>
        <v>0</v>
      </c>
      <c r="DZ181" s="338">
        <f>IFERROR(VLOOKUP($D181,OT!$A:$BR,OT!BI$1,0),0)-V181</f>
        <v>0</v>
      </c>
      <c r="EA181" s="338">
        <f>IFERROR(VLOOKUP($D181,OT!$A:$BR,OT!BJ$1,0),0)-W181</f>
        <v>0</v>
      </c>
      <c r="EB181" s="338">
        <f>IFERROR(VLOOKUP($D181,OT!$A:$BR,OT!BK$1,0),0)-X181</f>
        <v>0</v>
      </c>
      <c r="EC181" s="339">
        <f>VLOOKUP(D181,'Off day working'!A:AL,38,0)*30000-BD181</f>
        <v>0</v>
      </c>
      <c r="ED181" s="340"/>
      <c r="EE181" s="340"/>
      <c r="EF181" s="338">
        <f t="shared" si="63"/>
        <v>7.6923076921957545E-2</v>
      </c>
      <c r="EG181" s="350">
        <f>4960000*1.07/208*VLOOKUP(D181,Att!B:BZ,77,0)-BJ181</f>
        <v>0</v>
      </c>
      <c r="EI181" s="345">
        <f>IF(AND(CH181="X",EJ181&gt;=0.5),150000/VLOOKUP(D181,Att!B:AT,45,0)*VLOOKUP(D181,Att!B:AP,41,0),IF(AND(CH181="X",EJ181&lt;0.5),0,150000))-AN181</f>
        <v>0</v>
      </c>
      <c r="EJ181" s="346">
        <f>VLOOKUP(D181,Att!B:AP,41,0)/VLOOKUP(D181,Att!B:AT,45,0)</f>
        <v>1.1052631578947369</v>
      </c>
    </row>
    <row r="182" spans="1:140" s="331" customFormat="1" ht="14.5" hidden="1" customHeight="1" x14ac:dyDescent="0.35">
      <c r="A182" s="300" t="s">
        <v>325</v>
      </c>
      <c r="B182" s="300">
        <f t="shared" si="58"/>
        <v>175</v>
      </c>
      <c r="C182" s="320" t="s">
        <v>56</v>
      </c>
      <c r="D182" s="320" t="s">
        <v>1252</v>
      </c>
      <c r="E182" s="320" t="s">
        <v>1254</v>
      </c>
      <c r="F182" s="367" t="s">
        <v>1253</v>
      </c>
      <c r="G182" s="320" t="s">
        <v>348</v>
      </c>
      <c r="H182" s="320" t="s">
        <v>1040</v>
      </c>
      <c r="I182" s="320" t="s">
        <v>59</v>
      </c>
      <c r="J182" s="320" t="s">
        <v>58</v>
      </c>
      <c r="K182" s="321">
        <v>5900000</v>
      </c>
      <c r="L182" s="321"/>
      <c r="M182" s="321">
        <v>208</v>
      </c>
      <c r="N182" s="321"/>
      <c r="O182" s="321">
        <v>208</v>
      </c>
      <c r="P182" s="321">
        <v>36</v>
      </c>
      <c r="Q182" s="321">
        <v>0</v>
      </c>
      <c r="R182" s="321">
        <v>0</v>
      </c>
      <c r="S182" s="321">
        <v>0</v>
      </c>
      <c r="T182" s="321">
        <v>0</v>
      </c>
      <c r="U182" s="321">
        <v>0</v>
      </c>
      <c r="V182" s="321">
        <v>0</v>
      </c>
      <c r="W182" s="321">
        <v>0</v>
      </c>
      <c r="X182" s="321">
        <v>0</v>
      </c>
      <c r="Y182" s="321">
        <v>12</v>
      </c>
      <c r="Z182" s="321"/>
      <c r="AA182" s="321"/>
      <c r="AB182" s="321">
        <v>5899999.8865</v>
      </c>
      <c r="AC182" s="321">
        <v>1531730.7692</v>
      </c>
      <c r="AD182" s="321">
        <v>0</v>
      </c>
      <c r="AE182" s="321">
        <v>0</v>
      </c>
      <c r="AF182" s="321">
        <v>0</v>
      </c>
      <c r="AG182" s="321">
        <v>0</v>
      </c>
      <c r="AH182" s="321">
        <v>0</v>
      </c>
      <c r="AI182" s="321">
        <v>0</v>
      </c>
      <c r="AJ182" s="321">
        <v>0</v>
      </c>
      <c r="AK182" s="321">
        <v>0</v>
      </c>
      <c r="AL182" s="321">
        <v>680769.23080000002</v>
      </c>
      <c r="AM182" s="321">
        <v>300000</v>
      </c>
      <c r="AN182" s="321">
        <v>150000</v>
      </c>
      <c r="AO182" s="321">
        <v>705000</v>
      </c>
      <c r="AP182" s="321">
        <v>0</v>
      </c>
      <c r="AQ182" s="321">
        <v>1021153.8462</v>
      </c>
      <c r="AR182" s="321">
        <v>377778</v>
      </c>
      <c r="AS182" s="321"/>
      <c r="AT182" s="321">
        <v>0</v>
      </c>
      <c r="AU182" s="321">
        <v>737500</v>
      </c>
      <c r="AV182" s="321">
        <v>0</v>
      </c>
      <c r="AW182" s="321">
        <v>0</v>
      </c>
      <c r="AX182" s="321">
        <v>2</v>
      </c>
      <c r="AY182" s="321">
        <v>226923.07689999999</v>
      </c>
      <c r="AZ182" s="321"/>
      <c r="BA182" s="321"/>
      <c r="BB182" s="321">
        <v>18</v>
      </c>
      <c r="BC182" s="321">
        <v>510576.92</v>
      </c>
      <c r="BD182" s="321">
        <v>0</v>
      </c>
      <c r="BE182" s="321"/>
      <c r="BF182" s="321">
        <v>150000</v>
      </c>
      <c r="BG182" s="321">
        <v>141000</v>
      </c>
      <c r="BH182" s="321">
        <v>538000</v>
      </c>
      <c r="BI182" s="321"/>
      <c r="BJ182" s="321"/>
      <c r="BK182" s="321"/>
      <c r="BL182" s="321">
        <v>1000000</v>
      </c>
      <c r="BM182" s="321"/>
      <c r="BN182" s="321">
        <v>0</v>
      </c>
      <c r="BO182" s="321">
        <v>0</v>
      </c>
      <c r="BP182" s="321">
        <v>360000</v>
      </c>
      <c r="BQ182" s="321">
        <v>62307.692300000002</v>
      </c>
      <c r="BR182" s="321"/>
      <c r="BS182" s="321">
        <v>0</v>
      </c>
      <c r="BT182" s="321">
        <v>1268500</v>
      </c>
      <c r="BU182" s="321">
        <v>619500</v>
      </c>
      <c r="BV182" s="321"/>
      <c r="BW182" s="321">
        <v>0</v>
      </c>
      <c r="BX182" s="321"/>
      <c r="BY182" s="321">
        <v>0</v>
      </c>
      <c r="BZ182" s="321"/>
      <c r="CA182" s="321"/>
      <c r="CB182" s="321">
        <v>15779259</v>
      </c>
      <c r="CC182" s="322">
        <v>13350952</v>
      </c>
      <c r="CD182" s="320" t="s">
        <v>2199</v>
      </c>
      <c r="CE182" s="320" t="s">
        <v>870</v>
      </c>
      <c r="CF182" s="323">
        <v>46105</v>
      </c>
      <c r="CG182" s="323"/>
      <c r="CH182" s="320" t="s">
        <v>415</v>
      </c>
      <c r="CI182" s="322">
        <v>118000</v>
      </c>
      <c r="CJ182" s="322">
        <v>0</v>
      </c>
      <c r="CK182" s="321"/>
      <c r="CL182" s="324">
        <f t="shared" si="44"/>
        <v>422307.6923</v>
      </c>
      <c r="CM182" s="325">
        <f t="shared" si="45"/>
        <v>-19.578099999576807</v>
      </c>
      <c r="CN182" s="325">
        <f t="shared" si="46"/>
        <v>-20.270399998873472</v>
      </c>
      <c r="CO182" s="325">
        <f t="shared" si="47"/>
        <v>0.11349999997764826</v>
      </c>
      <c r="CP182" s="318"/>
      <c r="CQ182" s="326">
        <f t="shared" si="48"/>
        <v>3.0769500881433487E-5</v>
      </c>
      <c r="CR182" s="326">
        <f t="shared" si="49"/>
        <v>0</v>
      </c>
      <c r="CS182" s="327">
        <f t="shared" si="50"/>
        <v>0</v>
      </c>
      <c r="CT182" s="327">
        <f t="shared" si="51"/>
        <v>0</v>
      </c>
      <c r="CU182" s="327">
        <f t="shared" si="52"/>
        <v>0</v>
      </c>
      <c r="CV182" s="327">
        <f t="shared" si="53"/>
        <v>0</v>
      </c>
      <c r="CW182" s="327">
        <f t="shared" si="54"/>
        <v>0</v>
      </c>
      <c r="CX182" s="327">
        <f t="shared" si="55"/>
        <v>0</v>
      </c>
      <c r="CY182" s="327">
        <f t="shared" si="56"/>
        <v>0</v>
      </c>
      <c r="CZ182" s="328">
        <f t="shared" si="57"/>
        <v>422307.6923</v>
      </c>
      <c r="DA182" s="328">
        <f t="shared" si="64"/>
        <v>7.6923170126974583E-6</v>
      </c>
      <c r="DB182" s="201"/>
      <c r="DC182" s="327">
        <f>K182/M182*IFERROR(VLOOKUP($D182,Shift!$B:$AZ,45,0),0)-AT182</f>
        <v>0</v>
      </c>
      <c r="DD182" s="327">
        <f>K182/M182*IFERROR(VLOOKUP($D182,Shift!$B:$AV,47,0),0)*10*50%-ROUND(K182/M182*IFERROR(VLOOKUP($D182,Shift!$B:$AV,47,0),0)*8*30%,0)-AU182</f>
        <v>0.23076923098415136</v>
      </c>
      <c r="DE182" s="329">
        <f>VLOOKUP($D182,'Off day working'!A:AM,38,0)-Z182</f>
        <v>0</v>
      </c>
      <c r="DF182" s="328"/>
      <c r="DG182" s="328"/>
      <c r="DH182" s="330">
        <f>K182/208*8*30%*VLOOKUP($D182,Shift!$B:$AZ,47,0)-AL182</f>
        <v>-3.0769268050789833E-5</v>
      </c>
      <c r="DJ182" s="390"/>
      <c r="DK182" s="332">
        <f>VLOOKUP($D182,Meal!$A:$AK,35,0)-BG182</f>
        <v>0</v>
      </c>
      <c r="DL182" s="332">
        <f>VLOOKUP($D182,Meal!$A:$AK,36,0)-BH182</f>
        <v>0</v>
      </c>
      <c r="DM182" s="333">
        <f>VLOOKUP($D182,Shift!B:AW,39,0)-AV182</f>
        <v>0</v>
      </c>
      <c r="DN182" s="334">
        <f>K182/208*VLOOKUP(D182,Shift!$B:$AO,39,0)*8*10%-AW182</f>
        <v>0</v>
      </c>
      <c r="DO182" s="333">
        <f>VLOOKUP($D182,Shift!$B:$AO,40,0)-AX182</f>
        <v>0</v>
      </c>
      <c r="DP182" s="334">
        <f>K182/208*VLOOKUP(D182,Shift!$B:$AO,40,0)*8*50%-AY182</f>
        <v>2.3076951038092375E-5</v>
      </c>
      <c r="DQ182" s="335">
        <f>VLOOKUP($D182,Shift!$B:$AZ,41,0)-AZ182</f>
        <v>0</v>
      </c>
      <c r="DR182" s="336">
        <f>K182/208*VLOOKUP($D182,Shift!$B:$AQ,41,0)*8*50%-BA182</f>
        <v>0</v>
      </c>
      <c r="DS182" s="337">
        <f>VLOOKUP($D182,Att!B:CU,98,0)-O182</f>
        <v>0</v>
      </c>
      <c r="DT182" s="338">
        <f>IFERROR(VLOOKUP($D182,OT!$A:$BR,OT!BC$1,0),0)-P182</f>
        <v>0</v>
      </c>
      <c r="DU182" s="338">
        <f>IFERROR(VLOOKUP($D182,OT!$A:$BR,OT!BD$1,0),0)-Q182</f>
        <v>0</v>
      </c>
      <c r="DV182" s="338">
        <f>IFERROR(VLOOKUP($D182,OT!$A:$BR,OT!BE$1,0),0)-R182</f>
        <v>0</v>
      </c>
      <c r="DW182" s="338">
        <f>IFERROR(VLOOKUP($D182,OT!$A:$BR,OT!BF$1,0),0)-S182</f>
        <v>0</v>
      </c>
      <c r="DX182" s="338">
        <f>IFERROR(VLOOKUP($D182,OT!$A:$BR,OT!BG$1,0),0)-T182</f>
        <v>0</v>
      </c>
      <c r="DY182" s="338">
        <f>IFERROR(VLOOKUP($D182,OT!$A:$BR,OT!BH$1,0),0)-U182</f>
        <v>0</v>
      </c>
      <c r="DZ182" s="338">
        <f>IFERROR(VLOOKUP($D182,OT!$A:$BR,OT!BI$1,0),0)-V182</f>
        <v>0</v>
      </c>
      <c r="EA182" s="338">
        <f>IFERROR(VLOOKUP($D182,OT!$A:$BR,OT!BJ$1,0),0)-W182</f>
        <v>0</v>
      </c>
      <c r="EB182" s="338">
        <f>IFERROR(VLOOKUP($D182,OT!$A:$BR,OT!BK$1,0),0)-X182</f>
        <v>0</v>
      </c>
      <c r="EC182" s="339">
        <f>VLOOKUP(D182,'Off day working'!A:AL,38,0)*30000-BD182</f>
        <v>0</v>
      </c>
      <c r="ED182" s="340"/>
      <c r="EE182" s="340"/>
      <c r="EF182" s="338">
        <f t="shared" si="63"/>
        <v>0</v>
      </c>
      <c r="EG182" s="350">
        <f>4960000*1.07/208*VLOOKUP(D182,Att!B:BZ,77,0)-BJ182</f>
        <v>0</v>
      </c>
      <c r="EI182" s="345">
        <f>IF(AND(CH182="X",EJ182&gt;=0.5),150000/VLOOKUP(D182,Att!B:AT,45,0)*VLOOKUP(D182,Att!B:AP,41,0),IF(AND(CH182="X",EJ182&lt;0.5),0,150000))-AN182</f>
        <v>0</v>
      </c>
      <c r="EJ182" s="346">
        <f>VLOOKUP(D182,Att!B:AP,41,0)/VLOOKUP(D182,Att!B:AT,45,0)</f>
        <v>1.1578947368421053</v>
      </c>
    </row>
    <row r="183" spans="1:140" s="331" customFormat="1" ht="14.5" hidden="1" customHeight="1" x14ac:dyDescent="0.35">
      <c r="A183" s="300" t="s">
        <v>325</v>
      </c>
      <c r="B183" s="300">
        <f t="shared" si="58"/>
        <v>176</v>
      </c>
      <c r="C183" s="320" t="s">
        <v>56</v>
      </c>
      <c r="D183" s="320" t="s">
        <v>1255</v>
      </c>
      <c r="E183" s="320" t="s">
        <v>1257</v>
      </c>
      <c r="F183" s="367" t="s">
        <v>1256</v>
      </c>
      <c r="G183" s="320" t="s">
        <v>348</v>
      </c>
      <c r="H183" s="320"/>
      <c r="I183" s="320" t="s">
        <v>57</v>
      </c>
      <c r="J183" s="320" t="s">
        <v>58</v>
      </c>
      <c r="K183" s="321">
        <v>5900000</v>
      </c>
      <c r="L183" s="321"/>
      <c r="M183" s="321">
        <v>208</v>
      </c>
      <c r="N183" s="321"/>
      <c r="O183" s="321">
        <v>208</v>
      </c>
      <c r="P183" s="321">
        <v>40</v>
      </c>
      <c r="Q183" s="321">
        <v>0</v>
      </c>
      <c r="R183" s="321">
        <v>4</v>
      </c>
      <c r="S183" s="321">
        <v>0</v>
      </c>
      <c r="T183" s="321">
        <v>0</v>
      </c>
      <c r="U183" s="321">
        <v>8</v>
      </c>
      <c r="V183" s="321">
        <v>0</v>
      </c>
      <c r="W183" s="321">
        <v>0</v>
      </c>
      <c r="X183" s="321">
        <v>0</v>
      </c>
      <c r="Y183" s="321">
        <v>10</v>
      </c>
      <c r="Z183" s="321">
        <v>1</v>
      </c>
      <c r="AA183" s="321"/>
      <c r="AB183" s="321">
        <v>5899999.8865</v>
      </c>
      <c r="AC183" s="321">
        <v>1701923.0769</v>
      </c>
      <c r="AD183" s="321">
        <v>0</v>
      </c>
      <c r="AE183" s="321">
        <v>226923.07689999999</v>
      </c>
      <c r="AF183" s="321">
        <v>0</v>
      </c>
      <c r="AG183" s="321">
        <v>0</v>
      </c>
      <c r="AH183" s="321">
        <v>658076.92310000001</v>
      </c>
      <c r="AI183" s="321">
        <v>0</v>
      </c>
      <c r="AJ183" s="321">
        <v>0</v>
      </c>
      <c r="AK183" s="321">
        <v>0</v>
      </c>
      <c r="AL183" s="321">
        <v>544615.38459999999</v>
      </c>
      <c r="AM183" s="321">
        <v>300000</v>
      </c>
      <c r="AN183" s="321">
        <v>150000</v>
      </c>
      <c r="AO183" s="321">
        <v>197500</v>
      </c>
      <c r="AP183" s="321">
        <v>0</v>
      </c>
      <c r="AQ183" s="321">
        <v>1021153.8462</v>
      </c>
      <c r="AR183" s="321">
        <v>0</v>
      </c>
      <c r="AS183" s="321"/>
      <c r="AT183" s="321">
        <v>0</v>
      </c>
      <c r="AU183" s="321">
        <v>590000</v>
      </c>
      <c r="AV183" s="321">
        <v>0</v>
      </c>
      <c r="AW183" s="321">
        <v>0</v>
      </c>
      <c r="AX183" s="321">
        <v>2</v>
      </c>
      <c r="AY183" s="321">
        <v>226923.07689999999</v>
      </c>
      <c r="AZ183" s="321"/>
      <c r="BA183" s="321"/>
      <c r="BB183" s="321">
        <v>20</v>
      </c>
      <c r="BC183" s="321">
        <v>567307.68999999994</v>
      </c>
      <c r="BD183" s="321">
        <v>30000</v>
      </c>
      <c r="BE183" s="321"/>
      <c r="BF183" s="321"/>
      <c r="BG183" s="321">
        <v>55000</v>
      </c>
      <c r="BH183" s="321">
        <v>602000</v>
      </c>
      <c r="BI183" s="321"/>
      <c r="BJ183" s="321"/>
      <c r="BK183" s="321"/>
      <c r="BL183" s="321">
        <v>1000000</v>
      </c>
      <c r="BM183" s="321"/>
      <c r="BN183" s="321">
        <v>0</v>
      </c>
      <c r="BO183" s="321">
        <v>0</v>
      </c>
      <c r="BP183" s="321">
        <v>360000</v>
      </c>
      <c r="BQ183" s="321">
        <v>90000</v>
      </c>
      <c r="BR183" s="321"/>
      <c r="BS183" s="321">
        <v>0</v>
      </c>
      <c r="BT183" s="321">
        <v>1268500</v>
      </c>
      <c r="BU183" s="321">
        <v>619500</v>
      </c>
      <c r="BV183" s="321"/>
      <c r="BW183" s="321">
        <v>0</v>
      </c>
      <c r="BX183" s="321">
        <v>4.5</v>
      </c>
      <c r="BY183" s="321">
        <v>127644.2308</v>
      </c>
      <c r="BZ183" s="321"/>
      <c r="CA183" s="321"/>
      <c r="CB183" s="321">
        <v>15607945</v>
      </c>
      <c r="CC183" s="322">
        <v>13151945</v>
      </c>
      <c r="CD183" s="320" t="s">
        <v>2199</v>
      </c>
      <c r="CE183" s="320" t="s">
        <v>870</v>
      </c>
      <c r="CF183" s="323">
        <v>46105</v>
      </c>
      <c r="CG183" s="323"/>
      <c r="CH183" s="320" t="s">
        <v>415</v>
      </c>
      <c r="CI183" s="322">
        <v>118000</v>
      </c>
      <c r="CJ183" s="322">
        <v>0</v>
      </c>
      <c r="CK183" s="321"/>
      <c r="CL183" s="324">
        <f t="shared" si="44"/>
        <v>450000</v>
      </c>
      <c r="CM183" s="325">
        <f t="shared" si="45"/>
        <v>-22.038900000974536</v>
      </c>
      <c r="CN183" s="325">
        <f t="shared" si="46"/>
        <v>-22.038900000974536</v>
      </c>
      <c r="CO183" s="325">
        <f t="shared" si="47"/>
        <v>0.11349999997764826</v>
      </c>
      <c r="CP183" s="318"/>
      <c r="CQ183" s="326">
        <f t="shared" si="48"/>
        <v>2.3077009245753288E-5</v>
      </c>
      <c r="CR183" s="326">
        <f t="shared" si="49"/>
        <v>0</v>
      </c>
      <c r="CS183" s="327">
        <f t="shared" si="50"/>
        <v>2.3076951038092375E-5</v>
      </c>
      <c r="CT183" s="327">
        <f t="shared" si="51"/>
        <v>0</v>
      </c>
      <c r="CU183" s="327">
        <f t="shared" si="52"/>
        <v>0</v>
      </c>
      <c r="CV183" s="327">
        <f t="shared" si="53"/>
        <v>-2.3076892830431461E-5</v>
      </c>
      <c r="CW183" s="327">
        <f t="shared" si="54"/>
        <v>0</v>
      </c>
      <c r="CX183" s="327">
        <f t="shared" si="55"/>
        <v>0</v>
      </c>
      <c r="CY183" s="327">
        <f t="shared" si="56"/>
        <v>0</v>
      </c>
      <c r="CZ183" s="328">
        <f t="shared" si="57"/>
        <v>450000</v>
      </c>
      <c r="DA183" s="328">
        <f t="shared" si="64"/>
        <v>0</v>
      </c>
      <c r="DB183" s="201"/>
      <c r="DC183" s="327">
        <f>K183/M183*IFERROR(VLOOKUP($D183,Shift!$B:$AZ,45,0),0)-AT183</f>
        <v>0</v>
      </c>
      <c r="DD183" s="327">
        <f>K183/M183*IFERROR(VLOOKUP($D183,Shift!$B:$AV,47,0),0)*10*50%-ROUND(K183/M183*IFERROR(VLOOKUP($D183,Shift!$B:$AV,47,0),0)*8*30%,0)-AU183</f>
        <v>0.38461538474075496</v>
      </c>
      <c r="DE183" s="329">
        <f>VLOOKUP($D183,'Off day working'!A:AM,38,0)-Z183</f>
        <v>0</v>
      </c>
      <c r="DF183" s="328"/>
      <c r="DG183" s="328"/>
      <c r="DH183" s="330">
        <f>K183/208*8*30%*VLOOKUP($D183,Shift!$B:$AZ,47,0)-AL183</f>
        <v>1.5384634025394917E-5</v>
      </c>
      <c r="DJ183" s="390"/>
      <c r="DK183" s="332">
        <f>VLOOKUP($D183,Meal!$A:$AK,35,0)-BG183</f>
        <v>0</v>
      </c>
      <c r="DL183" s="332">
        <f>VLOOKUP($D183,Meal!$A:$AK,36,0)-BH183</f>
        <v>0</v>
      </c>
      <c r="DM183" s="333">
        <f>VLOOKUP($D183,Shift!B:AW,39,0)-AV183</f>
        <v>0</v>
      </c>
      <c r="DN183" s="334">
        <f>K183/208*VLOOKUP(D183,Shift!$B:$AO,39,0)*8*10%-AW183</f>
        <v>0</v>
      </c>
      <c r="DO183" s="333">
        <f>VLOOKUP($D183,Shift!$B:$AO,40,0)-AX183</f>
        <v>0</v>
      </c>
      <c r="DP183" s="334">
        <f>K183/208*VLOOKUP(D183,Shift!$B:$AO,40,0)*8*50%-AY183</f>
        <v>2.3076951038092375E-5</v>
      </c>
      <c r="DQ183" s="335">
        <f>VLOOKUP($D183,Shift!$B:$AZ,41,0)-AZ183</f>
        <v>0</v>
      </c>
      <c r="DR183" s="336">
        <f>K183/208*VLOOKUP($D183,Shift!$B:$AQ,41,0)*8*50%-BA183</f>
        <v>0</v>
      </c>
      <c r="DS183" s="337">
        <f>VLOOKUP($D183,Att!B:CU,98,0)-O183</f>
        <v>0</v>
      </c>
      <c r="DT183" s="338">
        <f>IFERROR(VLOOKUP($D183,OT!$A:$BR,OT!BC$1,0),0)-P183</f>
        <v>0</v>
      </c>
      <c r="DU183" s="338">
        <f>IFERROR(VLOOKUP($D183,OT!$A:$BR,OT!BD$1,0),0)-Q183</f>
        <v>0</v>
      </c>
      <c r="DV183" s="338">
        <f>IFERROR(VLOOKUP($D183,OT!$A:$BR,OT!BE$1,0),0)-R183</f>
        <v>0</v>
      </c>
      <c r="DW183" s="338">
        <f>IFERROR(VLOOKUP($D183,OT!$A:$BR,OT!BF$1,0),0)-S183</f>
        <v>0</v>
      </c>
      <c r="DX183" s="338">
        <f>IFERROR(VLOOKUP($D183,OT!$A:$BR,OT!BG$1,0),0)-T183</f>
        <v>0</v>
      </c>
      <c r="DY183" s="338">
        <f>IFERROR(VLOOKUP($D183,OT!$A:$BR,OT!BH$1,0),0)-U183</f>
        <v>0</v>
      </c>
      <c r="DZ183" s="338">
        <f>IFERROR(VLOOKUP($D183,OT!$A:$BR,OT!BI$1,0),0)-V183</f>
        <v>0</v>
      </c>
      <c r="EA183" s="338">
        <f>IFERROR(VLOOKUP($D183,OT!$A:$BR,OT!BJ$1,0),0)-W183</f>
        <v>0</v>
      </c>
      <c r="EB183" s="338">
        <f>IFERROR(VLOOKUP($D183,OT!$A:$BR,OT!BK$1,0),0)-X183</f>
        <v>0</v>
      </c>
      <c r="EC183" s="339">
        <f>VLOOKUP(D183,'Off day working'!A:AL,38,0)*30000-BD183</f>
        <v>0</v>
      </c>
      <c r="ED183" s="340"/>
      <c r="EE183" s="340"/>
      <c r="EF183" s="338">
        <f t="shared" si="63"/>
        <v>0</v>
      </c>
      <c r="EG183" s="350">
        <f>4960000*1.07/208*VLOOKUP(D183,Att!B:BZ,77,0)-BJ183</f>
        <v>0</v>
      </c>
      <c r="EI183" s="345">
        <f>IF(AND(CH183="X",EJ183&gt;=0.5),150000/VLOOKUP(D183,Att!B:AT,45,0)*VLOOKUP(D183,Att!B:AP,41,0),IF(AND(CH183="X",EJ183&lt;0.5),0,150000))-AN183</f>
        <v>0</v>
      </c>
      <c r="EJ183" s="346">
        <f>VLOOKUP(D183,Att!B:AP,41,0)/VLOOKUP(D183,Att!B:AT,45,0)</f>
        <v>1.1311905849714039</v>
      </c>
    </row>
    <row r="184" spans="1:140" s="331" customFormat="1" ht="14.5" hidden="1" customHeight="1" x14ac:dyDescent="0.35">
      <c r="A184" s="300" t="s">
        <v>325</v>
      </c>
      <c r="B184" s="300">
        <f t="shared" si="58"/>
        <v>177</v>
      </c>
      <c r="C184" s="320" t="s">
        <v>56</v>
      </c>
      <c r="D184" s="320" t="s">
        <v>1258</v>
      </c>
      <c r="E184" s="320" t="s">
        <v>1260</v>
      </c>
      <c r="F184" s="367" t="s">
        <v>1259</v>
      </c>
      <c r="G184" s="320" t="s">
        <v>360</v>
      </c>
      <c r="H184" s="320" t="s">
        <v>1039</v>
      </c>
      <c r="I184" s="320" t="s">
        <v>59</v>
      </c>
      <c r="J184" s="320" t="s">
        <v>58</v>
      </c>
      <c r="K184" s="321">
        <v>5900000</v>
      </c>
      <c r="L184" s="321"/>
      <c r="M184" s="321">
        <v>208</v>
      </c>
      <c r="N184" s="321"/>
      <c r="O184" s="321">
        <v>130</v>
      </c>
      <c r="P184" s="321">
        <v>32</v>
      </c>
      <c r="Q184" s="321">
        <v>0</v>
      </c>
      <c r="R184" s="321">
        <v>0</v>
      </c>
      <c r="S184" s="321">
        <v>0</v>
      </c>
      <c r="T184" s="321">
        <v>0</v>
      </c>
      <c r="U184" s="321">
        <v>0</v>
      </c>
      <c r="V184" s="321">
        <v>0</v>
      </c>
      <c r="W184" s="321">
        <v>0</v>
      </c>
      <c r="X184" s="321">
        <v>0</v>
      </c>
      <c r="Y184" s="321">
        <v>8</v>
      </c>
      <c r="Z184" s="321"/>
      <c r="AA184" s="321"/>
      <c r="AB184" s="321">
        <v>3687499.8865</v>
      </c>
      <c r="AC184" s="321">
        <v>1361538.4615</v>
      </c>
      <c r="AD184" s="321">
        <v>0</v>
      </c>
      <c r="AE184" s="321">
        <v>0</v>
      </c>
      <c r="AF184" s="321">
        <v>0</v>
      </c>
      <c r="AG184" s="321">
        <v>0</v>
      </c>
      <c r="AH184" s="321">
        <v>0</v>
      </c>
      <c r="AI184" s="321">
        <v>0</v>
      </c>
      <c r="AJ184" s="321">
        <v>0</v>
      </c>
      <c r="AK184" s="321">
        <v>0</v>
      </c>
      <c r="AL184" s="321">
        <v>476538.46149999998</v>
      </c>
      <c r="AM184" s="321">
        <v>284210.52630000003</v>
      </c>
      <c r="AN184" s="321">
        <v>150000</v>
      </c>
      <c r="AO184" s="321">
        <v>30000</v>
      </c>
      <c r="AP184" s="321">
        <v>0</v>
      </c>
      <c r="AQ184" s="321">
        <v>255288.4615</v>
      </c>
      <c r="AR184" s="321">
        <v>0</v>
      </c>
      <c r="AS184" s="321"/>
      <c r="AT184" s="321">
        <v>0</v>
      </c>
      <c r="AU184" s="321">
        <v>516250</v>
      </c>
      <c r="AV184" s="321">
        <v>0</v>
      </c>
      <c r="AW184" s="321">
        <v>0</v>
      </c>
      <c r="AX184" s="321">
        <v>1</v>
      </c>
      <c r="AY184" s="321">
        <v>113461.5385</v>
      </c>
      <c r="AZ184" s="321"/>
      <c r="BA184" s="321"/>
      <c r="BB184" s="321">
        <v>16</v>
      </c>
      <c r="BC184" s="321">
        <v>453846.15</v>
      </c>
      <c r="BD184" s="321">
        <v>0</v>
      </c>
      <c r="BE184" s="321">
        <v>42548</v>
      </c>
      <c r="BF184" s="321">
        <v>100000</v>
      </c>
      <c r="BG184" s="321">
        <v>42000</v>
      </c>
      <c r="BH184" s="321">
        <v>414000</v>
      </c>
      <c r="BI184" s="321"/>
      <c r="BJ184" s="321"/>
      <c r="BK184" s="321"/>
      <c r="BL184" s="321">
        <v>820000</v>
      </c>
      <c r="BM184" s="321"/>
      <c r="BN184" s="321">
        <v>0</v>
      </c>
      <c r="BO184" s="321">
        <v>0</v>
      </c>
      <c r="BP184" s="321">
        <v>225000</v>
      </c>
      <c r="BQ184" s="321">
        <v>55384.615400000002</v>
      </c>
      <c r="BR184" s="321"/>
      <c r="BS184" s="321">
        <v>0</v>
      </c>
      <c r="BT184" s="321">
        <v>1268500</v>
      </c>
      <c r="BU184" s="321">
        <v>619500</v>
      </c>
      <c r="BV184" s="321"/>
      <c r="BW184" s="321">
        <v>0</v>
      </c>
      <c r="BX184" s="321"/>
      <c r="BY184" s="321">
        <v>0</v>
      </c>
      <c r="BZ184" s="321"/>
      <c r="CA184" s="321"/>
      <c r="CB184" s="321">
        <v>10414083</v>
      </c>
      <c r="CC184" s="322">
        <v>8127698</v>
      </c>
      <c r="CD184" s="320" t="s">
        <v>2201</v>
      </c>
      <c r="CE184" s="320" t="s">
        <v>870</v>
      </c>
      <c r="CF184" s="323">
        <v>46105</v>
      </c>
      <c r="CG184" s="323"/>
      <c r="CH184" s="320" t="s">
        <v>415</v>
      </c>
      <c r="CI184" s="322">
        <v>118000</v>
      </c>
      <c r="CJ184" s="322">
        <v>0</v>
      </c>
      <c r="CK184" s="321"/>
      <c r="CL184" s="324">
        <f t="shared" si="44"/>
        <v>280384.61540000001</v>
      </c>
      <c r="CM184" s="325">
        <f t="shared" si="45"/>
        <v>-16.898799998685718</v>
      </c>
      <c r="CN184" s="325">
        <f t="shared" si="46"/>
        <v>-16.514199998229742</v>
      </c>
      <c r="CO184" s="325">
        <f t="shared" si="47"/>
        <v>0.11349999997764826</v>
      </c>
      <c r="CP184" s="318"/>
      <c r="CQ184" s="326">
        <f t="shared" si="48"/>
        <v>3.8461526855826378E-5</v>
      </c>
      <c r="CR184" s="326">
        <f t="shared" si="49"/>
        <v>0</v>
      </c>
      <c r="CS184" s="327">
        <f t="shared" si="50"/>
        <v>0</v>
      </c>
      <c r="CT184" s="327">
        <f t="shared" si="51"/>
        <v>0</v>
      </c>
      <c r="CU184" s="327">
        <f t="shared" si="52"/>
        <v>0</v>
      </c>
      <c r="CV184" s="327">
        <f t="shared" si="53"/>
        <v>0</v>
      </c>
      <c r="CW184" s="327">
        <f t="shared" si="54"/>
        <v>0</v>
      </c>
      <c r="CX184" s="327">
        <f t="shared" si="55"/>
        <v>0</v>
      </c>
      <c r="CY184" s="327">
        <f t="shared" si="56"/>
        <v>0</v>
      </c>
      <c r="CZ184" s="328">
        <f t="shared" si="57"/>
        <v>280384.61540000001</v>
      </c>
      <c r="DA184" s="328">
        <f t="shared" si="64"/>
        <v>-1.5384634025394917E-5</v>
      </c>
      <c r="DB184" s="201"/>
      <c r="DC184" s="327">
        <f>K184/M184*IFERROR(VLOOKUP($D184,Shift!$B:$AZ,45,0),0)-AT184</f>
        <v>0</v>
      </c>
      <c r="DD184" s="327">
        <f>K184/M184*IFERROR(VLOOKUP($D184,Shift!$B:$AV,47,0),0)*10*50%-ROUND(K184/M184*IFERROR(VLOOKUP($D184,Shift!$B:$AV,47,0),0)*8*30%,0)-AU184</f>
        <v>0.46153846150264144</v>
      </c>
      <c r="DE184" s="329">
        <f>VLOOKUP($D184,'Off day working'!A:AM,38,0)-Z184</f>
        <v>0</v>
      </c>
      <c r="DF184" s="328"/>
      <c r="DG184" s="328"/>
      <c r="DH184" s="330">
        <f>K184/208*8*30%*VLOOKUP($D184,Shift!$B:$AZ,47,0)-AL184</f>
        <v>3.8461585063487291E-5</v>
      </c>
      <c r="DJ184" s="390"/>
      <c r="DK184" s="332">
        <f>VLOOKUP($D184,Meal!$A:$AK,35,0)-BG184</f>
        <v>0</v>
      </c>
      <c r="DL184" s="332">
        <f>VLOOKUP($D184,Meal!$A:$AK,36,0)-BH184</f>
        <v>0</v>
      </c>
      <c r="DM184" s="333">
        <f>VLOOKUP($D184,Shift!B:AW,39,0)-AV184</f>
        <v>0</v>
      </c>
      <c r="DN184" s="334">
        <f>K184/208*VLOOKUP(D184,Shift!$B:$AO,39,0)*8*10%-AW184</f>
        <v>0</v>
      </c>
      <c r="DO184" s="333">
        <f>VLOOKUP($D184,Shift!$B:$AO,40,0)-AX184</f>
        <v>0</v>
      </c>
      <c r="DP184" s="334">
        <f>K184/208*VLOOKUP(D184,Shift!$B:$AO,40,0)*8*50%-AY184</f>
        <v>-3.8461526855826378E-5</v>
      </c>
      <c r="DQ184" s="335">
        <f>VLOOKUP($D184,Shift!$B:$AZ,41,0)-AZ184</f>
        <v>0</v>
      </c>
      <c r="DR184" s="336">
        <f>K184/208*VLOOKUP($D184,Shift!$B:$AQ,41,0)*8*50%-BA184</f>
        <v>0</v>
      </c>
      <c r="DS184" s="337">
        <f>VLOOKUP($D184,Att!B:CU,98,0)-O184</f>
        <v>0</v>
      </c>
      <c r="DT184" s="338">
        <f>IFERROR(VLOOKUP($D184,OT!$A:$BR,OT!BC$1,0),0)-P184</f>
        <v>0</v>
      </c>
      <c r="DU184" s="338">
        <f>IFERROR(VLOOKUP($D184,OT!$A:$BR,OT!BD$1,0),0)-Q184</f>
        <v>0</v>
      </c>
      <c r="DV184" s="338">
        <f>IFERROR(VLOOKUP($D184,OT!$A:$BR,OT!BE$1,0),0)-R184</f>
        <v>0</v>
      </c>
      <c r="DW184" s="338">
        <f>IFERROR(VLOOKUP($D184,OT!$A:$BR,OT!BF$1,0),0)-S184</f>
        <v>0</v>
      </c>
      <c r="DX184" s="338">
        <f>IFERROR(VLOOKUP($D184,OT!$A:$BR,OT!BG$1,0),0)-T184</f>
        <v>0</v>
      </c>
      <c r="DY184" s="338">
        <f>IFERROR(VLOOKUP($D184,OT!$A:$BR,OT!BH$1,0),0)-U184</f>
        <v>0</v>
      </c>
      <c r="DZ184" s="338">
        <f>IFERROR(VLOOKUP($D184,OT!$A:$BR,OT!BI$1,0),0)-V184</f>
        <v>0</v>
      </c>
      <c r="EA184" s="338">
        <f>IFERROR(VLOOKUP($D184,OT!$A:$BR,OT!BJ$1,0),0)-W184</f>
        <v>0</v>
      </c>
      <c r="EB184" s="338">
        <f>IFERROR(VLOOKUP($D184,OT!$A:$BR,OT!BK$1,0),0)-X184</f>
        <v>0</v>
      </c>
      <c r="EC184" s="339">
        <f>VLOOKUP(D184,'Off day working'!A:AL,38,0)*30000-BD184</f>
        <v>0</v>
      </c>
      <c r="ED184" s="340"/>
      <c r="EE184" s="340"/>
      <c r="EF184" s="338">
        <f t="shared" si="63"/>
        <v>7.6923076921957545E-2</v>
      </c>
      <c r="EG184" s="350">
        <f>4960000*1.07/208*VLOOKUP(D184,Att!B:BZ,77,0)-BJ184</f>
        <v>0</v>
      </c>
      <c r="EI184" s="345">
        <f>IF(AND(CH184="X",EJ184&gt;=0.5),150000/VLOOKUP(D184,Att!B:AT,45,0)*VLOOKUP(D184,Att!B:AP,41,0),IF(AND(CH184="X",EJ184&lt;0.5),0,150000))-AN184</f>
        <v>0</v>
      </c>
      <c r="EJ184" s="346">
        <f>VLOOKUP(D184,Att!B:AP,41,0)/VLOOKUP(D184,Att!B:AT,45,0)</f>
        <v>0.73684210526315785</v>
      </c>
    </row>
    <row r="185" spans="1:140" s="331" customFormat="1" ht="14.5" hidden="1" customHeight="1" x14ac:dyDescent="0.35">
      <c r="A185" s="300" t="s">
        <v>325</v>
      </c>
      <c r="B185" s="300">
        <f t="shared" si="58"/>
        <v>178</v>
      </c>
      <c r="C185" s="320" t="s">
        <v>56</v>
      </c>
      <c r="D185" s="320" t="s">
        <v>1261</v>
      </c>
      <c r="E185" s="320" t="s">
        <v>1263</v>
      </c>
      <c r="F185" s="367" t="s">
        <v>1262</v>
      </c>
      <c r="G185" s="320" t="s">
        <v>360</v>
      </c>
      <c r="H185" s="320"/>
      <c r="I185" s="320" t="s">
        <v>59</v>
      </c>
      <c r="J185" s="320" t="s">
        <v>58</v>
      </c>
      <c r="K185" s="321">
        <v>5900000</v>
      </c>
      <c r="L185" s="321"/>
      <c r="M185" s="321">
        <v>208</v>
      </c>
      <c r="N185" s="321"/>
      <c r="O185" s="321">
        <v>94</v>
      </c>
      <c r="P185" s="321">
        <v>12</v>
      </c>
      <c r="Q185" s="321">
        <v>0</v>
      </c>
      <c r="R185" s="321">
        <v>0</v>
      </c>
      <c r="S185" s="321">
        <v>0</v>
      </c>
      <c r="T185" s="321">
        <v>0</v>
      </c>
      <c r="U185" s="321">
        <v>0</v>
      </c>
      <c r="V185" s="321">
        <v>0</v>
      </c>
      <c r="W185" s="321">
        <v>0</v>
      </c>
      <c r="X185" s="321">
        <v>0</v>
      </c>
      <c r="Y185" s="321">
        <v>3</v>
      </c>
      <c r="Z185" s="321"/>
      <c r="AA185" s="321"/>
      <c r="AB185" s="321">
        <v>2666346.0403999998</v>
      </c>
      <c r="AC185" s="321">
        <v>510576.92310000001</v>
      </c>
      <c r="AD185" s="321">
        <v>0</v>
      </c>
      <c r="AE185" s="321">
        <v>0</v>
      </c>
      <c r="AF185" s="321">
        <v>0</v>
      </c>
      <c r="AG185" s="321">
        <v>0</v>
      </c>
      <c r="AH185" s="321">
        <v>0</v>
      </c>
      <c r="AI185" s="321">
        <v>0</v>
      </c>
      <c r="AJ185" s="321">
        <v>0</v>
      </c>
      <c r="AK185" s="321">
        <v>0</v>
      </c>
      <c r="AL185" s="321">
        <v>204230.76920000001</v>
      </c>
      <c r="AM185" s="321">
        <v>148623.58050000001</v>
      </c>
      <c r="AN185" s="321">
        <v>150000</v>
      </c>
      <c r="AO185" s="321">
        <v>0</v>
      </c>
      <c r="AP185" s="321">
        <v>0</v>
      </c>
      <c r="AQ185" s="321"/>
      <c r="AR185" s="321">
        <v>0</v>
      </c>
      <c r="AS185" s="321"/>
      <c r="AT185" s="321">
        <v>0</v>
      </c>
      <c r="AU185" s="321">
        <v>221250</v>
      </c>
      <c r="AV185" s="321">
        <v>0</v>
      </c>
      <c r="AW185" s="321">
        <v>0</v>
      </c>
      <c r="AX185" s="321">
        <v>0</v>
      </c>
      <c r="AY185" s="321">
        <v>0</v>
      </c>
      <c r="AZ185" s="321"/>
      <c r="BA185" s="321"/>
      <c r="BB185" s="321">
        <v>6</v>
      </c>
      <c r="BC185" s="321">
        <v>170192.31</v>
      </c>
      <c r="BD185" s="321">
        <v>0</v>
      </c>
      <c r="BE185" s="321">
        <v>42548</v>
      </c>
      <c r="BF185" s="321"/>
      <c r="BG185" s="321">
        <v>35000</v>
      </c>
      <c r="BH185" s="321">
        <v>186000</v>
      </c>
      <c r="BI185" s="321"/>
      <c r="BJ185" s="321"/>
      <c r="BK185" s="321"/>
      <c r="BL185" s="321">
        <v>1000000</v>
      </c>
      <c r="BM185" s="321"/>
      <c r="BN185" s="321">
        <v>0</v>
      </c>
      <c r="BO185" s="321">
        <v>0</v>
      </c>
      <c r="BP185" s="321">
        <v>162692.3077</v>
      </c>
      <c r="BQ185" s="321">
        <v>20769.230800000001</v>
      </c>
      <c r="BR185" s="321"/>
      <c r="BS185" s="321">
        <v>0</v>
      </c>
      <c r="BT185" s="321">
        <v>1268500</v>
      </c>
      <c r="BU185" s="321">
        <v>619500</v>
      </c>
      <c r="BV185" s="321"/>
      <c r="BW185" s="321">
        <v>0</v>
      </c>
      <c r="BX185" s="321">
        <v>1</v>
      </c>
      <c r="BY185" s="321">
        <v>28365.384600000001</v>
      </c>
      <c r="BZ185" s="321"/>
      <c r="CA185" s="321"/>
      <c r="CB185" s="321">
        <v>6904735</v>
      </c>
      <c r="CC185" s="322">
        <v>4715274</v>
      </c>
      <c r="CD185" s="320" t="s">
        <v>2199</v>
      </c>
      <c r="CE185" s="320" t="s">
        <v>870</v>
      </c>
      <c r="CF185" s="323">
        <v>46105</v>
      </c>
      <c r="CG185" s="323"/>
      <c r="CH185" s="320" t="s">
        <v>415</v>
      </c>
      <c r="CI185" s="322">
        <v>118000</v>
      </c>
      <c r="CJ185" s="322">
        <v>0</v>
      </c>
      <c r="CK185" s="321"/>
      <c r="CL185" s="324">
        <f t="shared" si="44"/>
        <v>183461.5385</v>
      </c>
      <c r="CM185" s="325">
        <f t="shared" si="45"/>
        <v>-5.8383000008761883</v>
      </c>
      <c r="CN185" s="325">
        <f t="shared" si="46"/>
        <v>-6.376800000667572</v>
      </c>
      <c r="CO185" s="325">
        <f t="shared" si="47"/>
        <v>0.113446154166013</v>
      </c>
      <c r="CP185" s="318"/>
      <c r="CQ185" s="326">
        <f t="shared" si="48"/>
        <v>-2.3076951038092375E-5</v>
      </c>
      <c r="CR185" s="326">
        <f t="shared" si="49"/>
        <v>0</v>
      </c>
      <c r="CS185" s="327">
        <f t="shared" si="50"/>
        <v>0</v>
      </c>
      <c r="CT185" s="327">
        <f t="shared" si="51"/>
        <v>0</v>
      </c>
      <c r="CU185" s="327">
        <f t="shared" si="52"/>
        <v>0</v>
      </c>
      <c r="CV185" s="327">
        <f t="shared" si="53"/>
        <v>0</v>
      </c>
      <c r="CW185" s="327">
        <f t="shared" si="54"/>
        <v>0</v>
      </c>
      <c r="CX185" s="327">
        <f t="shared" si="55"/>
        <v>0</v>
      </c>
      <c r="CY185" s="327">
        <f t="shared" si="56"/>
        <v>0</v>
      </c>
      <c r="CZ185" s="328">
        <f t="shared" si="57"/>
        <v>183461.5385</v>
      </c>
      <c r="DA185" s="328">
        <f t="shared" si="64"/>
        <v>-3.8461526855826378E-5</v>
      </c>
      <c r="DB185" s="201"/>
      <c r="DC185" s="327">
        <f>K185/M185*IFERROR(VLOOKUP($D185,Shift!$B:$AZ,45,0),0)-AT185</f>
        <v>0</v>
      </c>
      <c r="DD185" s="327">
        <f>K185/M185*IFERROR(VLOOKUP($D185,Shift!$B:$AV,47,0),0)*10*50%-ROUND(K185/M185*IFERROR(VLOOKUP($D185,Shift!$B:$AV,47,0),0)*8*30%,0)-AU185</f>
        <v>-0.23076923075132072</v>
      </c>
      <c r="DE185" s="329">
        <f>VLOOKUP($D185,'Off day working'!A:AM,38,0)-Z185</f>
        <v>0</v>
      </c>
      <c r="DF185" s="328"/>
      <c r="DG185" s="328"/>
      <c r="DH185" s="330">
        <f>K185/208*8*30%*VLOOKUP($D185,Shift!$B:$AZ,47,0)-AL185</f>
        <v>3.0769238946959376E-5</v>
      </c>
      <c r="DJ185" s="390"/>
      <c r="DK185" s="332">
        <f>VLOOKUP($D185,Meal!$A:$AK,35,0)-BG185</f>
        <v>0</v>
      </c>
      <c r="DL185" s="332">
        <f>VLOOKUP($D185,Meal!$A:$AK,36,0)-BH185</f>
        <v>0</v>
      </c>
      <c r="DM185" s="333">
        <f>VLOOKUP($D185,Shift!B:AW,39,0)-AV185</f>
        <v>0</v>
      </c>
      <c r="DN185" s="334">
        <f>K185/208*VLOOKUP(D185,Shift!$B:$AO,39,0)*8*10%-AW185</f>
        <v>0</v>
      </c>
      <c r="DO185" s="333">
        <f>VLOOKUP($D185,Shift!$B:$AO,40,0)-AX185</f>
        <v>0</v>
      </c>
      <c r="DP185" s="334">
        <f>K185/208*VLOOKUP(D185,Shift!$B:$AO,40,0)*8*50%-AY185</f>
        <v>0</v>
      </c>
      <c r="DQ185" s="335">
        <f>VLOOKUP($D185,Shift!$B:$AZ,41,0)-AZ185</f>
        <v>0</v>
      </c>
      <c r="DR185" s="336">
        <f>K185/208*VLOOKUP($D185,Shift!$B:$AQ,41,0)*8*50%-BA185</f>
        <v>0</v>
      </c>
      <c r="DS185" s="337">
        <f>VLOOKUP($D185,Att!B:CU,98,0)-O185</f>
        <v>0</v>
      </c>
      <c r="DT185" s="338">
        <f>IFERROR(VLOOKUP($D185,OT!$A:$BR,OT!BC$1,0),0)-P185</f>
        <v>0</v>
      </c>
      <c r="DU185" s="338">
        <f>IFERROR(VLOOKUP($D185,OT!$A:$BR,OT!BD$1,0),0)-Q185</f>
        <v>0</v>
      </c>
      <c r="DV185" s="338">
        <f>IFERROR(VLOOKUP($D185,OT!$A:$BR,OT!BE$1,0),0)-R185</f>
        <v>0</v>
      </c>
      <c r="DW185" s="338">
        <f>IFERROR(VLOOKUP($D185,OT!$A:$BR,OT!BF$1,0),0)-S185</f>
        <v>0</v>
      </c>
      <c r="DX185" s="338">
        <f>IFERROR(VLOOKUP($D185,OT!$A:$BR,OT!BG$1,0),0)-T185</f>
        <v>0</v>
      </c>
      <c r="DY185" s="338">
        <f>IFERROR(VLOOKUP($D185,OT!$A:$BR,OT!BH$1,0),0)-U185</f>
        <v>0</v>
      </c>
      <c r="DZ185" s="338">
        <f>IFERROR(VLOOKUP($D185,OT!$A:$BR,OT!BI$1,0),0)-V185</f>
        <v>0</v>
      </c>
      <c r="EA185" s="338">
        <f>IFERROR(VLOOKUP($D185,OT!$A:$BR,OT!BJ$1,0),0)-W185</f>
        <v>0</v>
      </c>
      <c r="EB185" s="338">
        <f>IFERROR(VLOOKUP($D185,OT!$A:$BR,OT!BK$1,0),0)-X185</f>
        <v>0</v>
      </c>
      <c r="EC185" s="339">
        <f>VLOOKUP(D185,'Off day working'!A:AL,38,0)*30000-BD185</f>
        <v>0</v>
      </c>
      <c r="ED185" s="340"/>
      <c r="EE185" s="340"/>
      <c r="EF185" s="338">
        <f t="shared" si="63"/>
        <v>7.6923076921957545E-2</v>
      </c>
      <c r="EG185" s="350">
        <f>4960000*1.07/208*VLOOKUP(D185,Att!B:BZ,77,0)-BJ185</f>
        <v>0</v>
      </c>
      <c r="EI185" s="345">
        <f>IF(AND(CH185="X",EJ185&gt;=0.5),150000/VLOOKUP(D185,Att!B:AT,45,0)*VLOOKUP(D185,Att!B:AP,41,0),IF(AND(CH185="X",EJ185&lt;0.5),0,150000))-AN185</f>
        <v>0</v>
      </c>
      <c r="EJ185" s="346">
        <f>VLOOKUP(D185,Att!B:AP,41,0)/VLOOKUP(D185,Att!B:AT,45,0)</f>
        <v>0.48990735796815055</v>
      </c>
    </row>
    <row r="186" spans="1:140" s="331" customFormat="1" ht="14.5" hidden="1" customHeight="1" x14ac:dyDescent="0.35">
      <c r="A186" s="300" t="s">
        <v>325</v>
      </c>
      <c r="B186" s="300">
        <f t="shared" si="58"/>
        <v>179</v>
      </c>
      <c r="C186" s="320" t="s">
        <v>56</v>
      </c>
      <c r="D186" s="320" t="s">
        <v>1264</v>
      </c>
      <c r="E186" s="320" t="s">
        <v>1266</v>
      </c>
      <c r="F186" s="367" t="s">
        <v>1265</v>
      </c>
      <c r="G186" s="320" t="s">
        <v>360</v>
      </c>
      <c r="H186" s="320" t="s">
        <v>1039</v>
      </c>
      <c r="I186" s="320" t="s">
        <v>59</v>
      </c>
      <c r="J186" s="320" t="s">
        <v>58</v>
      </c>
      <c r="K186" s="321">
        <v>5900000</v>
      </c>
      <c r="L186" s="321"/>
      <c r="M186" s="321">
        <v>208</v>
      </c>
      <c r="N186" s="321"/>
      <c r="O186" s="321">
        <v>126</v>
      </c>
      <c r="P186" s="321">
        <v>18</v>
      </c>
      <c r="Q186" s="321">
        <v>0</v>
      </c>
      <c r="R186" s="321">
        <v>12</v>
      </c>
      <c r="S186" s="321">
        <v>0</v>
      </c>
      <c r="T186" s="321">
        <v>0</v>
      </c>
      <c r="U186" s="321">
        <v>0</v>
      </c>
      <c r="V186" s="321">
        <v>0</v>
      </c>
      <c r="W186" s="321">
        <v>0</v>
      </c>
      <c r="X186" s="321">
        <v>0</v>
      </c>
      <c r="Y186" s="321">
        <v>6</v>
      </c>
      <c r="Z186" s="321">
        <v>1</v>
      </c>
      <c r="AA186" s="321"/>
      <c r="AB186" s="321">
        <v>3574038.4615000002</v>
      </c>
      <c r="AC186" s="321">
        <v>765865.38459999999</v>
      </c>
      <c r="AD186" s="321">
        <v>0</v>
      </c>
      <c r="AE186" s="321">
        <v>680769.23080000002</v>
      </c>
      <c r="AF186" s="321">
        <v>0</v>
      </c>
      <c r="AG186" s="321">
        <v>0</v>
      </c>
      <c r="AH186" s="321">
        <v>0</v>
      </c>
      <c r="AI186" s="321">
        <v>0</v>
      </c>
      <c r="AJ186" s="321">
        <v>0</v>
      </c>
      <c r="AK186" s="321">
        <v>0</v>
      </c>
      <c r="AL186" s="321">
        <v>408461.53850000002</v>
      </c>
      <c r="AM186" s="321">
        <v>300000</v>
      </c>
      <c r="AN186" s="321">
        <v>150000</v>
      </c>
      <c r="AO186" s="321">
        <v>82500</v>
      </c>
      <c r="AP186" s="321">
        <v>0</v>
      </c>
      <c r="AQ186" s="321">
        <v>255288.4615</v>
      </c>
      <c r="AR186" s="321">
        <v>0</v>
      </c>
      <c r="AS186" s="321"/>
      <c r="AT186" s="321">
        <v>0</v>
      </c>
      <c r="AU186" s="321">
        <v>442500</v>
      </c>
      <c r="AV186" s="321">
        <v>0</v>
      </c>
      <c r="AW186" s="321">
        <v>0</v>
      </c>
      <c r="AX186" s="321">
        <v>0</v>
      </c>
      <c r="AY186" s="321">
        <v>0</v>
      </c>
      <c r="AZ186" s="321"/>
      <c r="BA186" s="321"/>
      <c r="BB186" s="321">
        <v>9</v>
      </c>
      <c r="BC186" s="321">
        <v>255288.46</v>
      </c>
      <c r="BD186" s="321">
        <v>30000</v>
      </c>
      <c r="BE186" s="321">
        <v>42548</v>
      </c>
      <c r="BF186" s="321">
        <v>100000</v>
      </c>
      <c r="BG186" s="321">
        <v>141000</v>
      </c>
      <c r="BH186" s="321">
        <v>246000</v>
      </c>
      <c r="BI186" s="321"/>
      <c r="BJ186" s="321"/>
      <c r="BK186" s="321"/>
      <c r="BL186" s="321">
        <v>1000000</v>
      </c>
      <c r="BM186" s="321"/>
      <c r="BN186" s="321">
        <v>0</v>
      </c>
      <c r="BO186" s="321">
        <v>0</v>
      </c>
      <c r="BP186" s="321">
        <v>218076.92310000001</v>
      </c>
      <c r="BQ186" s="321">
        <v>51923.0769</v>
      </c>
      <c r="BR186" s="321"/>
      <c r="BS186" s="321">
        <v>0</v>
      </c>
      <c r="BT186" s="321">
        <v>1268500</v>
      </c>
      <c r="BU186" s="321">
        <v>619500</v>
      </c>
      <c r="BV186" s="321"/>
      <c r="BW186" s="321">
        <v>0</v>
      </c>
      <c r="BX186" s="321"/>
      <c r="BY186" s="321">
        <v>0</v>
      </c>
      <c r="BZ186" s="321"/>
      <c r="CA186" s="321"/>
      <c r="CB186" s="321">
        <v>10130769</v>
      </c>
      <c r="CC186" s="322">
        <v>7854769</v>
      </c>
      <c r="CD186" s="320" t="s">
        <v>2199</v>
      </c>
      <c r="CE186" s="320" t="s">
        <v>870</v>
      </c>
      <c r="CF186" s="323">
        <v>46105</v>
      </c>
      <c r="CG186" s="323"/>
      <c r="CH186" s="320" t="s">
        <v>415</v>
      </c>
      <c r="CI186" s="322">
        <v>118000</v>
      </c>
      <c r="CJ186" s="322">
        <v>0</v>
      </c>
      <c r="CK186" s="321"/>
      <c r="CL186" s="324">
        <f t="shared" si="44"/>
        <v>270000</v>
      </c>
      <c r="CM186" s="325">
        <f t="shared" si="45"/>
        <v>-9.4630999993532896</v>
      </c>
      <c r="CN186" s="325">
        <f t="shared" si="46"/>
        <v>-9.4630999993532896</v>
      </c>
      <c r="CO186" s="325">
        <f t="shared" si="47"/>
        <v>3.8461759686470032E-5</v>
      </c>
      <c r="CP186" s="318"/>
      <c r="CQ186" s="326">
        <f t="shared" si="48"/>
        <v>1.5384750440716743E-5</v>
      </c>
      <c r="CR186" s="326">
        <f t="shared" si="49"/>
        <v>0</v>
      </c>
      <c r="CS186" s="327">
        <f t="shared" si="50"/>
        <v>-3.0769268050789833E-5</v>
      </c>
      <c r="CT186" s="327">
        <f t="shared" si="51"/>
        <v>0</v>
      </c>
      <c r="CU186" s="327">
        <f t="shared" si="52"/>
        <v>0</v>
      </c>
      <c r="CV186" s="327">
        <f t="shared" si="53"/>
        <v>0</v>
      </c>
      <c r="CW186" s="327">
        <f t="shared" si="54"/>
        <v>0</v>
      </c>
      <c r="CX186" s="327">
        <f t="shared" si="55"/>
        <v>0</v>
      </c>
      <c r="CY186" s="327">
        <f t="shared" si="56"/>
        <v>0</v>
      </c>
      <c r="CZ186" s="328">
        <f t="shared" si="57"/>
        <v>270000</v>
      </c>
      <c r="DA186" s="328">
        <f t="shared" si="64"/>
        <v>0</v>
      </c>
      <c r="DB186" s="201"/>
      <c r="DC186" s="327">
        <f>K186/M186*IFERROR(VLOOKUP($D186,Shift!$B:$AZ,45,0),0)-AT186</f>
        <v>0</v>
      </c>
      <c r="DD186" s="327">
        <f>K186/M186*IFERROR(VLOOKUP($D186,Shift!$B:$AV,47,0),0)*10*50%-ROUND(K186/M186*IFERROR(VLOOKUP($D186,Shift!$B:$AV,47,0),0)*8*30%,0)-AU186</f>
        <v>-0.46153846150264144</v>
      </c>
      <c r="DE186" s="329">
        <f>VLOOKUP($D186,'Off day working'!A:AM,38,0)-Z186</f>
        <v>0</v>
      </c>
      <c r="DF186" s="328"/>
      <c r="DG186" s="328"/>
      <c r="DH186" s="330">
        <f>K186/208*8*30%*VLOOKUP($D186,Shift!$B:$AZ,47,0)-AL186</f>
        <v>-3.8461526855826378E-5</v>
      </c>
      <c r="DJ186" s="390"/>
      <c r="DK186" s="332">
        <f>VLOOKUP($D186,Meal!$A:$AK,35,0)-BG186</f>
        <v>0</v>
      </c>
      <c r="DL186" s="332">
        <f>VLOOKUP($D186,Meal!$A:$AK,36,0)-BH186</f>
        <v>0</v>
      </c>
      <c r="DM186" s="333">
        <f>VLOOKUP($D186,Shift!B:AW,39,0)-AV186</f>
        <v>0</v>
      </c>
      <c r="DN186" s="334">
        <f>K186/208*VLOOKUP(D186,Shift!$B:$AO,39,0)*8*10%-AW186</f>
        <v>0</v>
      </c>
      <c r="DO186" s="333">
        <f>VLOOKUP($D186,Shift!$B:$AO,40,0)-AX186</f>
        <v>0</v>
      </c>
      <c r="DP186" s="334">
        <f>K186/208*VLOOKUP(D186,Shift!$B:$AO,40,0)*8*50%-AY186</f>
        <v>0</v>
      </c>
      <c r="DQ186" s="335">
        <f>VLOOKUP($D186,Shift!$B:$AZ,41,0)-AZ186</f>
        <v>0</v>
      </c>
      <c r="DR186" s="336">
        <f>K186/208*VLOOKUP($D186,Shift!$B:$AQ,41,0)*8*50%-BA186</f>
        <v>0</v>
      </c>
      <c r="DS186" s="337">
        <f>VLOOKUP($D186,Att!B:CU,98,0)-O186</f>
        <v>0</v>
      </c>
      <c r="DT186" s="338">
        <f>IFERROR(VLOOKUP($D186,OT!$A:$BR,OT!BC$1,0),0)-P186</f>
        <v>0</v>
      </c>
      <c r="DU186" s="338">
        <f>IFERROR(VLOOKUP($D186,OT!$A:$BR,OT!BD$1,0),0)-Q186</f>
        <v>0</v>
      </c>
      <c r="DV186" s="338">
        <f>IFERROR(VLOOKUP($D186,OT!$A:$BR,OT!BE$1,0),0)-R186</f>
        <v>0</v>
      </c>
      <c r="DW186" s="338">
        <f>IFERROR(VLOOKUP($D186,OT!$A:$BR,OT!BF$1,0),0)-S186</f>
        <v>0</v>
      </c>
      <c r="DX186" s="338">
        <f>IFERROR(VLOOKUP($D186,OT!$A:$BR,OT!BG$1,0),0)-T186</f>
        <v>0</v>
      </c>
      <c r="DY186" s="338">
        <f>IFERROR(VLOOKUP($D186,OT!$A:$BR,OT!BH$1,0),0)-U186</f>
        <v>0</v>
      </c>
      <c r="DZ186" s="338">
        <f>IFERROR(VLOOKUP($D186,OT!$A:$BR,OT!BI$1,0),0)-V186</f>
        <v>0</v>
      </c>
      <c r="EA186" s="338">
        <f>IFERROR(VLOOKUP($D186,OT!$A:$BR,OT!BJ$1,0),0)-W186</f>
        <v>0</v>
      </c>
      <c r="EB186" s="338">
        <f>IFERROR(VLOOKUP($D186,OT!$A:$BR,OT!BK$1,0),0)-X186</f>
        <v>0</v>
      </c>
      <c r="EC186" s="339">
        <f>VLOOKUP(D186,'Off day working'!A:AL,38,0)*30000-BD186</f>
        <v>0</v>
      </c>
      <c r="ED186" s="340"/>
      <c r="EE186" s="340"/>
      <c r="EF186" s="338">
        <f t="shared" si="63"/>
        <v>7.6923076921957545E-2</v>
      </c>
      <c r="EG186" s="350">
        <f>4960000*1.07/208*VLOOKUP(D186,Att!B:BZ,77,0)-BJ186</f>
        <v>0</v>
      </c>
      <c r="EI186" s="345">
        <f>IF(AND(CH186="X",EJ186&gt;=0.5),150000/VLOOKUP(D186,Att!B:AT,45,0)*VLOOKUP(D186,Att!B:AP,41,0),IF(AND(CH186="X",EJ186&lt;0.5),0,150000))-AN186</f>
        <v>0</v>
      </c>
      <c r="EJ186" s="346">
        <f>VLOOKUP(D186,Att!B:AP,41,0)/VLOOKUP(D186,Att!B:AT,45,0)</f>
        <v>0.63157894736842102</v>
      </c>
    </row>
    <row r="187" spans="1:140" s="331" customFormat="1" ht="14.5" hidden="1" customHeight="1" x14ac:dyDescent="0.35">
      <c r="A187" s="300" t="s">
        <v>325</v>
      </c>
      <c r="B187" s="300">
        <f t="shared" si="58"/>
        <v>180</v>
      </c>
      <c r="C187" s="320" t="s">
        <v>56</v>
      </c>
      <c r="D187" s="320" t="s">
        <v>1267</v>
      </c>
      <c r="E187" s="320" t="s">
        <v>1269</v>
      </c>
      <c r="F187" s="367" t="s">
        <v>1268</v>
      </c>
      <c r="G187" s="320" t="s">
        <v>360</v>
      </c>
      <c r="H187" s="320" t="s">
        <v>1039</v>
      </c>
      <c r="I187" s="320" t="s">
        <v>1037</v>
      </c>
      <c r="J187" s="320" t="s">
        <v>58</v>
      </c>
      <c r="K187" s="321">
        <v>5900000</v>
      </c>
      <c r="L187" s="321"/>
      <c r="M187" s="321">
        <v>208</v>
      </c>
      <c r="N187" s="321"/>
      <c r="O187" s="321">
        <v>192</v>
      </c>
      <c r="P187" s="321">
        <v>34</v>
      </c>
      <c r="Q187" s="321">
        <v>0</v>
      </c>
      <c r="R187" s="321">
        <v>0</v>
      </c>
      <c r="S187" s="321">
        <v>0</v>
      </c>
      <c r="T187" s="321">
        <v>0</v>
      </c>
      <c r="U187" s="321">
        <v>8</v>
      </c>
      <c r="V187" s="321">
        <v>0</v>
      </c>
      <c r="W187" s="321">
        <v>0</v>
      </c>
      <c r="X187" s="321">
        <v>0</v>
      </c>
      <c r="Y187" s="321">
        <v>10</v>
      </c>
      <c r="Z187" s="321">
        <v>1</v>
      </c>
      <c r="AA187" s="321"/>
      <c r="AB187" s="321">
        <v>5446153.8461999996</v>
      </c>
      <c r="AC187" s="321">
        <v>1446634.6154</v>
      </c>
      <c r="AD187" s="321">
        <v>0</v>
      </c>
      <c r="AE187" s="321">
        <v>0</v>
      </c>
      <c r="AF187" s="321">
        <v>0</v>
      </c>
      <c r="AG187" s="321">
        <v>0</v>
      </c>
      <c r="AH187" s="321">
        <v>658076.92310000001</v>
      </c>
      <c r="AI187" s="321">
        <v>0</v>
      </c>
      <c r="AJ187" s="321">
        <v>0</v>
      </c>
      <c r="AK187" s="321">
        <v>0</v>
      </c>
      <c r="AL187" s="321">
        <v>544615.38459999999</v>
      </c>
      <c r="AM187" s="321">
        <v>300000</v>
      </c>
      <c r="AN187" s="321">
        <v>150000</v>
      </c>
      <c r="AO187" s="321">
        <v>572500</v>
      </c>
      <c r="AP187" s="321">
        <v>0</v>
      </c>
      <c r="AQ187" s="321">
        <v>765865.38459999999</v>
      </c>
      <c r="AR187" s="321">
        <v>356481</v>
      </c>
      <c r="AS187" s="321"/>
      <c r="AT187" s="321">
        <v>0</v>
      </c>
      <c r="AU187" s="321">
        <v>590000</v>
      </c>
      <c r="AV187" s="321">
        <v>0</v>
      </c>
      <c r="AW187" s="321">
        <v>0</v>
      </c>
      <c r="AX187" s="321">
        <v>2</v>
      </c>
      <c r="AY187" s="321">
        <v>226923.07689999999</v>
      </c>
      <c r="AZ187" s="321"/>
      <c r="BA187" s="321"/>
      <c r="BB187" s="321">
        <v>17</v>
      </c>
      <c r="BC187" s="321">
        <v>482211.54</v>
      </c>
      <c r="BD187" s="321">
        <v>30000</v>
      </c>
      <c r="BE187" s="321">
        <v>42548</v>
      </c>
      <c r="BF187" s="321">
        <v>100000</v>
      </c>
      <c r="BG187" s="321">
        <v>95000</v>
      </c>
      <c r="BH187" s="321">
        <v>547000</v>
      </c>
      <c r="BI187" s="321"/>
      <c r="BJ187" s="321"/>
      <c r="BK187" s="321"/>
      <c r="BL187" s="321">
        <v>1000000</v>
      </c>
      <c r="BM187" s="321"/>
      <c r="BN187" s="321">
        <v>0</v>
      </c>
      <c r="BO187" s="321">
        <v>0</v>
      </c>
      <c r="BP187" s="321">
        <v>332307.6923</v>
      </c>
      <c r="BQ187" s="321">
        <v>72692.307700000005</v>
      </c>
      <c r="BR187" s="321"/>
      <c r="BS187" s="321">
        <v>0</v>
      </c>
      <c r="BT187" s="321">
        <v>1268500</v>
      </c>
      <c r="BU187" s="321">
        <v>619500</v>
      </c>
      <c r="BV187" s="321"/>
      <c r="BW187" s="321">
        <v>0</v>
      </c>
      <c r="BX187" s="321"/>
      <c r="BY187" s="321">
        <v>0</v>
      </c>
      <c r="BZ187" s="321"/>
      <c r="CA187" s="321"/>
      <c r="CB187" s="321">
        <v>15145529</v>
      </c>
      <c r="CC187" s="322">
        <v>12734529</v>
      </c>
      <c r="CD187" s="320" t="s">
        <v>2199</v>
      </c>
      <c r="CE187" s="320" t="s">
        <v>870</v>
      </c>
      <c r="CF187" s="323">
        <v>46105</v>
      </c>
      <c r="CG187" s="323"/>
      <c r="CH187" s="320" t="s">
        <v>415</v>
      </c>
      <c r="CI187" s="322">
        <v>118000</v>
      </c>
      <c r="CJ187" s="322">
        <v>0</v>
      </c>
      <c r="CK187" s="321"/>
      <c r="CL187" s="324">
        <f t="shared" si="44"/>
        <v>405000</v>
      </c>
      <c r="CM187" s="325">
        <f t="shared" si="45"/>
        <v>-19.229199999943376</v>
      </c>
      <c r="CN187" s="325">
        <f t="shared" si="46"/>
        <v>-19.229199999943376</v>
      </c>
      <c r="CO187" s="325">
        <f t="shared" si="47"/>
        <v>-4.6153552830219269E-5</v>
      </c>
      <c r="CP187" s="318"/>
      <c r="CQ187" s="326">
        <f t="shared" si="48"/>
        <v>-1.538451761007309E-5</v>
      </c>
      <c r="CR187" s="326">
        <f t="shared" si="49"/>
        <v>0</v>
      </c>
      <c r="CS187" s="327">
        <f t="shared" si="50"/>
        <v>0</v>
      </c>
      <c r="CT187" s="327">
        <f t="shared" si="51"/>
        <v>0</v>
      </c>
      <c r="CU187" s="327">
        <f t="shared" si="52"/>
        <v>0</v>
      </c>
      <c r="CV187" s="327">
        <f t="shared" si="53"/>
        <v>-2.3076892830431461E-5</v>
      </c>
      <c r="CW187" s="327">
        <f t="shared" si="54"/>
        <v>0</v>
      </c>
      <c r="CX187" s="327">
        <f t="shared" si="55"/>
        <v>0</v>
      </c>
      <c r="CY187" s="327">
        <f t="shared" si="56"/>
        <v>0</v>
      </c>
      <c r="CZ187" s="328">
        <f t="shared" si="57"/>
        <v>405000</v>
      </c>
      <c r="DA187" s="328">
        <f t="shared" si="64"/>
        <v>0</v>
      </c>
      <c r="DB187" s="201"/>
      <c r="DC187" s="327">
        <f>K187/M187*IFERROR(VLOOKUP($D187,Shift!$B:$AZ,45,0),0)-AT187</f>
        <v>0</v>
      </c>
      <c r="DD187" s="327">
        <f>K187/M187*IFERROR(VLOOKUP($D187,Shift!$B:$AV,47,0),0)*10*50%-ROUND(K187/M187*IFERROR(VLOOKUP($D187,Shift!$B:$AV,47,0),0)*8*30%,0)-AU187</f>
        <v>0.38461538474075496</v>
      </c>
      <c r="DE187" s="329">
        <f>VLOOKUP($D187,'Off day working'!A:AM,38,0)-Z187</f>
        <v>0</v>
      </c>
      <c r="DF187" s="328"/>
      <c r="DG187" s="328"/>
      <c r="DH187" s="330">
        <f>K187/208*8*30%*VLOOKUP($D187,Shift!$B:$AZ,47,0)-AL187</f>
        <v>1.5384634025394917E-5</v>
      </c>
      <c r="DJ187" s="390"/>
      <c r="DK187" s="332">
        <f>VLOOKUP($D187,Meal!$A:$AK,35,0)-BG187</f>
        <v>0</v>
      </c>
      <c r="DL187" s="332">
        <f>VLOOKUP($D187,Meal!$A:$AK,36,0)-BH187</f>
        <v>0</v>
      </c>
      <c r="DM187" s="333">
        <f>VLOOKUP($D187,Shift!B:AW,39,0)-AV187</f>
        <v>0</v>
      </c>
      <c r="DN187" s="334">
        <f>K187/208*VLOOKUP(D187,Shift!$B:$AO,39,0)*8*10%-AW187</f>
        <v>0</v>
      </c>
      <c r="DO187" s="333">
        <f>VLOOKUP($D187,Shift!$B:$AO,40,0)-AX187</f>
        <v>0</v>
      </c>
      <c r="DP187" s="334">
        <f>K187/208*VLOOKUP(D187,Shift!$B:$AO,40,0)*8*50%-AY187</f>
        <v>2.3076951038092375E-5</v>
      </c>
      <c r="DQ187" s="335">
        <f>VLOOKUP($D187,Shift!$B:$AZ,41,0)-AZ187</f>
        <v>0</v>
      </c>
      <c r="DR187" s="336">
        <f>K187/208*VLOOKUP($D187,Shift!$B:$AQ,41,0)*8*50%-BA187</f>
        <v>0</v>
      </c>
      <c r="DS187" s="337">
        <f>VLOOKUP($D187,Att!B:CU,98,0)-O187</f>
        <v>0</v>
      </c>
      <c r="DT187" s="338">
        <f>IFERROR(VLOOKUP($D187,OT!$A:$BR,OT!BC$1,0),0)-P187</f>
        <v>0</v>
      </c>
      <c r="DU187" s="338">
        <f>IFERROR(VLOOKUP($D187,OT!$A:$BR,OT!BD$1,0),0)-Q187</f>
        <v>0</v>
      </c>
      <c r="DV187" s="338">
        <f>IFERROR(VLOOKUP($D187,OT!$A:$BR,OT!BE$1,0),0)-R187</f>
        <v>0</v>
      </c>
      <c r="DW187" s="338">
        <f>IFERROR(VLOOKUP($D187,OT!$A:$BR,OT!BF$1,0),0)-S187</f>
        <v>0</v>
      </c>
      <c r="DX187" s="338">
        <f>IFERROR(VLOOKUP($D187,OT!$A:$BR,OT!BG$1,0),0)-T187</f>
        <v>0</v>
      </c>
      <c r="DY187" s="338">
        <f>IFERROR(VLOOKUP($D187,OT!$A:$BR,OT!BH$1,0),0)-U187</f>
        <v>0</v>
      </c>
      <c r="DZ187" s="338">
        <f>IFERROR(VLOOKUP($D187,OT!$A:$BR,OT!BI$1,0),0)-V187</f>
        <v>0</v>
      </c>
      <c r="EA187" s="338">
        <f>IFERROR(VLOOKUP($D187,OT!$A:$BR,OT!BJ$1,0),0)-W187</f>
        <v>0</v>
      </c>
      <c r="EB187" s="338">
        <f>IFERROR(VLOOKUP($D187,OT!$A:$BR,OT!BK$1,0),0)-X187</f>
        <v>0</v>
      </c>
      <c r="EC187" s="339">
        <f>VLOOKUP(D187,'Off day working'!A:AL,38,0)*30000-BD187</f>
        <v>0</v>
      </c>
      <c r="ED187" s="340"/>
      <c r="EE187" s="340"/>
      <c r="EF187" s="338">
        <f t="shared" si="63"/>
        <v>7.6923076921957545E-2</v>
      </c>
      <c r="EG187" s="350">
        <f>4960000*1.07/208*VLOOKUP(D187,Att!B:BZ,77,0)-BJ187</f>
        <v>0</v>
      </c>
      <c r="EI187" s="345">
        <f>IF(AND(CH187="X",EJ187&gt;=0.5),150000/VLOOKUP(D187,Att!B:AT,45,0)*VLOOKUP(D187,Att!B:AP,41,0),IF(AND(CH187="X",EJ187&lt;0.5),0,150000))-AN187</f>
        <v>0</v>
      </c>
      <c r="EJ187" s="346">
        <f>VLOOKUP(D187,Att!B:AP,41,0)/VLOOKUP(D187,Att!B:AT,45,0)</f>
        <v>1.0526315789473684</v>
      </c>
    </row>
    <row r="188" spans="1:140" s="331" customFormat="1" ht="14.5" hidden="1" customHeight="1" x14ac:dyDescent="0.35">
      <c r="A188" s="300" t="s">
        <v>325</v>
      </c>
      <c r="B188" s="300">
        <f t="shared" si="58"/>
        <v>181</v>
      </c>
      <c r="C188" s="320" t="s">
        <v>56</v>
      </c>
      <c r="D188" s="320" t="s">
        <v>1270</v>
      </c>
      <c r="E188" s="320" t="s">
        <v>1272</v>
      </c>
      <c r="F188" s="367" t="s">
        <v>1271</v>
      </c>
      <c r="G188" s="320" t="s">
        <v>360</v>
      </c>
      <c r="H188" s="320" t="s">
        <v>1039</v>
      </c>
      <c r="I188" s="320" t="s">
        <v>63</v>
      </c>
      <c r="J188" s="320" t="s">
        <v>58</v>
      </c>
      <c r="K188" s="321">
        <v>5900000</v>
      </c>
      <c r="L188" s="321"/>
      <c r="M188" s="321">
        <v>208</v>
      </c>
      <c r="N188" s="321"/>
      <c r="O188" s="321">
        <v>208</v>
      </c>
      <c r="P188" s="321">
        <v>50</v>
      </c>
      <c r="Q188" s="321">
        <v>0</v>
      </c>
      <c r="R188" s="321">
        <v>16</v>
      </c>
      <c r="S188" s="321">
        <v>0</v>
      </c>
      <c r="T188" s="321">
        <v>0</v>
      </c>
      <c r="U188" s="321">
        <v>8</v>
      </c>
      <c r="V188" s="321">
        <v>0</v>
      </c>
      <c r="W188" s="321">
        <v>0</v>
      </c>
      <c r="X188" s="321">
        <v>0</v>
      </c>
      <c r="Y188" s="321">
        <v>11</v>
      </c>
      <c r="Z188" s="321">
        <v>2</v>
      </c>
      <c r="AA188" s="321"/>
      <c r="AB188" s="321">
        <v>5899999.8865</v>
      </c>
      <c r="AC188" s="321">
        <v>2127403.8462</v>
      </c>
      <c r="AD188" s="321">
        <v>0</v>
      </c>
      <c r="AE188" s="321">
        <v>907692.3077</v>
      </c>
      <c r="AF188" s="321">
        <v>0</v>
      </c>
      <c r="AG188" s="321">
        <v>0</v>
      </c>
      <c r="AH188" s="321">
        <v>658076.92310000001</v>
      </c>
      <c r="AI188" s="321">
        <v>0</v>
      </c>
      <c r="AJ188" s="321">
        <v>0</v>
      </c>
      <c r="AK188" s="321">
        <v>0</v>
      </c>
      <c r="AL188" s="321">
        <v>612692.3077</v>
      </c>
      <c r="AM188" s="321">
        <v>300000</v>
      </c>
      <c r="AN188" s="321">
        <v>150000</v>
      </c>
      <c r="AO188" s="321">
        <v>598000</v>
      </c>
      <c r="AP188" s="321">
        <v>0</v>
      </c>
      <c r="AQ188" s="321">
        <v>1021153.8462</v>
      </c>
      <c r="AR188" s="321">
        <v>372222</v>
      </c>
      <c r="AS188" s="321"/>
      <c r="AT188" s="321">
        <v>0</v>
      </c>
      <c r="AU188" s="321">
        <v>663750</v>
      </c>
      <c r="AV188" s="321">
        <v>0</v>
      </c>
      <c r="AW188" s="321">
        <v>0</v>
      </c>
      <c r="AX188" s="321">
        <v>2</v>
      </c>
      <c r="AY188" s="321">
        <v>226923.07689999999</v>
      </c>
      <c r="AZ188" s="321"/>
      <c r="BA188" s="321"/>
      <c r="BB188" s="321">
        <v>25</v>
      </c>
      <c r="BC188" s="321">
        <v>709134.62</v>
      </c>
      <c r="BD188" s="321">
        <v>60000</v>
      </c>
      <c r="BE188" s="321">
        <v>42548</v>
      </c>
      <c r="BF188" s="321">
        <v>100000</v>
      </c>
      <c r="BG188" s="321"/>
      <c r="BH188" s="321">
        <v>724000</v>
      </c>
      <c r="BI188" s="321"/>
      <c r="BJ188" s="321"/>
      <c r="BK188" s="321"/>
      <c r="BL188" s="321">
        <v>1000000</v>
      </c>
      <c r="BM188" s="321"/>
      <c r="BN188" s="321">
        <v>0</v>
      </c>
      <c r="BO188" s="321">
        <v>0</v>
      </c>
      <c r="BP188" s="321">
        <v>420000</v>
      </c>
      <c r="BQ188" s="321">
        <v>149423.07689999999</v>
      </c>
      <c r="BR188" s="321"/>
      <c r="BS188" s="321">
        <v>0</v>
      </c>
      <c r="BT188" s="321">
        <v>1268500</v>
      </c>
      <c r="BU188" s="321">
        <v>619500</v>
      </c>
      <c r="BV188" s="321"/>
      <c r="BW188" s="321">
        <v>0</v>
      </c>
      <c r="BX188" s="321"/>
      <c r="BY188" s="321">
        <v>0</v>
      </c>
      <c r="BZ188" s="321"/>
      <c r="CA188" s="321"/>
      <c r="CB188" s="321">
        <v>18129547</v>
      </c>
      <c r="CC188" s="322">
        <v>15554124</v>
      </c>
      <c r="CD188" s="320" t="s">
        <v>2199</v>
      </c>
      <c r="CE188" s="320" t="s">
        <v>319</v>
      </c>
      <c r="CF188" s="323">
        <v>46106</v>
      </c>
      <c r="CG188" s="323"/>
      <c r="CH188" s="320" t="s">
        <v>415</v>
      </c>
      <c r="CI188" s="322">
        <v>118000</v>
      </c>
      <c r="CJ188" s="322">
        <v>0</v>
      </c>
      <c r="CK188" s="321"/>
      <c r="CL188" s="324">
        <f t="shared" si="44"/>
        <v>569423.07689999999</v>
      </c>
      <c r="CM188" s="325">
        <f t="shared" si="45"/>
        <v>-27.108800001442432</v>
      </c>
      <c r="CN188" s="325">
        <f t="shared" si="46"/>
        <v>-27.185699999332428</v>
      </c>
      <c r="CO188" s="325">
        <f t="shared" si="47"/>
        <v>0.11349999997764826</v>
      </c>
      <c r="CP188" s="318"/>
      <c r="CQ188" s="326">
        <f t="shared" si="48"/>
        <v>-4.6154018491506577E-5</v>
      </c>
      <c r="CR188" s="326">
        <f t="shared" si="49"/>
        <v>0</v>
      </c>
      <c r="CS188" s="327">
        <f t="shared" si="50"/>
        <v>-7.6922588050365448E-6</v>
      </c>
      <c r="CT188" s="327">
        <f t="shared" si="51"/>
        <v>0</v>
      </c>
      <c r="CU188" s="327">
        <f t="shared" si="52"/>
        <v>0</v>
      </c>
      <c r="CV188" s="327">
        <f t="shared" si="53"/>
        <v>-2.3076892830431461E-5</v>
      </c>
      <c r="CW188" s="327">
        <f t="shared" si="54"/>
        <v>0</v>
      </c>
      <c r="CX188" s="327">
        <f t="shared" si="55"/>
        <v>0</v>
      </c>
      <c r="CY188" s="327">
        <f t="shared" si="56"/>
        <v>0</v>
      </c>
      <c r="CZ188" s="328">
        <f t="shared" si="57"/>
        <v>569423.07689999999</v>
      </c>
      <c r="DA188" s="328">
        <f>(420000/208)*(O188+P188+Q188+R188+S188+T188+U188+V188+W188+X188+BI188)-CZ188</f>
        <v>2.3077009245753288E-5</v>
      </c>
      <c r="DB188" s="201"/>
      <c r="DC188" s="327">
        <f>K188/M188*IFERROR(VLOOKUP($D188,Shift!$B:$AZ,45,0),0)-AT188</f>
        <v>0</v>
      </c>
      <c r="DD188" s="327">
        <f>K188/M188*IFERROR(VLOOKUP($D188,Shift!$B:$AV,47,0),0)*10*50%-ROUND(K188/M188*IFERROR(VLOOKUP($D188,Shift!$B:$AV,47,0),0)*8*30%,0)-AU188</f>
        <v>0.30769230774603784</v>
      </c>
      <c r="DE188" s="329">
        <f>VLOOKUP($D188,'Off day working'!A:AM,38,0)-Z188</f>
        <v>0</v>
      </c>
      <c r="DF188" s="328"/>
      <c r="DG188" s="328"/>
      <c r="DH188" s="330">
        <f>K188/208*8*30%*VLOOKUP($D188,Shift!$B:$AZ,47,0)-AL188</f>
        <v>-7.6922588050365448E-6</v>
      </c>
      <c r="DJ188" s="390"/>
      <c r="DK188" s="332">
        <f>VLOOKUP($D188,Meal!$A:$AK,35,0)-BG188</f>
        <v>0</v>
      </c>
      <c r="DL188" s="332">
        <f>VLOOKUP($D188,Meal!$A:$AK,36,0)-BH188</f>
        <v>0</v>
      </c>
      <c r="DM188" s="333">
        <f>VLOOKUP($D188,Shift!B:AW,39,0)-AV188</f>
        <v>0</v>
      </c>
      <c r="DN188" s="334">
        <f>K188/208*VLOOKUP(D188,Shift!$B:$AO,39,0)*8*10%-AW188</f>
        <v>0</v>
      </c>
      <c r="DO188" s="333">
        <f>VLOOKUP($D188,Shift!$B:$AO,40,0)-AX188</f>
        <v>0</v>
      </c>
      <c r="DP188" s="334">
        <f>K188/208*VLOOKUP(D188,Shift!$B:$AO,40,0)*8*50%-AY188</f>
        <v>2.3076951038092375E-5</v>
      </c>
      <c r="DQ188" s="335">
        <f>VLOOKUP($D188,Shift!$B:$AZ,41,0)-AZ188</f>
        <v>0</v>
      </c>
      <c r="DR188" s="336">
        <f>K188/208*VLOOKUP($D188,Shift!$B:$AQ,41,0)*8*50%-BA188</f>
        <v>0</v>
      </c>
      <c r="DS188" s="337">
        <f>VLOOKUP($D188,Att!B:CU,98,0)-O188</f>
        <v>0</v>
      </c>
      <c r="DT188" s="338">
        <f>IFERROR(VLOOKUP($D188,OT!$A:$BR,OT!BC$1,0),0)-P188</f>
        <v>0</v>
      </c>
      <c r="DU188" s="338">
        <f>IFERROR(VLOOKUP($D188,OT!$A:$BR,OT!BD$1,0),0)-Q188</f>
        <v>0</v>
      </c>
      <c r="DV188" s="338">
        <f>IFERROR(VLOOKUP($D188,OT!$A:$BR,OT!BE$1,0),0)-R188</f>
        <v>0</v>
      </c>
      <c r="DW188" s="338">
        <f>IFERROR(VLOOKUP($D188,OT!$A:$BR,OT!BF$1,0),0)-S188</f>
        <v>0</v>
      </c>
      <c r="DX188" s="338">
        <f>IFERROR(VLOOKUP($D188,OT!$A:$BR,OT!BG$1,0),0)-T188</f>
        <v>0</v>
      </c>
      <c r="DY188" s="338">
        <f>IFERROR(VLOOKUP($D188,OT!$A:$BR,OT!BH$1,0),0)-U188</f>
        <v>0</v>
      </c>
      <c r="DZ188" s="338">
        <f>IFERROR(VLOOKUP($D188,OT!$A:$BR,OT!BI$1,0),0)-V188</f>
        <v>0</v>
      </c>
      <c r="EA188" s="338">
        <f>IFERROR(VLOOKUP($D188,OT!$A:$BR,OT!BJ$1,0),0)-W188</f>
        <v>0</v>
      </c>
      <c r="EB188" s="338">
        <f>IFERROR(VLOOKUP($D188,OT!$A:$BR,OT!BK$1,0),0)-X188</f>
        <v>0</v>
      </c>
      <c r="EC188" s="339">
        <f>VLOOKUP(D188,'Off day working'!A:AL,38,0)*30000-BD188</f>
        <v>0</v>
      </c>
      <c r="ED188" s="340"/>
      <c r="EE188" s="340"/>
      <c r="EF188" s="338">
        <f t="shared" si="63"/>
        <v>7.6923076921957545E-2</v>
      </c>
      <c r="EG188" s="350">
        <f>4960000*1.07/208*VLOOKUP(D188,Att!B:BZ,77,0)-BJ188</f>
        <v>0</v>
      </c>
      <c r="EI188" s="345">
        <f>IF(AND(CH188="X",EJ188&gt;=0.5),150000/VLOOKUP(D188,Att!B:AT,45,0)*VLOOKUP(D188,Att!B:AP,41,0),IF(AND(CH188="X",EJ188&lt;0.5),0,150000))-AN188</f>
        <v>0</v>
      </c>
      <c r="EJ188" s="346">
        <f>VLOOKUP(D188,Att!B:AP,41,0)/VLOOKUP(D188,Att!B:AT,45,0)</f>
        <v>1.1559611817226023</v>
      </c>
    </row>
    <row r="189" spans="1:140" s="331" customFormat="1" ht="14.5" hidden="1" customHeight="1" x14ac:dyDescent="0.35">
      <c r="A189" s="300" t="s">
        <v>325</v>
      </c>
      <c r="B189" s="300">
        <f t="shared" si="58"/>
        <v>182</v>
      </c>
      <c r="C189" s="320" t="s">
        <v>56</v>
      </c>
      <c r="D189" s="320" t="s">
        <v>1273</v>
      </c>
      <c r="E189" s="320" t="s">
        <v>1275</v>
      </c>
      <c r="F189" s="367" t="s">
        <v>1274</v>
      </c>
      <c r="G189" s="320" t="s">
        <v>348</v>
      </c>
      <c r="H189" s="320"/>
      <c r="I189" s="320" t="s">
        <v>63</v>
      </c>
      <c r="J189" s="320" t="s">
        <v>58</v>
      </c>
      <c r="K189" s="321">
        <v>5900000</v>
      </c>
      <c r="L189" s="321"/>
      <c r="M189" s="321">
        <v>208</v>
      </c>
      <c r="N189" s="321"/>
      <c r="O189" s="321">
        <v>208</v>
      </c>
      <c r="P189" s="321">
        <v>42</v>
      </c>
      <c r="Q189" s="321">
        <v>0</v>
      </c>
      <c r="R189" s="321">
        <v>24</v>
      </c>
      <c r="S189" s="321">
        <v>0</v>
      </c>
      <c r="T189" s="321">
        <v>0</v>
      </c>
      <c r="U189" s="321">
        <v>0</v>
      </c>
      <c r="V189" s="321">
        <v>0</v>
      </c>
      <c r="W189" s="321">
        <v>0</v>
      </c>
      <c r="X189" s="321">
        <v>0</v>
      </c>
      <c r="Y189" s="321">
        <v>10</v>
      </c>
      <c r="Z189" s="321">
        <v>2</v>
      </c>
      <c r="AA189" s="321"/>
      <c r="AB189" s="321">
        <v>5899999.8865</v>
      </c>
      <c r="AC189" s="321">
        <v>1787019.2308</v>
      </c>
      <c r="AD189" s="321">
        <v>0</v>
      </c>
      <c r="AE189" s="321">
        <v>1361538.4615</v>
      </c>
      <c r="AF189" s="321">
        <v>0</v>
      </c>
      <c r="AG189" s="321">
        <v>0</v>
      </c>
      <c r="AH189" s="321">
        <v>0</v>
      </c>
      <c r="AI189" s="321">
        <v>0</v>
      </c>
      <c r="AJ189" s="321">
        <v>0</v>
      </c>
      <c r="AK189" s="321">
        <v>0</v>
      </c>
      <c r="AL189" s="321">
        <v>544615.38459999999</v>
      </c>
      <c r="AM189" s="321">
        <v>300000</v>
      </c>
      <c r="AN189" s="321">
        <v>150000</v>
      </c>
      <c r="AO189" s="321">
        <v>700000</v>
      </c>
      <c r="AP189" s="321">
        <v>0</v>
      </c>
      <c r="AQ189" s="321">
        <v>1021153.8462</v>
      </c>
      <c r="AR189" s="321">
        <v>372222</v>
      </c>
      <c r="AS189" s="321"/>
      <c r="AT189" s="321">
        <v>0</v>
      </c>
      <c r="AU189" s="321">
        <v>590000</v>
      </c>
      <c r="AV189" s="321">
        <v>0</v>
      </c>
      <c r="AW189" s="321">
        <v>0</v>
      </c>
      <c r="AX189" s="321">
        <v>2</v>
      </c>
      <c r="AY189" s="321">
        <v>226923.07689999999</v>
      </c>
      <c r="AZ189" s="321"/>
      <c r="BA189" s="321"/>
      <c r="BB189" s="321">
        <v>21</v>
      </c>
      <c r="BC189" s="321">
        <v>595673.07999999996</v>
      </c>
      <c r="BD189" s="321">
        <v>60000</v>
      </c>
      <c r="BE189" s="321"/>
      <c r="BF189" s="321"/>
      <c r="BG189" s="321">
        <v>80000</v>
      </c>
      <c r="BH189" s="321">
        <v>600000</v>
      </c>
      <c r="BI189" s="321"/>
      <c r="BJ189" s="321"/>
      <c r="BK189" s="321"/>
      <c r="BL189" s="321">
        <v>1000000</v>
      </c>
      <c r="BM189" s="321"/>
      <c r="BN189" s="321">
        <v>0</v>
      </c>
      <c r="BO189" s="321">
        <v>0</v>
      </c>
      <c r="BP189" s="321">
        <v>360000</v>
      </c>
      <c r="BQ189" s="321">
        <v>114230.7692</v>
      </c>
      <c r="BR189" s="321"/>
      <c r="BS189" s="321">
        <v>0</v>
      </c>
      <c r="BT189" s="321">
        <v>1268500</v>
      </c>
      <c r="BU189" s="321">
        <v>619500</v>
      </c>
      <c r="BV189" s="321"/>
      <c r="BW189" s="321">
        <v>0</v>
      </c>
      <c r="BX189" s="321"/>
      <c r="BY189" s="321">
        <v>0</v>
      </c>
      <c r="BZ189" s="321"/>
      <c r="CA189" s="321"/>
      <c r="CB189" s="321">
        <v>17149899</v>
      </c>
      <c r="CC189" s="322">
        <v>14669668</v>
      </c>
      <c r="CD189" s="320" t="s">
        <v>2199</v>
      </c>
      <c r="CE189" s="320" t="s">
        <v>870</v>
      </c>
      <c r="CF189" s="323">
        <v>46106</v>
      </c>
      <c r="CG189" s="323"/>
      <c r="CH189" s="320" t="s">
        <v>415</v>
      </c>
      <c r="CI189" s="322">
        <v>118000</v>
      </c>
      <c r="CJ189" s="322">
        <v>0</v>
      </c>
      <c r="CK189" s="321"/>
      <c r="CL189" s="324">
        <f t="shared" si="44"/>
        <v>474230.76919999998</v>
      </c>
      <c r="CM189" s="325">
        <f t="shared" si="45"/>
        <v>-23.264299996197224</v>
      </c>
      <c r="CN189" s="325">
        <f t="shared" si="46"/>
        <v>-23.03349999897182</v>
      </c>
      <c r="CO189" s="325">
        <f t="shared" si="47"/>
        <v>0.11349999997764826</v>
      </c>
      <c r="CP189" s="318"/>
      <c r="CQ189" s="326">
        <f t="shared" si="48"/>
        <v>-3.0769035220146179E-5</v>
      </c>
      <c r="CR189" s="326">
        <f t="shared" si="49"/>
        <v>0</v>
      </c>
      <c r="CS189" s="327">
        <f t="shared" si="50"/>
        <v>3.8461526855826378E-5</v>
      </c>
      <c r="CT189" s="327">
        <f t="shared" si="51"/>
        <v>0</v>
      </c>
      <c r="CU189" s="327">
        <f t="shared" si="52"/>
        <v>0</v>
      </c>
      <c r="CV189" s="327">
        <f t="shared" si="53"/>
        <v>0</v>
      </c>
      <c r="CW189" s="327">
        <f t="shared" si="54"/>
        <v>0</v>
      </c>
      <c r="CX189" s="327">
        <f t="shared" si="55"/>
        <v>0</v>
      </c>
      <c r="CY189" s="327">
        <f t="shared" si="56"/>
        <v>0</v>
      </c>
      <c r="CZ189" s="328">
        <f t="shared" si="57"/>
        <v>474230.76919999998</v>
      </c>
      <c r="DA189" s="328">
        <f>(360000/208)*(O189+P189+Q189+R189+S189+T189+U189+V189+W189+X189+BI189)-CZ189</f>
        <v>3.076920984312892E-5</v>
      </c>
      <c r="DB189" s="201"/>
      <c r="DC189" s="327">
        <f>K189/M189*IFERROR(VLOOKUP($D189,Shift!$B:$AZ,45,0),0)-AT189</f>
        <v>0</v>
      </c>
      <c r="DD189" s="327">
        <f>K189/M189*IFERROR(VLOOKUP($D189,Shift!$B:$AV,47,0),0)*10*50%-ROUND(K189/M189*IFERROR(VLOOKUP($D189,Shift!$B:$AV,47,0),0)*8*30%,0)-AU189</f>
        <v>0.38461538474075496</v>
      </c>
      <c r="DE189" s="329">
        <f>VLOOKUP($D189,'Off day working'!A:AM,38,0)-Z189</f>
        <v>0</v>
      </c>
      <c r="DF189" s="328"/>
      <c r="DG189" s="328"/>
      <c r="DH189" s="330">
        <f>K189/208*8*30%*VLOOKUP($D189,Shift!$B:$AZ,47,0)-AL189</f>
        <v>1.5384634025394917E-5</v>
      </c>
      <c r="DJ189" s="390"/>
      <c r="DK189" s="332">
        <f>VLOOKUP($D189,Meal!$A:$AK,35,0)-BG189</f>
        <v>0</v>
      </c>
      <c r="DL189" s="332">
        <f>VLOOKUP($D189,Meal!$A:$AK,36,0)-BH189</f>
        <v>0</v>
      </c>
      <c r="DM189" s="333">
        <f>VLOOKUP($D189,Shift!B:AW,39,0)-AV189</f>
        <v>0</v>
      </c>
      <c r="DN189" s="334">
        <f>K189/208*VLOOKUP(D189,Shift!$B:$AO,39,0)*8*10%-AW189</f>
        <v>0</v>
      </c>
      <c r="DO189" s="333">
        <f>VLOOKUP($D189,Shift!$B:$AO,40,0)-AX189</f>
        <v>0</v>
      </c>
      <c r="DP189" s="334">
        <f>K189/208*VLOOKUP(D189,Shift!$B:$AO,40,0)*8*50%-AY189</f>
        <v>2.3076951038092375E-5</v>
      </c>
      <c r="DQ189" s="335">
        <f>VLOOKUP($D189,Shift!$B:$AZ,41,0)-AZ189</f>
        <v>0</v>
      </c>
      <c r="DR189" s="336">
        <f>K189/208*VLOOKUP($D189,Shift!$B:$AQ,41,0)*8*50%-BA189</f>
        <v>0</v>
      </c>
      <c r="DS189" s="337">
        <f>VLOOKUP($D189,Att!B:CU,98,0)-O189</f>
        <v>0</v>
      </c>
      <c r="DT189" s="338">
        <f>IFERROR(VLOOKUP($D189,OT!$A:$BR,OT!BC$1,0),0)-P189</f>
        <v>0</v>
      </c>
      <c r="DU189" s="338">
        <f>IFERROR(VLOOKUP($D189,OT!$A:$BR,OT!BD$1,0),0)-Q189</f>
        <v>0</v>
      </c>
      <c r="DV189" s="338">
        <f>IFERROR(VLOOKUP($D189,OT!$A:$BR,OT!BE$1,0),0)-R189</f>
        <v>0</v>
      </c>
      <c r="DW189" s="338">
        <f>IFERROR(VLOOKUP($D189,OT!$A:$BR,OT!BF$1,0),0)-S189</f>
        <v>0</v>
      </c>
      <c r="DX189" s="338">
        <f>IFERROR(VLOOKUP($D189,OT!$A:$BR,OT!BG$1,0),0)-T189</f>
        <v>0</v>
      </c>
      <c r="DY189" s="338">
        <f>IFERROR(VLOOKUP($D189,OT!$A:$BR,OT!BH$1,0),0)-U189</f>
        <v>0</v>
      </c>
      <c r="DZ189" s="338">
        <f>IFERROR(VLOOKUP($D189,OT!$A:$BR,OT!BI$1,0),0)-V189</f>
        <v>0</v>
      </c>
      <c r="EA189" s="338">
        <f>IFERROR(VLOOKUP($D189,OT!$A:$BR,OT!BJ$1,0),0)-W189</f>
        <v>0</v>
      </c>
      <c r="EB189" s="338">
        <f>IFERROR(VLOOKUP($D189,OT!$A:$BR,OT!BK$1,0),0)-X189</f>
        <v>0</v>
      </c>
      <c r="EC189" s="339">
        <f>VLOOKUP(D189,'Off day working'!A:AL,38,0)*30000-BD189</f>
        <v>0</v>
      </c>
      <c r="ED189" s="340"/>
      <c r="EE189" s="340"/>
      <c r="EF189" s="338">
        <f t="shared" si="63"/>
        <v>0</v>
      </c>
      <c r="EG189" s="350">
        <f>4960000*1.07/208*VLOOKUP(D189,Att!B:BZ,77,0)-BJ189</f>
        <v>0</v>
      </c>
      <c r="EI189" s="345">
        <f>IF(AND(CH189="X",EJ189&gt;=0.5),150000/VLOOKUP(D189,Att!B:AT,45,0)*VLOOKUP(D189,Att!B:AP,41,0),IF(AND(CH189="X",EJ189&lt;0.5),0,150000))-AN189</f>
        <v>0</v>
      </c>
      <c r="EJ189" s="346">
        <f>VLOOKUP(D189,Att!B:AP,41,0)/VLOOKUP(D189,Att!B:AT,45,0)</f>
        <v>1.1559611817226023</v>
      </c>
    </row>
    <row r="190" spans="1:140" s="331" customFormat="1" ht="14.5" hidden="1" customHeight="1" x14ac:dyDescent="0.35">
      <c r="A190" s="300" t="s">
        <v>325</v>
      </c>
      <c r="B190" s="300">
        <f t="shared" si="58"/>
        <v>183</v>
      </c>
      <c r="C190" s="320" t="s">
        <v>56</v>
      </c>
      <c r="D190" s="320" t="s">
        <v>1279</v>
      </c>
      <c r="E190" s="320" t="s">
        <v>1281</v>
      </c>
      <c r="F190" s="367" t="s">
        <v>1280</v>
      </c>
      <c r="G190" s="320" t="s">
        <v>348</v>
      </c>
      <c r="H190" s="320" t="s">
        <v>1039</v>
      </c>
      <c r="I190" s="320" t="s">
        <v>60</v>
      </c>
      <c r="J190" s="320" t="s">
        <v>58</v>
      </c>
      <c r="K190" s="321">
        <v>5900000</v>
      </c>
      <c r="L190" s="321"/>
      <c r="M190" s="321">
        <v>208</v>
      </c>
      <c r="N190" s="321"/>
      <c r="O190" s="321">
        <v>208</v>
      </c>
      <c r="P190" s="321">
        <v>48</v>
      </c>
      <c r="Q190" s="321">
        <v>0</v>
      </c>
      <c r="R190" s="321">
        <v>0</v>
      </c>
      <c r="S190" s="321">
        <v>0</v>
      </c>
      <c r="T190" s="321">
        <v>0</v>
      </c>
      <c r="U190" s="321">
        <v>0</v>
      </c>
      <c r="V190" s="321">
        <v>0</v>
      </c>
      <c r="W190" s="321">
        <v>0</v>
      </c>
      <c r="X190" s="321">
        <v>0</v>
      </c>
      <c r="Y190" s="321">
        <v>15</v>
      </c>
      <c r="Z190" s="321"/>
      <c r="AA190" s="321"/>
      <c r="AB190" s="321">
        <v>5899999.8865</v>
      </c>
      <c r="AC190" s="321">
        <v>2042307.6923</v>
      </c>
      <c r="AD190" s="321">
        <v>0</v>
      </c>
      <c r="AE190" s="321">
        <v>0</v>
      </c>
      <c r="AF190" s="321">
        <v>0</v>
      </c>
      <c r="AG190" s="321">
        <v>0</v>
      </c>
      <c r="AH190" s="321">
        <v>0</v>
      </c>
      <c r="AI190" s="321">
        <v>0</v>
      </c>
      <c r="AJ190" s="321">
        <v>0</v>
      </c>
      <c r="AK190" s="321">
        <v>0</v>
      </c>
      <c r="AL190" s="321">
        <v>816923.07689999999</v>
      </c>
      <c r="AM190" s="321">
        <v>300000</v>
      </c>
      <c r="AN190" s="321">
        <v>150000</v>
      </c>
      <c r="AO190" s="321">
        <v>577500</v>
      </c>
      <c r="AP190" s="321">
        <v>0</v>
      </c>
      <c r="AQ190" s="321">
        <v>1021153.8462</v>
      </c>
      <c r="AR190" s="321">
        <v>372222</v>
      </c>
      <c r="AS190" s="321"/>
      <c r="AT190" s="321">
        <v>0</v>
      </c>
      <c r="AU190" s="321">
        <v>885000</v>
      </c>
      <c r="AV190" s="321">
        <v>0</v>
      </c>
      <c r="AW190" s="321">
        <v>0</v>
      </c>
      <c r="AX190" s="321">
        <v>3</v>
      </c>
      <c r="AY190" s="321">
        <v>340384.61540000001</v>
      </c>
      <c r="AZ190" s="321"/>
      <c r="BA190" s="321"/>
      <c r="BB190" s="321">
        <v>24</v>
      </c>
      <c r="BC190" s="321">
        <v>680769.23</v>
      </c>
      <c r="BD190" s="321">
        <v>0</v>
      </c>
      <c r="BE190" s="321"/>
      <c r="BF190" s="321">
        <v>100000</v>
      </c>
      <c r="BG190" s="321">
        <v>84000</v>
      </c>
      <c r="BH190" s="321">
        <v>686000</v>
      </c>
      <c r="BI190" s="321"/>
      <c r="BJ190" s="321"/>
      <c r="BK190" s="321"/>
      <c r="BL190" s="321">
        <v>1000000</v>
      </c>
      <c r="BM190" s="321"/>
      <c r="BN190" s="321">
        <v>0</v>
      </c>
      <c r="BO190" s="321">
        <v>0</v>
      </c>
      <c r="BP190" s="321">
        <v>360000</v>
      </c>
      <c r="BQ190" s="321">
        <v>83076.9231</v>
      </c>
      <c r="BR190" s="321"/>
      <c r="BS190" s="321">
        <v>0</v>
      </c>
      <c r="BT190" s="321">
        <v>1268500</v>
      </c>
      <c r="BU190" s="321">
        <v>619500</v>
      </c>
      <c r="BV190" s="321"/>
      <c r="BW190" s="321">
        <v>0</v>
      </c>
      <c r="BX190" s="321"/>
      <c r="BY190" s="321">
        <v>0</v>
      </c>
      <c r="BZ190" s="321"/>
      <c r="CA190" s="321"/>
      <c r="CB190" s="321">
        <v>16785864</v>
      </c>
      <c r="CC190" s="322">
        <v>14336787</v>
      </c>
      <c r="CD190" s="320" t="s">
        <v>2199</v>
      </c>
      <c r="CE190" s="320" t="s">
        <v>870</v>
      </c>
      <c r="CF190" s="323">
        <v>46106</v>
      </c>
      <c r="CG190" s="323"/>
      <c r="CH190" s="320" t="s">
        <v>415</v>
      </c>
      <c r="CI190" s="322">
        <v>118000</v>
      </c>
      <c r="CJ190" s="322">
        <v>0</v>
      </c>
      <c r="CK190" s="321"/>
      <c r="CL190" s="324">
        <f t="shared" si="44"/>
        <v>443076.92310000001</v>
      </c>
      <c r="CM190" s="325">
        <f t="shared" si="45"/>
        <v>-26.729599999263883</v>
      </c>
      <c r="CN190" s="325">
        <f t="shared" si="46"/>
        <v>-26.652699999511242</v>
      </c>
      <c r="CO190" s="325">
        <f t="shared" si="47"/>
        <v>0.11349999997764826</v>
      </c>
      <c r="CP190" s="318"/>
      <c r="CQ190" s="326">
        <f t="shared" si="48"/>
        <v>7.6922588050365448E-6</v>
      </c>
      <c r="CR190" s="326">
        <f t="shared" si="49"/>
        <v>0</v>
      </c>
      <c r="CS190" s="327">
        <f t="shared" si="50"/>
        <v>0</v>
      </c>
      <c r="CT190" s="327">
        <f t="shared" si="51"/>
        <v>0</v>
      </c>
      <c r="CU190" s="327">
        <f t="shared" si="52"/>
        <v>0</v>
      </c>
      <c r="CV190" s="327">
        <f t="shared" si="53"/>
        <v>0</v>
      </c>
      <c r="CW190" s="327">
        <f t="shared" si="54"/>
        <v>0</v>
      </c>
      <c r="CX190" s="327">
        <f t="shared" si="55"/>
        <v>0</v>
      </c>
      <c r="CY190" s="327">
        <f t="shared" si="56"/>
        <v>0</v>
      </c>
      <c r="CZ190" s="328">
        <f t="shared" si="57"/>
        <v>443076.92310000001</v>
      </c>
      <c r="DA190" s="328">
        <f>(360000/208)*(O190+P190+Q190+R190+S190+T190+U190+V190+W190+X190+BI190)-CZ190</f>
        <v>-2.3076951038092375E-5</v>
      </c>
      <c r="DB190" s="201"/>
      <c r="DC190" s="327">
        <f>K190/M190*IFERROR(VLOOKUP($D190,Shift!$B:$AZ,45,0),0)-AT190</f>
        <v>0</v>
      </c>
      <c r="DD190" s="327">
        <f>K190/M190*IFERROR(VLOOKUP($D190,Shift!$B:$AV,47,0),0)*10*50%-ROUND(K190/M190*IFERROR(VLOOKUP($D190,Shift!$B:$AV,47,0),0)*8*30%,0)-AU190</f>
        <v>7.6923076994717121E-2</v>
      </c>
      <c r="DE190" s="329">
        <f>VLOOKUP($D190,'Off day working'!A:AM,38,0)-Z190</f>
        <v>0</v>
      </c>
      <c r="DF190" s="328"/>
      <c r="DG190" s="328"/>
      <c r="DH190" s="330">
        <f>K190/208*8*30%*VLOOKUP($D190,Shift!$B:$AZ,47,0)-AL190</f>
        <v>2.3077009245753288E-5</v>
      </c>
      <c r="DJ190" s="390"/>
      <c r="DK190" s="332">
        <f>VLOOKUP($D190,Meal!$A:$AK,35,0)-BG190</f>
        <v>0</v>
      </c>
      <c r="DL190" s="332">
        <f>VLOOKUP($D190,Meal!$A:$AK,36,0)-BH190</f>
        <v>0</v>
      </c>
      <c r="DM190" s="333">
        <f>VLOOKUP($D190,Shift!B:AW,39,0)-AV190</f>
        <v>0</v>
      </c>
      <c r="DN190" s="334">
        <f>K190/208*VLOOKUP(D190,Shift!$B:$AO,39,0)*8*10%-AW190</f>
        <v>0</v>
      </c>
      <c r="DO190" s="333">
        <f>VLOOKUP($D190,Shift!$B:$AO,40,0)-AX190</f>
        <v>0</v>
      </c>
      <c r="DP190" s="334">
        <f>K190/208*VLOOKUP(D190,Shift!$B:$AO,40,0)*8*50%-AY190</f>
        <v>-1.5384634025394917E-5</v>
      </c>
      <c r="DQ190" s="335">
        <f>VLOOKUP($D190,Shift!$B:$AZ,41,0)-AZ190</f>
        <v>0</v>
      </c>
      <c r="DR190" s="336">
        <f>K190/208*VLOOKUP($D190,Shift!$B:$AQ,41,0)*8*50%-BA190</f>
        <v>0</v>
      </c>
      <c r="DS190" s="337">
        <f>VLOOKUP($D190,Att!B:CU,98,0)-O190</f>
        <v>0</v>
      </c>
      <c r="DT190" s="338">
        <f>IFERROR(VLOOKUP($D190,OT!$A:$BR,OT!BC$1,0),0)-P190</f>
        <v>0</v>
      </c>
      <c r="DU190" s="338">
        <f>IFERROR(VLOOKUP($D190,OT!$A:$BR,OT!BD$1,0),0)-Q190</f>
        <v>0</v>
      </c>
      <c r="DV190" s="338">
        <f>IFERROR(VLOOKUP($D190,OT!$A:$BR,OT!BE$1,0),0)-R190</f>
        <v>0</v>
      </c>
      <c r="DW190" s="338">
        <f>IFERROR(VLOOKUP($D190,OT!$A:$BR,OT!BF$1,0),0)-S190</f>
        <v>0</v>
      </c>
      <c r="DX190" s="338">
        <f>IFERROR(VLOOKUP($D190,OT!$A:$BR,OT!BG$1,0),0)-T190</f>
        <v>0</v>
      </c>
      <c r="DY190" s="338">
        <f>IFERROR(VLOOKUP($D190,OT!$A:$BR,OT!BH$1,0),0)-U190</f>
        <v>0</v>
      </c>
      <c r="DZ190" s="338">
        <f>IFERROR(VLOOKUP($D190,OT!$A:$BR,OT!BI$1,0),0)-V190</f>
        <v>0</v>
      </c>
      <c r="EA190" s="338">
        <f>IFERROR(VLOOKUP($D190,OT!$A:$BR,OT!BJ$1,0),0)-W190</f>
        <v>0</v>
      </c>
      <c r="EB190" s="338">
        <f>IFERROR(VLOOKUP($D190,OT!$A:$BR,OT!BK$1,0),0)-X190</f>
        <v>0</v>
      </c>
      <c r="EC190" s="339">
        <f>VLOOKUP(D190,'Off day working'!A:AL,38,0)*30000-BD190</f>
        <v>0</v>
      </c>
      <c r="ED190" s="340"/>
      <c r="EE190" s="340"/>
      <c r="EF190" s="338">
        <f t="shared" si="63"/>
        <v>0</v>
      </c>
      <c r="EG190" s="350">
        <f>4960000*1.07/208*VLOOKUP(D190,Att!B:BZ,77,0)-BJ190</f>
        <v>0</v>
      </c>
      <c r="EI190" s="345">
        <f>IF(AND(CH190="X",EJ190&gt;=0.5),150000/VLOOKUP(D190,Att!B:AT,45,0)*VLOOKUP(D190,Att!B:AP,41,0),IF(AND(CH190="X",EJ190&lt;0.5),0,150000))-AN190</f>
        <v>0</v>
      </c>
      <c r="EJ190" s="346">
        <f>VLOOKUP(D190,Att!B:AP,41,0)/VLOOKUP(D190,Att!B:AT,45,0)</f>
        <v>1.1578947368421053</v>
      </c>
    </row>
    <row r="191" spans="1:140" s="331" customFormat="1" ht="14.5" hidden="1" customHeight="1" x14ac:dyDescent="0.35">
      <c r="A191" s="300" t="s">
        <v>325</v>
      </c>
      <c r="B191" s="300">
        <f t="shared" si="58"/>
        <v>184</v>
      </c>
      <c r="C191" s="320" t="s">
        <v>56</v>
      </c>
      <c r="D191" s="320" t="s">
        <v>1282</v>
      </c>
      <c r="E191" s="320" t="s">
        <v>1284</v>
      </c>
      <c r="F191" s="367" t="s">
        <v>1283</v>
      </c>
      <c r="G191" s="320" t="s">
        <v>360</v>
      </c>
      <c r="H191" s="320" t="s">
        <v>1039</v>
      </c>
      <c r="I191" s="320" t="s">
        <v>64</v>
      </c>
      <c r="J191" s="320" t="s">
        <v>58</v>
      </c>
      <c r="K191" s="321">
        <v>5900000</v>
      </c>
      <c r="L191" s="321"/>
      <c r="M191" s="321">
        <v>208</v>
      </c>
      <c r="N191" s="321"/>
      <c r="O191" s="321">
        <v>208</v>
      </c>
      <c r="P191" s="321">
        <v>44</v>
      </c>
      <c r="Q191" s="321">
        <v>0</v>
      </c>
      <c r="R191" s="321">
        <v>0</v>
      </c>
      <c r="S191" s="321">
        <v>0</v>
      </c>
      <c r="T191" s="321">
        <v>0</v>
      </c>
      <c r="U191" s="321">
        <v>0</v>
      </c>
      <c r="V191" s="321">
        <v>0</v>
      </c>
      <c r="W191" s="321">
        <v>0</v>
      </c>
      <c r="X191" s="321">
        <v>0</v>
      </c>
      <c r="Y191" s="321">
        <v>5</v>
      </c>
      <c r="Z191" s="321"/>
      <c r="AA191" s="321"/>
      <c r="AB191" s="321">
        <v>5899999.8865</v>
      </c>
      <c r="AC191" s="321">
        <v>1872115.3846</v>
      </c>
      <c r="AD191" s="321">
        <v>0</v>
      </c>
      <c r="AE191" s="321">
        <v>0</v>
      </c>
      <c r="AF191" s="321">
        <v>0</v>
      </c>
      <c r="AG191" s="321">
        <v>0</v>
      </c>
      <c r="AH191" s="321">
        <v>0</v>
      </c>
      <c r="AI191" s="321">
        <v>0</v>
      </c>
      <c r="AJ191" s="321">
        <v>0</v>
      </c>
      <c r="AK191" s="321">
        <v>0</v>
      </c>
      <c r="AL191" s="321">
        <v>272307.6923</v>
      </c>
      <c r="AM191" s="321">
        <v>300000</v>
      </c>
      <c r="AN191" s="321">
        <v>150000</v>
      </c>
      <c r="AO191" s="321">
        <v>577500</v>
      </c>
      <c r="AP191" s="321">
        <v>0</v>
      </c>
      <c r="AQ191" s="321">
        <v>1021153.8462</v>
      </c>
      <c r="AR191" s="321">
        <v>372222</v>
      </c>
      <c r="AS191" s="321"/>
      <c r="AT191" s="321">
        <v>0</v>
      </c>
      <c r="AU191" s="321">
        <v>295000</v>
      </c>
      <c r="AV191" s="321">
        <v>0</v>
      </c>
      <c r="AW191" s="321">
        <v>0</v>
      </c>
      <c r="AX191" s="321">
        <v>1</v>
      </c>
      <c r="AY191" s="321">
        <v>113461.5385</v>
      </c>
      <c r="AZ191" s="321"/>
      <c r="BA191" s="321"/>
      <c r="BB191" s="321">
        <v>22</v>
      </c>
      <c r="BC191" s="321">
        <v>624038.46</v>
      </c>
      <c r="BD191" s="321">
        <v>0</v>
      </c>
      <c r="BE191" s="321">
        <v>42548</v>
      </c>
      <c r="BF191" s="321">
        <v>100000</v>
      </c>
      <c r="BG191" s="321">
        <v>55000</v>
      </c>
      <c r="BH191" s="321">
        <v>485000</v>
      </c>
      <c r="BI191" s="321"/>
      <c r="BJ191" s="321"/>
      <c r="BK191" s="321"/>
      <c r="BL191" s="321">
        <v>1000000</v>
      </c>
      <c r="BM191" s="321"/>
      <c r="BN191" s="321">
        <v>0</v>
      </c>
      <c r="BO191" s="321">
        <v>0</v>
      </c>
      <c r="BP191" s="321">
        <v>360000</v>
      </c>
      <c r="BQ191" s="321">
        <v>76153.8462</v>
      </c>
      <c r="BR191" s="321"/>
      <c r="BS191" s="321">
        <v>0</v>
      </c>
      <c r="BT191" s="321">
        <v>1268500</v>
      </c>
      <c r="BU191" s="321">
        <v>619500</v>
      </c>
      <c r="BV191" s="321"/>
      <c r="BW191" s="321">
        <v>0</v>
      </c>
      <c r="BX191" s="321">
        <v>2.25</v>
      </c>
      <c r="BY191" s="321">
        <v>63822.115400000002</v>
      </c>
      <c r="BZ191" s="321"/>
      <c r="CA191" s="321"/>
      <c r="CB191" s="321">
        <v>15003024</v>
      </c>
      <c r="CC191" s="322">
        <v>12560870</v>
      </c>
      <c r="CD191" s="320" t="s">
        <v>2199</v>
      </c>
      <c r="CE191" s="320" t="s">
        <v>870</v>
      </c>
      <c r="CF191" s="323">
        <v>46106</v>
      </c>
      <c r="CG191" s="323"/>
      <c r="CH191" s="320" t="s">
        <v>415</v>
      </c>
      <c r="CI191" s="322">
        <v>118000</v>
      </c>
      <c r="CJ191" s="322">
        <v>0</v>
      </c>
      <c r="CK191" s="321"/>
      <c r="CL191" s="324">
        <f t="shared" si="44"/>
        <v>436153.84620000003</v>
      </c>
      <c r="CM191" s="325">
        <f t="shared" si="45"/>
        <v>-23.34569999948144</v>
      </c>
      <c r="CN191" s="325">
        <f t="shared" si="46"/>
        <v>-23.191899999976158</v>
      </c>
      <c r="CO191" s="325">
        <f t="shared" si="47"/>
        <v>0.11349999997764826</v>
      </c>
      <c r="CP191" s="318"/>
      <c r="CQ191" s="326">
        <f t="shared" si="48"/>
        <v>1.5384983271360397E-5</v>
      </c>
      <c r="CR191" s="326">
        <f t="shared" si="49"/>
        <v>0</v>
      </c>
      <c r="CS191" s="327">
        <f t="shared" si="50"/>
        <v>0</v>
      </c>
      <c r="CT191" s="327">
        <f t="shared" si="51"/>
        <v>0</v>
      </c>
      <c r="CU191" s="327">
        <f t="shared" si="52"/>
        <v>0</v>
      </c>
      <c r="CV191" s="327">
        <f t="shared" si="53"/>
        <v>0</v>
      </c>
      <c r="CW191" s="327">
        <f t="shared" si="54"/>
        <v>0</v>
      </c>
      <c r="CX191" s="327">
        <f t="shared" si="55"/>
        <v>0</v>
      </c>
      <c r="CY191" s="327">
        <f t="shared" si="56"/>
        <v>0</v>
      </c>
      <c r="CZ191" s="328">
        <f t="shared" si="57"/>
        <v>436153.84620000003</v>
      </c>
      <c r="DA191" s="328">
        <f>(360000/208)*(O191+P191+Q191+R191+S191+T191+U191+V191+W191+X191+BI191)-CZ191</f>
        <v>-4.615390207618475E-5</v>
      </c>
      <c r="DB191" s="201"/>
      <c r="DC191" s="327">
        <f>K191/M191*IFERROR(VLOOKUP($D191,Shift!$B:$AZ,45,0),0)-AT191</f>
        <v>0</v>
      </c>
      <c r="DD191" s="327">
        <f>K191/M191*IFERROR(VLOOKUP($D191,Shift!$B:$AV,47,0),0)*10*50%-ROUND(K191/M191*IFERROR(VLOOKUP($D191,Shift!$B:$AV,47,0),0)*8*30%,0)-AU191</f>
        <v>-0.30769230762962252</v>
      </c>
      <c r="DE191" s="329">
        <f>VLOOKUP($D191,'Off day working'!A:AM,38,0)-Z191</f>
        <v>0</v>
      </c>
      <c r="DF191" s="328"/>
      <c r="DG191" s="328"/>
      <c r="DH191" s="330">
        <f>K191/208*8*30%*VLOOKUP($D191,Shift!$B:$AZ,47,0)-AL191</f>
        <v>7.6923170126974583E-6</v>
      </c>
      <c r="DJ191" s="390"/>
      <c r="DK191" s="332">
        <f>VLOOKUP($D191,Meal!$A:$AK,35,0)-BG191</f>
        <v>0</v>
      </c>
      <c r="DL191" s="332">
        <f>VLOOKUP($D191,Meal!$A:$AK,36,0)-BH191</f>
        <v>0</v>
      </c>
      <c r="DM191" s="333">
        <f>VLOOKUP($D191,Shift!B:AW,39,0)-AV191</f>
        <v>0</v>
      </c>
      <c r="DN191" s="334">
        <f>K191/208*VLOOKUP(D191,Shift!$B:$AO,39,0)*8*10%-AW191</f>
        <v>0</v>
      </c>
      <c r="DO191" s="333">
        <f>VLOOKUP($D191,Shift!$B:$AO,40,0)-AX191</f>
        <v>0</v>
      </c>
      <c r="DP191" s="334">
        <f>K191/208*VLOOKUP(D191,Shift!$B:$AO,40,0)*8*50%-AY191</f>
        <v>-3.8461526855826378E-5</v>
      </c>
      <c r="DQ191" s="335">
        <f>VLOOKUP($D191,Shift!$B:$AZ,41,0)-AZ191</f>
        <v>0</v>
      </c>
      <c r="DR191" s="336">
        <f>K191/208*VLOOKUP($D191,Shift!$B:$AQ,41,0)*8*50%-BA191</f>
        <v>0</v>
      </c>
      <c r="DS191" s="337">
        <f>VLOOKUP($D191,Att!B:CU,98,0)-O191</f>
        <v>0</v>
      </c>
      <c r="DT191" s="338">
        <f>IFERROR(VLOOKUP($D191,OT!$A:$BR,OT!BC$1,0),0)-P191</f>
        <v>0</v>
      </c>
      <c r="DU191" s="338">
        <f>IFERROR(VLOOKUP($D191,OT!$A:$BR,OT!BD$1,0),0)-Q191</f>
        <v>0</v>
      </c>
      <c r="DV191" s="338">
        <f>IFERROR(VLOOKUP($D191,OT!$A:$BR,OT!BE$1,0),0)-R191</f>
        <v>0</v>
      </c>
      <c r="DW191" s="338">
        <f>IFERROR(VLOOKUP($D191,OT!$A:$BR,OT!BF$1,0),0)-S191</f>
        <v>0</v>
      </c>
      <c r="DX191" s="338">
        <f>IFERROR(VLOOKUP($D191,OT!$A:$BR,OT!BG$1,0),0)-T191</f>
        <v>0</v>
      </c>
      <c r="DY191" s="338">
        <f>IFERROR(VLOOKUP($D191,OT!$A:$BR,OT!BH$1,0),0)-U191</f>
        <v>0</v>
      </c>
      <c r="DZ191" s="338">
        <f>IFERROR(VLOOKUP($D191,OT!$A:$BR,OT!BI$1,0),0)-V191</f>
        <v>0</v>
      </c>
      <c r="EA191" s="338">
        <f>IFERROR(VLOOKUP($D191,OT!$A:$BR,OT!BJ$1,0),0)-W191</f>
        <v>0</v>
      </c>
      <c r="EB191" s="338">
        <f>IFERROR(VLOOKUP($D191,OT!$A:$BR,OT!BK$1,0),0)-X191</f>
        <v>0</v>
      </c>
      <c r="EC191" s="339">
        <f>VLOOKUP(D191,'Off day working'!A:AL,38,0)*30000-BD191</f>
        <v>0</v>
      </c>
      <c r="ED191" s="340"/>
      <c r="EE191" s="340"/>
      <c r="EF191" s="338">
        <f t="shared" si="63"/>
        <v>7.6923076921957545E-2</v>
      </c>
      <c r="EG191" s="350">
        <f>4960000*1.07/208*VLOOKUP(D191,Att!B:BZ,77,0)-BJ191</f>
        <v>0</v>
      </c>
      <c r="EI191" s="345">
        <f>IF(AND(CH191="X",EJ191&gt;=0.5),150000/VLOOKUP(D191,Att!B:AT,45,0)*VLOOKUP(D191,Att!B:AP,41,0),IF(AND(CH191="X",EJ191&lt;0.5),0,150000))-AN191</f>
        <v>0</v>
      </c>
      <c r="EJ191" s="346">
        <f>VLOOKUP(D191,Att!B:AP,41,0)/VLOOKUP(D191,Att!B:AT,45,0)</f>
        <v>1.143092105263158</v>
      </c>
    </row>
    <row r="192" spans="1:140" s="331" customFormat="1" ht="14.5" hidden="1" customHeight="1" x14ac:dyDescent="0.35">
      <c r="A192" s="300" t="s">
        <v>325</v>
      </c>
      <c r="B192" s="300">
        <f t="shared" si="58"/>
        <v>185</v>
      </c>
      <c r="C192" s="320" t="s">
        <v>56</v>
      </c>
      <c r="D192" s="320" t="s">
        <v>1285</v>
      </c>
      <c r="E192" s="320" t="s">
        <v>1287</v>
      </c>
      <c r="F192" s="367" t="s">
        <v>1286</v>
      </c>
      <c r="G192" s="320" t="s">
        <v>348</v>
      </c>
      <c r="H192" s="320" t="s">
        <v>1041</v>
      </c>
      <c r="I192" s="320" t="s">
        <v>59</v>
      </c>
      <c r="J192" s="320" t="s">
        <v>58</v>
      </c>
      <c r="K192" s="321">
        <v>5900000</v>
      </c>
      <c r="L192" s="321"/>
      <c r="M192" s="321">
        <v>208</v>
      </c>
      <c r="N192" s="321"/>
      <c r="O192" s="321">
        <v>150</v>
      </c>
      <c r="P192" s="321">
        <v>29.75</v>
      </c>
      <c r="Q192" s="321">
        <v>0</v>
      </c>
      <c r="R192" s="321">
        <v>18</v>
      </c>
      <c r="S192" s="321">
        <v>0</v>
      </c>
      <c r="T192" s="321">
        <v>0</v>
      </c>
      <c r="U192" s="321">
        <v>0</v>
      </c>
      <c r="V192" s="321">
        <v>0</v>
      </c>
      <c r="W192" s="321">
        <v>0</v>
      </c>
      <c r="X192" s="321">
        <v>0</v>
      </c>
      <c r="Y192" s="321">
        <v>5</v>
      </c>
      <c r="Z192" s="321">
        <v>2</v>
      </c>
      <c r="AA192" s="321"/>
      <c r="AB192" s="321">
        <v>4254807.6923000002</v>
      </c>
      <c r="AC192" s="321">
        <v>1265805.2885</v>
      </c>
      <c r="AD192" s="321">
        <v>0</v>
      </c>
      <c r="AE192" s="321">
        <v>1021153.8462</v>
      </c>
      <c r="AF192" s="321">
        <v>0</v>
      </c>
      <c r="AG192" s="321">
        <v>0</v>
      </c>
      <c r="AH192" s="321">
        <v>0</v>
      </c>
      <c r="AI192" s="321">
        <v>0</v>
      </c>
      <c r="AJ192" s="321">
        <v>0</v>
      </c>
      <c r="AK192" s="321">
        <v>0</v>
      </c>
      <c r="AL192" s="321">
        <v>272307.6923</v>
      </c>
      <c r="AM192" s="321">
        <v>252631.57889999999</v>
      </c>
      <c r="AN192" s="321">
        <v>150000</v>
      </c>
      <c r="AO192" s="321">
        <v>117500</v>
      </c>
      <c r="AP192" s="321">
        <v>0</v>
      </c>
      <c r="AQ192" s="321">
        <v>255288.4615</v>
      </c>
      <c r="AR192" s="321">
        <v>372222</v>
      </c>
      <c r="AS192" s="321"/>
      <c r="AT192" s="321">
        <v>0</v>
      </c>
      <c r="AU192" s="321">
        <v>295000</v>
      </c>
      <c r="AV192" s="321">
        <v>0</v>
      </c>
      <c r="AW192" s="321">
        <v>0</v>
      </c>
      <c r="AX192" s="321">
        <v>1</v>
      </c>
      <c r="AY192" s="321">
        <v>113461.5385</v>
      </c>
      <c r="AZ192" s="321"/>
      <c r="BA192" s="321"/>
      <c r="BB192" s="321">
        <v>14</v>
      </c>
      <c r="BC192" s="321">
        <v>397115.38</v>
      </c>
      <c r="BD192" s="321">
        <v>60000</v>
      </c>
      <c r="BE192" s="321"/>
      <c r="BF192" s="321">
        <v>200000</v>
      </c>
      <c r="BG192" s="321">
        <v>80000</v>
      </c>
      <c r="BH192" s="321">
        <v>370000</v>
      </c>
      <c r="BI192" s="321"/>
      <c r="BJ192" s="321"/>
      <c r="BK192" s="321"/>
      <c r="BL192" s="321">
        <v>1000000</v>
      </c>
      <c r="BM192" s="321"/>
      <c r="BN192" s="321">
        <v>0</v>
      </c>
      <c r="BO192" s="321">
        <v>0</v>
      </c>
      <c r="BP192" s="321">
        <v>302884.61540000001</v>
      </c>
      <c r="BQ192" s="321">
        <v>96418.269199999995</v>
      </c>
      <c r="BR192" s="321"/>
      <c r="BS192" s="321">
        <v>0</v>
      </c>
      <c r="BT192" s="321">
        <v>1268500</v>
      </c>
      <c r="BU192" s="321">
        <v>619500</v>
      </c>
      <c r="BV192" s="321"/>
      <c r="BW192" s="321">
        <v>0</v>
      </c>
      <c r="BX192" s="321"/>
      <c r="BY192" s="321">
        <v>0</v>
      </c>
      <c r="BZ192" s="321"/>
      <c r="CA192" s="321"/>
      <c r="CB192" s="321">
        <v>12263111</v>
      </c>
      <c r="CC192" s="322">
        <v>9857808</v>
      </c>
      <c r="CD192" s="320" t="s">
        <v>2199</v>
      </c>
      <c r="CE192" s="320" t="s">
        <v>1068</v>
      </c>
      <c r="CF192" s="323">
        <v>46106</v>
      </c>
      <c r="CG192" s="323"/>
      <c r="CH192" s="320" t="s">
        <v>415</v>
      </c>
      <c r="CI192" s="322">
        <v>118000</v>
      </c>
      <c r="CJ192" s="322">
        <v>0</v>
      </c>
      <c r="CK192" s="321"/>
      <c r="CL192" s="324">
        <f t="shared" si="44"/>
        <v>399302.88459999999</v>
      </c>
      <c r="CM192" s="325">
        <f t="shared" si="45"/>
        <v>-14.637199999764562</v>
      </c>
      <c r="CN192" s="325">
        <f t="shared" si="46"/>
        <v>-14.521800000220537</v>
      </c>
      <c r="CO192" s="325">
        <f t="shared" si="47"/>
        <v>7.6927244663238525E-6</v>
      </c>
      <c r="CP192" s="318"/>
      <c r="CQ192" s="326">
        <f t="shared" si="48"/>
        <v>-3.8461526855826378E-5</v>
      </c>
      <c r="CR192" s="326">
        <f t="shared" si="49"/>
        <v>0</v>
      </c>
      <c r="CS192" s="327">
        <f t="shared" si="50"/>
        <v>-4.6153785660862923E-5</v>
      </c>
      <c r="CT192" s="327">
        <f t="shared" si="51"/>
        <v>0</v>
      </c>
      <c r="CU192" s="327">
        <f t="shared" si="52"/>
        <v>0</v>
      </c>
      <c r="CV192" s="327">
        <f t="shared" si="53"/>
        <v>0</v>
      </c>
      <c r="CW192" s="327">
        <f t="shared" si="54"/>
        <v>0</v>
      </c>
      <c r="CX192" s="327">
        <f t="shared" si="55"/>
        <v>0</v>
      </c>
      <c r="CY192" s="327">
        <f t="shared" si="56"/>
        <v>0</v>
      </c>
      <c r="CZ192" s="328">
        <f t="shared" si="57"/>
        <v>399302.88459999999</v>
      </c>
      <c r="DA192" s="328">
        <f>(420000/208)*(O192+P192+Q192+R192+S192+T192+U192+V192+W192+X192+BI192)-CZ192</f>
        <v>1.5384634025394917E-5</v>
      </c>
      <c r="DB192" s="201"/>
      <c r="DC192" s="327">
        <f>K192/M192*IFERROR(VLOOKUP($D192,Shift!$B:$AZ,45,0),0)-AT192</f>
        <v>0</v>
      </c>
      <c r="DD192" s="327">
        <f>K192/M192*IFERROR(VLOOKUP($D192,Shift!$B:$AV,47,0),0)*10*50%-ROUND(K192/M192*IFERROR(VLOOKUP($D192,Shift!$B:$AV,47,0),0)*8*30%,0)-AU192</f>
        <v>-0.30769230762962252</v>
      </c>
      <c r="DE192" s="329">
        <f>VLOOKUP($D192,'Off day working'!A:AM,38,0)-Z192</f>
        <v>0</v>
      </c>
      <c r="DF192" s="328"/>
      <c r="DG192" s="328"/>
      <c r="DH192" s="330">
        <f>K192/208*8*30%*VLOOKUP($D192,Shift!$B:$AZ,47,0)-AL192</f>
        <v>7.6923170126974583E-6</v>
      </c>
      <c r="DJ192" s="390"/>
      <c r="DK192" s="332">
        <f>VLOOKUP($D192,Meal!$A:$AK,35,0)-BG192</f>
        <v>0</v>
      </c>
      <c r="DL192" s="332">
        <f>VLOOKUP($D192,Meal!$A:$AK,36,0)-BH192</f>
        <v>0</v>
      </c>
      <c r="DM192" s="333">
        <f>VLOOKUP($D192,Shift!B:AW,39,0)-AV192</f>
        <v>0</v>
      </c>
      <c r="DN192" s="334">
        <f>K192/208*VLOOKUP(D192,Shift!$B:$AO,39,0)*8*10%-AW192</f>
        <v>0</v>
      </c>
      <c r="DO192" s="333">
        <f>VLOOKUP($D192,Shift!$B:$AO,40,0)-AX192</f>
        <v>0</v>
      </c>
      <c r="DP192" s="334">
        <f>K192/208*VLOOKUP(D192,Shift!$B:$AO,40,0)*8*50%-AY192</f>
        <v>-3.8461526855826378E-5</v>
      </c>
      <c r="DQ192" s="335">
        <f>VLOOKUP($D192,Shift!$B:$AZ,41,0)-AZ192</f>
        <v>0</v>
      </c>
      <c r="DR192" s="336">
        <f>K192/208*VLOOKUP($D192,Shift!$B:$AQ,41,0)*8*50%-BA192</f>
        <v>0</v>
      </c>
      <c r="DS192" s="337">
        <f>VLOOKUP($D192,Att!B:CU,98,0)-O192</f>
        <v>0</v>
      </c>
      <c r="DT192" s="338">
        <f>IFERROR(VLOOKUP($D192,OT!$A:$BR,OT!BC$1,0),0)-P192</f>
        <v>0</v>
      </c>
      <c r="DU192" s="338">
        <f>IFERROR(VLOOKUP($D192,OT!$A:$BR,OT!BD$1,0),0)-Q192</f>
        <v>0</v>
      </c>
      <c r="DV192" s="338">
        <f>IFERROR(VLOOKUP($D192,OT!$A:$BR,OT!BE$1,0),0)-R192</f>
        <v>0</v>
      </c>
      <c r="DW192" s="338">
        <f>IFERROR(VLOOKUP($D192,OT!$A:$BR,OT!BF$1,0),0)-S192</f>
        <v>0</v>
      </c>
      <c r="DX192" s="338">
        <f>IFERROR(VLOOKUP($D192,OT!$A:$BR,OT!BG$1,0),0)-T192</f>
        <v>0</v>
      </c>
      <c r="DY192" s="338">
        <f>IFERROR(VLOOKUP($D192,OT!$A:$BR,OT!BH$1,0),0)-U192</f>
        <v>0</v>
      </c>
      <c r="DZ192" s="338">
        <f>IFERROR(VLOOKUP($D192,OT!$A:$BR,OT!BI$1,0),0)-V192</f>
        <v>0</v>
      </c>
      <c r="EA192" s="338">
        <f>IFERROR(VLOOKUP($D192,OT!$A:$BR,OT!BJ$1,0),0)-W192</f>
        <v>0</v>
      </c>
      <c r="EB192" s="338">
        <f>IFERROR(VLOOKUP($D192,OT!$A:$BR,OT!BK$1,0),0)-X192</f>
        <v>0</v>
      </c>
      <c r="EC192" s="339">
        <f>VLOOKUP(D192,'Off day working'!A:AL,38,0)*30000-BD192</f>
        <v>0</v>
      </c>
      <c r="ED192" s="340"/>
      <c r="EE192" s="340"/>
      <c r="EF192" s="338">
        <f t="shared" si="63"/>
        <v>0</v>
      </c>
      <c r="EG192" s="350">
        <f>4960000*1.07/208*VLOOKUP(D192,Att!B:BZ,77,0)-BJ192</f>
        <v>0</v>
      </c>
      <c r="EI192" s="345">
        <f>IF(AND(CH192="X",EJ192&gt;=0.5),150000/VLOOKUP(D192,Att!B:AT,45,0)*VLOOKUP(D192,Att!B:AP,41,0),IF(AND(CH192="X",EJ192&lt;0.5),0,150000))-AN192</f>
        <v>0</v>
      </c>
      <c r="EJ192" s="346">
        <f>VLOOKUP(D192,Att!B:AP,41,0)/VLOOKUP(D192,Att!B:AT,45,0)</f>
        <v>0.84210526315789469</v>
      </c>
    </row>
    <row r="193" spans="1:140" s="331" customFormat="1" ht="14.5" hidden="1" customHeight="1" x14ac:dyDescent="0.35">
      <c r="A193" s="300" t="s">
        <v>325</v>
      </c>
      <c r="B193" s="300">
        <f t="shared" si="58"/>
        <v>186</v>
      </c>
      <c r="C193" s="320" t="s">
        <v>56</v>
      </c>
      <c r="D193" s="320" t="s">
        <v>1288</v>
      </c>
      <c r="E193" s="320" t="s">
        <v>1290</v>
      </c>
      <c r="F193" s="367" t="s">
        <v>1289</v>
      </c>
      <c r="G193" s="320" t="s">
        <v>360</v>
      </c>
      <c r="H193" s="320" t="s">
        <v>1039</v>
      </c>
      <c r="I193" s="320" t="s">
        <v>59</v>
      </c>
      <c r="J193" s="320" t="s">
        <v>58</v>
      </c>
      <c r="K193" s="321">
        <v>5900000</v>
      </c>
      <c r="L193" s="321"/>
      <c r="M193" s="321">
        <v>208</v>
      </c>
      <c r="N193" s="321"/>
      <c r="O193" s="321">
        <v>170</v>
      </c>
      <c r="P193" s="321">
        <v>40</v>
      </c>
      <c r="Q193" s="321">
        <v>0</v>
      </c>
      <c r="R193" s="321">
        <v>0</v>
      </c>
      <c r="S193" s="321">
        <v>0</v>
      </c>
      <c r="T193" s="321">
        <v>0</v>
      </c>
      <c r="U193" s="321">
        <v>0</v>
      </c>
      <c r="V193" s="321">
        <v>0</v>
      </c>
      <c r="W193" s="321">
        <v>0</v>
      </c>
      <c r="X193" s="321">
        <v>0</v>
      </c>
      <c r="Y193" s="321">
        <v>12</v>
      </c>
      <c r="Z193" s="321"/>
      <c r="AA193" s="321"/>
      <c r="AB193" s="321">
        <v>4822115.1577000003</v>
      </c>
      <c r="AC193" s="321">
        <v>1701923.0769</v>
      </c>
      <c r="AD193" s="321">
        <v>0</v>
      </c>
      <c r="AE193" s="321">
        <v>0</v>
      </c>
      <c r="AF193" s="321">
        <v>0</v>
      </c>
      <c r="AG193" s="321">
        <v>0</v>
      </c>
      <c r="AH193" s="321">
        <v>0</v>
      </c>
      <c r="AI193" s="321">
        <v>0</v>
      </c>
      <c r="AJ193" s="321">
        <v>0</v>
      </c>
      <c r="AK193" s="321">
        <v>0</v>
      </c>
      <c r="AL193" s="321">
        <v>612692.3077</v>
      </c>
      <c r="AM193" s="321">
        <v>280733.42979999998</v>
      </c>
      <c r="AN193" s="321">
        <v>150000</v>
      </c>
      <c r="AO193" s="321">
        <v>207500</v>
      </c>
      <c r="AP193" s="321">
        <v>0</v>
      </c>
      <c r="AQ193" s="321">
        <v>510576.92310000001</v>
      </c>
      <c r="AR193" s="321">
        <v>372222</v>
      </c>
      <c r="AS193" s="321"/>
      <c r="AT193" s="321">
        <v>0</v>
      </c>
      <c r="AU193" s="321">
        <v>663750</v>
      </c>
      <c r="AV193" s="321">
        <v>0</v>
      </c>
      <c r="AW193" s="321">
        <v>0</v>
      </c>
      <c r="AX193" s="321">
        <v>3</v>
      </c>
      <c r="AY193" s="321">
        <v>340384.61540000001</v>
      </c>
      <c r="AZ193" s="321"/>
      <c r="BA193" s="321"/>
      <c r="BB193" s="321">
        <v>20</v>
      </c>
      <c r="BC193" s="321">
        <v>567307.68999999994</v>
      </c>
      <c r="BD193" s="321">
        <v>0</v>
      </c>
      <c r="BE193" s="321">
        <v>42548</v>
      </c>
      <c r="BF193" s="321">
        <v>100000</v>
      </c>
      <c r="BG193" s="321"/>
      <c r="BH193" s="321">
        <v>604000</v>
      </c>
      <c r="BI193" s="321"/>
      <c r="BJ193" s="321"/>
      <c r="BK193" s="321"/>
      <c r="BL193" s="321">
        <v>1094552</v>
      </c>
      <c r="BM193" s="321"/>
      <c r="BN193" s="321">
        <v>0</v>
      </c>
      <c r="BO193" s="321">
        <v>0</v>
      </c>
      <c r="BP193" s="321">
        <v>343269.23080000002</v>
      </c>
      <c r="BQ193" s="321">
        <v>80769.230800000005</v>
      </c>
      <c r="BR193" s="321"/>
      <c r="BS193" s="321">
        <v>0</v>
      </c>
      <c r="BT193" s="321">
        <v>1268500</v>
      </c>
      <c r="BU193" s="321">
        <v>619500</v>
      </c>
      <c r="BV193" s="321"/>
      <c r="BW193" s="321">
        <v>0</v>
      </c>
      <c r="BX193" s="321"/>
      <c r="BY193" s="321">
        <v>0</v>
      </c>
      <c r="BZ193" s="321"/>
      <c r="CA193" s="321"/>
      <c r="CB193" s="321">
        <v>13880867</v>
      </c>
      <c r="CC193" s="322">
        <v>11450828</v>
      </c>
      <c r="CD193" s="320" t="s">
        <v>2200</v>
      </c>
      <c r="CE193" s="320" t="s">
        <v>1068</v>
      </c>
      <c r="CF193" s="323">
        <v>46106</v>
      </c>
      <c r="CG193" s="323"/>
      <c r="CH193" s="320" t="s">
        <v>415</v>
      </c>
      <c r="CI193" s="322">
        <v>118000</v>
      </c>
      <c r="CJ193" s="322">
        <v>0</v>
      </c>
      <c r="CK193" s="321"/>
      <c r="CL193" s="324">
        <f t="shared" si="44"/>
        <v>424038.46160000004</v>
      </c>
      <c r="CM193" s="325">
        <f t="shared" si="45"/>
        <v>-23.3378000035882</v>
      </c>
      <c r="CN193" s="325">
        <f t="shared" si="46"/>
        <v>-22.799400001764297</v>
      </c>
      <c r="CO193" s="325">
        <f t="shared" si="47"/>
        <v>0.22691538464277983</v>
      </c>
      <c r="CP193" s="318"/>
      <c r="CQ193" s="326">
        <f t="shared" si="48"/>
        <v>2.3077009245753288E-5</v>
      </c>
      <c r="CR193" s="326">
        <f t="shared" si="49"/>
        <v>0</v>
      </c>
      <c r="CS193" s="327">
        <f t="shared" si="50"/>
        <v>0</v>
      </c>
      <c r="CT193" s="327">
        <f t="shared" si="51"/>
        <v>0</v>
      </c>
      <c r="CU193" s="327">
        <f t="shared" si="52"/>
        <v>0</v>
      </c>
      <c r="CV193" s="327">
        <f t="shared" si="53"/>
        <v>0</v>
      </c>
      <c r="CW193" s="327">
        <f t="shared" si="54"/>
        <v>0</v>
      </c>
      <c r="CX193" s="327">
        <f t="shared" si="55"/>
        <v>0</v>
      </c>
      <c r="CY193" s="327">
        <f t="shared" si="56"/>
        <v>0</v>
      </c>
      <c r="CZ193" s="328">
        <f t="shared" si="57"/>
        <v>424038.46160000004</v>
      </c>
      <c r="DA193" s="328">
        <f>(420000/208)*(O193+P193+Q193+R193+S193+T193+U193+V193+W193+X193+BI193)-CZ193</f>
        <v>-6.1538477893918753E-5</v>
      </c>
      <c r="DB193" s="201"/>
      <c r="DC193" s="327">
        <f>K193/M193*IFERROR(VLOOKUP($D193,Shift!$B:$AZ,45,0),0)-AT193</f>
        <v>0</v>
      </c>
      <c r="DD193" s="327">
        <f>K193/M193*IFERROR(VLOOKUP($D193,Shift!$B:$AV,47,0),0)*10*50%-ROUND(K193/M193*IFERROR(VLOOKUP($D193,Shift!$B:$AV,47,0),0)*8*30%,0)-AU193</f>
        <v>0.30769230774603784</v>
      </c>
      <c r="DE193" s="329">
        <f>VLOOKUP($D193,'Off day working'!A:AM,38,0)-Z193</f>
        <v>0</v>
      </c>
      <c r="DF193" s="328"/>
      <c r="DG193" s="328"/>
      <c r="DH193" s="330">
        <f>K193/208*8*30%*VLOOKUP($D193,Shift!$B:$AZ,47,0)-AL193</f>
        <v>-7.6922588050365448E-6</v>
      </c>
      <c r="DJ193" s="390"/>
      <c r="DK193" s="332">
        <f>VLOOKUP($D193,Meal!$A:$AK,35,0)-BG193</f>
        <v>0</v>
      </c>
      <c r="DL193" s="332">
        <f>VLOOKUP($D193,Meal!$A:$AK,36,0)-BH193</f>
        <v>0</v>
      </c>
      <c r="DM193" s="333">
        <f>VLOOKUP($D193,Shift!B:AW,39,0)-AV193</f>
        <v>0</v>
      </c>
      <c r="DN193" s="334">
        <f>K193/208*VLOOKUP(D193,Shift!$B:$AO,39,0)*8*10%-AW193</f>
        <v>0</v>
      </c>
      <c r="DO193" s="333">
        <f>VLOOKUP($D193,Shift!$B:$AO,40,0)-AX193</f>
        <v>0</v>
      </c>
      <c r="DP193" s="334">
        <f>K193/208*VLOOKUP(D193,Shift!$B:$AO,40,0)*8*50%-AY193</f>
        <v>-1.5384634025394917E-5</v>
      </c>
      <c r="DQ193" s="335">
        <f>VLOOKUP($D193,Shift!$B:$AZ,41,0)-AZ193</f>
        <v>0</v>
      </c>
      <c r="DR193" s="336">
        <f>K193/208*VLOOKUP($D193,Shift!$B:$AQ,41,0)*8*50%-BA193</f>
        <v>0</v>
      </c>
      <c r="DS193" s="337">
        <f>VLOOKUP($D193,Att!B:CU,98,0)-O193</f>
        <v>0</v>
      </c>
      <c r="DT193" s="338">
        <f>IFERROR(VLOOKUP($D193,OT!$A:$BR,OT!BC$1,0),0)-P193</f>
        <v>0</v>
      </c>
      <c r="DU193" s="338">
        <f>IFERROR(VLOOKUP($D193,OT!$A:$BR,OT!BD$1,0),0)-Q193</f>
        <v>0</v>
      </c>
      <c r="DV193" s="338">
        <f>IFERROR(VLOOKUP($D193,OT!$A:$BR,OT!BE$1,0),0)-R193</f>
        <v>0</v>
      </c>
      <c r="DW193" s="338">
        <f>IFERROR(VLOOKUP($D193,OT!$A:$BR,OT!BF$1,0),0)-S193</f>
        <v>0</v>
      </c>
      <c r="DX193" s="338">
        <f>IFERROR(VLOOKUP($D193,OT!$A:$BR,OT!BG$1,0),0)-T193</f>
        <v>0</v>
      </c>
      <c r="DY193" s="338">
        <f>IFERROR(VLOOKUP($D193,OT!$A:$BR,OT!BH$1,0),0)-U193</f>
        <v>0</v>
      </c>
      <c r="DZ193" s="338">
        <f>IFERROR(VLOOKUP($D193,OT!$A:$BR,OT!BI$1,0),0)-V193</f>
        <v>0</v>
      </c>
      <c r="EA193" s="338">
        <f>IFERROR(VLOOKUP($D193,OT!$A:$BR,OT!BJ$1,0),0)-W193</f>
        <v>0</v>
      </c>
      <c r="EB193" s="338">
        <f>IFERROR(VLOOKUP($D193,OT!$A:$BR,OT!BK$1,0),0)-X193</f>
        <v>0</v>
      </c>
      <c r="EC193" s="339">
        <f>VLOOKUP(D193,'Off day working'!A:AL,38,0)*30000-BD193</f>
        <v>0</v>
      </c>
      <c r="ED193" s="340"/>
      <c r="EE193" s="340"/>
      <c r="EF193" s="338">
        <f t="shared" si="63"/>
        <v>7.6923076921957545E-2</v>
      </c>
      <c r="EG193" s="350">
        <f>4960000*1.07/208*VLOOKUP(D193,Att!B:BZ,77,0)-BJ193</f>
        <v>0</v>
      </c>
      <c r="EI193" s="345">
        <f>IF(AND(CH193="X",EJ193&gt;=0.5),150000/VLOOKUP(D193,Att!B:AT,45,0)*VLOOKUP(D193,Att!B:AP,41,0),IF(AND(CH193="X",EJ193&lt;0.5),0,150000))-AN193</f>
        <v>0</v>
      </c>
      <c r="EJ193" s="346">
        <f>VLOOKUP(D193,Att!B:AP,41,0)/VLOOKUP(D193,Att!B:AT,45,0)</f>
        <v>0.93577809948972579</v>
      </c>
    </row>
    <row r="194" spans="1:140" s="331" customFormat="1" ht="14.5" hidden="1" customHeight="1" x14ac:dyDescent="0.35">
      <c r="A194" s="300" t="s">
        <v>325</v>
      </c>
      <c r="B194" s="300">
        <f t="shared" si="58"/>
        <v>187</v>
      </c>
      <c r="C194" s="320" t="s">
        <v>56</v>
      </c>
      <c r="D194" s="320" t="s">
        <v>1291</v>
      </c>
      <c r="E194" s="320" t="s">
        <v>1293</v>
      </c>
      <c r="F194" s="367" t="s">
        <v>1292</v>
      </c>
      <c r="G194" s="320" t="s">
        <v>360</v>
      </c>
      <c r="H194" s="320" t="s">
        <v>1039</v>
      </c>
      <c r="I194" s="320" t="s">
        <v>57</v>
      </c>
      <c r="J194" s="320" t="s">
        <v>58</v>
      </c>
      <c r="K194" s="321">
        <v>5900000</v>
      </c>
      <c r="L194" s="321"/>
      <c r="M194" s="321">
        <v>208</v>
      </c>
      <c r="N194" s="321"/>
      <c r="O194" s="321">
        <v>208</v>
      </c>
      <c r="P194" s="321">
        <v>42</v>
      </c>
      <c r="Q194" s="321">
        <v>0</v>
      </c>
      <c r="R194" s="321">
        <v>12</v>
      </c>
      <c r="S194" s="321">
        <v>0</v>
      </c>
      <c r="T194" s="321">
        <v>0</v>
      </c>
      <c r="U194" s="321">
        <v>0</v>
      </c>
      <c r="V194" s="321">
        <v>0</v>
      </c>
      <c r="W194" s="321">
        <v>0</v>
      </c>
      <c r="X194" s="321">
        <v>0</v>
      </c>
      <c r="Y194" s="321">
        <v>10</v>
      </c>
      <c r="Z194" s="321">
        <v>1</v>
      </c>
      <c r="AA194" s="321"/>
      <c r="AB194" s="321">
        <v>5899999.8865</v>
      </c>
      <c r="AC194" s="321">
        <v>1787019.2308</v>
      </c>
      <c r="AD194" s="321">
        <v>0</v>
      </c>
      <c r="AE194" s="321">
        <v>680769.23080000002</v>
      </c>
      <c r="AF194" s="321">
        <v>0</v>
      </c>
      <c r="AG194" s="321">
        <v>0</v>
      </c>
      <c r="AH194" s="321">
        <v>0</v>
      </c>
      <c r="AI194" s="321">
        <v>0</v>
      </c>
      <c r="AJ194" s="321">
        <v>0</v>
      </c>
      <c r="AK194" s="321">
        <v>0</v>
      </c>
      <c r="AL194" s="321">
        <v>544615.38459999999</v>
      </c>
      <c r="AM194" s="321">
        <v>300000</v>
      </c>
      <c r="AN194" s="321">
        <v>150000</v>
      </c>
      <c r="AO194" s="321">
        <v>562500</v>
      </c>
      <c r="AP194" s="321">
        <v>0</v>
      </c>
      <c r="AQ194" s="321">
        <v>1021153.8462</v>
      </c>
      <c r="AR194" s="321">
        <v>372222</v>
      </c>
      <c r="AS194" s="321"/>
      <c r="AT194" s="321">
        <v>0</v>
      </c>
      <c r="AU194" s="321">
        <v>590000</v>
      </c>
      <c r="AV194" s="321">
        <v>0</v>
      </c>
      <c r="AW194" s="321">
        <v>0</v>
      </c>
      <c r="AX194" s="321">
        <v>2</v>
      </c>
      <c r="AY194" s="321">
        <v>226923.07689999999</v>
      </c>
      <c r="AZ194" s="321"/>
      <c r="BA194" s="321"/>
      <c r="BB194" s="321">
        <v>21</v>
      </c>
      <c r="BC194" s="321">
        <v>595673.07999999996</v>
      </c>
      <c r="BD194" s="321">
        <v>30000</v>
      </c>
      <c r="BE194" s="321">
        <v>42548</v>
      </c>
      <c r="BF194" s="321">
        <v>100000</v>
      </c>
      <c r="BG194" s="321">
        <v>119000</v>
      </c>
      <c r="BH194" s="321">
        <v>556000</v>
      </c>
      <c r="BI194" s="321"/>
      <c r="BJ194" s="321"/>
      <c r="BK194" s="321"/>
      <c r="BL194" s="321">
        <v>1000000</v>
      </c>
      <c r="BM194" s="321"/>
      <c r="BN194" s="321">
        <v>0</v>
      </c>
      <c r="BO194" s="321">
        <v>0</v>
      </c>
      <c r="BP194" s="321">
        <v>420000</v>
      </c>
      <c r="BQ194" s="321">
        <v>109038.4615</v>
      </c>
      <c r="BR194" s="321"/>
      <c r="BS194" s="321">
        <v>0</v>
      </c>
      <c r="BT194" s="321">
        <v>1268500</v>
      </c>
      <c r="BU194" s="321">
        <v>619500</v>
      </c>
      <c r="BV194" s="321"/>
      <c r="BW194" s="321">
        <v>0</v>
      </c>
      <c r="BX194" s="321"/>
      <c r="BY194" s="321">
        <v>0</v>
      </c>
      <c r="BZ194" s="321"/>
      <c r="CA194" s="321"/>
      <c r="CB194" s="321">
        <v>16493985</v>
      </c>
      <c r="CC194" s="322">
        <v>13958947</v>
      </c>
      <c r="CD194" s="320" t="s">
        <v>2199</v>
      </c>
      <c r="CE194" s="320" t="s">
        <v>1068</v>
      </c>
      <c r="CF194" s="323">
        <v>46106</v>
      </c>
      <c r="CG194" s="323"/>
      <c r="CH194" s="320" t="s">
        <v>415</v>
      </c>
      <c r="CI194" s="322">
        <v>118000</v>
      </c>
      <c r="CJ194" s="322">
        <v>0</v>
      </c>
      <c r="CK194" s="321"/>
      <c r="CL194" s="324">
        <f t="shared" si="44"/>
        <v>529038.46149999998</v>
      </c>
      <c r="CM194" s="325">
        <f t="shared" si="45"/>
        <v>-22.802699999883771</v>
      </c>
      <c r="CN194" s="325">
        <f t="shared" si="46"/>
        <v>-23.264200000092387</v>
      </c>
      <c r="CO194" s="325">
        <f t="shared" si="47"/>
        <v>0.11349999997764826</v>
      </c>
      <c r="CP194" s="318"/>
      <c r="CQ194" s="326">
        <f t="shared" si="48"/>
        <v>-3.0769035220146179E-5</v>
      </c>
      <c r="CR194" s="326">
        <f t="shared" si="49"/>
        <v>0</v>
      </c>
      <c r="CS194" s="327">
        <f t="shared" si="50"/>
        <v>-3.0769268050789833E-5</v>
      </c>
      <c r="CT194" s="327">
        <f t="shared" si="51"/>
        <v>0</v>
      </c>
      <c r="CU194" s="327">
        <f t="shared" si="52"/>
        <v>0</v>
      </c>
      <c r="CV194" s="327">
        <f t="shared" si="53"/>
        <v>0</v>
      </c>
      <c r="CW194" s="327">
        <f t="shared" si="54"/>
        <v>0</v>
      </c>
      <c r="CX194" s="327">
        <f t="shared" si="55"/>
        <v>0</v>
      </c>
      <c r="CY194" s="327">
        <f t="shared" si="56"/>
        <v>0</v>
      </c>
      <c r="CZ194" s="328">
        <f t="shared" si="57"/>
        <v>529038.46149999998</v>
      </c>
      <c r="DA194" s="328">
        <f>(420000/208)*(O194+P194+Q194+R194+S194+T194+U194+V194+W194+X194+BI194)-CZ194</f>
        <v>3.8461526855826378E-5</v>
      </c>
      <c r="DB194" s="201"/>
      <c r="DC194" s="327">
        <f>K194/M194*IFERROR(VLOOKUP($D194,Shift!$B:$AZ,45,0),0)-AT194</f>
        <v>0</v>
      </c>
      <c r="DD194" s="327">
        <f>K194/M194*IFERROR(VLOOKUP($D194,Shift!$B:$AV,47,0),0)*10*50%-ROUND(K194/M194*IFERROR(VLOOKUP($D194,Shift!$B:$AV,47,0),0)*8*30%,0)-AU194</f>
        <v>0.38461538474075496</v>
      </c>
      <c r="DE194" s="329">
        <f>VLOOKUP($D194,'Off day working'!A:AM,38,0)-Z194</f>
        <v>0</v>
      </c>
      <c r="DF194" s="328"/>
      <c r="DG194" s="328"/>
      <c r="DH194" s="330">
        <f>K194/208*8*30%*VLOOKUP($D194,Shift!$B:$AZ,47,0)-AL194</f>
        <v>1.5384634025394917E-5</v>
      </c>
      <c r="DJ194" s="390"/>
      <c r="DK194" s="332">
        <f>VLOOKUP($D194,Meal!$A:$AK,35,0)-BG194</f>
        <v>0</v>
      </c>
      <c r="DL194" s="332">
        <f>VLOOKUP($D194,Meal!$A:$AK,36,0)-BH194</f>
        <v>0</v>
      </c>
      <c r="DM194" s="333">
        <f>VLOOKUP($D194,Shift!B:AW,39,0)-AV194</f>
        <v>0</v>
      </c>
      <c r="DN194" s="334">
        <f>K194/208*VLOOKUP(D194,Shift!$B:$AO,39,0)*8*10%-AW194</f>
        <v>0</v>
      </c>
      <c r="DO194" s="333">
        <f>VLOOKUP($D194,Shift!$B:$AO,40,0)-AX194</f>
        <v>0</v>
      </c>
      <c r="DP194" s="334">
        <f>K194/208*VLOOKUP(D194,Shift!$B:$AO,40,0)*8*50%-AY194</f>
        <v>2.3076951038092375E-5</v>
      </c>
      <c r="DQ194" s="335">
        <f>VLOOKUP($D194,Shift!$B:$AZ,41,0)-AZ194</f>
        <v>0</v>
      </c>
      <c r="DR194" s="336">
        <f>K194/208*VLOOKUP($D194,Shift!$B:$AQ,41,0)*8*50%-BA194</f>
        <v>0</v>
      </c>
      <c r="DS194" s="337">
        <f>VLOOKUP($D194,Att!B:CU,98,0)-O194</f>
        <v>0</v>
      </c>
      <c r="DT194" s="338">
        <f>IFERROR(VLOOKUP($D194,OT!$A:$BR,OT!BC$1,0),0)-P194</f>
        <v>0</v>
      </c>
      <c r="DU194" s="338">
        <f>IFERROR(VLOOKUP($D194,OT!$A:$BR,OT!BD$1,0),0)-Q194</f>
        <v>0</v>
      </c>
      <c r="DV194" s="338">
        <f>IFERROR(VLOOKUP($D194,OT!$A:$BR,OT!BE$1,0),0)-R194</f>
        <v>0</v>
      </c>
      <c r="DW194" s="338">
        <f>IFERROR(VLOOKUP($D194,OT!$A:$BR,OT!BF$1,0),0)-S194</f>
        <v>0</v>
      </c>
      <c r="DX194" s="338">
        <f>IFERROR(VLOOKUP($D194,OT!$A:$BR,OT!BG$1,0),0)-T194</f>
        <v>0</v>
      </c>
      <c r="DY194" s="338">
        <f>IFERROR(VLOOKUP($D194,OT!$A:$BR,OT!BH$1,0),0)-U194</f>
        <v>0</v>
      </c>
      <c r="DZ194" s="338">
        <f>IFERROR(VLOOKUP($D194,OT!$A:$BR,OT!BI$1,0),0)-V194</f>
        <v>0</v>
      </c>
      <c r="EA194" s="338">
        <f>IFERROR(VLOOKUP($D194,OT!$A:$BR,OT!BJ$1,0),0)-W194</f>
        <v>0</v>
      </c>
      <c r="EB194" s="338">
        <f>IFERROR(VLOOKUP($D194,OT!$A:$BR,OT!BK$1,0),0)-X194</f>
        <v>0</v>
      </c>
      <c r="EC194" s="339">
        <f>VLOOKUP(D194,'Off day working'!A:AL,38,0)*30000-BD194</f>
        <v>0</v>
      </c>
      <c r="ED194" s="340"/>
      <c r="EE194" s="340"/>
      <c r="EF194" s="338">
        <f t="shared" si="63"/>
        <v>7.6923076921957545E-2</v>
      </c>
      <c r="EG194" s="350">
        <f>4960000*1.07/208*VLOOKUP(D194,Att!B:BZ,77,0)-BJ194</f>
        <v>0</v>
      </c>
      <c r="EI194" s="345">
        <f>IF(AND(CH194="X",EJ194&gt;=0.5),150000/VLOOKUP(D194,Att!B:AT,45,0)*VLOOKUP(D194,Att!B:AP,41,0),IF(AND(CH194="X",EJ194&lt;0.5),0,150000))-AN194</f>
        <v>0</v>
      </c>
      <c r="EJ194" s="346">
        <f>VLOOKUP(D194,Att!B:AP,41,0)/VLOOKUP(D194,Att!B:AT,45,0)</f>
        <v>1.1578947368421053</v>
      </c>
    </row>
    <row r="195" spans="1:140" s="331" customFormat="1" ht="14.5" hidden="1" customHeight="1" x14ac:dyDescent="0.35">
      <c r="A195" s="300" t="s">
        <v>325</v>
      </c>
      <c r="B195" s="300">
        <f t="shared" si="58"/>
        <v>188</v>
      </c>
      <c r="C195" s="320" t="s">
        <v>229</v>
      </c>
      <c r="D195" s="320" t="s">
        <v>1332</v>
      </c>
      <c r="E195" s="320" t="s">
        <v>1334</v>
      </c>
      <c r="F195" s="367" t="s">
        <v>1333</v>
      </c>
      <c r="G195" s="320" t="s">
        <v>360</v>
      </c>
      <c r="H195" s="320"/>
      <c r="I195" s="320" t="s">
        <v>230</v>
      </c>
      <c r="J195" s="320" t="s">
        <v>69</v>
      </c>
      <c r="K195" s="321">
        <v>10000000</v>
      </c>
      <c r="L195" s="321"/>
      <c r="M195" s="321">
        <v>176</v>
      </c>
      <c r="N195" s="321"/>
      <c r="O195" s="321">
        <v>176</v>
      </c>
      <c r="P195" s="321">
        <v>0</v>
      </c>
      <c r="Q195" s="321">
        <v>0</v>
      </c>
      <c r="R195" s="321">
        <v>0</v>
      </c>
      <c r="S195" s="321">
        <v>0</v>
      </c>
      <c r="T195" s="321">
        <v>0</v>
      </c>
      <c r="U195" s="321">
        <v>0</v>
      </c>
      <c r="V195" s="321">
        <v>0</v>
      </c>
      <c r="W195" s="321">
        <v>0</v>
      </c>
      <c r="X195" s="321">
        <v>0</v>
      </c>
      <c r="Y195" s="321">
        <v>0</v>
      </c>
      <c r="Z195" s="321"/>
      <c r="AA195" s="321"/>
      <c r="AB195" s="321">
        <v>10000000</v>
      </c>
      <c r="AC195" s="321">
        <v>0</v>
      </c>
      <c r="AD195" s="321">
        <v>0</v>
      </c>
      <c r="AE195" s="321">
        <v>0</v>
      </c>
      <c r="AF195" s="321">
        <v>0</v>
      </c>
      <c r="AG195" s="321">
        <v>0</v>
      </c>
      <c r="AH195" s="321">
        <v>0</v>
      </c>
      <c r="AI195" s="321">
        <v>0</v>
      </c>
      <c r="AJ195" s="321">
        <v>0</v>
      </c>
      <c r="AK195" s="321">
        <v>0</v>
      </c>
      <c r="AL195" s="321"/>
      <c r="AM195" s="321">
        <v>300000</v>
      </c>
      <c r="AN195" s="321">
        <v>150000</v>
      </c>
      <c r="AO195" s="321">
        <v>0</v>
      </c>
      <c r="AP195" s="321">
        <v>0</v>
      </c>
      <c r="AQ195" s="321"/>
      <c r="AR195" s="321">
        <v>333333</v>
      </c>
      <c r="AS195" s="321"/>
      <c r="AT195" s="321"/>
      <c r="AU195" s="321"/>
      <c r="AV195" s="321"/>
      <c r="AW195" s="321"/>
      <c r="AX195" s="321"/>
      <c r="AY195" s="321"/>
      <c r="AZ195" s="321"/>
      <c r="BA195" s="321"/>
      <c r="BB195" s="321"/>
      <c r="BC195" s="321"/>
      <c r="BD195" s="321">
        <v>0</v>
      </c>
      <c r="BE195" s="321">
        <v>85227</v>
      </c>
      <c r="BF195" s="321"/>
      <c r="BG195" s="321">
        <v>220000</v>
      </c>
      <c r="BH195" s="321"/>
      <c r="BI195" s="321"/>
      <c r="BJ195" s="321"/>
      <c r="BK195" s="321"/>
      <c r="BL195" s="321">
        <v>0</v>
      </c>
      <c r="BM195" s="321"/>
      <c r="BN195" s="321">
        <v>0</v>
      </c>
      <c r="BO195" s="321">
        <v>0</v>
      </c>
      <c r="BP195" s="321">
        <v>420000</v>
      </c>
      <c r="BQ195" s="321">
        <v>0</v>
      </c>
      <c r="BR195" s="321"/>
      <c r="BS195" s="321">
        <v>0</v>
      </c>
      <c r="BT195" s="321">
        <v>2150000</v>
      </c>
      <c r="BU195" s="321">
        <v>1050000</v>
      </c>
      <c r="BV195" s="321"/>
      <c r="BW195" s="321">
        <v>0</v>
      </c>
      <c r="BX195" s="321"/>
      <c r="BY195" s="321">
        <v>0</v>
      </c>
      <c r="BZ195" s="321"/>
      <c r="CA195" s="321"/>
      <c r="CB195" s="321">
        <v>13858560</v>
      </c>
      <c r="CC195" s="322">
        <v>10038560</v>
      </c>
      <c r="CD195" s="320"/>
      <c r="CE195" s="320" t="s">
        <v>1068</v>
      </c>
      <c r="CF195" s="323">
        <v>46113</v>
      </c>
      <c r="CG195" s="323"/>
      <c r="CH195" s="320" t="s">
        <v>415</v>
      </c>
      <c r="CI195" s="322">
        <v>200000</v>
      </c>
      <c r="CJ195" s="322">
        <v>0</v>
      </c>
      <c r="CK195" s="321"/>
      <c r="CL195" s="324">
        <f t="shared" si="44"/>
        <v>420000</v>
      </c>
      <c r="CM195" s="325">
        <f t="shared" si="45"/>
        <v>0</v>
      </c>
      <c r="CN195" s="325">
        <f t="shared" si="46"/>
        <v>0</v>
      </c>
      <c r="CO195" s="325">
        <f t="shared" si="47"/>
        <v>0</v>
      </c>
      <c r="CP195" s="318"/>
      <c r="CQ195" s="326">
        <f t="shared" si="48"/>
        <v>0</v>
      </c>
      <c r="CR195" s="326">
        <f t="shared" si="49"/>
        <v>0</v>
      </c>
      <c r="CS195" s="327">
        <f t="shared" si="50"/>
        <v>0</v>
      </c>
      <c r="CT195" s="327">
        <f t="shared" si="51"/>
        <v>0</v>
      </c>
      <c r="CU195" s="327">
        <f t="shared" si="52"/>
        <v>0</v>
      </c>
      <c r="CV195" s="327">
        <f t="shared" si="53"/>
        <v>0</v>
      </c>
      <c r="CW195" s="327">
        <f t="shared" si="54"/>
        <v>0</v>
      </c>
      <c r="CX195" s="327">
        <f t="shared" si="55"/>
        <v>0</v>
      </c>
      <c r="CY195" s="327">
        <f t="shared" si="56"/>
        <v>0</v>
      </c>
      <c r="CZ195" s="328">
        <f t="shared" si="57"/>
        <v>420000</v>
      </c>
      <c r="DA195" s="328">
        <f>(420000/176)*(O195+P195+Q195+R195+S195+T195+U195+V195+W195+X195+BI195)-CZ195</f>
        <v>0</v>
      </c>
      <c r="DB195" s="201"/>
      <c r="DC195" s="327">
        <f>K195/M195*IFERROR(VLOOKUP($D195,Shift!$B:$AZ,45,0),0)-AT195</f>
        <v>0</v>
      </c>
      <c r="DD195" s="327">
        <f>K195/M195*IFERROR(VLOOKUP($D195,Shift!$B:$AV,47,0),0)*10*50%-ROUND(K195/M195*IFERROR(VLOOKUP($D195,Shift!$B:$AV,47,0),0)*8*30%,0)-AU195</f>
        <v>0</v>
      </c>
      <c r="DE195" s="329" t="e">
        <f>VLOOKUP($D195,'Off day working'!A:AM,38,0)-Z195</f>
        <v>#N/A</v>
      </c>
      <c r="DF195" s="328"/>
      <c r="DG195" s="328"/>
      <c r="DH195" s="330">
        <f>K195/208*8*30%*VLOOKUP($D195,Shift!$B:$AZ,47,0)-AL195</f>
        <v>0</v>
      </c>
      <c r="DJ195" s="390"/>
      <c r="DK195" s="332">
        <f>VLOOKUP($D195,Meal!$A:$AK,35,0)-BG195</f>
        <v>0</v>
      </c>
      <c r="DL195" s="332">
        <f>VLOOKUP($D195,Meal!$A:$AK,36,0)-BH195</f>
        <v>0</v>
      </c>
      <c r="DM195" s="333">
        <f>VLOOKUP($D195,Shift!B:AW,39,0)-AV195</f>
        <v>0</v>
      </c>
      <c r="DN195" s="334">
        <f>K195/208*VLOOKUP(D195,Shift!$B:$AO,39,0)*8*10%-AW195</f>
        <v>0</v>
      </c>
      <c r="DO195" s="333">
        <f>VLOOKUP($D195,Shift!$B:$AO,40,0)-AX195</f>
        <v>0</v>
      </c>
      <c r="DP195" s="334">
        <f>K195/208*VLOOKUP(D195,Shift!$B:$AO,40,0)*8*50%-AY195</f>
        <v>0</v>
      </c>
      <c r="DQ195" s="335">
        <f>VLOOKUP($D195,Shift!$B:$AZ,41,0)-AZ195</f>
        <v>0</v>
      </c>
      <c r="DR195" s="336">
        <f>K195/208*VLOOKUP($D195,Shift!$B:$AQ,41,0)*8*50%-BA195</f>
        <v>0</v>
      </c>
      <c r="DS195" s="337">
        <f>VLOOKUP($D195,Att!B:CU,98,0)-O195</f>
        <v>0</v>
      </c>
      <c r="DT195" s="338">
        <f>IFERROR(VLOOKUP($D195,OT!$A:$BR,OT!BC$1,0),0)-P195</f>
        <v>0</v>
      </c>
      <c r="DU195" s="338">
        <f>IFERROR(VLOOKUP($D195,OT!$A:$BR,OT!BD$1,0),0)-Q195</f>
        <v>0</v>
      </c>
      <c r="DV195" s="338">
        <f>IFERROR(VLOOKUP($D195,OT!$A:$BR,OT!BE$1,0),0)-R195</f>
        <v>0</v>
      </c>
      <c r="DW195" s="338">
        <f>IFERROR(VLOOKUP($D195,OT!$A:$BR,OT!BF$1,0),0)-S195</f>
        <v>0</v>
      </c>
      <c r="DX195" s="338">
        <f>IFERROR(VLOOKUP($D195,OT!$A:$BR,OT!BG$1,0),0)-T195</f>
        <v>0</v>
      </c>
      <c r="DY195" s="338">
        <f>IFERROR(VLOOKUP($D195,OT!$A:$BR,OT!BH$1,0),0)-U195</f>
        <v>0</v>
      </c>
      <c r="DZ195" s="338">
        <f>IFERROR(VLOOKUP($D195,OT!$A:$BR,OT!BI$1,0),0)-V195</f>
        <v>0</v>
      </c>
      <c r="EA195" s="338">
        <f>IFERROR(VLOOKUP($D195,OT!$A:$BR,OT!BJ$1,0),0)-W195</f>
        <v>0</v>
      </c>
      <c r="EB195" s="338">
        <f>IFERROR(VLOOKUP($D195,OT!$A:$BR,OT!BK$1,0),0)-X195</f>
        <v>0</v>
      </c>
      <c r="EC195" s="339" t="e">
        <f>VLOOKUP(D195,'Off day working'!A:AL,38,0)*30000-BD195</f>
        <v>#N/A</v>
      </c>
      <c r="ED195" s="340"/>
      <c r="EE195" s="340"/>
      <c r="EF195" s="338">
        <f>IF(G195="M",0-BE195,IF(G195="F",K195/176*1.5-BE195))</f>
        <v>0.27272727272065822</v>
      </c>
      <c r="EG195" s="350">
        <f>4960000*1.07/208*VLOOKUP(D195,Att!B:BZ,77,0)-BJ195</f>
        <v>0</v>
      </c>
      <c r="EI195" s="345">
        <f>IF(AND(CH195="X",EJ195&gt;=0.5),150000/VLOOKUP(D195,Att!B:AT,45,0)*VLOOKUP(D195,Att!B:AP,41,0),IF(AND(CH195="X",EJ195&lt;0.5),0,150000))-AN195</f>
        <v>0</v>
      </c>
      <c r="EJ195" s="346">
        <f>VLOOKUP(D195,Att!B:AP,41,0)/VLOOKUP(D195,Att!B:AT,45,0)</f>
        <v>1</v>
      </c>
    </row>
    <row r="196" spans="1:140" s="331" customFormat="1" ht="14.5" hidden="1" customHeight="1" x14ac:dyDescent="0.35">
      <c r="A196" s="300" t="s">
        <v>325</v>
      </c>
      <c r="B196" s="300">
        <f t="shared" si="58"/>
        <v>189</v>
      </c>
      <c r="C196" s="320" t="s">
        <v>56</v>
      </c>
      <c r="D196" s="320" t="s">
        <v>1297</v>
      </c>
      <c r="E196" s="320" t="s">
        <v>1299</v>
      </c>
      <c r="F196" s="367" t="s">
        <v>1298</v>
      </c>
      <c r="G196" s="320" t="s">
        <v>360</v>
      </c>
      <c r="H196" s="320" t="s">
        <v>1039</v>
      </c>
      <c r="I196" s="320" t="s">
        <v>1037</v>
      </c>
      <c r="J196" s="320" t="s">
        <v>58</v>
      </c>
      <c r="K196" s="321">
        <v>5900000</v>
      </c>
      <c r="L196" s="321"/>
      <c r="M196" s="321">
        <v>208</v>
      </c>
      <c r="N196" s="321"/>
      <c r="O196" s="321">
        <v>150</v>
      </c>
      <c r="P196" s="321">
        <v>24</v>
      </c>
      <c r="Q196" s="321">
        <v>0</v>
      </c>
      <c r="R196" s="321">
        <v>0</v>
      </c>
      <c r="S196" s="321">
        <v>0</v>
      </c>
      <c r="T196" s="321">
        <v>0</v>
      </c>
      <c r="U196" s="321">
        <v>0</v>
      </c>
      <c r="V196" s="321">
        <v>0</v>
      </c>
      <c r="W196" s="321">
        <v>0</v>
      </c>
      <c r="X196" s="321">
        <v>0</v>
      </c>
      <c r="Y196" s="321">
        <v>7</v>
      </c>
      <c r="Z196" s="321"/>
      <c r="AA196" s="321"/>
      <c r="AB196" s="321">
        <v>4254807.6923000002</v>
      </c>
      <c r="AC196" s="321">
        <v>1021153.8462</v>
      </c>
      <c r="AD196" s="321">
        <v>0</v>
      </c>
      <c r="AE196" s="321">
        <v>0</v>
      </c>
      <c r="AF196" s="321">
        <v>0</v>
      </c>
      <c r="AG196" s="321">
        <v>0</v>
      </c>
      <c r="AH196" s="321">
        <v>0</v>
      </c>
      <c r="AI196" s="321">
        <v>0</v>
      </c>
      <c r="AJ196" s="321">
        <v>0</v>
      </c>
      <c r="AK196" s="321">
        <v>0</v>
      </c>
      <c r="AL196" s="321">
        <v>408461.53850000002</v>
      </c>
      <c r="AM196" s="321">
        <v>300000</v>
      </c>
      <c r="AN196" s="321">
        <v>150000</v>
      </c>
      <c r="AO196" s="321">
        <v>412500</v>
      </c>
      <c r="AP196" s="321">
        <v>0</v>
      </c>
      <c r="AQ196" s="321">
        <v>255288.4615</v>
      </c>
      <c r="AR196" s="321">
        <v>338889</v>
      </c>
      <c r="AS196" s="321"/>
      <c r="AT196" s="321">
        <v>0</v>
      </c>
      <c r="AU196" s="321">
        <v>442500</v>
      </c>
      <c r="AV196" s="321">
        <v>0</v>
      </c>
      <c r="AW196" s="321">
        <v>0</v>
      </c>
      <c r="AX196" s="321">
        <v>1</v>
      </c>
      <c r="AY196" s="321">
        <v>113461.5385</v>
      </c>
      <c r="AZ196" s="321"/>
      <c r="BA196" s="321"/>
      <c r="BB196" s="321">
        <v>12</v>
      </c>
      <c r="BC196" s="321">
        <v>340384.62</v>
      </c>
      <c r="BD196" s="321">
        <v>0</v>
      </c>
      <c r="BE196" s="321">
        <v>42548</v>
      </c>
      <c r="BF196" s="321">
        <v>100000</v>
      </c>
      <c r="BG196" s="321">
        <v>95000</v>
      </c>
      <c r="BH196" s="321">
        <v>354000</v>
      </c>
      <c r="BI196" s="321"/>
      <c r="BJ196" s="321"/>
      <c r="BK196" s="321"/>
      <c r="BL196" s="321">
        <v>1000000</v>
      </c>
      <c r="BM196" s="321"/>
      <c r="BN196" s="321">
        <v>0</v>
      </c>
      <c r="BO196" s="321">
        <v>0</v>
      </c>
      <c r="BP196" s="321">
        <v>259615.38459999999</v>
      </c>
      <c r="BQ196" s="321">
        <v>41538.461499999998</v>
      </c>
      <c r="BR196" s="321"/>
      <c r="BS196" s="321">
        <v>0</v>
      </c>
      <c r="BT196" s="321">
        <v>1268500</v>
      </c>
      <c r="BU196" s="321">
        <v>619500</v>
      </c>
      <c r="BV196" s="321"/>
      <c r="BW196" s="321">
        <v>0</v>
      </c>
      <c r="BX196" s="321"/>
      <c r="BY196" s="321">
        <v>0</v>
      </c>
      <c r="BZ196" s="321"/>
      <c r="CA196" s="321"/>
      <c r="CB196" s="321">
        <v>11316662</v>
      </c>
      <c r="CC196" s="322">
        <v>9009508</v>
      </c>
      <c r="CD196" s="320" t="s">
        <v>2199</v>
      </c>
      <c r="CE196" s="320" t="s">
        <v>870</v>
      </c>
      <c r="CF196" s="323">
        <v>46112</v>
      </c>
      <c r="CG196" s="323"/>
      <c r="CH196" s="320" t="s">
        <v>415</v>
      </c>
      <c r="CI196" s="322">
        <v>118000</v>
      </c>
      <c r="CJ196" s="322">
        <v>0</v>
      </c>
      <c r="CK196" s="321"/>
      <c r="CL196" s="324">
        <f t="shared" si="44"/>
        <v>301153.84609999997</v>
      </c>
      <c r="CM196" s="325">
        <f t="shared" si="45"/>
        <v>-13.456899998709559</v>
      </c>
      <c r="CN196" s="325">
        <f t="shared" si="46"/>
        <v>-13.302999999374151</v>
      </c>
      <c r="CO196" s="325">
        <f t="shared" si="47"/>
        <v>7.6927244663238525E-6</v>
      </c>
      <c r="CP196" s="318"/>
      <c r="CQ196" s="326">
        <f t="shared" si="48"/>
        <v>-4.615390207618475E-5</v>
      </c>
      <c r="CR196" s="326">
        <f t="shared" si="49"/>
        <v>0</v>
      </c>
      <c r="CS196" s="327">
        <f t="shared" si="50"/>
        <v>0</v>
      </c>
      <c r="CT196" s="327">
        <f t="shared" si="51"/>
        <v>0</v>
      </c>
      <c r="CU196" s="327">
        <f t="shared" si="52"/>
        <v>0</v>
      </c>
      <c r="CV196" s="327">
        <f t="shared" si="53"/>
        <v>0</v>
      </c>
      <c r="CW196" s="327">
        <f t="shared" si="54"/>
        <v>0</v>
      </c>
      <c r="CX196" s="327">
        <f t="shared" si="55"/>
        <v>0</v>
      </c>
      <c r="CY196" s="327">
        <f t="shared" si="56"/>
        <v>0</v>
      </c>
      <c r="CZ196" s="328">
        <f t="shared" si="57"/>
        <v>301153.84609999997</v>
      </c>
      <c r="DA196" s="328">
        <f t="shared" ref="DA196:DA202" si="65">(360000/208)*(O196+P196+Q196+R196+S196+T196+U196+V196+W196+X196+BI196)-CZ196</f>
        <v>5.3846160881221294E-5</v>
      </c>
      <c r="DB196" s="201"/>
      <c r="DC196" s="327">
        <f>K196/M196*IFERROR(VLOOKUP($D196,Shift!$B:$AZ,45,0),0)-AT196</f>
        <v>0</v>
      </c>
      <c r="DD196" s="327">
        <f>K196/M196*IFERROR(VLOOKUP($D196,Shift!$B:$AV,47,0),0)*10*50%-ROUND(K196/M196*IFERROR(VLOOKUP($D196,Shift!$B:$AV,47,0),0)*8*30%,0)-AU196</f>
        <v>-0.46153846150264144</v>
      </c>
      <c r="DE196" s="329">
        <f>VLOOKUP($D196,'Off day working'!A:AM,38,0)-Z196</f>
        <v>0</v>
      </c>
      <c r="DF196" s="328"/>
      <c r="DG196" s="328"/>
      <c r="DH196" s="330">
        <f>K196/208*8*30%*VLOOKUP($D196,Shift!$B:$AZ,47,0)-AL196</f>
        <v>-3.8461526855826378E-5</v>
      </c>
      <c r="DJ196" s="390"/>
      <c r="DK196" s="332">
        <f>VLOOKUP($D196,Meal!$A:$AK,35,0)-BG196</f>
        <v>0</v>
      </c>
      <c r="DL196" s="332">
        <f>VLOOKUP($D196,Meal!$A:$AK,36,0)-BH196</f>
        <v>0</v>
      </c>
      <c r="DM196" s="333">
        <f>VLOOKUP($D196,Shift!B:AW,39,0)-AV196</f>
        <v>0</v>
      </c>
      <c r="DN196" s="334">
        <f>K196/208*VLOOKUP(D196,Shift!$B:$AO,39,0)*8*10%-AW196</f>
        <v>0</v>
      </c>
      <c r="DO196" s="333">
        <f>VLOOKUP($D196,Shift!$B:$AO,40,0)-AX196</f>
        <v>0</v>
      </c>
      <c r="DP196" s="334">
        <f>K196/208*VLOOKUP(D196,Shift!$B:$AO,40,0)*8*50%-AY196</f>
        <v>-3.8461526855826378E-5</v>
      </c>
      <c r="DQ196" s="335">
        <f>VLOOKUP($D196,Shift!$B:$AZ,41,0)-AZ196</f>
        <v>0</v>
      </c>
      <c r="DR196" s="336">
        <f>K196/208*VLOOKUP($D196,Shift!$B:$AQ,41,0)*8*50%-BA196</f>
        <v>0</v>
      </c>
      <c r="DS196" s="337">
        <f>VLOOKUP($D196,Att!B:CU,98,0)-O196</f>
        <v>0</v>
      </c>
      <c r="DT196" s="338">
        <f>IFERROR(VLOOKUP($D196,OT!$A:$BR,OT!BC$1,0),0)-P196</f>
        <v>0</v>
      </c>
      <c r="DU196" s="338">
        <f>IFERROR(VLOOKUP($D196,OT!$A:$BR,OT!BD$1,0),0)-Q196</f>
        <v>0</v>
      </c>
      <c r="DV196" s="338">
        <f>IFERROR(VLOOKUP($D196,OT!$A:$BR,OT!BE$1,0),0)-R196</f>
        <v>0</v>
      </c>
      <c r="DW196" s="338">
        <f>IFERROR(VLOOKUP($D196,OT!$A:$BR,OT!BF$1,0),0)-S196</f>
        <v>0</v>
      </c>
      <c r="DX196" s="338">
        <f>IFERROR(VLOOKUP($D196,OT!$A:$BR,OT!BG$1,0),0)-T196</f>
        <v>0</v>
      </c>
      <c r="DY196" s="338">
        <f>IFERROR(VLOOKUP($D196,OT!$A:$BR,OT!BH$1,0),0)-U196</f>
        <v>0</v>
      </c>
      <c r="DZ196" s="338">
        <f>IFERROR(VLOOKUP($D196,OT!$A:$BR,OT!BI$1,0),0)-V196</f>
        <v>0</v>
      </c>
      <c r="EA196" s="338">
        <f>IFERROR(VLOOKUP($D196,OT!$A:$BR,OT!BJ$1,0),0)-W196</f>
        <v>0</v>
      </c>
      <c r="EB196" s="338">
        <f>IFERROR(VLOOKUP($D196,OT!$A:$BR,OT!BK$1,0),0)-X196</f>
        <v>0</v>
      </c>
      <c r="EC196" s="339">
        <f>VLOOKUP(D196,'Off day working'!A:AL,38,0)*30000-BD196</f>
        <v>0</v>
      </c>
      <c r="ED196" s="340"/>
      <c r="EE196" s="340"/>
      <c r="EF196" s="338">
        <f t="shared" ref="EF196:EF259" si="66">IF(G196="M",0-BE196,IF(G196="F",K196/208*1.5-BE196))</f>
        <v>7.6923076921957545E-2</v>
      </c>
      <c r="EG196" s="350">
        <f>4960000*1.07/208*VLOOKUP(D196,Att!B:BZ,77,0)-BJ196</f>
        <v>0</v>
      </c>
      <c r="EI196" s="345">
        <f>IF(AND(CH196="X",EJ196&gt;=0.5),150000/VLOOKUP(D196,Att!B:AT,45,0)*VLOOKUP(D196,Att!B:AP,41,0),IF(AND(CH196="X",EJ196&lt;0.5),0,150000))-AN196</f>
        <v>0</v>
      </c>
      <c r="EJ196" s="346">
        <f>VLOOKUP(D196,Att!B:AP,41,0)/VLOOKUP(D196,Att!B:AT,45,0)</f>
        <v>0.78947368421052633</v>
      </c>
    </row>
    <row r="197" spans="1:140" s="331" customFormat="1" ht="14.5" hidden="1" customHeight="1" x14ac:dyDescent="0.35">
      <c r="A197" s="300" t="s">
        <v>325</v>
      </c>
      <c r="B197" s="300">
        <f t="shared" si="58"/>
        <v>190</v>
      </c>
      <c r="C197" s="320" t="s">
        <v>56</v>
      </c>
      <c r="D197" s="320" t="s">
        <v>1305</v>
      </c>
      <c r="E197" s="320" t="s">
        <v>1307</v>
      </c>
      <c r="F197" s="367" t="s">
        <v>1306</v>
      </c>
      <c r="G197" s="320" t="s">
        <v>348</v>
      </c>
      <c r="H197" s="320" t="s">
        <v>1041</v>
      </c>
      <c r="I197" s="320" t="s">
        <v>59</v>
      </c>
      <c r="J197" s="320" t="s">
        <v>58</v>
      </c>
      <c r="K197" s="321">
        <v>5900000</v>
      </c>
      <c r="L197" s="321"/>
      <c r="M197" s="321">
        <v>208</v>
      </c>
      <c r="N197" s="321"/>
      <c r="O197" s="321">
        <v>208</v>
      </c>
      <c r="P197" s="321">
        <v>20</v>
      </c>
      <c r="Q197" s="321">
        <v>0</v>
      </c>
      <c r="R197" s="321">
        <v>12</v>
      </c>
      <c r="S197" s="321">
        <v>0</v>
      </c>
      <c r="T197" s="321">
        <v>0</v>
      </c>
      <c r="U197" s="321">
        <v>8</v>
      </c>
      <c r="V197" s="321">
        <v>0</v>
      </c>
      <c r="W197" s="321">
        <v>0</v>
      </c>
      <c r="X197" s="321">
        <v>0</v>
      </c>
      <c r="Y197" s="321">
        <v>10</v>
      </c>
      <c r="Z197" s="321">
        <v>2</v>
      </c>
      <c r="AA197" s="321"/>
      <c r="AB197" s="321">
        <v>5899999.8865</v>
      </c>
      <c r="AC197" s="321">
        <v>850961.53850000002</v>
      </c>
      <c r="AD197" s="321">
        <v>0</v>
      </c>
      <c r="AE197" s="321">
        <v>680769.23080000002</v>
      </c>
      <c r="AF197" s="321">
        <v>0</v>
      </c>
      <c r="AG197" s="321">
        <v>0</v>
      </c>
      <c r="AH197" s="321">
        <v>658076.92310000001</v>
      </c>
      <c r="AI197" s="321">
        <v>0</v>
      </c>
      <c r="AJ197" s="321">
        <v>0</v>
      </c>
      <c r="AK197" s="321">
        <v>0</v>
      </c>
      <c r="AL197" s="321">
        <v>544615.38459999999</v>
      </c>
      <c r="AM197" s="321">
        <v>300000</v>
      </c>
      <c r="AN197" s="321">
        <v>150000</v>
      </c>
      <c r="AO197" s="321">
        <v>535000</v>
      </c>
      <c r="AP197" s="321">
        <v>0</v>
      </c>
      <c r="AQ197" s="321">
        <v>1021153.8462</v>
      </c>
      <c r="AR197" s="321">
        <v>338889</v>
      </c>
      <c r="AS197" s="321"/>
      <c r="AT197" s="321">
        <v>0</v>
      </c>
      <c r="AU197" s="321">
        <v>590000</v>
      </c>
      <c r="AV197" s="321">
        <v>0</v>
      </c>
      <c r="AW197" s="321">
        <v>0</v>
      </c>
      <c r="AX197" s="321">
        <v>2</v>
      </c>
      <c r="AY197" s="321">
        <v>226923.07689999999</v>
      </c>
      <c r="AZ197" s="321"/>
      <c r="BA197" s="321"/>
      <c r="BB197" s="321">
        <v>10</v>
      </c>
      <c r="BC197" s="321">
        <v>283653.84999999998</v>
      </c>
      <c r="BD197" s="321">
        <v>60000</v>
      </c>
      <c r="BE197" s="321"/>
      <c r="BF197" s="321">
        <v>200000</v>
      </c>
      <c r="BG197" s="321">
        <v>445000</v>
      </c>
      <c r="BH197" s="321">
        <v>227000</v>
      </c>
      <c r="BI197" s="321"/>
      <c r="BJ197" s="321"/>
      <c r="BK197" s="321"/>
      <c r="BL197" s="321">
        <v>1000000</v>
      </c>
      <c r="BM197" s="321"/>
      <c r="BN197" s="321">
        <v>0</v>
      </c>
      <c r="BO197" s="321">
        <v>0</v>
      </c>
      <c r="BP197" s="321">
        <v>360000</v>
      </c>
      <c r="BQ197" s="321">
        <v>69230.769199999995</v>
      </c>
      <c r="BR197" s="321"/>
      <c r="BS197" s="321">
        <v>0</v>
      </c>
      <c r="BT197" s="321">
        <v>1268500</v>
      </c>
      <c r="BU197" s="321">
        <v>619500</v>
      </c>
      <c r="BV197" s="321"/>
      <c r="BW197" s="321">
        <v>0</v>
      </c>
      <c r="BX197" s="321"/>
      <c r="BY197" s="321">
        <v>0</v>
      </c>
      <c r="BZ197" s="321"/>
      <c r="CA197" s="321"/>
      <c r="CB197" s="321">
        <v>15827786</v>
      </c>
      <c r="CC197" s="322">
        <v>13392555</v>
      </c>
      <c r="CD197" s="320" t="s">
        <v>2199</v>
      </c>
      <c r="CE197" s="320" t="s">
        <v>870</v>
      </c>
      <c r="CF197" s="323">
        <v>46112</v>
      </c>
      <c r="CG197" s="323"/>
      <c r="CH197" s="320" t="s">
        <v>415</v>
      </c>
      <c r="CI197" s="322">
        <v>118000</v>
      </c>
      <c r="CJ197" s="322">
        <v>0</v>
      </c>
      <c r="CK197" s="321"/>
      <c r="CL197" s="324">
        <f t="shared" si="44"/>
        <v>429230.76919999998</v>
      </c>
      <c r="CM197" s="325">
        <f t="shared" si="45"/>
        <v>-12.494199998676777</v>
      </c>
      <c r="CN197" s="325">
        <f t="shared" si="46"/>
        <v>-12.263399999588728</v>
      </c>
      <c r="CO197" s="325">
        <f t="shared" si="47"/>
        <v>0.11349999997764826</v>
      </c>
      <c r="CP197" s="318"/>
      <c r="CQ197" s="326">
        <f t="shared" si="48"/>
        <v>-3.8461526855826378E-5</v>
      </c>
      <c r="CR197" s="326">
        <f t="shared" si="49"/>
        <v>0</v>
      </c>
      <c r="CS197" s="327">
        <f t="shared" si="50"/>
        <v>-3.0769268050789833E-5</v>
      </c>
      <c r="CT197" s="327">
        <f t="shared" si="51"/>
        <v>0</v>
      </c>
      <c r="CU197" s="327">
        <f t="shared" si="52"/>
        <v>0</v>
      </c>
      <c r="CV197" s="327">
        <f t="shared" si="53"/>
        <v>-2.3076892830431461E-5</v>
      </c>
      <c r="CW197" s="327">
        <f t="shared" si="54"/>
        <v>0</v>
      </c>
      <c r="CX197" s="327">
        <f t="shared" si="55"/>
        <v>0</v>
      </c>
      <c r="CY197" s="327">
        <f t="shared" si="56"/>
        <v>0</v>
      </c>
      <c r="CZ197" s="328">
        <f t="shared" si="57"/>
        <v>429230.76919999998</v>
      </c>
      <c r="DA197" s="328">
        <f t="shared" si="65"/>
        <v>3.076920984312892E-5</v>
      </c>
      <c r="DB197" s="201"/>
      <c r="DC197" s="327">
        <f>K197/M197*IFERROR(VLOOKUP($D197,Shift!$B:$AZ,45,0),0)-AT197</f>
        <v>0</v>
      </c>
      <c r="DD197" s="327">
        <f>K197/M197*IFERROR(VLOOKUP($D197,Shift!$B:$AV,47,0),0)*10*50%-ROUND(K197/M197*IFERROR(VLOOKUP($D197,Shift!$B:$AV,47,0),0)*8*30%,0)-AU197</f>
        <v>0.38461538474075496</v>
      </c>
      <c r="DE197" s="329">
        <f>VLOOKUP($D197,'Off day working'!A:AM,38,0)-Z197</f>
        <v>0</v>
      </c>
      <c r="DF197" s="328"/>
      <c r="DG197" s="328"/>
      <c r="DH197" s="330">
        <f>K197/208*8*30%*VLOOKUP($D197,Shift!$B:$AZ,47,0)-AL197</f>
        <v>1.5384634025394917E-5</v>
      </c>
      <c r="DJ197" s="390"/>
      <c r="DK197" s="332">
        <f>VLOOKUP($D197,Meal!$A:$AK,35,0)-BG197</f>
        <v>0</v>
      </c>
      <c r="DL197" s="332">
        <f>VLOOKUP($D197,Meal!$A:$AK,36,0)-BH197</f>
        <v>0</v>
      </c>
      <c r="DM197" s="333">
        <f>VLOOKUP($D197,Shift!B:AW,39,0)-AV197</f>
        <v>0</v>
      </c>
      <c r="DN197" s="334">
        <f>K197/208*VLOOKUP(D197,Shift!$B:$AO,39,0)*8*10%-AW197</f>
        <v>0</v>
      </c>
      <c r="DO197" s="333">
        <f>VLOOKUP($D197,Shift!$B:$AO,40,0)-AX197</f>
        <v>0</v>
      </c>
      <c r="DP197" s="334">
        <f>K197/208*VLOOKUP(D197,Shift!$B:$AO,40,0)*8*50%-AY197</f>
        <v>2.3076951038092375E-5</v>
      </c>
      <c r="DQ197" s="335">
        <f>VLOOKUP($D197,Shift!$B:$AZ,41,0)-AZ197</f>
        <v>0</v>
      </c>
      <c r="DR197" s="336">
        <f>K197/208*VLOOKUP($D197,Shift!$B:$AQ,41,0)*8*50%-BA197</f>
        <v>0</v>
      </c>
      <c r="DS197" s="337">
        <f>VLOOKUP($D197,Att!B:CU,98,0)-O197</f>
        <v>0</v>
      </c>
      <c r="DT197" s="338">
        <f>IFERROR(VLOOKUP($D197,OT!$A:$BR,OT!BC$1,0),0)-P197</f>
        <v>0</v>
      </c>
      <c r="DU197" s="338">
        <f>IFERROR(VLOOKUP($D197,OT!$A:$BR,OT!BD$1,0),0)-Q197</f>
        <v>0</v>
      </c>
      <c r="DV197" s="338">
        <f>IFERROR(VLOOKUP($D197,OT!$A:$BR,OT!BE$1,0),0)-R197</f>
        <v>0</v>
      </c>
      <c r="DW197" s="338">
        <f>IFERROR(VLOOKUP($D197,OT!$A:$BR,OT!BF$1,0),0)-S197</f>
        <v>0</v>
      </c>
      <c r="DX197" s="338">
        <f>IFERROR(VLOOKUP($D197,OT!$A:$BR,OT!BG$1,0),0)-T197</f>
        <v>0</v>
      </c>
      <c r="DY197" s="338">
        <f>IFERROR(VLOOKUP($D197,OT!$A:$BR,OT!BH$1,0),0)-U197</f>
        <v>0</v>
      </c>
      <c r="DZ197" s="338">
        <f>IFERROR(VLOOKUP($D197,OT!$A:$BR,OT!BI$1,0),0)-V197</f>
        <v>0</v>
      </c>
      <c r="EA197" s="338">
        <f>IFERROR(VLOOKUP($D197,OT!$A:$BR,OT!BJ$1,0),0)-W197</f>
        <v>0</v>
      </c>
      <c r="EB197" s="338">
        <f>IFERROR(VLOOKUP($D197,OT!$A:$BR,OT!BK$1,0),0)-X197</f>
        <v>0</v>
      </c>
      <c r="EC197" s="339">
        <f>VLOOKUP(D197,'Off day working'!A:AL,38,0)*30000-BD197</f>
        <v>0</v>
      </c>
      <c r="ED197" s="340"/>
      <c r="EE197" s="340"/>
      <c r="EF197" s="338">
        <f t="shared" si="66"/>
        <v>0</v>
      </c>
      <c r="EG197" s="350">
        <f>4960000*1.07/208*VLOOKUP(D197,Att!B:BZ,77,0)-BJ197</f>
        <v>0</v>
      </c>
      <c r="EI197" s="345">
        <f>IF(AND(CH197="X",EJ197&gt;=0.5),150000/VLOOKUP(D197,Att!B:AT,45,0)*VLOOKUP(D197,Att!B:AP,41,0),IF(AND(CH197="X",EJ197&lt;0.5),0,150000))-AN197</f>
        <v>0</v>
      </c>
      <c r="EJ197" s="346">
        <f>VLOOKUP(D197,Att!B:AP,41,0)/VLOOKUP(D197,Att!B:AT,45,0)</f>
        <v>1.1578947368421053</v>
      </c>
    </row>
    <row r="198" spans="1:140" s="331" customFormat="1" ht="14.5" hidden="1" customHeight="1" x14ac:dyDescent="0.35">
      <c r="A198" s="300" t="s">
        <v>325</v>
      </c>
      <c r="B198" s="300">
        <f t="shared" si="58"/>
        <v>191</v>
      </c>
      <c r="C198" s="320" t="s">
        <v>56</v>
      </c>
      <c r="D198" s="320" t="s">
        <v>1311</v>
      </c>
      <c r="E198" s="320" t="s">
        <v>1313</v>
      </c>
      <c r="F198" s="367" t="s">
        <v>1312</v>
      </c>
      <c r="G198" s="320" t="s">
        <v>360</v>
      </c>
      <c r="H198" s="320" t="s">
        <v>1039</v>
      </c>
      <c r="I198" s="320" t="s">
        <v>60</v>
      </c>
      <c r="J198" s="320" t="s">
        <v>58</v>
      </c>
      <c r="K198" s="321">
        <v>5900000</v>
      </c>
      <c r="L198" s="321"/>
      <c r="M198" s="321">
        <v>208</v>
      </c>
      <c r="N198" s="321"/>
      <c r="O198" s="321">
        <v>190</v>
      </c>
      <c r="P198" s="321">
        <v>34</v>
      </c>
      <c r="Q198" s="321">
        <v>0</v>
      </c>
      <c r="R198" s="321">
        <v>0</v>
      </c>
      <c r="S198" s="321">
        <v>0</v>
      </c>
      <c r="T198" s="321">
        <v>0</v>
      </c>
      <c r="U198" s="321">
        <v>0</v>
      </c>
      <c r="V198" s="321">
        <v>0</v>
      </c>
      <c r="W198" s="321">
        <v>0</v>
      </c>
      <c r="X198" s="321">
        <v>0</v>
      </c>
      <c r="Y198" s="321">
        <v>10</v>
      </c>
      <c r="Z198" s="321"/>
      <c r="AA198" s="321"/>
      <c r="AB198" s="321">
        <v>5389422.9634999996</v>
      </c>
      <c r="AC198" s="321">
        <v>1446634.6154</v>
      </c>
      <c r="AD198" s="321">
        <v>0</v>
      </c>
      <c r="AE198" s="321">
        <v>0</v>
      </c>
      <c r="AF198" s="321">
        <v>0</v>
      </c>
      <c r="AG198" s="321">
        <v>0</v>
      </c>
      <c r="AH198" s="321">
        <v>0</v>
      </c>
      <c r="AI198" s="321">
        <v>0</v>
      </c>
      <c r="AJ198" s="321">
        <v>0</v>
      </c>
      <c r="AK198" s="321">
        <v>0</v>
      </c>
      <c r="AL198" s="321">
        <v>544615.38459999999</v>
      </c>
      <c r="AM198" s="321">
        <v>300000</v>
      </c>
      <c r="AN198" s="321">
        <v>150000</v>
      </c>
      <c r="AO198" s="321">
        <v>357500</v>
      </c>
      <c r="AP198" s="321">
        <v>0</v>
      </c>
      <c r="AQ198" s="321">
        <v>765865.38459999999</v>
      </c>
      <c r="AR198" s="321">
        <v>338889</v>
      </c>
      <c r="AS198" s="321"/>
      <c r="AT198" s="321">
        <v>0</v>
      </c>
      <c r="AU198" s="321">
        <v>590000</v>
      </c>
      <c r="AV198" s="321">
        <v>0</v>
      </c>
      <c r="AW198" s="321">
        <v>0</v>
      </c>
      <c r="AX198" s="321">
        <v>2</v>
      </c>
      <c r="AY198" s="321">
        <v>226923.07689999999</v>
      </c>
      <c r="AZ198" s="321"/>
      <c r="BA198" s="321"/>
      <c r="BB198" s="321">
        <v>17</v>
      </c>
      <c r="BC198" s="321">
        <v>482211.54</v>
      </c>
      <c r="BD198" s="321">
        <v>0</v>
      </c>
      <c r="BE198" s="321">
        <v>42548</v>
      </c>
      <c r="BF198" s="321">
        <v>100000</v>
      </c>
      <c r="BG198" s="321">
        <v>168000</v>
      </c>
      <c r="BH198" s="321">
        <v>432000</v>
      </c>
      <c r="BI198" s="321"/>
      <c r="BJ198" s="321"/>
      <c r="BK198" s="321"/>
      <c r="BL198" s="321">
        <v>1000000</v>
      </c>
      <c r="BM198" s="321"/>
      <c r="BN198" s="321">
        <v>0</v>
      </c>
      <c r="BO198" s="321">
        <v>0</v>
      </c>
      <c r="BP198" s="321">
        <v>328846.15379999997</v>
      </c>
      <c r="BQ198" s="321">
        <v>58846.1538</v>
      </c>
      <c r="BR198" s="321"/>
      <c r="BS198" s="321">
        <v>0</v>
      </c>
      <c r="BT198" s="321">
        <v>1268500</v>
      </c>
      <c r="BU198" s="321">
        <v>619500</v>
      </c>
      <c r="BV198" s="321"/>
      <c r="BW198" s="321">
        <v>0</v>
      </c>
      <c r="BX198" s="321"/>
      <c r="BY198" s="321">
        <v>0</v>
      </c>
      <c r="BZ198" s="321"/>
      <c r="CA198" s="321"/>
      <c r="CB198" s="321">
        <v>14108821</v>
      </c>
      <c r="CC198" s="322">
        <v>11715129</v>
      </c>
      <c r="CD198" s="320" t="s">
        <v>2199</v>
      </c>
      <c r="CE198" s="320" t="s">
        <v>870</v>
      </c>
      <c r="CF198" s="323">
        <v>46112</v>
      </c>
      <c r="CG198" s="323"/>
      <c r="CH198" s="320" t="s">
        <v>415</v>
      </c>
      <c r="CI198" s="322">
        <v>118000</v>
      </c>
      <c r="CJ198" s="322">
        <v>0</v>
      </c>
      <c r="CK198" s="321"/>
      <c r="CL198" s="324">
        <f t="shared" si="44"/>
        <v>387692.30759999994</v>
      </c>
      <c r="CM198" s="325">
        <f t="shared" si="45"/>
        <v>-18.727400001138449</v>
      </c>
      <c r="CN198" s="325">
        <f t="shared" si="46"/>
        <v>-19.035000000149012</v>
      </c>
      <c r="CO198" s="325">
        <f t="shared" si="47"/>
        <v>0.11342307738959789</v>
      </c>
      <c r="CP198" s="318"/>
      <c r="CQ198" s="326">
        <f t="shared" si="48"/>
        <v>-1.538451761007309E-5</v>
      </c>
      <c r="CR198" s="326">
        <f t="shared" si="49"/>
        <v>0</v>
      </c>
      <c r="CS198" s="327">
        <f t="shared" si="50"/>
        <v>0</v>
      </c>
      <c r="CT198" s="327">
        <f t="shared" si="51"/>
        <v>0</v>
      </c>
      <c r="CU198" s="327">
        <f t="shared" si="52"/>
        <v>0</v>
      </c>
      <c r="CV198" s="327">
        <f t="shared" si="53"/>
        <v>0</v>
      </c>
      <c r="CW198" s="327">
        <f t="shared" si="54"/>
        <v>0</v>
      </c>
      <c r="CX198" s="327">
        <f t="shared" si="55"/>
        <v>0</v>
      </c>
      <c r="CY198" s="327">
        <f t="shared" si="56"/>
        <v>0</v>
      </c>
      <c r="CZ198" s="328">
        <f t="shared" si="57"/>
        <v>387692.30759999994</v>
      </c>
      <c r="DA198" s="328">
        <f t="shared" si="65"/>
        <v>9.2307745944708586E-5</v>
      </c>
      <c r="DB198" s="201"/>
      <c r="DC198" s="327">
        <f>K198/M198*IFERROR(VLOOKUP($D198,Shift!$B:$AZ,45,0),0)-AT198</f>
        <v>0</v>
      </c>
      <c r="DD198" s="327">
        <f>K198/M198*IFERROR(VLOOKUP($D198,Shift!$B:$AV,47,0),0)*10*50%-ROUND(K198/M198*IFERROR(VLOOKUP($D198,Shift!$B:$AV,47,0),0)*8*30%,0)-AU198</f>
        <v>0.38461538474075496</v>
      </c>
      <c r="DE198" s="329">
        <f>VLOOKUP($D198,'Off day working'!A:AM,38,0)-Z198</f>
        <v>0</v>
      </c>
      <c r="DF198" s="328"/>
      <c r="DG198" s="328"/>
      <c r="DH198" s="330">
        <f>K198/208*8*30%*VLOOKUP($D198,Shift!$B:$AZ,47,0)-AL198</f>
        <v>1.5384634025394917E-5</v>
      </c>
      <c r="DJ198" s="390"/>
      <c r="DK198" s="332">
        <f>VLOOKUP($D198,Meal!$A:$AK,35,0)-BG198</f>
        <v>0</v>
      </c>
      <c r="DL198" s="332">
        <f>VLOOKUP($D198,Meal!$A:$AK,36,0)-BH198</f>
        <v>0</v>
      </c>
      <c r="DM198" s="333">
        <f>VLOOKUP($D198,Shift!B:AW,39,0)-AV198</f>
        <v>0</v>
      </c>
      <c r="DN198" s="334">
        <f>K198/208*VLOOKUP(D198,Shift!$B:$AO,39,0)*8*10%-AW198</f>
        <v>0</v>
      </c>
      <c r="DO198" s="333">
        <f>VLOOKUP($D198,Shift!$B:$AO,40,0)-AX198</f>
        <v>0</v>
      </c>
      <c r="DP198" s="334">
        <f>K198/208*VLOOKUP(D198,Shift!$B:$AO,40,0)*8*50%-AY198</f>
        <v>2.3076951038092375E-5</v>
      </c>
      <c r="DQ198" s="335">
        <f>VLOOKUP($D198,Shift!$B:$AZ,41,0)-AZ198</f>
        <v>0</v>
      </c>
      <c r="DR198" s="336">
        <f>K198/208*VLOOKUP($D198,Shift!$B:$AQ,41,0)*8*50%-BA198</f>
        <v>0</v>
      </c>
      <c r="DS198" s="337">
        <f>VLOOKUP($D198,Att!B:CU,98,0)-O198</f>
        <v>0</v>
      </c>
      <c r="DT198" s="338">
        <f>IFERROR(VLOOKUP($D198,OT!$A:$BR,OT!BC$1,0),0)-P198</f>
        <v>0</v>
      </c>
      <c r="DU198" s="338">
        <f>IFERROR(VLOOKUP($D198,OT!$A:$BR,OT!BD$1,0),0)-Q198</f>
        <v>0</v>
      </c>
      <c r="DV198" s="338">
        <f>IFERROR(VLOOKUP($D198,OT!$A:$BR,OT!BE$1,0),0)-R198</f>
        <v>0</v>
      </c>
      <c r="DW198" s="338">
        <f>IFERROR(VLOOKUP($D198,OT!$A:$BR,OT!BF$1,0),0)-S198</f>
        <v>0</v>
      </c>
      <c r="DX198" s="338">
        <f>IFERROR(VLOOKUP($D198,OT!$A:$BR,OT!BG$1,0),0)-T198</f>
        <v>0</v>
      </c>
      <c r="DY198" s="338">
        <f>IFERROR(VLOOKUP($D198,OT!$A:$BR,OT!BH$1,0),0)-U198</f>
        <v>0</v>
      </c>
      <c r="DZ198" s="338">
        <f>IFERROR(VLOOKUP($D198,OT!$A:$BR,OT!BI$1,0),0)-V198</f>
        <v>0</v>
      </c>
      <c r="EA198" s="338">
        <f>IFERROR(VLOOKUP($D198,OT!$A:$BR,OT!BJ$1,0),0)-W198</f>
        <v>0</v>
      </c>
      <c r="EB198" s="338">
        <f>IFERROR(VLOOKUP($D198,OT!$A:$BR,OT!BK$1,0),0)-X198</f>
        <v>0</v>
      </c>
      <c r="EC198" s="339">
        <f>VLOOKUP(D198,'Off day working'!A:AL,38,0)*30000-BD198</f>
        <v>0</v>
      </c>
      <c r="ED198" s="340"/>
      <c r="EE198" s="340"/>
      <c r="EF198" s="338">
        <f t="shared" si="66"/>
        <v>7.6923076921957545E-2</v>
      </c>
      <c r="EG198" s="350">
        <f>4960000*1.07/208*VLOOKUP(D198,Att!B:BZ,77,0)-BJ198</f>
        <v>0</v>
      </c>
      <c r="EI198" s="345">
        <f>IF(AND(CH198="X",EJ198&gt;=0.5),150000/VLOOKUP(D198,Att!B:AT,45,0)*VLOOKUP(D198,Att!B:AP,41,0),IF(AND(CH198="X",EJ198&lt;0.5),0,150000))-AN198</f>
        <v>0</v>
      </c>
      <c r="EJ198" s="346">
        <f>VLOOKUP(D198,Att!B:AP,41,0)/VLOOKUP(D198,Att!B:AT,45,0)</f>
        <v>1.0526315789473684</v>
      </c>
    </row>
    <row r="199" spans="1:140" s="331" customFormat="1" ht="14.5" hidden="1" customHeight="1" x14ac:dyDescent="0.35">
      <c r="A199" s="300" t="s">
        <v>325</v>
      </c>
      <c r="B199" s="300">
        <f t="shared" si="58"/>
        <v>192</v>
      </c>
      <c r="C199" s="320" t="s">
        <v>56</v>
      </c>
      <c r="D199" s="320" t="s">
        <v>1314</v>
      </c>
      <c r="E199" s="320" t="s">
        <v>1316</v>
      </c>
      <c r="F199" s="367" t="s">
        <v>1315</v>
      </c>
      <c r="G199" s="320" t="s">
        <v>360</v>
      </c>
      <c r="H199" s="320"/>
      <c r="I199" s="320" t="s">
        <v>57</v>
      </c>
      <c r="J199" s="320" t="s">
        <v>58</v>
      </c>
      <c r="K199" s="321">
        <v>5900000</v>
      </c>
      <c r="L199" s="321"/>
      <c r="M199" s="321">
        <v>208</v>
      </c>
      <c r="N199" s="321"/>
      <c r="O199" s="321">
        <v>208</v>
      </c>
      <c r="P199" s="321">
        <v>34</v>
      </c>
      <c r="Q199" s="321">
        <v>0</v>
      </c>
      <c r="R199" s="321">
        <v>12</v>
      </c>
      <c r="S199" s="321">
        <v>0</v>
      </c>
      <c r="T199" s="321">
        <v>0</v>
      </c>
      <c r="U199" s="321">
        <v>0</v>
      </c>
      <c r="V199" s="321">
        <v>0</v>
      </c>
      <c r="W199" s="321">
        <v>0</v>
      </c>
      <c r="X199" s="321">
        <v>0</v>
      </c>
      <c r="Y199" s="321">
        <v>0</v>
      </c>
      <c r="Z199" s="321">
        <v>1</v>
      </c>
      <c r="AA199" s="321"/>
      <c r="AB199" s="321">
        <v>5899999.8865</v>
      </c>
      <c r="AC199" s="321">
        <v>1446634.6154</v>
      </c>
      <c r="AD199" s="321">
        <v>0</v>
      </c>
      <c r="AE199" s="321">
        <v>680769.23080000002</v>
      </c>
      <c r="AF199" s="321">
        <v>0</v>
      </c>
      <c r="AG199" s="321">
        <v>0</v>
      </c>
      <c r="AH199" s="321">
        <v>0</v>
      </c>
      <c r="AI199" s="321">
        <v>0</v>
      </c>
      <c r="AJ199" s="321">
        <v>0</v>
      </c>
      <c r="AK199" s="321">
        <v>0</v>
      </c>
      <c r="AL199" s="321">
        <v>0</v>
      </c>
      <c r="AM199" s="321">
        <v>300000</v>
      </c>
      <c r="AN199" s="321">
        <v>150000</v>
      </c>
      <c r="AO199" s="321">
        <v>587500</v>
      </c>
      <c r="AP199" s="321">
        <v>0</v>
      </c>
      <c r="AQ199" s="321">
        <v>1021153.8462</v>
      </c>
      <c r="AR199" s="321">
        <v>338889</v>
      </c>
      <c r="AS199" s="321"/>
      <c r="AT199" s="321">
        <v>0</v>
      </c>
      <c r="AU199" s="321">
        <v>0</v>
      </c>
      <c r="AV199" s="321">
        <v>0</v>
      </c>
      <c r="AW199" s="321">
        <v>0</v>
      </c>
      <c r="AX199" s="321">
        <v>0</v>
      </c>
      <c r="AY199" s="321">
        <v>0</v>
      </c>
      <c r="AZ199" s="321"/>
      <c r="BA199" s="321"/>
      <c r="BB199" s="321">
        <v>17</v>
      </c>
      <c r="BC199" s="321">
        <v>482211.54</v>
      </c>
      <c r="BD199" s="321">
        <v>30000</v>
      </c>
      <c r="BE199" s="321">
        <v>42548</v>
      </c>
      <c r="BF199" s="321"/>
      <c r="BG199" s="321">
        <v>155000</v>
      </c>
      <c r="BH199" s="321">
        <v>300000</v>
      </c>
      <c r="BI199" s="321"/>
      <c r="BJ199" s="321"/>
      <c r="BK199" s="321"/>
      <c r="BL199" s="321">
        <v>1000000</v>
      </c>
      <c r="BM199" s="321"/>
      <c r="BN199" s="321">
        <v>0</v>
      </c>
      <c r="BO199" s="321">
        <v>0</v>
      </c>
      <c r="BP199" s="321">
        <v>360000</v>
      </c>
      <c r="BQ199" s="321">
        <v>79615.384600000005</v>
      </c>
      <c r="BR199" s="321"/>
      <c r="BS199" s="321">
        <v>0</v>
      </c>
      <c r="BT199" s="321">
        <v>1268500</v>
      </c>
      <c r="BU199" s="321">
        <v>619500</v>
      </c>
      <c r="BV199" s="321"/>
      <c r="BW199" s="321">
        <v>0</v>
      </c>
      <c r="BX199" s="321"/>
      <c r="BY199" s="321">
        <v>0</v>
      </c>
      <c r="BZ199" s="321"/>
      <c r="CA199" s="321"/>
      <c r="CB199" s="321">
        <v>14260839</v>
      </c>
      <c r="CC199" s="322">
        <v>11815223</v>
      </c>
      <c r="CD199" s="320" t="s">
        <v>2199</v>
      </c>
      <c r="CE199" s="320" t="s">
        <v>870</v>
      </c>
      <c r="CF199" s="323">
        <v>46112</v>
      </c>
      <c r="CG199" s="323"/>
      <c r="CH199" s="320" t="s">
        <v>415</v>
      </c>
      <c r="CI199" s="322">
        <v>118000</v>
      </c>
      <c r="CJ199" s="322">
        <v>0</v>
      </c>
      <c r="CK199" s="321"/>
      <c r="CL199" s="324">
        <f t="shared" si="44"/>
        <v>439615.38459999999</v>
      </c>
      <c r="CM199" s="325">
        <f t="shared" si="45"/>
        <v>-17.496499998494983</v>
      </c>
      <c r="CN199" s="325">
        <f t="shared" si="46"/>
        <v>-16.881099998950958</v>
      </c>
      <c r="CO199" s="325">
        <f t="shared" si="47"/>
        <v>0.11349999997764826</v>
      </c>
      <c r="CP199" s="318"/>
      <c r="CQ199" s="326">
        <f t="shared" si="48"/>
        <v>-1.538451761007309E-5</v>
      </c>
      <c r="CR199" s="326">
        <f t="shared" si="49"/>
        <v>0</v>
      </c>
      <c r="CS199" s="327">
        <f t="shared" si="50"/>
        <v>-3.0769268050789833E-5</v>
      </c>
      <c r="CT199" s="327">
        <f t="shared" si="51"/>
        <v>0</v>
      </c>
      <c r="CU199" s="327">
        <f t="shared" si="52"/>
        <v>0</v>
      </c>
      <c r="CV199" s="327">
        <f t="shared" si="53"/>
        <v>0</v>
      </c>
      <c r="CW199" s="327">
        <f t="shared" si="54"/>
        <v>0</v>
      </c>
      <c r="CX199" s="327">
        <f t="shared" si="55"/>
        <v>0</v>
      </c>
      <c r="CY199" s="327">
        <f t="shared" si="56"/>
        <v>0</v>
      </c>
      <c r="CZ199" s="328">
        <f t="shared" si="57"/>
        <v>439615.38459999999</v>
      </c>
      <c r="DA199" s="328">
        <f t="shared" si="65"/>
        <v>1.5384634025394917E-5</v>
      </c>
      <c r="DB199" s="201"/>
      <c r="DC199" s="327">
        <f>K199/M199*IFERROR(VLOOKUP($D199,Shift!$B:$AZ,45,0),0)-AT199</f>
        <v>0</v>
      </c>
      <c r="DD199" s="327">
        <f>K199/M199*IFERROR(VLOOKUP($D199,Shift!$B:$AV,47,0),0)*10*50%-ROUND(K199/M199*IFERROR(VLOOKUP($D199,Shift!$B:$AV,47,0),0)*8*30%,0)-AU199</f>
        <v>0</v>
      </c>
      <c r="DE199" s="329">
        <f>VLOOKUP($D199,'Off day working'!A:AM,38,0)-Z199</f>
        <v>0</v>
      </c>
      <c r="DF199" s="328"/>
      <c r="DG199" s="328"/>
      <c r="DH199" s="330">
        <f>K199/208*8*30%*VLOOKUP($D199,Shift!$B:$AZ,47,0)-AL199</f>
        <v>0</v>
      </c>
      <c r="DJ199" s="390"/>
      <c r="DK199" s="332">
        <f>VLOOKUP($D199,Meal!$A:$AK,35,0)-BG199</f>
        <v>0</v>
      </c>
      <c r="DL199" s="332">
        <f>VLOOKUP($D199,Meal!$A:$AK,36,0)-BH199</f>
        <v>0</v>
      </c>
      <c r="DM199" s="333">
        <f>VLOOKUP($D199,Shift!B:AW,39,0)-AV199</f>
        <v>0</v>
      </c>
      <c r="DN199" s="334">
        <f>K199/208*VLOOKUP(D199,Shift!$B:$AO,39,0)*8*10%-AW199</f>
        <v>0</v>
      </c>
      <c r="DO199" s="333">
        <f>VLOOKUP($D199,Shift!$B:$AO,40,0)-AX199</f>
        <v>0</v>
      </c>
      <c r="DP199" s="334">
        <f>K199/208*VLOOKUP(D199,Shift!$B:$AO,40,0)*8*50%-AY199</f>
        <v>0</v>
      </c>
      <c r="DQ199" s="335">
        <f>VLOOKUP($D199,Shift!$B:$AZ,41,0)-AZ199</f>
        <v>0</v>
      </c>
      <c r="DR199" s="336">
        <f>K199/208*VLOOKUP($D199,Shift!$B:$AQ,41,0)*8*50%-BA199</f>
        <v>0</v>
      </c>
      <c r="DS199" s="337">
        <f>VLOOKUP($D199,Att!B:CU,98,0)-O199</f>
        <v>0</v>
      </c>
      <c r="DT199" s="338">
        <f>IFERROR(VLOOKUP($D199,OT!$A:$BR,OT!BC$1,0),0)-P199</f>
        <v>0</v>
      </c>
      <c r="DU199" s="338">
        <f>IFERROR(VLOOKUP($D199,OT!$A:$BR,OT!BD$1,0),0)-Q199</f>
        <v>0</v>
      </c>
      <c r="DV199" s="338">
        <f>IFERROR(VLOOKUP($D199,OT!$A:$BR,OT!BE$1,0),0)-R199</f>
        <v>0</v>
      </c>
      <c r="DW199" s="338">
        <f>IFERROR(VLOOKUP($D199,OT!$A:$BR,OT!BF$1,0),0)-S199</f>
        <v>0</v>
      </c>
      <c r="DX199" s="338">
        <f>IFERROR(VLOOKUP($D199,OT!$A:$BR,OT!BG$1,0),0)-T199</f>
        <v>0</v>
      </c>
      <c r="DY199" s="338">
        <f>IFERROR(VLOOKUP($D199,OT!$A:$BR,OT!BH$1,0),0)-U199</f>
        <v>0</v>
      </c>
      <c r="DZ199" s="338">
        <f>IFERROR(VLOOKUP($D199,OT!$A:$BR,OT!BI$1,0),0)-V199</f>
        <v>0</v>
      </c>
      <c r="EA199" s="338">
        <f>IFERROR(VLOOKUP($D199,OT!$A:$BR,OT!BJ$1,0),0)-W199</f>
        <v>0</v>
      </c>
      <c r="EB199" s="338">
        <f>IFERROR(VLOOKUP($D199,OT!$A:$BR,OT!BK$1,0),0)-X199</f>
        <v>0</v>
      </c>
      <c r="EC199" s="339">
        <f>VLOOKUP(D199,'Off day working'!A:AL,38,0)*30000-BD199</f>
        <v>0</v>
      </c>
      <c r="ED199" s="340"/>
      <c r="EE199" s="340"/>
      <c r="EF199" s="338">
        <f t="shared" si="66"/>
        <v>7.6923076921957545E-2</v>
      </c>
      <c r="EG199" s="350">
        <f>4960000*1.07/208*VLOOKUP(D199,Att!B:BZ,77,0)-BJ199</f>
        <v>0</v>
      </c>
      <c r="EI199" s="345">
        <f>IF(AND(CH199="X",EJ199&gt;=0.5),150000/VLOOKUP(D199,Att!B:AT,45,0)*VLOOKUP(D199,Att!B:AP,41,0),IF(AND(CH199="X",EJ199&lt;0.5),0,150000))-AN199</f>
        <v>0</v>
      </c>
      <c r="EJ199" s="346">
        <f>VLOOKUP(D199,Att!B:AP,41,0)/VLOOKUP(D199,Att!B:AT,45,0)</f>
        <v>1.1578947368421053</v>
      </c>
    </row>
    <row r="200" spans="1:140" s="331" customFormat="1" ht="14.5" hidden="1" customHeight="1" x14ac:dyDescent="0.35">
      <c r="A200" s="300" t="s">
        <v>325</v>
      </c>
      <c r="B200" s="300">
        <f t="shared" si="58"/>
        <v>193</v>
      </c>
      <c r="C200" s="320" t="s">
        <v>56</v>
      </c>
      <c r="D200" s="320" t="s">
        <v>1317</v>
      </c>
      <c r="E200" s="320" t="s">
        <v>1319</v>
      </c>
      <c r="F200" s="367" t="s">
        <v>1318</v>
      </c>
      <c r="G200" s="320" t="s">
        <v>348</v>
      </c>
      <c r="H200" s="320" t="s">
        <v>1042</v>
      </c>
      <c r="I200" s="320" t="s">
        <v>59</v>
      </c>
      <c r="J200" s="320" t="s">
        <v>58</v>
      </c>
      <c r="K200" s="321">
        <v>5900000</v>
      </c>
      <c r="L200" s="321"/>
      <c r="M200" s="321">
        <v>208</v>
      </c>
      <c r="N200" s="321"/>
      <c r="O200" s="321">
        <v>180</v>
      </c>
      <c r="P200" s="321">
        <v>34</v>
      </c>
      <c r="Q200" s="321">
        <v>0</v>
      </c>
      <c r="R200" s="321">
        <v>0</v>
      </c>
      <c r="S200" s="321">
        <v>0</v>
      </c>
      <c r="T200" s="321">
        <v>0</v>
      </c>
      <c r="U200" s="321">
        <v>0</v>
      </c>
      <c r="V200" s="321">
        <v>0</v>
      </c>
      <c r="W200" s="321">
        <v>0</v>
      </c>
      <c r="X200" s="321">
        <v>0</v>
      </c>
      <c r="Y200" s="321">
        <v>14</v>
      </c>
      <c r="Z200" s="321"/>
      <c r="AA200" s="321"/>
      <c r="AB200" s="321">
        <v>5105769.2308</v>
      </c>
      <c r="AC200" s="321">
        <v>1446634.6154</v>
      </c>
      <c r="AD200" s="321">
        <v>0</v>
      </c>
      <c r="AE200" s="321">
        <v>0</v>
      </c>
      <c r="AF200" s="321">
        <v>0</v>
      </c>
      <c r="AG200" s="321">
        <v>0</v>
      </c>
      <c r="AH200" s="321">
        <v>0</v>
      </c>
      <c r="AI200" s="321">
        <v>0</v>
      </c>
      <c r="AJ200" s="321">
        <v>0</v>
      </c>
      <c r="AK200" s="321">
        <v>0</v>
      </c>
      <c r="AL200" s="321">
        <v>816923.07689999999</v>
      </c>
      <c r="AM200" s="321">
        <v>300000</v>
      </c>
      <c r="AN200" s="321">
        <v>150000</v>
      </c>
      <c r="AO200" s="321">
        <v>642500</v>
      </c>
      <c r="AP200" s="321">
        <v>0</v>
      </c>
      <c r="AQ200" s="321">
        <v>765865.38459999999</v>
      </c>
      <c r="AR200" s="321">
        <v>338889</v>
      </c>
      <c r="AS200" s="321"/>
      <c r="AT200" s="321">
        <v>0</v>
      </c>
      <c r="AU200" s="321">
        <v>885000</v>
      </c>
      <c r="AV200" s="321">
        <v>0</v>
      </c>
      <c r="AW200" s="321">
        <v>0</v>
      </c>
      <c r="AX200" s="321">
        <v>2</v>
      </c>
      <c r="AY200" s="321">
        <v>226923.07689999999</v>
      </c>
      <c r="AZ200" s="321"/>
      <c r="BA200" s="321"/>
      <c r="BB200" s="321">
        <v>17</v>
      </c>
      <c r="BC200" s="321">
        <v>482211.54</v>
      </c>
      <c r="BD200" s="321">
        <v>0</v>
      </c>
      <c r="BE200" s="321"/>
      <c r="BF200" s="321">
        <v>200000</v>
      </c>
      <c r="BG200" s="321">
        <v>96000</v>
      </c>
      <c r="BH200" s="321">
        <v>562000</v>
      </c>
      <c r="BI200" s="321"/>
      <c r="BJ200" s="321"/>
      <c r="BK200" s="321"/>
      <c r="BL200" s="321">
        <v>1000000</v>
      </c>
      <c r="BM200" s="321"/>
      <c r="BN200" s="321">
        <v>0</v>
      </c>
      <c r="BO200" s="321">
        <v>0</v>
      </c>
      <c r="BP200" s="321">
        <v>311538.46149999998</v>
      </c>
      <c r="BQ200" s="321">
        <v>58846.1538</v>
      </c>
      <c r="BR200" s="321"/>
      <c r="BS200" s="321">
        <v>0</v>
      </c>
      <c r="BT200" s="321">
        <v>1268500</v>
      </c>
      <c r="BU200" s="321">
        <v>619500</v>
      </c>
      <c r="BV200" s="321"/>
      <c r="BW200" s="321">
        <v>0</v>
      </c>
      <c r="BX200" s="321"/>
      <c r="BY200" s="321">
        <v>0</v>
      </c>
      <c r="BZ200" s="321"/>
      <c r="CA200" s="321"/>
      <c r="CB200" s="321">
        <v>14775620</v>
      </c>
      <c r="CC200" s="322">
        <v>12399235</v>
      </c>
      <c r="CD200" s="320" t="s">
        <v>2199</v>
      </c>
      <c r="CE200" s="320" t="s">
        <v>870</v>
      </c>
      <c r="CF200" s="323">
        <v>46112</v>
      </c>
      <c r="CG200" s="323"/>
      <c r="CH200" s="320" t="s">
        <v>415</v>
      </c>
      <c r="CI200" s="322">
        <v>118000</v>
      </c>
      <c r="CJ200" s="322">
        <v>0</v>
      </c>
      <c r="CK200" s="321"/>
      <c r="CL200" s="324">
        <f t="shared" ref="CL200:CL263" si="67">SUM(BN200:BQ200)+CJ200</f>
        <v>370384.61529999995</v>
      </c>
      <c r="CM200" s="325">
        <f t="shared" ref="CM200:CM263" si="68">SUM(AB200:AU200,AW200,AY200,BA200,BC200,BD200:BH200,BJ200:BL200,BM200:BR200,BS200,BT200)+100%*CA200-CB200+CJ200+CI200</f>
        <v>-19.460100000724196</v>
      </c>
      <c r="CN200" s="325">
        <f t="shared" ref="CN200:CN263" si="69">SUM(AB200:AU200,AW200,AY200,BA200,BC200,BD200:BH200,BJ200,BL200)+BS200-BU200+CA200-CC200</f>
        <v>-19.075400000438094</v>
      </c>
      <c r="CO200" s="325">
        <f t="shared" ref="CO200:CO263" si="70">K200/M200*O200-AB200</f>
        <v>-3.0769035220146179E-5</v>
      </c>
      <c r="CP200" s="318"/>
      <c r="CQ200" s="326">
        <f t="shared" ref="CQ200:CQ263" si="71">$K200/$M200*P200*1.5-AC200</f>
        <v>-1.538451761007309E-5</v>
      </c>
      <c r="CR200" s="326">
        <f t="shared" ref="CR200:CR263" si="72">$K200/$M200*Q200*1.75-AD200</f>
        <v>0</v>
      </c>
      <c r="CS200" s="327">
        <f t="shared" ref="CS200:CS263" si="73">$K200/$M200*R200*2-AE200</f>
        <v>0</v>
      </c>
      <c r="CT200" s="327">
        <f t="shared" ref="CT200:CT263" si="74">$K200/$M200*S200*2.1-AF200</f>
        <v>0</v>
      </c>
      <c r="CU200" s="327">
        <f t="shared" ref="CU200:CU263" si="75">$K200/$M200*T200*2.2-AG200</f>
        <v>0</v>
      </c>
      <c r="CV200" s="327">
        <f t="shared" ref="CV200:CV263" si="76">$K200/$M200*U200*2.9-AH200</f>
        <v>0</v>
      </c>
      <c r="CW200" s="327">
        <f t="shared" ref="CW200:CW263" si="77">$K200/$M200*V200*3-AI200</f>
        <v>0</v>
      </c>
      <c r="CX200" s="327">
        <f t="shared" ref="CX200:CX263" si="78">$K200/$M200*W200*4.1-AJ200</f>
        <v>0</v>
      </c>
      <c r="CY200" s="327">
        <f t="shared" ref="CY200:CY263" si="79">$K200/$M200*X200*1-AK200</f>
        <v>0</v>
      </c>
      <c r="CZ200" s="328">
        <f t="shared" ref="CZ200:CZ263" si="80">(BP200+BQ200)</f>
        <v>370384.61529999995</v>
      </c>
      <c r="DA200" s="328">
        <f t="shared" si="65"/>
        <v>8.4615428932011127E-5</v>
      </c>
      <c r="DB200" s="201"/>
      <c r="DC200" s="327">
        <f>K200/M200*IFERROR(VLOOKUP($D200,Shift!$B:$AZ,45,0),0)-AT200</f>
        <v>0</v>
      </c>
      <c r="DD200" s="327">
        <f>K200/M200*IFERROR(VLOOKUP($D200,Shift!$B:$AV,47,0),0)*10*50%-ROUND(K200/M200*IFERROR(VLOOKUP($D200,Shift!$B:$AV,47,0),0)*8*30%,0)-AU200</f>
        <v>7.6923076994717121E-2</v>
      </c>
      <c r="DE200" s="329">
        <f>VLOOKUP($D200,'Off day working'!A:AM,38,0)-Z200</f>
        <v>0</v>
      </c>
      <c r="DF200" s="328"/>
      <c r="DG200" s="328"/>
      <c r="DH200" s="330">
        <f>K200/208*8*30%*VLOOKUP($D200,Shift!$B:$AZ,47,0)-AL200</f>
        <v>2.3077009245753288E-5</v>
      </c>
      <c r="DJ200" s="390"/>
      <c r="DK200" s="332">
        <f>VLOOKUP($D200,Meal!$A:$AK,35,0)-BG200</f>
        <v>0</v>
      </c>
      <c r="DL200" s="332">
        <f>VLOOKUP($D200,Meal!$A:$AK,36,0)-BH200</f>
        <v>0</v>
      </c>
      <c r="DM200" s="333">
        <f>VLOOKUP($D200,Shift!B:AW,39,0)-AV200</f>
        <v>0</v>
      </c>
      <c r="DN200" s="334">
        <f>K200/208*VLOOKUP(D200,Shift!$B:$AO,39,0)*8*10%-AW200</f>
        <v>0</v>
      </c>
      <c r="DO200" s="333">
        <f>VLOOKUP($D200,Shift!$B:$AO,40,0)-AX200</f>
        <v>0</v>
      </c>
      <c r="DP200" s="334">
        <f>K200/208*VLOOKUP(D200,Shift!$B:$AO,40,0)*8*50%-AY200</f>
        <v>2.3076951038092375E-5</v>
      </c>
      <c r="DQ200" s="335">
        <f>VLOOKUP($D200,Shift!$B:$AZ,41,0)-AZ200</f>
        <v>0</v>
      </c>
      <c r="DR200" s="336">
        <f>K200/208*VLOOKUP($D200,Shift!$B:$AQ,41,0)*8*50%-BA200</f>
        <v>0</v>
      </c>
      <c r="DS200" s="337">
        <f>VLOOKUP($D200,Att!B:CU,98,0)-O200</f>
        <v>0</v>
      </c>
      <c r="DT200" s="338">
        <f>IFERROR(VLOOKUP($D200,OT!$A:$BR,OT!BC$1,0),0)-P200</f>
        <v>0</v>
      </c>
      <c r="DU200" s="338">
        <f>IFERROR(VLOOKUP($D200,OT!$A:$BR,OT!BD$1,0),0)-Q200</f>
        <v>0</v>
      </c>
      <c r="DV200" s="338">
        <f>IFERROR(VLOOKUP($D200,OT!$A:$BR,OT!BE$1,0),0)-R200</f>
        <v>0</v>
      </c>
      <c r="DW200" s="338">
        <f>IFERROR(VLOOKUP($D200,OT!$A:$BR,OT!BF$1,0),0)-S200</f>
        <v>0</v>
      </c>
      <c r="DX200" s="338">
        <f>IFERROR(VLOOKUP($D200,OT!$A:$BR,OT!BG$1,0),0)-T200</f>
        <v>0</v>
      </c>
      <c r="DY200" s="338">
        <f>IFERROR(VLOOKUP($D200,OT!$A:$BR,OT!BH$1,0),0)-U200</f>
        <v>0</v>
      </c>
      <c r="DZ200" s="338">
        <f>IFERROR(VLOOKUP($D200,OT!$A:$BR,OT!BI$1,0),0)-V200</f>
        <v>0</v>
      </c>
      <c r="EA200" s="338">
        <f>IFERROR(VLOOKUP($D200,OT!$A:$BR,OT!BJ$1,0),0)-W200</f>
        <v>0</v>
      </c>
      <c r="EB200" s="338">
        <f>IFERROR(VLOOKUP($D200,OT!$A:$BR,OT!BK$1,0),0)-X200</f>
        <v>0</v>
      </c>
      <c r="EC200" s="339">
        <f>VLOOKUP(D200,'Off day working'!A:AL,38,0)*30000-BD200</f>
        <v>0</v>
      </c>
      <c r="ED200" s="340"/>
      <c r="EE200" s="340"/>
      <c r="EF200" s="338">
        <f t="shared" si="66"/>
        <v>0</v>
      </c>
      <c r="EG200" s="350">
        <f>4960000*1.07/208*VLOOKUP(D200,Att!B:BZ,77,0)-BJ200</f>
        <v>0</v>
      </c>
      <c r="EI200" s="345">
        <f>IF(AND(CH200="X",EJ200&gt;=0.5),150000/VLOOKUP(D200,Att!B:AT,45,0)*VLOOKUP(D200,Att!B:AP,41,0),IF(AND(CH200="X",EJ200&lt;0.5),0,150000))-AN200</f>
        <v>0</v>
      </c>
      <c r="EJ200" s="346">
        <f>VLOOKUP(D200,Att!B:AP,41,0)/VLOOKUP(D200,Att!B:AT,45,0)</f>
        <v>1</v>
      </c>
    </row>
    <row r="201" spans="1:140" s="331" customFormat="1" ht="14.5" hidden="1" customHeight="1" x14ac:dyDescent="0.35">
      <c r="A201" s="300" t="s">
        <v>325</v>
      </c>
      <c r="B201" s="300">
        <f t="shared" ref="B201:B264" si="81">ROW()-7</f>
        <v>194</v>
      </c>
      <c r="C201" s="320" t="s">
        <v>56</v>
      </c>
      <c r="D201" s="320" t="s">
        <v>1320</v>
      </c>
      <c r="E201" s="320" t="s">
        <v>1322</v>
      </c>
      <c r="F201" s="367" t="s">
        <v>1321</v>
      </c>
      <c r="G201" s="320" t="s">
        <v>360</v>
      </c>
      <c r="H201" s="320" t="s">
        <v>1039</v>
      </c>
      <c r="I201" s="320" t="s">
        <v>59</v>
      </c>
      <c r="J201" s="320" t="s">
        <v>58</v>
      </c>
      <c r="K201" s="321">
        <v>5900000</v>
      </c>
      <c r="L201" s="321"/>
      <c r="M201" s="321">
        <v>208</v>
      </c>
      <c r="N201" s="321"/>
      <c r="O201" s="321">
        <v>208</v>
      </c>
      <c r="P201" s="321">
        <v>34</v>
      </c>
      <c r="Q201" s="321">
        <v>0</v>
      </c>
      <c r="R201" s="321">
        <v>0</v>
      </c>
      <c r="S201" s="321">
        <v>0</v>
      </c>
      <c r="T201" s="321">
        <v>0</v>
      </c>
      <c r="U201" s="321">
        <v>0</v>
      </c>
      <c r="V201" s="321">
        <v>0</v>
      </c>
      <c r="W201" s="321">
        <v>0</v>
      </c>
      <c r="X201" s="321">
        <v>0</v>
      </c>
      <c r="Y201" s="321">
        <v>10</v>
      </c>
      <c r="Z201" s="321"/>
      <c r="AA201" s="321"/>
      <c r="AB201" s="321">
        <v>5899999.8865</v>
      </c>
      <c r="AC201" s="321">
        <v>1446634.6154</v>
      </c>
      <c r="AD201" s="321">
        <v>0</v>
      </c>
      <c r="AE201" s="321">
        <v>0</v>
      </c>
      <c r="AF201" s="321">
        <v>0</v>
      </c>
      <c r="AG201" s="321">
        <v>0</v>
      </c>
      <c r="AH201" s="321">
        <v>0</v>
      </c>
      <c r="AI201" s="321">
        <v>0</v>
      </c>
      <c r="AJ201" s="321">
        <v>0</v>
      </c>
      <c r="AK201" s="321">
        <v>0</v>
      </c>
      <c r="AL201" s="321">
        <v>544615.38459999999</v>
      </c>
      <c r="AM201" s="321">
        <v>300000</v>
      </c>
      <c r="AN201" s="321">
        <v>150000</v>
      </c>
      <c r="AO201" s="321">
        <v>705000</v>
      </c>
      <c r="AP201" s="321">
        <v>0</v>
      </c>
      <c r="AQ201" s="321">
        <v>1021153.8462</v>
      </c>
      <c r="AR201" s="321">
        <v>0</v>
      </c>
      <c r="AS201" s="321"/>
      <c r="AT201" s="321">
        <v>0</v>
      </c>
      <c r="AU201" s="321">
        <v>590000</v>
      </c>
      <c r="AV201" s="321">
        <v>0</v>
      </c>
      <c r="AW201" s="321">
        <v>0</v>
      </c>
      <c r="AX201" s="321">
        <v>2</v>
      </c>
      <c r="AY201" s="321">
        <v>226923.07689999999</v>
      </c>
      <c r="AZ201" s="321"/>
      <c r="BA201" s="321"/>
      <c r="BB201" s="321">
        <v>17</v>
      </c>
      <c r="BC201" s="321">
        <v>482211.54</v>
      </c>
      <c r="BD201" s="321">
        <v>0</v>
      </c>
      <c r="BE201" s="321">
        <v>42548</v>
      </c>
      <c r="BF201" s="321">
        <v>100000</v>
      </c>
      <c r="BG201" s="321">
        <v>161000</v>
      </c>
      <c r="BH201" s="321">
        <v>474000</v>
      </c>
      <c r="BI201" s="321"/>
      <c r="BJ201" s="321"/>
      <c r="BK201" s="321"/>
      <c r="BL201" s="321">
        <v>1000000</v>
      </c>
      <c r="BM201" s="321"/>
      <c r="BN201" s="321">
        <v>0</v>
      </c>
      <c r="BO201" s="321">
        <v>0</v>
      </c>
      <c r="BP201" s="321">
        <v>360000</v>
      </c>
      <c r="BQ201" s="321">
        <v>58846.1538</v>
      </c>
      <c r="BR201" s="321"/>
      <c r="BS201" s="321">
        <v>0</v>
      </c>
      <c r="BT201" s="321">
        <v>1268500</v>
      </c>
      <c r="BU201" s="321">
        <v>619500</v>
      </c>
      <c r="BV201" s="321"/>
      <c r="BW201" s="321">
        <v>0</v>
      </c>
      <c r="BX201" s="321"/>
      <c r="BY201" s="321">
        <v>0</v>
      </c>
      <c r="BZ201" s="321"/>
      <c r="CA201" s="321"/>
      <c r="CB201" s="321">
        <v>14949452</v>
      </c>
      <c r="CC201" s="322">
        <v>12524605</v>
      </c>
      <c r="CD201" s="320" t="s">
        <v>2199</v>
      </c>
      <c r="CE201" s="320" t="s">
        <v>870</v>
      </c>
      <c r="CF201" s="323">
        <v>46112</v>
      </c>
      <c r="CG201" s="323"/>
      <c r="CH201" s="320" t="s">
        <v>415</v>
      </c>
      <c r="CI201" s="322">
        <v>118000</v>
      </c>
      <c r="CJ201" s="322">
        <v>0</v>
      </c>
      <c r="CK201" s="321"/>
      <c r="CL201" s="324">
        <f t="shared" si="67"/>
        <v>418846.15379999997</v>
      </c>
      <c r="CM201" s="325">
        <f t="shared" si="68"/>
        <v>-19.496600000187755</v>
      </c>
      <c r="CN201" s="325">
        <f t="shared" si="69"/>
        <v>-18.650399999693036</v>
      </c>
      <c r="CO201" s="325">
        <f t="shared" si="70"/>
        <v>0.11349999997764826</v>
      </c>
      <c r="CP201" s="318"/>
      <c r="CQ201" s="326">
        <f t="shared" si="71"/>
        <v>-1.538451761007309E-5</v>
      </c>
      <c r="CR201" s="326">
        <f t="shared" si="72"/>
        <v>0</v>
      </c>
      <c r="CS201" s="327">
        <f t="shared" si="73"/>
        <v>0</v>
      </c>
      <c r="CT201" s="327">
        <f t="shared" si="74"/>
        <v>0</v>
      </c>
      <c r="CU201" s="327">
        <f t="shared" si="75"/>
        <v>0</v>
      </c>
      <c r="CV201" s="327">
        <f t="shared" si="76"/>
        <v>0</v>
      </c>
      <c r="CW201" s="327">
        <f t="shared" si="77"/>
        <v>0</v>
      </c>
      <c r="CX201" s="327">
        <f t="shared" si="78"/>
        <v>0</v>
      </c>
      <c r="CY201" s="327">
        <f t="shared" si="79"/>
        <v>0</v>
      </c>
      <c r="CZ201" s="328">
        <f t="shared" si="80"/>
        <v>418846.15379999997</v>
      </c>
      <c r="DA201" s="328">
        <f t="shared" si="65"/>
        <v>4.6153843868523836E-5</v>
      </c>
      <c r="DB201" s="201"/>
      <c r="DC201" s="327">
        <f>K201/M201*IFERROR(VLOOKUP($D201,Shift!$B:$AZ,45,0),0)-AT201</f>
        <v>0</v>
      </c>
      <c r="DD201" s="327">
        <f>K201/M201*IFERROR(VLOOKUP($D201,Shift!$B:$AV,47,0),0)*10*50%-ROUND(K201/M201*IFERROR(VLOOKUP($D201,Shift!$B:$AV,47,0),0)*8*30%,0)-AU201</f>
        <v>0.38461538474075496</v>
      </c>
      <c r="DE201" s="329">
        <f>VLOOKUP($D201,'Off day working'!A:AM,38,0)-Z201</f>
        <v>0</v>
      </c>
      <c r="DF201" s="328"/>
      <c r="DG201" s="328"/>
      <c r="DH201" s="330">
        <f>K201/208*8*30%*VLOOKUP($D201,Shift!$B:$AZ,47,0)-AL201</f>
        <v>1.5384634025394917E-5</v>
      </c>
      <c r="DJ201" s="390"/>
      <c r="DK201" s="332">
        <f>VLOOKUP($D201,Meal!$A:$AK,35,0)-BG201</f>
        <v>0</v>
      </c>
      <c r="DL201" s="332">
        <f>VLOOKUP($D201,Meal!$A:$AK,36,0)-BH201</f>
        <v>0</v>
      </c>
      <c r="DM201" s="333">
        <f>VLOOKUP($D201,Shift!B:AW,39,0)-AV201</f>
        <v>0</v>
      </c>
      <c r="DN201" s="334">
        <f>K201/208*VLOOKUP(D201,Shift!$B:$AO,39,0)*8*10%-AW201</f>
        <v>0</v>
      </c>
      <c r="DO201" s="333">
        <f>VLOOKUP($D201,Shift!$B:$AO,40,0)-AX201</f>
        <v>0</v>
      </c>
      <c r="DP201" s="334">
        <f>K201/208*VLOOKUP(D201,Shift!$B:$AO,40,0)*8*50%-AY201</f>
        <v>2.3076951038092375E-5</v>
      </c>
      <c r="DQ201" s="335">
        <f>VLOOKUP($D201,Shift!$B:$AZ,41,0)-AZ201</f>
        <v>0</v>
      </c>
      <c r="DR201" s="336">
        <f>K201/208*VLOOKUP($D201,Shift!$B:$AQ,41,0)*8*50%-BA201</f>
        <v>0</v>
      </c>
      <c r="DS201" s="337">
        <f>VLOOKUP($D201,Att!B:CU,98,0)-O201</f>
        <v>0</v>
      </c>
      <c r="DT201" s="338">
        <f>IFERROR(VLOOKUP($D201,OT!$A:$BR,OT!BC$1,0),0)-P201</f>
        <v>0</v>
      </c>
      <c r="DU201" s="338">
        <f>IFERROR(VLOOKUP($D201,OT!$A:$BR,OT!BD$1,0),0)-Q201</f>
        <v>0</v>
      </c>
      <c r="DV201" s="338">
        <f>IFERROR(VLOOKUP($D201,OT!$A:$BR,OT!BE$1,0),0)-R201</f>
        <v>0</v>
      </c>
      <c r="DW201" s="338">
        <f>IFERROR(VLOOKUP($D201,OT!$A:$BR,OT!BF$1,0),0)-S201</f>
        <v>0</v>
      </c>
      <c r="DX201" s="338">
        <f>IFERROR(VLOOKUP($D201,OT!$A:$BR,OT!BG$1,0),0)-T201</f>
        <v>0</v>
      </c>
      <c r="DY201" s="338">
        <f>IFERROR(VLOOKUP($D201,OT!$A:$BR,OT!BH$1,0),0)-U201</f>
        <v>0</v>
      </c>
      <c r="DZ201" s="338">
        <f>IFERROR(VLOOKUP($D201,OT!$A:$BR,OT!BI$1,0),0)-V201</f>
        <v>0</v>
      </c>
      <c r="EA201" s="338">
        <f>IFERROR(VLOOKUP($D201,OT!$A:$BR,OT!BJ$1,0),0)-W201</f>
        <v>0</v>
      </c>
      <c r="EB201" s="338">
        <f>IFERROR(VLOOKUP($D201,OT!$A:$BR,OT!BK$1,0),0)-X201</f>
        <v>0</v>
      </c>
      <c r="EC201" s="339">
        <f>VLOOKUP(D201,'Off day working'!A:AL,38,0)*30000-BD201</f>
        <v>0</v>
      </c>
      <c r="ED201" s="340"/>
      <c r="EE201" s="340"/>
      <c r="EF201" s="338">
        <f t="shared" si="66"/>
        <v>7.6923076921957545E-2</v>
      </c>
      <c r="EG201" s="350">
        <f>4960000*1.07/208*VLOOKUP(D201,Att!B:BZ,77,0)-BJ201</f>
        <v>0</v>
      </c>
      <c r="EI201" s="345">
        <f>IF(AND(CH201="X",EJ201&gt;=0.5),150000/VLOOKUP(D201,Att!B:AT,45,0)*VLOOKUP(D201,Att!B:AP,41,0),IF(AND(CH201="X",EJ201&lt;0.5),0,150000))-AN201</f>
        <v>0</v>
      </c>
      <c r="EJ201" s="346">
        <f>VLOOKUP(D201,Att!B:AP,41,0)/VLOOKUP(D201,Att!B:AT,45,0)</f>
        <v>1.1578947368421053</v>
      </c>
    </row>
    <row r="202" spans="1:140" s="331" customFormat="1" ht="14.5" hidden="1" customHeight="1" x14ac:dyDescent="0.35">
      <c r="A202" s="300" t="s">
        <v>325</v>
      </c>
      <c r="B202" s="300">
        <f t="shared" si="81"/>
        <v>195</v>
      </c>
      <c r="C202" s="320" t="s">
        <v>56</v>
      </c>
      <c r="D202" s="320" t="s">
        <v>1323</v>
      </c>
      <c r="E202" s="320" t="s">
        <v>1325</v>
      </c>
      <c r="F202" s="367" t="s">
        <v>1324</v>
      </c>
      <c r="G202" s="320" t="s">
        <v>360</v>
      </c>
      <c r="H202" s="320" t="s">
        <v>1039</v>
      </c>
      <c r="I202" s="320" t="s">
        <v>59</v>
      </c>
      <c r="J202" s="320" t="s">
        <v>58</v>
      </c>
      <c r="K202" s="321">
        <v>5900000</v>
      </c>
      <c r="L202" s="321"/>
      <c r="M202" s="321">
        <v>208</v>
      </c>
      <c r="N202" s="321"/>
      <c r="O202" s="321">
        <v>178</v>
      </c>
      <c r="P202" s="321">
        <v>40</v>
      </c>
      <c r="Q202" s="321">
        <v>0</v>
      </c>
      <c r="R202" s="321">
        <v>0</v>
      </c>
      <c r="S202" s="321">
        <v>0</v>
      </c>
      <c r="T202" s="321">
        <v>0</v>
      </c>
      <c r="U202" s="321">
        <v>0</v>
      </c>
      <c r="V202" s="321">
        <v>0</v>
      </c>
      <c r="W202" s="321">
        <v>0</v>
      </c>
      <c r="X202" s="321">
        <v>0</v>
      </c>
      <c r="Y202" s="321">
        <v>13</v>
      </c>
      <c r="Z202" s="321"/>
      <c r="AA202" s="321"/>
      <c r="AB202" s="321">
        <v>5049038.3481000001</v>
      </c>
      <c r="AC202" s="321">
        <v>1701923.0769</v>
      </c>
      <c r="AD202" s="321">
        <v>0</v>
      </c>
      <c r="AE202" s="321">
        <v>0</v>
      </c>
      <c r="AF202" s="321">
        <v>0</v>
      </c>
      <c r="AG202" s="321">
        <v>0</v>
      </c>
      <c r="AH202" s="321">
        <v>0</v>
      </c>
      <c r="AI202" s="321">
        <v>0</v>
      </c>
      <c r="AJ202" s="321">
        <v>0</v>
      </c>
      <c r="AK202" s="321">
        <v>0</v>
      </c>
      <c r="AL202" s="321">
        <v>680769.23080000002</v>
      </c>
      <c r="AM202" s="321">
        <v>300000</v>
      </c>
      <c r="AN202" s="321">
        <v>150000</v>
      </c>
      <c r="AO202" s="321">
        <v>52500</v>
      </c>
      <c r="AP202" s="321">
        <v>0</v>
      </c>
      <c r="AQ202" s="321">
        <v>765865.38459999999</v>
      </c>
      <c r="AR202" s="321">
        <v>0</v>
      </c>
      <c r="AS202" s="321"/>
      <c r="AT202" s="321">
        <v>0</v>
      </c>
      <c r="AU202" s="321">
        <v>737500</v>
      </c>
      <c r="AV202" s="321">
        <v>0</v>
      </c>
      <c r="AW202" s="321">
        <v>0</v>
      </c>
      <c r="AX202" s="321">
        <v>3</v>
      </c>
      <c r="AY202" s="321">
        <v>340384.61540000001</v>
      </c>
      <c r="AZ202" s="321"/>
      <c r="BA202" s="321"/>
      <c r="BB202" s="321">
        <v>20</v>
      </c>
      <c r="BC202" s="321">
        <v>567307.68999999994</v>
      </c>
      <c r="BD202" s="321">
        <v>0</v>
      </c>
      <c r="BE202" s="321">
        <v>42548</v>
      </c>
      <c r="BF202" s="321">
        <v>100000</v>
      </c>
      <c r="BG202" s="321">
        <v>35000</v>
      </c>
      <c r="BH202" s="321">
        <v>626000</v>
      </c>
      <c r="BI202" s="321"/>
      <c r="BJ202" s="321"/>
      <c r="BK202" s="321"/>
      <c r="BL202" s="321">
        <v>1000000</v>
      </c>
      <c r="BM202" s="321"/>
      <c r="BN202" s="321">
        <v>0</v>
      </c>
      <c r="BO202" s="321">
        <v>0</v>
      </c>
      <c r="BP202" s="321">
        <v>308076.92310000001</v>
      </c>
      <c r="BQ202" s="321">
        <v>69230.769199999995</v>
      </c>
      <c r="BR202" s="321"/>
      <c r="BS202" s="321">
        <v>0</v>
      </c>
      <c r="BT202" s="321">
        <v>1268500</v>
      </c>
      <c r="BU202" s="321">
        <v>619500</v>
      </c>
      <c r="BV202" s="321"/>
      <c r="BW202" s="321">
        <v>0</v>
      </c>
      <c r="BX202" s="321"/>
      <c r="BY202" s="321">
        <v>0</v>
      </c>
      <c r="BZ202" s="321"/>
      <c r="CA202" s="321"/>
      <c r="CB202" s="321">
        <v>13912667</v>
      </c>
      <c r="CC202" s="322">
        <v>11529359</v>
      </c>
      <c r="CD202" s="320" t="s">
        <v>2199</v>
      </c>
      <c r="CE202" s="320" t="s">
        <v>870</v>
      </c>
      <c r="CF202" s="323">
        <v>46112</v>
      </c>
      <c r="CG202" s="323"/>
      <c r="CH202" s="320" t="s">
        <v>415</v>
      </c>
      <c r="CI202" s="322">
        <v>118000</v>
      </c>
      <c r="CJ202" s="322">
        <v>0</v>
      </c>
      <c r="CK202" s="321"/>
      <c r="CL202" s="324">
        <f t="shared" si="67"/>
        <v>377307.6923</v>
      </c>
      <c r="CM202" s="325">
        <f t="shared" si="68"/>
        <v>-22.961899999529123</v>
      </c>
      <c r="CN202" s="325">
        <f t="shared" si="69"/>
        <v>-22.654200000688434</v>
      </c>
      <c r="CO202" s="325">
        <f t="shared" si="70"/>
        <v>0.11343846190720797</v>
      </c>
      <c r="CP202" s="318"/>
      <c r="CQ202" s="326">
        <f t="shared" si="71"/>
        <v>2.3077009245753288E-5</v>
      </c>
      <c r="CR202" s="326">
        <f t="shared" si="72"/>
        <v>0</v>
      </c>
      <c r="CS202" s="327">
        <f t="shared" si="73"/>
        <v>0</v>
      </c>
      <c r="CT202" s="327">
        <f t="shared" si="74"/>
        <v>0</v>
      </c>
      <c r="CU202" s="327">
        <f t="shared" si="75"/>
        <v>0</v>
      </c>
      <c r="CV202" s="327">
        <f t="shared" si="76"/>
        <v>0</v>
      </c>
      <c r="CW202" s="327">
        <f t="shared" si="77"/>
        <v>0</v>
      </c>
      <c r="CX202" s="327">
        <f t="shared" si="78"/>
        <v>0</v>
      </c>
      <c r="CY202" s="327">
        <f t="shared" si="79"/>
        <v>0</v>
      </c>
      <c r="CZ202" s="328">
        <f t="shared" si="80"/>
        <v>377307.6923</v>
      </c>
      <c r="DA202" s="328">
        <f t="shared" si="65"/>
        <v>7.6923170126974583E-6</v>
      </c>
      <c r="DB202" s="201"/>
      <c r="DC202" s="327">
        <f>K202/M202*IFERROR(VLOOKUP($D202,Shift!$B:$AZ,45,0),0)-AT202</f>
        <v>0</v>
      </c>
      <c r="DD202" s="327">
        <f>K202/M202*IFERROR(VLOOKUP($D202,Shift!$B:$AV,47,0),0)*10*50%-ROUND(K202/M202*IFERROR(VLOOKUP($D202,Shift!$B:$AV,47,0),0)*8*30%,0)-AU202</f>
        <v>0.23076923098415136</v>
      </c>
      <c r="DE202" s="329">
        <f>VLOOKUP($D202,'Off day working'!A:AM,38,0)-Z202</f>
        <v>0</v>
      </c>
      <c r="DF202" s="328"/>
      <c r="DG202" s="328"/>
      <c r="DH202" s="330">
        <f>K202/208*8*30%*VLOOKUP($D202,Shift!$B:$AZ,47,0)-AL202</f>
        <v>-3.0769268050789833E-5</v>
      </c>
      <c r="DJ202" s="390"/>
      <c r="DK202" s="332">
        <f>VLOOKUP($D202,Meal!$A:$AK,35,0)-BG202</f>
        <v>0</v>
      </c>
      <c r="DL202" s="332">
        <f>VLOOKUP($D202,Meal!$A:$AK,36,0)-BH202</f>
        <v>0</v>
      </c>
      <c r="DM202" s="333">
        <f>VLOOKUP($D202,Shift!B:AW,39,0)-AV202</f>
        <v>0</v>
      </c>
      <c r="DN202" s="334">
        <f>K202/208*VLOOKUP(D202,Shift!$B:$AO,39,0)*8*10%-AW202</f>
        <v>0</v>
      </c>
      <c r="DO202" s="333">
        <f>VLOOKUP($D202,Shift!$B:$AO,40,0)-AX202</f>
        <v>0</v>
      </c>
      <c r="DP202" s="334">
        <f>K202/208*VLOOKUP(D202,Shift!$B:$AO,40,0)*8*50%-AY202</f>
        <v>-1.5384634025394917E-5</v>
      </c>
      <c r="DQ202" s="335">
        <f>VLOOKUP($D202,Shift!$B:$AZ,41,0)-AZ202</f>
        <v>0</v>
      </c>
      <c r="DR202" s="336">
        <f>K202/208*VLOOKUP($D202,Shift!$B:$AQ,41,0)*8*50%-BA202</f>
        <v>0</v>
      </c>
      <c r="DS202" s="337">
        <f>VLOOKUP($D202,Att!B:CU,98,0)-O202</f>
        <v>0</v>
      </c>
      <c r="DT202" s="338">
        <f>IFERROR(VLOOKUP($D202,OT!$A:$BR,OT!BC$1,0),0)-P202</f>
        <v>0</v>
      </c>
      <c r="DU202" s="338">
        <f>IFERROR(VLOOKUP($D202,OT!$A:$BR,OT!BD$1,0),0)-Q202</f>
        <v>0</v>
      </c>
      <c r="DV202" s="338">
        <f>IFERROR(VLOOKUP($D202,OT!$A:$BR,OT!BE$1,0),0)-R202</f>
        <v>0</v>
      </c>
      <c r="DW202" s="338">
        <f>IFERROR(VLOOKUP($D202,OT!$A:$BR,OT!BF$1,0),0)-S202</f>
        <v>0</v>
      </c>
      <c r="DX202" s="338">
        <f>IFERROR(VLOOKUP($D202,OT!$A:$BR,OT!BG$1,0),0)-T202</f>
        <v>0</v>
      </c>
      <c r="DY202" s="338">
        <f>IFERROR(VLOOKUP($D202,OT!$A:$BR,OT!BH$1,0),0)-U202</f>
        <v>0</v>
      </c>
      <c r="DZ202" s="338">
        <f>IFERROR(VLOOKUP($D202,OT!$A:$BR,OT!BI$1,0),0)-V202</f>
        <v>0</v>
      </c>
      <c r="EA202" s="338">
        <f>IFERROR(VLOOKUP($D202,OT!$A:$BR,OT!BJ$1,0),0)-W202</f>
        <v>0</v>
      </c>
      <c r="EB202" s="338">
        <f>IFERROR(VLOOKUP($D202,OT!$A:$BR,OT!BK$1,0),0)-X202</f>
        <v>0</v>
      </c>
      <c r="EC202" s="339">
        <f>VLOOKUP(D202,'Off day working'!A:AL,38,0)*30000-BD202</f>
        <v>0</v>
      </c>
      <c r="ED202" s="340"/>
      <c r="EE202" s="340"/>
      <c r="EF202" s="338">
        <f t="shared" si="66"/>
        <v>7.6923076921957545E-2</v>
      </c>
      <c r="EG202" s="350">
        <f>4960000*1.07/208*VLOOKUP(D202,Att!B:BZ,77,0)-BJ202</f>
        <v>0</v>
      </c>
      <c r="EI202" s="345">
        <f>IF(AND(CH202="X",EJ202&gt;=0.5),150000/VLOOKUP(D202,Att!B:AT,45,0)*VLOOKUP(D202,Att!B:AP,41,0),IF(AND(CH202="X",EJ202&lt;0.5),0,150000))-AN202</f>
        <v>0</v>
      </c>
      <c r="EJ202" s="346">
        <f>VLOOKUP(D202,Att!B:AP,41,0)/VLOOKUP(D202,Att!B:AT,45,0)</f>
        <v>1</v>
      </c>
    </row>
    <row r="203" spans="1:140" s="331" customFormat="1" ht="14.5" hidden="1" customHeight="1" x14ac:dyDescent="0.35">
      <c r="A203" s="300" t="s">
        <v>325</v>
      </c>
      <c r="B203" s="300">
        <f t="shared" si="81"/>
        <v>196</v>
      </c>
      <c r="C203" s="320" t="s">
        <v>56</v>
      </c>
      <c r="D203" s="320" t="s">
        <v>1335</v>
      </c>
      <c r="E203" s="320" t="s">
        <v>1337</v>
      </c>
      <c r="F203" s="367" t="s">
        <v>1336</v>
      </c>
      <c r="G203" s="320" t="s">
        <v>360</v>
      </c>
      <c r="H203" s="320" t="s">
        <v>1039</v>
      </c>
      <c r="I203" s="320" t="s">
        <v>63</v>
      </c>
      <c r="J203" s="320" t="s">
        <v>58</v>
      </c>
      <c r="K203" s="321">
        <v>5900000</v>
      </c>
      <c r="L203" s="321"/>
      <c r="M203" s="321">
        <v>208</v>
      </c>
      <c r="N203" s="321"/>
      <c r="O203" s="321">
        <v>188</v>
      </c>
      <c r="P203" s="321">
        <v>46</v>
      </c>
      <c r="Q203" s="321">
        <v>0</v>
      </c>
      <c r="R203" s="321">
        <v>0</v>
      </c>
      <c r="S203" s="321">
        <v>0</v>
      </c>
      <c r="T203" s="321">
        <v>0</v>
      </c>
      <c r="U203" s="321">
        <v>0</v>
      </c>
      <c r="V203" s="321">
        <v>0</v>
      </c>
      <c r="W203" s="321">
        <v>0</v>
      </c>
      <c r="X203" s="321">
        <v>0</v>
      </c>
      <c r="Y203" s="321">
        <v>10</v>
      </c>
      <c r="Z203" s="321"/>
      <c r="AA203" s="321"/>
      <c r="AB203" s="321">
        <v>5332692.0807999996</v>
      </c>
      <c r="AC203" s="321">
        <v>1957211.5385</v>
      </c>
      <c r="AD203" s="321">
        <v>0</v>
      </c>
      <c r="AE203" s="321">
        <v>0</v>
      </c>
      <c r="AF203" s="321">
        <v>0</v>
      </c>
      <c r="AG203" s="321">
        <v>0</v>
      </c>
      <c r="AH203" s="321">
        <v>0</v>
      </c>
      <c r="AI203" s="321">
        <v>0</v>
      </c>
      <c r="AJ203" s="321">
        <v>0</v>
      </c>
      <c r="AK203" s="321">
        <v>0</v>
      </c>
      <c r="AL203" s="321">
        <v>544615.38459999999</v>
      </c>
      <c r="AM203" s="321">
        <v>300000</v>
      </c>
      <c r="AN203" s="321">
        <v>150000</v>
      </c>
      <c r="AO203" s="321">
        <v>170500</v>
      </c>
      <c r="AP203" s="321">
        <v>0</v>
      </c>
      <c r="AQ203" s="321">
        <v>510576.92310000001</v>
      </c>
      <c r="AR203" s="321">
        <v>0</v>
      </c>
      <c r="AS203" s="321"/>
      <c r="AT203" s="321">
        <v>0</v>
      </c>
      <c r="AU203" s="321">
        <v>590000</v>
      </c>
      <c r="AV203" s="321">
        <v>0</v>
      </c>
      <c r="AW203" s="321">
        <v>0</v>
      </c>
      <c r="AX203" s="321">
        <v>2</v>
      </c>
      <c r="AY203" s="321">
        <v>226923.07689999999</v>
      </c>
      <c r="AZ203" s="321"/>
      <c r="BA203" s="321"/>
      <c r="BB203" s="321">
        <v>23</v>
      </c>
      <c r="BC203" s="321">
        <v>652403.85</v>
      </c>
      <c r="BD203" s="321">
        <v>0</v>
      </c>
      <c r="BE203" s="321">
        <v>42548</v>
      </c>
      <c r="BF203" s="321">
        <v>100000</v>
      </c>
      <c r="BG203" s="321"/>
      <c r="BH203" s="321">
        <v>600000</v>
      </c>
      <c r="BI203" s="321"/>
      <c r="BJ203" s="321"/>
      <c r="BK203" s="321"/>
      <c r="BL203" s="321">
        <v>1000000</v>
      </c>
      <c r="BM203" s="321"/>
      <c r="BN203" s="321">
        <v>0</v>
      </c>
      <c r="BO203" s="321">
        <v>0</v>
      </c>
      <c r="BP203" s="321">
        <v>379615.38459999999</v>
      </c>
      <c r="BQ203" s="321">
        <v>92884.615399999995</v>
      </c>
      <c r="BR203" s="321"/>
      <c r="BS203" s="321">
        <v>0</v>
      </c>
      <c r="BT203" s="321">
        <v>1268500</v>
      </c>
      <c r="BU203" s="321">
        <v>619500</v>
      </c>
      <c r="BV203" s="321"/>
      <c r="BW203" s="321">
        <v>0</v>
      </c>
      <c r="BX203" s="321"/>
      <c r="BY203" s="321">
        <v>0</v>
      </c>
      <c r="BZ203" s="321"/>
      <c r="CA203" s="321"/>
      <c r="CB203" s="321">
        <v>14036496</v>
      </c>
      <c r="CC203" s="322">
        <v>11557996</v>
      </c>
      <c r="CD203" s="320" t="s">
        <v>2199</v>
      </c>
      <c r="CE203" s="320" t="s">
        <v>319</v>
      </c>
      <c r="CF203" s="323">
        <v>46113</v>
      </c>
      <c r="CG203" s="323"/>
      <c r="CH203" s="320" t="s">
        <v>415</v>
      </c>
      <c r="CI203" s="322">
        <v>118000</v>
      </c>
      <c r="CJ203" s="322">
        <v>0</v>
      </c>
      <c r="CK203" s="321"/>
      <c r="CL203" s="324">
        <f t="shared" si="67"/>
        <v>472500</v>
      </c>
      <c r="CM203" s="325">
        <f t="shared" si="68"/>
        <v>-25.14610000140965</v>
      </c>
      <c r="CN203" s="325">
        <f t="shared" si="69"/>
        <v>-25.14610000140965</v>
      </c>
      <c r="CO203" s="325">
        <f t="shared" si="70"/>
        <v>0.226892308332026</v>
      </c>
      <c r="CP203" s="318"/>
      <c r="CQ203" s="326">
        <f t="shared" si="71"/>
        <v>-3.8461294025182724E-5</v>
      </c>
      <c r="CR203" s="326">
        <f t="shared" si="72"/>
        <v>0</v>
      </c>
      <c r="CS203" s="327">
        <f t="shared" si="73"/>
        <v>0</v>
      </c>
      <c r="CT203" s="327">
        <f t="shared" si="74"/>
        <v>0</v>
      </c>
      <c r="CU203" s="327">
        <f t="shared" si="75"/>
        <v>0</v>
      </c>
      <c r="CV203" s="327">
        <f t="shared" si="76"/>
        <v>0</v>
      </c>
      <c r="CW203" s="327">
        <f t="shared" si="77"/>
        <v>0</v>
      </c>
      <c r="CX203" s="327">
        <f t="shared" si="78"/>
        <v>0</v>
      </c>
      <c r="CY203" s="327">
        <f t="shared" si="79"/>
        <v>0</v>
      </c>
      <c r="CZ203" s="328">
        <f t="shared" si="80"/>
        <v>472500</v>
      </c>
      <c r="DA203" s="328">
        <f>(420000/208)*(O203+P203+Q203+R203+S203+T203+U203+V203+W203+X203+BI203)-CZ203</f>
        <v>0</v>
      </c>
      <c r="DB203" s="201"/>
      <c r="DC203" s="327">
        <f>K203/M203*IFERROR(VLOOKUP($D203,Shift!$B:$AZ,45,0),0)-AT203</f>
        <v>0</v>
      </c>
      <c r="DD203" s="327">
        <f>K203/M203*IFERROR(VLOOKUP($D203,Shift!$B:$AV,47,0),0)*10*50%-ROUND(K203/M203*IFERROR(VLOOKUP($D203,Shift!$B:$AV,47,0),0)*8*30%,0)-AU203</f>
        <v>0.38461538474075496</v>
      </c>
      <c r="DE203" s="329">
        <f>VLOOKUP($D203,'Off day working'!A:AM,38,0)-Z203</f>
        <v>0</v>
      </c>
      <c r="DF203" s="328"/>
      <c r="DG203" s="328"/>
      <c r="DH203" s="330">
        <f>K203/208*8*30%*VLOOKUP($D203,Shift!$B:$AZ,47,0)-AL203</f>
        <v>1.5384634025394917E-5</v>
      </c>
      <c r="DJ203" s="390"/>
      <c r="DK203" s="332">
        <f>VLOOKUP($D203,Meal!$A:$AK,35,0)-BG203</f>
        <v>0</v>
      </c>
      <c r="DL203" s="332">
        <f>VLOOKUP($D203,Meal!$A:$AK,36,0)-BH203</f>
        <v>0</v>
      </c>
      <c r="DM203" s="333">
        <f>VLOOKUP($D203,Shift!B:AW,39,0)-AV203</f>
        <v>0</v>
      </c>
      <c r="DN203" s="334">
        <f>K203/208*VLOOKUP(D203,Shift!$B:$AO,39,0)*8*10%-AW203</f>
        <v>0</v>
      </c>
      <c r="DO203" s="333">
        <f>VLOOKUP($D203,Shift!$B:$AO,40,0)-AX203</f>
        <v>0</v>
      </c>
      <c r="DP203" s="334">
        <f>K203/208*VLOOKUP(D203,Shift!$B:$AO,40,0)*8*50%-AY203</f>
        <v>2.3076951038092375E-5</v>
      </c>
      <c r="DQ203" s="335">
        <f>VLOOKUP($D203,Shift!$B:$AZ,41,0)-AZ203</f>
        <v>0</v>
      </c>
      <c r="DR203" s="336">
        <f>K203/208*VLOOKUP($D203,Shift!$B:$AQ,41,0)*8*50%-BA203</f>
        <v>0</v>
      </c>
      <c r="DS203" s="337">
        <f>VLOOKUP($D203,Att!B:CU,98,0)-O203</f>
        <v>0</v>
      </c>
      <c r="DT203" s="338">
        <f>IFERROR(VLOOKUP($D203,OT!$A:$BR,OT!BC$1,0),0)-P203</f>
        <v>0</v>
      </c>
      <c r="DU203" s="338">
        <f>IFERROR(VLOOKUP($D203,OT!$A:$BR,OT!BD$1,0),0)-Q203</f>
        <v>0</v>
      </c>
      <c r="DV203" s="338">
        <f>IFERROR(VLOOKUP($D203,OT!$A:$BR,OT!BE$1,0),0)-R203</f>
        <v>0</v>
      </c>
      <c r="DW203" s="338">
        <f>IFERROR(VLOOKUP($D203,OT!$A:$BR,OT!BF$1,0),0)-S203</f>
        <v>0</v>
      </c>
      <c r="DX203" s="338">
        <f>IFERROR(VLOOKUP($D203,OT!$A:$BR,OT!BG$1,0),0)-T203</f>
        <v>0</v>
      </c>
      <c r="DY203" s="338">
        <f>IFERROR(VLOOKUP($D203,OT!$A:$BR,OT!BH$1,0),0)-U203</f>
        <v>0</v>
      </c>
      <c r="DZ203" s="338">
        <f>IFERROR(VLOOKUP($D203,OT!$A:$BR,OT!BI$1,0),0)-V203</f>
        <v>0</v>
      </c>
      <c r="EA203" s="338">
        <f>IFERROR(VLOOKUP($D203,OT!$A:$BR,OT!BJ$1,0),0)-W203</f>
        <v>0</v>
      </c>
      <c r="EB203" s="338">
        <f>IFERROR(VLOOKUP($D203,OT!$A:$BR,OT!BK$1,0),0)-X203</f>
        <v>0</v>
      </c>
      <c r="EC203" s="339">
        <f>VLOOKUP(D203,'Off day working'!A:AL,38,0)*30000-BD203</f>
        <v>0</v>
      </c>
      <c r="ED203" s="340"/>
      <c r="EE203" s="340"/>
      <c r="EF203" s="338">
        <f t="shared" si="66"/>
        <v>7.6923076921957545E-2</v>
      </c>
      <c r="EG203" s="350">
        <f>4960000*1.07/208*VLOOKUP(D203,Att!B:BZ,77,0)-BJ203</f>
        <v>0</v>
      </c>
      <c r="EI203" s="345">
        <f>IF(AND(CH203="X",EJ203&gt;=0.5),150000/VLOOKUP(D203,Att!B:AT,45,0)*VLOOKUP(D203,Att!B:AP,41,0),IF(AND(CH203="X",EJ203&lt;0.5),0,150000))-AN203</f>
        <v>0</v>
      </c>
      <c r="EJ203" s="346">
        <f>VLOOKUP(D203,Att!B:AP,41,0)/VLOOKUP(D203,Att!B:AT,45,0)</f>
        <v>1.0458696406061641</v>
      </c>
    </row>
    <row r="204" spans="1:140" s="331" customFormat="1" ht="14.5" hidden="1" customHeight="1" x14ac:dyDescent="0.35">
      <c r="A204" s="300" t="s">
        <v>325</v>
      </c>
      <c r="B204" s="300">
        <f t="shared" si="81"/>
        <v>197</v>
      </c>
      <c r="C204" s="320" t="s">
        <v>56</v>
      </c>
      <c r="D204" s="320" t="s">
        <v>1341</v>
      </c>
      <c r="E204" s="320" t="s">
        <v>1343</v>
      </c>
      <c r="F204" s="367" t="s">
        <v>1342</v>
      </c>
      <c r="G204" s="320" t="s">
        <v>360</v>
      </c>
      <c r="H204" s="320"/>
      <c r="I204" s="320" t="s">
        <v>63</v>
      </c>
      <c r="J204" s="320" t="s">
        <v>58</v>
      </c>
      <c r="K204" s="321">
        <v>5900000</v>
      </c>
      <c r="L204" s="321"/>
      <c r="M204" s="321">
        <v>208</v>
      </c>
      <c r="N204" s="321"/>
      <c r="O204" s="321">
        <v>149.917</v>
      </c>
      <c r="P204" s="321">
        <v>28</v>
      </c>
      <c r="Q204" s="321">
        <v>0</v>
      </c>
      <c r="R204" s="321">
        <v>12</v>
      </c>
      <c r="S204" s="321">
        <v>0</v>
      </c>
      <c r="T204" s="321">
        <v>0</v>
      </c>
      <c r="U204" s="321">
        <v>0</v>
      </c>
      <c r="V204" s="321">
        <v>0</v>
      </c>
      <c r="W204" s="321">
        <v>0</v>
      </c>
      <c r="X204" s="321">
        <v>0</v>
      </c>
      <c r="Y204" s="321">
        <v>6.15</v>
      </c>
      <c r="Z204" s="321">
        <v>1</v>
      </c>
      <c r="AA204" s="321"/>
      <c r="AB204" s="321">
        <v>4252453.2518999996</v>
      </c>
      <c r="AC204" s="321">
        <v>1191346.1538</v>
      </c>
      <c r="AD204" s="321">
        <v>0</v>
      </c>
      <c r="AE204" s="321">
        <v>680769.23080000002</v>
      </c>
      <c r="AF204" s="321">
        <v>0</v>
      </c>
      <c r="AG204" s="321">
        <v>0</v>
      </c>
      <c r="AH204" s="321">
        <v>0</v>
      </c>
      <c r="AI204" s="321">
        <v>0</v>
      </c>
      <c r="AJ204" s="321">
        <v>0</v>
      </c>
      <c r="AK204" s="321">
        <v>0</v>
      </c>
      <c r="AL204" s="321">
        <v>418673.07689999999</v>
      </c>
      <c r="AM204" s="321">
        <v>247568.90349999999</v>
      </c>
      <c r="AN204" s="321">
        <v>150000</v>
      </c>
      <c r="AO204" s="321">
        <v>198000</v>
      </c>
      <c r="AP204" s="321">
        <v>0</v>
      </c>
      <c r="AQ204" s="321"/>
      <c r="AR204" s="321">
        <v>0</v>
      </c>
      <c r="AS204" s="321"/>
      <c r="AT204" s="321">
        <v>0</v>
      </c>
      <c r="AU204" s="321">
        <v>453562.5</v>
      </c>
      <c r="AV204" s="321">
        <v>0</v>
      </c>
      <c r="AW204" s="321">
        <v>0</v>
      </c>
      <c r="AX204" s="321">
        <v>0</v>
      </c>
      <c r="AY204" s="321">
        <v>0</v>
      </c>
      <c r="AZ204" s="321"/>
      <c r="BA204" s="321"/>
      <c r="BB204" s="321">
        <v>14</v>
      </c>
      <c r="BC204" s="321">
        <v>397115.38</v>
      </c>
      <c r="BD204" s="321">
        <v>30000</v>
      </c>
      <c r="BE204" s="321">
        <v>42548</v>
      </c>
      <c r="BF204" s="321"/>
      <c r="BG204" s="321">
        <v>104000</v>
      </c>
      <c r="BH204" s="321">
        <v>328000</v>
      </c>
      <c r="BI204" s="321"/>
      <c r="BJ204" s="321"/>
      <c r="BK204" s="321"/>
      <c r="BL204" s="321">
        <v>1000000</v>
      </c>
      <c r="BM204" s="321"/>
      <c r="BN204" s="321">
        <v>0</v>
      </c>
      <c r="BO204" s="321">
        <v>0</v>
      </c>
      <c r="BP204" s="321">
        <v>259471.73079999999</v>
      </c>
      <c r="BQ204" s="321">
        <v>69230.769199999995</v>
      </c>
      <c r="BR204" s="321"/>
      <c r="BS204" s="321">
        <v>0</v>
      </c>
      <c r="BT204" s="321">
        <v>1268500</v>
      </c>
      <c r="BU204" s="321">
        <v>619500</v>
      </c>
      <c r="BV204" s="321"/>
      <c r="BW204" s="321">
        <v>0</v>
      </c>
      <c r="BX204" s="321">
        <v>8.5</v>
      </c>
      <c r="BY204" s="321">
        <v>241105.76920000001</v>
      </c>
      <c r="BZ204" s="321"/>
      <c r="CA204" s="321"/>
      <c r="CB204" s="321">
        <v>11209253</v>
      </c>
      <c r="CC204" s="322">
        <v>8874550</v>
      </c>
      <c r="CD204" s="320" t="s">
        <v>2199</v>
      </c>
      <c r="CE204" s="320" t="s">
        <v>870</v>
      </c>
      <c r="CF204" s="323">
        <v>46113</v>
      </c>
      <c r="CG204" s="323"/>
      <c r="CH204" s="320" t="s">
        <v>415</v>
      </c>
      <c r="CI204" s="322">
        <v>118000</v>
      </c>
      <c r="CJ204" s="322">
        <v>0</v>
      </c>
      <c r="CK204" s="321"/>
      <c r="CL204" s="324">
        <f t="shared" si="67"/>
        <v>328702.5</v>
      </c>
      <c r="CM204" s="325">
        <f t="shared" si="68"/>
        <v>-14.003100000321865</v>
      </c>
      <c r="CN204" s="325">
        <f t="shared" si="69"/>
        <v>-13.503100000321865</v>
      </c>
      <c r="CO204" s="325">
        <f t="shared" si="70"/>
        <v>0.11348461639136076</v>
      </c>
      <c r="CP204" s="318"/>
      <c r="CQ204" s="326">
        <f t="shared" si="71"/>
        <v>4.6154018491506577E-5</v>
      </c>
      <c r="CR204" s="326">
        <f t="shared" si="72"/>
        <v>0</v>
      </c>
      <c r="CS204" s="327">
        <f t="shared" si="73"/>
        <v>-3.0769268050789833E-5</v>
      </c>
      <c r="CT204" s="327">
        <f t="shared" si="74"/>
        <v>0</v>
      </c>
      <c r="CU204" s="327">
        <f t="shared" si="75"/>
        <v>0</v>
      </c>
      <c r="CV204" s="327">
        <f t="shared" si="76"/>
        <v>0</v>
      </c>
      <c r="CW204" s="327">
        <f t="shared" si="77"/>
        <v>0</v>
      </c>
      <c r="CX204" s="327">
        <f t="shared" si="78"/>
        <v>0</v>
      </c>
      <c r="CY204" s="327">
        <f t="shared" si="79"/>
        <v>0</v>
      </c>
      <c r="CZ204" s="328">
        <f t="shared" si="80"/>
        <v>328702.5</v>
      </c>
      <c r="DA204" s="328">
        <f>(360000/208)*(O204+P204+Q204+R204+S204+T204+U204+V204+W204+X204+BI204)-CZ204</f>
        <v>0</v>
      </c>
      <c r="DB204" s="201"/>
      <c r="DC204" s="327">
        <f>K204/M204*IFERROR(VLOOKUP($D204,Shift!$B:$AZ,45,0),0)-AT204</f>
        <v>0</v>
      </c>
      <c r="DD204" s="327">
        <f>K204/M204*IFERROR(VLOOKUP($D204,Shift!$B:$AV,47,0),0)*10*50%-ROUND(K204/M204*IFERROR(VLOOKUP($D204,Shift!$B:$AV,47,0),0)*8*30%,0)-AU204</f>
        <v>7.6923076994717121E-2</v>
      </c>
      <c r="DE204" s="329">
        <f>VLOOKUP($D204,'Off day working'!A:AM,38,0)-Z204</f>
        <v>0</v>
      </c>
      <c r="DF204" s="328"/>
      <c r="DG204" s="328"/>
      <c r="DH204" s="330">
        <f>K204/208*8*30%*VLOOKUP($D204,Shift!$B:$AZ,47,0)-AL204</f>
        <v>2.3076951038092375E-5</v>
      </c>
      <c r="DJ204" s="390"/>
      <c r="DK204" s="332">
        <f>VLOOKUP($D204,Meal!$A:$AK,35,0)-BG204</f>
        <v>0</v>
      </c>
      <c r="DL204" s="332">
        <f>VLOOKUP($D204,Meal!$A:$AK,36,0)-BH204</f>
        <v>0</v>
      </c>
      <c r="DM204" s="333">
        <f>VLOOKUP($D204,Shift!B:AW,39,0)-AV204</f>
        <v>0</v>
      </c>
      <c r="DN204" s="334">
        <f>K204/208*VLOOKUP(D204,Shift!$B:$AO,39,0)*8*10%-AW204</f>
        <v>0</v>
      </c>
      <c r="DO204" s="333">
        <f>VLOOKUP($D204,Shift!$B:$AO,40,0)-AX204</f>
        <v>0</v>
      </c>
      <c r="DP204" s="334">
        <f>K204/208*VLOOKUP(D204,Shift!$B:$AO,40,0)*8*50%-AY204</f>
        <v>0</v>
      </c>
      <c r="DQ204" s="335">
        <f>VLOOKUP($D204,Shift!$B:$AZ,41,0)-AZ204</f>
        <v>0</v>
      </c>
      <c r="DR204" s="336">
        <f>K204/208*VLOOKUP($D204,Shift!$B:$AQ,41,0)*8*50%-BA204</f>
        <v>0</v>
      </c>
      <c r="DS204" s="337">
        <f>VLOOKUP($D204,Att!B:CU,98,0)-O204</f>
        <v>0</v>
      </c>
      <c r="DT204" s="338">
        <f>IFERROR(VLOOKUP($D204,OT!$A:$BR,OT!BC$1,0),0)-P204</f>
        <v>0</v>
      </c>
      <c r="DU204" s="338">
        <f>IFERROR(VLOOKUP($D204,OT!$A:$BR,OT!BD$1,0),0)-Q204</f>
        <v>0</v>
      </c>
      <c r="DV204" s="338">
        <f>IFERROR(VLOOKUP($D204,OT!$A:$BR,OT!BE$1,0),0)-R204</f>
        <v>0</v>
      </c>
      <c r="DW204" s="338">
        <f>IFERROR(VLOOKUP($D204,OT!$A:$BR,OT!BF$1,0),0)-S204</f>
        <v>0</v>
      </c>
      <c r="DX204" s="338">
        <f>IFERROR(VLOOKUP($D204,OT!$A:$BR,OT!BG$1,0),0)-T204</f>
        <v>0</v>
      </c>
      <c r="DY204" s="338">
        <f>IFERROR(VLOOKUP($D204,OT!$A:$BR,OT!BH$1,0),0)-U204</f>
        <v>0</v>
      </c>
      <c r="DZ204" s="338">
        <f>IFERROR(VLOOKUP($D204,OT!$A:$BR,OT!BI$1,0),0)-V204</f>
        <v>0</v>
      </c>
      <c r="EA204" s="338">
        <f>IFERROR(VLOOKUP($D204,OT!$A:$BR,OT!BJ$1,0),0)-W204</f>
        <v>0</v>
      </c>
      <c r="EB204" s="338">
        <f>IFERROR(VLOOKUP($D204,OT!$A:$BR,OT!BK$1,0),0)-X204</f>
        <v>0</v>
      </c>
      <c r="EC204" s="339">
        <f>VLOOKUP(D204,'Off day working'!A:AL,38,0)*30000-BD204</f>
        <v>0</v>
      </c>
      <c r="ED204" s="340"/>
      <c r="EE204" s="340"/>
      <c r="EF204" s="338">
        <f t="shared" si="66"/>
        <v>7.6923076921957545E-2</v>
      </c>
      <c r="EG204" s="350">
        <f>4960000*1.07/208*VLOOKUP(D204,Att!B:BZ,77,0)-BJ204</f>
        <v>0</v>
      </c>
      <c r="EI204" s="345">
        <f>IF(AND(CH204="X",EJ204&gt;=0.5),150000/VLOOKUP(D204,Att!B:AT,45,0)*VLOOKUP(D204,Att!B:AP,41,0),IF(AND(CH204="X",EJ204&lt;0.5),0,150000))-AN204</f>
        <v>0</v>
      </c>
      <c r="EJ204" s="346">
        <f>VLOOKUP(D204,Att!B:AP,41,0)/VLOOKUP(D204,Att!B:AT,45,0)</f>
        <v>0.76743161939152416</v>
      </c>
    </row>
    <row r="205" spans="1:140" s="331" customFormat="1" ht="14.5" hidden="1" customHeight="1" x14ac:dyDescent="0.35">
      <c r="A205" s="300" t="s">
        <v>325</v>
      </c>
      <c r="B205" s="300">
        <f t="shared" si="81"/>
        <v>198</v>
      </c>
      <c r="C205" s="320" t="s">
        <v>56</v>
      </c>
      <c r="D205" s="320" t="s">
        <v>1344</v>
      </c>
      <c r="E205" s="320" t="s">
        <v>1346</v>
      </c>
      <c r="F205" s="367" t="s">
        <v>1345</v>
      </c>
      <c r="G205" s="320" t="s">
        <v>360</v>
      </c>
      <c r="H205" s="320" t="s">
        <v>1041</v>
      </c>
      <c r="I205" s="320" t="s">
        <v>59</v>
      </c>
      <c r="J205" s="320" t="s">
        <v>58</v>
      </c>
      <c r="K205" s="321">
        <v>5900000</v>
      </c>
      <c r="L205" s="321"/>
      <c r="M205" s="321">
        <v>208</v>
      </c>
      <c r="N205" s="321"/>
      <c r="O205" s="321">
        <v>188</v>
      </c>
      <c r="P205" s="321">
        <v>46</v>
      </c>
      <c r="Q205" s="321">
        <v>0</v>
      </c>
      <c r="R205" s="321">
        <v>0</v>
      </c>
      <c r="S205" s="321">
        <v>0</v>
      </c>
      <c r="T205" s="321">
        <v>0</v>
      </c>
      <c r="U205" s="321">
        <v>0</v>
      </c>
      <c r="V205" s="321">
        <v>0</v>
      </c>
      <c r="W205" s="321">
        <v>0</v>
      </c>
      <c r="X205" s="321">
        <v>0</v>
      </c>
      <c r="Y205" s="321">
        <v>15</v>
      </c>
      <c r="Z205" s="321"/>
      <c r="AA205" s="321"/>
      <c r="AB205" s="321">
        <v>5332692.0807999996</v>
      </c>
      <c r="AC205" s="321">
        <v>1957211.5385</v>
      </c>
      <c r="AD205" s="321">
        <v>0</v>
      </c>
      <c r="AE205" s="321">
        <v>0</v>
      </c>
      <c r="AF205" s="321">
        <v>0</v>
      </c>
      <c r="AG205" s="321">
        <v>0</v>
      </c>
      <c r="AH205" s="321">
        <v>0</v>
      </c>
      <c r="AI205" s="321">
        <v>0</v>
      </c>
      <c r="AJ205" s="321">
        <v>0</v>
      </c>
      <c r="AK205" s="321">
        <v>0</v>
      </c>
      <c r="AL205" s="321">
        <v>748846.15379999997</v>
      </c>
      <c r="AM205" s="321">
        <v>300000</v>
      </c>
      <c r="AN205" s="321">
        <v>150000</v>
      </c>
      <c r="AO205" s="321">
        <v>385000</v>
      </c>
      <c r="AP205" s="321">
        <v>0</v>
      </c>
      <c r="AQ205" s="321">
        <v>765865.38459999999</v>
      </c>
      <c r="AR205" s="321">
        <v>333333</v>
      </c>
      <c r="AS205" s="321"/>
      <c r="AT205" s="321">
        <v>0</v>
      </c>
      <c r="AU205" s="321">
        <v>811250</v>
      </c>
      <c r="AV205" s="321">
        <v>0</v>
      </c>
      <c r="AW205" s="321">
        <v>0</v>
      </c>
      <c r="AX205" s="321">
        <v>4</v>
      </c>
      <c r="AY205" s="321">
        <v>453846.15379999997</v>
      </c>
      <c r="AZ205" s="321"/>
      <c r="BA205" s="321"/>
      <c r="BB205" s="321">
        <v>23</v>
      </c>
      <c r="BC205" s="321">
        <v>652403.85</v>
      </c>
      <c r="BD205" s="321">
        <v>0</v>
      </c>
      <c r="BE205" s="321">
        <v>42548</v>
      </c>
      <c r="BF205" s="321">
        <v>200000</v>
      </c>
      <c r="BG205" s="321">
        <v>42000</v>
      </c>
      <c r="BH205" s="321">
        <v>688000</v>
      </c>
      <c r="BI205" s="321"/>
      <c r="BJ205" s="321"/>
      <c r="BK205" s="321"/>
      <c r="BL205" s="321">
        <v>1094552</v>
      </c>
      <c r="BM205" s="321"/>
      <c r="BN205" s="321">
        <v>0</v>
      </c>
      <c r="BO205" s="321">
        <v>0</v>
      </c>
      <c r="BP205" s="321">
        <v>325384.61540000001</v>
      </c>
      <c r="BQ205" s="321">
        <v>79615.384600000005</v>
      </c>
      <c r="BR205" s="321"/>
      <c r="BS205" s="321">
        <v>0</v>
      </c>
      <c r="BT205" s="321">
        <v>1268500</v>
      </c>
      <c r="BU205" s="321">
        <v>619500</v>
      </c>
      <c r="BV205" s="321"/>
      <c r="BW205" s="321">
        <v>0</v>
      </c>
      <c r="BX205" s="321"/>
      <c r="BY205" s="321">
        <v>0</v>
      </c>
      <c r="BZ205" s="321"/>
      <c r="CA205" s="321"/>
      <c r="CB205" s="321">
        <v>15749075</v>
      </c>
      <c r="CC205" s="322">
        <v>13338075</v>
      </c>
      <c r="CD205" s="320" t="s">
        <v>2200</v>
      </c>
      <c r="CE205" s="320" t="s">
        <v>870</v>
      </c>
      <c r="CF205" s="323">
        <v>46113</v>
      </c>
      <c r="CG205" s="323"/>
      <c r="CH205" s="320" t="s">
        <v>415</v>
      </c>
      <c r="CI205" s="322">
        <v>118000</v>
      </c>
      <c r="CJ205" s="322">
        <v>0</v>
      </c>
      <c r="CK205" s="321"/>
      <c r="CL205" s="324">
        <f t="shared" si="67"/>
        <v>405000</v>
      </c>
      <c r="CM205" s="325">
        <f t="shared" si="68"/>
        <v>-26.838500000536442</v>
      </c>
      <c r="CN205" s="325">
        <f t="shared" si="69"/>
        <v>-26.838500000536442</v>
      </c>
      <c r="CO205" s="325">
        <f t="shared" si="70"/>
        <v>0.226892308332026</v>
      </c>
      <c r="CP205" s="318"/>
      <c r="CQ205" s="326">
        <f t="shared" si="71"/>
        <v>-3.8461294025182724E-5</v>
      </c>
      <c r="CR205" s="326">
        <f t="shared" si="72"/>
        <v>0</v>
      </c>
      <c r="CS205" s="327">
        <f t="shared" si="73"/>
        <v>0</v>
      </c>
      <c r="CT205" s="327">
        <f t="shared" si="74"/>
        <v>0</v>
      </c>
      <c r="CU205" s="327">
        <f t="shared" si="75"/>
        <v>0</v>
      </c>
      <c r="CV205" s="327">
        <f t="shared" si="76"/>
        <v>0</v>
      </c>
      <c r="CW205" s="327">
        <f t="shared" si="77"/>
        <v>0</v>
      </c>
      <c r="CX205" s="327">
        <f t="shared" si="78"/>
        <v>0</v>
      </c>
      <c r="CY205" s="327">
        <f t="shared" si="79"/>
        <v>0</v>
      </c>
      <c r="CZ205" s="328">
        <f t="shared" si="80"/>
        <v>405000</v>
      </c>
      <c r="DA205" s="328">
        <f>(360000/208)*(O205+P205+Q205+R205+S205+T205+U205+V205+W205+X205+BI205)-CZ205</f>
        <v>0</v>
      </c>
      <c r="DB205" s="201"/>
      <c r="DC205" s="327">
        <f>K205/M205*IFERROR(VLOOKUP($D205,Shift!$B:$AZ,45,0),0)-AT205</f>
        <v>0</v>
      </c>
      <c r="DD205" s="327">
        <f>K205/M205*IFERROR(VLOOKUP($D205,Shift!$B:$AV,47,0),0)*10*50%-ROUND(K205/M205*IFERROR(VLOOKUP($D205,Shift!$B:$AV,47,0),0)*8*30%,0)-AU205</f>
        <v>0.15384615398943424</v>
      </c>
      <c r="DE205" s="329">
        <f>VLOOKUP($D205,'Off day working'!A:AM,38,0)-Z205</f>
        <v>0</v>
      </c>
      <c r="DF205" s="328"/>
      <c r="DG205" s="328"/>
      <c r="DH205" s="330">
        <f>K205/208*8*30%*VLOOKUP($D205,Shift!$B:$AZ,47,0)-AL205</f>
        <v>4.615390207618475E-5</v>
      </c>
      <c r="DJ205" s="390"/>
      <c r="DK205" s="332">
        <f>VLOOKUP($D205,Meal!$A:$AK,35,0)-BG205</f>
        <v>0</v>
      </c>
      <c r="DL205" s="332">
        <f>VLOOKUP($D205,Meal!$A:$AK,36,0)-BH205</f>
        <v>0</v>
      </c>
      <c r="DM205" s="333">
        <f>VLOOKUP($D205,Shift!B:AW,39,0)-AV205</f>
        <v>0</v>
      </c>
      <c r="DN205" s="334">
        <f>K205/208*VLOOKUP(D205,Shift!$B:$AO,39,0)*8*10%-AW205</f>
        <v>0</v>
      </c>
      <c r="DO205" s="333">
        <f>VLOOKUP($D205,Shift!$B:$AO,40,0)-AX205</f>
        <v>0</v>
      </c>
      <c r="DP205" s="334">
        <f>K205/208*VLOOKUP(D205,Shift!$B:$AO,40,0)*8*50%-AY205</f>
        <v>4.615390207618475E-5</v>
      </c>
      <c r="DQ205" s="335">
        <f>VLOOKUP($D205,Shift!$B:$AZ,41,0)-AZ205</f>
        <v>0</v>
      </c>
      <c r="DR205" s="336">
        <f>K205/208*VLOOKUP($D205,Shift!$B:$AQ,41,0)*8*50%-BA205</f>
        <v>0</v>
      </c>
      <c r="DS205" s="337">
        <f>VLOOKUP($D205,Att!B:CU,98,0)-O205</f>
        <v>0</v>
      </c>
      <c r="DT205" s="338">
        <f>IFERROR(VLOOKUP($D205,OT!$A:$BR,OT!BC$1,0),0)-P205</f>
        <v>0</v>
      </c>
      <c r="DU205" s="338">
        <f>IFERROR(VLOOKUP($D205,OT!$A:$BR,OT!BD$1,0),0)-Q205</f>
        <v>0</v>
      </c>
      <c r="DV205" s="338">
        <f>IFERROR(VLOOKUP($D205,OT!$A:$BR,OT!BE$1,0),0)-R205</f>
        <v>0</v>
      </c>
      <c r="DW205" s="338">
        <f>IFERROR(VLOOKUP($D205,OT!$A:$BR,OT!BF$1,0),0)-S205</f>
        <v>0</v>
      </c>
      <c r="DX205" s="338">
        <f>IFERROR(VLOOKUP($D205,OT!$A:$BR,OT!BG$1,0),0)-T205</f>
        <v>0</v>
      </c>
      <c r="DY205" s="338">
        <f>IFERROR(VLOOKUP($D205,OT!$A:$BR,OT!BH$1,0),0)-U205</f>
        <v>0</v>
      </c>
      <c r="DZ205" s="338">
        <f>IFERROR(VLOOKUP($D205,OT!$A:$BR,OT!BI$1,0),0)-V205</f>
        <v>0</v>
      </c>
      <c r="EA205" s="338">
        <f>IFERROR(VLOOKUP($D205,OT!$A:$BR,OT!BJ$1,0),0)-W205</f>
        <v>0</v>
      </c>
      <c r="EB205" s="338">
        <f>IFERROR(VLOOKUP($D205,OT!$A:$BR,OT!BK$1,0),0)-X205</f>
        <v>0</v>
      </c>
      <c r="EC205" s="339">
        <f>VLOOKUP(D205,'Off day working'!A:AL,38,0)*30000-BD205</f>
        <v>0</v>
      </c>
      <c r="ED205" s="340"/>
      <c r="EE205" s="340"/>
      <c r="EF205" s="338">
        <f t="shared" si="66"/>
        <v>7.6923076921957545E-2</v>
      </c>
      <c r="EG205" s="350">
        <f>4960000*1.07/208*VLOOKUP(D205,Att!B:BZ,77,0)-BJ205</f>
        <v>0</v>
      </c>
      <c r="EI205" s="345">
        <f>IF(AND(CH205="X",EJ205&gt;=0.5),150000/VLOOKUP(D205,Att!B:AT,45,0)*VLOOKUP(D205,Att!B:AP,41,0),IF(AND(CH205="X",EJ205&lt;0.5),0,150000))-AN205</f>
        <v>0</v>
      </c>
      <c r="EJ205" s="346">
        <f>VLOOKUP(D205,Att!B:AP,41,0)/VLOOKUP(D205,Att!B:AT,45,0)</f>
        <v>1.0526315789473684</v>
      </c>
    </row>
    <row r="206" spans="1:140" s="331" customFormat="1" ht="14.5" hidden="1" customHeight="1" x14ac:dyDescent="0.35">
      <c r="A206" s="300" t="s">
        <v>325</v>
      </c>
      <c r="B206" s="300">
        <f t="shared" si="81"/>
        <v>199</v>
      </c>
      <c r="C206" s="320" t="s">
        <v>56</v>
      </c>
      <c r="D206" s="320" t="s">
        <v>1348</v>
      </c>
      <c r="E206" s="320" t="s">
        <v>1350</v>
      </c>
      <c r="F206" s="367" t="s">
        <v>1349</v>
      </c>
      <c r="G206" s="320" t="s">
        <v>360</v>
      </c>
      <c r="H206" s="320" t="s">
        <v>1041</v>
      </c>
      <c r="I206" s="320" t="s">
        <v>59</v>
      </c>
      <c r="J206" s="320" t="s">
        <v>58</v>
      </c>
      <c r="K206" s="321">
        <v>5900000</v>
      </c>
      <c r="L206" s="321"/>
      <c r="M206" s="321">
        <v>208</v>
      </c>
      <c r="N206" s="321"/>
      <c r="O206" s="321">
        <v>152</v>
      </c>
      <c r="P206" s="321">
        <v>36</v>
      </c>
      <c r="Q206" s="321">
        <v>0</v>
      </c>
      <c r="R206" s="321">
        <v>4</v>
      </c>
      <c r="S206" s="321">
        <v>0</v>
      </c>
      <c r="T206" s="321">
        <v>0</v>
      </c>
      <c r="U206" s="321">
        <v>8</v>
      </c>
      <c r="V206" s="321">
        <v>0</v>
      </c>
      <c r="W206" s="321">
        <v>0</v>
      </c>
      <c r="X206" s="321">
        <v>0</v>
      </c>
      <c r="Y206" s="321">
        <v>2</v>
      </c>
      <c r="Z206" s="321">
        <v>1</v>
      </c>
      <c r="AA206" s="321"/>
      <c r="AB206" s="321">
        <v>4311538.2346000001</v>
      </c>
      <c r="AC206" s="321">
        <v>1531730.7692</v>
      </c>
      <c r="AD206" s="321">
        <v>0</v>
      </c>
      <c r="AE206" s="321">
        <v>226923.07689999999</v>
      </c>
      <c r="AF206" s="321">
        <v>0</v>
      </c>
      <c r="AG206" s="321">
        <v>0</v>
      </c>
      <c r="AH206" s="321">
        <v>658076.92310000001</v>
      </c>
      <c r="AI206" s="321">
        <v>0</v>
      </c>
      <c r="AJ206" s="321">
        <v>0</v>
      </c>
      <c r="AK206" s="321">
        <v>0</v>
      </c>
      <c r="AL206" s="321">
        <v>136153.8462</v>
      </c>
      <c r="AM206" s="321">
        <v>300000</v>
      </c>
      <c r="AN206" s="321">
        <v>150000</v>
      </c>
      <c r="AO206" s="321">
        <v>420000</v>
      </c>
      <c r="AP206" s="321">
        <v>0</v>
      </c>
      <c r="AQ206" s="321">
        <v>510576.92310000001</v>
      </c>
      <c r="AR206" s="321">
        <v>0</v>
      </c>
      <c r="AS206" s="321"/>
      <c r="AT206" s="321">
        <v>0</v>
      </c>
      <c r="AU206" s="321">
        <v>147500</v>
      </c>
      <c r="AV206" s="321">
        <v>0</v>
      </c>
      <c r="AW206" s="321">
        <v>0</v>
      </c>
      <c r="AX206" s="321">
        <v>0</v>
      </c>
      <c r="AY206" s="321">
        <v>0</v>
      </c>
      <c r="AZ206" s="321"/>
      <c r="BA206" s="321"/>
      <c r="BB206" s="321">
        <v>18</v>
      </c>
      <c r="BC206" s="321">
        <v>510576.92</v>
      </c>
      <c r="BD206" s="321">
        <v>30000</v>
      </c>
      <c r="BE206" s="321">
        <v>42548</v>
      </c>
      <c r="BF206" s="321">
        <v>200000</v>
      </c>
      <c r="BG206" s="321">
        <v>42000</v>
      </c>
      <c r="BH206" s="321">
        <v>364000</v>
      </c>
      <c r="BI206" s="321"/>
      <c r="BJ206" s="321"/>
      <c r="BK206" s="321"/>
      <c r="BL206" s="321">
        <v>1000000</v>
      </c>
      <c r="BM206" s="321"/>
      <c r="BN206" s="321">
        <v>0</v>
      </c>
      <c r="BO206" s="321">
        <v>0</v>
      </c>
      <c r="BP206" s="321">
        <v>263076.92310000001</v>
      </c>
      <c r="BQ206" s="321">
        <v>83076.9231</v>
      </c>
      <c r="BR206" s="321"/>
      <c r="BS206" s="321">
        <v>0</v>
      </c>
      <c r="BT206" s="321">
        <v>1268500</v>
      </c>
      <c r="BU206" s="321">
        <v>619500</v>
      </c>
      <c r="BV206" s="321"/>
      <c r="BW206" s="321">
        <v>0</v>
      </c>
      <c r="BX206" s="321"/>
      <c r="BY206" s="321">
        <v>0</v>
      </c>
      <c r="BZ206" s="321"/>
      <c r="CA206" s="321"/>
      <c r="CB206" s="321">
        <v>12314297</v>
      </c>
      <c r="CC206" s="322">
        <v>9962143</v>
      </c>
      <c r="CD206" s="320" t="s">
        <v>2199</v>
      </c>
      <c r="CE206" s="320" t="s">
        <v>870</v>
      </c>
      <c r="CF206" s="323">
        <v>46113</v>
      </c>
      <c r="CG206" s="323"/>
      <c r="CH206" s="320" t="s">
        <v>415</v>
      </c>
      <c r="CI206" s="322">
        <v>118000</v>
      </c>
      <c r="CJ206" s="322">
        <v>0</v>
      </c>
      <c r="CK206" s="321"/>
      <c r="CL206" s="324">
        <f t="shared" si="67"/>
        <v>346153.84620000003</v>
      </c>
      <c r="CM206" s="325">
        <f t="shared" si="68"/>
        <v>-18.460699999704957</v>
      </c>
      <c r="CN206" s="325">
        <f t="shared" si="69"/>
        <v>-18.306900000199676</v>
      </c>
      <c r="CO206" s="325">
        <f t="shared" si="70"/>
        <v>0.22693846188485622</v>
      </c>
      <c r="CP206" s="318"/>
      <c r="CQ206" s="326">
        <f t="shared" si="71"/>
        <v>3.0769500881433487E-5</v>
      </c>
      <c r="CR206" s="326">
        <f t="shared" si="72"/>
        <v>0</v>
      </c>
      <c r="CS206" s="327">
        <f t="shared" si="73"/>
        <v>2.3076951038092375E-5</v>
      </c>
      <c r="CT206" s="327">
        <f t="shared" si="74"/>
        <v>0</v>
      </c>
      <c r="CU206" s="327">
        <f t="shared" si="75"/>
        <v>0</v>
      </c>
      <c r="CV206" s="327">
        <f t="shared" si="76"/>
        <v>-2.3076892830431461E-5</v>
      </c>
      <c r="CW206" s="327">
        <f t="shared" si="77"/>
        <v>0</v>
      </c>
      <c r="CX206" s="327">
        <f t="shared" si="78"/>
        <v>0</v>
      </c>
      <c r="CY206" s="327">
        <f t="shared" si="79"/>
        <v>0</v>
      </c>
      <c r="CZ206" s="328">
        <f t="shared" si="80"/>
        <v>346153.84620000003</v>
      </c>
      <c r="DA206" s="328">
        <f>(360000/208)*(O206+P206+Q206+R206+S206+T206+U206+V206+W206+X206+BI206)-CZ206</f>
        <v>-4.615390207618475E-5</v>
      </c>
      <c r="DB206" s="201"/>
      <c r="DC206" s="327">
        <f>K206/M206*IFERROR(VLOOKUP($D206,Shift!$B:$AZ,45,0),0)-AT206</f>
        <v>0</v>
      </c>
      <c r="DD206" s="327">
        <f>K206/M206*IFERROR(VLOOKUP($D206,Shift!$B:$AV,47,0),0)*10*50%-ROUND(K206/M206*IFERROR(VLOOKUP($D206,Shift!$B:$AV,47,0),0)*8*30%,0)-AU206</f>
        <v>-0.15384615381481126</v>
      </c>
      <c r="DE206" s="329">
        <f>VLOOKUP($D206,'Off day working'!A:AM,38,0)-Z206</f>
        <v>0</v>
      </c>
      <c r="DF206" s="328"/>
      <c r="DG206" s="328"/>
      <c r="DH206" s="330">
        <f>K206/208*8*30%*VLOOKUP($D206,Shift!$B:$AZ,47,0)-AL206</f>
        <v>-4.6153843868523836E-5</v>
      </c>
      <c r="DJ206" s="390"/>
      <c r="DK206" s="332">
        <f>VLOOKUP($D206,Meal!$A:$AK,35,0)-BG206</f>
        <v>0</v>
      </c>
      <c r="DL206" s="332">
        <f>VLOOKUP($D206,Meal!$A:$AK,36,0)-BH206</f>
        <v>0</v>
      </c>
      <c r="DM206" s="333">
        <f>VLOOKUP($D206,Shift!B:AW,39,0)-AV206</f>
        <v>0</v>
      </c>
      <c r="DN206" s="334">
        <f>K206/208*VLOOKUP(D206,Shift!$B:$AO,39,0)*8*10%-AW206</f>
        <v>0</v>
      </c>
      <c r="DO206" s="333">
        <f>VLOOKUP($D206,Shift!$B:$AO,40,0)-AX206</f>
        <v>0</v>
      </c>
      <c r="DP206" s="334">
        <f>K206/208*VLOOKUP(D206,Shift!$B:$AO,40,0)*8*50%-AY206</f>
        <v>0</v>
      </c>
      <c r="DQ206" s="335">
        <f>VLOOKUP($D206,Shift!$B:$AZ,41,0)-AZ206</f>
        <v>0</v>
      </c>
      <c r="DR206" s="336">
        <f>K206/208*VLOOKUP($D206,Shift!$B:$AQ,41,0)*8*50%-BA206</f>
        <v>0</v>
      </c>
      <c r="DS206" s="337">
        <f>VLOOKUP($D206,Att!B:CU,98,0)-O206</f>
        <v>0</v>
      </c>
      <c r="DT206" s="338">
        <f>IFERROR(VLOOKUP($D206,OT!$A:$BR,OT!BC$1,0),0)-P206</f>
        <v>0</v>
      </c>
      <c r="DU206" s="338">
        <f>IFERROR(VLOOKUP($D206,OT!$A:$BR,OT!BD$1,0),0)-Q206</f>
        <v>0</v>
      </c>
      <c r="DV206" s="338">
        <f>IFERROR(VLOOKUP($D206,OT!$A:$BR,OT!BE$1,0),0)-R206</f>
        <v>0</v>
      </c>
      <c r="DW206" s="338">
        <f>IFERROR(VLOOKUP($D206,OT!$A:$BR,OT!BF$1,0),0)-S206</f>
        <v>0</v>
      </c>
      <c r="DX206" s="338">
        <f>IFERROR(VLOOKUP($D206,OT!$A:$BR,OT!BG$1,0),0)-T206</f>
        <v>0</v>
      </c>
      <c r="DY206" s="338">
        <f>IFERROR(VLOOKUP($D206,OT!$A:$BR,OT!BH$1,0),0)-U206</f>
        <v>0</v>
      </c>
      <c r="DZ206" s="338">
        <f>IFERROR(VLOOKUP($D206,OT!$A:$BR,OT!BI$1,0),0)-V206</f>
        <v>0</v>
      </c>
      <c r="EA206" s="338">
        <f>IFERROR(VLOOKUP($D206,OT!$A:$BR,OT!BJ$1,0),0)-W206</f>
        <v>0</v>
      </c>
      <c r="EB206" s="338">
        <f>IFERROR(VLOOKUP($D206,OT!$A:$BR,OT!BK$1,0),0)-X206</f>
        <v>0</v>
      </c>
      <c r="EC206" s="339">
        <f>VLOOKUP(D206,'Off day working'!A:AL,38,0)*30000-BD206</f>
        <v>0</v>
      </c>
      <c r="ED206" s="340"/>
      <c r="EE206" s="340"/>
      <c r="EF206" s="338">
        <f t="shared" si="66"/>
        <v>7.6923076921957545E-2</v>
      </c>
      <c r="EG206" s="350">
        <f>4960000*1.07/208*VLOOKUP(D206,Att!B:BZ,77,0)-BJ206</f>
        <v>0</v>
      </c>
      <c r="EI206" s="345">
        <f>IF(AND(CH206="X",EJ206&gt;=0.5),150000/VLOOKUP(D206,Att!B:AT,45,0)*VLOOKUP(D206,Att!B:AP,41,0),IF(AND(CH206="X",EJ206&lt;0.5),0,150000))-AN206</f>
        <v>0</v>
      </c>
      <c r="EJ206" s="346">
        <f>VLOOKUP(D206,Att!B:AP,41,0)/VLOOKUP(D206,Att!B:AT,45,0)</f>
        <v>0.84210526315789469</v>
      </c>
    </row>
    <row r="207" spans="1:140" s="331" customFormat="1" ht="14.5" hidden="1" customHeight="1" x14ac:dyDescent="0.35">
      <c r="A207" s="300" t="s">
        <v>325</v>
      </c>
      <c r="B207" s="300">
        <f t="shared" si="81"/>
        <v>200</v>
      </c>
      <c r="C207" s="320" t="s">
        <v>56</v>
      </c>
      <c r="D207" s="320" t="s">
        <v>1354</v>
      </c>
      <c r="E207" s="320" t="s">
        <v>1356</v>
      </c>
      <c r="F207" s="367" t="s">
        <v>1355</v>
      </c>
      <c r="G207" s="320" t="s">
        <v>360</v>
      </c>
      <c r="H207" s="320"/>
      <c r="I207" s="320" t="s">
        <v>57</v>
      </c>
      <c r="J207" s="320" t="s">
        <v>58</v>
      </c>
      <c r="K207" s="321">
        <v>5900000</v>
      </c>
      <c r="L207" s="321"/>
      <c r="M207" s="321">
        <v>208</v>
      </c>
      <c r="N207" s="321"/>
      <c r="O207" s="321">
        <v>208</v>
      </c>
      <c r="P207" s="321">
        <v>32</v>
      </c>
      <c r="Q207" s="321">
        <v>0</v>
      </c>
      <c r="R207" s="321">
        <v>12</v>
      </c>
      <c r="S207" s="321">
        <v>0</v>
      </c>
      <c r="T207" s="321">
        <v>0</v>
      </c>
      <c r="U207" s="321">
        <v>0</v>
      </c>
      <c r="V207" s="321">
        <v>0</v>
      </c>
      <c r="W207" s="321">
        <v>0</v>
      </c>
      <c r="X207" s="321">
        <v>0</v>
      </c>
      <c r="Y207" s="321">
        <v>10</v>
      </c>
      <c r="Z207" s="321">
        <v>1</v>
      </c>
      <c r="AA207" s="321"/>
      <c r="AB207" s="321">
        <v>5899999.8865</v>
      </c>
      <c r="AC207" s="321">
        <v>1361538.4615</v>
      </c>
      <c r="AD207" s="321">
        <v>0</v>
      </c>
      <c r="AE207" s="321">
        <v>680769.23080000002</v>
      </c>
      <c r="AF207" s="321">
        <v>0</v>
      </c>
      <c r="AG207" s="321">
        <v>0</v>
      </c>
      <c r="AH207" s="321">
        <v>0</v>
      </c>
      <c r="AI207" s="321">
        <v>0</v>
      </c>
      <c r="AJ207" s="321">
        <v>0</v>
      </c>
      <c r="AK207" s="321">
        <v>0</v>
      </c>
      <c r="AL207" s="321">
        <v>544615.38459999999</v>
      </c>
      <c r="AM207" s="321">
        <v>300000</v>
      </c>
      <c r="AN207" s="321">
        <v>150000</v>
      </c>
      <c r="AO207" s="321">
        <v>537500</v>
      </c>
      <c r="AP207" s="321">
        <v>0</v>
      </c>
      <c r="AQ207" s="321">
        <v>1021153.8462</v>
      </c>
      <c r="AR207" s="321">
        <v>333333</v>
      </c>
      <c r="AS207" s="321"/>
      <c r="AT207" s="321">
        <v>0</v>
      </c>
      <c r="AU207" s="321">
        <v>590000</v>
      </c>
      <c r="AV207" s="321">
        <v>0</v>
      </c>
      <c r="AW207" s="321">
        <v>0</v>
      </c>
      <c r="AX207" s="321">
        <v>2</v>
      </c>
      <c r="AY207" s="321">
        <v>226923.07689999999</v>
      </c>
      <c r="AZ207" s="321"/>
      <c r="BA207" s="321"/>
      <c r="BB207" s="321">
        <v>16</v>
      </c>
      <c r="BC207" s="321">
        <v>453846.15</v>
      </c>
      <c r="BD207" s="321">
        <v>30000</v>
      </c>
      <c r="BE207" s="321">
        <v>42548</v>
      </c>
      <c r="BF207" s="321"/>
      <c r="BG207" s="321">
        <v>149000</v>
      </c>
      <c r="BH207" s="321">
        <v>496000</v>
      </c>
      <c r="BI207" s="321"/>
      <c r="BJ207" s="321"/>
      <c r="BK207" s="321"/>
      <c r="BL207" s="321">
        <v>1000000</v>
      </c>
      <c r="BM207" s="321"/>
      <c r="BN207" s="321">
        <v>0</v>
      </c>
      <c r="BO207" s="321">
        <v>0</v>
      </c>
      <c r="BP207" s="321">
        <v>420000</v>
      </c>
      <c r="BQ207" s="321">
        <v>88846.1538</v>
      </c>
      <c r="BR207" s="321"/>
      <c r="BS207" s="321">
        <v>0</v>
      </c>
      <c r="BT207" s="321">
        <v>1268500</v>
      </c>
      <c r="BU207" s="321">
        <v>619500</v>
      </c>
      <c r="BV207" s="321"/>
      <c r="BW207" s="321">
        <v>0</v>
      </c>
      <c r="BX207" s="321"/>
      <c r="BY207" s="321">
        <v>0</v>
      </c>
      <c r="BZ207" s="321"/>
      <c r="CA207" s="321"/>
      <c r="CB207" s="321">
        <v>15712591</v>
      </c>
      <c r="CC207" s="322">
        <v>13197745</v>
      </c>
      <c r="CD207" s="320" t="s">
        <v>2199</v>
      </c>
      <c r="CE207" s="320" t="s">
        <v>1068</v>
      </c>
      <c r="CF207" s="323">
        <v>46113</v>
      </c>
      <c r="CG207" s="323"/>
      <c r="CH207" s="320" t="s">
        <v>415</v>
      </c>
      <c r="CI207" s="322">
        <v>118000</v>
      </c>
      <c r="CJ207" s="322">
        <v>0</v>
      </c>
      <c r="CK207" s="321"/>
      <c r="CL207" s="324">
        <f t="shared" si="67"/>
        <v>508846.15379999997</v>
      </c>
      <c r="CM207" s="325">
        <f t="shared" si="68"/>
        <v>-17.809699999168515</v>
      </c>
      <c r="CN207" s="325">
        <f t="shared" si="69"/>
        <v>-17.963499998673797</v>
      </c>
      <c r="CO207" s="325">
        <f t="shared" si="70"/>
        <v>0.11349999997764826</v>
      </c>
      <c r="CP207" s="318"/>
      <c r="CQ207" s="326">
        <f t="shared" si="71"/>
        <v>3.8461526855826378E-5</v>
      </c>
      <c r="CR207" s="326">
        <f t="shared" si="72"/>
        <v>0</v>
      </c>
      <c r="CS207" s="327">
        <f t="shared" si="73"/>
        <v>-3.0769268050789833E-5</v>
      </c>
      <c r="CT207" s="327">
        <f t="shared" si="74"/>
        <v>0</v>
      </c>
      <c r="CU207" s="327">
        <f t="shared" si="75"/>
        <v>0</v>
      </c>
      <c r="CV207" s="327">
        <f t="shared" si="76"/>
        <v>0</v>
      </c>
      <c r="CW207" s="327">
        <f t="shared" si="77"/>
        <v>0</v>
      </c>
      <c r="CX207" s="327">
        <f t="shared" si="78"/>
        <v>0</v>
      </c>
      <c r="CY207" s="327">
        <f t="shared" si="79"/>
        <v>0</v>
      </c>
      <c r="CZ207" s="328">
        <f t="shared" si="80"/>
        <v>508846.15379999997</v>
      </c>
      <c r="DA207" s="328">
        <f>(420000/208)*(O207+P207+Q207+R207+S207+T207+U207+V207+W207+X207+BI207)-CZ207</f>
        <v>4.615390207618475E-5</v>
      </c>
      <c r="DB207" s="201"/>
      <c r="DC207" s="327">
        <f>K207/M207*IFERROR(VLOOKUP($D207,Shift!$B:$AZ,45,0),0)-AT207</f>
        <v>0</v>
      </c>
      <c r="DD207" s="327">
        <f>K207/M207*IFERROR(VLOOKUP($D207,Shift!$B:$AV,47,0),0)*10*50%-ROUND(K207/M207*IFERROR(VLOOKUP($D207,Shift!$B:$AV,47,0),0)*8*30%,0)-AU207</f>
        <v>0.38461538474075496</v>
      </c>
      <c r="DE207" s="329">
        <f>VLOOKUP($D207,'Off day working'!A:AM,38,0)-Z207</f>
        <v>0</v>
      </c>
      <c r="DF207" s="328"/>
      <c r="DG207" s="328"/>
      <c r="DH207" s="330">
        <f>K207/208*8*30%*VLOOKUP($D207,Shift!$B:$AZ,47,0)-AL207</f>
        <v>1.5384634025394917E-5</v>
      </c>
      <c r="DJ207" s="390"/>
      <c r="DK207" s="332">
        <f>VLOOKUP($D207,Meal!$A:$AK,35,0)-BG207</f>
        <v>0</v>
      </c>
      <c r="DL207" s="332">
        <f>VLOOKUP($D207,Meal!$A:$AK,36,0)-BH207</f>
        <v>0</v>
      </c>
      <c r="DM207" s="333">
        <f>VLOOKUP($D207,Shift!B:AW,39,0)-AV207</f>
        <v>0</v>
      </c>
      <c r="DN207" s="334">
        <f>K207/208*VLOOKUP(D207,Shift!$B:$AO,39,0)*8*10%-AW207</f>
        <v>0</v>
      </c>
      <c r="DO207" s="333">
        <f>VLOOKUP($D207,Shift!$B:$AO,40,0)-AX207</f>
        <v>0</v>
      </c>
      <c r="DP207" s="334">
        <f>K207/208*VLOOKUP(D207,Shift!$B:$AO,40,0)*8*50%-AY207</f>
        <v>2.3076951038092375E-5</v>
      </c>
      <c r="DQ207" s="335">
        <f>VLOOKUP($D207,Shift!$B:$AZ,41,0)-AZ207</f>
        <v>0</v>
      </c>
      <c r="DR207" s="336">
        <f>K207/208*VLOOKUP($D207,Shift!$B:$AQ,41,0)*8*50%-BA207</f>
        <v>0</v>
      </c>
      <c r="DS207" s="337">
        <f>VLOOKUP($D207,Att!B:CU,98,0)-O207</f>
        <v>0</v>
      </c>
      <c r="DT207" s="338">
        <f>IFERROR(VLOOKUP($D207,OT!$A:$BR,OT!BC$1,0),0)-P207</f>
        <v>0</v>
      </c>
      <c r="DU207" s="338">
        <f>IFERROR(VLOOKUP($D207,OT!$A:$BR,OT!BD$1,0),0)-Q207</f>
        <v>0</v>
      </c>
      <c r="DV207" s="338">
        <f>IFERROR(VLOOKUP($D207,OT!$A:$BR,OT!BE$1,0),0)-R207</f>
        <v>0</v>
      </c>
      <c r="DW207" s="338">
        <f>IFERROR(VLOOKUP($D207,OT!$A:$BR,OT!BF$1,0),0)-S207</f>
        <v>0</v>
      </c>
      <c r="DX207" s="338">
        <f>IFERROR(VLOOKUP($D207,OT!$A:$BR,OT!BG$1,0),0)-T207</f>
        <v>0</v>
      </c>
      <c r="DY207" s="338">
        <f>IFERROR(VLOOKUP($D207,OT!$A:$BR,OT!BH$1,0),0)-U207</f>
        <v>0</v>
      </c>
      <c r="DZ207" s="338">
        <f>IFERROR(VLOOKUP($D207,OT!$A:$BR,OT!BI$1,0),0)-V207</f>
        <v>0</v>
      </c>
      <c r="EA207" s="338">
        <f>IFERROR(VLOOKUP($D207,OT!$A:$BR,OT!BJ$1,0),0)-W207</f>
        <v>0</v>
      </c>
      <c r="EB207" s="338">
        <f>IFERROR(VLOOKUP($D207,OT!$A:$BR,OT!BK$1,0),0)-X207</f>
        <v>0</v>
      </c>
      <c r="EC207" s="339">
        <f>VLOOKUP(D207,'Off day working'!A:AL,38,0)*30000-BD207</f>
        <v>0</v>
      </c>
      <c r="ED207" s="340"/>
      <c r="EE207" s="340"/>
      <c r="EF207" s="338">
        <f t="shared" si="66"/>
        <v>7.6923076921957545E-2</v>
      </c>
      <c r="EG207" s="350">
        <f>4960000*1.07/208*VLOOKUP(D207,Att!B:BZ,77,0)-BJ207</f>
        <v>0</v>
      </c>
      <c r="EI207" s="345">
        <f>IF(AND(CH207="X",EJ207&gt;=0.5),150000/VLOOKUP(D207,Att!B:AT,45,0)*VLOOKUP(D207,Att!B:AP,41,0),IF(AND(CH207="X",EJ207&lt;0.5),0,150000))-AN207</f>
        <v>0</v>
      </c>
      <c r="EJ207" s="346">
        <f>VLOOKUP(D207,Att!B:AP,41,0)/VLOOKUP(D207,Att!B:AT,45,0)</f>
        <v>1.1578947368421053</v>
      </c>
    </row>
    <row r="208" spans="1:140" s="331" customFormat="1" ht="14.5" hidden="1" customHeight="1" x14ac:dyDescent="0.35">
      <c r="A208" s="300" t="s">
        <v>325</v>
      </c>
      <c r="B208" s="300">
        <f t="shared" si="81"/>
        <v>201</v>
      </c>
      <c r="C208" s="320" t="s">
        <v>56</v>
      </c>
      <c r="D208" s="320" t="s">
        <v>1357</v>
      </c>
      <c r="E208" s="320" t="s">
        <v>1359</v>
      </c>
      <c r="F208" s="367" t="s">
        <v>1358</v>
      </c>
      <c r="G208" s="320" t="s">
        <v>360</v>
      </c>
      <c r="H208" s="320" t="s">
        <v>1039</v>
      </c>
      <c r="I208" s="320" t="s">
        <v>57</v>
      </c>
      <c r="J208" s="320" t="s">
        <v>58</v>
      </c>
      <c r="K208" s="321">
        <v>5900000</v>
      </c>
      <c r="L208" s="321"/>
      <c r="M208" s="321">
        <v>208</v>
      </c>
      <c r="N208" s="321"/>
      <c r="O208" s="321">
        <v>198</v>
      </c>
      <c r="P208" s="321">
        <v>46</v>
      </c>
      <c r="Q208" s="321">
        <v>0</v>
      </c>
      <c r="R208" s="321">
        <v>20</v>
      </c>
      <c r="S208" s="321">
        <v>0</v>
      </c>
      <c r="T208" s="321">
        <v>0</v>
      </c>
      <c r="U208" s="321">
        <v>0</v>
      </c>
      <c r="V208" s="321">
        <v>0</v>
      </c>
      <c r="W208" s="321">
        <v>0</v>
      </c>
      <c r="X208" s="321">
        <v>0</v>
      </c>
      <c r="Y208" s="321">
        <v>4</v>
      </c>
      <c r="Z208" s="321">
        <v>2</v>
      </c>
      <c r="AA208" s="321"/>
      <c r="AB208" s="321">
        <v>5616346.1538000004</v>
      </c>
      <c r="AC208" s="321">
        <v>1957211.5385</v>
      </c>
      <c r="AD208" s="321">
        <v>0</v>
      </c>
      <c r="AE208" s="321">
        <v>1134615.3846</v>
      </c>
      <c r="AF208" s="321">
        <v>0</v>
      </c>
      <c r="AG208" s="321">
        <v>0</v>
      </c>
      <c r="AH208" s="321">
        <v>0</v>
      </c>
      <c r="AI208" s="321">
        <v>0</v>
      </c>
      <c r="AJ208" s="321">
        <v>0</v>
      </c>
      <c r="AK208" s="321">
        <v>0</v>
      </c>
      <c r="AL208" s="321">
        <v>204230.76920000001</v>
      </c>
      <c r="AM208" s="321">
        <v>300000</v>
      </c>
      <c r="AN208" s="321">
        <v>150000</v>
      </c>
      <c r="AO208" s="321">
        <v>497500</v>
      </c>
      <c r="AP208" s="321">
        <v>0</v>
      </c>
      <c r="AQ208" s="321">
        <v>765865.38459999999</v>
      </c>
      <c r="AR208" s="321">
        <v>333333</v>
      </c>
      <c r="AS208" s="321"/>
      <c r="AT208" s="321">
        <v>0</v>
      </c>
      <c r="AU208" s="321">
        <v>221250</v>
      </c>
      <c r="AV208" s="321">
        <v>0</v>
      </c>
      <c r="AW208" s="321">
        <v>0</v>
      </c>
      <c r="AX208" s="321">
        <v>1</v>
      </c>
      <c r="AY208" s="321">
        <v>113461.5385</v>
      </c>
      <c r="AZ208" s="321"/>
      <c r="BA208" s="321"/>
      <c r="BB208" s="321">
        <v>23</v>
      </c>
      <c r="BC208" s="321">
        <v>652403.85</v>
      </c>
      <c r="BD208" s="321">
        <v>60000</v>
      </c>
      <c r="BE208" s="321">
        <v>42548</v>
      </c>
      <c r="BF208" s="321">
        <v>100000</v>
      </c>
      <c r="BG208" s="321">
        <v>40000</v>
      </c>
      <c r="BH208" s="321">
        <v>503000</v>
      </c>
      <c r="BI208" s="321"/>
      <c r="BJ208" s="321"/>
      <c r="BK208" s="321"/>
      <c r="BL208" s="321">
        <v>1000000</v>
      </c>
      <c r="BM208" s="321"/>
      <c r="BN208" s="321">
        <v>0</v>
      </c>
      <c r="BO208" s="321">
        <v>0</v>
      </c>
      <c r="BP208" s="321">
        <v>399807.6923</v>
      </c>
      <c r="BQ208" s="321">
        <v>133269.23079999999</v>
      </c>
      <c r="BR208" s="321"/>
      <c r="BS208" s="321">
        <v>0</v>
      </c>
      <c r="BT208" s="321">
        <v>1268500</v>
      </c>
      <c r="BU208" s="321">
        <v>619500</v>
      </c>
      <c r="BV208" s="321"/>
      <c r="BW208" s="321">
        <v>0</v>
      </c>
      <c r="BX208" s="321"/>
      <c r="BY208" s="321">
        <v>0</v>
      </c>
      <c r="BZ208" s="321"/>
      <c r="CA208" s="321"/>
      <c r="CB208" s="321">
        <v>15611367</v>
      </c>
      <c r="CC208" s="322">
        <v>13072290</v>
      </c>
      <c r="CD208" s="320" t="s">
        <v>2199</v>
      </c>
      <c r="CE208" s="320" t="s">
        <v>1068</v>
      </c>
      <c r="CF208" s="323">
        <v>46113</v>
      </c>
      <c r="CG208" s="323"/>
      <c r="CH208" s="320" t="s">
        <v>415</v>
      </c>
      <c r="CI208" s="322">
        <v>118000</v>
      </c>
      <c r="CJ208" s="322">
        <v>0</v>
      </c>
      <c r="CK208" s="321"/>
      <c r="CL208" s="324">
        <f t="shared" si="67"/>
        <v>533076.92310000001</v>
      </c>
      <c r="CM208" s="325">
        <f t="shared" si="68"/>
        <v>-24.457700001075864</v>
      </c>
      <c r="CN208" s="325">
        <f t="shared" si="69"/>
        <v>-24.380799999460578</v>
      </c>
      <c r="CO208" s="325">
        <f t="shared" si="70"/>
        <v>4.6153552830219269E-5</v>
      </c>
      <c r="CP208" s="318"/>
      <c r="CQ208" s="326">
        <f t="shared" si="71"/>
        <v>-3.8461294025182724E-5</v>
      </c>
      <c r="CR208" s="326">
        <f t="shared" si="72"/>
        <v>0</v>
      </c>
      <c r="CS208" s="327">
        <f t="shared" si="73"/>
        <v>1.5384750440716743E-5</v>
      </c>
      <c r="CT208" s="327">
        <f t="shared" si="74"/>
        <v>0</v>
      </c>
      <c r="CU208" s="327">
        <f t="shared" si="75"/>
        <v>0</v>
      </c>
      <c r="CV208" s="327">
        <f t="shared" si="76"/>
        <v>0</v>
      </c>
      <c r="CW208" s="327">
        <f t="shared" si="77"/>
        <v>0</v>
      </c>
      <c r="CX208" s="327">
        <f t="shared" si="78"/>
        <v>0</v>
      </c>
      <c r="CY208" s="327">
        <f t="shared" si="79"/>
        <v>0</v>
      </c>
      <c r="CZ208" s="328">
        <f t="shared" si="80"/>
        <v>533076.92310000001</v>
      </c>
      <c r="DA208" s="328">
        <f>(420000/208)*(O208+P208+Q208+R208+S208+T208+U208+V208+W208+X208+BI208)-CZ208</f>
        <v>-2.3076892830431461E-5</v>
      </c>
      <c r="DB208" s="201"/>
      <c r="DC208" s="327">
        <f>K208/M208*IFERROR(VLOOKUP($D208,Shift!$B:$AZ,45,0),0)-AT208</f>
        <v>0</v>
      </c>
      <c r="DD208" s="327">
        <f>K208/M208*IFERROR(VLOOKUP($D208,Shift!$B:$AV,47,0),0)*10*50%-ROUND(K208/M208*IFERROR(VLOOKUP($D208,Shift!$B:$AV,47,0),0)*8*30%,0)-AU208</f>
        <v>-0.23076923075132072</v>
      </c>
      <c r="DE208" s="329">
        <f>VLOOKUP($D208,'Off day working'!A:AM,38,0)-Z208</f>
        <v>0</v>
      </c>
      <c r="DF208" s="328"/>
      <c r="DG208" s="328"/>
      <c r="DH208" s="330">
        <f>K208/208*8*30%*VLOOKUP($D208,Shift!$B:$AZ,47,0)-AL208</f>
        <v>3.0769238946959376E-5</v>
      </c>
      <c r="DJ208" s="390"/>
      <c r="DK208" s="332">
        <f>VLOOKUP($D208,Meal!$A:$AK,35,0)-BG208</f>
        <v>0</v>
      </c>
      <c r="DL208" s="332">
        <f>VLOOKUP($D208,Meal!$A:$AK,36,0)-BH208</f>
        <v>0</v>
      </c>
      <c r="DM208" s="333">
        <f>VLOOKUP($D208,Shift!B:AW,39,0)-AV208</f>
        <v>0</v>
      </c>
      <c r="DN208" s="334">
        <f>K208/208*VLOOKUP(D208,Shift!$B:$AO,39,0)*8*10%-AW208</f>
        <v>0</v>
      </c>
      <c r="DO208" s="333">
        <f>VLOOKUP($D208,Shift!$B:$AO,40,0)-AX208</f>
        <v>0</v>
      </c>
      <c r="DP208" s="334">
        <f>K208/208*VLOOKUP(D208,Shift!$B:$AO,40,0)*8*50%-AY208</f>
        <v>-3.8461526855826378E-5</v>
      </c>
      <c r="DQ208" s="335">
        <f>VLOOKUP($D208,Shift!$B:$AZ,41,0)-AZ208</f>
        <v>0</v>
      </c>
      <c r="DR208" s="336">
        <f>K208/208*VLOOKUP($D208,Shift!$B:$AQ,41,0)*8*50%-BA208</f>
        <v>0</v>
      </c>
      <c r="DS208" s="337">
        <f>VLOOKUP($D208,Att!B:CU,98,0)-O208</f>
        <v>0</v>
      </c>
      <c r="DT208" s="338">
        <f>IFERROR(VLOOKUP($D208,OT!$A:$BR,OT!BC$1,0),0)-P208</f>
        <v>0</v>
      </c>
      <c r="DU208" s="338">
        <f>IFERROR(VLOOKUP($D208,OT!$A:$BR,OT!BD$1,0),0)-Q208</f>
        <v>0</v>
      </c>
      <c r="DV208" s="338">
        <f>IFERROR(VLOOKUP($D208,OT!$A:$BR,OT!BE$1,0),0)-R208</f>
        <v>0</v>
      </c>
      <c r="DW208" s="338">
        <f>IFERROR(VLOOKUP($D208,OT!$A:$BR,OT!BF$1,0),0)-S208</f>
        <v>0</v>
      </c>
      <c r="DX208" s="338">
        <f>IFERROR(VLOOKUP($D208,OT!$A:$BR,OT!BG$1,0),0)-T208</f>
        <v>0</v>
      </c>
      <c r="DY208" s="338">
        <f>IFERROR(VLOOKUP($D208,OT!$A:$BR,OT!BH$1,0),0)-U208</f>
        <v>0</v>
      </c>
      <c r="DZ208" s="338">
        <f>IFERROR(VLOOKUP($D208,OT!$A:$BR,OT!BI$1,0),0)-V208</f>
        <v>0</v>
      </c>
      <c r="EA208" s="338">
        <f>IFERROR(VLOOKUP($D208,OT!$A:$BR,OT!BJ$1,0),0)-W208</f>
        <v>0</v>
      </c>
      <c r="EB208" s="338">
        <f>IFERROR(VLOOKUP($D208,OT!$A:$BR,OT!BK$1,0),0)-X208</f>
        <v>0</v>
      </c>
      <c r="EC208" s="339">
        <f>VLOOKUP(D208,'Off day working'!A:AL,38,0)*30000-BD208</f>
        <v>0</v>
      </c>
      <c r="ED208" s="340"/>
      <c r="EE208" s="340"/>
      <c r="EF208" s="338">
        <f t="shared" si="66"/>
        <v>7.6923076921957545E-2</v>
      </c>
      <c r="EG208" s="350">
        <f>4960000*1.07/208*VLOOKUP(D208,Att!B:BZ,77,0)-BJ208</f>
        <v>0</v>
      </c>
      <c r="EI208" s="345">
        <f>IF(AND(CH208="X",EJ208&gt;=0.5),150000/VLOOKUP(D208,Att!B:AT,45,0)*VLOOKUP(D208,Att!B:AP,41,0),IF(AND(CH208="X",EJ208&lt;0.5),0,150000))-AN208</f>
        <v>0</v>
      </c>
      <c r="EJ208" s="346">
        <f>VLOOKUP(D208,Att!B:AP,41,0)/VLOOKUP(D208,Att!B:AT,45,0)</f>
        <v>1.1052631578947369</v>
      </c>
    </row>
    <row r="209" spans="1:140" s="331" customFormat="1" ht="14.5" hidden="1" customHeight="1" x14ac:dyDescent="0.35">
      <c r="A209" s="300" t="s">
        <v>325</v>
      </c>
      <c r="B209" s="300">
        <f t="shared" si="81"/>
        <v>202</v>
      </c>
      <c r="C209" s="320" t="s">
        <v>56</v>
      </c>
      <c r="D209" s="320" t="s">
        <v>1360</v>
      </c>
      <c r="E209" s="320" t="s">
        <v>1362</v>
      </c>
      <c r="F209" s="367" t="s">
        <v>1361</v>
      </c>
      <c r="G209" s="320" t="s">
        <v>348</v>
      </c>
      <c r="H209" s="320" t="s">
        <v>1039</v>
      </c>
      <c r="I209" s="320" t="s">
        <v>64</v>
      </c>
      <c r="J209" s="320" t="s">
        <v>58</v>
      </c>
      <c r="K209" s="321">
        <v>5900000</v>
      </c>
      <c r="L209" s="321"/>
      <c r="M209" s="321">
        <v>208</v>
      </c>
      <c r="N209" s="321"/>
      <c r="O209" s="321">
        <v>208</v>
      </c>
      <c r="P209" s="321">
        <v>38</v>
      </c>
      <c r="Q209" s="321">
        <v>0</v>
      </c>
      <c r="R209" s="321">
        <v>16</v>
      </c>
      <c r="S209" s="321">
        <v>0</v>
      </c>
      <c r="T209" s="321">
        <v>0</v>
      </c>
      <c r="U209" s="321">
        <v>8</v>
      </c>
      <c r="V209" s="321">
        <v>0</v>
      </c>
      <c r="W209" s="321">
        <v>0</v>
      </c>
      <c r="X209" s="321">
        <v>0</v>
      </c>
      <c r="Y209" s="321">
        <v>5</v>
      </c>
      <c r="Z209" s="321">
        <v>2</v>
      </c>
      <c r="AA209" s="321"/>
      <c r="AB209" s="321">
        <v>5899999.8865</v>
      </c>
      <c r="AC209" s="321">
        <v>1616826.9231</v>
      </c>
      <c r="AD209" s="321">
        <v>0</v>
      </c>
      <c r="AE209" s="321">
        <v>907692.3077</v>
      </c>
      <c r="AF209" s="321">
        <v>0</v>
      </c>
      <c r="AG209" s="321">
        <v>0</v>
      </c>
      <c r="AH209" s="321">
        <v>658076.92310000001</v>
      </c>
      <c r="AI209" s="321">
        <v>0</v>
      </c>
      <c r="AJ209" s="321">
        <v>0</v>
      </c>
      <c r="AK209" s="321">
        <v>0</v>
      </c>
      <c r="AL209" s="321">
        <v>272307.6923</v>
      </c>
      <c r="AM209" s="321">
        <v>300000</v>
      </c>
      <c r="AN209" s="321">
        <v>150000</v>
      </c>
      <c r="AO209" s="321">
        <v>525000</v>
      </c>
      <c r="AP209" s="321">
        <v>0</v>
      </c>
      <c r="AQ209" s="321">
        <v>1021153.8462</v>
      </c>
      <c r="AR209" s="321">
        <v>314815</v>
      </c>
      <c r="AS209" s="321"/>
      <c r="AT209" s="321">
        <v>0</v>
      </c>
      <c r="AU209" s="321">
        <v>295000</v>
      </c>
      <c r="AV209" s="321">
        <v>0</v>
      </c>
      <c r="AW209" s="321">
        <v>0</v>
      </c>
      <c r="AX209" s="321">
        <v>1</v>
      </c>
      <c r="AY209" s="321">
        <v>113461.5385</v>
      </c>
      <c r="AZ209" s="321"/>
      <c r="BA209" s="321"/>
      <c r="BB209" s="321">
        <v>19</v>
      </c>
      <c r="BC209" s="321">
        <v>538942.31000000006</v>
      </c>
      <c r="BD209" s="321">
        <v>60000</v>
      </c>
      <c r="BE209" s="321"/>
      <c r="BF209" s="321">
        <v>100000</v>
      </c>
      <c r="BG209" s="321">
        <v>115000</v>
      </c>
      <c r="BH209" s="321">
        <v>492000</v>
      </c>
      <c r="BI209" s="321"/>
      <c r="BJ209" s="321"/>
      <c r="BK209" s="321"/>
      <c r="BL209" s="321">
        <v>1000000</v>
      </c>
      <c r="BM209" s="321"/>
      <c r="BN209" s="321">
        <v>0</v>
      </c>
      <c r="BO209" s="321">
        <v>0</v>
      </c>
      <c r="BP209" s="321">
        <v>420000</v>
      </c>
      <c r="BQ209" s="321">
        <v>125192.3077</v>
      </c>
      <c r="BR209" s="321"/>
      <c r="BS209" s="321">
        <v>0</v>
      </c>
      <c r="BT209" s="321">
        <v>1268500</v>
      </c>
      <c r="BU209" s="321">
        <v>619500</v>
      </c>
      <c r="BV209" s="321"/>
      <c r="BW209" s="321">
        <v>0</v>
      </c>
      <c r="BX209" s="321">
        <v>0.25</v>
      </c>
      <c r="BY209" s="321">
        <v>7091.3462</v>
      </c>
      <c r="BZ209" s="321"/>
      <c r="CA209" s="321"/>
      <c r="CB209" s="321">
        <v>16193989</v>
      </c>
      <c r="CC209" s="322">
        <v>13760796</v>
      </c>
      <c r="CD209" s="320" t="s">
        <v>2199</v>
      </c>
      <c r="CE209" s="320" t="s">
        <v>1067</v>
      </c>
      <c r="CF209" s="323">
        <v>46113</v>
      </c>
      <c r="CG209" s="323"/>
      <c r="CH209" s="320" t="s">
        <v>415</v>
      </c>
      <c r="CI209" s="322">
        <v>0</v>
      </c>
      <c r="CJ209" s="322">
        <v>0</v>
      </c>
      <c r="CK209" s="321"/>
      <c r="CL209" s="324">
        <f t="shared" si="67"/>
        <v>545192.3077</v>
      </c>
      <c r="CM209" s="325">
        <f t="shared" si="68"/>
        <v>-20.264899998903275</v>
      </c>
      <c r="CN209" s="325">
        <f t="shared" si="69"/>
        <v>-19.572599999606609</v>
      </c>
      <c r="CO209" s="325">
        <f t="shared" si="70"/>
        <v>0.11349999997764826</v>
      </c>
      <c r="CP209" s="318"/>
      <c r="CQ209" s="326">
        <f t="shared" si="71"/>
        <v>-2.3076776415109634E-5</v>
      </c>
      <c r="CR209" s="326">
        <f t="shared" si="72"/>
        <v>0</v>
      </c>
      <c r="CS209" s="327">
        <f t="shared" si="73"/>
        <v>-7.6922588050365448E-6</v>
      </c>
      <c r="CT209" s="327">
        <f t="shared" si="74"/>
        <v>0</v>
      </c>
      <c r="CU209" s="327">
        <f t="shared" si="75"/>
        <v>0</v>
      </c>
      <c r="CV209" s="327">
        <f t="shared" si="76"/>
        <v>-2.3076892830431461E-5</v>
      </c>
      <c r="CW209" s="327">
        <f t="shared" si="77"/>
        <v>0</v>
      </c>
      <c r="CX209" s="327">
        <f t="shared" si="78"/>
        <v>0</v>
      </c>
      <c r="CY209" s="327">
        <f t="shared" si="79"/>
        <v>0</v>
      </c>
      <c r="CZ209" s="328">
        <f t="shared" si="80"/>
        <v>545192.3077</v>
      </c>
      <c r="DA209" s="328">
        <f>(420000/208)*(O209+P209+Q209+R209+S209+T209+U209+V209+W209+X209+BI209)-CZ209</f>
        <v>-7.6922588050365448E-6</v>
      </c>
      <c r="DB209" s="201"/>
      <c r="DC209" s="327">
        <f>K209/M209*IFERROR(VLOOKUP($D209,Shift!$B:$AZ,45,0),0)-AT209</f>
        <v>0</v>
      </c>
      <c r="DD209" s="327">
        <f>K209/M209*IFERROR(VLOOKUP($D209,Shift!$B:$AV,47,0),0)*10*50%-ROUND(K209/M209*IFERROR(VLOOKUP($D209,Shift!$B:$AV,47,0),0)*8*30%,0)-AU209</f>
        <v>-0.30769230762962252</v>
      </c>
      <c r="DE209" s="329">
        <f>VLOOKUP($D209,'Off day working'!A:AM,38,0)-Z209</f>
        <v>0</v>
      </c>
      <c r="DF209" s="328"/>
      <c r="DG209" s="328"/>
      <c r="DH209" s="330">
        <f>K209/208*8*30%*VLOOKUP($D209,Shift!$B:$AZ,47,0)-AL209</f>
        <v>7.6923170126974583E-6</v>
      </c>
      <c r="DJ209" s="390"/>
      <c r="DK209" s="332">
        <f>VLOOKUP($D209,Meal!$A:$AK,35,0)-BG209</f>
        <v>0</v>
      </c>
      <c r="DL209" s="332">
        <f>VLOOKUP($D209,Meal!$A:$AK,36,0)-BH209</f>
        <v>0</v>
      </c>
      <c r="DM209" s="333">
        <f>VLOOKUP($D209,Shift!B:AW,39,0)-AV209</f>
        <v>0</v>
      </c>
      <c r="DN209" s="334">
        <f>K209/208*VLOOKUP(D209,Shift!$B:$AO,39,0)*8*10%-AW209</f>
        <v>0</v>
      </c>
      <c r="DO209" s="333">
        <f>VLOOKUP($D209,Shift!$B:$AO,40,0)-AX209</f>
        <v>0</v>
      </c>
      <c r="DP209" s="334">
        <f>K209/208*VLOOKUP(D209,Shift!$B:$AO,40,0)*8*50%-AY209</f>
        <v>-3.8461526855826378E-5</v>
      </c>
      <c r="DQ209" s="335">
        <f>VLOOKUP($D209,Shift!$B:$AZ,41,0)-AZ209</f>
        <v>0</v>
      </c>
      <c r="DR209" s="336">
        <f>K209/208*VLOOKUP($D209,Shift!$B:$AQ,41,0)*8*50%-BA209</f>
        <v>0</v>
      </c>
      <c r="DS209" s="337">
        <f>VLOOKUP($D209,Att!B:CU,98,0)-O209</f>
        <v>0</v>
      </c>
      <c r="DT209" s="338">
        <f>IFERROR(VLOOKUP($D209,OT!$A:$BR,OT!BC$1,0),0)-P209</f>
        <v>0</v>
      </c>
      <c r="DU209" s="338">
        <f>IFERROR(VLOOKUP($D209,OT!$A:$BR,OT!BD$1,0),0)-Q209</f>
        <v>0</v>
      </c>
      <c r="DV209" s="338">
        <f>IFERROR(VLOOKUP($D209,OT!$A:$BR,OT!BE$1,0),0)-R209</f>
        <v>0</v>
      </c>
      <c r="DW209" s="338">
        <f>IFERROR(VLOOKUP($D209,OT!$A:$BR,OT!BF$1,0),0)-S209</f>
        <v>0</v>
      </c>
      <c r="DX209" s="338">
        <f>IFERROR(VLOOKUP($D209,OT!$A:$BR,OT!BG$1,0),0)-T209</f>
        <v>0</v>
      </c>
      <c r="DY209" s="338">
        <f>IFERROR(VLOOKUP($D209,OT!$A:$BR,OT!BH$1,0),0)-U209</f>
        <v>0</v>
      </c>
      <c r="DZ209" s="338">
        <f>IFERROR(VLOOKUP($D209,OT!$A:$BR,OT!BI$1,0),0)-V209</f>
        <v>0</v>
      </c>
      <c r="EA209" s="338">
        <f>IFERROR(VLOOKUP($D209,OT!$A:$BR,OT!BJ$1,0),0)-W209</f>
        <v>0</v>
      </c>
      <c r="EB209" s="338">
        <f>IFERROR(VLOOKUP($D209,OT!$A:$BR,OT!BK$1,0),0)-X209</f>
        <v>0</v>
      </c>
      <c r="EC209" s="339">
        <f>VLOOKUP(D209,'Off day working'!A:AL,38,0)*30000-BD209</f>
        <v>0</v>
      </c>
      <c r="ED209" s="340"/>
      <c r="EE209" s="340"/>
      <c r="EF209" s="338">
        <f t="shared" si="66"/>
        <v>0</v>
      </c>
      <c r="EG209" s="350">
        <f>4960000*1.07/208*VLOOKUP(D209,Att!B:BZ,77,0)-BJ209</f>
        <v>0</v>
      </c>
      <c r="EI209" s="345">
        <f>IF(AND(CH209="X",EJ209&gt;=0.5),150000/VLOOKUP(D209,Att!B:AT,45,0)*VLOOKUP(D209,Att!B:AP,41,0),IF(AND(CH209="X",EJ209&lt;0.5),0,150000))-AN209</f>
        <v>0</v>
      </c>
      <c r="EJ209" s="346">
        <f>VLOOKUP(D209,Att!B:AP,41,0)/VLOOKUP(D209,Att!B:AT,45,0)</f>
        <v>1.15625</v>
      </c>
    </row>
    <row r="210" spans="1:140" s="331" customFormat="1" ht="14.5" hidden="1" customHeight="1" x14ac:dyDescent="0.35">
      <c r="A210" s="300" t="s">
        <v>325</v>
      </c>
      <c r="B210" s="300">
        <f t="shared" si="81"/>
        <v>203</v>
      </c>
      <c r="C210" s="320" t="s">
        <v>56</v>
      </c>
      <c r="D210" s="320" t="s">
        <v>1363</v>
      </c>
      <c r="E210" s="320" t="s">
        <v>1365</v>
      </c>
      <c r="F210" s="367" t="s">
        <v>1364</v>
      </c>
      <c r="G210" s="320" t="s">
        <v>360</v>
      </c>
      <c r="H210" s="320" t="s">
        <v>1042</v>
      </c>
      <c r="I210" s="320" t="s">
        <v>57</v>
      </c>
      <c r="J210" s="320" t="s">
        <v>58</v>
      </c>
      <c r="K210" s="321">
        <v>5900000</v>
      </c>
      <c r="L210" s="321"/>
      <c r="M210" s="321">
        <v>208</v>
      </c>
      <c r="N210" s="321"/>
      <c r="O210" s="321">
        <v>208</v>
      </c>
      <c r="P210" s="321">
        <v>42</v>
      </c>
      <c r="Q210" s="321">
        <v>0</v>
      </c>
      <c r="R210" s="321">
        <v>12</v>
      </c>
      <c r="S210" s="321">
        <v>0</v>
      </c>
      <c r="T210" s="321">
        <v>0</v>
      </c>
      <c r="U210" s="321">
        <v>0</v>
      </c>
      <c r="V210" s="321">
        <v>0</v>
      </c>
      <c r="W210" s="321">
        <v>0</v>
      </c>
      <c r="X210" s="321">
        <v>0</v>
      </c>
      <c r="Y210" s="321">
        <v>12</v>
      </c>
      <c r="Z210" s="321">
        <v>1</v>
      </c>
      <c r="AA210" s="321"/>
      <c r="AB210" s="321">
        <v>5899999.8865</v>
      </c>
      <c r="AC210" s="321">
        <v>1787019.2308</v>
      </c>
      <c r="AD210" s="321">
        <v>0</v>
      </c>
      <c r="AE210" s="321">
        <v>680769.23080000002</v>
      </c>
      <c r="AF210" s="321">
        <v>0</v>
      </c>
      <c r="AG210" s="321">
        <v>0</v>
      </c>
      <c r="AH210" s="321">
        <v>0</v>
      </c>
      <c r="AI210" s="321">
        <v>0</v>
      </c>
      <c r="AJ210" s="321">
        <v>0</v>
      </c>
      <c r="AK210" s="321">
        <v>0</v>
      </c>
      <c r="AL210" s="321">
        <v>680769.23080000002</v>
      </c>
      <c r="AM210" s="321">
        <v>300000</v>
      </c>
      <c r="AN210" s="321">
        <v>150000</v>
      </c>
      <c r="AO210" s="321">
        <v>517500</v>
      </c>
      <c r="AP210" s="321">
        <v>0</v>
      </c>
      <c r="AQ210" s="321">
        <v>1021153.8462</v>
      </c>
      <c r="AR210" s="321">
        <v>333333</v>
      </c>
      <c r="AS210" s="321"/>
      <c r="AT210" s="321">
        <v>0</v>
      </c>
      <c r="AU210" s="321">
        <v>737500</v>
      </c>
      <c r="AV210" s="321">
        <v>0</v>
      </c>
      <c r="AW210" s="321">
        <v>0</v>
      </c>
      <c r="AX210" s="321">
        <v>2</v>
      </c>
      <c r="AY210" s="321">
        <v>226923.07689999999</v>
      </c>
      <c r="AZ210" s="321"/>
      <c r="BA210" s="321"/>
      <c r="BB210" s="321">
        <v>21</v>
      </c>
      <c r="BC210" s="321">
        <v>595673.07999999996</v>
      </c>
      <c r="BD210" s="321">
        <v>30000</v>
      </c>
      <c r="BE210" s="321">
        <v>42548</v>
      </c>
      <c r="BF210" s="321">
        <v>200000</v>
      </c>
      <c r="BG210" s="321">
        <v>97000</v>
      </c>
      <c r="BH210" s="321">
        <v>622000</v>
      </c>
      <c r="BI210" s="321"/>
      <c r="BJ210" s="321"/>
      <c r="BK210" s="321"/>
      <c r="BL210" s="321">
        <v>1000000</v>
      </c>
      <c r="BM210" s="321"/>
      <c r="BN210" s="321">
        <v>0</v>
      </c>
      <c r="BO210" s="321">
        <v>0</v>
      </c>
      <c r="BP210" s="321">
        <v>420000</v>
      </c>
      <c r="BQ210" s="321">
        <v>109038.4615</v>
      </c>
      <c r="BR210" s="321"/>
      <c r="BS210" s="321">
        <v>312019</v>
      </c>
      <c r="BT210" s="321">
        <v>1268500</v>
      </c>
      <c r="BU210" s="321">
        <v>619500</v>
      </c>
      <c r="BV210" s="321"/>
      <c r="BW210" s="321">
        <v>0</v>
      </c>
      <c r="BX210" s="321"/>
      <c r="BY210" s="321">
        <v>0</v>
      </c>
      <c r="BZ210" s="321"/>
      <c r="CA210" s="321"/>
      <c r="CB210" s="321">
        <v>17031769</v>
      </c>
      <c r="CC210" s="322">
        <v>14614731</v>
      </c>
      <c r="CD210" s="320" t="s">
        <v>2202</v>
      </c>
      <c r="CE210" s="320" t="s">
        <v>1067</v>
      </c>
      <c r="CF210" s="323">
        <v>46113</v>
      </c>
      <c r="CG210" s="323"/>
      <c r="CH210" s="320" t="s">
        <v>415</v>
      </c>
      <c r="CI210" s="322">
        <v>0</v>
      </c>
      <c r="CJ210" s="322">
        <v>0</v>
      </c>
      <c r="CK210" s="321"/>
      <c r="CL210" s="324">
        <f t="shared" si="67"/>
        <v>529038.46149999998</v>
      </c>
      <c r="CM210" s="325">
        <f t="shared" si="68"/>
        <v>-22.956500001251698</v>
      </c>
      <c r="CN210" s="325">
        <f t="shared" si="69"/>
        <v>-23.417999999597669</v>
      </c>
      <c r="CO210" s="325">
        <f t="shared" si="70"/>
        <v>0.11349999997764826</v>
      </c>
      <c r="CP210" s="318"/>
      <c r="CQ210" s="326">
        <f t="shared" si="71"/>
        <v>-3.0769035220146179E-5</v>
      </c>
      <c r="CR210" s="326">
        <f t="shared" si="72"/>
        <v>0</v>
      </c>
      <c r="CS210" s="327">
        <f t="shared" si="73"/>
        <v>-3.0769268050789833E-5</v>
      </c>
      <c r="CT210" s="327">
        <f t="shared" si="74"/>
        <v>0</v>
      </c>
      <c r="CU210" s="327">
        <f t="shared" si="75"/>
        <v>0</v>
      </c>
      <c r="CV210" s="327">
        <f t="shared" si="76"/>
        <v>0</v>
      </c>
      <c r="CW210" s="327">
        <f t="shared" si="77"/>
        <v>0</v>
      </c>
      <c r="CX210" s="327">
        <f t="shared" si="78"/>
        <v>0</v>
      </c>
      <c r="CY210" s="327">
        <f t="shared" si="79"/>
        <v>0</v>
      </c>
      <c r="CZ210" s="328">
        <f t="shared" si="80"/>
        <v>529038.46149999998</v>
      </c>
      <c r="DA210" s="328">
        <f>(420000/208)*(O210+P210+Q210+R210+S210+T210+U210+V210+W210+X210+BI210)-CZ210</f>
        <v>3.8461526855826378E-5</v>
      </c>
      <c r="DB210" s="201"/>
      <c r="DC210" s="327">
        <f>K210/M210*IFERROR(VLOOKUP($D210,Shift!$B:$AZ,45,0),0)-AT210</f>
        <v>0</v>
      </c>
      <c r="DD210" s="327">
        <f>K210/M210*IFERROR(VLOOKUP($D210,Shift!$B:$AV,47,0),0)*10*50%-ROUND(K210/M210*IFERROR(VLOOKUP($D210,Shift!$B:$AV,47,0),0)*8*30%,0)-AU210</f>
        <v>0.23076923098415136</v>
      </c>
      <c r="DE210" s="329">
        <f>VLOOKUP($D210,'Off day working'!A:AM,38,0)-Z210</f>
        <v>0</v>
      </c>
      <c r="DF210" s="328"/>
      <c r="DG210" s="328"/>
      <c r="DH210" s="330">
        <f>K210/208*8*30%*VLOOKUP($D210,Shift!$B:$AZ,47,0)-AL210</f>
        <v>-3.0769268050789833E-5</v>
      </c>
      <c r="DJ210" s="390"/>
      <c r="DK210" s="332">
        <f>VLOOKUP($D210,Meal!$A:$AK,35,0)-BG210</f>
        <v>0</v>
      </c>
      <c r="DL210" s="332">
        <f>VLOOKUP($D210,Meal!$A:$AK,36,0)-BH210</f>
        <v>0</v>
      </c>
      <c r="DM210" s="333">
        <f>VLOOKUP($D210,Shift!B:AW,39,0)-AV210</f>
        <v>0</v>
      </c>
      <c r="DN210" s="334">
        <f>K210/208*VLOOKUP(D210,Shift!$B:$AO,39,0)*8*10%-AW210</f>
        <v>0</v>
      </c>
      <c r="DO210" s="333">
        <f>VLOOKUP($D210,Shift!$B:$AO,40,0)-AX210</f>
        <v>0</v>
      </c>
      <c r="DP210" s="334">
        <f>K210/208*VLOOKUP(D210,Shift!$B:$AO,40,0)*8*50%-AY210</f>
        <v>2.3076951038092375E-5</v>
      </c>
      <c r="DQ210" s="335">
        <f>VLOOKUP($D210,Shift!$B:$AZ,41,0)-AZ210</f>
        <v>0</v>
      </c>
      <c r="DR210" s="336">
        <f>K210/208*VLOOKUP($D210,Shift!$B:$AQ,41,0)*8*50%-BA210</f>
        <v>0</v>
      </c>
      <c r="DS210" s="337">
        <f>VLOOKUP($D210,Att!B:CU,98,0)-O210</f>
        <v>0</v>
      </c>
      <c r="DT210" s="338">
        <f>IFERROR(VLOOKUP($D210,OT!$A:$BR,OT!BC$1,0),0)-P210</f>
        <v>0</v>
      </c>
      <c r="DU210" s="338">
        <f>IFERROR(VLOOKUP($D210,OT!$A:$BR,OT!BD$1,0),0)-Q210</f>
        <v>0</v>
      </c>
      <c r="DV210" s="338">
        <f>IFERROR(VLOOKUP($D210,OT!$A:$BR,OT!BE$1,0),0)-R210</f>
        <v>0</v>
      </c>
      <c r="DW210" s="338">
        <f>IFERROR(VLOOKUP($D210,OT!$A:$BR,OT!BF$1,0),0)-S210</f>
        <v>0</v>
      </c>
      <c r="DX210" s="338">
        <f>IFERROR(VLOOKUP($D210,OT!$A:$BR,OT!BG$1,0),0)-T210</f>
        <v>0</v>
      </c>
      <c r="DY210" s="338">
        <f>IFERROR(VLOOKUP($D210,OT!$A:$BR,OT!BH$1,0),0)-U210</f>
        <v>0</v>
      </c>
      <c r="DZ210" s="338">
        <f>IFERROR(VLOOKUP($D210,OT!$A:$BR,OT!BI$1,0),0)-V210</f>
        <v>0</v>
      </c>
      <c r="EA210" s="338">
        <f>IFERROR(VLOOKUP($D210,OT!$A:$BR,OT!BJ$1,0),0)-W210</f>
        <v>0</v>
      </c>
      <c r="EB210" s="338">
        <f>IFERROR(VLOOKUP($D210,OT!$A:$BR,OT!BK$1,0),0)-X210</f>
        <v>0</v>
      </c>
      <c r="EC210" s="339">
        <f>VLOOKUP(D210,'Off day working'!A:AL,38,0)*30000-BD210</f>
        <v>0</v>
      </c>
      <c r="ED210" s="340"/>
      <c r="EE210" s="340"/>
      <c r="EF210" s="338">
        <f t="shared" si="66"/>
        <v>7.6923076921957545E-2</v>
      </c>
      <c r="EG210" s="350">
        <f>4960000*1.07/208*VLOOKUP(D210,Att!B:BZ,77,0)-BJ210</f>
        <v>0</v>
      </c>
      <c r="EI210" s="345">
        <f>IF(AND(CH210="X",EJ210&gt;=0.5),150000/VLOOKUP(D210,Att!B:AT,45,0)*VLOOKUP(D210,Att!B:AP,41,0),IF(AND(CH210="X",EJ210&lt;0.5),0,150000))-AN210</f>
        <v>0</v>
      </c>
      <c r="EJ210" s="346">
        <f>VLOOKUP(D210,Att!B:AP,41,0)/VLOOKUP(D210,Att!B:AT,45,0)</f>
        <v>1.1578947368421053</v>
      </c>
    </row>
    <row r="211" spans="1:140" s="331" customFormat="1" ht="14.5" hidden="1" customHeight="1" x14ac:dyDescent="0.35">
      <c r="A211" s="300" t="s">
        <v>325</v>
      </c>
      <c r="B211" s="300">
        <f t="shared" si="81"/>
        <v>204</v>
      </c>
      <c r="C211" s="320" t="s">
        <v>56</v>
      </c>
      <c r="D211" s="320" t="s">
        <v>1366</v>
      </c>
      <c r="E211" s="320" t="s">
        <v>1368</v>
      </c>
      <c r="F211" s="367" t="s">
        <v>1367</v>
      </c>
      <c r="G211" s="320" t="s">
        <v>360</v>
      </c>
      <c r="H211" s="320" t="s">
        <v>1039</v>
      </c>
      <c r="I211" s="320" t="s">
        <v>1037</v>
      </c>
      <c r="J211" s="320" t="s">
        <v>58</v>
      </c>
      <c r="K211" s="321">
        <v>5900000</v>
      </c>
      <c r="L211" s="321"/>
      <c r="M211" s="321">
        <v>208</v>
      </c>
      <c r="N211" s="321"/>
      <c r="O211" s="321">
        <v>180</v>
      </c>
      <c r="P211" s="321">
        <v>34</v>
      </c>
      <c r="Q211" s="321">
        <v>0</v>
      </c>
      <c r="R211" s="321">
        <v>0</v>
      </c>
      <c r="S211" s="321">
        <v>0</v>
      </c>
      <c r="T211" s="321">
        <v>0</v>
      </c>
      <c r="U211" s="321">
        <v>0</v>
      </c>
      <c r="V211" s="321">
        <v>0</v>
      </c>
      <c r="W211" s="321">
        <v>0</v>
      </c>
      <c r="X211" s="321">
        <v>0</v>
      </c>
      <c r="Y211" s="321">
        <v>10</v>
      </c>
      <c r="Z211" s="321"/>
      <c r="AA211" s="321"/>
      <c r="AB211" s="321">
        <v>5105769.2308</v>
      </c>
      <c r="AC211" s="321">
        <v>1446634.6154</v>
      </c>
      <c r="AD211" s="321">
        <v>0</v>
      </c>
      <c r="AE211" s="321">
        <v>0</v>
      </c>
      <c r="AF211" s="321">
        <v>0</v>
      </c>
      <c r="AG211" s="321">
        <v>0</v>
      </c>
      <c r="AH211" s="321">
        <v>0</v>
      </c>
      <c r="AI211" s="321">
        <v>0</v>
      </c>
      <c r="AJ211" s="321">
        <v>0</v>
      </c>
      <c r="AK211" s="321">
        <v>0</v>
      </c>
      <c r="AL211" s="321">
        <v>476538.46149999998</v>
      </c>
      <c r="AM211" s="321">
        <v>300000</v>
      </c>
      <c r="AN211" s="321">
        <v>150000</v>
      </c>
      <c r="AO211" s="321">
        <v>205000</v>
      </c>
      <c r="AP211" s="321">
        <v>0</v>
      </c>
      <c r="AQ211" s="321">
        <v>765865.38459999999</v>
      </c>
      <c r="AR211" s="321">
        <v>333333</v>
      </c>
      <c r="AS211" s="321"/>
      <c r="AT211" s="321">
        <v>0</v>
      </c>
      <c r="AU211" s="321">
        <v>516250</v>
      </c>
      <c r="AV211" s="321">
        <v>0</v>
      </c>
      <c r="AW211" s="321">
        <v>0</v>
      </c>
      <c r="AX211" s="321">
        <v>3</v>
      </c>
      <c r="AY211" s="321">
        <v>340384.61540000001</v>
      </c>
      <c r="AZ211" s="321"/>
      <c r="BA211" s="321"/>
      <c r="BB211" s="321">
        <v>17</v>
      </c>
      <c r="BC211" s="321">
        <v>482211.54</v>
      </c>
      <c r="BD211" s="321">
        <v>0</v>
      </c>
      <c r="BE211" s="321">
        <v>42548</v>
      </c>
      <c r="BF211" s="321">
        <v>100000</v>
      </c>
      <c r="BG211" s="321">
        <v>153000</v>
      </c>
      <c r="BH211" s="321">
        <v>432000</v>
      </c>
      <c r="BI211" s="321"/>
      <c r="BJ211" s="321"/>
      <c r="BK211" s="321"/>
      <c r="BL211" s="321">
        <v>1000000</v>
      </c>
      <c r="BM211" s="321"/>
      <c r="BN211" s="321">
        <v>0</v>
      </c>
      <c r="BO211" s="321">
        <v>0</v>
      </c>
      <c r="BP211" s="321">
        <v>311538.46149999998</v>
      </c>
      <c r="BQ211" s="321">
        <v>58846.1538</v>
      </c>
      <c r="BR211" s="321"/>
      <c r="BS211" s="321">
        <v>0</v>
      </c>
      <c r="BT211" s="321">
        <v>1268500</v>
      </c>
      <c r="BU211" s="321">
        <v>619500</v>
      </c>
      <c r="BV211" s="321"/>
      <c r="BW211" s="321">
        <v>0</v>
      </c>
      <c r="BX211" s="321"/>
      <c r="BY211" s="321">
        <v>0</v>
      </c>
      <c r="BZ211" s="321"/>
      <c r="CA211" s="321"/>
      <c r="CB211" s="321">
        <v>13606439</v>
      </c>
      <c r="CC211" s="322">
        <v>11230055</v>
      </c>
      <c r="CD211" s="320" t="s">
        <v>2199</v>
      </c>
      <c r="CE211" s="320" t="s">
        <v>870</v>
      </c>
      <c r="CF211" s="323">
        <v>46113</v>
      </c>
      <c r="CG211" s="323"/>
      <c r="CH211" s="320" t="s">
        <v>415</v>
      </c>
      <c r="CI211" s="322">
        <v>118000</v>
      </c>
      <c r="CJ211" s="322">
        <v>0</v>
      </c>
      <c r="CK211" s="321"/>
      <c r="CL211" s="324">
        <f t="shared" si="67"/>
        <v>370384.61529999995</v>
      </c>
      <c r="CM211" s="325">
        <f t="shared" si="68"/>
        <v>-19.537000000476837</v>
      </c>
      <c r="CN211" s="325">
        <f t="shared" si="69"/>
        <v>-20.152300000190735</v>
      </c>
      <c r="CO211" s="325">
        <f t="shared" si="70"/>
        <v>-3.0769035220146179E-5</v>
      </c>
      <c r="CP211" s="318"/>
      <c r="CQ211" s="326">
        <f t="shared" si="71"/>
        <v>-1.538451761007309E-5</v>
      </c>
      <c r="CR211" s="326">
        <f t="shared" si="72"/>
        <v>0</v>
      </c>
      <c r="CS211" s="327">
        <f t="shared" si="73"/>
        <v>0</v>
      </c>
      <c r="CT211" s="327">
        <f t="shared" si="74"/>
        <v>0</v>
      </c>
      <c r="CU211" s="327">
        <f t="shared" si="75"/>
        <v>0</v>
      </c>
      <c r="CV211" s="327">
        <f t="shared" si="76"/>
        <v>0</v>
      </c>
      <c r="CW211" s="327">
        <f t="shared" si="77"/>
        <v>0</v>
      </c>
      <c r="CX211" s="327">
        <f t="shared" si="78"/>
        <v>0</v>
      </c>
      <c r="CY211" s="327">
        <f t="shared" si="79"/>
        <v>0</v>
      </c>
      <c r="CZ211" s="328">
        <f t="shared" si="80"/>
        <v>370384.61529999995</v>
      </c>
      <c r="DA211" s="328">
        <f>(360000/208)*(O211+P211+Q211+R211+S211+T211+U211+V211+W211+X211+BI211)-CZ211</f>
        <v>8.4615428932011127E-5</v>
      </c>
      <c r="DB211" s="201"/>
      <c r="DC211" s="327">
        <f>K211/M211*IFERROR(VLOOKUP($D211,Shift!$B:$AZ,45,0),0)-AT211</f>
        <v>0</v>
      </c>
      <c r="DD211" s="327">
        <f>K211/M211*IFERROR(VLOOKUP($D211,Shift!$B:$AV,47,0),0)*10*50%-ROUND(K211/M211*IFERROR(VLOOKUP($D211,Shift!$B:$AV,47,0),0)*8*30%,0)-AU211</f>
        <v>0.46153846150264144</v>
      </c>
      <c r="DE211" s="329">
        <f>VLOOKUP($D211,'Off day working'!A:AM,38,0)-Z211</f>
        <v>0</v>
      </c>
      <c r="DF211" s="328"/>
      <c r="DG211" s="328"/>
      <c r="DH211" s="330">
        <f>K211/208*8*30%*VLOOKUP($D211,Shift!$B:$AZ,47,0)-AL211</f>
        <v>3.8461585063487291E-5</v>
      </c>
      <c r="DJ211" s="390"/>
      <c r="DK211" s="332">
        <f>VLOOKUP($D211,Meal!$A:$AK,35,0)-BG211</f>
        <v>0</v>
      </c>
      <c r="DL211" s="332">
        <f>VLOOKUP($D211,Meal!$A:$AK,36,0)-BH211</f>
        <v>0</v>
      </c>
      <c r="DM211" s="333">
        <f>VLOOKUP($D211,Shift!B:AW,39,0)-AV211</f>
        <v>0</v>
      </c>
      <c r="DN211" s="334">
        <f>K211/208*VLOOKUP(D211,Shift!$B:$AO,39,0)*8*10%-AW211</f>
        <v>0</v>
      </c>
      <c r="DO211" s="333">
        <f>VLOOKUP($D211,Shift!$B:$AO,40,0)-AX211</f>
        <v>0</v>
      </c>
      <c r="DP211" s="334">
        <f>K211/208*VLOOKUP(D211,Shift!$B:$AO,40,0)*8*50%-AY211</f>
        <v>-1.5384634025394917E-5</v>
      </c>
      <c r="DQ211" s="335">
        <f>VLOOKUP($D211,Shift!$B:$AZ,41,0)-AZ211</f>
        <v>0</v>
      </c>
      <c r="DR211" s="336">
        <f>K211/208*VLOOKUP($D211,Shift!$B:$AQ,41,0)*8*50%-BA211</f>
        <v>0</v>
      </c>
      <c r="DS211" s="337">
        <f>VLOOKUP($D211,Att!B:CU,98,0)-O211</f>
        <v>0</v>
      </c>
      <c r="DT211" s="338">
        <f>IFERROR(VLOOKUP($D211,OT!$A:$BR,OT!BC$1,0),0)-P211</f>
        <v>0</v>
      </c>
      <c r="DU211" s="338">
        <f>IFERROR(VLOOKUP($D211,OT!$A:$BR,OT!BD$1,0),0)-Q211</f>
        <v>0</v>
      </c>
      <c r="DV211" s="338">
        <f>IFERROR(VLOOKUP($D211,OT!$A:$BR,OT!BE$1,0),0)-R211</f>
        <v>0</v>
      </c>
      <c r="DW211" s="338">
        <f>IFERROR(VLOOKUP($D211,OT!$A:$BR,OT!BF$1,0),0)-S211</f>
        <v>0</v>
      </c>
      <c r="DX211" s="338">
        <f>IFERROR(VLOOKUP($D211,OT!$A:$BR,OT!BG$1,0),0)-T211</f>
        <v>0</v>
      </c>
      <c r="DY211" s="338">
        <f>IFERROR(VLOOKUP($D211,OT!$A:$BR,OT!BH$1,0),0)-U211</f>
        <v>0</v>
      </c>
      <c r="DZ211" s="338">
        <f>IFERROR(VLOOKUP($D211,OT!$A:$BR,OT!BI$1,0),0)-V211</f>
        <v>0</v>
      </c>
      <c r="EA211" s="338">
        <f>IFERROR(VLOOKUP($D211,OT!$A:$BR,OT!BJ$1,0),0)-W211</f>
        <v>0</v>
      </c>
      <c r="EB211" s="338">
        <f>IFERROR(VLOOKUP($D211,OT!$A:$BR,OT!BK$1,0),0)-X211</f>
        <v>0</v>
      </c>
      <c r="EC211" s="339">
        <f>VLOOKUP(D211,'Off day working'!A:AL,38,0)*30000-BD211</f>
        <v>0</v>
      </c>
      <c r="ED211" s="340"/>
      <c r="EE211" s="340"/>
      <c r="EF211" s="338">
        <f t="shared" si="66"/>
        <v>7.6923076921957545E-2</v>
      </c>
      <c r="EG211" s="350">
        <f>4960000*1.07/208*VLOOKUP(D211,Att!B:BZ,77,0)-BJ211</f>
        <v>0</v>
      </c>
      <c r="EI211" s="345">
        <f>IF(AND(CH211="X",EJ211&gt;=0.5),150000/VLOOKUP(D211,Att!B:AT,45,0)*VLOOKUP(D211,Att!B:AP,41,0),IF(AND(CH211="X",EJ211&lt;0.5),0,150000))-AN211</f>
        <v>0</v>
      </c>
      <c r="EJ211" s="346">
        <f>VLOOKUP(D211,Att!B:AP,41,0)/VLOOKUP(D211,Att!B:AT,45,0)</f>
        <v>1</v>
      </c>
    </row>
    <row r="212" spans="1:140" s="331" customFormat="1" ht="14.5" hidden="1" customHeight="1" x14ac:dyDescent="0.35">
      <c r="A212" s="300" t="s">
        <v>325</v>
      </c>
      <c r="B212" s="300">
        <f t="shared" si="81"/>
        <v>205</v>
      </c>
      <c r="C212" s="320" t="s">
        <v>56</v>
      </c>
      <c r="D212" s="320" t="s">
        <v>1369</v>
      </c>
      <c r="E212" s="320" t="s">
        <v>1371</v>
      </c>
      <c r="F212" s="367" t="s">
        <v>1370</v>
      </c>
      <c r="G212" s="320" t="s">
        <v>360</v>
      </c>
      <c r="H212" s="320" t="s">
        <v>1039</v>
      </c>
      <c r="I212" s="320" t="s">
        <v>59</v>
      </c>
      <c r="J212" s="320" t="s">
        <v>58</v>
      </c>
      <c r="K212" s="321">
        <v>5900000</v>
      </c>
      <c r="L212" s="321"/>
      <c r="M212" s="321">
        <v>208</v>
      </c>
      <c r="N212" s="321"/>
      <c r="O212" s="321">
        <v>208</v>
      </c>
      <c r="P212" s="321">
        <v>38</v>
      </c>
      <c r="Q212" s="321">
        <v>0</v>
      </c>
      <c r="R212" s="321">
        <v>0</v>
      </c>
      <c r="S212" s="321">
        <v>0</v>
      </c>
      <c r="T212" s="321">
        <v>0</v>
      </c>
      <c r="U212" s="321">
        <v>0</v>
      </c>
      <c r="V212" s="321">
        <v>0</v>
      </c>
      <c r="W212" s="321">
        <v>0</v>
      </c>
      <c r="X212" s="321">
        <v>0</v>
      </c>
      <c r="Y212" s="321">
        <v>12</v>
      </c>
      <c r="Z212" s="321"/>
      <c r="AA212" s="321"/>
      <c r="AB212" s="321">
        <v>5899999.8865</v>
      </c>
      <c r="AC212" s="321">
        <v>1616826.9231</v>
      </c>
      <c r="AD212" s="321">
        <v>0</v>
      </c>
      <c r="AE212" s="321">
        <v>0</v>
      </c>
      <c r="AF212" s="321">
        <v>0</v>
      </c>
      <c r="AG212" s="321">
        <v>0</v>
      </c>
      <c r="AH212" s="321">
        <v>0</v>
      </c>
      <c r="AI212" s="321">
        <v>0</v>
      </c>
      <c r="AJ212" s="321">
        <v>0</v>
      </c>
      <c r="AK212" s="321">
        <v>0</v>
      </c>
      <c r="AL212" s="321">
        <v>680769.23080000002</v>
      </c>
      <c r="AM212" s="321">
        <v>300000</v>
      </c>
      <c r="AN212" s="321">
        <v>150000</v>
      </c>
      <c r="AO212" s="321">
        <v>652500</v>
      </c>
      <c r="AP212" s="321">
        <v>0</v>
      </c>
      <c r="AQ212" s="321">
        <v>1021153.8462</v>
      </c>
      <c r="AR212" s="321">
        <v>333333</v>
      </c>
      <c r="AS212" s="321"/>
      <c r="AT212" s="321">
        <v>0</v>
      </c>
      <c r="AU212" s="321">
        <v>737500</v>
      </c>
      <c r="AV212" s="321">
        <v>0</v>
      </c>
      <c r="AW212" s="321">
        <v>0</v>
      </c>
      <c r="AX212" s="321">
        <v>2</v>
      </c>
      <c r="AY212" s="321">
        <v>226923.07689999999</v>
      </c>
      <c r="AZ212" s="321"/>
      <c r="BA212" s="321"/>
      <c r="BB212" s="321">
        <v>19</v>
      </c>
      <c r="BC212" s="321">
        <v>538942.31000000006</v>
      </c>
      <c r="BD212" s="321">
        <v>0</v>
      </c>
      <c r="BE212" s="321">
        <v>42548</v>
      </c>
      <c r="BF212" s="321">
        <v>100000</v>
      </c>
      <c r="BG212" s="321">
        <v>124000</v>
      </c>
      <c r="BH212" s="321">
        <v>560000</v>
      </c>
      <c r="BI212" s="321"/>
      <c r="BJ212" s="321"/>
      <c r="BK212" s="321"/>
      <c r="BL212" s="321">
        <v>1000000</v>
      </c>
      <c r="BM212" s="321"/>
      <c r="BN212" s="321">
        <v>0</v>
      </c>
      <c r="BO212" s="321">
        <v>0</v>
      </c>
      <c r="BP212" s="321">
        <v>360000</v>
      </c>
      <c r="BQ212" s="321">
        <v>65769.230800000005</v>
      </c>
      <c r="BR212" s="321"/>
      <c r="BS212" s="321">
        <v>0</v>
      </c>
      <c r="BT212" s="321">
        <v>1268500</v>
      </c>
      <c r="BU212" s="321">
        <v>619500</v>
      </c>
      <c r="BV212" s="321"/>
      <c r="BW212" s="321">
        <v>0</v>
      </c>
      <c r="BX212" s="321">
        <v>0.5</v>
      </c>
      <c r="BY212" s="321">
        <v>14182.692300000001</v>
      </c>
      <c r="BZ212" s="321"/>
      <c r="CA212" s="321"/>
      <c r="CB212" s="321">
        <v>15796787</v>
      </c>
      <c r="CC212" s="322">
        <v>13365017</v>
      </c>
      <c r="CD212" s="320" t="s">
        <v>2199</v>
      </c>
      <c r="CE212" s="320" t="s">
        <v>870</v>
      </c>
      <c r="CF212" s="323">
        <v>46113</v>
      </c>
      <c r="CG212" s="323"/>
      <c r="CH212" s="320" t="s">
        <v>415</v>
      </c>
      <c r="CI212" s="322">
        <v>118000</v>
      </c>
      <c r="CJ212" s="322">
        <v>0</v>
      </c>
      <c r="CK212" s="321"/>
      <c r="CL212" s="324">
        <f t="shared" si="67"/>
        <v>425769.23080000002</v>
      </c>
      <c r="CM212" s="325">
        <f t="shared" si="68"/>
        <v>-21.495699999853969</v>
      </c>
      <c r="CN212" s="325">
        <f t="shared" si="69"/>
        <v>-20.726499998942018</v>
      </c>
      <c r="CO212" s="325">
        <f t="shared" si="70"/>
        <v>0.11349999997764826</v>
      </c>
      <c r="CP212" s="318"/>
      <c r="CQ212" s="326">
        <f t="shared" si="71"/>
        <v>-2.3076776415109634E-5</v>
      </c>
      <c r="CR212" s="326">
        <f t="shared" si="72"/>
        <v>0</v>
      </c>
      <c r="CS212" s="327">
        <f t="shared" si="73"/>
        <v>0</v>
      </c>
      <c r="CT212" s="327">
        <f t="shared" si="74"/>
        <v>0</v>
      </c>
      <c r="CU212" s="327">
        <f t="shared" si="75"/>
        <v>0</v>
      </c>
      <c r="CV212" s="327">
        <f t="shared" si="76"/>
        <v>0</v>
      </c>
      <c r="CW212" s="327">
        <f t="shared" si="77"/>
        <v>0</v>
      </c>
      <c r="CX212" s="327">
        <f t="shared" si="78"/>
        <v>0</v>
      </c>
      <c r="CY212" s="327">
        <f t="shared" si="79"/>
        <v>0</v>
      </c>
      <c r="CZ212" s="328">
        <f t="shared" si="80"/>
        <v>425769.23080000002</v>
      </c>
      <c r="DA212" s="328">
        <f>(360000/208)*(O212+P212+Q212+R212+S212+T212+U212+V212+W212+X212+BI212)-CZ212</f>
        <v>-3.0769268050789833E-5</v>
      </c>
      <c r="DB212" s="201"/>
      <c r="DC212" s="327">
        <f>K212/M212*IFERROR(VLOOKUP($D212,Shift!$B:$AZ,45,0),0)-AT212</f>
        <v>0</v>
      </c>
      <c r="DD212" s="327">
        <f>K212/M212*IFERROR(VLOOKUP($D212,Shift!$B:$AV,47,0),0)*10*50%-ROUND(K212/M212*IFERROR(VLOOKUP($D212,Shift!$B:$AV,47,0),0)*8*30%,0)-AU212</f>
        <v>0.23076923098415136</v>
      </c>
      <c r="DE212" s="329">
        <f>VLOOKUP($D212,'Off day working'!A:AM,38,0)-Z212</f>
        <v>0</v>
      </c>
      <c r="DF212" s="328"/>
      <c r="DG212" s="328"/>
      <c r="DH212" s="330">
        <f>K212/208*8*30%*VLOOKUP($D212,Shift!$B:$AZ,47,0)-AL212</f>
        <v>-3.0769268050789833E-5</v>
      </c>
      <c r="DJ212" s="390"/>
      <c r="DK212" s="332">
        <f>VLOOKUP($D212,Meal!$A:$AK,35,0)-BG212</f>
        <v>0</v>
      </c>
      <c r="DL212" s="332">
        <f>VLOOKUP($D212,Meal!$A:$AK,36,0)-BH212</f>
        <v>0</v>
      </c>
      <c r="DM212" s="333">
        <f>VLOOKUP($D212,Shift!B:AW,39,0)-AV212</f>
        <v>0</v>
      </c>
      <c r="DN212" s="334">
        <f>K212/208*VLOOKUP(D212,Shift!$B:$AO,39,0)*8*10%-AW212</f>
        <v>0</v>
      </c>
      <c r="DO212" s="333">
        <f>VLOOKUP($D212,Shift!$B:$AO,40,0)-AX212</f>
        <v>0</v>
      </c>
      <c r="DP212" s="334">
        <f>K212/208*VLOOKUP(D212,Shift!$B:$AO,40,0)*8*50%-AY212</f>
        <v>2.3076951038092375E-5</v>
      </c>
      <c r="DQ212" s="335">
        <f>VLOOKUP($D212,Shift!$B:$AZ,41,0)-AZ212</f>
        <v>0</v>
      </c>
      <c r="DR212" s="336">
        <f>K212/208*VLOOKUP($D212,Shift!$B:$AQ,41,0)*8*50%-BA212</f>
        <v>0</v>
      </c>
      <c r="DS212" s="337">
        <f>VLOOKUP($D212,Att!B:CU,98,0)-O212</f>
        <v>0</v>
      </c>
      <c r="DT212" s="338">
        <f>IFERROR(VLOOKUP($D212,OT!$A:$BR,OT!BC$1,0),0)-P212</f>
        <v>0</v>
      </c>
      <c r="DU212" s="338">
        <f>IFERROR(VLOOKUP($D212,OT!$A:$BR,OT!BD$1,0),0)-Q212</f>
        <v>0</v>
      </c>
      <c r="DV212" s="338">
        <f>IFERROR(VLOOKUP($D212,OT!$A:$BR,OT!BE$1,0),0)-R212</f>
        <v>0</v>
      </c>
      <c r="DW212" s="338">
        <f>IFERROR(VLOOKUP($D212,OT!$A:$BR,OT!BF$1,0),0)-S212</f>
        <v>0</v>
      </c>
      <c r="DX212" s="338">
        <f>IFERROR(VLOOKUP($D212,OT!$A:$BR,OT!BG$1,0),0)-T212</f>
        <v>0</v>
      </c>
      <c r="DY212" s="338">
        <f>IFERROR(VLOOKUP($D212,OT!$A:$BR,OT!BH$1,0),0)-U212</f>
        <v>0</v>
      </c>
      <c r="DZ212" s="338">
        <f>IFERROR(VLOOKUP($D212,OT!$A:$BR,OT!BI$1,0),0)-V212</f>
        <v>0</v>
      </c>
      <c r="EA212" s="338">
        <f>IFERROR(VLOOKUP($D212,OT!$A:$BR,OT!BJ$1,0),0)-W212</f>
        <v>0</v>
      </c>
      <c r="EB212" s="338">
        <f>IFERROR(VLOOKUP($D212,OT!$A:$BR,OT!BK$1,0),0)-X212</f>
        <v>0</v>
      </c>
      <c r="EC212" s="339">
        <f>VLOOKUP(D212,'Off day working'!A:AL,38,0)*30000-BD212</f>
        <v>0</v>
      </c>
      <c r="ED212" s="340"/>
      <c r="EE212" s="340"/>
      <c r="EF212" s="338">
        <f t="shared" si="66"/>
        <v>7.6923076921957545E-2</v>
      </c>
      <c r="EG212" s="350">
        <f>4960000*1.07/208*VLOOKUP(D212,Att!B:BZ,77,0)-BJ212</f>
        <v>0</v>
      </c>
      <c r="EI212" s="345">
        <f>IF(AND(CH212="X",EJ212&gt;=0.5),150000/VLOOKUP(D212,Att!B:AT,45,0)*VLOOKUP(D212,Att!B:AP,41,0),IF(AND(CH212="X",EJ212&lt;0.5),0,150000))-AN212</f>
        <v>0</v>
      </c>
      <c r="EJ212" s="346">
        <f>VLOOKUP(D212,Att!B:AP,41,0)/VLOOKUP(D212,Att!B:AT,45,0)</f>
        <v>1.1552631578947368</v>
      </c>
    </row>
    <row r="213" spans="1:140" s="331" customFormat="1" ht="14.5" hidden="1" customHeight="1" x14ac:dyDescent="0.35">
      <c r="A213" s="300" t="s">
        <v>325</v>
      </c>
      <c r="B213" s="300">
        <f t="shared" si="81"/>
        <v>206</v>
      </c>
      <c r="C213" s="320" t="s">
        <v>56</v>
      </c>
      <c r="D213" s="320" t="s">
        <v>1372</v>
      </c>
      <c r="E213" s="320" t="s">
        <v>1374</v>
      </c>
      <c r="F213" s="367" t="s">
        <v>1373</v>
      </c>
      <c r="G213" s="320" t="s">
        <v>348</v>
      </c>
      <c r="H213" s="320" t="s">
        <v>1039</v>
      </c>
      <c r="I213" s="320" t="s">
        <v>63</v>
      </c>
      <c r="J213" s="320" t="s">
        <v>58</v>
      </c>
      <c r="K213" s="321">
        <v>5900000</v>
      </c>
      <c r="L213" s="321"/>
      <c r="M213" s="321">
        <v>208</v>
      </c>
      <c r="N213" s="321"/>
      <c r="O213" s="321">
        <v>208</v>
      </c>
      <c r="P213" s="321">
        <v>50</v>
      </c>
      <c r="Q213" s="321">
        <v>0</v>
      </c>
      <c r="R213" s="321">
        <v>24</v>
      </c>
      <c r="S213" s="321">
        <v>0</v>
      </c>
      <c r="T213" s="321">
        <v>0</v>
      </c>
      <c r="U213" s="321">
        <v>0</v>
      </c>
      <c r="V213" s="321">
        <v>0</v>
      </c>
      <c r="W213" s="321">
        <v>0</v>
      </c>
      <c r="X213" s="321">
        <v>0</v>
      </c>
      <c r="Y213" s="321">
        <v>10</v>
      </c>
      <c r="Z213" s="321">
        <v>2</v>
      </c>
      <c r="AA213" s="321"/>
      <c r="AB213" s="321">
        <v>5899999.8865</v>
      </c>
      <c r="AC213" s="321">
        <v>2127403.8462</v>
      </c>
      <c r="AD213" s="321">
        <v>0</v>
      </c>
      <c r="AE213" s="321">
        <v>1361538.4615</v>
      </c>
      <c r="AF213" s="321">
        <v>0</v>
      </c>
      <c r="AG213" s="321">
        <v>0</v>
      </c>
      <c r="AH213" s="321">
        <v>0</v>
      </c>
      <c r="AI213" s="321">
        <v>0</v>
      </c>
      <c r="AJ213" s="321">
        <v>0</v>
      </c>
      <c r="AK213" s="321">
        <v>0</v>
      </c>
      <c r="AL213" s="321">
        <v>544615.38459999999</v>
      </c>
      <c r="AM213" s="321">
        <v>300000</v>
      </c>
      <c r="AN213" s="321">
        <v>150000</v>
      </c>
      <c r="AO213" s="321">
        <v>706000</v>
      </c>
      <c r="AP213" s="321">
        <v>0</v>
      </c>
      <c r="AQ213" s="321">
        <v>1021153.8462</v>
      </c>
      <c r="AR213" s="321">
        <v>333333</v>
      </c>
      <c r="AS213" s="321"/>
      <c r="AT213" s="321">
        <v>0</v>
      </c>
      <c r="AU213" s="321">
        <v>590000</v>
      </c>
      <c r="AV213" s="321">
        <v>0</v>
      </c>
      <c r="AW213" s="321">
        <v>0</v>
      </c>
      <c r="AX213" s="321">
        <v>2</v>
      </c>
      <c r="AY213" s="321">
        <v>226923.07689999999</v>
      </c>
      <c r="AZ213" s="321"/>
      <c r="BA213" s="321"/>
      <c r="BB213" s="321">
        <v>25</v>
      </c>
      <c r="BC213" s="321">
        <v>709134.62</v>
      </c>
      <c r="BD213" s="321">
        <v>60000</v>
      </c>
      <c r="BE213" s="321"/>
      <c r="BF213" s="321">
        <v>100000</v>
      </c>
      <c r="BG213" s="321">
        <v>20000</v>
      </c>
      <c r="BH213" s="321">
        <v>680000</v>
      </c>
      <c r="BI213" s="321"/>
      <c r="BJ213" s="321"/>
      <c r="BK213" s="321"/>
      <c r="BL213" s="321">
        <v>1000000</v>
      </c>
      <c r="BM213" s="321"/>
      <c r="BN213" s="321">
        <v>0</v>
      </c>
      <c r="BO213" s="321">
        <v>0</v>
      </c>
      <c r="BP213" s="321">
        <v>360000</v>
      </c>
      <c r="BQ213" s="321">
        <v>128076.9231</v>
      </c>
      <c r="BR213" s="321"/>
      <c r="BS213" s="321">
        <v>0</v>
      </c>
      <c r="BT213" s="321">
        <v>1268500</v>
      </c>
      <c r="BU213" s="321">
        <v>619500</v>
      </c>
      <c r="BV213" s="321"/>
      <c r="BW213" s="321">
        <v>0</v>
      </c>
      <c r="BX213" s="321"/>
      <c r="BY213" s="321">
        <v>0</v>
      </c>
      <c r="BZ213" s="321"/>
      <c r="CA213" s="321"/>
      <c r="CB213" s="321">
        <v>17704706</v>
      </c>
      <c r="CC213" s="322">
        <v>15210629</v>
      </c>
      <c r="CD213" s="320" t="s">
        <v>2199</v>
      </c>
      <c r="CE213" s="320" t="s">
        <v>870</v>
      </c>
      <c r="CF213" s="323">
        <v>46113</v>
      </c>
      <c r="CG213" s="323"/>
      <c r="CH213" s="320" t="s">
        <v>415</v>
      </c>
      <c r="CI213" s="322">
        <v>118000</v>
      </c>
      <c r="CJ213" s="322">
        <v>0</v>
      </c>
      <c r="CK213" s="321"/>
      <c r="CL213" s="324">
        <f t="shared" si="67"/>
        <v>488076.92310000001</v>
      </c>
      <c r="CM213" s="325">
        <f t="shared" si="68"/>
        <v>-26.954999998211861</v>
      </c>
      <c r="CN213" s="325">
        <f t="shared" si="69"/>
        <v>-26.878100000321865</v>
      </c>
      <c r="CO213" s="325">
        <f t="shared" si="70"/>
        <v>0.11349999997764826</v>
      </c>
      <c r="CP213" s="318"/>
      <c r="CQ213" s="326">
        <f t="shared" si="71"/>
        <v>-4.6154018491506577E-5</v>
      </c>
      <c r="CR213" s="326">
        <f t="shared" si="72"/>
        <v>0</v>
      </c>
      <c r="CS213" s="327">
        <f t="shared" si="73"/>
        <v>3.8461526855826378E-5</v>
      </c>
      <c r="CT213" s="327">
        <f t="shared" si="74"/>
        <v>0</v>
      </c>
      <c r="CU213" s="327">
        <f t="shared" si="75"/>
        <v>0</v>
      </c>
      <c r="CV213" s="327">
        <f t="shared" si="76"/>
        <v>0</v>
      </c>
      <c r="CW213" s="327">
        <f t="shared" si="77"/>
        <v>0</v>
      </c>
      <c r="CX213" s="327">
        <f t="shared" si="78"/>
        <v>0</v>
      </c>
      <c r="CY213" s="327">
        <f t="shared" si="79"/>
        <v>0</v>
      </c>
      <c r="CZ213" s="328">
        <f t="shared" si="80"/>
        <v>488076.92310000001</v>
      </c>
      <c r="DA213" s="328">
        <f>(360000/208)*(O213+P213+Q213+R213+S213+T213+U213+V213+W213+X213+BI213)-CZ213</f>
        <v>-2.3076951038092375E-5</v>
      </c>
      <c r="DB213" s="201"/>
      <c r="DC213" s="327">
        <f>K213/M213*IFERROR(VLOOKUP($D213,Shift!$B:$AZ,45,0),0)-AT213</f>
        <v>0</v>
      </c>
      <c r="DD213" s="327">
        <f>K213/M213*IFERROR(VLOOKUP($D213,Shift!$B:$AV,47,0),0)*10*50%-ROUND(K213/M213*IFERROR(VLOOKUP($D213,Shift!$B:$AV,47,0),0)*8*30%,0)-AU213</f>
        <v>0.38461538474075496</v>
      </c>
      <c r="DE213" s="329">
        <f>VLOOKUP($D213,'Off day working'!A:AM,38,0)-Z213</f>
        <v>0</v>
      </c>
      <c r="DF213" s="328"/>
      <c r="DG213" s="328"/>
      <c r="DH213" s="330">
        <f>K213/208*8*30%*VLOOKUP($D213,Shift!$B:$AZ,47,0)-AL213</f>
        <v>1.5384634025394917E-5</v>
      </c>
      <c r="DJ213" s="390"/>
      <c r="DK213" s="332">
        <f>VLOOKUP($D213,Meal!$A:$AK,35,0)-BG213</f>
        <v>0</v>
      </c>
      <c r="DL213" s="332">
        <f>VLOOKUP($D213,Meal!$A:$AK,36,0)-BH213</f>
        <v>0</v>
      </c>
      <c r="DM213" s="333">
        <f>VLOOKUP($D213,Shift!B:AW,39,0)-AV213</f>
        <v>0</v>
      </c>
      <c r="DN213" s="334">
        <f>K213/208*VLOOKUP(D213,Shift!$B:$AO,39,0)*8*10%-AW213</f>
        <v>0</v>
      </c>
      <c r="DO213" s="333">
        <f>VLOOKUP($D213,Shift!$B:$AO,40,0)-AX213</f>
        <v>0</v>
      </c>
      <c r="DP213" s="334">
        <f>K213/208*VLOOKUP(D213,Shift!$B:$AO,40,0)*8*50%-AY213</f>
        <v>2.3076951038092375E-5</v>
      </c>
      <c r="DQ213" s="335">
        <f>VLOOKUP($D213,Shift!$B:$AZ,41,0)-AZ213</f>
        <v>0</v>
      </c>
      <c r="DR213" s="336">
        <f>K213/208*VLOOKUP($D213,Shift!$B:$AQ,41,0)*8*50%-BA213</f>
        <v>0</v>
      </c>
      <c r="DS213" s="337">
        <f>VLOOKUP($D213,Att!B:CU,98,0)-O213</f>
        <v>0</v>
      </c>
      <c r="DT213" s="338">
        <f>IFERROR(VLOOKUP($D213,OT!$A:$BR,OT!BC$1,0),0)-P213</f>
        <v>0</v>
      </c>
      <c r="DU213" s="338">
        <f>IFERROR(VLOOKUP($D213,OT!$A:$BR,OT!BD$1,0),0)-Q213</f>
        <v>0</v>
      </c>
      <c r="DV213" s="338">
        <f>IFERROR(VLOOKUP($D213,OT!$A:$BR,OT!BE$1,0),0)-R213</f>
        <v>0</v>
      </c>
      <c r="DW213" s="338">
        <f>IFERROR(VLOOKUP($D213,OT!$A:$BR,OT!BF$1,0),0)-S213</f>
        <v>0</v>
      </c>
      <c r="DX213" s="338">
        <f>IFERROR(VLOOKUP($D213,OT!$A:$BR,OT!BG$1,0),0)-T213</f>
        <v>0</v>
      </c>
      <c r="DY213" s="338">
        <f>IFERROR(VLOOKUP($D213,OT!$A:$BR,OT!BH$1,0),0)-U213</f>
        <v>0</v>
      </c>
      <c r="DZ213" s="338">
        <f>IFERROR(VLOOKUP($D213,OT!$A:$BR,OT!BI$1,0),0)-V213</f>
        <v>0</v>
      </c>
      <c r="EA213" s="338">
        <f>IFERROR(VLOOKUP($D213,OT!$A:$BR,OT!BJ$1,0),0)-W213</f>
        <v>0</v>
      </c>
      <c r="EB213" s="338">
        <f>IFERROR(VLOOKUP($D213,OT!$A:$BR,OT!BK$1,0),0)-X213</f>
        <v>0</v>
      </c>
      <c r="EC213" s="339">
        <f>VLOOKUP(D213,'Off day working'!A:AL,38,0)*30000-BD213</f>
        <v>0</v>
      </c>
      <c r="ED213" s="340"/>
      <c r="EE213" s="340"/>
      <c r="EF213" s="338">
        <f t="shared" si="66"/>
        <v>0</v>
      </c>
      <c r="EG213" s="350">
        <f>4960000*1.07/208*VLOOKUP(D213,Att!B:BZ,77,0)-BJ213</f>
        <v>0</v>
      </c>
      <c r="EI213" s="345">
        <f>IF(AND(CH213="X",EJ213&gt;=0.5),150000/VLOOKUP(D213,Att!B:AT,45,0)*VLOOKUP(D213,Att!B:AP,41,0),IF(AND(CH213="X",EJ213&lt;0.5),0,150000))-AN213</f>
        <v>0</v>
      </c>
      <c r="EJ213" s="346">
        <f>VLOOKUP(D213,Att!B:AP,41,0)/VLOOKUP(D213,Att!B:AT,45,0)</f>
        <v>1.1578947368421053</v>
      </c>
    </row>
    <row r="214" spans="1:140" s="331" customFormat="1" ht="14.5" hidden="1" customHeight="1" x14ac:dyDescent="0.35">
      <c r="A214" s="300" t="s">
        <v>325</v>
      </c>
      <c r="B214" s="300">
        <f t="shared" si="81"/>
        <v>207</v>
      </c>
      <c r="C214" s="320" t="s">
        <v>56</v>
      </c>
      <c r="D214" s="320" t="s">
        <v>1381</v>
      </c>
      <c r="E214" s="320" t="s">
        <v>1383</v>
      </c>
      <c r="F214" s="367" t="s">
        <v>1382</v>
      </c>
      <c r="G214" s="320" t="s">
        <v>360</v>
      </c>
      <c r="H214" s="320"/>
      <c r="I214" s="320" t="s">
        <v>57</v>
      </c>
      <c r="J214" s="320" t="s">
        <v>58</v>
      </c>
      <c r="K214" s="321">
        <v>5900000</v>
      </c>
      <c r="L214" s="321"/>
      <c r="M214" s="321">
        <v>208</v>
      </c>
      <c r="N214" s="321"/>
      <c r="O214" s="321">
        <v>190</v>
      </c>
      <c r="P214" s="321">
        <v>38</v>
      </c>
      <c r="Q214" s="321">
        <v>0</v>
      </c>
      <c r="R214" s="321">
        <v>0</v>
      </c>
      <c r="S214" s="321">
        <v>0</v>
      </c>
      <c r="T214" s="321">
        <v>0</v>
      </c>
      <c r="U214" s="321">
        <v>0</v>
      </c>
      <c r="V214" s="321">
        <v>0</v>
      </c>
      <c r="W214" s="321">
        <v>0</v>
      </c>
      <c r="X214" s="321">
        <v>0</v>
      </c>
      <c r="Y214" s="321">
        <v>15</v>
      </c>
      <c r="Z214" s="321"/>
      <c r="AA214" s="321"/>
      <c r="AB214" s="321">
        <v>5389422.9634999996</v>
      </c>
      <c r="AC214" s="321">
        <v>1616826.9231</v>
      </c>
      <c r="AD214" s="321">
        <v>0</v>
      </c>
      <c r="AE214" s="321">
        <v>0</v>
      </c>
      <c r="AF214" s="321">
        <v>0</v>
      </c>
      <c r="AG214" s="321">
        <v>0</v>
      </c>
      <c r="AH214" s="321">
        <v>0</v>
      </c>
      <c r="AI214" s="321">
        <v>0</v>
      </c>
      <c r="AJ214" s="321">
        <v>0</v>
      </c>
      <c r="AK214" s="321">
        <v>0</v>
      </c>
      <c r="AL214" s="321">
        <v>748846.15379999997</v>
      </c>
      <c r="AM214" s="321">
        <v>300000</v>
      </c>
      <c r="AN214" s="321">
        <v>150000</v>
      </c>
      <c r="AO214" s="321">
        <v>402500</v>
      </c>
      <c r="AP214" s="321">
        <v>0</v>
      </c>
      <c r="AQ214" s="321">
        <v>510576.92310000001</v>
      </c>
      <c r="AR214" s="321">
        <v>333333</v>
      </c>
      <c r="AS214" s="321"/>
      <c r="AT214" s="321">
        <v>0</v>
      </c>
      <c r="AU214" s="321">
        <v>811250</v>
      </c>
      <c r="AV214" s="321">
        <v>0</v>
      </c>
      <c r="AW214" s="321">
        <v>0</v>
      </c>
      <c r="AX214" s="321">
        <v>4</v>
      </c>
      <c r="AY214" s="321">
        <v>453846.15379999997</v>
      </c>
      <c r="AZ214" s="321"/>
      <c r="BA214" s="321"/>
      <c r="BB214" s="321">
        <v>19</v>
      </c>
      <c r="BC214" s="321">
        <v>538942.31000000006</v>
      </c>
      <c r="BD214" s="321">
        <v>0</v>
      </c>
      <c r="BE214" s="321">
        <v>42548</v>
      </c>
      <c r="BF214" s="321"/>
      <c r="BG214" s="321">
        <v>109000</v>
      </c>
      <c r="BH214" s="321">
        <v>606000</v>
      </c>
      <c r="BI214" s="321"/>
      <c r="BJ214" s="321"/>
      <c r="BK214" s="321"/>
      <c r="BL214" s="321">
        <v>1000000</v>
      </c>
      <c r="BM214" s="321"/>
      <c r="BN214" s="321">
        <v>0</v>
      </c>
      <c r="BO214" s="321">
        <v>0</v>
      </c>
      <c r="BP214" s="321">
        <v>383653.84620000003</v>
      </c>
      <c r="BQ214" s="321">
        <v>76730.769199999995</v>
      </c>
      <c r="BR214" s="321"/>
      <c r="BS214" s="321">
        <v>0</v>
      </c>
      <c r="BT214" s="321">
        <v>1268500</v>
      </c>
      <c r="BU214" s="321">
        <v>619500</v>
      </c>
      <c r="BV214" s="321"/>
      <c r="BW214" s="321">
        <v>0</v>
      </c>
      <c r="BX214" s="321"/>
      <c r="BY214" s="321">
        <v>0</v>
      </c>
      <c r="BZ214" s="321"/>
      <c r="CA214" s="321"/>
      <c r="CB214" s="321">
        <v>14860000</v>
      </c>
      <c r="CC214" s="322">
        <v>12393615</v>
      </c>
      <c r="CD214" s="320" t="s">
        <v>2199</v>
      </c>
      <c r="CE214" s="320" t="s">
        <v>319</v>
      </c>
      <c r="CF214" s="323">
        <v>46113</v>
      </c>
      <c r="CG214" s="323"/>
      <c r="CH214" s="320" t="s">
        <v>415</v>
      </c>
      <c r="CI214" s="322">
        <v>118000</v>
      </c>
      <c r="CJ214" s="322">
        <v>0</v>
      </c>
      <c r="CK214" s="321"/>
      <c r="CL214" s="324">
        <f t="shared" si="67"/>
        <v>460384.61540000001</v>
      </c>
      <c r="CM214" s="325">
        <f t="shared" si="68"/>
        <v>-22.957299998030066</v>
      </c>
      <c r="CN214" s="325">
        <f t="shared" si="69"/>
        <v>-22.572699999436736</v>
      </c>
      <c r="CO214" s="325">
        <f t="shared" si="70"/>
        <v>0.11342307738959789</v>
      </c>
      <c r="CP214" s="318"/>
      <c r="CQ214" s="326">
        <f t="shared" si="71"/>
        <v>-2.3076776415109634E-5</v>
      </c>
      <c r="CR214" s="326">
        <f t="shared" si="72"/>
        <v>0</v>
      </c>
      <c r="CS214" s="327">
        <f t="shared" si="73"/>
        <v>0</v>
      </c>
      <c r="CT214" s="327">
        <f t="shared" si="74"/>
        <v>0</v>
      </c>
      <c r="CU214" s="327">
        <f t="shared" si="75"/>
        <v>0</v>
      </c>
      <c r="CV214" s="327">
        <f t="shared" si="76"/>
        <v>0</v>
      </c>
      <c r="CW214" s="327">
        <f t="shared" si="77"/>
        <v>0</v>
      </c>
      <c r="CX214" s="327">
        <f t="shared" si="78"/>
        <v>0</v>
      </c>
      <c r="CY214" s="327">
        <f t="shared" si="79"/>
        <v>0</v>
      </c>
      <c r="CZ214" s="328">
        <f t="shared" si="80"/>
        <v>460384.61540000001</v>
      </c>
      <c r="DA214" s="328">
        <f>(420000/208)*(O214+P214+Q214+R214+S214+T214+U214+V214+W214+X214+BI214)-CZ214</f>
        <v>-1.5384634025394917E-5</v>
      </c>
      <c r="DB214" s="201"/>
      <c r="DC214" s="327">
        <f>K214/M214*IFERROR(VLOOKUP($D214,Shift!$B:$AZ,45,0),0)-AT214</f>
        <v>0</v>
      </c>
      <c r="DD214" s="327">
        <f>K214/M214*IFERROR(VLOOKUP($D214,Shift!$B:$AV,47,0),0)*10*50%-ROUND(K214/M214*IFERROR(VLOOKUP($D214,Shift!$B:$AV,47,0),0)*8*30%,0)-AU214</f>
        <v>0.15384615398943424</v>
      </c>
      <c r="DE214" s="329">
        <f>VLOOKUP($D214,'Off day working'!A:AM,38,0)-Z214</f>
        <v>0</v>
      </c>
      <c r="DF214" s="328"/>
      <c r="DG214" s="328"/>
      <c r="DH214" s="330">
        <f>K214/208*8*30%*VLOOKUP($D214,Shift!$B:$AZ,47,0)-AL214</f>
        <v>4.615390207618475E-5</v>
      </c>
      <c r="DJ214" s="390"/>
      <c r="DK214" s="332">
        <f>VLOOKUP($D214,Meal!$A:$AK,35,0)-BG214</f>
        <v>0</v>
      </c>
      <c r="DL214" s="332">
        <f>VLOOKUP($D214,Meal!$A:$AK,36,0)-BH214</f>
        <v>0</v>
      </c>
      <c r="DM214" s="333">
        <f>VLOOKUP($D214,Shift!B:AW,39,0)-AV214</f>
        <v>0</v>
      </c>
      <c r="DN214" s="334">
        <f>K214/208*VLOOKUP(D214,Shift!$B:$AO,39,0)*8*10%-AW214</f>
        <v>0</v>
      </c>
      <c r="DO214" s="333">
        <f>VLOOKUP($D214,Shift!$B:$AO,40,0)-AX214</f>
        <v>0</v>
      </c>
      <c r="DP214" s="334">
        <f>K214/208*VLOOKUP(D214,Shift!$B:$AO,40,0)*8*50%-AY214</f>
        <v>4.615390207618475E-5</v>
      </c>
      <c r="DQ214" s="335">
        <f>VLOOKUP($D214,Shift!$B:$AZ,41,0)-AZ214</f>
        <v>0</v>
      </c>
      <c r="DR214" s="336">
        <f>K214/208*VLOOKUP($D214,Shift!$B:$AQ,41,0)*8*50%-BA214</f>
        <v>0</v>
      </c>
      <c r="DS214" s="337">
        <f>VLOOKUP($D214,Att!B:CU,98,0)-O214</f>
        <v>0</v>
      </c>
      <c r="DT214" s="338">
        <f>IFERROR(VLOOKUP($D214,OT!$A:$BR,OT!BC$1,0),0)-P214</f>
        <v>0</v>
      </c>
      <c r="DU214" s="338">
        <f>IFERROR(VLOOKUP($D214,OT!$A:$BR,OT!BD$1,0),0)-Q214</f>
        <v>0</v>
      </c>
      <c r="DV214" s="338">
        <f>IFERROR(VLOOKUP($D214,OT!$A:$BR,OT!BE$1,0),0)-R214</f>
        <v>0</v>
      </c>
      <c r="DW214" s="338">
        <f>IFERROR(VLOOKUP($D214,OT!$A:$BR,OT!BF$1,0),0)-S214</f>
        <v>0</v>
      </c>
      <c r="DX214" s="338">
        <f>IFERROR(VLOOKUP($D214,OT!$A:$BR,OT!BG$1,0),0)-T214</f>
        <v>0</v>
      </c>
      <c r="DY214" s="338">
        <f>IFERROR(VLOOKUP($D214,OT!$A:$BR,OT!BH$1,0),0)-U214</f>
        <v>0</v>
      </c>
      <c r="DZ214" s="338">
        <f>IFERROR(VLOOKUP($D214,OT!$A:$BR,OT!BI$1,0),0)-V214</f>
        <v>0</v>
      </c>
      <c r="EA214" s="338">
        <f>IFERROR(VLOOKUP($D214,OT!$A:$BR,OT!BJ$1,0),0)-W214</f>
        <v>0</v>
      </c>
      <c r="EB214" s="338">
        <f>IFERROR(VLOOKUP($D214,OT!$A:$BR,OT!BK$1,0),0)-X214</f>
        <v>0</v>
      </c>
      <c r="EC214" s="339">
        <f>VLOOKUP(D214,'Off day working'!A:AL,38,0)*30000-BD214</f>
        <v>0</v>
      </c>
      <c r="ED214" s="340"/>
      <c r="EE214" s="340"/>
      <c r="EF214" s="338">
        <f t="shared" si="66"/>
        <v>7.6923076921957545E-2</v>
      </c>
      <c r="EG214" s="350">
        <f>4960000*1.07/208*VLOOKUP(D214,Att!B:BZ,77,0)-BJ214</f>
        <v>0</v>
      </c>
      <c r="EI214" s="345">
        <f>IF(AND(CH214="X",EJ214&gt;=0.5),150000/VLOOKUP(D214,Att!B:AT,45,0)*VLOOKUP(D214,Att!B:AP,41,0),IF(AND(CH214="X",EJ214&lt;0.5),0,150000))-AN214</f>
        <v>0</v>
      </c>
      <c r="EJ214" s="346">
        <f>VLOOKUP(D214,Att!B:AP,41,0)/VLOOKUP(D214,Att!B:AT,45,0)</f>
        <v>1.0526315789473684</v>
      </c>
    </row>
    <row r="215" spans="1:140" s="331" customFormat="1" ht="14.5" hidden="1" customHeight="1" x14ac:dyDescent="0.35">
      <c r="A215" s="300" t="s">
        <v>325</v>
      </c>
      <c r="B215" s="300">
        <f t="shared" si="81"/>
        <v>208</v>
      </c>
      <c r="C215" s="320" t="s">
        <v>56</v>
      </c>
      <c r="D215" s="320" t="s">
        <v>1384</v>
      </c>
      <c r="E215" s="320" t="s">
        <v>1386</v>
      </c>
      <c r="F215" s="367" t="s">
        <v>1385</v>
      </c>
      <c r="G215" s="320" t="s">
        <v>360</v>
      </c>
      <c r="H215" s="320" t="s">
        <v>1039</v>
      </c>
      <c r="I215" s="320" t="s">
        <v>63</v>
      </c>
      <c r="J215" s="320" t="s">
        <v>58</v>
      </c>
      <c r="K215" s="321">
        <v>5900000</v>
      </c>
      <c r="L215" s="321"/>
      <c r="M215" s="321">
        <v>208</v>
      </c>
      <c r="N215" s="321"/>
      <c r="O215" s="321">
        <v>142</v>
      </c>
      <c r="P215" s="321">
        <v>34</v>
      </c>
      <c r="Q215" s="321">
        <v>0</v>
      </c>
      <c r="R215" s="321">
        <v>28</v>
      </c>
      <c r="S215" s="321">
        <v>0</v>
      </c>
      <c r="T215" s="321">
        <v>0</v>
      </c>
      <c r="U215" s="321">
        <v>8</v>
      </c>
      <c r="V215" s="321">
        <v>0</v>
      </c>
      <c r="W215" s="321">
        <v>0</v>
      </c>
      <c r="X215" s="321">
        <v>0</v>
      </c>
      <c r="Y215" s="321">
        <v>9</v>
      </c>
      <c r="Z215" s="321">
        <v>3</v>
      </c>
      <c r="AA215" s="321"/>
      <c r="AB215" s="321">
        <v>4027884.5019</v>
      </c>
      <c r="AC215" s="321">
        <v>1446634.6154</v>
      </c>
      <c r="AD215" s="321">
        <v>0</v>
      </c>
      <c r="AE215" s="321">
        <v>1588461.5385</v>
      </c>
      <c r="AF215" s="321">
        <v>0</v>
      </c>
      <c r="AG215" s="321">
        <v>0</v>
      </c>
      <c r="AH215" s="321">
        <v>658076.92310000001</v>
      </c>
      <c r="AI215" s="321">
        <v>0</v>
      </c>
      <c r="AJ215" s="321">
        <v>0</v>
      </c>
      <c r="AK215" s="321">
        <v>0</v>
      </c>
      <c r="AL215" s="321">
        <v>476538.46149999998</v>
      </c>
      <c r="AM215" s="321">
        <v>252631.57889999999</v>
      </c>
      <c r="AN215" s="321">
        <v>150000</v>
      </c>
      <c r="AO215" s="321">
        <v>499000</v>
      </c>
      <c r="AP215" s="321">
        <v>0</v>
      </c>
      <c r="AQ215" s="321">
        <v>510576.92310000001</v>
      </c>
      <c r="AR215" s="321">
        <v>333333</v>
      </c>
      <c r="AS215" s="321"/>
      <c r="AT215" s="321">
        <v>0</v>
      </c>
      <c r="AU215" s="321">
        <v>516250</v>
      </c>
      <c r="AV215" s="321">
        <v>0</v>
      </c>
      <c r="AW215" s="321">
        <v>0</v>
      </c>
      <c r="AX215" s="321">
        <v>2</v>
      </c>
      <c r="AY215" s="321">
        <v>226923.07689999999</v>
      </c>
      <c r="AZ215" s="321"/>
      <c r="BA215" s="321"/>
      <c r="BB215" s="321">
        <v>17</v>
      </c>
      <c r="BC215" s="321">
        <v>482211.54</v>
      </c>
      <c r="BD215" s="321">
        <v>90000</v>
      </c>
      <c r="BE215" s="321">
        <v>42548</v>
      </c>
      <c r="BF215" s="321">
        <v>100000</v>
      </c>
      <c r="BG215" s="321">
        <v>42000</v>
      </c>
      <c r="BH215" s="321">
        <v>538000</v>
      </c>
      <c r="BI215" s="321"/>
      <c r="BJ215" s="321"/>
      <c r="BK215" s="321"/>
      <c r="BL215" s="321">
        <v>1000000</v>
      </c>
      <c r="BM215" s="321"/>
      <c r="BN215" s="321">
        <v>0</v>
      </c>
      <c r="BO215" s="321">
        <v>0</v>
      </c>
      <c r="BP215" s="321">
        <v>286730.76919999998</v>
      </c>
      <c r="BQ215" s="321">
        <v>141346.1538</v>
      </c>
      <c r="BR215" s="321"/>
      <c r="BS215" s="321">
        <v>0</v>
      </c>
      <c r="BT215" s="321">
        <v>1268500</v>
      </c>
      <c r="BU215" s="321">
        <v>619500</v>
      </c>
      <c r="BV215" s="321"/>
      <c r="BW215" s="321">
        <v>0</v>
      </c>
      <c r="BX215" s="321"/>
      <c r="BY215" s="321">
        <v>0</v>
      </c>
      <c r="BZ215" s="321"/>
      <c r="CA215" s="321"/>
      <c r="CB215" s="321">
        <v>14795666</v>
      </c>
      <c r="CC215" s="322">
        <v>12361589</v>
      </c>
      <c r="CD215" s="320" t="s">
        <v>2199</v>
      </c>
      <c r="CE215" s="320" t="s">
        <v>319</v>
      </c>
      <c r="CF215" s="323">
        <v>46113</v>
      </c>
      <c r="CG215" s="323"/>
      <c r="CH215" s="320" t="s">
        <v>415</v>
      </c>
      <c r="CI215" s="322">
        <v>118000</v>
      </c>
      <c r="CJ215" s="322">
        <v>0</v>
      </c>
      <c r="CK215" s="321"/>
      <c r="CL215" s="324">
        <f t="shared" si="67"/>
        <v>428076.92299999995</v>
      </c>
      <c r="CM215" s="325">
        <f t="shared" si="68"/>
        <v>-18.917700000107288</v>
      </c>
      <c r="CN215" s="325">
        <f t="shared" si="69"/>
        <v>-18.840700000524521</v>
      </c>
      <c r="CO215" s="325">
        <f t="shared" si="70"/>
        <v>0.11348461546003819</v>
      </c>
      <c r="CP215" s="318"/>
      <c r="CQ215" s="326">
        <f t="shared" si="71"/>
        <v>-1.538451761007309E-5</v>
      </c>
      <c r="CR215" s="326">
        <f t="shared" si="72"/>
        <v>0</v>
      </c>
      <c r="CS215" s="327">
        <f t="shared" si="73"/>
        <v>-3.8461526855826378E-5</v>
      </c>
      <c r="CT215" s="327">
        <f t="shared" si="74"/>
        <v>0</v>
      </c>
      <c r="CU215" s="327">
        <f t="shared" si="75"/>
        <v>0</v>
      </c>
      <c r="CV215" s="327">
        <f t="shared" si="76"/>
        <v>-2.3076892830431461E-5</v>
      </c>
      <c r="CW215" s="327">
        <f t="shared" si="77"/>
        <v>0</v>
      </c>
      <c r="CX215" s="327">
        <f t="shared" si="78"/>
        <v>0</v>
      </c>
      <c r="CY215" s="327">
        <f t="shared" si="79"/>
        <v>0</v>
      </c>
      <c r="CZ215" s="328">
        <f t="shared" si="80"/>
        <v>428076.92299999995</v>
      </c>
      <c r="DA215" s="328">
        <f>(420000/208)*(O215+P215+Q215+R215+S215+T215+U215+V215+W215+X215+BI215)-CZ215</f>
        <v>7.6923111919313669E-5</v>
      </c>
      <c r="DB215" s="201"/>
      <c r="DC215" s="327">
        <f>K215/M215*IFERROR(VLOOKUP($D215,Shift!$B:$AZ,45,0),0)-AT215</f>
        <v>0</v>
      </c>
      <c r="DD215" s="327">
        <f>K215/M215*IFERROR(VLOOKUP($D215,Shift!$B:$AV,47,0),0)*10*50%-ROUND(K215/M215*IFERROR(VLOOKUP($D215,Shift!$B:$AV,47,0),0)*8*30%,0)-AU215</f>
        <v>0.46153846150264144</v>
      </c>
      <c r="DE215" s="329">
        <f>VLOOKUP($D215,'Off day working'!A:AM,38,0)-Z215</f>
        <v>0</v>
      </c>
      <c r="DF215" s="328"/>
      <c r="DG215" s="328"/>
      <c r="DH215" s="330">
        <f>K215/208*8*30%*VLOOKUP($D215,Shift!$B:$AZ,47,0)-AL215</f>
        <v>3.8461585063487291E-5</v>
      </c>
      <c r="DJ215" s="390"/>
      <c r="DK215" s="332">
        <f>VLOOKUP($D215,Meal!$A:$AK,35,0)-BG215</f>
        <v>0</v>
      </c>
      <c r="DL215" s="332">
        <f>VLOOKUP($D215,Meal!$A:$AK,36,0)-BH215</f>
        <v>0</v>
      </c>
      <c r="DM215" s="333">
        <f>VLOOKUP($D215,Shift!B:AW,39,0)-AV215</f>
        <v>0</v>
      </c>
      <c r="DN215" s="334">
        <f>K215/208*VLOOKUP(D215,Shift!$B:$AO,39,0)*8*10%-AW215</f>
        <v>0</v>
      </c>
      <c r="DO215" s="333">
        <f>VLOOKUP($D215,Shift!$B:$AO,40,0)-AX215</f>
        <v>0</v>
      </c>
      <c r="DP215" s="334">
        <f>K215/208*VLOOKUP(D215,Shift!$B:$AO,40,0)*8*50%-AY215</f>
        <v>2.3076951038092375E-5</v>
      </c>
      <c r="DQ215" s="335">
        <f>VLOOKUP($D215,Shift!$B:$AZ,41,0)-AZ215</f>
        <v>0</v>
      </c>
      <c r="DR215" s="336">
        <f>K215/208*VLOOKUP($D215,Shift!$B:$AQ,41,0)*8*50%-BA215</f>
        <v>0</v>
      </c>
      <c r="DS215" s="337">
        <f>VLOOKUP($D215,Att!B:CU,98,0)-O215</f>
        <v>0</v>
      </c>
      <c r="DT215" s="338">
        <f>IFERROR(VLOOKUP($D215,OT!$A:$BR,OT!BC$1,0),0)-P215</f>
        <v>0</v>
      </c>
      <c r="DU215" s="338">
        <f>IFERROR(VLOOKUP($D215,OT!$A:$BR,OT!BD$1,0),0)-Q215</f>
        <v>0</v>
      </c>
      <c r="DV215" s="338">
        <f>IFERROR(VLOOKUP($D215,OT!$A:$BR,OT!BE$1,0),0)-R215</f>
        <v>0</v>
      </c>
      <c r="DW215" s="338">
        <f>IFERROR(VLOOKUP($D215,OT!$A:$BR,OT!BF$1,0),0)-S215</f>
        <v>0</v>
      </c>
      <c r="DX215" s="338">
        <f>IFERROR(VLOOKUP($D215,OT!$A:$BR,OT!BG$1,0),0)-T215</f>
        <v>0</v>
      </c>
      <c r="DY215" s="338">
        <f>IFERROR(VLOOKUP($D215,OT!$A:$BR,OT!BH$1,0),0)-U215</f>
        <v>0</v>
      </c>
      <c r="DZ215" s="338">
        <f>IFERROR(VLOOKUP($D215,OT!$A:$BR,OT!BI$1,0),0)-V215</f>
        <v>0</v>
      </c>
      <c r="EA215" s="338">
        <f>IFERROR(VLOOKUP($D215,OT!$A:$BR,OT!BJ$1,0),0)-W215</f>
        <v>0</v>
      </c>
      <c r="EB215" s="338">
        <f>IFERROR(VLOOKUP($D215,OT!$A:$BR,OT!BK$1,0),0)-X215</f>
        <v>0</v>
      </c>
      <c r="EC215" s="339">
        <f>VLOOKUP(D215,'Off day working'!A:AL,38,0)*30000-BD215</f>
        <v>0</v>
      </c>
      <c r="ED215" s="340"/>
      <c r="EE215" s="340"/>
      <c r="EF215" s="338">
        <f t="shared" si="66"/>
        <v>7.6923076921957545E-2</v>
      </c>
      <c r="EG215" s="350">
        <f>4960000*1.07/208*VLOOKUP(D215,Att!B:BZ,77,0)-BJ215</f>
        <v>0</v>
      </c>
      <c r="EI215" s="345">
        <f>IF(AND(CH215="X",EJ215&gt;=0.5),150000/VLOOKUP(D215,Att!B:AT,45,0)*VLOOKUP(D215,Att!B:AP,41,0),IF(AND(CH215="X",EJ215&lt;0.5),0,150000))-AN215</f>
        <v>0</v>
      </c>
      <c r="EJ215" s="346">
        <f>VLOOKUP(D215,Att!B:AP,41,0)/VLOOKUP(D215,Att!B:AT,45,0)</f>
        <v>0.78947368421052633</v>
      </c>
    </row>
    <row r="216" spans="1:140" s="331" customFormat="1" ht="14.5" hidden="1" customHeight="1" x14ac:dyDescent="0.35">
      <c r="A216" s="300" t="s">
        <v>325</v>
      </c>
      <c r="B216" s="300">
        <f t="shared" si="81"/>
        <v>209</v>
      </c>
      <c r="C216" s="320" t="s">
        <v>56</v>
      </c>
      <c r="D216" s="320" t="s">
        <v>1387</v>
      </c>
      <c r="E216" s="320" t="s">
        <v>1389</v>
      </c>
      <c r="F216" s="367" t="s">
        <v>1388</v>
      </c>
      <c r="G216" s="320" t="s">
        <v>360</v>
      </c>
      <c r="H216" s="320" t="s">
        <v>1039</v>
      </c>
      <c r="I216" s="320" t="s">
        <v>63</v>
      </c>
      <c r="J216" s="320" t="s">
        <v>58</v>
      </c>
      <c r="K216" s="321">
        <v>5900000</v>
      </c>
      <c r="L216" s="321"/>
      <c r="M216" s="321">
        <v>208</v>
      </c>
      <c r="N216" s="321"/>
      <c r="O216" s="321">
        <v>188</v>
      </c>
      <c r="P216" s="321">
        <v>30</v>
      </c>
      <c r="Q216" s="321">
        <v>0</v>
      </c>
      <c r="R216" s="321">
        <v>15.5</v>
      </c>
      <c r="S216" s="321">
        <v>0</v>
      </c>
      <c r="T216" s="321">
        <v>0</v>
      </c>
      <c r="U216" s="321">
        <v>8</v>
      </c>
      <c r="V216" s="321">
        <v>0</v>
      </c>
      <c r="W216" s="321">
        <v>0</v>
      </c>
      <c r="X216" s="321">
        <v>0</v>
      </c>
      <c r="Y216" s="321">
        <v>9</v>
      </c>
      <c r="Z216" s="321">
        <v>2</v>
      </c>
      <c r="AA216" s="321"/>
      <c r="AB216" s="321">
        <v>5332692.0807999996</v>
      </c>
      <c r="AC216" s="321">
        <v>1276442.3077</v>
      </c>
      <c r="AD216" s="321">
        <v>0</v>
      </c>
      <c r="AE216" s="321">
        <v>879326.92310000001</v>
      </c>
      <c r="AF216" s="321">
        <v>0</v>
      </c>
      <c r="AG216" s="321">
        <v>0</v>
      </c>
      <c r="AH216" s="321">
        <v>658076.92310000001</v>
      </c>
      <c r="AI216" s="321">
        <v>0</v>
      </c>
      <c r="AJ216" s="321">
        <v>0</v>
      </c>
      <c r="AK216" s="321">
        <v>0</v>
      </c>
      <c r="AL216" s="321">
        <v>476538.46149999998</v>
      </c>
      <c r="AM216" s="321">
        <v>300000</v>
      </c>
      <c r="AN216" s="321">
        <v>150000</v>
      </c>
      <c r="AO216" s="321">
        <v>411000</v>
      </c>
      <c r="AP216" s="321">
        <v>0</v>
      </c>
      <c r="AQ216" s="321">
        <v>765865.38459999999</v>
      </c>
      <c r="AR216" s="321">
        <v>0</v>
      </c>
      <c r="AS216" s="321"/>
      <c r="AT216" s="321">
        <v>0</v>
      </c>
      <c r="AU216" s="321">
        <v>516250</v>
      </c>
      <c r="AV216" s="321">
        <v>0</v>
      </c>
      <c r="AW216" s="321">
        <v>0</v>
      </c>
      <c r="AX216" s="321">
        <v>2</v>
      </c>
      <c r="AY216" s="321">
        <v>226923.07689999999</v>
      </c>
      <c r="AZ216" s="321"/>
      <c r="BA216" s="321"/>
      <c r="BB216" s="321">
        <v>15</v>
      </c>
      <c r="BC216" s="321">
        <v>425480.77</v>
      </c>
      <c r="BD216" s="321">
        <v>60000</v>
      </c>
      <c r="BE216" s="321">
        <v>42548</v>
      </c>
      <c r="BF216" s="321">
        <v>100000</v>
      </c>
      <c r="BG216" s="321">
        <v>226000</v>
      </c>
      <c r="BH216" s="321">
        <v>414000</v>
      </c>
      <c r="BI216" s="321"/>
      <c r="BJ216" s="321"/>
      <c r="BK216" s="321"/>
      <c r="BL216" s="321">
        <v>1000000</v>
      </c>
      <c r="BM216" s="321"/>
      <c r="BN216" s="321">
        <v>0</v>
      </c>
      <c r="BO216" s="321">
        <v>0</v>
      </c>
      <c r="BP216" s="321">
        <v>325384.61540000001</v>
      </c>
      <c r="BQ216" s="321">
        <v>92596.1538</v>
      </c>
      <c r="BR216" s="321"/>
      <c r="BS216" s="321">
        <v>0</v>
      </c>
      <c r="BT216" s="321">
        <v>1268500</v>
      </c>
      <c r="BU216" s="321">
        <v>619500</v>
      </c>
      <c r="BV216" s="321"/>
      <c r="BW216" s="321">
        <v>0</v>
      </c>
      <c r="BX216" s="321"/>
      <c r="BY216" s="321">
        <v>0</v>
      </c>
      <c r="BZ216" s="321"/>
      <c r="CA216" s="321"/>
      <c r="CB216" s="321">
        <v>15065642</v>
      </c>
      <c r="CC216" s="322">
        <v>12641661</v>
      </c>
      <c r="CD216" s="320" t="s">
        <v>2199</v>
      </c>
      <c r="CE216" s="320" t="s">
        <v>870</v>
      </c>
      <c r="CF216" s="323">
        <v>46113</v>
      </c>
      <c r="CG216" s="323"/>
      <c r="CH216" s="320" t="s">
        <v>415</v>
      </c>
      <c r="CI216" s="322">
        <v>118000</v>
      </c>
      <c r="CJ216" s="322">
        <v>0</v>
      </c>
      <c r="CK216" s="321"/>
      <c r="CL216" s="324">
        <f t="shared" si="67"/>
        <v>417980.76919999998</v>
      </c>
      <c r="CM216" s="325">
        <f t="shared" si="68"/>
        <v>-17.303100001066923</v>
      </c>
      <c r="CN216" s="325">
        <f t="shared" si="69"/>
        <v>-17.072300000116229</v>
      </c>
      <c r="CO216" s="325">
        <f t="shared" si="70"/>
        <v>0.226892308332026</v>
      </c>
      <c r="CP216" s="318"/>
      <c r="CQ216" s="326">
        <f t="shared" si="71"/>
        <v>-7.6922588050365448E-6</v>
      </c>
      <c r="CR216" s="326">
        <f t="shared" si="72"/>
        <v>0</v>
      </c>
      <c r="CS216" s="327">
        <f t="shared" si="73"/>
        <v>-2.3076892830431461E-5</v>
      </c>
      <c r="CT216" s="327">
        <f t="shared" si="74"/>
        <v>0</v>
      </c>
      <c r="CU216" s="327">
        <f t="shared" si="75"/>
        <v>0</v>
      </c>
      <c r="CV216" s="327">
        <f t="shared" si="76"/>
        <v>-2.3076892830431461E-5</v>
      </c>
      <c r="CW216" s="327">
        <f t="shared" si="77"/>
        <v>0</v>
      </c>
      <c r="CX216" s="327">
        <f t="shared" si="78"/>
        <v>0</v>
      </c>
      <c r="CY216" s="327">
        <f t="shared" si="79"/>
        <v>0</v>
      </c>
      <c r="CZ216" s="328">
        <f t="shared" si="80"/>
        <v>417980.76919999998</v>
      </c>
      <c r="DA216" s="328">
        <f>(360000/208)*(O216+P216+Q216+R216+S216+T216+U216+V216+W216+X216+BI216)-CZ216</f>
        <v>3.076920984312892E-5</v>
      </c>
      <c r="DB216" s="201"/>
      <c r="DC216" s="327">
        <f>K216/M216*IFERROR(VLOOKUP($D216,Shift!$B:$AZ,45,0),0)-AT216</f>
        <v>0</v>
      </c>
      <c r="DD216" s="327">
        <f>K216/M216*IFERROR(VLOOKUP($D216,Shift!$B:$AV,47,0),0)*10*50%-ROUND(K216/M216*IFERROR(VLOOKUP($D216,Shift!$B:$AV,47,0),0)*8*30%,0)-AU216</f>
        <v>0.46153846150264144</v>
      </c>
      <c r="DE216" s="329">
        <f>VLOOKUP($D216,'Off day working'!A:AM,38,0)-Z216</f>
        <v>0</v>
      </c>
      <c r="DF216" s="328"/>
      <c r="DG216" s="328"/>
      <c r="DH216" s="330">
        <f>K216/208*8*30%*VLOOKUP($D216,Shift!$B:$AZ,47,0)-AL216</f>
        <v>3.8461585063487291E-5</v>
      </c>
      <c r="DJ216" s="390"/>
      <c r="DK216" s="332">
        <f>VLOOKUP($D216,Meal!$A:$AK,35,0)-BG216</f>
        <v>0</v>
      </c>
      <c r="DL216" s="332">
        <f>VLOOKUP($D216,Meal!$A:$AK,36,0)-BH216</f>
        <v>0</v>
      </c>
      <c r="DM216" s="333">
        <f>VLOOKUP($D216,Shift!B:AW,39,0)-AV216</f>
        <v>0</v>
      </c>
      <c r="DN216" s="334">
        <f>K216/208*VLOOKUP(D216,Shift!$B:$AO,39,0)*8*10%-AW216</f>
        <v>0</v>
      </c>
      <c r="DO216" s="333">
        <f>VLOOKUP($D216,Shift!$B:$AO,40,0)-AX216</f>
        <v>0</v>
      </c>
      <c r="DP216" s="334">
        <f>K216/208*VLOOKUP(D216,Shift!$B:$AO,40,0)*8*50%-AY216</f>
        <v>2.3076951038092375E-5</v>
      </c>
      <c r="DQ216" s="335">
        <f>VLOOKUP($D216,Shift!$B:$AZ,41,0)-AZ216</f>
        <v>0</v>
      </c>
      <c r="DR216" s="336">
        <f>K216/208*VLOOKUP($D216,Shift!$B:$AQ,41,0)*8*50%-BA216</f>
        <v>0</v>
      </c>
      <c r="DS216" s="337">
        <f>VLOOKUP($D216,Att!B:CU,98,0)-O216</f>
        <v>0</v>
      </c>
      <c r="DT216" s="338">
        <f>IFERROR(VLOOKUP($D216,OT!$A:$BR,OT!BC$1,0),0)-P216</f>
        <v>0</v>
      </c>
      <c r="DU216" s="338">
        <f>IFERROR(VLOOKUP($D216,OT!$A:$BR,OT!BD$1,0),0)-Q216</f>
        <v>0</v>
      </c>
      <c r="DV216" s="338">
        <f>IFERROR(VLOOKUP($D216,OT!$A:$BR,OT!BE$1,0),0)-R216</f>
        <v>0</v>
      </c>
      <c r="DW216" s="338">
        <f>IFERROR(VLOOKUP($D216,OT!$A:$BR,OT!BF$1,0),0)-S216</f>
        <v>0</v>
      </c>
      <c r="DX216" s="338">
        <f>IFERROR(VLOOKUP($D216,OT!$A:$BR,OT!BG$1,0),0)-T216</f>
        <v>0</v>
      </c>
      <c r="DY216" s="338">
        <f>IFERROR(VLOOKUP($D216,OT!$A:$BR,OT!BH$1,0),0)-U216</f>
        <v>0</v>
      </c>
      <c r="DZ216" s="338">
        <f>IFERROR(VLOOKUP($D216,OT!$A:$BR,OT!BI$1,0),0)-V216</f>
        <v>0</v>
      </c>
      <c r="EA216" s="338">
        <f>IFERROR(VLOOKUP($D216,OT!$A:$BR,OT!BJ$1,0),0)-W216</f>
        <v>0</v>
      </c>
      <c r="EB216" s="338">
        <f>IFERROR(VLOOKUP($D216,OT!$A:$BR,OT!BK$1,0),0)-X216</f>
        <v>0</v>
      </c>
      <c r="EC216" s="339">
        <f>VLOOKUP(D216,'Off day working'!A:AL,38,0)*30000-BD216</f>
        <v>0</v>
      </c>
      <c r="ED216" s="340"/>
      <c r="EE216" s="340"/>
      <c r="EF216" s="338">
        <f t="shared" si="66"/>
        <v>7.6923076921957545E-2</v>
      </c>
      <c r="EG216" s="350">
        <f>4960000*1.07/208*VLOOKUP(D216,Att!B:BZ,77,0)-BJ216</f>
        <v>0</v>
      </c>
      <c r="EI216" s="345">
        <f>IF(AND(CH216="X",EJ216&gt;=0.5),150000/VLOOKUP(D216,Att!B:AT,45,0)*VLOOKUP(D216,Att!B:AP,41,0),IF(AND(CH216="X",EJ216&lt;0.5),0,150000))-AN216</f>
        <v>0</v>
      </c>
      <c r="EJ216" s="346">
        <f>VLOOKUP(D216,Att!B:AP,41,0)/VLOOKUP(D216,Att!B:AT,45,0)</f>
        <v>1.0458696406061641</v>
      </c>
    </row>
    <row r="217" spans="1:140" s="331" customFormat="1" ht="14.5" hidden="1" customHeight="1" x14ac:dyDescent="0.35">
      <c r="A217" s="300" t="s">
        <v>325</v>
      </c>
      <c r="B217" s="300">
        <f t="shared" si="81"/>
        <v>210</v>
      </c>
      <c r="C217" s="320" t="s">
        <v>61</v>
      </c>
      <c r="D217" s="320" t="s">
        <v>1392</v>
      </c>
      <c r="E217" s="320" t="s">
        <v>1394</v>
      </c>
      <c r="F217" s="367" t="s">
        <v>1393</v>
      </c>
      <c r="G217" s="320" t="s">
        <v>348</v>
      </c>
      <c r="H217" s="320" t="s">
        <v>1039</v>
      </c>
      <c r="I217" s="320" t="s">
        <v>62</v>
      </c>
      <c r="J217" s="320" t="s">
        <v>58</v>
      </c>
      <c r="K217" s="321">
        <v>5900000</v>
      </c>
      <c r="L217" s="321"/>
      <c r="M217" s="321">
        <v>208</v>
      </c>
      <c r="N217" s="321"/>
      <c r="O217" s="321">
        <v>208</v>
      </c>
      <c r="P217" s="321">
        <v>44</v>
      </c>
      <c r="Q217" s="321">
        <v>0</v>
      </c>
      <c r="R217" s="321">
        <v>28</v>
      </c>
      <c r="S217" s="321">
        <v>0</v>
      </c>
      <c r="T217" s="321">
        <v>0</v>
      </c>
      <c r="U217" s="321">
        <v>8</v>
      </c>
      <c r="V217" s="321">
        <v>0</v>
      </c>
      <c r="W217" s="321">
        <v>0</v>
      </c>
      <c r="X217" s="321">
        <v>0</v>
      </c>
      <c r="Y217" s="321">
        <v>14</v>
      </c>
      <c r="Z217" s="321">
        <v>3</v>
      </c>
      <c r="AA217" s="321"/>
      <c r="AB217" s="321">
        <v>5899999.8865</v>
      </c>
      <c r="AC217" s="321">
        <v>1872115.3846</v>
      </c>
      <c r="AD217" s="321">
        <v>0</v>
      </c>
      <c r="AE217" s="321">
        <v>1588461.5385</v>
      </c>
      <c r="AF217" s="321">
        <v>0</v>
      </c>
      <c r="AG217" s="321">
        <v>0</v>
      </c>
      <c r="AH217" s="321">
        <v>658076.92310000001</v>
      </c>
      <c r="AI217" s="321">
        <v>0</v>
      </c>
      <c r="AJ217" s="321">
        <v>0</v>
      </c>
      <c r="AK217" s="321">
        <v>0</v>
      </c>
      <c r="AL217" s="321">
        <v>816923.07689999999</v>
      </c>
      <c r="AM217" s="321">
        <v>300000</v>
      </c>
      <c r="AN217" s="321">
        <v>150000</v>
      </c>
      <c r="AO217" s="321">
        <v>837500</v>
      </c>
      <c r="AP217" s="321">
        <v>0</v>
      </c>
      <c r="AQ217" s="321">
        <v>1021153.8462</v>
      </c>
      <c r="AR217" s="321">
        <v>294444</v>
      </c>
      <c r="AS217" s="321"/>
      <c r="AT217" s="321">
        <v>0</v>
      </c>
      <c r="AU217" s="321">
        <v>885000</v>
      </c>
      <c r="AV217" s="321">
        <v>0</v>
      </c>
      <c r="AW217" s="321">
        <v>0</v>
      </c>
      <c r="AX217" s="321">
        <v>2</v>
      </c>
      <c r="AY217" s="321">
        <v>226923.07689999999</v>
      </c>
      <c r="AZ217" s="321"/>
      <c r="BA217" s="321"/>
      <c r="BB217" s="321">
        <v>22</v>
      </c>
      <c r="BC217" s="321">
        <v>624038.46</v>
      </c>
      <c r="BD217" s="321">
        <v>90000</v>
      </c>
      <c r="BE217" s="321"/>
      <c r="BF217" s="321">
        <v>100000</v>
      </c>
      <c r="BG217" s="321">
        <v>104000</v>
      </c>
      <c r="BH217" s="321">
        <v>706000</v>
      </c>
      <c r="BI217" s="321"/>
      <c r="BJ217" s="321"/>
      <c r="BK217" s="321"/>
      <c r="BL217" s="321">
        <v>0</v>
      </c>
      <c r="BM217" s="321"/>
      <c r="BN217" s="321">
        <v>0</v>
      </c>
      <c r="BO217" s="321">
        <v>0</v>
      </c>
      <c r="BP217" s="321">
        <v>360000</v>
      </c>
      <c r="BQ217" s="321">
        <v>138461.5385</v>
      </c>
      <c r="BR217" s="321"/>
      <c r="BS217" s="321">
        <v>0</v>
      </c>
      <c r="BT217" s="321">
        <v>1268500</v>
      </c>
      <c r="BU217" s="321">
        <v>619500</v>
      </c>
      <c r="BV217" s="321"/>
      <c r="BW217" s="321">
        <v>0</v>
      </c>
      <c r="BX217" s="321"/>
      <c r="BY217" s="321">
        <v>0</v>
      </c>
      <c r="BZ217" s="321"/>
      <c r="CA217" s="321"/>
      <c r="CB217" s="321">
        <v>18359622</v>
      </c>
      <c r="CC217" s="322">
        <v>15555160</v>
      </c>
      <c r="CD217" s="320"/>
      <c r="CE217" s="320" t="s">
        <v>870</v>
      </c>
      <c r="CF217" s="323">
        <v>46120</v>
      </c>
      <c r="CG217" s="323"/>
      <c r="CH217" s="320" t="s">
        <v>415</v>
      </c>
      <c r="CI217" s="322">
        <v>118000</v>
      </c>
      <c r="CJ217" s="322">
        <v>300000</v>
      </c>
      <c r="CK217" s="321" t="s">
        <v>2210</v>
      </c>
      <c r="CL217" s="324">
        <f t="shared" si="67"/>
        <v>798461.53850000002</v>
      </c>
      <c r="CM217" s="325">
        <f t="shared" si="68"/>
        <v>-24.268800001591444</v>
      </c>
      <c r="CN217" s="325">
        <f t="shared" si="69"/>
        <v>-23.807300001382828</v>
      </c>
      <c r="CO217" s="325">
        <f t="shared" si="70"/>
        <v>0.11349999997764826</v>
      </c>
      <c r="CP217" s="318"/>
      <c r="CQ217" s="326">
        <f t="shared" si="71"/>
        <v>1.5384983271360397E-5</v>
      </c>
      <c r="CR217" s="326">
        <f t="shared" si="72"/>
        <v>0</v>
      </c>
      <c r="CS217" s="327">
        <f t="shared" si="73"/>
        <v>-3.8461526855826378E-5</v>
      </c>
      <c r="CT217" s="327">
        <f t="shared" si="74"/>
        <v>0</v>
      </c>
      <c r="CU217" s="327">
        <f t="shared" si="75"/>
        <v>0</v>
      </c>
      <c r="CV217" s="327">
        <f t="shared" si="76"/>
        <v>-2.3076892830431461E-5</v>
      </c>
      <c r="CW217" s="327">
        <f t="shared" si="77"/>
        <v>0</v>
      </c>
      <c r="CX217" s="327">
        <f t="shared" si="78"/>
        <v>0</v>
      </c>
      <c r="CY217" s="327">
        <f t="shared" si="79"/>
        <v>0</v>
      </c>
      <c r="CZ217" s="328">
        <f t="shared" si="80"/>
        <v>498461.53850000002</v>
      </c>
      <c r="DA217" s="328">
        <f>(360000/208)*(O217+P217+Q217+R217+S217+T217+U217+V217+W217+X217+BI217)-CZ217</f>
        <v>-3.8461585063487291E-5</v>
      </c>
      <c r="DB217" s="201"/>
      <c r="DC217" s="327">
        <f>K217/M217*IFERROR(VLOOKUP($D217,Shift!$B:$AZ,45,0),0)-AT217</f>
        <v>0</v>
      </c>
      <c r="DD217" s="327">
        <f>K217/M217*IFERROR(VLOOKUP($D217,Shift!$B:$AV,47,0),0)*10*50%-ROUND(K217/M217*IFERROR(VLOOKUP($D217,Shift!$B:$AV,47,0),0)*8*30%,0)-AU217</f>
        <v>7.6923076994717121E-2</v>
      </c>
      <c r="DE217" s="329">
        <f>VLOOKUP($D217,'Off day working'!A:AM,38,0)-Z217</f>
        <v>0</v>
      </c>
      <c r="DF217" s="328"/>
      <c r="DG217" s="328"/>
      <c r="DH217" s="330">
        <f>K217/208*8*30%*VLOOKUP($D217,Shift!$B:$AZ,47,0)-AL217</f>
        <v>2.3077009245753288E-5</v>
      </c>
      <c r="DJ217" s="390"/>
      <c r="DK217" s="332">
        <f>VLOOKUP($D217,Meal!$A:$AK,35,0)-BG217</f>
        <v>0</v>
      </c>
      <c r="DL217" s="332">
        <f>VLOOKUP($D217,Meal!$A:$AK,36,0)-BH217</f>
        <v>0</v>
      </c>
      <c r="DM217" s="333">
        <f>VLOOKUP($D217,Shift!B:AW,39,0)-AV217</f>
        <v>0</v>
      </c>
      <c r="DN217" s="334">
        <f>K217/208*VLOOKUP(D217,Shift!$B:$AO,39,0)*8*10%-AW217</f>
        <v>0</v>
      </c>
      <c r="DO217" s="333">
        <f>VLOOKUP($D217,Shift!$B:$AO,40,0)-AX217</f>
        <v>0</v>
      </c>
      <c r="DP217" s="334">
        <f>K217/208*VLOOKUP(D217,Shift!$B:$AO,40,0)*8*50%-AY217</f>
        <v>2.3076951038092375E-5</v>
      </c>
      <c r="DQ217" s="335">
        <f>VLOOKUP($D217,Shift!$B:$AZ,41,0)-AZ217</f>
        <v>0</v>
      </c>
      <c r="DR217" s="336">
        <f>K217/208*VLOOKUP($D217,Shift!$B:$AQ,41,0)*8*50%-BA217</f>
        <v>0</v>
      </c>
      <c r="DS217" s="337">
        <f>VLOOKUP($D217,Att!B:CU,98,0)-O217</f>
        <v>0</v>
      </c>
      <c r="DT217" s="338">
        <f>IFERROR(VLOOKUP($D217,OT!$A:$BR,OT!BC$1,0),0)-P217</f>
        <v>0</v>
      </c>
      <c r="DU217" s="338">
        <f>IFERROR(VLOOKUP($D217,OT!$A:$BR,OT!BD$1,0),0)-Q217</f>
        <v>0</v>
      </c>
      <c r="DV217" s="338">
        <f>IFERROR(VLOOKUP($D217,OT!$A:$BR,OT!BE$1,0),0)-R217</f>
        <v>0</v>
      </c>
      <c r="DW217" s="338">
        <f>IFERROR(VLOOKUP($D217,OT!$A:$BR,OT!BF$1,0),0)-S217</f>
        <v>0</v>
      </c>
      <c r="DX217" s="338">
        <f>IFERROR(VLOOKUP($D217,OT!$A:$BR,OT!BG$1,0),0)-T217</f>
        <v>0</v>
      </c>
      <c r="DY217" s="338">
        <f>IFERROR(VLOOKUP($D217,OT!$A:$BR,OT!BH$1,0),0)-U217</f>
        <v>0</v>
      </c>
      <c r="DZ217" s="338">
        <f>IFERROR(VLOOKUP($D217,OT!$A:$BR,OT!BI$1,0),0)-V217</f>
        <v>0</v>
      </c>
      <c r="EA217" s="338">
        <f>IFERROR(VLOOKUP($D217,OT!$A:$BR,OT!BJ$1,0),0)-W217</f>
        <v>0</v>
      </c>
      <c r="EB217" s="338">
        <f>IFERROR(VLOOKUP($D217,OT!$A:$BR,OT!BK$1,0),0)-X217</f>
        <v>0</v>
      </c>
      <c r="EC217" s="339">
        <f>VLOOKUP(D217,'Off day working'!A:AL,38,0)*30000-BD217</f>
        <v>0</v>
      </c>
      <c r="ED217" s="340"/>
      <c r="EE217" s="340"/>
      <c r="EF217" s="338">
        <f t="shared" si="66"/>
        <v>0</v>
      </c>
      <c r="EG217" s="350">
        <f>4960000*1.07/208*VLOOKUP(D217,Att!B:BZ,77,0)-BJ217</f>
        <v>0</v>
      </c>
      <c r="EI217" s="345">
        <f>IF(AND(CH217="X",EJ217&gt;=0.5),150000/VLOOKUP(D217,Att!B:AT,45,0)*VLOOKUP(D217,Att!B:AP,41,0),IF(AND(CH217="X",EJ217&lt;0.5),0,150000))-AN217</f>
        <v>0</v>
      </c>
      <c r="EJ217" s="346">
        <f>VLOOKUP(D217,Att!B:AP,41,0)/VLOOKUP(D217,Att!B:AT,45,0)</f>
        <v>1.1454566281029601</v>
      </c>
    </row>
    <row r="218" spans="1:140" s="331" customFormat="1" ht="14.5" hidden="1" customHeight="1" x14ac:dyDescent="0.35">
      <c r="A218" s="300" t="s">
        <v>325</v>
      </c>
      <c r="B218" s="300">
        <f t="shared" si="81"/>
        <v>211</v>
      </c>
      <c r="C218" s="320" t="s">
        <v>56</v>
      </c>
      <c r="D218" s="320" t="s">
        <v>1395</v>
      </c>
      <c r="E218" s="320" t="s">
        <v>1397</v>
      </c>
      <c r="F218" s="367" t="s">
        <v>1396</v>
      </c>
      <c r="G218" s="320" t="s">
        <v>360</v>
      </c>
      <c r="H218" s="320" t="s">
        <v>1039</v>
      </c>
      <c r="I218" s="320" t="s">
        <v>63</v>
      </c>
      <c r="J218" s="320" t="s">
        <v>58</v>
      </c>
      <c r="K218" s="321">
        <v>5900000</v>
      </c>
      <c r="L218" s="321"/>
      <c r="M218" s="321">
        <v>208</v>
      </c>
      <c r="N218" s="321"/>
      <c r="O218" s="321">
        <v>188</v>
      </c>
      <c r="P218" s="321">
        <v>34</v>
      </c>
      <c r="Q218" s="321">
        <v>0</v>
      </c>
      <c r="R218" s="321">
        <v>16</v>
      </c>
      <c r="S218" s="321">
        <v>0</v>
      </c>
      <c r="T218" s="321">
        <v>0</v>
      </c>
      <c r="U218" s="321">
        <v>8</v>
      </c>
      <c r="V218" s="321">
        <v>0</v>
      </c>
      <c r="W218" s="321">
        <v>0</v>
      </c>
      <c r="X218" s="321">
        <v>0</v>
      </c>
      <c r="Y218" s="321">
        <v>9</v>
      </c>
      <c r="Z218" s="321">
        <v>2</v>
      </c>
      <c r="AA218" s="321"/>
      <c r="AB218" s="321">
        <v>5332692.0807999996</v>
      </c>
      <c r="AC218" s="321">
        <v>1446634.6154</v>
      </c>
      <c r="AD218" s="321">
        <v>0</v>
      </c>
      <c r="AE218" s="321">
        <v>907692.3077</v>
      </c>
      <c r="AF218" s="321">
        <v>0</v>
      </c>
      <c r="AG218" s="321">
        <v>0</v>
      </c>
      <c r="AH218" s="321">
        <v>658076.92310000001</v>
      </c>
      <c r="AI218" s="321">
        <v>0</v>
      </c>
      <c r="AJ218" s="321">
        <v>0</v>
      </c>
      <c r="AK218" s="321">
        <v>0</v>
      </c>
      <c r="AL218" s="321">
        <v>476538.46149999998</v>
      </c>
      <c r="AM218" s="321">
        <v>300000</v>
      </c>
      <c r="AN218" s="321">
        <v>150000</v>
      </c>
      <c r="AO218" s="321">
        <v>241000</v>
      </c>
      <c r="AP218" s="321">
        <v>0</v>
      </c>
      <c r="AQ218" s="321">
        <v>510576.92310000001</v>
      </c>
      <c r="AR218" s="321">
        <v>0</v>
      </c>
      <c r="AS218" s="321"/>
      <c r="AT218" s="321">
        <v>0</v>
      </c>
      <c r="AU218" s="321">
        <v>516250</v>
      </c>
      <c r="AV218" s="321">
        <v>0</v>
      </c>
      <c r="AW218" s="321">
        <v>0</v>
      </c>
      <c r="AX218" s="321">
        <v>2</v>
      </c>
      <c r="AY218" s="321">
        <v>226923.07689999999</v>
      </c>
      <c r="AZ218" s="321"/>
      <c r="BA218" s="321"/>
      <c r="BB218" s="321">
        <v>17</v>
      </c>
      <c r="BC218" s="321">
        <v>482211.54</v>
      </c>
      <c r="BD218" s="321">
        <v>60000</v>
      </c>
      <c r="BE218" s="321">
        <v>42548</v>
      </c>
      <c r="BF218" s="321">
        <v>100000</v>
      </c>
      <c r="BG218" s="321">
        <v>186000</v>
      </c>
      <c r="BH218" s="321">
        <v>454000</v>
      </c>
      <c r="BI218" s="321"/>
      <c r="BJ218" s="321"/>
      <c r="BK218" s="321"/>
      <c r="BL218" s="321">
        <v>0</v>
      </c>
      <c r="BM218" s="321"/>
      <c r="BN218" s="321">
        <v>0</v>
      </c>
      <c r="BO218" s="321">
        <v>0</v>
      </c>
      <c r="BP218" s="321">
        <v>325384.61540000001</v>
      </c>
      <c r="BQ218" s="321">
        <v>100384.6154</v>
      </c>
      <c r="BR218" s="321"/>
      <c r="BS218" s="321">
        <v>0</v>
      </c>
      <c r="BT218" s="321">
        <v>1268500</v>
      </c>
      <c r="BU218" s="321">
        <v>619500</v>
      </c>
      <c r="BV218" s="321"/>
      <c r="BW218" s="321">
        <v>0</v>
      </c>
      <c r="BX218" s="321"/>
      <c r="BY218" s="321">
        <v>0</v>
      </c>
      <c r="BZ218" s="321"/>
      <c r="CA218" s="321"/>
      <c r="CB218" s="321">
        <v>14203432</v>
      </c>
      <c r="CC218" s="322">
        <v>11471663</v>
      </c>
      <c r="CD218" s="320"/>
      <c r="CE218" s="320" t="s">
        <v>870</v>
      </c>
      <c r="CF218" s="323">
        <v>46120</v>
      </c>
      <c r="CG218" s="323"/>
      <c r="CH218" s="320" t="s">
        <v>415</v>
      </c>
      <c r="CI218" s="322">
        <v>118000</v>
      </c>
      <c r="CJ218" s="322">
        <v>300000</v>
      </c>
      <c r="CK218" s="321" t="s">
        <v>2210</v>
      </c>
      <c r="CL218" s="324">
        <f t="shared" si="67"/>
        <v>725769.23080000002</v>
      </c>
      <c r="CM218" s="325">
        <f t="shared" si="68"/>
        <v>-18.840700002387166</v>
      </c>
      <c r="CN218" s="325">
        <f t="shared" si="69"/>
        <v>-19.071500001475215</v>
      </c>
      <c r="CO218" s="325">
        <f t="shared" si="70"/>
        <v>0.226892308332026</v>
      </c>
      <c r="CP218" s="318"/>
      <c r="CQ218" s="326">
        <f t="shared" si="71"/>
        <v>-1.538451761007309E-5</v>
      </c>
      <c r="CR218" s="326">
        <f t="shared" si="72"/>
        <v>0</v>
      </c>
      <c r="CS218" s="327">
        <f t="shared" si="73"/>
        <v>-7.6922588050365448E-6</v>
      </c>
      <c r="CT218" s="327">
        <f t="shared" si="74"/>
        <v>0</v>
      </c>
      <c r="CU218" s="327">
        <f t="shared" si="75"/>
        <v>0</v>
      </c>
      <c r="CV218" s="327">
        <f t="shared" si="76"/>
        <v>-2.3076892830431461E-5</v>
      </c>
      <c r="CW218" s="327">
        <f t="shared" si="77"/>
        <v>0</v>
      </c>
      <c r="CX218" s="327">
        <f t="shared" si="78"/>
        <v>0</v>
      </c>
      <c r="CY218" s="327">
        <f t="shared" si="79"/>
        <v>0</v>
      </c>
      <c r="CZ218" s="328">
        <f t="shared" si="80"/>
        <v>425769.23080000002</v>
      </c>
      <c r="DA218" s="328">
        <f>(360000/208)*(O218+P218+Q218+R218+S218+T218+U218+V218+W218+X218+BI218)-CZ218</f>
        <v>-3.0769268050789833E-5</v>
      </c>
      <c r="DB218" s="201"/>
      <c r="DC218" s="327">
        <f>K218/M218*IFERROR(VLOOKUP($D218,Shift!$B:$AZ,45,0),0)-AT218</f>
        <v>0</v>
      </c>
      <c r="DD218" s="327">
        <f>K218/M218*IFERROR(VLOOKUP($D218,Shift!$B:$AV,47,0),0)*10*50%-ROUND(K218/M218*IFERROR(VLOOKUP($D218,Shift!$B:$AV,47,0),0)*8*30%,0)-AU218</f>
        <v>0.46153846150264144</v>
      </c>
      <c r="DE218" s="329">
        <f>VLOOKUP($D218,'Off day working'!A:AM,38,0)-Z218</f>
        <v>0</v>
      </c>
      <c r="DF218" s="328"/>
      <c r="DG218" s="328"/>
      <c r="DH218" s="330">
        <f>K218/208*8*30%*VLOOKUP($D218,Shift!$B:$AZ,47,0)-AL218</f>
        <v>3.8461585063487291E-5</v>
      </c>
      <c r="DJ218" s="390"/>
      <c r="DK218" s="332">
        <f>VLOOKUP($D218,Meal!$A:$AK,35,0)-BG218</f>
        <v>0</v>
      </c>
      <c r="DL218" s="332">
        <f>VLOOKUP($D218,Meal!$A:$AK,36,0)-BH218</f>
        <v>0</v>
      </c>
      <c r="DM218" s="333">
        <f>VLOOKUP($D218,Shift!B:AW,39,0)-AV218</f>
        <v>0</v>
      </c>
      <c r="DN218" s="334">
        <f>K218/208*VLOOKUP(D218,Shift!$B:$AO,39,0)*8*10%-AW218</f>
        <v>0</v>
      </c>
      <c r="DO218" s="333">
        <f>VLOOKUP($D218,Shift!$B:$AO,40,0)-AX218</f>
        <v>0</v>
      </c>
      <c r="DP218" s="334">
        <f>K218/208*VLOOKUP(D218,Shift!$B:$AO,40,0)*8*50%-AY218</f>
        <v>2.3076951038092375E-5</v>
      </c>
      <c r="DQ218" s="335">
        <f>VLOOKUP($D218,Shift!$B:$AZ,41,0)-AZ218</f>
        <v>0</v>
      </c>
      <c r="DR218" s="336">
        <f>K218/208*VLOOKUP($D218,Shift!$B:$AQ,41,0)*8*50%-BA218</f>
        <v>0</v>
      </c>
      <c r="DS218" s="337">
        <f>VLOOKUP($D218,Att!B:CU,98,0)-O218</f>
        <v>0</v>
      </c>
      <c r="DT218" s="338">
        <f>IFERROR(VLOOKUP($D218,OT!$A:$BR,OT!BC$1,0),0)-P218</f>
        <v>0</v>
      </c>
      <c r="DU218" s="338">
        <f>IFERROR(VLOOKUP($D218,OT!$A:$BR,OT!BD$1,0),0)-Q218</f>
        <v>0</v>
      </c>
      <c r="DV218" s="338">
        <f>IFERROR(VLOOKUP($D218,OT!$A:$BR,OT!BE$1,0),0)-R218</f>
        <v>0</v>
      </c>
      <c r="DW218" s="338">
        <f>IFERROR(VLOOKUP($D218,OT!$A:$BR,OT!BF$1,0),0)-S218</f>
        <v>0</v>
      </c>
      <c r="DX218" s="338">
        <f>IFERROR(VLOOKUP($D218,OT!$A:$BR,OT!BG$1,0),0)-T218</f>
        <v>0</v>
      </c>
      <c r="DY218" s="338">
        <f>IFERROR(VLOOKUP($D218,OT!$A:$BR,OT!BH$1,0),0)-U218</f>
        <v>0</v>
      </c>
      <c r="DZ218" s="338">
        <f>IFERROR(VLOOKUP($D218,OT!$A:$BR,OT!BI$1,0),0)-V218</f>
        <v>0</v>
      </c>
      <c r="EA218" s="338">
        <f>IFERROR(VLOOKUP($D218,OT!$A:$BR,OT!BJ$1,0),0)-W218</f>
        <v>0</v>
      </c>
      <c r="EB218" s="338">
        <f>IFERROR(VLOOKUP($D218,OT!$A:$BR,OT!BK$1,0),0)-X218</f>
        <v>0</v>
      </c>
      <c r="EC218" s="339">
        <f>VLOOKUP(D218,'Off day working'!A:AL,38,0)*30000-BD218</f>
        <v>0</v>
      </c>
      <c r="ED218" s="340"/>
      <c r="EE218" s="340"/>
      <c r="EF218" s="338">
        <f t="shared" si="66"/>
        <v>7.6923076921957545E-2</v>
      </c>
      <c r="EG218" s="350">
        <f>4960000*1.07/208*VLOOKUP(D218,Att!B:BZ,77,0)-BJ218</f>
        <v>0</v>
      </c>
      <c r="EI218" s="345">
        <f>IF(AND(CH218="X",EJ218&gt;=0.5),150000/VLOOKUP(D218,Att!B:AT,45,0)*VLOOKUP(D218,Att!B:AP,41,0),IF(AND(CH218="X",EJ218&lt;0.5),0,150000))-AN218</f>
        <v>0</v>
      </c>
      <c r="EJ218" s="346">
        <f>VLOOKUP(D218,Att!B:AP,41,0)/VLOOKUP(D218,Att!B:AT,45,0)</f>
        <v>1.0458696406061641</v>
      </c>
    </row>
    <row r="219" spans="1:140" s="331" customFormat="1" ht="14.5" hidden="1" customHeight="1" x14ac:dyDescent="0.35">
      <c r="A219" s="300" t="s">
        <v>325</v>
      </c>
      <c r="B219" s="300">
        <f t="shared" si="81"/>
        <v>212</v>
      </c>
      <c r="C219" s="320" t="s">
        <v>56</v>
      </c>
      <c r="D219" s="320" t="s">
        <v>1398</v>
      </c>
      <c r="E219" s="320" t="s">
        <v>1400</v>
      </c>
      <c r="F219" s="367" t="s">
        <v>1399</v>
      </c>
      <c r="G219" s="320" t="s">
        <v>360</v>
      </c>
      <c r="H219" s="320" t="s">
        <v>1039</v>
      </c>
      <c r="I219" s="320" t="s">
        <v>63</v>
      </c>
      <c r="J219" s="320" t="s">
        <v>58</v>
      </c>
      <c r="K219" s="321">
        <v>5900000</v>
      </c>
      <c r="L219" s="321"/>
      <c r="M219" s="321">
        <v>208</v>
      </c>
      <c r="N219" s="321"/>
      <c r="O219" s="321">
        <v>165.31700000000001</v>
      </c>
      <c r="P219" s="321">
        <v>40</v>
      </c>
      <c r="Q219" s="321">
        <v>0</v>
      </c>
      <c r="R219" s="321">
        <v>8</v>
      </c>
      <c r="S219" s="321">
        <v>0</v>
      </c>
      <c r="T219" s="321">
        <v>0</v>
      </c>
      <c r="U219" s="321">
        <v>16</v>
      </c>
      <c r="V219" s="321">
        <v>0</v>
      </c>
      <c r="W219" s="321">
        <v>0</v>
      </c>
      <c r="X219" s="321">
        <v>0</v>
      </c>
      <c r="Y219" s="321">
        <v>12</v>
      </c>
      <c r="Z219" s="321">
        <v>2</v>
      </c>
      <c r="AA219" s="321"/>
      <c r="AB219" s="321">
        <v>4689280.0614999998</v>
      </c>
      <c r="AC219" s="321">
        <v>1701923.0769</v>
      </c>
      <c r="AD219" s="321">
        <v>0</v>
      </c>
      <c r="AE219" s="321">
        <v>453846.15379999997</v>
      </c>
      <c r="AF219" s="321">
        <v>0</v>
      </c>
      <c r="AG219" s="321">
        <v>0</v>
      </c>
      <c r="AH219" s="321">
        <v>1316153.8462</v>
      </c>
      <c r="AI219" s="321">
        <v>0</v>
      </c>
      <c r="AJ219" s="321">
        <v>0</v>
      </c>
      <c r="AK219" s="321">
        <v>0</v>
      </c>
      <c r="AL219" s="321">
        <v>680769.23080000002</v>
      </c>
      <c r="AM219" s="321">
        <v>300000</v>
      </c>
      <c r="AN219" s="321">
        <v>150000</v>
      </c>
      <c r="AO219" s="321">
        <v>446500</v>
      </c>
      <c r="AP219" s="321">
        <v>0</v>
      </c>
      <c r="AQ219" s="321">
        <v>510576.92310000001</v>
      </c>
      <c r="AR219" s="321">
        <v>294444</v>
      </c>
      <c r="AS219" s="321"/>
      <c r="AT219" s="321">
        <v>0</v>
      </c>
      <c r="AU219" s="321">
        <v>737500</v>
      </c>
      <c r="AV219" s="321">
        <v>0</v>
      </c>
      <c r="AW219" s="321">
        <v>0</v>
      </c>
      <c r="AX219" s="321">
        <v>2</v>
      </c>
      <c r="AY219" s="321">
        <v>226923.07689999999</v>
      </c>
      <c r="AZ219" s="321"/>
      <c r="BA219" s="321"/>
      <c r="BB219" s="321">
        <v>20</v>
      </c>
      <c r="BC219" s="321">
        <v>567307.68999999994</v>
      </c>
      <c r="BD219" s="321">
        <v>60000</v>
      </c>
      <c r="BE219" s="321">
        <v>42548</v>
      </c>
      <c r="BF219" s="321">
        <v>100000</v>
      </c>
      <c r="BG219" s="321">
        <v>42000</v>
      </c>
      <c r="BH219" s="321">
        <v>646000</v>
      </c>
      <c r="BI219" s="321"/>
      <c r="BJ219" s="321"/>
      <c r="BK219" s="321"/>
      <c r="BL219" s="321">
        <v>0</v>
      </c>
      <c r="BM219" s="321"/>
      <c r="BN219" s="321">
        <v>0</v>
      </c>
      <c r="BO219" s="321">
        <v>0</v>
      </c>
      <c r="BP219" s="321">
        <v>333813.17310000001</v>
      </c>
      <c r="BQ219" s="321">
        <v>129230.7692</v>
      </c>
      <c r="BR219" s="321"/>
      <c r="BS219" s="321">
        <v>0</v>
      </c>
      <c r="BT219" s="321">
        <v>1268500</v>
      </c>
      <c r="BU219" s="321">
        <v>619500</v>
      </c>
      <c r="BV219" s="321"/>
      <c r="BW219" s="321">
        <v>0</v>
      </c>
      <c r="BX219" s="321"/>
      <c r="BY219" s="321">
        <v>0</v>
      </c>
      <c r="BZ219" s="321"/>
      <c r="CA219" s="321"/>
      <c r="CB219" s="321">
        <v>14997338</v>
      </c>
      <c r="CC219" s="322">
        <v>12346294</v>
      </c>
      <c r="CD219" s="320"/>
      <c r="CE219" s="320" t="s">
        <v>1067</v>
      </c>
      <c r="CF219" s="323">
        <v>46120</v>
      </c>
      <c r="CG219" s="323"/>
      <c r="CH219" s="320" t="s">
        <v>415</v>
      </c>
      <c r="CI219" s="322">
        <v>0</v>
      </c>
      <c r="CJ219" s="322">
        <v>300000</v>
      </c>
      <c r="CK219" s="321" t="s">
        <v>2210</v>
      </c>
      <c r="CL219" s="324">
        <f t="shared" si="67"/>
        <v>763043.9423</v>
      </c>
      <c r="CM219" s="325">
        <f t="shared" si="68"/>
        <v>-21.998500000685453</v>
      </c>
      <c r="CN219" s="325">
        <f t="shared" si="69"/>
        <v>-21.940800001844764</v>
      </c>
      <c r="CO219" s="325">
        <f t="shared" si="70"/>
        <v>0.22696153912693262</v>
      </c>
      <c r="CP219" s="318"/>
      <c r="CQ219" s="326">
        <f t="shared" si="71"/>
        <v>2.3077009245753288E-5</v>
      </c>
      <c r="CR219" s="326">
        <f t="shared" si="72"/>
        <v>0</v>
      </c>
      <c r="CS219" s="327">
        <f t="shared" si="73"/>
        <v>4.615390207618475E-5</v>
      </c>
      <c r="CT219" s="327">
        <f t="shared" si="74"/>
        <v>0</v>
      </c>
      <c r="CU219" s="327">
        <f t="shared" si="75"/>
        <v>0</v>
      </c>
      <c r="CV219" s="327">
        <f t="shared" si="76"/>
        <v>-4.6153785660862923E-5</v>
      </c>
      <c r="CW219" s="327">
        <f t="shared" si="77"/>
        <v>0</v>
      </c>
      <c r="CX219" s="327">
        <f t="shared" si="78"/>
        <v>0</v>
      </c>
      <c r="CY219" s="327">
        <f t="shared" si="79"/>
        <v>0</v>
      </c>
      <c r="CZ219" s="328">
        <f t="shared" si="80"/>
        <v>463043.9423</v>
      </c>
      <c r="DA219" s="328">
        <f t="shared" ref="DA219:DA227" si="82">(420000/208)*(O219+P219+Q219+R219+S219+T219+U219+V219+W219+X219+BI219)-CZ219</f>
        <v>7.6923170126974583E-6</v>
      </c>
      <c r="DB219" s="201"/>
      <c r="DC219" s="327">
        <f>K219/M219*IFERROR(VLOOKUP($D219,Shift!$B:$AZ,45,0),0)-AT219</f>
        <v>0</v>
      </c>
      <c r="DD219" s="327">
        <f>K219/M219*IFERROR(VLOOKUP($D219,Shift!$B:$AV,47,0),0)*10*50%-ROUND(K219/M219*IFERROR(VLOOKUP($D219,Shift!$B:$AV,47,0),0)*8*30%,0)-AU219</f>
        <v>0.23076923098415136</v>
      </c>
      <c r="DE219" s="329">
        <f>VLOOKUP($D219,'Off day working'!A:AM,38,0)-Z219</f>
        <v>0</v>
      </c>
      <c r="DF219" s="328"/>
      <c r="DG219" s="328"/>
      <c r="DH219" s="330">
        <f>K219/208*8*30%*VLOOKUP($D219,Shift!$B:$AZ,47,0)-AL219</f>
        <v>-3.0769268050789833E-5</v>
      </c>
      <c r="DJ219" s="390"/>
      <c r="DK219" s="332">
        <f>VLOOKUP($D219,Meal!$A:$AK,35,0)-BG219</f>
        <v>0</v>
      </c>
      <c r="DL219" s="332">
        <f>VLOOKUP($D219,Meal!$A:$AK,36,0)-BH219</f>
        <v>0</v>
      </c>
      <c r="DM219" s="333">
        <f>VLOOKUP($D219,Shift!B:AW,39,0)-AV219</f>
        <v>0</v>
      </c>
      <c r="DN219" s="334">
        <f>K219/208*VLOOKUP(D219,Shift!$B:$AO,39,0)*8*10%-AW219</f>
        <v>0</v>
      </c>
      <c r="DO219" s="333">
        <f>VLOOKUP($D219,Shift!$B:$AO,40,0)-AX219</f>
        <v>0</v>
      </c>
      <c r="DP219" s="334">
        <f>K219/208*VLOOKUP(D219,Shift!$B:$AO,40,0)*8*50%-AY219</f>
        <v>2.3076951038092375E-5</v>
      </c>
      <c r="DQ219" s="335">
        <f>VLOOKUP($D219,Shift!$B:$AZ,41,0)-AZ219</f>
        <v>0</v>
      </c>
      <c r="DR219" s="336">
        <f>K219/208*VLOOKUP($D219,Shift!$B:$AQ,41,0)*8*50%-BA219</f>
        <v>0</v>
      </c>
      <c r="DS219" s="337">
        <f>VLOOKUP($D219,Att!B:CU,98,0)-O219</f>
        <v>0</v>
      </c>
      <c r="DT219" s="338">
        <f>IFERROR(VLOOKUP($D219,OT!$A:$BR,OT!BC$1,0),0)-P219</f>
        <v>0</v>
      </c>
      <c r="DU219" s="338">
        <f>IFERROR(VLOOKUP($D219,OT!$A:$BR,OT!BD$1,0),0)-Q219</f>
        <v>0</v>
      </c>
      <c r="DV219" s="338">
        <f>IFERROR(VLOOKUP($D219,OT!$A:$BR,OT!BE$1,0),0)-R219</f>
        <v>0</v>
      </c>
      <c r="DW219" s="338">
        <f>IFERROR(VLOOKUP($D219,OT!$A:$BR,OT!BF$1,0),0)-S219</f>
        <v>0</v>
      </c>
      <c r="DX219" s="338">
        <f>IFERROR(VLOOKUP($D219,OT!$A:$BR,OT!BG$1,0),0)-T219</f>
        <v>0</v>
      </c>
      <c r="DY219" s="338">
        <f>IFERROR(VLOOKUP($D219,OT!$A:$BR,OT!BH$1,0),0)-U219</f>
        <v>0</v>
      </c>
      <c r="DZ219" s="338">
        <f>IFERROR(VLOOKUP($D219,OT!$A:$BR,OT!BI$1,0),0)-V219</f>
        <v>0</v>
      </c>
      <c r="EA219" s="338">
        <f>IFERROR(VLOOKUP($D219,OT!$A:$BR,OT!BJ$1,0),0)-W219</f>
        <v>0</v>
      </c>
      <c r="EB219" s="338">
        <f>IFERROR(VLOOKUP($D219,OT!$A:$BR,OT!BK$1,0),0)-X219</f>
        <v>0</v>
      </c>
      <c r="EC219" s="339">
        <f>VLOOKUP(D219,'Off day working'!A:AL,38,0)*30000-BD219</f>
        <v>0</v>
      </c>
      <c r="ED219" s="340"/>
      <c r="EE219" s="340"/>
      <c r="EF219" s="338">
        <f t="shared" si="66"/>
        <v>7.6923076921957545E-2</v>
      </c>
      <c r="EG219" s="350">
        <f>4960000*1.07/208*VLOOKUP(D219,Att!B:BZ,77,0)-BJ219</f>
        <v>0</v>
      </c>
      <c r="EI219" s="345">
        <f>IF(AND(CH219="X",EJ219&gt;=0.5),150000/VLOOKUP(D219,Att!B:AT,45,0)*VLOOKUP(D219,Att!B:AP,41,0),IF(AND(CH219="X",EJ219&lt;0.5),0,150000))-AN219</f>
        <v>0</v>
      </c>
      <c r="EJ219" s="346">
        <f>VLOOKUP(D219,Att!B:AP,41,0)/VLOOKUP(D219,Att!B:AT,45,0)</f>
        <v>0.92971710526315798</v>
      </c>
    </row>
    <row r="220" spans="1:140" s="331" customFormat="1" ht="14.5" hidden="1" customHeight="1" x14ac:dyDescent="0.35">
      <c r="A220" s="300" t="s">
        <v>325</v>
      </c>
      <c r="B220" s="300">
        <f t="shared" si="81"/>
        <v>213</v>
      </c>
      <c r="C220" s="320" t="s">
        <v>56</v>
      </c>
      <c r="D220" s="320" t="s">
        <v>1403</v>
      </c>
      <c r="E220" s="320" t="s">
        <v>1405</v>
      </c>
      <c r="F220" s="367" t="s">
        <v>1404</v>
      </c>
      <c r="G220" s="320" t="s">
        <v>348</v>
      </c>
      <c r="H220" s="320" t="s">
        <v>1039</v>
      </c>
      <c r="I220" s="320" t="s">
        <v>59</v>
      </c>
      <c r="J220" s="320" t="s">
        <v>58</v>
      </c>
      <c r="K220" s="321">
        <v>5900000</v>
      </c>
      <c r="L220" s="321"/>
      <c r="M220" s="321">
        <v>208</v>
      </c>
      <c r="N220" s="321"/>
      <c r="O220" s="321">
        <v>208</v>
      </c>
      <c r="P220" s="321">
        <v>38</v>
      </c>
      <c r="Q220" s="321">
        <v>0</v>
      </c>
      <c r="R220" s="321">
        <v>12</v>
      </c>
      <c r="S220" s="321">
        <v>0</v>
      </c>
      <c r="T220" s="321">
        <v>0</v>
      </c>
      <c r="U220" s="321">
        <v>0</v>
      </c>
      <c r="V220" s="321">
        <v>0</v>
      </c>
      <c r="W220" s="321">
        <v>0</v>
      </c>
      <c r="X220" s="321">
        <v>0</v>
      </c>
      <c r="Y220" s="321">
        <v>10</v>
      </c>
      <c r="Z220" s="321">
        <v>1</v>
      </c>
      <c r="AA220" s="321"/>
      <c r="AB220" s="321">
        <v>5899999.8865</v>
      </c>
      <c r="AC220" s="321">
        <v>1616826.9231</v>
      </c>
      <c r="AD220" s="321">
        <v>0</v>
      </c>
      <c r="AE220" s="321">
        <v>680769.23080000002</v>
      </c>
      <c r="AF220" s="321">
        <v>0</v>
      </c>
      <c r="AG220" s="321">
        <v>0</v>
      </c>
      <c r="AH220" s="321">
        <v>0</v>
      </c>
      <c r="AI220" s="321">
        <v>0</v>
      </c>
      <c r="AJ220" s="321">
        <v>0</v>
      </c>
      <c r="AK220" s="321">
        <v>0</v>
      </c>
      <c r="AL220" s="321">
        <v>544615.38459999999</v>
      </c>
      <c r="AM220" s="321">
        <v>300000</v>
      </c>
      <c r="AN220" s="321">
        <v>150000</v>
      </c>
      <c r="AO220" s="321">
        <v>760000</v>
      </c>
      <c r="AP220" s="321">
        <v>0</v>
      </c>
      <c r="AQ220" s="321">
        <v>1021153.8462</v>
      </c>
      <c r="AR220" s="321">
        <v>294444</v>
      </c>
      <c r="AS220" s="321"/>
      <c r="AT220" s="321">
        <v>0</v>
      </c>
      <c r="AU220" s="321">
        <v>590000</v>
      </c>
      <c r="AV220" s="321">
        <v>0</v>
      </c>
      <c r="AW220" s="321">
        <v>0</v>
      </c>
      <c r="AX220" s="321">
        <v>2</v>
      </c>
      <c r="AY220" s="321">
        <v>226923.07689999999</v>
      </c>
      <c r="AZ220" s="321"/>
      <c r="BA220" s="321"/>
      <c r="BB220" s="321">
        <v>19</v>
      </c>
      <c r="BC220" s="321">
        <v>538942.31000000006</v>
      </c>
      <c r="BD220" s="321">
        <v>30000</v>
      </c>
      <c r="BE220" s="321"/>
      <c r="BF220" s="321">
        <v>100000</v>
      </c>
      <c r="BG220" s="321">
        <v>146000</v>
      </c>
      <c r="BH220" s="321">
        <v>514000</v>
      </c>
      <c r="BI220" s="321"/>
      <c r="BJ220" s="321"/>
      <c r="BK220" s="321"/>
      <c r="BL220" s="321">
        <v>0</v>
      </c>
      <c r="BM220" s="321"/>
      <c r="BN220" s="321">
        <v>0</v>
      </c>
      <c r="BO220" s="321">
        <v>0</v>
      </c>
      <c r="BP220" s="321">
        <v>420000</v>
      </c>
      <c r="BQ220" s="321">
        <v>100961.5385</v>
      </c>
      <c r="BR220" s="321"/>
      <c r="BS220" s="321">
        <v>0</v>
      </c>
      <c r="BT220" s="321">
        <v>1268500</v>
      </c>
      <c r="BU220" s="321">
        <v>619500</v>
      </c>
      <c r="BV220" s="321"/>
      <c r="BW220" s="321">
        <v>0</v>
      </c>
      <c r="BX220" s="321"/>
      <c r="BY220" s="321">
        <v>0</v>
      </c>
      <c r="BZ220" s="321"/>
      <c r="CA220" s="321"/>
      <c r="CB220" s="321">
        <v>15321157</v>
      </c>
      <c r="CC220" s="322">
        <v>12794196</v>
      </c>
      <c r="CD220" s="320"/>
      <c r="CE220" s="320" t="s">
        <v>1068</v>
      </c>
      <c r="CF220" s="323">
        <v>46120</v>
      </c>
      <c r="CG220" s="323"/>
      <c r="CH220" s="320" t="s">
        <v>415</v>
      </c>
      <c r="CI220" s="322">
        <v>118000</v>
      </c>
      <c r="CJ220" s="322">
        <v>0</v>
      </c>
      <c r="CK220" s="321"/>
      <c r="CL220" s="324">
        <f t="shared" si="67"/>
        <v>520961.53850000002</v>
      </c>
      <c r="CM220" s="325">
        <f t="shared" si="68"/>
        <v>-20.803399998694658</v>
      </c>
      <c r="CN220" s="325">
        <f t="shared" si="69"/>
        <v>-21.341899998486042</v>
      </c>
      <c r="CO220" s="325">
        <f t="shared" si="70"/>
        <v>0.11349999997764826</v>
      </c>
      <c r="CP220" s="318"/>
      <c r="CQ220" s="326">
        <f t="shared" si="71"/>
        <v>-2.3076776415109634E-5</v>
      </c>
      <c r="CR220" s="326">
        <f t="shared" si="72"/>
        <v>0</v>
      </c>
      <c r="CS220" s="327">
        <f t="shared" si="73"/>
        <v>-3.0769268050789833E-5</v>
      </c>
      <c r="CT220" s="327">
        <f t="shared" si="74"/>
        <v>0</v>
      </c>
      <c r="CU220" s="327">
        <f t="shared" si="75"/>
        <v>0</v>
      </c>
      <c r="CV220" s="327">
        <f t="shared" si="76"/>
        <v>0</v>
      </c>
      <c r="CW220" s="327">
        <f t="shared" si="77"/>
        <v>0</v>
      </c>
      <c r="CX220" s="327">
        <f t="shared" si="78"/>
        <v>0</v>
      </c>
      <c r="CY220" s="327">
        <f t="shared" si="79"/>
        <v>0</v>
      </c>
      <c r="CZ220" s="328">
        <f t="shared" si="80"/>
        <v>520961.53850000002</v>
      </c>
      <c r="DA220" s="328">
        <f t="shared" si="82"/>
        <v>-3.8461526855826378E-5</v>
      </c>
      <c r="DB220" s="201"/>
      <c r="DC220" s="327">
        <f>K220/M220*IFERROR(VLOOKUP($D220,Shift!$B:$AZ,45,0),0)-AT220</f>
        <v>0</v>
      </c>
      <c r="DD220" s="327">
        <f>K220/M220*IFERROR(VLOOKUP($D220,Shift!$B:$AV,47,0),0)*10*50%-ROUND(K220/M220*IFERROR(VLOOKUP($D220,Shift!$B:$AV,47,0),0)*8*30%,0)-AU220</f>
        <v>0.38461538474075496</v>
      </c>
      <c r="DE220" s="329">
        <f>VLOOKUP($D220,'Off day working'!A:AM,38,0)-Z220</f>
        <v>0</v>
      </c>
      <c r="DF220" s="328"/>
      <c r="DG220" s="328"/>
      <c r="DH220" s="330">
        <f>K220/208*8*30%*VLOOKUP($D220,Shift!$B:$AZ,47,0)-AL220</f>
        <v>1.5384634025394917E-5</v>
      </c>
      <c r="DJ220" s="390"/>
      <c r="DK220" s="332">
        <f>VLOOKUP($D220,Meal!$A:$AK,35,0)-BG220</f>
        <v>0</v>
      </c>
      <c r="DL220" s="332">
        <f>VLOOKUP($D220,Meal!$A:$AK,36,0)-BH220</f>
        <v>0</v>
      </c>
      <c r="DM220" s="333">
        <f>VLOOKUP($D220,Shift!B:AW,39,0)-AV220</f>
        <v>0</v>
      </c>
      <c r="DN220" s="334">
        <f>K220/208*VLOOKUP(D220,Shift!$B:$AO,39,0)*8*10%-AW220</f>
        <v>0</v>
      </c>
      <c r="DO220" s="333">
        <f>VLOOKUP($D220,Shift!$B:$AO,40,0)-AX220</f>
        <v>0</v>
      </c>
      <c r="DP220" s="334">
        <f>K220/208*VLOOKUP(D220,Shift!$B:$AO,40,0)*8*50%-AY220</f>
        <v>2.3076951038092375E-5</v>
      </c>
      <c r="DQ220" s="335">
        <f>VLOOKUP($D220,Shift!$B:$AZ,41,0)-AZ220</f>
        <v>0</v>
      </c>
      <c r="DR220" s="336">
        <f>K220/208*VLOOKUP($D220,Shift!$B:$AQ,41,0)*8*50%-BA220</f>
        <v>0</v>
      </c>
      <c r="DS220" s="337">
        <f>VLOOKUP($D220,Att!B:CU,98,0)-O220</f>
        <v>0</v>
      </c>
      <c r="DT220" s="338">
        <f>IFERROR(VLOOKUP($D220,OT!$A:$BR,OT!BC$1,0),0)-P220</f>
        <v>0</v>
      </c>
      <c r="DU220" s="338">
        <f>IFERROR(VLOOKUP($D220,OT!$A:$BR,OT!BD$1,0),0)-Q220</f>
        <v>0</v>
      </c>
      <c r="DV220" s="338">
        <f>IFERROR(VLOOKUP($D220,OT!$A:$BR,OT!BE$1,0),0)-R220</f>
        <v>0</v>
      </c>
      <c r="DW220" s="338">
        <f>IFERROR(VLOOKUP($D220,OT!$A:$BR,OT!BF$1,0),0)-S220</f>
        <v>0</v>
      </c>
      <c r="DX220" s="338">
        <f>IFERROR(VLOOKUP($D220,OT!$A:$BR,OT!BG$1,0),0)-T220</f>
        <v>0</v>
      </c>
      <c r="DY220" s="338">
        <f>IFERROR(VLOOKUP($D220,OT!$A:$BR,OT!BH$1,0),0)-U220</f>
        <v>0</v>
      </c>
      <c r="DZ220" s="338">
        <f>IFERROR(VLOOKUP($D220,OT!$A:$BR,OT!BI$1,0),0)-V220</f>
        <v>0</v>
      </c>
      <c r="EA220" s="338">
        <f>IFERROR(VLOOKUP($D220,OT!$A:$BR,OT!BJ$1,0),0)-W220</f>
        <v>0</v>
      </c>
      <c r="EB220" s="338">
        <f>IFERROR(VLOOKUP($D220,OT!$A:$BR,OT!BK$1,0),0)-X220</f>
        <v>0</v>
      </c>
      <c r="EC220" s="339">
        <f>VLOOKUP(D220,'Off day working'!A:AL,38,0)*30000-BD220</f>
        <v>0</v>
      </c>
      <c r="ED220" s="340"/>
      <c r="EE220" s="340"/>
      <c r="EF220" s="338">
        <f t="shared" si="66"/>
        <v>0</v>
      </c>
      <c r="EG220" s="350">
        <f>4960000*1.07/208*VLOOKUP(D220,Att!B:BZ,77,0)-BJ220</f>
        <v>0</v>
      </c>
      <c r="EI220" s="345">
        <f>IF(AND(CH220="X",EJ220&gt;=0.5),150000/VLOOKUP(D220,Att!B:AT,45,0)*VLOOKUP(D220,Att!B:AP,41,0),IF(AND(CH220="X",EJ220&lt;0.5),0,150000))-AN220</f>
        <v>0</v>
      </c>
      <c r="EJ220" s="346">
        <f>VLOOKUP(D220,Att!B:AP,41,0)/VLOOKUP(D220,Att!B:AT,45,0)</f>
        <v>1.1578947368421053</v>
      </c>
    </row>
    <row r="221" spans="1:140" s="331" customFormat="1" ht="14.5" hidden="1" customHeight="1" x14ac:dyDescent="0.35">
      <c r="A221" s="300" t="s">
        <v>325</v>
      </c>
      <c r="B221" s="300">
        <f t="shared" si="81"/>
        <v>214</v>
      </c>
      <c r="C221" s="320" t="s">
        <v>56</v>
      </c>
      <c r="D221" s="320" t="s">
        <v>1408</v>
      </c>
      <c r="E221" s="320" t="s">
        <v>1409</v>
      </c>
      <c r="F221" s="367" t="s">
        <v>1003</v>
      </c>
      <c r="G221" s="320" t="s">
        <v>360</v>
      </c>
      <c r="H221" s="320" t="s">
        <v>1039</v>
      </c>
      <c r="I221" s="320" t="s">
        <v>59</v>
      </c>
      <c r="J221" s="320" t="s">
        <v>58</v>
      </c>
      <c r="K221" s="321">
        <v>5900000</v>
      </c>
      <c r="L221" s="321"/>
      <c r="M221" s="321">
        <v>208</v>
      </c>
      <c r="N221" s="321"/>
      <c r="O221" s="321">
        <v>160</v>
      </c>
      <c r="P221" s="321">
        <v>38</v>
      </c>
      <c r="Q221" s="321">
        <v>0</v>
      </c>
      <c r="R221" s="321">
        <v>12</v>
      </c>
      <c r="S221" s="321">
        <v>0</v>
      </c>
      <c r="T221" s="321">
        <v>0</v>
      </c>
      <c r="U221" s="321">
        <v>0</v>
      </c>
      <c r="V221" s="321">
        <v>0</v>
      </c>
      <c r="W221" s="321">
        <v>0</v>
      </c>
      <c r="X221" s="321">
        <v>0</v>
      </c>
      <c r="Y221" s="321">
        <v>5</v>
      </c>
      <c r="Z221" s="321">
        <v>1</v>
      </c>
      <c r="AA221" s="321"/>
      <c r="AB221" s="321">
        <v>4538461.4249999998</v>
      </c>
      <c r="AC221" s="321">
        <v>1616826.9231</v>
      </c>
      <c r="AD221" s="321">
        <v>0</v>
      </c>
      <c r="AE221" s="321">
        <v>680769.23080000002</v>
      </c>
      <c r="AF221" s="321">
        <v>0</v>
      </c>
      <c r="AG221" s="321">
        <v>0</v>
      </c>
      <c r="AH221" s="321">
        <v>0</v>
      </c>
      <c r="AI221" s="321">
        <v>0</v>
      </c>
      <c r="AJ221" s="321">
        <v>0</v>
      </c>
      <c r="AK221" s="321">
        <v>0</v>
      </c>
      <c r="AL221" s="321">
        <v>272307.6923</v>
      </c>
      <c r="AM221" s="321">
        <v>300000</v>
      </c>
      <c r="AN221" s="321">
        <v>150000</v>
      </c>
      <c r="AO221" s="321">
        <v>427500</v>
      </c>
      <c r="AP221" s="321">
        <v>0</v>
      </c>
      <c r="AQ221" s="321">
        <v>765865.38459999999</v>
      </c>
      <c r="AR221" s="321">
        <v>294444</v>
      </c>
      <c r="AS221" s="321"/>
      <c r="AT221" s="321">
        <v>0</v>
      </c>
      <c r="AU221" s="321">
        <v>295000</v>
      </c>
      <c r="AV221" s="321">
        <v>0</v>
      </c>
      <c r="AW221" s="321">
        <v>0</v>
      </c>
      <c r="AX221" s="321">
        <v>1</v>
      </c>
      <c r="AY221" s="321">
        <v>113461.5385</v>
      </c>
      <c r="AZ221" s="321"/>
      <c r="BA221" s="321"/>
      <c r="BB221" s="321">
        <v>19</v>
      </c>
      <c r="BC221" s="321">
        <v>538942.31000000006</v>
      </c>
      <c r="BD221" s="321">
        <v>30000</v>
      </c>
      <c r="BE221" s="321">
        <v>42548</v>
      </c>
      <c r="BF221" s="321">
        <v>100000</v>
      </c>
      <c r="BG221" s="321">
        <v>20000</v>
      </c>
      <c r="BH221" s="321">
        <v>450000</v>
      </c>
      <c r="BI221" s="321"/>
      <c r="BJ221" s="321"/>
      <c r="BK221" s="321"/>
      <c r="BL221" s="321">
        <v>0</v>
      </c>
      <c r="BM221" s="321"/>
      <c r="BN221" s="321">
        <v>0</v>
      </c>
      <c r="BO221" s="321">
        <v>0</v>
      </c>
      <c r="BP221" s="321">
        <v>323076.92310000001</v>
      </c>
      <c r="BQ221" s="321">
        <v>100961.5385</v>
      </c>
      <c r="BR221" s="321"/>
      <c r="BS221" s="321">
        <v>0</v>
      </c>
      <c r="BT221" s="321">
        <v>1268500</v>
      </c>
      <c r="BU221" s="321">
        <v>619500</v>
      </c>
      <c r="BV221" s="321"/>
      <c r="BW221" s="321">
        <v>0</v>
      </c>
      <c r="BX221" s="321"/>
      <c r="BY221" s="321">
        <v>0</v>
      </c>
      <c r="BZ221" s="321"/>
      <c r="CA221" s="321"/>
      <c r="CB221" s="321">
        <v>12746685</v>
      </c>
      <c r="CC221" s="322">
        <v>10016647</v>
      </c>
      <c r="CD221" s="320"/>
      <c r="CE221" s="320" t="s">
        <v>1068</v>
      </c>
      <c r="CF221" s="323">
        <v>46120</v>
      </c>
      <c r="CG221" s="323"/>
      <c r="CH221" s="320" t="s">
        <v>415</v>
      </c>
      <c r="CI221" s="322">
        <v>118000</v>
      </c>
      <c r="CJ221" s="322">
        <v>300000</v>
      </c>
      <c r="CK221" s="321" t="s">
        <v>2210</v>
      </c>
      <c r="CL221" s="324">
        <f t="shared" si="67"/>
        <v>724038.46160000004</v>
      </c>
      <c r="CM221" s="325">
        <f t="shared" si="68"/>
        <v>-20.034099999815226</v>
      </c>
      <c r="CN221" s="325">
        <f t="shared" si="69"/>
        <v>-20.495699999853969</v>
      </c>
      <c r="CO221" s="325">
        <f t="shared" si="70"/>
        <v>0.11346153914928436</v>
      </c>
      <c r="CP221" s="318"/>
      <c r="CQ221" s="326">
        <f t="shared" si="71"/>
        <v>-2.3076776415109634E-5</v>
      </c>
      <c r="CR221" s="326">
        <f t="shared" si="72"/>
        <v>0</v>
      </c>
      <c r="CS221" s="327">
        <f t="shared" si="73"/>
        <v>-3.0769268050789833E-5</v>
      </c>
      <c r="CT221" s="327">
        <f t="shared" si="74"/>
        <v>0</v>
      </c>
      <c r="CU221" s="327">
        <f t="shared" si="75"/>
        <v>0</v>
      </c>
      <c r="CV221" s="327">
        <f t="shared" si="76"/>
        <v>0</v>
      </c>
      <c r="CW221" s="327">
        <f t="shared" si="77"/>
        <v>0</v>
      </c>
      <c r="CX221" s="327">
        <f t="shared" si="78"/>
        <v>0</v>
      </c>
      <c r="CY221" s="327">
        <f t="shared" si="79"/>
        <v>0</v>
      </c>
      <c r="CZ221" s="328">
        <f t="shared" si="80"/>
        <v>424038.46160000004</v>
      </c>
      <c r="DA221" s="328">
        <f t="shared" si="82"/>
        <v>-6.1538477893918753E-5</v>
      </c>
      <c r="DB221" s="201"/>
      <c r="DC221" s="327">
        <f>K221/M221*IFERROR(VLOOKUP($D221,Shift!$B:$AZ,45,0),0)-AT221</f>
        <v>0</v>
      </c>
      <c r="DD221" s="327">
        <f>K221/M221*IFERROR(VLOOKUP($D221,Shift!$B:$AV,47,0),0)*10*50%-ROUND(K221/M221*IFERROR(VLOOKUP($D221,Shift!$B:$AV,47,0),0)*8*30%,0)-AU221</f>
        <v>-0.30769230762962252</v>
      </c>
      <c r="DE221" s="329">
        <f>VLOOKUP($D221,'Off day working'!A:AM,38,0)-Z221</f>
        <v>0</v>
      </c>
      <c r="DF221" s="328"/>
      <c r="DG221" s="328"/>
      <c r="DH221" s="330">
        <f>K221/208*8*30%*VLOOKUP($D221,Shift!$B:$AZ,47,0)-AL221</f>
        <v>7.6923170126974583E-6</v>
      </c>
      <c r="DJ221" s="390"/>
      <c r="DK221" s="332">
        <f>VLOOKUP($D221,Meal!$A:$AK,35,0)-BG221</f>
        <v>0</v>
      </c>
      <c r="DL221" s="332">
        <f>VLOOKUP($D221,Meal!$A:$AK,36,0)-BH221</f>
        <v>0</v>
      </c>
      <c r="DM221" s="333">
        <f>VLOOKUP($D221,Shift!B:AW,39,0)-AV221</f>
        <v>0</v>
      </c>
      <c r="DN221" s="334">
        <f>K221/208*VLOOKUP(D221,Shift!$B:$AO,39,0)*8*10%-AW221</f>
        <v>0</v>
      </c>
      <c r="DO221" s="333">
        <f>VLOOKUP($D221,Shift!$B:$AO,40,0)-AX221</f>
        <v>0</v>
      </c>
      <c r="DP221" s="334">
        <f>K221/208*VLOOKUP(D221,Shift!$B:$AO,40,0)*8*50%-AY221</f>
        <v>-3.8461526855826378E-5</v>
      </c>
      <c r="DQ221" s="335">
        <f>VLOOKUP($D221,Shift!$B:$AZ,41,0)-AZ221</f>
        <v>0</v>
      </c>
      <c r="DR221" s="336">
        <f>K221/208*VLOOKUP($D221,Shift!$B:$AQ,41,0)*8*50%-BA221</f>
        <v>0</v>
      </c>
      <c r="DS221" s="337">
        <f>VLOOKUP($D221,Att!B:CU,98,0)-O221</f>
        <v>0</v>
      </c>
      <c r="DT221" s="338">
        <f>IFERROR(VLOOKUP($D221,OT!$A:$BR,OT!BC$1,0),0)-P221</f>
        <v>0</v>
      </c>
      <c r="DU221" s="338">
        <f>IFERROR(VLOOKUP($D221,OT!$A:$BR,OT!BD$1,0),0)-Q221</f>
        <v>0</v>
      </c>
      <c r="DV221" s="338">
        <f>IFERROR(VLOOKUP($D221,OT!$A:$BR,OT!BE$1,0),0)-R221</f>
        <v>0</v>
      </c>
      <c r="DW221" s="338">
        <f>IFERROR(VLOOKUP($D221,OT!$A:$BR,OT!BF$1,0),0)-S221</f>
        <v>0</v>
      </c>
      <c r="DX221" s="338">
        <f>IFERROR(VLOOKUP($D221,OT!$A:$BR,OT!BG$1,0),0)-T221</f>
        <v>0</v>
      </c>
      <c r="DY221" s="338">
        <f>IFERROR(VLOOKUP($D221,OT!$A:$BR,OT!BH$1,0),0)-U221</f>
        <v>0</v>
      </c>
      <c r="DZ221" s="338">
        <f>IFERROR(VLOOKUP($D221,OT!$A:$BR,OT!BI$1,0),0)-V221</f>
        <v>0</v>
      </c>
      <c r="EA221" s="338">
        <f>IFERROR(VLOOKUP($D221,OT!$A:$BR,OT!BJ$1,0),0)-W221</f>
        <v>0</v>
      </c>
      <c r="EB221" s="338">
        <f>IFERROR(VLOOKUP($D221,OT!$A:$BR,OT!BK$1,0),0)-X221</f>
        <v>0</v>
      </c>
      <c r="EC221" s="339">
        <f>VLOOKUP(D221,'Off day working'!A:AL,38,0)*30000-BD221</f>
        <v>0</v>
      </c>
      <c r="ED221" s="340"/>
      <c r="EE221" s="340"/>
      <c r="EF221" s="338">
        <f t="shared" si="66"/>
        <v>7.6923076921957545E-2</v>
      </c>
      <c r="EG221" s="350">
        <f>4960000*1.07/208*VLOOKUP(D221,Att!B:BZ,77,0)-BJ221</f>
        <v>0</v>
      </c>
      <c r="EI221" s="345">
        <f>IF(AND(CH221="X",EJ221&gt;=0.5),150000/VLOOKUP(D221,Att!B:AT,45,0)*VLOOKUP(D221,Att!B:AP,41,0),IF(AND(CH221="X",EJ221&lt;0.5),0,150000))-AN221</f>
        <v>0</v>
      </c>
      <c r="EJ221" s="346">
        <f>VLOOKUP(D221,Att!B:AP,41,0)/VLOOKUP(D221,Att!B:AT,45,0)</f>
        <v>0.89473684210526316</v>
      </c>
    </row>
    <row r="222" spans="1:140" s="331" customFormat="1" ht="14.5" hidden="1" customHeight="1" x14ac:dyDescent="0.35">
      <c r="A222" s="300" t="s">
        <v>325</v>
      </c>
      <c r="B222" s="300">
        <f t="shared" si="81"/>
        <v>215</v>
      </c>
      <c r="C222" s="320" t="s">
        <v>56</v>
      </c>
      <c r="D222" s="320" t="s">
        <v>1410</v>
      </c>
      <c r="E222" s="320" t="s">
        <v>1412</v>
      </c>
      <c r="F222" s="367" t="s">
        <v>1411</v>
      </c>
      <c r="G222" s="320" t="s">
        <v>360</v>
      </c>
      <c r="H222" s="320" t="s">
        <v>1039</v>
      </c>
      <c r="I222" s="320" t="s">
        <v>1037</v>
      </c>
      <c r="J222" s="320" t="s">
        <v>58</v>
      </c>
      <c r="K222" s="321">
        <v>5900000</v>
      </c>
      <c r="L222" s="321"/>
      <c r="M222" s="321">
        <v>208</v>
      </c>
      <c r="N222" s="321"/>
      <c r="O222" s="321">
        <v>208</v>
      </c>
      <c r="P222" s="321">
        <v>42</v>
      </c>
      <c r="Q222" s="321">
        <v>0</v>
      </c>
      <c r="R222" s="321">
        <v>0</v>
      </c>
      <c r="S222" s="321">
        <v>0</v>
      </c>
      <c r="T222" s="321">
        <v>0</v>
      </c>
      <c r="U222" s="321">
        <v>0</v>
      </c>
      <c r="V222" s="321">
        <v>0</v>
      </c>
      <c r="W222" s="321">
        <v>0</v>
      </c>
      <c r="X222" s="321">
        <v>0</v>
      </c>
      <c r="Y222" s="321">
        <v>10</v>
      </c>
      <c r="Z222" s="321"/>
      <c r="AA222" s="321"/>
      <c r="AB222" s="321">
        <v>5899999.8865</v>
      </c>
      <c r="AC222" s="321">
        <v>1787019.2308</v>
      </c>
      <c r="AD222" s="321">
        <v>0</v>
      </c>
      <c r="AE222" s="321">
        <v>0</v>
      </c>
      <c r="AF222" s="321">
        <v>0</v>
      </c>
      <c r="AG222" s="321">
        <v>0</v>
      </c>
      <c r="AH222" s="321">
        <v>0</v>
      </c>
      <c r="AI222" s="321">
        <v>0</v>
      </c>
      <c r="AJ222" s="321">
        <v>0</v>
      </c>
      <c r="AK222" s="321">
        <v>0</v>
      </c>
      <c r="AL222" s="321">
        <v>544615.38459999999</v>
      </c>
      <c r="AM222" s="321">
        <v>300000</v>
      </c>
      <c r="AN222" s="321">
        <v>150000</v>
      </c>
      <c r="AO222" s="321">
        <v>575000</v>
      </c>
      <c r="AP222" s="321">
        <v>0</v>
      </c>
      <c r="AQ222" s="321">
        <v>1021153.8462</v>
      </c>
      <c r="AR222" s="321">
        <v>294444</v>
      </c>
      <c r="AS222" s="321"/>
      <c r="AT222" s="321">
        <v>0</v>
      </c>
      <c r="AU222" s="321">
        <v>590000</v>
      </c>
      <c r="AV222" s="321">
        <v>0</v>
      </c>
      <c r="AW222" s="321">
        <v>0</v>
      </c>
      <c r="AX222" s="321">
        <v>2</v>
      </c>
      <c r="AY222" s="321">
        <v>226923.07689999999</v>
      </c>
      <c r="AZ222" s="321"/>
      <c r="BA222" s="321"/>
      <c r="BB222" s="321">
        <v>21</v>
      </c>
      <c r="BC222" s="321">
        <v>595673.07999999996</v>
      </c>
      <c r="BD222" s="321">
        <v>0</v>
      </c>
      <c r="BE222" s="321">
        <v>42548</v>
      </c>
      <c r="BF222" s="321">
        <v>100000</v>
      </c>
      <c r="BG222" s="321">
        <v>153000</v>
      </c>
      <c r="BH222" s="321">
        <v>492000</v>
      </c>
      <c r="BI222" s="321"/>
      <c r="BJ222" s="321"/>
      <c r="BK222" s="321"/>
      <c r="BL222" s="321">
        <v>0</v>
      </c>
      <c r="BM222" s="321"/>
      <c r="BN222" s="321">
        <v>0</v>
      </c>
      <c r="BO222" s="321">
        <v>0</v>
      </c>
      <c r="BP222" s="321">
        <v>420000</v>
      </c>
      <c r="BQ222" s="321">
        <v>84807.692299999995</v>
      </c>
      <c r="BR222" s="321"/>
      <c r="BS222" s="321">
        <v>0</v>
      </c>
      <c r="BT222" s="321">
        <v>1268500</v>
      </c>
      <c r="BU222" s="321">
        <v>619500</v>
      </c>
      <c r="BV222" s="321"/>
      <c r="BW222" s="321">
        <v>0</v>
      </c>
      <c r="BX222" s="321"/>
      <c r="BY222" s="321">
        <v>0</v>
      </c>
      <c r="BZ222" s="321"/>
      <c r="CA222" s="321"/>
      <c r="CB222" s="321">
        <v>14963707</v>
      </c>
      <c r="CC222" s="322">
        <v>12152900</v>
      </c>
      <c r="CD222" s="320"/>
      <c r="CE222" s="320" t="s">
        <v>1068</v>
      </c>
      <c r="CF222" s="323">
        <v>46120</v>
      </c>
      <c r="CG222" s="323"/>
      <c r="CH222" s="320" t="s">
        <v>415</v>
      </c>
      <c r="CI222" s="322">
        <v>118000</v>
      </c>
      <c r="CJ222" s="322">
        <v>300000</v>
      </c>
      <c r="CK222" s="321" t="s">
        <v>2210</v>
      </c>
      <c r="CL222" s="324">
        <f t="shared" si="67"/>
        <v>804807.6923</v>
      </c>
      <c r="CM222" s="325">
        <f t="shared" si="68"/>
        <v>-22.802699999883771</v>
      </c>
      <c r="CN222" s="325">
        <f t="shared" si="69"/>
        <v>-23.494999999180436</v>
      </c>
      <c r="CO222" s="325">
        <f t="shared" si="70"/>
        <v>0.11349999997764826</v>
      </c>
      <c r="CP222" s="318"/>
      <c r="CQ222" s="326">
        <f t="shared" si="71"/>
        <v>-3.0769035220146179E-5</v>
      </c>
      <c r="CR222" s="326">
        <f t="shared" si="72"/>
        <v>0</v>
      </c>
      <c r="CS222" s="327">
        <f t="shared" si="73"/>
        <v>0</v>
      </c>
      <c r="CT222" s="327">
        <f t="shared" si="74"/>
        <v>0</v>
      </c>
      <c r="CU222" s="327">
        <f t="shared" si="75"/>
        <v>0</v>
      </c>
      <c r="CV222" s="327">
        <f t="shared" si="76"/>
        <v>0</v>
      </c>
      <c r="CW222" s="327">
        <f t="shared" si="77"/>
        <v>0</v>
      </c>
      <c r="CX222" s="327">
        <f t="shared" si="78"/>
        <v>0</v>
      </c>
      <c r="CY222" s="327">
        <f t="shared" si="79"/>
        <v>0</v>
      </c>
      <c r="CZ222" s="328">
        <f t="shared" si="80"/>
        <v>504807.6923</v>
      </c>
      <c r="DA222" s="328">
        <f t="shared" si="82"/>
        <v>7.6923170126974583E-6</v>
      </c>
      <c r="DB222" s="201"/>
      <c r="DC222" s="327">
        <f>K222/M222*IFERROR(VLOOKUP($D222,Shift!$B:$AZ,45,0),0)-AT222</f>
        <v>0</v>
      </c>
      <c r="DD222" s="327">
        <f>K222/M222*IFERROR(VLOOKUP($D222,Shift!$B:$AV,47,0),0)*10*50%-ROUND(K222/M222*IFERROR(VLOOKUP($D222,Shift!$B:$AV,47,0),0)*8*30%,0)-AU222</f>
        <v>0.38461538474075496</v>
      </c>
      <c r="DE222" s="329">
        <f>VLOOKUP($D222,'Off day working'!A:AM,38,0)-Z222</f>
        <v>0</v>
      </c>
      <c r="DF222" s="328"/>
      <c r="DG222" s="328"/>
      <c r="DH222" s="330">
        <f>K222/208*8*30%*VLOOKUP($D222,Shift!$B:$AZ,47,0)-AL222</f>
        <v>1.5384634025394917E-5</v>
      </c>
      <c r="DJ222" s="390"/>
      <c r="DK222" s="332">
        <f>VLOOKUP($D222,Meal!$A:$AK,35,0)-BG222</f>
        <v>0</v>
      </c>
      <c r="DL222" s="332">
        <f>VLOOKUP($D222,Meal!$A:$AK,36,0)-BH222</f>
        <v>0</v>
      </c>
      <c r="DM222" s="333">
        <f>VLOOKUP($D222,Shift!B:AW,39,0)-AV222</f>
        <v>0</v>
      </c>
      <c r="DN222" s="334">
        <f>K222/208*VLOOKUP(D222,Shift!$B:$AO,39,0)*8*10%-AW222</f>
        <v>0</v>
      </c>
      <c r="DO222" s="333">
        <f>VLOOKUP($D222,Shift!$B:$AO,40,0)-AX222</f>
        <v>0</v>
      </c>
      <c r="DP222" s="334">
        <f>K222/208*VLOOKUP(D222,Shift!$B:$AO,40,0)*8*50%-AY222</f>
        <v>2.3076951038092375E-5</v>
      </c>
      <c r="DQ222" s="335">
        <f>VLOOKUP($D222,Shift!$B:$AZ,41,0)-AZ222</f>
        <v>0</v>
      </c>
      <c r="DR222" s="336">
        <f>K222/208*VLOOKUP($D222,Shift!$B:$AQ,41,0)*8*50%-BA222</f>
        <v>0</v>
      </c>
      <c r="DS222" s="337">
        <f>VLOOKUP($D222,Att!B:CU,98,0)-O222</f>
        <v>0</v>
      </c>
      <c r="DT222" s="338">
        <f>IFERROR(VLOOKUP($D222,OT!$A:$BR,OT!BC$1,0),0)-P222</f>
        <v>0</v>
      </c>
      <c r="DU222" s="338">
        <f>IFERROR(VLOOKUP($D222,OT!$A:$BR,OT!BD$1,0),0)-Q222</f>
        <v>0</v>
      </c>
      <c r="DV222" s="338">
        <f>IFERROR(VLOOKUP($D222,OT!$A:$BR,OT!BE$1,0),0)-R222</f>
        <v>0</v>
      </c>
      <c r="DW222" s="338">
        <f>IFERROR(VLOOKUP($D222,OT!$A:$BR,OT!BF$1,0),0)-S222</f>
        <v>0</v>
      </c>
      <c r="DX222" s="338">
        <f>IFERROR(VLOOKUP($D222,OT!$A:$BR,OT!BG$1,0),0)-T222</f>
        <v>0</v>
      </c>
      <c r="DY222" s="338">
        <f>IFERROR(VLOOKUP($D222,OT!$A:$BR,OT!BH$1,0),0)-U222</f>
        <v>0</v>
      </c>
      <c r="DZ222" s="338">
        <f>IFERROR(VLOOKUP($D222,OT!$A:$BR,OT!BI$1,0),0)-V222</f>
        <v>0</v>
      </c>
      <c r="EA222" s="338">
        <f>IFERROR(VLOOKUP($D222,OT!$A:$BR,OT!BJ$1,0),0)-W222</f>
        <v>0</v>
      </c>
      <c r="EB222" s="338">
        <f>IFERROR(VLOOKUP($D222,OT!$A:$BR,OT!BK$1,0),0)-X222</f>
        <v>0</v>
      </c>
      <c r="EC222" s="339">
        <f>VLOOKUP(D222,'Off day working'!A:AL,38,0)*30000-BD222</f>
        <v>0</v>
      </c>
      <c r="ED222" s="340"/>
      <c r="EE222" s="340"/>
      <c r="EF222" s="338">
        <f t="shared" si="66"/>
        <v>7.6923076921957545E-2</v>
      </c>
      <c r="EG222" s="350">
        <f>4960000*1.07/208*VLOOKUP(D222,Att!B:BZ,77,0)-BJ222</f>
        <v>0</v>
      </c>
      <c r="EI222" s="345">
        <f>IF(AND(CH222="X",EJ222&gt;=0.5),150000/VLOOKUP(D222,Att!B:AT,45,0)*VLOOKUP(D222,Att!B:AP,41,0),IF(AND(CH222="X",EJ222&lt;0.5),0,150000))-AN222</f>
        <v>0</v>
      </c>
      <c r="EJ222" s="346">
        <f>VLOOKUP(D222,Att!B:AP,41,0)/VLOOKUP(D222,Att!B:AT,45,0)</f>
        <v>1.1578947368421053</v>
      </c>
    </row>
    <row r="223" spans="1:140" s="331" customFormat="1" ht="14.5" hidden="1" customHeight="1" x14ac:dyDescent="0.35">
      <c r="A223" s="300" t="s">
        <v>325</v>
      </c>
      <c r="B223" s="300">
        <f t="shared" si="81"/>
        <v>216</v>
      </c>
      <c r="C223" s="320" t="s">
        <v>56</v>
      </c>
      <c r="D223" s="320" t="s">
        <v>1413</v>
      </c>
      <c r="E223" s="320" t="s">
        <v>1415</v>
      </c>
      <c r="F223" s="367" t="s">
        <v>1414</v>
      </c>
      <c r="G223" s="320" t="s">
        <v>360</v>
      </c>
      <c r="H223" s="320" t="s">
        <v>1041</v>
      </c>
      <c r="I223" s="320" t="s">
        <v>57</v>
      </c>
      <c r="J223" s="320" t="s">
        <v>58</v>
      </c>
      <c r="K223" s="321">
        <v>5900000</v>
      </c>
      <c r="L223" s="321"/>
      <c r="M223" s="321">
        <v>208</v>
      </c>
      <c r="N223" s="321"/>
      <c r="O223" s="321">
        <v>208</v>
      </c>
      <c r="P223" s="321">
        <v>30</v>
      </c>
      <c r="Q223" s="321">
        <v>0</v>
      </c>
      <c r="R223" s="321">
        <v>0</v>
      </c>
      <c r="S223" s="321">
        <v>0</v>
      </c>
      <c r="T223" s="321">
        <v>0</v>
      </c>
      <c r="U223" s="321">
        <v>0</v>
      </c>
      <c r="V223" s="321">
        <v>0</v>
      </c>
      <c r="W223" s="321">
        <v>0</v>
      </c>
      <c r="X223" s="321">
        <v>0</v>
      </c>
      <c r="Y223" s="321">
        <v>0</v>
      </c>
      <c r="Z223" s="321"/>
      <c r="AA223" s="321"/>
      <c r="AB223" s="321">
        <v>5899999.8865</v>
      </c>
      <c r="AC223" s="321">
        <v>1276442.3077</v>
      </c>
      <c r="AD223" s="321">
        <v>0</v>
      </c>
      <c r="AE223" s="321">
        <v>0</v>
      </c>
      <c r="AF223" s="321">
        <v>0</v>
      </c>
      <c r="AG223" s="321">
        <v>0</v>
      </c>
      <c r="AH223" s="321">
        <v>0</v>
      </c>
      <c r="AI223" s="321">
        <v>0</v>
      </c>
      <c r="AJ223" s="321">
        <v>0</v>
      </c>
      <c r="AK223" s="321">
        <v>0</v>
      </c>
      <c r="AL223" s="321">
        <v>0</v>
      </c>
      <c r="AM223" s="321">
        <v>300000</v>
      </c>
      <c r="AN223" s="321">
        <v>150000</v>
      </c>
      <c r="AO223" s="321">
        <v>527500</v>
      </c>
      <c r="AP223" s="321">
        <v>0</v>
      </c>
      <c r="AQ223" s="321">
        <v>1021153.8462</v>
      </c>
      <c r="AR223" s="321">
        <v>294444</v>
      </c>
      <c r="AS223" s="321"/>
      <c r="AT223" s="321">
        <v>0</v>
      </c>
      <c r="AU223" s="321">
        <v>0</v>
      </c>
      <c r="AV223" s="321">
        <v>0</v>
      </c>
      <c r="AW223" s="321">
        <v>0</v>
      </c>
      <c r="AX223" s="321">
        <v>0</v>
      </c>
      <c r="AY223" s="321">
        <v>0</v>
      </c>
      <c r="AZ223" s="321"/>
      <c r="BA223" s="321"/>
      <c r="BB223" s="321">
        <v>15</v>
      </c>
      <c r="BC223" s="321">
        <v>425480.77</v>
      </c>
      <c r="BD223" s="321">
        <v>0</v>
      </c>
      <c r="BE223" s="321">
        <v>42548</v>
      </c>
      <c r="BF223" s="321">
        <v>200000</v>
      </c>
      <c r="BG223" s="321">
        <v>145000</v>
      </c>
      <c r="BH223" s="321">
        <v>280000</v>
      </c>
      <c r="BI223" s="321"/>
      <c r="BJ223" s="321"/>
      <c r="BK223" s="321"/>
      <c r="BL223" s="321">
        <v>0</v>
      </c>
      <c r="BM223" s="321"/>
      <c r="BN223" s="321">
        <v>0</v>
      </c>
      <c r="BO223" s="321">
        <v>0</v>
      </c>
      <c r="BP223" s="321">
        <v>420000</v>
      </c>
      <c r="BQ223" s="321">
        <v>60576.9231</v>
      </c>
      <c r="BR223" s="321"/>
      <c r="BS223" s="321">
        <v>0</v>
      </c>
      <c r="BT223" s="321">
        <v>1268500</v>
      </c>
      <c r="BU223" s="321">
        <v>619500</v>
      </c>
      <c r="BV223" s="321"/>
      <c r="BW223" s="321">
        <v>0</v>
      </c>
      <c r="BX223" s="321"/>
      <c r="BY223" s="321">
        <v>0</v>
      </c>
      <c r="BZ223" s="321"/>
      <c r="CA223" s="321"/>
      <c r="CB223" s="321">
        <v>12429661</v>
      </c>
      <c r="CC223" s="322">
        <v>9943084</v>
      </c>
      <c r="CD223" s="320"/>
      <c r="CE223" s="320" t="s">
        <v>1068</v>
      </c>
      <c r="CF223" s="323">
        <v>46120</v>
      </c>
      <c r="CG223" s="323"/>
      <c r="CH223" s="320" t="s">
        <v>415</v>
      </c>
      <c r="CI223" s="322">
        <v>118000</v>
      </c>
      <c r="CJ223" s="322">
        <v>0</v>
      </c>
      <c r="CK223" s="321"/>
      <c r="CL223" s="324">
        <f t="shared" si="67"/>
        <v>480576.92310000001</v>
      </c>
      <c r="CM223" s="325">
        <f t="shared" si="68"/>
        <v>-15.266499999910593</v>
      </c>
      <c r="CN223" s="325">
        <f t="shared" si="69"/>
        <v>-15.189600000157952</v>
      </c>
      <c r="CO223" s="325">
        <f t="shared" si="70"/>
        <v>0.11349999997764826</v>
      </c>
      <c r="CP223" s="318"/>
      <c r="CQ223" s="326">
        <f t="shared" si="71"/>
        <v>-7.6922588050365448E-6</v>
      </c>
      <c r="CR223" s="326">
        <f t="shared" si="72"/>
        <v>0</v>
      </c>
      <c r="CS223" s="327">
        <f t="shared" si="73"/>
        <v>0</v>
      </c>
      <c r="CT223" s="327">
        <f t="shared" si="74"/>
        <v>0</v>
      </c>
      <c r="CU223" s="327">
        <f t="shared" si="75"/>
        <v>0</v>
      </c>
      <c r="CV223" s="327">
        <f t="shared" si="76"/>
        <v>0</v>
      </c>
      <c r="CW223" s="327">
        <f t="shared" si="77"/>
        <v>0</v>
      </c>
      <c r="CX223" s="327">
        <f t="shared" si="78"/>
        <v>0</v>
      </c>
      <c r="CY223" s="327">
        <f t="shared" si="79"/>
        <v>0</v>
      </c>
      <c r="CZ223" s="328">
        <f t="shared" si="80"/>
        <v>480576.92310000001</v>
      </c>
      <c r="DA223" s="328">
        <f t="shared" si="82"/>
        <v>-2.3076951038092375E-5</v>
      </c>
      <c r="DB223" s="201"/>
      <c r="DC223" s="327">
        <f>K223/M223*IFERROR(VLOOKUP($D223,Shift!$B:$AZ,45,0),0)-AT223</f>
        <v>0</v>
      </c>
      <c r="DD223" s="327">
        <f>K223/M223*IFERROR(VLOOKUP($D223,Shift!$B:$AV,47,0),0)*10*50%-ROUND(K223/M223*IFERROR(VLOOKUP($D223,Shift!$B:$AV,47,0),0)*8*30%,0)-AU223</f>
        <v>0</v>
      </c>
      <c r="DE223" s="329">
        <f>VLOOKUP($D223,'Off day working'!A:AM,38,0)-Z223</f>
        <v>0</v>
      </c>
      <c r="DF223" s="328"/>
      <c r="DG223" s="328"/>
      <c r="DH223" s="330">
        <f>K223/208*8*30%*VLOOKUP($D223,Shift!$B:$AZ,47,0)-AL223</f>
        <v>0</v>
      </c>
      <c r="DJ223" s="390"/>
      <c r="DK223" s="332">
        <f>VLOOKUP($D223,Meal!$A:$AK,35,0)-BG223</f>
        <v>0</v>
      </c>
      <c r="DL223" s="332">
        <f>VLOOKUP($D223,Meal!$A:$AK,36,0)-BH223</f>
        <v>0</v>
      </c>
      <c r="DM223" s="333">
        <f>VLOOKUP($D223,Shift!B:AW,39,0)-AV223</f>
        <v>0</v>
      </c>
      <c r="DN223" s="334">
        <f>K223/208*VLOOKUP(D223,Shift!$B:$AO,39,0)*8*10%-AW223</f>
        <v>0</v>
      </c>
      <c r="DO223" s="333">
        <f>VLOOKUP($D223,Shift!$B:$AO,40,0)-AX223</f>
        <v>0</v>
      </c>
      <c r="DP223" s="334">
        <f>K223/208*VLOOKUP(D223,Shift!$B:$AO,40,0)*8*50%-AY223</f>
        <v>0</v>
      </c>
      <c r="DQ223" s="335">
        <f>VLOOKUP($D223,Shift!$B:$AZ,41,0)-AZ223</f>
        <v>0</v>
      </c>
      <c r="DR223" s="336">
        <f>K223/208*VLOOKUP($D223,Shift!$B:$AQ,41,0)*8*50%-BA223</f>
        <v>0</v>
      </c>
      <c r="DS223" s="337">
        <f>VLOOKUP($D223,Att!B:CU,98,0)-O223</f>
        <v>0</v>
      </c>
      <c r="DT223" s="338">
        <f>IFERROR(VLOOKUP($D223,OT!$A:$BR,OT!BC$1,0),0)-P223</f>
        <v>0</v>
      </c>
      <c r="DU223" s="338">
        <f>IFERROR(VLOOKUP($D223,OT!$A:$BR,OT!BD$1,0),0)-Q223</f>
        <v>0</v>
      </c>
      <c r="DV223" s="338">
        <f>IFERROR(VLOOKUP($D223,OT!$A:$BR,OT!BE$1,0),0)-R223</f>
        <v>0</v>
      </c>
      <c r="DW223" s="338">
        <f>IFERROR(VLOOKUP($D223,OT!$A:$BR,OT!BF$1,0),0)-S223</f>
        <v>0</v>
      </c>
      <c r="DX223" s="338">
        <f>IFERROR(VLOOKUP($D223,OT!$A:$BR,OT!BG$1,0),0)-T223</f>
        <v>0</v>
      </c>
      <c r="DY223" s="338">
        <f>IFERROR(VLOOKUP($D223,OT!$A:$BR,OT!BH$1,0),0)-U223</f>
        <v>0</v>
      </c>
      <c r="DZ223" s="338">
        <f>IFERROR(VLOOKUP($D223,OT!$A:$BR,OT!BI$1,0),0)-V223</f>
        <v>0</v>
      </c>
      <c r="EA223" s="338">
        <f>IFERROR(VLOOKUP($D223,OT!$A:$BR,OT!BJ$1,0),0)-W223</f>
        <v>0</v>
      </c>
      <c r="EB223" s="338">
        <f>IFERROR(VLOOKUP($D223,OT!$A:$BR,OT!BK$1,0),0)-X223</f>
        <v>0</v>
      </c>
      <c r="EC223" s="339">
        <f>VLOOKUP(D223,'Off day working'!A:AL,38,0)*30000-BD223</f>
        <v>0</v>
      </c>
      <c r="ED223" s="340"/>
      <c r="EE223" s="340"/>
      <c r="EF223" s="338">
        <f t="shared" si="66"/>
        <v>7.6923076921957545E-2</v>
      </c>
      <c r="EG223" s="350">
        <f>4960000*1.07/208*VLOOKUP(D223,Att!B:BZ,77,0)-BJ223</f>
        <v>0</v>
      </c>
      <c r="EI223" s="345">
        <f>IF(AND(CH223="X",EJ223&gt;=0.5),150000/VLOOKUP(D223,Att!B:AT,45,0)*VLOOKUP(D223,Att!B:AP,41,0),IF(AND(CH223="X",EJ223&lt;0.5),0,150000))-AN223</f>
        <v>0</v>
      </c>
      <c r="EJ223" s="346">
        <f>VLOOKUP(D223,Att!B:AP,41,0)/VLOOKUP(D223,Att!B:AT,45,0)</f>
        <v>1.1578947368421053</v>
      </c>
    </row>
    <row r="224" spans="1:140" s="331" customFormat="1" ht="14.5" hidden="1" customHeight="1" x14ac:dyDescent="0.35">
      <c r="A224" s="300" t="s">
        <v>325</v>
      </c>
      <c r="B224" s="300">
        <f t="shared" si="81"/>
        <v>217</v>
      </c>
      <c r="C224" s="320" t="s">
        <v>56</v>
      </c>
      <c r="D224" s="320" t="s">
        <v>1416</v>
      </c>
      <c r="E224" s="320" t="s">
        <v>1418</v>
      </c>
      <c r="F224" s="367" t="s">
        <v>1417</v>
      </c>
      <c r="G224" s="320" t="s">
        <v>360</v>
      </c>
      <c r="H224" s="320" t="s">
        <v>1039</v>
      </c>
      <c r="I224" s="320" t="s">
        <v>57</v>
      </c>
      <c r="J224" s="320" t="s">
        <v>58</v>
      </c>
      <c r="K224" s="321">
        <v>5900000</v>
      </c>
      <c r="L224" s="321"/>
      <c r="M224" s="321">
        <v>208</v>
      </c>
      <c r="N224" s="321"/>
      <c r="O224" s="321">
        <v>208</v>
      </c>
      <c r="P224" s="321">
        <v>38</v>
      </c>
      <c r="Q224" s="321">
        <v>0</v>
      </c>
      <c r="R224" s="321">
        <v>0</v>
      </c>
      <c r="S224" s="321">
        <v>0</v>
      </c>
      <c r="T224" s="321">
        <v>0</v>
      </c>
      <c r="U224" s="321">
        <v>0</v>
      </c>
      <c r="V224" s="321">
        <v>0</v>
      </c>
      <c r="W224" s="321">
        <v>0</v>
      </c>
      <c r="X224" s="321">
        <v>0</v>
      </c>
      <c r="Y224" s="321">
        <v>15</v>
      </c>
      <c r="Z224" s="321"/>
      <c r="AA224" s="321"/>
      <c r="AB224" s="321">
        <v>5899999.8865</v>
      </c>
      <c r="AC224" s="321">
        <v>1616826.9231</v>
      </c>
      <c r="AD224" s="321">
        <v>0</v>
      </c>
      <c r="AE224" s="321">
        <v>0</v>
      </c>
      <c r="AF224" s="321">
        <v>0</v>
      </c>
      <c r="AG224" s="321">
        <v>0</v>
      </c>
      <c r="AH224" s="321">
        <v>0</v>
      </c>
      <c r="AI224" s="321">
        <v>0</v>
      </c>
      <c r="AJ224" s="321">
        <v>0</v>
      </c>
      <c r="AK224" s="321">
        <v>0</v>
      </c>
      <c r="AL224" s="321">
        <v>816923.07689999999</v>
      </c>
      <c r="AM224" s="321">
        <v>300000</v>
      </c>
      <c r="AN224" s="321">
        <v>150000</v>
      </c>
      <c r="AO224" s="321">
        <v>657500</v>
      </c>
      <c r="AP224" s="321">
        <v>0</v>
      </c>
      <c r="AQ224" s="321">
        <v>1021153.8462</v>
      </c>
      <c r="AR224" s="321">
        <v>294444</v>
      </c>
      <c r="AS224" s="321"/>
      <c r="AT224" s="321">
        <v>0</v>
      </c>
      <c r="AU224" s="321">
        <v>885000</v>
      </c>
      <c r="AV224" s="321">
        <v>0</v>
      </c>
      <c r="AW224" s="321">
        <v>0</v>
      </c>
      <c r="AX224" s="321">
        <v>3</v>
      </c>
      <c r="AY224" s="321">
        <v>340384.61540000001</v>
      </c>
      <c r="AZ224" s="321"/>
      <c r="BA224" s="321"/>
      <c r="BB224" s="321">
        <v>19</v>
      </c>
      <c r="BC224" s="321">
        <v>538942.31000000006</v>
      </c>
      <c r="BD224" s="321">
        <v>0</v>
      </c>
      <c r="BE224" s="321">
        <v>42548</v>
      </c>
      <c r="BF224" s="321">
        <v>100000</v>
      </c>
      <c r="BG224" s="321">
        <v>180000</v>
      </c>
      <c r="BH224" s="321">
        <v>560000</v>
      </c>
      <c r="BI224" s="321"/>
      <c r="BJ224" s="321"/>
      <c r="BK224" s="321"/>
      <c r="BL224" s="321">
        <v>0</v>
      </c>
      <c r="BM224" s="321"/>
      <c r="BN224" s="321">
        <v>0</v>
      </c>
      <c r="BO224" s="321">
        <v>0</v>
      </c>
      <c r="BP224" s="321">
        <v>420000</v>
      </c>
      <c r="BQ224" s="321">
        <v>76730.769199999995</v>
      </c>
      <c r="BR224" s="321"/>
      <c r="BS224" s="321">
        <v>0</v>
      </c>
      <c r="BT224" s="321">
        <v>1268500</v>
      </c>
      <c r="BU224" s="321">
        <v>619500</v>
      </c>
      <c r="BV224" s="321"/>
      <c r="BW224" s="321">
        <v>0</v>
      </c>
      <c r="BX224" s="321"/>
      <c r="BY224" s="321">
        <v>0</v>
      </c>
      <c r="BZ224" s="321"/>
      <c r="CA224" s="321"/>
      <c r="CB224" s="321">
        <v>15586975</v>
      </c>
      <c r="CC224" s="322">
        <v>12784245</v>
      </c>
      <c r="CD224" s="320"/>
      <c r="CE224" s="320" t="s">
        <v>319</v>
      </c>
      <c r="CF224" s="323">
        <v>46120</v>
      </c>
      <c r="CG224" s="323"/>
      <c r="CH224" s="320" t="s">
        <v>415</v>
      </c>
      <c r="CI224" s="322">
        <v>118000</v>
      </c>
      <c r="CJ224" s="322">
        <v>300000</v>
      </c>
      <c r="CK224" s="321" t="s">
        <v>2210</v>
      </c>
      <c r="CL224" s="324">
        <f t="shared" si="67"/>
        <v>796730.76919999998</v>
      </c>
      <c r="CM224" s="325">
        <f t="shared" si="68"/>
        <v>-21.572699997574091</v>
      </c>
      <c r="CN224" s="325">
        <f t="shared" si="69"/>
        <v>-22.341899998486042</v>
      </c>
      <c r="CO224" s="325">
        <f t="shared" si="70"/>
        <v>0.11349999997764826</v>
      </c>
      <c r="CP224" s="318"/>
      <c r="CQ224" s="326">
        <f t="shared" si="71"/>
        <v>-2.3076776415109634E-5</v>
      </c>
      <c r="CR224" s="326">
        <f t="shared" si="72"/>
        <v>0</v>
      </c>
      <c r="CS224" s="327">
        <f t="shared" si="73"/>
        <v>0</v>
      </c>
      <c r="CT224" s="327">
        <f t="shared" si="74"/>
        <v>0</v>
      </c>
      <c r="CU224" s="327">
        <f t="shared" si="75"/>
        <v>0</v>
      </c>
      <c r="CV224" s="327">
        <f t="shared" si="76"/>
        <v>0</v>
      </c>
      <c r="CW224" s="327">
        <f t="shared" si="77"/>
        <v>0</v>
      </c>
      <c r="CX224" s="327">
        <f t="shared" si="78"/>
        <v>0</v>
      </c>
      <c r="CY224" s="327">
        <f t="shared" si="79"/>
        <v>0</v>
      </c>
      <c r="CZ224" s="328">
        <f t="shared" si="80"/>
        <v>496730.76919999998</v>
      </c>
      <c r="DA224" s="328">
        <f t="shared" si="82"/>
        <v>3.0769268050789833E-5</v>
      </c>
      <c r="DB224" s="201"/>
      <c r="DC224" s="327">
        <f>K224/M224*IFERROR(VLOOKUP($D224,Shift!$B:$AZ,45,0),0)-AT224</f>
        <v>0</v>
      </c>
      <c r="DD224" s="327">
        <f>K224/M224*IFERROR(VLOOKUP($D224,Shift!$B:$AV,47,0),0)*10*50%-ROUND(K224/M224*IFERROR(VLOOKUP($D224,Shift!$B:$AV,47,0),0)*8*30%,0)-AU224</f>
        <v>7.6923076994717121E-2</v>
      </c>
      <c r="DE224" s="329">
        <f>VLOOKUP($D224,'Off day working'!A:AM,38,0)-Z224</f>
        <v>0</v>
      </c>
      <c r="DF224" s="328"/>
      <c r="DG224" s="328"/>
      <c r="DH224" s="330">
        <f>K224/208*8*30%*VLOOKUP($D224,Shift!$B:$AZ,47,0)-AL224</f>
        <v>2.3077009245753288E-5</v>
      </c>
      <c r="DJ224" s="390"/>
      <c r="DK224" s="332">
        <f>VLOOKUP($D224,Meal!$A:$AK,35,0)-BG224</f>
        <v>0</v>
      </c>
      <c r="DL224" s="332">
        <f>VLOOKUP($D224,Meal!$A:$AK,36,0)-BH224</f>
        <v>0</v>
      </c>
      <c r="DM224" s="333">
        <f>VLOOKUP($D224,Shift!B:AW,39,0)-AV224</f>
        <v>0</v>
      </c>
      <c r="DN224" s="334">
        <f>K224/208*VLOOKUP(D224,Shift!$B:$AO,39,0)*8*10%-AW224</f>
        <v>0</v>
      </c>
      <c r="DO224" s="333">
        <f>VLOOKUP($D224,Shift!$B:$AO,40,0)-AX224</f>
        <v>0</v>
      </c>
      <c r="DP224" s="334">
        <f>K224/208*VLOOKUP(D224,Shift!$B:$AO,40,0)*8*50%-AY224</f>
        <v>-1.5384634025394917E-5</v>
      </c>
      <c r="DQ224" s="335">
        <f>VLOOKUP($D224,Shift!$B:$AZ,41,0)-AZ224</f>
        <v>0</v>
      </c>
      <c r="DR224" s="336">
        <f>K224/208*VLOOKUP($D224,Shift!$B:$AQ,41,0)*8*50%-BA224</f>
        <v>0</v>
      </c>
      <c r="DS224" s="337">
        <f>VLOOKUP($D224,Att!B:CU,98,0)-O224</f>
        <v>0</v>
      </c>
      <c r="DT224" s="338">
        <f>IFERROR(VLOOKUP($D224,OT!$A:$BR,OT!BC$1,0),0)-P224</f>
        <v>0</v>
      </c>
      <c r="DU224" s="338">
        <f>IFERROR(VLOOKUP($D224,OT!$A:$BR,OT!BD$1,0),0)-Q224</f>
        <v>0</v>
      </c>
      <c r="DV224" s="338">
        <f>IFERROR(VLOOKUP($D224,OT!$A:$BR,OT!BE$1,0),0)-R224</f>
        <v>0</v>
      </c>
      <c r="DW224" s="338">
        <f>IFERROR(VLOOKUP($D224,OT!$A:$BR,OT!BF$1,0),0)-S224</f>
        <v>0</v>
      </c>
      <c r="DX224" s="338">
        <f>IFERROR(VLOOKUP($D224,OT!$A:$BR,OT!BG$1,0),0)-T224</f>
        <v>0</v>
      </c>
      <c r="DY224" s="338">
        <f>IFERROR(VLOOKUP($D224,OT!$A:$BR,OT!BH$1,0),0)-U224</f>
        <v>0</v>
      </c>
      <c r="DZ224" s="338">
        <f>IFERROR(VLOOKUP($D224,OT!$A:$BR,OT!BI$1,0),0)-V224</f>
        <v>0</v>
      </c>
      <c r="EA224" s="338">
        <f>IFERROR(VLOOKUP($D224,OT!$A:$BR,OT!BJ$1,0),0)-W224</f>
        <v>0</v>
      </c>
      <c r="EB224" s="338">
        <f>IFERROR(VLOOKUP($D224,OT!$A:$BR,OT!BK$1,0),0)-X224</f>
        <v>0</v>
      </c>
      <c r="EC224" s="339">
        <f>VLOOKUP(D224,'Off day working'!A:AL,38,0)*30000-BD224</f>
        <v>0</v>
      </c>
      <c r="ED224" s="340"/>
      <c r="EE224" s="340"/>
      <c r="EF224" s="338">
        <f t="shared" si="66"/>
        <v>7.6923076921957545E-2</v>
      </c>
      <c r="EG224" s="350">
        <f>4960000*1.07/208*VLOOKUP(D224,Att!B:BZ,77,0)-BJ224</f>
        <v>0</v>
      </c>
      <c r="EI224" s="345">
        <f>IF(AND(CH224="X",EJ224&gt;=0.5),150000/VLOOKUP(D224,Att!B:AT,45,0)*VLOOKUP(D224,Att!B:AP,41,0),IF(AND(CH224="X",EJ224&lt;0.5),0,150000))-AN224</f>
        <v>0</v>
      </c>
      <c r="EJ224" s="346">
        <f>VLOOKUP(D224,Att!B:AP,41,0)/VLOOKUP(D224,Att!B:AT,45,0)</f>
        <v>1.1578947368421053</v>
      </c>
    </row>
    <row r="225" spans="1:140" s="331" customFormat="1" ht="14.5" hidden="1" customHeight="1" x14ac:dyDescent="0.35">
      <c r="A225" s="300" t="s">
        <v>325</v>
      </c>
      <c r="B225" s="300">
        <f t="shared" si="81"/>
        <v>218</v>
      </c>
      <c r="C225" s="320" t="s">
        <v>56</v>
      </c>
      <c r="D225" s="367" t="s">
        <v>1419</v>
      </c>
      <c r="E225" s="367" t="s">
        <v>1421</v>
      </c>
      <c r="F225" s="367" t="s">
        <v>1420</v>
      </c>
      <c r="G225" s="320" t="s">
        <v>360</v>
      </c>
      <c r="H225" s="320" t="s">
        <v>1039</v>
      </c>
      <c r="I225" s="320" t="s">
        <v>64</v>
      </c>
      <c r="J225" s="320" t="s">
        <v>58</v>
      </c>
      <c r="K225" s="321">
        <v>5900000</v>
      </c>
      <c r="L225" s="321"/>
      <c r="M225" s="321">
        <v>208</v>
      </c>
      <c r="N225" s="321"/>
      <c r="O225" s="321">
        <v>158</v>
      </c>
      <c r="P225" s="321">
        <v>28</v>
      </c>
      <c r="Q225" s="321">
        <v>0</v>
      </c>
      <c r="R225" s="321">
        <v>0</v>
      </c>
      <c r="S225" s="321">
        <v>0</v>
      </c>
      <c r="T225" s="321">
        <v>0</v>
      </c>
      <c r="U225" s="321">
        <v>0</v>
      </c>
      <c r="V225" s="321">
        <v>0</v>
      </c>
      <c r="W225" s="321">
        <v>0</v>
      </c>
      <c r="X225" s="321">
        <v>0</v>
      </c>
      <c r="Y225" s="321">
        <v>4</v>
      </c>
      <c r="Z225" s="321"/>
      <c r="AA225" s="321"/>
      <c r="AB225" s="321">
        <v>4481730.5422999999</v>
      </c>
      <c r="AC225" s="321">
        <v>1191346.1538</v>
      </c>
      <c r="AD225" s="321">
        <v>0</v>
      </c>
      <c r="AE225" s="321">
        <v>0</v>
      </c>
      <c r="AF225" s="321">
        <v>0</v>
      </c>
      <c r="AG225" s="321">
        <v>0</v>
      </c>
      <c r="AH225" s="321">
        <v>0</v>
      </c>
      <c r="AI225" s="321">
        <v>0</v>
      </c>
      <c r="AJ225" s="321">
        <v>0</v>
      </c>
      <c r="AK225" s="321">
        <v>0</v>
      </c>
      <c r="AL225" s="321">
        <v>204230.76920000001</v>
      </c>
      <c r="AM225" s="321">
        <v>268421.0526</v>
      </c>
      <c r="AN225" s="321">
        <v>150000</v>
      </c>
      <c r="AO225" s="321">
        <v>10000</v>
      </c>
      <c r="AP225" s="321">
        <v>0</v>
      </c>
      <c r="AQ225" s="321">
        <v>255288.4615</v>
      </c>
      <c r="AR225" s="321">
        <v>0</v>
      </c>
      <c r="AS225" s="321"/>
      <c r="AT225" s="321">
        <v>0</v>
      </c>
      <c r="AU225" s="321">
        <v>221250</v>
      </c>
      <c r="AV225" s="321">
        <v>0</v>
      </c>
      <c r="AW225" s="321">
        <v>0</v>
      </c>
      <c r="AX225" s="321">
        <v>1</v>
      </c>
      <c r="AY225" s="321">
        <v>113461.5385</v>
      </c>
      <c r="AZ225" s="321"/>
      <c r="BA225" s="321"/>
      <c r="BB225" s="321">
        <v>14</v>
      </c>
      <c r="BC225" s="321">
        <v>397115.38</v>
      </c>
      <c r="BD225" s="321">
        <v>0</v>
      </c>
      <c r="BE225" s="321">
        <v>42548</v>
      </c>
      <c r="BF225" s="321">
        <v>100000</v>
      </c>
      <c r="BG225" s="321">
        <v>70000</v>
      </c>
      <c r="BH225" s="321">
        <v>328000</v>
      </c>
      <c r="BI225" s="321"/>
      <c r="BJ225" s="321"/>
      <c r="BK225" s="321"/>
      <c r="BL225" s="321">
        <v>0</v>
      </c>
      <c r="BM225" s="321"/>
      <c r="BN225" s="321">
        <v>0</v>
      </c>
      <c r="BO225" s="321">
        <v>0</v>
      </c>
      <c r="BP225" s="321">
        <v>319038.46149999998</v>
      </c>
      <c r="BQ225" s="321">
        <v>56538.461499999998</v>
      </c>
      <c r="BR225" s="321"/>
      <c r="BS225" s="321">
        <v>0</v>
      </c>
      <c r="BT225" s="321">
        <v>1268500</v>
      </c>
      <c r="BU225" s="321">
        <v>619500</v>
      </c>
      <c r="BV225" s="321"/>
      <c r="BW225" s="321">
        <v>0</v>
      </c>
      <c r="BX225" s="321">
        <v>10</v>
      </c>
      <c r="BY225" s="321">
        <v>283653.84620000003</v>
      </c>
      <c r="BZ225" s="321"/>
      <c r="CA225" s="321"/>
      <c r="CB225" s="321">
        <v>9595484</v>
      </c>
      <c r="CC225" s="322">
        <v>7213907</v>
      </c>
      <c r="CD225" s="320"/>
      <c r="CE225" s="320" t="s">
        <v>319</v>
      </c>
      <c r="CF225" s="323">
        <v>46120</v>
      </c>
      <c r="CG225" s="323"/>
      <c r="CH225" s="320" t="s">
        <v>415</v>
      </c>
      <c r="CI225" s="322">
        <v>118000</v>
      </c>
      <c r="CJ225" s="322">
        <v>0</v>
      </c>
      <c r="CK225" s="321"/>
      <c r="CL225" s="324">
        <f t="shared" si="67"/>
        <v>375576.92299999995</v>
      </c>
      <c r="CM225" s="325">
        <f t="shared" si="68"/>
        <v>-15.179099999368191</v>
      </c>
      <c r="CN225" s="325">
        <f t="shared" si="69"/>
        <v>-15.102099999785423</v>
      </c>
      <c r="CO225" s="325">
        <f t="shared" si="70"/>
        <v>0.22693077009171247</v>
      </c>
      <c r="CP225" s="318"/>
      <c r="CQ225" s="326">
        <f t="shared" si="71"/>
        <v>4.6154018491506577E-5</v>
      </c>
      <c r="CR225" s="326">
        <f t="shared" si="72"/>
        <v>0</v>
      </c>
      <c r="CS225" s="327">
        <f t="shared" si="73"/>
        <v>0</v>
      </c>
      <c r="CT225" s="327">
        <f t="shared" si="74"/>
        <v>0</v>
      </c>
      <c r="CU225" s="327">
        <f t="shared" si="75"/>
        <v>0</v>
      </c>
      <c r="CV225" s="327">
        <f t="shared" si="76"/>
        <v>0</v>
      </c>
      <c r="CW225" s="327">
        <f t="shared" si="77"/>
        <v>0</v>
      </c>
      <c r="CX225" s="327">
        <f t="shared" si="78"/>
        <v>0</v>
      </c>
      <c r="CY225" s="327">
        <f t="shared" si="79"/>
        <v>0</v>
      </c>
      <c r="CZ225" s="328">
        <f t="shared" si="80"/>
        <v>375576.92299999995</v>
      </c>
      <c r="DA225" s="328">
        <f t="shared" si="82"/>
        <v>7.6923111919313669E-5</v>
      </c>
      <c r="DB225" s="201"/>
      <c r="DC225" s="327">
        <f>K225/M225*IFERROR(VLOOKUP($D225,Shift!$B:$AZ,45,0),0)-AT225</f>
        <v>0</v>
      </c>
      <c r="DD225" s="327">
        <f>K225/M225*IFERROR(VLOOKUP($D225,Shift!$B:$AV,47,0),0)*10*50%-ROUND(K225/M225*IFERROR(VLOOKUP($D225,Shift!$B:$AV,47,0),0)*8*30%,0)-AU225</f>
        <v>-0.23076923075132072</v>
      </c>
      <c r="DE225" s="329">
        <f>VLOOKUP($D225,'Off day working'!A:AM,38,0)-Z225</f>
        <v>0</v>
      </c>
      <c r="DF225" s="328"/>
      <c r="DG225" s="328"/>
      <c r="DH225" s="330">
        <f>K225/208*8*30%*VLOOKUP($D225,Shift!$B:$AZ,47,0)-AL225</f>
        <v>3.0769238946959376E-5</v>
      </c>
      <c r="DJ225" s="390"/>
      <c r="DK225" s="332">
        <f>VLOOKUP($D225,Meal!$A:$AK,35,0)-BG225</f>
        <v>0</v>
      </c>
      <c r="DL225" s="332">
        <f>VLOOKUP($D225,Meal!$A:$AK,36,0)-BH225</f>
        <v>0</v>
      </c>
      <c r="DM225" s="333">
        <f>VLOOKUP($D225,Shift!B:AW,39,0)-AV225</f>
        <v>0</v>
      </c>
      <c r="DN225" s="334">
        <f>K225/208*VLOOKUP(D225,Shift!$B:$AO,39,0)*8*10%-AW225</f>
        <v>0</v>
      </c>
      <c r="DO225" s="333">
        <f>VLOOKUP($D225,Shift!$B:$AO,40,0)-AX225</f>
        <v>0</v>
      </c>
      <c r="DP225" s="334">
        <f>K225/208*VLOOKUP(D225,Shift!$B:$AO,40,0)*8*50%-AY225</f>
        <v>-3.8461526855826378E-5</v>
      </c>
      <c r="DQ225" s="335">
        <f>VLOOKUP($D225,Shift!$B:$AZ,41,0)-AZ225</f>
        <v>0</v>
      </c>
      <c r="DR225" s="336">
        <f>K225/208*VLOOKUP($D225,Shift!$B:$AQ,41,0)*8*50%-BA225</f>
        <v>0</v>
      </c>
      <c r="DS225" s="337">
        <f>VLOOKUP($D225,Att!B:CU,98,0)-O225</f>
        <v>0</v>
      </c>
      <c r="DT225" s="338">
        <f>IFERROR(VLOOKUP($D225,OT!$A:$BR,OT!BC$1,0),0)-P225</f>
        <v>0</v>
      </c>
      <c r="DU225" s="338">
        <f>IFERROR(VLOOKUP($D225,OT!$A:$BR,OT!BD$1,0),0)-Q225</f>
        <v>0</v>
      </c>
      <c r="DV225" s="338">
        <f>IFERROR(VLOOKUP($D225,OT!$A:$BR,OT!BE$1,0),0)-R225</f>
        <v>0</v>
      </c>
      <c r="DW225" s="338">
        <f>IFERROR(VLOOKUP($D225,OT!$A:$BR,OT!BF$1,0),0)-S225</f>
        <v>0</v>
      </c>
      <c r="DX225" s="338">
        <f>IFERROR(VLOOKUP($D225,OT!$A:$BR,OT!BG$1,0),0)-T225</f>
        <v>0</v>
      </c>
      <c r="DY225" s="338">
        <f>IFERROR(VLOOKUP($D225,OT!$A:$BR,OT!BH$1,0),0)-U225</f>
        <v>0</v>
      </c>
      <c r="DZ225" s="338">
        <f>IFERROR(VLOOKUP($D225,OT!$A:$BR,OT!BI$1,0),0)-V225</f>
        <v>0</v>
      </c>
      <c r="EA225" s="338">
        <f>IFERROR(VLOOKUP($D225,OT!$A:$BR,OT!BJ$1,0),0)-W225</f>
        <v>0</v>
      </c>
      <c r="EB225" s="338">
        <f>IFERROR(VLOOKUP($D225,OT!$A:$BR,OT!BK$1,0),0)-X225</f>
        <v>0</v>
      </c>
      <c r="EC225" s="339">
        <f>VLOOKUP(D225,'Off day working'!A:AL,38,0)*30000-BD225</f>
        <v>0</v>
      </c>
      <c r="ED225" s="340"/>
      <c r="EE225" s="340"/>
      <c r="EF225" s="338">
        <f t="shared" si="66"/>
        <v>7.6923076921957545E-2</v>
      </c>
      <c r="EG225" s="350">
        <f>4960000*1.07/208*VLOOKUP(D225,Att!B:BZ,77,0)-BJ225</f>
        <v>0</v>
      </c>
      <c r="EI225" s="345">
        <f>IF(AND(CH225="X",EJ225&gt;=0.5),150000/VLOOKUP(D225,Att!B:AT,45,0)*VLOOKUP(D225,Att!B:AP,41,0),IF(AND(CH225="X",EJ225&lt;0.5),0,150000))-AN225</f>
        <v>0</v>
      </c>
      <c r="EJ225" s="346">
        <f>VLOOKUP(D225,Att!B:AP,41,0)/VLOOKUP(D225,Att!B:AT,45,0)</f>
        <v>0.84210526315789469</v>
      </c>
    </row>
    <row r="226" spans="1:140" s="331" customFormat="1" ht="14.5" hidden="1" customHeight="1" x14ac:dyDescent="0.35">
      <c r="A226" s="300" t="s">
        <v>325</v>
      </c>
      <c r="B226" s="300">
        <f t="shared" si="81"/>
        <v>219</v>
      </c>
      <c r="C226" s="320" t="s">
        <v>56</v>
      </c>
      <c r="D226" s="320" t="s">
        <v>1422</v>
      </c>
      <c r="E226" s="320" t="s">
        <v>1424</v>
      </c>
      <c r="F226" s="367" t="s">
        <v>1423</v>
      </c>
      <c r="G226" s="320" t="s">
        <v>360</v>
      </c>
      <c r="H226" s="320" t="s">
        <v>1039</v>
      </c>
      <c r="I226" s="320" t="s">
        <v>59</v>
      </c>
      <c r="J226" s="320" t="s">
        <v>58</v>
      </c>
      <c r="K226" s="321">
        <v>5900000</v>
      </c>
      <c r="L226" s="321"/>
      <c r="M226" s="321">
        <v>208</v>
      </c>
      <c r="N226" s="321"/>
      <c r="O226" s="321">
        <v>190</v>
      </c>
      <c r="P226" s="321">
        <v>42</v>
      </c>
      <c r="Q226" s="321">
        <v>0</v>
      </c>
      <c r="R226" s="321">
        <v>12</v>
      </c>
      <c r="S226" s="321">
        <v>0</v>
      </c>
      <c r="T226" s="321">
        <v>0</v>
      </c>
      <c r="U226" s="321">
        <v>0</v>
      </c>
      <c r="V226" s="321">
        <v>0</v>
      </c>
      <c r="W226" s="321">
        <v>0</v>
      </c>
      <c r="X226" s="321">
        <v>0</v>
      </c>
      <c r="Y226" s="321">
        <v>7</v>
      </c>
      <c r="Z226" s="321">
        <v>1</v>
      </c>
      <c r="AA226" s="321"/>
      <c r="AB226" s="321">
        <v>5389422.9634999996</v>
      </c>
      <c r="AC226" s="321">
        <v>1787019.2308</v>
      </c>
      <c r="AD226" s="321">
        <v>0</v>
      </c>
      <c r="AE226" s="321">
        <v>680769.23080000002</v>
      </c>
      <c r="AF226" s="321">
        <v>0</v>
      </c>
      <c r="AG226" s="321">
        <v>0</v>
      </c>
      <c r="AH226" s="321">
        <v>0</v>
      </c>
      <c r="AI226" s="321">
        <v>0</v>
      </c>
      <c r="AJ226" s="321">
        <v>0</v>
      </c>
      <c r="AK226" s="321">
        <v>0</v>
      </c>
      <c r="AL226" s="321">
        <v>408461.53850000002</v>
      </c>
      <c r="AM226" s="321">
        <v>300000</v>
      </c>
      <c r="AN226" s="321">
        <v>150000</v>
      </c>
      <c r="AO226" s="321">
        <v>367500</v>
      </c>
      <c r="AP226" s="321">
        <v>0</v>
      </c>
      <c r="AQ226" s="321">
        <v>765865.38459999999</v>
      </c>
      <c r="AR226" s="321">
        <v>0</v>
      </c>
      <c r="AS226" s="321"/>
      <c r="AT226" s="321">
        <v>0</v>
      </c>
      <c r="AU226" s="321">
        <v>442500</v>
      </c>
      <c r="AV226" s="321">
        <v>0</v>
      </c>
      <c r="AW226" s="321">
        <v>0</v>
      </c>
      <c r="AX226" s="321">
        <v>1</v>
      </c>
      <c r="AY226" s="321">
        <v>113461.5385</v>
      </c>
      <c r="AZ226" s="321"/>
      <c r="BA226" s="321"/>
      <c r="BB226" s="321">
        <v>21</v>
      </c>
      <c r="BC226" s="321">
        <v>595673.07999999996</v>
      </c>
      <c r="BD226" s="321">
        <v>30000</v>
      </c>
      <c r="BE226" s="321">
        <v>42548</v>
      </c>
      <c r="BF226" s="321">
        <v>100000</v>
      </c>
      <c r="BG226" s="321">
        <v>57000</v>
      </c>
      <c r="BH226" s="321">
        <v>512000</v>
      </c>
      <c r="BI226" s="321"/>
      <c r="BJ226" s="321"/>
      <c r="BK226" s="321"/>
      <c r="BL226" s="321">
        <v>72805</v>
      </c>
      <c r="BM226" s="321"/>
      <c r="BN226" s="321">
        <v>0</v>
      </c>
      <c r="BO226" s="321">
        <v>0</v>
      </c>
      <c r="BP226" s="321">
        <v>383653.84620000003</v>
      </c>
      <c r="BQ226" s="321">
        <v>109038.4615</v>
      </c>
      <c r="BR226" s="321"/>
      <c r="BS226" s="321">
        <v>0</v>
      </c>
      <c r="BT226" s="321">
        <v>1268500</v>
      </c>
      <c r="BU226" s="321">
        <v>619500</v>
      </c>
      <c r="BV226" s="321"/>
      <c r="BW226" s="321">
        <v>0</v>
      </c>
      <c r="BX226" s="321"/>
      <c r="BY226" s="321">
        <v>0</v>
      </c>
      <c r="BZ226" s="321"/>
      <c r="CA226" s="321"/>
      <c r="CB226" s="321">
        <v>13994240</v>
      </c>
      <c r="CC226" s="322">
        <v>11195548</v>
      </c>
      <c r="CD226" s="320" t="s">
        <v>2194</v>
      </c>
      <c r="CE226" s="320" t="s">
        <v>319</v>
      </c>
      <c r="CF226" s="323">
        <v>46120</v>
      </c>
      <c r="CG226" s="323"/>
      <c r="CH226" s="320" t="s">
        <v>415</v>
      </c>
      <c r="CI226" s="322">
        <v>118000</v>
      </c>
      <c r="CJ226" s="322">
        <v>300000</v>
      </c>
      <c r="CK226" s="321" t="s">
        <v>2210</v>
      </c>
      <c r="CL226" s="324">
        <f t="shared" si="67"/>
        <v>792692.3077</v>
      </c>
      <c r="CM226" s="325">
        <f t="shared" si="68"/>
        <v>-21.725600000470877</v>
      </c>
      <c r="CN226" s="325">
        <f t="shared" si="69"/>
        <v>-22.033300001174212</v>
      </c>
      <c r="CO226" s="325">
        <f t="shared" si="70"/>
        <v>0.11342307738959789</v>
      </c>
      <c r="CP226" s="318"/>
      <c r="CQ226" s="326">
        <f t="shared" si="71"/>
        <v>-3.0769035220146179E-5</v>
      </c>
      <c r="CR226" s="326">
        <f t="shared" si="72"/>
        <v>0</v>
      </c>
      <c r="CS226" s="327">
        <f t="shared" si="73"/>
        <v>-3.0769268050789833E-5</v>
      </c>
      <c r="CT226" s="327">
        <f t="shared" si="74"/>
        <v>0</v>
      </c>
      <c r="CU226" s="327">
        <f t="shared" si="75"/>
        <v>0</v>
      </c>
      <c r="CV226" s="327">
        <f t="shared" si="76"/>
        <v>0</v>
      </c>
      <c r="CW226" s="327">
        <f t="shared" si="77"/>
        <v>0</v>
      </c>
      <c r="CX226" s="327">
        <f t="shared" si="78"/>
        <v>0</v>
      </c>
      <c r="CY226" s="327">
        <f t="shared" si="79"/>
        <v>0</v>
      </c>
      <c r="CZ226" s="328">
        <f t="shared" si="80"/>
        <v>492692.3077</v>
      </c>
      <c r="DA226" s="328">
        <f t="shared" si="82"/>
        <v>-7.6923170126974583E-6</v>
      </c>
      <c r="DB226" s="201"/>
      <c r="DC226" s="327">
        <f>K226/M226*IFERROR(VLOOKUP($D226,Shift!$B:$AZ,45,0),0)-AT226</f>
        <v>0</v>
      </c>
      <c r="DD226" s="327">
        <f>K226/M226*IFERROR(VLOOKUP($D226,Shift!$B:$AV,47,0),0)*10*50%-ROUND(K226/M226*IFERROR(VLOOKUP($D226,Shift!$B:$AV,47,0),0)*8*30%,0)-AU226</f>
        <v>-0.46153846150264144</v>
      </c>
      <c r="DE226" s="329">
        <f>VLOOKUP($D226,'Off day working'!A:AM,38,0)-Z226</f>
        <v>0</v>
      </c>
      <c r="DF226" s="328"/>
      <c r="DG226" s="328"/>
      <c r="DH226" s="330">
        <f>K226/208*8*30%*VLOOKUP($D226,Shift!$B:$AZ,47,0)-AL226</f>
        <v>-3.8461526855826378E-5</v>
      </c>
      <c r="DJ226" s="390"/>
      <c r="DK226" s="332">
        <f>VLOOKUP($D226,Meal!$A:$AK,35,0)-BG226</f>
        <v>0</v>
      </c>
      <c r="DL226" s="332">
        <f>VLOOKUP($D226,Meal!$A:$AK,36,0)-BH226</f>
        <v>0</v>
      </c>
      <c r="DM226" s="333">
        <f>VLOOKUP($D226,Shift!B:AW,39,0)-AV226</f>
        <v>0</v>
      </c>
      <c r="DN226" s="334">
        <f>K226/208*VLOOKUP(D226,Shift!$B:$AO,39,0)*8*10%-AW226</f>
        <v>0</v>
      </c>
      <c r="DO226" s="333">
        <f>VLOOKUP($D226,Shift!$B:$AO,40,0)-AX226</f>
        <v>0</v>
      </c>
      <c r="DP226" s="334">
        <f>K226/208*VLOOKUP(D226,Shift!$B:$AO,40,0)*8*50%-AY226</f>
        <v>-3.8461526855826378E-5</v>
      </c>
      <c r="DQ226" s="335">
        <f>VLOOKUP($D226,Shift!$B:$AZ,41,0)-AZ226</f>
        <v>0</v>
      </c>
      <c r="DR226" s="336">
        <f>K226/208*VLOOKUP($D226,Shift!$B:$AQ,41,0)*8*50%-BA226</f>
        <v>0</v>
      </c>
      <c r="DS226" s="337">
        <f>VLOOKUP($D226,Att!B:CU,98,0)-O226</f>
        <v>0</v>
      </c>
      <c r="DT226" s="338">
        <f>IFERROR(VLOOKUP($D226,OT!$A:$BR,OT!BC$1,0),0)-P226</f>
        <v>0</v>
      </c>
      <c r="DU226" s="338">
        <f>IFERROR(VLOOKUP($D226,OT!$A:$BR,OT!BD$1,0),0)-Q226</f>
        <v>0</v>
      </c>
      <c r="DV226" s="338">
        <f>IFERROR(VLOOKUP($D226,OT!$A:$BR,OT!BE$1,0),0)-R226</f>
        <v>0</v>
      </c>
      <c r="DW226" s="338">
        <f>IFERROR(VLOOKUP($D226,OT!$A:$BR,OT!BF$1,0),0)-S226</f>
        <v>0</v>
      </c>
      <c r="DX226" s="338">
        <f>IFERROR(VLOOKUP($D226,OT!$A:$BR,OT!BG$1,0),0)-T226</f>
        <v>0</v>
      </c>
      <c r="DY226" s="338">
        <f>IFERROR(VLOOKUP($D226,OT!$A:$BR,OT!BH$1,0),0)-U226</f>
        <v>0</v>
      </c>
      <c r="DZ226" s="338">
        <f>IFERROR(VLOOKUP($D226,OT!$A:$BR,OT!BI$1,0),0)-V226</f>
        <v>0</v>
      </c>
      <c r="EA226" s="338">
        <f>IFERROR(VLOOKUP($D226,OT!$A:$BR,OT!BJ$1,0),0)-W226</f>
        <v>0</v>
      </c>
      <c r="EB226" s="338">
        <f>IFERROR(VLOOKUP($D226,OT!$A:$BR,OT!BK$1,0),0)-X226</f>
        <v>0</v>
      </c>
      <c r="EC226" s="339">
        <f>VLOOKUP(D226,'Off day working'!A:AL,38,0)*30000-BD226</f>
        <v>0</v>
      </c>
      <c r="ED226" s="340"/>
      <c r="EE226" s="340"/>
      <c r="EF226" s="338">
        <f t="shared" si="66"/>
        <v>7.6923076921957545E-2</v>
      </c>
      <c r="EG226" s="350">
        <f>4960000*1.07/208*VLOOKUP(D226,Att!B:BZ,77,0)-BJ226</f>
        <v>0</v>
      </c>
      <c r="EI226" s="345">
        <f>IF(AND(CH226="X",EJ226&gt;=0.5),150000/VLOOKUP(D226,Att!B:AT,45,0)*VLOOKUP(D226,Att!B:AP,41,0),IF(AND(CH226="X",EJ226&lt;0.5),0,150000))-AN226</f>
        <v>0</v>
      </c>
      <c r="EJ226" s="346">
        <f>VLOOKUP(D226,Att!B:AP,41,0)/VLOOKUP(D226,Att!B:AT,45,0)</f>
        <v>1.0526315789473684</v>
      </c>
    </row>
    <row r="227" spans="1:140" s="331" customFormat="1" ht="14.5" hidden="1" customHeight="1" x14ac:dyDescent="0.35">
      <c r="A227" s="300" t="s">
        <v>325</v>
      </c>
      <c r="B227" s="300">
        <f t="shared" si="81"/>
        <v>220</v>
      </c>
      <c r="C227" s="320" t="s">
        <v>56</v>
      </c>
      <c r="D227" s="320" t="s">
        <v>1425</v>
      </c>
      <c r="E227" s="320" t="s">
        <v>1427</v>
      </c>
      <c r="F227" s="367" t="s">
        <v>1426</v>
      </c>
      <c r="G227" s="320" t="s">
        <v>348</v>
      </c>
      <c r="H227" s="320" t="s">
        <v>1039</v>
      </c>
      <c r="I227" s="320" t="s">
        <v>938</v>
      </c>
      <c r="J227" s="320" t="s">
        <v>58</v>
      </c>
      <c r="K227" s="321">
        <v>5900000</v>
      </c>
      <c r="L227" s="321"/>
      <c r="M227" s="321">
        <v>208</v>
      </c>
      <c r="N227" s="321"/>
      <c r="O227" s="321">
        <v>208</v>
      </c>
      <c r="P227" s="321">
        <v>34</v>
      </c>
      <c r="Q227" s="321">
        <v>0</v>
      </c>
      <c r="R227" s="321">
        <v>0</v>
      </c>
      <c r="S227" s="321">
        <v>0</v>
      </c>
      <c r="T227" s="321">
        <v>0</v>
      </c>
      <c r="U227" s="321">
        <v>0</v>
      </c>
      <c r="V227" s="321">
        <v>0</v>
      </c>
      <c r="W227" s="321">
        <v>0</v>
      </c>
      <c r="X227" s="321">
        <v>0</v>
      </c>
      <c r="Y227" s="321">
        <v>7</v>
      </c>
      <c r="Z227" s="321"/>
      <c r="AA227" s="321"/>
      <c r="AB227" s="321">
        <v>5899999.8865</v>
      </c>
      <c r="AC227" s="321">
        <v>1446634.6154</v>
      </c>
      <c r="AD227" s="321">
        <v>0</v>
      </c>
      <c r="AE227" s="321">
        <v>0</v>
      </c>
      <c r="AF227" s="321">
        <v>0</v>
      </c>
      <c r="AG227" s="321">
        <v>0</v>
      </c>
      <c r="AH227" s="321">
        <v>0</v>
      </c>
      <c r="AI227" s="321">
        <v>0</v>
      </c>
      <c r="AJ227" s="321">
        <v>0</v>
      </c>
      <c r="AK227" s="321">
        <v>0</v>
      </c>
      <c r="AL227" s="321">
        <v>408461.53850000002</v>
      </c>
      <c r="AM227" s="321">
        <v>300000</v>
      </c>
      <c r="AN227" s="321">
        <v>150000</v>
      </c>
      <c r="AO227" s="321">
        <v>707500</v>
      </c>
      <c r="AP227" s="321">
        <v>0</v>
      </c>
      <c r="AQ227" s="321">
        <v>1021153.8462</v>
      </c>
      <c r="AR227" s="321">
        <v>294444</v>
      </c>
      <c r="AS227" s="321"/>
      <c r="AT227" s="321">
        <v>0</v>
      </c>
      <c r="AU227" s="321">
        <v>442500</v>
      </c>
      <c r="AV227" s="321">
        <v>0</v>
      </c>
      <c r="AW227" s="321">
        <v>0</v>
      </c>
      <c r="AX227" s="321">
        <v>1</v>
      </c>
      <c r="AY227" s="321">
        <v>113461.5385</v>
      </c>
      <c r="AZ227" s="321"/>
      <c r="BA227" s="321"/>
      <c r="BB227" s="321">
        <v>17</v>
      </c>
      <c r="BC227" s="321">
        <v>482211.54</v>
      </c>
      <c r="BD227" s="321">
        <v>0</v>
      </c>
      <c r="BE227" s="321"/>
      <c r="BF227" s="321">
        <v>100000</v>
      </c>
      <c r="BG227" s="321">
        <v>159000</v>
      </c>
      <c r="BH227" s="321">
        <v>410000</v>
      </c>
      <c r="BI227" s="321"/>
      <c r="BJ227" s="321"/>
      <c r="BK227" s="321"/>
      <c r="BL227" s="321">
        <v>0</v>
      </c>
      <c r="BM227" s="321"/>
      <c r="BN227" s="321">
        <v>0</v>
      </c>
      <c r="BO227" s="321">
        <v>0</v>
      </c>
      <c r="BP227" s="321">
        <v>420000</v>
      </c>
      <c r="BQ227" s="321">
        <v>68653.8462</v>
      </c>
      <c r="BR227" s="321"/>
      <c r="BS227" s="321">
        <v>0</v>
      </c>
      <c r="BT227" s="321">
        <v>1268500</v>
      </c>
      <c r="BU227" s="321">
        <v>619500</v>
      </c>
      <c r="BV227" s="321"/>
      <c r="BW227" s="321">
        <v>0</v>
      </c>
      <c r="BX227" s="321"/>
      <c r="BY227" s="321">
        <v>0</v>
      </c>
      <c r="BZ227" s="321"/>
      <c r="CA227" s="321"/>
      <c r="CB227" s="321">
        <v>14110539</v>
      </c>
      <c r="CC227" s="322">
        <v>11315885</v>
      </c>
      <c r="CD227" s="320"/>
      <c r="CE227" s="320" t="s">
        <v>319</v>
      </c>
      <c r="CF227" s="323">
        <v>46120</v>
      </c>
      <c r="CG227" s="323"/>
      <c r="CH227" s="320" t="s">
        <v>415</v>
      </c>
      <c r="CI227" s="322">
        <v>118000</v>
      </c>
      <c r="CJ227" s="322">
        <v>300000</v>
      </c>
      <c r="CK227" s="321" t="s">
        <v>2210</v>
      </c>
      <c r="CL227" s="324">
        <f t="shared" si="67"/>
        <v>788653.84620000003</v>
      </c>
      <c r="CM227" s="325">
        <f t="shared" si="68"/>
        <v>-18.188699999824166</v>
      </c>
      <c r="CN227" s="325">
        <f t="shared" si="69"/>
        <v>-18.034900000318885</v>
      </c>
      <c r="CO227" s="325">
        <f t="shared" si="70"/>
        <v>0.11349999997764826</v>
      </c>
      <c r="CP227" s="318"/>
      <c r="CQ227" s="326">
        <f t="shared" si="71"/>
        <v>-1.538451761007309E-5</v>
      </c>
      <c r="CR227" s="326">
        <f t="shared" si="72"/>
        <v>0</v>
      </c>
      <c r="CS227" s="327">
        <f t="shared" si="73"/>
        <v>0</v>
      </c>
      <c r="CT227" s="327">
        <f t="shared" si="74"/>
        <v>0</v>
      </c>
      <c r="CU227" s="327">
        <f t="shared" si="75"/>
        <v>0</v>
      </c>
      <c r="CV227" s="327">
        <f t="shared" si="76"/>
        <v>0</v>
      </c>
      <c r="CW227" s="327">
        <f t="shared" si="77"/>
        <v>0</v>
      </c>
      <c r="CX227" s="327">
        <f t="shared" si="78"/>
        <v>0</v>
      </c>
      <c r="CY227" s="327">
        <f t="shared" si="79"/>
        <v>0</v>
      </c>
      <c r="CZ227" s="328">
        <f t="shared" si="80"/>
        <v>488653.84620000003</v>
      </c>
      <c r="DA227" s="328">
        <f t="shared" si="82"/>
        <v>-4.6153843868523836E-5</v>
      </c>
      <c r="DB227" s="201"/>
      <c r="DC227" s="327">
        <f>K227/M227*IFERROR(VLOOKUP($D227,Shift!$B:$AZ,45,0),0)-AT227</f>
        <v>0</v>
      </c>
      <c r="DD227" s="327">
        <f>K227/M227*IFERROR(VLOOKUP($D227,Shift!$B:$AV,47,0),0)*10*50%-ROUND(K227/M227*IFERROR(VLOOKUP($D227,Shift!$B:$AV,47,0),0)*8*30%,0)-AU227</f>
        <v>-0.46153846150264144</v>
      </c>
      <c r="DE227" s="329">
        <f>VLOOKUP($D227,'Off day working'!A:AM,38,0)-Z227</f>
        <v>0</v>
      </c>
      <c r="DF227" s="328"/>
      <c r="DG227" s="328"/>
      <c r="DH227" s="330">
        <f>K227/208*8*30%*VLOOKUP($D227,Shift!$B:$AZ,47,0)-AL227</f>
        <v>-3.8461526855826378E-5</v>
      </c>
      <c r="DJ227" s="390"/>
      <c r="DK227" s="332">
        <f>VLOOKUP($D227,Meal!$A:$AK,35,0)-BG227</f>
        <v>0</v>
      </c>
      <c r="DL227" s="332">
        <f>VLOOKUP($D227,Meal!$A:$AK,36,0)-BH227</f>
        <v>0</v>
      </c>
      <c r="DM227" s="333">
        <f>VLOOKUP($D227,Shift!B:AW,39,0)-AV227</f>
        <v>0</v>
      </c>
      <c r="DN227" s="334">
        <f>K227/208*VLOOKUP(D227,Shift!$B:$AO,39,0)*8*10%-AW227</f>
        <v>0</v>
      </c>
      <c r="DO227" s="333">
        <f>VLOOKUP($D227,Shift!$B:$AO,40,0)-AX227</f>
        <v>0</v>
      </c>
      <c r="DP227" s="334">
        <f>K227/208*VLOOKUP(D227,Shift!$B:$AO,40,0)*8*50%-AY227</f>
        <v>-3.8461526855826378E-5</v>
      </c>
      <c r="DQ227" s="335">
        <f>VLOOKUP($D227,Shift!$B:$AZ,41,0)-AZ227</f>
        <v>0</v>
      </c>
      <c r="DR227" s="336">
        <f>K227/208*VLOOKUP($D227,Shift!$B:$AQ,41,0)*8*50%-BA227</f>
        <v>0</v>
      </c>
      <c r="DS227" s="337">
        <f>VLOOKUP($D227,Att!B:CU,98,0)-O227</f>
        <v>0</v>
      </c>
      <c r="DT227" s="338">
        <f>IFERROR(VLOOKUP($D227,OT!$A:$BR,OT!BC$1,0),0)-P227</f>
        <v>0</v>
      </c>
      <c r="DU227" s="338">
        <f>IFERROR(VLOOKUP($D227,OT!$A:$BR,OT!BD$1,0),0)-Q227</f>
        <v>0</v>
      </c>
      <c r="DV227" s="338">
        <f>IFERROR(VLOOKUP($D227,OT!$A:$BR,OT!BE$1,0),0)-R227</f>
        <v>0</v>
      </c>
      <c r="DW227" s="338">
        <f>IFERROR(VLOOKUP($D227,OT!$A:$BR,OT!BF$1,0),0)-S227</f>
        <v>0</v>
      </c>
      <c r="DX227" s="338">
        <f>IFERROR(VLOOKUP($D227,OT!$A:$BR,OT!BG$1,0),0)-T227</f>
        <v>0</v>
      </c>
      <c r="DY227" s="338">
        <f>IFERROR(VLOOKUP($D227,OT!$A:$BR,OT!BH$1,0),0)-U227</f>
        <v>0</v>
      </c>
      <c r="DZ227" s="338">
        <f>IFERROR(VLOOKUP($D227,OT!$A:$BR,OT!BI$1,0),0)-V227</f>
        <v>0</v>
      </c>
      <c r="EA227" s="338">
        <f>IFERROR(VLOOKUP($D227,OT!$A:$BR,OT!BJ$1,0),0)-W227</f>
        <v>0</v>
      </c>
      <c r="EB227" s="338">
        <f>IFERROR(VLOOKUP($D227,OT!$A:$BR,OT!BK$1,0),0)-X227</f>
        <v>0</v>
      </c>
      <c r="EC227" s="339">
        <f>VLOOKUP(D227,'Off day working'!A:AL,38,0)*30000-BD227</f>
        <v>0</v>
      </c>
      <c r="ED227" s="340"/>
      <c r="EE227" s="340"/>
      <c r="EF227" s="338">
        <f t="shared" si="66"/>
        <v>0</v>
      </c>
      <c r="EG227" s="350">
        <f>4960000*1.07/208*VLOOKUP(D227,Att!B:BZ,77,0)-BJ227</f>
        <v>0</v>
      </c>
      <c r="EI227" s="345">
        <f>IF(AND(CH227="X",EJ227&gt;=0.5),150000/VLOOKUP(D227,Att!B:AT,45,0)*VLOOKUP(D227,Att!B:AP,41,0),IF(AND(CH227="X",EJ227&lt;0.5),0,150000))-AN227</f>
        <v>0</v>
      </c>
      <c r="EJ227" s="346">
        <f>VLOOKUP(D227,Att!B:AP,41,0)/VLOOKUP(D227,Att!B:AT,45,0)</f>
        <v>1.1454566281029601</v>
      </c>
    </row>
    <row r="228" spans="1:140" s="331" customFormat="1" ht="14.5" hidden="1" customHeight="1" x14ac:dyDescent="0.35">
      <c r="A228" s="300" t="s">
        <v>325</v>
      </c>
      <c r="B228" s="300">
        <f t="shared" si="81"/>
        <v>221</v>
      </c>
      <c r="C228" s="320" t="s">
        <v>56</v>
      </c>
      <c r="D228" s="320" t="s">
        <v>1428</v>
      </c>
      <c r="E228" s="320" t="s">
        <v>1430</v>
      </c>
      <c r="F228" s="367" t="s">
        <v>1429</v>
      </c>
      <c r="G228" s="320" t="s">
        <v>348</v>
      </c>
      <c r="H228" s="320" t="s">
        <v>1042</v>
      </c>
      <c r="I228" s="320" t="s">
        <v>63</v>
      </c>
      <c r="J228" s="320" t="s">
        <v>58</v>
      </c>
      <c r="K228" s="321">
        <v>5900000</v>
      </c>
      <c r="L228" s="321"/>
      <c r="M228" s="321">
        <v>208</v>
      </c>
      <c r="N228" s="321"/>
      <c r="O228" s="321">
        <v>208</v>
      </c>
      <c r="P228" s="321">
        <v>22</v>
      </c>
      <c r="Q228" s="321">
        <v>0</v>
      </c>
      <c r="R228" s="321">
        <v>12</v>
      </c>
      <c r="S228" s="321">
        <v>0</v>
      </c>
      <c r="T228" s="321">
        <v>0</v>
      </c>
      <c r="U228" s="321">
        <v>0</v>
      </c>
      <c r="V228" s="321">
        <v>0</v>
      </c>
      <c r="W228" s="321">
        <v>0</v>
      </c>
      <c r="X228" s="321">
        <v>0</v>
      </c>
      <c r="Y228" s="321">
        <v>11</v>
      </c>
      <c r="Z228" s="321">
        <v>1</v>
      </c>
      <c r="AA228" s="321"/>
      <c r="AB228" s="321">
        <v>5899999.8865</v>
      </c>
      <c r="AC228" s="321">
        <v>936057.6923</v>
      </c>
      <c r="AD228" s="321">
        <v>0</v>
      </c>
      <c r="AE228" s="321">
        <v>680769.23080000002</v>
      </c>
      <c r="AF228" s="321">
        <v>0</v>
      </c>
      <c r="AG228" s="321">
        <v>0</v>
      </c>
      <c r="AH228" s="321">
        <v>0</v>
      </c>
      <c r="AI228" s="321">
        <v>0</v>
      </c>
      <c r="AJ228" s="321">
        <v>0</v>
      </c>
      <c r="AK228" s="321">
        <v>0</v>
      </c>
      <c r="AL228" s="321">
        <v>544615.38459999999</v>
      </c>
      <c r="AM228" s="321">
        <v>300000</v>
      </c>
      <c r="AN228" s="321">
        <v>150000</v>
      </c>
      <c r="AO228" s="321">
        <v>1602500</v>
      </c>
      <c r="AP228" s="321">
        <v>0</v>
      </c>
      <c r="AQ228" s="321">
        <v>1021153.8462</v>
      </c>
      <c r="AR228" s="321">
        <v>250000</v>
      </c>
      <c r="AS228" s="321"/>
      <c r="AT228" s="321">
        <v>0</v>
      </c>
      <c r="AU228" s="321">
        <v>590000</v>
      </c>
      <c r="AV228" s="321">
        <v>0</v>
      </c>
      <c r="AW228" s="321">
        <v>0</v>
      </c>
      <c r="AX228" s="321">
        <v>3</v>
      </c>
      <c r="AY228" s="321">
        <v>340384.61540000001</v>
      </c>
      <c r="AZ228" s="321"/>
      <c r="BA228" s="321"/>
      <c r="BB228" s="321">
        <v>11</v>
      </c>
      <c r="BC228" s="321">
        <v>312019.23</v>
      </c>
      <c r="BD228" s="321">
        <v>30000</v>
      </c>
      <c r="BE228" s="321"/>
      <c r="BF228" s="321">
        <v>200000</v>
      </c>
      <c r="BG228" s="321">
        <v>277000</v>
      </c>
      <c r="BH228" s="321">
        <v>350000</v>
      </c>
      <c r="BI228" s="321"/>
      <c r="BJ228" s="321"/>
      <c r="BK228" s="321"/>
      <c r="BL228" s="321">
        <v>51058</v>
      </c>
      <c r="BM228" s="321"/>
      <c r="BN228" s="321">
        <v>0</v>
      </c>
      <c r="BO228" s="321">
        <v>0</v>
      </c>
      <c r="BP228" s="321">
        <v>360000</v>
      </c>
      <c r="BQ228" s="321">
        <v>58846.1538</v>
      </c>
      <c r="BR228" s="321"/>
      <c r="BS228" s="321">
        <v>0</v>
      </c>
      <c r="BT228" s="321">
        <v>1268500</v>
      </c>
      <c r="BU228" s="321">
        <v>619500</v>
      </c>
      <c r="BV228" s="321"/>
      <c r="BW228" s="321">
        <v>0</v>
      </c>
      <c r="BX228" s="321"/>
      <c r="BY228" s="321">
        <v>0</v>
      </c>
      <c r="BZ228" s="321"/>
      <c r="CA228" s="321"/>
      <c r="CB228" s="321">
        <v>15640918</v>
      </c>
      <c r="CC228" s="322">
        <v>12916072</v>
      </c>
      <c r="CD228" s="320" t="s">
        <v>2194</v>
      </c>
      <c r="CE228" s="320" t="s">
        <v>870</v>
      </c>
      <c r="CF228" s="323">
        <v>46128</v>
      </c>
      <c r="CG228" s="323"/>
      <c r="CH228" s="320" t="s">
        <v>415</v>
      </c>
      <c r="CI228" s="322">
        <v>118000</v>
      </c>
      <c r="CJ228" s="322">
        <v>300000</v>
      </c>
      <c r="CK228" s="321" t="s">
        <v>2210</v>
      </c>
      <c r="CL228" s="324">
        <f t="shared" si="67"/>
        <v>718846.15379999997</v>
      </c>
      <c r="CM228" s="325">
        <f t="shared" si="68"/>
        <v>-13.960400000214577</v>
      </c>
      <c r="CN228" s="325">
        <f t="shared" si="69"/>
        <v>-14.114199999719858</v>
      </c>
      <c r="CO228" s="325">
        <f t="shared" si="70"/>
        <v>0.11349999997764826</v>
      </c>
      <c r="CP228" s="318"/>
      <c r="CQ228" s="326">
        <f t="shared" si="71"/>
        <v>7.6924916356801987E-6</v>
      </c>
      <c r="CR228" s="326">
        <f t="shared" si="72"/>
        <v>0</v>
      </c>
      <c r="CS228" s="327">
        <f t="shared" si="73"/>
        <v>-3.0769268050789833E-5</v>
      </c>
      <c r="CT228" s="327">
        <f t="shared" si="74"/>
        <v>0</v>
      </c>
      <c r="CU228" s="327">
        <f t="shared" si="75"/>
        <v>0</v>
      </c>
      <c r="CV228" s="327">
        <f t="shared" si="76"/>
        <v>0</v>
      </c>
      <c r="CW228" s="327">
        <f t="shared" si="77"/>
        <v>0</v>
      </c>
      <c r="CX228" s="327">
        <f t="shared" si="78"/>
        <v>0</v>
      </c>
      <c r="CY228" s="327">
        <f t="shared" si="79"/>
        <v>0</v>
      </c>
      <c r="CZ228" s="328">
        <f t="shared" si="80"/>
        <v>418846.15379999997</v>
      </c>
      <c r="DA228" s="328">
        <f t="shared" ref="DA228:DA236" si="83">(360000/208)*(O228+P228+Q228+R228+S228+T228+U228+V228+W228+X228+BI228)-CZ228</f>
        <v>4.6153843868523836E-5</v>
      </c>
      <c r="DB228" s="201"/>
      <c r="DC228" s="327">
        <f>K228/M228*IFERROR(VLOOKUP($D228,Shift!$B:$AZ,45,0),0)-AT228</f>
        <v>0</v>
      </c>
      <c r="DD228" s="327">
        <f>K228/M228*IFERROR(VLOOKUP($D228,Shift!$B:$AV,47,0),0)*10*50%-ROUND(K228/M228*IFERROR(VLOOKUP($D228,Shift!$B:$AV,47,0),0)*8*30%,0)-AU228</f>
        <v>0.38461538474075496</v>
      </c>
      <c r="DE228" s="329">
        <f>VLOOKUP($D228,'Off day working'!A:AM,38,0)-Z228</f>
        <v>0</v>
      </c>
      <c r="DF228" s="328"/>
      <c r="DG228" s="328"/>
      <c r="DH228" s="330">
        <f>K228/208*8*30%*VLOOKUP($D228,Shift!$B:$AZ,47,0)-AL228</f>
        <v>1.5384634025394917E-5</v>
      </c>
      <c r="DJ228" s="390"/>
      <c r="DK228" s="332">
        <f>VLOOKUP($D228,Meal!$A:$AK,35,0)-BG228</f>
        <v>0</v>
      </c>
      <c r="DL228" s="332">
        <f>VLOOKUP($D228,Meal!$A:$AK,36,0)-BH228</f>
        <v>0</v>
      </c>
      <c r="DM228" s="333">
        <f>VLOOKUP($D228,Shift!B:AW,39,0)-AV228</f>
        <v>0</v>
      </c>
      <c r="DN228" s="334">
        <f>K228/208*VLOOKUP(D228,Shift!$B:$AO,39,0)*8*10%-AW228</f>
        <v>0</v>
      </c>
      <c r="DO228" s="333">
        <f>VLOOKUP($D228,Shift!$B:$AO,40,0)-AX228</f>
        <v>0</v>
      </c>
      <c r="DP228" s="334">
        <f>K228/208*VLOOKUP(D228,Shift!$B:$AO,40,0)*8*50%-AY228</f>
        <v>-1.5384634025394917E-5</v>
      </c>
      <c r="DQ228" s="335">
        <f>VLOOKUP($D228,Shift!$B:$AZ,41,0)-AZ228</f>
        <v>0</v>
      </c>
      <c r="DR228" s="336">
        <f>K228/208*VLOOKUP($D228,Shift!$B:$AQ,41,0)*8*50%-BA228</f>
        <v>0</v>
      </c>
      <c r="DS228" s="337">
        <f>VLOOKUP($D228,Att!B:CU,98,0)-O228</f>
        <v>0</v>
      </c>
      <c r="DT228" s="338">
        <f>IFERROR(VLOOKUP($D228,OT!$A:$BR,OT!BC$1,0),0)-P228</f>
        <v>0</v>
      </c>
      <c r="DU228" s="338">
        <f>IFERROR(VLOOKUP($D228,OT!$A:$BR,OT!BD$1,0),0)-Q228</f>
        <v>0</v>
      </c>
      <c r="DV228" s="338">
        <f>IFERROR(VLOOKUP($D228,OT!$A:$BR,OT!BE$1,0),0)-R228</f>
        <v>0</v>
      </c>
      <c r="DW228" s="338">
        <f>IFERROR(VLOOKUP($D228,OT!$A:$BR,OT!BF$1,0),0)-S228</f>
        <v>0</v>
      </c>
      <c r="DX228" s="338">
        <f>IFERROR(VLOOKUP($D228,OT!$A:$BR,OT!BG$1,0),0)-T228</f>
        <v>0</v>
      </c>
      <c r="DY228" s="338">
        <f>IFERROR(VLOOKUP($D228,OT!$A:$BR,OT!BH$1,0),0)-U228</f>
        <v>0</v>
      </c>
      <c r="DZ228" s="338">
        <f>IFERROR(VLOOKUP($D228,OT!$A:$BR,OT!BI$1,0),0)-V228</f>
        <v>0</v>
      </c>
      <c r="EA228" s="338">
        <f>IFERROR(VLOOKUP($D228,OT!$A:$BR,OT!BJ$1,0),0)-W228</f>
        <v>0</v>
      </c>
      <c r="EB228" s="338">
        <f>IFERROR(VLOOKUP($D228,OT!$A:$BR,OT!BK$1,0),0)-X228</f>
        <v>0</v>
      </c>
      <c r="EC228" s="339">
        <f>VLOOKUP(D228,'Off day working'!A:AL,38,0)*30000-BD228</f>
        <v>0</v>
      </c>
      <c r="ED228" s="340"/>
      <c r="EE228" s="340"/>
      <c r="EF228" s="338">
        <f t="shared" si="66"/>
        <v>0</v>
      </c>
      <c r="EG228" s="350">
        <f>4960000*1.07/208*VLOOKUP(D228,Att!B:BZ,77,0)-BJ228</f>
        <v>0</v>
      </c>
      <c r="EI228" s="345">
        <f>IF(AND(CH228="X",EJ228&gt;=0.5),150000/VLOOKUP(D228,Att!B:AT,45,0)*VLOOKUP(D228,Att!B:AP,41,0),IF(AND(CH228="X",EJ228&lt;0.5),0,150000))-AN228</f>
        <v>0</v>
      </c>
      <c r="EJ228" s="346">
        <f>VLOOKUP(D228,Att!B:AP,41,0)/VLOOKUP(D228,Att!B:AT,45,0)</f>
        <v>1.1454566281029601</v>
      </c>
    </row>
    <row r="229" spans="1:140" s="331" customFormat="1" ht="14.5" hidden="1" customHeight="1" x14ac:dyDescent="0.35">
      <c r="A229" s="300" t="s">
        <v>325</v>
      </c>
      <c r="B229" s="300">
        <f t="shared" si="81"/>
        <v>222</v>
      </c>
      <c r="C229" s="320" t="s">
        <v>56</v>
      </c>
      <c r="D229" s="320" t="s">
        <v>1431</v>
      </c>
      <c r="E229" s="320" t="s">
        <v>1433</v>
      </c>
      <c r="F229" s="367" t="s">
        <v>1432</v>
      </c>
      <c r="G229" s="320" t="s">
        <v>348</v>
      </c>
      <c r="H229" s="320" t="s">
        <v>1039</v>
      </c>
      <c r="I229" s="320" t="s">
        <v>63</v>
      </c>
      <c r="J229" s="320" t="s">
        <v>58</v>
      </c>
      <c r="K229" s="321">
        <v>5900000</v>
      </c>
      <c r="L229" s="321"/>
      <c r="M229" s="321">
        <v>208</v>
      </c>
      <c r="N229" s="321"/>
      <c r="O229" s="321">
        <v>184</v>
      </c>
      <c r="P229" s="321">
        <v>26</v>
      </c>
      <c r="Q229" s="321">
        <v>0</v>
      </c>
      <c r="R229" s="321">
        <v>0</v>
      </c>
      <c r="S229" s="321">
        <v>0</v>
      </c>
      <c r="T229" s="321">
        <v>0</v>
      </c>
      <c r="U229" s="321">
        <v>0</v>
      </c>
      <c r="V229" s="321">
        <v>0</v>
      </c>
      <c r="W229" s="321">
        <v>0</v>
      </c>
      <c r="X229" s="321">
        <v>0</v>
      </c>
      <c r="Y229" s="321">
        <v>4</v>
      </c>
      <c r="Z229" s="321"/>
      <c r="AA229" s="321"/>
      <c r="AB229" s="321">
        <v>5219230.6557999998</v>
      </c>
      <c r="AC229" s="321">
        <v>1106250</v>
      </c>
      <c r="AD229" s="321">
        <v>0</v>
      </c>
      <c r="AE229" s="321">
        <v>0</v>
      </c>
      <c r="AF229" s="321">
        <v>0</v>
      </c>
      <c r="AG229" s="321">
        <v>0</v>
      </c>
      <c r="AH229" s="321">
        <v>0</v>
      </c>
      <c r="AI229" s="321">
        <v>0</v>
      </c>
      <c r="AJ229" s="321">
        <v>0</v>
      </c>
      <c r="AK229" s="321">
        <v>0</v>
      </c>
      <c r="AL229" s="321">
        <v>272307.6923</v>
      </c>
      <c r="AM229" s="321">
        <v>300000</v>
      </c>
      <c r="AN229" s="321">
        <v>150000</v>
      </c>
      <c r="AO229" s="321">
        <v>245000</v>
      </c>
      <c r="AP229" s="321">
        <v>0</v>
      </c>
      <c r="AQ229" s="321">
        <v>255288.4615</v>
      </c>
      <c r="AR229" s="321">
        <v>250000</v>
      </c>
      <c r="AS229" s="321"/>
      <c r="AT229" s="321">
        <v>0</v>
      </c>
      <c r="AU229" s="321">
        <v>295000</v>
      </c>
      <c r="AV229" s="321">
        <v>0</v>
      </c>
      <c r="AW229" s="321">
        <v>0</v>
      </c>
      <c r="AX229" s="321">
        <v>0</v>
      </c>
      <c r="AY229" s="321">
        <v>0</v>
      </c>
      <c r="AZ229" s="321"/>
      <c r="BA229" s="321"/>
      <c r="BB229" s="321">
        <v>13</v>
      </c>
      <c r="BC229" s="321">
        <v>368750</v>
      </c>
      <c r="BD229" s="321">
        <v>0</v>
      </c>
      <c r="BE229" s="321"/>
      <c r="BF229" s="321">
        <v>100000</v>
      </c>
      <c r="BG229" s="321">
        <v>137000</v>
      </c>
      <c r="BH229" s="321">
        <v>326000</v>
      </c>
      <c r="BI229" s="321"/>
      <c r="BJ229" s="321"/>
      <c r="BK229" s="321"/>
      <c r="BL229" s="321">
        <v>0</v>
      </c>
      <c r="BM229" s="321"/>
      <c r="BN229" s="321">
        <v>0</v>
      </c>
      <c r="BO229" s="321">
        <v>0</v>
      </c>
      <c r="BP229" s="321">
        <v>318461.53850000002</v>
      </c>
      <c r="BQ229" s="321">
        <v>45000</v>
      </c>
      <c r="BR229" s="321"/>
      <c r="BS229" s="321">
        <v>0</v>
      </c>
      <c r="BT229" s="321">
        <v>1268500</v>
      </c>
      <c r="BU229" s="321">
        <v>619500</v>
      </c>
      <c r="BV229" s="321"/>
      <c r="BW229" s="321">
        <v>0</v>
      </c>
      <c r="BX229" s="321"/>
      <c r="BY229" s="321">
        <v>0</v>
      </c>
      <c r="BZ229" s="321"/>
      <c r="CA229" s="321"/>
      <c r="CB229" s="321">
        <v>11074801</v>
      </c>
      <c r="CC229" s="322">
        <v>8405340</v>
      </c>
      <c r="CD229" s="320"/>
      <c r="CE229" s="320" t="s">
        <v>870</v>
      </c>
      <c r="CF229" s="323">
        <v>46128</v>
      </c>
      <c r="CG229" s="323"/>
      <c r="CH229" s="320" t="s">
        <v>415</v>
      </c>
      <c r="CI229" s="322">
        <v>118000</v>
      </c>
      <c r="CJ229" s="322">
        <v>300000</v>
      </c>
      <c r="CK229" s="321" t="s">
        <v>2210</v>
      </c>
      <c r="CL229" s="324">
        <f t="shared" si="67"/>
        <v>663461.53850000002</v>
      </c>
      <c r="CM229" s="325">
        <f t="shared" si="68"/>
        <v>-12.651900000870228</v>
      </c>
      <c r="CN229" s="325">
        <f t="shared" si="69"/>
        <v>-13.190400000661612</v>
      </c>
      <c r="CO229" s="325">
        <f t="shared" si="70"/>
        <v>0.11343077011406422</v>
      </c>
      <c r="CP229" s="318"/>
      <c r="CQ229" s="326">
        <f t="shared" si="71"/>
        <v>0</v>
      </c>
      <c r="CR229" s="326">
        <f t="shared" si="72"/>
        <v>0</v>
      </c>
      <c r="CS229" s="327">
        <f t="shared" si="73"/>
        <v>0</v>
      </c>
      <c r="CT229" s="327">
        <f t="shared" si="74"/>
        <v>0</v>
      </c>
      <c r="CU229" s="327">
        <f t="shared" si="75"/>
        <v>0</v>
      </c>
      <c r="CV229" s="327">
        <f t="shared" si="76"/>
        <v>0</v>
      </c>
      <c r="CW229" s="327">
        <f t="shared" si="77"/>
        <v>0</v>
      </c>
      <c r="CX229" s="327">
        <f t="shared" si="78"/>
        <v>0</v>
      </c>
      <c r="CY229" s="327">
        <f t="shared" si="79"/>
        <v>0</v>
      </c>
      <c r="CZ229" s="328">
        <f t="shared" si="80"/>
        <v>363461.53850000002</v>
      </c>
      <c r="DA229" s="328">
        <f t="shared" si="83"/>
        <v>-3.8461585063487291E-5</v>
      </c>
      <c r="DB229" s="201"/>
      <c r="DC229" s="327">
        <f>K229/M229*IFERROR(VLOOKUP($D229,Shift!$B:$AZ,45,0),0)-AT229</f>
        <v>0</v>
      </c>
      <c r="DD229" s="327">
        <f>K229/M229*IFERROR(VLOOKUP($D229,Shift!$B:$AV,47,0),0)*10*50%-ROUND(K229/M229*IFERROR(VLOOKUP($D229,Shift!$B:$AV,47,0),0)*8*30%,0)-AU229</f>
        <v>-0.30769230762962252</v>
      </c>
      <c r="DE229" s="329">
        <f>VLOOKUP($D229,'Off day working'!A:AM,38,0)-Z229</f>
        <v>0</v>
      </c>
      <c r="DF229" s="328"/>
      <c r="DG229" s="328"/>
      <c r="DH229" s="330">
        <f>K229/208*8*30%*VLOOKUP($D229,Shift!$B:$AZ,47,0)-AL229</f>
        <v>7.6923170126974583E-6</v>
      </c>
      <c r="DJ229" s="390"/>
      <c r="DK229" s="332">
        <f>VLOOKUP($D229,Meal!$A:$AK,35,0)-BG229</f>
        <v>0</v>
      </c>
      <c r="DL229" s="332">
        <f>VLOOKUP($D229,Meal!$A:$AK,36,0)-BH229</f>
        <v>0</v>
      </c>
      <c r="DM229" s="333">
        <f>VLOOKUP($D229,Shift!B:AW,39,0)-AV229</f>
        <v>0</v>
      </c>
      <c r="DN229" s="334">
        <f>K229/208*VLOOKUP(D229,Shift!$B:$AO,39,0)*8*10%-AW229</f>
        <v>0</v>
      </c>
      <c r="DO229" s="333">
        <f>VLOOKUP($D229,Shift!$B:$AO,40,0)-AX229</f>
        <v>0</v>
      </c>
      <c r="DP229" s="334">
        <f>K229/208*VLOOKUP(D229,Shift!$B:$AO,40,0)*8*50%-AY229</f>
        <v>0</v>
      </c>
      <c r="DQ229" s="335">
        <f>VLOOKUP($D229,Shift!$B:$AZ,41,0)-AZ229</f>
        <v>0</v>
      </c>
      <c r="DR229" s="336">
        <f>K229/208*VLOOKUP($D229,Shift!$B:$AQ,41,0)*8*50%-BA229</f>
        <v>0</v>
      </c>
      <c r="DS229" s="337">
        <f>VLOOKUP($D229,Att!B:CU,98,0)-O229</f>
        <v>0</v>
      </c>
      <c r="DT229" s="338">
        <f>IFERROR(VLOOKUP($D229,OT!$A:$BR,OT!BC$1,0),0)-P229</f>
        <v>0</v>
      </c>
      <c r="DU229" s="338">
        <f>IFERROR(VLOOKUP($D229,OT!$A:$BR,OT!BD$1,0),0)-Q229</f>
        <v>0</v>
      </c>
      <c r="DV229" s="338">
        <f>IFERROR(VLOOKUP($D229,OT!$A:$BR,OT!BE$1,0),0)-R229</f>
        <v>0</v>
      </c>
      <c r="DW229" s="338">
        <f>IFERROR(VLOOKUP($D229,OT!$A:$BR,OT!BF$1,0),0)-S229</f>
        <v>0</v>
      </c>
      <c r="DX229" s="338">
        <f>IFERROR(VLOOKUP($D229,OT!$A:$BR,OT!BG$1,0),0)-T229</f>
        <v>0</v>
      </c>
      <c r="DY229" s="338">
        <f>IFERROR(VLOOKUP($D229,OT!$A:$BR,OT!BH$1,0),0)-U229</f>
        <v>0</v>
      </c>
      <c r="DZ229" s="338">
        <f>IFERROR(VLOOKUP($D229,OT!$A:$BR,OT!BI$1,0),0)-V229</f>
        <v>0</v>
      </c>
      <c r="EA229" s="338">
        <f>IFERROR(VLOOKUP($D229,OT!$A:$BR,OT!BJ$1,0),0)-W229</f>
        <v>0</v>
      </c>
      <c r="EB229" s="338">
        <f>IFERROR(VLOOKUP($D229,OT!$A:$BR,OT!BK$1,0),0)-X229</f>
        <v>0</v>
      </c>
      <c r="EC229" s="339">
        <f>VLOOKUP(D229,'Off day working'!A:AL,38,0)*30000-BD229</f>
        <v>0</v>
      </c>
      <c r="ED229" s="340"/>
      <c r="EE229" s="340"/>
      <c r="EF229" s="338">
        <f t="shared" si="66"/>
        <v>0</v>
      </c>
      <c r="EG229" s="350">
        <f>4960000*1.07/208*VLOOKUP(D229,Att!B:BZ,77,0)-BJ229</f>
        <v>0</v>
      </c>
      <c r="EI229" s="345">
        <f>IF(AND(CH229="X",EJ229&gt;=0.5),150000/VLOOKUP(D229,Att!B:AT,45,0)*VLOOKUP(D229,Att!B:AP,41,0),IF(AND(CH229="X",EJ229&lt;0.5),0,150000))-AN229</f>
        <v>0</v>
      </c>
      <c r="EJ229" s="346">
        <f>VLOOKUP(D229,Att!B:AP,41,0)/VLOOKUP(D229,Att!B:AT,45,0)</f>
        <v>1</v>
      </c>
    </row>
    <row r="230" spans="1:140" s="331" customFormat="1" ht="14.5" hidden="1" customHeight="1" x14ac:dyDescent="0.35">
      <c r="A230" s="300" t="s">
        <v>325</v>
      </c>
      <c r="B230" s="300">
        <f t="shared" si="81"/>
        <v>223</v>
      </c>
      <c r="C230" s="320" t="s">
        <v>56</v>
      </c>
      <c r="D230" s="320" t="s">
        <v>1434</v>
      </c>
      <c r="E230" s="320" t="s">
        <v>1436</v>
      </c>
      <c r="F230" s="367" t="s">
        <v>1435</v>
      </c>
      <c r="G230" s="320" t="s">
        <v>360</v>
      </c>
      <c r="H230" s="320"/>
      <c r="I230" s="320" t="s">
        <v>63</v>
      </c>
      <c r="J230" s="320" t="s">
        <v>58</v>
      </c>
      <c r="K230" s="321">
        <v>5900000</v>
      </c>
      <c r="L230" s="321"/>
      <c r="M230" s="321">
        <v>208</v>
      </c>
      <c r="N230" s="321"/>
      <c r="O230" s="321">
        <v>208</v>
      </c>
      <c r="P230" s="321">
        <v>40</v>
      </c>
      <c r="Q230" s="321">
        <v>0</v>
      </c>
      <c r="R230" s="321">
        <v>28</v>
      </c>
      <c r="S230" s="321">
        <v>0</v>
      </c>
      <c r="T230" s="321">
        <v>0</v>
      </c>
      <c r="U230" s="321">
        <v>8</v>
      </c>
      <c r="V230" s="321">
        <v>0</v>
      </c>
      <c r="W230" s="321">
        <v>0</v>
      </c>
      <c r="X230" s="321">
        <v>0</v>
      </c>
      <c r="Y230" s="321">
        <v>10</v>
      </c>
      <c r="Z230" s="321">
        <v>3</v>
      </c>
      <c r="AA230" s="321"/>
      <c r="AB230" s="321">
        <v>5899999.8865</v>
      </c>
      <c r="AC230" s="321">
        <v>1701923.0769</v>
      </c>
      <c r="AD230" s="321">
        <v>0</v>
      </c>
      <c r="AE230" s="321">
        <v>1588461.5385</v>
      </c>
      <c r="AF230" s="321">
        <v>0</v>
      </c>
      <c r="AG230" s="321">
        <v>0</v>
      </c>
      <c r="AH230" s="321">
        <v>658076.92310000001</v>
      </c>
      <c r="AI230" s="321">
        <v>0</v>
      </c>
      <c r="AJ230" s="321">
        <v>0</v>
      </c>
      <c r="AK230" s="321">
        <v>0</v>
      </c>
      <c r="AL230" s="321">
        <v>544615.38459999999</v>
      </c>
      <c r="AM230" s="321">
        <v>300000</v>
      </c>
      <c r="AN230" s="321">
        <v>150000</v>
      </c>
      <c r="AO230" s="321">
        <v>608000</v>
      </c>
      <c r="AP230" s="321">
        <v>0</v>
      </c>
      <c r="AQ230" s="321">
        <v>1021153.8462</v>
      </c>
      <c r="AR230" s="321">
        <v>250000</v>
      </c>
      <c r="AS230" s="321"/>
      <c r="AT230" s="321">
        <v>0</v>
      </c>
      <c r="AU230" s="321">
        <v>590000</v>
      </c>
      <c r="AV230" s="321">
        <v>0</v>
      </c>
      <c r="AW230" s="321">
        <v>0</v>
      </c>
      <c r="AX230" s="321">
        <v>2</v>
      </c>
      <c r="AY230" s="321">
        <v>226923.07689999999</v>
      </c>
      <c r="AZ230" s="321"/>
      <c r="BA230" s="321"/>
      <c r="BB230" s="321">
        <v>20</v>
      </c>
      <c r="BC230" s="321">
        <v>567307.68999999994</v>
      </c>
      <c r="BD230" s="321">
        <v>90000</v>
      </c>
      <c r="BE230" s="321">
        <v>42548</v>
      </c>
      <c r="BF230" s="321"/>
      <c r="BG230" s="321">
        <v>122000</v>
      </c>
      <c r="BH230" s="321">
        <v>600000</v>
      </c>
      <c r="BI230" s="321"/>
      <c r="BJ230" s="321"/>
      <c r="BK230" s="321"/>
      <c r="BL230" s="321">
        <v>0</v>
      </c>
      <c r="BM230" s="321"/>
      <c r="BN230" s="321">
        <v>0</v>
      </c>
      <c r="BO230" s="321">
        <v>0</v>
      </c>
      <c r="BP230" s="321">
        <v>360000</v>
      </c>
      <c r="BQ230" s="321">
        <v>131538.4615</v>
      </c>
      <c r="BR230" s="321"/>
      <c r="BS230" s="321">
        <v>0</v>
      </c>
      <c r="BT230" s="321">
        <v>1268500</v>
      </c>
      <c r="BU230" s="321">
        <v>619500</v>
      </c>
      <c r="BV230" s="321"/>
      <c r="BW230" s="321">
        <v>0</v>
      </c>
      <c r="BX230" s="321"/>
      <c r="BY230" s="321">
        <v>0</v>
      </c>
      <c r="BZ230" s="321"/>
      <c r="CA230" s="321"/>
      <c r="CB230" s="321">
        <v>17139070</v>
      </c>
      <c r="CC230" s="322">
        <v>14341531</v>
      </c>
      <c r="CD230" s="320"/>
      <c r="CE230" s="320" t="s">
        <v>870</v>
      </c>
      <c r="CF230" s="323">
        <v>46128</v>
      </c>
      <c r="CG230" s="323"/>
      <c r="CH230" s="320" t="s">
        <v>415</v>
      </c>
      <c r="CI230" s="322">
        <v>118000</v>
      </c>
      <c r="CJ230" s="322">
        <v>300000</v>
      </c>
      <c r="CK230" s="321" t="s">
        <v>2210</v>
      </c>
      <c r="CL230" s="324">
        <f t="shared" si="67"/>
        <v>791538.46149999998</v>
      </c>
      <c r="CM230" s="325">
        <f t="shared" si="68"/>
        <v>-22.115799998864532</v>
      </c>
      <c r="CN230" s="325">
        <f t="shared" si="69"/>
        <v>-21.577299999073148</v>
      </c>
      <c r="CO230" s="325">
        <f t="shared" si="70"/>
        <v>0.11349999997764826</v>
      </c>
      <c r="CP230" s="318"/>
      <c r="CQ230" s="326">
        <f t="shared" si="71"/>
        <v>2.3077009245753288E-5</v>
      </c>
      <c r="CR230" s="326">
        <f t="shared" si="72"/>
        <v>0</v>
      </c>
      <c r="CS230" s="327">
        <f t="shared" si="73"/>
        <v>-3.8461526855826378E-5</v>
      </c>
      <c r="CT230" s="327">
        <f t="shared" si="74"/>
        <v>0</v>
      </c>
      <c r="CU230" s="327">
        <f t="shared" si="75"/>
        <v>0</v>
      </c>
      <c r="CV230" s="327">
        <f t="shared" si="76"/>
        <v>-2.3076892830431461E-5</v>
      </c>
      <c r="CW230" s="327">
        <f t="shared" si="77"/>
        <v>0</v>
      </c>
      <c r="CX230" s="327">
        <f t="shared" si="78"/>
        <v>0</v>
      </c>
      <c r="CY230" s="327">
        <f t="shared" si="79"/>
        <v>0</v>
      </c>
      <c r="CZ230" s="328">
        <f t="shared" si="80"/>
        <v>491538.46149999998</v>
      </c>
      <c r="DA230" s="328">
        <f t="shared" si="83"/>
        <v>3.8461526855826378E-5</v>
      </c>
      <c r="DB230" s="201"/>
      <c r="DC230" s="327">
        <f>K230/M230*IFERROR(VLOOKUP($D230,Shift!$B:$AZ,45,0),0)-AT230</f>
        <v>0</v>
      </c>
      <c r="DD230" s="327">
        <f>K230/M230*IFERROR(VLOOKUP($D230,Shift!$B:$AV,47,0),0)*10*50%-ROUND(K230/M230*IFERROR(VLOOKUP($D230,Shift!$B:$AV,47,0),0)*8*30%,0)-AU230</f>
        <v>0.38461538474075496</v>
      </c>
      <c r="DE230" s="329">
        <f>VLOOKUP($D230,'Off day working'!A:AM,38,0)-Z230</f>
        <v>0</v>
      </c>
      <c r="DF230" s="328"/>
      <c r="DG230" s="328"/>
      <c r="DH230" s="330">
        <f>K230/208*8*30%*VLOOKUP($D230,Shift!$B:$AZ,47,0)-AL230</f>
        <v>1.5384634025394917E-5</v>
      </c>
      <c r="DJ230" s="390"/>
      <c r="DK230" s="332">
        <f>VLOOKUP($D230,Meal!$A:$AK,35,0)-BG230</f>
        <v>0</v>
      </c>
      <c r="DL230" s="332">
        <f>VLOOKUP($D230,Meal!$A:$AK,36,0)-BH230</f>
        <v>0</v>
      </c>
      <c r="DM230" s="333">
        <f>VLOOKUP($D230,Shift!B:AW,39,0)-AV230</f>
        <v>0</v>
      </c>
      <c r="DN230" s="334">
        <f>K230/208*VLOOKUP(D230,Shift!$B:$AO,39,0)*8*10%-AW230</f>
        <v>0</v>
      </c>
      <c r="DO230" s="333">
        <f>VLOOKUP($D230,Shift!$B:$AO,40,0)-AX230</f>
        <v>0</v>
      </c>
      <c r="DP230" s="334">
        <f>K230/208*VLOOKUP(D230,Shift!$B:$AO,40,0)*8*50%-AY230</f>
        <v>2.3076951038092375E-5</v>
      </c>
      <c r="DQ230" s="335">
        <f>VLOOKUP($D230,Shift!$B:$AZ,41,0)-AZ230</f>
        <v>0</v>
      </c>
      <c r="DR230" s="336">
        <f>K230/208*VLOOKUP($D230,Shift!$B:$AQ,41,0)*8*50%-BA230</f>
        <v>0</v>
      </c>
      <c r="DS230" s="337">
        <f>VLOOKUP($D230,Att!B:CU,98,0)-O230</f>
        <v>0</v>
      </c>
      <c r="DT230" s="338">
        <f>IFERROR(VLOOKUP($D230,OT!$A:$BR,OT!BC$1,0),0)-P230</f>
        <v>0</v>
      </c>
      <c r="DU230" s="338">
        <f>IFERROR(VLOOKUP($D230,OT!$A:$BR,OT!BD$1,0),0)-Q230</f>
        <v>0</v>
      </c>
      <c r="DV230" s="338">
        <f>IFERROR(VLOOKUP($D230,OT!$A:$BR,OT!BE$1,0),0)-R230</f>
        <v>0</v>
      </c>
      <c r="DW230" s="338">
        <f>IFERROR(VLOOKUP($D230,OT!$A:$BR,OT!BF$1,0),0)-S230</f>
        <v>0</v>
      </c>
      <c r="DX230" s="338">
        <f>IFERROR(VLOOKUP($D230,OT!$A:$BR,OT!BG$1,0),0)-T230</f>
        <v>0</v>
      </c>
      <c r="DY230" s="338">
        <f>IFERROR(VLOOKUP($D230,OT!$A:$BR,OT!BH$1,0),0)-U230</f>
        <v>0</v>
      </c>
      <c r="DZ230" s="338">
        <f>IFERROR(VLOOKUP($D230,OT!$A:$BR,OT!BI$1,0),0)-V230</f>
        <v>0</v>
      </c>
      <c r="EA230" s="338">
        <f>IFERROR(VLOOKUP($D230,OT!$A:$BR,OT!BJ$1,0),0)-W230</f>
        <v>0</v>
      </c>
      <c r="EB230" s="338">
        <f>IFERROR(VLOOKUP($D230,OT!$A:$BR,OT!BK$1,0),0)-X230</f>
        <v>0</v>
      </c>
      <c r="EC230" s="339">
        <f>VLOOKUP(D230,'Off day working'!A:AL,38,0)*30000-BD230</f>
        <v>0</v>
      </c>
      <c r="ED230" s="340"/>
      <c r="EE230" s="340"/>
      <c r="EF230" s="338">
        <f t="shared" si="66"/>
        <v>7.6923076921957545E-2</v>
      </c>
      <c r="EG230" s="350">
        <f>4960000*1.07/208*VLOOKUP(D230,Att!B:BZ,77,0)-BJ230</f>
        <v>0</v>
      </c>
      <c r="EI230" s="345">
        <f>IF(AND(CH230="X",EJ230&gt;=0.5),150000/VLOOKUP(D230,Att!B:AT,45,0)*VLOOKUP(D230,Att!B:AP,41,0),IF(AND(CH230="X",EJ230&lt;0.5),0,150000))-AN230</f>
        <v>0</v>
      </c>
      <c r="EJ230" s="346">
        <f>VLOOKUP(D230,Att!B:AP,41,0)/VLOOKUP(D230,Att!B:AT,45,0)</f>
        <v>1.1559611817226023</v>
      </c>
    </row>
    <row r="231" spans="1:140" s="331" customFormat="1" ht="14.5" hidden="1" customHeight="1" x14ac:dyDescent="0.35">
      <c r="A231" s="300" t="s">
        <v>325</v>
      </c>
      <c r="B231" s="300">
        <f t="shared" si="81"/>
        <v>224</v>
      </c>
      <c r="C231" s="320" t="s">
        <v>56</v>
      </c>
      <c r="D231" s="320" t="s">
        <v>1440</v>
      </c>
      <c r="E231" s="320" t="s">
        <v>1442</v>
      </c>
      <c r="F231" s="367" t="s">
        <v>1441</v>
      </c>
      <c r="G231" s="320" t="s">
        <v>360</v>
      </c>
      <c r="H231" s="320" t="s">
        <v>1039</v>
      </c>
      <c r="I231" s="320" t="s">
        <v>63</v>
      </c>
      <c r="J231" s="320" t="s">
        <v>58</v>
      </c>
      <c r="K231" s="321">
        <v>5900000</v>
      </c>
      <c r="L231" s="321"/>
      <c r="M231" s="321">
        <v>208</v>
      </c>
      <c r="N231" s="321"/>
      <c r="O231" s="321">
        <v>200</v>
      </c>
      <c r="P231" s="321">
        <v>46</v>
      </c>
      <c r="Q231" s="321">
        <v>0</v>
      </c>
      <c r="R231" s="321">
        <v>12</v>
      </c>
      <c r="S231" s="321">
        <v>0</v>
      </c>
      <c r="T231" s="321">
        <v>0</v>
      </c>
      <c r="U231" s="321">
        <v>0</v>
      </c>
      <c r="V231" s="321">
        <v>0</v>
      </c>
      <c r="W231" s="321">
        <v>0</v>
      </c>
      <c r="X231" s="321">
        <v>0</v>
      </c>
      <c r="Y231" s="321">
        <v>10</v>
      </c>
      <c r="Z231" s="321">
        <v>1</v>
      </c>
      <c r="AA231" s="321"/>
      <c r="AB231" s="321">
        <v>5673076.6962000001</v>
      </c>
      <c r="AC231" s="321">
        <v>1957211.5385</v>
      </c>
      <c r="AD231" s="321">
        <v>0</v>
      </c>
      <c r="AE231" s="321">
        <v>680769.23080000002</v>
      </c>
      <c r="AF231" s="321">
        <v>0</v>
      </c>
      <c r="AG231" s="321">
        <v>0</v>
      </c>
      <c r="AH231" s="321">
        <v>0</v>
      </c>
      <c r="AI231" s="321">
        <v>0</v>
      </c>
      <c r="AJ231" s="321">
        <v>0</v>
      </c>
      <c r="AK231" s="321">
        <v>0</v>
      </c>
      <c r="AL231" s="321">
        <v>544615.38459999999</v>
      </c>
      <c r="AM231" s="321">
        <v>300000</v>
      </c>
      <c r="AN231" s="321">
        <v>150000</v>
      </c>
      <c r="AO231" s="321">
        <v>521500</v>
      </c>
      <c r="AP231" s="321">
        <v>0</v>
      </c>
      <c r="AQ231" s="321">
        <v>765865.38459999999</v>
      </c>
      <c r="AR231" s="321">
        <v>250000</v>
      </c>
      <c r="AS231" s="321"/>
      <c r="AT231" s="321">
        <v>0</v>
      </c>
      <c r="AU231" s="321">
        <v>590000</v>
      </c>
      <c r="AV231" s="321">
        <v>0</v>
      </c>
      <c r="AW231" s="321">
        <v>0</v>
      </c>
      <c r="AX231" s="321">
        <v>2</v>
      </c>
      <c r="AY231" s="321">
        <v>226923.07689999999</v>
      </c>
      <c r="AZ231" s="321"/>
      <c r="BA231" s="321"/>
      <c r="BB231" s="321">
        <v>23</v>
      </c>
      <c r="BC231" s="321">
        <v>652403.85</v>
      </c>
      <c r="BD231" s="321">
        <v>30000</v>
      </c>
      <c r="BE231" s="321">
        <v>42548</v>
      </c>
      <c r="BF231" s="321">
        <v>100000</v>
      </c>
      <c r="BG231" s="321">
        <v>20000</v>
      </c>
      <c r="BH231" s="321">
        <v>640000</v>
      </c>
      <c r="BI231" s="321"/>
      <c r="BJ231" s="321"/>
      <c r="BK231" s="321"/>
      <c r="BL231" s="321">
        <v>500000</v>
      </c>
      <c r="BM231" s="321"/>
      <c r="BN231" s="321">
        <v>0</v>
      </c>
      <c r="BO231" s="321">
        <v>0</v>
      </c>
      <c r="BP231" s="321">
        <v>346153.84620000003</v>
      </c>
      <c r="BQ231" s="321">
        <v>100384.6154</v>
      </c>
      <c r="BR231" s="321"/>
      <c r="BS231" s="321">
        <v>0</v>
      </c>
      <c r="BT231" s="321">
        <v>1268500</v>
      </c>
      <c r="BU231" s="321">
        <v>619500</v>
      </c>
      <c r="BV231" s="321"/>
      <c r="BW231" s="321">
        <v>0</v>
      </c>
      <c r="BX231" s="321"/>
      <c r="BY231" s="321">
        <v>0</v>
      </c>
      <c r="BZ231" s="321"/>
      <c r="CA231" s="321"/>
      <c r="CB231" s="321">
        <v>15777977</v>
      </c>
      <c r="CC231" s="322">
        <v>13025438</v>
      </c>
      <c r="CD231" s="320" t="s">
        <v>2203</v>
      </c>
      <c r="CE231" s="320" t="s">
        <v>870</v>
      </c>
      <c r="CF231" s="323">
        <v>46128</v>
      </c>
      <c r="CG231" s="323"/>
      <c r="CH231" s="320" t="s">
        <v>415</v>
      </c>
      <c r="CI231" s="322">
        <v>118000</v>
      </c>
      <c r="CJ231" s="322">
        <v>300000</v>
      </c>
      <c r="CK231" s="321" t="s">
        <v>2210</v>
      </c>
      <c r="CL231" s="324">
        <f t="shared" si="67"/>
        <v>746538.46160000004</v>
      </c>
      <c r="CM231" s="325">
        <f t="shared" si="68"/>
        <v>-25.376800000667572</v>
      </c>
      <c r="CN231" s="325">
        <f t="shared" si="69"/>
        <v>-24.838400000706315</v>
      </c>
      <c r="CO231" s="325">
        <f t="shared" si="70"/>
        <v>0.22687692288309336</v>
      </c>
      <c r="CP231" s="318"/>
      <c r="CQ231" s="326">
        <f t="shared" si="71"/>
        <v>-3.8461294025182724E-5</v>
      </c>
      <c r="CR231" s="326">
        <f t="shared" si="72"/>
        <v>0</v>
      </c>
      <c r="CS231" s="327">
        <f t="shared" si="73"/>
        <v>-3.0769268050789833E-5</v>
      </c>
      <c r="CT231" s="327">
        <f t="shared" si="74"/>
        <v>0</v>
      </c>
      <c r="CU231" s="327">
        <f t="shared" si="75"/>
        <v>0</v>
      </c>
      <c r="CV231" s="327">
        <f t="shared" si="76"/>
        <v>0</v>
      </c>
      <c r="CW231" s="327">
        <f t="shared" si="77"/>
        <v>0</v>
      </c>
      <c r="CX231" s="327">
        <f t="shared" si="78"/>
        <v>0</v>
      </c>
      <c r="CY231" s="327">
        <f t="shared" si="79"/>
        <v>0</v>
      </c>
      <c r="CZ231" s="328">
        <f t="shared" si="80"/>
        <v>446538.46160000004</v>
      </c>
      <c r="DA231" s="328">
        <f t="shared" si="83"/>
        <v>-6.1538536101579666E-5</v>
      </c>
      <c r="DB231" s="201"/>
      <c r="DC231" s="327">
        <f>K231/M231*IFERROR(VLOOKUP($D231,Shift!$B:$AZ,45,0),0)-AT231</f>
        <v>0</v>
      </c>
      <c r="DD231" s="327">
        <f>K231/M231*IFERROR(VLOOKUP($D231,Shift!$B:$AV,47,0),0)*10*50%-ROUND(K231/M231*IFERROR(VLOOKUP($D231,Shift!$B:$AV,47,0),0)*8*30%,0)-AU231</f>
        <v>0.38461538474075496</v>
      </c>
      <c r="DE231" s="329">
        <f>VLOOKUP($D231,'Off day working'!A:AM,38,0)-Z231</f>
        <v>0</v>
      </c>
      <c r="DF231" s="328"/>
      <c r="DG231" s="328"/>
      <c r="DH231" s="330">
        <f>K231/208*8*30%*VLOOKUP($D231,Shift!$B:$AZ,47,0)-AL231</f>
        <v>1.5384634025394917E-5</v>
      </c>
      <c r="DJ231" s="390"/>
      <c r="DK231" s="332">
        <f>VLOOKUP($D231,Meal!$A:$AK,35,0)-BG231</f>
        <v>0</v>
      </c>
      <c r="DL231" s="332">
        <f>VLOOKUP($D231,Meal!$A:$AK,36,0)-BH231</f>
        <v>0</v>
      </c>
      <c r="DM231" s="333">
        <f>VLOOKUP($D231,Shift!B:AW,39,0)-AV231</f>
        <v>0</v>
      </c>
      <c r="DN231" s="334">
        <f>K231/208*VLOOKUP(D231,Shift!$B:$AO,39,0)*8*10%-AW231</f>
        <v>0</v>
      </c>
      <c r="DO231" s="333">
        <f>VLOOKUP($D231,Shift!$B:$AO,40,0)-AX231</f>
        <v>0</v>
      </c>
      <c r="DP231" s="334">
        <f>K231/208*VLOOKUP(D231,Shift!$B:$AO,40,0)*8*50%-AY231</f>
        <v>2.3076951038092375E-5</v>
      </c>
      <c r="DQ231" s="335">
        <f>VLOOKUP($D231,Shift!$B:$AZ,41,0)-AZ231</f>
        <v>0</v>
      </c>
      <c r="DR231" s="336">
        <f>K231/208*VLOOKUP($D231,Shift!$B:$AQ,41,0)*8*50%-BA231</f>
        <v>0</v>
      </c>
      <c r="DS231" s="337">
        <f>VLOOKUP($D231,Att!B:CU,98,0)-O231</f>
        <v>0</v>
      </c>
      <c r="DT231" s="338">
        <f>IFERROR(VLOOKUP($D231,OT!$A:$BR,OT!BC$1,0),0)-P231</f>
        <v>0</v>
      </c>
      <c r="DU231" s="338">
        <f>IFERROR(VLOOKUP($D231,OT!$A:$BR,OT!BD$1,0),0)-Q231</f>
        <v>0</v>
      </c>
      <c r="DV231" s="338">
        <f>IFERROR(VLOOKUP($D231,OT!$A:$BR,OT!BE$1,0),0)-R231</f>
        <v>0</v>
      </c>
      <c r="DW231" s="338">
        <f>IFERROR(VLOOKUP($D231,OT!$A:$BR,OT!BF$1,0),0)-S231</f>
        <v>0</v>
      </c>
      <c r="DX231" s="338">
        <f>IFERROR(VLOOKUP($D231,OT!$A:$BR,OT!BG$1,0),0)-T231</f>
        <v>0</v>
      </c>
      <c r="DY231" s="338">
        <f>IFERROR(VLOOKUP($D231,OT!$A:$BR,OT!BH$1,0),0)-U231</f>
        <v>0</v>
      </c>
      <c r="DZ231" s="338">
        <f>IFERROR(VLOOKUP($D231,OT!$A:$BR,OT!BI$1,0),0)-V231</f>
        <v>0</v>
      </c>
      <c r="EA231" s="338">
        <f>IFERROR(VLOOKUP($D231,OT!$A:$BR,OT!BJ$1,0),0)-W231</f>
        <v>0</v>
      </c>
      <c r="EB231" s="338">
        <f>IFERROR(VLOOKUP($D231,OT!$A:$BR,OT!BK$1,0),0)-X231</f>
        <v>0</v>
      </c>
      <c r="EC231" s="339">
        <f>VLOOKUP(D231,'Off day working'!A:AL,38,0)*30000-BD231</f>
        <v>0</v>
      </c>
      <c r="ED231" s="340"/>
      <c r="EE231" s="340"/>
      <c r="EF231" s="338">
        <f t="shared" si="66"/>
        <v>7.6923076921957545E-2</v>
      </c>
      <c r="EG231" s="350">
        <f>4960000*1.07/208*VLOOKUP(D231,Att!B:BZ,77,0)-BJ231</f>
        <v>0</v>
      </c>
      <c r="EI231" s="345">
        <f>IF(AND(CH231="X",EJ231&gt;=0.5),150000/VLOOKUP(D231,Att!B:AT,45,0)*VLOOKUP(D231,Att!B:AP,41,0),IF(AND(CH231="X",EJ231&lt;0.5),0,150000))-AN231</f>
        <v>0</v>
      </c>
      <c r="EJ231" s="346">
        <f>VLOOKUP(D231,Att!B:AP,41,0)/VLOOKUP(D231,Att!B:AT,45,0)</f>
        <v>1.1052631578947369</v>
      </c>
    </row>
    <row r="232" spans="1:140" s="331" customFormat="1" ht="14.5" hidden="1" customHeight="1" x14ac:dyDescent="0.35">
      <c r="A232" s="300" t="s">
        <v>325</v>
      </c>
      <c r="B232" s="300">
        <f t="shared" si="81"/>
        <v>225</v>
      </c>
      <c r="C232" s="320" t="s">
        <v>56</v>
      </c>
      <c r="D232" s="320" t="s">
        <v>1443</v>
      </c>
      <c r="E232" s="320" t="s">
        <v>1445</v>
      </c>
      <c r="F232" s="367" t="s">
        <v>1444</v>
      </c>
      <c r="G232" s="320" t="s">
        <v>360</v>
      </c>
      <c r="H232" s="320"/>
      <c r="I232" s="320" t="s">
        <v>57</v>
      </c>
      <c r="J232" s="320" t="s">
        <v>58</v>
      </c>
      <c r="K232" s="321">
        <v>5900000</v>
      </c>
      <c r="L232" s="321"/>
      <c r="M232" s="321">
        <v>208</v>
      </c>
      <c r="N232" s="321"/>
      <c r="O232" s="321">
        <v>144</v>
      </c>
      <c r="P232" s="321">
        <v>28</v>
      </c>
      <c r="Q232" s="321">
        <v>0</v>
      </c>
      <c r="R232" s="321">
        <v>12</v>
      </c>
      <c r="S232" s="321">
        <v>0</v>
      </c>
      <c r="T232" s="321">
        <v>0</v>
      </c>
      <c r="U232" s="321">
        <v>0</v>
      </c>
      <c r="V232" s="321">
        <v>0</v>
      </c>
      <c r="W232" s="321">
        <v>0</v>
      </c>
      <c r="X232" s="321">
        <v>0</v>
      </c>
      <c r="Y232" s="321">
        <v>5</v>
      </c>
      <c r="Z232" s="321">
        <v>1</v>
      </c>
      <c r="AA232" s="321"/>
      <c r="AB232" s="321">
        <v>4084615.3846</v>
      </c>
      <c r="AC232" s="321">
        <v>1191346.1538</v>
      </c>
      <c r="AD232" s="321">
        <v>0</v>
      </c>
      <c r="AE232" s="321">
        <v>680769.23080000002</v>
      </c>
      <c r="AF232" s="321">
        <v>0</v>
      </c>
      <c r="AG232" s="321">
        <v>0</v>
      </c>
      <c r="AH232" s="321">
        <v>0</v>
      </c>
      <c r="AI232" s="321">
        <v>0</v>
      </c>
      <c r="AJ232" s="321">
        <v>0</v>
      </c>
      <c r="AK232" s="321">
        <v>0</v>
      </c>
      <c r="AL232" s="321">
        <v>204230.76920000001</v>
      </c>
      <c r="AM232" s="321">
        <v>268421.0526</v>
      </c>
      <c r="AN232" s="321">
        <v>150000</v>
      </c>
      <c r="AO232" s="321">
        <v>0</v>
      </c>
      <c r="AP232" s="321">
        <v>0</v>
      </c>
      <c r="AQ232" s="321">
        <v>255288.4615</v>
      </c>
      <c r="AR232" s="321">
        <v>0</v>
      </c>
      <c r="AS232" s="321"/>
      <c r="AT232" s="321">
        <v>0</v>
      </c>
      <c r="AU232" s="321">
        <v>221250</v>
      </c>
      <c r="AV232" s="321">
        <v>0</v>
      </c>
      <c r="AW232" s="321">
        <v>0</v>
      </c>
      <c r="AX232" s="321">
        <v>2</v>
      </c>
      <c r="AY232" s="321">
        <v>226923.07689999999</v>
      </c>
      <c r="AZ232" s="321"/>
      <c r="BA232" s="321"/>
      <c r="BB232" s="321">
        <v>14</v>
      </c>
      <c r="BC232" s="321">
        <v>397115.38</v>
      </c>
      <c r="BD232" s="321">
        <v>30000</v>
      </c>
      <c r="BE232" s="321">
        <v>42548</v>
      </c>
      <c r="BF232" s="321"/>
      <c r="BG232" s="321">
        <v>77000</v>
      </c>
      <c r="BH232" s="321">
        <v>348000</v>
      </c>
      <c r="BI232" s="321"/>
      <c r="BJ232" s="321"/>
      <c r="BK232" s="321"/>
      <c r="BL232" s="321">
        <v>0</v>
      </c>
      <c r="BM232" s="321"/>
      <c r="BN232" s="321">
        <v>0</v>
      </c>
      <c r="BO232" s="321">
        <v>0</v>
      </c>
      <c r="BP232" s="321">
        <v>249230.76920000001</v>
      </c>
      <c r="BQ232" s="321">
        <v>69230.769199999995</v>
      </c>
      <c r="BR232" s="321"/>
      <c r="BS232" s="321">
        <v>0</v>
      </c>
      <c r="BT232" s="321">
        <v>1268500</v>
      </c>
      <c r="BU232" s="321">
        <v>619500</v>
      </c>
      <c r="BV232" s="321"/>
      <c r="BW232" s="321">
        <v>0</v>
      </c>
      <c r="BX232" s="321"/>
      <c r="BY232" s="321">
        <v>0</v>
      </c>
      <c r="BZ232" s="321"/>
      <c r="CA232" s="321"/>
      <c r="CB232" s="321">
        <v>10182485</v>
      </c>
      <c r="CC232" s="322">
        <v>7558024</v>
      </c>
      <c r="CD232" s="320"/>
      <c r="CE232" s="320" t="s">
        <v>870</v>
      </c>
      <c r="CF232" s="323">
        <v>46128</v>
      </c>
      <c r="CG232" s="323"/>
      <c r="CH232" s="320" t="s">
        <v>415</v>
      </c>
      <c r="CI232" s="322">
        <v>118000</v>
      </c>
      <c r="CJ232" s="322">
        <v>300000</v>
      </c>
      <c r="CK232" s="321" t="s">
        <v>2210</v>
      </c>
      <c r="CL232" s="324">
        <f t="shared" si="67"/>
        <v>618461.53839999996</v>
      </c>
      <c r="CM232" s="325">
        <f t="shared" si="68"/>
        <v>-15.952199999243021</v>
      </c>
      <c r="CN232" s="325">
        <f t="shared" si="69"/>
        <v>-16.490600000135601</v>
      </c>
      <c r="CO232" s="325">
        <f t="shared" si="70"/>
        <v>1.5384983271360397E-5</v>
      </c>
      <c r="CP232" s="318"/>
      <c r="CQ232" s="326">
        <f t="shared" si="71"/>
        <v>4.6154018491506577E-5</v>
      </c>
      <c r="CR232" s="326">
        <f t="shared" si="72"/>
        <v>0</v>
      </c>
      <c r="CS232" s="327">
        <f t="shared" si="73"/>
        <v>-3.0769268050789833E-5</v>
      </c>
      <c r="CT232" s="327">
        <f t="shared" si="74"/>
        <v>0</v>
      </c>
      <c r="CU232" s="327">
        <f t="shared" si="75"/>
        <v>0</v>
      </c>
      <c r="CV232" s="327">
        <f t="shared" si="76"/>
        <v>0</v>
      </c>
      <c r="CW232" s="327">
        <f t="shared" si="77"/>
        <v>0</v>
      </c>
      <c r="CX232" s="327">
        <f t="shared" si="78"/>
        <v>0</v>
      </c>
      <c r="CY232" s="327">
        <f t="shared" si="79"/>
        <v>0</v>
      </c>
      <c r="CZ232" s="328">
        <f t="shared" si="80"/>
        <v>318461.53840000002</v>
      </c>
      <c r="DA232" s="328">
        <f t="shared" si="83"/>
        <v>6.1538419686257839E-5</v>
      </c>
      <c r="DB232" s="201"/>
      <c r="DC232" s="327">
        <f>K232/M232*IFERROR(VLOOKUP($D232,Shift!$B:$AZ,45,0),0)-AT232</f>
        <v>0</v>
      </c>
      <c r="DD232" s="327">
        <f>K232/M232*IFERROR(VLOOKUP($D232,Shift!$B:$AV,47,0),0)*10*50%-ROUND(K232/M232*IFERROR(VLOOKUP($D232,Shift!$B:$AV,47,0),0)*8*30%,0)-AU232</f>
        <v>-0.23076923075132072</v>
      </c>
      <c r="DE232" s="329">
        <f>VLOOKUP($D232,'Off day working'!A:AM,38,0)-Z232</f>
        <v>0</v>
      </c>
      <c r="DF232" s="328"/>
      <c r="DG232" s="328"/>
      <c r="DH232" s="330">
        <f>K232/208*8*30%*VLOOKUP($D232,Shift!$B:$AZ,47,0)-AL232</f>
        <v>3.0769238946959376E-5</v>
      </c>
      <c r="DJ232" s="390"/>
      <c r="DK232" s="332">
        <f>VLOOKUP($D232,Meal!$A:$AK,35,0)-BG232</f>
        <v>0</v>
      </c>
      <c r="DL232" s="332">
        <f>VLOOKUP($D232,Meal!$A:$AK,36,0)-BH232</f>
        <v>0</v>
      </c>
      <c r="DM232" s="333">
        <f>VLOOKUP($D232,Shift!B:AW,39,0)-AV232</f>
        <v>0</v>
      </c>
      <c r="DN232" s="334">
        <f>K232/208*VLOOKUP(D232,Shift!$B:$AO,39,0)*8*10%-AW232</f>
        <v>0</v>
      </c>
      <c r="DO232" s="333">
        <f>VLOOKUP($D232,Shift!$B:$AO,40,0)-AX232</f>
        <v>0</v>
      </c>
      <c r="DP232" s="334">
        <f>K232/208*VLOOKUP(D232,Shift!$B:$AO,40,0)*8*50%-AY232</f>
        <v>2.3076951038092375E-5</v>
      </c>
      <c r="DQ232" s="335">
        <f>VLOOKUP($D232,Shift!$B:$AZ,41,0)-AZ232</f>
        <v>0</v>
      </c>
      <c r="DR232" s="336">
        <f>K232/208*VLOOKUP($D232,Shift!$B:$AQ,41,0)*8*50%-BA232</f>
        <v>0</v>
      </c>
      <c r="DS232" s="337">
        <f>VLOOKUP($D232,Att!B:CU,98,0)-O232</f>
        <v>0</v>
      </c>
      <c r="DT232" s="338">
        <f>IFERROR(VLOOKUP($D232,OT!$A:$BR,OT!BC$1,0),0)-P232</f>
        <v>0</v>
      </c>
      <c r="DU232" s="338">
        <f>IFERROR(VLOOKUP($D232,OT!$A:$BR,OT!BD$1,0),0)-Q232</f>
        <v>0</v>
      </c>
      <c r="DV232" s="338">
        <f>IFERROR(VLOOKUP($D232,OT!$A:$BR,OT!BE$1,0),0)-R232</f>
        <v>0</v>
      </c>
      <c r="DW232" s="338">
        <f>IFERROR(VLOOKUP($D232,OT!$A:$BR,OT!BF$1,0),0)-S232</f>
        <v>0</v>
      </c>
      <c r="DX232" s="338">
        <f>IFERROR(VLOOKUP($D232,OT!$A:$BR,OT!BG$1,0),0)-T232</f>
        <v>0</v>
      </c>
      <c r="DY232" s="338">
        <f>IFERROR(VLOOKUP($D232,OT!$A:$BR,OT!BH$1,0),0)-U232</f>
        <v>0</v>
      </c>
      <c r="DZ232" s="338">
        <f>IFERROR(VLOOKUP($D232,OT!$A:$BR,OT!BI$1,0),0)-V232</f>
        <v>0</v>
      </c>
      <c r="EA232" s="338">
        <f>IFERROR(VLOOKUP($D232,OT!$A:$BR,OT!BJ$1,0),0)-W232</f>
        <v>0</v>
      </c>
      <c r="EB232" s="338">
        <f>IFERROR(VLOOKUP($D232,OT!$A:$BR,OT!BK$1,0),0)-X232</f>
        <v>0</v>
      </c>
      <c r="EC232" s="339">
        <f>VLOOKUP(D232,'Off day working'!A:AL,38,0)*30000-BD232</f>
        <v>0</v>
      </c>
      <c r="ED232" s="340"/>
      <c r="EE232" s="340"/>
      <c r="EF232" s="338">
        <f t="shared" si="66"/>
        <v>7.6923076921957545E-2</v>
      </c>
      <c r="EG232" s="350">
        <f>4960000*1.07/208*VLOOKUP(D232,Att!B:BZ,77,0)-BJ232</f>
        <v>0</v>
      </c>
      <c r="EI232" s="345">
        <f>IF(AND(CH232="X",EJ232&gt;=0.5),150000/VLOOKUP(D232,Att!B:AT,45,0)*VLOOKUP(D232,Att!B:AP,41,0),IF(AND(CH232="X",EJ232&lt;0.5),0,150000))-AN232</f>
        <v>0</v>
      </c>
      <c r="EJ232" s="346">
        <f>VLOOKUP(D232,Att!B:AP,41,0)/VLOOKUP(D232,Att!B:AT,45,0)</f>
        <v>0.78947368421052633</v>
      </c>
    </row>
    <row r="233" spans="1:140" s="331" customFormat="1" ht="14.5" hidden="1" customHeight="1" x14ac:dyDescent="0.35">
      <c r="A233" s="300" t="s">
        <v>325</v>
      </c>
      <c r="B233" s="300">
        <f t="shared" si="81"/>
        <v>226</v>
      </c>
      <c r="C233" s="320" t="s">
        <v>56</v>
      </c>
      <c r="D233" s="320" t="s">
        <v>1446</v>
      </c>
      <c r="E233" s="320" t="s">
        <v>1448</v>
      </c>
      <c r="F233" s="367" t="s">
        <v>1447</v>
      </c>
      <c r="G233" s="320" t="s">
        <v>360</v>
      </c>
      <c r="H233" s="320"/>
      <c r="I233" s="320" t="s">
        <v>57</v>
      </c>
      <c r="J233" s="320" t="s">
        <v>58</v>
      </c>
      <c r="K233" s="321">
        <v>5900000</v>
      </c>
      <c r="L233" s="321"/>
      <c r="M233" s="321">
        <v>208</v>
      </c>
      <c r="N233" s="321"/>
      <c r="O233" s="321">
        <v>170</v>
      </c>
      <c r="P233" s="321">
        <v>24</v>
      </c>
      <c r="Q233" s="321">
        <v>0</v>
      </c>
      <c r="R233" s="321">
        <v>32</v>
      </c>
      <c r="S233" s="321">
        <v>0</v>
      </c>
      <c r="T233" s="321">
        <v>0</v>
      </c>
      <c r="U233" s="321">
        <v>0</v>
      </c>
      <c r="V233" s="321">
        <v>0</v>
      </c>
      <c r="W233" s="321">
        <v>0</v>
      </c>
      <c r="X233" s="321">
        <v>0</v>
      </c>
      <c r="Y233" s="321">
        <v>5</v>
      </c>
      <c r="Z233" s="321">
        <v>3</v>
      </c>
      <c r="AA233" s="321"/>
      <c r="AB233" s="321">
        <v>4822115.1577000003</v>
      </c>
      <c r="AC233" s="321">
        <v>1021153.8462</v>
      </c>
      <c r="AD233" s="321">
        <v>0</v>
      </c>
      <c r="AE233" s="321">
        <v>1815384.6154</v>
      </c>
      <c r="AF233" s="321">
        <v>0</v>
      </c>
      <c r="AG233" s="321">
        <v>0</v>
      </c>
      <c r="AH233" s="321">
        <v>0</v>
      </c>
      <c r="AI233" s="321">
        <v>0</v>
      </c>
      <c r="AJ233" s="321">
        <v>0</v>
      </c>
      <c r="AK233" s="321">
        <v>0</v>
      </c>
      <c r="AL233" s="321">
        <v>272307.6923</v>
      </c>
      <c r="AM233" s="321">
        <v>297247.16100000002</v>
      </c>
      <c r="AN233" s="321">
        <v>150000</v>
      </c>
      <c r="AO233" s="321">
        <v>72500</v>
      </c>
      <c r="AP233" s="321">
        <v>0</v>
      </c>
      <c r="AQ233" s="321">
        <v>255288.4615</v>
      </c>
      <c r="AR233" s="321">
        <v>250000</v>
      </c>
      <c r="AS233" s="321"/>
      <c r="AT233" s="321">
        <v>0</v>
      </c>
      <c r="AU233" s="321">
        <v>295000</v>
      </c>
      <c r="AV233" s="321">
        <v>0</v>
      </c>
      <c r="AW233" s="321">
        <v>0</v>
      </c>
      <c r="AX233" s="321">
        <v>1</v>
      </c>
      <c r="AY233" s="321">
        <v>113461.5385</v>
      </c>
      <c r="AZ233" s="321"/>
      <c r="BA233" s="321"/>
      <c r="BB233" s="321">
        <v>12</v>
      </c>
      <c r="BC233" s="321">
        <v>340384.62</v>
      </c>
      <c r="BD233" s="321">
        <v>90000</v>
      </c>
      <c r="BE233" s="321">
        <v>42548</v>
      </c>
      <c r="BF233" s="321"/>
      <c r="BG233" s="321">
        <v>201000</v>
      </c>
      <c r="BH233" s="321">
        <v>299000</v>
      </c>
      <c r="BI233" s="321"/>
      <c r="BJ233" s="321"/>
      <c r="BK233" s="321"/>
      <c r="BL233" s="321">
        <v>0</v>
      </c>
      <c r="BM233" s="321"/>
      <c r="BN233" s="321">
        <v>0</v>
      </c>
      <c r="BO233" s="321">
        <v>0</v>
      </c>
      <c r="BP233" s="321">
        <v>294230.76919999998</v>
      </c>
      <c r="BQ233" s="321">
        <v>96923.0769</v>
      </c>
      <c r="BR233" s="321"/>
      <c r="BS233" s="321">
        <v>0</v>
      </c>
      <c r="BT233" s="321">
        <v>1268500</v>
      </c>
      <c r="BU233" s="321">
        <v>619500</v>
      </c>
      <c r="BV233" s="321"/>
      <c r="BW233" s="321">
        <v>0</v>
      </c>
      <c r="BX233" s="321"/>
      <c r="BY233" s="321">
        <v>0</v>
      </c>
      <c r="BZ233" s="321"/>
      <c r="CA233" s="321"/>
      <c r="CB233" s="321">
        <v>12415058</v>
      </c>
      <c r="CC233" s="322">
        <v>9717904</v>
      </c>
      <c r="CD233" s="320"/>
      <c r="CE233" s="320" t="s">
        <v>870</v>
      </c>
      <c r="CF233" s="323">
        <v>46128</v>
      </c>
      <c r="CG233" s="323"/>
      <c r="CH233" s="320" t="s">
        <v>415</v>
      </c>
      <c r="CI233" s="322">
        <v>118000</v>
      </c>
      <c r="CJ233" s="322">
        <v>300000</v>
      </c>
      <c r="CK233" s="321" t="s">
        <v>2210</v>
      </c>
      <c r="CL233" s="324">
        <f t="shared" si="67"/>
        <v>691153.84609999997</v>
      </c>
      <c r="CM233" s="325">
        <f t="shared" si="68"/>
        <v>-13.061300000175834</v>
      </c>
      <c r="CN233" s="325">
        <f t="shared" si="69"/>
        <v>-12.90739999897778</v>
      </c>
      <c r="CO233" s="325">
        <f t="shared" si="70"/>
        <v>0.22691538464277983</v>
      </c>
      <c r="CP233" s="318"/>
      <c r="CQ233" s="326">
        <f t="shared" si="71"/>
        <v>-4.615390207618475E-5</v>
      </c>
      <c r="CR233" s="326">
        <f t="shared" si="72"/>
        <v>0</v>
      </c>
      <c r="CS233" s="327">
        <f t="shared" si="73"/>
        <v>-1.538451761007309E-5</v>
      </c>
      <c r="CT233" s="327">
        <f t="shared" si="74"/>
        <v>0</v>
      </c>
      <c r="CU233" s="327">
        <f t="shared" si="75"/>
        <v>0</v>
      </c>
      <c r="CV233" s="327">
        <f t="shared" si="76"/>
        <v>0</v>
      </c>
      <c r="CW233" s="327">
        <f t="shared" si="77"/>
        <v>0</v>
      </c>
      <c r="CX233" s="327">
        <f t="shared" si="78"/>
        <v>0</v>
      </c>
      <c r="CY233" s="327">
        <f t="shared" si="79"/>
        <v>0</v>
      </c>
      <c r="CZ233" s="328">
        <f t="shared" si="80"/>
        <v>391153.84609999997</v>
      </c>
      <c r="DA233" s="328">
        <f t="shared" si="83"/>
        <v>5.3846160881221294E-5</v>
      </c>
      <c r="DB233" s="201"/>
      <c r="DC233" s="327">
        <f>K233/M233*IFERROR(VLOOKUP($D233,Shift!$B:$AZ,45,0),0)-AT233</f>
        <v>0</v>
      </c>
      <c r="DD233" s="327">
        <f>K233/M233*IFERROR(VLOOKUP($D233,Shift!$B:$AV,47,0),0)*10*50%-ROUND(K233/M233*IFERROR(VLOOKUP($D233,Shift!$B:$AV,47,0),0)*8*30%,0)-AU233</f>
        <v>-0.30769230762962252</v>
      </c>
      <c r="DE233" s="329">
        <f>VLOOKUP($D233,'Off day working'!A:AM,38,0)-Z233</f>
        <v>0</v>
      </c>
      <c r="DF233" s="328"/>
      <c r="DG233" s="328"/>
      <c r="DH233" s="330">
        <f>K233/208*8*30%*VLOOKUP($D233,Shift!$B:$AZ,47,0)-AL233</f>
        <v>7.6923170126974583E-6</v>
      </c>
      <c r="DJ233" s="390"/>
      <c r="DK233" s="332">
        <f>VLOOKUP($D233,Meal!$A:$AK,35,0)-BG233</f>
        <v>0</v>
      </c>
      <c r="DL233" s="332">
        <f>VLOOKUP($D233,Meal!$A:$AK,36,0)-BH233</f>
        <v>0</v>
      </c>
      <c r="DM233" s="333">
        <f>VLOOKUP($D233,Shift!B:AW,39,0)-AV233</f>
        <v>0</v>
      </c>
      <c r="DN233" s="334">
        <f>K233/208*VLOOKUP(D233,Shift!$B:$AO,39,0)*8*10%-AW233</f>
        <v>0</v>
      </c>
      <c r="DO233" s="333">
        <f>VLOOKUP($D233,Shift!$B:$AO,40,0)-AX233</f>
        <v>0</v>
      </c>
      <c r="DP233" s="334">
        <f>K233/208*VLOOKUP(D233,Shift!$B:$AO,40,0)*8*50%-AY233</f>
        <v>-3.8461526855826378E-5</v>
      </c>
      <c r="DQ233" s="335">
        <f>VLOOKUP($D233,Shift!$B:$AZ,41,0)-AZ233</f>
        <v>0</v>
      </c>
      <c r="DR233" s="336">
        <f>K233/208*VLOOKUP($D233,Shift!$B:$AQ,41,0)*8*50%-BA233</f>
        <v>0</v>
      </c>
      <c r="DS233" s="337">
        <f>VLOOKUP($D233,Att!B:CU,98,0)-O233</f>
        <v>0</v>
      </c>
      <c r="DT233" s="338">
        <f>IFERROR(VLOOKUP($D233,OT!$A:$BR,OT!BC$1,0),0)-P233</f>
        <v>0</v>
      </c>
      <c r="DU233" s="338">
        <f>IFERROR(VLOOKUP($D233,OT!$A:$BR,OT!BD$1,0),0)-Q233</f>
        <v>0</v>
      </c>
      <c r="DV233" s="338">
        <f>IFERROR(VLOOKUP($D233,OT!$A:$BR,OT!BE$1,0),0)-R233</f>
        <v>0</v>
      </c>
      <c r="DW233" s="338">
        <f>IFERROR(VLOOKUP($D233,OT!$A:$BR,OT!BF$1,0),0)-S233</f>
        <v>0</v>
      </c>
      <c r="DX233" s="338">
        <f>IFERROR(VLOOKUP($D233,OT!$A:$BR,OT!BG$1,0),0)-T233</f>
        <v>0</v>
      </c>
      <c r="DY233" s="338">
        <f>IFERROR(VLOOKUP($D233,OT!$A:$BR,OT!BH$1,0),0)-U233</f>
        <v>0</v>
      </c>
      <c r="DZ233" s="338">
        <f>IFERROR(VLOOKUP($D233,OT!$A:$BR,OT!BI$1,0),0)-V233</f>
        <v>0</v>
      </c>
      <c r="EA233" s="338">
        <f>IFERROR(VLOOKUP($D233,OT!$A:$BR,OT!BJ$1,0),0)-W233</f>
        <v>0</v>
      </c>
      <c r="EB233" s="338">
        <f>IFERROR(VLOOKUP($D233,OT!$A:$BR,OT!BK$1,0),0)-X233</f>
        <v>0</v>
      </c>
      <c r="EC233" s="339">
        <f>VLOOKUP(D233,'Off day working'!A:AL,38,0)*30000-BD233</f>
        <v>0</v>
      </c>
      <c r="ED233" s="340"/>
      <c r="EE233" s="340"/>
      <c r="EF233" s="338">
        <f t="shared" si="66"/>
        <v>7.6923076921957545E-2</v>
      </c>
      <c r="EG233" s="350">
        <f>4960000*1.07/208*VLOOKUP(D233,Att!B:BZ,77,0)-BJ233</f>
        <v>0</v>
      </c>
      <c r="EI233" s="345">
        <f>IF(AND(CH233="X",EJ233&gt;=0.5),150000/VLOOKUP(D233,Att!B:AT,45,0)*VLOOKUP(D233,Att!B:AP,41,0),IF(AND(CH233="X",EJ233&lt;0.5),0,150000))-AN233</f>
        <v>0</v>
      </c>
      <c r="EJ233" s="346">
        <f>VLOOKUP(D233,Att!B:AP,41,0)/VLOOKUP(D233,Att!B:AT,45,0)</f>
        <v>0.93577809948972579</v>
      </c>
    </row>
    <row r="234" spans="1:140" s="331" customFormat="1" ht="14.5" hidden="1" customHeight="1" x14ac:dyDescent="0.35">
      <c r="A234" s="300" t="s">
        <v>325</v>
      </c>
      <c r="B234" s="300">
        <f t="shared" si="81"/>
        <v>227</v>
      </c>
      <c r="C234" s="320" t="s">
        <v>56</v>
      </c>
      <c r="D234" s="320" t="s">
        <v>1449</v>
      </c>
      <c r="E234" s="320" t="s">
        <v>1451</v>
      </c>
      <c r="F234" s="367" t="s">
        <v>1450</v>
      </c>
      <c r="G234" s="320" t="s">
        <v>360</v>
      </c>
      <c r="H234" s="320" t="s">
        <v>1040</v>
      </c>
      <c r="I234" s="320" t="s">
        <v>59</v>
      </c>
      <c r="J234" s="320" t="s">
        <v>58</v>
      </c>
      <c r="K234" s="321">
        <v>5900000</v>
      </c>
      <c r="L234" s="321"/>
      <c r="M234" s="321">
        <v>208</v>
      </c>
      <c r="N234" s="321"/>
      <c r="O234" s="321">
        <v>198</v>
      </c>
      <c r="P234" s="321">
        <v>40</v>
      </c>
      <c r="Q234" s="321">
        <v>0</v>
      </c>
      <c r="R234" s="321">
        <v>12</v>
      </c>
      <c r="S234" s="321">
        <v>0</v>
      </c>
      <c r="T234" s="321">
        <v>0</v>
      </c>
      <c r="U234" s="321">
        <v>0</v>
      </c>
      <c r="V234" s="321">
        <v>0</v>
      </c>
      <c r="W234" s="321">
        <v>0</v>
      </c>
      <c r="X234" s="321">
        <v>0</v>
      </c>
      <c r="Y234" s="321">
        <v>7</v>
      </c>
      <c r="Z234" s="321">
        <v>1</v>
      </c>
      <c r="AA234" s="321"/>
      <c r="AB234" s="321">
        <v>5616346.1538000004</v>
      </c>
      <c r="AC234" s="321">
        <v>1701923.0769</v>
      </c>
      <c r="AD234" s="321">
        <v>0</v>
      </c>
      <c r="AE234" s="321">
        <v>680769.23080000002</v>
      </c>
      <c r="AF234" s="321">
        <v>0</v>
      </c>
      <c r="AG234" s="321">
        <v>0</v>
      </c>
      <c r="AH234" s="321">
        <v>0</v>
      </c>
      <c r="AI234" s="321">
        <v>0</v>
      </c>
      <c r="AJ234" s="321">
        <v>0</v>
      </c>
      <c r="AK234" s="321">
        <v>0</v>
      </c>
      <c r="AL234" s="321">
        <v>340384.61540000001</v>
      </c>
      <c r="AM234" s="321">
        <v>300000</v>
      </c>
      <c r="AN234" s="321">
        <v>150000</v>
      </c>
      <c r="AO234" s="321">
        <v>447500</v>
      </c>
      <c r="AP234" s="321">
        <v>0</v>
      </c>
      <c r="AQ234" s="321">
        <v>1021153.8462</v>
      </c>
      <c r="AR234" s="321">
        <v>250000</v>
      </c>
      <c r="AS234" s="321"/>
      <c r="AT234" s="321">
        <v>0</v>
      </c>
      <c r="AU234" s="321">
        <v>368750</v>
      </c>
      <c r="AV234" s="321">
        <v>0</v>
      </c>
      <c r="AW234" s="321">
        <v>0</v>
      </c>
      <c r="AX234" s="321">
        <v>2</v>
      </c>
      <c r="AY234" s="321">
        <v>226923.07689999999</v>
      </c>
      <c r="AZ234" s="321"/>
      <c r="BA234" s="321"/>
      <c r="BB234" s="321">
        <v>20</v>
      </c>
      <c r="BC234" s="321">
        <v>567307.68999999994</v>
      </c>
      <c r="BD234" s="321">
        <v>30000</v>
      </c>
      <c r="BE234" s="321">
        <v>42548</v>
      </c>
      <c r="BF234" s="321">
        <v>150000</v>
      </c>
      <c r="BG234" s="321">
        <v>75000</v>
      </c>
      <c r="BH234" s="321">
        <v>514000</v>
      </c>
      <c r="BI234" s="321"/>
      <c r="BJ234" s="321"/>
      <c r="BK234" s="321"/>
      <c r="BL234" s="321">
        <v>0</v>
      </c>
      <c r="BM234" s="321"/>
      <c r="BN234" s="321">
        <v>0</v>
      </c>
      <c r="BO234" s="321">
        <v>0</v>
      </c>
      <c r="BP234" s="321">
        <v>342692.3077</v>
      </c>
      <c r="BQ234" s="321">
        <v>90000</v>
      </c>
      <c r="BR234" s="321"/>
      <c r="BS234" s="321">
        <v>0</v>
      </c>
      <c r="BT234" s="321">
        <v>1268500</v>
      </c>
      <c r="BU234" s="321">
        <v>619500</v>
      </c>
      <c r="BV234" s="321"/>
      <c r="BW234" s="321">
        <v>0</v>
      </c>
      <c r="BX234" s="321"/>
      <c r="BY234" s="321">
        <v>0</v>
      </c>
      <c r="BZ234" s="321"/>
      <c r="CA234" s="321"/>
      <c r="CB234" s="321">
        <v>14601820</v>
      </c>
      <c r="CC234" s="322">
        <v>11863128</v>
      </c>
      <c r="CD234" s="320"/>
      <c r="CE234" s="320" t="s">
        <v>870</v>
      </c>
      <c r="CF234" s="323">
        <v>46128</v>
      </c>
      <c r="CG234" s="323"/>
      <c r="CH234" s="320" t="s">
        <v>415</v>
      </c>
      <c r="CI234" s="322">
        <v>118000</v>
      </c>
      <c r="CJ234" s="322">
        <v>300000</v>
      </c>
      <c r="CK234" s="321" t="s">
        <v>2210</v>
      </c>
      <c r="CL234" s="324">
        <f t="shared" si="67"/>
        <v>732692.3077</v>
      </c>
      <c r="CM234" s="325">
        <f t="shared" si="68"/>
        <v>-22.002299999818206</v>
      </c>
      <c r="CN234" s="325">
        <f t="shared" si="69"/>
        <v>-22.310000000521541</v>
      </c>
      <c r="CO234" s="325">
        <f t="shared" si="70"/>
        <v>4.6153552830219269E-5</v>
      </c>
      <c r="CP234" s="318"/>
      <c r="CQ234" s="326">
        <f t="shared" si="71"/>
        <v>2.3077009245753288E-5</v>
      </c>
      <c r="CR234" s="326">
        <f t="shared" si="72"/>
        <v>0</v>
      </c>
      <c r="CS234" s="327">
        <f t="shared" si="73"/>
        <v>-3.0769268050789833E-5</v>
      </c>
      <c r="CT234" s="327">
        <f t="shared" si="74"/>
        <v>0</v>
      </c>
      <c r="CU234" s="327">
        <f t="shared" si="75"/>
        <v>0</v>
      </c>
      <c r="CV234" s="327">
        <f t="shared" si="76"/>
        <v>0</v>
      </c>
      <c r="CW234" s="327">
        <f t="shared" si="77"/>
        <v>0</v>
      </c>
      <c r="CX234" s="327">
        <f t="shared" si="78"/>
        <v>0</v>
      </c>
      <c r="CY234" s="327">
        <f t="shared" si="79"/>
        <v>0</v>
      </c>
      <c r="CZ234" s="328">
        <f t="shared" si="80"/>
        <v>432692.3077</v>
      </c>
      <c r="DA234" s="328">
        <f t="shared" si="83"/>
        <v>-7.6923170126974583E-6</v>
      </c>
      <c r="DB234" s="201"/>
      <c r="DC234" s="327">
        <f>K234/M234*IFERROR(VLOOKUP($D234,Shift!$B:$AZ,45,0),0)-AT234</f>
        <v>0</v>
      </c>
      <c r="DD234" s="327">
        <f>K234/M234*IFERROR(VLOOKUP($D234,Shift!$B:$AV,47,0),0)*10*50%-ROUND(K234/M234*IFERROR(VLOOKUP($D234,Shift!$B:$AV,47,0),0)*8*30%,0)-AU234</f>
        <v>-0.38461538450792432</v>
      </c>
      <c r="DE234" s="329">
        <f>VLOOKUP($D234,'Off day working'!A:AM,38,0)-Z234</f>
        <v>0</v>
      </c>
      <c r="DF234" s="328"/>
      <c r="DG234" s="328"/>
      <c r="DH234" s="330">
        <f>K234/208*8*30%*VLOOKUP($D234,Shift!$B:$AZ,47,0)-AL234</f>
        <v>-1.5384634025394917E-5</v>
      </c>
      <c r="DJ234" s="390"/>
      <c r="DK234" s="332">
        <f>VLOOKUP($D234,Meal!$A:$AK,35,0)-BG234</f>
        <v>0</v>
      </c>
      <c r="DL234" s="332">
        <f>VLOOKUP($D234,Meal!$A:$AK,36,0)-BH234</f>
        <v>0</v>
      </c>
      <c r="DM234" s="333">
        <f>VLOOKUP($D234,Shift!B:AW,39,0)-AV234</f>
        <v>0</v>
      </c>
      <c r="DN234" s="334">
        <f>K234/208*VLOOKUP(D234,Shift!$B:$AO,39,0)*8*10%-AW234</f>
        <v>0</v>
      </c>
      <c r="DO234" s="333">
        <f>VLOOKUP($D234,Shift!$B:$AO,40,0)-AX234</f>
        <v>0</v>
      </c>
      <c r="DP234" s="334">
        <f>K234/208*VLOOKUP(D234,Shift!$B:$AO,40,0)*8*50%-AY234</f>
        <v>2.3076951038092375E-5</v>
      </c>
      <c r="DQ234" s="335">
        <f>VLOOKUP($D234,Shift!$B:$AZ,41,0)-AZ234</f>
        <v>0</v>
      </c>
      <c r="DR234" s="336">
        <f>K234/208*VLOOKUP($D234,Shift!$B:$AQ,41,0)*8*50%-BA234</f>
        <v>0</v>
      </c>
      <c r="DS234" s="337">
        <f>VLOOKUP($D234,Att!B:CU,98,0)-O234</f>
        <v>0</v>
      </c>
      <c r="DT234" s="338">
        <f>IFERROR(VLOOKUP($D234,OT!$A:$BR,OT!BC$1,0),0)-P234</f>
        <v>0</v>
      </c>
      <c r="DU234" s="338">
        <f>IFERROR(VLOOKUP($D234,OT!$A:$BR,OT!BD$1,0),0)-Q234</f>
        <v>0</v>
      </c>
      <c r="DV234" s="338">
        <f>IFERROR(VLOOKUP($D234,OT!$A:$BR,OT!BE$1,0),0)-R234</f>
        <v>0</v>
      </c>
      <c r="DW234" s="338">
        <f>IFERROR(VLOOKUP($D234,OT!$A:$BR,OT!BF$1,0),0)-S234</f>
        <v>0</v>
      </c>
      <c r="DX234" s="338">
        <f>IFERROR(VLOOKUP($D234,OT!$A:$BR,OT!BG$1,0),0)-T234</f>
        <v>0</v>
      </c>
      <c r="DY234" s="338">
        <f>IFERROR(VLOOKUP($D234,OT!$A:$BR,OT!BH$1,0),0)-U234</f>
        <v>0</v>
      </c>
      <c r="DZ234" s="338">
        <f>IFERROR(VLOOKUP($D234,OT!$A:$BR,OT!BI$1,0),0)-V234</f>
        <v>0</v>
      </c>
      <c r="EA234" s="338">
        <f>IFERROR(VLOOKUP($D234,OT!$A:$BR,OT!BJ$1,0),0)-W234</f>
        <v>0</v>
      </c>
      <c r="EB234" s="338">
        <f>IFERROR(VLOOKUP($D234,OT!$A:$BR,OT!BK$1,0),0)-X234</f>
        <v>0</v>
      </c>
      <c r="EC234" s="339">
        <f>VLOOKUP(D234,'Off day working'!A:AL,38,0)*30000-BD234</f>
        <v>0</v>
      </c>
      <c r="ED234" s="340"/>
      <c r="EE234" s="340"/>
      <c r="EF234" s="338">
        <f t="shared" si="66"/>
        <v>7.6923076921957545E-2</v>
      </c>
      <c r="EG234" s="350">
        <f>4960000*1.07/208*VLOOKUP(D234,Att!B:BZ,77,0)-BJ234</f>
        <v>0</v>
      </c>
      <c r="EI234" s="345">
        <f>IF(AND(CH234="X",EJ234&gt;=0.5),150000/VLOOKUP(D234,Att!B:AT,45,0)*VLOOKUP(D234,Att!B:AP,41,0),IF(AND(CH234="X",EJ234&lt;0.5),0,150000))-AN234</f>
        <v>0</v>
      </c>
      <c r="EJ234" s="346">
        <f>VLOOKUP(D234,Att!B:AP,41,0)/VLOOKUP(D234,Att!B:AT,45,0)</f>
        <v>1.1052631578947369</v>
      </c>
    </row>
    <row r="235" spans="1:140" s="331" customFormat="1" ht="14.5" hidden="1" customHeight="1" x14ac:dyDescent="0.35">
      <c r="A235" s="300" t="s">
        <v>325</v>
      </c>
      <c r="B235" s="300">
        <f t="shared" si="81"/>
        <v>228</v>
      </c>
      <c r="C235" s="320" t="s">
        <v>56</v>
      </c>
      <c r="D235" s="320" t="s">
        <v>1452</v>
      </c>
      <c r="E235" s="320" t="s">
        <v>1454</v>
      </c>
      <c r="F235" s="367" t="s">
        <v>1453</v>
      </c>
      <c r="G235" s="320" t="s">
        <v>360</v>
      </c>
      <c r="H235" s="320"/>
      <c r="I235" s="320" t="s">
        <v>59</v>
      </c>
      <c r="J235" s="320" t="s">
        <v>58</v>
      </c>
      <c r="K235" s="321">
        <v>5900000</v>
      </c>
      <c r="L235" s="321"/>
      <c r="M235" s="321">
        <v>208</v>
      </c>
      <c r="N235" s="321"/>
      <c r="O235" s="321">
        <v>207.75</v>
      </c>
      <c r="P235" s="321">
        <v>44</v>
      </c>
      <c r="Q235" s="321">
        <v>0</v>
      </c>
      <c r="R235" s="321">
        <v>12</v>
      </c>
      <c r="S235" s="321">
        <v>0</v>
      </c>
      <c r="T235" s="321">
        <v>0</v>
      </c>
      <c r="U235" s="321">
        <v>0</v>
      </c>
      <c r="V235" s="321">
        <v>0</v>
      </c>
      <c r="W235" s="321">
        <v>0</v>
      </c>
      <c r="X235" s="321">
        <v>0</v>
      </c>
      <c r="Y235" s="321">
        <v>12</v>
      </c>
      <c r="Z235" s="321">
        <v>1</v>
      </c>
      <c r="AA235" s="321"/>
      <c r="AB235" s="321">
        <v>5892908.6538000004</v>
      </c>
      <c r="AC235" s="321">
        <v>1872115.3846</v>
      </c>
      <c r="AD235" s="321">
        <v>0</v>
      </c>
      <c r="AE235" s="321">
        <v>680769.23080000002</v>
      </c>
      <c r="AF235" s="321">
        <v>0</v>
      </c>
      <c r="AG235" s="321">
        <v>0</v>
      </c>
      <c r="AH235" s="321">
        <v>0</v>
      </c>
      <c r="AI235" s="321">
        <v>0</v>
      </c>
      <c r="AJ235" s="321">
        <v>0</v>
      </c>
      <c r="AK235" s="321">
        <v>0</v>
      </c>
      <c r="AL235" s="321">
        <v>680769.23080000002</v>
      </c>
      <c r="AM235" s="321">
        <v>300000</v>
      </c>
      <c r="AN235" s="321">
        <v>150000</v>
      </c>
      <c r="AO235" s="321">
        <v>570000</v>
      </c>
      <c r="AP235" s="321">
        <v>0</v>
      </c>
      <c r="AQ235" s="321">
        <v>765865.38459999999</v>
      </c>
      <c r="AR235" s="321">
        <v>250000</v>
      </c>
      <c r="AS235" s="321"/>
      <c r="AT235" s="321">
        <v>0</v>
      </c>
      <c r="AU235" s="321">
        <v>737500</v>
      </c>
      <c r="AV235" s="321">
        <v>0</v>
      </c>
      <c r="AW235" s="321">
        <v>0</v>
      </c>
      <c r="AX235" s="321">
        <v>2</v>
      </c>
      <c r="AY235" s="321">
        <v>226923.07689999999</v>
      </c>
      <c r="AZ235" s="321"/>
      <c r="BA235" s="321"/>
      <c r="BB235" s="321">
        <v>22</v>
      </c>
      <c r="BC235" s="321">
        <v>624038.46</v>
      </c>
      <c r="BD235" s="321">
        <v>30000</v>
      </c>
      <c r="BE235" s="321">
        <v>42548</v>
      </c>
      <c r="BF235" s="321"/>
      <c r="BG235" s="321">
        <v>77000</v>
      </c>
      <c r="BH235" s="321">
        <v>642000</v>
      </c>
      <c r="BI235" s="321"/>
      <c r="BJ235" s="321"/>
      <c r="BK235" s="321"/>
      <c r="BL235" s="321">
        <v>236380</v>
      </c>
      <c r="BM235" s="321"/>
      <c r="BN235" s="321">
        <v>0</v>
      </c>
      <c r="BO235" s="321">
        <v>0</v>
      </c>
      <c r="BP235" s="321">
        <v>359567.3077</v>
      </c>
      <c r="BQ235" s="321">
        <v>96923.0769</v>
      </c>
      <c r="BR235" s="321"/>
      <c r="BS235" s="321">
        <v>0</v>
      </c>
      <c r="BT235" s="321">
        <v>1268500</v>
      </c>
      <c r="BU235" s="321">
        <v>619500</v>
      </c>
      <c r="BV235" s="321"/>
      <c r="BW235" s="321">
        <v>0</v>
      </c>
      <c r="BX235" s="321"/>
      <c r="BY235" s="321">
        <v>0</v>
      </c>
      <c r="BZ235" s="321"/>
      <c r="CA235" s="321"/>
      <c r="CB235" s="321">
        <v>15921832</v>
      </c>
      <c r="CC235" s="322">
        <v>13159341</v>
      </c>
      <c r="CD235" s="320" t="s">
        <v>2194</v>
      </c>
      <c r="CE235" s="320" t="s">
        <v>870</v>
      </c>
      <c r="CF235" s="323">
        <v>46128</v>
      </c>
      <c r="CG235" s="323"/>
      <c r="CH235" s="320" t="s">
        <v>415</v>
      </c>
      <c r="CI235" s="322">
        <v>118000</v>
      </c>
      <c r="CJ235" s="322">
        <v>300000</v>
      </c>
      <c r="CK235" s="321" t="s">
        <v>2210</v>
      </c>
      <c r="CL235" s="324">
        <f t="shared" si="67"/>
        <v>756490.38459999999</v>
      </c>
      <c r="CM235" s="325">
        <f t="shared" si="68"/>
        <v>-24.193899998441339</v>
      </c>
      <c r="CN235" s="325">
        <f t="shared" si="69"/>
        <v>-23.578499998897314</v>
      </c>
      <c r="CO235" s="325">
        <f t="shared" si="70"/>
        <v>4.6153552830219269E-5</v>
      </c>
      <c r="CP235" s="318"/>
      <c r="CQ235" s="326">
        <f t="shared" si="71"/>
        <v>1.5384983271360397E-5</v>
      </c>
      <c r="CR235" s="326">
        <f t="shared" si="72"/>
        <v>0</v>
      </c>
      <c r="CS235" s="327">
        <f t="shared" si="73"/>
        <v>-3.0769268050789833E-5</v>
      </c>
      <c r="CT235" s="327">
        <f t="shared" si="74"/>
        <v>0</v>
      </c>
      <c r="CU235" s="327">
        <f t="shared" si="75"/>
        <v>0</v>
      </c>
      <c r="CV235" s="327">
        <f t="shared" si="76"/>
        <v>0</v>
      </c>
      <c r="CW235" s="327">
        <f t="shared" si="77"/>
        <v>0</v>
      </c>
      <c r="CX235" s="327">
        <f t="shared" si="78"/>
        <v>0</v>
      </c>
      <c r="CY235" s="327">
        <f t="shared" si="79"/>
        <v>0</v>
      </c>
      <c r="CZ235" s="328">
        <f t="shared" si="80"/>
        <v>456490.38459999999</v>
      </c>
      <c r="DA235" s="328">
        <f t="shared" si="83"/>
        <v>1.5384634025394917E-5</v>
      </c>
      <c r="DB235" s="201"/>
      <c r="DC235" s="327">
        <f>K235/M235*IFERROR(VLOOKUP($D235,Shift!$B:$AZ,45,0),0)-AT235</f>
        <v>0</v>
      </c>
      <c r="DD235" s="327">
        <f>K235/M235*IFERROR(VLOOKUP($D235,Shift!$B:$AV,47,0),0)*10*50%-ROUND(K235/M235*IFERROR(VLOOKUP($D235,Shift!$B:$AV,47,0),0)*8*30%,0)-AU235</f>
        <v>0.23076923098415136</v>
      </c>
      <c r="DE235" s="329">
        <f>VLOOKUP($D235,'Off day working'!A:AM,38,0)-Z235</f>
        <v>0</v>
      </c>
      <c r="DF235" s="328"/>
      <c r="DG235" s="328"/>
      <c r="DH235" s="330">
        <f>K235/208*8*30%*VLOOKUP($D235,Shift!$B:$AZ,47,0)-AL235</f>
        <v>-3.0769268050789833E-5</v>
      </c>
      <c r="DJ235" s="390"/>
      <c r="DK235" s="332">
        <f>VLOOKUP($D235,Meal!$A:$AK,35,0)-BG235</f>
        <v>0</v>
      </c>
      <c r="DL235" s="332">
        <f>VLOOKUP($D235,Meal!$A:$AK,36,0)-BH235</f>
        <v>0</v>
      </c>
      <c r="DM235" s="333">
        <f>VLOOKUP($D235,Shift!B:AW,39,0)-AV235</f>
        <v>0</v>
      </c>
      <c r="DN235" s="334">
        <f>K235/208*VLOOKUP(D235,Shift!$B:$AO,39,0)*8*10%-AW235</f>
        <v>0</v>
      </c>
      <c r="DO235" s="333">
        <f>VLOOKUP($D235,Shift!$B:$AO,40,0)-AX235</f>
        <v>0</v>
      </c>
      <c r="DP235" s="334">
        <f>K235/208*VLOOKUP(D235,Shift!$B:$AO,40,0)*8*50%-AY235</f>
        <v>2.3076951038092375E-5</v>
      </c>
      <c r="DQ235" s="335">
        <f>VLOOKUP($D235,Shift!$B:$AZ,41,0)-AZ235</f>
        <v>0</v>
      </c>
      <c r="DR235" s="336">
        <f>K235/208*VLOOKUP($D235,Shift!$B:$AQ,41,0)*8*50%-BA235</f>
        <v>0</v>
      </c>
      <c r="DS235" s="337">
        <f>VLOOKUP($D235,Att!B:CU,98,0)-O235</f>
        <v>0</v>
      </c>
      <c r="DT235" s="338">
        <f>IFERROR(VLOOKUP($D235,OT!$A:$BR,OT!BC$1,0),0)-P235</f>
        <v>0</v>
      </c>
      <c r="DU235" s="338">
        <f>IFERROR(VLOOKUP($D235,OT!$A:$BR,OT!BD$1,0),0)-Q235</f>
        <v>0</v>
      </c>
      <c r="DV235" s="338">
        <f>IFERROR(VLOOKUP($D235,OT!$A:$BR,OT!BE$1,0),0)-R235</f>
        <v>0</v>
      </c>
      <c r="DW235" s="338">
        <f>IFERROR(VLOOKUP($D235,OT!$A:$BR,OT!BF$1,0),0)-S235</f>
        <v>0</v>
      </c>
      <c r="DX235" s="338">
        <f>IFERROR(VLOOKUP($D235,OT!$A:$BR,OT!BG$1,0),0)-T235</f>
        <v>0</v>
      </c>
      <c r="DY235" s="338">
        <f>IFERROR(VLOOKUP($D235,OT!$A:$BR,OT!BH$1,0),0)-U235</f>
        <v>0</v>
      </c>
      <c r="DZ235" s="338">
        <f>IFERROR(VLOOKUP($D235,OT!$A:$BR,OT!BI$1,0),0)-V235</f>
        <v>0</v>
      </c>
      <c r="EA235" s="338">
        <f>IFERROR(VLOOKUP($D235,OT!$A:$BR,OT!BJ$1,0),0)-W235</f>
        <v>0</v>
      </c>
      <c r="EB235" s="338">
        <f>IFERROR(VLOOKUP($D235,OT!$A:$BR,OT!BK$1,0),0)-X235</f>
        <v>0</v>
      </c>
      <c r="EC235" s="339">
        <f>VLOOKUP(D235,'Off day working'!A:AL,38,0)*30000-BD235</f>
        <v>0</v>
      </c>
      <c r="ED235" s="340"/>
      <c r="EE235" s="340"/>
      <c r="EF235" s="338">
        <f t="shared" si="66"/>
        <v>7.6923076921957545E-2</v>
      </c>
      <c r="EG235" s="350">
        <f>4960000*1.07/208*VLOOKUP(D235,Att!B:BZ,77,0)-BJ235</f>
        <v>0</v>
      </c>
      <c r="EI235" s="345">
        <f>IF(AND(CH235="X",EJ235&gt;=0.5),150000/VLOOKUP(D235,Att!B:AT,45,0)*VLOOKUP(D235,Att!B:AP,41,0),IF(AND(CH235="X",EJ235&lt;0.5),0,150000))-AN235</f>
        <v>0</v>
      </c>
      <c r="EJ235" s="346">
        <f>VLOOKUP(D235,Att!B:AP,41,0)/VLOOKUP(D235,Att!B:AT,45,0)</f>
        <v>1.1565789473684212</v>
      </c>
    </row>
    <row r="236" spans="1:140" s="331" customFormat="1" ht="14.5" hidden="1" customHeight="1" x14ac:dyDescent="0.35">
      <c r="A236" s="300" t="s">
        <v>325</v>
      </c>
      <c r="B236" s="300">
        <f t="shared" si="81"/>
        <v>229</v>
      </c>
      <c r="C236" s="320" t="s">
        <v>56</v>
      </c>
      <c r="D236" s="320" t="s">
        <v>1455</v>
      </c>
      <c r="E236" s="320" t="s">
        <v>1457</v>
      </c>
      <c r="F236" s="367" t="s">
        <v>1456</v>
      </c>
      <c r="G236" s="320" t="s">
        <v>348</v>
      </c>
      <c r="H236" s="320" t="s">
        <v>1039</v>
      </c>
      <c r="I236" s="320" t="s">
        <v>59</v>
      </c>
      <c r="J236" s="320" t="s">
        <v>58</v>
      </c>
      <c r="K236" s="321">
        <v>5900000</v>
      </c>
      <c r="L236" s="321"/>
      <c r="M236" s="321">
        <v>208</v>
      </c>
      <c r="N236" s="321"/>
      <c r="O236" s="321">
        <v>190</v>
      </c>
      <c r="P236" s="321">
        <v>34</v>
      </c>
      <c r="Q236" s="321">
        <v>0</v>
      </c>
      <c r="R236" s="321">
        <v>0</v>
      </c>
      <c r="S236" s="321">
        <v>0</v>
      </c>
      <c r="T236" s="321">
        <v>0</v>
      </c>
      <c r="U236" s="321">
        <v>0</v>
      </c>
      <c r="V236" s="321">
        <v>0</v>
      </c>
      <c r="W236" s="321">
        <v>0</v>
      </c>
      <c r="X236" s="321">
        <v>0</v>
      </c>
      <c r="Y236" s="321">
        <v>10</v>
      </c>
      <c r="Z236" s="321"/>
      <c r="AA236" s="321"/>
      <c r="AB236" s="321">
        <v>5389422.9634999996</v>
      </c>
      <c r="AC236" s="321">
        <v>1446634.6154</v>
      </c>
      <c r="AD236" s="321">
        <v>0</v>
      </c>
      <c r="AE236" s="321">
        <v>0</v>
      </c>
      <c r="AF236" s="321">
        <v>0</v>
      </c>
      <c r="AG236" s="321">
        <v>0</v>
      </c>
      <c r="AH236" s="321">
        <v>0</v>
      </c>
      <c r="AI236" s="321">
        <v>0</v>
      </c>
      <c r="AJ236" s="321">
        <v>0</v>
      </c>
      <c r="AK236" s="321">
        <v>0</v>
      </c>
      <c r="AL236" s="321">
        <v>544615.38459999999</v>
      </c>
      <c r="AM236" s="321">
        <v>300000</v>
      </c>
      <c r="AN236" s="321">
        <v>150000</v>
      </c>
      <c r="AO236" s="321">
        <v>432500</v>
      </c>
      <c r="AP236" s="321">
        <v>0</v>
      </c>
      <c r="AQ236" s="321">
        <v>510576.92310000001</v>
      </c>
      <c r="AR236" s="321">
        <v>250000</v>
      </c>
      <c r="AS236" s="321"/>
      <c r="AT236" s="321">
        <v>0</v>
      </c>
      <c r="AU236" s="321">
        <v>590000</v>
      </c>
      <c r="AV236" s="321">
        <v>0</v>
      </c>
      <c r="AW236" s="321">
        <v>0</v>
      </c>
      <c r="AX236" s="321">
        <v>2</v>
      </c>
      <c r="AY236" s="321">
        <v>226923.07689999999</v>
      </c>
      <c r="AZ236" s="321"/>
      <c r="BA236" s="321"/>
      <c r="BB236" s="321">
        <v>17</v>
      </c>
      <c r="BC236" s="321">
        <v>482211.54</v>
      </c>
      <c r="BD236" s="321">
        <v>0</v>
      </c>
      <c r="BE236" s="321"/>
      <c r="BF236" s="321">
        <v>100000</v>
      </c>
      <c r="BG236" s="321">
        <v>146000</v>
      </c>
      <c r="BH236" s="321">
        <v>454000</v>
      </c>
      <c r="BI236" s="321"/>
      <c r="BJ236" s="321"/>
      <c r="BK236" s="321"/>
      <c r="BL236" s="321">
        <v>0</v>
      </c>
      <c r="BM236" s="321"/>
      <c r="BN236" s="321">
        <v>0</v>
      </c>
      <c r="BO236" s="321">
        <v>0</v>
      </c>
      <c r="BP236" s="321">
        <v>328846.15379999997</v>
      </c>
      <c r="BQ236" s="321">
        <v>58846.1538</v>
      </c>
      <c r="BR236" s="321"/>
      <c r="BS236" s="321">
        <v>0</v>
      </c>
      <c r="BT236" s="321">
        <v>1268500</v>
      </c>
      <c r="BU236" s="321">
        <v>619500</v>
      </c>
      <c r="BV236" s="321"/>
      <c r="BW236" s="321">
        <v>0</v>
      </c>
      <c r="BX236" s="321"/>
      <c r="BY236" s="321">
        <v>0</v>
      </c>
      <c r="BZ236" s="321"/>
      <c r="CA236" s="321"/>
      <c r="CB236" s="321">
        <v>13097096</v>
      </c>
      <c r="CC236" s="322">
        <v>10403404</v>
      </c>
      <c r="CD236" s="320"/>
      <c r="CE236" s="320" t="s">
        <v>870</v>
      </c>
      <c r="CF236" s="323">
        <v>46128</v>
      </c>
      <c r="CG236" s="323"/>
      <c r="CH236" s="320" t="s">
        <v>415</v>
      </c>
      <c r="CI236" s="322">
        <v>118000</v>
      </c>
      <c r="CJ236" s="322">
        <v>300000</v>
      </c>
      <c r="CK236" s="321" t="s">
        <v>2210</v>
      </c>
      <c r="CL236" s="324">
        <f t="shared" si="67"/>
        <v>687692.30759999994</v>
      </c>
      <c r="CM236" s="325">
        <f t="shared" si="68"/>
        <v>-19.188900001347065</v>
      </c>
      <c r="CN236" s="325">
        <f t="shared" si="69"/>
        <v>-19.496500000357628</v>
      </c>
      <c r="CO236" s="325">
        <f t="shared" si="70"/>
        <v>0.11342307738959789</v>
      </c>
      <c r="CP236" s="318"/>
      <c r="CQ236" s="326">
        <f t="shared" si="71"/>
        <v>-1.538451761007309E-5</v>
      </c>
      <c r="CR236" s="326">
        <f t="shared" si="72"/>
        <v>0</v>
      </c>
      <c r="CS236" s="327">
        <f t="shared" si="73"/>
        <v>0</v>
      </c>
      <c r="CT236" s="327">
        <f t="shared" si="74"/>
        <v>0</v>
      </c>
      <c r="CU236" s="327">
        <f t="shared" si="75"/>
        <v>0</v>
      </c>
      <c r="CV236" s="327">
        <f t="shared" si="76"/>
        <v>0</v>
      </c>
      <c r="CW236" s="327">
        <f t="shared" si="77"/>
        <v>0</v>
      </c>
      <c r="CX236" s="327">
        <f t="shared" si="78"/>
        <v>0</v>
      </c>
      <c r="CY236" s="327">
        <f t="shared" si="79"/>
        <v>0</v>
      </c>
      <c r="CZ236" s="328">
        <f t="shared" si="80"/>
        <v>387692.30759999994</v>
      </c>
      <c r="DA236" s="328">
        <f t="shared" si="83"/>
        <v>9.2307745944708586E-5</v>
      </c>
      <c r="DB236" s="201"/>
      <c r="DC236" s="327">
        <f>K236/M236*IFERROR(VLOOKUP($D236,Shift!$B:$AZ,45,0),0)-AT236</f>
        <v>0</v>
      </c>
      <c r="DD236" s="327">
        <f>K236/M236*IFERROR(VLOOKUP($D236,Shift!$B:$AV,47,0),0)*10*50%-ROUND(K236/M236*IFERROR(VLOOKUP($D236,Shift!$B:$AV,47,0),0)*8*30%,0)-AU236</f>
        <v>0.38461538474075496</v>
      </c>
      <c r="DE236" s="329">
        <f>VLOOKUP($D236,'Off day working'!A:AM,38,0)-Z236</f>
        <v>0</v>
      </c>
      <c r="DF236" s="328"/>
      <c r="DG236" s="328"/>
      <c r="DH236" s="330">
        <f>K236/208*8*30%*VLOOKUP($D236,Shift!$B:$AZ,47,0)-AL236</f>
        <v>1.5384634025394917E-5</v>
      </c>
      <c r="DJ236" s="390"/>
      <c r="DK236" s="332">
        <f>VLOOKUP($D236,Meal!$A:$AK,35,0)-BG236</f>
        <v>0</v>
      </c>
      <c r="DL236" s="332">
        <f>VLOOKUP($D236,Meal!$A:$AK,36,0)-BH236</f>
        <v>0</v>
      </c>
      <c r="DM236" s="333">
        <f>VLOOKUP($D236,Shift!B:AW,39,0)-AV236</f>
        <v>0</v>
      </c>
      <c r="DN236" s="334">
        <f>K236/208*VLOOKUP(D236,Shift!$B:$AO,39,0)*8*10%-AW236</f>
        <v>0</v>
      </c>
      <c r="DO236" s="333">
        <f>VLOOKUP($D236,Shift!$B:$AO,40,0)-AX236</f>
        <v>0</v>
      </c>
      <c r="DP236" s="334">
        <f>K236/208*VLOOKUP(D236,Shift!$B:$AO,40,0)*8*50%-AY236</f>
        <v>2.3076951038092375E-5</v>
      </c>
      <c r="DQ236" s="335">
        <f>VLOOKUP($D236,Shift!$B:$AZ,41,0)-AZ236</f>
        <v>0</v>
      </c>
      <c r="DR236" s="336">
        <f>K236/208*VLOOKUP($D236,Shift!$B:$AQ,41,0)*8*50%-BA236</f>
        <v>0</v>
      </c>
      <c r="DS236" s="337">
        <f>VLOOKUP($D236,Att!B:CU,98,0)-O236</f>
        <v>0</v>
      </c>
      <c r="DT236" s="338">
        <f>IFERROR(VLOOKUP($D236,OT!$A:$BR,OT!BC$1,0),0)-P236</f>
        <v>0</v>
      </c>
      <c r="DU236" s="338">
        <f>IFERROR(VLOOKUP($D236,OT!$A:$BR,OT!BD$1,0),0)-Q236</f>
        <v>0</v>
      </c>
      <c r="DV236" s="338">
        <f>IFERROR(VLOOKUP($D236,OT!$A:$BR,OT!BE$1,0),0)-R236</f>
        <v>0</v>
      </c>
      <c r="DW236" s="338">
        <f>IFERROR(VLOOKUP($D236,OT!$A:$BR,OT!BF$1,0),0)-S236</f>
        <v>0</v>
      </c>
      <c r="DX236" s="338">
        <f>IFERROR(VLOOKUP($D236,OT!$A:$BR,OT!BG$1,0),0)-T236</f>
        <v>0</v>
      </c>
      <c r="DY236" s="338">
        <f>IFERROR(VLOOKUP($D236,OT!$A:$BR,OT!BH$1,0),0)-U236</f>
        <v>0</v>
      </c>
      <c r="DZ236" s="338">
        <f>IFERROR(VLOOKUP($D236,OT!$A:$BR,OT!BI$1,0),0)-V236</f>
        <v>0</v>
      </c>
      <c r="EA236" s="338">
        <f>IFERROR(VLOOKUP($D236,OT!$A:$BR,OT!BJ$1,0),0)-W236</f>
        <v>0</v>
      </c>
      <c r="EB236" s="338">
        <f>IFERROR(VLOOKUP($D236,OT!$A:$BR,OT!BK$1,0),0)-X236</f>
        <v>0</v>
      </c>
      <c r="EC236" s="339">
        <f>VLOOKUP(D236,'Off day working'!A:AL,38,0)*30000-BD236</f>
        <v>0</v>
      </c>
      <c r="ED236" s="340"/>
      <c r="EE236" s="340"/>
      <c r="EF236" s="338">
        <f t="shared" si="66"/>
        <v>0</v>
      </c>
      <c r="EG236" s="350">
        <f>4960000*1.07/208*VLOOKUP(D236,Att!B:BZ,77,0)-BJ236</f>
        <v>0</v>
      </c>
      <c r="EI236" s="345">
        <f>IF(AND(CH236="X",EJ236&gt;=0.5),150000/VLOOKUP(D236,Att!B:AT,45,0)*VLOOKUP(D236,Att!B:AP,41,0),IF(AND(CH236="X",EJ236&lt;0.5),0,150000))-AN236</f>
        <v>0</v>
      </c>
      <c r="EJ236" s="346">
        <f>VLOOKUP(D236,Att!B:AP,41,0)/VLOOKUP(D236,Att!B:AT,45,0)</f>
        <v>1.0526315789473684</v>
      </c>
    </row>
    <row r="237" spans="1:140" s="331" customFormat="1" ht="14.5" hidden="1" customHeight="1" x14ac:dyDescent="0.35">
      <c r="A237" s="300" t="s">
        <v>325</v>
      </c>
      <c r="B237" s="300">
        <f t="shared" si="81"/>
        <v>230</v>
      </c>
      <c r="C237" s="320" t="s">
        <v>56</v>
      </c>
      <c r="D237" s="320" t="s">
        <v>1458</v>
      </c>
      <c r="E237" s="320" t="s">
        <v>1460</v>
      </c>
      <c r="F237" s="367" t="s">
        <v>1459</v>
      </c>
      <c r="G237" s="320" t="s">
        <v>348</v>
      </c>
      <c r="H237" s="320"/>
      <c r="I237" s="320" t="s">
        <v>59</v>
      </c>
      <c r="J237" s="320" t="s">
        <v>58</v>
      </c>
      <c r="K237" s="321">
        <v>5900000</v>
      </c>
      <c r="L237" s="321"/>
      <c r="M237" s="321">
        <v>208</v>
      </c>
      <c r="N237" s="321"/>
      <c r="O237" s="321">
        <v>208</v>
      </c>
      <c r="P237" s="321">
        <v>36</v>
      </c>
      <c r="Q237" s="321">
        <v>0</v>
      </c>
      <c r="R237" s="321">
        <v>0</v>
      </c>
      <c r="S237" s="321">
        <v>0</v>
      </c>
      <c r="T237" s="321">
        <v>0</v>
      </c>
      <c r="U237" s="321">
        <v>0</v>
      </c>
      <c r="V237" s="321">
        <v>0</v>
      </c>
      <c r="W237" s="321">
        <v>0</v>
      </c>
      <c r="X237" s="321">
        <v>0</v>
      </c>
      <c r="Y237" s="321">
        <v>10</v>
      </c>
      <c r="Z237" s="321"/>
      <c r="AA237" s="321"/>
      <c r="AB237" s="321">
        <v>5899999.8865</v>
      </c>
      <c r="AC237" s="321">
        <v>1531730.7692</v>
      </c>
      <c r="AD237" s="321">
        <v>0</v>
      </c>
      <c r="AE237" s="321">
        <v>0</v>
      </c>
      <c r="AF237" s="321">
        <v>0</v>
      </c>
      <c r="AG237" s="321">
        <v>0</v>
      </c>
      <c r="AH237" s="321">
        <v>0</v>
      </c>
      <c r="AI237" s="321">
        <v>0</v>
      </c>
      <c r="AJ237" s="321">
        <v>0</v>
      </c>
      <c r="AK237" s="321">
        <v>0</v>
      </c>
      <c r="AL237" s="321">
        <v>544615.38459999999</v>
      </c>
      <c r="AM237" s="321">
        <v>300000</v>
      </c>
      <c r="AN237" s="321">
        <v>150000</v>
      </c>
      <c r="AO237" s="321">
        <v>1072500</v>
      </c>
      <c r="AP237" s="321">
        <v>0</v>
      </c>
      <c r="AQ237" s="321">
        <v>1021153.8462</v>
      </c>
      <c r="AR237" s="321">
        <v>250000</v>
      </c>
      <c r="AS237" s="321"/>
      <c r="AT237" s="321">
        <v>0</v>
      </c>
      <c r="AU237" s="321">
        <v>590000</v>
      </c>
      <c r="AV237" s="321">
        <v>0</v>
      </c>
      <c r="AW237" s="321">
        <v>0</v>
      </c>
      <c r="AX237" s="321">
        <v>2</v>
      </c>
      <c r="AY237" s="321">
        <v>226923.07689999999</v>
      </c>
      <c r="AZ237" s="321"/>
      <c r="BA237" s="321"/>
      <c r="BB237" s="321">
        <v>18</v>
      </c>
      <c r="BC237" s="321">
        <v>510576.92</v>
      </c>
      <c r="BD237" s="321">
        <v>0</v>
      </c>
      <c r="BE237" s="321"/>
      <c r="BF237" s="321"/>
      <c r="BG237" s="321">
        <v>146000</v>
      </c>
      <c r="BH237" s="321">
        <v>474000</v>
      </c>
      <c r="BI237" s="321"/>
      <c r="BJ237" s="321"/>
      <c r="BK237" s="321"/>
      <c r="BL237" s="321">
        <v>25529</v>
      </c>
      <c r="BM237" s="321"/>
      <c r="BN237" s="321">
        <v>0</v>
      </c>
      <c r="BO237" s="321">
        <v>0</v>
      </c>
      <c r="BP237" s="321">
        <v>420000</v>
      </c>
      <c r="BQ237" s="321">
        <v>72692.307700000005</v>
      </c>
      <c r="BR237" s="321"/>
      <c r="BS237" s="321">
        <v>0</v>
      </c>
      <c r="BT237" s="321">
        <v>1268500</v>
      </c>
      <c r="BU237" s="321">
        <v>619500</v>
      </c>
      <c r="BV237" s="321"/>
      <c r="BW237" s="321">
        <v>0</v>
      </c>
      <c r="BX237" s="321"/>
      <c r="BY237" s="321">
        <v>0</v>
      </c>
      <c r="BZ237" s="321"/>
      <c r="CA237" s="321"/>
      <c r="CB237" s="321">
        <v>14922241</v>
      </c>
      <c r="CC237" s="322">
        <v>12123549</v>
      </c>
      <c r="CD237" s="320" t="s">
        <v>2194</v>
      </c>
      <c r="CE237" s="320" t="s">
        <v>319</v>
      </c>
      <c r="CF237" s="323">
        <v>46128</v>
      </c>
      <c r="CG237" s="323"/>
      <c r="CH237" s="320" t="s">
        <v>415</v>
      </c>
      <c r="CI237" s="322">
        <v>118000</v>
      </c>
      <c r="CJ237" s="322">
        <v>300000</v>
      </c>
      <c r="CK237" s="321" t="s">
        <v>2210</v>
      </c>
      <c r="CL237" s="324">
        <f t="shared" si="67"/>
        <v>792692.3077</v>
      </c>
      <c r="CM237" s="325">
        <f t="shared" si="68"/>
        <v>-19.808899998664856</v>
      </c>
      <c r="CN237" s="325">
        <f t="shared" si="69"/>
        <v>-20.116599999368191</v>
      </c>
      <c r="CO237" s="325">
        <f t="shared" si="70"/>
        <v>0.11349999997764826</v>
      </c>
      <c r="CP237" s="318"/>
      <c r="CQ237" s="326">
        <f t="shared" si="71"/>
        <v>3.0769500881433487E-5</v>
      </c>
      <c r="CR237" s="326">
        <f t="shared" si="72"/>
        <v>0</v>
      </c>
      <c r="CS237" s="327">
        <f t="shared" si="73"/>
        <v>0</v>
      </c>
      <c r="CT237" s="327">
        <f t="shared" si="74"/>
        <v>0</v>
      </c>
      <c r="CU237" s="327">
        <f t="shared" si="75"/>
        <v>0</v>
      </c>
      <c r="CV237" s="327">
        <f t="shared" si="76"/>
        <v>0</v>
      </c>
      <c r="CW237" s="327">
        <f t="shared" si="77"/>
        <v>0</v>
      </c>
      <c r="CX237" s="327">
        <f t="shared" si="78"/>
        <v>0</v>
      </c>
      <c r="CY237" s="327">
        <f t="shared" si="79"/>
        <v>0</v>
      </c>
      <c r="CZ237" s="328">
        <f t="shared" si="80"/>
        <v>492692.3077</v>
      </c>
      <c r="DA237" s="328">
        <f>(420000/208)*(O237+P237+Q237+R237+S237+T237+U237+V237+W237+X237+BI237)-CZ237</f>
        <v>-7.6923170126974583E-6</v>
      </c>
      <c r="DB237" s="201"/>
      <c r="DC237" s="327">
        <f>K237/M237*IFERROR(VLOOKUP($D237,Shift!$B:$AZ,45,0),0)-AT237</f>
        <v>0</v>
      </c>
      <c r="DD237" s="327">
        <f>K237/M237*IFERROR(VLOOKUP($D237,Shift!$B:$AV,47,0),0)*10*50%-ROUND(K237/M237*IFERROR(VLOOKUP($D237,Shift!$B:$AV,47,0),0)*8*30%,0)-AU237</f>
        <v>0.38461538474075496</v>
      </c>
      <c r="DE237" s="329">
        <f>VLOOKUP($D237,'Off day working'!A:AM,38,0)-Z237</f>
        <v>0</v>
      </c>
      <c r="DF237" s="328"/>
      <c r="DG237" s="328"/>
      <c r="DH237" s="330">
        <f>K237/208*8*30%*VLOOKUP($D237,Shift!$B:$AZ,47,0)-AL237</f>
        <v>1.5384634025394917E-5</v>
      </c>
      <c r="DJ237" s="390"/>
      <c r="DK237" s="332">
        <f>VLOOKUP($D237,Meal!$A:$AK,35,0)-BG237</f>
        <v>0</v>
      </c>
      <c r="DL237" s="332">
        <f>VLOOKUP($D237,Meal!$A:$AK,36,0)-BH237</f>
        <v>0</v>
      </c>
      <c r="DM237" s="333">
        <f>VLOOKUP($D237,Shift!B:AW,39,0)-AV237</f>
        <v>0</v>
      </c>
      <c r="DN237" s="334">
        <f>K237/208*VLOOKUP(D237,Shift!$B:$AO,39,0)*8*10%-AW237</f>
        <v>0</v>
      </c>
      <c r="DO237" s="333">
        <f>VLOOKUP($D237,Shift!$B:$AO,40,0)-AX237</f>
        <v>0</v>
      </c>
      <c r="DP237" s="334">
        <f>K237/208*VLOOKUP(D237,Shift!$B:$AO,40,0)*8*50%-AY237</f>
        <v>2.3076951038092375E-5</v>
      </c>
      <c r="DQ237" s="335">
        <f>VLOOKUP($D237,Shift!$B:$AZ,41,0)-AZ237</f>
        <v>0</v>
      </c>
      <c r="DR237" s="336">
        <f>K237/208*VLOOKUP($D237,Shift!$B:$AQ,41,0)*8*50%-BA237</f>
        <v>0</v>
      </c>
      <c r="DS237" s="337">
        <f>VLOOKUP($D237,Att!B:CU,98,0)-O237</f>
        <v>0</v>
      </c>
      <c r="DT237" s="338">
        <f>IFERROR(VLOOKUP($D237,OT!$A:$BR,OT!BC$1,0),0)-P237</f>
        <v>0</v>
      </c>
      <c r="DU237" s="338">
        <f>IFERROR(VLOOKUP($D237,OT!$A:$BR,OT!BD$1,0),0)-Q237</f>
        <v>0</v>
      </c>
      <c r="DV237" s="338">
        <f>IFERROR(VLOOKUP($D237,OT!$A:$BR,OT!BE$1,0),0)-R237</f>
        <v>0</v>
      </c>
      <c r="DW237" s="338">
        <f>IFERROR(VLOOKUP($D237,OT!$A:$BR,OT!BF$1,0),0)-S237</f>
        <v>0</v>
      </c>
      <c r="DX237" s="338">
        <f>IFERROR(VLOOKUP($D237,OT!$A:$BR,OT!BG$1,0),0)-T237</f>
        <v>0</v>
      </c>
      <c r="DY237" s="338">
        <f>IFERROR(VLOOKUP($D237,OT!$A:$BR,OT!BH$1,0),0)-U237</f>
        <v>0</v>
      </c>
      <c r="DZ237" s="338">
        <f>IFERROR(VLOOKUP($D237,OT!$A:$BR,OT!BI$1,0),0)-V237</f>
        <v>0</v>
      </c>
      <c r="EA237" s="338">
        <f>IFERROR(VLOOKUP($D237,OT!$A:$BR,OT!BJ$1,0),0)-W237</f>
        <v>0</v>
      </c>
      <c r="EB237" s="338">
        <f>IFERROR(VLOOKUP($D237,OT!$A:$BR,OT!BK$1,0),0)-X237</f>
        <v>0</v>
      </c>
      <c r="EC237" s="339">
        <f>VLOOKUP(D237,'Off day working'!A:AL,38,0)*30000-BD237</f>
        <v>0</v>
      </c>
      <c r="ED237" s="340"/>
      <c r="EE237" s="340"/>
      <c r="EF237" s="338">
        <f t="shared" si="66"/>
        <v>0</v>
      </c>
      <c r="EG237" s="350">
        <f>4960000*1.07/208*VLOOKUP(D237,Att!B:BZ,77,0)-BJ237</f>
        <v>0</v>
      </c>
      <c r="EI237" s="345">
        <f>IF(AND(CH237="X",EJ237&gt;=0.5),150000/VLOOKUP(D237,Att!B:AT,45,0)*VLOOKUP(D237,Att!B:AP,41,0),IF(AND(CH237="X",EJ237&lt;0.5),0,150000))-AN237</f>
        <v>0</v>
      </c>
      <c r="EJ237" s="346">
        <f>VLOOKUP(D237,Att!B:AP,41,0)/VLOOKUP(D237,Att!B:AT,45,0)</f>
        <v>1.1559611817226023</v>
      </c>
    </row>
    <row r="238" spans="1:140" s="331" customFormat="1" ht="14.5" hidden="1" customHeight="1" x14ac:dyDescent="0.35">
      <c r="A238" s="300" t="s">
        <v>325</v>
      </c>
      <c r="B238" s="300">
        <f t="shared" si="81"/>
        <v>231</v>
      </c>
      <c r="C238" s="320" t="s">
        <v>56</v>
      </c>
      <c r="D238" s="320" t="s">
        <v>1461</v>
      </c>
      <c r="E238" s="320" t="s">
        <v>1463</v>
      </c>
      <c r="F238" s="367" t="s">
        <v>1462</v>
      </c>
      <c r="G238" s="320" t="s">
        <v>360</v>
      </c>
      <c r="H238" s="320" t="s">
        <v>1039</v>
      </c>
      <c r="I238" s="320" t="s">
        <v>57</v>
      </c>
      <c r="J238" s="320" t="s">
        <v>58</v>
      </c>
      <c r="K238" s="321">
        <v>5900000</v>
      </c>
      <c r="L238" s="321"/>
      <c r="M238" s="321">
        <v>208</v>
      </c>
      <c r="N238" s="321"/>
      <c r="O238" s="321">
        <v>208</v>
      </c>
      <c r="P238" s="321">
        <v>28</v>
      </c>
      <c r="Q238" s="321">
        <v>0</v>
      </c>
      <c r="R238" s="321">
        <v>8</v>
      </c>
      <c r="S238" s="321">
        <v>0</v>
      </c>
      <c r="T238" s="321">
        <v>0</v>
      </c>
      <c r="U238" s="321">
        <v>0</v>
      </c>
      <c r="V238" s="321">
        <v>0</v>
      </c>
      <c r="W238" s="321">
        <v>0</v>
      </c>
      <c r="X238" s="321">
        <v>0</v>
      </c>
      <c r="Y238" s="321">
        <v>5</v>
      </c>
      <c r="Z238" s="321">
        <v>1</v>
      </c>
      <c r="AA238" s="321"/>
      <c r="AB238" s="321">
        <v>5899999.8865</v>
      </c>
      <c r="AC238" s="321">
        <v>1191346.1538</v>
      </c>
      <c r="AD238" s="321">
        <v>0</v>
      </c>
      <c r="AE238" s="321">
        <v>453846.15379999997</v>
      </c>
      <c r="AF238" s="321">
        <v>0</v>
      </c>
      <c r="AG238" s="321">
        <v>0</v>
      </c>
      <c r="AH238" s="321">
        <v>0</v>
      </c>
      <c r="AI238" s="321">
        <v>0</v>
      </c>
      <c r="AJ238" s="321">
        <v>0</v>
      </c>
      <c r="AK238" s="321">
        <v>0</v>
      </c>
      <c r="AL238" s="321">
        <v>272307.6923</v>
      </c>
      <c r="AM238" s="321">
        <v>300000</v>
      </c>
      <c r="AN238" s="321">
        <v>150000</v>
      </c>
      <c r="AO238" s="321">
        <v>482500</v>
      </c>
      <c r="AP238" s="321">
        <v>0</v>
      </c>
      <c r="AQ238" s="321">
        <v>1021153.8462</v>
      </c>
      <c r="AR238" s="321">
        <v>250000</v>
      </c>
      <c r="AS238" s="321"/>
      <c r="AT238" s="321">
        <v>0</v>
      </c>
      <c r="AU238" s="321">
        <v>295000</v>
      </c>
      <c r="AV238" s="321">
        <v>0</v>
      </c>
      <c r="AW238" s="321">
        <v>0</v>
      </c>
      <c r="AX238" s="321">
        <v>1</v>
      </c>
      <c r="AY238" s="321">
        <v>113461.5385</v>
      </c>
      <c r="AZ238" s="321"/>
      <c r="BA238" s="321"/>
      <c r="BB238" s="321">
        <v>14</v>
      </c>
      <c r="BC238" s="321">
        <v>397115.38</v>
      </c>
      <c r="BD238" s="321">
        <v>30000</v>
      </c>
      <c r="BE238" s="321">
        <v>42548</v>
      </c>
      <c r="BF238" s="321">
        <v>100000</v>
      </c>
      <c r="BG238" s="321">
        <v>243000</v>
      </c>
      <c r="BH238" s="321">
        <v>297000</v>
      </c>
      <c r="BI238" s="321"/>
      <c r="BJ238" s="321"/>
      <c r="BK238" s="321"/>
      <c r="BL238" s="321">
        <v>0</v>
      </c>
      <c r="BM238" s="321"/>
      <c r="BN238" s="321">
        <v>0</v>
      </c>
      <c r="BO238" s="321">
        <v>0</v>
      </c>
      <c r="BP238" s="321">
        <v>420000</v>
      </c>
      <c r="BQ238" s="321">
        <v>72692.307700000005</v>
      </c>
      <c r="BR238" s="321"/>
      <c r="BS238" s="321">
        <v>0</v>
      </c>
      <c r="BT238" s="321">
        <v>1268500</v>
      </c>
      <c r="BU238" s="321">
        <v>619500</v>
      </c>
      <c r="BV238" s="321"/>
      <c r="BW238" s="321">
        <v>0</v>
      </c>
      <c r="BX238" s="321">
        <v>0.25</v>
      </c>
      <c r="BY238" s="321">
        <v>7091.3462</v>
      </c>
      <c r="BZ238" s="321"/>
      <c r="CA238" s="321"/>
      <c r="CB238" s="321">
        <v>13418486</v>
      </c>
      <c r="CC238" s="322">
        <v>10919794</v>
      </c>
      <c r="CD238" s="320"/>
      <c r="CE238" s="320" t="s">
        <v>1068</v>
      </c>
      <c r="CF238" s="323">
        <v>46128</v>
      </c>
      <c r="CG238" s="323"/>
      <c r="CH238" s="320" t="s">
        <v>415</v>
      </c>
      <c r="CI238" s="322">
        <v>118000</v>
      </c>
      <c r="CJ238" s="322">
        <v>0</v>
      </c>
      <c r="CK238" s="321"/>
      <c r="CL238" s="324">
        <f t="shared" si="67"/>
        <v>492692.3077</v>
      </c>
      <c r="CM238" s="325">
        <f t="shared" si="68"/>
        <v>-15.041199998930097</v>
      </c>
      <c r="CN238" s="325">
        <f t="shared" si="69"/>
        <v>-15.348899999633431</v>
      </c>
      <c r="CO238" s="325">
        <f t="shared" si="70"/>
        <v>0.11349999997764826</v>
      </c>
      <c r="CP238" s="318"/>
      <c r="CQ238" s="326">
        <f t="shared" si="71"/>
        <v>4.6154018491506577E-5</v>
      </c>
      <c r="CR238" s="326">
        <f t="shared" si="72"/>
        <v>0</v>
      </c>
      <c r="CS238" s="327">
        <f t="shared" si="73"/>
        <v>4.615390207618475E-5</v>
      </c>
      <c r="CT238" s="327">
        <f t="shared" si="74"/>
        <v>0</v>
      </c>
      <c r="CU238" s="327">
        <f t="shared" si="75"/>
        <v>0</v>
      </c>
      <c r="CV238" s="327">
        <f t="shared" si="76"/>
        <v>0</v>
      </c>
      <c r="CW238" s="327">
        <f t="shared" si="77"/>
        <v>0</v>
      </c>
      <c r="CX238" s="327">
        <f t="shared" si="78"/>
        <v>0</v>
      </c>
      <c r="CY238" s="327">
        <f t="shared" si="79"/>
        <v>0</v>
      </c>
      <c r="CZ238" s="328">
        <f t="shared" si="80"/>
        <v>492692.3077</v>
      </c>
      <c r="DA238" s="328">
        <f>(420000/208)*(O238+P238+Q238+R238+S238+T238+U238+V238+W238+X238+BI238)-CZ238</f>
        <v>-7.6923170126974583E-6</v>
      </c>
      <c r="DB238" s="201"/>
      <c r="DC238" s="327">
        <f>K238/M238*IFERROR(VLOOKUP($D238,Shift!$B:$AZ,45,0),0)-AT238</f>
        <v>0</v>
      </c>
      <c r="DD238" s="327">
        <f>K238/M238*IFERROR(VLOOKUP($D238,Shift!$B:$AV,47,0),0)*10*50%-ROUND(K238/M238*IFERROR(VLOOKUP($D238,Shift!$B:$AV,47,0),0)*8*30%,0)-AU238</f>
        <v>-0.30769230762962252</v>
      </c>
      <c r="DE238" s="329">
        <f>VLOOKUP($D238,'Off day working'!A:AM,38,0)-Z238</f>
        <v>0</v>
      </c>
      <c r="DF238" s="328"/>
      <c r="DG238" s="328"/>
      <c r="DH238" s="330">
        <f>K238/208*8*30%*VLOOKUP($D238,Shift!$B:$AZ,47,0)-AL238</f>
        <v>7.6923170126974583E-6</v>
      </c>
      <c r="DJ238" s="390"/>
      <c r="DK238" s="332">
        <f>VLOOKUP($D238,Meal!$A:$AK,35,0)-BG238</f>
        <v>0</v>
      </c>
      <c r="DL238" s="332">
        <f>VLOOKUP($D238,Meal!$A:$AK,36,0)-BH238</f>
        <v>0</v>
      </c>
      <c r="DM238" s="333">
        <f>VLOOKUP($D238,Shift!B:AW,39,0)-AV238</f>
        <v>0</v>
      </c>
      <c r="DN238" s="334">
        <f>K238/208*VLOOKUP(D238,Shift!$B:$AO,39,0)*8*10%-AW238</f>
        <v>0</v>
      </c>
      <c r="DO238" s="333">
        <f>VLOOKUP($D238,Shift!$B:$AO,40,0)-AX238</f>
        <v>0</v>
      </c>
      <c r="DP238" s="334">
        <f>K238/208*VLOOKUP(D238,Shift!$B:$AO,40,0)*8*50%-AY238</f>
        <v>-3.8461526855826378E-5</v>
      </c>
      <c r="DQ238" s="335">
        <f>VLOOKUP($D238,Shift!$B:$AZ,41,0)-AZ238</f>
        <v>0</v>
      </c>
      <c r="DR238" s="336">
        <f>K238/208*VLOOKUP($D238,Shift!$B:$AQ,41,0)*8*50%-BA238</f>
        <v>0</v>
      </c>
      <c r="DS238" s="337">
        <f>VLOOKUP($D238,Att!B:CU,98,0)-O238</f>
        <v>0</v>
      </c>
      <c r="DT238" s="338">
        <f>IFERROR(VLOOKUP($D238,OT!$A:$BR,OT!BC$1,0),0)-P238</f>
        <v>0</v>
      </c>
      <c r="DU238" s="338">
        <f>IFERROR(VLOOKUP($D238,OT!$A:$BR,OT!BD$1,0),0)-Q238</f>
        <v>0</v>
      </c>
      <c r="DV238" s="338">
        <f>IFERROR(VLOOKUP($D238,OT!$A:$BR,OT!BE$1,0),0)-R238</f>
        <v>0</v>
      </c>
      <c r="DW238" s="338">
        <f>IFERROR(VLOOKUP($D238,OT!$A:$BR,OT!BF$1,0),0)-S238</f>
        <v>0</v>
      </c>
      <c r="DX238" s="338">
        <f>IFERROR(VLOOKUP($D238,OT!$A:$BR,OT!BG$1,0),0)-T238</f>
        <v>0</v>
      </c>
      <c r="DY238" s="338">
        <f>IFERROR(VLOOKUP($D238,OT!$A:$BR,OT!BH$1,0),0)-U238</f>
        <v>0</v>
      </c>
      <c r="DZ238" s="338">
        <f>IFERROR(VLOOKUP($D238,OT!$A:$BR,OT!BI$1,0),0)-V238</f>
        <v>0</v>
      </c>
      <c r="EA238" s="338">
        <f>IFERROR(VLOOKUP($D238,OT!$A:$BR,OT!BJ$1,0),0)-W238</f>
        <v>0</v>
      </c>
      <c r="EB238" s="338">
        <f>IFERROR(VLOOKUP($D238,OT!$A:$BR,OT!BK$1,0),0)-X238</f>
        <v>0</v>
      </c>
      <c r="EC238" s="339">
        <f>VLOOKUP(D238,'Off day working'!A:AL,38,0)*30000-BD238</f>
        <v>0</v>
      </c>
      <c r="ED238" s="340"/>
      <c r="EE238" s="340"/>
      <c r="EF238" s="338">
        <f t="shared" si="66"/>
        <v>7.6923076921957545E-2</v>
      </c>
      <c r="EG238" s="350">
        <f>4960000*1.07/208*VLOOKUP(D238,Att!B:BZ,77,0)-BJ238</f>
        <v>0</v>
      </c>
      <c r="EI238" s="345">
        <f>IF(AND(CH238="X",EJ238&gt;=0.5),150000/VLOOKUP(D238,Att!B:AT,45,0)*VLOOKUP(D238,Att!B:AP,41,0),IF(AND(CH238="X",EJ238&lt;0.5),0,150000))-AN238</f>
        <v>0</v>
      </c>
      <c r="EJ238" s="346">
        <f>VLOOKUP(D238,Att!B:AP,41,0)/VLOOKUP(D238,Att!B:AT,45,0)</f>
        <v>1.1565789473684212</v>
      </c>
    </row>
    <row r="239" spans="1:140" s="331" customFormat="1" ht="14.5" hidden="1" customHeight="1" x14ac:dyDescent="0.35">
      <c r="A239" s="300" t="s">
        <v>325</v>
      </c>
      <c r="B239" s="300">
        <f t="shared" si="81"/>
        <v>232</v>
      </c>
      <c r="C239" s="320" t="s">
        <v>61</v>
      </c>
      <c r="D239" s="320" t="s">
        <v>1467</v>
      </c>
      <c r="E239" s="320" t="s">
        <v>1469</v>
      </c>
      <c r="F239" s="367" t="s">
        <v>1468</v>
      </c>
      <c r="G239" s="320" t="s">
        <v>348</v>
      </c>
      <c r="H239" s="320"/>
      <c r="I239" s="320" t="s">
        <v>62</v>
      </c>
      <c r="J239" s="320" t="s">
        <v>58</v>
      </c>
      <c r="K239" s="321">
        <v>5900000</v>
      </c>
      <c r="L239" s="321"/>
      <c r="M239" s="321">
        <v>208</v>
      </c>
      <c r="N239" s="321"/>
      <c r="O239" s="321">
        <v>208</v>
      </c>
      <c r="P239" s="321">
        <v>36</v>
      </c>
      <c r="Q239" s="321">
        <v>0</v>
      </c>
      <c r="R239" s="321">
        <v>24</v>
      </c>
      <c r="S239" s="321">
        <v>0</v>
      </c>
      <c r="T239" s="321">
        <v>0</v>
      </c>
      <c r="U239" s="321">
        <v>0</v>
      </c>
      <c r="V239" s="321">
        <v>0</v>
      </c>
      <c r="W239" s="321">
        <v>0</v>
      </c>
      <c r="X239" s="321">
        <v>0</v>
      </c>
      <c r="Y239" s="321">
        <v>0</v>
      </c>
      <c r="Z239" s="321">
        <v>2</v>
      </c>
      <c r="AA239" s="321"/>
      <c r="AB239" s="321">
        <v>5899999.8865</v>
      </c>
      <c r="AC239" s="321">
        <v>1531730.7692</v>
      </c>
      <c r="AD239" s="321">
        <v>0</v>
      </c>
      <c r="AE239" s="321">
        <v>1361538.4615</v>
      </c>
      <c r="AF239" s="321">
        <v>0</v>
      </c>
      <c r="AG239" s="321">
        <v>0</v>
      </c>
      <c r="AH239" s="321">
        <v>0</v>
      </c>
      <c r="AI239" s="321">
        <v>0</v>
      </c>
      <c r="AJ239" s="321">
        <v>0</v>
      </c>
      <c r="AK239" s="321">
        <v>0</v>
      </c>
      <c r="AL239" s="321">
        <v>0</v>
      </c>
      <c r="AM239" s="321">
        <v>300000</v>
      </c>
      <c r="AN239" s="321">
        <v>150000</v>
      </c>
      <c r="AO239" s="321">
        <v>785000</v>
      </c>
      <c r="AP239" s="321">
        <v>0</v>
      </c>
      <c r="AQ239" s="321">
        <v>1021153.8462</v>
      </c>
      <c r="AR239" s="321">
        <v>216667</v>
      </c>
      <c r="AS239" s="321"/>
      <c r="AT239" s="321">
        <v>0</v>
      </c>
      <c r="AU239" s="321">
        <v>0</v>
      </c>
      <c r="AV239" s="321">
        <v>0</v>
      </c>
      <c r="AW239" s="321">
        <v>0</v>
      </c>
      <c r="AX239" s="321">
        <v>0</v>
      </c>
      <c r="AY239" s="321">
        <v>0</v>
      </c>
      <c r="AZ239" s="321"/>
      <c r="BA239" s="321"/>
      <c r="BB239" s="321">
        <v>18</v>
      </c>
      <c r="BC239" s="321">
        <v>510576.92</v>
      </c>
      <c r="BD239" s="321">
        <v>60000</v>
      </c>
      <c r="BE239" s="321"/>
      <c r="BF239" s="321"/>
      <c r="BG239" s="321">
        <v>115000</v>
      </c>
      <c r="BH239" s="321">
        <v>320000</v>
      </c>
      <c r="BI239" s="321"/>
      <c r="BJ239" s="321"/>
      <c r="BK239" s="321"/>
      <c r="BL239" s="321">
        <v>0</v>
      </c>
      <c r="BM239" s="321"/>
      <c r="BN239" s="321">
        <v>0</v>
      </c>
      <c r="BO239" s="321">
        <v>0</v>
      </c>
      <c r="BP239" s="321">
        <v>420000</v>
      </c>
      <c r="BQ239" s="321">
        <v>121153.8462</v>
      </c>
      <c r="BR239" s="321"/>
      <c r="BS239" s="321">
        <v>0</v>
      </c>
      <c r="BT239" s="321">
        <v>1268500</v>
      </c>
      <c r="BU239" s="321">
        <v>619500</v>
      </c>
      <c r="BV239" s="321"/>
      <c r="BW239" s="321">
        <v>0</v>
      </c>
      <c r="BX239" s="321">
        <v>4</v>
      </c>
      <c r="BY239" s="321">
        <v>113461.5385</v>
      </c>
      <c r="BZ239" s="321"/>
      <c r="CA239" s="321"/>
      <c r="CB239" s="321">
        <v>14381339</v>
      </c>
      <c r="CC239" s="322">
        <v>11652185</v>
      </c>
      <c r="CD239" s="320"/>
      <c r="CE239" s="320" t="s">
        <v>1067</v>
      </c>
      <c r="CF239" s="323">
        <v>46134</v>
      </c>
      <c r="CG239" s="323"/>
      <c r="CH239" s="320" t="s">
        <v>415</v>
      </c>
      <c r="CI239" s="322">
        <v>0</v>
      </c>
      <c r="CJ239" s="322">
        <v>300000</v>
      </c>
      <c r="CK239" s="321" t="s">
        <v>2210</v>
      </c>
      <c r="CL239" s="324">
        <f t="shared" si="67"/>
        <v>841153.84620000003</v>
      </c>
      <c r="CM239" s="325">
        <f t="shared" si="68"/>
        <v>-18.270399998873472</v>
      </c>
      <c r="CN239" s="325">
        <f t="shared" si="69"/>
        <v>-18.116599999368191</v>
      </c>
      <c r="CO239" s="325">
        <f t="shared" si="70"/>
        <v>0.11349999997764826</v>
      </c>
      <c r="CP239" s="318"/>
      <c r="CQ239" s="326">
        <f t="shared" si="71"/>
        <v>3.0769500881433487E-5</v>
      </c>
      <c r="CR239" s="326">
        <f t="shared" si="72"/>
        <v>0</v>
      </c>
      <c r="CS239" s="327">
        <f t="shared" si="73"/>
        <v>3.8461526855826378E-5</v>
      </c>
      <c r="CT239" s="327">
        <f t="shared" si="74"/>
        <v>0</v>
      </c>
      <c r="CU239" s="327">
        <f t="shared" si="75"/>
        <v>0</v>
      </c>
      <c r="CV239" s="327">
        <f t="shared" si="76"/>
        <v>0</v>
      </c>
      <c r="CW239" s="327">
        <f t="shared" si="77"/>
        <v>0</v>
      </c>
      <c r="CX239" s="327">
        <f t="shared" si="78"/>
        <v>0</v>
      </c>
      <c r="CY239" s="327">
        <f t="shared" si="79"/>
        <v>0</v>
      </c>
      <c r="CZ239" s="328">
        <f t="shared" si="80"/>
        <v>541153.84620000003</v>
      </c>
      <c r="DA239" s="328">
        <f>(420000/208)*(O239+P239+Q239+R239+S239+T239+U239+V239+W239+X239+BI239)-CZ239</f>
        <v>-4.615390207618475E-5</v>
      </c>
      <c r="DB239" s="201"/>
      <c r="DC239" s="327">
        <f>K239/M239*IFERROR(VLOOKUP($D239,Shift!$B:$AZ,45,0),0)-AT239</f>
        <v>0</v>
      </c>
      <c r="DD239" s="327">
        <f>K239/M239*IFERROR(VLOOKUP($D239,Shift!$B:$AV,47,0),0)*10*50%-ROUND(K239/M239*IFERROR(VLOOKUP($D239,Shift!$B:$AV,47,0),0)*8*30%,0)-AU239</f>
        <v>0</v>
      </c>
      <c r="DE239" s="329">
        <f>VLOOKUP($D239,'Off day working'!A:AM,38,0)-Z239</f>
        <v>0</v>
      </c>
      <c r="DF239" s="328"/>
      <c r="DG239" s="328"/>
      <c r="DH239" s="330">
        <f>K239/208*8*30%*VLOOKUP($D239,Shift!$B:$AZ,47,0)-AL239</f>
        <v>0</v>
      </c>
      <c r="DJ239" s="390"/>
      <c r="DK239" s="332">
        <f>VLOOKUP($D239,Meal!$A:$AK,35,0)-BG239</f>
        <v>0</v>
      </c>
      <c r="DL239" s="332">
        <f>VLOOKUP($D239,Meal!$A:$AK,36,0)-BH239</f>
        <v>0</v>
      </c>
      <c r="DM239" s="333">
        <f>VLOOKUP($D239,Shift!B:AW,39,0)-AV239</f>
        <v>0</v>
      </c>
      <c r="DN239" s="334">
        <f>K239/208*VLOOKUP(D239,Shift!$B:$AO,39,0)*8*10%-AW239</f>
        <v>0</v>
      </c>
      <c r="DO239" s="333">
        <f>VLOOKUP($D239,Shift!$B:$AO,40,0)-AX239</f>
        <v>0</v>
      </c>
      <c r="DP239" s="334">
        <f>K239/208*VLOOKUP(D239,Shift!$B:$AO,40,0)*8*50%-AY239</f>
        <v>0</v>
      </c>
      <c r="DQ239" s="335">
        <f>VLOOKUP($D239,Shift!$B:$AZ,41,0)-AZ239</f>
        <v>0</v>
      </c>
      <c r="DR239" s="336">
        <f>K239/208*VLOOKUP($D239,Shift!$B:$AQ,41,0)*8*50%-BA239</f>
        <v>0</v>
      </c>
      <c r="DS239" s="337">
        <f>VLOOKUP($D239,Att!B:CU,98,0)-O239</f>
        <v>0</v>
      </c>
      <c r="DT239" s="338">
        <f>IFERROR(VLOOKUP($D239,OT!$A:$BR,OT!BC$1,0),0)-P239</f>
        <v>0</v>
      </c>
      <c r="DU239" s="338">
        <f>IFERROR(VLOOKUP($D239,OT!$A:$BR,OT!BD$1,0),0)-Q239</f>
        <v>0</v>
      </c>
      <c r="DV239" s="338">
        <f>IFERROR(VLOOKUP($D239,OT!$A:$BR,OT!BE$1,0),0)-R239</f>
        <v>0</v>
      </c>
      <c r="DW239" s="338">
        <f>IFERROR(VLOOKUP($D239,OT!$A:$BR,OT!BF$1,0),0)-S239</f>
        <v>0</v>
      </c>
      <c r="DX239" s="338">
        <f>IFERROR(VLOOKUP($D239,OT!$A:$BR,OT!BG$1,0),0)-T239</f>
        <v>0</v>
      </c>
      <c r="DY239" s="338">
        <f>IFERROR(VLOOKUP($D239,OT!$A:$BR,OT!BH$1,0),0)-U239</f>
        <v>0</v>
      </c>
      <c r="DZ239" s="338">
        <f>IFERROR(VLOOKUP($D239,OT!$A:$BR,OT!BI$1,0),0)-V239</f>
        <v>0</v>
      </c>
      <c r="EA239" s="338">
        <f>IFERROR(VLOOKUP($D239,OT!$A:$BR,OT!BJ$1,0),0)-W239</f>
        <v>0</v>
      </c>
      <c r="EB239" s="338">
        <f>IFERROR(VLOOKUP($D239,OT!$A:$BR,OT!BK$1,0),0)-X239</f>
        <v>0</v>
      </c>
      <c r="EC239" s="339">
        <f>VLOOKUP(D239,'Off day working'!A:AL,38,0)*30000-BD239</f>
        <v>0</v>
      </c>
      <c r="ED239" s="340"/>
      <c r="EE239" s="340"/>
      <c r="EF239" s="338">
        <f t="shared" si="66"/>
        <v>0</v>
      </c>
      <c r="EG239" s="350">
        <f>4960000*1.07/208*VLOOKUP(D239,Att!B:BZ,77,0)-BJ239</f>
        <v>0</v>
      </c>
      <c r="EI239" s="345">
        <f>IF(AND(CH239="X",EJ239&gt;=0.5),150000/VLOOKUP(D239,Att!B:AT,45,0)*VLOOKUP(D239,Att!B:AP,41,0),IF(AND(CH239="X",EJ239&lt;0.5),0,150000))-AN239</f>
        <v>0</v>
      </c>
      <c r="EJ239" s="346">
        <f>VLOOKUP(D239,Att!B:AP,41,0)/VLOOKUP(D239,Att!B:AT,45,0)</f>
        <v>1.1236384066152847</v>
      </c>
    </row>
    <row r="240" spans="1:140" s="331" customFormat="1" ht="14.5" hidden="1" customHeight="1" x14ac:dyDescent="0.35">
      <c r="A240" s="300" t="s">
        <v>325</v>
      </c>
      <c r="B240" s="300">
        <f t="shared" si="81"/>
        <v>233</v>
      </c>
      <c r="C240" s="320" t="s">
        <v>61</v>
      </c>
      <c r="D240" s="367" t="s">
        <v>1470</v>
      </c>
      <c r="E240" s="367" t="s">
        <v>1472</v>
      </c>
      <c r="F240" s="367" t="s">
        <v>1471</v>
      </c>
      <c r="G240" s="320" t="s">
        <v>348</v>
      </c>
      <c r="H240" s="320" t="s">
        <v>1039</v>
      </c>
      <c r="I240" s="320" t="s">
        <v>62</v>
      </c>
      <c r="J240" s="320" t="s">
        <v>58</v>
      </c>
      <c r="K240" s="321">
        <v>5900000</v>
      </c>
      <c r="L240" s="321"/>
      <c r="M240" s="321">
        <v>208</v>
      </c>
      <c r="N240" s="321"/>
      <c r="O240" s="321">
        <v>208</v>
      </c>
      <c r="P240" s="321">
        <v>40</v>
      </c>
      <c r="Q240" s="321">
        <v>0</v>
      </c>
      <c r="R240" s="321">
        <v>20</v>
      </c>
      <c r="S240" s="321">
        <v>0</v>
      </c>
      <c r="T240" s="321">
        <v>0</v>
      </c>
      <c r="U240" s="321">
        <v>16</v>
      </c>
      <c r="V240" s="321">
        <v>0</v>
      </c>
      <c r="W240" s="321">
        <v>0</v>
      </c>
      <c r="X240" s="321">
        <v>0</v>
      </c>
      <c r="Y240" s="321">
        <v>13</v>
      </c>
      <c r="Z240" s="321">
        <v>3</v>
      </c>
      <c r="AA240" s="321"/>
      <c r="AB240" s="321">
        <v>5899999.8865</v>
      </c>
      <c r="AC240" s="321">
        <v>1701923.0769</v>
      </c>
      <c r="AD240" s="321">
        <v>0</v>
      </c>
      <c r="AE240" s="321">
        <v>1134615.3846</v>
      </c>
      <c r="AF240" s="321">
        <v>0</v>
      </c>
      <c r="AG240" s="321">
        <v>0</v>
      </c>
      <c r="AH240" s="321">
        <v>1316153.8462</v>
      </c>
      <c r="AI240" s="321">
        <v>0</v>
      </c>
      <c r="AJ240" s="321">
        <v>0</v>
      </c>
      <c r="AK240" s="321">
        <v>0</v>
      </c>
      <c r="AL240" s="321">
        <v>816923.07689999999</v>
      </c>
      <c r="AM240" s="321">
        <v>300000</v>
      </c>
      <c r="AN240" s="321">
        <v>150000</v>
      </c>
      <c r="AO240" s="321">
        <v>792500</v>
      </c>
      <c r="AP240" s="321">
        <v>0</v>
      </c>
      <c r="AQ240" s="321">
        <v>1021153.8462</v>
      </c>
      <c r="AR240" s="321">
        <v>216667</v>
      </c>
      <c r="AS240" s="321"/>
      <c r="AT240" s="321">
        <v>0</v>
      </c>
      <c r="AU240" s="321">
        <v>885000</v>
      </c>
      <c r="AV240" s="321">
        <v>0</v>
      </c>
      <c r="AW240" s="321">
        <v>0</v>
      </c>
      <c r="AX240" s="321">
        <v>1</v>
      </c>
      <c r="AY240" s="321">
        <v>113461.5385</v>
      </c>
      <c r="AZ240" s="321"/>
      <c r="BA240" s="321"/>
      <c r="BB240" s="321">
        <v>20</v>
      </c>
      <c r="BC240" s="321">
        <v>567307.68999999994</v>
      </c>
      <c r="BD240" s="321">
        <v>90000</v>
      </c>
      <c r="BE240" s="321"/>
      <c r="BF240" s="321">
        <v>100000</v>
      </c>
      <c r="BG240" s="321">
        <v>92000</v>
      </c>
      <c r="BH240" s="321">
        <v>708000</v>
      </c>
      <c r="BI240" s="321"/>
      <c r="BJ240" s="321"/>
      <c r="BK240" s="321"/>
      <c r="BL240" s="321">
        <v>0</v>
      </c>
      <c r="BM240" s="321"/>
      <c r="BN240" s="321">
        <v>0</v>
      </c>
      <c r="BO240" s="321">
        <v>0</v>
      </c>
      <c r="BP240" s="321">
        <v>420000</v>
      </c>
      <c r="BQ240" s="321">
        <v>153461.5385</v>
      </c>
      <c r="BR240" s="321"/>
      <c r="BS240" s="321">
        <v>0</v>
      </c>
      <c r="BT240" s="321">
        <v>1268500</v>
      </c>
      <c r="BU240" s="321">
        <v>619500</v>
      </c>
      <c r="BV240" s="321"/>
      <c r="BW240" s="321">
        <v>0</v>
      </c>
      <c r="BX240" s="321"/>
      <c r="BY240" s="321">
        <v>0</v>
      </c>
      <c r="BZ240" s="321"/>
      <c r="CA240" s="321"/>
      <c r="CB240" s="321">
        <v>18165688</v>
      </c>
      <c r="CC240" s="322">
        <v>15286226</v>
      </c>
      <c r="CD240" s="320"/>
      <c r="CE240" s="320" t="s">
        <v>319</v>
      </c>
      <c r="CF240" s="323">
        <v>46134</v>
      </c>
      <c r="CG240" s="323"/>
      <c r="CH240" s="320" t="s">
        <v>415</v>
      </c>
      <c r="CI240" s="322">
        <v>118000</v>
      </c>
      <c r="CJ240" s="322">
        <v>300000</v>
      </c>
      <c r="CK240" s="321" t="s">
        <v>2210</v>
      </c>
      <c r="CL240" s="324">
        <f t="shared" si="67"/>
        <v>873461.53850000002</v>
      </c>
      <c r="CM240" s="325">
        <f t="shared" si="68"/>
        <v>-21.115699999034405</v>
      </c>
      <c r="CN240" s="325">
        <f t="shared" si="69"/>
        <v>-20.654200000688434</v>
      </c>
      <c r="CO240" s="325">
        <f t="shared" si="70"/>
        <v>0.11349999997764826</v>
      </c>
      <c r="CP240" s="318"/>
      <c r="CQ240" s="326">
        <f t="shared" si="71"/>
        <v>2.3077009245753288E-5</v>
      </c>
      <c r="CR240" s="326">
        <f t="shared" si="72"/>
        <v>0</v>
      </c>
      <c r="CS240" s="327">
        <f t="shared" si="73"/>
        <v>1.5384750440716743E-5</v>
      </c>
      <c r="CT240" s="327">
        <f t="shared" si="74"/>
        <v>0</v>
      </c>
      <c r="CU240" s="327">
        <f t="shared" si="75"/>
        <v>0</v>
      </c>
      <c r="CV240" s="327">
        <f t="shared" si="76"/>
        <v>-4.6153785660862923E-5</v>
      </c>
      <c r="CW240" s="327">
        <f t="shared" si="77"/>
        <v>0</v>
      </c>
      <c r="CX240" s="327">
        <f t="shared" si="78"/>
        <v>0</v>
      </c>
      <c r="CY240" s="327">
        <f t="shared" si="79"/>
        <v>0</v>
      </c>
      <c r="CZ240" s="328">
        <f t="shared" si="80"/>
        <v>573461.53850000002</v>
      </c>
      <c r="DA240" s="328">
        <f>(420000/208)*(O240+P240+Q240+R240+S240+T240+U240+V240+W240+X240+BI240)-CZ240</f>
        <v>-3.8461526855826378E-5</v>
      </c>
      <c r="DB240" s="201"/>
      <c r="DC240" s="327">
        <f>K240/M240*IFERROR(VLOOKUP($D240,Shift!$B:$AZ,45,0),0)-AT240</f>
        <v>0</v>
      </c>
      <c r="DD240" s="327">
        <f>K240/M240*IFERROR(VLOOKUP($D240,Shift!$B:$AV,47,0),0)*10*50%-ROUND(K240/M240*IFERROR(VLOOKUP($D240,Shift!$B:$AV,47,0),0)*8*30%,0)-AU240</f>
        <v>7.6923076994717121E-2</v>
      </c>
      <c r="DE240" s="329">
        <f>VLOOKUP($D240,'Off day working'!A:AM,38,0)-Z240</f>
        <v>0</v>
      </c>
      <c r="DF240" s="328"/>
      <c r="DG240" s="328"/>
      <c r="DH240" s="330">
        <f>K240/208*8*30%*VLOOKUP($D240,Shift!$B:$AZ,47,0)-AL240</f>
        <v>2.3077009245753288E-5</v>
      </c>
      <c r="DJ240" s="390"/>
      <c r="DK240" s="332">
        <f>VLOOKUP($D240,Meal!$A:$AK,35,0)-BG240</f>
        <v>0</v>
      </c>
      <c r="DL240" s="332">
        <f>VLOOKUP($D240,Meal!$A:$AK,36,0)-BH240</f>
        <v>0</v>
      </c>
      <c r="DM240" s="333">
        <f>VLOOKUP($D240,Shift!B:AW,39,0)-AV240</f>
        <v>0</v>
      </c>
      <c r="DN240" s="334">
        <f>K240/208*VLOOKUP(D240,Shift!$B:$AO,39,0)*8*10%-AW240</f>
        <v>0</v>
      </c>
      <c r="DO240" s="333">
        <f>VLOOKUP($D240,Shift!$B:$AO,40,0)-AX240</f>
        <v>0</v>
      </c>
      <c r="DP240" s="334">
        <f>K240/208*VLOOKUP(D240,Shift!$B:$AO,40,0)*8*50%-AY240</f>
        <v>-3.8461526855826378E-5</v>
      </c>
      <c r="DQ240" s="335">
        <f>VLOOKUP($D240,Shift!$B:$AZ,41,0)-AZ240</f>
        <v>0</v>
      </c>
      <c r="DR240" s="336">
        <f>K240/208*VLOOKUP($D240,Shift!$B:$AQ,41,0)*8*50%-BA240</f>
        <v>0</v>
      </c>
      <c r="DS240" s="337">
        <f>VLOOKUP($D240,Att!B:CU,98,0)-O240</f>
        <v>0</v>
      </c>
      <c r="DT240" s="338">
        <f>IFERROR(VLOOKUP($D240,OT!$A:$BR,OT!BC$1,0),0)-P240</f>
        <v>0</v>
      </c>
      <c r="DU240" s="338">
        <f>IFERROR(VLOOKUP($D240,OT!$A:$BR,OT!BD$1,0),0)-Q240</f>
        <v>0</v>
      </c>
      <c r="DV240" s="338">
        <f>IFERROR(VLOOKUP($D240,OT!$A:$BR,OT!BE$1,0),0)-R240</f>
        <v>0</v>
      </c>
      <c r="DW240" s="338">
        <f>IFERROR(VLOOKUP($D240,OT!$A:$BR,OT!BF$1,0),0)-S240</f>
        <v>0</v>
      </c>
      <c r="DX240" s="338">
        <f>IFERROR(VLOOKUP($D240,OT!$A:$BR,OT!BG$1,0),0)-T240</f>
        <v>0</v>
      </c>
      <c r="DY240" s="338">
        <f>IFERROR(VLOOKUP($D240,OT!$A:$BR,OT!BH$1,0),0)-U240</f>
        <v>0</v>
      </c>
      <c r="DZ240" s="338">
        <f>IFERROR(VLOOKUP($D240,OT!$A:$BR,OT!BI$1,0),0)-V240</f>
        <v>0</v>
      </c>
      <c r="EA240" s="338">
        <f>IFERROR(VLOOKUP($D240,OT!$A:$BR,OT!BJ$1,0),0)-W240</f>
        <v>0</v>
      </c>
      <c r="EB240" s="338">
        <f>IFERROR(VLOOKUP($D240,OT!$A:$BR,OT!BK$1,0),0)-X240</f>
        <v>0</v>
      </c>
      <c r="EC240" s="339">
        <f>VLOOKUP(D240,'Off day working'!A:AL,38,0)*30000-BD240</f>
        <v>0</v>
      </c>
      <c r="ED240" s="340"/>
      <c r="EE240" s="340"/>
      <c r="EF240" s="338">
        <f t="shared" si="66"/>
        <v>0</v>
      </c>
      <c r="EG240" s="350">
        <f>4960000*1.07/208*VLOOKUP(D240,Att!B:BZ,77,0)-BJ240</f>
        <v>0</v>
      </c>
      <c r="EI240" s="345">
        <f>IF(AND(CH240="X",EJ240&gt;=0.5),150000/VLOOKUP(D240,Att!B:AT,45,0)*VLOOKUP(D240,Att!B:AP,41,0),IF(AND(CH240="X",EJ240&lt;0.5),0,150000))-AN240</f>
        <v>0</v>
      </c>
      <c r="EJ240" s="346">
        <f>VLOOKUP(D240,Att!B:AP,41,0)/VLOOKUP(D240,Att!B:AT,45,0)</f>
        <v>1.1454566281029601</v>
      </c>
    </row>
    <row r="241" spans="1:140" s="331" customFormat="1" ht="14.5" hidden="1" customHeight="1" x14ac:dyDescent="0.35">
      <c r="A241" s="300" t="s">
        <v>325</v>
      </c>
      <c r="B241" s="300">
        <f t="shared" si="81"/>
        <v>234</v>
      </c>
      <c r="C241" s="320" t="s">
        <v>61</v>
      </c>
      <c r="D241" s="320" t="s">
        <v>1473</v>
      </c>
      <c r="E241" s="320" t="s">
        <v>1475</v>
      </c>
      <c r="F241" s="367" t="s">
        <v>1474</v>
      </c>
      <c r="G241" s="320" t="s">
        <v>348</v>
      </c>
      <c r="H241" s="320" t="s">
        <v>1039</v>
      </c>
      <c r="I241" s="320" t="s">
        <v>62</v>
      </c>
      <c r="J241" s="320" t="s">
        <v>58</v>
      </c>
      <c r="K241" s="321">
        <v>5900000</v>
      </c>
      <c r="L241" s="321"/>
      <c r="M241" s="321">
        <v>208</v>
      </c>
      <c r="N241" s="321"/>
      <c r="O241" s="321">
        <v>208</v>
      </c>
      <c r="P241" s="321">
        <v>34</v>
      </c>
      <c r="Q241" s="321">
        <v>0</v>
      </c>
      <c r="R241" s="321">
        <v>12</v>
      </c>
      <c r="S241" s="321">
        <v>0</v>
      </c>
      <c r="T241" s="321">
        <v>0</v>
      </c>
      <c r="U241" s="321">
        <v>0</v>
      </c>
      <c r="V241" s="321">
        <v>0</v>
      </c>
      <c r="W241" s="321">
        <v>0</v>
      </c>
      <c r="X241" s="321">
        <v>0</v>
      </c>
      <c r="Y241" s="321">
        <v>0</v>
      </c>
      <c r="Z241" s="321">
        <v>1</v>
      </c>
      <c r="AA241" s="321"/>
      <c r="AB241" s="321">
        <v>5899999.8865</v>
      </c>
      <c r="AC241" s="321">
        <v>1446634.6154</v>
      </c>
      <c r="AD241" s="321">
        <v>0</v>
      </c>
      <c r="AE241" s="321">
        <v>680769.23080000002</v>
      </c>
      <c r="AF241" s="321">
        <v>0</v>
      </c>
      <c r="AG241" s="321">
        <v>0</v>
      </c>
      <c r="AH241" s="321">
        <v>0</v>
      </c>
      <c r="AI241" s="321">
        <v>0</v>
      </c>
      <c r="AJ241" s="321">
        <v>0</v>
      </c>
      <c r="AK241" s="321">
        <v>0</v>
      </c>
      <c r="AL241" s="321">
        <v>0</v>
      </c>
      <c r="AM241" s="321">
        <v>300000</v>
      </c>
      <c r="AN241" s="321">
        <v>150000</v>
      </c>
      <c r="AO241" s="321">
        <v>1639000</v>
      </c>
      <c r="AP241" s="321">
        <v>0</v>
      </c>
      <c r="AQ241" s="321">
        <v>1021153.8462</v>
      </c>
      <c r="AR241" s="321">
        <v>216667</v>
      </c>
      <c r="AS241" s="321"/>
      <c r="AT241" s="321">
        <v>0</v>
      </c>
      <c r="AU241" s="321">
        <v>0</v>
      </c>
      <c r="AV241" s="321">
        <v>0</v>
      </c>
      <c r="AW241" s="321">
        <v>0</v>
      </c>
      <c r="AX241" s="321">
        <v>0</v>
      </c>
      <c r="AY241" s="321">
        <v>0</v>
      </c>
      <c r="AZ241" s="321"/>
      <c r="BA241" s="321"/>
      <c r="BB241" s="321">
        <v>17</v>
      </c>
      <c r="BC241" s="321">
        <v>482211.54</v>
      </c>
      <c r="BD241" s="321">
        <v>30000</v>
      </c>
      <c r="BE241" s="321"/>
      <c r="BF241" s="321">
        <v>100000</v>
      </c>
      <c r="BG241" s="321">
        <v>180000</v>
      </c>
      <c r="BH241" s="321">
        <v>280000</v>
      </c>
      <c r="BI241" s="321"/>
      <c r="BJ241" s="321"/>
      <c r="BK241" s="321"/>
      <c r="BL241" s="321">
        <v>0</v>
      </c>
      <c r="BM241" s="321"/>
      <c r="BN241" s="321">
        <v>0</v>
      </c>
      <c r="BO241" s="321">
        <v>0</v>
      </c>
      <c r="BP241" s="321">
        <v>360000</v>
      </c>
      <c r="BQ241" s="321">
        <v>79615.384600000005</v>
      </c>
      <c r="BR241" s="321"/>
      <c r="BS241" s="321">
        <v>0</v>
      </c>
      <c r="BT241" s="321">
        <v>1268500</v>
      </c>
      <c r="BU241" s="321">
        <v>619500</v>
      </c>
      <c r="BV241" s="321"/>
      <c r="BW241" s="321">
        <v>0</v>
      </c>
      <c r="BX241" s="321"/>
      <c r="BY241" s="321">
        <v>0</v>
      </c>
      <c r="BZ241" s="321"/>
      <c r="CA241" s="321"/>
      <c r="CB241" s="321">
        <v>14552569</v>
      </c>
      <c r="CC241" s="322">
        <v>11806953</v>
      </c>
      <c r="CD241" s="320"/>
      <c r="CE241" s="320" t="s">
        <v>870</v>
      </c>
      <c r="CF241" s="323">
        <v>46134</v>
      </c>
      <c r="CG241" s="323"/>
      <c r="CH241" s="320" t="s">
        <v>415</v>
      </c>
      <c r="CI241" s="322">
        <v>118000</v>
      </c>
      <c r="CJ241" s="322">
        <v>300000</v>
      </c>
      <c r="CK241" s="321" t="s">
        <v>2210</v>
      </c>
      <c r="CL241" s="324">
        <f t="shared" si="67"/>
        <v>739615.38459999999</v>
      </c>
      <c r="CM241" s="325">
        <f t="shared" si="68"/>
        <v>-17.496499998494983</v>
      </c>
      <c r="CN241" s="325">
        <f t="shared" si="69"/>
        <v>-16.881099998950958</v>
      </c>
      <c r="CO241" s="325">
        <f t="shared" si="70"/>
        <v>0.11349999997764826</v>
      </c>
      <c r="CP241" s="318"/>
      <c r="CQ241" s="326">
        <f t="shared" si="71"/>
        <v>-1.538451761007309E-5</v>
      </c>
      <c r="CR241" s="326">
        <f t="shared" si="72"/>
        <v>0</v>
      </c>
      <c r="CS241" s="327">
        <f t="shared" si="73"/>
        <v>-3.0769268050789833E-5</v>
      </c>
      <c r="CT241" s="327">
        <f t="shared" si="74"/>
        <v>0</v>
      </c>
      <c r="CU241" s="327">
        <f t="shared" si="75"/>
        <v>0</v>
      </c>
      <c r="CV241" s="327">
        <f t="shared" si="76"/>
        <v>0</v>
      </c>
      <c r="CW241" s="327">
        <f t="shared" si="77"/>
        <v>0</v>
      </c>
      <c r="CX241" s="327">
        <f t="shared" si="78"/>
        <v>0</v>
      </c>
      <c r="CY241" s="327">
        <f t="shared" si="79"/>
        <v>0</v>
      </c>
      <c r="CZ241" s="328">
        <f t="shared" si="80"/>
        <v>439615.38459999999</v>
      </c>
      <c r="DA241" s="328">
        <f>(360000/208)*(O241+P241+Q241+R241+S241+T241+U241+V241+W241+X241+BI241)-CZ241</f>
        <v>1.5384634025394917E-5</v>
      </c>
      <c r="DB241" s="201"/>
      <c r="DC241" s="327">
        <f>K241/M241*IFERROR(VLOOKUP($D241,Shift!$B:$AZ,45,0),0)-AT241</f>
        <v>0</v>
      </c>
      <c r="DD241" s="327">
        <f>K241/M241*IFERROR(VLOOKUP($D241,Shift!$B:$AV,47,0),0)*10*50%-ROUND(K241/M241*IFERROR(VLOOKUP($D241,Shift!$B:$AV,47,0),0)*8*30%,0)-AU241</f>
        <v>0</v>
      </c>
      <c r="DE241" s="329">
        <f>VLOOKUP($D241,'Off day working'!A:AM,38,0)-Z241</f>
        <v>0</v>
      </c>
      <c r="DF241" s="328"/>
      <c r="DG241" s="328"/>
      <c r="DH241" s="330">
        <f>K241/208*8*30%*VLOOKUP($D241,Shift!$B:$AZ,47,0)-AL241</f>
        <v>0</v>
      </c>
      <c r="DJ241" s="390"/>
      <c r="DK241" s="332">
        <f>VLOOKUP($D241,Meal!$A:$AK,35,0)-BG241</f>
        <v>0</v>
      </c>
      <c r="DL241" s="332">
        <f>VLOOKUP($D241,Meal!$A:$AK,36,0)-BH241</f>
        <v>0</v>
      </c>
      <c r="DM241" s="333">
        <f>VLOOKUP($D241,Shift!B:AW,39,0)-AV241</f>
        <v>0</v>
      </c>
      <c r="DN241" s="334">
        <f>K241/208*VLOOKUP(D241,Shift!$B:$AO,39,0)*8*10%-AW241</f>
        <v>0</v>
      </c>
      <c r="DO241" s="333">
        <f>VLOOKUP($D241,Shift!$B:$AO,40,0)-AX241</f>
        <v>0</v>
      </c>
      <c r="DP241" s="334">
        <f>K241/208*VLOOKUP(D241,Shift!$B:$AO,40,0)*8*50%-AY241</f>
        <v>0</v>
      </c>
      <c r="DQ241" s="335">
        <f>VLOOKUP($D241,Shift!$B:$AZ,41,0)-AZ241</f>
        <v>0</v>
      </c>
      <c r="DR241" s="336">
        <f>K241/208*VLOOKUP($D241,Shift!$B:$AQ,41,0)*8*50%-BA241</f>
        <v>0</v>
      </c>
      <c r="DS241" s="337">
        <f>VLOOKUP($D241,Att!B:CU,98,0)-O241</f>
        <v>0</v>
      </c>
      <c r="DT241" s="338">
        <f>IFERROR(VLOOKUP($D241,OT!$A:$BR,OT!BC$1,0),0)-P241</f>
        <v>0</v>
      </c>
      <c r="DU241" s="338">
        <f>IFERROR(VLOOKUP($D241,OT!$A:$BR,OT!BD$1,0),0)-Q241</f>
        <v>0</v>
      </c>
      <c r="DV241" s="338">
        <f>IFERROR(VLOOKUP($D241,OT!$A:$BR,OT!BE$1,0),0)-R241</f>
        <v>0</v>
      </c>
      <c r="DW241" s="338">
        <f>IFERROR(VLOOKUP($D241,OT!$A:$BR,OT!BF$1,0),0)-S241</f>
        <v>0</v>
      </c>
      <c r="DX241" s="338">
        <f>IFERROR(VLOOKUP($D241,OT!$A:$BR,OT!BG$1,0),0)-T241</f>
        <v>0</v>
      </c>
      <c r="DY241" s="338">
        <f>IFERROR(VLOOKUP($D241,OT!$A:$BR,OT!BH$1,0),0)-U241</f>
        <v>0</v>
      </c>
      <c r="DZ241" s="338">
        <f>IFERROR(VLOOKUP($D241,OT!$A:$BR,OT!BI$1,0),0)-V241</f>
        <v>0</v>
      </c>
      <c r="EA241" s="338">
        <f>IFERROR(VLOOKUP($D241,OT!$A:$BR,OT!BJ$1,0),0)-W241</f>
        <v>0</v>
      </c>
      <c r="EB241" s="338">
        <f>IFERROR(VLOOKUP($D241,OT!$A:$BR,OT!BK$1,0),0)-X241</f>
        <v>0</v>
      </c>
      <c r="EC241" s="339">
        <f>VLOOKUP(D241,'Off day working'!A:AL,38,0)*30000-BD241</f>
        <v>0</v>
      </c>
      <c r="ED241" s="340"/>
      <c r="EE241" s="340"/>
      <c r="EF241" s="338">
        <f t="shared" si="66"/>
        <v>0</v>
      </c>
      <c r="EG241" s="350">
        <f>4960000*1.07/208*VLOOKUP(D241,Att!B:BZ,77,0)-BJ241</f>
        <v>0</v>
      </c>
      <c r="EI241" s="345">
        <f>IF(AND(CH241="X",EJ241&gt;=0.5),150000/VLOOKUP(D241,Att!B:AT,45,0)*VLOOKUP(D241,Att!B:AP,41,0),IF(AND(CH241="X",EJ241&lt;0.5),0,150000))-AN241</f>
        <v>0</v>
      </c>
      <c r="EJ241" s="346">
        <f>VLOOKUP(D241,Att!B:AP,41,0)/VLOOKUP(D241,Att!B:AT,45,0)</f>
        <v>1.1578947368421053</v>
      </c>
    </row>
    <row r="242" spans="1:140" s="331" customFormat="1" ht="14.5" hidden="1" customHeight="1" x14ac:dyDescent="0.35">
      <c r="A242" s="300" t="s">
        <v>325</v>
      </c>
      <c r="B242" s="300">
        <f t="shared" si="81"/>
        <v>235</v>
      </c>
      <c r="C242" s="320" t="s">
        <v>56</v>
      </c>
      <c r="D242" s="320" t="s">
        <v>1476</v>
      </c>
      <c r="E242" s="320" t="s">
        <v>1478</v>
      </c>
      <c r="F242" s="367" t="s">
        <v>1477</v>
      </c>
      <c r="G242" s="320" t="s">
        <v>348</v>
      </c>
      <c r="H242" s="320" t="s">
        <v>1039</v>
      </c>
      <c r="I242" s="320" t="s">
        <v>63</v>
      </c>
      <c r="J242" s="320" t="s">
        <v>58</v>
      </c>
      <c r="K242" s="321">
        <v>5900000</v>
      </c>
      <c r="L242" s="321"/>
      <c r="M242" s="321">
        <v>208</v>
      </c>
      <c r="N242" s="321"/>
      <c r="O242" s="321">
        <v>208</v>
      </c>
      <c r="P242" s="321">
        <v>24</v>
      </c>
      <c r="Q242" s="321">
        <v>0</v>
      </c>
      <c r="R242" s="321">
        <v>12</v>
      </c>
      <c r="S242" s="321">
        <v>0</v>
      </c>
      <c r="T242" s="321">
        <v>0</v>
      </c>
      <c r="U242" s="321">
        <v>0</v>
      </c>
      <c r="V242" s="321">
        <v>0</v>
      </c>
      <c r="W242" s="321">
        <v>0</v>
      </c>
      <c r="X242" s="321">
        <v>0</v>
      </c>
      <c r="Y242" s="321">
        <v>10</v>
      </c>
      <c r="Z242" s="321">
        <v>1</v>
      </c>
      <c r="AA242" s="321"/>
      <c r="AB242" s="321">
        <v>5899999.8865</v>
      </c>
      <c r="AC242" s="321">
        <v>1021153.8462</v>
      </c>
      <c r="AD242" s="321">
        <v>0</v>
      </c>
      <c r="AE242" s="321">
        <v>680769.23080000002</v>
      </c>
      <c r="AF242" s="321">
        <v>0</v>
      </c>
      <c r="AG242" s="321">
        <v>0</v>
      </c>
      <c r="AH242" s="321">
        <v>0</v>
      </c>
      <c r="AI242" s="321">
        <v>0</v>
      </c>
      <c r="AJ242" s="321">
        <v>0</v>
      </c>
      <c r="AK242" s="321">
        <v>0</v>
      </c>
      <c r="AL242" s="321">
        <v>544615.38459999999</v>
      </c>
      <c r="AM242" s="321">
        <v>300000</v>
      </c>
      <c r="AN242" s="321">
        <v>150000</v>
      </c>
      <c r="AO242" s="321">
        <v>1595000</v>
      </c>
      <c r="AP242" s="321">
        <v>0</v>
      </c>
      <c r="AQ242" s="321">
        <v>1021153.8462</v>
      </c>
      <c r="AR242" s="321">
        <v>216667</v>
      </c>
      <c r="AS242" s="321"/>
      <c r="AT242" s="321">
        <v>0</v>
      </c>
      <c r="AU242" s="321">
        <v>590000</v>
      </c>
      <c r="AV242" s="321">
        <v>0</v>
      </c>
      <c r="AW242" s="321">
        <v>0</v>
      </c>
      <c r="AX242" s="321">
        <v>2</v>
      </c>
      <c r="AY242" s="321">
        <v>226923.07689999999</v>
      </c>
      <c r="AZ242" s="321"/>
      <c r="BA242" s="321"/>
      <c r="BB242" s="321">
        <v>12</v>
      </c>
      <c r="BC242" s="321">
        <v>340384.62</v>
      </c>
      <c r="BD242" s="321">
        <v>30000</v>
      </c>
      <c r="BE242" s="321"/>
      <c r="BF242" s="321">
        <v>100000</v>
      </c>
      <c r="BG242" s="321">
        <v>290000</v>
      </c>
      <c r="BH242" s="321">
        <v>350000</v>
      </c>
      <c r="BI242" s="321"/>
      <c r="BJ242" s="321"/>
      <c r="BK242" s="321"/>
      <c r="BL242" s="321">
        <v>76587</v>
      </c>
      <c r="BM242" s="321"/>
      <c r="BN242" s="321">
        <v>0</v>
      </c>
      <c r="BO242" s="321">
        <v>0</v>
      </c>
      <c r="BP242" s="321">
        <v>420000</v>
      </c>
      <c r="BQ242" s="321">
        <v>72692.307700000005</v>
      </c>
      <c r="BR242" s="321"/>
      <c r="BS242" s="321">
        <v>0</v>
      </c>
      <c r="BT242" s="321">
        <v>1268500</v>
      </c>
      <c r="BU242" s="321">
        <v>619500</v>
      </c>
      <c r="BV242" s="321"/>
      <c r="BW242" s="321">
        <v>0</v>
      </c>
      <c r="BX242" s="321"/>
      <c r="BY242" s="321">
        <v>0</v>
      </c>
      <c r="BZ242" s="321"/>
      <c r="CA242" s="321"/>
      <c r="CB242" s="321">
        <v>15612460</v>
      </c>
      <c r="CC242" s="322">
        <v>12813768</v>
      </c>
      <c r="CD242" s="320" t="s">
        <v>2194</v>
      </c>
      <c r="CE242" s="320" t="s">
        <v>1068</v>
      </c>
      <c r="CF242" s="323">
        <v>46134</v>
      </c>
      <c r="CG242" s="323"/>
      <c r="CH242" s="320" t="s">
        <v>415</v>
      </c>
      <c r="CI242" s="322">
        <v>118000</v>
      </c>
      <c r="CJ242" s="322">
        <v>300000</v>
      </c>
      <c r="CK242" s="321" t="s">
        <v>2210</v>
      </c>
      <c r="CL242" s="324">
        <f t="shared" si="67"/>
        <v>792692.3077</v>
      </c>
      <c r="CM242" s="325">
        <f t="shared" si="68"/>
        <v>-13.801100000739098</v>
      </c>
      <c r="CN242" s="325">
        <f t="shared" si="69"/>
        <v>-14.108800001442432</v>
      </c>
      <c r="CO242" s="325">
        <f t="shared" si="70"/>
        <v>0.11349999997764826</v>
      </c>
      <c r="CP242" s="318"/>
      <c r="CQ242" s="326">
        <f t="shared" si="71"/>
        <v>-4.615390207618475E-5</v>
      </c>
      <c r="CR242" s="326">
        <f t="shared" si="72"/>
        <v>0</v>
      </c>
      <c r="CS242" s="327">
        <f t="shared" si="73"/>
        <v>-3.0769268050789833E-5</v>
      </c>
      <c r="CT242" s="327">
        <f t="shared" si="74"/>
        <v>0</v>
      </c>
      <c r="CU242" s="327">
        <f t="shared" si="75"/>
        <v>0</v>
      </c>
      <c r="CV242" s="327">
        <f t="shared" si="76"/>
        <v>0</v>
      </c>
      <c r="CW242" s="327">
        <f t="shared" si="77"/>
        <v>0</v>
      </c>
      <c r="CX242" s="327">
        <f t="shared" si="78"/>
        <v>0</v>
      </c>
      <c r="CY242" s="327">
        <f t="shared" si="79"/>
        <v>0</v>
      </c>
      <c r="CZ242" s="328">
        <f t="shared" si="80"/>
        <v>492692.3077</v>
      </c>
      <c r="DA242" s="328">
        <f>(420000/208)*(O242+P242+Q242+R242+S242+T242+U242+V242+W242+X242+BI242)-CZ242</f>
        <v>-7.6923170126974583E-6</v>
      </c>
      <c r="DB242" s="201"/>
      <c r="DC242" s="327">
        <f>K242/M242*IFERROR(VLOOKUP($D242,Shift!$B:$AZ,45,0),0)-AT242</f>
        <v>0</v>
      </c>
      <c r="DD242" s="327">
        <f>K242/M242*IFERROR(VLOOKUP($D242,Shift!$B:$AV,47,0),0)*10*50%-ROUND(K242/M242*IFERROR(VLOOKUP($D242,Shift!$B:$AV,47,0),0)*8*30%,0)-AU242</f>
        <v>0.38461538474075496</v>
      </c>
      <c r="DE242" s="329">
        <f>VLOOKUP($D242,'Off day working'!A:AM,38,0)-Z242</f>
        <v>0</v>
      </c>
      <c r="DF242" s="328"/>
      <c r="DG242" s="328"/>
      <c r="DH242" s="330">
        <f>K242/208*8*30%*VLOOKUP($D242,Shift!$B:$AZ,47,0)-AL242</f>
        <v>1.5384634025394917E-5</v>
      </c>
      <c r="DJ242" s="390"/>
      <c r="DK242" s="332">
        <f>VLOOKUP($D242,Meal!$A:$AK,35,0)-BG242</f>
        <v>0</v>
      </c>
      <c r="DL242" s="332">
        <f>VLOOKUP($D242,Meal!$A:$AK,36,0)-BH242</f>
        <v>0</v>
      </c>
      <c r="DM242" s="333">
        <f>VLOOKUP($D242,Shift!B:AW,39,0)-AV242</f>
        <v>0</v>
      </c>
      <c r="DN242" s="334">
        <f>K242/208*VLOOKUP(D242,Shift!$B:$AO,39,0)*8*10%-AW242</f>
        <v>0</v>
      </c>
      <c r="DO242" s="333">
        <f>VLOOKUP($D242,Shift!$B:$AO,40,0)-AX242</f>
        <v>0</v>
      </c>
      <c r="DP242" s="334">
        <f>K242/208*VLOOKUP(D242,Shift!$B:$AO,40,0)*8*50%-AY242</f>
        <v>2.3076951038092375E-5</v>
      </c>
      <c r="DQ242" s="335">
        <f>VLOOKUP($D242,Shift!$B:$AZ,41,0)-AZ242</f>
        <v>0</v>
      </c>
      <c r="DR242" s="336">
        <f>K242/208*VLOOKUP($D242,Shift!$B:$AQ,41,0)*8*50%-BA242</f>
        <v>0</v>
      </c>
      <c r="DS242" s="337">
        <f>VLOOKUP($D242,Att!B:CU,98,0)-O242</f>
        <v>0</v>
      </c>
      <c r="DT242" s="338">
        <f>IFERROR(VLOOKUP($D242,OT!$A:$BR,OT!BC$1,0),0)-P242</f>
        <v>0</v>
      </c>
      <c r="DU242" s="338">
        <f>IFERROR(VLOOKUP($D242,OT!$A:$BR,OT!BD$1,0),0)-Q242</f>
        <v>0</v>
      </c>
      <c r="DV242" s="338">
        <f>IFERROR(VLOOKUP($D242,OT!$A:$BR,OT!BE$1,0),0)-R242</f>
        <v>0</v>
      </c>
      <c r="DW242" s="338">
        <f>IFERROR(VLOOKUP($D242,OT!$A:$BR,OT!BF$1,0),0)-S242</f>
        <v>0</v>
      </c>
      <c r="DX242" s="338">
        <f>IFERROR(VLOOKUP($D242,OT!$A:$BR,OT!BG$1,0),0)-T242</f>
        <v>0</v>
      </c>
      <c r="DY242" s="338">
        <f>IFERROR(VLOOKUP($D242,OT!$A:$BR,OT!BH$1,0),0)-U242</f>
        <v>0</v>
      </c>
      <c r="DZ242" s="338">
        <f>IFERROR(VLOOKUP($D242,OT!$A:$BR,OT!BI$1,0),0)-V242</f>
        <v>0</v>
      </c>
      <c r="EA242" s="338">
        <f>IFERROR(VLOOKUP($D242,OT!$A:$BR,OT!BJ$1,0),0)-W242</f>
        <v>0</v>
      </c>
      <c r="EB242" s="338">
        <f>IFERROR(VLOOKUP($D242,OT!$A:$BR,OT!BK$1,0),0)-X242</f>
        <v>0</v>
      </c>
      <c r="EC242" s="339">
        <f>VLOOKUP(D242,'Off day working'!A:AL,38,0)*30000-BD242</f>
        <v>0</v>
      </c>
      <c r="ED242" s="340"/>
      <c r="EE242" s="340"/>
      <c r="EF242" s="338">
        <f t="shared" si="66"/>
        <v>0</v>
      </c>
      <c r="EG242" s="350">
        <f>4960000*1.07/208*VLOOKUP(D242,Att!B:BZ,77,0)-BJ242</f>
        <v>0</v>
      </c>
      <c r="EI242" s="345">
        <f>IF(AND(CH242="X",EJ242&gt;=0.5),150000/VLOOKUP(D242,Att!B:AT,45,0)*VLOOKUP(D242,Att!B:AP,41,0),IF(AND(CH242="X",EJ242&lt;0.5),0,150000))-AN242</f>
        <v>0</v>
      </c>
      <c r="EJ242" s="346">
        <f>VLOOKUP(D242,Att!B:AP,41,0)/VLOOKUP(D242,Att!B:AT,45,0)</f>
        <v>1.1478240907407118</v>
      </c>
    </row>
    <row r="243" spans="1:140" s="331" customFormat="1" ht="14.5" hidden="1" customHeight="1" x14ac:dyDescent="0.35">
      <c r="A243" s="300" t="s">
        <v>325</v>
      </c>
      <c r="B243" s="300">
        <f t="shared" si="81"/>
        <v>236</v>
      </c>
      <c r="C243" s="320" t="s">
        <v>56</v>
      </c>
      <c r="D243" s="320" t="s">
        <v>1481</v>
      </c>
      <c r="E243" s="320" t="s">
        <v>1483</v>
      </c>
      <c r="F243" s="367" t="s">
        <v>1482</v>
      </c>
      <c r="G243" s="320" t="s">
        <v>360</v>
      </c>
      <c r="H243" s="320" t="s">
        <v>1039</v>
      </c>
      <c r="I243" s="320" t="s">
        <v>63</v>
      </c>
      <c r="J243" s="320" t="s">
        <v>58</v>
      </c>
      <c r="K243" s="321">
        <v>5900000</v>
      </c>
      <c r="L243" s="321"/>
      <c r="M243" s="321">
        <v>208</v>
      </c>
      <c r="N243" s="321"/>
      <c r="O243" s="321">
        <v>208</v>
      </c>
      <c r="P243" s="321">
        <v>50</v>
      </c>
      <c r="Q243" s="321">
        <v>0</v>
      </c>
      <c r="R243" s="321">
        <v>16</v>
      </c>
      <c r="S243" s="321">
        <v>0</v>
      </c>
      <c r="T243" s="321">
        <v>0</v>
      </c>
      <c r="U243" s="321">
        <v>8</v>
      </c>
      <c r="V243" s="321">
        <v>0</v>
      </c>
      <c r="W243" s="321">
        <v>0</v>
      </c>
      <c r="X243" s="321">
        <v>0</v>
      </c>
      <c r="Y243" s="321">
        <v>11</v>
      </c>
      <c r="Z243" s="321">
        <v>2</v>
      </c>
      <c r="AA243" s="321"/>
      <c r="AB243" s="321">
        <v>5899999.8865</v>
      </c>
      <c r="AC243" s="321">
        <v>2127403.8462</v>
      </c>
      <c r="AD243" s="321">
        <v>0</v>
      </c>
      <c r="AE243" s="321">
        <v>907692.3077</v>
      </c>
      <c r="AF243" s="321">
        <v>0</v>
      </c>
      <c r="AG243" s="321">
        <v>0</v>
      </c>
      <c r="AH243" s="321">
        <v>658076.92310000001</v>
      </c>
      <c r="AI243" s="321">
        <v>0</v>
      </c>
      <c r="AJ243" s="321">
        <v>0</v>
      </c>
      <c r="AK243" s="321">
        <v>0</v>
      </c>
      <c r="AL243" s="321">
        <v>612692.3077</v>
      </c>
      <c r="AM243" s="321">
        <v>300000</v>
      </c>
      <c r="AN243" s="321">
        <v>150000</v>
      </c>
      <c r="AO243" s="321">
        <v>723500</v>
      </c>
      <c r="AP243" s="321">
        <v>0</v>
      </c>
      <c r="AQ243" s="321">
        <v>1021153.8462</v>
      </c>
      <c r="AR243" s="321">
        <v>216667</v>
      </c>
      <c r="AS243" s="321"/>
      <c r="AT243" s="321">
        <v>0</v>
      </c>
      <c r="AU243" s="321">
        <v>663750</v>
      </c>
      <c r="AV243" s="321">
        <v>0</v>
      </c>
      <c r="AW243" s="321">
        <v>0</v>
      </c>
      <c r="AX243" s="321">
        <v>2</v>
      </c>
      <c r="AY243" s="321">
        <v>226923.07689999999</v>
      </c>
      <c r="AZ243" s="321"/>
      <c r="BA243" s="321"/>
      <c r="BB243" s="321">
        <v>25</v>
      </c>
      <c r="BC243" s="321">
        <v>709134.62</v>
      </c>
      <c r="BD243" s="321">
        <v>60000</v>
      </c>
      <c r="BE243" s="321">
        <v>42548</v>
      </c>
      <c r="BF243" s="321">
        <v>100000</v>
      </c>
      <c r="BG243" s="321"/>
      <c r="BH243" s="321">
        <v>724000</v>
      </c>
      <c r="BI243" s="321"/>
      <c r="BJ243" s="321"/>
      <c r="BK243" s="321"/>
      <c r="BL243" s="321">
        <v>0</v>
      </c>
      <c r="BM243" s="321"/>
      <c r="BN243" s="321">
        <v>0</v>
      </c>
      <c r="BO243" s="321">
        <v>0</v>
      </c>
      <c r="BP243" s="321">
        <v>360000</v>
      </c>
      <c r="BQ243" s="321">
        <v>128076.9231</v>
      </c>
      <c r="BR243" s="321"/>
      <c r="BS243" s="321">
        <v>0</v>
      </c>
      <c r="BT243" s="321">
        <v>1268500</v>
      </c>
      <c r="BU243" s="321">
        <v>619500</v>
      </c>
      <c r="BV243" s="321"/>
      <c r="BW243" s="321">
        <v>0</v>
      </c>
      <c r="BX243" s="321"/>
      <c r="BY243" s="321">
        <v>0</v>
      </c>
      <c r="BZ243" s="321"/>
      <c r="CA243" s="321"/>
      <c r="CB243" s="321">
        <v>17318146</v>
      </c>
      <c r="CC243" s="322">
        <v>14524069</v>
      </c>
      <c r="CD243" s="320"/>
      <c r="CE243" s="320" t="s">
        <v>870</v>
      </c>
      <c r="CF243" s="323">
        <v>46134</v>
      </c>
      <c r="CG243" s="323"/>
      <c r="CH243" s="320" t="s">
        <v>415</v>
      </c>
      <c r="CI243" s="322">
        <v>118000</v>
      </c>
      <c r="CJ243" s="322">
        <v>300000</v>
      </c>
      <c r="CK243" s="321" t="s">
        <v>2210</v>
      </c>
      <c r="CL243" s="324">
        <f t="shared" si="67"/>
        <v>788076.92310000001</v>
      </c>
      <c r="CM243" s="325">
        <f t="shared" si="68"/>
        <v>-27.262599997222424</v>
      </c>
      <c r="CN243" s="325">
        <f t="shared" si="69"/>
        <v>-27.185699999332428</v>
      </c>
      <c r="CO243" s="325">
        <f t="shared" si="70"/>
        <v>0.11349999997764826</v>
      </c>
      <c r="CP243" s="318"/>
      <c r="CQ243" s="326">
        <f t="shared" si="71"/>
        <v>-4.6154018491506577E-5</v>
      </c>
      <c r="CR243" s="326">
        <f t="shared" si="72"/>
        <v>0</v>
      </c>
      <c r="CS243" s="327">
        <f t="shared" si="73"/>
        <v>-7.6922588050365448E-6</v>
      </c>
      <c r="CT243" s="327">
        <f t="shared" si="74"/>
        <v>0</v>
      </c>
      <c r="CU243" s="327">
        <f t="shared" si="75"/>
        <v>0</v>
      </c>
      <c r="CV243" s="327">
        <f t="shared" si="76"/>
        <v>-2.3076892830431461E-5</v>
      </c>
      <c r="CW243" s="327">
        <f t="shared" si="77"/>
        <v>0</v>
      </c>
      <c r="CX243" s="327">
        <f t="shared" si="78"/>
        <v>0</v>
      </c>
      <c r="CY243" s="327">
        <f t="shared" si="79"/>
        <v>0</v>
      </c>
      <c r="CZ243" s="328">
        <f t="shared" si="80"/>
        <v>488076.92310000001</v>
      </c>
      <c r="DA243" s="328">
        <f>(360000/208)*(O243+P243+Q243+R243+S243+T243+U243+V243+W243+X243+BI243)-CZ243</f>
        <v>-2.3076951038092375E-5</v>
      </c>
      <c r="DB243" s="201"/>
      <c r="DC243" s="327">
        <f>K243/M243*IFERROR(VLOOKUP($D243,Shift!$B:$AZ,45,0),0)-AT243</f>
        <v>0</v>
      </c>
      <c r="DD243" s="327">
        <f>K243/M243*IFERROR(VLOOKUP($D243,Shift!$B:$AV,47,0),0)*10*50%-ROUND(K243/M243*IFERROR(VLOOKUP($D243,Shift!$B:$AV,47,0),0)*8*30%,0)-AU243</f>
        <v>0.30769230774603784</v>
      </c>
      <c r="DE243" s="329">
        <f>VLOOKUP($D243,'Off day working'!A:AM,38,0)-Z243</f>
        <v>0</v>
      </c>
      <c r="DF243" s="328"/>
      <c r="DG243" s="328"/>
      <c r="DH243" s="330">
        <f>K243/208*8*30%*VLOOKUP($D243,Shift!$B:$AZ,47,0)-AL243</f>
        <v>-7.6922588050365448E-6</v>
      </c>
      <c r="DJ243" s="390"/>
      <c r="DK243" s="332">
        <f>VLOOKUP($D243,Meal!$A:$AK,35,0)-BG243</f>
        <v>0</v>
      </c>
      <c r="DL243" s="332">
        <f>VLOOKUP($D243,Meal!$A:$AK,36,0)-BH243</f>
        <v>0</v>
      </c>
      <c r="DM243" s="333">
        <f>VLOOKUP($D243,Shift!B:AW,39,0)-AV243</f>
        <v>0</v>
      </c>
      <c r="DN243" s="334">
        <f>K243/208*VLOOKUP(D243,Shift!$B:$AO,39,0)*8*10%-AW243</f>
        <v>0</v>
      </c>
      <c r="DO243" s="333">
        <f>VLOOKUP($D243,Shift!$B:$AO,40,0)-AX243</f>
        <v>0</v>
      </c>
      <c r="DP243" s="334">
        <f>K243/208*VLOOKUP(D243,Shift!$B:$AO,40,0)*8*50%-AY243</f>
        <v>2.3076951038092375E-5</v>
      </c>
      <c r="DQ243" s="335">
        <f>VLOOKUP($D243,Shift!$B:$AZ,41,0)-AZ243</f>
        <v>0</v>
      </c>
      <c r="DR243" s="336">
        <f>K243/208*VLOOKUP($D243,Shift!$B:$AQ,41,0)*8*50%-BA243</f>
        <v>0</v>
      </c>
      <c r="DS243" s="337">
        <f>VLOOKUP($D243,Att!B:CU,98,0)-O243</f>
        <v>0</v>
      </c>
      <c r="DT243" s="338">
        <f>IFERROR(VLOOKUP($D243,OT!$A:$BR,OT!BC$1,0),0)-P243</f>
        <v>0</v>
      </c>
      <c r="DU243" s="338">
        <f>IFERROR(VLOOKUP($D243,OT!$A:$BR,OT!BD$1,0),0)-Q243</f>
        <v>0</v>
      </c>
      <c r="DV243" s="338">
        <f>IFERROR(VLOOKUP($D243,OT!$A:$BR,OT!BE$1,0),0)-R243</f>
        <v>0</v>
      </c>
      <c r="DW243" s="338">
        <f>IFERROR(VLOOKUP($D243,OT!$A:$BR,OT!BF$1,0),0)-S243</f>
        <v>0</v>
      </c>
      <c r="DX243" s="338">
        <f>IFERROR(VLOOKUP($D243,OT!$A:$BR,OT!BG$1,0),0)-T243</f>
        <v>0</v>
      </c>
      <c r="DY243" s="338">
        <f>IFERROR(VLOOKUP($D243,OT!$A:$BR,OT!BH$1,0),0)-U243</f>
        <v>0</v>
      </c>
      <c r="DZ243" s="338">
        <f>IFERROR(VLOOKUP($D243,OT!$A:$BR,OT!BI$1,0),0)-V243</f>
        <v>0</v>
      </c>
      <c r="EA243" s="338">
        <f>IFERROR(VLOOKUP($D243,OT!$A:$BR,OT!BJ$1,0),0)-W243</f>
        <v>0</v>
      </c>
      <c r="EB243" s="338">
        <f>IFERROR(VLOOKUP($D243,OT!$A:$BR,OT!BK$1,0),0)-X243</f>
        <v>0</v>
      </c>
      <c r="EC243" s="339">
        <f>VLOOKUP(D243,'Off day working'!A:AL,38,0)*30000-BD243</f>
        <v>0</v>
      </c>
      <c r="ED243" s="340"/>
      <c r="EE243" s="340"/>
      <c r="EF243" s="338">
        <f t="shared" si="66"/>
        <v>7.6923076921957545E-2</v>
      </c>
      <c r="EG243" s="350">
        <f>4960000*1.07/208*VLOOKUP(D243,Att!B:BZ,77,0)-BJ243</f>
        <v>0</v>
      </c>
      <c r="EI243" s="345">
        <f>IF(AND(CH243="X",EJ243&gt;=0.5),150000/VLOOKUP(D243,Att!B:AT,45,0)*VLOOKUP(D243,Att!B:AP,41,0),IF(AND(CH243="X",EJ243&lt;0.5),0,150000))-AN243</f>
        <v>0</v>
      </c>
      <c r="EJ243" s="346">
        <f>VLOOKUP(D243,Att!B:AP,41,0)/VLOOKUP(D243,Att!B:AT,45,0)</f>
        <v>1.1559611817226023</v>
      </c>
    </row>
    <row r="244" spans="1:140" s="331" customFormat="1" ht="14.5" hidden="1" customHeight="1" x14ac:dyDescent="0.35">
      <c r="A244" s="300" t="s">
        <v>325</v>
      </c>
      <c r="B244" s="300">
        <f t="shared" si="81"/>
        <v>237</v>
      </c>
      <c r="C244" s="320" t="s">
        <v>56</v>
      </c>
      <c r="D244" s="320" t="s">
        <v>1484</v>
      </c>
      <c r="E244" s="320" t="s">
        <v>1486</v>
      </c>
      <c r="F244" s="367" t="s">
        <v>1485</v>
      </c>
      <c r="G244" s="320" t="s">
        <v>360</v>
      </c>
      <c r="H244" s="320" t="s">
        <v>1039</v>
      </c>
      <c r="I244" s="320" t="s">
        <v>63</v>
      </c>
      <c r="J244" s="320" t="s">
        <v>58</v>
      </c>
      <c r="K244" s="321">
        <v>5900000</v>
      </c>
      <c r="L244" s="321"/>
      <c r="M244" s="321">
        <v>208</v>
      </c>
      <c r="N244" s="321"/>
      <c r="O244" s="321">
        <v>208</v>
      </c>
      <c r="P244" s="321">
        <v>36</v>
      </c>
      <c r="Q244" s="321">
        <v>0</v>
      </c>
      <c r="R244" s="321">
        <v>32</v>
      </c>
      <c r="S244" s="321">
        <v>0</v>
      </c>
      <c r="T244" s="321">
        <v>0</v>
      </c>
      <c r="U244" s="321">
        <v>16</v>
      </c>
      <c r="V244" s="321">
        <v>0</v>
      </c>
      <c r="W244" s="321">
        <v>0</v>
      </c>
      <c r="X244" s="321">
        <v>0</v>
      </c>
      <c r="Y244" s="321">
        <v>11</v>
      </c>
      <c r="Z244" s="321">
        <v>4</v>
      </c>
      <c r="AA244" s="321"/>
      <c r="AB244" s="321">
        <v>5899999.8865</v>
      </c>
      <c r="AC244" s="321">
        <v>1531730.7692</v>
      </c>
      <c r="AD244" s="321">
        <v>0</v>
      </c>
      <c r="AE244" s="321">
        <v>1815384.6154</v>
      </c>
      <c r="AF244" s="321">
        <v>0</v>
      </c>
      <c r="AG244" s="321">
        <v>0</v>
      </c>
      <c r="AH244" s="321">
        <v>1316153.8462</v>
      </c>
      <c r="AI244" s="321">
        <v>0</v>
      </c>
      <c r="AJ244" s="321">
        <v>0</v>
      </c>
      <c r="AK244" s="321">
        <v>0</v>
      </c>
      <c r="AL244" s="321">
        <v>612692.3077</v>
      </c>
      <c r="AM244" s="321">
        <v>300000</v>
      </c>
      <c r="AN244" s="321">
        <v>150000</v>
      </c>
      <c r="AO244" s="321">
        <v>816647</v>
      </c>
      <c r="AP244" s="321">
        <v>0</v>
      </c>
      <c r="AQ244" s="321">
        <v>1021153.8462</v>
      </c>
      <c r="AR244" s="321">
        <v>216667</v>
      </c>
      <c r="AS244" s="321"/>
      <c r="AT244" s="321">
        <v>0</v>
      </c>
      <c r="AU244" s="321">
        <v>663750</v>
      </c>
      <c r="AV244" s="321">
        <v>0</v>
      </c>
      <c r="AW244" s="321">
        <v>0</v>
      </c>
      <c r="AX244" s="321">
        <v>2</v>
      </c>
      <c r="AY244" s="321">
        <v>226923.07689999999</v>
      </c>
      <c r="AZ244" s="321"/>
      <c r="BA244" s="321"/>
      <c r="BB244" s="321">
        <v>18</v>
      </c>
      <c r="BC244" s="321">
        <v>510576.92</v>
      </c>
      <c r="BD244" s="321">
        <v>120000</v>
      </c>
      <c r="BE244" s="321">
        <v>42548</v>
      </c>
      <c r="BF244" s="321">
        <v>100000</v>
      </c>
      <c r="BG244" s="321">
        <v>137000</v>
      </c>
      <c r="BH244" s="321">
        <v>644000</v>
      </c>
      <c r="BI244" s="321"/>
      <c r="BJ244" s="321"/>
      <c r="BK244" s="321"/>
      <c r="BL244" s="321">
        <v>0</v>
      </c>
      <c r="BM244" s="321"/>
      <c r="BN244" s="321">
        <v>0</v>
      </c>
      <c r="BO244" s="321">
        <v>0</v>
      </c>
      <c r="BP244" s="321">
        <v>360000</v>
      </c>
      <c r="BQ244" s="321">
        <v>145384.61540000001</v>
      </c>
      <c r="BR244" s="321"/>
      <c r="BS244" s="321">
        <v>0</v>
      </c>
      <c r="BT244" s="321">
        <v>1268500</v>
      </c>
      <c r="BU244" s="321">
        <v>619500</v>
      </c>
      <c r="BV244" s="321"/>
      <c r="BW244" s="321">
        <v>0</v>
      </c>
      <c r="BX244" s="321"/>
      <c r="BY244" s="321">
        <v>0</v>
      </c>
      <c r="BZ244" s="321"/>
      <c r="CA244" s="321"/>
      <c r="CB244" s="321">
        <v>18317132</v>
      </c>
      <c r="CC244" s="322">
        <v>15505747</v>
      </c>
      <c r="CD244" s="320"/>
      <c r="CE244" s="320" t="s">
        <v>870</v>
      </c>
      <c r="CF244" s="323">
        <v>46134</v>
      </c>
      <c r="CG244" s="323"/>
      <c r="CH244" s="320" t="s">
        <v>415</v>
      </c>
      <c r="CI244" s="322">
        <v>118000</v>
      </c>
      <c r="CJ244" s="322">
        <v>300000</v>
      </c>
      <c r="CK244" s="321" t="s">
        <v>2210</v>
      </c>
      <c r="CL244" s="324">
        <f t="shared" si="67"/>
        <v>805384.61540000001</v>
      </c>
      <c r="CM244" s="325">
        <f t="shared" si="68"/>
        <v>-20.116499997675419</v>
      </c>
      <c r="CN244" s="325">
        <f t="shared" si="69"/>
        <v>-19.731899999082088</v>
      </c>
      <c r="CO244" s="325">
        <f t="shared" si="70"/>
        <v>0.11349999997764826</v>
      </c>
      <c r="CP244" s="318"/>
      <c r="CQ244" s="326">
        <f t="shared" si="71"/>
        <v>3.0769500881433487E-5</v>
      </c>
      <c r="CR244" s="326">
        <f t="shared" si="72"/>
        <v>0</v>
      </c>
      <c r="CS244" s="327">
        <f t="shared" si="73"/>
        <v>-1.538451761007309E-5</v>
      </c>
      <c r="CT244" s="327">
        <f t="shared" si="74"/>
        <v>0</v>
      </c>
      <c r="CU244" s="327">
        <f t="shared" si="75"/>
        <v>0</v>
      </c>
      <c r="CV244" s="327">
        <f t="shared" si="76"/>
        <v>-4.6153785660862923E-5</v>
      </c>
      <c r="CW244" s="327">
        <f t="shared" si="77"/>
        <v>0</v>
      </c>
      <c r="CX244" s="327">
        <f t="shared" si="78"/>
        <v>0</v>
      </c>
      <c r="CY244" s="327">
        <f t="shared" si="79"/>
        <v>0</v>
      </c>
      <c r="CZ244" s="328">
        <f t="shared" si="80"/>
        <v>505384.61540000001</v>
      </c>
      <c r="DA244" s="328">
        <f>(360000/208)*(O244+P244+Q244+R244+S244+T244+U244+V244+W244+X244+BI244)-CZ244</f>
        <v>-1.5384634025394917E-5</v>
      </c>
      <c r="DB244" s="201"/>
      <c r="DC244" s="327">
        <f>K244/M244*IFERROR(VLOOKUP($D244,Shift!$B:$AZ,45,0),0)-AT244</f>
        <v>0</v>
      </c>
      <c r="DD244" s="327">
        <f>K244/M244*IFERROR(VLOOKUP($D244,Shift!$B:$AV,47,0),0)*10*50%-ROUND(K244/M244*IFERROR(VLOOKUP($D244,Shift!$B:$AV,47,0),0)*8*30%,0)-AU244</f>
        <v>0.30769230774603784</v>
      </c>
      <c r="DE244" s="329">
        <f>VLOOKUP($D244,'Off day working'!A:AM,38,0)-Z244</f>
        <v>0</v>
      </c>
      <c r="DF244" s="328"/>
      <c r="DG244" s="328"/>
      <c r="DH244" s="330">
        <f>K244/208*8*30%*VLOOKUP($D244,Shift!$B:$AZ,47,0)-AL244</f>
        <v>-7.6922588050365448E-6</v>
      </c>
      <c r="DJ244" s="390"/>
      <c r="DK244" s="332">
        <f>VLOOKUP($D244,Meal!$A:$AK,35,0)-BG244</f>
        <v>0</v>
      </c>
      <c r="DL244" s="332">
        <f>VLOOKUP($D244,Meal!$A:$AK,36,0)-BH244</f>
        <v>0</v>
      </c>
      <c r="DM244" s="333">
        <f>VLOOKUP($D244,Shift!B:AW,39,0)-AV244</f>
        <v>0</v>
      </c>
      <c r="DN244" s="334">
        <f>K244/208*VLOOKUP(D244,Shift!$B:$AO,39,0)*8*10%-AW244</f>
        <v>0</v>
      </c>
      <c r="DO244" s="333">
        <f>VLOOKUP($D244,Shift!$B:$AO,40,0)-AX244</f>
        <v>0</v>
      </c>
      <c r="DP244" s="334">
        <f>K244/208*VLOOKUP(D244,Shift!$B:$AO,40,0)*8*50%-AY244</f>
        <v>2.3076951038092375E-5</v>
      </c>
      <c r="DQ244" s="335">
        <f>VLOOKUP($D244,Shift!$B:$AZ,41,0)-AZ244</f>
        <v>0</v>
      </c>
      <c r="DR244" s="336">
        <f>K244/208*VLOOKUP($D244,Shift!$B:$AQ,41,0)*8*50%-BA244</f>
        <v>0</v>
      </c>
      <c r="DS244" s="337">
        <f>VLOOKUP($D244,Att!B:CU,98,0)-O244</f>
        <v>0</v>
      </c>
      <c r="DT244" s="338">
        <f>IFERROR(VLOOKUP($D244,OT!$A:$BR,OT!BC$1,0),0)-P244</f>
        <v>0</v>
      </c>
      <c r="DU244" s="338">
        <f>IFERROR(VLOOKUP($D244,OT!$A:$BR,OT!BD$1,0),0)-Q244</f>
        <v>0</v>
      </c>
      <c r="DV244" s="338">
        <f>IFERROR(VLOOKUP($D244,OT!$A:$BR,OT!BE$1,0),0)-R244</f>
        <v>0</v>
      </c>
      <c r="DW244" s="338">
        <f>IFERROR(VLOOKUP($D244,OT!$A:$BR,OT!BF$1,0),0)-S244</f>
        <v>0</v>
      </c>
      <c r="DX244" s="338">
        <f>IFERROR(VLOOKUP($D244,OT!$A:$BR,OT!BG$1,0),0)-T244</f>
        <v>0</v>
      </c>
      <c r="DY244" s="338">
        <f>IFERROR(VLOOKUP($D244,OT!$A:$BR,OT!BH$1,0),0)-U244</f>
        <v>0</v>
      </c>
      <c r="DZ244" s="338">
        <f>IFERROR(VLOOKUP($D244,OT!$A:$BR,OT!BI$1,0),0)-V244</f>
        <v>0</v>
      </c>
      <c r="EA244" s="338">
        <f>IFERROR(VLOOKUP($D244,OT!$A:$BR,OT!BJ$1,0),0)-W244</f>
        <v>0</v>
      </c>
      <c r="EB244" s="338">
        <f>IFERROR(VLOOKUP($D244,OT!$A:$BR,OT!BK$1,0),0)-X244</f>
        <v>0</v>
      </c>
      <c r="EC244" s="339">
        <f>VLOOKUP(D244,'Off day working'!A:AL,38,0)*30000-BD244</f>
        <v>0</v>
      </c>
      <c r="ED244" s="340"/>
      <c r="EE244" s="340"/>
      <c r="EF244" s="338">
        <f t="shared" si="66"/>
        <v>7.6923076921957545E-2</v>
      </c>
      <c r="EG244" s="350">
        <f>4960000*1.07/208*VLOOKUP(D244,Att!B:BZ,77,0)-BJ244</f>
        <v>0</v>
      </c>
      <c r="EI244" s="345">
        <f>IF(AND(CH244="X",EJ244&gt;=0.5),150000/VLOOKUP(D244,Att!B:AT,45,0)*VLOOKUP(D244,Att!B:AP,41,0),IF(AND(CH244="X",EJ244&lt;0.5),0,150000))-AN244</f>
        <v>0</v>
      </c>
      <c r="EJ244" s="346">
        <f>VLOOKUP(D244,Att!B:AP,41,0)/VLOOKUP(D244,Att!B:AT,45,0)</f>
        <v>1.1559611817226023</v>
      </c>
    </row>
    <row r="245" spans="1:140" s="331" customFormat="1" ht="14.5" hidden="1" customHeight="1" x14ac:dyDescent="0.35">
      <c r="A245" s="300" t="s">
        <v>325</v>
      </c>
      <c r="B245" s="300">
        <f t="shared" si="81"/>
        <v>238</v>
      </c>
      <c r="C245" s="320" t="s">
        <v>56</v>
      </c>
      <c r="D245" s="320" t="s">
        <v>1487</v>
      </c>
      <c r="E245" s="320" t="s">
        <v>1489</v>
      </c>
      <c r="F245" s="367" t="s">
        <v>1488</v>
      </c>
      <c r="G245" s="320" t="s">
        <v>360</v>
      </c>
      <c r="H245" s="320" t="s">
        <v>1039</v>
      </c>
      <c r="I245" s="320" t="s">
        <v>57</v>
      </c>
      <c r="J245" s="320" t="s">
        <v>58</v>
      </c>
      <c r="K245" s="321">
        <v>5900000</v>
      </c>
      <c r="L245" s="321"/>
      <c r="M245" s="321">
        <v>208</v>
      </c>
      <c r="N245" s="321"/>
      <c r="O245" s="321">
        <v>188</v>
      </c>
      <c r="P245" s="321">
        <v>38</v>
      </c>
      <c r="Q245" s="321">
        <v>0</v>
      </c>
      <c r="R245" s="321">
        <v>16</v>
      </c>
      <c r="S245" s="321">
        <v>0</v>
      </c>
      <c r="T245" s="321">
        <v>0</v>
      </c>
      <c r="U245" s="321">
        <v>8</v>
      </c>
      <c r="V245" s="321">
        <v>0</v>
      </c>
      <c r="W245" s="321">
        <v>0</v>
      </c>
      <c r="X245" s="321">
        <v>0</v>
      </c>
      <c r="Y245" s="321">
        <v>13</v>
      </c>
      <c r="Z245" s="321">
        <v>2</v>
      </c>
      <c r="AA245" s="321"/>
      <c r="AB245" s="321">
        <v>5332692.0807999996</v>
      </c>
      <c r="AC245" s="321">
        <v>1616826.9231</v>
      </c>
      <c r="AD245" s="321">
        <v>0</v>
      </c>
      <c r="AE245" s="321">
        <v>907692.3077</v>
      </c>
      <c r="AF245" s="321">
        <v>0</v>
      </c>
      <c r="AG245" s="321">
        <v>0</v>
      </c>
      <c r="AH245" s="321">
        <v>658076.92310000001</v>
      </c>
      <c r="AI245" s="321">
        <v>0</v>
      </c>
      <c r="AJ245" s="321">
        <v>0</v>
      </c>
      <c r="AK245" s="321">
        <v>0</v>
      </c>
      <c r="AL245" s="321">
        <v>680769.23080000002</v>
      </c>
      <c r="AM245" s="321">
        <v>300000</v>
      </c>
      <c r="AN245" s="321">
        <v>150000</v>
      </c>
      <c r="AO245" s="321">
        <v>345000</v>
      </c>
      <c r="AP245" s="321">
        <v>0</v>
      </c>
      <c r="AQ245" s="321">
        <v>765865.38459999999</v>
      </c>
      <c r="AR245" s="321">
        <v>216667</v>
      </c>
      <c r="AS245" s="321"/>
      <c r="AT245" s="321">
        <v>0</v>
      </c>
      <c r="AU245" s="321">
        <v>737500</v>
      </c>
      <c r="AV245" s="321">
        <v>0</v>
      </c>
      <c r="AW245" s="321">
        <v>0</v>
      </c>
      <c r="AX245" s="321">
        <v>3</v>
      </c>
      <c r="AY245" s="321">
        <v>340384.61540000001</v>
      </c>
      <c r="AZ245" s="321"/>
      <c r="BA245" s="321"/>
      <c r="BB245" s="321">
        <v>19</v>
      </c>
      <c r="BC245" s="321">
        <v>538942.31000000006</v>
      </c>
      <c r="BD245" s="321">
        <v>60000</v>
      </c>
      <c r="BE245" s="321">
        <v>42548</v>
      </c>
      <c r="BF245" s="321">
        <v>100000</v>
      </c>
      <c r="BG245" s="321">
        <v>131000</v>
      </c>
      <c r="BH245" s="321">
        <v>602000</v>
      </c>
      <c r="BI245" s="321"/>
      <c r="BJ245" s="321"/>
      <c r="BK245" s="321"/>
      <c r="BL245" s="321">
        <v>0</v>
      </c>
      <c r="BM245" s="321"/>
      <c r="BN245" s="321">
        <v>0</v>
      </c>
      <c r="BO245" s="321">
        <v>0</v>
      </c>
      <c r="BP245" s="321">
        <v>325384.61540000001</v>
      </c>
      <c r="BQ245" s="321">
        <v>107307.6923</v>
      </c>
      <c r="BR245" s="321"/>
      <c r="BS245" s="321">
        <v>0</v>
      </c>
      <c r="BT245" s="321">
        <v>1268500</v>
      </c>
      <c r="BU245" s="321">
        <v>619500</v>
      </c>
      <c r="BV245" s="321"/>
      <c r="BW245" s="321">
        <v>0</v>
      </c>
      <c r="BX245" s="321"/>
      <c r="BY245" s="321">
        <v>0</v>
      </c>
      <c r="BZ245" s="321"/>
      <c r="CA245" s="321"/>
      <c r="CB245" s="321">
        <v>15645179</v>
      </c>
      <c r="CC245" s="322">
        <v>12906487</v>
      </c>
      <c r="CD245" s="320"/>
      <c r="CE245" s="320" t="s">
        <v>870</v>
      </c>
      <c r="CF245" s="323">
        <v>46134</v>
      </c>
      <c r="CG245" s="323"/>
      <c r="CH245" s="320" t="s">
        <v>415</v>
      </c>
      <c r="CI245" s="322">
        <v>118000</v>
      </c>
      <c r="CJ245" s="322">
        <v>300000</v>
      </c>
      <c r="CK245" s="321" t="s">
        <v>2210</v>
      </c>
      <c r="CL245" s="324">
        <f t="shared" si="67"/>
        <v>732692.3077</v>
      </c>
      <c r="CM245" s="325">
        <f t="shared" si="68"/>
        <v>-21.916799999773502</v>
      </c>
      <c r="CN245" s="325">
        <f t="shared" si="69"/>
        <v>-22.224499998614192</v>
      </c>
      <c r="CO245" s="325">
        <f t="shared" si="70"/>
        <v>0.226892308332026</v>
      </c>
      <c r="CP245" s="318"/>
      <c r="CQ245" s="326">
        <f t="shared" si="71"/>
        <v>-2.3076776415109634E-5</v>
      </c>
      <c r="CR245" s="326">
        <f t="shared" si="72"/>
        <v>0</v>
      </c>
      <c r="CS245" s="327">
        <f t="shared" si="73"/>
        <v>-7.6922588050365448E-6</v>
      </c>
      <c r="CT245" s="327">
        <f t="shared" si="74"/>
        <v>0</v>
      </c>
      <c r="CU245" s="327">
        <f t="shared" si="75"/>
        <v>0</v>
      </c>
      <c r="CV245" s="327">
        <f t="shared" si="76"/>
        <v>-2.3076892830431461E-5</v>
      </c>
      <c r="CW245" s="327">
        <f t="shared" si="77"/>
        <v>0</v>
      </c>
      <c r="CX245" s="327">
        <f t="shared" si="78"/>
        <v>0</v>
      </c>
      <c r="CY245" s="327">
        <f t="shared" si="79"/>
        <v>0</v>
      </c>
      <c r="CZ245" s="328">
        <f t="shared" si="80"/>
        <v>432692.3077</v>
      </c>
      <c r="DA245" s="328">
        <f>(360000/208)*(O245+P245+Q245+R245+S245+T245+U245+V245+W245+X245+BI245)-CZ245</f>
        <v>-7.6923170126974583E-6</v>
      </c>
      <c r="DB245" s="201"/>
      <c r="DC245" s="327">
        <f>K245/M245*IFERROR(VLOOKUP($D245,Shift!$B:$AZ,45,0),0)-AT245</f>
        <v>0</v>
      </c>
      <c r="DD245" s="327">
        <f>K245/M245*IFERROR(VLOOKUP($D245,Shift!$B:$AV,47,0),0)*10*50%-ROUND(K245/M245*IFERROR(VLOOKUP($D245,Shift!$B:$AV,47,0),0)*8*30%,0)-AU245</f>
        <v>0.23076923098415136</v>
      </c>
      <c r="DE245" s="329">
        <f>VLOOKUP($D245,'Off day working'!A:AM,38,0)-Z245</f>
        <v>0</v>
      </c>
      <c r="DF245" s="328"/>
      <c r="DG245" s="328"/>
      <c r="DH245" s="330">
        <f>K245/208*8*30%*VLOOKUP($D245,Shift!$B:$AZ,47,0)-AL245</f>
        <v>-3.0769268050789833E-5</v>
      </c>
      <c r="DJ245" s="390"/>
      <c r="DK245" s="332">
        <f>VLOOKUP($D245,Meal!$A:$AK,35,0)-BG245</f>
        <v>0</v>
      </c>
      <c r="DL245" s="332">
        <f>VLOOKUP($D245,Meal!$A:$AK,36,0)-BH245</f>
        <v>0</v>
      </c>
      <c r="DM245" s="333">
        <f>VLOOKUP($D245,Shift!B:AW,39,0)-AV245</f>
        <v>0</v>
      </c>
      <c r="DN245" s="334">
        <f>K245/208*VLOOKUP(D245,Shift!$B:$AO,39,0)*8*10%-AW245</f>
        <v>0</v>
      </c>
      <c r="DO245" s="333">
        <f>VLOOKUP($D245,Shift!$B:$AO,40,0)-AX245</f>
        <v>0</v>
      </c>
      <c r="DP245" s="334">
        <f>K245/208*VLOOKUP(D245,Shift!$B:$AO,40,0)*8*50%-AY245</f>
        <v>-1.5384634025394917E-5</v>
      </c>
      <c r="DQ245" s="335">
        <f>VLOOKUP($D245,Shift!$B:$AZ,41,0)-AZ245</f>
        <v>0</v>
      </c>
      <c r="DR245" s="336">
        <f>K245/208*VLOOKUP($D245,Shift!$B:$AQ,41,0)*8*50%-BA245</f>
        <v>0</v>
      </c>
      <c r="DS245" s="337">
        <f>VLOOKUP($D245,Att!B:CU,98,0)-O245</f>
        <v>0</v>
      </c>
      <c r="DT245" s="338">
        <f>IFERROR(VLOOKUP($D245,OT!$A:$BR,OT!BC$1,0),0)-P245</f>
        <v>0</v>
      </c>
      <c r="DU245" s="338">
        <f>IFERROR(VLOOKUP($D245,OT!$A:$BR,OT!BD$1,0),0)-Q245</f>
        <v>0</v>
      </c>
      <c r="DV245" s="338">
        <f>IFERROR(VLOOKUP($D245,OT!$A:$BR,OT!BE$1,0),0)-R245</f>
        <v>0</v>
      </c>
      <c r="DW245" s="338">
        <f>IFERROR(VLOOKUP($D245,OT!$A:$BR,OT!BF$1,0),0)-S245</f>
        <v>0</v>
      </c>
      <c r="DX245" s="338">
        <f>IFERROR(VLOOKUP($D245,OT!$A:$BR,OT!BG$1,0),0)-T245</f>
        <v>0</v>
      </c>
      <c r="DY245" s="338">
        <f>IFERROR(VLOOKUP($D245,OT!$A:$BR,OT!BH$1,0),0)-U245</f>
        <v>0</v>
      </c>
      <c r="DZ245" s="338">
        <f>IFERROR(VLOOKUP($D245,OT!$A:$BR,OT!BI$1,0),0)-V245</f>
        <v>0</v>
      </c>
      <c r="EA245" s="338">
        <f>IFERROR(VLOOKUP($D245,OT!$A:$BR,OT!BJ$1,0),0)-W245</f>
        <v>0</v>
      </c>
      <c r="EB245" s="338">
        <f>IFERROR(VLOOKUP($D245,OT!$A:$BR,OT!BK$1,0),0)-X245</f>
        <v>0</v>
      </c>
      <c r="EC245" s="339">
        <f>VLOOKUP(D245,'Off day working'!A:AL,38,0)*30000-BD245</f>
        <v>0</v>
      </c>
      <c r="ED245" s="340"/>
      <c r="EE245" s="340"/>
      <c r="EF245" s="338">
        <f t="shared" si="66"/>
        <v>7.6923076921957545E-2</v>
      </c>
      <c r="EG245" s="350">
        <f>4960000*1.07/208*VLOOKUP(D245,Att!B:BZ,77,0)-BJ245</f>
        <v>0</v>
      </c>
      <c r="EI245" s="345">
        <f>IF(AND(CH245="X",EJ245&gt;=0.5),150000/VLOOKUP(D245,Att!B:AT,45,0)*VLOOKUP(D245,Att!B:AP,41,0),IF(AND(CH245="X",EJ245&lt;0.5),0,150000))-AN245</f>
        <v>0</v>
      </c>
      <c r="EJ245" s="346">
        <f>VLOOKUP(D245,Att!B:AP,41,0)/VLOOKUP(D245,Att!B:AT,45,0)</f>
        <v>1.0526315789473684</v>
      </c>
    </row>
    <row r="246" spans="1:140" s="331" customFormat="1" ht="14.5" hidden="1" customHeight="1" x14ac:dyDescent="0.35">
      <c r="A246" s="300" t="s">
        <v>325</v>
      </c>
      <c r="B246" s="300">
        <f t="shared" si="81"/>
        <v>239</v>
      </c>
      <c r="C246" s="320" t="s">
        <v>56</v>
      </c>
      <c r="D246" s="320" t="s">
        <v>1493</v>
      </c>
      <c r="E246" s="320" t="s">
        <v>1495</v>
      </c>
      <c r="F246" s="367" t="s">
        <v>1494</v>
      </c>
      <c r="G246" s="320" t="s">
        <v>348</v>
      </c>
      <c r="H246" s="320" t="s">
        <v>1039</v>
      </c>
      <c r="I246" s="320" t="s">
        <v>59</v>
      </c>
      <c r="J246" s="320" t="s">
        <v>58</v>
      </c>
      <c r="K246" s="321">
        <v>5900000</v>
      </c>
      <c r="L246" s="321"/>
      <c r="M246" s="321">
        <v>208</v>
      </c>
      <c r="N246" s="321"/>
      <c r="O246" s="321">
        <v>208</v>
      </c>
      <c r="P246" s="321">
        <v>42</v>
      </c>
      <c r="Q246" s="321">
        <v>0</v>
      </c>
      <c r="R246" s="321">
        <v>12</v>
      </c>
      <c r="S246" s="321">
        <v>0</v>
      </c>
      <c r="T246" s="321">
        <v>0</v>
      </c>
      <c r="U246" s="321">
        <v>0</v>
      </c>
      <c r="V246" s="321">
        <v>0</v>
      </c>
      <c r="W246" s="321">
        <v>0</v>
      </c>
      <c r="X246" s="321">
        <v>0</v>
      </c>
      <c r="Y246" s="321">
        <v>7</v>
      </c>
      <c r="Z246" s="321">
        <v>1</v>
      </c>
      <c r="AA246" s="321"/>
      <c r="AB246" s="321">
        <v>5899999.8865</v>
      </c>
      <c r="AC246" s="321">
        <v>1787019.2308</v>
      </c>
      <c r="AD246" s="321">
        <v>0</v>
      </c>
      <c r="AE246" s="321">
        <v>680769.23080000002</v>
      </c>
      <c r="AF246" s="321">
        <v>0</v>
      </c>
      <c r="AG246" s="321">
        <v>0</v>
      </c>
      <c r="AH246" s="321">
        <v>0</v>
      </c>
      <c r="AI246" s="321">
        <v>0</v>
      </c>
      <c r="AJ246" s="321">
        <v>0</v>
      </c>
      <c r="AK246" s="321">
        <v>0</v>
      </c>
      <c r="AL246" s="321">
        <v>408461.53850000002</v>
      </c>
      <c r="AM246" s="321">
        <v>300000</v>
      </c>
      <c r="AN246" s="321">
        <v>150000</v>
      </c>
      <c r="AO246" s="321">
        <v>617500</v>
      </c>
      <c r="AP246" s="321">
        <v>0</v>
      </c>
      <c r="AQ246" s="321">
        <v>1021153.8462</v>
      </c>
      <c r="AR246" s="321">
        <v>216667</v>
      </c>
      <c r="AS246" s="321"/>
      <c r="AT246" s="321">
        <v>0</v>
      </c>
      <c r="AU246" s="321">
        <v>442500</v>
      </c>
      <c r="AV246" s="321">
        <v>0</v>
      </c>
      <c r="AW246" s="321">
        <v>0</v>
      </c>
      <c r="AX246" s="321">
        <v>1</v>
      </c>
      <c r="AY246" s="321">
        <v>113461.5385</v>
      </c>
      <c r="AZ246" s="321"/>
      <c r="BA246" s="321"/>
      <c r="BB246" s="321">
        <v>21</v>
      </c>
      <c r="BC246" s="321">
        <v>595673.07999999996</v>
      </c>
      <c r="BD246" s="321">
        <v>30000</v>
      </c>
      <c r="BE246" s="321"/>
      <c r="BF246" s="321">
        <v>100000</v>
      </c>
      <c r="BG246" s="321">
        <v>131000</v>
      </c>
      <c r="BH246" s="321">
        <v>468000</v>
      </c>
      <c r="BI246" s="321"/>
      <c r="BJ246" s="321"/>
      <c r="BK246" s="321"/>
      <c r="BL246" s="321">
        <v>0</v>
      </c>
      <c r="BM246" s="321"/>
      <c r="BN246" s="321">
        <v>0</v>
      </c>
      <c r="BO246" s="321">
        <v>0</v>
      </c>
      <c r="BP246" s="321">
        <v>420000</v>
      </c>
      <c r="BQ246" s="321">
        <v>109038.4615</v>
      </c>
      <c r="BR246" s="321"/>
      <c r="BS246" s="321">
        <v>0</v>
      </c>
      <c r="BT246" s="321">
        <v>1268500</v>
      </c>
      <c r="BU246" s="321">
        <v>619500</v>
      </c>
      <c r="BV246" s="321"/>
      <c r="BW246" s="321">
        <v>0</v>
      </c>
      <c r="BX246" s="321"/>
      <c r="BY246" s="321">
        <v>0</v>
      </c>
      <c r="BZ246" s="321"/>
      <c r="CA246" s="321"/>
      <c r="CB246" s="321">
        <v>14877766</v>
      </c>
      <c r="CC246" s="322">
        <v>12342727</v>
      </c>
      <c r="CD246" s="320"/>
      <c r="CE246" s="320" t="s">
        <v>1068</v>
      </c>
      <c r="CF246" s="323">
        <v>46134</v>
      </c>
      <c r="CG246" s="323"/>
      <c r="CH246" s="320" t="s">
        <v>415</v>
      </c>
      <c r="CI246" s="322">
        <v>118000</v>
      </c>
      <c r="CJ246" s="322">
        <v>0</v>
      </c>
      <c r="CK246" s="321"/>
      <c r="CL246" s="324">
        <f t="shared" si="67"/>
        <v>529038.46149999998</v>
      </c>
      <c r="CM246" s="325">
        <f t="shared" si="68"/>
        <v>-22.187199998646975</v>
      </c>
      <c r="CN246" s="325">
        <f t="shared" si="69"/>
        <v>-21.648699998855591</v>
      </c>
      <c r="CO246" s="325">
        <f t="shared" si="70"/>
        <v>0.11349999997764826</v>
      </c>
      <c r="CP246" s="318"/>
      <c r="CQ246" s="326">
        <f t="shared" si="71"/>
        <v>-3.0769035220146179E-5</v>
      </c>
      <c r="CR246" s="326">
        <f t="shared" si="72"/>
        <v>0</v>
      </c>
      <c r="CS246" s="327">
        <f t="shared" si="73"/>
        <v>-3.0769268050789833E-5</v>
      </c>
      <c r="CT246" s="327">
        <f t="shared" si="74"/>
        <v>0</v>
      </c>
      <c r="CU246" s="327">
        <f t="shared" si="75"/>
        <v>0</v>
      </c>
      <c r="CV246" s="327">
        <f t="shared" si="76"/>
        <v>0</v>
      </c>
      <c r="CW246" s="327">
        <f t="shared" si="77"/>
        <v>0</v>
      </c>
      <c r="CX246" s="327">
        <f t="shared" si="78"/>
        <v>0</v>
      </c>
      <c r="CY246" s="327">
        <f t="shared" si="79"/>
        <v>0</v>
      </c>
      <c r="CZ246" s="328">
        <f t="shared" si="80"/>
        <v>529038.46149999998</v>
      </c>
      <c r="DA246" s="328">
        <f t="shared" ref="DA246:DA252" si="84">(420000/208)*(O246+P246+Q246+R246+S246+T246+U246+V246+W246+X246+BI246)-CZ246</f>
        <v>3.8461526855826378E-5</v>
      </c>
      <c r="DB246" s="201"/>
      <c r="DC246" s="327">
        <f>K246/M246*IFERROR(VLOOKUP($D246,Shift!$B:$AZ,45,0),0)-AT246</f>
        <v>0</v>
      </c>
      <c r="DD246" s="327">
        <f>K246/M246*IFERROR(VLOOKUP($D246,Shift!$B:$AV,47,0),0)*10*50%-ROUND(K246/M246*IFERROR(VLOOKUP($D246,Shift!$B:$AV,47,0),0)*8*30%,0)-AU246</f>
        <v>-0.46153846150264144</v>
      </c>
      <c r="DE246" s="329">
        <f>VLOOKUP($D246,'Off day working'!A:AM,38,0)-Z246</f>
        <v>0</v>
      </c>
      <c r="DF246" s="328"/>
      <c r="DG246" s="328"/>
      <c r="DH246" s="330">
        <f>K246/208*8*30%*VLOOKUP($D246,Shift!$B:$AZ,47,0)-AL246</f>
        <v>-3.8461526855826378E-5</v>
      </c>
      <c r="DJ246" s="390"/>
      <c r="DK246" s="332">
        <f>VLOOKUP($D246,Meal!$A:$AK,35,0)-BG246</f>
        <v>0</v>
      </c>
      <c r="DL246" s="332">
        <f>VLOOKUP($D246,Meal!$A:$AK,36,0)-BH246</f>
        <v>0</v>
      </c>
      <c r="DM246" s="333">
        <f>VLOOKUP($D246,Shift!B:AW,39,0)-AV246</f>
        <v>0</v>
      </c>
      <c r="DN246" s="334">
        <f>K246/208*VLOOKUP(D246,Shift!$B:$AO,39,0)*8*10%-AW246</f>
        <v>0</v>
      </c>
      <c r="DO246" s="333">
        <f>VLOOKUP($D246,Shift!$B:$AO,40,0)-AX246</f>
        <v>0</v>
      </c>
      <c r="DP246" s="334">
        <f>K246/208*VLOOKUP(D246,Shift!$B:$AO,40,0)*8*50%-AY246</f>
        <v>-3.8461526855826378E-5</v>
      </c>
      <c r="DQ246" s="335">
        <f>VLOOKUP($D246,Shift!$B:$AZ,41,0)-AZ246</f>
        <v>0</v>
      </c>
      <c r="DR246" s="336">
        <f>K246/208*VLOOKUP($D246,Shift!$B:$AQ,41,0)*8*50%-BA246</f>
        <v>0</v>
      </c>
      <c r="DS246" s="337">
        <f>VLOOKUP($D246,Att!B:CU,98,0)-O246</f>
        <v>0</v>
      </c>
      <c r="DT246" s="338">
        <f>IFERROR(VLOOKUP($D246,OT!$A:$BR,OT!BC$1,0),0)-P246</f>
        <v>0</v>
      </c>
      <c r="DU246" s="338">
        <f>IFERROR(VLOOKUP($D246,OT!$A:$BR,OT!BD$1,0),0)-Q246</f>
        <v>0</v>
      </c>
      <c r="DV246" s="338">
        <f>IFERROR(VLOOKUP($D246,OT!$A:$BR,OT!BE$1,0),0)-R246</f>
        <v>0</v>
      </c>
      <c r="DW246" s="338">
        <f>IFERROR(VLOOKUP($D246,OT!$A:$BR,OT!BF$1,0),0)-S246</f>
        <v>0</v>
      </c>
      <c r="DX246" s="338">
        <f>IFERROR(VLOOKUP($D246,OT!$A:$BR,OT!BG$1,0),0)-T246</f>
        <v>0</v>
      </c>
      <c r="DY246" s="338">
        <f>IFERROR(VLOOKUP($D246,OT!$A:$BR,OT!BH$1,0),0)-U246</f>
        <v>0</v>
      </c>
      <c r="DZ246" s="338">
        <f>IFERROR(VLOOKUP($D246,OT!$A:$BR,OT!BI$1,0),0)-V246</f>
        <v>0</v>
      </c>
      <c r="EA246" s="338">
        <f>IFERROR(VLOOKUP($D246,OT!$A:$BR,OT!BJ$1,0),0)-W246</f>
        <v>0</v>
      </c>
      <c r="EB246" s="338">
        <f>IFERROR(VLOOKUP($D246,OT!$A:$BR,OT!BK$1,0),0)-X246</f>
        <v>0</v>
      </c>
      <c r="EC246" s="339">
        <f>VLOOKUP(D246,'Off day working'!A:AL,38,0)*30000-BD246</f>
        <v>0</v>
      </c>
      <c r="ED246" s="340"/>
      <c r="EE246" s="340"/>
      <c r="EF246" s="338">
        <f t="shared" si="66"/>
        <v>0</v>
      </c>
      <c r="EG246" s="350">
        <f>4960000*1.07/208*VLOOKUP(D246,Att!B:BZ,77,0)-BJ246</f>
        <v>0</v>
      </c>
      <c r="EI246" s="345">
        <f>IF(AND(CH246="X",EJ246&gt;=0.5),150000/VLOOKUP(D246,Att!B:AT,45,0)*VLOOKUP(D246,Att!B:AP,41,0),IF(AND(CH246="X",EJ246&lt;0.5),0,150000))-AN246</f>
        <v>0</v>
      </c>
      <c r="EJ246" s="346">
        <f>VLOOKUP(D246,Att!B:AP,41,0)/VLOOKUP(D246,Att!B:AT,45,0)</f>
        <v>1.1578947368421053</v>
      </c>
    </row>
    <row r="247" spans="1:140" s="331" customFormat="1" ht="14.5" hidden="1" customHeight="1" x14ac:dyDescent="0.35">
      <c r="A247" s="300" t="s">
        <v>325</v>
      </c>
      <c r="B247" s="300">
        <f t="shared" si="81"/>
        <v>240</v>
      </c>
      <c r="C247" s="320" t="s">
        <v>56</v>
      </c>
      <c r="D247" s="320" t="s">
        <v>1499</v>
      </c>
      <c r="E247" s="320" t="s">
        <v>1501</v>
      </c>
      <c r="F247" s="367" t="s">
        <v>1500</v>
      </c>
      <c r="G247" s="320" t="s">
        <v>360</v>
      </c>
      <c r="H247" s="320" t="s">
        <v>1042</v>
      </c>
      <c r="I247" s="320" t="s">
        <v>57</v>
      </c>
      <c r="J247" s="320" t="s">
        <v>58</v>
      </c>
      <c r="K247" s="321">
        <v>5900000</v>
      </c>
      <c r="L247" s="321"/>
      <c r="M247" s="321">
        <v>208</v>
      </c>
      <c r="N247" s="321"/>
      <c r="O247" s="321">
        <v>200</v>
      </c>
      <c r="P247" s="321">
        <v>44</v>
      </c>
      <c r="Q247" s="321">
        <v>0</v>
      </c>
      <c r="R247" s="321">
        <v>0</v>
      </c>
      <c r="S247" s="321">
        <v>0</v>
      </c>
      <c r="T247" s="321">
        <v>0</v>
      </c>
      <c r="U247" s="321">
        <v>0</v>
      </c>
      <c r="V247" s="321">
        <v>0</v>
      </c>
      <c r="W247" s="321">
        <v>0</v>
      </c>
      <c r="X247" s="321">
        <v>0</v>
      </c>
      <c r="Y247" s="321">
        <v>8</v>
      </c>
      <c r="Z247" s="321"/>
      <c r="AA247" s="321"/>
      <c r="AB247" s="321">
        <v>5673076.6962000001</v>
      </c>
      <c r="AC247" s="321">
        <v>1872115.3846</v>
      </c>
      <c r="AD247" s="321">
        <v>0</v>
      </c>
      <c r="AE247" s="321">
        <v>0</v>
      </c>
      <c r="AF247" s="321">
        <v>0</v>
      </c>
      <c r="AG247" s="321">
        <v>0</v>
      </c>
      <c r="AH247" s="321">
        <v>0</v>
      </c>
      <c r="AI247" s="321">
        <v>0</v>
      </c>
      <c r="AJ247" s="321">
        <v>0</v>
      </c>
      <c r="AK247" s="321">
        <v>0</v>
      </c>
      <c r="AL247" s="321">
        <v>408461.53850000002</v>
      </c>
      <c r="AM247" s="321">
        <v>300000</v>
      </c>
      <c r="AN247" s="321">
        <v>150000</v>
      </c>
      <c r="AO247" s="321">
        <v>515000</v>
      </c>
      <c r="AP247" s="321">
        <v>0</v>
      </c>
      <c r="AQ247" s="321">
        <v>765865.38459999999</v>
      </c>
      <c r="AR247" s="321">
        <v>216667</v>
      </c>
      <c r="AS247" s="321"/>
      <c r="AT247" s="321">
        <v>0</v>
      </c>
      <c r="AU247" s="321">
        <v>442500</v>
      </c>
      <c r="AV247" s="321">
        <v>0</v>
      </c>
      <c r="AW247" s="321">
        <v>0</v>
      </c>
      <c r="AX247" s="321">
        <v>2</v>
      </c>
      <c r="AY247" s="321">
        <v>226923.07689999999</v>
      </c>
      <c r="AZ247" s="321"/>
      <c r="BA247" s="321"/>
      <c r="BB247" s="321">
        <v>22</v>
      </c>
      <c r="BC247" s="321">
        <v>624038.46</v>
      </c>
      <c r="BD247" s="321">
        <v>0</v>
      </c>
      <c r="BE247" s="321">
        <v>42548</v>
      </c>
      <c r="BF247" s="321">
        <v>200000</v>
      </c>
      <c r="BG247" s="321">
        <v>62000</v>
      </c>
      <c r="BH247" s="321">
        <v>514000</v>
      </c>
      <c r="BI247" s="321"/>
      <c r="BJ247" s="321"/>
      <c r="BK247" s="321"/>
      <c r="BL247" s="321">
        <v>0</v>
      </c>
      <c r="BM247" s="321"/>
      <c r="BN247" s="321">
        <v>0</v>
      </c>
      <c r="BO247" s="321">
        <v>0</v>
      </c>
      <c r="BP247" s="321">
        <v>403846.15379999997</v>
      </c>
      <c r="BQ247" s="321">
        <v>88846.1538</v>
      </c>
      <c r="BR247" s="321"/>
      <c r="BS247" s="321">
        <v>0</v>
      </c>
      <c r="BT247" s="321">
        <v>1268500</v>
      </c>
      <c r="BU247" s="321">
        <v>619500</v>
      </c>
      <c r="BV247" s="321"/>
      <c r="BW247" s="321">
        <v>0</v>
      </c>
      <c r="BX247" s="321"/>
      <c r="BY247" s="321">
        <v>0</v>
      </c>
      <c r="BZ247" s="321"/>
      <c r="CA247" s="321"/>
      <c r="CB247" s="321">
        <v>13892412</v>
      </c>
      <c r="CC247" s="322">
        <v>11393720</v>
      </c>
      <c r="CD247" s="320"/>
      <c r="CE247" s="320" t="s">
        <v>1068</v>
      </c>
      <c r="CF247" s="323">
        <v>46134</v>
      </c>
      <c r="CG247" s="323"/>
      <c r="CH247" s="320" t="s">
        <v>415</v>
      </c>
      <c r="CI247" s="322">
        <v>118000</v>
      </c>
      <c r="CJ247" s="322">
        <v>0</v>
      </c>
      <c r="CK247" s="321"/>
      <c r="CL247" s="324">
        <f t="shared" si="67"/>
        <v>492692.30759999994</v>
      </c>
      <c r="CM247" s="325">
        <f t="shared" si="68"/>
        <v>-24.151599999517202</v>
      </c>
      <c r="CN247" s="325">
        <f t="shared" si="69"/>
        <v>-24.459199998527765</v>
      </c>
      <c r="CO247" s="325">
        <f t="shared" si="70"/>
        <v>0.22687692288309336</v>
      </c>
      <c r="CP247" s="318"/>
      <c r="CQ247" s="326">
        <f t="shared" si="71"/>
        <v>1.5384983271360397E-5</v>
      </c>
      <c r="CR247" s="326">
        <f t="shared" si="72"/>
        <v>0</v>
      </c>
      <c r="CS247" s="327">
        <f t="shared" si="73"/>
        <v>0</v>
      </c>
      <c r="CT247" s="327">
        <f t="shared" si="74"/>
        <v>0</v>
      </c>
      <c r="CU247" s="327">
        <f t="shared" si="75"/>
        <v>0</v>
      </c>
      <c r="CV247" s="327">
        <f t="shared" si="76"/>
        <v>0</v>
      </c>
      <c r="CW247" s="327">
        <f t="shared" si="77"/>
        <v>0</v>
      </c>
      <c r="CX247" s="327">
        <f t="shared" si="78"/>
        <v>0</v>
      </c>
      <c r="CY247" s="327">
        <f t="shared" si="79"/>
        <v>0</v>
      </c>
      <c r="CZ247" s="328">
        <f t="shared" si="80"/>
        <v>492692.30759999994</v>
      </c>
      <c r="DA247" s="328">
        <f t="shared" si="84"/>
        <v>9.2307745944708586E-5</v>
      </c>
      <c r="DB247" s="201"/>
      <c r="DC247" s="327">
        <f>K247/M247*IFERROR(VLOOKUP($D247,Shift!$B:$AZ,45,0),0)-AT247</f>
        <v>0</v>
      </c>
      <c r="DD247" s="327">
        <f>K247/M247*IFERROR(VLOOKUP($D247,Shift!$B:$AV,47,0),0)*10*50%-ROUND(K247/M247*IFERROR(VLOOKUP($D247,Shift!$B:$AV,47,0),0)*8*30%,0)-AU247</f>
        <v>-0.46153846150264144</v>
      </c>
      <c r="DE247" s="329">
        <f>VLOOKUP($D247,'Off day working'!A:AM,38,0)-Z247</f>
        <v>0</v>
      </c>
      <c r="DF247" s="328"/>
      <c r="DG247" s="328"/>
      <c r="DH247" s="330">
        <f>K247/208*8*30%*VLOOKUP($D247,Shift!$B:$AZ,47,0)-AL247</f>
        <v>-3.8461526855826378E-5</v>
      </c>
      <c r="DJ247" s="390"/>
      <c r="DK247" s="332">
        <f>VLOOKUP($D247,Meal!$A:$AK,35,0)-BG247</f>
        <v>0</v>
      </c>
      <c r="DL247" s="332">
        <f>VLOOKUP($D247,Meal!$A:$AK,36,0)-BH247</f>
        <v>0</v>
      </c>
      <c r="DM247" s="333">
        <f>VLOOKUP($D247,Shift!B:AW,39,0)-AV247</f>
        <v>0</v>
      </c>
      <c r="DN247" s="334">
        <f>K247/208*VLOOKUP(D247,Shift!$B:$AO,39,0)*8*10%-AW247</f>
        <v>0</v>
      </c>
      <c r="DO247" s="333">
        <f>VLOOKUP($D247,Shift!$B:$AO,40,0)-AX247</f>
        <v>0</v>
      </c>
      <c r="DP247" s="334">
        <f>K247/208*VLOOKUP(D247,Shift!$B:$AO,40,0)*8*50%-AY247</f>
        <v>2.3076951038092375E-5</v>
      </c>
      <c r="DQ247" s="335">
        <f>VLOOKUP($D247,Shift!$B:$AZ,41,0)-AZ247</f>
        <v>0</v>
      </c>
      <c r="DR247" s="336">
        <f>K247/208*VLOOKUP($D247,Shift!$B:$AQ,41,0)*8*50%-BA247</f>
        <v>0</v>
      </c>
      <c r="DS247" s="337">
        <f>VLOOKUP($D247,Att!B:CU,98,0)-O247</f>
        <v>0</v>
      </c>
      <c r="DT247" s="338">
        <f>IFERROR(VLOOKUP($D247,OT!$A:$BR,OT!BC$1,0),0)-P247</f>
        <v>0</v>
      </c>
      <c r="DU247" s="338">
        <f>IFERROR(VLOOKUP($D247,OT!$A:$BR,OT!BD$1,0),0)-Q247</f>
        <v>0</v>
      </c>
      <c r="DV247" s="338">
        <f>IFERROR(VLOOKUP($D247,OT!$A:$BR,OT!BE$1,0),0)-R247</f>
        <v>0</v>
      </c>
      <c r="DW247" s="338">
        <f>IFERROR(VLOOKUP($D247,OT!$A:$BR,OT!BF$1,0),0)-S247</f>
        <v>0</v>
      </c>
      <c r="DX247" s="338">
        <f>IFERROR(VLOOKUP($D247,OT!$A:$BR,OT!BG$1,0),0)-T247</f>
        <v>0</v>
      </c>
      <c r="DY247" s="338">
        <f>IFERROR(VLOOKUP($D247,OT!$A:$BR,OT!BH$1,0),0)-U247</f>
        <v>0</v>
      </c>
      <c r="DZ247" s="338">
        <f>IFERROR(VLOOKUP($D247,OT!$A:$BR,OT!BI$1,0),0)-V247</f>
        <v>0</v>
      </c>
      <c r="EA247" s="338">
        <f>IFERROR(VLOOKUP($D247,OT!$A:$BR,OT!BJ$1,0),0)-W247</f>
        <v>0</v>
      </c>
      <c r="EB247" s="338">
        <f>IFERROR(VLOOKUP($D247,OT!$A:$BR,OT!BK$1,0),0)-X247</f>
        <v>0</v>
      </c>
      <c r="EC247" s="339">
        <f>VLOOKUP(D247,'Off day working'!A:AL,38,0)*30000-BD247</f>
        <v>0</v>
      </c>
      <c r="ED247" s="340"/>
      <c r="EE247" s="340"/>
      <c r="EF247" s="338">
        <f t="shared" si="66"/>
        <v>7.6923076921957545E-2</v>
      </c>
      <c r="EG247" s="350">
        <f>4960000*1.07/208*VLOOKUP(D247,Att!B:BZ,77,0)-BJ247</f>
        <v>0</v>
      </c>
      <c r="EI247" s="345">
        <f>IF(AND(CH247="X",EJ247&gt;=0.5),150000/VLOOKUP(D247,Att!B:AT,45,0)*VLOOKUP(D247,Att!B:AP,41,0),IF(AND(CH247="X",EJ247&lt;0.5),0,150000))-AN247</f>
        <v>0</v>
      </c>
      <c r="EJ247" s="346">
        <f>VLOOKUP(D247,Att!B:AP,41,0)/VLOOKUP(D247,Att!B:AT,45,0)</f>
        <v>1.1009154111643833</v>
      </c>
    </row>
    <row r="248" spans="1:140" s="331" customFormat="1" ht="14.5" hidden="1" customHeight="1" x14ac:dyDescent="0.35">
      <c r="A248" s="300" t="s">
        <v>325</v>
      </c>
      <c r="B248" s="300">
        <f t="shared" si="81"/>
        <v>241</v>
      </c>
      <c r="C248" s="320" t="s">
        <v>56</v>
      </c>
      <c r="D248" s="320" t="s">
        <v>1502</v>
      </c>
      <c r="E248" s="320" t="s">
        <v>1504</v>
      </c>
      <c r="F248" s="367" t="s">
        <v>1503</v>
      </c>
      <c r="G248" s="320" t="s">
        <v>360</v>
      </c>
      <c r="H248" s="320" t="s">
        <v>1039</v>
      </c>
      <c r="I248" s="320" t="s">
        <v>57</v>
      </c>
      <c r="J248" s="320" t="s">
        <v>58</v>
      </c>
      <c r="K248" s="321">
        <v>5900000</v>
      </c>
      <c r="L248" s="321"/>
      <c r="M248" s="321">
        <v>208</v>
      </c>
      <c r="N248" s="321"/>
      <c r="O248" s="321">
        <v>208</v>
      </c>
      <c r="P248" s="321">
        <v>28</v>
      </c>
      <c r="Q248" s="321">
        <v>0</v>
      </c>
      <c r="R248" s="321">
        <v>24</v>
      </c>
      <c r="S248" s="321">
        <v>0</v>
      </c>
      <c r="T248" s="321">
        <v>0</v>
      </c>
      <c r="U248" s="321">
        <v>0</v>
      </c>
      <c r="V248" s="321">
        <v>0</v>
      </c>
      <c r="W248" s="321">
        <v>0</v>
      </c>
      <c r="X248" s="321">
        <v>0</v>
      </c>
      <c r="Y248" s="321">
        <v>9.75</v>
      </c>
      <c r="Z248" s="321">
        <v>2</v>
      </c>
      <c r="AA248" s="321"/>
      <c r="AB248" s="321">
        <v>5899999.8865</v>
      </c>
      <c r="AC248" s="321">
        <v>1191346.1538</v>
      </c>
      <c r="AD248" s="321">
        <v>0</v>
      </c>
      <c r="AE248" s="321">
        <v>1361538.4615</v>
      </c>
      <c r="AF248" s="321">
        <v>0</v>
      </c>
      <c r="AG248" s="321">
        <v>0</v>
      </c>
      <c r="AH248" s="321">
        <v>0</v>
      </c>
      <c r="AI248" s="321">
        <v>0</v>
      </c>
      <c r="AJ248" s="321">
        <v>0</v>
      </c>
      <c r="AK248" s="321">
        <v>0</v>
      </c>
      <c r="AL248" s="321">
        <v>544615.38459999999</v>
      </c>
      <c r="AM248" s="321">
        <v>300000</v>
      </c>
      <c r="AN248" s="321">
        <v>150000</v>
      </c>
      <c r="AO248" s="321">
        <v>495000</v>
      </c>
      <c r="AP248" s="321">
        <v>0</v>
      </c>
      <c r="AQ248" s="321">
        <v>1021153.8462</v>
      </c>
      <c r="AR248" s="321">
        <v>216667</v>
      </c>
      <c r="AS248" s="321"/>
      <c r="AT248" s="321">
        <v>0</v>
      </c>
      <c r="AU248" s="321">
        <v>590000</v>
      </c>
      <c r="AV248" s="321">
        <v>0</v>
      </c>
      <c r="AW248" s="321">
        <v>0</v>
      </c>
      <c r="AX248" s="321">
        <v>1.75</v>
      </c>
      <c r="AY248" s="321">
        <v>198557.6923</v>
      </c>
      <c r="AZ248" s="321"/>
      <c r="BA248" s="321"/>
      <c r="BB248" s="321">
        <v>14</v>
      </c>
      <c r="BC248" s="321">
        <v>397115.38</v>
      </c>
      <c r="BD248" s="321">
        <v>60000</v>
      </c>
      <c r="BE248" s="321">
        <v>42548</v>
      </c>
      <c r="BF248" s="321">
        <v>100000</v>
      </c>
      <c r="BG248" s="321">
        <v>290000</v>
      </c>
      <c r="BH248" s="321">
        <v>390000</v>
      </c>
      <c r="BI248" s="321"/>
      <c r="BJ248" s="321"/>
      <c r="BK248" s="321"/>
      <c r="BL248" s="321">
        <v>0</v>
      </c>
      <c r="BM248" s="321"/>
      <c r="BN248" s="321">
        <v>0</v>
      </c>
      <c r="BO248" s="321">
        <v>0</v>
      </c>
      <c r="BP248" s="321">
        <v>420000</v>
      </c>
      <c r="BQ248" s="321">
        <v>105000</v>
      </c>
      <c r="BR248" s="321"/>
      <c r="BS248" s="321">
        <v>0</v>
      </c>
      <c r="BT248" s="321">
        <v>1268500</v>
      </c>
      <c r="BU248" s="321">
        <v>619500</v>
      </c>
      <c r="BV248" s="321"/>
      <c r="BW248" s="321">
        <v>0</v>
      </c>
      <c r="BX248" s="321">
        <v>2</v>
      </c>
      <c r="BY248" s="321">
        <v>56730.769200000002</v>
      </c>
      <c r="BZ248" s="321"/>
      <c r="CA248" s="321"/>
      <c r="CB248" s="321">
        <v>15160058</v>
      </c>
      <c r="CC248" s="322">
        <v>12629058</v>
      </c>
      <c r="CD248" s="320"/>
      <c r="CE248" s="320" t="s">
        <v>1068</v>
      </c>
      <c r="CF248" s="323">
        <v>46134</v>
      </c>
      <c r="CG248" s="323"/>
      <c r="CH248" s="320" t="s">
        <v>415</v>
      </c>
      <c r="CI248" s="322">
        <v>118000</v>
      </c>
      <c r="CJ248" s="322">
        <v>0</v>
      </c>
      <c r="CK248" s="321"/>
      <c r="CL248" s="324">
        <f t="shared" si="67"/>
        <v>525000</v>
      </c>
      <c r="CM248" s="325">
        <f t="shared" si="68"/>
        <v>-16.195099998265505</v>
      </c>
      <c r="CN248" s="325">
        <f t="shared" si="69"/>
        <v>-16.195099998265505</v>
      </c>
      <c r="CO248" s="325">
        <f t="shared" si="70"/>
        <v>0.11349999997764826</v>
      </c>
      <c r="CP248" s="318"/>
      <c r="CQ248" s="326">
        <f t="shared" si="71"/>
        <v>4.6154018491506577E-5</v>
      </c>
      <c r="CR248" s="326">
        <f t="shared" si="72"/>
        <v>0</v>
      </c>
      <c r="CS248" s="327">
        <f t="shared" si="73"/>
        <v>3.8461526855826378E-5</v>
      </c>
      <c r="CT248" s="327">
        <f t="shared" si="74"/>
        <v>0</v>
      </c>
      <c r="CU248" s="327">
        <f t="shared" si="75"/>
        <v>0</v>
      </c>
      <c r="CV248" s="327">
        <f t="shared" si="76"/>
        <v>0</v>
      </c>
      <c r="CW248" s="327">
        <f t="shared" si="77"/>
        <v>0</v>
      </c>
      <c r="CX248" s="327">
        <f t="shared" si="78"/>
        <v>0</v>
      </c>
      <c r="CY248" s="327">
        <f t="shared" si="79"/>
        <v>0</v>
      </c>
      <c r="CZ248" s="328">
        <f t="shared" si="80"/>
        <v>525000</v>
      </c>
      <c r="DA248" s="328">
        <f t="shared" si="84"/>
        <v>0</v>
      </c>
      <c r="DB248" s="201"/>
      <c r="DC248" s="327">
        <f>K248/M248*IFERROR(VLOOKUP($D248,Shift!$B:$AZ,45,0),0)-AT248</f>
        <v>0</v>
      </c>
      <c r="DD248" s="327">
        <f>K248/M248*IFERROR(VLOOKUP($D248,Shift!$B:$AV,47,0),0)*10*50%-ROUND(K248/M248*IFERROR(VLOOKUP($D248,Shift!$B:$AV,47,0),0)*8*30%,0)-AU248</f>
        <v>0.38461538474075496</v>
      </c>
      <c r="DE248" s="329">
        <f>VLOOKUP($D248,'Off day working'!A:AM,38,0)-Z248</f>
        <v>0</v>
      </c>
      <c r="DF248" s="328"/>
      <c r="DG248" s="328"/>
      <c r="DH248" s="330">
        <f>K248/208*8*30%*VLOOKUP($D248,Shift!$B:$AZ,47,0)-AL248</f>
        <v>1.5384634025394917E-5</v>
      </c>
      <c r="DJ248" s="390"/>
      <c r="DK248" s="332">
        <f>VLOOKUP($D248,Meal!$A:$AK,35,0)-BG248</f>
        <v>0</v>
      </c>
      <c r="DL248" s="332">
        <f>VLOOKUP($D248,Meal!$A:$AK,36,0)-BH248</f>
        <v>0</v>
      </c>
      <c r="DM248" s="333">
        <f>VLOOKUP($D248,Shift!B:AW,39,0)-AV248</f>
        <v>0</v>
      </c>
      <c r="DN248" s="334">
        <f>K248/208*VLOOKUP(D248,Shift!$B:$AO,39,0)*8*10%-AW248</f>
        <v>0</v>
      </c>
      <c r="DO248" s="333">
        <f>VLOOKUP($D248,Shift!$B:$AO,40,0)-AX248</f>
        <v>0</v>
      </c>
      <c r="DP248" s="334">
        <f>K248/208*VLOOKUP(D248,Shift!$B:$AO,40,0)*8*50%-AY248</f>
        <v>7.6923170126974583E-6</v>
      </c>
      <c r="DQ248" s="335">
        <f>VLOOKUP($D248,Shift!$B:$AZ,41,0)-AZ248</f>
        <v>0</v>
      </c>
      <c r="DR248" s="336">
        <f>K248/208*VLOOKUP($D248,Shift!$B:$AQ,41,0)*8*50%-BA248</f>
        <v>0</v>
      </c>
      <c r="DS248" s="337">
        <f>VLOOKUP($D248,Att!B:CU,98,0)-O248</f>
        <v>0</v>
      </c>
      <c r="DT248" s="338">
        <f>IFERROR(VLOOKUP($D248,OT!$A:$BR,OT!BC$1,0),0)-P248</f>
        <v>0</v>
      </c>
      <c r="DU248" s="338">
        <f>IFERROR(VLOOKUP($D248,OT!$A:$BR,OT!BD$1,0),0)-Q248</f>
        <v>0</v>
      </c>
      <c r="DV248" s="338">
        <f>IFERROR(VLOOKUP($D248,OT!$A:$BR,OT!BE$1,0),0)-R248</f>
        <v>0</v>
      </c>
      <c r="DW248" s="338">
        <f>IFERROR(VLOOKUP($D248,OT!$A:$BR,OT!BF$1,0),0)-S248</f>
        <v>0</v>
      </c>
      <c r="DX248" s="338">
        <f>IFERROR(VLOOKUP($D248,OT!$A:$BR,OT!BG$1,0),0)-T248</f>
        <v>0</v>
      </c>
      <c r="DY248" s="338">
        <f>IFERROR(VLOOKUP($D248,OT!$A:$BR,OT!BH$1,0),0)-U248</f>
        <v>0</v>
      </c>
      <c r="DZ248" s="338">
        <f>IFERROR(VLOOKUP($D248,OT!$A:$BR,OT!BI$1,0),0)-V248</f>
        <v>0</v>
      </c>
      <c r="EA248" s="338">
        <f>IFERROR(VLOOKUP($D248,OT!$A:$BR,OT!BJ$1,0),0)-W248</f>
        <v>0</v>
      </c>
      <c r="EB248" s="338">
        <f>IFERROR(VLOOKUP($D248,OT!$A:$BR,OT!BK$1,0),0)-X248</f>
        <v>0</v>
      </c>
      <c r="EC248" s="339">
        <f>VLOOKUP(D248,'Off day working'!A:AL,38,0)*30000-BD248</f>
        <v>0</v>
      </c>
      <c r="ED248" s="340"/>
      <c r="EE248" s="340"/>
      <c r="EF248" s="338">
        <f t="shared" si="66"/>
        <v>7.6923076921957545E-2</v>
      </c>
      <c r="EG248" s="350">
        <f>4960000*1.07/208*VLOOKUP(D248,Att!B:BZ,77,0)-BJ248</f>
        <v>0</v>
      </c>
      <c r="EI248" s="345">
        <f>IF(AND(CH248="X",EJ248&gt;=0.5),150000/VLOOKUP(D248,Att!B:AT,45,0)*VLOOKUP(D248,Att!B:AP,41,0),IF(AND(CH248="X",EJ248&lt;0.5),0,150000))-AN248</f>
        <v>0</v>
      </c>
      <c r="EJ248" s="346">
        <f>VLOOKUP(D248,Att!B:AP,41,0)/VLOOKUP(D248,Att!B:AT,45,0)</f>
        <v>1.1447368421052631</v>
      </c>
    </row>
    <row r="249" spans="1:140" s="331" customFormat="1" ht="14.5" hidden="1" customHeight="1" x14ac:dyDescent="0.35">
      <c r="A249" s="300" t="s">
        <v>325</v>
      </c>
      <c r="B249" s="300">
        <f t="shared" si="81"/>
        <v>242</v>
      </c>
      <c r="C249" s="320" t="s">
        <v>56</v>
      </c>
      <c r="D249" s="320" t="s">
        <v>1505</v>
      </c>
      <c r="E249" s="320" t="s">
        <v>1507</v>
      </c>
      <c r="F249" s="367" t="s">
        <v>1506</v>
      </c>
      <c r="G249" s="320" t="s">
        <v>348</v>
      </c>
      <c r="H249" s="320" t="s">
        <v>1039</v>
      </c>
      <c r="I249" s="320" t="s">
        <v>57</v>
      </c>
      <c r="J249" s="320" t="s">
        <v>58</v>
      </c>
      <c r="K249" s="321">
        <v>5900000</v>
      </c>
      <c r="L249" s="321"/>
      <c r="M249" s="321">
        <v>208</v>
      </c>
      <c r="N249" s="321"/>
      <c r="O249" s="321">
        <v>208</v>
      </c>
      <c r="P249" s="321">
        <v>38</v>
      </c>
      <c r="Q249" s="321">
        <v>0</v>
      </c>
      <c r="R249" s="321">
        <v>16</v>
      </c>
      <c r="S249" s="321">
        <v>0</v>
      </c>
      <c r="T249" s="321">
        <v>0</v>
      </c>
      <c r="U249" s="321">
        <v>8</v>
      </c>
      <c r="V249" s="321">
        <v>0</v>
      </c>
      <c r="W249" s="321">
        <v>0</v>
      </c>
      <c r="X249" s="321">
        <v>0</v>
      </c>
      <c r="Y249" s="321">
        <v>10</v>
      </c>
      <c r="Z249" s="321">
        <v>2</v>
      </c>
      <c r="AA249" s="321"/>
      <c r="AB249" s="321">
        <v>5899999.8865</v>
      </c>
      <c r="AC249" s="321">
        <v>1616826.9231</v>
      </c>
      <c r="AD249" s="321">
        <v>0</v>
      </c>
      <c r="AE249" s="321">
        <v>907692.3077</v>
      </c>
      <c r="AF249" s="321">
        <v>0</v>
      </c>
      <c r="AG249" s="321">
        <v>0</v>
      </c>
      <c r="AH249" s="321">
        <v>658076.92310000001</v>
      </c>
      <c r="AI249" s="321">
        <v>0</v>
      </c>
      <c r="AJ249" s="321">
        <v>0</v>
      </c>
      <c r="AK249" s="321">
        <v>0</v>
      </c>
      <c r="AL249" s="321">
        <v>544615.38459999999</v>
      </c>
      <c r="AM249" s="321">
        <v>300000</v>
      </c>
      <c r="AN249" s="321">
        <v>150000</v>
      </c>
      <c r="AO249" s="321">
        <v>752500</v>
      </c>
      <c r="AP249" s="321">
        <v>0</v>
      </c>
      <c r="AQ249" s="321">
        <v>1021153.8462</v>
      </c>
      <c r="AR249" s="321">
        <v>216667</v>
      </c>
      <c r="AS249" s="321"/>
      <c r="AT249" s="321">
        <v>0</v>
      </c>
      <c r="AU249" s="321">
        <v>590000</v>
      </c>
      <c r="AV249" s="321">
        <v>0</v>
      </c>
      <c r="AW249" s="321">
        <v>0</v>
      </c>
      <c r="AX249" s="321">
        <v>2</v>
      </c>
      <c r="AY249" s="321">
        <v>226923.07689999999</v>
      </c>
      <c r="AZ249" s="321"/>
      <c r="BA249" s="321"/>
      <c r="BB249" s="321">
        <v>19</v>
      </c>
      <c r="BC249" s="321">
        <v>538942.31000000006</v>
      </c>
      <c r="BD249" s="321">
        <v>60000</v>
      </c>
      <c r="BE249" s="321"/>
      <c r="BF249" s="321">
        <v>100000</v>
      </c>
      <c r="BG249" s="321">
        <v>137000</v>
      </c>
      <c r="BH249" s="321">
        <v>580000</v>
      </c>
      <c r="BI249" s="321"/>
      <c r="BJ249" s="321"/>
      <c r="BK249" s="321"/>
      <c r="BL249" s="321">
        <v>0</v>
      </c>
      <c r="BM249" s="321"/>
      <c r="BN249" s="321">
        <v>0</v>
      </c>
      <c r="BO249" s="321">
        <v>0</v>
      </c>
      <c r="BP249" s="321">
        <v>420000</v>
      </c>
      <c r="BQ249" s="321">
        <v>125192.3077</v>
      </c>
      <c r="BR249" s="321"/>
      <c r="BS249" s="321">
        <v>0</v>
      </c>
      <c r="BT249" s="321">
        <v>1268500</v>
      </c>
      <c r="BU249" s="321">
        <v>619500</v>
      </c>
      <c r="BV249" s="321"/>
      <c r="BW249" s="321">
        <v>0</v>
      </c>
      <c r="BX249" s="321"/>
      <c r="BY249" s="321">
        <v>0</v>
      </c>
      <c r="BZ249" s="321"/>
      <c r="CA249" s="321"/>
      <c r="CB249" s="321">
        <v>16232111</v>
      </c>
      <c r="CC249" s="322">
        <v>13680919</v>
      </c>
      <c r="CD249" s="320"/>
      <c r="CE249" s="320" t="s">
        <v>1068</v>
      </c>
      <c r="CF249" s="323">
        <v>46134</v>
      </c>
      <c r="CG249" s="323"/>
      <c r="CH249" s="320" t="s">
        <v>415</v>
      </c>
      <c r="CI249" s="322">
        <v>118000</v>
      </c>
      <c r="CJ249" s="322">
        <v>0</v>
      </c>
      <c r="CK249" s="321"/>
      <c r="CL249" s="324">
        <f t="shared" si="67"/>
        <v>545192.3077</v>
      </c>
      <c r="CM249" s="325">
        <f t="shared" si="68"/>
        <v>-21.034199997782707</v>
      </c>
      <c r="CN249" s="325">
        <f t="shared" si="69"/>
        <v>-21.341899998486042</v>
      </c>
      <c r="CO249" s="325">
        <f t="shared" si="70"/>
        <v>0.11349999997764826</v>
      </c>
      <c r="CP249" s="318"/>
      <c r="CQ249" s="326">
        <f t="shared" si="71"/>
        <v>-2.3076776415109634E-5</v>
      </c>
      <c r="CR249" s="326">
        <f t="shared" si="72"/>
        <v>0</v>
      </c>
      <c r="CS249" s="327">
        <f t="shared" si="73"/>
        <v>-7.6922588050365448E-6</v>
      </c>
      <c r="CT249" s="327">
        <f t="shared" si="74"/>
        <v>0</v>
      </c>
      <c r="CU249" s="327">
        <f t="shared" si="75"/>
        <v>0</v>
      </c>
      <c r="CV249" s="327">
        <f t="shared" si="76"/>
        <v>-2.3076892830431461E-5</v>
      </c>
      <c r="CW249" s="327">
        <f t="shared" si="77"/>
        <v>0</v>
      </c>
      <c r="CX249" s="327">
        <f t="shared" si="78"/>
        <v>0</v>
      </c>
      <c r="CY249" s="327">
        <f t="shared" si="79"/>
        <v>0</v>
      </c>
      <c r="CZ249" s="328">
        <f t="shared" si="80"/>
        <v>545192.3077</v>
      </c>
      <c r="DA249" s="328">
        <f t="shared" si="84"/>
        <v>-7.6922588050365448E-6</v>
      </c>
      <c r="DB249" s="201"/>
      <c r="DC249" s="327">
        <f>K249/M249*IFERROR(VLOOKUP($D249,Shift!$B:$AZ,45,0),0)-AT249</f>
        <v>0</v>
      </c>
      <c r="DD249" s="327">
        <f>K249/M249*IFERROR(VLOOKUP($D249,Shift!$B:$AV,47,0),0)*10*50%-ROUND(K249/M249*IFERROR(VLOOKUP($D249,Shift!$B:$AV,47,0),0)*8*30%,0)-AU249</f>
        <v>0.38461538474075496</v>
      </c>
      <c r="DE249" s="329">
        <f>VLOOKUP($D249,'Off day working'!A:AM,38,0)-Z249</f>
        <v>0</v>
      </c>
      <c r="DF249" s="328"/>
      <c r="DG249" s="328"/>
      <c r="DH249" s="330">
        <f>K249/208*8*30%*VLOOKUP($D249,Shift!$B:$AZ,47,0)-AL249</f>
        <v>1.5384634025394917E-5</v>
      </c>
      <c r="DJ249" s="390"/>
      <c r="DK249" s="332">
        <f>VLOOKUP($D249,Meal!$A:$AK,35,0)-BG249</f>
        <v>0</v>
      </c>
      <c r="DL249" s="332">
        <f>VLOOKUP($D249,Meal!$A:$AK,36,0)-BH249</f>
        <v>0</v>
      </c>
      <c r="DM249" s="333">
        <f>VLOOKUP($D249,Shift!B:AW,39,0)-AV249</f>
        <v>0</v>
      </c>
      <c r="DN249" s="334">
        <f>K249/208*VLOOKUP(D249,Shift!$B:$AO,39,0)*8*10%-AW249</f>
        <v>0</v>
      </c>
      <c r="DO249" s="333">
        <f>VLOOKUP($D249,Shift!$B:$AO,40,0)-AX249</f>
        <v>0</v>
      </c>
      <c r="DP249" s="334">
        <f>K249/208*VLOOKUP(D249,Shift!$B:$AO,40,0)*8*50%-AY249</f>
        <v>2.3076951038092375E-5</v>
      </c>
      <c r="DQ249" s="335">
        <f>VLOOKUP($D249,Shift!$B:$AZ,41,0)-AZ249</f>
        <v>0</v>
      </c>
      <c r="DR249" s="336">
        <f>K249/208*VLOOKUP($D249,Shift!$B:$AQ,41,0)*8*50%-BA249</f>
        <v>0</v>
      </c>
      <c r="DS249" s="337">
        <f>VLOOKUP($D249,Att!B:CU,98,0)-O249</f>
        <v>0</v>
      </c>
      <c r="DT249" s="338">
        <f>IFERROR(VLOOKUP($D249,OT!$A:$BR,OT!BC$1,0),0)-P249</f>
        <v>0</v>
      </c>
      <c r="DU249" s="338">
        <f>IFERROR(VLOOKUP($D249,OT!$A:$BR,OT!BD$1,0),0)-Q249</f>
        <v>0</v>
      </c>
      <c r="DV249" s="338">
        <f>IFERROR(VLOOKUP($D249,OT!$A:$BR,OT!BE$1,0),0)-R249</f>
        <v>0</v>
      </c>
      <c r="DW249" s="338">
        <f>IFERROR(VLOOKUP($D249,OT!$A:$BR,OT!BF$1,0),0)-S249</f>
        <v>0</v>
      </c>
      <c r="DX249" s="338">
        <f>IFERROR(VLOOKUP($D249,OT!$A:$BR,OT!BG$1,0),0)-T249</f>
        <v>0</v>
      </c>
      <c r="DY249" s="338">
        <f>IFERROR(VLOOKUP($D249,OT!$A:$BR,OT!BH$1,0),0)-U249</f>
        <v>0</v>
      </c>
      <c r="DZ249" s="338">
        <f>IFERROR(VLOOKUP($D249,OT!$A:$BR,OT!BI$1,0),0)-V249</f>
        <v>0</v>
      </c>
      <c r="EA249" s="338">
        <f>IFERROR(VLOOKUP($D249,OT!$A:$BR,OT!BJ$1,0),0)-W249</f>
        <v>0</v>
      </c>
      <c r="EB249" s="338">
        <f>IFERROR(VLOOKUP($D249,OT!$A:$BR,OT!BK$1,0),0)-X249</f>
        <v>0</v>
      </c>
      <c r="EC249" s="339">
        <f>VLOOKUP(D249,'Off day working'!A:AL,38,0)*30000-BD249</f>
        <v>0</v>
      </c>
      <c r="ED249" s="340"/>
      <c r="EE249" s="340"/>
      <c r="EF249" s="338">
        <f t="shared" si="66"/>
        <v>0</v>
      </c>
      <c r="EG249" s="350">
        <f>4960000*1.07/208*VLOOKUP(D249,Att!B:BZ,77,0)-BJ249</f>
        <v>0</v>
      </c>
      <c r="EI249" s="345">
        <f>IF(AND(CH249="X",EJ249&gt;=0.5),150000/VLOOKUP(D249,Att!B:AT,45,0)*VLOOKUP(D249,Att!B:AP,41,0),IF(AND(CH249="X",EJ249&lt;0.5),0,150000))-AN249</f>
        <v>0</v>
      </c>
      <c r="EJ249" s="346">
        <f>VLOOKUP(D249,Att!B:AP,41,0)/VLOOKUP(D249,Att!B:AT,45,0)</f>
        <v>1.1578947368421053</v>
      </c>
    </row>
    <row r="250" spans="1:140" s="331" customFormat="1" ht="14.5" hidden="1" customHeight="1" x14ac:dyDescent="0.35">
      <c r="A250" s="300" t="s">
        <v>325</v>
      </c>
      <c r="B250" s="300">
        <f t="shared" si="81"/>
        <v>243</v>
      </c>
      <c r="C250" s="320" t="s">
        <v>56</v>
      </c>
      <c r="D250" s="320" t="s">
        <v>1508</v>
      </c>
      <c r="E250" s="320" t="s">
        <v>1510</v>
      </c>
      <c r="F250" s="367" t="s">
        <v>1509</v>
      </c>
      <c r="G250" s="320" t="s">
        <v>360</v>
      </c>
      <c r="H250" s="320" t="s">
        <v>1039</v>
      </c>
      <c r="I250" s="320" t="s">
        <v>57</v>
      </c>
      <c r="J250" s="320" t="s">
        <v>58</v>
      </c>
      <c r="K250" s="321">
        <v>5900000</v>
      </c>
      <c r="L250" s="321"/>
      <c r="M250" s="321">
        <v>208</v>
      </c>
      <c r="N250" s="321"/>
      <c r="O250" s="321">
        <v>172</v>
      </c>
      <c r="P250" s="321">
        <v>30</v>
      </c>
      <c r="Q250" s="321">
        <v>0</v>
      </c>
      <c r="R250" s="321">
        <v>12</v>
      </c>
      <c r="S250" s="321">
        <v>0</v>
      </c>
      <c r="T250" s="321">
        <v>0</v>
      </c>
      <c r="U250" s="321">
        <v>0</v>
      </c>
      <c r="V250" s="321">
        <v>0</v>
      </c>
      <c r="W250" s="321">
        <v>0</v>
      </c>
      <c r="X250" s="321">
        <v>0</v>
      </c>
      <c r="Y250" s="321">
        <v>7</v>
      </c>
      <c r="Z250" s="321">
        <v>1</v>
      </c>
      <c r="AA250" s="321"/>
      <c r="AB250" s="321">
        <v>4878846.0404000003</v>
      </c>
      <c r="AC250" s="321">
        <v>1276442.3077</v>
      </c>
      <c r="AD250" s="321">
        <v>0</v>
      </c>
      <c r="AE250" s="321">
        <v>680769.23080000002</v>
      </c>
      <c r="AF250" s="321">
        <v>0</v>
      </c>
      <c r="AG250" s="321">
        <v>0</v>
      </c>
      <c r="AH250" s="321">
        <v>0</v>
      </c>
      <c r="AI250" s="321">
        <v>0</v>
      </c>
      <c r="AJ250" s="321">
        <v>0</v>
      </c>
      <c r="AK250" s="321">
        <v>0</v>
      </c>
      <c r="AL250" s="321">
        <v>408461.53850000002</v>
      </c>
      <c r="AM250" s="321">
        <v>300000</v>
      </c>
      <c r="AN250" s="321">
        <v>150000</v>
      </c>
      <c r="AO250" s="321">
        <v>452500</v>
      </c>
      <c r="AP250" s="321">
        <v>0</v>
      </c>
      <c r="AQ250" s="321">
        <v>510576.92310000001</v>
      </c>
      <c r="AR250" s="321">
        <v>216667</v>
      </c>
      <c r="AS250" s="321"/>
      <c r="AT250" s="321">
        <v>0</v>
      </c>
      <c r="AU250" s="321">
        <v>442500</v>
      </c>
      <c r="AV250" s="321">
        <v>0</v>
      </c>
      <c r="AW250" s="321">
        <v>0</v>
      </c>
      <c r="AX250" s="321">
        <v>1</v>
      </c>
      <c r="AY250" s="321">
        <v>113461.5385</v>
      </c>
      <c r="AZ250" s="321"/>
      <c r="BA250" s="321"/>
      <c r="BB250" s="321">
        <v>15</v>
      </c>
      <c r="BC250" s="321">
        <v>425480.77</v>
      </c>
      <c r="BD250" s="321">
        <v>30000</v>
      </c>
      <c r="BE250" s="321">
        <v>42548</v>
      </c>
      <c r="BF250" s="321">
        <v>100000</v>
      </c>
      <c r="BG250" s="321">
        <v>124000</v>
      </c>
      <c r="BH250" s="321">
        <v>410000</v>
      </c>
      <c r="BI250" s="321"/>
      <c r="BJ250" s="321"/>
      <c r="BK250" s="321"/>
      <c r="BL250" s="321">
        <v>0</v>
      </c>
      <c r="BM250" s="321"/>
      <c r="BN250" s="321">
        <v>0</v>
      </c>
      <c r="BO250" s="321">
        <v>0</v>
      </c>
      <c r="BP250" s="321">
        <v>347307.6923</v>
      </c>
      <c r="BQ250" s="321">
        <v>84807.692299999995</v>
      </c>
      <c r="BR250" s="321"/>
      <c r="BS250" s="321">
        <v>0</v>
      </c>
      <c r="BT250" s="321">
        <v>1268500</v>
      </c>
      <c r="BU250" s="321">
        <v>619500</v>
      </c>
      <c r="BV250" s="321"/>
      <c r="BW250" s="321">
        <v>0</v>
      </c>
      <c r="BX250" s="321"/>
      <c r="BY250" s="321">
        <v>0</v>
      </c>
      <c r="BZ250" s="321"/>
      <c r="CA250" s="321"/>
      <c r="CB250" s="321">
        <v>12380885</v>
      </c>
      <c r="CC250" s="322">
        <v>9942769</v>
      </c>
      <c r="CD250" s="320"/>
      <c r="CE250" s="320" t="s">
        <v>1068</v>
      </c>
      <c r="CF250" s="323">
        <v>46134</v>
      </c>
      <c r="CG250" s="323"/>
      <c r="CH250" s="320" t="s">
        <v>415</v>
      </c>
      <c r="CI250" s="322">
        <v>118000</v>
      </c>
      <c r="CJ250" s="322">
        <v>0</v>
      </c>
      <c r="CK250" s="321"/>
      <c r="CL250" s="324">
        <f t="shared" si="67"/>
        <v>432115.38459999999</v>
      </c>
      <c r="CM250" s="325">
        <f t="shared" si="68"/>
        <v>-16.266400001943111</v>
      </c>
      <c r="CN250" s="325">
        <f t="shared" si="69"/>
        <v>-15.651000000536442</v>
      </c>
      <c r="CO250" s="325">
        <f t="shared" si="70"/>
        <v>0.11344615370035172</v>
      </c>
      <c r="CP250" s="318"/>
      <c r="CQ250" s="326">
        <f t="shared" si="71"/>
        <v>-7.6922588050365448E-6</v>
      </c>
      <c r="CR250" s="326">
        <f t="shared" si="72"/>
        <v>0</v>
      </c>
      <c r="CS250" s="327">
        <f t="shared" si="73"/>
        <v>-3.0769268050789833E-5</v>
      </c>
      <c r="CT250" s="327">
        <f t="shared" si="74"/>
        <v>0</v>
      </c>
      <c r="CU250" s="327">
        <f t="shared" si="75"/>
        <v>0</v>
      </c>
      <c r="CV250" s="327">
        <f t="shared" si="76"/>
        <v>0</v>
      </c>
      <c r="CW250" s="327">
        <f t="shared" si="77"/>
        <v>0</v>
      </c>
      <c r="CX250" s="327">
        <f t="shared" si="78"/>
        <v>0</v>
      </c>
      <c r="CY250" s="327">
        <f t="shared" si="79"/>
        <v>0</v>
      </c>
      <c r="CZ250" s="328">
        <f t="shared" si="80"/>
        <v>432115.38459999999</v>
      </c>
      <c r="DA250" s="328">
        <f t="shared" si="84"/>
        <v>1.5384634025394917E-5</v>
      </c>
      <c r="DB250" s="201"/>
      <c r="DC250" s="327">
        <f>K250/M250*IFERROR(VLOOKUP($D250,Shift!$B:$AZ,45,0),0)-AT250</f>
        <v>0</v>
      </c>
      <c r="DD250" s="327">
        <f>K250/M250*IFERROR(VLOOKUP($D250,Shift!$B:$AV,47,0),0)*10*50%-ROUND(K250/M250*IFERROR(VLOOKUP($D250,Shift!$B:$AV,47,0),0)*8*30%,0)-AU250</f>
        <v>-0.46153846150264144</v>
      </c>
      <c r="DE250" s="329">
        <f>VLOOKUP($D250,'Off day working'!A:AM,38,0)-Z250</f>
        <v>0</v>
      </c>
      <c r="DF250" s="328"/>
      <c r="DG250" s="328"/>
      <c r="DH250" s="330">
        <f>K250/208*8*30%*VLOOKUP($D250,Shift!$B:$AZ,47,0)-AL250</f>
        <v>-3.8461526855826378E-5</v>
      </c>
      <c r="DJ250" s="390"/>
      <c r="DK250" s="332">
        <f>VLOOKUP($D250,Meal!$A:$AK,35,0)-BG250</f>
        <v>0</v>
      </c>
      <c r="DL250" s="332">
        <f>VLOOKUP($D250,Meal!$A:$AK,36,0)-BH250</f>
        <v>0</v>
      </c>
      <c r="DM250" s="333">
        <f>VLOOKUP($D250,Shift!B:AW,39,0)-AV250</f>
        <v>0</v>
      </c>
      <c r="DN250" s="334">
        <f>K250/208*VLOOKUP(D250,Shift!$B:$AO,39,0)*8*10%-AW250</f>
        <v>0</v>
      </c>
      <c r="DO250" s="333">
        <f>VLOOKUP($D250,Shift!$B:$AO,40,0)-AX250</f>
        <v>0</v>
      </c>
      <c r="DP250" s="334">
        <f>K250/208*VLOOKUP(D250,Shift!$B:$AO,40,0)*8*50%-AY250</f>
        <v>-3.8461526855826378E-5</v>
      </c>
      <c r="DQ250" s="335">
        <f>VLOOKUP($D250,Shift!$B:$AZ,41,0)-AZ250</f>
        <v>0</v>
      </c>
      <c r="DR250" s="336">
        <f>K250/208*VLOOKUP($D250,Shift!$B:$AQ,41,0)*8*50%-BA250</f>
        <v>0</v>
      </c>
      <c r="DS250" s="337">
        <f>VLOOKUP($D250,Att!B:CU,98,0)-O250</f>
        <v>0</v>
      </c>
      <c r="DT250" s="338">
        <f>IFERROR(VLOOKUP($D250,OT!$A:$BR,OT!BC$1,0),0)-P250</f>
        <v>0</v>
      </c>
      <c r="DU250" s="338">
        <f>IFERROR(VLOOKUP($D250,OT!$A:$BR,OT!BD$1,0),0)-Q250</f>
        <v>0</v>
      </c>
      <c r="DV250" s="338">
        <f>IFERROR(VLOOKUP($D250,OT!$A:$BR,OT!BE$1,0),0)-R250</f>
        <v>0</v>
      </c>
      <c r="DW250" s="338">
        <f>IFERROR(VLOOKUP($D250,OT!$A:$BR,OT!BF$1,0),0)-S250</f>
        <v>0</v>
      </c>
      <c r="DX250" s="338">
        <f>IFERROR(VLOOKUP($D250,OT!$A:$BR,OT!BG$1,0),0)-T250</f>
        <v>0</v>
      </c>
      <c r="DY250" s="338">
        <f>IFERROR(VLOOKUP($D250,OT!$A:$BR,OT!BH$1,0),0)-U250</f>
        <v>0</v>
      </c>
      <c r="DZ250" s="338">
        <f>IFERROR(VLOOKUP($D250,OT!$A:$BR,OT!BI$1,0),0)-V250</f>
        <v>0</v>
      </c>
      <c r="EA250" s="338">
        <f>IFERROR(VLOOKUP($D250,OT!$A:$BR,OT!BJ$1,0),0)-W250</f>
        <v>0</v>
      </c>
      <c r="EB250" s="338">
        <f>IFERROR(VLOOKUP($D250,OT!$A:$BR,OT!BK$1,0),0)-X250</f>
        <v>0</v>
      </c>
      <c r="EC250" s="339">
        <f>VLOOKUP(D250,'Off day working'!A:AL,38,0)*30000-BD250</f>
        <v>0</v>
      </c>
      <c r="ED250" s="340"/>
      <c r="EE250" s="340"/>
      <c r="EF250" s="338">
        <f t="shared" si="66"/>
        <v>7.6923076921957545E-2</v>
      </c>
      <c r="EG250" s="350">
        <f>4960000*1.07/208*VLOOKUP(D250,Att!B:BZ,77,0)-BJ250</f>
        <v>0</v>
      </c>
      <c r="EI250" s="345">
        <f>IF(AND(CH250="X",EJ250&gt;=0.5),150000/VLOOKUP(D250,Att!B:AT,45,0)*VLOOKUP(D250,Att!B:AP,41,0),IF(AND(CH250="X",EJ250&lt;0.5),0,150000))-AN250</f>
        <v>0</v>
      </c>
      <c r="EJ250" s="346">
        <f>VLOOKUP(D250,Att!B:AP,41,0)/VLOOKUP(D250,Att!B:AT,45,0)</f>
        <v>0.95</v>
      </c>
    </row>
    <row r="251" spans="1:140" s="331" customFormat="1" ht="14.5" hidden="1" customHeight="1" x14ac:dyDescent="0.35">
      <c r="A251" s="300" t="s">
        <v>325</v>
      </c>
      <c r="B251" s="300">
        <f t="shared" si="81"/>
        <v>244</v>
      </c>
      <c r="C251" s="320" t="s">
        <v>56</v>
      </c>
      <c r="D251" s="320" t="s">
        <v>1511</v>
      </c>
      <c r="E251" s="320" t="s">
        <v>1513</v>
      </c>
      <c r="F251" s="367" t="s">
        <v>1512</v>
      </c>
      <c r="G251" s="320" t="s">
        <v>348</v>
      </c>
      <c r="H251" s="320" t="s">
        <v>1039</v>
      </c>
      <c r="I251" s="320" t="s">
        <v>59</v>
      </c>
      <c r="J251" s="320" t="s">
        <v>58</v>
      </c>
      <c r="K251" s="321">
        <v>5900000</v>
      </c>
      <c r="L251" s="321"/>
      <c r="M251" s="321">
        <v>208</v>
      </c>
      <c r="N251" s="321"/>
      <c r="O251" s="321">
        <v>208</v>
      </c>
      <c r="P251" s="321">
        <v>34</v>
      </c>
      <c r="Q251" s="321">
        <v>0</v>
      </c>
      <c r="R251" s="321">
        <v>4</v>
      </c>
      <c r="S251" s="321">
        <v>0</v>
      </c>
      <c r="T251" s="321">
        <v>0</v>
      </c>
      <c r="U251" s="321">
        <v>8</v>
      </c>
      <c r="V251" s="321">
        <v>0</v>
      </c>
      <c r="W251" s="321">
        <v>0</v>
      </c>
      <c r="X251" s="321">
        <v>0</v>
      </c>
      <c r="Y251" s="321">
        <v>12</v>
      </c>
      <c r="Z251" s="321">
        <v>1</v>
      </c>
      <c r="AA251" s="321"/>
      <c r="AB251" s="321">
        <v>5899999.8865</v>
      </c>
      <c r="AC251" s="321">
        <v>1446634.6154</v>
      </c>
      <c r="AD251" s="321">
        <v>0</v>
      </c>
      <c r="AE251" s="321">
        <v>226923.07689999999</v>
      </c>
      <c r="AF251" s="321">
        <v>0</v>
      </c>
      <c r="AG251" s="321">
        <v>0</v>
      </c>
      <c r="AH251" s="321">
        <v>658076.92310000001</v>
      </c>
      <c r="AI251" s="321">
        <v>0</v>
      </c>
      <c r="AJ251" s="321">
        <v>0</v>
      </c>
      <c r="AK251" s="321">
        <v>0</v>
      </c>
      <c r="AL251" s="321">
        <v>612692.3077</v>
      </c>
      <c r="AM251" s="321">
        <v>300000</v>
      </c>
      <c r="AN251" s="321">
        <v>150000</v>
      </c>
      <c r="AO251" s="321">
        <v>607500</v>
      </c>
      <c r="AP251" s="321">
        <v>0</v>
      </c>
      <c r="AQ251" s="321">
        <v>1021153.8462</v>
      </c>
      <c r="AR251" s="321">
        <v>216667</v>
      </c>
      <c r="AS251" s="321"/>
      <c r="AT251" s="321">
        <v>0</v>
      </c>
      <c r="AU251" s="321">
        <v>663750</v>
      </c>
      <c r="AV251" s="321">
        <v>0</v>
      </c>
      <c r="AW251" s="321">
        <v>0</v>
      </c>
      <c r="AX251" s="321">
        <v>3</v>
      </c>
      <c r="AY251" s="321">
        <v>340384.61540000001</v>
      </c>
      <c r="AZ251" s="321"/>
      <c r="BA251" s="321"/>
      <c r="BB251" s="321">
        <v>17</v>
      </c>
      <c r="BC251" s="321">
        <v>482211.54</v>
      </c>
      <c r="BD251" s="321">
        <v>30000</v>
      </c>
      <c r="BE251" s="321"/>
      <c r="BF251" s="321">
        <v>100000</v>
      </c>
      <c r="BG251" s="321">
        <v>277000</v>
      </c>
      <c r="BH251" s="321">
        <v>454000</v>
      </c>
      <c r="BI251" s="321"/>
      <c r="BJ251" s="321"/>
      <c r="BK251" s="321"/>
      <c r="BL251" s="321">
        <v>0</v>
      </c>
      <c r="BM251" s="321"/>
      <c r="BN251" s="321">
        <v>0</v>
      </c>
      <c r="BO251" s="321">
        <v>0</v>
      </c>
      <c r="BP251" s="321">
        <v>420000</v>
      </c>
      <c r="BQ251" s="321">
        <v>92884.615399999995</v>
      </c>
      <c r="BR251" s="321"/>
      <c r="BS251" s="321">
        <v>0</v>
      </c>
      <c r="BT251" s="321">
        <v>1268500</v>
      </c>
      <c r="BU251" s="321">
        <v>619500</v>
      </c>
      <c r="BV251" s="321"/>
      <c r="BW251" s="321">
        <v>0</v>
      </c>
      <c r="BX251" s="321"/>
      <c r="BY251" s="321">
        <v>0</v>
      </c>
      <c r="BZ251" s="321"/>
      <c r="CA251" s="321"/>
      <c r="CB251" s="321">
        <v>15386398</v>
      </c>
      <c r="CC251" s="322">
        <v>12867514</v>
      </c>
      <c r="CD251" s="320"/>
      <c r="CE251" s="320" t="s">
        <v>1068</v>
      </c>
      <c r="CF251" s="323">
        <v>46134</v>
      </c>
      <c r="CG251" s="323"/>
      <c r="CH251" s="320" t="s">
        <v>415</v>
      </c>
      <c r="CI251" s="322">
        <v>118000</v>
      </c>
      <c r="CJ251" s="322">
        <v>0</v>
      </c>
      <c r="CK251" s="321"/>
      <c r="CL251" s="324">
        <f t="shared" si="67"/>
        <v>512884.61540000001</v>
      </c>
      <c r="CM251" s="325">
        <f t="shared" si="68"/>
        <v>-19.573400000110269</v>
      </c>
      <c r="CN251" s="325">
        <f t="shared" si="69"/>
        <v>-20.188799999654293</v>
      </c>
      <c r="CO251" s="325">
        <f t="shared" si="70"/>
        <v>0.11349999997764826</v>
      </c>
      <c r="CP251" s="318"/>
      <c r="CQ251" s="326">
        <f t="shared" si="71"/>
        <v>-1.538451761007309E-5</v>
      </c>
      <c r="CR251" s="326">
        <f t="shared" si="72"/>
        <v>0</v>
      </c>
      <c r="CS251" s="327">
        <f t="shared" si="73"/>
        <v>2.3076951038092375E-5</v>
      </c>
      <c r="CT251" s="327">
        <f t="shared" si="74"/>
        <v>0</v>
      </c>
      <c r="CU251" s="327">
        <f t="shared" si="75"/>
        <v>0</v>
      </c>
      <c r="CV251" s="327">
        <f t="shared" si="76"/>
        <v>-2.3076892830431461E-5</v>
      </c>
      <c r="CW251" s="327">
        <f t="shared" si="77"/>
        <v>0</v>
      </c>
      <c r="CX251" s="327">
        <f t="shared" si="78"/>
        <v>0</v>
      </c>
      <c r="CY251" s="327">
        <f t="shared" si="79"/>
        <v>0</v>
      </c>
      <c r="CZ251" s="328">
        <f t="shared" si="80"/>
        <v>512884.61540000001</v>
      </c>
      <c r="DA251" s="328">
        <f t="shared" si="84"/>
        <v>-1.5384634025394917E-5</v>
      </c>
      <c r="DB251" s="201"/>
      <c r="DC251" s="327">
        <f>K251/M251*IFERROR(VLOOKUP($D251,Shift!$B:$AZ,45,0),0)-AT251</f>
        <v>0</v>
      </c>
      <c r="DD251" s="327">
        <f>K251/M251*IFERROR(VLOOKUP($D251,Shift!$B:$AV,47,0),0)*10*50%-ROUND(K251/M251*IFERROR(VLOOKUP($D251,Shift!$B:$AV,47,0),0)*8*30%,0)-AU251</f>
        <v>0.30769230774603784</v>
      </c>
      <c r="DE251" s="329">
        <f>VLOOKUP($D251,'Off day working'!A:AM,38,0)-Z251</f>
        <v>0</v>
      </c>
      <c r="DF251" s="328"/>
      <c r="DG251" s="328"/>
      <c r="DH251" s="330">
        <f>K251/208*8*30%*VLOOKUP($D251,Shift!$B:$AZ,47,0)-AL251</f>
        <v>-7.6922588050365448E-6</v>
      </c>
      <c r="DJ251" s="390"/>
      <c r="DK251" s="332">
        <f>VLOOKUP($D251,Meal!$A:$AK,35,0)-BG251</f>
        <v>0</v>
      </c>
      <c r="DL251" s="332">
        <f>VLOOKUP($D251,Meal!$A:$AK,36,0)-BH251</f>
        <v>0</v>
      </c>
      <c r="DM251" s="333">
        <f>VLOOKUP($D251,Shift!B:AW,39,0)-AV251</f>
        <v>0</v>
      </c>
      <c r="DN251" s="334">
        <f>K251/208*VLOOKUP(D251,Shift!$B:$AO,39,0)*8*10%-AW251</f>
        <v>0</v>
      </c>
      <c r="DO251" s="333">
        <f>VLOOKUP($D251,Shift!$B:$AO,40,0)-AX251</f>
        <v>0</v>
      </c>
      <c r="DP251" s="334">
        <f>K251/208*VLOOKUP(D251,Shift!$B:$AO,40,0)*8*50%-AY251</f>
        <v>-1.5384634025394917E-5</v>
      </c>
      <c r="DQ251" s="335">
        <f>VLOOKUP($D251,Shift!$B:$AZ,41,0)-AZ251</f>
        <v>0</v>
      </c>
      <c r="DR251" s="336">
        <f>K251/208*VLOOKUP($D251,Shift!$B:$AQ,41,0)*8*50%-BA251</f>
        <v>0</v>
      </c>
      <c r="DS251" s="337">
        <f>VLOOKUP($D251,Att!B:CU,98,0)-O251</f>
        <v>0</v>
      </c>
      <c r="DT251" s="338">
        <f>IFERROR(VLOOKUP($D251,OT!$A:$BR,OT!BC$1,0),0)-P251</f>
        <v>0</v>
      </c>
      <c r="DU251" s="338">
        <f>IFERROR(VLOOKUP($D251,OT!$A:$BR,OT!BD$1,0),0)-Q251</f>
        <v>0</v>
      </c>
      <c r="DV251" s="338">
        <f>IFERROR(VLOOKUP($D251,OT!$A:$BR,OT!BE$1,0),0)-R251</f>
        <v>0</v>
      </c>
      <c r="DW251" s="338">
        <f>IFERROR(VLOOKUP($D251,OT!$A:$BR,OT!BF$1,0),0)-S251</f>
        <v>0</v>
      </c>
      <c r="DX251" s="338">
        <f>IFERROR(VLOOKUP($D251,OT!$A:$BR,OT!BG$1,0),0)-T251</f>
        <v>0</v>
      </c>
      <c r="DY251" s="338">
        <f>IFERROR(VLOOKUP($D251,OT!$A:$BR,OT!BH$1,0),0)-U251</f>
        <v>0</v>
      </c>
      <c r="DZ251" s="338">
        <f>IFERROR(VLOOKUP($D251,OT!$A:$BR,OT!BI$1,0),0)-V251</f>
        <v>0</v>
      </c>
      <c r="EA251" s="338">
        <f>IFERROR(VLOOKUP($D251,OT!$A:$BR,OT!BJ$1,0),0)-W251</f>
        <v>0</v>
      </c>
      <c r="EB251" s="338">
        <f>IFERROR(VLOOKUP($D251,OT!$A:$BR,OT!BK$1,0),0)-X251</f>
        <v>0</v>
      </c>
      <c r="EC251" s="339">
        <f>VLOOKUP(D251,'Off day working'!A:AL,38,0)*30000-BD251</f>
        <v>0</v>
      </c>
      <c r="ED251" s="340"/>
      <c r="EE251" s="340"/>
      <c r="EF251" s="338">
        <f t="shared" si="66"/>
        <v>0</v>
      </c>
      <c r="EG251" s="350">
        <f>4960000*1.07/208*VLOOKUP(D251,Att!B:BZ,77,0)-BJ251</f>
        <v>0</v>
      </c>
      <c r="EI251" s="345">
        <f>IF(AND(CH251="X",EJ251&gt;=0.5),150000/VLOOKUP(D251,Att!B:AT,45,0)*VLOOKUP(D251,Att!B:AP,41,0),IF(AND(CH251="X",EJ251&lt;0.5),0,150000))-AN251</f>
        <v>0</v>
      </c>
      <c r="EJ251" s="346">
        <f>VLOOKUP(D251,Att!B:AP,41,0)/VLOOKUP(D251,Att!B:AT,45,0)</f>
        <v>1.1578947368421053</v>
      </c>
    </row>
    <row r="252" spans="1:140" s="331" customFormat="1" ht="14.5" hidden="1" customHeight="1" x14ac:dyDescent="0.35">
      <c r="A252" s="300" t="s">
        <v>325</v>
      </c>
      <c r="B252" s="300">
        <f t="shared" si="81"/>
        <v>245</v>
      </c>
      <c r="C252" s="320" t="s">
        <v>56</v>
      </c>
      <c r="D252" s="320" t="s">
        <v>1514</v>
      </c>
      <c r="E252" s="320" t="s">
        <v>1516</v>
      </c>
      <c r="F252" s="367" t="s">
        <v>1515</v>
      </c>
      <c r="G252" s="320" t="s">
        <v>348</v>
      </c>
      <c r="H252" s="320" t="s">
        <v>1039</v>
      </c>
      <c r="I252" s="320" t="s">
        <v>59</v>
      </c>
      <c r="J252" s="320" t="s">
        <v>58</v>
      </c>
      <c r="K252" s="321">
        <v>5900000</v>
      </c>
      <c r="L252" s="321"/>
      <c r="M252" s="321">
        <v>208</v>
      </c>
      <c r="N252" s="321"/>
      <c r="O252" s="321">
        <v>208</v>
      </c>
      <c r="P252" s="321">
        <v>33.5</v>
      </c>
      <c r="Q252" s="321">
        <v>0</v>
      </c>
      <c r="R252" s="321">
        <v>4</v>
      </c>
      <c r="S252" s="321">
        <v>0</v>
      </c>
      <c r="T252" s="321">
        <v>0</v>
      </c>
      <c r="U252" s="321">
        <v>8</v>
      </c>
      <c r="V252" s="321">
        <v>0</v>
      </c>
      <c r="W252" s="321">
        <v>0</v>
      </c>
      <c r="X252" s="321">
        <v>0</v>
      </c>
      <c r="Y252" s="321">
        <v>12</v>
      </c>
      <c r="Z252" s="321">
        <v>1</v>
      </c>
      <c r="AA252" s="321"/>
      <c r="AB252" s="321">
        <v>5899999.8865</v>
      </c>
      <c r="AC252" s="321">
        <v>1425360.5769</v>
      </c>
      <c r="AD252" s="321">
        <v>0</v>
      </c>
      <c r="AE252" s="321">
        <v>226923.07689999999</v>
      </c>
      <c r="AF252" s="321">
        <v>0</v>
      </c>
      <c r="AG252" s="321">
        <v>0</v>
      </c>
      <c r="AH252" s="321">
        <v>658076.92310000001</v>
      </c>
      <c r="AI252" s="321">
        <v>0</v>
      </c>
      <c r="AJ252" s="321">
        <v>0</v>
      </c>
      <c r="AK252" s="321">
        <v>0</v>
      </c>
      <c r="AL252" s="321">
        <v>680769.23080000002</v>
      </c>
      <c r="AM252" s="321">
        <v>300000</v>
      </c>
      <c r="AN252" s="321">
        <v>150000</v>
      </c>
      <c r="AO252" s="321">
        <v>717500</v>
      </c>
      <c r="AP252" s="321">
        <v>0</v>
      </c>
      <c r="AQ252" s="321">
        <v>1021153.8462</v>
      </c>
      <c r="AR252" s="321">
        <v>199074</v>
      </c>
      <c r="AS252" s="321"/>
      <c r="AT252" s="321">
        <v>0</v>
      </c>
      <c r="AU252" s="321">
        <v>737500</v>
      </c>
      <c r="AV252" s="321">
        <v>0</v>
      </c>
      <c r="AW252" s="321">
        <v>0</v>
      </c>
      <c r="AX252" s="321">
        <v>2</v>
      </c>
      <c r="AY252" s="321">
        <v>226923.07689999999</v>
      </c>
      <c r="AZ252" s="321"/>
      <c r="BA252" s="321"/>
      <c r="BB252" s="321">
        <v>16</v>
      </c>
      <c r="BC252" s="321">
        <v>453846.15</v>
      </c>
      <c r="BD252" s="321">
        <v>30000</v>
      </c>
      <c r="BE252" s="321"/>
      <c r="BF252" s="321">
        <v>100000</v>
      </c>
      <c r="BG252" s="321">
        <v>151000</v>
      </c>
      <c r="BH252" s="321">
        <v>560000</v>
      </c>
      <c r="BI252" s="321"/>
      <c r="BJ252" s="321"/>
      <c r="BK252" s="321"/>
      <c r="BL252" s="321">
        <v>0</v>
      </c>
      <c r="BM252" s="321"/>
      <c r="BN252" s="321">
        <v>0</v>
      </c>
      <c r="BO252" s="321">
        <v>0</v>
      </c>
      <c r="BP252" s="321">
        <v>420000</v>
      </c>
      <c r="BQ252" s="321">
        <v>91875</v>
      </c>
      <c r="BR252" s="321"/>
      <c r="BS252" s="321">
        <v>0</v>
      </c>
      <c r="BT252" s="321">
        <v>1268500</v>
      </c>
      <c r="BU252" s="321">
        <v>619500</v>
      </c>
      <c r="BV252" s="321"/>
      <c r="BW252" s="321">
        <v>0</v>
      </c>
      <c r="BX252" s="321"/>
      <c r="BY252" s="321">
        <v>0</v>
      </c>
      <c r="BZ252" s="321"/>
      <c r="CA252" s="321"/>
      <c r="CB252" s="321">
        <v>15436520</v>
      </c>
      <c r="CC252" s="322">
        <v>12918645</v>
      </c>
      <c r="CD252" s="320"/>
      <c r="CE252" s="320" t="s">
        <v>1068</v>
      </c>
      <c r="CF252" s="323">
        <v>46134</v>
      </c>
      <c r="CG252" s="323"/>
      <c r="CH252" s="320" t="s">
        <v>415</v>
      </c>
      <c r="CI252" s="322">
        <v>118000</v>
      </c>
      <c r="CJ252" s="322">
        <v>0</v>
      </c>
      <c r="CK252" s="321"/>
      <c r="CL252" s="324">
        <f t="shared" si="67"/>
        <v>511875</v>
      </c>
      <c r="CM252" s="325">
        <f t="shared" si="68"/>
        <v>-18.232699999585748</v>
      </c>
      <c r="CN252" s="325">
        <f t="shared" si="69"/>
        <v>-18.232699999585748</v>
      </c>
      <c r="CO252" s="325">
        <f t="shared" si="70"/>
        <v>0.11349999997764826</v>
      </c>
      <c r="CP252" s="318"/>
      <c r="CQ252" s="326">
        <f t="shared" si="71"/>
        <v>2.3077009245753288E-5</v>
      </c>
      <c r="CR252" s="326">
        <f t="shared" si="72"/>
        <v>0</v>
      </c>
      <c r="CS252" s="327">
        <f t="shared" si="73"/>
        <v>2.3076951038092375E-5</v>
      </c>
      <c r="CT252" s="327">
        <f t="shared" si="74"/>
        <v>0</v>
      </c>
      <c r="CU252" s="327">
        <f t="shared" si="75"/>
        <v>0</v>
      </c>
      <c r="CV252" s="327">
        <f t="shared" si="76"/>
        <v>-2.3076892830431461E-5</v>
      </c>
      <c r="CW252" s="327">
        <f t="shared" si="77"/>
        <v>0</v>
      </c>
      <c r="CX252" s="327">
        <f t="shared" si="78"/>
        <v>0</v>
      </c>
      <c r="CY252" s="327">
        <f t="shared" si="79"/>
        <v>0</v>
      </c>
      <c r="CZ252" s="328">
        <f t="shared" si="80"/>
        <v>511875</v>
      </c>
      <c r="DA252" s="328">
        <f t="shared" si="84"/>
        <v>0</v>
      </c>
      <c r="DB252" s="201"/>
      <c r="DC252" s="327">
        <f>K252/M252*IFERROR(VLOOKUP($D252,Shift!$B:$AZ,45,0),0)-AT252</f>
        <v>0</v>
      </c>
      <c r="DD252" s="327">
        <f>K252/M252*IFERROR(VLOOKUP($D252,Shift!$B:$AV,47,0),0)*10*50%-ROUND(K252/M252*IFERROR(VLOOKUP($D252,Shift!$B:$AV,47,0),0)*8*30%,0)-AU252</f>
        <v>0.23076923098415136</v>
      </c>
      <c r="DE252" s="329">
        <f>VLOOKUP($D252,'Off day working'!A:AM,38,0)-Z252</f>
        <v>0</v>
      </c>
      <c r="DF252" s="328"/>
      <c r="DG252" s="328"/>
      <c r="DH252" s="330">
        <f>K252/208*8*30%*VLOOKUP($D252,Shift!$B:$AZ,47,0)-AL252</f>
        <v>-3.0769268050789833E-5</v>
      </c>
      <c r="DJ252" s="390"/>
      <c r="DK252" s="332">
        <f>VLOOKUP($D252,Meal!$A:$AK,35,0)-BG252</f>
        <v>0</v>
      </c>
      <c r="DL252" s="332">
        <f>VLOOKUP($D252,Meal!$A:$AK,36,0)-BH252</f>
        <v>0</v>
      </c>
      <c r="DM252" s="333">
        <f>VLOOKUP($D252,Shift!B:AW,39,0)-AV252</f>
        <v>0</v>
      </c>
      <c r="DN252" s="334">
        <f>K252/208*VLOOKUP(D252,Shift!$B:$AO,39,0)*8*10%-AW252</f>
        <v>0</v>
      </c>
      <c r="DO252" s="333">
        <f>VLOOKUP($D252,Shift!$B:$AO,40,0)-AX252</f>
        <v>0</v>
      </c>
      <c r="DP252" s="334">
        <f>K252/208*VLOOKUP(D252,Shift!$B:$AO,40,0)*8*50%-AY252</f>
        <v>2.3076951038092375E-5</v>
      </c>
      <c r="DQ252" s="335">
        <f>VLOOKUP($D252,Shift!$B:$AZ,41,0)-AZ252</f>
        <v>0</v>
      </c>
      <c r="DR252" s="336">
        <f>K252/208*VLOOKUP($D252,Shift!$B:$AQ,41,0)*8*50%-BA252</f>
        <v>0</v>
      </c>
      <c r="DS252" s="337">
        <f>VLOOKUP($D252,Att!B:CU,98,0)-O252</f>
        <v>0</v>
      </c>
      <c r="DT252" s="338">
        <f>IFERROR(VLOOKUP($D252,OT!$A:$BR,OT!BC$1,0),0)-P252</f>
        <v>0</v>
      </c>
      <c r="DU252" s="338">
        <f>IFERROR(VLOOKUP($D252,OT!$A:$BR,OT!BD$1,0),0)-Q252</f>
        <v>0</v>
      </c>
      <c r="DV252" s="338">
        <f>IFERROR(VLOOKUP($D252,OT!$A:$BR,OT!BE$1,0),0)-R252</f>
        <v>0</v>
      </c>
      <c r="DW252" s="338">
        <f>IFERROR(VLOOKUP($D252,OT!$A:$BR,OT!BF$1,0),0)-S252</f>
        <v>0</v>
      </c>
      <c r="DX252" s="338">
        <f>IFERROR(VLOOKUP($D252,OT!$A:$BR,OT!BG$1,0),0)-T252</f>
        <v>0</v>
      </c>
      <c r="DY252" s="338">
        <f>IFERROR(VLOOKUP($D252,OT!$A:$BR,OT!BH$1,0),0)-U252</f>
        <v>0</v>
      </c>
      <c r="DZ252" s="338">
        <f>IFERROR(VLOOKUP($D252,OT!$A:$BR,OT!BI$1,0),0)-V252</f>
        <v>0</v>
      </c>
      <c r="EA252" s="338">
        <f>IFERROR(VLOOKUP($D252,OT!$A:$BR,OT!BJ$1,0),0)-W252</f>
        <v>0</v>
      </c>
      <c r="EB252" s="338">
        <f>IFERROR(VLOOKUP($D252,OT!$A:$BR,OT!BK$1,0),0)-X252</f>
        <v>0</v>
      </c>
      <c r="EC252" s="339">
        <f>VLOOKUP(D252,'Off day working'!A:AL,38,0)*30000-BD252</f>
        <v>0</v>
      </c>
      <c r="ED252" s="340"/>
      <c r="EE252" s="340"/>
      <c r="EF252" s="338">
        <f t="shared" si="66"/>
        <v>0</v>
      </c>
      <c r="EG252" s="350">
        <f>4960000*1.07/208*VLOOKUP(D252,Att!B:BZ,77,0)-BJ252</f>
        <v>0</v>
      </c>
      <c r="EI252" s="345">
        <f>IF(AND(CH252="X",EJ252&gt;=0.5),150000/VLOOKUP(D252,Att!B:AT,45,0)*VLOOKUP(D252,Att!B:AP,41,0),IF(AND(CH252="X",EJ252&lt;0.5),0,150000))-AN252</f>
        <v>0</v>
      </c>
      <c r="EJ252" s="346">
        <f>VLOOKUP(D252,Att!B:AP,41,0)/VLOOKUP(D252,Att!B:AT,45,0)</f>
        <v>1.1578947368421053</v>
      </c>
    </row>
    <row r="253" spans="1:140" s="331" customFormat="1" ht="14.5" hidden="1" customHeight="1" x14ac:dyDescent="0.35">
      <c r="A253" s="300" t="s">
        <v>325</v>
      </c>
      <c r="B253" s="300">
        <f t="shared" si="81"/>
        <v>246</v>
      </c>
      <c r="C253" s="320" t="s">
        <v>1532</v>
      </c>
      <c r="D253" s="320" t="s">
        <v>1530</v>
      </c>
      <c r="E253" s="320" t="s">
        <v>1533</v>
      </c>
      <c r="F253" s="367" t="s">
        <v>1531</v>
      </c>
      <c r="G253" s="320" t="s">
        <v>348</v>
      </c>
      <c r="H253" s="320"/>
      <c r="I253" s="320" t="s">
        <v>68</v>
      </c>
      <c r="J253" s="320" t="s">
        <v>69</v>
      </c>
      <c r="K253" s="321">
        <v>11000000</v>
      </c>
      <c r="L253" s="321"/>
      <c r="M253" s="321">
        <v>176</v>
      </c>
      <c r="N253" s="321"/>
      <c r="O253" s="321">
        <v>175</v>
      </c>
      <c r="P253" s="321">
        <v>16</v>
      </c>
      <c r="Q253" s="321">
        <v>0</v>
      </c>
      <c r="R253" s="321">
        <v>9.5</v>
      </c>
      <c r="S253" s="321">
        <v>0</v>
      </c>
      <c r="T253" s="321">
        <v>0</v>
      </c>
      <c r="U253" s="321">
        <v>0</v>
      </c>
      <c r="V253" s="321">
        <v>0</v>
      </c>
      <c r="W253" s="321">
        <v>0</v>
      </c>
      <c r="X253" s="321">
        <v>0</v>
      </c>
      <c r="Y253" s="321">
        <v>0</v>
      </c>
      <c r="Z253" s="321"/>
      <c r="AA253" s="321"/>
      <c r="AB253" s="321">
        <v>10937500</v>
      </c>
      <c r="AC253" s="321">
        <v>1500000</v>
      </c>
      <c r="AD253" s="321">
        <v>0</v>
      </c>
      <c r="AE253" s="321">
        <v>1187500</v>
      </c>
      <c r="AF253" s="321">
        <v>0</v>
      </c>
      <c r="AG253" s="321">
        <v>0</v>
      </c>
      <c r="AH253" s="321">
        <v>0</v>
      </c>
      <c r="AI253" s="321">
        <v>0</v>
      </c>
      <c r="AJ253" s="321">
        <v>0</v>
      </c>
      <c r="AK253" s="321">
        <v>0</v>
      </c>
      <c r="AL253" s="321"/>
      <c r="AM253" s="321">
        <v>300000</v>
      </c>
      <c r="AN253" s="321">
        <v>150000</v>
      </c>
      <c r="AO253" s="321">
        <v>0</v>
      </c>
      <c r="AP253" s="321">
        <v>0</v>
      </c>
      <c r="AQ253" s="321"/>
      <c r="AR253" s="321">
        <v>150000</v>
      </c>
      <c r="AS253" s="321"/>
      <c r="AT253" s="321"/>
      <c r="AU253" s="321"/>
      <c r="AV253" s="321"/>
      <c r="AW253" s="321"/>
      <c r="AX253" s="321"/>
      <c r="AY253" s="321"/>
      <c r="AZ253" s="321"/>
      <c r="BA253" s="321"/>
      <c r="BB253" s="321"/>
      <c r="BC253" s="321"/>
      <c r="BD253" s="321">
        <v>0</v>
      </c>
      <c r="BE253" s="321"/>
      <c r="BF253" s="321"/>
      <c r="BG253" s="321">
        <v>190000</v>
      </c>
      <c r="BH253" s="321">
        <v>20000</v>
      </c>
      <c r="BI253" s="321"/>
      <c r="BJ253" s="321"/>
      <c r="BK253" s="321"/>
      <c r="BL253" s="321">
        <v>0</v>
      </c>
      <c r="BM253" s="321"/>
      <c r="BN253" s="321">
        <v>0</v>
      </c>
      <c r="BO253" s="321">
        <v>0</v>
      </c>
      <c r="BP253" s="321">
        <v>417613.63640000002</v>
      </c>
      <c r="BQ253" s="321">
        <v>60852.272700000001</v>
      </c>
      <c r="BR253" s="321"/>
      <c r="BS253" s="321">
        <v>0</v>
      </c>
      <c r="BT253" s="321">
        <v>2365000</v>
      </c>
      <c r="BU253" s="321">
        <v>1155000</v>
      </c>
      <c r="BV253" s="321"/>
      <c r="BW253" s="321">
        <v>0</v>
      </c>
      <c r="BX253" s="321">
        <v>7</v>
      </c>
      <c r="BY253" s="321">
        <v>370192.3077</v>
      </c>
      <c r="BZ253" s="321"/>
      <c r="CA253" s="321"/>
      <c r="CB253" s="321">
        <v>17498466</v>
      </c>
      <c r="CC253" s="322">
        <v>13280000</v>
      </c>
      <c r="CD253" s="320"/>
      <c r="CE253" s="320" t="s">
        <v>1068</v>
      </c>
      <c r="CF253" s="323">
        <v>46146</v>
      </c>
      <c r="CG253" s="323"/>
      <c r="CH253" s="320" t="s">
        <v>415</v>
      </c>
      <c r="CI253" s="322">
        <v>220000</v>
      </c>
      <c r="CJ253" s="322">
        <v>0</v>
      </c>
      <c r="CK253" s="321"/>
      <c r="CL253" s="324">
        <f t="shared" si="67"/>
        <v>478465.90910000005</v>
      </c>
      <c r="CM253" s="325">
        <f t="shared" si="68"/>
        <v>-9.0900000184774399E-2</v>
      </c>
      <c r="CN253" s="325">
        <f t="shared" si="69"/>
        <v>0</v>
      </c>
      <c r="CO253" s="325">
        <f t="shared" si="70"/>
        <v>0</v>
      </c>
      <c r="CP253" s="318"/>
      <c r="CQ253" s="326">
        <f t="shared" si="71"/>
        <v>0</v>
      </c>
      <c r="CR253" s="326">
        <f t="shared" si="72"/>
        <v>0</v>
      </c>
      <c r="CS253" s="327">
        <f t="shared" si="73"/>
        <v>0</v>
      </c>
      <c r="CT253" s="327">
        <f t="shared" si="74"/>
        <v>0</v>
      </c>
      <c r="CU253" s="327">
        <f t="shared" si="75"/>
        <v>0</v>
      </c>
      <c r="CV253" s="327">
        <f t="shared" si="76"/>
        <v>0</v>
      </c>
      <c r="CW253" s="327">
        <f t="shared" si="77"/>
        <v>0</v>
      </c>
      <c r="CX253" s="327">
        <f t="shared" si="78"/>
        <v>0</v>
      </c>
      <c r="CY253" s="327">
        <f t="shared" si="79"/>
        <v>0</v>
      </c>
      <c r="CZ253" s="328">
        <f t="shared" si="80"/>
        <v>478465.90910000005</v>
      </c>
      <c r="DA253" s="328">
        <f>(420000/176)*(O253+P253+Q253+R253+S253+T253+U253+V253+W253+X253+BI253)-CZ253</f>
        <v>-9.0909306891262531E-6</v>
      </c>
      <c r="DB253" s="201"/>
      <c r="DC253" s="327">
        <f>K253/M253*IFERROR(VLOOKUP($D253,Shift!$B:$AZ,45,0),0)-AT253</f>
        <v>0</v>
      </c>
      <c r="DD253" s="327">
        <f>K253/M253*IFERROR(VLOOKUP($D253,Shift!$B:$AV,47,0),0)*10*50%-ROUND(K253/M253*IFERROR(VLOOKUP($D253,Shift!$B:$AV,47,0),0)*8*30%,0)-AU253</f>
        <v>0</v>
      </c>
      <c r="DE253" s="329" t="e">
        <f>VLOOKUP($D253,'Off day working'!A:AM,38,0)-Z253</f>
        <v>#N/A</v>
      </c>
      <c r="DF253" s="328"/>
      <c r="DG253" s="328"/>
      <c r="DH253" s="330">
        <f>K253/208*8*30%*VLOOKUP($D253,Shift!$B:$AZ,47,0)-AL253</f>
        <v>0</v>
      </c>
      <c r="DJ253" s="390"/>
      <c r="DK253" s="332">
        <f>VLOOKUP($D253,Meal!$A:$AK,35,0)-BG253</f>
        <v>-70000</v>
      </c>
      <c r="DL253" s="332">
        <f>VLOOKUP($D253,Meal!$A:$AK,36,0)-BH253</f>
        <v>70000</v>
      </c>
      <c r="DM253" s="333">
        <f>VLOOKUP($D253,Shift!B:AW,39,0)-AV253</f>
        <v>0</v>
      </c>
      <c r="DN253" s="334">
        <f>K253/208*VLOOKUP(D253,Shift!$B:$AO,39,0)*8*10%-AW253</f>
        <v>0</v>
      </c>
      <c r="DO253" s="333">
        <f>VLOOKUP($D253,Shift!$B:$AO,40,0)-AX253</f>
        <v>0</v>
      </c>
      <c r="DP253" s="334">
        <f>K253/208*VLOOKUP(D253,Shift!$B:$AO,40,0)*8*50%-AY253</f>
        <v>0</v>
      </c>
      <c r="DQ253" s="335">
        <f>VLOOKUP($D253,Shift!$B:$AZ,41,0)-AZ253</f>
        <v>0</v>
      </c>
      <c r="DR253" s="336">
        <f>K253/208*VLOOKUP($D253,Shift!$B:$AQ,41,0)*8*50%-BA253</f>
        <v>0</v>
      </c>
      <c r="DS253" s="337">
        <f>VLOOKUP($D253,Att!B:CU,98,0)-O253</f>
        <v>0</v>
      </c>
      <c r="DT253" s="338">
        <f>IFERROR(VLOOKUP($D253,OT!$A:$BR,OT!BC$1,0),0)-P253</f>
        <v>0</v>
      </c>
      <c r="DU253" s="338">
        <f>IFERROR(VLOOKUP($D253,OT!$A:$BR,OT!BD$1,0),0)-Q253</f>
        <v>0</v>
      </c>
      <c r="DV253" s="338">
        <f>IFERROR(VLOOKUP($D253,OT!$A:$BR,OT!BE$1,0),0)-R253</f>
        <v>0</v>
      </c>
      <c r="DW253" s="338">
        <f>IFERROR(VLOOKUP($D253,OT!$A:$BR,OT!BF$1,0),0)-S253</f>
        <v>0</v>
      </c>
      <c r="DX253" s="338">
        <f>IFERROR(VLOOKUP($D253,OT!$A:$BR,OT!BG$1,0),0)-T253</f>
        <v>0</v>
      </c>
      <c r="DY253" s="338">
        <f>IFERROR(VLOOKUP($D253,OT!$A:$BR,OT!BH$1,0),0)-U253</f>
        <v>0</v>
      </c>
      <c r="DZ253" s="338">
        <f>IFERROR(VLOOKUP($D253,OT!$A:$BR,OT!BI$1,0),0)-V253</f>
        <v>0</v>
      </c>
      <c r="EA253" s="338">
        <f>IFERROR(VLOOKUP($D253,OT!$A:$BR,OT!BJ$1,0),0)-W253</f>
        <v>0</v>
      </c>
      <c r="EB253" s="338">
        <f>IFERROR(VLOOKUP($D253,OT!$A:$BR,OT!BK$1,0),0)-X253</f>
        <v>0</v>
      </c>
      <c r="EC253" s="339" t="e">
        <f>VLOOKUP(D253,'Off day working'!A:AL,38,0)*30000-BD253</f>
        <v>#N/A</v>
      </c>
      <c r="ED253" s="340"/>
      <c r="EE253" s="340"/>
      <c r="EF253" s="338">
        <f t="shared" si="66"/>
        <v>0</v>
      </c>
      <c r="EG253" s="350">
        <f>4960000*1.07/208*VLOOKUP(D253,Att!B:BZ,77,0)-BJ253</f>
        <v>0</v>
      </c>
      <c r="EI253" s="345">
        <f>IF(AND(CH253="X",EJ253&gt;=0.5),150000/VLOOKUP(D253,Att!B:AT,45,0)*VLOOKUP(D253,Att!B:AP,41,0),IF(AND(CH253="X",EJ253&lt;0.5),0,150000))-AN253</f>
        <v>0</v>
      </c>
      <c r="EJ253" s="346">
        <f>VLOOKUP(D253,Att!B:AP,41,0)/VLOOKUP(D253,Att!B:AT,45,0)</f>
        <v>0.95454545454545459</v>
      </c>
    </row>
    <row r="254" spans="1:140" s="331" customFormat="1" ht="14.5" hidden="1" customHeight="1" x14ac:dyDescent="0.35">
      <c r="A254" s="300" t="s">
        <v>325</v>
      </c>
      <c r="B254" s="300">
        <f t="shared" si="81"/>
        <v>247</v>
      </c>
      <c r="C254" s="320" t="s">
        <v>56</v>
      </c>
      <c r="D254" s="320" t="s">
        <v>1535</v>
      </c>
      <c r="E254" s="320" t="s">
        <v>1537</v>
      </c>
      <c r="F254" s="367" t="s">
        <v>1536</v>
      </c>
      <c r="G254" s="320" t="s">
        <v>360</v>
      </c>
      <c r="H254" s="320" t="s">
        <v>1039</v>
      </c>
      <c r="I254" s="320" t="s">
        <v>63</v>
      </c>
      <c r="J254" s="320" t="s">
        <v>58</v>
      </c>
      <c r="K254" s="321">
        <v>5900000</v>
      </c>
      <c r="L254" s="321"/>
      <c r="M254" s="321">
        <v>208</v>
      </c>
      <c r="N254" s="321"/>
      <c r="O254" s="321">
        <v>146.18299999999999</v>
      </c>
      <c r="P254" s="321">
        <v>34</v>
      </c>
      <c r="Q254" s="321">
        <v>0</v>
      </c>
      <c r="R254" s="321">
        <v>4</v>
      </c>
      <c r="S254" s="321">
        <v>0</v>
      </c>
      <c r="T254" s="321">
        <v>0</v>
      </c>
      <c r="U254" s="321">
        <v>8</v>
      </c>
      <c r="V254" s="321">
        <v>0</v>
      </c>
      <c r="W254" s="321">
        <v>0</v>
      </c>
      <c r="X254" s="321">
        <v>0</v>
      </c>
      <c r="Y254" s="321">
        <v>9</v>
      </c>
      <c r="Z254" s="321">
        <v>1</v>
      </c>
      <c r="AA254" s="321"/>
      <c r="AB254" s="321">
        <v>4146536.7922999999</v>
      </c>
      <c r="AC254" s="321">
        <v>1446634.6154</v>
      </c>
      <c r="AD254" s="321">
        <v>0</v>
      </c>
      <c r="AE254" s="321">
        <v>226923.07689999999</v>
      </c>
      <c r="AF254" s="321">
        <v>0</v>
      </c>
      <c r="AG254" s="321">
        <v>0</v>
      </c>
      <c r="AH254" s="321">
        <v>658076.92310000001</v>
      </c>
      <c r="AI254" s="321">
        <v>0</v>
      </c>
      <c r="AJ254" s="321">
        <v>0</v>
      </c>
      <c r="AK254" s="321">
        <v>0</v>
      </c>
      <c r="AL254" s="321">
        <v>476538.46149999998</v>
      </c>
      <c r="AM254" s="321">
        <v>244705.42259999999</v>
      </c>
      <c r="AN254" s="321">
        <v>150000</v>
      </c>
      <c r="AO254" s="321">
        <v>68000</v>
      </c>
      <c r="AP254" s="321">
        <v>0</v>
      </c>
      <c r="AQ254" s="321"/>
      <c r="AR254" s="321">
        <v>0</v>
      </c>
      <c r="AS254" s="321"/>
      <c r="AT254" s="321">
        <v>0</v>
      </c>
      <c r="AU254" s="321">
        <v>516250</v>
      </c>
      <c r="AV254" s="321">
        <v>0</v>
      </c>
      <c r="AW254" s="321">
        <v>0</v>
      </c>
      <c r="AX254" s="321">
        <v>2</v>
      </c>
      <c r="AY254" s="321">
        <v>226923.07689999999</v>
      </c>
      <c r="AZ254" s="321"/>
      <c r="BA254" s="321"/>
      <c r="BB254" s="321">
        <v>17</v>
      </c>
      <c r="BC254" s="321">
        <v>482211.54</v>
      </c>
      <c r="BD254" s="321">
        <v>30000</v>
      </c>
      <c r="BE254" s="321">
        <v>42548</v>
      </c>
      <c r="BF254" s="321">
        <v>100000</v>
      </c>
      <c r="BG254" s="321">
        <v>62000</v>
      </c>
      <c r="BH254" s="321">
        <v>478000</v>
      </c>
      <c r="BI254" s="321"/>
      <c r="BJ254" s="321"/>
      <c r="BK254" s="321"/>
      <c r="BL254" s="321">
        <v>0</v>
      </c>
      <c r="BM254" s="321"/>
      <c r="BN254" s="321">
        <v>0</v>
      </c>
      <c r="BO254" s="321">
        <v>0</v>
      </c>
      <c r="BP254" s="321">
        <v>295177.21149999998</v>
      </c>
      <c r="BQ254" s="321">
        <v>92884.615399999995</v>
      </c>
      <c r="BR254" s="321"/>
      <c r="BS254" s="321">
        <v>0</v>
      </c>
      <c r="BT254" s="321">
        <v>1268500</v>
      </c>
      <c r="BU254" s="321">
        <v>619500</v>
      </c>
      <c r="BV254" s="321"/>
      <c r="BW254" s="321">
        <v>0</v>
      </c>
      <c r="BX254" s="321"/>
      <c r="BY254" s="321">
        <v>0</v>
      </c>
      <c r="BZ254" s="321"/>
      <c r="CA254" s="321"/>
      <c r="CB254" s="321">
        <v>11129929</v>
      </c>
      <c r="CC254" s="322">
        <v>8735867</v>
      </c>
      <c r="CD254" s="320"/>
      <c r="CE254" s="320" t="s">
        <v>319</v>
      </c>
      <c r="CF254" s="323">
        <v>46147</v>
      </c>
      <c r="CG254" s="323"/>
      <c r="CH254" s="320" t="s">
        <v>415</v>
      </c>
      <c r="CI254" s="322">
        <v>118000</v>
      </c>
      <c r="CJ254" s="322">
        <v>0</v>
      </c>
      <c r="CK254" s="321"/>
      <c r="CL254" s="324">
        <f t="shared" si="67"/>
        <v>388061.82689999999</v>
      </c>
      <c r="CM254" s="325">
        <f t="shared" si="68"/>
        <v>-19.264399999752641</v>
      </c>
      <c r="CN254" s="325">
        <f t="shared" si="69"/>
        <v>-19.091299999505281</v>
      </c>
      <c r="CO254" s="325">
        <f t="shared" si="70"/>
        <v>0.22693076962605119</v>
      </c>
      <c r="CP254" s="318"/>
      <c r="CQ254" s="326">
        <f t="shared" si="71"/>
        <v>-1.538451761007309E-5</v>
      </c>
      <c r="CR254" s="326">
        <f t="shared" si="72"/>
        <v>0</v>
      </c>
      <c r="CS254" s="327">
        <f t="shared" si="73"/>
        <v>2.3076951038092375E-5</v>
      </c>
      <c r="CT254" s="327">
        <f t="shared" si="74"/>
        <v>0</v>
      </c>
      <c r="CU254" s="327">
        <f t="shared" si="75"/>
        <v>0</v>
      </c>
      <c r="CV254" s="327">
        <f t="shared" si="76"/>
        <v>-2.3076892830431461E-5</v>
      </c>
      <c r="CW254" s="327">
        <f t="shared" si="77"/>
        <v>0</v>
      </c>
      <c r="CX254" s="327">
        <f t="shared" si="78"/>
        <v>0</v>
      </c>
      <c r="CY254" s="327">
        <f t="shared" si="79"/>
        <v>0</v>
      </c>
      <c r="CZ254" s="328">
        <f t="shared" si="80"/>
        <v>388061.82689999999</v>
      </c>
      <c r="DA254" s="328">
        <f>(420000/208)*(O254+P254+Q254+R254+S254+T254+U254+V254+W254+X254+BI254)-CZ254</f>
        <v>2.3076951038092375E-5</v>
      </c>
      <c r="DB254" s="201"/>
      <c r="DC254" s="327">
        <f>K254/M254*IFERROR(VLOOKUP($D254,Shift!$B:$AZ,45,0),0)-AT254</f>
        <v>0</v>
      </c>
      <c r="DD254" s="327">
        <f>K254/M254*IFERROR(VLOOKUP($D254,Shift!$B:$AV,47,0),0)*10*50%-ROUND(K254/M254*IFERROR(VLOOKUP($D254,Shift!$B:$AV,47,0),0)*8*30%,0)-AU254</f>
        <v>0.46153846150264144</v>
      </c>
      <c r="DE254" s="329">
        <f>VLOOKUP($D254,'Off day working'!A:AM,38,0)-Z254</f>
        <v>0</v>
      </c>
      <c r="DF254" s="328"/>
      <c r="DG254" s="328"/>
      <c r="DH254" s="330">
        <f>K254/208*8*30%*VLOOKUP($D254,Shift!$B:$AZ,47,0)-AL254</f>
        <v>3.8461585063487291E-5</v>
      </c>
      <c r="DJ254" s="390"/>
      <c r="DK254" s="332">
        <f>VLOOKUP($D254,Meal!$A:$AK,35,0)-BG254</f>
        <v>0</v>
      </c>
      <c r="DL254" s="332">
        <f>VLOOKUP($D254,Meal!$A:$AK,36,0)-BH254</f>
        <v>0</v>
      </c>
      <c r="DM254" s="333">
        <f>VLOOKUP($D254,Shift!B:AW,39,0)-AV254</f>
        <v>0</v>
      </c>
      <c r="DN254" s="334">
        <f>K254/208*VLOOKUP(D254,Shift!$B:$AO,39,0)*8*10%-AW254</f>
        <v>0</v>
      </c>
      <c r="DO254" s="333">
        <f>VLOOKUP($D254,Shift!$B:$AO,40,0)-AX254</f>
        <v>0</v>
      </c>
      <c r="DP254" s="334">
        <f>K254/208*VLOOKUP(D254,Shift!$B:$AO,40,0)*8*50%-AY254</f>
        <v>2.3076951038092375E-5</v>
      </c>
      <c r="DQ254" s="335">
        <f>VLOOKUP($D254,Shift!$B:$AZ,41,0)-AZ254</f>
        <v>0</v>
      </c>
      <c r="DR254" s="336">
        <f>K254/208*VLOOKUP($D254,Shift!$B:$AQ,41,0)*8*50%-BA254</f>
        <v>0</v>
      </c>
      <c r="DS254" s="337">
        <f>VLOOKUP($D254,Att!B:CU,98,0)-O254</f>
        <v>0</v>
      </c>
      <c r="DT254" s="338">
        <f>IFERROR(VLOOKUP($D254,OT!$A:$BR,OT!BC$1,0),0)-P254</f>
        <v>0</v>
      </c>
      <c r="DU254" s="338">
        <f>IFERROR(VLOOKUP($D254,OT!$A:$BR,OT!BD$1,0),0)-Q254</f>
        <v>0</v>
      </c>
      <c r="DV254" s="338">
        <f>IFERROR(VLOOKUP($D254,OT!$A:$BR,OT!BE$1,0),0)-R254</f>
        <v>0</v>
      </c>
      <c r="DW254" s="338">
        <f>IFERROR(VLOOKUP($D254,OT!$A:$BR,OT!BF$1,0),0)-S254</f>
        <v>0</v>
      </c>
      <c r="DX254" s="338">
        <f>IFERROR(VLOOKUP($D254,OT!$A:$BR,OT!BG$1,0),0)-T254</f>
        <v>0</v>
      </c>
      <c r="DY254" s="338">
        <f>IFERROR(VLOOKUP($D254,OT!$A:$BR,OT!BH$1,0),0)-U254</f>
        <v>0</v>
      </c>
      <c r="DZ254" s="338">
        <f>IFERROR(VLOOKUP($D254,OT!$A:$BR,OT!BI$1,0),0)-V254</f>
        <v>0</v>
      </c>
      <c r="EA254" s="338">
        <f>IFERROR(VLOOKUP($D254,OT!$A:$BR,OT!BJ$1,0),0)-W254</f>
        <v>0</v>
      </c>
      <c r="EB254" s="338">
        <f>IFERROR(VLOOKUP($D254,OT!$A:$BR,OT!BK$1,0),0)-X254</f>
        <v>0</v>
      </c>
      <c r="EC254" s="339">
        <f>VLOOKUP(D254,'Off day working'!A:AL,38,0)*30000-BD254</f>
        <v>0</v>
      </c>
      <c r="ED254" s="340"/>
      <c r="EE254" s="340"/>
      <c r="EF254" s="338">
        <f t="shared" si="66"/>
        <v>7.6923076921957545E-2</v>
      </c>
      <c r="EG254" s="350">
        <f>4960000*1.07/208*VLOOKUP(D254,Att!B:BZ,77,0)-BJ254</f>
        <v>0</v>
      </c>
      <c r="EI254" s="345">
        <f>IF(AND(CH254="X",EJ254&gt;=0.5),150000/VLOOKUP(D254,Att!B:AT,45,0)*VLOOKUP(D254,Att!B:AP,41,0),IF(AND(CH254="X",EJ254&lt;0.5),0,150000))-AN254</f>
        <v>0</v>
      </c>
      <c r="EJ254" s="346">
        <f>VLOOKUP(D254,Att!B:AP,41,0)/VLOOKUP(D254,Att!B:AT,45,0)</f>
        <v>0.81568474186285911</v>
      </c>
    </row>
    <row r="255" spans="1:140" s="331" customFormat="1" ht="14.5" hidden="1" customHeight="1" x14ac:dyDescent="0.35">
      <c r="A255" s="300" t="s">
        <v>325</v>
      </c>
      <c r="B255" s="300">
        <f t="shared" si="81"/>
        <v>248</v>
      </c>
      <c r="C255" s="320" t="s">
        <v>56</v>
      </c>
      <c r="D255" s="320" t="s">
        <v>1538</v>
      </c>
      <c r="E255" s="320" t="s">
        <v>1540</v>
      </c>
      <c r="F255" s="367" t="s">
        <v>1539</v>
      </c>
      <c r="G255" s="320" t="s">
        <v>360</v>
      </c>
      <c r="H255" s="320" t="s">
        <v>1041</v>
      </c>
      <c r="I255" s="320" t="s">
        <v>63</v>
      </c>
      <c r="J255" s="320" t="s">
        <v>58</v>
      </c>
      <c r="K255" s="321">
        <v>5900000</v>
      </c>
      <c r="L255" s="321"/>
      <c r="M255" s="321">
        <v>208</v>
      </c>
      <c r="N255" s="321"/>
      <c r="O255" s="321">
        <v>208</v>
      </c>
      <c r="P255" s="321">
        <v>50</v>
      </c>
      <c r="Q255" s="321">
        <v>0</v>
      </c>
      <c r="R255" s="321">
        <v>16</v>
      </c>
      <c r="S255" s="321">
        <v>0</v>
      </c>
      <c r="T255" s="321">
        <v>0</v>
      </c>
      <c r="U255" s="321">
        <v>8</v>
      </c>
      <c r="V255" s="321">
        <v>0</v>
      </c>
      <c r="W255" s="321">
        <v>0</v>
      </c>
      <c r="X255" s="321">
        <v>0</v>
      </c>
      <c r="Y255" s="321">
        <v>11</v>
      </c>
      <c r="Z255" s="321">
        <v>2</v>
      </c>
      <c r="AA255" s="321"/>
      <c r="AB255" s="321">
        <v>5899999.8865</v>
      </c>
      <c r="AC255" s="321">
        <v>2127403.8462</v>
      </c>
      <c r="AD255" s="321">
        <v>0</v>
      </c>
      <c r="AE255" s="321">
        <v>907692.3077</v>
      </c>
      <c r="AF255" s="321">
        <v>0</v>
      </c>
      <c r="AG255" s="321">
        <v>0</v>
      </c>
      <c r="AH255" s="321">
        <v>658076.92310000001</v>
      </c>
      <c r="AI255" s="321">
        <v>0</v>
      </c>
      <c r="AJ255" s="321">
        <v>0</v>
      </c>
      <c r="AK255" s="321">
        <v>0</v>
      </c>
      <c r="AL255" s="321">
        <v>612692.3077</v>
      </c>
      <c r="AM255" s="321">
        <v>300000</v>
      </c>
      <c r="AN255" s="321">
        <v>150000</v>
      </c>
      <c r="AO255" s="321">
        <v>773500</v>
      </c>
      <c r="AP255" s="321">
        <v>0</v>
      </c>
      <c r="AQ255" s="321">
        <v>1021153.8462</v>
      </c>
      <c r="AR255" s="321">
        <v>144444</v>
      </c>
      <c r="AS255" s="321"/>
      <c r="AT255" s="321">
        <v>0</v>
      </c>
      <c r="AU255" s="321">
        <v>663750</v>
      </c>
      <c r="AV255" s="321">
        <v>0</v>
      </c>
      <c r="AW255" s="321">
        <v>0</v>
      </c>
      <c r="AX255" s="321">
        <v>2</v>
      </c>
      <c r="AY255" s="321">
        <v>226923.07689999999</v>
      </c>
      <c r="AZ255" s="321"/>
      <c r="BA255" s="321"/>
      <c r="BB255" s="321">
        <v>25</v>
      </c>
      <c r="BC255" s="321">
        <v>709134.62</v>
      </c>
      <c r="BD255" s="321">
        <v>60000</v>
      </c>
      <c r="BE255" s="321">
        <v>42548</v>
      </c>
      <c r="BF255" s="321">
        <v>200000</v>
      </c>
      <c r="BG255" s="321"/>
      <c r="BH255" s="321">
        <v>724000</v>
      </c>
      <c r="BI255" s="321"/>
      <c r="BJ255" s="321"/>
      <c r="BK255" s="321"/>
      <c r="BL255" s="321">
        <v>0</v>
      </c>
      <c r="BM255" s="321"/>
      <c r="BN255" s="321">
        <v>0</v>
      </c>
      <c r="BO255" s="321">
        <v>0</v>
      </c>
      <c r="BP255" s="321">
        <v>420000</v>
      </c>
      <c r="BQ255" s="321">
        <v>149423.07689999999</v>
      </c>
      <c r="BR255" s="321"/>
      <c r="BS255" s="321">
        <v>0</v>
      </c>
      <c r="BT255" s="321">
        <v>1268500</v>
      </c>
      <c r="BU255" s="321">
        <v>619500</v>
      </c>
      <c r="BV255" s="321"/>
      <c r="BW255" s="321">
        <v>0</v>
      </c>
      <c r="BX255" s="321"/>
      <c r="BY255" s="321">
        <v>0</v>
      </c>
      <c r="BZ255" s="321"/>
      <c r="CA255" s="321"/>
      <c r="CB255" s="321">
        <v>17177269</v>
      </c>
      <c r="CC255" s="322">
        <v>14601846</v>
      </c>
      <c r="CD255" s="320"/>
      <c r="CE255" s="320" t="s">
        <v>319</v>
      </c>
      <c r="CF255" s="323">
        <v>46147</v>
      </c>
      <c r="CG255" s="323"/>
      <c r="CH255" s="320" t="s">
        <v>415</v>
      </c>
      <c r="CI255" s="322">
        <v>118000</v>
      </c>
      <c r="CJ255" s="322">
        <v>0</v>
      </c>
      <c r="CK255" s="321"/>
      <c r="CL255" s="324">
        <f t="shared" si="67"/>
        <v>569423.07689999999</v>
      </c>
      <c r="CM255" s="325">
        <f t="shared" si="68"/>
        <v>-27.108800001442432</v>
      </c>
      <c r="CN255" s="325">
        <f t="shared" si="69"/>
        <v>-27.185699999332428</v>
      </c>
      <c r="CO255" s="325">
        <f t="shared" si="70"/>
        <v>0.11349999997764826</v>
      </c>
      <c r="CP255" s="318"/>
      <c r="CQ255" s="326">
        <f t="shared" si="71"/>
        <v>-4.6154018491506577E-5</v>
      </c>
      <c r="CR255" s="326">
        <f t="shared" si="72"/>
        <v>0</v>
      </c>
      <c r="CS255" s="327">
        <f t="shared" si="73"/>
        <v>-7.6922588050365448E-6</v>
      </c>
      <c r="CT255" s="327">
        <f t="shared" si="74"/>
        <v>0</v>
      </c>
      <c r="CU255" s="327">
        <f t="shared" si="75"/>
        <v>0</v>
      </c>
      <c r="CV255" s="327">
        <f t="shared" si="76"/>
        <v>-2.3076892830431461E-5</v>
      </c>
      <c r="CW255" s="327">
        <f t="shared" si="77"/>
        <v>0</v>
      </c>
      <c r="CX255" s="327">
        <f t="shared" si="78"/>
        <v>0</v>
      </c>
      <c r="CY255" s="327">
        <f t="shared" si="79"/>
        <v>0</v>
      </c>
      <c r="CZ255" s="328">
        <f t="shared" si="80"/>
        <v>569423.07689999999</v>
      </c>
      <c r="DA255" s="328">
        <f>(420000/208)*(O255+P255+Q255+R255+S255+T255+U255+V255+W255+X255+BI255)-CZ255</f>
        <v>2.3077009245753288E-5</v>
      </c>
      <c r="DB255" s="201"/>
      <c r="DC255" s="327">
        <f>K255/M255*IFERROR(VLOOKUP($D255,Shift!$B:$AZ,45,0),0)-AT255</f>
        <v>0</v>
      </c>
      <c r="DD255" s="327">
        <f>K255/M255*IFERROR(VLOOKUP($D255,Shift!$B:$AV,47,0),0)*10*50%-ROUND(K255/M255*IFERROR(VLOOKUP($D255,Shift!$B:$AV,47,0),0)*8*30%,0)-AU255</f>
        <v>0.30769230774603784</v>
      </c>
      <c r="DE255" s="329">
        <f>VLOOKUP($D255,'Off day working'!A:AM,38,0)-Z255</f>
        <v>0</v>
      </c>
      <c r="DF255" s="328"/>
      <c r="DG255" s="328"/>
      <c r="DH255" s="330">
        <f>K255/208*8*30%*VLOOKUP($D255,Shift!$B:$AZ,47,0)-AL255</f>
        <v>-7.6922588050365448E-6</v>
      </c>
      <c r="DJ255" s="390"/>
      <c r="DK255" s="332">
        <f>VLOOKUP($D255,Meal!$A:$AK,35,0)-BG255</f>
        <v>0</v>
      </c>
      <c r="DL255" s="332">
        <f>VLOOKUP($D255,Meal!$A:$AK,36,0)-BH255</f>
        <v>0</v>
      </c>
      <c r="DM255" s="333">
        <f>VLOOKUP($D255,Shift!B:AW,39,0)-AV255</f>
        <v>0</v>
      </c>
      <c r="DN255" s="334">
        <f>K255/208*VLOOKUP(D255,Shift!$B:$AO,39,0)*8*10%-AW255</f>
        <v>0</v>
      </c>
      <c r="DO255" s="333">
        <f>VLOOKUP($D255,Shift!$B:$AO,40,0)-AX255</f>
        <v>0</v>
      </c>
      <c r="DP255" s="334">
        <f>K255/208*VLOOKUP(D255,Shift!$B:$AO,40,0)*8*50%-AY255</f>
        <v>2.3076951038092375E-5</v>
      </c>
      <c r="DQ255" s="335">
        <f>VLOOKUP($D255,Shift!$B:$AZ,41,0)-AZ255</f>
        <v>0</v>
      </c>
      <c r="DR255" s="336">
        <f>K255/208*VLOOKUP($D255,Shift!$B:$AQ,41,0)*8*50%-BA255</f>
        <v>0</v>
      </c>
      <c r="DS255" s="337">
        <f>VLOOKUP($D255,Att!B:CU,98,0)-O255</f>
        <v>0</v>
      </c>
      <c r="DT255" s="338">
        <f>IFERROR(VLOOKUP($D255,OT!$A:$BR,OT!BC$1,0),0)-P255</f>
        <v>0</v>
      </c>
      <c r="DU255" s="338">
        <f>IFERROR(VLOOKUP($D255,OT!$A:$BR,OT!BD$1,0),0)-Q255</f>
        <v>0</v>
      </c>
      <c r="DV255" s="338">
        <f>IFERROR(VLOOKUP($D255,OT!$A:$BR,OT!BE$1,0),0)-R255</f>
        <v>0</v>
      </c>
      <c r="DW255" s="338">
        <f>IFERROR(VLOOKUP($D255,OT!$A:$BR,OT!BF$1,0),0)-S255</f>
        <v>0</v>
      </c>
      <c r="DX255" s="338">
        <f>IFERROR(VLOOKUP($D255,OT!$A:$BR,OT!BG$1,0),0)-T255</f>
        <v>0</v>
      </c>
      <c r="DY255" s="338">
        <f>IFERROR(VLOOKUP($D255,OT!$A:$BR,OT!BH$1,0),0)-U255</f>
        <v>0</v>
      </c>
      <c r="DZ255" s="338">
        <f>IFERROR(VLOOKUP($D255,OT!$A:$BR,OT!BI$1,0),0)-V255</f>
        <v>0</v>
      </c>
      <c r="EA255" s="338">
        <f>IFERROR(VLOOKUP($D255,OT!$A:$BR,OT!BJ$1,0),0)-W255</f>
        <v>0</v>
      </c>
      <c r="EB255" s="338">
        <f>IFERROR(VLOOKUP($D255,OT!$A:$BR,OT!BK$1,0),0)-X255</f>
        <v>0</v>
      </c>
      <c r="EC255" s="339">
        <f>VLOOKUP(D255,'Off day working'!A:AL,38,0)*30000-BD255</f>
        <v>0</v>
      </c>
      <c r="ED255" s="340"/>
      <c r="EE255" s="340"/>
      <c r="EF255" s="338">
        <f t="shared" si="66"/>
        <v>7.6923076921957545E-2</v>
      </c>
      <c r="EG255" s="350">
        <f>4960000*1.07/208*VLOOKUP(D255,Att!B:BZ,77,0)-BJ255</f>
        <v>0</v>
      </c>
      <c r="EI255" s="345">
        <f>IF(AND(CH255="X",EJ255&gt;=0.5),150000/VLOOKUP(D255,Att!B:AT,45,0)*VLOOKUP(D255,Att!B:AP,41,0),IF(AND(CH255="X",EJ255&lt;0.5),0,150000))-AN255</f>
        <v>0</v>
      </c>
      <c r="EJ255" s="346">
        <f>VLOOKUP(D255,Att!B:AP,41,0)/VLOOKUP(D255,Att!B:AT,45,0)</f>
        <v>1.1559611817226023</v>
      </c>
    </row>
    <row r="256" spans="1:140" s="331" customFormat="1" ht="14.5" hidden="1" customHeight="1" x14ac:dyDescent="0.35">
      <c r="A256" s="300" t="s">
        <v>325</v>
      </c>
      <c r="B256" s="300">
        <f t="shared" si="81"/>
        <v>249</v>
      </c>
      <c r="C256" s="320" t="s">
        <v>56</v>
      </c>
      <c r="D256" s="320" t="s">
        <v>1541</v>
      </c>
      <c r="E256" s="320" t="s">
        <v>1543</v>
      </c>
      <c r="F256" s="367" t="s">
        <v>1542</v>
      </c>
      <c r="G256" s="320" t="s">
        <v>360</v>
      </c>
      <c r="H256" s="320" t="s">
        <v>1041</v>
      </c>
      <c r="I256" s="320" t="s">
        <v>63</v>
      </c>
      <c r="J256" s="320" t="s">
        <v>58</v>
      </c>
      <c r="K256" s="321">
        <v>5900000</v>
      </c>
      <c r="L256" s="321"/>
      <c r="M256" s="321">
        <v>208</v>
      </c>
      <c r="N256" s="321"/>
      <c r="O256" s="321">
        <v>198</v>
      </c>
      <c r="P256" s="321">
        <v>44</v>
      </c>
      <c r="Q256" s="321">
        <v>0</v>
      </c>
      <c r="R256" s="321">
        <v>12</v>
      </c>
      <c r="S256" s="321">
        <v>0</v>
      </c>
      <c r="T256" s="321">
        <v>0</v>
      </c>
      <c r="U256" s="321">
        <v>0</v>
      </c>
      <c r="V256" s="321">
        <v>0</v>
      </c>
      <c r="W256" s="321">
        <v>0</v>
      </c>
      <c r="X256" s="321">
        <v>0</v>
      </c>
      <c r="Y256" s="321">
        <v>9</v>
      </c>
      <c r="Z256" s="321">
        <v>1</v>
      </c>
      <c r="AA256" s="321"/>
      <c r="AB256" s="321">
        <v>5616346.1538000004</v>
      </c>
      <c r="AC256" s="321">
        <v>1872115.3846</v>
      </c>
      <c r="AD256" s="321">
        <v>0</v>
      </c>
      <c r="AE256" s="321">
        <v>680769.23080000002</v>
      </c>
      <c r="AF256" s="321">
        <v>0</v>
      </c>
      <c r="AG256" s="321">
        <v>0</v>
      </c>
      <c r="AH256" s="321">
        <v>0</v>
      </c>
      <c r="AI256" s="321">
        <v>0</v>
      </c>
      <c r="AJ256" s="321">
        <v>0</v>
      </c>
      <c r="AK256" s="321">
        <v>0</v>
      </c>
      <c r="AL256" s="321">
        <v>476538.46149999998</v>
      </c>
      <c r="AM256" s="321">
        <v>300000</v>
      </c>
      <c r="AN256" s="321">
        <v>150000</v>
      </c>
      <c r="AO256" s="321">
        <v>539000</v>
      </c>
      <c r="AP256" s="321">
        <v>0</v>
      </c>
      <c r="AQ256" s="321">
        <v>765865.38459999999</v>
      </c>
      <c r="AR256" s="321">
        <v>144444</v>
      </c>
      <c r="AS256" s="321"/>
      <c r="AT256" s="321">
        <v>0</v>
      </c>
      <c r="AU256" s="321">
        <v>516250</v>
      </c>
      <c r="AV256" s="321">
        <v>0</v>
      </c>
      <c r="AW256" s="321">
        <v>0</v>
      </c>
      <c r="AX256" s="321">
        <v>2</v>
      </c>
      <c r="AY256" s="321">
        <v>226923.07689999999</v>
      </c>
      <c r="AZ256" s="321"/>
      <c r="BA256" s="321"/>
      <c r="BB256" s="321">
        <v>22</v>
      </c>
      <c r="BC256" s="321">
        <v>624038.46</v>
      </c>
      <c r="BD256" s="321">
        <v>30000</v>
      </c>
      <c r="BE256" s="321">
        <v>42548</v>
      </c>
      <c r="BF256" s="321">
        <v>200000</v>
      </c>
      <c r="BG256" s="321">
        <v>40000</v>
      </c>
      <c r="BH256" s="321">
        <v>578000</v>
      </c>
      <c r="BI256" s="321"/>
      <c r="BJ256" s="321"/>
      <c r="BK256" s="321"/>
      <c r="BL256" s="321">
        <v>0</v>
      </c>
      <c r="BM256" s="321"/>
      <c r="BN256" s="321">
        <v>0</v>
      </c>
      <c r="BO256" s="321">
        <v>0</v>
      </c>
      <c r="BP256" s="321">
        <v>399807.6923</v>
      </c>
      <c r="BQ256" s="321">
        <v>113076.9231</v>
      </c>
      <c r="BR256" s="321"/>
      <c r="BS256" s="321">
        <v>0</v>
      </c>
      <c r="BT256" s="321">
        <v>1268500</v>
      </c>
      <c r="BU256" s="321">
        <v>619500</v>
      </c>
      <c r="BV256" s="321"/>
      <c r="BW256" s="321">
        <v>0</v>
      </c>
      <c r="BX256" s="321"/>
      <c r="BY256" s="321">
        <v>0</v>
      </c>
      <c r="BZ256" s="321"/>
      <c r="CA256" s="321"/>
      <c r="CB256" s="321">
        <v>14702247</v>
      </c>
      <c r="CC256" s="322">
        <v>12183362</v>
      </c>
      <c r="CD256" s="320"/>
      <c r="CE256" s="320" t="s">
        <v>319</v>
      </c>
      <c r="CF256" s="323">
        <v>46147</v>
      </c>
      <c r="CG256" s="323"/>
      <c r="CH256" s="320" t="s">
        <v>415</v>
      </c>
      <c r="CI256" s="322">
        <v>118000</v>
      </c>
      <c r="CJ256" s="322">
        <v>0</v>
      </c>
      <c r="CK256" s="321"/>
      <c r="CL256" s="324">
        <f t="shared" si="67"/>
        <v>512884.61540000001</v>
      </c>
      <c r="CM256" s="325">
        <f t="shared" si="68"/>
        <v>-24.232400001958013</v>
      </c>
      <c r="CN256" s="325">
        <f t="shared" si="69"/>
        <v>-23.847800001502037</v>
      </c>
      <c r="CO256" s="325">
        <f t="shared" si="70"/>
        <v>4.6153552830219269E-5</v>
      </c>
      <c r="CP256" s="318"/>
      <c r="CQ256" s="326">
        <f t="shared" si="71"/>
        <v>1.5384983271360397E-5</v>
      </c>
      <c r="CR256" s="326">
        <f t="shared" si="72"/>
        <v>0</v>
      </c>
      <c r="CS256" s="327">
        <f t="shared" si="73"/>
        <v>-3.0769268050789833E-5</v>
      </c>
      <c r="CT256" s="327">
        <f t="shared" si="74"/>
        <v>0</v>
      </c>
      <c r="CU256" s="327">
        <f t="shared" si="75"/>
        <v>0</v>
      </c>
      <c r="CV256" s="327">
        <f t="shared" si="76"/>
        <v>0</v>
      </c>
      <c r="CW256" s="327">
        <f t="shared" si="77"/>
        <v>0</v>
      </c>
      <c r="CX256" s="327">
        <f t="shared" si="78"/>
        <v>0</v>
      </c>
      <c r="CY256" s="327">
        <f t="shared" si="79"/>
        <v>0</v>
      </c>
      <c r="CZ256" s="328">
        <f t="shared" si="80"/>
        <v>512884.61540000001</v>
      </c>
      <c r="DA256" s="328">
        <f>(420000/208)*(O256+P256+Q256+R256+S256+T256+U256+V256+W256+X256+BI256)-CZ256</f>
        <v>-1.5384634025394917E-5</v>
      </c>
      <c r="DB256" s="201"/>
      <c r="DC256" s="327">
        <f>K256/M256*IFERROR(VLOOKUP($D256,Shift!$B:$AZ,45,0),0)-AT256</f>
        <v>0</v>
      </c>
      <c r="DD256" s="327">
        <f>K256/M256*IFERROR(VLOOKUP($D256,Shift!$B:$AV,47,0),0)*10*50%-ROUND(K256/M256*IFERROR(VLOOKUP($D256,Shift!$B:$AV,47,0),0)*8*30%,0)-AU256</f>
        <v>0.46153846150264144</v>
      </c>
      <c r="DE256" s="329">
        <f>VLOOKUP($D256,'Off day working'!A:AM,38,0)-Z256</f>
        <v>0</v>
      </c>
      <c r="DF256" s="328"/>
      <c r="DG256" s="328"/>
      <c r="DH256" s="330">
        <f>K256/208*8*30%*VLOOKUP($D256,Shift!$B:$AZ,47,0)-AL256</f>
        <v>3.8461585063487291E-5</v>
      </c>
      <c r="DJ256" s="390"/>
      <c r="DK256" s="332">
        <f>VLOOKUP($D256,Meal!$A:$AK,35,0)-BG256</f>
        <v>0</v>
      </c>
      <c r="DL256" s="332">
        <f>VLOOKUP($D256,Meal!$A:$AK,36,0)-BH256</f>
        <v>0</v>
      </c>
      <c r="DM256" s="333">
        <f>VLOOKUP($D256,Shift!B:AW,39,0)-AV256</f>
        <v>0</v>
      </c>
      <c r="DN256" s="334">
        <f>K256/208*VLOOKUP(D256,Shift!$B:$AO,39,0)*8*10%-AW256</f>
        <v>0</v>
      </c>
      <c r="DO256" s="333">
        <f>VLOOKUP($D256,Shift!$B:$AO,40,0)-AX256</f>
        <v>0</v>
      </c>
      <c r="DP256" s="334">
        <f>K256/208*VLOOKUP(D256,Shift!$B:$AO,40,0)*8*50%-AY256</f>
        <v>2.3076951038092375E-5</v>
      </c>
      <c r="DQ256" s="335">
        <f>VLOOKUP($D256,Shift!$B:$AZ,41,0)-AZ256</f>
        <v>0</v>
      </c>
      <c r="DR256" s="336">
        <f>K256/208*VLOOKUP($D256,Shift!$B:$AQ,41,0)*8*50%-BA256</f>
        <v>0</v>
      </c>
      <c r="DS256" s="337">
        <f>VLOOKUP($D256,Att!B:CU,98,0)-O256</f>
        <v>0</v>
      </c>
      <c r="DT256" s="338">
        <f>IFERROR(VLOOKUP($D256,OT!$A:$BR,OT!BC$1,0),0)-P256</f>
        <v>0</v>
      </c>
      <c r="DU256" s="338">
        <f>IFERROR(VLOOKUP($D256,OT!$A:$BR,OT!BD$1,0),0)-Q256</f>
        <v>0</v>
      </c>
      <c r="DV256" s="338">
        <f>IFERROR(VLOOKUP($D256,OT!$A:$BR,OT!BE$1,0),0)-R256</f>
        <v>0</v>
      </c>
      <c r="DW256" s="338">
        <f>IFERROR(VLOOKUP($D256,OT!$A:$BR,OT!BF$1,0),0)-S256</f>
        <v>0</v>
      </c>
      <c r="DX256" s="338">
        <f>IFERROR(VLOOKUP($D256,OT!$A:$BR,OT!BG$1,0),0)-T256</f>
        <v>0</v>
      </c>
      <c r="DY256" s="338">
        <f>IFERROR(VLOOKUP($D256,OT!$A:$BR,OT!BH$1,0),0)-U256</f>
        <v>0</v>
      </c>
      <c r="DZ256" s="338">
        <f>IFERROR(VLOOKUP($D256,OT!$A:$BR,OT!BI$1,0),0)-V256</f>
        <v>0</v>
      </c>
      <c r="EA256" s="338">
        <f>IFERROR(VLOOKUP($D256,OT!$A:$BR,OT!BJ$1,0),0)-W256</f>
        <v>0</v>
      </c>
      <c r="EB256" s="338">
        <f>IFERROR(VLOOKUP($D256,OT!$A:$BR,OT!BK$1,0),0)-X256</f>
        <v>0</v>
      </c>
      <c r="EC256" s="339">
        <f>VLOOKUP(D256,'Off day working'!A:AL,38,0)*30000-BD256</f>
        <v>0</v>
      </c>
      <c r="ED256" s="340"/>
      <c r="EE256" s="340"/>
      <c r="EF256" s="338">
        <f t="shared" si="66"/>
        <v>7.6923076921957545E-2</v>
      </c>
      <c r="EG256" s="350">
        <f>4960000*1.07/208*VLOOKUP(D256,Att!B:BZ,77,0)-BJ256</f>
        <v>0</v>
      </c>
      <c r="EI256" s="345">
        <f>IF(AND(CH256="X",EJ256&gt;=0.5),150000/VLOOKUP(D256,Att!B:AT,45,0)*VLOOKUP(D256,Att!B:AP,41,0),IF(AND(CH256="X",EJ256&lt;0.5),0,150000))-AN256</f>
        <v>0</v>
      </c>
      <c r="EJ256" s="346">
        <f>VLOOKUP(D256,Att!B:AP,41,0)/VLOOKUP(D256,Att!B:AT,45,0)</f>
        <v>1.1009154111643833</v>
      </c>
    </row>
    <row r="257" spans="1:140" s="331" customFormat="1" ht="14.5" hidden="1" customHeight="1" x14ac:dyDescent="0.35">
      <c r="A257" s="300" t="s">
        <v>325</v>
      </c>
      <c r="B257" s="300">
        <f t="shared" si="81"/>
        <v>250</v>
      </c>
      <c r="C257" s="320" t="s">
        <v>56</v>
      </c>
      <c r="D257" s="320" t="s">
        <v>1544</v>
      </c>
      <c r="E257" s="320" t="s">
        <v>1546</v>
      </c>
      <c r="F257" s="367" t="s">
        <v>1545</v>
      </c>
      <c r="G257" s="320" t="s">
        <v>348</v>
      </c>
      <c r="H257" s="320" t="s">
        <v>1039</v>
      </c>
      <c r="I257" s="320" t="s">
        <v>63</v>
      </c>
      <c r="J257" s="320" t="s">
        <v>58</v>
      </c>
      <c r="K257" s="321">
        <v>5900000</v>
      </c>
      <c r="L257" s="321"/>
      <c r="M257" s="321">
        <v>208</v>
      </c>
      <c r="N257" s="321"/>
      <c r="O257" s="321">
        <v>142</v>
      </c>
      <c r="P257" s="321">
        <v>30</v>
      </c>
      <c r="Q257" s="321">
        <v>0</v>
      </c>
      <c r="R257" s="321">
        <v>0</v>
      </c>
      <c r="S257" s="321">
        <v>0</v>
      </c>
      <c r="T257" s="321">
        <v>0</v>
      </c>
      <c r="U257" s="321">
        <v>0</v>
      </c>
      <c r="V257" s="321">
        <v>0</v>
      </c>
      <c r="W257" s="321">
        <v>0</v>
      </c>
      <c r="X257" s="321">
        <v>0</v>
      </c>
      <c r="Y257" s="321">
        <v>8</v>
      </c>
      <c r="Z257" s="321"/>
      <c r="AA257" s="321"/>
      <c r="AB257" s="321">
        <v>4027884.5019</v>
      </c>
      <c r="AC257" s="321">
        <v>1276442.3077</v>
      </c>
      <c r="AD257" s="321">
        <v>0</v>
      </c>
      <c r="AE257" s="321">
        <v>0</v>
      </c>
      <c r="AF257" s="321">
        <v>0</v>
      </c>
      <c r="AG257" s="321">
        <v>0</v>
      </c>
      <c r="AH257" s="321">
        <v>0</v>
      </c>
      <c r="AI257" s="321">
        <v>0</v>
      </c>
      <c r="AJ257" s="321">
        <v>0</v>
      </c>
      <c r="AK257" s="321">
        <v>0</v>
      </c>
      <c r="AL257" s="321">
        <v>476538.46149999998</v>
      </c>
      <c r="AM257" s="321">
        <v>300000</v>
      </c>
      <c r="AN257" s="321">
        <v>150000</v>
      </c>
      <c r="AO257" s="321">
        <v>56000</v>
      </c>
      <c r="AP257" s="321">
        <v>0</v>
      </c>
      <c r="AQ257" s="321">
        <v>255288.4615</v>
      </c>
      <c r="AR257" s="321">
        <v>0</v>
      </c>
      <c r="AS257" s="321"/>
      <c r="AT257" s="321">
        <v>0</v>
      </c>
      <c r="AU257" s="321">
        <v>516250</v>
      </c>
      <c r="AV257" s="321">
        <v>0</v>
      </c>
      <c r="AW257" s="321">
        <v>0</v>
      </c>
      <c r="AX257" s="321">
        <v>1</v>
      </c>
      <c r="AY257" s="321">
        <v>113461.5385</v>
      </c>
      <c r="AZ257" s="321"/>
      <c r="BA257" s="321"/>
      <c r="BB257" s="321">
        <v>15</v>
      </c>
      <c r="BC257" s="321">
        <v>425480.77</v>
      </c>
      <c r="BD257" s="321">
        <v>0</v>
      </c>
      <c r="BE257" s="321"/>
      <c r="BF257" s="321">
        <v>100000</v>
      </c>
      <c r="BG257" s="321">
        <v>20000</v>
      </c>
      <c r="BH257" s="321">
        <v>436000</v>
      </c>
      <c r="BI257" s="321"/>
      <c r="BJ257" s="321"/>
      <c r="BK257" s="321"/>
      <c r="BL257" s="321">
        <v>0</v>
      </c>
      <c r="BM257" s="321"/>
      <c r="BN257" s="321">
        <v>0</v>
      </c>
      <c r="BO257" s="321">
        <v>0</v>
      </c>
      <c r="BP257" s="321">
        <v>286730.76919999998</v>
      </c>
      <c r="BQ257" s="321">
        <v>60576.9231</v>
      </c>
      <c r="BR257" s="321"/>
      <c r="BS257" s="321">
        <v>0</v>
      </c>
      <c r="BT257" s="321">
        <v>1268500</v>
      </c>
      <c r="BU257" s="321">
        <v>619500</v>
      </c>
      <c r="BV257" s="321"/>
      <c r="BW257" s="321">
        <v>0</v>
      </c>
      <c r="BX257" s="321"/>
      <c r="BY257" s="321">
        <v>0</v>
      </c>
      <c r="BZ257" s="321"/>
      <c r="CA257" s="321"/>
      <c r="CB257" s="321">
        <v>9769170</v>
      </c>
      <c r="CC257" s="322">
        <v>7533862</v>
      </c>
      <c r="CD257" s="320"/>
      <c r="CE257" s="320" t="s">
        <v>1067</v>
      </c>
      <c r="CF257" s="323">
        <v>46147</v>
      </c>
      <c r="CG257" s="323"/>
      <c r="CH257" s="320" t="s">
        <v>415</v>
      </c>
      <c r="CI257" s="322">
        <v>0</v>
      </c>
      <c r="CJ257" s="322">
        <v>0</v>
      </c>
      <c r="CK257" s="321"/>
      <c r="CL257" s="324">
        <f t="shared" si="67"/>
        <v>347307.6923</v>
      </c>
      <c r="CM257" s="325">
        <f t="shared" si="68"/>
        <v>-16.26659999974072</v>
      </c>
      <c r="CN257" s="325">
        <f t="shared" si="69"/>
        <v>-15.958899999037385</v>
      </c>
      <c r="CO257" s="325">
        <f t="shared" si="70"/>
        <v>0.11348461546003819</v>
      </c>
      <c r="CP257" s="318"/>
      <c r="CQ257" s="326">
        <f t="shared" si="71"/>
        <v>-7.6922588050365448E-6</v>
      </c>
      <c r="CR257" s="326">
        <f t="shared" si="72"/>
        <v>0</v>
      </c>
      <c r="CS257" s="327">
        <f t="shared" si="73"/>
        <v>0</v>
      </c>
      <c r="CT257" s="327">
        <f t="shared" si="74"/>
        <v>0</v>
      </c>
      <c r="CU257" s="327">
        <f t="shared" si="75"/>
        <v>0</v>
      </c>
      <c r="CV257" s="327">
        <f t="shared" si="76"/>
        <v>0</v>
      </c>
      <c r="CW257" s="327">
        <f t="shared" si="77"/>
        <v>0</v>
      </c>
      <c r="CX257" s="327">
        <f t="shared" si="78"/>
        <v>0</v>
      </c>
      <c r="CY257" s="327">
        <f t="shared" si="79"/>
        <v>0</v>
      </c>
      <c r="CZ257" s="328">
        <f t="shared" si="80"/>
        <v>347307.6923</v>
      </c>
      <c r="DA257" s="328">
        <f>(420000/208)*(O257+P257+Q257+R257+S257+T257+U257+V257+W257+X257+BI257)-CZ257</f>
        <v>7.6923170126974583E-6</v>
      </c>
      <c r="DB257" s="201"/>
      <c r="DC257" s="327">
        <f>K257/M257*IFERROR(VLOOKUP($D257,Shift!$B:$AZ,45,0),0)-AT257</f>
        <v>0</v>
      </c>
      <c r="DD257" s="327">
        <f>K257/M257*IFERROR(VLOOKUP($D257,Shift!$B:$AV,47,0),0)*10*50%-ROUND(K257/M257*IFERROR(VLOOKUP($D257,Shift!$B:$AV,47,0),0)*8*30%,0)-AU257</f>
        <v>0.46153846150264144</v>
      </c>
      <c r="DE257" s="329">
        <f>VLOOKUP($D257,'Off day working'!A:AM,38,0)-Z257</f>
        <v>0</v>
      </c>
      <c r="DF257" s="328"/>
      <c r="DG257" s="328"/>
      <c r="DH257" s="330">
        <f>K257/208*8*30%*VLOOKUP($D257,Shift!$B:$AZ,47,0)-AL257</f>
        <v>3.8461585063487291E-5</v>
      </c>
      <c r="DJ257" s="390"/>
      <c r="DK257" s="332">
        <f>VLOOKUP($D257,Meal!$A:$AK,35,0)-BG257</f>
        <v>0</v>
      </c>
      <c r="DL257" s="332">
        <f>VLOOKUP($D257,Meal!$A:$AK,36,0)-BH257</f>
        <v>0</v>
      </c>
      <c r="DM257" s="333">
        <f>VLOOKUP($D257,Shift!B:AW,39,0)-AV257</f>
        <v>0</v>
      </c>
      <c r="DN257" s="334">
        <f>K257/208*VLOOKUP(D257,Shift!$B:$AO,39,0)*8*10%-AW257</f>
        <v>0</v>
      </c>
      <c r="DO257" s="333">
        <f>VLOOKUP($D257,Shift!$B:$AO,40,0)-AX257</f>
        <v>0</v>
      </c>
      <c r="DP257" s="334">
        <f>K257/208*VLOOKUP(D257,Shift!$B:$AO,40,0)*8*50%-AY257</f>
        <v>-3.8461526855826378E-5</v>
      </c>
      <c r="DQ257" s="335">
        <f>VLOOKUP($D257,Shift!$B:$AZ,41,0)-AZ257</f>
        <v>0</v>
      </c>
      <c r="DR257" s="336">
        <f>K257/208*VLOOKUP($D257,Shift!$B:$AQ,41,0)*8*50%-BA257</f>
        <v>0</v>
      </c>
      <c r="DS257" s="337">
        <f>VLOOKUP($D257,Att!B:CU,98,0)-O257</f>
        <v>0</v>
      </c>
      <c r="DT257" s="338">
        <f>IFERROR(VLOOKUP($D257,OT!$A:$BR,OT!BC$1,0),0)-P257</f>
        <v>0</v>
      </c>
      <c r="DU257" s="338">
        <f>IFERROR(VLOOKUP($D257,OT!$A:$BR,OT!BD$1,0),0)-Q257</f>
        <v>0</v>
      </c>
      <c r="DV257" s="338">
        <f>IFERROR(VLOOKUP($D257,OT!$A:$BR,OT!BE$1,0),0)-R257</f>
        <v>0</v>
      </c>
      <c r="DW257" s="338">
        <f>IFERROR(VLOOKUP($D257,OT!$A:$BR,OT!BF$1,0),0)-S257</f>
        <v>0</v>
      </c>
      <c r="DX257" s="338">
        <f>IFERROR(VLOOKUP($D257,OT!$A:$BR,OT!BG$1,0),0)-T257</f>
        <v>0</v>
      </c>
      <c r="DY257" s="338">
        <f>IFERROR(VLOOKUP($D257,OT!$A:$BR,OT!BH$1,0),0)-U257</f>
        <v>0</v>
      </c>
      <c r="DZ257" s="338">
        <f>IFERROR(VLOOKUP($D257,OT!$A:$BR,OT!BI$1,0),0)-V257</f>
        <v>0</v>
      </c>
      <c r="EA257" s="338">
        <f>IFERROR(VLOOKUP($D257,OT!$A:$BR,OT!BJ$1,0),0)-W257</f>
        <v>0</v>
      </c>
      <c r="EB257" s="338">
        <f>IFERROR(VLOOKUP($D257,OT!$A:$BR,OT!BK$1,0),0)-X257</f>
        <v>0</v>
      </c>
      <c r="EC257" s="339">
        <f>VLOOKUP(D257,'Off day working'!A:AL,38,0)*30000-BD257</f>
        <v>0</v>
      </c>
      <c r="ED257" s="340"/>
      <c r="EE257" s="340"/>
      <c r="EF257" s="338">
        <f t="shared" si="66"/>
        <v>0</v>
      </c>
      <c r="EG257" s="350">
        <f>4960000*1.07/208*VLOOKUP(D257,Att!B:BZ,77,0)-BJ257</f>
        <v>0</v>
      </c>
      <c r="EI257" s="345">
        <f>IF(AND(CH257="X",EJ257&gt;=0.5),150000/VLOOKUP(D257,Att!B:AT,45,0)*VLOOKUP(D257,Att!B:AP,41,0),IF(AND(CH257="X",EJ257&lt;0.5),0,150000))-AN257</f>
        <v>0</v>
      </c>
      <c r="EJ257" s="346">
        <f>VLOOKUP(D257,Att!B:AP,41,0)/VLOOKUP(D257,Att!B:AT,45,0)</f>
        <v>0.77064078781506828</v>
      </c>
    </row>
    <row r="258" spans="1:140" s="331" customFormat="1" ht="14.5" hidden="1" customHeight="1" x14ac:dyDescent="0.35">
      <c r="A258" s="300" t="s">
        <v>325</v>
      </c>
      <c r="B258" s="300">
        <f t="shared" si="81"/>
        <v>251</v>
      </c>
      <c r="C258" s="320" t="s">
        <v>56</v>
      </c>
      <c r="D258" s="320" t="s">
        <v>1547</v>
      </c>
      <c r="E258" s="320" t="s">
        <v>1549</v>
      </c>
      <c r="F258" s="367" t="s">
        <v>1548</v>
      </c>
      <c r="G258" s="320" t="s">
        <v>360</v>
      </c>
      <c r="H258" s="320" t="s">
        <v>1041</v>
      </c>
      <c r="I258" s="320" t="s">
        <v>59</v>
      </c>
      <c r="J258" s="320" t="s">
        <v>58</v>
      </c>
      <c r="K258" s="321">
        <v>5900000</v>
      </c>
      <c r="L258" s="321"/>
      <c r="M258" s="321">
        <v>208</v>
      </c>
      <c r="N258" s="321"/>
      <c r="O258" s="321">
        <v>160</v>
      </c>
      <c r="P258" s="321">
        <v>28</v>
      </c>
      <c r="Q258" s="321">
        <v>0</v>
      </c>
      <c r="R258" s="321">
        <v>0</v>
      </c>
      <c r="S258" s="321">
        <v>0</v>
      </c>
      <c r="T258" s="321">
        <v>0</v>
      </c>
      <c r="U258" s="321">
        <v>0</v>
      </c>
      <c r="V258" s="321">
        <v>0</v>
      </c>
      <c r="W258" s="321">
        <v>0</v>
      </c>
      <c r="X258" s="321">
        <v>0</v>
      </c>
      <c r="Y258" s="321">
        <v>10</v>
      </c>
      <c r="Z258" s="321"/>
      <c r="AA258" s="321"/>
      <c r="AB258" s="321">
        <v>4538461.4249999998</v>
      </c>
      <c r="AC258" s="321">
        <v>1191346.1538</v>
      </c>
      <c r="AD258" s="321">
        <v>0</v>
      </c>
      <c r="AE258" s="321">
        <v>0</v>
      </c>
      <c r="AF258" s="321">
        <v>0</v>
      </c>
      <c r="AG258" s="321">
        <v>0</v>
      </c>
      <c r="AH258" s="321">
        <v>0</v>
      </c>
      <c r="AI258" s="321">
        <v>0</v>
      </c>
      <c r="AJ258" s="321">
        <v>0</v>
      </c>
      <c r="AK258" s="321">
        <v>0</v>
      </c>
      <c r="AL258" s="321">
        <v>476538.46149999998</v>
      </c>
      <c r="AM258" s="321">
        <v>264219.69870000001</v>
      </c>
      <c r="AN258" s="321">
        <v>150000</v>
      </c>
      <c r="AO258" s="321">
        <v>0</v>
      </c>
      <c r="AP258" s="321">
        <v>0</v>
      </c>
      <c r="AQ258" s="321">
        <v>255288.4615</v>
      </c>
      <c r="AR258" s="321">
        <v>144444</v>
      </c>
      <c r="AS258" s="321"/>
      <c r="AT258" s="321">
        <v>0</v>
      </c>
      <c r="AU258" s="321">
        <v>516250</v>
      </c>
      <c r="AV258" s="321">
        <v>0</v>
      </c>
      <c r="AW258" s="321">
        <v>0</v>
      </c>
      <c r="AX258" s="321">
        <v>3</v>
      </c>
      <c r="AY258" s="321">
        <v>340384.61540000001</v>
      </c>
      <c r="AZ258" s="321"/>
      <c r="BA258" s="321"/>
      <c r="BB258" s="321">
        <v>14</v>
      </c>
      <c r="BC258" s="321">
        <v>397115.38</v>
      </c>
      <c r="BD258" s="321">
        <v>0</v>
      </c>
      <c r="BE258" s="321">
        <v>42548</v>
      </c>
      <c r="BF258" s="321">
        <v>200000</v>
      </c>
      <c r="BG258" s="321">
        <v>89000</v>
      </c>
      <c r="BH258" s="321">
        <v>416000</v>
      </c>
      <c r="BI258" s="321"/>
      <c r="BJ258" s="321"/>
      <c r="BK258" s="321"/>
      <c r="BL258" s="321">
        <v>0</v>
      </c>
      <c r="BM258" s="321"/>
      <c r="BN258" s="321">
        <v>0</v>
      </c>
      <c r="BO258" s="321">
        <v>0</v>
      </c>
      <c r="BP258" s="321">
        <v>276923.07689999999</v>
      </c>
      <c r="BQ258" s="321">
        <v>48461.538500000002</v>
      </c>
      <c r="BR258" s="321"/>
      <c r="BS258" s="321">
        <v>0</v>
      </c>
      <c r="BT258" s="321">
        <v>1268500</v>
      </c>
      <c r="BU258" s="321">
        <v>619500</v>
      </c>
      <c r="BV258" s="321"/>
      <c r="BW258" s="321">
        <v>0</v>
      </c>
      <c r="BX258" s="321">
        <v>4</v>
      </c>
      <c r="BY258" s="321">
        <v>113461.5385</v>
      </c>
      <c r="BZ258" s="321"/>
      <c r="CA258" s="321"/>
      <c r="CB258" s="321">
        <v>10733498</v>
      </c>
      <c r="CC258" s="322">
        <v>8402113</v>
      </c>
      <c r="CD258" s="320"/>
      <c r="CE258" s="320" t="s">
        <v>870</v>
      </c>
      <c r="CF258" s="323">
        <v>46147</v>
      </c>
      <c r="CG258" s="323"/>
      <c r="CH258" s="320" t="s">
        <v>415</v>
      </c>
      <c r="CI258" s="322">
        <v>118000</v>
      </c>
      <c r="CJ258" s="322">
        <v>0</v>
      </c>
      <c r="CK258" s="321"/>
      <c r="CL258" s="324">
        <f t="shared" si="67"/>
        <v>325384.61540000001</v>
      </c>
      <c r="CM258" s="325">
        <f t="shared" si="68"/>
        <v>-17.188699999824166</v>
      </c>
      <c r="CN258" s="325">
        <f t="shared" si="69"/>
        <v>-16.804099999368191</v>
      </c>
      <c r="CO258" s="325">
        <f t="shared" si="70"/>
        <v>0.11346153914928436</v>
      </c>
      <c r="CP258" s="318"/>
      <c r="CQ258" s="326">
        <f t="shared" si="71"/>
        <v>4.6154018491506577E-5</v>
      </c>
      <c r="CR258" s="326">
        <f t="shared" si="72"/>
        <v>0</v>
      </c>
      <c r="CS258" s="327">
        <f t="shared" si="73"/>
        <v>0</v>
      </c>
      <c r="CT258" s="327">
        <f t="shared" si="74"/>
        <v>0</v>
      </c>
      <c r="CU258" s="327">
        <f t="shared" si="75"/>
        <v>0</v>
      </c>
      <c r="CV258" s="327">
        <f t="shared" si="76"/>
        <v>0</v>
      </c>
      <c r="CW258" s="327">
        <f t="shared" si="77"/>
        <v>0</v>
      </c>
      <c r="CX258" s="327">
        <f t="shared" si="78"/>
        <v>0</v>
      </c>
      <c r="CY258" s="327">
        <f t="shared" si="79"/>
        <v>0</v>
      </c>
      <c r="CZ258" s="328">
        <f t="shared" si="80"/>
        <v>325384.61540000001</v>
      </c>
      <c r="DA258" s="328">
        <f t="shared" ref="DA258:DA263" si="85">(360000/208)*(O258+P258+Q258+R258+S258+T258+U258+V258+W258+X258+BI258)-CZ258</f>
        <v>-1.5384634025394917E-5</v>
      </c>
      <c r="DB258" s="201"/>
      <c r="DC258" s="327">
        <f>K258/M258*IFERROR(VLOOKUP($D258,Shift!$B:$AZ,45,0),0)-AT258</f>
        <v>0</v>
      </c>
      <c r="DD258" s="327">
        <f>K258/M258*IFERROR(VLOOKUP($D258,Shift!$B:$AV,47,0),0)*10*50%-ROUND(K258/M258*IFERROR(VLOOKUP($D258,Shift!$B:$AV,47,0),0)*8*30%,0)-AU258</f>
        <v>0.46153846150264144</v>
      </c>
      <c r="DE258" s="329">
        <f>VLOOKUP($D258,'Off day working'!A:AM,38,0)-Z258</f>
        <v>0</v>
      </c>
      <c r="DF258" s="328"/>
      <c r="DG258" s="328"/>
      <c r="DH258" s="330">
        <f>K258/208*8*30%*VLOOKUP($D258,Shift!$B:$AZ,47,0)-AL258</f>
        <v>3.8461585063487291E-5</v>
      </c>
      <c r="DJ258" s="390"/>
      <c r="DK258" s="332">
        <f>VLOOKUP($D258,Meal!$A:$AK,35,0)-BG258</f>
        <v>0</v>
      </c>
      <c r="DL258" s="332">
        <f>VLOOKUP($D258,Meal!$A:$AK,36,0)-BH258</f>
        <v>0</v>
      </c>
      <c r="DM258" s="333">
        <f>VLOOKUP($D258,Shift!B:AW,39,0)-AV258</f>
        <v>0</v>
      </c>
      <c r="DN258" s="334">
        <f>K258/208*VLOOKUP(D258,Shift!$B:$AO,39,0)*8*10%-AW258</f>
        <v>0</v>
      </c>
      <c r="DO258" s="333">
        <f>VLOOKUP($D258,Shift!$B:$AO,40,0)-AX258</f>
        <v>0</v>
      </c>
      <c r="DP258" s="334">
        <f>K258/208*VLOOKUP(D258,Shift!$B:$AO,40,0)*8*50%-AY258</f>
        <v>-1.5384634025394917E-5</v>
      </c>
      <c r="DQ258" s="335">
        <f>VLOOKUP($D258,Shift!$B:$AZ,41,0)-AZ258</f>
        <v>0</v>
      </c>
      <c r="DR258" s="336">
        <f>K258/208*VLOOKUP($D258,Shift!$B:$AQ,41,0)*8*50%-BA258</f>
        <v>0</v>
      </c>
      <c r="DS258" s="337">
        <f>VLOOKUP($D258,Att!B:CU,98,0)-O258</f>
        <v>0</v>
      </c>
      <c r="DT258" s="338">
        <f>IFERROR(VLOOKUP($D258,OT!$A:$BR,OT!BC$1,0),0)-P258</f>
        <v>0</v>
      </c>
      <c r="DU258" s="338">
        <f>IFERROR(VLOOKUP($D258,OT!$A:$BR,OT!BD$1,0),0)-Q258</f>
        <v>0</v>
      </c>
      <c r="DV258" s="338">
        <f>IFERROR(VLOOKUP($D258,OT!$A:$BR,OT!BE$1,0),0)-R258</f>
        <v>0</v>
      </c>
      <c r="DW258" s="338">
        <f>IFERROR(VLOOKUP($D258,OT!$A:$BR,OT!BF$1,0),0)-S258</f>
        <v>0</v>
      </c>
      <c r="DX258" s="338">
        <f>IFERROR(VLOOKUP($D258,OT!$A:$BR,OT!BG$1,0),0)-T258</f>
        <v>0</v>
      </c>
      <c r="DY258" s="338">
        <f>IFERROR(VLOOKUP($D258,OT!$A:$BR,OT!BH$1,0),0)-U258</f>
        <v>0</v>
      </c>
      <c r="DZ258" s="338">
        <f>IFERROR(VLOOKUP($D258,OT!$A:$BR,OT!BI$1,0),0)-V258</f>
        <v>0</v>
      </c>
      <c r="EA258" s="338">
        <f>IFERROR(VLOOKUP($D258,OT!$A:$BR,OT!BJ$1,0),0)-W258</f>
        <v>0</v>
      </c>
      <c r="EB258" s="338">
        <f>IFERROR(VLOOKUP($D258,OT!$A:$BR,OT!BK$1,0),0)-X258</f>
        <v>0</v>
      </c>
      <c r="EC258" s="339">
        <f>VLOOKUP(D258,'Off day working'!A:AL,38,0)*30000-BD258</f>
        <v>0</v>
      </c>
      <c r="ED258" s="340"/>
      <c r="EE258" s="340"/>
      <c r="EF258" s="338">
        <f t="shared" si="66"/>
        <v>7.6923076921957545E-2</v>
      </c>
      <c r="EG258" s="350">
        <f>4960000*1.07/208*VLOOKUP(D258,Att!B:BZ,77,0)-BJ258</f>
        <v>0</v>
      </c>
      <c r="EI258" s="345">
        <f>IF(AND(CH258="X",EJ258&gt;=0.5),150000/VLOOKUP(D258,Att!B:AT,45,0)*VLOOKUP(D258,Att!B:AP,41,0),IF(AND(CH258="X",EJ258&lt;0.5),0,150000))-AN258</f>
        <v>0</v>
      </c>
      <c r="EJ258" s="346">
        <f>VLOOKUP(D258,Att!B:AP,41,0)/VLOOKUP(D258,Att!B:AT,45,0)</f>
        <v>0.85871402070821889</v>
      </c>
    </row>
    <row r="259" spans="1:140" s="331" customFormat="1" ht="14.5" hidden="1" customHeight="1" x14ac:dyDescent="0.35">
      <c r="A259" s="300" t="s">
        <v>325</v>
      </c>
      <c r="B259" s="300">
        <f t="shared" si="81"/>
        <v>252</v>
      </c>
      <c r="C259" s="320" t="s">
        <v>56</v>
      </c>
      <c r="D259" s="320" t="s">
        <v>1550</v>
      </c>
      <c r="E259" s="320" t="s">
        <v>1552</v>
      </c>
      <c r="F259" s="367" t="s">
        <v>1551</v>
      </c>
      <c r="G259" s="320" t="s">
        <v>348</v>
      </c>
      <c r="H259" s="320" t="s">
        <v>1041</v>
      </c>
      <c r="I259" s="320" t="s">
        <v>59</v>
      </c>
      <c r="J259" s="320" t="s">
        <v>58</v>
      </c>
      <c r="K259" s="321">
        <v>5900000</v>
      </c>
      <c r="L259" s="321"/>
      <c r="M259" s="321">
        <v>208</v>
      </c>
      <c r="N259" s="321"/>
      <c r="O259" s="321">
        <v>200</v>
      </c>
      <c r="P259" s="321">
        <v>18</v>
      </c>
      <c r="Q259" s="321">
        <v>0</v>
      </c>
      <c r="R259" s="321">
        <v>12</v>
      </c>
      <c r="S259" s="321">
        <v>0</v>
      </c>
      <c r="T259" s="321">
        <v>0</v>
      </c>
      <c r="U259" s="321">
        <v>8</v>
      </c>
      <c r="V259" s="321">
        <v>0</v>
      </c>
      <c r="W259" s="321">
        <v>0</v>
      </c>
      <c r="X259" s="321">
        <v>0</v>
      </c>
      <c r="Y259" s="321">
        <v>9</v>
      </c>
      <c r="Z259" s="321">
        <v>2</v>
      </c>
      <c r="AA259" s="321"/>
      <c r="AB259" s="321">
        <v>5673076.6962000001</v>
      </c>
      <c r="AC259" s="321">
        <v>765865.38459999999</v>
      </c>
      <c r="AD259" s="321">
        <v>0</v>
      </c>
      <c r="AE259" s="321">
        <v>680769.23080000002</v>
      </c>
      <c r="AF259" s="321">
        <v>0</v>
      </c>
      <c r="AG259" s="321">
        <v>0</v>
      </c>
      <c r="AH259" s="321">
        <v>658076.92310000001</v>
      </c>
      <c r="AI259" s="321">
        <v>0</v>
      </c>
      <c r="AJ259" s="321">
        <v>0</v>
      </c>
      <c r="AK259" s="321">
        <v>0</v>
      </c>
      <c r="AL259" s="321">
        <v>544615.38459999999</v>
      </c>
      <c r="AM259" s="321">
        <v>300000</v>
      </c>
      <c r="AN259" s="321">
        <v>150000</v>
      </c>
      <c r="AO259" s="321">
        <v>585000</v>
      </c>
      <c r="AP259" s="321">
        <v>0</v>
      </c>
      <c r="AQ259" s="321">
        <v>765865.38459999999</v>
      </c>
      <c r="AR259" s="321">
        <v>144444</v>
      </c>
      <c r="AS259" s="321"/>
      <c r="AT259" s="321">
        <v>0</v>
      </c>
      <c r="AU259" s="321">
        <v>590000</v>
      </c>
      <c r="AV259" s="321">
        <v>0</v>
      </c>
      <c r="AW259" s="321">
        <v>0</v>
      </c>
      <c r="AX259" s="321">
        <v>1</v>
      </c>
      <c r="AY259" s="321">
        <v>113461.5385</v>
      </c>
      <c r="AZ259" s="321"/>
      <c r="BA259" s="321"/>
      <c r="BB259" s="321">
        <v>9</v>
      </c>
      <c r="BC259" s="321">
        <v>255288.46</v>
      </c>
      <c r="BD259" s="321">
        <v>60000</v>
      </c>
      <c r="BE259" s="321"/>
      <c r="BF259" s="321">
        <v>200000</v>
      </c>
      <c r="BG259" s="321">
        <v>279000</v>
      </c>
      <c r="BH259" s="321">
        <v>371000</v>
      </c>
      <c r="BI259" s="321"/>
      <c r="BJ259" s="321"/>
      <c r="BK259" s="321"/>
      <c r="BL259" s="321">
        <v>0</v>
      </c>
      <c r="BM259" s="321"/>
      <c r="BN259" s="321">
        <v>0</v>
      </c>
      <c r="BO259" s="321">
        <v>0</v>
      </c>
      <c r="BP259" s="321">
        <v>346153.84620000003</v>
      </c>
      <c r="BQ259" s="321">
        <v>65769.230800000005</v>
      </c>
      <c r="BR259" s="321"/>
      <c r="BS259" s="321">
        <v>0</v>
      </c>
      <c r="BT259" s="321">
        <v>1268500</v>
      </c>
      <c r="BU259" s="321">
        <v>619500</v>
      </c>
      <c r="BV259" s="321"/>
      <c r="BW259" s="321">
        <v>0</v>
      </c>
      <c r="BX259" s="321"/>
      <c r="BY259" s="321">
        <v>0</v>
      </c>
      <c r="BZ259" s="321"/>
      <c r="CA259" s="321"/>
      <c r="CB259" s="321">
        <v>13934896</v>
      </c>
      <c r="CC259" s="322">
        <v>11516973</v>
      </c>
      <c r="CD259" s="320"/>
      <c r="CE259" s="320" t="s">
        <v>870</v>
      </c>
      <c r="CF259" s="323">
        <v>46147</v>
      </c>
      <c r="CG259" s="323"/>
      <c r="CH259" s="320" t="s">
        <v>415</v>
      </c>
      <c r="CI259" s="322">
        <v>118000</v>
      </c>
      <c r="CJ259" s="322">
        <v>0</v>
      </c>
      <c r="CK259" s="321"/>
      <c r="CL259" s="324">
        <f t="shared" si="67"/>
        <v>411923.07700000005</v>
      </c>
      <c r="CM259" s="325">
        <f t="shared" si="68"/>
        <v>-9.9205999989062548</v>
      </c>
      <c r="CN259" s="325">
        <f t="shared" si="69"/>
        <v>-9.9975999984890223</v>
      </c>
      <c r="CO259" s="325">
        <f t="shared" si="70"/>
        <v>0.22687692288309336</v>
      </c>
      <c r="CP259" s="318"/>
      <c r="CQ259" s="326">
        <f t="shared" si="71"/>
        <v>1.5384750440716743E-5</v>
      </c>
      <c r="CR259" s="326">
        <f t="shared" si="72"/>
        <v>0</v>
      </c>
      <c r="CS259" s="327">
        <f t="shared" si="73"/>
        <v>-3.0769268050789833E-5</v>
      </c>
      <c r="CT259" s="327">
        <f t="shared" si="74"/>
        <v>0</v>
      </c>
      <c r="CU259" s="327">
        <f t="shared" si="75"/>
        <v>0</v>
      </c>
      <c r="CV259" s="327">
        <f t="shared" si="76"/>
        <v>-2.3076892830431461E-5</v>
      </c>
      <c r="CW259" s="327">
        <f t="shared" si="77"/>
        <v>0</v>
      </c>
      <c r="CX259" s="327">
        <f t="shared" si="78"/>
        <v>0</v>
      </c>
      <c r="CY259" s="327">
        <f t="shared" si="79"/>
        <v>0</v>
      </c>
      <c r="CZ259" s="328">
        <f t="shared" si="80"/>
        <v>411923.07700000005</v>
      </c>
      <c r="DA259" s="328">
        <f t="shared" si="85"/>
        <v>-7.6923111919313669E-5</v>
      </c>
      <c r="DB259" s="201"/>
      <c r="DC259" s="327">
        <f>K259/M259*IFERROR(VLOOKUP($D259,Shift!$B:$AZ,45,0),0)-AT259</f>
        <v>0</v>
      </c>
      <c r="DD259" s="327">
        <f>K259/M259*IFERROR(VLOOKUP($D259,Shift!$B:$AV,47,0),0)*10*50%-ROUND(K259/M259*IFERROR(VLOOKUP($D259,Shift!$B:$AV,47,0),0)*8*30%,0)-AU259</f>
        <v>0.38461538474075496</v>
      </c>
      <c r="DE259" s="329">
        <f>VLOOKUP($D259,'Off day working'!A:AM,38,0)-Z259</f>
        <v>0</v>
      </c>
      <c r="DF259" s="328"/>
      <c r="DG259" s="328"/>
      <c r="DH259" s="330">
        <f>K259/208*8*30%*VLOOKUP($D259,Shift!$B:$AZ,47,0)-AL259</f>
        <v>1.5384634025394917E-5</v>
      </c>
      <c r="DJ259" s="390"/>
      <c r="DK259" s="332">
        <f>VLOOKUP($D259,Meal!$A:$AK,35,0)-BG259</f>
        <v>0</v>
      </c>
      <c r="DL259" s="332">
        <f>VLOOKUP($D259,Meal!$A:$AK,36,0)-BH259</f>
        <v>0</v>
      </c>
      <c r="DM259" s="333">
        <f>VLOOKUP($D259,Shift!B:AW,39,0)-AV259</f>
        <v>0</v>
      </c>
      <c r="DN259" s="334">
        <f>K259/208*VLOOKUP(D259,Shift!$B:$AO,39,0)*8*10%-AW259</f>
        <v>0</v>
      </c>
      <c r="DO259" s="333">
        <f>VLOOKUP($D259,Shift!$B:$AO,40,0)-AX259</f>
        <v>0</v>
      </c>
      <c r="DP259" s="334">
        <f>K259/208*VLOOKUP(D259,Shift!$B:$AO,40,0)*8*50%-AY259</f>
        <v>-3.8461526855826378E-5</v>
      </c>
      <c r="DQ259" s="335">
        <f>VLOOKUP($D259,Shift!$B:$AZ,41,0)-AZ259</f>
        <v>0</v>
      </c>
      <c r="DR259" s="336">
        <f>K259/208*VLOOKUP($D259,Shift!$B:$AQ,41,0)*8*50%-BA259</f>
        <v>0</v>
      </c>
      <c r="DS259" s="337">
        <f>VLOOKUP($D259,Att!B:CU,98,0)-O259</f>
        <v>0</v>
      </c>
      <c r="DT259" s="338">
        <f>IFERROR(VLOOKUP($D259,OT!$A:$BR,OT!BC$1,0),0)-P259</f>
        <v>0</v>
      </c>
      <c r="DU259" s="338">
        <f>IFERROR(VLOOKUP($D259,OT!$A:$BR,OT!BD$1,0),0)-Q259</f>
        <v>0</v>
      </c>
      <c r="DV259" s="338">
        <f>IFERROR(VLOOKUP($D259,OT!$A:$BR,OT!BE$1,0),0)-R259</f>
        <v>0</v>
      </c>
      <c r="DW259" s="338">
        <f>IFERROR(VLOOKUP($D259,OT!$A:$BR,OT!BF$1,0),0)-S259</f>
        <v>0</v>
      </c>
      <c r="DX259" s="338">
        <f>IFERROR(VLOOKUP($D259,OT!$A:$BR,OT!BG$1,0),0)-T259</f>
        <v>0</v>
      </c>
      <c r="DY259" s="338">
        <f>IFERROR(VLOOKUP($D259,OT!$A:$BR,OT!BH$1,0),0)-U259</f>
        <v>0</v>
      </c>
      <c r="DZ259" s="338">
        <f>IFERROR(VLOOKUP($D259,OT!$A:$BR,OT!BI$1,0),0)-V259</f>
        <v>0</v>
      </c>
      <c r="EA259" s="338">
        <f>IFERROR(VLOOKUP($D259,OT!$A:$BR,OT!BJ$1,0),0)-W259</f>
        <v>0</v>
      </c>
      <c r="EB259" s="338">
        <f>IFERROR(VLOOKUP($D259,OT!$A:$BR,OT!BK$1,0),0)-X259</f>
        <v>0</v>
      </c>
      <c r="EC259" s="339">
        <f>VLOOKUP(D259,'Off day working'!A:AL,38,0)*30000-BD259</f>
        <v>0</v>
      </c>
      <c r="ED259" s="340"/>
      <c r="EE259" s="340"/>
      <c r="EF259" s="338">
        <f t="shared" si="66"/>
        <v>0</v>
      </c>
      <c r="EG259" s="350">
        <f>4960000*1.07/208*VLOOKUP(D259,Att!B:BZ,77,0)-BJ259</f>
        <v>0</v>
      </c>
      <c r="EI259" s="345">
        <f>IF(AND(CH259="X",EJ259&gt;=0.5),150000/VLOOKUP(D259,Att!B:AT,45,0)*VLOOKUP(D259,Att!B:AP,41,0),IF(AND(CH259="X",EJ259&lt;0.5),0,150000))-AN259</f>
        <v>0</v>
      </c>
      <c r="EJ259" s="346">
        <f>VLOOKUP(D259,Att!B:AP,41,0)/VLOOKUP(D259,Att!B:AT,45,0)</f>
        <v>1.1009154111643833</v>
      </c>
    </row>
    <row r="260" spans="1:140" s="331" customFormat="1" ht="14.5" hidden="1" customHeight="1" x14ac:dyDescent="0.35">
      <c r="A260" s="300" t="s">
        <v>325</v>
      </c>
      <c r="B260" s="300">
        <f t="shared" si="81"/>
        <v>253</v>
      </c>
      <c r="C260" s="320" t="s">
        <v>56</v>
      </c>
      <c r="D260" s="320" t="s">
        <v>1553</v>
      </c>
      <c r="E260" s="320" t="s">
        <v>1555</v>
      </c>
      <c r="F260" s="367" t="s">
        <v>1554</v>
      </c>
      <c r="G260" s="320" t="s">
        <v>360</v>
      </c>
      <c r="H260" s="320" t="s">
        <v>1041</v>
      </c>
      <c r="I260" s="320" t="s">
        <v>59</v>
      </c>
      <c r="J260" s="320" t="s">
        <v>58</v>
      </c>
      <c r="K260" s="321">
        <v>5900000</v>
      </c>
      <c r="L260" s="321"/>
      <c r="M260" s="321">
        <v>208</v>
      </c>
      <c r="N260" s="321"/>
      <c r="O260" s="321">
        <v>123.5</v>
      </c>
      <c r="P260" s="321">
        <v>12</v>
      </c>
      <c r="Q260" s="321">
        <v>0</v>
      </c>
      <c r="R260" s="321">
        <v>0</v>
      </c>
      <c r="S260" s="321">
        <v>0</v>
      </c>
      <c r="T260" s="321">
        <v>0</v>
      </c>
      <c r="U260" s="321">
        <v>0</v>
      </c>
      <c r="V260" s="321">
        <v>0</v>
      </c>
      <c r="W260" s="321">
        <v>0</v>
      </c>
      <c r="X260" s="321">
        <v>0</v>
      </c>
      <c r="Y260" s="321">
        <v>5.25</v>
      </c>
      <c r="Z260" s="321"/>
      <c r="AA260" s="321"/>
      <c r="AB260" s="321">
        <v>3503124.7730999999</v>
      </c>
      <c r="AC260" s="321">
        <v>510576.92310000001</v>
      </c>
      <c r="AD260" s="321">
        <v>0</v>
      </c>
      <c r="AE260" s="321">
        <v>0</v>
      </c>
      <c r="AF260" s="321">
        <v>0</v>
      </c>
      <c r="AG260" s="321">
        <v>0</v>
      </c>
      <c r="AH260" s="321">
        <v>0</v>
      </c>
      <c r="AI260" s="321">
        <v>0</v>
      </c>
      <c r="AJ260" s="321">
        <v>0</v>
      </c>
      <c r="AK260" s="321">
        <v>0</v>
      </c>
      <c r="AL260" s="321">
        <v>289326.92310000001</v>
      </c>
      <c r="AM260" s="321">
        <v>300000</v>
      </c>
      <c r="AN260" s="321">
        <v>150000</v>
      </c>
      <c r="AO260" s="321">
        <v>10000</v>
      </c>
      <c r="AP260" s="321">
        <v>0</v>
      </c>
      <c r="AQ260" s="321"/>
      <c r="AR260" s="321">
        <v>0</v>
      </c>
      <c r="AS260" s="321"/>
      <c r="AT260" s="321">
        <v>0</v>
      </c>
      <c r="AU260" s="321">
        <v>313437.5</v>
      </c>
      <c r="AV260" s="321">
        <v>0</v>
      </c>
      <c r="AW260" s="321">
        <v>0</v>
      </c>
      <c r="AX260" s="321">
        <v>1</v>
      </c>
      <c r="AY260" s="321">
        <v>113461.5385</v>
      </c>
      <c r="AZ260" s="321"/>
      <c r="BA260" s="321"/>
      <c r="BB260" s="321">
        <v>6</v>
      </c>
      <c r="BC260" s="321">
        <v>170192.31</v>
      </c>
      <c r="BD260" s="321">
        <v>0</v>
      </c>
      <c r="BE260" s="321">
        <v>42548</v>
      </c>
      <c r="BF260" s="321">
        <v>200000</v>
      </c>
      <c r="BG260" s="321">
        <v>154000</v>
      </c>
      <c r="BH260" s="321">
        <v>166000</v>
      </c>
      <c r="BI260" s="321"/>
      <c r="BJ260" s="321"/>
      <c r="BK260" s="321"/>
      <c r="BL260" s="321">
        <v>0</v>
      </c>
      <c r="BM260" s="321"/>
      <c r="BN260" s="321">
        <v>0</v>
      </c>
      <c r="BO260" s="321">
        <v>0</v>
      </c>
      <c r="BP260" s="321">
        <v>213750</v>
      </c>
      <c r="BQ260" s="321">
        <v>20769.230800000001</v>
      </c>
      <c r="BR260" s="321"/>
      <c r="BS260" s="321">
        <v>0</v>
      </c>
      <c r="BT260" s="321">
        <v>1268500</v>
      </c>
      <c r="BU260" s="321">
        <v>619500</v>
      </c>
      <c r="BV260" s="321"/>
      <c r="BW260" s="321">
        <v>0</v>
      </c>
      <c r="BX260" s="321"/>
      <c r="BY260" s="321">
        <v>0</v>
      </c>
      <c r="BZ260" s="321"/>
      <c r="CA260" s="321"/>
      <c r="CB260" s="321">
        <v>7543694</v>
      </c>
      <c r="CC260" s="322">
        <v>5303175</v>
      </c>
      <c r="CD260" s="320"/>
      <c r="CE260" s="320" t="s">
        <v>870</v>
      </c>
      <c r="CF260" s="323">
        <v>46147</v>
      </c>
      <c r="CG260" s="323"/>
      <c r="CH260" s="320" t="s">
        <v>415</v>
      </c>
      <c r="CI260" s="322">
        <v>118000</v>
      </c>
      <c r="CJ260" s="322">
        <v>0</v>
      </c>
      <c r="CK260" s="321"/>
      <c r="CL260" s="324">
        <f t="shared" si="67"/>
        <v>234519.23079999999</v>
      </c>
      <c r="CM260" s="325">
        <f t="shared" si="68"/>
        <v>-6.8014000002294779</v>
      </c>
      <c r="CN260" s="325">
        <f t="shared" si="69"/>
        <v>-7.0322000002488494</v>
      </c>
      <c r="CO260" s="325">
        <f t="shared" si="70"/>
        <v>0.22690000012516975</v>
      </c>
      <c r="CP260" s="318"/>
      <c r="CQ260" s="326">
        <f t="shared" si="71"/>
        <v>-2.3076951038092375E-5</v>
      </c>
      <c r="CR260" s="326">
        <f t="shared" si="72"/>
        <v>0</v>
      </c>
      <c r="CS260" s="327">
        <f t="shared" si="73"/>
        <v>0</v>
      </c>
      <c r="CT260" s="327">
        <f t="shared" si="74"/>
        <v>0</v>
      </c>
      <c r="CU260" s="327">
        <f t="shared" si="75"/>
        <v>0</v>
      </c>
      <c r="CV260" s="327">
        <f t="shared" si="76"/>
        <v>0</v>
      </c>
      <c r="CW260" s="327">
        <f t="shared" si="77"/>
        <v>0</v>
      </c>
      <c r="CX260" s="327">
        <f t="shared" si="78"/>
        <v>0</v>
      </c>
      <c r="CY260" s="327">
        <f t="shared" si="79"/>
        <v>0</v>
      </c>
      <c r="CZ260" s="328">
        <f t="shared" si="80"/>
        <v>234519.23079999999</v>
      </c>
      <c r="DA260" s="328">
        <f t="shared" si="85"/>
        <v>-3.0769238946959376E-5</v>
      </c>
      <c r="DB260" s="201"/>
      <c r="DC260" s="327">
        <f>K260/M260*IFERROR(VLOOKUP($D260,Shift!$B:$AZ,45,0),0)-AT260</f>
        <v>0</v>
      </c>
      <c r="DD260" s="327">
        <f>K260/M260*IFERROR(VLOOKUP($D260,Shift!$B:$AV,47,0),0)*10*50%-ROUND(K260/M260*IFERROR(VLOOKUP($D260,Shift!$B:$AV,47,0),0)*8*30%,0)-AU260</f>
        <v>-7.6923076878301799E-2</v>
      </c>
      <c r="DE260" s="329">
        <f>VLOOKUP($D260,'Off day working'!A:AM,38,0)-Z260</f>
        <v>0</v>
      </c>
      <c r="DF260" s="328"/>
      <c r="DG260" s="328"/>
      <c r="DH260" s="330">
        <f>K260/208*8*30%*VLOOKUP($D260,Shift!$B:$AZ,47,0)-AL260</f>
        <v>-2.3076951038092375E-5</v>
      </c>
      <c r="DJ260" s="390"/>
      <c r="DK260" s="332">
        <f>VLOOKUP($D260,Meal!$A:$AK,35,0)-BG260</f>
        <v>0</v>
      </c>
      <c r="DL260" s="332">
        <f>VLOOKUP($D260,Meal!$A:$AK,36,0)-BH260</f>
        <v>0</v>
      </c>
      <c r="DM260" s="333">
        <f>VLOOKUP($D260,Shift!B:AW,39,0)-AV260</f>
        <v>0</v>
      </c>
      <c r="DN260" s="334">
        <f>K260/208*VLOOKUP(D260,Shift!$B:$AO,39,0)*8*10%-AW260</f>
        <v>0</v>
      </c>
      <c r="DO260" s="333">
        <f>VLOOKUP($D260,Shift!$B:$AO,40,0)-AX260</f>
        <v>0</v>
      </c>
      <c r="DP260" s="334">
        <f>K260/208*VLOOKUP(D260,Shift!$B:$AO,40,0)*8*50%-AY260</f>
        <v>-3.8461526855826378E-5</v>
      </c>
      <c r="DQ260" s="335">
        <f>VLOOKUP($D260,Shift!$B:$AZ,41,0)-AZ260</f>
        <v>0</v>
      </c>
      <c r="DR260" s="336">
        <f>K260/208*VLOOKUP($D260,Shift!$B:$AQ,41,0)*8*50%-BA260</f>
        <v>0</v>
      </c>
      <c r="DS260" s="337">
        <f>VLOOKUP($D260,Att!B:CU,98,0)-O260</f>
        <v>0</v>
      </c>
      <c r="DT260" s="338">
        <f>IFERROR(VLOOKUP($D260,OT!$A:$BR,OT!BC$1,0),0)-P260</f>
        <v>0</v>
      </c>
      <c r="DU260" s="338">
        <f>IFERROR(VLOOKUP($D260,OT!$A:$BR,OT!BD$1,0),0)-Q260</f>
        <v>0</v>
      </c>
      <c r="DV260" s="338">
        <f>IFERROR(VLOOKUP($D260,OT!$A:$BR,OT!BE$1,0),0)-R260</f>
        <v>0</v>
      </c>
      <c r="DW260" s="338">
        <f>IFERROR(VLOOKUP($D260,OT!$A:$BR,OT!BF$1,0),0)-S260</f>
        <v>0</v>
      </c>
      <c r="DX260" s="338">
        <f>IFERROR(VLOOKUP($D260,OT!$A:$BR,OT!BG$1,0),0)-T260</f>
        <v>0</v>
      </c>
      <c r="DY260" s="338">
        <f>IFERROR(VLOOKUP($D260,OT!$A:$BR,OT!BH$1,0),0)-U260</f>
        <v>0</v>
      </c>
      <c r="DZ260" s="338">
        <f>IFERROR(VLOOKUP($D260,OT!$A:$BR,OT!BI$1,0),0)-V260</f>
        <v>0</v>
      </c>
      <c r="EA260" s="338">
        <f>IFERROR(VLOOKUP($D260,OT!$A:$BR,OT!BJ$1,0),0)-W260</f>
        <v>0</v>
      </c>
      <c r="EB260" s="338">
        <f>IFERROR(VLOOKUP($D260,OT!$A:$BR,OT!BK$1,0),0)-X260</f>
        <v>0</v>
      </c>
      <c r="EC260" s="339">
        <f>VLOOKUP(D260,'Off day working'!A:AL,38,0)*30000-BD260</f>
        <v>0</v>
      </c>
      <c r="ED260" s="340"/>
      <c r="EE260" s="340"/>
      <c r="EF260" s="338">
        <f t="shared" ref="EF260:EF323" si="86">IF(G260="M",0-BE260,IF(G260="F",K260/208*1.5-BE260))</f>
        <v>7.6923076921957545E-2</v>
      </c>
      <c r="EG260" s="350">
        <f>4960000*1.07/208*VLOOKUP(D260,Att!B:BZ,77,0)-BJ260</f>
        <v>0</v>
      </c>
      <c r="EI260" s="345">
        <f>IF(AND(CH260="X",EJ260&gt;=0.5),150000/VLOOKUP(D260,Att!B:AT,45,0)*VLOOKUP(D260,Att!B:AP,41,0),IF(AND(CH260="X",EJ260&lt;0.5),0,150000))-AN260</f>
        <v>0</v>
      </c>
      <c r="EJ260" s="346">
        <f>VLOOKUP(D260,Att!B:AP,41,0)/VLOOKUP(D260,Att!B:AT,45,0)</f>
        <v>0.68157894736842106</v>
      </c>
    </row>
    <row r="261" spans="1:140" s="331" customFormat="1" ht="14.5" hidden="1" customHeight="1" x14ac:dyDescent="0.35">
      <c r="A261" s="300" t="s">
        <v>325</v>
      </c>
      <c r="B261" s="300">
        <f t="shared" si="81"/>
        <v>254</v>
      </c>
      <c r="C261" s="320" t="s">
        <v>56</v>
      </c>
      <c r="D261" s="320" t="s">
        <v>1556</v>
      </c>
      <c r="E261" s="320" t="s">
        <v>1558</v>
      </c>
      <c r="F261" s="367" t="s">
        <v>1557</v>
      </c>
      <c r="G261" s="320" t="s">
        <v>360</v>
      </c>
      <c r="H261" s="320"/>
      <c r="I261" s="320" t="s">
        <v>59</v>
      </c>
      <c r="J261" s="320" t="s">
        <v>58</v>
      </c>
      <c r="K261" s="321">
        <v>5900000</v>
      </c>
      <c r="L261" s="321"/>
      <c r="M261" s="321">
        <v>208</v>
      </c>
      <c r="N261" s="321"/>
      <c r="O261" s="321">
        <v>190</v>
      </c>
      <c r="P261" s="321">
        <v>38</v>
      </c>
      <c r="Q261" s="321">
        <v>0</v>
      </c>
      <c r="R261" s="321">
        <v>0</v>
      </c>
      <c r="S261" s="321">
        <v>0</v>
      </c>
      <c r="T261" s="321">
        <v>0</v>
      </c>
      <c r="U261" s="321">
        <v>0</v>
      </c>
      <c r="V261" s="321">
        <v>0</v>
      </c>
      <c r="W261" s="321">
        <v>0</v>
      </c>
      <c r="X261" s="321">
        <v>0</v>
      </c>
      <c r="Y261" s="321">
        <v>10</v>
      </c>
      <c r="Z261" s="321"/>
      <c r="AA261" s="321"/>
      <c r="AB261" s="321">
        <v>5389422.9634999996</v>
      </c>
      <c r="AC261" s="321">
        <v>1616826.9231</v>
      </c>
      <c r="AD261" s="321">
        <v>0</v>
      </c>
      <c r="AE261" s="321">
        <v>0</v>
      </c>
      <c r="AF261" s="321">
        <v>0</v>
      </c>
      <c r="AG261" s="321">
        <v>0</v>
      </c>
      <c r="AH261" s="321">
        <v>0</v>
      </c>
      <c r="AI261" s="321">
        <v>0</v>
      </c>
      <c r="AJ261" s="321">
        <v>0</v>
      </c>
      <c r="AK261" s="321">
        <v>0</v>
      </c>
      <c r="AL261" s="321">
        <v>544615.38459999999</v>
      </c>
      <c r="AM261" s="321">
        <v>300000</v>
      </c>
      <c r="AN261" s="321">
        <v>150000</v>
      </c>
      <c r="AO261" s="321">
        <v>152500</v>
      </c>
      <c r="AP261" s="321">
        <v>0</v>
      </c>
      <c r="AQ261" s="321">
        <v>765865.38459999999</v>
      </c>
      <c r="AR261" s="321">
        <v>0</v>
      </c>
      <c r="AS261" s="321"/>
      <c r="AT261" s="321">
        <v>0</v>
      </c>
      <c r="AU261" s="321">
        <v>590000</v>
      </c>
      <c r="AV261" s="321">
        <v>0</v>
      </c>
      <c r="AW261" s="321">
        <v>0</v>
      </c>
      <c r="AX261" s="321">
        <v>2</v>
      </c>
      <c r="AY261" s="321">
        <v>226923.07689999999</v>
      </c>
      <c r="AZ261" s="321"/>
      <c r="BA261" s="321"/>
      <c r="BB261" s="321">
        <v>19</v>
      </c>
      <c r="BC261" s="321">
        <v>538942.31000000006</v>
      </c>
      <c r="BD261" s="321">
        <v>0</v>
      </c>
      <c r="BE261" s="321">
        <v>42548</v>
      </c>
      <c r="BF261" s="321"/>
      <c r="BG261" s="321">
        <v>55000</v>
      </c>
      <c r="BH261" s="321">
        <v>560000</v>
      </c>
      <c r="BI261" s="321"/>
      <c r="BJ261" s="321"/>
      <c r="BK261" s="321"/>
      <c r="BL261" s="321">
        <v>0</v>
      </c>
      <c r="BM261" s="321"/>
      <c r="BN261" s="321">
        <v>0</v>
      </c>
      <c r="BO261" s="321">
        <v>0</v>
      </c>
      <c r="BP261" s="321">
        <v>328846.15379999997</v>
      </c>
      <c r="BQ261" s="321">
        <v>65769.230800000005</v>
      </c>
      <c r="BR261" s="321"/>
      <c r="BS261" s="321">
        <v>0</v>
      </c>
      <c r="BT261" s="321">
        <v>1268500</v>
      </c>
      <c r="BU261" s="321">
        <v>619500</v>
      </c>
      <c r="BV261" s="321"/>
      <c r="BW261" s="321">
        <v>0</v>
      </c>
      <c r="BX261" s="321"/>
      <c r="BY261" s="321">
        <v>0</v>
      </c>
      <c r="BZ261" s="321"/>
      <c r="CA261" s="321"/>
      <c r="CB261" s="321">
        <v>12713780</v>
      </c>
      <c r="CC261" s="322">
        <v>10313165</v>
      </c>
      <c r="CD261" s="320"/>
      <c r="CE261" s="320" t="s">
        <v>870</v>
      </c>
      <c r="CF261" s="323">
        <v>46147</v>
      </c>
      <c r="CG261" s="323"/>
      <c r="CH261" s="320" t="s">
        <v>415</v>
      </c>
      <c r="CI261" s="322">
        <v>118000</v>
      </c>
      <c r="CJ261" s="322">
        <v>0</v>
      </c>
      <c r="CK261" s="321"/>
      <c r="CL261" s="324">
        <f t="shared" si="67"/>
        <v>394615.38459999999</v>
      </c>
      <c r="CM261" s="325">
        <f t="shared" si="68"/>
        <v>-20.572700001299381</v>
      </c>
      <c r="CN261" s="325">
        <f t="shared" si="69"/>
        <v>-20.957299999892712</v>
      </c>
      <c r="CO261" s="325">
        <f t="shared" si="70"/>
        <v>0.11342307738959789</v>
      </c>
      <c r="CP261" s="318"/>
      <c r="CQ261" s="326">
        <f t="shared" si="71"/>
        <v>-2.3076776415109634E-5</v>
      </c>
      <c r="CR261" s="326">
        <f t="shared" si="72"/>
        <v>0</v>
      </c>
      <c r="CS261" s="327">
        <f t="shared" si="73"/>
        <v>0</v>
      </c>
      <c r="CT261" s="327">
        <f t="shared" si="74"/>
        <v>0</v>
      </c>
      <c r="CU261" s="327">
        <f t="shared" si="75"/>
        <v>0</v>
      </c>
      <c r="CV261" s="327">
        <f t="shared" si="76"/>
        <v>0</v>
      </c>
      <c r="CW261" s="327">
        <f t="shared" si="77"/>
        <v>0</v>
      </c>
      <c r="CX261" s="327">
        <f t="shared" si="78"/>
        <v>0</v>
      </c>
      <c r="CY261" s="327">
        <f t="shared" si="79"/>
        <v>0</v>
      </c>
      <c r="CZ261" s="328">
        <f t="shared" si="80"/>
        <v>394615.38459999999</v>
      </c>
      <c r="DA261" s="328">
        <f t="shared" si="85"/>
        <v>1.5384634025394917E-5</v>
      </c>
      <c r="DB261" s="201"/>
      <c r="DC261" s="327">
        <f>K261/M261*IFERROR(VLOOKUP($D261,Shift!$B:$AZ,45,0),0)-AT261</f>
        <v>0</v>
      </c>
      <c r="DD261" s="327">
        <f>K261/M261*IFERROR(VLOOKUP($D261,Shift!$B:$AV,47,0),0)*10*50%-ROUND(K261/M261*IFERROR(VLOOKUP($D261,Shift!$B:$AV,47,0),0)*8*30%,0)-AU261</f>
        <v>0.38461538474075496</v>
      </c>
      <c r="DE261" s="329">
        <f>VLOOKUP($D261,'Off day working'!A:AM,38,0)-Z261</f>
        <v>0</v>
      </c>
      <c r="DF261" s="328"/>
      <c r="DG261" s="328"/>
      <c r="DH261" s="330">
        <f>K261/208*8*30%*VLOOKUP($D261,Shift!$B:$AZ,47,0)-AL261</f>
        <v>1.5384634025394917E-5</v>
      </c>
      <c r="DJ261" s="390"/>
      <c r="DK261" s="332">
        <f>VLOOKUP($D261,Meal!$A:$AK,35,0)-BG261</f>
        <v>0</v>
      </c>
      <c r="DL261" s="332">
        <f>VLOOKUP($D261,Meal!$A:$AK,36,0)-BH261</f>
        <v>0</v>
      </c>
      <c r="DM261" s="333">
        <f>VLOOKUP($D261,Shift!B:AW,39,0)-AV261</f>
        <v>0</v>
      </c>
      <c r="DN261" s="334">
        <f>K261/208*VLOOKUP(D261,Shift!$B:$AO,39,0)*8*10%-AW261</f>
        <v>0</v>
      </c>
      <c r="DO261" s="333">
        <f>VLOOKUP($D261,Shift!$B:$AO,40,0)-AX261</f>
        <v>0</v>
      </c>
      <c r="DP261" s="334">
        <f>K261/208*VLOOKUP(D261,Shift!$B:$AO,40,0)*8*50%-AY261</f>
        <v>2.3076951038092375E-5</v>
      </c>
      <c r="DQ261" s="335">
        <f>VLOOKUP($D261,Shift!$B:$AZ,41,0)-AZ261</f>
        <v>0</v>
      </c>
      <c r="DR261" s="336">
        <f>K261/208*VLOOKUP($D261,Shift!$B:$AQ,41,0)*8*50%-BA261</f>
        <v>0</v>
      </c>
      <c r="DS261" s="337">
        <f>VLOOKUP($D261,Att!B:CU,98,0)-O261</f>
        <v>0</v>
      </c>
      <c r="DT261" s="338">
        <f>IFERROR(VLOOKUP($D261,OT!$A:$BR,OT!BC$1,0),0)-P261</f>
        <v>0</v>
      </c>
      <c r="DU261" s="338">
        <f>IFERROR(VLOOKUP($D261,OT!$A:$BR,OT!BD$1,0),0)-Q261</f>
        <v>0</v>
      </c>
      <c r="DV261" s="338">
        <f>IFERROR(VLOOKUP($D261,OT!$A:$BR,OT!BE$1,0),0)-R261</f>
        <v>0</v>
      </c>
      <c r="DW261" s="338">
        <f>IFERROR(VLOOKUP($D261,OT!$A:$BR,OT!BF$1,0),0)-S261</f>
        <v>0</v>
      </c>
      <c r="DX261" s="338">
        <f>IFERROR(VLOOKUP($D261,OT!$A:$BR,OT!BG$1,0),0)-T261</f>
        <v>0</v>
      </c>
      <c r="DY261" s="338">
        <f>IFERROR(VLOOKUP($D261,OT!$A:$BR,OT!BH$1,0),0)-U261</f>
        <v>0</v>
      </c>
      <c r="DZ261" s="338">
        <f>IFERROR(VLOOKUP($D261,OT!$A:$BR,OT!BI$1,0),0)-V261</f>
        <v>0</v>
      </c>
      <c r="EA261" s="338">
        <f>IFERROR(VLOOKUP($D261,OT!$A:$BR,OT!BJ$1,0),0)-W261</f>
        <v>0</v>
      </c>
      <c r="EB261" s="338">
        <f>IFERROR(VLOOKUP($D261,OT!$A:$BR,OT!BK$1,0),0)-X261</f>
        <v>0</v>
      </c>
      <c r="EC261" s="339">
        <f>VLOOKUP(D261,'Off day working'!A:AL,38,0)*30000-BD261</f>
        <v>0</v>
      </c>
      <c r="ED261" s="340"/>
      <c r="EE261" s="340"/>
      <c r="EF261" s="338">
        <f t="shared" si="86"/>
        <v>7.6923076921957545E-2</v>
      </c>
      <c r="EG261" s="350">
        <f>4960000*1.07/208*VLOOKUP(D261,Att!B:BZ,77,0)-BJ261</f>
        <v>0</v>
      </c>
      <c r="EI261" s="345">
        <f>IF(AND(CH261="X",EJ261&gt;=0.5),150000/VLOOKUP(D261,Att!B:AT,45,0)*VLOOKUP(D261,Att!B:AP,41,0),IF(AND(CH261="X",EJ261&lt;0.5),0,150000))-AN261</f>
        <v>0</v>
      </c>
      <c r="EJ261" s="346">
        <f>VLOOKUP(D261,Att!B:AP,41,0)/VLOOKUP(D261,Att!B:AT,45,0)</f>
        <v>1.0526315789473684</v>
      </c>
    </row>
    <row r="262" spans="1:140" s="331" customFormat="1" ht="14.5" hidden="1" customHeight="1" x14ac:dyDescent="0.35">
      <c r="A262" s="300" t="s">
        <v>325</v>
      </c>
      <c r="B262" s="300">
        <f t="shared" si="81"/>
        <v>255</v>
      </c>
      <c r="C262" s="320" t="s">
        <v>56</v>
      </c>
      <c r="D262" s="320" t="s">
        <v>1559</v>
      </c>
      <c r="E262" s="320" t="s">
        <v>1561</v>
      </c>
      <c r="F262" s="367" t="s">
        <v>1560</v>
      </c>
      <c r="G262" s="320" t="s">
        <v>360</v>
      </c>
      <c r="H262" s="320" t="s">
        <v>1039</v>
      </c>
      <c r="I262" s="320" t="s">
        <v>59</v>
      </c>
      <c r="J262" s="320" t="s">
        <v>58</v>
      </c>
      <c r="K262" s="321">
        <v>5900000</v>
      </c>
      <c r="L262" s="321"/>
      <c r="M262" s="321">
        <v>208</v>
      </c>
      <c r="N262" s="321"/>
      <c r="O262" s="321">
        <v>208</v>
      </c>
      <c r="P262" s="321">
        <v>50</v>
      </c>
      <c r="Q262" s="321">
        <v>0</v>
      </c>
      <c r="R262" s="321">
        <v>0</v>
      </c>
      <c r="S262" s="321">
        <v>0</v>
      </c>
      <c r="T262" s="321">
        <v>0</v>
      </c>
      <c r="U262" s="321">
        <v>0</v>
      </c>
      <c r="V262" s="321">
        <v>0</v>
      </c>
      <c r="W262" s="321">
        <v>0</v>
      </c>
      <c r="X262" s="321">
        <v>0</v>
      </c>
      <c r="Y262" s="321">
        <v>12</v>
      </c>
      <c r="Z262" s="321"/>
      <c r="AA262" s="321"/>
      <c r="AB262" s="321">
        <v>5899999.8865</v>
      </c>
      <c r="AC262" s="321">
        <v>2127403.8462</v>
      </c>
      <c r="AD262" s="321">
        <v>0</v>
      </c>
      <c r="AE262" s="321">
        <v>0</v>
      </c>
      <c r="AF262" s="321">
        <v>0</v>
      </c>
      <c r="AG262" s="321">
        <v>0</v>
      </c>
      <c r="AH262" s="321">
        <v>0</v>
      </c>
      <c r="AI262" s="321">
        <v>0</v>
      </c>
      <c r="AJ262" s="321">
        <v>0</v>
      </c>
      <c r="AK262" s="321">
        <v>0</v>
      </c>
      <c r="AL262" s="321">
        <v>680769.23080000002</v>
      </c>
      <c r="AM262" s="321">
        <v>300000</v>
      </c>
      <c r="AN262" s="321">
        <v>150000</v>
      </c>
      <c r="AO262" s="321">
        <v>652500</v>
      </c>
      <c r="AP262" s="321">
        <v>0</v>
      </c>
      <c r="AQ262" s="321">
        <v>1021153.8462</v>
      </c>
      <c r="AR262" s="321">
        <v>144444</v>
      </c>
      <c r="AS262" s="321"/>
      <c r="AT262" s="321">
        <v>0</v>
      </c>
      <c r="AU262" s="321">
        <v>737500</v>
      </c>
      <c r="AV262" s="321">
        <v>0</v>
      </c>
      <c r="AW262" s="321">
        <v>0</v>
      </c>
      <c r="AX262" s="321">
        <v>2</v>
      </c>
      <c r="AY262" s="321">
        <v>226923.07689999999</v>
      </c>
      <c r="AZ262" s="321"/>
      <c r="BA262" s="321"/>
      <c r="BB262" s="321">
        <v>25</v>
      </c>
      <c r="BC262" s="321">
        <v>709134.62</v>
      </c>
      <c r="BD262" s="321">
        <v>0</v>
      </c>
      <c r="BE262" s="321">
        <v>42548</v>
      </c>
      <c r="BF262" s="321">
        <v>100000</v>
      </c>
      <c r="BG262" s="321">
        <v>42000</v>
      </c>
      <c r="BH262" s="321">
        <v>662000</v>
      </c>
      <c r="BI262" s="321"/>
      <c r="BJ262" s="321"/>
      <c r="BK262" s="321"/>
      <c r="BL262" s="321">
        <v>0</v>
      </c>
      <c r="BM262" s="321"/>
      <c r="BN262" s="321">
        <v>0</v>
      </c>
      <c r="BO262" s="321">
        <v>0</v>
      </c>
      <c r="BP262" s="321">
        <v>360000</v>
      </c>
      <c r="BQ262" s="321">
        <v>86538.461500000005</v>
      </c>
      <c r="BR262" s="321"/>
      <c r="BS262" s="321">
        <v>0</v>
      </c>
      <c r="BT262" s="321">
        <v>1268500</v>
      </c>
      <c r="BU262" s="321">
        <v>619500</v>
      </c>
      <c r="BV262" s="321"/>
      <c r="BW262" s="321">
        <v>0</v>
      </c>
      <c r="BX262" s="321"/>
      <c r="BY262" s="321">
        <v>0</v>
      </c>
      <c r="BZ262" s="321"/>
      <c r="CA262" s="321"/>
      <c r="CB262" s="321">
        <v>15329442</v>
      </c>
      <c r="CC262" s="322">
        <v>12876904</v>
      </c>
      <c r="CD262" s="320"/>
      <c r="CE262" s="320" t="s">
        <v>870</v>
      </c>
      <c r="CF262" s="323">
        <v>46147</v>
      </c>
      <c r="CG262" s="323"/>
      <c r="CH262" s="320" t="s">
        <v>415</v>
      </c>
      <c r="CI262" s="322">
        <v>118000</v>
      </c>
      <c r="CJ262" s="322">
        <v>0</v>
      </c>
      <c r="CK262" s="321"/>
      <c r="CL262" s="324">
        <f t="shared" si="67"/>
        <v>446538.46149999998</v>
      </c>
      <c r="CM262" s="325">
        <f t="shared" si="68"/>
        <v>-27.031899999827147</v>
      </c>
      <c r="CN262" s="325">
        <f t="shared" si="69"/>
        <v>-27.493400000035763</v>
      </c>
      <c r="CO262" s="325">
        <f t="shared" si="70"/>
        <v>0.11349999997764826</v>
      </c>
      <c r="CP262" s="318"/>
      <c r="CQ262" s="326">
        <f t="shared" si="71"/>
        <v>-4.6154018491506577E-5</v>
      </c>
      <c r="CR262" s="326">
        <f t="shared" si="72"/>
        <v>0</v>
      </c>
      <c r="CS262" s="327">
        <f t="shared" si="73"/>
        <v>0</v>
      </c>
      <c r="CT262" s="327">
        <f t="shared" si="74"/>
        <v>0</v>
      </c>
      <c r="CU262" s="327">
        <f t="shared" si="75"/>
        <v>0</v>
      </c>
      <c r="CV262" s="327">
        <f t="shared" si="76"/>
        <v>0</v>
      </c>
      <c r="CW262" s="327">
        <f t="shared" si="77"/>
        <v>0</v>
      </c>
      <c r="CX262" s="327">
        <f t="shared" si="78"/>
        <v>0</v>
      </c>
      <c r="CY262" s="327">
        <f t="shared" si="79"/>
        <v>0</v>
      </c>
      <c r="CZ262" s="328">
        <f t="shared" si="80"/>
        <v>446538.46149999998</v>
      </c>
      <c r="DA262" s="328">
        <f t="shared" si="85"/>
        <v>3.8461526855826378E-5</v>
      </c>
      <c r="DB262" s="201"/>
      <c r="DC262" s="327">
        <f>K262/M262*IFERROR(VLOOKUP($D262,Shift!$B:$AZ,45,0),0)-AT262</f>
        <v>0</v>
      </c>
      <c r="DD262" s="327">
        <f>K262/M262*IFERROR(VLOOKUP($D262,Shift!$B:$AV,47,0),0)*10*50%-ROUND(K262/M262*IFERROR(VLOOKUP($D262,Shift!$B:$AV,47,0),0)*8*30%,0)-AU262</f>
        <v>0.23076923098415136</v>
      </c>
      <c r="DE262" s="329">
        <f>VLOOKUP($D262,'Off day working'!A:AM,38,0)-Z262</f>
        <v>0</v>
      </c>
      <c r="DF262" s="328"/>
      <c r="DG262" s="328"/>
      <c r="DH262" s="330">
        <f>K262/208*8*30%*VLOOKUP($D262,Shift!$B:$AZ,47,0)-AL262</f>
        <v>-3.0769268050789833E-5</v>
      </c>
      <c r="DJ262" s="390"/>
      <c r="DK262" s="332">
        <f>VLOOKUP($D262,Meal!$A:$AK,35,0)-BG262</f>
        <v>0</v>
      </c>
      <c r="DL262" s="332">
        <f>VLOOKUP($D262,Meal!$A:$AK,36,0)-BH262</f>
        <v>0</v>
      </c>
      <c r="DM262" s="333">
        <f>VLOOKUP($D262,Shift!B:AW,39,0)-AV262</f>
        <v>0</v>
      </c>
      <c r="DN262" s="334">
        <f>K262/208*VLOOKUP(D262,Shift!$B:$AO,39,0)*8*10%-AW262</f>
        <v>0</v>
      </c>
      <c r="DO262" s="333">
        <f>VLOOKUP($D262,Shift!$B:$AO,40,0)-AX262</f>
        <v>0</v>
      </c>
      <c r="DP262" s="334">
        <f>K262/208*VLOOKUP(D262,Shift!$B:$AO,40,0)*8*50%-AY262</f>
        <v>2.3076951038092375E-5</v>
      </c>
      <c r="DQ262" s="335">
        <f>VLOOKUP($D262,Shift!$B:$AZ,41,0)-AZ262</f>
        <v>0</v>
      </c>
      <c r="DR262" s="336">
        <f>K262/208*VLOOKUP($D262,Shift!$B:$AQ,41,0)*8*50%-BA262</f>
        <v>0</v>
      </c>
      <c r="DS262" s="337">
        <f>VLOOKUP($D262,Att!B:CU,98,0)-O262</f>
        <v>0</v>
      </c>
      <c r="DT262" s="338">
        <f>IFERROR(VLOOKUP($D262,OT!$A:$BR,OT!BC$1,0),0)-P262</f>
        <v>0</v>
      </c>
      <c r="DU262" s="338">
        <f>IFERROR(VLOOKUP($D262,OT!$A:$BR,OT!BD$1,0),0)-Q262</f>
        <v>0</v>
      </c>
      <c r="DV262" s="338">
        <f>IFERROR(VLOOKUP($D262,OT!$A:$BR,OT!BE$1,0),0)-R262</f>
        <v>0</v>
      </c>
      <c r="DW262" s="338">
        <f>IFERROR(VLOOKUP($D262,OT!$A:$BR,OT!BF$1,0),0)-S262</f>
        <v>0</v>
      </c>
      <c r="DX262" s="338">
        <f>IFERROR(VLOOKUP($D262,OT!$A:$BR,OT!BG$1,0),0)-T262</f>
        <v>0</v>
      </c>
      <c r="DY262" s="338">
        <f>IFERROR(VLOOKUP($D262,OT!$A:$BR,OT!BH$1,0),0)-U262</f>
        <v>0</v>
      </c>
      <c r="DZ262" s="338">
        <f>IFERROR(VLOOKUP($D262,OT!$A:$BR,OT!BI$1,0),0)-V262</f>
        <v>0</v>
      </c>
      <c r="EA262" s="338">
        <f>IFERROR(VLOOKUP($D262,OT!$A:$BR,OT!BJ$1,0),0)-W262</f>
        <v>0</v>
      </c>
      <c r="EB262" s="338">
        <f>IFERROR(VLOOKUP($D262,OT!$A:$BR,OT!BK$1,0),0)-X262</f>
        <v>0</v>
      </c>
      <c r="EC262" s="339">
        <f>VLOOKUP(D262,'Off day working'!A:AL,38,0)*30000-BD262</f>
        <v>0</v>
      </c>
      <c r="ED262" s="340"/>
      <c r="EE262" s="340"/>
      <c r="EF262" s="338">
        <f t="shared" si="86"/>
        <v>7.6923076921957545E-2</v>
      </c>
      <c r="EG262" s="350">
        <f>4960000*1.07/208*VLOOKUP(D262,Att!B:BZ,77,0)-BJ262</f>
        <v>0</v>
      </c>
      <c r="EI262" s="345">
        <f>IF(AND(CH262="X",EJ262&gt;=0.5),150000/VLOOKUP(D262,Att!B:AT,45,0)*VLOOKUP(D262,Att!B:AP,41,0),IF(AND(CH262="X",EJ262&lt;0.5),0,150000))-AN262</f>
        <v>0</v>
      </c>
      <c r="EJ262" s="346">
        <f>VLOOKUP(D262,Att!B:AP,41,0)/VLOOKUP(D262,Att!B:AT,45,0)</f>
        <v>1.1578947368421053</v>
      </c>
    </row>
    <row r="263" spans="1:140" s="331" customFormat="1" ht="14.5" hidden="1" customHeight="1" x14ac:dyDescent="0.35">
      <c r="A263" s="300" t="s">
        <v>325</v>
      </c>
      <c r="B263" s="300">
        <f t="shared" si="81"/>
        <v>256</v>
      </c>
      <c r="C263" s="320" t="s">
        <v>56</v>
      </c>
      <c r="D263" s="320" t="s">
        <v>1562</v>
      </c>
      <c r="E263" s="320" t="s">
        <v>1564</v>
      </c>
      <c r="F263" s="367" t="s">
        <v>1563</v>
      </c>
      <c r="G263" s="320" t="s">
        <v>360</v>
      </c>
      <c r="H263" s="320" t="s">
        <v>1039</v>
      </c>
      <c r="I263" s="320" t="s">
        <v>59</v>
      </c>
      <c r="J263" s="320" t="s">
        <v>58</v>
      </c>
      <c r="K263" s="321">
        <v>5900000</v>
      </c>
      <c r="L263" s="321"/>
      <c r="M263" s="321">
        <v>208</v>
      </c>
      <c r="N263" s="321"/>
      <c r="O263" s="321">
        <v>152</v>
      </c>
      <c r="P263" s="321">
        <v>28</v>
      </c>
      <c r="Q263" s="321">
        <v>0</v>
      </c>
      <c r="R263" s="321">
        <v>12</v>
      </c>
      <c r="S263" s="321">
        <v>0</v>
      </c>
      <c r="T263" s="321">
        <v>0</v>
      </c>
      <c r="U263" s="321">
        <v>0</v>
      </c>
      <c r="V263" s="321">
        <v>0</v>
      </c>
      <c r="W263" s="321">
        <v>0</v>
      </c>
      <c r="X263" s="321">
        <v>0</v>
      </c>
      <c r="Y263" s="321">
        <v>8</v>
      </c>
      <c r="Z263" s="321">
        <v>1</v>
      </c>
      <c r="AA263" s="321"/>
      <c r="AB263" s="321">
        <v>4311538.2346000001</v>
      </c>
      <c r="AC263" s="321">
        <v>1191346.1538</v>
      </c>
      <c r="AD263" s="321">
        <v>0</v>
      </c>
      <c r="AE263" s="321">
        <v>680769.23080000002</v>
      </c>
      <c r="AF263" s="321">
        <v>0</v>
      </c>
      <c r="AG263" s="321">
        <v>0</v>
      </c>
      <c r="AH263" s="321">
        <v>0</v>
      </c>
      <c r="AI263" s="321">
        <v>0</v>
      </c>
      <c r="AJ263" s="321">
        <v>0</v>
      </c>
      <c r="AK263" s="321">
        <v>0</v>
      </c>
      <c r="AL263" s="321">
        <v>476538.46149999998</v>
      </c>
      <c r="AM263" s="321">
        <v>300000</v>
      </c>
      <c r="AN263" s="321">
        <v>150000</v>
      </c>
      <c r="AO263" s="321">
        <v>390000</v>
      </c>
      <c r="AP263" s="321">
        <v>0</v>
      </c>
      <c r="AQ263" s="321">
        <v>510576.92310000001</v>
      </c>
      <c r="AR263" s="321">
        <v>144444</v>
      </c>
      <c r="AS263" s="321"/>
      <c r="AT263" s="321">
        <v>0</v>
      </c>
      <c r="AU263" s="321">
        <v>516250</v>
      </c>
      <c r="AV263" s="321">
        <v>0</v>
      </c>
      <c r="AW263" s="321">
        <v>0</v>
      </c>
      <c r="AX263" s="321">
        <v>1</v>
      </c>
      <c r="AY263" s="321">
        <v>113461.5385</v>
      </c>
      <c r="AZ263" s="321"/>
      <c r="BA263" s="321"/>
      <c r="BB263" s="321">
        <v>14</v>
      </c>
      <c r="BC263" s="321">
        <v>397115.38</v>
      </c>
      <c r="BD263" s="321">
        <v>30000</v>
      </c>
      <c r="BE263" s="321">
        <v>42548</v>
      </c>
      <c r="BF263" s="321">
        <v>100000</v>
      </c>
      <c r="BG263" s="321">
        <v>35000</v>
      </c>
      <c r="BH263" s="321">
        <v>456000</v>
      </c>
      <c r="BI263" s="321"/>
      <c r="BJ263" s="321"/>
      <c r="BK263" s="321"/>
      <c r="BL263" s="321">
        <v>47276</v>
      </c>
      <c r="BM263" s="321"/>
      <c r="BN263" s="321">
        <v>0</v>
      </c>
      <c r="BO263" s="321">
        <v>0</v>
      </c>
      <c r="BP263" s="321">
        <v>263076.92310000001</v>
      </c>
      <c r="BQ263" s="321">
        <v>69230.769199999995</v>
      </c>
      <c r="BR263" s="321"/>
      <c r="BS263" s="321">
        <v>0</v>
      </c>
      <c r="BT263" s="321">
        <v>1268500</v>
      </c>
      <c r="BU263" s="321">
        <v>619500</v>
      </c>
      <c r="BV263" s="321"/>
      <c r="BW263" s="321">
        <v>0</v>
      </c>
      <c r="BX263" s="321"/>
      <c r="BY263" s="321">
        <v>0</v>
      </c>
      <c r="BZ263" s="321"/>
      <c r="CA263" s="321"/>
      <c r="CB263" s="321">
        <v>11611687</v>
      </c>
      <c r="CC263" s="322">
        <v>9273379</v>
      </c>
      <c r="CD263" s="320" t="s">
        <v>2194</v>
      </c>
      <c r="CE263" s="320" t="s">
        <v>870</v>
      </c>
      <c r="CF263" s="323">
        <v>46147</v>
      </c>
      <c r="CG263" s="323"/>
      <c r="CH263" s="320" t="s">
        <v>415</v>
      </c>
      <c r="CI263" s="322">
        <v>118000</v>
      </c>
      <c r="CJ263" s="322">
        <v>0</v>
      </c>
      <c r="CK263" s="321"/>
      <c r="CL263" s="324">
        <f t="shared" si="67"/>
        <v>332307.6923</v>
      </c>
      <c r="CM263" s="325">
        <f t="shared" si="68"/>
        <v>-15.385399997234344</v>
      </c>
      <c r="CN263" s="325">
        <f t="shared" si="69"/>
        <v>-15.077699998393655</v>
      </c>
      <c r="CO263" s="325">
        <f t="shared" si="70"/>
        <v>0.22693846188485622</v>
      </c>
      <c r="CP263" s="318"/>
      <c r="CQ263" s="326">
        <f t="shared" si="71"/>
        <v>4.6154018491506577E-5</v>
      </c>
      <c r="CR263" s="326">
        <f t="shared" si="72"/>
        <v>0</v>
      </c>
      <c r="CS263" s="327">
        <f t="shared" si="73"/>
        <v>-3.0769268050789833E-5</v>
      </c>
      <c r="CT263" s="327">
        <f t="shared" si="74"/>
        <v>0</v>
      </c>
      <c r="CU263" s="327">
        <f t="shared" si="75"/>
        <v>0</v>
      </c>
      <c r="CV263" s="327">
        <f t="shared" si="76"/>
        <v>0</v>
      </c>
      <c r="CW263" s="327">
        <f t="shared" si="77"/>
        <v>0</v>
      </c>
      <c r="CX263" s="327">
        <f t="shared" si="78"/>
        <v>0</v>
      </c>
      <c r="CY263" s="327">
        <f t="shared" si="79"/>
        <v>0</v>
      </c>
      <c r="CZ263" s="328">
        <f t="shared" si="80"/>
        <v>332307.6923</v>
      </c>
      <c r="DA263" s="328">
        <f t="shared" si="85"/>
        <v>7.6923170126974583E-6</v>
      </c>
      <c r="DB263" s="201"/>
      <c r="DC263" s="327">
        <f>K263/M263*IFERROR(VLOOKUP($D263,Shift!$B:$AZ,45,0),0)-AT263</f>
        <v>0</v>
      </c>
      <c r="DD263" s="327">
        <f>K263/M263*IFERROR(VLOOKUP($D263,Shift!$B:$AV,47,0),0)*10*50%-ROUND(K263/M263*IFERROR(VLOOKUP($D263,Shift!$B:$AV,47,0),0)*8*30%,0)-AU263</f>
        <v>0.46153846150264144</v>
      </c>
      <c r="DE263" s="329">
        <f>VLOOKUP($D263,'Off day working'!A:AM,38,0)-Z263</f>
        <v>0</v>
      </c>
      <c r="DF263" s="328"/>
      <c r="DG263" s="328"/>
      <c r="DH263" s="330">
        <f>K263/208*8*30%*VLOOKUP($D263,Shift!$B:$AZ,47,0)-AL263</f>
        <v>3.8461585063487291E-5</v>
      </c>
      <c r="DJ263" s="390"/>
      <c r="DK263" s="332">
        <f>VLOOKUP($D263,Meal!$A:$AK,35,0)-BG263</f>
        <v>0</v>
      </c>
      <c r="DL263" s="332">
        <f>VLOOKUP($D263,Meal!$A:$AK,36,0)-BH263</f>
        <v>0</v>
      </c>
      <c r="DM263" s="333">
        <f>VLOOKUP($D263,Shift!B:AW,39,0)-AV263</f>
        <v>0</v>
      </c>
      <c r="DN263" s="334">
        <f>K263/208*VLOOKUP(D263,Shift!$B:$AO,39,0)*8*10%-AW263</f>
        <v>0</v>
      </c>
      <c r="DO263" s="333">
        <f>VLOOKUP($D263,Shift!$B:$AO,40,0)-AX263</f>
        <v>0</v>
      </c>
      <c r="DP263" s="334">
        <f>K263/208*VLOOKUP(D263,Shift!$B:$AO,40,0)*8*50%-AY263</f>
        <v>-3.8461526855826378E-5</v>
      </c>
      <c r="DQ263" s="335">
        <f>VLOOKUP($D263,Shift!$B:$AZ,41,0)-AZ263</f>
        <v>0</v>
      </c>
      <c r="DR263" s="336">
        <f>K263/208*VLOOKUP($D263,Shift!$B:$AQ,41,0)*8*50%-BA263</f>
        <v>0</v>
      </c>
      <c r="DS263" s="337">
        <f>VLOOKUP($D263,Att!B:CU,98,0)-O263</f>
        <v>0</v>
      </c>
      <c r="DT263" s="338">
        <f>IFERROR(VLOOKUP($D263,OT!$A:$BR,OT!BC$1,0),0)-P263</f>
        <v>0</v>
      </c>
      <c r="DU263" s="338">
        <f>IFERROR(VLOOKUP($D263,OT!$A:$BR,OT!BD$1,0),0)-Q263</f>
        <v>0</v>
      </c>
      <c r="DV263" s="338">
        <f>IFERROR(VLOOKUP($D263,OT!$A:$BR,OT!BE$1,0),0)-R263</f>
        <v>0</v>
      </c>
      <c r="DW263" s="338">
        <f>IFERROR(VLOOKUP($D263,OT!$A:$BR,OT!BF$1,0),0)-S263</f>
        <v>0</v>
      </c>
      <c r="DX263" s="338">
        <f>IFERROR(VLOOKUP($D263,OT!$A:$BR,OT!BG$1,0),0)-T263</f>
        <v>0</v>
      </c>
      <c r="DY263" s="338">
        <f>IFERROR(VLOOKUP($D263,OT!$A:$BR,OT!BH$1,0),0)-U263</f>
        <v>0</v>
      </c>
      <c r="DZ263" s="338">
        <f>IFERROR(VLOOKUP($D263,OT!$A:$BR,OT!BI$1,0),0)-V263</f>
        <v>0</v>
      </c>
      <c r="EA263" s="338">
        <f>IFERROR(VLOOKUP($D263,OT!$A:$BR,OT!BJ$1,0),0)-W263</f>
        <v>0</v>
      </c>
      <c r="EB263" s="338">
        <f>IFERROR(VLOOKUP($D263,OT!$A:$BR,OT!BK$1,0),0)-X263</f>
        <v>0</v>
      </c>
      <c r="EC263" s="339">
        <f>VLOOKUP(D263,'Off day working'!A:AL,38,0)*30000-BD263</f>
        <v>0</v>
      </c>
      <c r="ED263" s="340"/>
      <c r="EE263" s="340"/>
      <c r="EF263" s="338">
        <f t="shared" si="86"/>
        <v>7.6923076921957545E-2</v>
      </c>
      <c r="EG263" s="350">
        <f>4960000*1.07/208*VLOOKUP(D263,Att!B:BZ,77,0)-BJ263</f>
        <v>0</v>
      </c>
      <c r="EI263" s="345">
        <f>IF(AND(CH263="X",EJ263&gt;=0.5),150000/VLOOKUP(D263,Att!B:AT,45,0)*VLOOKUP(D263,Att!B:AP,41,0),IF(AND(CH263="X",EJ263&lt;0.5),0,150000))-AN263</f>
        <v>0</v>
      </c>
      <c r="EJ263" s="346">
        <f>VLOOKUP(D263,Att!B:AP,41,0)/VLOOKUP(D263,Att!B:AT,45,0)</f>
        <v>0.82568655837328742</v>
      </c>
    </row>
    <row r="264" spans="1:140" s="331" customFormat="1" ht="14.5" hidden="1" customHeight="1" x14ac:dyDescent="0.35">
      <c r="A264" s="300" t="s">
        <v>325</v>
      </c>
      <c r="B264" s="300">
        <f t="shared" si="81"/>
        <v>257</v>
      </c>
      <c r="C264" s="320" t="s">
        <v>56</v>
      </c>
      <c r="D264" s="320" t="s">
        <v>1567</v>
      </c>
      <c r="E264" s="320" t="s">
        <v>1569</v>
      </c>
      <c r="F264" s="367" t="s">
        <v>1568</v>
      </c>
      <c r="G264" s="320" t="s">
        <v>348</v>
      </c>
      <c r="H264" s="320"/>
      <c r="I264" s="320" t="s">
        <v>59</v>
      </c>
      <c r="J264" s="320" t="s">
        <v>58</v>
      </c>
      <c r="K264" s="321">
        <v>5900000</v>
      </c>
      <c r="L264" s="321"/>
      <c r="M264" s="321">
        <v>208</v>
      </c>
      <c r="N264" s="321"/>
      <c r="O264" s="321">
        <v>200</v>
      </c>
      <c r="P264" s="321">
        <v>36</v>
      </c>
      <c r="Q264" s="321">
        <v>0</v>
      </c>
      <c r="R264" s="321">
        <v>28</v>
      </c>
      <c r="S264" s="321">
        <v>0</v>
      </c>
      <c r="T264" s="321">
        <v>0</v>
      </c>
      <c r="U264" s="321">
        <v>8</v>
      </c>
      <c r="V264" s="321">
        <v>0</v>
      </c>
      <c r="W264" s="321">
        <v>0</v>
      </c>
      <c r="X264" s="321">
        <v>0</v>
      </c>
      <c r="Y264" s="321">
        <v>11</v>
      </c>
      <c r="Z264" s="321">
        <v>3</v>
      </c>
      <c r="AA264" s="321"/>
      <c r="AB264" s="321">
        <v>5673076.6962000001</v>
      </c>
      <c r="AC264" s="321">
        <v>1531730.7692</v>
      </c>
      <c r="AD264" s="321">
        <v>0</v>
      </c>
      <c r="AE264" s="321">
        <v>1588461.5385</v>
      </c>
      <c r="AF264" s="321">
        <v>0</v>
      </c>
      <c r="AG264" s="321">
        <v>0</v>
      </c>
      <c r="AH264" s="321">
        <v>658076.92310000001</v>
      </c>
      <c r="AI264" s="321">
        <v>0</v>
      </c>
      <c r="AJ264" s="321">
        <v>0</v>
      </c>
      <c r="AK264" s="321">
        <v>0</v>
      </c>
      <c r="AL264" s="321">
        <v>612692.3077</v>
      </c>
      <c r="AM264" s="321">
        <v>300000</v>
      </c>
      <c r="AN264" s="321">
        <v>150000</v>
      </c>
      <c r="AO264" s="321">
        <v>782500</v>
      </c>
      <c r="AP264" s="321">
        <v>0</v>
      </c>
      <c r="AQ264" s="321">
        <v>765865.38459999999</v>
      </c>
      <c r="AR264" s="321">
        <v>144444</v>
      </c>
      <c r="AS264" s="321"/>
      <c r="AT264" s="321">
        <v>0</v>
      </c>
      <c r="AU264" s="321">
        <v>663750</v>
      </c>
      <c r="AV264" s="321">
        <v>0</v>
      </c>
      <c r="AW264" s="321">
        <v>0</v>
      </c>
      <c r="AX264" s="321">
        <v>2</v>
      </c>
      <c r="AY264" s="321">
        <v>226923.07689999999</v>
      </c>
      <c r="AZ264" s="321"/>
      <c r="BA264" s="321"/>
      <c r="BB264" s="321">
        <v>18</v>
      </c>
      <c r="BC264" s="321">
        <v>510576.92</v>
      </c>
      <c r="BD264" s="321">
        <v>90000</v>
      </c>
      <c r="BE264" s="321"/>
      <c r="BF264" s="321"/>
      <c r="BG264" s="321">
        <v>107000</v>
      </c>
      <c r="BH264" s="321">
        <v>602000</v>
      </c>
      <c r="BI264" s="321"/>
      <c r="BJ264" s="321"/>
      <c r="BK264" s="321"/>
      <c r="BL264" s="321">
        <v>0</v>
      </c>
      <c r="BM264" s="321"/>
      <c r="BN264" s="321">
        <v>0</v>
      </c>
      <c r="BO264" s="321">
        <v>0</v>
      </c>
      <c r="BP264" s="321">
        <v>403846.15379999997</v>
      </c>
      <c r="BQ264" s="321">
        <v>145384.61540000001</v>
      </c>
      <c r="BR264" s="321"/>
      <c r="BS264" s="321">
        <v>0</v>
      </c>
      <c r="BT264" s="321">
        <v>1268500</v>
      </c>
      <c r="BU264" s="321">
        <v>619500</v>
      </c>
      <c r="BV264" s="321"/>
      <c r="BW264" s="321">
        <v>0</v>
      </c>
      <c r="BX264" s="321"/>
      <c r="BY264" s="321">
        <v>0</v>
      </c>
      <c r="BZ264" s="321"/>
      <c r="CA264" s="321"/>
      <c r="CB264" s="321">
        <v>16342848</v>
      </c>
      <c r="CC264" s="322">
        <v>13787618</v>
      </c>
      <c r="CD264" s="320"/>
      <c r="CE264" s="320" t="s">
        <v>1068</v>
      </c>
      <c r="CF264" s="323">
        <v>46147</v>
      </c>
      <c r="CG264" s="323"/>
      <c r="CH264" s="320" t="s">
        <v>415</v>
      </c>
      <c r="CI264" s="322">
        <v>118000</v>
      </c>
      <c r="CJ264" s="322">
        <v>0</v>
      </c>
      <c r="CK264" s="321"/>
      <c r="CL264" s="324">
        <f t="shared" ref="CL264:CL327" si="87">SUM(BN264:BQ264)+CJ264</f>
        <v>549230.76919999998</v>
      </c>
      <c r="CM264" s="325">
        <f t="shared" ref="CM264:CM327" si="88">SUM(AB264:AU264,AW264,AY264,BA264,BC264,BD264:BH264,BJ264:BL264,BM264:BR264,BS264,BT264)+100%*CA264-CB264+CJ264+CI264</f>
        <v>-19.614599999040365</v>
      </c>
      <c r="CN264" s="325">
        <f t="shared" ref="CN264:CN327" si="89">SUM(AB264:AU264,AW264,AY264,BA264,BC264,BD264:BH264,BJ264,BL264)+BS264-BU264+CA264-CC264</f>
        <v>-20.383799998089671</v>
      </c>
      <c r="CO264" s="325">
        <f t="shared" ref="CO264:CO327" si="90">K264/M264*O264-AB264</f>
        <v>0.22687692288309336</v>
      </c>
      <c r="CP264" s="318"/>
      <c r="CQ264" s="326">
        <f t="shared" ref="CQ264:CQ327" si="91">$K264/$M264*P264*1.5-AC264</f>
        <v>3.0769500881433487E-5</v>
      </c>
      <c r="CR264" s="326">
        <f t="shared" ref="CR264:CR327" si="92">$K264/$M264*Q264*1.75-AD264</f>
        <v>0</v>
      </c>
      <c r="CS264" s="327">
        <f t="shared" ref="CS264:CS327" si="93">$K264/$M264*R264*2-AE264</f>
        <v>-3.8461526855826378E-5</v>
      </c>
      <c r="CT264" s="327">
        <f t="shared" ref="CT264:CT327" si="94">$K264/$M264*S264*2.1-AF264</f>
        <v>0</v>
      </c>
      <c r="CU264" s="327">
        <f t="shared" ref="CU264:CU327" si="95">$K264/$M264*T264*2.2-AG264</f>
        <v>0</v>
      </c>
      <c r="CV264" s="327">
        <f t="shared" ref="CV264:CV327" si="96">$K264/$M264*U264*2.9-AH264</f>
        <v>-2.3076892830431461E-5</v>
      </c>
      <c r="CW264" s="327">
        <f t="shared" ref="CW264:CW327" si="97">$K264/$M264*V264*3-AI264</f>
        <v>0</v>
      </c>
      <c r="CX264" s="327">
        <f t="shared" ref="CX264:CX327" si="98">$K264/$M264*W264*4.1-AJ264</f>
        <v>0</v>
      </c>
      <c r="CY264" s="327">
        <f t="shared" ref="CY264:CY327" si="99">$K264/$M264*X264*1-AK264</f>
        <v>0</v>
      </c>
      <c r="CZ264" s="328">
        <f t="shared" ref="CZ264:CZ327" si="100">(BP264+BQ264)</f>
        <v>549230.76919999998</v>
      </c>
      <c r="DA264" s="328">
        <f t="shared" ref="DA264:DA270" si="101">(420000/208)*(O264+P264+Q264+R264+S264+T264+U264+V264+W264+X264+BI264)-CZ264</f>
        <v>3.0769268050789833E-5</v>
      </c>
      <c r="DB264" s="201"/>
      <c r="DC264" s="327">
        <f>K264/M264*IFERROR(VLOOKUP($D264,Shift!$B:$AZ,45,0),0)-AT264</f>
        <v>0</v>
      </c>
      <c r="DD264" s="327">
        <f>K264/M264*IFERROR(VLOOKUP($D264,Shift!$B:$AV,47,0),0)*10*50%-ROUND(K264/M264*IFERROR(VLOOKUP($D264,Shift!$B:$AV,47,0),0)*8*30%,0)-AU264</f>
        <v>0.30769230774603784</v>
      </c>
      <c r="DE264" s="329">
        <f>VLOOKUP($D264,'Off day working'!A:AM,38,0)-Z264</f>
        <v>0</v>
      </c>
      <c r="DF264" s="328"/>
      <c r="DG264" s="328"/>
      <c r="DH264" s="330">
        <f>K264/208*8*30%*VLOOKUP($D264,Shift!$B:$AZ,47,0)-AL264</f>
        <v>-7.6922588050365448E-6</v>
      </c>
      <c r="DJ264" s="390"/>
      <c r="DK264" s="332">
        <f>VLOOKUP($D264,Meal!$A:$AK,35,0)-BG264</f>
        <v>0</v>
      </c>
      <c r="DL264" s="332">
        <f>VLOOKUP($D264,Meal!$A:$AK,36,0)-BH264</f>
        <v>0</v>
      </c>
      <c r="DM264" s="333">
        <f>VLOOKUP($D264,Shift!B:AW,39,0)-AV264</f>
        <v>0</v>
      </c>
      <c r="DN264" s="334">
        <f>K264/208*VLOOKUP(D264,Shift!$B:$AO,39,0)*8*10%-AW264</f>
        <v>0</v>
      </c>
      <c r="DO264" s="333">
        <f>VLOOKUP($D264,Shift!$B:$AO,40,0)-AX264</f>
        <v>0</v>
      </c>
      <c r="DP264" s="334">
        <f>K264/208*VLOOKUP(D264,Shift!$B:$AO,40,0)*8*50%-AY264</f>
        <v>2.3076951038092375E-5</v>
      </c>
      <c r="DQ264" s="335">
        <f>VLOOKUP($D264,Shift!$B:$AZ,41,0)-AZ264</f>
        <v>0</v>
      </c>
      <c r="DR264" s="336">
        <f>K264/208*VLOOKUP($D264,Shift!$B:$AQ,41,0)*8*50%-BA264</f>
        <v>0</v>
      </c>
      <c r="DS264" s="337">
        <f>VLOOKUP($D264,Att!B:CU,98,0)-O264</f>
        <v>0</v>
      </c>
      <c r="DT264" s="338">
        <f>IFERROR(VLOOKUP($D264,OT!$A:$BR,OT!BC$1,0),0)-P264</f>
        <v>0</v>
      </c>
      <c r="DU264" s="338">
        <f>IFERROR(VLOOKUP($D264,OT!$A:$BR,OT!BD$1,0),0)-Q264</f>
        <v>0</v>
      </c>
      <c r="DV264" s="338">
        <f>IFERROR(VLOOKUP($D264,OT!$A:$BR,OT!BE$1,0),0)-R264</f>
        <v>0</v>
      </c>
      <c r="DW264" s="338">
        <f>IFERROR(VLOOKUP($D264,OT!$A:$BR,OT!BF$1,0),0)-S264</f>
        <v>0</v>
      </c>
      <c r="DX264" s="338">
        <f>IFERROR(VLOOKUP($D264,OT!$A:$BR,OT!BG$1,0),0)-T264</f>
        <v>0</v>
      </c>
      <c r="DY264" s="338">
        <f>IFERROR(VLOOKUP($D264,OT!$A:$BR,OT!BH$1,0),0)-U264</f>
        <v>0</v>
      </c>
      <c r="DZ264" s="338">
        <f>IFERROR(VLOOKUP($D264,OT!$A:$BR,OT!BI$1,0),0)-V264</f>
        <v>0</v>
      </c>
      <c r="EA264" s="338">
        <f>IFERROR(VLOOKUP($D264,OT!$A:$BR,OT!BJ$1,0),0)-W264</f>
        <v>0</v>
      </c>
      <c r="EB264" s="338">
        <f>IFERROR(VLOOKUP($D264,OT!$A:$BR,OT!BK$1,0),0)-X264</f>
        <v>0</v>
      </c>
      <c r="EC264" s="339">
        <f>VLOOKUP(D264,'Off day working'!A:AL,38,0)*30000-BD264</f>
        <v>0</v>
      </c>
      <c r="ED264" s="340"/>
      <c r="EE264" s="340"/>
      <c r="EF264" s="338">
        <f t="shared" si="86"/>
        <v>0</v>
      </c>
      <c r="EG264" s="350">
        <f>4960000*1.07/208*VLOOKUP(D264,Att!B:BZ,77,0)-BJ264</f>
        <v>0</v>
      </c>
      <c r="EI264" s="345">
        <f>IF(AND(CH264="X",EJ264&gt;=0.5),150000/VLOOKUP(D264,Att!B:AT,45,0)*VLOOKUP(D264,Att!B:AP,41,0),IF(AND(CH264="X",EJ264&lt;0.5),0,150000))-AN264</f>
        <v>0</v>
      </c>
      <c r="EJ264" s="346">
        <f>VLOOKUP(D264,Att!B:AP,41,0)/VLOOKUP(D264,Att!B:AT,45,0)</f>
        <v>1.1009154111643833</v>
      </c>
    </row>
    <row r="265" spans="1:140" s="331" customFormat="1" ht="14.5" hidden="1" customHeight="1" x14ac:dyDescent="0.35">
      <c r="A265" s="300" t="s">
        <v>325</v>
      </c>
      <c r="B265" s="300">
        <f t="shared" ref="B265:B328" si="102">ROW()-7</f>
        <v>258</v>
      </c>
      <c r="C265" s="320" t="s">
        <v>56</v>
      </c>
      <c r="D265" s="320" t="s">
        <v>1573</v>
      </c>
      <c r="E265" s="320" t="s">
        <v>1575</v>
      </c>
      <c r="F265" s="367" t="s">
        <v>1574</v>
      </c>
      <c r="G265" s="320" t="s">
        <v>360</v>
      </c>
      <c r="H265" s="320" t="s">
        <v>1039</v>
      </c>
      <c r="I265" s="320" t="s">
        <v>60</v>
      </c>
      <c r="J265" s="320" t="s">
        <v>58</v>
      </c>
      <c r="K265" s="321">
        <v>5900000</v>
      </c>
      <c r="L265" s="321"/>
      <c r="M265" s="321">
        <v>208</v>
      </c>
      <c r="N265" s="321"/>
      <c r="O265" s="321">
        <v>208</v>
      </c>
      <c r="P265" s="321">
        <v>48</v>
      </c>
      <c r="Q265" s="321">
        <v>0</v>
      </c>
      <c r="R265" s="321">
        <v>0</v>
      </c>
      <c r="S265" s="321">
        <v>0</v>
      </c>
      <c r="T265" s="321">
        <v>0</v>
      </c>
      <c r="U265" s="321">
        <v>0</v>
      </c>
      <c r="V265" s="321">
        <v>0</v>
      </c>
      <c r="W265" s="321">
        <v>0</v>
      </c>
      <c r="X265" s="321">
        <v>0</v>
      </c>
      <c r="Y265" s="321">
        <v>12</v>
      </c>
      <c r="Z265" s="321"/>
      <c r="AA265" s="321"/>
      <c r="AB265" s="321">
        <v>5899999.8865</v>
      </c>
      <c r="AC265" s="321">
        <v>2042307.6923</v>
      </c>
      <c r="AD265" s="321">
        <v>0</v>
      </c>
      <c r="AE265" s="321">
        <v>0</v>
      </c>
      <c r="AF265" s="321">
        <v>0</v>
      </c>
      <c r="AG265" s="321">
        <v>0</v>
      </c>
      <c r="AH265" s="321">
        <v>0</v>
      </c>
      <c r="AI265" s="321">
        <v>0</v>
      </c>
      <c r="AJ265" s="321">
        <v>0</v>
      </c>
      <c r="AK265" s="321">
        <v>0</v>
      </c>
      <c r="AL265" s="321">
        <v>680769.23080000002</v>
      </c>
      <c r="AM265" s="321">
        <v>300000</v>
      </c>
      <c r="AN265" s="321">
        <v>150000</v>
      </c>
      <c r="AO265" s="321">
        <v>622500</v>
      </c>
      <c r="AP265" s="321">
        <v>0</v>
      </c>
      <c r="AQ265" s="321">
        <v>1021153.8462</v>
      </c>
      <c r="AR265" s="321">
        <v>144444</v>
      </c>
      <c r="AS265" s="321"/>
      <c r="AT265" s="321">
        <v>0</v>
      </c>
      <c r="AU265" s="321">
        <v>737500</v>
      </c>
      <c r="AV265" s="321">
        <v>0</v>
      </c>
      <c r="AW265" s="321">
        <v>0</v>
      </c>
      <c r="AX265" s="321">
        <v>2</v>
      </c>
      <c r="AY265" s="321">
        <v>226923.07689999999</v>
      </c>
      <c r="AZ265" s="321"/>
      <c r="BA265" s="321"/>
      <c r="BB265" s="321">
        <v>24</v>
      </c>
      <c r="BC265" s="321">
        <v>680769.23</v>
      </c>
      <c r="BD265" s="321">
        <v>0</v>
      </c>
      <c r="BE265" s="321">
        <v>42548</v>
      </c>
      <c r="BF265" s="321">
        <v>100000</v>
      </c>
      <c r="BG265" s="321">
        <v>84000</v>
      </c>
      <c r="BH265" s="321">
        <v>620000</v>
      </c>
      <c r="BI265" s="321"/>
      <c r="BJ265" s="321"/>
      <c r="BK265" s="321"/>
      <c r="BL265" s="321">
        <v>0</v>
      </c>
      <c r="BM265" s="321"/>
      <c r="BN265" s="321">
        <v>0</v>
      </c>
      <c r="BO265" s="321">
        <v>0</v>
      </c>
      <c r="BP265" s="321">
        <v>420000</v>
      </c>
      <c r="BQ265" s="321">
        <v>96923.0769</v>
      </c>
      <c r="BR265" s="321"/>
      <c r="BS265" s="321">
        <v>0</v>
      </c>
      <c r="BT265" s="321">
        <v>1268500</v>
      </c>
      <c r="BU265" s="321">
        <v>619500</v>
      </c>
      <c r="BV265" s="321"/>
      <c r="BW265" s="321">
        <v>0</v>
      </c>
      <c r="BX265" s="321"/>
      <c r="BY265" s="321">
        <v>0</v>
      </c>
      <c r="BZ265" s="321"/>
      <c r="CA265" s="321"/>
      <c r="CB265" s="321">
        <v>15256364</v>
      </c>
      <c r="CC265" s="322">
        <v>12733441</v>
      </c>
      <c r="CD265" s="320"/>
      <c r="CE265" s="320" t="s">
        <v>1068</v>
      </c>
      <c r="CF265" s="323">
        <v>46147</v>
      </c>
      <c r="CG265" s="323"/>
      <c r="CH265" s="320" t="s">
        <v>415</v>
      </c>
      <c r="CI265" s="322">
        <v>118000</v>
      </c>
      <c r="CJ265" s="322">
        <v>0</v>
      </c>
      <c r="CK265" s="321"/>
      <c r="CL265" s="324">
        <f t="shared" si="87"/>
        <v>516923.07689999999</v>
      </c>
      <c r="CM265" s="325">
        <f t="shared" si="88"/>
        <v>-25.960400000214577</v>
      </c>
      <c r="CN265" s="325">
        <f t="shared" si="89"/>
        <v>-26.037299999967217</v>
      </c>
      <c r="CO265" s="325">
        <f t="shared" si="90"/>
        <v>0.11349999997764826</v>
      </c>
      <c r="CP265" s="318"/>
      <c r="CQ265" s="326">
        <f t="shared" si="91"/>
        <v>7.6922588050365448E-6</v>
      </c>
      <c r="CR265" s="326">
        <f t="shared" si="92"/>
        <v>0</v>
      </c>
      <c r="CS265" s="327">
        <f t="shared" si="93"/>
        <v>0</v>
      </c>
      <c r="CT265" s="327">
        <f t="shared" si="94"/>
        <v>0</v>
      </c>
      <c r="CU265" s="327">
        <f t="shared" si="95"/>
        <v>0</v>
      </c>
      <c r="CV265" s="327">
        <f t="shared" si="96"/>
        <v>0</v>
      </c>
      <c r="CW265" s="327">
        <f t="shared" si="97"/>
        <v>0</v>
      </c>
      <c r="CX265" s="327">
        <f t="shared" si="98"/>
        <v>0</v>
      </c>
      <c r="CY265" s="327">
        <f t="shared" si="99"/>
        <v>0</v>
      </c>
      <c r="CZ265" s="328">
        <f t="shared" si="100"/>
        <v>516923.07689999999</v>
      </c>
      <c r="DA265" s="328">
        <f t="shared" si="101"/>
        <v>2.3076951038092375E-5</v>
      </c>
      <c r="DB265" s="201"/>
      <c r="DC265" s="327">
        <f>K265/M265*IFERROR(VLOOKUP($D265,Shift!$B:$AZ,45,0),0)-AT265</f>
        <v>0</v>
      </c>
      <c r="DD265" s="327">
        <f>K265/M265*IFERROR(VLOOKUP($D265,Shift!$B:$AV,47,0),0)*10*50%-ROUND(K265/M265*IFERROR(VLOOKUP($D265,Shift!$B:$AV,47,0),0)*8*30%,0)-AU265</f>
        <v>0.23076923098415136</v>
      </c>
      <c r="DE265" s="329">
        <f>VLOOKUP($D265,'Off day working'!A:AM,38,0)-Z265</f>
        <v>0</v>
      </c>
      <c r="DF265" s="328"/>
      <c r="DG265" s="328"/>
      <c r="DH265" s="330">
        <f>K265/208*8*30%*VLOOKUP($D265,Shift!$B:$AZ,47,0)-AL265</f>
        <v>-3.0769268050789833E-5</v>
      </c>
      <c r="DJ265" s="390"/>
      <c r="DK265" s="332">
        <f>VLOOKUP($D265,Meal!$A:$AK,35,0)-BG265</f>
        <v>0</v>
      </c>
      <c r="DL265" s="332">
        <f>VLOOKUP($D265,Meal!$A:$AK,36,0)-BH265</f>
        <v>0</v>
      </c>
      <c r="DM265" s="333">
        <f>VLOOKUP($D265,Shift!B:AW,39,0)-AV265</f>
        <v>0</v>
      </c>
      <c r="DN265" s="334">
        <f>K265/208*VLOOKUP(D265,Shift!$B:$AO,39,0)*8*10%-AW265</f>
        <v>0</v>
      </c>
      <c r="DO265" s="333">
        <f>VLOOKUP($D265,Shift!$B:$AO,40,0)-AX265</f>
        <v>0</v>
      </c>
      <c r="DP265" s="334">
        <f>K265/208*VLOOKUP(D265,Shift!$B:$AO,40,0)*8*50%-AY265</f>
        <v>2.3076951038092375E-5</v>
      </c>
      <c r="DQ265" s="335">
        <f>VLOOKUP($D265,Shift!$B:$AZ,41,0)-AZ265</f>
        <v>0</v>
      </c>
      <c r="DR265" s="336">
        <f>K265/208*VLOOKUP($D265,Shift!$B:$AQ,41,0)*8*50%-BA265</f>
        <v>0</v>
      </c>
      <c r="DS265" s="337">
        <f>VLOOKUP($D265,Att!B:CU,98,0)-O265</f>
        <v>0</v>
      </c>
      <c r="DT265" s="338">
        <f>IFERROR(VLOOKUP($D265,OT!$A:$BR,OT!BC$1,0),0)-P265</f>
        <v>0</v>
      </c>
      <c r="DU265" s="338">
        <f>IFERROR(VLOOKUP($D265,OT!$A:$BR,OT!BD$1,0),0)-Q265</f>
        <v>0</v>
      </c>
      <c r="DV265" s="338">
        <f>IFERROR(VLOOKUP($D265,OT!$A:$BR,OT!BE$1,0),0)-R265</f>
        <v>0</v>
      </c>
      <c r="DW265" s="338">
        <f>IFERROR(VLOOKUP($D265,OT!$A:$BR,OT!BF$1,0),0)-S265</f>
        <v>0</v>
      </c>
      <c r="DX265" s="338">
        <f>IFERROR(VLOOKUP($D265,OT!$A:$BR,OT!BG$1,0),0)-T265</f>
        <v>0</v>
      </c>
      <c r="DY265" s="338">
        <f>IFERROR(VLOOKUP($D265,OT!$A:$BR,OT!BH$1,0),0)-U265</f>
        <v>0</v>
      </c>
      <c r="DZ265" s="338">
        <f>IFERROR(VLOOKUP($D265,OT!$A:$BR,OT!BI$1,0),0)-V265</f>
        <v>0</v>
      </c>
      <c r="EA265" s="338">
        <f>IFERROR(VLOOKUP($D265,OT!$A:$BR,OT!BJ$1,0),0)-W265</f>
        <v>0</v>
      </c>
      <c r="EB265" s="338">
        <f>IFERROR(VLOOKUP($D265,OT!$A:$BR,OT!BK$1,0),0)-X265</f>
        <v>0</v>
      </c>
      <c r="EC265" s="339">
        <f>VLOOKUP(D265,'Off day working'!A:AL,38,0)*30000-BD265</f>
        <v>0</v>
      </c>
      <c r="ED265" s="340"/>
      <c r="EE265" s="340"/>
      <c r="EF265" s="338">
        <f t="shared" si="86"/>
        <v>7.6923076921957545E-2</v>
      </c>
      <c r="EG265" s="350">
        <f>4960000*1.07/208*VLOOKUP(D265,Att!B:BZ,77,0)-BJ265</f>
        <v>0</v>
      </c>
      <c r="EI265" s="345">
        <f>IF(AND(CH265="X",EJ265&gt;=0.5),150000/VLOOKUP(D265,Att!B:AT,45,0)*VLOOKUP(D265,Att!B:AP,41,0),IF(AND(CH265="X",EJ265&lt;0.5),0,150000))-AN265</f>
        <v>0</v>
      </c>
      <c r="EJ265" s="346">
        <f>VLOOKUP(D265,Att!B:AP,41,0)/VLOOKUP(D265,Att!B:AT,45,0)</f>
        <v>1.1578947368421053</v>
      </c>
    </row>
    <row r="266" spans="1:140" s="331" customFormat="1" ht="14.5" hidden="1" customHeight="1" x14ac:dyDescent="0.35">
      <c r="A266" s="300" t="s">
        <v>325</v>
      </c>
      <c r="B266" s="300">
        <f t="shared" si="102"/>
        <v>259</v>
      </c>
      <c r="C266" s="320" t="s">
        <v>56</v>
      </c>
      <c r="D266" s="320" t="s">
        <v>1576</v>
      </c>
      <c r="E266" s="320" t="s">
        <v>1578</v>
      </c>
      <c r="F266" s="367" t="s">
        <v>1577</v>
      </c>
      <c r="G266" s="320" t="s">
        <v>360</v>
      </c>
      <c r="H266" s="320" t="s">
        <v>1039</v>
      </c>
      <c r="I266" s="320" t="s">
        <v>57</v>
      </c>
      <c r="J266" s="320" t="s">
        <v>58</v>
      </c>
      <c r="K266" s="321">
        <v>5900000</v>
      </c>
      <c r="L266" s="321"/>
      <c r="M266" s="321">
        <v>208</v>
      </c>
      <c r="N266" s="321"/>
      <c r="O266" s="321">
        <v>208</v>
      </c>
      <c r="P266" s="321">
        <v>46</v>
      </c>
      <c r="Q266" s="321">
        <v>0</v>
      </c>
      <c r="R266" s="321">
        <v>20</v>
      </c>
      <c r="S266" s="321">
        <v>0</v>
      </c>
      <c r="T266" s="321">
        <v>0</v>
      </c>
      <c r="U266" s="321">
        <v>0</v>
      </c>
      <c r="V266" s="321">
        <v>0</v>
      </c>
      <c r="W266" s="321">
        <v>0</v>
      </c>
      <c r="X266" s="321">
        <v>0</v>
      </c>
      <c r="Y266" s="321">
        <v>5</v>
      </c>
      <c r="Z266" s="321">
        <v>2</v>
      </c>
      <c r="AA266" s="321"/>
      <c r="AB266" s="321">
        <v>5899999.8865</v>
      </c>
      <c r="AC266" s="321">
        <v>1957211.5385</v>
      </c>
      <c r="AD266" s="321">
        <v>0</v>
      </c>
      <c r="AE266" s="321">
        <v>1134615.3846</v>
      </c>
      <c r="AF266" s="321">
        <v>0</v>
      </c>
      <c r="AG266" s="321">
        <v>0</v>
      </c>
      <c r="AH266" s="321">
        <v>0</v>
      </c>
      <c r="AI266" s="321">
        <v>0</v>
      </c>
      <c r="AJ266" s="321">
        <v>0</v>
      </c>
      <c r="AK266" s="321">
        <v>0</v>
      </c>
      <c r="AL266" s="321">
        <v>272307.6923</v>
      </c>
      <c r="AM266" s="321">
        <v>300000</v>
      </c>
      <c r="AN266" s="321">
        <v>150000</v>
      </c>
      <c r="AO266" s="321">
        <v>635000</v>
      </c>
      <c r="AP266" s="321">
        <v>0</v>
      </c>
      <c r="AQ266" s="321">
        <v>1021153.8462</v>
      </c>
      <c r="AR266" s="321">
        <v>144444</v>
      </c>
      <c r="AS266" s="321"/>
      <c r="AT266" s="321">
        <v>0</v>
      </c>
      <c r="AU266" s="321">
        <v>295000</v>
      </c>
      <c r="AV266" s="321">
        <v>0</v>
      </c>
      <c r="AW266" s="321">
        <v>0</v>
      </c>
      <c r="AX266" s="321">
        <v>1</v>
      </c>
      <c r="AY266" s="321">
        <v>113461.5385</v>
      </c>
      <c r="AZ266" s="321"/>
      <c r="BA266" s="321"/>
      <c r="BB266" s="321">
        <v>23</v>
      </c>
      <c r="BC266" s="321">
        <v>652403.85</v>
      </c>
      <c r="BD266" s="321">
        <v>60000</v>
      </c>
      <c r="BE266" s="321">
        <v>42548</v>
      </c>
      <c r="BF266" s="321">
        <v>100000</v>
      </c>
      <c r="BG266" s="321">
        <v>82000</v>
      </c>
      <c r="BH266" s="321">
        <v>503000</v>
      </c>
      <c r="BI266" s="321"/>
      <c r="BJ266" s="321"/>
      <c r="BK266" s="321"/>
      <c r="BL266" s="321">
        <v>25529</v>
      </c>
      <c r="BM266" s="321"/>
      <c r="BN266" s="321">
        <v>0</v>
      </c>
      <c r="BO266" s="321">
        <v>0</v>
      </c>
      <c r="BP266" s="321">
        <v>420000</v>
      </c>
      <c r="BQ266" s="321">
        <v>133269.23079999999</v>
      </c>
      <c r="BR266" s="321"/>
      <c r="BS266" s="321">
        <v>0</v>
      </c>
      <c r="BT266" s="321">
        <v>1268500</v>
      </c>
      <c r="BU266" s="321">
        <v>619500</v>
      </c>
      <c r="BV266" s="321"/>
      <c r="BW266" s="321">
        <v>0</v>
      </c>
      <c r="BX266" s="321"/>
      <c r="BY266" s="321">
        <v>0</v>
      </c>
      <c r="BZ266" s="321"/>
      <c r="CA266" s="321"/>
      <c r="CB266" s="321">
        <v>15328468</v>
      </c>
      <c r="CC266" s="322">
        <v>12769199</v>
      </c>
      <c r="CD266" s="320" t="s">
        <v>2194</v>
      </c>
      <c r="CE266" s="320" t="s">
        <v>1068</v>
      </c>
      <c r="CF266" s="323">
        <v>46147</v>
      </c>
      <c r="CG266" s="323"/>
      <c r="CH266" s="320" t="s">
        <v>415</v>
      </c>
      <c r="CI266" s="322">
        <v>118000</v>
      </c>
      <c r="CJ266" s="322">
        <v>0</v>
      </c>
      <c r="CK266" s="321"/>
      <c r="CL266" s="324">
        <f t="shared" si="87"/>
        <v>553269.23080000002</v>
      </c>
      <c r="CM266" s="325">
        <f t="shared" si="88"/>
        <v>-24.032600002363324</v>
      </c>
      <c r="CN266" s="325">
        <f t="shared" si="89"/>
        <v>-24.263400001451373</v>
      </c>
      <c r="CO266" s="325">
        <f t="shared" si="90"/>
        <v>0.11349999997764826</v>
      </c>
      <c r="CP266" s="318"/>
      <c r="CQ266" s="326">
        <f t="shared" si="91"/>
        <v>-3.8461294025182724E-5</v>
      </c>
      <c r="CR266" s="326">
        <f t="shared" si="92"/>
        <v>0</v>
      </c>
      <c r="CS266" s="327">
        <f t="shared" si="93"/>
        <v>1.5384750440716743E-5</v>
      </c>
      <c r="CT266" s="327">
        <f t="shared" si="94"/>
        <v>0</v>
      </c>
      <c r="CU266" s="327">
        <f t="shared" si="95"/>
        <v>0</v>
      </c>
      <c r="CV266" s="327">
        <f t="shared" si="96"/>
        <v>0</v>
      </c>
      <c r="CW266" s="327">
        <f t="shared" si="97"/>
        <v>0</v>
      </c>
      <c r="CX266" s="327">
        <f t="shared" si="98"/>
        <v>0</v>
      </c>
      <c r="CY266" s="327">
        <f t="shared" si="99"/>
        <v>0</v>
      </c>
      <c r="CZ266" s="328">
        <f t="shared" si="100"/>
        <v>553269.23080000002</v>
      </c>
      <c r="DA266" s="328">
        <f t="shared" si="101"/>
        <v>-3.0769268050789833E-5</v>
      </c>
      <c r="DB266" s="201"/>
      <c r="DC266" s="327">
        <f>K266/M266*IFERROR(VLOOKUP($D266,Shift!$B:$AZ,45,0),0)-AT266</f>
        <v>0</v>
      </c>
      <c r="DD266" s="327">
        <f>K266/M266*IFERROR(VLOOKUP($D266,Shift!$B:$AV,47,0),0)*10*50%-ROUND(K266/M266*IFERROR(VLOOKUP($D266,Shift!$B:$AV,47,0),0)*8*30%,0)-AU266</f>
        <v>-0.30769230762962252</v>
      </c>
      <c r="DE266" s="329">
        <f>VLOOKUP($D266,'Off day working'!A:AM,38,0)-Z266</f>
        <v>0</v>
      </c>
      <c r="DF266" s="328"/>
      <c r="DG266" s="328"/>
      <c r="DH266" s="330">
        <f>K266/208*8*30%*VLOOKUP($D266,Shift!$B:$AZ,47,0)-AL266</f>
        <v>7.6923170126974583E-6</v>
      </c>
      <c r="DJ266" s="390"/>
      <c r="DK266" s="332">
        <f>VLOOKUP($D266,Meal!$A:$AK,35,0)-BG266</f>
        <v>0</v>
      </c>
      <c r="DL266" s="332">
        <f>VLOOKUP($D266,Meal!$A:$AK,36,0)-BH266</f>
        <v>0</v>
      </c>
      <c r="DM266" s="333">
        <f>VLOOKUP($D266,Shift!B:AW,39,0)-AV266</f>
        <v>0</v>
      </c>
      <c r="DN266" s="334">
        <f>K266/208*VLOOKUP(D266,Shift!$B:$AO,39,0)*8*10%-AW266</f>
        <v>0</v>
      </c>
      <c r="DO266" s="333">
        <f>VLOOKUP($D266,Shift!$B:$AO,40,0)-AX266</f>
        <v>0</v>
      </c>
      <c r="DP266" s="334">
        <f>K266/208*VLOOKUP(D266,Shift!$B:$AO,40,0)*8*50%-AY266</f>
        <v>-3.8461526855826378E-5</v>
      </c>
      <c r="DQ266" s="335">
        <f>VLOOKUP($D266,Shift!$B:$AZ,41,0)-AZ266</f>
        <v>0</v>
      </c>
      <c r="DR266" s="336">
        <f>K266/208*VLOOKUP($D266,Shift!$B:$AQ,41,0)*8*50%-BA266</f>
        <v>0</v>
      </c>
      <c r="DS266" s="337">
        <f>VLOOKUP($D266,Att!B:CU,98,0)-O266</f>
        <v>0</v>
      </c>
      <c r="DT266" s="338">
        <f>IFERROR(VLOOKUP($D266,OT!$A:$BR,OT!BC$1,0),0)-P266</f>
        <v>0</v>
      </c>
      <c r="DU266" s="338">
        <f>IFERROR(VLOOKUP($D266,OT!$A:$BR,OT!BD$1,0),0)-Q266</f>
        <v>0</v>
      </c>
      <c r="DV266" s="338">
        <f>IFERROR(VLOOKUP($D266,OT!$A:$BR,OT!BE$1,0),0)-R266</f>
        <v>0</v>
      </c>
      <c r="DW266" s="338">
        <f>IFERROR(VLOOKUP($D266,OT!$A:$BR,OT!BF$1,0),0)-S266</f>
        <v>0</v>
      </c>
      <c r="DX266" s="338">
        <f>IFERROR(VLOOKUP($D266,OT!$A:$BR,OT!BG$1,0),0)-T266</f>
        <v>0</v>
      </c>
      <c r="DY266" s="338">
        <f>IFERROR(VLOOKUP($D266,OT!$A:$BR,OT!BH$1,0),0)-U266</f>
        <v>0</v>
      </c>
      <c r="DZ266" s="338">
        <f>IFERROR(VLOOKUP($D266,OT!$A:$BR,OT!BI$1,0),0)-V266</f>
        <v>0</v>
      </c>
      <c r="EA266" s="338">
        <f>IFERROR(VLOOKUP($D266,OT!$A:$BR,OT!BJ$1,0),0)-W266</f>
        <v>0</v>
      </c>
      <c r="EB266" s="338">
        <f>IFERROR(VLOOKUP($D266,OT!$A:$BR,OT!BK$1,0),0)-X266</f>
        <v>0</v>
      </c>
      <c r="EC266" s="339">
        <f>VLOOKUP(D266,'Off day working'!A:AL,38,0)*30000-BD266</f>
        <v>0</v>
      </c>
      <c r="ED266" s="340"/>
      <c r="EE266" s="340"/>
      <c r="EF266" s="338">
        <f t="shared" si="86"/>
        <v>7.6923076921957545E-2</v>
      </c>
      <c r="EG266" s="350">
        <f>4960000*1.07/208*VLOOKUP(D266,Att!B:BZ,77,0)-BJ266</f>
        <v>0</v>
      </c>
      <c r="EI266" s="345">
        <f>IF(AND(CH266="X",EJ266&gt;=0.5),150000/VLOOKUP(D266,Att!B:AT,45,0)*VLOOKUP(D266,Att!B:AP,41,0),IF(AND(CH266="X",EJ266&lt;0.5),0,150000))-AN266</f>
        <v>0</v>
      </c>
      <c r="EJ266" s="346">
        <f>VLOOKUP(D266,Att!B:AP,41,0)/VLOOKUP(D266,Att!B:AT,45,0)</f>
        <v>1.1578947368421053</v>
      </c>
    </row>
    <row r="267" spans="1:140" s="331" customFormat="1" ht="14.5" hidden="1" customHeight="1" x14ac:dyDescent="0.35">
      <c r="A267" s="300" t="s">
        <v>325</v>
      </c>
      <c r="B267" s="300">
        <f t="shared" si="102"/>
        <v>260</v>
      </c>
      <c r="C267" s="320" t="s">
        <v>56</v>
      </c>
      <c r="D267" s="320" t="s">
        <v>1579</v>
      </c>
      <c r="E267" s="320" t="s">
        <v>1581</v>
      </c>
      <c r="F267" s="367" t="s">
        <v>1580</v>
      </c>
      <c r="G267" s="320" t="s">
        <v>348</v>
      </c>
      <c r="H267" s="320" t="s">
        <v>1041</v>
      </c>
      <c r="I267" s="320" t="s">
        <v>59</v>
      </c>
      <c r="J267" s="320" t="s">
        <v>58</v>
      </c>
      <c r="K267" s="321">
        <v>5900000</v>
      </c>
      <c r="L267" s="321"/>
      <c r="M267" s="321">
        <v>208</v>
      </c>
      <c r="N267" s="321"/>
      <c r="O267" s="321">
        <v>208</v>
      </c>
      <c r="P267" s="321">
        <v>38</v>
      </c>
      <c r="Q267" s="321">
        <v>0</v>
      </c>
      <c r="R267" s="321">
        <v>0</v>
      </c>
      <c r="S267" s="321">
        <v>0</v>
      </c>
      <c r="T267" s="321">
        <v>0</v>
      </c>
      <c r="U267" s="321">
        <v>0</v>
      </c>
      <c r="V267" s="321">
        <v>0</v>
      </c>
      <c r="W267" s="321">
        <v>0</v>
      </c>
      <c r="X267" s="321">
        <v>0</v>
      </c>
      <c r="Y267" s="321">
        <v>12</v>
      </c>
      <c r="Z267" s="321"/>
      <c r="AA267" s="321"/>
      <c r="AB267" s="321">
        <v>5899999.8865</v>
      </c>
      <c r="AC267" s="321">
        <v>1616826.9231</v>
      </c>
      <c r="AD267" s="321">
        <v>0</v>
      </c>
      <c r="AE267" s="321">
        <v>0</v>
      </c>
      <c r="AF267" s="321">
        <v>0</v>
      </c>
      <c r="AG267" s="321">
        <v>0</v>
      </c>
      <c r="AH267" s="321">
        <v>0</v>
      </c>
      <c r="AI267" s="321">
        <v>0</v>
      </c>
      <c r="AJ267" s="321">
        <v>0</v>
      </c>
      <c r="AK267" s="321">
        <v>0</v>
      </c>
      <c r="AL267" s="321">
        <v>680769.23080000002</v>
      </c>
      <c r="AM267" s="321">
        <v>300000</v>
      </c>
      <c r="AN267" s="321">
        <v>150000</v>
      </c>
      <c r="AO267" s="321">
        <v>812500</v>
      </c>
      <c r="AP267" s="321">
        <v>0</v>
      </c>
      <c r="AQ267" s="321">
        <v>1021153.8462</v>
      </c>
      <c r="AR267" s="321">
        <v>144444</v>
      </c>
      <c r="AS267" s="321"/>
      <c r="AT267" s="321">
        <v>0</v>
      </c>
      <c r="AU267" s="321">
        <v>737500</v>
      </c>
      <c r="AV267" s="321">
        <v>0</v>
      </c>
      <c r="AW267" s="321">
        <v>0</v>
      </c>
      <c r="AX267" s="321">
        <v>2</v>
      </c>
      <c r="AY267" s="321">
        <v>226923.07689999999</v>
      </c>
      <c r="AZ267" s="321"/>
      <c r="BA267" s="321"/>
      <c r="BB267" s="321">
        <v>19</v>
      </c>
      <c r="BC267" s="321">
        <v>538942.31000000006</v>
      </c>
      <c r="BD267" s="321">
        <v>0</v>
      </c>
      <c r="BE267" s="321"/>
      <c r="BF267" s="321">
        <v>200000</v>
      </c>
      <c r="BG267" s="321">
        <v>89000</v>
      </c>
      <c r="BH267" s="321">
        <v>580000</v>
      </c>
      <c r="BI267" s="321"/>
      <c r="BJ267" s="321"/>
      <c r="BK267" s="321"/>
      <c r="BL267" s="321">
        <v>0</v>
      </c>
      <c r="BM267" s="321"/>
      <c r="BN267" s="321">
        <v>0</v>
      </c>
      <c r="BO267" s="321">
        <v>0</v>
      </c>
      <c r="BP267" s="321">
        <v>420000</v>
      </c>
      <c r="BQ267" s="321">
        <v>76730.769199999995</v>
      </c>
      <c r="BR267" s="321"/>
      <c r="BS267" s="321">
        <v>0</v>
      </c>
      <c r="BT267" s="321">
        <v>1268500</v>
      </c>
      <c r="BU267" s="321">
        <v>619500</v>
      </c>
      <c r="BV267" s="321"/>
      <c r="BW267" s="321">
        <v>0</v>
      </c>
      <c r="BX267" s="321"/>
      <c r="BY267" s="321">
        <v>0</v>
      </c>
      <c r="BZ267" s="321"/>
      <c r="CA267" s="321"/>
      <c r="CB267" s="321">
        <v>14881311</v>
      </c>
      <c r="CC267" s="322">
        <v>12378580</v>
      </c>
      <c r="CD267" s="320"/>
      <c r="CE267" s="320" t="s">
        <v>1068</v>
      </c>
      <c r="CF267" s="323">
        <v>46147</v>
      </c>
      <c r="CG267" s="323"/>
      <c r="CH267" s="320" t="s">
        <v>415</v>
      </c>
      <c r="CI267" s="322">
        <v>118000</v>
      </c>
      <c r="CJ267" s="322">
        <v>0</v>
      </c>
      <c r="CK267" s="321"/>
      <c r="CL267" s="324">
        <f t="shared" si="87"/>
        <v>496730.76919999998</v>
      </c>
      <c r="CM267" s="325">
        <f t="shared" si="88"/>
        <v>-20.957299998030066</v>
      </c>
      <c r="CN267" s="325">
        <f t="shared" si="89"/>
        <v>-20.726499998942018</v>
      </c>
      <c r="CO267" s="325">
        <f t="shared" si="90"/>
        <v>0.11349999997764826</v>
      </c>
      <c r="CP267" s="318"/>
      <c r="CQ267" s="326">
        <f t="shared" si="91"/>
        <v>-2.3076776415109634E-5</v>
      </c>
      <c r="CR267" s="326">
        <f t="shared" si="92"/>
        <v>0</v>
      </c>
      <c r="CS267" s="327">
        <f t="shared" si="93"/>
        <v>0</v>
      </c>
      <c r="CT267" s="327">
        <f t="shared" si="94"/>
        <v>0</v>
      </c>
      <c r="CU267" s="327">
        <f t="shared" si="95"/>
        <v>0</v>
      </c>
      <c r="CV267" s="327">
        <f t="shared" si="96"/>
        <v>0</v>
      </c>
      <c r="CW267" s="327">
        <f t="shared" si="97"/>
        <v>0</v>
      </c>
      <c r="CX267" s="327">
        <f t="shared" si="98"/>
        <v>0</v>
      </c>
      <c r="CY267" s="327">
        <f t="shared" si="99"/>
        <v>0</v>
      </c>
      <c r="CZ267" s="328">
        <f t="shared" si="100"/>
        <v>496730.76919999998</v>
      </c>
      <c r="DA267" s="328">
        <f t="shared" si="101"/>
        <v>3.0769268050789833E-5</v>
      </c>
      <c r="DB267" s="201"/>
      <c r="DC267" s="327">
        <f>K267/M267*IFERROR(VLOOKUP($D267,Shift!$B:$AZ,45,0),0)-AT267</f>
        <v>0</v>
      </c>
      <c r="DD267" s="327">
        <f>K267/M267*IFERROR(VLOOKUP($D267,Shift!$B:$AV,47,0),0)*10*50%-ROUND(K267/M267*IFERROR(VLOOKUP($D267,Shift!$B:$AV,47,0),0)*8*30%,0)-AU267</f>
        <v>0.23076923098415136</v>
      </c>
      <c r="DE267" s="329">
        <f>VLOOKUP($D267,'Off day working'!A:AM,38,0)-Z267</f>
        <v>0</v>
      </c>
      <c r="DF267" s="328"/>
      <c r="DG267" s="328"/>
      <c r="DH267" s="330">
        <f>K267/208*8*30%*VLOOKUP($D267,Shift!$B:$AZ,47,0)-AL267</f>
        <v>-3.0769268050789833E-5</v>
      </c>
      <c r="DJ267" s="390"/>
      <c r="DK267" s="332">
        <f>VLOOKUP($D267,Meal!$A:$AK,35,0)-BG267</f>
        <v>0</v>
      </c>
      <c r="DL267" s="332">
        <f>VLOOKUP($D267,Meal!$A:$AK,36,0)-BH267</f>
        <v>0</v>
      </c>
      <c r="DM267" s="333">
        <f>VLOOKUP($D267,Shift!B:AW,39,0)-AV267</f>
        <v>0</v>
      </c>
      <c r="DN267" s="334">
        <f>K267/208*VLOOKUP(D267,Shift!$B:$AO,39,0)*8*10%-AW267</f>
        <v>0</v>
      </c>
      <c r="DO267" s="333">
        <f>VLOOKUP($D267,Shift!$B:$AO,40,0)-AX267</f>
        <v>0</v>
      </c>
      <c r="DP267" s="334">
        <f>K267/208*VLOOKUP(D267,Shift!$B:$AO,40,0)*8*50%-AY267</f>
        <v>2.3076951038092375E-5</v>
      </c>
      <c r="DQ267" s="335">
        <f>VLOOKUP($D267,Shift!$B:$AZ,41,0)-AZ267</f>
        <v>0</v>
      </c>
      <c r="DR267" s="336">
        <f>K267/208*VLOOKUP($D267,Shift!$B:$AQ,41,0)*8*50%-BA267</f>
        <v>0</v>
      </c>
      <c r="DS267" s="337">
        <f>VLOOKUP($D267,Att!B:CU,98,0)-O267</f>
        <v>0</v>
      </c>
      <c r="DT267" s="338">
        <f>IFERROR(VLOOKUP($D267,OT!$A:$BR,OT!BC$1,0),0)-P267</f>
        <v>0</v>
      </c>
      <c r="DU267" s="338">
        <f>IFERROR(VLOOKUP($D267,OT!$A:$BR,OT!BD$1,0),0)-Q267</f>
        <v>0</v>
      </c>
      <c r="DV267" s="338">
        <f>IFERROR(VLOOKUP($D267,OT!$A:$BR,OT!BE$1,0),0)-R267</f>
        <v>0</v>
      </c>
      <c r="DW267" s="338">
        <f>IFERROR(VLOOKUP($D267,OT!$A:$BR,OT!BF$1,0),0)-S267</f>
        <v>0</v>
      </c>
      <c r="DX267" s="338">
        <f>IFERROR(VLOOKUP($D267,OT!$A:$BR,OT!BG$1,0),0)-T267</f>
        <v>0</v>
      </c>
      <c r="DY267" s="338">
        <f>IFERROR(VLOOKUP($D267,OT!$A:$BR,OT!BH$1,0),0)-U267</f>
        <v>0</v>
      </c>
      <c r="DZ267" s="338">
        <f>IFERROR(VLOOKUP($D267,OT!$A:$BR,OT!BI$1,0),0)-V267</f>
        <v>0</v>
      </c>
      <c r="EA267" s="338">
        <f>IFERROR(VLOOKUP($D267,OT!$A:$BR,OT!BJ$1,0),0)-W267</f>
        <v>0</v>
      </c>
      <c r="EB267" s="338">
        <f>IFERROR(VLOOKUP($D267,OT!$A:$BR,OT!BK$1,0),0)-X267</f>
        <v>0</v>
      </c>
      <c r="EC267" s="339">
        <f>VLOOKUP(D267,'Off day working'!A:AL,38,0)*30000-BD267</f>
        <v>0</v>
      </c>
      <c r="ED267" s="340"/>
      <c r="EE267" s="340"/>
      <c r="EF267" s="338">
        <f t="shared" si="86"/>
        <v>0</v>
      </c>
      <c r="EG267" s="350">
        <f>4960000*1.07/208*VLOOKUP(D267,Att!B:BZ,77,0)-BJ267</f>
        <v>0</v>
      </c>
      <c r="EI267" s="345">
        <f>IF(AND(CH267="X",EJ267&gt;=0.5),150000/VLOOKUP(D267,Att!B:AT,45,0)*VLOOKUP(D267,Att!B:AP,41,0),IF(AND(CH267="X",EJ267&lt;0.5),0,150000))-AN267</f>
        <v>0</v>
      </c>
      <c r="EJ267" s="346">
        <f>VLOOKUP(D267,Att!B:AP,41,0)/VLOOKUP(D267,Att!B:AT,45,0)</f>
        <v>1.1578947368421053</v>
      </c>
    </row>
    <row r="268" spans="1:140" s="331" customFormat="1" ht="14.5" hidden="1" customHeight="1" x14ac:dyDescent="0.35">
      <c r="A268" s="300" t="s">
        <v>325</v>
      </c>
      <c r="B268" s="300">
        <f t="shared" si="102"/>
        <v>261</v>
      </c>
      <c r="C268" s="320" t="s">
        <v>56</v>
      </c>
      <c r="D268" s="320" t="s">
        <v>1582</v>
      </c>
      <c r="E268" s="320" t="s">
        <v>1584</v>
      </c>
      <c r="F268" s="367" t="s">
        <v>1583</v>
      </c>
      <c r="G268" s="320" t="s">
        <v>360</v>
      </c>
      <c r="H268" s="320" t="s">
        <v>1039</v>
      </c>
      <c r="I268" s="320" t="s">
        <v>57</v>
      </c>
      <c r="J268" s="320" t="s">
        <v>58</v>
      </c>
      <c r="K268" s="321">
        <v>5900000</v>
      </c>
      <c r="L268" s="321"/>
      <c r="M268" s="321">
        <v>208</v>
      </c>
      <c r="N268" s="321"/>
      <c r="O268" s="321">
        <v>184</v>
      </c>
      <c r="P268" s="321">
        <v>26</v>
      </c>
      <c r="Q268" s="321">
        <v>0</v>
      </c>
      <c r="R268" s="321">
        <v>12</v>
      </c>
      <c r="S268" s="321">
        <v>0</v>
      </c>
      <c r="T268" s="321">
        <v>0</v>
      </c>
      <c r="U268" s="321">
        <v>0</v>
      </c>
      <c r="V268" s="321">
        <v>0</v>
      </c>
      <c r="W268" s="321">
        <v>0</v>
      </c>
      <c r="X268" s="321">
        <v>0</v>
      </c>
      <c r="Y268" s="321">
        <v>10</v>
      </c>
      <c r="Z268" s="321">
        <v>1</v>
      </c>
      <c r="AA268" s="321"/>
      <c r="AB268" s="321">
        <v>5219230.6557999998</v>
      </c>
      <c r="AC268" s="321">
        <v>1106250</v>
      </c>
      <c r="AD268" s="321">
        <v>0</v>
      </c>
      <c r="AE268" s="321">
        <v>680769.23080000002</v>
      </c>
      <c r="AF268" s="321">
        <v>0</v>
      </c>
      <c r="AG268" s="321">
        <v>0</v>
      </c>
      <c r="AH268" s="321">
        <v>0</v>
      </c>
      <c r="AI268" s="321">
        <v>0</v>
      </c>
      <c r="AJ268" s="321">
        <v>0</v>
      </c>
      <c r="AK268" s="321">
        <v>0</v>
      </c>
      <c r="AL268" s="321">
        <v>544615.38459999999</v>
      </c>
      <c r="AM268" s="321">
        <v>300000</v>
      </c>
      <c r="AN268" s="321">
        <v>150000</v>
      </c>
      <c r="AO268" s="321">
        <v>375000</v>
      </c>
      <c r="AP268" s="321">
        <v>0</v>
      </c>
      <c r="AQ268" s="321">
        <v>765865.38459999999</v>
      </c>
      <c r="AR268" s="321">
        <v>144444</v>
      </c>
      <c r="AS268" s="321"/>
      <c r="AT268" s="321">
        <v>0</v>
      </c>
      <c r="AU268" s="321">
        <v>590000</v>
      </c>
      <c r="AV268" s="321">
        <v>0</v>
      </c>
      <c r="AW268" s="321">
        <v>0</v>
      </c>
      <c r="AX268" s="321">
        <v>2</v>
      </c>
      <c r="AY268" s="321">
        <v>226923.07689999999</v>
      </c>
      <c r="AZ268" s="321"/>
      <c r="BA268" s="321"/>
      <c r="BB268" s="321">
        <v>13</v>
      </c>
      <c r="BC268" s="321">
        <v>368750</v>
      </c>
      <c r="BD268" s="321">
        <v>30000</v>
      </c>
      <c r="BE268" s="321">
        <v>42548</v>
      </c>
      <c r="BF268" s="321">
        <v>100000</v>
      </c>
      <c r="BG268" s="321">
        <v>137000</v>
      </c>
      <c r="BH268" s="321">
        <v>458000</v>
      </c>
      <c r="BI268" s="321"/>
      <c r="BJ268" s="321"/>
      <c r="BK268" s="321"/>
      <c r="BL268" s="321">
        <v>0</v>
      </c>
      <c r="BM268" s="321"/>
      <c r="BN268" s="321">
        <v>0</v>
      </c>
      <c r="BO268" s="321">
        <v>0</v>
      </c>
      <c r="BP268" s="321">
        <v>371538.46149999998</v>
      </c>
      <c r="BQ268" s="321">
        <v>76730.769199999995</v>
      </c>
      <c r="BR268" s="321"/>
      <c r="BS268" s="321">
        <v>0</v>
      </c>
      <c r="BT268" s="321">
        <v>1268500</v>
      </c>
      <c r="BU268" s="321">
        <v>619500</v>
      </c>
      <c r="BV268" s="321"/>
      <c r="BW268" s="321">
        <v>0</v>
      </c>
      <c r="BX268" s="321"/>
      <c r="BY268" s="321">
        <v>0</v>
      </c>
      <c r="BZ268" s="321"/>
      <c r="CA268" s="321"/>
      <c r="CB268" s="321">
        <v>13074180</v>
      </c>
      <c r="CC268" s="322">
        <v>10619911</v>
      </c>
      <c r="CD268" s="320"/>
      <c r="CE268" s="320" t="s">
        <v>1068</v>
      </c>
      <c r="CF268" s="323">
        <v>46147</v>
      </c>
      <c r="CG268" s="323"/>
      <c r="CH268" s="320" t="s">
        <v>415</v>
      </c>
      <c r="CI268" s="322">
        <v>118000</v>
      </c>
      <c r="CJ268" s="322">
        <v>0</v>
      </c>
      <c r="CK268" s="321"/>
      <c r="CL268" s="324">
        <f t="shared" si="87"/>
        <v>448269.23069999996</v>
      </c>
      <c r="CM268" s="325">
        <f t="shared" si="88"/>
        <v>-15.036599999293685</v>
      </c>
      <c r="CN268" s="325">
        <f t="shared" si="89"/>
        <v>-15.267300000414252</v>
      </c>
      <c r="CO268" s="325">
        <f t="shared" si="90"/>
        <v>0.11343077011406422</v>
      </c>
      <c r="CP268" s="318"/>
      <c r="CQ268" s="326">
        <f t="shared" si="91"/>
        <v>0</v>
      </c>
      <c r="CR268" s="326">
        <f t="shared" si="92"/>
        <v>0</v>
      </c>
      <c r="CS268" s="327">
        <f t="shared" si="93"/>
        <v>-3.0769268050789833E-5</v>
      </c>
      <c r="CT268" s="327">
        <f t="shared" si="94"/>
        <v>0</v>
      </c>
      <c r="CU268" s="327">
        <f t="shared" si="95"/>
        <v>0</v>
      </c>
      <c r="CV268" s="327">
        <f t="shared" si="96"/>
        <v>0</v>
      </c>
      <c r="CW268" s="327">
        <f t="shared" si="97"/>
        <v>0</v>
      </c>
      <c r="CX268" s="327">
        <f t="shared" si="98"/>
        <v>0</v>
      </c>
      <c r="CY268" s="327">
        <f t="shared" si="99"/>
        <v>0</v>
      </c>
      <c r="CZ268" s="328">
        <f t="shared" si="100"/>
        <v>448269.23069999996</v>
      </c>
      <c r="DA268" s="328">
        <f t="shared" si="101"/>
        <v>6.9230853114277124E-5</v>
      </c>
      <c r="DB268" s="201"/>
      <c r="DC268" s="327">
        <f>K268/M268*IFERROR(VLOOKUP($D268,Shift!$B:$AZ,45,0),0)-AT268</f>
        <v>0</v>
      </c>
      <c r="DD268" s="327">
        <f>K268/M268*IFERROR(VLOOKUP($D268,Shift!$B:$AV,47,0),0)*10*50%-ROUND(K268/M268*IFERROR(VLOOKUP($D268,Shift!$B:$AV,47,0),0)*8*30%,0)-AU268</f>
        <v>0.38461538474075496</v>
      </c>
      <c r="DE268" s="329">
        <f>VLOOKUP($D268,'Off day working'!A:AM,38,0)-Z268</f>
        <v>0</v>
      </c>
      <c r="DF268" s="328"/>
      <c r="DG268" s="328"/>
      <c r="DH268" s="330">
        <f>K268/208*8*30%*VLOOKUP($D268,Shift!$B:$AZ,47,0)-AL268</f>
        <v>1.5384634025394917E-5</v>
      </c>
      <c r="DJ268" s="390"/>
      <c r="DK268" s="332">
        <f>VLOOKUP($D268,Meal!$A:$AK,35,0)-BG268</f>
        <v>0</v>
      </c>
      <c r="DL268" s="332">
        <f>VLOOKUP($D268,Meal!$A:$AK,36,0)-BH268</f>
        <v>0</v>
      </c>
      <c r="DM268" s="333">
        <f>VLOOKUP($D268,Shift!B:AW,39,0)-AV268</f>
        <v>0</v>
      </c>
      <c r="DN268" s="334">
        <f>K268/208*VLOOKUP(D268,Shift!$B:$AO,39,0)*8*10%-AW268</f>
        <v>0</v>
      </c>
      <c r="DO268" s="333">
        <f>VLOOKUP($D268,Shift!$B:$AO,40,0)-AX268</f>
        <v>0</v>
      </c>
      <c r="DP268" s="334">
        <f>K268/208*VLOOKUP(D268,Shift!$B:$AO,40,0)*8*50%-AY268</f>
        <v>2.3076951038092375E-5</v>
      </c>
      <c r="DQ268" s="335">
        <f>VLOOKUP($D268,Shift!$B:$AZ,41,0)-AZ268</f>
        <v>0</v>
      </c>
      <c r="DR268" s="336">
        <f>K268/208*VLOOKUP($D268,Shift!$B:$AQ,41,0)*8*50%-BA268</f>
        <v>0</v>
      </c>
      <c r="DS268" s="337">
        <f>VLOOKUP($D268,Att!B:CU,98,0)-O268</f>
        <v>0</v>
      </c>
      <c r="DT268" s="338">
        <f>IFERROR(VLOOKUP($D268,OT!$A:$BR,OT!BC$1,0),0)-P268</f>
        <v>0</v>
      </c>
      <c r="DU268" s="338">
        <f>IFERROR(VLOOKUP($D268,OT!$A:$BR,OT!BD$1,0),0)-Q268</f>
        <v>0</v>
      </c>
      <c r="DV268" s="338">
        <f>IFERROR(VLOOKUP($D268,OT!$A:$BR,OT!BE$1,0),0)-R268</f>
        <v>0</v>
      </c>
      <c r="DW268" s="338">
        <f>IFERROR(VLOOKUP($D268,OT!$A:$BR,OT!BF$1,0),0)-S268</f>
        <v>0</v>
      </c>
      <c r="DX268" s="338">
        <f>IFERROR(VLOOKUP($D268,OT!$A:$BR,OT!BG$1,0),0)-T268</f>
        <v>0</v>
      </c>
      <c r="DY268" s="338">
        <f>IFERROR(VLOOKUP($D268,OT!$A:$BR,OT!BH$1,0),0)-U268</f>
        <v>0</v>
      </c>
      <c r="DZ268" s="338">
        <f>IFERROR(VLOOKUP($D268,OT!$A:$BR,OT!BI$1,0),0)-V268</f>
        <v>0</v>
      </c>
      <c r="EA268" s="338">
        <f>IFERROR(VLOOKUP($D268,OT!$A:$BR,OT!BJ$1,0),0)-W268</f>
        <v>0</v>
      </c>
      <c r="EB268" s="338">
        <f>IFERROR(VLOOKUP($D268,OT!$A:$BR,OT!BK$1,0),0)-X268</f>
        <v>0</v>
      </c>
      <c r="EC268" s="339">
        <f>VLOOKUP(D268,'Off day working'!A:AL,38,0)*30000-BD268</f>
        <v>0</v>
      </c>
      <c r="ED268" s="340"/>
      <c r="EE268" s="340"/>
      <c r="EF268" s="338">
        <f t="shared" si="86"/>
        <v>7.6923076921957545E-2</v>
      </c>
      <c r="EG268" s="350">
        <f>4960000*1.07/208*VLOOKUP(D268,Att!B:BZ,77,0)-BJ268</f>
        <v>0</v>
      </c>
      <c r="EI268" s="345">
        <f>IF(AND(CH268="X",EJ268&gt;=0.5),150000/VLOOKUP(D268,Att!B:AT,45,0)*VLOOKUP(D268,Att!B:AP,41,0),IF(AND(CH268="X",EJ268&lt;0.5),0,150000))-AN268</f>
        <v>0</v>
      </c>
      <c r="EJ268" s="346">
        <f>VLOOKUP(D268,Att!B:AP,41,0)/VLOOKUP(D268,Att!B:AT,45,0)</f>
        <v>1</v>
      </c>
    </row>
    <row r="269" spans="1:140" s="331" customFormat="1" ht="14.5" hidden="1" customHeight="1" x14ac:dyDescent="0.35">
      <c r="A269" s="300" t="s">
        <v>325</v>
      </c>
      <c r="B269" s="300">
        <f t="shared" si="102"/>
        <v>262</v>
      </c>
      <c r="C269" s="320" t="s">
        <v>56</v>
      </c>
      <c r="D269" s="320" t="s">
        <v>1585</v>
      </c>
      <c r="E269" s="320" t="s">
        <v>1587</v>
      </c>
      <c r="F269" s="367" t="s">
        <v>1586</v>
      </c>
      <c r="G269" s="320" t="s">
        <v>360</v>
      </c>
      <c r="H269" s="320" t="s">
        <v>1042</v>
      </c>
      <c r="I269" s="320" t="s">
        <v>57</v>
      </c>
      <c r="J269" s="320" t="s">
        <v>58</v>
      </c>
      <c r="K269" s="321">
        <v>5900000</v>
      </c>
      <c r="L269" s="321"/>
      <c r="M269" s="321">
        <v>208</v>
      </c>
      <c r="N269" s="321"/>
      <c r="O269" s="321">
        <v>208</v>
      </c>
      <c r="P269" s="321">
        <v>34.25</v>
      </c>
      <c r="Q269" s="321">
        <v>0</v>
      </c>
      <c r="R269" s="321">
        <v>0</v>
      </c>
      <c r="S269" s="321">
        <v>0</v>
      </c>
      <c r="T269" s="321">
        <v>0</v>
      </c>
      <c r="U269" s="321">
        <v>0</v>
      </c>
      <c r="V269" s="321">
        <v>0</v>
      </c>
      <c r="W269" s="321">
        <v>0</v>
      </c>
      <c r="X269" s="321">
        <v>0</v>
      </c>
      <c r="Y269" s="321">
        <v>16</v>
      </c>
      <c r="Z269" s="321"/>
      <c r="AA269" s="321"/>
      <c r="AB269" s="321">
        <v>5899999.8865</v>
      </c>
      <c r="AC269" s="321">
        <v>1457271.6346</v>
      </c>
      <c r="AD269" s="321">
        <v>0</v>
      </c>
      <c r="AE269" s="321">
        <v>0</v>
      </c>
      <c r="AF269" s="321">
        <v>0</v>
      </c>
      <c r="AG269" s="321">
        <v>0</v>
      </c>
      <c r="AH269" s="321">
        <v>0</v>
      </c>
      <c r="AI269" s="321">
        <v>0</v>
      </c>
      <c r="AJ269" s="321">
        <v>0</v>
      </c>
      <c r="AK269" s="321">
        <v>0</v>
      </c>
      <c r="AL269" s="321">
        <v>885000</v>
      </c>
      <c r="AM269" s="321">
        <v>300000</v>
      </c>
      <c r="AN269" s="321">
        <v>150000</v>
      </c>
      <c r="AO269" s="321">
        <v>535000</v>
      </c>
      <c r="AP269" s="321">
        <v>0</v>
      </c>
      <c r="AQ269" s="321">
        <v>1021153.8462</v>
      </c>
      <c r="AR269" s="321">
        <v>144444</v>
      </c>
      <c r="AS269" s="321"/>
      <c r="AT269" s="321">
        <v>0</v>
      </c>
      <c r="AU269" s="321">
        <v>958750</v>
      </c>
      <c r="AV269" s="321">
        <v>0</v>
      </c>
      <c r="AW269" s="321">
        <v>0</v>
      </c>
      <c r="AX269" s="321">
        <v>3</v>
      </c>
      <c r="AY269" s="321">
        <v>340384.61540000001</v>
      </c>
      <c r="AZ269" s="321"/>
      <c r="BA269" s="321"/>
      <c r="BB269" s="321">
        <v>17.5</v>
      </c>
      <c r="BC269" s="321">
        <v>496394.23</v>
      </c>
      <c r="BD269" s="321">
        <v>0</v>
      </c>
      <c r="BE269" s="321">
        <v>42548</v>
      </c>
      <c r="BF269" s="321">
        <v>200000</v>
      </c>
      <c r="BG269" s="321">
        <v>146000</v>
      </c>
      <c r="BH269" s="321">
        <v>606000</v>
      </c>
      <c r="BI269" s="321"/>
      <c r="BJ269" s="321"/>
      <c r="BK269" s="321"/>
      <c r="BL269" s="321">
        <v>0</v>
      </c>
      <c r="BM269" s="321"/>
      <c r="BN269" s="321">
        <v>0</v>
      </c>
      <c r="BO269" s="321">
        <v>0</v>
      </c>
      <c r="BP269" s="321">
        <v>420000</v>
      </c>
      <c r="BQ269" s="321">
        <v>69158.6538</v>
      </c>
      <c r="BR269" s="321"/>
      <c r="BS269" s="321">
        <v>0</v>
      </c>
      <c r="BT269" s="321">
        <v>1268500</v>
      </c>
      <c r="BU269" s="321">
        <v>619500</v>
      </c>
      <c r="BV269" s="321"/>
      <c r="BW269" s="321">
        <v>0</v>
      </c>
      <c r="BX269" s="321"/>
      <c r="BY269" s="321">
        <v>0</v>
      </c>
      <c r="BZ269" s="321"/>
      <c r="CA269" s="321"/>
      <c r="CB269" s="321">
        <v>15058625</v>
      </c>
      <c r="CC269" s="322">
        <v>12563467</v>
      </c>
      <c r="CD269" s="320"/>
      <c r="CE269" s="320" t="s">
        <v>1068</v>
      </c>
      <c r="CF269" s="323">
        <v>46147</v>
      </c>
      <c r="CG269" s="323"/>
      <c r="CH269" s="320" t="s">
        <v>415</v>
      </c>
      <c r="CI269" s="322">
        <v>118000</v>
      </c>
      <c r="CJ269" s="322">
        <v>0</v>
      </c>
      <c r="CK269" s="321"/>
      <c r="CL269" s="324">
        <f t="shared" si="87"/>
        <v>489158.65379999997</v>
      </c>
      <c r="CM269" s="325">
        <f t="shared" si="88"/>
        <v>-20.133500000461936</v>
      </c>
      <c r="CN269" s="325">
        <f t="shared" si="89"/>
        <v>-20.787299999967217</v>
      </c>
      <c r="CO269" s="325">
        <f t="shared" si="90"/>
        <v>0.11349999997764826</v>
      </c>
      <c r="CP269" s="318"/>
      <c r="CQ269" s="326">
        <f t="shared" si="91"/>
        <v>1.5384750440716743E-5</v>
      </c>
      <c r="CR269" s="326">
        <f t="shared" si="92"/>
        <v>0</v>
      </c>
      <c r="CS269" s="327">
        <f t="shared" si="93"/>
        <v>0</v>
      </c>
      <c r="CT269" s="327">
        <f t="shared" si="94"/>
        <v>0</v>
      </c>
      <c r="CU269" s="327">
        <f t="shared" si="95"/>
        <v>0</v>
      </c>
      <c r="CV269" s="327">
        <f t="shared" si="96"/>
        <v>0</v>
      </c>
      <c r="CW269" s="327">
        <f t="shared" si="97"/>
        <v>0</v>
      </c>
      <c r="CX269" s="327">
        <f t="shared" si="98"/>
        <v>0</v>
      </c>
      <c r="CY269" s="327">
        <f t="shared" si="99"/>
        <v>0</v>
      </c>
      <c r="CZ269" s="328">
        <f t="shared" si="100"/>
        <v>489158.65379999997</v>
      </c>
      <c r="DA269" s="328">
        <f t="shared" si="101"/>
        <v>4.615390207618475E-5</v>
      </c>
      <c r="DB269" s="201"/>
      <c r="DC269" s="327">
        <f>K269/M269*IFERROR(VLOOKUP($D269,Shift!$B:$AZ,45,0),0)-AT269</f>
        <v>0</v>
      </c>
      <c r="DD269" s="327">
        <f>K269/M269*IFERROR(VLOOKUP($D269,Shift!$B:$AV,47,0),0)*10*50%-ROUND(K269/M269*IFERROR(VLOOKUP($D269,Shift!$B:$AV,47,0),0)*8*30%,0)-AU269</f>
        <v>0</v>
      </c>
      <c r="DE269" s="329">
        <f>VLOOKUP($D269,'Off day working'!A:AM,38,0)-Z269</f>
        <v>0</v>
      </c>
      <c r="DF269" s="328"/>
      <c r="DG269" s="328"/>
      <c r="DH269" s="330">
        <f>K269/208*8*30%*VLOOKUP($D269,Shift!$B:$AZ,47,0)-AL269</f>
        <v>0</v>
      </c>
      <c r="DJ269" s="390"/>
      <c r="DK269" s="332">
        <f>VLOOKUP($D269,Meal!$A:$AK,35,0)-BG269</f>
        <v>0</v>
      </c>
      <c r="DL269" s="332">
        <f>VLOOKUP($D269,Meal!$A:$AK,36,0)-BH269</f>
        <v>0</v>
      </c>
      <c r="DM269" s="333">
        <f>VLOOKUP($D269,Shift!B:AW,39,0)-AV269</f>
        <v>0</v>
      </c>
      <c r="DN269" s="334">
        <f>K269/208*VLOOKUP(D269,Shift!$B:$AO,39,0)*8*10%-AW269</f>
        <v>0</v>
      </c>
      <c r="DO269" s="333">
        <f>VLOOKUP($D269,Shift!$B:$AO,40,0)-AX269</f>
        <v>0</v>
      </c>
      <c r="DP269" s="334">
        <f>K269/208*VLOOKUP(D269,Shift!$B:$AO,40,0)*8*50%-AY269</f>
        <v>-1.5384634025394917E-5</v>
      </c>
      <c r="DQ269" s="335">
        <f>VLOOKUP($D269,Shift!$B:$AZ,41,0)-AZ269</f>
        <v>0</v>
      </c>
      <c r="DR269" s="336">
        <f>K269/208*VLOOKUP($D269,Shift!$B:$AQ,41,0)*8*50%-BA269</f>
        <v>0</v>
      </c>
      <c r="DS269" s="337">
        <f>VLOOKUP($D269,Att!B:CU,98,0)-O269</f>
        <v>0</v>
      </c>
      <c r="DT269" s="338">
        <f>IFERROR(VLOOKUP($D269,OT!$A:$BR,OT!BC$1,0),0)-P269</f>
        <v>0</v>
      </c>
      <c r="DU269" s="338">
        <f>IFERROR(VLOOKUP($D269,OT!$A:$BR,OT!BD$1,0),0)-Q269</f>
        <v>0</v>
      </c>
      <c r="DV269" s="338">
        <f>IFERROR(VLOOKUP($D269,OT!$A:$BR,OT!BE$1,0),0)-R269</f>
        <v>0</v>
      </c>
      <c r="DW269" s="338">
        <f>IFERROR(VLOOKUP($D269,OT!$A:$BR,OT!BF$1,0),0)-S269</f>
        <v>0</v>
      </c>
      <c r="DX269" s="338">
        <f>IFERROR(VLOOKUP($D269,OT!$A:$BR,OT!BG$1,0),0)-T269</f>
        <v>0</v>
      </c>
      <c r="DY269" s="338">
        <f>IFERROR(VLOOKUP($D269,OT!$A:$BR,OT!BH$1,0),0)-U269</f>
        <v>0</v>
      </c>
      <c r="DZ269" s="338">
        <f>IFERROR(VLOOKUP($D269,OT!$A:$BR,OT!BI$1,0),0)-V269</f>
        <v>0</v>
      </c>
      <c r="EA269" s="338">
        <f>IFERROR(VLOOKUP($D269,OT!$A:$BR,OT!BJ$1,0),0)-W269</f>
        <v>0</v>
      </c>
      <c r="EB269" s="338">
        <f>IFERROR(VLOOKUP($D269,OT!$A:$BR,OT!BK$1,0),0)-X269</f>
        <v>0</v>
      </c>
      <c r="EC269" s="339">
        <f>VLOOKUP(D269,'Off day working'!A:AL,38,0)*30000-BD269</f>
        <v>0</v>
      </c>
      <c r="ED269" s="340"/>
      <c r="EE269" s="340"/>
      <c r="EF269" s="338">
        <f t="shared" si="86"/>
        <v>7.6923076921957545E-2</v>
      </c>
      <c r="EG269" s="350">
        <f>4960000*1.07/208*VLOOKUP(D269,Att!B:BZ,77,0)-BJ269</f>
        <v>0</v>
      </c>
      <c r="EI269" s="345">
        <f>IF(AND(CH269="X",EJ269&gt;=0.5),150000/VLOOKUP(D269,Att!B:AT,45,0)*VLOOKUP(D269,Att!B:AP,41,0),IF(AND(CH269="X",EJ269&lt;0.5),0,150000))-AN269</f>
        <v>0</v>
      </c>
      <c r="EJ269" s="346">
        <f>VLOOKUP(D269,Att!B:AP,41,0)/VLOOKUP(D269,Att!B:AT,45,0)</f>
        <v>1.1559611817226023</v>
      </c>
    </row>
    <row r="270" spans="1:140" s="331" customFormat="1" ht="14.5" hidden="1" customHeight="1" x14ac:dyDescent="0.35">
      <c r="A270" s="300" t="s">
        <v>325</v>
      </c>
      <c r="B270" s="300">
        <f t="shared" si="102"/>
        <v>263</v>
      </c>
      <c r="C270" s="320" t="s">
        <v>56</v>
      </c>
      <c r="D270" s="320" t="s">
        <v>1591</v>
      </c>
      <c r="E270" s="320" t="s">
        <v>1593</v>
      </c>
      <c r="F270" s="367" t="s">
        <v>1592</v>
      </c>
      <c r="G270" s="320" t="s">
        <v>360</v>
      </c>
      <c r="H270" s="320" t="s">
        <v>1039</v>
      </c>
      <c r="I270" s="320" t="s">
        <v>57</v>
      </c>
      <c r="J270" s="320" t="s">
        <v>58</v>
      </c>
      <c r="K270" s="321">
        <v>5900000</v>
      </c>
      <c r="L270" s="321"/>
      <c r="M270" s="321">
        <v>208</v>
      </c>
      <c r="N270" s="321"/>
      <c r="O270" s="321">
        <v>114</v>
      </c>
      <c r="P270" s="321">
        <v>20</v>
      </c>
      <c r="Q270" s="321">
        <v>0</v>
      </c>
      <c r="R270" s="321">
        <v>0</v>
      </c>
      <c r="S270" s="321">
        <v>0</v>
      </c>
      <c r="T270" s="321">
        <v>0</v>
      </c>
      <c r="U270" s="321">
        <v>0</v>
      </c>
      <c r="V270" s="321">
        <v>0</v>
      </c>
      <c r="W270" s="321">
        <v>0</v>
      </c>
      <c r="X270" s="321">
        <v>0</v>
      </c>
      <c r="Y270" s="321">
        <v>8</v>
      </c>
      <c r="Z270" s="321"/>
      <c r="AA270" s="321"/>
      <c r="AB270" s="321">
        <v>3233653.8462</v>
      </c>
      <c r="AC270" s="321">
        <v>850961.53850000002</v>
      </c>
      <c r="AD270" s="321">
        <v>0</v>
      </c>
      <c r="AE270" s="321">
        <v>0</v>
      </c>
      <c r="AF270" s="321">
        <v>0</v>
      </c>
      <c r="AG270" s="321">
        <v>0</v>
      </c>
      <c r="AH270" s="321">
        <v>0</v>
      </c>
      <c r="AI270" s="321">
        <v>0</v>
      </c>
      <c r="AJ270" s="321">
        <v>0</v>
      </c>
      <c r="AK270" s="321">
        <v>0</v>
      </c>
      <c r="AL270" s="321">
        <v>476538.46149999998</v>
      </c>
      <c r="AM270" s="321">
        <v>252631.57889999999</v>
      </c>
      <c r="AN270" s="321">
        <v>150000</v>
      </c>
      <c r="AO270" s="321">
        <v>0</v>
      </c>
      <c r="AP270" s="321">
        <v>0</v>
      </c>
      <c r="AQ270" s="321"/>
      <c r="AR270" s="321">
        <v>0</v>
      </c>
      <c r="AS270" s="321"/>
      <c r="AT270" s="321">
        <v>0</v>
      </c>
      <c r="AU270" s="321">
        <v>516250</v>
      </c>
      <c r="AV270" s="321">
        <v>0</v>
      </c>
      <c r="AW270" s="321">
        <v>0</v>
      </c>
      <c r="AX270" s="321">
        <v>1</v>
      </c>
      <c r="AY270" s="321">
        <v>113461.5385</v>
      </c>
      <c r="AZ270" s="321"/>
      <c r="BA270" s="321"/>
      <c r="BB270" s="321">
        <v>10</v>
      </c>
      <c r="BC270" s="321">
        <v>283653.84999999998</v>
      </c>
      <c r="BD270" s="321">
        <v>0</v>
      </c>
      <c r="BE270" s="321">
        <v>42548</v>
      </c>
      <c r="BF270" s="321">
        <v>100000</v>
      </c>
      <c r="BG270" s="321">
        <v>55000</v>
      </c>
      <c r="BH270" s="321">
        <v>356000</v>
      </c>
      <c r="BI270" s="321"/>
      <c r="BJ270" s="321"/>
      <c r="BK270" s="321"/>
      <c r="BL270" s="321">
        <v>0</v>
      </c>
      <c r="BM270" s="321"/>
      <c r="BN270" s="321">
        <v>0</v>
      </c>
      <c r="BO270" s="321">
        <v>0</v>
      </c>
      <c r="BP270" s="321">
        <v>230192.3077</v>
      </c>
      <c r="BQ270" s="321">
        <v>40384.615400000002</v>
      </c>
      <c r="BR270" s="321"/>
      <c r="BS270" s="321">
        <v>0</v>
      </c>
      <c r="BT270" s="321">
        <v>1268500</v>
      </c>
      <c r="BU270" s="321">
        <v>619500</v>
      </c>
      <c r="BV270" s="321"/>
      <c r="BW270" s="321">
        <v>0</v>
      </c>
      <c r="BX270" s="321"/>
      <c r="BY270" s="321">
        <v>0</v>
      </c>
      <c r="BZ270" s="321"/>
      <c r="CA270" s="321"/>
      <c r="CB270" s="321">
        <v>8087787</v>
      </c>
      <c r="CC270" s="322">
        <v>5811210</v>
      </c>
      <c r="CD270" s="320"/>
      <c r="CE270" s="320" t="s">
        <v>1068</v>
      </c>
      <c r="CF270" s="323">
        <v>46147</v>
      </c>
      <c r="CG270" s="323"/>
      <c r="CH270" s="320" t="s">
        <v>415</v>
      </c>
      <c r="CI270" s="322">
        <v>118000</v>
      </c>
      <c r="CJ270" s="322">
        <v>0</v>
      </c>
      <c r="CK270" s="321"/>
      <c r="CL270" s="324">
        <f t="shared" si="87"/>
        <v>270576.92310000001</v>
      </c>
      <c r="CM270" s="325">
        <f t="shared" si="88"/>
        <v>-11.263300000689924</v>
      </c>
      <c r="CN270" s="325">
        <f t="shared" si="89"/>
        <v>-11.18640000000596</v>
      </c>
      <c r="CO270" s="325">
        <f t="shared" si="90"/>
        <v>-4.6153552830219269E-5</v>
      </c>
      <c r="CP270" s="318"/>
      <c r="CQ270" s="326">
        <f t="shared" si="91"/>
        <v>-3.8461526855826378E-5</v>
      </c>
      <c r="CR270" s="326">
        <f t="shared" si="92"/>
        <v>0</v>
      </c>
      <c r="CS270" s="327">
        <f t="shared" si="93"/>
        <v>0</v>
      </c>
      <c r="CT270" s="327">
        <f t="shared" si="94"/>
        <v>0</v>
      </c>
      <c r="CU270" s="327">
        <f t="shared" si="95"/>
        <v>0</v>
      </c>
      <c r="CV270" s="327">
        <f t="shared" si="96"/>
        <v>0</v>
      </c>
      <c r="CW270" s="327">
        <f t="shared" si="97"/>
        <v>0</v>
      </c>
      <c r="CX270" s="327">
        <f t="shared" si="98"/>
        <v>0</v>
      </c>
      <c r="CY270" s="327">
        <f t="shared" si="99"/>
        <v>0</v>
      </c>
      <c r="CZ270" s="328">
        <f t="shared" si="100"/>
        <v>270576.92310000001</v>
      </c>
      <c r="DA270" s="328">
        <f t="shared" si="101"/>
        <v>-2.3076951038092375E-5</v>
      </c>
      <c r="DB270" s="201"/>
      <c r="DC270" s="327">
        <f>K270/M270*IFERROR(VLOOKUP($D270,Shift!$B:$AZ,45,0),0)-AT270</f>
        <v>0</v>
      </c>
      <c r="DD270" s="327">
        <f>K270/M270*IFERROR(VLOOKUP($D270,Shift!$B:$AV,47,0),0)*10*50%-ROUND(K270/M270*IFERROR(VLOOKUP($D270,Shift!$B:$AV,47,0),0)*8*30%,0)-AU270</f>
        <v>0.46153846150264144</v>
      </c>
      <c r="DE270" s="329">
        <f>VLOOKUP($D270,'Off day working'!A:AM,38,0)-Z270</f>
        <v>0</v>
      </c>
      <c r="DF270" s="328"/>
      <c r="DG270" s="328"/>
      <c r="DH270" s="330">
        <f>K270/208*8*30%*VLOOKUP($D270,Shift!$B:$AZ,47,0)-AL270</f>
        <v>3.8461585063487291E-5</v>
      </c>
      <c r="DJ270" s="390"/>
      <c r="DK270" s="332">
        <f>VLOOKUP($D270,Meal!$A:$AK,35,0)-BG270</f>
        <v>0</v>
      </c>
      <c r="DL270" s="332">
        <f>VLOOKUP($D270,Meal!$A:$AK,36,0)-BH270</f>
        <v>0</v>
      </c>
      <c r="DM270" s="333">
        <f>VLOOKUP($D270,Shift!B:AW,39,0)-AV270</f>
        <v>0</v>
      </c>
      <c r="DN270" s="334">
        <f>K270/208*VLOOKUP(D270,Shift!$B:$AO,39,0)*8*10%-AW270</f>
        <v>0</v>
      </c>
      <c r="DO270" s="333">
        <f>VLOOKUP($D270,Shift!$B:$AO,40,0)-AX270</f>
        <v>0</v>
      </c>
      <c r="DP270" s="334">
        <f>K270/208*VLOOKUP(D270,Shift!$B:$AO,40,0)*8*50%-AY270</f>
        <v>-3.8461526855826378E-5</v>
      </c>
      <c r="DQ270" s="335">
        <f>VLOOKUP($D270,Shift!$B:$AZ,41,0)-AZ270</f>
        <v>0</v>
      </c>
      <c r="DR270" s="336">
        <f>K270/208*VLOOKUP($D270,Shift!$B:$AQ,41,0)*8*50%-BA270</f>
        <v>0</v>
      </c>
      <c r="DS270" s="337">
        <f>VLOOKUP($D270,Att!B:CU,98,0)-O270</f>
        <v>0</v>
      </c>
      <c r="DT270" s="338">
        <f>IFERROR(VLOOKUP($D270,OT!$A:$BR,OT!BC$1,0),0)-P270</f>
        <v>0</v>
      </c>
      <c r="DU270" s="338">
        <f>IFERROR(VLOOKUP($D270,OT!$A:$BR,OT!BD$1,0),0)-Q270</f>
        <v>0</v>
      </c>
      <c r="DV270" s="338">
        <f>IFERROR(VLOOKUP($D270,OT!$A:$BR,OT!BE$1,0),0)-R270</f>
        <v>0</v>
      </c>
      <c r="DW270" s="338">
        <f>IFERROR(VLOOKUP($D270,OT!$A:$BR,OT!BF$1,0),0)-S270</f>
        <v>0</v>
      </c>
      <c r="DX270" s="338">
        <f>IFERROR(VLOOKUP($D270,OT!$A:$BR,OT!BG$1,0),0)-T270</f>
        <v>0</v>
      </c>
      <c r="DY270" s="338">
        <f>IFERROR(VLOOKUP($D270,OT!$A:$BR,OT!BH$1,0),0)-U270</f>
        <v>0</v>
      </c>
      <c r="DZ270" s="338">
        <f>IFERROR(VLOOKUP($D270,OT!$A:$BR,OT!BI$1,0),0)-V270</f>
        <v>0</v>
      </c>
      <c r="EA270" s="338">
        <f>IFERROR(VLOOKUP($D270,OT!$A:$BR,OT!BJ$1,0),0)-W270</f>
        <v>0</v>
      </c>
      <c r="EB270" s="338">
        <f>IFERROR(VLOOKUP($D270,OT!$A:$BR,OT!BK$1,0),0)-X270</f>
        <v>0</v>
      </c>
      <c r="EC270" s="339">
        <f>VLOOKUP(D270,'Off day working'!A:AL,38,0)*30000-BD270</f>
        <v>0</v>
      </c>
      <c r="ED270" s="340"/>
      <c r="EE270" s="340"/>
      <c r="EF270" s="338">
        <f t="shared" si="86"/>
        <v>7.6923076921957545E-2</v>
      </c>
      <c r="EG270" s="350">
        <f>4960000*1.07/208*VLOOKUP(D270,Att!B:BZ,77,0)-BJ270</f>
        <v>0</v>
      </c>
      <c r="EI270" s="345">
        <f>IF(AND(CH270="X",EJ270&gt;=0.5),150000/VLOOKUP(D270,Att!B:AT,45,0)*VLOOKUP(D270,Att!B:AP,41,0),IF(AND(CH270="X",EJ270&lt;0.5),0,150000))-AN270</f>
        <v>0</v>
      </c>
      <c r="EJ270" s="346">
        <f>VLOOKUP(D270,Att!B:AP,41,0)/VLOOKUP(D270,Att!B:AT,45,0)</f>
        <v>0.63157894736842102</v>
      </c>
    </row>
    <row r="271" spans="1:140" s="331" customFormat="1" ht="14.5" hidden="1" customHeight="1" x14ac:dyDescent="0.35">
      <c r="A271" s="300" t="s">
        <v>325</v>
      </c>
      <c r="B271" s="300">
        <f t="shared" si="102"/>
        <v>264</v>
      </c>
      <c r="C271" s="320" t="s">
        <v>56</v>
      </c>
      <c r="D271" s="320" t="s">
        <v>1597</v>
      </c>
      <c r="E271" s="320" t="s">
        <v>1599</v>
      </c>
      <c r="F271" s="367" t="s">
        <v>1598</v>
      </c>
      <c r="G271" s="320" t="s">
        <v>360</v>
      </c>
      <c r="H271" s="320" t="s">
        <v>1039</v>
      </c>
      <c r="I271" s="320" t="s">
        <v>57</v>
      </c>
      <c r="J271" s="320" t="s">
        <v>58</v>
      </c>
      <c r="K271" s="321">
        <v>5900000</v>
      </c>
      <c r="L271" s="321"/>
      <c r="M271" s="321">
        <v>208</v>
      </c>
      <c r="N271" s="321"/>
      <c r="O271" s="321">
        <v>208</v>
      </c>
      <c r="P271" s="321">
        <v>48</v>
      </c>
      <c r="Q271" s="321">
        <v>0</v>
      </c>
      <c r="R271" s="321">
        <v>0</v>
      </c>
      <c r="S271" s="321">
        <v>0</v>
      </c>
      <c r="T271" s="321">
        <v>0</v>
      </c>
      <c r="U271" s="321">
        <v>0</v>
      </c>
      <c r="V271" s="321">
        <v>0</v>
      </c>
      <c r="W271" s="321">
        <v>0</v>
      </c>
      <c r="X271" s="321">
        <v>0</v>
      </c>
      <c r="Y271" s="321">
        <v>11</v>
      </c>
      <c r="Z271" s="321"/>
      <c r="AA271" s="321"/>
      <c r="AB271" s="321">
        <v>5899999.8865</v>
      </c>
      <c r="AC271" s="321">
        <v>2042307.6923</v>
      </c>
      <c r="AD271" s="321">
        <v>0</v>
      </c>
      <c r="AE271" s="321">
        <v>0</v>
      </c>
      <c r="AF271" s="321">
        <v>0</v>
      </c>
      <c r="AG271" s="321">
        <v>0</v>
      </c>
      <c r="AH271" s="321">
        <v>0</v>
      </c>
      <c r="AI271" s="321">
        <v>0</v>
      </c>
      <c r="AJ271" s="321">
        <v>0</v>
      </c>
      <c r="AK271" s="321">
        <v>0</v>
      </c>
      <c r="AL271" s="321">
        <v>612692.3077</v>
      </c>
      <c r="AM271" s="321">
        <v>300000</v>
      </c>
      <c r="AN271" s="321">
        <v>150000</v>
      </c>
      <c r="AO271" s="321">
        <v>552500</v>
      </c>
      <c r="AP271" s="321">
        <v>0</v>
      </c>
      <c r="AQ271" s="321">
        <v>1021153.8462</v>
      </c>
      <c r="AR271" s="321">
        <v>111111</v>
      </c>
      <c r="AS271" s="321"/>
      <c r="AT271" s="321">
        <v>0</v>
      </c>
      <c r="AU271" s="321">
        <v>663750</v>
      </c>
      <c r="AV271" s="321">
        <v>0</v>
      </c>
      <c r="AW271" s="321">
        <v>0</v>
      </c>
      <c r="AX271" s="321">
        <v>2</v>
      </c>
      <c r="AY271" s="321">
        <v>226923.07689999999</v>
      </c>
      <c r="AZ271" s="321"/>
      <c r="BA271" s="321"/>
      <c r="BB271" s="321">
        <v>24</v>
      </c>
      <c r="BC271" s="321">
        <v>680769.23</v>
      </c>
      <c r="BD271" s="321">
        <v>0</v>
      </c>
      <c r="BE271" s="321">
        <v>42548</v>
      </c>
      <c r="BF271" s="321">
        <v>100000</v>
      </c>
      <c r="BG271" s="321">
        <v>20000</v>
      </c>
      <c r="BH271" s="321">
        <v>642000</v>
      </c>
      <c r="BI271" s="321"/>
      <c r="BJ271" s="321"/>
      <c r="BK271" s="321"/>
      <c r="BL271" s="321">
        <v>500000</v>
      </c>
      <c r="BM271" s="321"/>
      <c r="BN271" s="321">
        <v>0</v>
      </c>
      <c r="BO271" s="321">
        <v>0</v>
      </c>
      <c r="BP271" s="321">
        <v>360000</v>
      </c>
      <c r="BQ271" s="321">
        <v>83076.9231</v>
      </c>
      <c r="BR271" s="321"/>
      <c r="BS271" s="321">
        <v>0</v>
      </c>
      <c r="BT271" s="321">
        <v>1268500</v>
      </c>
      <c r="BU271" s="321">
        <v>619500</v>
      </c>
      <c r="BV271" s="321"/>
      <c r="BW271" s="321">
        <v>0</v>
      </c>
      <c r="BX271" s="321"/>
      <c r="BY271" s="321">
        <v>0</v>
      </c>
      <c r="BZ271" s="321"/>
      <c r="CA271" s="321"/>
      <c r="CB271" s="321">
        <v>15395358</v>
      </c>
      <c r="CC271" s="321">
        <v>12946281</v>
      </c>
      <c r="CD271" s="320" t="s">
        <v>2203</v>
      </c>
      <c r="CE271" s="320" t="s">
        <v>870</v>
      </c>
      <c r="CF271" s="323">
        <v>46153</v>
      </c>
      <c r="CG271" s="323"/>
      <c r="CH271" s="320" t="s">
        <v>415</v>
      </c>
      <c r="CI271" s="322">
        <v>118000</v>
      </c>
      <c r="CJ271" s="322">
        <v>0</v>
      </c>
      <c r="CK271" s="321"/>
      <c r="CL271" s="324">
        <f t="shared" si="87"/>
        <v>443076.92310000001</v>
      </c>
      <c r="CM271" s="325">
        <f t="shared" si="88"/>
        <v>-26.037299998104572</v>
      </c>
      <c r="CN271" s="325">
        <f t="shared" si="89"/>
        <v>-25.960399998351932</v>
      </c>
      <c r="CO271" s="325">
        <f t="shared" si="90"/>
        <v>0.11349999997764826</v>
      </c>
      <c r="CP271" s="318"/>
      <c r="CQ271" s="326">
        <f t="shared" si="91"/>
        <v>7.6922588050365448E-6</v>
      </c>
      <c r="CR271" s="326">
        <f t="shared" si="92"/>
        <v>0</v>
      </c>
      <c r="CS271" s="327">
        <f t="shared" si="93"/>
        <v>0</v>
      </c>
      <c r="CT271" s="327">
        <f t="shared" si="94"/>
        <v>0</v>
      </c>
      <c r="CU271" s="327">
        <f t="shared" si="95"/>
        <v>0</v>
      </c>
      <c r="CV271" s="327">
        <f t="shared" si="96"/>
        <v>0</v>
      </c>
      <c r="CW271" s="327">
        <f t="shared" si="97"/>
        <v>0</v>
      </c>
      <c r="CX271" s="327">
        <f t="shared" si="98"/>
        <v>0</v>
      </c>
      <c r="CY271" s="327">
        <f t="shared" si="99"/>
        <v>0</v>
      </c>
      <c r="CZ271" s="328">
        <f t="shared" si="100"/>
        <v>443076.92310000001</v>
      </c>
      <c r="DA271" s="328">
        <f t="shared" ref="DA271:DA284" si="103">(360000/208)*(O271+P271+Q271+R271+S271+T271+U271+V271+W271+X271+BI271)-CZ271</f>
        <v>-2.3076951038092375E-5</v>
      </c>
      <c r="DB271" s="201"/>
      <c r="DC271" s="327">
        <f>K271/M271*IFERROR(VLOOKUP($D271,Shift!$B:$AZ,45,0),0)-AT271</f>
        <v>0</v>
      </c>
      <c r="DD271" s="327">
        <f>K271/M271*IFERROR(VLOOKUP($D271,Shift!$B:$AV,47,0),0)*10*50%-ROUND(K271/M271*IFERROR(VLOOKUP($D271,Shift!$B:$AV,47,0),0)*8*30%,0)-AU271</f>
        <v>0.30769230774603784</v>
      </c>
      <c r="DE271" s="329">
        <f>VLOOKUP($D271,'Off day working'!A:AM,38,0)-Z271</f>
        <v>0</v>
      </c>
      <c r="DF271" s="328"/>
      <c r="DG271" s="328"/>
      <c r="DH271" s="330">
        <f>K271/208*8*30%*VLOOKUP($D271,Shift!$B:$AZ,47,0)-AL271</f>
        <v>-7.6922588050365448E-6</v>
      </c>
      <c r="DJ271" s="390"/>
      <c r="DK271" s="332">
        <f>VLOOKUP($D271,Meal!$A:$AK,35,0)-BG271</f>
        <v>0</v>
      </c>
      <c r="DL271" s="332">
        <f>VLOOKUP($D271,Meal!$A:$AK,36,0)-BH271</f>
        <v>0</v>
      </c>
      <c r="DM271" s="333">
        <f>VLOOKUP($D271,Shift!B:AW,39,0)-AV271</f>
        <v>0</v>
      </c>
      <c r="DN271" s="334">
        <f>K271/208*VLOOKUP(D271,Shift!$B:$AO,39,0)*8*10%-AW271</f>
        <v>0</v>
      </c>
      <c r="DO271" s="333">
        <f>VLOOKUP($D271,Shift!$B:$AO,40,0)-AX271</f>
        <v>0</v>
      </c>
      <c r="DP271" s="334">
        <f>K271/208*VLOOKUP(D271,Shift!$B:$AO,40,0)*8*50%-AY271</f>
        <v>2.3076951038092375E-5</v>
      </c>
      <c r="DQ271" s="335">
        <f>VLOOKUP($D271,Shift!$B:$AZ,41,0)-AZ271</f>
        <v>0</v>
      </c>
      <c r="DR271" s="336">
        <f>K271/208*VLOOKUP($D271,Shift!$B:$AQ,41,0)*8*50%-BA271</f>
        <v>0</v>
      </c>
      <c r="DS271" s="337">
        <f>VLOOKUP($D271,Att!B:CU,98,0)-O271</f>
        <v>0</v>
      </c>
      <c r="DT271" s="338">
        <f>IFERROR(VLOOKUP($D271,OT!$A:$BR,OT!BC$1,0),0)-P271</f>
        <v>0</v>
      </c>
      <c r="DU271" s="338">
        <f>IFERROR(VLOOKUP($D271,OT!$A:$BR,OT!BD$1,0),0)-Q271</f>
        <v>0</v>
      </c>
      <c r="DV271" s="338">
        <f>IFERROR(VLOOKUP($D271,OT!$A:$BR,OT!BE$1,0),0)-R271</f>
        <v>0</v>
      </c>
      <c r="DW271" s="338">
        <f>IFERROR(VLOOKUP($D271,OT!$A:$BR,OT!BF$1,0),0)-S271</f>
        <v>0</v>
      </c>
      <c r="DX271" s="338">
        <f>IFERROR(VLOOKUP($D271,OT!$A:$BR,OT!BG$1,0),0)-T271</f>
        <v>0</v>
      </c>
      <c r="DY271" s="338">
        <f>IFERROR(VLOOKUP($D271,OT!$A:$BR,OT!BH$1,0),0)-U271</f>
        <v>0</v>
      </c>
      <c r="DZ271" s="338">
        <f>IFERROR(VLOOKUP($D271,OT!$A:$BR,OT!BI$1,0),0)-V271</f>
        <v>0</v>
      </c>
      <c r="EA271" s="338">
        <f>IFERROR(VLOOKUP($D271,OT!$A:$BR,OT!BJ$1,0),0)-W271</f>
        <v>0</v>
      </c>
      <c r="EB271" s="338">
        <f>IFERROR(VLOOKUP($D271,OT!$A:$BR,OT!BK$1,0),0)-X271</f>
        <v>0</v>
      </c>
      <c r="EC271" s="339">
        <f>VLOOKUP(D271,'Off day working'!A:AL,38,0)*30000-BD271</f>
        <v>0</v>
      </c>
      <c r="ED271" s="340"/>
      <c r="EE271" s="340"/>
      <c r="EF271" s="338">
        <f t="shared" si="86"/>
        <v>7.6923076921957545E-2</v>
      </c>
      <c r="EG271" s="350">
        <f>4960000*1.07/208*VLOOKUP(D271,Att!B:BZ,77,0)-BJ271</f>
        <v>0</v>
      </c>
      <c r="EI271" s="345">
        <f>IF(AND(CH271="X",EJ271&gt;=0.5),150000/VLOOKUP(D271,Att!B:AT,45,0)*VLOOKUP(D271,Att!B:AP,41,0),IF(AND(CH271="X",EJ271&lt;0.5),0,150000))-AN271</f>
        <v>0</v>
      </c>
      <c r="EJ271" s="346">
        <f>VLOOKUP(D271,Att!B:AP,41,0)/VLOOKUP(D271,Att!B:AT,45,0)</f>
        <v>1.1559611817226023</v>
      </c>
    </row>
    <row r="272" spans="1:140" s="331" customFormat="1" ht="14.5" hidden="1" customHeight="1" x14ac:dyDescent="0.35">
      <c r="A272" s="300" t="s">
        <v>325</v>
      </c>
      <c r="B272" s="300">
        <f t="shared" si="102"/>
        <v>265</v>
      </c>
      <c r="C272" s="320" t="s">
        <v>56</v>
      </c>
      <c r="D272" s="320" t="s">
        <v>1600</v>
      </c>
      <c r="E272" s="320" t="s">
        <v>1602</v>
      </c>
      <c r="F272" s="367" t="s">
        <v>1601</v>
      </c>
      <c r="G272" s="320" t="s">
        <v>360</v>
      </c>
      <c r="H272" s="320" t="s">
        <v>1039</v>
      </c>
      <c r="I272" s="320" t="s">
        <v>57</v>
      </c>
      <c r="J272" s="320" t="s">
        <v>58</v>
      </c>
      <c r="K272" s="321">
        <v>5900000</v>
      </c>
      <c r="L272" s="321"/>
      <c r="M272" s="321">
        <v>208</v>
      </c>
      <c r="N272" s="321"/>
      <c r="O272" s="321">
        <v>198</v>
      </c>
      <c r="P272" s="321">
        <v>42</v>
      </c>
      <c r="Q272" s="321">
        <v>0</v>
      </c>
      <c r="R272" s="321">
        <v>0</v>
      </c>
      <c r="S272" s="321">
        <v>0</v>
      </c>
      <c r="T272" s="321">
        <v>0</v>
      </c>
      <c r="U272" s="321">
        <v>0</v>
      </c>
      <c r="V272" s="321">
        <v>0</v>
      </c>
      <c r="W272" s="321">
        <v>0</v>
      </c>
      <c r="X272" s="321">
        <v>0</v>
      </c>
      <c r="Y272" s="321">
        <v>5</v>
      </c>
      <c r="Z272" s="321"/>
      <c r="AA272" s="321"/>
      <c r="AB272" s="321">
        <v>5616346.1538000004</v>
      </c>
      <c r="AC272" s="321">
        <v>1787019.2308</v>
      </c>
      <c r="AD272" s="321">
        <v>0</v>
      </c>
      <c r="AE272" s="321">
        <v>0</v>
      </c>
      <c r="AF272" s="321">
        <v>0</v>
      </c>
      <c r="AG272" s="321">
        <v>0</v>
      </c>
      <c r="AH272" s="321">
        <v>0</v>
      </c>
      <c r="AI272" s="321">
        <v>0</v>
      </c>
      <c r="AJ272" s="321">
        <v>0</v>
      </c>
      <c r="AK272" s="321">
        <v>0</v>
      </c>
      <c r="AL272" s="321">
        <v>272307.6923</v>
      </c>
      <c r="AM272" s="321">
        <v>300000</v>
      </c>
      <c r="AN272" s="321">
        <v>150000</v>
      </c>
      <c r="AO272" s="321">
        <v>360000</v>
      </c>
      <c r="AP272" s="321">
        <v>0</v>
      </c>
      <c r="AQ272" s="321">
        <v>765865.38459999999</v>
      </c>
      <c r="AR272" s="321">
        <v>111111</v>
      </c>
      <c r="AS272" s="321"/>
      <c r="AT272" s="321">
        <v>0</v>
      </c>
      <c r="AU272" s="321">
        <v>295000</v>
      </c>
      <c r="AV272" s="321">
        <v>0</v>
      </c>
      <c r="AW272" s="321">
        <v>0</v>
      </c>
      <c r="AX272" s="321">
        <v>1</v>
      </c>
      <c r="AY272" s="321">
        <v>113461.5385</v>
      </c>
      <c r="AZ272" s="321"/>
      <c r="BA272" s="321"/>
      <c r="BB272" s="321">
        <v>21</v>
      </c>
      <c r="BC272" s="321">
        <v>595673.07999999996</v>
      </c>
      <c r="BD272" s="321">
        <v>0</v>
      </c>
      <c r="BE272" s="321">
        <v>42548</v>
      </c>
      <c r="BF272" s="321">
        <v>100000</v>
      </c>
      <c r="BG272" s="321">
        <v>55000</v>
      </c>
      <c r="BH272" s="321">
        <v>470000</v>
      </c>
      <c r="BI272" s="321"/>
      <c r="BJ272" s="321"/>
      <c r="BK272" s="321"/>
      <c r="BL272" s="321">
        <v>500000</v>
      </c>
      <c r="BM272" s="321"/>
      <c r="BN272" s="321">
        <v>0</v>
      </c>
      <c r="BO272" s="321">
        <v>0</v>
      </c>
      <c r="BP272" s="321">
        <v>342692.3077</v>
      </c>
      <c r="BQ272" s="321">
        <v>72692.307700000005</v>
      </c>
      <c r="BR272" s="321"/>
      <c r="BS272" s="321">
        <v>0</v>
      </c>
      <c r="BT272" s="321">
        <v>1268500</v>
      </c>
      <c r="BU272" s="321">
        <v>619500</v>
      </c>
      <c r="BV272" s="321"/>
      <c r="BW272" s="321">
        <v>0</v>
      </c>
      <c r="BX272" s="321"/>
      <c r="BY272" s="321">
        <v>0</v>
      </c>
      <c r="BZ272" s="321"/>
      <c r="CA272" s="321"/>
      <c r="CB272" s="321">
        <v>13336239</v>
      </c>
      <c r="CC272" s="322">
        <v>10914854</v>
      </c>
      <c r="CD272" s="320" t="s">
        <v>2203</v>
      </c>
      <c r="CE272" s="320" t="s">
        <v>870</v>
      </c>
      <c r="CF272" s="323">
        <v>46153</v>
      </c>
      <c r="CG272" s="323"/>
      <c r="CH272" s="320" t="s">
        <v>415</v>
      </c>
      <c r="CI272" s="322">
        <v>118000</v>
      </c>
      <c r="CJ272" s="322">
        <v>0</v>
      </c>
      <c r="CK272" s="321"/>
      <c r="CL272" s="324">
        <f t="shared" si="87"/>
        <v>415384.61540000001</v>
      </c>
      <c r="CM272" s="325">
        <f t="shared" si="88"/>
        <v>-22.304599996656179</v>
      </c>
      <c r="CN272" s="325">
        <f t="shared" si="89"/>
        <v>-21.919999998062849</v>
      </c>
      <c r="CO272" s="325">
        <f t="shared" si="90"/>
        <v>4.6153552830219269E-5</v>
      </c>
      <c r="CP272" s="318"/>
      <c r="CQ272" s="326">
        <f t="shared" si="91"/>
        <v>-3.0769035220146179E-5</v>
      </c>
      <c r="CR272" s="326">
        <f t="shared" si="92"/>
        <v>0</v>
      </c>
      <c r="CS272" s="327">
        <f t="shared" si="93"/>
        <v>0</v>
      </c>
      <c r="CT272" s="327">
        <f t="shared" si="94"/>
        <v>0</v>
      </c>
      <c r="CU272" s="327">
        <f t="shared" si="95"/>
        <v>0</v>
      </c>
      <c r="CV272" s="327">
        <f t="shared" si="96"/>
        <v>0</v>
      </c>
      <c r="CW272" s="327">
        <f t="shared" si="97"/>
        <v>0</v>
      </c>
      <c r="CX272" s="327">
        <f t="shared" si="98"/>
        <v>0</v>
      </c>
      <c r="CY272" s="327">
        <f t="shared" si="99"/>
        <v>0</v>
      </c>
      <c r="CZ272" s="328">
        <f t="shared" si="100"/>
        <v>415384.61540000001</v>
      </c>
      <c r="DA272" s="328">
        <f t="shared" si="103"/>
        <v>-1.5384634025394917E-5</v>
      </c>
      <c r="DB272" s="201"/>
      <c r="DC272" s="327">
        <f>K272/M272*IFERROR(VLOOKUP($D272,Shift!$B:$AZ,45,0),0)-AT272</f>
        <v>0</v>
      </c>
      <c r="DD272" s="327">
        <f>K272/M272*IFERROR(VLOOKUP($D272,Shift!$B:$AV,47,0),0)*10*50%-ROUND(K272/M272*IFERROR(VLOOKUP($D272,Shift!$B:$AV,47,0),0)*8*30%,0)-AU272</f>
        <v>-0.30769230762962252</v>
      </c>
      <c r="DE272" s="329">
        <f>VLOOKUP($D272,'Off day working'!A:AM,38,0)-Z272</f>
        <v>0</v>
      </c>
      <c r="DF272" s="328"/>
      <c r="DG272" s="328"/>
      <c r="DH272" s="330">
        <f>K272/208*8*30%*VLOOKUP($D272,Shift!$B:$AZ,47,0)-AL272</f>
        <v>7.6923170126974583E-6</v>
      </c>
      <c r="DJ272" s="390"/>
      <c r="DK272" s="332">
        <f>VLOOKUP($D272,Meal!$A:$AK,35,0)-BG272</f>
        <v>0</v>
      </c>
      <c r="DL272" s="332">
        <f>VLOOKUP($D272,Meal!$A:$AK,36,0)-BH272</f>
        <v>0</v>
      </c>
      <c r="DM272" s="333">
        <f>VLOOKUP($D272,Shift!B:AW,39,0)-AV272</f>
        <v>0</v>
      </c>
      <c r="DN272" s="334">
        <f>K272/208*VLOOKUP(D272,Shift!$B:$AO,39,0)*8*10%-AW272</f>
        <v>0</v>
      </c>
      <c r="DO272" s="333">
        <f>VLOOKUP($D272,Shift!$B:$AO,40,0)-AX272</f>
        <v>0</v>
      </c>
      <c r="DP272" s="334">
        <f>K272/208*VLOOKUP(D272,Shift!$B:$AO,40,0)*8*50%-AY272</f>
        <v>-3.8461526855826378E-5</v>
      </c>
      <c r="DQ272" s="335">
        <f>VLOOKUP($D272,Shift!$B:$AZ,41,0)-AZ272</f>
        <v>0</v>
      </c>
      <c r="DR272" s="336">
        <f>K272/208*VLOOKUP($D272,Shift!$B:$AQ,41,0)*8*50%-BA272</f>
        <v>0</v>
      </c>
      <c r="DS272" s="337">
        <f>VLOOKUP($D272,Att!B:CU,98,0)-O272</f>
        <v>0</v>
      </c>
      <c r="DT272" s="338">
        <f>IFERROR(VLOOKUP($D272,OT!$A:$BR,OT!BC$1,0),0)-P272</f>
        <v>0</v>
      </c>
      <c r="DU272" s="338">
        <f>IFERROR(VLOOKUP($D272,OT!$A:$BR,OT!BD$1,0),0)-Q272</f>
        <v>0</v>
      </c>
      <c r="DV272" s="338">
        <f>IFERROR(VLOOKUP($D272,OT!$A:$BR,OT!BE$1,0),0)-R272</f>
        <v>0</v>
      </c>
      <c r="DW272" s="338">
        <f>IFERROR(VLOOKUP($D272,OT!$A:$BR,OT!BF$1,0),0)-S272</f>
        <v>0</v>
      </c>
      <c r="DX272" s="338">
        <f>IFERROR(VLOOKUP($D272,OT!$A:$BR,OT!BG$1,0),0)-T272</f>
        <v>0</v>
      </c>
      <c r="DY272" s="338">
        <f>IFERROR(VLOOKUP($D272,OT!$A:$BR,OT!BH$1,0),0)-U272</f>
        <v>0</v>
      </c>
      <c r="DZ272" s="338">
        <f>IFERROR(VLOOKUP($D272,OT!$A:$BR,OT!BI$1,0),0)-V272</f>
        <v>0</v>
      </c>
      <c r="EA272" s="338">
        <f>IFERROR(VLOOKUP($D272,OT!$A:$BR,OT!BJ$1,0),0)-W272</f>
        <v>0</v>
      </c>
      <c r="EB272" s="338">
        <f>IFERROR(VLOOKUP($D272,OT!$A:$BR,OT!BK$1,0),0)-X272</f>
        <v>0</v>
      </c>
      <c r="EC272" s="339">
        <f>VLOOKUP(D272,'Off day working'!A:AL,38,0)*30000-BD272</f>
        <v>0</v>
      </c>
      <c r="ED272" s="340"/>
      <c r="EE272" s="340"/>
      <c r="EF272" s="338">
        <f t="shared" si="86"/>
        <v>7.6923076921957545E-2</v>
      </c>
      <c r="EG272" s="350">
        <f>4960000*1.07/208*VLOOKUP(D272,Att!B:BZ,77,0)-BJ272</f>
        <v>0</v>
      </c>
      <c r="EI272" s="345">
        <f>IF(AND(CH272="X",EJ272&gt;=0.5),150000/VLOOKUP(D272,Att!B:AT,45,0)*VLOOKUP(D272,Att!B:AP,41,0),IF(AND(CH272="X",EJ272&lt;0.5),0,150000))-AN272</f>
        <v>0</v>
      </c>
      <c r="EJ272" s="346">
        <f>VLOOKUP(D272,Att!B:AP,41,0)/VLOOKUP(D272,Att!B:AT,45,0)</f>
        <v>1.1052631578947369</v>
      </c>
    </row>
    <row r="273" spans="1:140" s="331" customFormat="1" ht="14.5" hidden="1" customHeight="1" x14ac:dyDescent="0.35">
      <c r="A273" s="300" t="s">
        <v>325</v>
      </c>
      <c r="B273" s="300">
        <f t="shared" si="102"/>
        <v>266</v>
      </c>
      <c r="C273" s="320" t="s">
        <v>56</v>
      </c>
      <c r="D273" s="320" t="s">
        <v>1603</v>
      </c>
      <c r="E273" s="320" t="s">
        <v>1605</v>
      </c>
      <c r="F273" s="367" t="s">
        <v>1604</v>
      </c>
      <c r="G273" s="320" t="s">
        <v>360</v>
      </c>
      <c r="H273" s="320" t="s">
        <v>1039</v>
      </c>
      <c r="I273" s="320" t="s">
        <v>57</v>
      </c>
      <c r="J273" s="320" t="s">
        <v>58</v>
      </c>
      <c r="K273" s="321">
        <v>5900000</v>
      </c>
      <c r="L273" s="321"/>
      <c r="M273" s="321">
        <v>208</v>
      </c>
      <c r="N273" s="321"/>
      <c r="O273" s="321">
        <v>208</v>
      </c>
      <c r="P273" s="321">
        <v>52</v>
      </c>
      <c r="Q273" s="321">
        <v>0</v>
      </c>
      <c r="R273" s="321">
        <v>0</v>
      </c>
      <c r="S273" s="321">
        <v>0</v>
      </c>
      <c r="T273" s="321">
        <v>0</v>
      </c>
      <c r="U273" s="321">
        <v>0</v>
      </c>
      <c r="V273" s="321">
        <v>0</v>
      </c>
      <c r="W273" s="321">
        <v>0</v>
      </c>
      <c r="X273" s="321">
        <v>0</v>
      </c>
      <c r="Y273" s="321">
        <v>15</v>
      </c>
      <c r="Z273" s="321"/>
      <c r="AA273" s="321"/>
      <c r="AB273" s="321">
        <v>5899999.8865</v>
      </c>
      <c r="AC273" s="321">
        <v>2212500</v>
      </c>
      <c r="AD273" s="321">
        <v>0</v>
      </c>
      <c r="AE273" s="321">
        <v>0</v>
      </c>
      <c r="AF273" s="321">
        <v>0</v>
      </c>
      <c r="AG273" s="321">
        <v>0</v>
      </c>
      <c r="AH273" s="321">
        <v>0</v>
      </c>
      <c r="AI273" s="321">
        <v>0</v>
      </c>
      <c r="AJ273" s="321">
        <v>0</v>
      </c>
      <c r="AK273" s="321">
        <v>0</v>
      </c>
      <c r="AL273" s="321">
        <v>816923.07689999999</v>
      </c>
      <c r="AM273" s="321">
        <v>300000</v>
      </c>
      <c r="AN273" s="321">
        <v>150000</v>
      </c>
      <c r="AO273" s="321">
        <v>572500</v>
      </c>
      <c r="AP273" s="321">
        <v>0</v>
      </c>
      <c r="AQ273" s="321">
        <v>1021153.8462</v>
      </c>
      <c r="AR273" s="321">
        <v>111111</v>
      </c>
      <c r="AS273" s="321"/>
      <c r="AT273" s="321">
        <v>0</v>
      </c>
      <c r="AU273" s="321">
        <v>885000</v>
      </c>
      <c r="AV273" s="321">
        <v>0</v>
      </c>
      <c r="AW273" s="321">
        <v>0</v>
      </c>
      <c r="AX273" s="321">
        <v>3</v>
      </c>
      <c r="AY273" s="321">
        <v>340384.61540000001</v>
      </c>
      <c r="AZ273" s="321"/>
      <c r="BA273" s="321"/>
      <c r="BB273" s="321">
        <v>26</v>
      </c>
      <c r="BC273" s="321">
        <v>737500</v>
      </c>
      <c r="BD273" s="321">
        <v>0</v>
      </c>
      <c r="BE273" s="321">
        <v>42548</v>
      </c>
      <c r="BF273" s="321">
        <v>100000</v>
      </c>
      <c r="BG273" s="321"/>
      <c r="BH273" s="321">
        <v>770000</v>
      </c>
      <c r="BI273" s="321"/>
      <c r="BJ273" s="321"/>
      <c r="BK273" s="321"/>
      <c r="BL273" s="321">
        <v>500000</v>
      </c>
      <c r="BM273" s="321"/>
      <c r="BN273" s="321">
        <v>0</v>
      </c>
      <c r="BO273" s="321">
        <v>0</v>
      </c>
      <c r="BP273" s="321">
        <v>360000</v>
      </c>
      <c r="BQ273" s="321">
        <v>90000</v>
      </c>
      <c r="BR273" s="321"/>
      <c r="BS273" s="321">
        <v>0</v>
      </c>
      <c r="BT273" s="321">
        <v>1268500</v>
      </c>
      <c r="BU273" s="321">
        <v>619500</v>
      </c>
      <c r="BV273" s="321"/>
      <c r="BW273" s="321">
        <v>0</v>
      </c>
      <c r="BX273" s="321"/>
      <c r="BY273" s="321">
        <v>0</v>
      </c>
      <c r="BZ273" s="321"/>
      <c r="CA273" s="321"/>
      <c r="CB273" s="321">
        <v>16296149</v>
      </c>
      <c r="CC273" s="322">
        <v>13840149</v>
      </c>
      <c r="CD273" s="320" t="s">
        <v>2203</v>
      </c>
      <c r="CE273" s="320" t="s">
        <v>870</v>
      </c>
      <c r="CF273" s="323">
        <v>46153</v>
      </c>
      <c r="CG273" s="323"/>
      <c r="CH273" s="320" t="s">
        <v>415</v>
      </c>
      <c r="CI273" s="322">
        <v>118000</v>
      </c>
      <c r="CJ273" s="322">
        <v>0</v>
      </c>
      <c r="CK273" s="321"/>
      <c r="CL273" s="324">
        <f t="shared" si="87"/>
        <v>450000</v>
      </c>
      <c r="CM273" s="325">
        <f t="shared" si="88"/>
        <v>-28.574999999254942</v>
      </c>
      <c r="CN273" s="325">
        <f t="shared" si="89"/>
        <v>-28.574999999254942</v>
      </c>
      <c r="CO273" s="325">
        <f t="shared" si="90"/>
        <v>0.11349999997764826</v>
      </c>
      <c r="CP273" s="318"/>
      <c r="CQ273" s="326">
        <f t="shared" si="91"/>
        <v>0</v>
      </c>
      <c r="CR273" s="326">
        <f t="shared" si="92"/>
        <v>0</v>
      </c>
      <c r="CS273" s="327">
        <f t="shared" si="93"/>
        <v>0</v>
      </c>
      <c r="CT273" s="327">
        <f t="shared" si="94"/>
        <v>0</v>
      </c>
      <c r="CU273" s="327">
        <f t="shared" si="95"/>
        <v>0</v>
      </c>
      <c r="CV273" s="327">
        <f t="shared" si="96"/>
        <v>0</v>
      </c>
      <c r="CW273" s="327">
        <f t="shared" si="97"/>
        <v>0</v>
      </c>
      <c r="CX273" s="327">
        <f t="shared" si="98"/>
        <v>0</v>
      </c>
      <c r="CY273" s="327">
        <f t="shared" si="99"/>
        <v>0</v>
      </c>
      <c r="CZ273" s="328">
        <f t="shared" si="100"/>
        <v>450000</v>
      </c>
      <c r="DA273" s="328">
        <f t="shared" si="103"/>
        <v>0</v>
      </c>
      <c r="DB273" s="201"/>
      <c r="DC273" s="327">
        <f>K273/M273*IFERROR(VLOOKUP($D273,Shift!$B:$AZ,45,0),0)-AT273</f>
        <v>0</v>
      </c>
      <c r="DD273" s="327">
        <f>K273/M273*IFERROR(VLOOKUP($D273,Shift!$B:$AV,47,0),0)*10*50%-ROUND(K273/M273*IFERROR(VLOOKUP($D273,Shift!$B:$AV,47,0),0)*8*30%,0)-AU273</f>
        <v>7.6923076994717121E-2</v>
      </c>
      <c r="DE273" s="329">
        <f>VLOOKUP($D273,'Off day working'!A:AM,38,0)-Z273</f>
        <v>0</v>
      </c>
      <c r="DF273" s="328"/>
      <c r="DG273" s="328"/>
      <c r="DH273" s="330">
        <f>K273/208*8*30%*VLOOKUP($D273,Shift!$B:$AZ,47,0)-AL273</f>
        <v>2.3077009245753288E-5</v>
      </c>
      <c r="DJ273" s="390"/>
      <c r="DK273" s="332">
        <f>VLOOKUP($D273,Meal!$A:$AK,35,0)-BG273</f>
        <v>0</v>
      </c>
      <c r="DL273" s="332">
        <f>VLOOKUP($D273,Meal!$A:$AK,36,0)-BH273</f>
        <v>0</v>
      </c>
      <c r="DM273" s="333">
        <f>VLOOKUP($D273,Shift!B:AW,39,0)-AV273</f>
        <v>0</v>
      </c>
      <c r="DN273" s="334">
        <f>K273/208*VLOOKUP(D273,Shift!$B:$AO,39,0)*8*10%-AW273</f>
        <v>0</v>
      </c>
      <c r="DO273" s="333">
        <f>VLOOKUP($D273,Shift!$B:$AO,40,0)-AX273</f>
        <v>0</v>
      </c>
      <c r="DP273" s="334">
        <f>K273/208*VLOOKUP(D273,Shift!$B:$AO,40,0)*8*50%-AY273</f>
        <v>-1.5384634025394917E-5</v>
      </c>
      <c r="DQ273" s="335">
        <f>VLOOKUP($D273,Shift!$B:$AZ,41,0)-AZ273</f>
        <v>0</v>
      </c>
      <c r="DR273" s="336">
        <f>K273/208*VLOOKUP($D273,Shift!$B:$AQ,41,0)*8*50%-BA273</f>
        <v>0</v>
      </c>
      <c r="DS273" s="337">
        <f>VLOOKUP($D273,Att!B:CU,98,0)-O273</f>
        <v>0</v>
      </c>
      <c r="DT273" s="338">
        <f>IFERROR(VLOOKUP($D273,OT!$A:$BR,OT!BC$1,0),0)-P273</f>
        <v>0</v>
      </c>
      <c r="DU273" s="338">
        <f>IFERROR(VLOOKUP($D273,OT!$A:$BR,OT!BD$1,0),0)-Q273</f>
        <v>0</v>
      </c>
      <c r="DV273" s="338">
        <f>IFERROR(VLOOKUP($D273,OT!$A:$BR,OT!BE$1,0),0)-R273</f>
        <v>0</v>
      </c>
      <c r="DW273" s="338">
        <f>IFERROR(VLOOKUP($D273,OT!$A:$BR,OT!BF$1,0),0)-S273</f>
        <v>0</v>
      </c>
      <c r="DX273" s="338">
        <f>IFERROR(VLOOKUP($D273,OT!$A:$BR,OT!BG$1,0),0)-T273</f>
        <v>0</v>
      </c>
      <c r="DY273" s="338">
        <f>IFERROR(VLOOKUP($D273,OT!$A:$BR,OT!BH$1,0),0)-U273</f>
        <v>0</v>
      </c>
      <c r="DZ273" s="338">
        <f>IFERROR(VLOOKUP($D273,OT!$A:$BR,OT!BI$1,0),0)-V273</f>
        <v>0</v>
      </c>
      <c r="EA273" s="338">
        <f>IFERROR(VLOOKUP($D273,OT!$A:$BR,OT!BJ$1,0),0)-W273</f>
        <v>0</v>
      </c>
      <c r="EB273" s="338">
        <f>IFERROR(VLOOKUP($D273,OT!$A:$BR,OT!BK$1,0),0)-X273</f>
        <v>0</v>
      </c>
      <c r="EC273" s="339">
        <f>VLOOKUP(D273,'Off day working'!A:AL,38,0)*30000-BD273</f>
        <v>0</v>
      </c>
      <c r="ED273" s="340"/>
      <c r="EE273" s="340"/>
      <c r="EF273" s="338">
        <f t="shared" si="86"/>
        <v>7.6923076921957545E-2</v>
      </c>
      <c r="EG273" s="350">
        <f>4960000*1.07/208*VLOOKUP(D273,Att!B:BZ,77,0)-BJ273</f>
        <v>0</v>
      </c>
      <c r="EI273" s="345">
        <f>IF(AND(CH273="X",EJ273&gt;=0.5),150000/VLOOKUP(D273,Att!B:AT,45,0)*VLOOKUP(D273,Att!B:AP,41,0),IF(AND(CH273="X",EJ273&lt;0.5),0,150000))-AN273</f>
        <v>0</v>
      </c>
      <c r="EJ273" s="346">
        <f>VLOOKUP(D273,Att!B:AP,41,0)/VLOOKUP(D273,Att!B:AT,45,0)</f>
        <v>1.1578947368421053</v>
      </c>
    </row>
    <row r="274" spans="1:140" s="331" customFormat="1" ht="14.5" hidden="1" customHeight="1" x14ac:dyDescent="0.35">
      <c r="A274" s="300" t="s">
        <v>325</v>
      </c>
      <c r="B274" s="300">
        <f t="shared" si="102"/>
        <v>267</v>
      </c>
      <c r="C274" s="320" t="s">
        <v>56</v>
      </c>
      <c r="D274" s="320" t="s">
        <v>1606</v>
      </c>
      <c r="E274" s="320" t="s">
        <v>1608</v>
      </c>
      <c r="F274" s="367" t="s">
        <v>1607</v>
      </c>
      <c r="G274" s="320" t="s">
        <v>348</v>
      </c>
      <c r="H274" s="320" t="s">
        <v>1039</v>
      </c>
      <c r="I274" s="320" t="s">
        <v>57</v>
      </c>
      <c r="J274" s="320" t="s">
        <v>58</v>
      </c>
      <c r="K274" s="321">
        <v>5900000</v>
      </c>
      <c r="L274" s="321"/>
      <c r="M274" s="321">
        <v>208</v>
      </c>
      <c r="N274" s="321"/>
      <c r="O274" s="321">
        <v>207.983</v>
      </c>
      <c r="P274" s="321">
        <v>30</v>
      </c>
      <c r="Q274" s="321">
        <v>0</v>
      </c>
      <c r="R274" s="321">
        <v>0</v>
      </c>
      <c r="S274" s="321">
        <v>0</v>
      </c>
      <c r="T274" s="321">
        <v>0</v>
      </c>
      <c r="U274" s="321">
        <v>0</v>
      </c>
      <c r="V274" s="321">
        <v>0</v>
      </c>
      <c r="W274" s="321">
        <v>0</v>
      </c>
      <c r="X274" s="321">
        <v>0</v>
      </c>
      <c r="Y274" s="321">
        <v>9.9977999999999998</v>
      </c>
      <c r="Z274" s="321"/>
      <c r="AA274" s="321"/>
      <c r="AB274" s="321">
        <v>5899517.5614999998</v>
      </c>
      <c r="AC274" s="321">
        <v>1276442.3077</v>
      </c>
      <c r="AD274" s="321">
        <v>0</v>
      </c>
      <c r="AE274" s="321">
        <v>0</v>
      </c>
      <c r="AF274" s="321">
        <v>0</v>
      </c>
      <c r="AG274" s="321">
        <v>0</v>
      </c>
      <c r="AH274" s="321">
        <v>0</v>
      </c>
      <c r="AI274" s="321">
        <v>0</v>
      </c>
      <c r="AJ274" s="321">
        <v>0</v>
      </c>
      <c r="AK274" s="321">
        <v>0</v>
      </c>
      <c r="AL274" s="321">
        <v>544615.38459999999</v>
      </c>
      <c r="AM274" s="321">
        <v>300000</v>
      </c>
      <c r="AN274" s="321">
        <v>150000</v>
      </c>
      <c r="AO274" s="321">
        <v>552500</v>
      </c>
      <c r="AP274" s="321">
        <v>0</v>
      </c>
      <c r="AQ274" s="321">
        <v>765865.38459999999</v>
      </c>
      <c r="AR274" s="321">
        <v>111111</v>
      </c>
      <c r="AS274" s="321"/>
      <c r="AT274" s="321">
        <v>0</v>
      </c>
      <c r="AU274" s="321">
        <v>590000</v>
      </c>
      <c r="AV274" s="321">
        <v>0</v>
      </c>
      <c r="AW274" s="321">
        <v>0</v>
      </c>
      <c r="AX274" s="321">
        <v>1.9977999925613403</v>
      </c>
      <c r="AY274" s="321">
        <v>226673.4607</v>
      </c>
      <c r="AZ274" s="321"/>
      <c r="BA274" s="321"/>
      <c r="BB274" s="321">
        <v>15</v>
      </c>
      <c r="BC274" s="321">
        <v>425480.77</v>
      </c>
      <c r="BD274" s="321">
        <v>0</v>
      </c>
      <c r="BE274" s="321"/>
      <c r="BF274" s="321">
        <v>100000</v>
      </c>
      <c r="BG274" s="321">
        <v>208000</v>
      </c>
      <c r="BH274" s="321">
        <v>390000</v>
      </c>
      <c r="BI274" s="321"/>
      <c r="BJ274" s="321"/>
      <c r="BK274" s="321"/>
      <c r="BL274" s="321">
        <v>500000</v>
      </c>
      <c r="BM274" s="321"/>
      <c r="BN274" s="321">
        <v>0</v>
      </c>
      <c r="BO274" s="321">
        <v>0</v>
      </c>
      <c r="BP274" s="321">
        <v>359970.57689999999</v>
      </c>
      <c r="BQ274" s="321">
        <v>51923.0769</v>
      </c>
      <c r="BR274" s="321"/>
      <c r="BS274" s="321">
        <v>0</v>
      </c>
      <c r="BT274" s="321">
        <v>1268500</v>
      </c>
      <c r="BU274" s="321">
        <v>619500</v>
      </c>
      <c r="BV274" s="321"/>
      <c r="BW274" s="321">
        <v>0</v>
      </c>
      <c r="BX274" s="321"/>
      <c r="BY274" s="321">
        <v>0</v>
      </c>
      <c r="BZ274" s="321"/>
      <c r="CA274" s="321"/>
      <c r="CB274" s="321">
        <v>13838617</v>
      </c>
      <c r="CC274" s="322">
        <v>11420723</v>
      </c>
      <c r="CD274" s="320" t="s">
        <v>2203</v>
      </c>
      <c r="CE274" s="320" t="s">
        <v>870</v>
      </c>
      <c r="CF274" s="323">
        <v>46153</v>
      </c>
      <c r="CG274" s="323"/>
      <c r="CH274" s="320" t="s">
        <v>415</v>
      </c>
      <c r="CI274" s="322">
        <v>118000</v>
      </c>
      <c r="CJ274" s="322">
        <v>0</v>
      </c>
      <c r="CK274" s="321"/>
      <c r="CL274" s="324">
        <f t="shared" si="87"/>
        <v>411893.65379999997</v>
      </c>
      <c r="CM274" s="325">
        <f t="shared" si="88"/>
        <v>-17.477100001648068</v>
      </c>
      <c r="CN274" s="325">
        <f t="shared" si="89"/>
        <v>-17.13090000115335</v>
      </c>
      <c r="CO274" s="325">
        <f t="shared" si="90"/>
        <v>0.22696153912693262</v>
      </c>
      <c r="CP274" s="318"/>
      <c r="CQ274" s="326">
        <f t="shared" si="91"/>
        <v>-7.6922588050365448E-6</v>
      </c>
      <c r="CR274" s="326">
        <f t="shared" si="92"/>
        <v>0</v>
      </c>
      <c r="CS274" s="327">
        <f t="shared" si="93"/>
        <v>0</v>
      </c>
      <c r="CT274" s="327">
        <f t="shared" si="94"/>
        <v>0</v>
      </c>
      <c r="CU274" s="327">
        <f t="shared" si="95"/>
        <v>0</v>
      </c>
      <c r="CV274" s="327">
        <f t="shared" si="96"/>
        <v>0</v>
      </c>
      <c r="CW274" s="327">
        <f t="shared" si="97"/>
        <v>0</v>
      </c>
      <c r="CX274" s="327">
        <f t="shared" si="98"/>
        <v>0</v>
      </c>
      <c r="CY274" s="327">
        <f t="shared" si="99"/>
        <v>0</v>
      </c>
      <c r="CZ274" s="328">
        <f t="shared" si="100"/>
        <v>411893.65379999997</v>
      </c>
      <c r="DA274" s="328">
        <f t="shared" si="103"/>
        <v>4.6153843868523836E-5</v>
      </c>
      <c r="DB274" s="201"/>
      <c r="DC274" s="327">
        <f>K274/M274*IFERROR(VLOOKUP($D274,Shift!$B:$AZ,45,0),0)-AT274</f>
        <v>0</v>
      </c>
      <c r="DD274" s="327">
        <f>K274/M274*IFERROR(VLOOKUP($D274,Shift!$B:$AV,47,0),0)*10*50%-ROUND(K274/M274*IFERROR(VLOOKUP($D274,Shift!$B:$AV,47,0),0)*8*30%,0)-AU274</f>
        <v>0.38461538474075496</v>
      </c>
      <c r="DE274" s="329">
        <f>VLOOKUP($D274,'Off day working'!A:AM,38,0)-Z274</f>
        <v>0</v>
      </c>
      <c r="DF274" s="328"/>
      <c r="DG274" s="328"/>
      <c r="DH274" s="330">
        <f>K274/208*8*30%*VLOOKUP($D274,Shift!$B:$AZ,47,0)-AL274</f>
        <v>1.5384634025394917E-5</v>
      </c>
      <c r="DJ274" s="390"/>
      <c r="DK274" s="332">
        <f>VLOOKUP($D274,Meal!$A:$AK,35,0)-BG274</f>
        <v>0</v>
      </c>
      <c r="DL274" s="332">
        <f>VLOOKUP($D274,Meal!$A:$AK,36,0)-BH274</f>
        <v>0</v>
      </c>
      <c r="DM274" s="333">
        <f>VLOOKUP($D274,Shift!B:AW,39,0)-AV274</f>
        <v>0</v>
      </c>
      <c r="DN274" s="334">
        <f>K274/208*VLOOKUP(D274,Shift!$B:$AO,39,0)*8*10%-AW274</f>
        <v>0</v>
      </c>
      <c r="DO274" s="333">
        <f>VLOOKUP($D274,Shift!$B:$AO,40,0)-AX274</f>
        <v>7.438659688219218E-9</v>
      </c>
      <c r="DP274" s="334">
        <f>K274/208*VLOOKUP(D274,Shift!$B:$AO,40,0)*8*50%-AY274</f>
        <v>8.3846156485378742E-4</v>
      </c>
      <c r="DQ274" s="335">
        <f>VLOOKUP($D274,Shift!$B:$AZ,41,0)-AZ274</f>
        <v>0</v>
      </c>
      <c r="DR274" s="336">
        <f>K274/208*VLOOKUP($D274,Shift!$B:$AQ,41,0)*8*50%-BA274</f>
        <v>0</v>
      </c>
      <c r="DS274" s="337">
        <f>VLOOKUP($D274,Att!B:CU,98,0)-O274</f>
        <v>0</v>
      </c>
      <c r="DT274" s="338">
        <f>IFERROR(VLOOKUP($D274,OT!$A:$BR,OT!BC$1,0),0)-P274</f>
        <v>0</v>
      </c>
      <c r="DU274" s="338">
        <f>IFERROR(VLOOKUP($D274,OT!$A:$BR,OT!BD$1,0),0)-Q274</f>
        <v>0</v>
      </c>
      <c r="DV274" s="338">
        <f>IFERROR(VLOOKUP($D274,OT!$A:$BR,OT!BE$1,0),0)-R274</f>
        <v>0</v>
      </c>
      <c r="DW274" s="338">
        <f>IFERROR(VLOOKUP($D274,OT!$A:$BR,OT!BF$1,0),0)-S274</f>
        <v>0</v>
      </c>
      <c r="DX274" s="338">
        <f>IFERROR(VLOOKUP($D274,OT!$A:$BR,OT!BG$1,0),0)-T274</f>
        <v>0</v>
      </c>
      <c r="DY274" s="338">
        <f>IFERROR(VLOOKUP($D274,OT!$A:$BR,OT!BH$1,0),0)-U274</f>
        <v>0</v>
      </c>
      <c r="DZ274" s="338">
        <f>IFERROR(VLOOKUP($D274,OT!$A:$BR,OT!BI$1,0),0)-V274</f>
        <v>0</v>
      </c>
      <c r="EA274" s="338">
        <f>IFERROR(VLOOKUP($D274,OT!$A:$BR,OT!BJ$1,0),0)-W274</f>
        <v>0</v>
      </c>
      <c r="EB274" s="338">
        <f>IFERROR(VLOOKUP($D274,OT!$A:$BR,OT!BK$1,0),0)-X274</f>
        <v>0</v>
      </c>
      <c r="EC274" s="339">
        <f>VLOOKUP(D274,'Off day working'!A:AL,38,0)*30000-BD274</f>
        <v>0</v>
      </c>
      <c r="ED274" s="340"/>
      <c r="EE274" s="340"/>
      <c r="EF274" s="338">
        <f t="shared" si="86"/>
        <v>0</v>
      </c>
      <c r="EG274" s="350">
        <f>4960000*1.07/208*VLOOKUP(D274,Att!B:BZ,77,0)-BJ274</f>
        <v>0</v>
      </c>
      <c r="EI274" s="345">
        <f>IF(AND(CH274="X",EJ274&gt;=0.5),150000/VLOOKUP(D274,Att!B:AT,45,0)*VLOOKUP(D274,Att!B:AP,41,0),IF(AND(CH274="X",EJ274&lt;0.5),0,150000))-AN274</f>
        <v>0</v>
      </c>
      <c r="EJ274" s="346">
        <f>VLOOKUP(D274,Att!B:AP,41,0)/VLOOKUP(D274,Att!B:AT,45,0)</f>
        <v>1.157782894736842</v>
      </c>
    </row>
    <row r="275" spans="1:140" s="331" customFormat="1" ht="14.5" hidden="1" customHeight="1" x14ac:dyDescent="0.35">
      <c r="A275" s="300" t="s">
        <v>325</v>
      </c>
      <c r="B275" s="300">
        <f t="shared" si="102"/>
        <v>268</v>
      </c>
      <c r="C275" s="320" t="s">
        <v>56</v>
      </c>
      <c r="D275" s="320" t="s">
        <v>1609</v>
      </c>
      <c r="E275" s="320" t="s">
        <v>1611</v>
      </c>
      <c r="F275" s="367" t="s">
        <v>1610</v>
      </c>
      <c r="G275" s="320" t="s">
        <v>360</v>
      </c>
      <c r="H275" s="320" t="s">
        <v>1039</v>
      </c>
      <c r="I275" s="320" t="s">
        <v>57</v>
      </c>
      <c r="J275" s="320" t="s">
        <v>58</v>
      </c>
      <c r="K275" s="321">
        <v>5900000</v>
      </c>
      <c r="L275" s="321"/>
      <c r="M275" s="321">
        <v>208</v>
      </c>
      <c r="N275" s="321"/>
      <c r="O275" s="321">
        <v>188</v>
      </c>
      <c r="P275" s="321">
        <v>28</v>
      </c>
      <c r="Q275" s="321">
        <v>0</v>
      </c>
      <c r="R275" s="321">
        <v>4</v>
      </c>
      <c r="S275" s="321">
        <v>0</v>
      </c>
      <c r="T275" s="321">
        <v>0</v>
      </c>
      <c r="U275" s="321">
        <v>8</v>
      </c>
      <c r="V275" s="321">
        <v>0</v>
      </c>
      <c r="W275" s="321">
        <v>0</v>
      </c>
      <c r="X275" s="321">
        <v>0</v>
      </c>
      <c r="Y275" s="321">
        <v>10</v>
      </c>
      <c r="Z275" s="321">
        <v>1</v>
      </c>
      <c r="AA275" s="321"/>
      <c r="AB275" s="321">
        <v>5332692.0807999996</v>
      </c>
      <c r="AC275" s="321">
        <v>1191346.1538</v>
      </c>
      <c r="AD275" s="321">
        <v>0</v>
      </c>
      <c r="AE275" s="321">
        <v>226923.07689999999</v>
      </c>
      <c r="AF275" s="321">
        <v>0</v>
      </c>
      <c r="AG275" s="321">
        <v>0</v>
      </c>
      <c r="AH275" s="321">
        <v>658076.92310000001</v>
      </c>
      <c r="AI275" s="321">
        <v>0</v>
      </c>
      <c r="AJ275" s="321">
        <v>0</v>
      </c>
      <c r="AK275" s="321">
        <v>0</v>
      </c>
      <c r="AL275" s="321">
        <v>544615.38459999999</v>
      </c>
      <c r="AM275" s="321">
        <v>300000</v>
      </c>
      <c r="AN275" s="321">
        <v>150000</v>
      </c>
      <c r="AO275" s="321">
        <v>262500</v>
      </c>
      <c r="AP275" s="321">
        <v>0</v>
      </c>
      <c r="AQ275" s="321">
        <v>510576.92310000001</v>
      </c>
      <c r="AR275" s="321">
        <v>111111</v>
      </c>
      <c r="AS275" s="321"/>
      <c r="AT275" s="321">
        <v>0</v>
      </c>
      <c r="AU275" s="321">
        <v>590000</v>
      </c>
      <c r="AV275" s="321">
        <v>0</v>
      </c>
      <c r="AW275" s="321">
        <v>0</v>
      </c>
      <c r="AX275" s="321">
        <v>2</v>
      </c>
      <c r="AY275" s="321">
        <v>226923.07689999999</v>
      </c>
      <c r="AZ275" s="321"/>
      <c r="BA275" s="321"/>
      <c r="BB275" s="321">
        <v>14</v>
      </c>
      <c r="BC275" s="321">
        <v>397115.38</v>
      </c>
      <c r="BD275" s="321">
        <v>30000</v>
      </c>
      <c r="BE275" s="321">
        <v>42548</v>
      </c>
      <c r="BF275" s="321">
        <v>100000</v>
      </c>
      <c r="BG275" s="321">
        <v>181000</v>
      </c>
      <c r="BH275" s="321">
        <v>456000</v>
      </c>
      <c r="BI275" s="321"/>
      <c r="BJ275" s="321"/>
      <c r="BK275" s="321"/>
      <c r="BL275" s="321">
        <v>500000</v>
      </c>
      <c r="BM275" s="321"/>
      <c r="BN275" s="321">
        <v>0</v>
      </c>
      <c r="BO275" s="321">
        <v>0</v>
      </c>
      <c r="BP275" s="321">
        <v>325384.61540000001</v>
      </c>
      <c r="BQ275" s="321">
        <v>69230.769199999995</v>
      </c>
      <c r="BR275" s="321"/>
      <c r="BS275" s="321">
        <v>0</v>
      </c>
      <c r="BT275" s="321">
        <v>1268500</v>
      </c>
      <c r="BU275" s="321">
        <v>619500</v>
      </c>
      <c r="BV275" s="321"/>
      <c r="BW275" s="321">
        <v>0</v>
      </c>
      <c r="BX275" s="321"/>
      <c r="BY275" s="321">
        <v>0</v>
      </c>
      <c r="BZ275" s="321"/>
      <c r="CA275" s="321"/>
      <c r="CB275" s="321">
        <v>13592559</v>
      </c>
      <c r="CC275" s="321">
        <v>11191944</v>
      </c>
      <c r="CD275" s="320" t="s">
        <v>2203</v>
      </c>
      <c r="CE275" s="320" t="s">
        <v>870</v>
      </c>
      <c r="CF275" s="323">
        <v>46153</v>
      </c>
      <c r="CG275" s="323"/>
      <c r="CH275" s="320" t="s">
        <v>415</v>
      </c>
      <c r="CI275" s="322">
        <v>118000</v>
      </c>
      <c r="CJ275" s="322">
        <v>0</v>
      </c>
      <c r="CK275" s="321"/>
      <c r="CL275" s="324">
        <f t="shared" si="87"/>
        <v>394615.38459999999</v>
      </c>
      <c r="CM275" s="325">
        <f t="shared" si="88"/>
        <v>-15.616199998185039</v>
      </c>
      <c r="CN275" s="325">
        <f t="shared" si="89"/>
        <v>-16.000799998641014</v>
      </c>
      <c r="CO275" s="325">
        <f t="shared" si="90"/>
        <v>0.226892308332026</v>
      </c>
      <c r="CP275" s="318"/>
      <c r="CQ275" s="326">
        <f t="shared" si="91"/>
        <v>4.6154018491506577E-5</v>
      </c>
      <c r="CR275" s="326">
        <f t="shared" si="92"/>
        <v>0</v>
      </c>
      <c r="CS275" s="327">
        <f t="shared" si="93"/>
        <v>2.3076951038092375E-5</v>
      </c>
      <c r="CT275" s="327">
        <f t="shared" si="94"/>
        <v>0</v>
      </c>
      <c r="CU275" s="327">
        <f t="shared" si="95"/>
        <v>0</v>
      </c>
      <c r="CV275" s="327">
        <f t="shared" si="96"/>
        <v>-2.3076892830431461E-5</v>
      </c>
      <c r="CW275" s="327">
        <f t="shared" si="97"/>
        <v>0</v>
      </c>
      <c r="CX275" s="327">
        <f t="shared" si="98"/>
        <v>0</v>
      </c>
      <c r="CY275" s="327">
        <f t="shared" si="99"/>
        <v>0</v>
      </c>
      <c r="CZ275" s="328">
        <f t="shared" si="100"/>
        <v>394615.38459999999</v>
      </c>
      <c r="DA275" s="328">
        <f t="shared" si="103"/>
        <v>1.5384634025394917E-5</v>
      </c>
      <c r="DB275" s="201"/>
      <c r="DC275" s="327">
        <f>K275/M275*IFERROR(VLOOKUP($D275,Shift!$B:$AZ,45,0),0)-AT275</f>
        <v>0</v>
      </c>
      <c r="DD275" s="327">
        <f>K275/M275*IFERROR(VLOOKUP($D275,Shift!$B:$AV,47,0),0)*10*50%-ROUND(K275/M275*IFERROR(VLOOKUP($D275,Shift!$B:$AV,47,0),0)*8*30%,0)-AU275</f>
        <v>0.38461538474075496</v>
      </c>
      <c r="DE275" s="329">
        <f>VLOOKUP($D275,'Off day working'!A:AM,38,0)-Z275</f>
        <v>0</v>
      </c>
      <c r="DF275" s="328"/>
      <c r="DG275" s="328"/>
      <c r="DH275" s="330">
        <f>K275/208*8*30%*VLOOKUP($D275,Shift!$B:$AZ,47,0)-AL275</f>
        <v>1.5384634025394917E-5</v>
      </c>
      <c r="DJ275" s="390"/>
      <c r="DK275" s="332">
        <f>VLOOKUP($D275,Meal!$A:$AK,35,0)-BG275</f>
        <v>0</v>
      </c>
      <c r="DL275" s="332">
        <f>VLOOKUP($D275,Meal!$A:$AK,36,0)-BH275</f>
        <v>0</v>
      </c>
      <c r="DM275" s="333">
        <f>VLOOKUP($D275,Shift!B:AW,39,0)-AV275</f>
        <v>0</v>
      </c>
      <c r="DN275" s="334">
        <f>K275/208*VLOOKUP(D275,Shift!$B:$AO,39,0)*8*10%-AW275</f>
        <v>0</v>
      </c>
      <c r="DO275" s="333">
        <f>VLOOKUP($D275,Shift!$B:$AO,40,0)-AX275</f>
        <v>0</v>
      </c>
      <c r="DP275" s="334">
        <f>K275/208*VLOOKUP(D275,Shift!$B:$AO,40,0)*8*50%-AY275</f>
        <v>2.3076951038092375E-5</v>
      </c>
      <c r="DQ275" s="335">
        <f>VLOOKUP($D275,Shift!$B:$AZ,41,0)-AZ275</f>
        <v>0</v>
      </c>
      <c r="DR275" s="336">
        <f>K275/208*VLOOKUP($D275,Shift!$B:$AQ,41,0)*8*50%-BA275</f>
        <v>0</v>
      </c>
      <c r="DS275" s="337">
        <f>VLOOKUP($D275,Att!B:CU,98,0)-O275</f>
        <v>0</v>
      </c>
      <c r="DT275" s="338">
        <f>IFERROR(VLOOKUP($D275,OT!$A:$BR,OT!BC$1,0),0)-P275</f>
        <v>0</v>
      </c>
      <c r="DU275" s="338">
        <f>IFERROR(VLOOKUP($D275,OT!$A:$BR,OT!BD$1,0),0)-Q275</f>
        <v>0</v>
      </c>
      <c r="DV275" s="338">
        <f>IFERROR(VLOOKUP($D275,OT!$A:$BR,OT!BE$1,0),0)-R275</f>
        <v>0</v>
      </c>
      <c r="DW275" s="338">
        <f>IFERROR(VLOOKUP($D275,OT!$A:$BR,OT!BF$1,0),0)-S275</f>
        <v>0</v>
      </c>
      <c r="DX275" s="338">
        <f>IFERROR(VLOOKUP($D275,OT!$A:$BR,OT!BG$1,0),0)-T275</f>
        <v>0</v>
      </c>
      <c r="DY275" s="338">
        <f>IFERROR(VLOOKUP($D275,OT!$A:$BR,OT!BH$1,0),0)-U275</f>
        <v>0</v>
      </c>
      <c r="DZ275" s="338">
        <f>IFERROR(VLOOKUP($D275,OT!$A:$BR,OT!BI$1,0),0)-V275</f>
        <v>0</v>
      </c>
      <c r="EA275" s="338">
        <f>IFERROR(VLOOKUP($D275,OT!$A:$BR,OT!BJ$1,0),0)-W275</f>
        <v>0</v>
      </c>
      <c r="EB275" s="338">
        <f>IFERROR(VLOOKUP($D275,OT!$A:$BR,OT!BK$1,0),0)-X275</f>
        <v>0</v>
      </c>
      <c r="EC275" s="339">
        <f>VLOOKUP(D275,'Off day working'!A:AL,38,0)*30000-BD275</f>
        <v>0</v>
      </c>
      <c r="ED275" s="340"/>
      <c r="EE275" s="340"/>
      <c r="EF275" s="338">
        <f t="shared" si="86"/>
        <v>7.6923076921957545E-2</v>
      </c>
      <c r="EG275" s="350">
        <f>4960000*1.07/208*VLOOKUP(D275,Att!B:BZ,77,0)-BJ275</f>
        <v>0</v>
      </c>
      <c r="EI275" s="345">
        <f>IF(AND(CH275="X",EJ275&gt;=0.5),150000/VLOOKUP(D275,Att!B:AT,45,0)*VLOOKUP(D275,Att!B:AP,41,0),IF(AND(CH275="X",EJ275&lt;0.5),0,150000))-AN275</f>
        <v>0</v>
      </c>
      <c r="EJ275" s="346">
        <f>VLOOKUP(D275,Att!B:AP,41,0)/VLOOKUP(D275,Att!B:AT,45,0)</f>
        <v>1.0526315789473684</v>
      </c>
    </row>
    <row r="276" spans="1:140" s="331" customFormat="1" ht="14.5" hidden="1" customHeight="1" x14ac:dyDescent="0.35">
      <c r="A276" s="300" t="s">
        <v>325</v>
      </c>
      <c r="B276" s="300">
        <f t="shared" si="102"/>
        <v>269</v>
      </c>
      <c r="C276" s="320" t="s">
        <v>56</v>
      </c>
      <c r="D276" s="320" t="s">
        <v>1612</v>
      </c>
      <c r="E276" s="320" t="s">
        <v>1614</v>
      </c>
      <c r="F276" s="367" t="s">
        <v>1613</v>
      </c>
      <c r="G276" s="320" t="s">
        <v>360</v>
      </c>
      <c r="H276" s="320" t="s">
        <v>1039</v>
      </c>
      <c r="I276" s="320" t="s">
        <v>59</v>
      </c>
      <c r="J276" s="320" t="s">
        <v>58</v>
      </c>
      <c r="K276" s="321">
        <v>5900000</v>
      </c>
      <c r="L276" s="321"/>
      <c r="M276" s="321">
        <v>208</v>
      </c>
      <c r="N276" s="321"/>
      <c r="O276" s="321">
        <v>192</v>
      </c>
      <c r="P276" s="321">
        <v>42</v>
      </c>
      <c r="Q276" s="321">
        <v>0</v>
      </c>
      <c r="R276" s="321">
        <v>0</v>
      </c>
      <c r="S276" s="321">
        <v>0</v>
      </c>
      <c r="T276" s="321">
        <v>0</v>
      </c>
      <c r="U276" s="321">
        <v>0</v>
      </c>
      <c r="V276" s="321">
        <v>0</v>
      </c>
      <c r="W276" s="321">
        <v>0</v>
      </c>
      <c r="X276" s="321">
        <v>0</v>
      </c>
      <c r="Y276" s="321">
        <v>7</v>
      </c>
      <c r="Z276" s="321"/>
      <c r="AA276" s="321"/>
      <c r="AB276" s="321">
        <v>5446153.8461999996</v>
      </c>
      <c r="AC276" s="321">
        <v>1787019.2308</v>
      </c>
      <c r="AD276" s="321">
        <v>0</v>
      </c>
      <c r="AE276" s="321">
        <v>0</v>
      </c>
      <c r="AF276" s="321">
        <v>0</v>
      </c>
      <c r="AG276" s="321">
        <v>0</v>
      </c>
      <c r="AH276" s="321">
        <v>0</v>
      </c>
      <c r="AI276" s="321">
        <v>0</v>
      </c>
      <c r="AJ276" s="321">
        <v>0</v>
      </c>
      <c r="AK276" s="321">
        <v>0</v>
      </c>
      <c r="AL276" s="321">
        <v>408461.53850000002</v>
      </c>
      <c r="AM276" s="321">
        <v>300000</v>
      </c>
      <c r="AN276" s="321">
        <v>150000</v>
      </c>
      <c r="AO276" s="321">
        <v>240000</v>
      </c>
      <c r="AP276" s="321">
        <v>0</v>
      </c>
      <c r="AQ276" s="321">
        <v>765865.38459999999</v>
      </c>
      <c r="AR276" s="321">
        <v>111111</v>
      </c>
      <c r="AS276" s="321"/>
      <c r="AT276" s="321">
        <v>0</v>
      </c>
      <c r="AU276" s="321">
        <v>442500</v>
      </c>
      <c r="AV276" s="321">
        <v>0</v>
      </c>
      <c r="AW276" s="321">
        <v>0</v>
      </c>
      <c r="AX276" s="321">
        <v>1</v>
      </c>
      <c r="AY276" s="321">
        <v>113461.5385</v>
      </c>
      <c r="AZ276" s="321"/>
      <c r="BA276" s="321"/>
      <c r="BB276" s="321">
        <v>21</v>
      </c>
      <c r="BC276" s="321">
        <v>595673.07999999996</v>
      </c>
      <c r="BD276" s="321">
        <v>0</v>
      </c>
      <c r="BE276" s="321">
        <v>42548</v>
      </c>
      <c r="BF276" s="321">
        <v>100000</v>
      </c>
      <c r="BG276" s="321">
        <v>62000</v>
      </c>
      <c r="BH276" s="321">
        <v>492000</v>
      </c>
      <c r="BI276" s="321"/>
      <c r="BJ276" s="321"/>
      <c r="BK276" s="321"/>
      <c r="BL276" s="321">
        <v>500000</v>
      </c>
      <c r="BM276" s="321"/>
      <c r="BN276" s="321">
        <v>0</v>
      </c>
      <c r="BO276" s="321">
        <v>0</v>
      </c>
      <c r="BP276" s="321">
        <v>332307.6923</v>
      </c>
      <c r="BQ276" s="321">
        <v>72692.307700000005</v>
      </c>
      <c r="BR276" s="321"/>
      <c r="BS276" s="321">
        <v>0</v>
      </c>
      <c r="BT276" s="321">
        <v>1268500</v>
      </c>
      <c r="BU276" s="321">
        <v>619500</v>
      </c>
      <c r="BV276" s="321"/>
      <c r="BW276" s="321">
        <v>0</v>
      </c>
      <c r="BX276" s="321"/>
      <c r="BY276" s="321">
        <v>0</v>
      </c>
      <c r="BZ276" s="321"/>
      <c r="CA276" s="321"/>
      <c r="CB276" s="321">
        <v>13348316</v>
      </c>
      <c r="CC276" s="322">
        <v>10937316</v>
      </c>
      <c r="CD276" s="320" t="s">
        <v>2203</v>
      </c>
      <c r="CE276" s="320" t="s">
        <v>870</v>
      </c>
      <c r="CF276" s="323">
        <v>46153</v>
      </c>
      <c r="CG276" s="323"/>
      <c r="CH276" s="320" t="s">
        <v>415</v>
      </c>
      <c r="CI276" s="322">
        <v>118000</v>
      </c>
      <c r="CJ276" s="322">
        <v>0</v>
      </c>
      <c r="CK276" s="321"/>
      <c r="CL276" s="324">
        <f t="shared" si="87"/>
        <v>405000</v>
      </c>
      <c r="CM276" s="325">
        <f t="shared" si="88"/>
        <v>-22.381400000303984</v>
      </c>
      <c r="CN276" s="325">
        <f t="shared" si="89"/>
        <v>-22.381400000303984</v>
      </c>
      <c r="CO276" s="325">
        <f t="shared" si="90"/>
        <v>-4.6153552830219269E-5</v>
      </c>
      <c r="CP276" s="318"/>
      <c r="CQ276" s="326">
        <f t="shared" si="91"/>
        <v>-3.0769035220146179E-5</v>
      </c>
      <c r="CR276" s="326">
        <f t="shared" si="92"/>
        <v>0</v>
      </c>
      <c r="CS276" s="327">
        <f t="shared" si="93"/>
        <v>0</v>
      </c>
      <c r="CT276" s="327">
        <f t="shared" si="94"/>
        <v>0</v>
      </c>
      <c r="CU276" s="327">
        <f t="shared" si="95"/>
        <v>0</v>
      </c>
      <c r="CV276" s="327">
        <f t="shared" si="96"/>
        <v>0</v>
      </c>
      <c r="CW276" s="327">
        <f t="shared" si="97"/>
        <v>0</v>
      </c>
      <c r="CX276" s="327">
        <f t="shared" si="98"/>
        <v>0</v>
      </c>
      <c r="CY276" s="327">
        <f t="shared" si="99"/>
        <v>0</v>
      </c>
      <c r="CZ276" s="328">
        <f t="shared" si="100"/>
        <v>405000</v>
      </c>
      <c r="DA276" s="328">
        <f t="shared" si="103"/>
        <v>0</v>
      </c>
      <c r="DB276" s="201"/>
      <c r="DC276" s="327">
        <f>K276/M276*IFERROR(VLOOKUP($D276,Shift!$B:$AZ,45,0),0)-AT276</f>
        <v>0</v>
      </c>
      <c r="DD276" s="327">
        <f>K276/M276*IFERROR(VLOOKUP($D276,Shift!$B:$AV,47,0),0)*10*50%-ROUND(K276/M276*IFERROR(VLOOKUP($D276,Shift!$B:$AV,47,0),0)*8*30%,0)-AU276</f>
        <v>-0.46153846150264144</v>
      </c>
      <c r="DE276" s="329">
        <f>VLOOKUP($D276,'Off day working'!A:AM,38,0)-Z276</f>
        <v>0</v>
      </c>
      <c r="DF276" s="328"/>
      <c r="DG276" s="328"/>
      <c r="DH276" s="330">
        <f>K276/208*8*30%*VLOOKUP($D276,Shift!$B:$AZ,47,0)-AL276</f>
        <v>-3.8461526855826378E-5</v>
      </c>
      <c r="DJ276" s="390"/>
      <c r="DK276" s="332">
        <f>VLOOKUP($D276,Meal!$A:$AK,35,0)-BG276</f>
        <v>0</v>
      </c>
      <c r="DL276" s="332">
        <f>VLOOKUP($D276,Meal!$A:$AK,36,0)-BH276</f>
        <v>0</v>
      </c>
      <c r="DM276" s="333">
        <f>VLOOKUP($D276,Shift!B:AW,39,0)-AV276</f>
        <v>0</v>
      </c>
      <c r="DN276" s="334">
        <f>K276/208*VLOOKUP(D276,Shift!$B:$AO,39,0)*8*10%-AW276</f>
        <v>0</v>
      </c>
      <c r="DO276" s="333">
        <f>VLOOKUP($D276,Shift!$B:$AO,40,0)-AX276</f>
        <v>0</v>
      </c>
      <c r="DP276" s="334">
        <f>K276/208*VLOOKUP(D276,Shift!$B:$AO,40,0)*8*50%-AY276</f>
        <v>-3.8461526855826378E-5</v>
      </c>
      <c r="DQ276" s="335">
        <f>VLOOKUP($D276,Shift!$B:$AZ,41,0)-AZ276</f>
        <v>0</v>
      </c>
      <c r="DR276" s="336">
        <f>K276/208*VLOOKUP($D276,Shift!$B:$AQ,41,0)*8*50%-BA276</f>
        <v>0</v>
      </c>
      <c r="DS276" s="337">
        <f>VLOOKUP($D276,Att!B:CU,98,0)-O276</f>
        <v>0</v>
      </c>
      <c r="DT276" s="338">
        <f>IFERROR(VLOOKUP($D276,OT!$A:$BR,OT!BC$1,0),0)-P276</f>
        <v>0</v>
      </c>
      <c r="DU276" s="338">
        <f>IFERROR(VLOOKUP($D276,OT!$A:$BR,OT!BD$1,0),0)-Q276</f>
        <v>0</v>
      </c>
      <c r="DV276" s="338">
        <f>IFERROR(VLOOKUP($D276,OT!$A:$BR,OT!BE$1,0),0)-R276</f>
        <v>0</v>
      </c>
      <c r="DW276" s="338">
        <f>IFERROR(VLOOKUP($D276,OT!$A:$BR,OT!BF$1,0),0)-S276</f>
        <v>0</v>
      </c>
      <c r="DX276" s="338">
        <f>IFERROR(VLOOKUP($D276,OT!$A:$BR,OT!BG$1,0),0)-T276</f>
        <v>0</v>
      </c>
      <c r="DY276" s="338">
        <f>IFERROR(VLOOKUP($D276,OT!$A:$BR,OT!BH$1,0),0)-U276</f>
        <v>0</v>
      </c>
      <c r="DZ276" s="338">
        <f>IFERROR(VLOOKUP($D276,OT!$A:$BR,OT!BI$1,0),0)-V276</f>
        <v>0</v>
      </c>
      <c r="EA276" s="338">
        <f>IFERROR(VLOOKUP($D276,OT!$A:$BR,OT!BJ$1,0),0)-W276</f>
        <v>0</v>
      </c>
      <c r="EB276" s="338">
        <f>IFERROR(VLOOKUP($D276,OT!$A:$BR,OT!BK$1,0),0)-X276</f>
        <v>0</v>
      </c>
      <c r="EC276" s="339">
        <f>VLOOKUP(D276,'Off day working'!A:AL,38,0)*30000-BD276</f>
        <v>0</v>
      </c>
      <c r="ED276" s="340"/>
      <c r="EE276" s="340"/>
      <c r="EF276" s="338">
        <f t="shared" si="86"/>
        <v>7.6923076921957545E-2</v>
      </c>
      <c r="EG276" s="350">
        <f>4960000*1.07/208*VLOOKUP(D276,Att!B:BZ,77,0)-BJ276</f>
        <v>0</v>
      </c>
      <c r="EI276" s="345">
        <f>IF(AND(CH276="X",EJ276&gt;=0.5),150000/VLOOKUP(D276,Att!B:AT,45,0)*VLOOKUP(D276,Att!B:AP,41,0),IF(AND(CH276="X",EJ276&lt;0.5),0,150000))-AN276</f>
        <v>0</v>
      </c>
      <c r="EJ276" s="346">
        <f>VLOOKUP(D276,Att!B:AP,41,0)/VLOOKUP(D276,Att!B:AT,45,0)</f>
        <v>1.0526315789473684</v>
      </c>
    </row>
    <row r="277" spans="1:140" s="331" customFormat="1" ht="14.5" hidden="1" customHeight="1" x14ac:dyDescent="0.35">
      <c r="A277" s="300" t="s">
        <v>325</v>
      </c>
      <c r="B277" s="300">
        <f t="shared" si="102"/>
        <v>270</v>
      </c>
      <c r="C277" s="320" t="s">
        <v>56</v>
      </c>
      <c r="D277" s="320" t="s">
        <v>1616</v>
      </c>
      <c r="E277" s="320" t="s">
        <v>1618</v>
      </c>
      <c r="F277" s="367" t="s">
        <v>1617</v>
      </c>
      <c r="G277" s="320" t="s">
        <v>360</v>
      </c>
      <c r="H277" s="320"/>
      <c r="I277" s="320" t="s">
        <v>59</v>
      </c>
      <c r="J277" s="320" t="s">
        <v>58</v>
      </c>
      <c r="K277" s="321">
        <v>5900000</v>
      </c>
      <c r="L277" s="321"/>
      <c r="M277" s="321">
        <v>208</v>
      </c>
      <c r="N277" s="321"/>
      <c r="O277" s="321">
        <v>200</v>
      </c>
      <c r="P277" s="321">
        <v>39.5</v>
      </c>
      <c r="Q277" s="321">
        <v>0</v>
      </c>
      <c r="R277" s="321">
        <v>12</v>
      </c>
      <c r="S277" s="321">
        <v>0</v>
      </c>
      <c r="T277" s="321">
        <v>0</v>
      </c>
      <c r="U277" s="321">
        <v>0</v>
      </c>
      <c r="V277" s="321">
        <v>0</v>
      </c>
      <c r="W277" s="321">
        <v>0</v>
      </c>
      <c r="X277" s="321">
        <v>0</v>
      </c>
      <c r="Y277" s="321">
        <v>12</v>
      </c>
      <c r="Z277" s="321">
        <v>1</v>
      </c>
      <c r="AA277" s="321"/>
      <c r="AB277" s="321">
        <v>5673076.6962000001</v>
      </c>
      <c r="AC277" s="321">
        <v>1680649.0385</v>
      </c>
      <c r="AD277" s="321">
        <v>0</v>
      </c>
      <c r="AE277" s="321">
        <v>680769.23080000002</v>
      </c>
      <c r="AF277" s="321">
        <v>0</v>
      </c>
      <c r="AG277" s="321">
        <v>0</v>
      </c>
      <c r="AH277" s="321">
        <v>0</v>
      </c>
      <c r="AI277" s="321">
        <v>0</v>
      </c>
      <c r="AJ277" s="321">
        <v>0</v>
      </c>
      <c r="AK277" s="321">
        <v>0</v>
      </c>
      <c r="AL277" s="321">
        <v>680769.23080000002</v>
      </c>
      <c r="AM277" s="321">
        <v>300000</v>
      </c>
      <c r="AN277" s="321">
        <v>150000</v>
      </c>
      <c r="AO277" s="321">
        <v>422500</v>
      </c>
      <c r="AP277" s="321">
        <v>0</v>
      </c>
      <c r="AQ277" s="321">
        <v>765865.38459999999</v>
      </c>
      <c r="AR277" s="321">
        <v>111111</v>
      </c>
      <c r="AS277" s="321"/>
      <c r="AT277" s="321">
        <v>0</v>
      </c>
      <c r="AU277" s="321">
        <v>737500</v>
      </c>
      <c r="AV277" s="321">
        <v>0</v>
      </c>
      <c r="AW277" s="321">
        <v>0</v>
      </c>
      <c r="AX277" s="321">
        <v>2</v>
      </c>
      <c r="AY277" s="321">
        <v>226923.07689999999</v>
      </c>
      <c r="AZ277" s="321"/>
      <c r="BA277" s="321"/>
      <c r="BB277" s="321">
        <v>18</v>
      </c>
      <c r="BC277" s="321">
        <v>510576.92</v>
      </c>
      <c r="BD277" s="321">
        <v>30000</v>
      </c>
      <c r="BE277" s="321">
        <v>42548</v>
      </c>
      <c r="BF277" s="321"/>
      <c r="BG277" s="321">
        <v>153000</v>
      </c>
      <c r="BH277" s="321">
        <v>536000</v>
      </c>
      <c r="BI277" s="321"/>
      <c r="BJ277" s="321"/>
      <c r="BK277" s="321"/>
      <c r="BL277" s="321">
        <v>500000</v>
      </c>
      <c r="BM277" s="321"/>
      <c r="BN277" s="321">
        <v>0</v>
      </c>
      <c r="BO277" s="321">
        <v>0</v>
      </c>
      <c r="BP277" s="321">
        <v>346153.84620000003</v>
      </c>
      <c r="BQ277" s="321">
        <v>89134.615399999995</v>
      </c>
      <c r="BR277" s="321"/>
      <c r="BS277" s="321">
        <v>0</v>
      </c>
      <c r="BT277" s="321">
        <v>1268500</v>
      </c>
      <c r="BU277" s="321">
        <v>619500</v>
      </c>
      <c r="BV277" s="321"/>
      <c r="BW277" s="321">
        <v>0</v>
      </c>
      <c r="BX277" s="321"/>
      <c r="BY277" s="321">
        <v>0</v>
      </c>
      <c r="BZ277" s="321"/>
      <c r="CA277" s="321"/>
      <c r="CB277" s="321">
        <v>15023097</v>
      </c>
      <c r="CC277" s="322">
        <v>12581809</v>
      </c>
      <c r="CD277" s="320" t="s">
        <v>2203</v>
      </c>
      <c r="CE277" s="320" t="s">
        <v>870</v>
      </c>
      <c r="CF277" s="323">
        <v>46153</v>
      </c>
      <c r="CG277" s="323"/>
      <c r="CH277" s="320" t="s">
        <v>415</v>
      </c>
      <c r="CI277" s="322">
        <v>118000</v>
      </c>
      <c r="CJ277" s="322">
        <v>0</v>
      </c>
      <c r="CK277" s="321"/>
      <c r="CL277" s="324">
        <f t="shared" si="87"/>
        <v>435288.46160000004</v>
      </c>
      <c r="CM277" s="325">
        <f t="shared" si="88"/>
        <v>-19.96059999987483</v>
      </c>
      <c r="CN277" s="325">
        <f t="shared" si="89"/>
        <v>-20.422199999913573</v>
      </c>
      <c r="CO277" s="325">
        <f t="shared" si="90"/>
        <v>0.22687692288309336</v>
      </c>
      <c r="CP277" s="318"/>
      <c r="CQ277" s="326">
        <f t="shared" si="91"/>
        <v>-3.8461294025182724E-5</v>
      </c>
      <c r="CR277" s="326">
        <f t="shared" si="92"/>
        <v>0</v>
      </c>
      <c r="CS277" s="327">
        <f t="shared" si="93"/>
        <v>-3.0769268050789833E-5</v>
      </c>
      <c r="CT277" s="327">
        <f t="shared" si="94"/>
        <v>0</v>
      </c>
      <c r="CU277" s="327">
        <f t="shared" si="95"/>
        <v>0</v>
      </c>
      <c r="CV277" s="327">
        <f t="shared" si="96"/>
        <v>0</v>
      </c>
      <c r="CW277" s="327">
        <f t="shared" si="97"/>
        <v>0</v>
      </c>
      <c r="CX277" s="327">
        <f t="shared" si="98"/>
        <v>0</v>
      </c>
      <c r="CY277" s="327">
        <f t="shared" si="99"/>
        <v>0</v>
      </c>
      <c r="CZ277" s="328">
        <f t="shared" si="100"/>
        <v>435288.46160000004</v>
      </c>
      <c r="DA277" s="328">
        <f t="shared" si="103"/>
        <v>-6.1538536101579666E-5</v>
      </c>
      <c r="DB277" s="201"/>
      <c r="DC277" s="327">
        <f>K277/M277*IFERROR(VLOOKUP($D277,Shift!$B:$AZ,45,0),0)-AT277</f>
        <v>0</v>
      </c>
      <c r="DD277" s="327">
        <f>K277/M277*IFERROR(VLOOKUP($D277,Shift!$B:$AV,47,0),0)*10*50%-ROUND(K277/M277*IFERROR(VLOOKUP($D277,Shift!$B:$AV,47,0),0)*8*30%,0)-AU277</f>
        <v>0.23076923098415136</v>
      </c>
      <c r="DE277" s="329">
        <f>VLOOKUP($D277,'Off day working'!A:AM,38,0)-Z277</f>
        <v>0</v>
      </c>
      <c r="DF277" s="328"/>
      <c r="DG277" s="328"/>
      <c r="DH277" s="330">
        <f>K277/208*8*30%*VLOOKUP($D277,Shift!$B:$AZ,47,0)-AL277</f>
        <v>-3.0769268050789833E-5</v>
      </c>
      <c r="DJ277" s="390"/>
      <c r="DK277" s="332">
        <f>VLOOKUP($D277,Meal!$A:$AK,35,0)-BG277</f>
        <v>0</v>
      </c>
      <c r="DL277" s="332">
        <f>VLOOKUP($D277,Meal!$A:$AK,36,0)-BH277</f>
        <v>0</v>
      </c>
      <c r="DM277" s="333">
        <f>VLOOKUP($D277,Shift!B:AW,39,0)-AV277</f>
        <v>0</v>
      </c>
      <c r="DN277" s="334">
        <f>K277/208*VLOOKUP(D277,Shift!$B:$AO,39,0)*8*10%-AW277</f>
        <v>0</v>
      </c>
      <c r="DO277" s="333">
        <f>VLOOKUP($D277,Shift!$B:$AO,40,0)-AX277</f>
        <v>0</v>
      </c>
      <c r="DP277" s="334">
        <f>K277/208*VLOOKUP(D277,Shift!$B:$AO,40,0)*8*50%-AY277</f>
        <v>2.3076951038092375E-5</v>
      </c>
      <c r="DQ277" s="335">
        <f>VLOOKUP($D277,Shift!$B:$AZ,41,0)-AZ277</f>
        <v>0</v>
      </c>
      <c r="DR277" s="336">
        <f>K277/208*VLOOKUP($D277,Shift!$B:$AQ,41,0)*8*50%-BA277</f>
        <v>0</v>
      </c>
      <c r="DS277" s="337">
        <f>VLOOKUP($D277,Att!B:CU,98,0)-O277</f>
        <v>0</v>
      </c>
      <c r="DT277" s="338">
        <f>IFERROR(VLOOKUP($D277,OT!$A:$BR,OT!BC$1,0),0)-P277</f>
        <v>0</v>
      </c>
      <c r="DU277" s="338">
        <f>IFERROR(VLOOKUP($D277,OT!$A:$BR,OT!BD$1,0),0)-Q277</f>
        <v>0</v>
      </c>
      <c r="DV277" s="338">
        <f>IFERROR(VLOOKUP($D277,OT!$A:$BR,OT!BE$1,0),0)-R277</f>
        <v>0</v>
      </c>
      <c r="DW277" s="338">
        <f>IFERROR(VLOOKUP($D277,OT!$A:$BR,OT!BF$1,0),0)-S277</f>
        <v>0</v>
      </c>
      <c r="DX277" s="338">
        <f>IFERROR(VLOOKUP($D277,OT!$A:$BR,OT!BG$1,0),0)-T277</f>
        <v>0</v>
      </c>
      <c r="DY277" s="338">
        <f>IFERROR(VLOOKUP($D277,OT!$A:$BR,OT!BH$1,0),0)-U277</f>
        <v>0</v>
      </c>
      <c r="DZ277" s="338">
        <f>IFERROR(VLOOKUP($D277,OT!$A:$BR,OT!BI$1,0),0)-V277</f>
        <v>0</v>
      </c>
      <c r="EA277" s="338">
        <f>IFERROR(VLOOKUP($D277,OT!$A:$BR,OT!BJ$1,0),0)-W277</f>
        <v>0</v>
      </c>
      <c r="EB277" s="338">
        <f>IFERROR(VLOOKUP($D277,OT!$A:$BR,OT!BK$1,0),0)-X277</f>
        <v>0</v>
      </c>
      <c r="EC277" s="339">
        <f>VLOOKUP(D277,'Off day working'!A:AL,38,0)*30000-BD277</f>
        <v>0</v>
      </c>
      <c r="ED277" s="340"/>
      <c r="EE277" s="340"/>
      <c r="EF277" s="338">
        <f t="shared" si="86"/>
        <v>7.6923076921957545E-2</v>
      </c>
      <c r="EG277" s="350">
        <f>4960000*1.07/208*VLOOKUP(D277,Att!B:BZ,77,0)-BJ277</f>
        <v>0</v>
      </c>
      <c r="EI277" s="345">
        <f>IF(AND(CH277="X",EJ277&gt;=0.5),150000/VLOOKUP(D277,Att!B:AT,45,0)*VLOOKUP(D277,Att!B:AP,41,0),IF(AND(CH277="X",EJ277&lt;0.5),0,150000))-AN277</f>
        <v>0</v>
      </c>
      <c r="EJ277" s="346">
        <f>VLOOKUP(D277,Att!B:AP,41,0)/VLOOKUP(D277,Att!B:AT,45,0)</f>
        <v>1.1052631578947369</v>
      </c>
    </row>
    <row r="278" spans="1:140" s="331" customFormat="1" ht="14.5" hidden="1" customHeight="1" x14ac:dyDescent="0.35">
      <c r="A278" s="300" t="s">
        <v>325</v>
      </c>
      <c r="B278" s="300">
        <f t="shared" si="102"/>
        <v>271</v>
      </c>
      <c r="C278" s="320" t="s">
        <v>56</v>
      </c>
      <c r="D278" s="320" t="s">
        <v>1619</v>
      </c>
      <c r="E278" s="320" t="s">
        <v>1621</v>
      </c>
      <c r="F278" s="367" t="s">
        <v>1620</v>
      </c>
      <c r="G278" s="320" t="s">
        <v>360</v>
      </c>
      <c r="H278" s="320" t="s">
        <v>1039</v>
      </c>
      <c r="I278" s="320" t="s">
        <v>64</v>
      </c>
      <c r="J278" s="320" t="s">
        <v>58</v>
      </c>
      <c r="K278" s="321">
        <v>5900000</v>
      </c>
      <c r="L278" s="321"/>
      <c r="M278" s="321">
        <v>208</v>
      </c>
      <c r="N278" s="321"/>
      <c r="O278" s="321">
        <v>182</v>
      </c>
      <c r="P278" s="321">
        <v>26</v>
      </c>
      <c r="Q278" s="321">
        <v>0</v>
      </c>
      <c r="R278" s="321">
        <v>12</v>
      </c>
      <c r="S278" s="321">
        <v>0</v>
      </c>
      <c r="T278" s="321">
        <v>0</v>
      </c>
      <c r="U278" s="321">
        <v>0</v>
      </c>
      <c r="V278" s="321">
        <v>0</v>
      </c>
      <c r="W278" s="321">
        <v>0</v>
      </c>
      <c r="X278" s="321">
        <v>0</v>
      </c>
      <c r="Y278" s="321">
        <v>6</v>
      </c>
      <c r="Z278" s="321">
        <v>1</v>
      </c>
      <c r="AA278" s="321"/>
      <c r="AB278" s="321">
        <v>5162499.7730999999</v>
      </c>
      <c r="AC278" s="321">
        <v>1106250</v>
      </c>
      <c r="AD278" s="321">
        <v>0</v>
      </c>
      <c r="AE278" s="321">
        <v>680769.23080000002</v>
      </c>
      <c r="AF278" s="321">
        <v>0</v>
      </c>
      <c r="AG278" s="321">
        <v>0</v>
      </c>
      <c r="AH278" s="321">
        <v>0</v>
      </c>
      <c r="AI278" s="321">
        <v>0</v>
      </c>
      <c r="AJ278" s="321">
        <v>0</v>
      </c>
      <c r="AK278" s="321">
        <v>0</v>
      </c>
      <c r="AL278" s="321">
        <v>340384.61540000001</v>
      </c>
      <c r="AM278" s="321">
        <v>300000</v>
      </c>
      <c r="AN278" s="321">
        <v>150000</v>
      </c>
      <c r="AO278" s="321">
        <v>345000</v>
      </c>
      <c r="AP278" s="321">
        <v>0</v>
      </c>
      <c r="AQ278" s="321">
        <v>510576.92310000001</v>
      </c>
      <c r="AR278" s="321">
        <v>111111</v>
      </c>
      <c r="AS278" s="321"/>
      <c r="AT278" s="321">
        <v>0</v>
      </c>
      <c r="AU278" s="321">
        <v>368750</v>
      </c>
      <c r="AV278" s="321">
        <v>0</v>
      </c>
      <c r="AW278" s="321">
        <v>0</v>
      </c>
      <c r="AX278" s="321">
        <v>1</v>
      </c>
      <c r="AY278" s="321">
        <v>113461.5385</v>
      </c>
      <c r="AZ278" s="321"/>
      <c r="BA278" s="321"/>
      <c r="BB278" s="321">
        <v>13</v>
      </c>
      <c r="BC278" s="321">
        <v>368750</v>
      </c>
      <c r="BD278" s="321">
        <v>30000</v>
      </c>
      <c r="BE278" s="321">
        <v>42548</v>
      </c>
      <c r="BF278" s="321">
        <v>100000</v>
      </c>
      <c r="BG278" s="321">
        <v>157000</v>
      </c>
      <c r="BH278" s="321">
        <v>350000</v>
      </c>
      <c r="BI278" s="321"/>
      <c r="BJ278" s="321"/>
      <c r="BK278" s="321"/>
      <c r="BL278" s="321">
        <v>500000</v>
      </c>
      <c r="BM278" s="321"/>
      <c r="BN278" s="321">
        <v>0</v>
      </c>
      <c r="BO278" s="321">
        <v>0</v>
      </c>
      <c r="BP278" s="321">
        <v>315000</v>
      </c>
      <c r="BQ278" s="321">
        <v>65769.230800000005</v>
      </c>
      <c r="BR278" s="321"/>
      <c r="BS278" s="321">
        <v>0</v>
      </c>
      <c r="BT278" s="321">
        <v>1268500</v>
      </c>
      <c r="BU278" s="321">
        <v>619500</v>
      </c>
      <c r="BV278" s="321"/>
      <c r="BW278" s="321">
        <v>0</v>
      </c>
      <c r="BX278" s="321"/>
      <c r="BY278" s="321">
        <v>0</v>
      </c>
      <c r="BZ278" s="321"/>
      <c r="CA278" s="321"/>
      <c r="CB278" s="321">
        <v>12504384</v>
      </c>
      <c r="CC278" s="322">
        <v>10117615</v>
      </c>
      <c r="CD278" s="320" t="s">
        <v>2203</v>
      </c>
      <c r="CE278" s="320" t="s">
        <v>870</v>
      </c>
      <c r="CF278" s="323">
        <v>46153</v>
      </c>
      <c r="CG278" s="323"/>
      <c r="CH278" s="320" t="s">
        <v>415</v>
      </c>
      <c r="CI278" s="322">
        <v>118000</v>
      </c>
      <c r="CJ278" s="322">
        <v>0</v>
      </c>
      <c r="CK278" s="321"/>
      <c r="CL278" s="324">
        <f t="shared" si="87"/>
        <v>380769.23080000002</v>
      </c>
      <c r="CM278" s="325">
        <f t="shared" si="88"/>
        <v>-13.688300000503659</v>
      </c>
      <c r="CN278" s="325">
        <f t="shared" si="89"/>
        <v>-13.919099999591708</v>
      </c>
      <c r="CO278" s="325">
        <f t="shared" si="90"/>
        <v>0.22690000012516975</v>
      </c>
      <c r="CP278" s="318"/>
      <c r="CQ278" s="326">
        <f t="shared" si="91"/>
        <v>0</v>
      </c>
      <c r="CR278" s="326">
        <f t="shared" si="92"/>
        <v>0</v>
      </c>
      <c r="CS278" s="327">
        <f t="shared" si="93"/>
        <v>-3.0769268050789833E-5</v>
      </c>
      <c r="CT278" s="327">
        <f t="shared" si="94"/>
        <v>0</v>
      </c>
      <c r="CU278" s="327">
        <f t="shared" si="95"/>
        <v>0</v>
      </c>
      <c r="CV278" s="327">
        <f t="shared" si="96"/>
        <v>0</v>
      </c>
      <c r="CW278" s="327">
        <f t="shared" si="97"/>
        <v>0</v>
      </c>
      <c r="CX278" s="327">
        <f t="shared" si="98"/>
        <v>0</v>
      </c>
      <c r="CY278" s="327">
        <f t="shared" si="99"/>
        <v>0</v>
      </c>
      <c r="CZ278" s="328">
        <f t="shared" si="100"/>
        <v>380769.23080000002</v>
      </c>
      <c r="DA278" s="328">
        <f t="shared" si="103"/>
        <v>-3.0769268050789833E-5</v>
      </c>
      <c r="DB278" s="201"/>
      <c r="DC278" s="327">
        <f>K278/M278*IFERROR(VLOOKUP($D278,Shift!$B:$AZ,45,0),0)-AT278</f>
        <v>0</v>
      </c>
      <c r="DD278" s="327">
        <f>K278/M278*IFERROR(VLOOKUP($D278,Shift!$B:$AV,47,0),0)*10*50%-ROUND(K278/M278*IFERROR(VLOOKUP($D278,Shift!$B:$AV,47,0),0)*8*30%,0)-AU278</f>
        <v>-0.38461538450792432</v>
      </c>
      <c r="DE278" s="329">
        <f>VLOOKUP($D278,'Off day working'!A:AM,38,0)-Z278</f>
        <v>0</v>
      </c>
      <c r="DF278" s="328"/>
      <c r="DG278" s="328"/>
      <c r="DH278" s="330">
        <f>K278/208*8*30%*VLOOKUP($D278,Shift!$B:$AZ,47,0)-AL278</f>
        <v>-1.5384634025394917E-5</v>
      </c>
      <c r="DJ278" s="390"/>
      <c r="DK278" s="332">
        <f>VLOOKUP($D278,Meal!$A:$AK,35,0)-BG278</f>
        <v>0</v>
      </c>
      <c r="DL278" s="332">
        <f>VLOOKUP($D278,Meal!$A:$AK,36,0)-BH278</f>
        <v>0</v>
      </c>
      <c r="DM278" s="333">
        <f>VLOOKUP($D278,Shift!B:AW,39,0)-AV278</f>
        <v>0</v>
      </c>
      <c r="DN278" s="334">
        <f>K278/208*VLOOKUP(D278,Shift!$B:$AO,39,0)*8*10%-AW278</f>
        <v>0</v>
      </c>
      <c r="DO278" s="333">
        <f>VLOOKUP($D278,Shift!$B:$AO,40,0)-AX278</f>
        <v>0</v>
      </c>
      <c r="DP278" s="334">
        <f>K278/208*VLOOKUP(D278,Shift!$B:$AO,40,0)*8*50%-AY278</f>
        <v>-3.8461526855826378E-5</v>
      </c>
      <c r="DQ278" s="335">
        <f>VLOOKUP($D278,Shift!$B:$AZ,41,0)-AZ278</f>
        <v>0</v>
      </c>
      <c r="DR278" s="336">
        <f>K278/208*VLOOKUP($D278,Shift!$B:$AQ,41,0)*8*50%-BA278</f>
        <v>0</v>
      </c>
      <c r="DS278" s="337">
        <f>VLOOKUP($D278,Att!B:CU,98,0)-O278</f>
        <v>0</v>
      </c>
      <c r="DT278" s="338">
        <f>IFERROR(VLOOKUP($D278,OT!$A:$BR,OT!BC$1,0),0)-P278</f>
        <v>0</v>
      </c>
      <c r="DU278" s="338">
        <f>IFERROR(VLOOKUP($D278,OT!$A:$BR,OT!BD$1,0),0)-Q278</f>
        <v>0</v>
      </c>
      <c r="DV278" s="338">
        <f>IFERROR(VLOOKUP($D278,OT!$A:$BR,OT!BE$1,0),0)-R278</f>
        <v>0</v>
      </c>
      <c r="DW278" s="338">
        <f>IFERROR(VLOOKUP($D278,OT!$A:$BR,OT!BF$1,0),0)-S278</f>
        <v>0</v>
      </c>
      <c r="DX278" s="338">
        <f>IFERROR(VLOOKUP($D278,OT!$A:$BR,OT!BG$1,0),0)-T278</f>
        <v>0</v>
      </c>
      <c r="DY278" s="338">
        <f>IFERROR(VLOOKUP($D278,OT!$A:$BR,OT!BH$1,0),0)-U278</f>
        <v>0</v>
      </c>
      <c r="DZ278" s="338">
        <f>IFERROR(VLOOKUP($D278,OT!$A:$BR,OT!BI$1,0),0)-V278</f>
        <v>0</v>
      </c>
      <c r="EA278" s="338">
        <f>IFERROR(VLOOKUP($D278,OT!$A:$BR,OT!BJ$1,0),0)-W278</f>
        <v>0</v>
      </c>
      <c r="EB278" s="338">
        <f>IFERROR(VLOOKUP($D278,OT!$A:$BR,OT!BK$1,0),0)-X278</f>
        <v>0</v>
      </c>
      <c r="EC278" s="339">
        <f>VLOOKUP(D278,'Off day working'!A:AL,38,0)*30000-BD278</f>
        <v>0</v>
      </c>
      <c r="ED278" s="340"/>
      <c r="EE278" s="340"/>
      <c r="EF278" s="338">
        <f t="shared" si="86"/>
        <v>7.6923076921957545E-2</v>
      </c>
      <c r="EG278" s="350">
        <f>4960000*1.07/208*VLOOKUP(D278,Att!B:BZ,77,0)-BJ278</f>
        <v>0</v>
      </c>
      <c r="EI278" s="345">
        <f>IF(AND(CH278="X",EJ278&gt;=0.5),150000/VLOOKUP(D278,Att!B:AT,45,0)*VLOOKUP(D278,Att!B:AP,41,0),IF(AND(CH278="X",EJ278&lt;0.5),0,150000))-AN278</f>
        <v>0</v>
      </c>
      <c r="EJ278" s="346">
        <f>VLOOKUP(D278,Att!B:AP,41,0)/VLOOKUP(D278,Att!B:AT,45,0)</f>
        <v>0.99082387004794492</v>
      </c>
    </row>
    <row r="279" spans="1:140" s="331" customFormat="1" ht="14.5" hidden="1" customHeight="1" x14ac:dyDescent="0.35">
      <c r="A279" s="300" t="s">
        <v>325</v>
      </c>
      <c r="B279" s="300">
        <f t="shared" si="102"/>
        <v>272</v>
      </c>
      <c r="C279" s="320" t="s">
        <v>56</v>
      </c>
      <c r="D279" s="320" t="s">
        <v>1622</v>
      </c>
      <c r="E279" s="320" t="s">
        <v>1624</v>
      </c>
      <c r="F279" s="367" t="s">
        <v>1623</v>
      </c>
      <c r="G279" s="320" t="s">
        <v>348</v>
      </c>
      <c r="H279" s="320"/>
      <c r="I279" s="320" t="s">
        <v>1037</v>
      </c>
      <c r="J279" s="320" t="s">
        <v>58</v>
      </c>
      <c r="K279" s="321">
        <v>5900000</v>
      </c>
      <c r="L279" s="321"/>
      <c r="M279" s="321">
        <v>208</v>
      </c>
      <c r="N279" s="321"/>
      <c r="O279" s="321">
        <v>140</v>
      </c>
      <c r="P279" s="321">
        <v>24</v>
      </c>
      <c r="Q279" s="321">
        <v>0</v>
      </c>
      <c r="R279" s="321">
        <v>0</v>
      </c>
      <c r="S279" s="321">
        <v>0</v>
      </c>
      <c r="T279" s="321">
        <v>0</v>
      </c>
      <c r="U279" s="321">
        <v>0</v>
      </c>
      <c r="V279" s="321">
        <v>0</v>
      </c>
      <c r="W279" s="321">
        <v>0</v>
      </c>
      <c r="X279" s="321">
        <v>0</v>
      </c>
      <c r="Y279" s="321">
        <v>7</v>
      </c>
      <c r="Z279" s="321"/>
      <c r="AA279" s="321"/>
      <c r="AB279" s="321">
        <v>3971153.6192000001</v>
      </c>
      <c r="AC279" s="321">
        <v>1021153.8462</v>
      </c>
      <c r="AD279" s="321">
        <v>0</v>
      </c>
      <c r="AE279" s="321">
        <v>0</v>
      </c>
      <c r="AF279" s="321">
        <v>0</v>
      </c>
      <c r="AG279" s="321">
        <v>0</v>
      </c>
      <c r="AH279" s="321">
        <v>0</v>
      </c>
      <c r="AI279" s="321">
        <v>0</v>
      </c>
      <c r="AJ279" s="321">
        <v>0</v>
      </c>
      <c r="AK279" s="321">
        <v>0</v>
      </c>
      <c r="AL279" s="321">
        <v>408461.53850000002</v>
      </c>
      <c r="AM279" s="321">
        <v>268421.0526</v>
      </c>
      <c r="AN279" s="321">
        <v>150000</v>
      </c>
      <c r="AO279" s="321">
        <v>140000</v>
      </c>
      <c r="AP279" s="321">
        <v>0</v>
      </c>
      <c r="AQ279" s="321"/>
      <c r="AR279" s="321">
        <v>0</v>
      </c>
      <c r="AS279" s="321"/>
      <c r="AT279" s="321">
        <v>0</v>
      </c>
      <c r="AU279" s="321">
        <v>442500</v>
      </c>
      <c r="AV279" s="321">
        <v>0</v>
      </c>
      <c r="AW279" s="321">
        <v>0</v>
      </c>
      <c r="AX279" s="321">
        <v>1</v>
      </c>
      <c r="AY279" s="321">
        <v>113461.5385</v>
      </c>
      <c r="AZ279" s="321"/>
      <c r="BA279" s="321"/>
      <c r="BB279" s="321">
        <v>12</v>
      </c>
      <c r="BC279" s="321">
        <v>340384.62</v>
      </c>
      <c r="BD279" s="321">
        <v>0</v>
      </c>
      <c r="BE279" s="321"/>
      <c r="BF279" s="321"/>
      <c r="BG279" s="321">
        <v>186000</v>
      </c>
      <c r="BH279" s="321">
        <v>268000</v>
      </c>
      <c r="BI279" s="321"/>
      <c r="BJ279" s="321"/>
      <c r="BK279" s="321"/>
      <c r="BL279" s="321">
        <v>500000</v>
      </c>
      <c r="BM279" s="321"/>
      <c r="BN279" s="321">
        <v>0</v>
      </c>
      <c r="BO279" s="321">
        <v>0</v>
      </c>
      <c r="BP279" s="321">
        <v>242307.6923</v>
      </c>
      <c r="BQ279" s="321">
        <v>41538.461499999998</v>
      </c>
      <c r="BR279" s="321"/>
      <c r="BS279" s="321">
        <v>0</v>
      </c>
      <c r="BT279" s="321">
        <v>1268500</v>
      </c>
      <c r="BU279" s="321">
        <v>619500</v>
      </c>
      <c r="BV279" s="321"/>
      <c r="BW279" s="321">
        <v>0</v>
      </c>
      <c r="BX279" s="321"/>
      <c r="BY279" s="321">
        <v>0</v>
      </c>
      <c r="BZ279" s="321"/>
      <c r="CA279" s="321"/>
      <c r="CB279" s="321">
        <v>9479895</v>
      </c>
      <c r="CC279" s="322">
        <v>7190049</v>
      </c>
      <c r="CD279" s="320" t="s">
        <v>2203</v>
      </c>
      <c r="CE279" s="320" t="s">
        <v>870</v>
      </c>
      <c r="CF279" s="323">
        <v>46153</v>
      </c>
      <c r="CG279" s="323"/>
      <c r="CH279" s="320" t="s">
        <v>415</v>
      </c>
      <c r="CI279" s="322">
        <v>118000</v>
      </c>
      <c r="CJ279" s="322">
        <v>0</v>
      </c>
      <c r="CK279" s="321"/>
      <c r="CL279" s="324">
        <f t="shared" si="87"/>
        <v>283846.15379999997</v>
      </c>
      <c r="CM279" s="325">
        <f t="shared" si="88"/>
        <v>-12.63120000064373</v>
      </c>
      <c r="CN279" s="325">
        <f t="shared" si="89"/>
        <v>-12.785000000149012</v>
      </c>
      <c r="CO279" s="325">
        <f t="shared" si="90"/>
        <v>0.2269538464024663</v>
      </c>
      <c r="CP279" s="318"/>
      <c r="CQ279" s="326">
        <f t="shared" si="91"/>
        <v>-4.615390207618475E-5</v>
      </c>
      <c r="CR279" s="326">
        <f t="shared" si="92"/>
        <v>0</v>
      </c>
      <c r="CS279" s="327">
        <f t="shared" si="93"/>
        <v>0</v>
      </c>
      <c r="CT279" s="327">
        <f t="shared" si="94"/>
        <v>0</v>
      </c>
      <c r="CU279" s="327">
        <f t="shared" si="95"/>
        <v>0</v>
      </c>
      <c r="CV279" s="327">
        <f t="shared" si="96"/>
        <v>0</v>
      </c>
      <c r="CW279" s="327">
        <f t="shared" si="97"/>
        <v>0</v>
      </c>
      <c r="CX279" s="327">
        <f t="shared" si="98"/>
        <v>0</v>
      </c>
      <c r="CY279" s="327">
        <f t="shared" si="99"/>
        <v>0</v>
      </c>
      <c r="CZ279" s="328">
        <f t="shared" si="100"/>
        <v>283846.15379999997</v>
      </c>
      <c r="DA279" s="328">
        <f t="shared" si="103"/>
        <v>4.6153843868523836E-5</v>
      </c>
      <c r="DB279" s="201"/>
      <c r="DC279" s="327">
        <f>K279/M279*IFERROR(VLOOKUP($D279,Shift!$B:$AZ,45,0),0)-AT279</f>
        <v>0</v>
      </c>
      <c r="DD279" s="327">
        <f>K279/M279*IFERROR(VLOOKUP($D279,Shift!$B:$AV,47,0),0)*10*50%-ROUND(K279/M279*IFERROR(VLOOKUP($D279,Shift!$B:$AV,47,0),0)*8*30%,0)-AU279</f>
        <v>-0.46153846150264144</v>
      </c>
      <c r="DE279" s="329">
        <f>VLOOKUP($D279,'Off day working'!A:AM,38,0)-Z279</f>
        <v>0</v>
      </c>
      <c r="DF279" s="328"/>
      <c r="DG279" s="328"/>
      <c r="DH279" s="330">
        <f>K279/208*8*30%*VLOOKUP($D279,Shift!$B:$AZ,47,0)-AL279</f>
        <v>-3.8461526855826378E-5</v>
      </c>
      <c r="DJ279" s="390"/>
      <c r="DK279" s="332">
        <f>VLOOKUP($D279,Meal!$A:$AK,35,0)-BG279</f>
        <v>0</v>
      </c>
      <c r="DL279" s="332">
        <f>VLOOKUP($D279,Meal!$A:$AK,36,0)-BH279</f>
        <v>0</v>
      </c>
      <c r="DM279" s="333">
        <f>VLOOKUP($D279,Shift!B:AW,39,0)-AV279</f>
        <v>0</v>
      </c>
      <c r="DN279" s="334">
        <f>K279/208*VLOOKUP(D279,Shift!$B:$AO,39,0)*8*10%-AW279</f>
        <v>0</v>
      </c>
      <c r="DO279" s="333">
        <f>VLOOKUP($D279,Shift!$B:$AO,40,0)-AX279</f>
        <v>0</v>
      </c>
      <c r="DP279" s="334">
        <f>K279/208*VLOOKUP(D279,Shift!$B:$AO,40,0)*8*50%-AY279</f>
        <v>-3.8461526855826378E-5</v>
      </c>
      <c r="DQ279" s="335">
        <f>VLOOKUP($D279,Shift!$B:$AZ,41,0)-AZ279</f>
        <v>0</v>
      </c>
      <c r="DR279" s="336">
        <f>K279/208*VLOOKUP($D279,Shift!$B:$AQ,41,0)*8*50%-BA279</f>
        <v>0</v>
      </c>
      <c r="DS279" s="337">
        <f>VLOOKUP($D279,Att!B:CU,98,0)-O279</f>
        <v>0</v>
      </c>
      <c r="DT279" s="338">
        <f>IFERROR(VLOOKUP($D279,OT!$A:$BR,OT!BC$1,0),0)-P279</f>
        <v>0</v>
      </c>
      <c r="DU279" s="338">
        <f>IFERROR(VLOOKUP($D279,OT!$A:$BR,OT!BD$1,0),0)-Q279</f>
        <v>0</v>
      </c>
      <c r="DV279" s="338">
        <f>IFERROR(VLOOKUP($D279,OT!$A:$BR,OT!BE$1,0),0)-R279</f>
        <v>0</v>
      </c>
      <c r="DW279" s="338">
        <f>IFERROR(VLOOKUP($D279,OT!$A:$BR,OT!BF$1,0),0)-S279</f>
        <v>0</v>
      </c>
      <c r="DX279" s="338">
        <f>IFERROR(VLOOKUP($D279,OT!$A:$BR,OT!BG$1,0),0)-T279</f>
        <v>0</v>
      </c>
      <c r="DY279" s="338">
        <f>IFERROR(VLOOKUP($D279,OT!$A:$BR,OT!BH$1,0),0)-U279</f>
        <v>0</v>
      </c>
      <c r="DZ279" s="338">
        <f>IFERROR(VLOOKUP($D279,OT!$A:$BR,OT!BI$1,0),0)-V279</f>
        <v>0</v>
      </c>
      <c r="EA279" s="338">
        <f>IFERROR(VLOOKUP($D279,OT!$A:$BR,OT!BJ$1,0),0)-W279</f>
        <v>0</v>
      </c>
      <c r="EB279" s="338">
        <f>IFERROR(VLOOKUP($D279,OT!$A:$BR,OT!BK$1,0),0)-X279</f>
        <v>0</v>
      </c>
      <c r="EC279" s="339">
        <f>VLOOKUP(D279,'Off day working'!A:AL,38,0)*30000-BD279</f>
        <v>0</v>
      </c>
      <c r="ED279" s="340"/>
      <c r="EE279" s="340"/>
      <c r="EF279" s="338">
        <f t="shared" si="86"/>
        <v>0</v>
      </c>
      <c r="EG279" s="350">
        <f>4960000*1.07/208*VLOOKUP(D279,Att!B:BZ,77,0)-BJ279</f>
        <v>0</v>
      </c>
      <c r="EI279" s="345">
        <f>IF(AND(CH279="X",EJ279&gt;=0.5),150000/VLOOKUP(D279,Att!B:AT,45,0)*VLOOKUP(D279,Att!B:AP,41,0),IF(AND(CH279="X",EJ279&lt;0.5),0,150000))-AN279</f>
        <v>0</v>
      </c>
      <c r="EJ279" s="346">
        <f>VLOOKUP(D279,Att!B:AP,41,0)/VLOOKUP(D279,Att!B:AT,45,0)</f>
        <v>0.78947368421052633</v>
      </c>
    </row>
    <row r="280" spans="1:140" s="331" customFormat="1" ht="14.5" hidden="1" customHeight="1" x14ac:dyDescent="0.35">
      <c r="A280" s="300" t="s">
        <v>325</v>
      </c>
      <c r="B280" s="300">
        <f t="shared" si="102"/>
        <v>273</v>
      </c>
      <c r="C280" s="320" t="s">
        <v>56</v>
      </c>
      <c r="D280" s="320" t="s">
        <v>1625</v>
      </c>
      <c r="E280" s="320" t="s">
        <v>1627</v>
      </c>
      <c r="F280" s="367" t="s">
        <v>1626</v>
      </c>
      <c r="G280" s="320" t="s">
        <v>360</v>
      </c>
      <c r="H280" s="320" t="s">
        <v>1039</v>
      </c>
      <c r="I280" s="320" t="s">
        <v>57</v>
      </c>
      <c r="J280" s="320" t="s">
        <v>58</v>
      </c>
      <c r="K280" s="321">
        <v>5900000</v>
      </c>
      <c r="L280" s="321"/>
      <c r="M280" s="321">
        <v>208</v>
      </c>
      <c r="N280" s="321"/>
      <c r="O280" s="321">
        <v>208</v>
      </c>
      <c r="P280" s="321">
        <v>42</v>
      </c>
      <c r="Q280" s="321">
        <v>0</v>
      </c>
      <c r="R280" s="321">
        <v>0</v>
      </c>
      <c r="S280" s="321">
        <v>0</v>
      </c>
      <c r="T280" s="321">
        <v>0</v>
      </c>
      <c r="U280" s="321">
        <v>8</v>
      </c>
      <c r="V280" s="321">
        <v>0</v>
      </c>
      <c r="W280" s="321">
        <v>0</v>
      </c>
      <c r="X280" s="321">
        <v>0</v>
      </c>
      <c r="Y280" s="321">
        <v>10</v>
      </c>
      <c r="Z280" s="321">
        <v>1</v>
      </c>
      <c r="AA280" s="321"/>
      <c r="AB280" s="321">
        <v>5899999.8865</v>
      </c>
      <c r="AC280" s="321">
        <v>1787019.2308</v>
      </c>
      <c r="AD280" s="321">
        <v>0</v>
      </c>
      <c r="AE280" s="321">
        <v>0</v>
      </c>
      <c r="AF280" s="321">
        <v>0</v>
      </c>
      <c r="AG280" s="321">
        <v>0</v>
      </c>
      <c r="AH280" s="321">
        <v>658076.92310000001</v>
      </c>
      <c r="AI280" s="321">
        <v>0</v>
      </c>
      <c r="AJ280" s="321">
        <v>0</v>
      </c>
      <c r="AK280" s="321">
        <v>0</v>
      </c>
      <c r="AL280" s="321">
        <v>544615.38459999999</v>
      </c>
      <c r="AM280" s="321">
        <v>300000</v>
      </c>
      <c r="AN280" s="321">
        <v>150000</v>
      </c>
      <c r="AO280" s="321">
        <v>545000</v>
      </c>
      <c r="AP280" s="321">
        <v>0</v>
      </c>
      <c r="AQ280" s="321">
        <v>1021153.8462</v>
      </c>
      <c r="AR280" s="321">
        <v>111111</v>
      </c>
      <c r="AS280" s="321"/>
      <c r="AT280" s="321">
        <v>0</v>
      </c>
      <c r="AU280" s="321">
        <v>590000</v>
      </c>
      <c r="AV280" s="321">
        <v>0</v>
      </c>
      <c r="AW280" s="321">
        <v>0</v>
      </c>
      <c r="AX280" s="321">
        <v>2</v>
      </c>
      <c r="AY280" s="321">
        <v>226923.07689999999</v>
      </c>
      <c r="AZ280" s="321"/>
      <c r="BA280" s="321"/>
      <c r="BB280" s="321">
        <v>21</v>
      </c>
      <c r="BC280" s="321">
        <v>595673.07999999996</v>
      </c>
      <c r="BD280" s="321">
        <v>30000</v>
      </c>
      <c r="BE280" s="321">
        <v>42548</v>
      </c>
      <c r="BF280" s="321">
        <v>100000</v>
      </c>
      <c r="BG280" s="321">
        <v>75000</v>
      </c>
      <c r="BH280" s="321">
        <v>607000</v>
      </c>
      <c r="BI280" s="321"/>
      <c r="BJ280" s="321"/>
      <c r="BK280" s="321"/>
      <c r="BL280" s="321">
        <v>500000</v>
      </c>
      <c r="BM280" s="321"/>
      <c r="BN280" s="321">
        <v>0</v>
      </c>
      <c r="BO280" s="321">
        <v>0</v>
      </c>
      <c r="BP280" s="321">
        <v>360000</v>
      </c>
      <c r="BQ280" s="321">
        <v>86538.461500000005</v>
      </c>
      <c r="BR280" s="321"/>
      <c r="BS280" s="321">
        <v>0</v>
      </c>
      <c r="BT280" s="321">
        <v>1268500</v>
      </c>
      <c r="BU280" s="321">
        <v>619500</v>
      </c>
      <c r="BV280" s="321"/>
      <c r="BW280" s="321">
        <v>0</v>
      </c>
      <c r="BX280" s="321"/>
      <c r="BY280" s="321">
        <v>0</v>
      </c>
      <c r="BZ280" s="321"/>
      <c r="CA280" s="321"/>
      <c r="CB280" s="321">
        <v>15617182</v>
      </c>
      <c r="CC280" s="322">
        <v>13164643</v>
      </c>
      <c r="CD280" s="320" t="s">
        <v>2203</v>
      </c>
      <c r="CE280" s="320" t="s">
        <v>870</v>
      </c>
      <c r="CF280" s="323">
        <v>46153</v>
      </c>
      <c r="CG280" s="323"/>
      <c r="CH280" s="320" t="s">
        <v>415</v>
      </c>
      <c r="CI280" s="322">
        <v>118000</v>
      </c>
      <c r="CJ280" s="322">
        <v>0</v>
      </c>
      <c r="CK280" s="321"/>
      <c r="CL280" s="324">
        <f t="shared" si="87"/>
        <v>446538.46149999998</v>
      </c>
      <c r="CM280" s="325">
        <f t="shared" si="88"/>
        <v>-23.110399998724461</v>
      </c>
      <c r="CN280" s="325">
        <f t="shared" si="89"/>
        <v>-22.571899998933077</v>
      </c>
      <c r="CO280" s="325">
        <f t="shared" si="90"/>
        <v>0.11349999997764826</v>
      </c>
      <c r="CP280" s="318"/>
      <c r="CQ280" s="326">
        <f t="shared" si="91"/>
        <v>-3.0769035220146179E-5</v>
      </c>
      <c r="CR280" s="326">
        <f t="shared" si="92"/>
        <v>0</v>
      </c>
      <c r="CS280" s="327">
        <f t="shared" si="93"/>
        <v>0</v>
      </c>
      <c r="CT280" s="327">
        <f t="shared" si="94"/>
        <v>0</v>
      </c>
      <c r="CU280" s="327">
        <f t="shared" si="95"/>
        <v>0</v>
      </c>
      <c r="CV280" s="327">
        <f t="shared" si="96"/>
        <v>-2.3076892830431461E-5</v>
      </c>
      <c r="CW280" s="327">
        <f t="shared" si="97"/>
        <v>0</v>
      </c>
      <c r="CX280" s="327">
        <f t="shared" si="98"/>
        <v>0</v>
      </c>
      <c r="CY280" s="327">
        <f t="shared" si="99"/>
        <v>0</v>
      </c>
      <c r="CZ280" s="328">
        <f t="shared" si="100"/>
        <v>446538.46149999998</v>
      </c>
      <c r="DA280" s="328">
        <f t="shared" si="103"/>
        <v>3.8461526855826378E-5</v>
      </c>
      <c r="DB280" s="201"/>
      <c r="DC280" s="327">
        <f>K280/M280*IFERROR(VLOOKUP($D280,Shift!$B:$AZ,45,0),0)-AT280</f>
        <v>0</v>
      </c>
      <c r="DD280" s="327">
        <f>K280/M280*IFERROR(VLOOKUP($D280,Shift!$B:$AV,47,0),0)*10*50%-ROUND(K280/M280*IFERROR(VLOOKUP($D280,Shift!$B:$AV,47,0),0)*8*30%,0)-AU280</f>
        <v>0.38461538474075496</v>
      </c>
      <c r="DE280" s="329">
        <f>VLOOKUP($D280,'Off day working'!A:AM,38,0)-Z280</f>
        <v>0</v>
      </c>
      <c r="DF280" s="328"/>
      <c r="DG280" s="328"/>
      <c r="DH280" s="330">
        <f>K280/208*8*30%*VLOOKUP($D280,Shift!$B:$AZ,47,0)-AL280</f>
        <v>1.5384634025394917E-5</v>
      </c>
      <c r="DJ280" s="390"/>
      <c r="DK280" s="332">
        <f>VLOOKUP($D280,Meal!$A:$AK,35,0)-BG280</f>
        <v>0</v>
      </c>
      <c r="DL280" s="332">
        <f>VLOOKUP($D280,Meal!$A:$AK,36,0)-BH280</f>
        <v>0</v>
      </c>
      <c r="DM280" s="333">
        <f>VLOOKUP($D280,Shift!B:AW,39,0)-AV280</f>
        <v>0</v>
      </c>
      <c r="DN280" s="334">
        <f>K280/208*VLOOKUP(D280,Shift!$B:$AO,39,0)*8*10%-AW280</f>
        <v>0</v>
      </c>
      <c r="DO280" s="333">
        <f>VLOOKUP($D280,Shift!$B:$AO,40,0)-AX280</f>
        <v>0</v>
      </c>
      <c r="DP280" s="334">
        <f>K280/208*VLOOKUP(D280,Shift!$B:$AO,40,0)*8*50%-AY280</f>
        <v>2.3076951038092375E-5</v>
      </c>
      <c r="DQ280" s="335">
        <f>VLOOKUP($D280,Shift!$B:$AZ,41,0)-AZ280</f>
        <v>0</v>
      </c>
      <c r="DR280" s="336">
        <f>K280/208*VLOOKUP($D280,Shift!$B:$AQ,41,0)*8*50%-BA280</f>
        <v>0</v>
      </c>
      <c r="DS280" s="337">
        <f>VLOOKUP($D280,Att!B:CU,98,0)-O280</f>
        <v>0</v>
      </c>
      <c r="DT280" s="338">
        <f>IFERROR(VLOOKUP($D280,OT!$A:$BR,OT!BC$1,0),0)-P280</f>
        <v>0</v>
      </c>
      <c r="DU280" s="338">
        <f>IFERROR(VLOOKUP($D280,OT!$A:$BR,OT!BD$1,0),0)-Q280</f>
        <v>0</v>
      </c>
      <c r="DV280" s="338">
        <f>IFERROR(VLOOKUP($D280,OT!$A:$BR,OT!BE$1,0),0)-R280</f>
        <v>0</v>
      </c>
      <c r="DW280" s="338">
        <f>IFERROR(VLOOKUP($D280,OT!$A:$BR,OT!BF$1,0),0)-S280</f>
        <v>0</v>
      </c>
      <c r="DX280" s="338">
        <f>IFERROR(VLOOKUP($D280,OT!$A:$BR,OT!BG$1,0),0)-T280</f>
        <v>0</v>
      </c>
      <c r="DY280" s="338">
        <f>IFERROR(VLOOKUP($D280,OT!$A:$BR,OT!BH$1,0),0)-U280</f>
        <v>0</v>
      </c>
      <c r="DZ280" s="338">
        <f>IFERROR(VLOOKUP($D280,OT!$A:$BR,OT!BI$1,0),0)-V280</f>
        <v>0</v>
      </c>
      <c r="EA280" s="338">
        <f>IFERROR(VLOOKUP($D280,OT!$A:$BR,OT!BJ$1,0),0)-W280</f>
        <v>0</v>
      </c>
      <c r="EB280" s="338">
        <f>IFERROR(VLOOKUP($D280,OT!$A:$BR,OT!BK$1,0),0)-X280</f>
        <v>0</v>
      </c>
      <c r="EC280" s="339">
        <f>VLOOKUP(D280,'Off day working'!A:AL,38,0)*30000-BD280</f>
        <v>0</v>
      </c>
      <c r="ED280" s="340"/>
      <c r="EE280" s="340"/>
      <c r="EF280" s="338">
        <f t="shared" si="86"/>
        <v>7.6923076921957545E-2</v>
      </c>
      <c r="EG280" s="350">
        <f>4960000*1.07/208*VLOOKUP(D280,Att!B:BZ,77,0)-BJ280</f>
        <v>0</v>
      </c>
      <c r="EI280" s="345">
        <f>IF(AND(CH280="X",EJ280&gt;=0.5),150000/VLOOKUP(D280,Att!B:AT,45,0)*VLOOKUP(D280,Att!B:AP,41,0),IF(AND(CH280="X",EJ280&lt;0.5),0,150000))-AN280</f>
        <v>0</v>
      </c>
      <c r="EJ280" s="346">
        <f>VLOOKUP(D280,Att!B:AP,41,0)/VLOOKUP(D280,Att!B:AT,45,0)</f>
        <v>1.1578947368421053</v>
      </c>
    </row>
    <row r="281" spans="1:140" s="331" customFormat="1" ht="14.5" customHeight="1" x14ac:dyDescent="0.35">
      <c r="A281" s="300" t="s">
        <v>325</v>
      </c>
      <c r="B281" s="300">
        <f t="shared" si="102"/>
        <v>274</v>
      </c>
      <c r="C281" s="320" t="s">
        <v>801</v>
      </c>
      <c r="D281" s="320" t="s">
        <v>1630</v>
      </c>
      <c r="E281" s="320" t="s">
        <v>1633</v>
      </c>
      <c r="F281" s="367" t="s">
        <v>1631</v>
      </c>
      <c r="G281" s="320" t="s">
        <v>360</v>
      </c>
      <c r="H281" s="320" t="s">
        <v>1042</v>
      </c>
      <c r="I281" s="320" t="s">
        <v>1778</v>
      </c>
      <c r="J281" s="320" t="s">
        <v>58</v>
      </c>
      <c r="K281" s="321">
        <v>5900000</v>
      </c>
      <c r="L281" s="321"/>
      <c r="M281" s="321">
        <v>208</v>
      </c>
      <c r="N281" s="321"/>
      <c r="O281" s="321">
        <v>208</v>
      </c>
      <c r="P281" s="321">
        <v>0</v>
      </c>
      <c r="Q281" s="321">
        <v>0</v>
      </c>
      <c r="R281" s="321">
        <v>32</v>
      </c>
      <c r="S281" s="321">
        <v>0</v>
      </c>
      <c r="T281" s="321">
        <v>0</v>
      </c>
      <c r="U281" s="321">
        <v>0</v>
      </c>
      <c r="V281" s="321">
        <v>0</v>
      </c>
      <c r="W281" s="321">
        <v>0</v>
      </c>
      <c r="X281" s="321">
        <v>0</v>
      </c>
      <c r="Y281" s="321">
        <v>0</v>
      </c>
      <c r="Z281" s="321">
        <v>4</v>
      </c>
      <c r="AA281" s="321"/>
      <c r="AB281" s="321">
        <v>5899999.8865</v>
      </c>
      <c r="AC281" s="321">
        <v>0</v>
      </c>
      <c r="AD281" s="321">
        <v>0</v>
      </c>
      <c r="AE281" s="321">
        <v>1815384.6154</v>
      </c>
      <c r="AF281" s="321">
        <v>0</v>
      </c>
      <c r="AG281" s="321">
        <v>0</v>
      </c>
      <c r="AH281" s="321">
        <v>0</v>
      </c>
      <c r="AI281" s="321">
        <v>0</v>
      </c>
      <c r="AJ281" s="321">
        <v>0</v>
      </c>
      <c r="AK281" s="321">
        <v>0</v>
      </c>
      <c r="AL281" s="321">
        <v>0</v>
      </c>
      <c r="AM281" s="321">
        <v>300000</v>
      </c>
      <c r="AN281" s="321">
        <v>150000</v>
      </c>
      <c r="AO281" s="321">
        <v>522500</v>
      </c>
      <c r="AP281" s="321">
        <v>0</v>
      </c>
      <c r="AQ281" s="321">
        <v>1021153.8462</v>
      </c>
      <c r="AR281" s="321">
        <v>111111</v>
      </c>
      <c r="AS281" s="321"/>
      <c r="AT281" s="321">
        <v>0</v>
      </c>
      <c r="AU281" s="321">
        <v>0</v>
      </c>
      <c r="AV281" s="321">
        <v>0</v>
      </c>
      <c r="AW281" s="321">
        <v>0</v>
      </c>
      <c r="AX281" s="321">
        <v>0</v>
      </c>
      <c r="AY281" s="321">
        <v>0</v>
      </c>
      <c r="AZ281" s="321"/>
      <c r="BA281" s="321"/>
      <c r="BB281" s="321"/>
      <c r="BC281" s="321"/>
      <c r="BD281" s="321">
        <v>120000</v>
      </c>
      <c r="BE281" s="321">
        <v>42548</v>
      </c>
      <c r="BF281" s="321">
        <v>200000</v>
      </c>
      <c r="BG281" s="321">
        <v>420000</v>
      </c>
      <c r="BH281" s="321">
        <v>60000</v>
      </c>
      <c r="BI281" s="321"/>
      <c r="BJ281" s="321"/>
      <c r="BK281" s="321"/>
      <c r="BL281" s="321">
        <v>0</v>
      </c>
      <c r="BM281" s="321"/>
      <c r="BN281" s="321">
        <v>0</v>
      </c>
      <c r="BO281" s="321">
        <v>0</v>
      </c>
      <c r="BP281" s="321">
        <v>360000</v>
      </c>
      <c r="BQ281" s="321">
        <v>55384.615400000002</v>
      </c>
      <c r="BR281" s="321"/>
      <c r="BS281" s="321">
        <v>0</v>
      </c>
      <c r="BT281" s="321">
        <v>1268500</v>
      </c>
      <c r="BU281" s="321">
        <v>619500</v>
      </c>
      <c r="BV281" s="321"/>
      <c r="BW281" s="321">
        <v>0</v>
      </c>
      <c r="BX281" s="321"/>
      <c r="BY281" s="321">
        <v>0</v>
      </c>
      <c r="BZ281" s="321"/>
      <c r="CA281" s="321"/>
      <c r="CB281" s="321">
        <v>12464582</v>
      </c>
      <c r="CC281" s="322">
        <v>10043197</v>
      </c>
      <c r="CD281" s="320"/>
      <c r="CE281" s="320" t="s">
        <v>870</v>
      </c>
      <c r="CF281" s="323">
        <v>46153</v>
      </c>
      <c r="CG281" s="323"/>
      <c r="CH281" s="320" t="s">
        <v>415</v>
      </c>
      <c r="CI281" s="322">
        <v>118000</v>
      </c>
      <c r="CJ281" s="322">
        <v>0</v>
      </c>
      <c r="CK281" s="321"/>
      <c r="CL281" s="324">
        <f t="shared" si="87"/>
        <v>415384.61540000001</v>
      </c>
      <c r="CM281" s="325">
        <f t="shared" si="88"/>
        <v>-3.6499999463558197E-2</v>
      </c>
      <c r="CN281" s="325">
        <f t="shared" si="89"/>
        <v>0.34810000099241734</v>
      </c>
      <c r="CO281" s="325">
        <f t="shared" si="90"/>
        <v>0.11349999997764826</v>
      </c>
      <c r="CP281" s="318"/>
      <c r="CQ281" s="326">
        <f t="shared" si="91"/>
        <v>0</v>
      </c>
      <c r="CR281" s="326">
        <f t="shared" si="92"/>
        <v>0</v>
      </c>
      <c r="CS281" s="327">
        <f t="shared" si="93"/>
        <v>-1.538451761007309E-5</v>
      </c>
      <c r="CT281" s="327">
        <f t="shared" si="94"/>
        <v>0</v>
      </c>
      <c r="CU281" s="327">
        <f t="shared" si="95"/>
        <v>0</v>
      </c>
      <c r="CV281" s="327">
        <f t="shared" si="96"/>
        <v>0</v>
      </c>
      <c r="CW281" s="327">
        <f t="shared" si="97"/>
        <v>0</v>
      </c>
      <c r="CX281" s="327">
        <f t="shared" si="98"/>
        <v>0</v>
      </c>
      <c r="CY281" s="327">
        <f t="shared" si="99"/>
        <v>0</v>
      </c>
      <c r="CZ281" s="328">
        <f t="shared" si="100"/>
        <v>415384.61540000001</v>
      </c>
      <c r="DA281" s="328">
        <f t="shared" si="103"/>
        <v>-1.5384634025394917E-5</v>
      </c>
      <c r="DB281" s="201"/>
      <c r="DC281" s="327">
        <f>K281/M281*IFERROR(VLOOKUP($D281,Shift!$B:$AZ,45,0),0)-AT281</f>
        <v>0</v>
      </c>
      <c r="DD281" s="327">
        <f>K281/M281*IFERROR(VLOOKUP($D281,Shift!$B:$AV,47,0),0)*10*50%-ROUND(K281/M281*IFERROR(VLOOKUP($D281,Shift!$B:$AV,47,0),0)*8*30%,0)-AU281</f>
        <v>0</v>
      </c>
      <c r="DE281" s="329">
        <f>VLOOKUP($D281,'Off day working'!A:AM,38,0)-Z281</f>
        <v>0</v>
      </c>
      <c r="DF281" s="328"/>
      <c r="DG281" s="328"/>
      <c r="DH281" s="330">
        <f>K281/208*8*30%*VLOOKUP($D281,Shift!$B:$AZ,47,0)-AL281</f>
        <v>0</v>
      </c>
      <c r="DJ281" s="390"/>
      <c r="DK281" s="332">
        <f>VLOOKUP($D281,Meal!$A:$AK,35,0)-BG281</f>
        <v>0</v>
      </c>
      <c r="DL281" s="332">
        <f>VLOOKUP($D281,Meal!$A:$AK,36,0)-BH281</f>
        <v>0</v>
      </c>
      <c r="DM281" s="333">
        <f>VLOOKUP($D281,Shift!B:AW,39,0)-AV281</f>
        <v>0</v>
      </c>
      <c r="DN281" s="334">
        <f>K281/208*VLOOKUP(D281,Shift!$B:$AO,39,0)*8*10%-AW281</f>
        <v>0</v>
      </c>
      <c r="DO281" s="333">
        <f>VLOOKUP($D281,Shift!$B:$AO,40,0)-AX281</f>
        <v>0</v>
      </c>
      <c r="DP281" s="334">
        <f>K281/208*VLOOKUP(D281,Shift!$B:$AO,40,0)*8*50%-AY281</f>
        <v>0</v>
      </c>
      <c r="DQ281" s="335">
        <f>VLOOKUP($D281,Shift!$B:$AZ,41,0)-AZ281</f>
        <v>0</v>
      </c>
      <c r="DR281" s="336">
        <f>K281/208*VLOOKUP($D281,Shift!$B:$AQ,41,0)*8*50%-BA281</f>
        <v>0</v>
      </c>
      <c r="DS281" s="337">
        <f>VLOOKUP($D281,Att!B:CU,98,0)-O281</f>
        <v>0</v>
      </c>
      <c r="DT281" s="338">
        <f>IFERROR(VLOOKUP($D281,OT!$A:$BR,OT!BC$1,0),0)-P281</f>
        <v>0</v>
      </c>
      <c r="DU281" s="338">
        <f>IFERROR(VLOOKUP($D281,OT!$A:$BR,OT!BD$1,0),0)-Q281</f>
        <v>0</v>
      </c>
      <c r="DV281" s="338">
        <f>IFERROR(VLOOKUP($D281,OT!$A:$BR,OT!BE$1,0),0)-R281</f>
        <v>0</v>
      </c>
      <c r="DW281" s="338">
        <f>IFERROR(VLOOKUP($D281,OT!$A:$BR,OT!BF$1,0),0)-S281</f>
        <v>0</v>
      </c>
      <c r="DX281" s="338">
        <f>IFERROR(VLOOKUP($D281,OT!$A:$BR,OT!BG$1,0),0)-T281</f>
        <v>0</v>
      </c>
      <c r="DY281" s="338">
        <f>IFERROR(VLOOKUP($D281,OT!$A:$BR,OT!BH$1,0),0)-U281</f>
        <v>0</v>
      </c>
      <c r="DZ281" s="338">
        <f>IFERROR(VLOOKUP($D281,OT!$A:$BR,OT!BI$1,0),0)-V281</f>
        <v>0</v>
      </c>
      <c r="EA281" s="338">
        <f>IFERROR(VLOOKUP($D281,OT!$A:$BR,OT!BJ$1,0),0)-W281</f>
        <v>0</v>
      </c>
      <c r="EB281" s="338">
        <f>IFERROR(VLOOKUP($D281,OT!$A:$BR,OT!BK$1,0),0)-X281</f>
        <v>0</v>
      </c>
      <c r="EC281" s="339">
        <f>VLOOKUP(D281,'Off day working'!A:AL,38,0)*30000-BD281</f>
        <v>0</v>
      </c>
      <c r="ED281" s="340"/>
      <c r="EE281" s="340"/>
      <c r="EF281" s="338">
        <f t="shared" si="86"/>
        <v>7.6923076921957545E-2</v>
      </c>
      <c r="EG281" s="350">
        <f>4960000*1.07/208*VLOOKUP(D281,Att!B:BZ,77,0)-BJ281</f>
        <v>0</v>
      </c>
      <c r="EI281" s="345">
        <f>IF(AND(CH281="X",EJ281&gt;=0.5),150000/VLOOKUP(D281,Att!B:AT,45,0)*VLOOKUP(D281,Att!B:AP,41,0),IF(AND(CH281="X",EJ281&lt;0.5),0,150000))-AN281</f>
        <v>0</v>
      </c>
      <c r="EJ281" s="346">
        <f>VLOOKUP(D281,Att!B:AP,41,0)/VLOOKUP(D281,Att!B:AT,45,0)</f>
        <v>1.1578947368421053</v>
      </c>
    </row>
    <row r="282" spans="1:140" s="331" customFormat="1" ht="14.5" customHeight="1" x14ac:dyDescent="0.35">
      <c r="A282" s="300" t="s">
        <v>325</v>
      </c>
      <c r="B282" s="300">
        <f t="shared" si="102"/>
        <v>275</v>
      </c>
      <c r="C282" s="320" t="s">
        <v>801</v>
      </c>
      <c r="D282" s="320" t="s">
        <v>1634</v>
      </c>
      <c r="E282" s="320" t="s">
        <v>1636</v>
      </c>
      <c r="F282" s="367" t="s">
        <v>1635</v>
      </c>
      <c r="G282" s="320" t="s">
        <v>360</v>
      </c>
      <c r="H282" s="320" t="s">
        <v>1041</v>
      </c>
      <c r="I282" s="320" t="s">
        <v>1778</v>
      </c>
      <c r="J282" s="320" t="s">
        <v>58</v>
      </c>
      <c r="K282" s="321">
        <v>5900000</v>
      </c>
      <c r="L282" s="321"/>
      <c r="M282" s="321">
        <v>208</v>
      </c>
      <c r="N282" s="321"/>
      <c r="O282" s="321">
        <v>208</v>
      </c>
      <c r="P282" s="321">
        <v>0</v>
      </c>
      <c r="Q282" s="321">
        <v>0</v>
      </c>
      <c r="R282" s="321">
        <v>40</v>
      </c>
      <c r="S282" s="321">
        <v>0</v>
      </c>
      <c r="T282" s="321">
        <v>0</v>
      </c>
      <c r="U282" s="321">
        <v>0</v>
      </c>
      <c r="V282" s="321">
        <v>0</v>
      </c>
      <c r="W282" s="321">
        <v>0</v>
      </c>
      <c r="X282" s="321">
        <v>0</v>
      </c>
      <c r="Y282" s="321">
        <v>0</v>
      </c>
      <c r="Z282" s="321">
        <v>5</v>
      </c>
      <c r="AA282" s="321"/>
      <c r="AB282" s="321">
        <v>5899999.8865</v>
      </c>
      <c r="AC282" s="321">
        <v>0</v>
      </c>
      <c r="AD282" s="321">
        <v>0</v>
      </c>
      <c r="AE282" s="321">
        <v>2269230.7692</v>
      </c>
      <c r="AF282" s="321">
        <v>0</v>
      </c>
      <c r="AG282" s="321">
        <v>0</v>
      </c>
      <c r="AH282" s="321">
        <v>0</v>
      </c>
      <c r="AI282" s="321">
        <v>0</v>
      </c>
      <c r="AJ282" s="321">
        <v>0</v>
      </c>
      <c r="AK282" s="321">
        <v>0</v>
      </c>
      <c r="AL282" s="321">
        <v>0</v>
      </c>
      <c r="AM282" s="321">
        <v>300000</v>
      </c>
      <c r="AN282" s="321">
        <v>150000</v>
      </c>
      <c r="AO282" s="321">
        <v>722500</v>
      </c>
      <c r="AP282" s="321">
        <v>0</v>
      </c>
      <c r="AQ282" s="321">
        <v>1021153.8462</v>
      </c>
      <c r="AR282" s="321">
        <v>111111</v>
      </c>
      <c r="AS282" s="321"/>
      <c r="AT282" s="321">
        <v>0</v>
      </c>
      <c r="AU282" s="321">
        <v>0</v>
      </c>
      <c r="AV282" s="321">
        <v>0</v>
      </c>
      <c r="AW282" s="321">
        <v>0</v>
      </c>
      <c r="AX282" s="321">
        <v>0</v>
      </c>
      <c r="AY282" s="321">
        <v>0</v>
      </c>
      <c r="AZ282" s="321"/>
      <c r="BA282" s="321"/>
      <c r="BB282" s="321"/>
      <c r="BC282" s="321"/>
      <c r="BD282" s="321">
        <v>150000</v>
      </c>
      <c r="BE282" s="321">
        <v>42548</v>
      </c>
      <c r="BF282" s="321">
        <v>200000</v>
      </c>
      <c r="BG282" s="321">
        <v>420000</v>
      </c>
      <c r="BH282" s="321">
        <v>75000</v>
      </c>
      <c r="BI282" s="321"/>
      <c r="BJ282" s="321"/>
      <c r="BK282" s="321"/>
      <c r="BL282" s="321">
        <v>0</v>
      </c>
      <c r="BM282" s="321"/>
      <c r="BN282" s="321">
        <v>0</v>
      </c>
      <c r="BO282" s="321">
        <v>0</v>
      </c>
      <c r="BP282" s="321">
        <v>360000</v>
      </c>
      <c r="BQ282" s="321">
        <v>69230.769199999995</v>
      </c>
      <c r="BR282" s="321"/>
      <c r="BS282" s="321">
        <v>0</v>
      </c>
      <c r="BT282" s="321">
        <v>1268500</v>
      </c>
      <c r="BU282" s="321">
        <v>619500</v>
      </c>
      <c r="BV282" s="321"/>
      <c r="BW282" s="321">
        <v>0</v>
      </c>
      <c r="BX282" s="321"/>
      <c r="BY282" s="321">
        <v>0</v>
      </c>
      <c r="BZ282" s="321"/>
      <c r="CA282" s="321"/>
      <c r="CB282" s="321">
        <v>13177274</v>
      </c>
      <c r="CC282" s="322">
        <v>10742044</v>
      </c>
      <c r="CD282" s="320"/>
      <c r="CE282" s="320" t="s">
        <v>870</v>
      </c>
      <c r="CF282" s="323">
        <v>46153</v>
      </c>
      <c r="CG282" s="323"/>
      <c r="CH282" s="320" t="s">
        <v>415</v>
      </c>
      <c r="CI282" s="322">
        <v>118000</v>
      </c>
      <c r="CJ282" s="322">
        <v>0</v>
      </c>
      <c r="CK282" s="321"/>
      <c r="CL282" s="324">
        <f t="shared" si="87"/>
        <v>429230.76919999998</v>
      </c>
      <c r="CM282" s="325">
        <f t="shared" si="88"/>
        <v>0.27110000140964985</v>
      </c>
      <c r="CN282" s="325">
        <f t="shared" si="89"/>
        <v>-0.49809999950230122</v>
      </c>
      <c r="CO282" s="325">
        <f t="shared" si="90"/>
        <v>0.11349999997764826</v>
      </c>
      <c r="CP282" s="318"/>
      <c r="CQ282" s="326">
        <f t="shared" si="91"/>
        <v>0</v>
      </c>
      <c r="CR282" s="326">
        <f t="shared" si="92"/>
        <v>0</v>
      </c>
      <c r="CS282" s="327">
        <f t="shared" si="93"/>
        <v>3.0769500881433487E-5</v>
      </c>
      <c r="CT282" s="327">
        <f t="shared" si="94"/>
        <v>0</v>
      </c>
      <c r="CU282" s="327">
        <f t="shared" si="95"/>
        <v>0</v>
      </c>
      <c r="CV282" s="327">
        <f t="shared" si="96"/>
        <v>0</v>
      </c>
      <c r="CW282" s="327">
        <f t="shared" si="97"/>
        <v>0</v>
      </c>
      <c r="CX282" s="327">
        <f t="shared" si="98"/>
        <v>0</v>
      </c>
      <c r="CY282" s="327">
        <f t="shared" si="99"/>
        <v>0</v>
      </c>
      <c r="CZ282" s="328">
        <f t="shared" si="100"/>
        <v>429230.76919999998</v>
      </c>
      <c r="DA282" s="328">
        <f t="shared" si="103"/>
        <v>3.076920984312892E-5</v>
      </c>
      <c r="DB282" s="201"/>
      <c r="DC282" s="327">
        <f>K282/M282*IFERROR(VLOOKUP($D282,Shift!$B:$AZ,45,0),0)-AT282</f>
        <v>0</v>
      </c>
      <c r="DD282" s="327">
        <f>K282/M282*IFERROR(VLOOKUP($D282,Shift!$B:$AV,47,0),0)*10*50%-ROUND(K282/M282*IFERROR(VLOOKUP($D282,Shift!$B:$AV,47,0),0)*8*30%,0)-AU282</f>
        <v>0</v>
      </c>
      <c r="DE282" s="329">
        <f>VLOOKUP($D282,'Off day working'!A:AM,38,0)-Z282</f>
        <v>0</v>
      </c>
      <c r="DF282" s="328"/>
      <c r="DG282" s="328"/>
      <c r="DH282" s="330">
        <f>K282/208*8*30%*VLOOKUP($D282,Shift!$B:$AZ,47,0)-AL282</f>
        <v>0</v>
      </c>
      <c r="DJ282" s="390"/>
      <c r="DK282" s="332">
        <f>VLOOKUP($D282,Meal!$A:$AK,35,0)-BG282</f>
        <v>0</v>
      </c>
      <c r="DL282" s="332">
        <f>VLOOKUP($D282,Meal!$A:$AK,36,0)-BH282</f>
        <v>0</v>
      </c>
      <c r="DM282" s="333">
        <f>VLOOKUP($D282,Shift!B:AW,39,0)-AV282</f>
        <v>0</v>
      </c>
      <c r="DN282" s="334">
        <f>K282/208*VLOOKUP(D282,Shift!$B:$AO,39,0)*8*10%-AW282</f>
        <v>0</v>
      </c>
      <c r="DO282" s="333">
        <f>VLOOKUP($D282,Shift!$B:$AO,40,0)-AX282</f>
        <v>0</v>
      </c>
      <c r="DP282" s="334">
        <f>K282/208*VLOOKUP(D282,Shift!$B:$AO,40,0)*8*50%-AY282</f>
        <v>0</v>
      </c>
      <c r="DQ282" s="335">
        <f>VLOOKUP($D282,Shift!$B:$AZ,41,0)-AZ282</f>
        <v>0</v>
      </c>
      <c r="DR282" s="336">
        <f>K282/208*VLOOKUP($D282,Shift!$B:$AQ,41,0)*8*50%-BA282</f>
        <v>0</v>
      </c>
      <c r="DS282" s="337">
        <f>VLOOKUP($D282,Att!B:CU,98,0)-O282</f>
        <v>0</v>
      </c>
      <c r="DT282" s="338">
        <f>IFERROR(VLOOKUP($D282,OT!$A:$BR,OT!BC$1,0),0)-P282</f>
        <v>0</v>
      </c>
      <c r="DU282" s="338">
        <f>IFERROR(VLOOKUP($D282,OT!$A:$BR,OT!BD$1,0),0)-Q282</f>
        <v>0</v>
      </c>
      <c r="DV282" s="338">
        <f>IFERROR(VLOOKUP($D282,OT!$A:$BR,OT!BE$1,0),0)-R282</f>
        <v>0</v>
      </c>
      <c r="DW282" s="338">
        <f>IFERROR(VLOOKUP($D282,OT!$A:$BR,OT!BF$1,0),0)-S282</f>
        <v>0</v>
      </c>
      <c r="DX282" s="338">
        <f>IFERROR(VLOOKUP($D282,OT!$A:$BR,OT!BG$1,0),0)-T282</f>
        <v>0</v>
      </c>
      <c r="DY282" s="338">
        <f>IFERROR(VLOOKUP($D282,OT!$A:$BR,OT!BH$1,0),0)-U282</f>
        <v>0</v>
      </c>
      <c r="DZ282" s="338">
        <f>IFERROR(VLOOKUP($D282,OT!$A:$BR,OT!BI$1,0),0)-V282</f>
        <v>0</v>
      </c>
      <c r="EA282" s="338">
        <f>IFERROR(VLOOKUP($D282,OT!$A:$BR,OT!BJ$1,0),0)-W282</f>
        <v>0</v>
      </c>
      <c r="EB282" s="338">
        <f>IFERROR(VLOOKUP($D282,OT!$A:$BR,OT!BK$1,0),0)-X282</f>
        <v>0</v>
      </c>
      <c r="EC282" s="339">
        <f>VLOOKUP(D282,'Off day working'!A:AL,38,0)*30000-BD282</f>
        <v>0</v>
      </c>
      <c r="ED282" s="340"/>
      <c r="EE282" s="340"/>
      <c r="EF282" s="338">
        <f t="shared" si="86"/>
        <v>7.6923076921957545E-2</v>
      </c>
      <c r="EG282" s="350">
        <f>4960000*1.07/208*VLOOKUP(D282,Att!B:BZ,77,0)-BJ282</f>
        <v>0</v>
      </c>
      <c r="EI282" s="345">
        <f>IF(AND(CH282="X",EJ282&gt;=0.5),150000/VLOOKUP(D282,Att!B:AT,45,0)*VLOOKUP(D282,Att!B:AP,41,0),IF(AND(CH282="X",EJ282&lt;0.5),0,150000))-AN282</f>
        <v>0</v>
      </c>
      <c r="EJ282" s="346">
        <f>VLOOKUP(D282,Att!B:AP,41,0)/VLOOKUP(D282,Att!B:AT,45,0)</f>
        <v>1.1578947368421053</v>
      </c>
    </row>
    <row r="283" spans="1:140" s="331" customFormat="1" ht="14.5" customHeight="1" x14ac:dyDescent="0.35">
      <c r="A283" s="300" t="s">
        <v>325</v>
      </c>
      <c r="B283" s="300">
        <f t="shared" si="102"/>
        <v>276</v>
      </c>
      <c r="C283" s="320" t="s">
        <v>801</v>
      </c>
      <c r="D283" s="320" t="s">
        <v>1637</v>
      </c>
      <c r="E283" s="320" t="s">
        <v>1639</v>
      </c>
      <c r="F283" s="367" t="s">
        <v>1638</v>
      </c>
      <c r="G283" s="320" t="s">
        <v>360</v>
      </c>
      <c r="H283" s="320" t="s">
        <v>1039</v>
      </c>
      <c r="I283" s="320" t="s">
        <v>1778</v>
      </c>
      <c r="J283" s="320" t="s">
        <v>58</v>
      </c>
      <c r="K283" s="321">
        <v>5900000</v>
      </c>
      <c r="L283" s="321"/>
      <c r="M283" s="321">
        <v>208</v>
      </c>
      <c r="N283" s="321"/>
      <c r="O283" s="321">
        <v>208</v>
      </c>
      <c r="P283" s="321">
        <v>0</v>
      </c>
      <c r="Q283" s="321">
        <v>0</v>
      </c>
      <c r="R283" s="321">
        <v>40</v>
      </c>
      <c r="S283" s="321">
        <v>0</v>
      </c>
      <c r="T283" s="321">
        <v>0</v>
      </c>
      <c r="U283" s="321">
        <v>0</v>
      </c>
      <c r="V283" s="321">
        <v>0</v>
      </c>
      <c r="W283" s="321">
        <v>0</v>
      </c>
      <c r="X283" s="321">
        <v>0</v>
      </c>
      <c r="Y283" s="321">
        <v>0</v>
      </c>
      <c r="Z283" s="321">
        <v>5</v>
      </c>
      <c r="AA283" s="321"/>
      <c r="AB283" s="321">
        <v>5899999.8865</v>
      </c>
      <c r="AC283" s="321">
        <v>0</v>
      </c>
      <c r="AD283" s="321">
        <v>0</v>
      </c>
      <c r="AE283" s="321">
        <v>2269230.7692</v>
      </c>
      <c r="AF283" s="321">
        <v>0</v>
      </c>
      <c r="AG283" s="321">
        <v>0</v>
      </c>
      <c r="AH283" s="321">
        <v>0</v>
      </c>
      <c r="AI283" s="321">
        <v>0</v>
      </c>
      <c r="AJ283" s="321">
        <v>0</v>
      </c>
      <c r="AK283" s="321">
        <v>0</v>
      </c>
      <c r="AL283" s="321">
        <v>0</v>
      </c>
      <c r="AM283" s="321">
        <v>300000</v>
      </c>
      <c r="AN283" s="321">
        <v>150000</v>
      </c>
      <c r="AO283" s="321">
        <v>522500</v>
      </c>
      <c r="AP283" s="321">
        <v>0</v>
      </c>
      <c r="AQ283" s="321">
        <v>1021153.8462</v>
      </c>
      <c r="AR283" s="321">
        <v>111111</v>
      </c>
      <c r="AS283" s="321"/>
      <c r="AT283" s="321">
        <v>0</v>
      </c>
      <c r="AU283" s="321">
        <v>0</v>
      </c>
      <c r="AV283" s="321">
        <v>0</v>
      </c>
      <c r="AW283" s="321">
        <v>0</v>
      </c>
      <c r="AX283" s="321">
        <v>0</v>
      </c>
      <c r="AY283" s="321">
        <v>0</v>
      </c>
      <c r="AZ283" s="321"/>
      <c r="BA283" s="321"/>
      <c r="BB283" s="321"/>
      <c r="BC283" s="321"/>
      <c r="BD283" s="321">
        <v>150000</v>
      </c>
      <c r="BE283" s="321">
        <v>42548</v>
      </c>
      <c r="BF283" s="321">
        <v>100000</v>
      </c>
      <c r="BG283" s="321">
        <v>420000</v>
      </c>
      <c r="BH283" s="321">
        <v>75000</v>
      </c>
      <c r="BI283" s="321"/>
      <c r="BJ283" s="321"/>
      <c r="BK283" s="321"/>
      <c r="BL283" s="321">
        <v>0</v>
      </c>
      <c r="BM283" s="321"/>
      <c r="BN283" s="321">
        <v>0</v>
      </c>
      <c r="BO283" s="321">
        <v>0</v>
      </c>
      <c r="BP283" s="321">
        <v>360000</v>
      </c>
      <c r="BQ283" s="321">
        <v>69230.769199999995</v>
      </c>
      <c r="BR283" s="321"/>
      <c r="BS283" s="321">
        <v>0</v>
      </c>
      <c r="BT283" s="321">
        <v>1268500</v>
      </c>
      <c r="BU283" s="321">
        <v>619500</v>
      </c>
      <c r="BV283" s="321"/>
      <c r="BW283" s="321">
        <v>0</v>
      </c>
      <c r="BX283" s="321"/>
      <c r="BY283" s="321">
        <v>0</v>
      </c>
      <c r="BZ283" s="321"/>
      <c r="CA283" s="321"/>
      <c r="CB283" s="321">
        <v>12877274</v>
      </c>
      <c r="CC283" s="322">
        <v>10442044</v>
      </c>
      <c r="CD283" s="320"/>
      <c r="CE283" s="320" t="s">
        <v>870</v>
      </c>
      <c r="CF283" s="323">
        <v>46153</v>
      </c>
      <c r="CG283" s="323"/>
      <c r="CH283" s="320" t="s">
        <v>415</v>
      </c>
      <c r="CI283" s="322">
        <v>118000</v>
      </c>
      <c r="CJ283" s="322">
        <v>0</v>
      </c>
      <c r="CK283" s="321"/>
      <c r="CL283" s="324">
        <f t="shared" si="87"/>
        <v>429230.76919999998</v>
      </c>
      <c r="CM283" s="325">
        <f t="shared" si="88"/>
        <v>0.27110000140964985</v>
      </c>
      <c r="CN283" s="325">
        <f t="shared" si="89"/>
        <v>-0.49809999950230122</v>
      </c>
      <c r="CO283" s="325">
        <f t="shared" si="90"/>
        <v>0.11349999997764826</v>
      </c>
      <c r="CP283" s="318"/>
      <c r="CQ283" s="326">
        <f t="shared" si="91"/>
        <v>0</v>
      </c>
      <c r="CR283" s="326">
        <f t="shared" si="92"/>
        <v>0</v>
      </c>
      <c r="CS283" s="327">
        <f t="shared" si="93"/>
        <v>3.0769500881433487E-5</v>
      </c>
      <c r="CT283" s="327">
        <f t="shared" si="94"/>
        <v>0</v>
      </c>
      <c r="CU283" s="327">
        <f t="shared" si="95"/>
        <v>0</v>
      </c>
      <c r="CV283" s="327">
        <f t="shared" si="96"/>
        <v>0</v>
      </c>
      <c r="CW283" s="327">
        <f t="shared" si="97"/>
        <v>0</v>
      </c>
      <c r="CX283" s="327">
        <f t="shared" si="98"/>
        <v>0</v>
      </c>
      <c r="CY283" s="327">
        <f t="shared" si="99"/>
        <v>0</v>
      </c>
      <c r="CZ283" s="328">
        <f t="shared" si="100"/>
        <v>429230.76919999998</v>
      </c>
      <c r="DA283" s="328">
        <f t="shared" si="103"/>
        <v>3.076920984312892E-5</v>
      </c>
      <c r="DB283" s="201"/>
      <c r="DC283" s="327">
        <f>K283/M283*IFERROR(VLOOKUP($D283,Shift!$B:$AZ,45,0),0)-AT283</f>
        <v>0</v>
      </c>
      <c r="DD283" s="327">
        <f>K283/M283*IFERROR(VLOOKUP($D283,Shift!$B:$AV,47,0),0)*10*50%-ROUND(K283/M283*IFERROR(VLOOKUP($D283,Shift!$B:$AV,47,0),0)*8*30%,0)-AU283</f>
        <v>0</v>
      </c>
      <c r="DE283" s="329">
        <f>VLOOKUP($D283,'Off day working'!A:AM,38,0)-Z283</f>
        <v>0</v>
      </c>
      <c r="DF283" s="328"/>
      <c r="DG283" s="328"/>
      <c r="DH283" s="330">
        <f>K283/208*8*30%*VLOOKUP($D283,Shift!$B:$AZ,47,0)-AL283</f>
        <v>0</v>
      </c>
      <c r="DJ283" s="390"/>
      <c r="DK283" s="332">
        <f>VLOOKUP($D283,Meal!$A:$AK,35,0)-BG283</f>
        <v>0</v>
      </c>
      <c r="DL283" s="332">
        <f>VLOOKUP($D283,Meal!$A:$AK,36,0)-BH283</f>
        <v>0</v>
      </c>
      <c r="DM283" s="333">
        <f>VLOOKUP($D283,Shift!B:AW,39,0)-AV283</f>
        <v>0</v>
      </c>
      <c r="DN283" s="334">
        <f>K283/208*VLOOKUP(D283,Shift!$B:$AO,39,0)*8*10%-AW283</f>
        <v>0</v>
      </c>
      <c r="DO283" s="333">
        <f>VLOOKUP($D283,Shift!$B:$AO,40,0)-AX283</f>
        <v>0</v>
      </c>
      <c r="DP283" s="334">
        <f>K283/208*VLOOKUP(D283,Shift!$B:$AO,40,0)*8*50%-AY283</f>
        <v>0</v>
      </c>
      <c r="DQ283" s="335">
        <f>VLOOKUP($D283,Shift!$B:$AZ,41,0)-AZ283</f>
        <v>0</v>
      </c>
      <c r="DR283" s="336">
        <f>K283/208*VLOOKUP($D283,Shift!$B:$AQ,41,0)*8*50%-BA283</f>
        <v>0</v>
      </c>
      <c r="DS283" s="337">
        <f>VLOOKUP($D283,Att!B:CU,98,0)-O283</f>
        <v>0</v>
      </c>
      <c r="DT283" s="338">
        <f>IFERROR(VLOOKUP($D283,OT!$A:$BR,OT!BC$1,0),0)-P283</f>
        <v>0</v>
      </c>
      <c r="DU283" s="338">
        <f>IFERROR(VLOOKUP($D283,OT!$A:$BR,OT!BD$1,0),0)-Q283</f>
        <v>0</v>
      </c>
      <c r="DV283" s="338">
        <f>IFERROR(VLOOKUP($D283,OT!$A:$BR,OT!BE$1,0),0)-R283</f>
        <v>0</v>
      </c>
      <c r="DW283" s="338">
        <f>IFERROR(VLOOKUP($D283,OT!$A:$BR,OT!BF$1,0),0)-S283</f>
        <v>0</v>
      </c>
      <c r="DX283" s="338">
        <f>IFERROR(VLOOKUP($D283,OT!$A:$BR,OT!BG$1,0),0)-T283</f>
        <v>0</v>
      </c>
      <c r="DY283" s="338">
        <f>IFERROR(VLOOKUP($D283,OT!$A:$BR,OT!BH$1,0),0)-U283</f>
        <v>0</v>
      </c>
      <c r="DZ283" s="338">
        <f>IFERROR(VLOOKUP($D283,OT!$A:$BR,OT!BI$1,0),0)-V283</f>
        <v>0</v>
      </c>
      <c r="EA283" s="338">
        <f>IFERROR(VLOOKUP($D283,OT!$A:$BR,OT!BJ$1,0),0)-W283</f>
        <v>0</v>
      </c>
      <c r="EB283" s="338">
        <f>IFERROR(VLOOKUP($D283,OT!$A:$BR,OT!BK$1,0),0)-X283</f>
        <v>0</v>
      </c>
      <c r="EC283" s="339">
        <f>VLOOKUP(D283,'Off day working'!A:AL,38,0)*30000-BD283</f>
        <v>0</v>
      </c>
      <c r="ED283" s="340"/>
      <c r="EE283" s="340"/>
      <c r="EF283" s="338">
        <f t="shared" si="86"/>
        <v>7.6923076921957545E-2</v>
      </c>
      <c r="EG283" s="350">
        <f>4960000*1.07/208*VLOOKUP(D283,Att!B:BZ,77,0)-BJ283</f>
        <v>0</v>
      </c>
      <c r="EI283" s="345">
        <f>IF(AND(CH283="X",EJ283&gt;=0.5),150000/VLOOKUP(D283,Att!B:AT,45,0)*VLOOKUP(D283,Att!B:AP,41,0),IF(AND(CH283="X",EJ283&lt;0.5),0,150000))-AN283</f>
        <v>0</v>
      </c>
      <c r="EJ283" s="346">
        <f>VLOOKUP(D283,Att!B:AP,41,0)/VLOOKUP(D283,Att!B:AT,45,0)</f>
        <v>1.1578947368421053</v>
      </c>
    </row>
    <row r="284" spans="1:140" s="331" customFormat="1" ht="14.5" customHeight="1" x14ac:dyDescent="0.35">
      <c r="A284" s="300" t="s">
        <v>325</v>
      </c>
      <c r="B284" s="300">
        <f t="shared" si="102"/>
        <v>277</v>
      </c>
      <c r="C284" s="320" t="s">
        <v>801</v>
      </c>
      <c r="D284" s="320" t="s">
        <v>1640</v>
      </c>
      <c r="E284" s="320" t="s">
        <v>1642</v>
      </c>
      <c r="F284" s="367" t="s">
        <v>1641</v>
      </c>
      <c r="G284" s="320" t="s">
        <v>360</v>
      </c>
      <c r="H284" s="320" t="s">
        <v>1039</v>
      </c>
      <c r="I284" s="320" t="s">
        <v>1778</v>
      </c>
      <c r="J284" s="320" t="s">
        <v>58</v>
      </c>
      <c r="K284" s="321">
        <v>5900000</v>
      </c>
      <c r="L284" s="321"/>
      <c r="M284" s="321">
        <v>208</v>
      </c>
      <c r="N284" s="321"/>
      <c r="O284" s="321">
        <v>200</v>
      </c>
      <c r="P284" s="321">
        <v>0</v>
      </c>
      <c r="Q284" s="321">
        <v>0</v>
      </c>
      <c r="R284" s="321">
        <v>24</v>
      </c>
      <c r="S284" s="321">
        <v>0</v>
      </c>
      <c r="T284" s="321">
        <v>0</v>
      </c>
      <c r="U284" s="321">
        <v>0</v>
      </c>
      <c r="V284" s="321">
        <v>0</v>
      </c>
      <c r="W284" s="321">
        <v>0</v>
      </c>
      <c r="X284" s="321">
        <v>0</v>
      </c>
      <c r="Y284" s="321">
        <v>0</v>
      </c>
      <c r="Z284" s="321">
        <v>3</v>
      </c>
      <c r="AA284" s="321"/>
      <c r="AB284" s="321">
        <v>5673076.6962000001</v>
      </c>
      <c r="AC284" s="321">
        <v>0</v>
      </c>
      <c r="AD284" s="321">
        <v>0</v>
      </c>
      <c r="AE284" s="321">
        <v>1361538.4615</v>
      </c>
      <c r="AF284" s="321">
        <v>0</v>
      </c>
      <c r="AG284" s="321">
        <v>0</v>
      </c>
      <c r="AH284" s="321">
        <v>0</v>
      </c>
      <c r="AI284" s="321">
        <v>0</v>
      </c>
      <c r="AJ284" s="321">
        <v>0</v>
      </c>
      <c r="AK284" s="321">
        <v>0</v>
      </c>
      <c r="AL284" s="321">
        <v>0</v>
      </c>
      <c r="AM284" s="321">
        <v>300000</v>
      </c>
      <c r="AN284" s="321">
        <v>150000</v>
      </c>
      <c r="AO284" s="321">
        <v>512500</v>
      </c>
      <c r="AP284" s="321">
        <v>0</v>
      </c>
      <c r="AQ284" s="321">
        <v>765865.38459999999</v>
      </c>
      <c r="AR284" s="321">
        <v>111111</v>
      </c>
      <c r="AS284" s="321"/>
      <c r="AT284" s="321">
        <v>0</v>
      </c>
      <c r="AU284" s="321">
        <v>0</v>
      </c>
      <c r="AV284" s="321">
        <v>0</v>
      </c>
      <c r="AW284" s="321">
        <v>0</v>
      </c>
      <c r="AX284" s="321">
        <v>0</v>
      </c>
      <c r="AY284" s="321">
        <v>0</v>
      </c>
      <c r="AZ284" s="321"/>
      <c r="BA284" s="321"/>
      <c r="BB284" s="321"/>
      <c r="BC284" s="321"/>
      <c r="BD284" s="321">
        <v>90000</v>
      </c>
      <c r="BE284" s="321">
        <v>42548</v>
      </c>
      <c r="BF284" s="321">
        <v>100000</v>
      </c>
      <c r="BG284" s="321">
        <v>405000</v>
      </c>
      <c r="BH284" s="321">
        <v>45000</v>
      </c>
      <c r="BI284" s="321"/>
      <c r="BJ284" s="321"/>
      <c r="BK284" s="321"/>
      <c r="BL284" s="321">
        <v>0</v>
      </c>
      <c r="BM284" s="321"/>
      <c r="BN284" s="321">
        <v>0</v>
      </c>
      <c r="BO284" s="321">
        <v>0</v>
      </c>
      <c r="BP284" s="321">
        <v>346153.84620000003</v>
      </c>
      <c r="BQ284" s="321">
        <v>41538.461499999998</v>
      </c>
      <c r="BR284" s="321"/>
      <c r="BS284" s="321">
        <v>0</v>
      </c>
      <c r="BT284" s="321">
        <v>1268500</v>
      </c>
      <c r="BU284" s="321">
        <v>619500</v>
      </c>
      <c r="BV284" s="321"/>
      <c r="BW284" s="321">
        <v>0</v>
      </c>
      <c r="BX284" s="321"/>
      <c r="BY284" s="321">
        <v>0</v>
      </c>
      <c r="BZ284" s="321"/>
      <c r="CA284" s="321"/>
      <c r="CB284" s="321">
        <v>11330832</v>
      </c>
      <c r="CC284" s="322">
        <v>8937140</v>
      </c>
      <c r="CD284" s="320"/>
      <c r="CE284" s="320" t="s">
        <v>870</v>
      </c>
      <c r="CF284" s="323">
        <v>46153</v>
      </c>
      <c r="CG284" s="323"/>
      <c r="CH284" s="320" t="s">
        <v>415</v>
      </c>
      <c r="CI284" s="322">
        <v>118000</v>
      </c>
      <c r="CJ284" s="322">
        <v>0</v>
      </c>
      <c r="CK284" s="321"/>
      <c r="CL284" s="324">
        <f t="shared" si="87"/>
        <v>387692.3077</v>
      </c>
      <c r="CM284" s="325">
        <f t="shared" si="88"/>
        <v>-0.14999999850988388</v>
      </c>
      <c r="CN284" s="325">
        <f t="shared" si="89"/>
        <v>-0.45769999921321869</v>
      </c>
      <c r="CO284" s="325">
        <f t="shared" si="90"/>
        <v>0.22687692288309336</v>
      </c>
      <c r="CP284" s="318"/>
      <c r="CQ284" s="326">
        <f t="shared" si="91"/>
        <v>0</v>
      </c>
      <c r="CR284" s="326">
        <f t="shared" si="92"/>
        <v>0</v>
      </c>
      <c r="CS284" s="327">
        <f t="shared" si="93"/>
        <v>3.8461526855826378E-5</v>
      </c>
      <c r="CT284" s="327">
        <f t="shared" si="94"/>
        <v>0</v>
      </c>
      <c r="CU284" s="327">
        <f t="shared" si="95"/>
        <v>0</v>
      </c>
      <c r="CV284" s="327">
        <f t="shared" si="96"/>
        <v>0</v>
      </c>
      <c r="CW284" s="327">
        <f t="shared" si="97"/>
        <v>0</v>
      </c>
      <c r="CX284" s="327">
        <f t="shared" si="98"/>
        <v>0</v>
      </c>
      <c r="CY284" s="327">
        <f t="shared" si="99"/>
        <v>0</v>
      </c>
      <c r="CZ284" s="328">
        <f t="shared" si="100"/>
        <v>387692.3077</v>
      </c>
      <c r="DA284" s="328">
        <f t="shared" si="103"/>
        <v>-7.6923170126974583E-6</v>
      </c>
      <c r="DB284" s="201"/>
      <c r="DC284" s="327">
        <f>K284/M284*IFERROR(VLOOKUP($D284,Shift!$B:$AZ,45,0),0)-AT284</f>
        <v>0</v>
      </c>
      <c r="DD284" s="327">
        <f>K284/M284*IFERROR(VLOOKUP($D284,Shift!$B:$AV,47,0),0)*10*50%-ROUND(K284/M284*IFERROR(VLOOKUP($D284,Shift!$B:$AV,47,0),0)*8*30%,0)-AU284</f>
        <v>0</v>
      </c>
      <c r="DE284" s="329">
        <f>VLOOKUP($D284,'Off day working'!A:AM,38,0)-Z284</f>
        <v>0</v>
      </c>
      <c r="DF284" s="328"/>
      <c r="DG284" s="328"/>
      <c r="DH284" s="330">
        <f>K284/208*8*30%*VLOOKUP($D284,Shift!$B:$AZ,47,0)-AL284</f>
        <v>0</v>
      </c>
      <c r="DJ284" s="390"/>
      <c r="DK284" s="332">
        <f>VLOOKUP($D284,Meal!$A:$AK,35,0)-BG284</f>
        <v>0</v>
      </c>
      <c r="DL284" s="332">
        <f>VLOOKUP($D284,Meal!$A:$AK,36,0)-BH284</f>
        <v>0</v>
      </c>
      <c r="DM284" s="333">
        <f>VLOOKUP($D284,Shift!B:AW,39,0)-AV284</f>
        <v>0</v>
      </c>
      <c r="DN284" s="334">
        <f>K284/208*VLOOKUP(D284,Shift!$B:$AO,39,0)*8*10%-AW284</f>
        <v>0</v>
      </c>
      <c r="DO284" s="333">
        <f>VLOOKUP($D284,Shift!$B:$AO,40,0)-AX284</f>
        <v>0</v>
      </c>
      <c r="DP284" s="334">
        <f>K284/208*VLOOKUP(D284,Shift!$B:$AO,40,0)*8*50%-AY284</f>
        <v>0</v>
      </c>
      <c r="DQ284" s="335">
        <f>VLOOKUP($D284,Shift!$B:$AZ,41,0)-AZ284</f>
        <v>0</v>
      </c>
      <c r="DR284" s="336">
        <f>K284/208*VLOOKUP($D284,Shift!$B:$AQ,41,0)*8*50%-BA284</f>
        <v>0</v>
      </c>
      <c r="DS284" s="337">
        <f>VLOOKUP($D284,Att!B:CU,98,0)-O284</f>
        <v>0</v>
      </c>
      <c r="DT284" s="338">
        <f>IFERROR(VLOOKUP($D284,OT!$A:$BR,OT!BC$1,0),0)-P284</f>
        <v>0</v>
      </c>
      <c r="DU284" s="338">
        <f>IFERROR(VLOOKUP($D284,OT!$A:$BR,OT!BD$1,0),0)-Q284</f>
        <v>0</v>
      </c>
      <c r="DV284" s="338">
        <f>IFERROR(VLOOKUP($D284,OT!$A:$BR,OT!BE$1,0),0)-R284</f>
        <v>0</v>
      </c>
      <c r="DW284" s="338">
        <f>IFERROR(VLOOKUP($D284,OT!$A:$BR,OT!BF$1,0),0)-S284</f>
        <v>0</v>
      </c>
      <c r="DX284" s="338">
        <f>IFERROR(VLOOKUP($D284,OT!$A:$BR,OT!BG$1,0),0)-T284</f>
        <v>0</v>
      </c>
      <c r="DY284" s="338">
        <f>IFERROR(VLOOKUP($D284,OT!$A:$BR,OT!BH$1,0),0)-U284</f>
        <v>0</v>
      </c>
      <c r="DZ284" s="338">
        <f>IFERROR(VLOOKUP($D284,OT!$A:$BR,OT!BI$1,0),0)-V284</f>
        <v>0</v>
      </c>
      <c r="EA284" s="338">
        <f>IFERROR(VLOOKUP($D284,OT!$A:$BR,OT!BJ$1,0),0)-W284</f>
        <v>0</v>
      </c>
      <c r="EB284" s="338">
        <f>IFERROR(VLOOKUP($D284,OT!$A:$BR,OT!BK$1,0),0)-X284</f>
        <v>0</v>
      </c>
      <c r="EC284" s="339">
        <f>VLOOKUP(D284,'Off day working'!A:AL,38,0)*30000-BD284</f>
        <v>0</v>
      </c>
      <c r="ED284" s="340"/>
      <c r="EE284" s="340"/>
      <c r="EF284" s="338">
        <f t="shared" si="86"/>
        <v>7.6923076921957545E-2</v>
      </c>
      <c r="EG284" s="350">
        <f>4960000*1.07/208*VLOOKUP(D284,Att!B:BZ,77,0)-BJ284</f>
        <v>0</v>
      </c>
      <c r="EI284" s="345">
        <f>IF(AND(CH284="X",EJ284&gt;=0.5),150000/VLOOKUP(D284,Att!B:AT,45,0)*VLOOKUP(D284,Att!B:AP,41,0),IF(AND(CH284="X",EJ284&lt;0.5),0,150000))-AN284</f>
        <v>0</v>
      </c>
      <c r="EJ284" s="346">
        <f>VLOOKUP(D284,Att!B:AP,41,0)/VLOOKUP(D284,Att!B:AT,45,0)</f>
        <v>1.1052631578947369</v>
      </c>
    </row>
    <row r="285" spans="1:140" s="331" customFormat="1" ht="14.5" customHeight="1" x14ac:dyDescent="0.35">
      <c r="A285" s="300" t="s">
        <v>325</v>
      </c>
      <c r="B285" s="300">
        <f t="shared" si="102"/>
        <v>278</v>
      </c>
      <c r="C285" s="320" t="s">
        <v>801</v>
      </c>
      <c r="D285" s="320" t="s">
        <v>1646</v>
      </c>
      <c r="E285" s="320" t="s">
        <v>1648</v>
      </c>
      <c r="F285" s="367" t="s">
        <v>1647</v>
      </c>
      <c r="G285" s="320" t="s">
        <v>360</v>
      </c>
      <c r="H285" s="320" t="s">
        <v>1041</v>
      </c>
      <c r="I285" s="320" t="s">
        <v>1778</v>
      </c>
      <c r="J285" s="320" t="s">
        <v>58</v>
      </c>
      <c r="K285" s="321">
        <v>5900000</v>
      </c>
      <c r="L285" s="321"/>
      <c r="M285" s="321">
        <v>208</v>
      </c>
      <c r="N285" s="321"/>
      <c r="O285" s="321">
        <v>208</v>
      </c>
      <c r="P285" s="321">
        <v>0</v>
      </c>
      <c r="Q285" s="321">
        <v>0</v>
      </c>
      <c r="R285" s="321">
        <v>32</v>
      </c>
      <c r="S285" s="321">
        <v>0</v>
      </c>
      <c r="T285" s="321">
        <v>0</v>
      </c>
      <c r="U285" s="321">
        <v>0</v>
      </c>
      <c r="V285" s="321">
        <v>0</v>
      </c>
      <c r="W285" s="321">
        <v>0</v>
      </c>
      <c r="X285" s="321">
        <v>0</v>
      </c>
      <c r="Y285" s="321">
        <v>0</v>
      </c>
      <c r="Z285" s="321">
        <v>4</v>
      </c>
      <c r="AA285" s="321"/>
      <c r="AB285" s="321">
        <v>5899999.8865</v>
      </c>
      <c r="AC285" s="321">
        <v>0</v>
      </c>
      <c r="AD285" s="321">
        <v>0</v>
      </c>
      <c r="AE285" s="321">
        <v>1815384.6154</v>
      </c>
      <c r="AF285" s="321">
        <v>0</v>
      </c>
      <c r="AG285" s="321">
        <v>0</v>
      </c>
      <c r="AH285" s="321">
        <v>0</v>
      </c>
      <c r="AI285" s="321">
        <v>0</v>
      </c>
      <c r="AJ285" s="321">
        <v>0</v>
      </c>
      <c r="AK285" s="321">
        <v>0</v>
      </c>
      <c r="AL285" s="321">
        <v>0</v>
      </c>
      <c r="AM285" s="321">
        <v>300000</v>
      </c>
      <c r="AN285" s="321">
        <v>150000</v>
      </c>
      <c r="AO285" s="321">
        <v>522500</v>
      </c>
      <c r="AP285" s="321">
        <v>0</v>
      </c>
      <c r="AQ285" s="321">
        <v>1021153.8462</v>
      </c>
      <c r="AR285" s="321">
        <v>111111</v>
      </c>
      <c r="AS285" s="321"/>
      <c r="AT285" s="321">
        <v>0</v>
      </c>
      <c r="AU285" s="321">
        <v>0</v>
      </c>
      <c r="AV285" s="321">
        <v>0</v>
      </c>
      <c r="AW285" s="321">
        <v>0</v>
      </c>
      <c r="AX285" s="321">
        <v>0</v>
      </c>
      <c r="AY285" s="321">
        <v>0</v>
      </c>
      <c r="AZ285" s="321"/>
      <c r="BA285" s="321"/>
      <c r="BB285" s="321"/>
      <c r="BC285" s="321"/>
      <c r="BD285" s="321">
        <v>120000</v>
      </c>
      <c r="BE285" s="321">
        <v>42548</v>
      </c>
      <c r="BF285" s="321">
        <v>200000</v>
      </c>
      <c r="BG285" s="321">
        <v>420000</v>
      </c>
      <c r="BH285" s="321">
        <v>60000</v>
      </c>
      <c r="BI285" s="321"/>
      <c r="BJ285" s="321"/>
      <c r="BK285" s="321"/>
      <c r="BL285" s="321">
        <v>0</v>
      </c>
      <c r="BM285" s="321"/>
      <c r="BN285" s="321">
        <v>0</v>
      </c>
      <c r="BO285" s="321">
        <v>0</v>
      </c>
      <c r="BP285" s="321">
        <v>420000</v>
      </c>
      <c r="BQ285" s="321">
        <v>64615.384599999998</v>
      </c>
      <c r="BR285" s="321"/>
      <c r="BS285" s="321">
        <v>0</v>
      </c>
      <c r="BT285" s="321">
        <v>1268500</v>
      </c>
      <c r="BU285" s="321">
        <v>619500</v>
      </c>
      <c r="BV285" s="321"/>
      <c r="BW285" s="321">
        <v>0</v>
      </c>
      <c r="BX285" s="321"/>
      <c r="BY285" s="321">
        <v>0</v>
      </c>
      <c r="BZ285" s="321"/>
      <c r="CA285" s="321"/>
      <c r="CB285" s="321">
        <v>12533813</v>
      </c>
      <c r="CC285" s="322">
        <v>10043197</v>
      </c>
      <c r="CD285" s="320"/>
      <c r="CE285" s="320" t="s">
        <v>1068</v>
      </c>
      <c r="CF285" s="323">
        <v>46153</v>
      </c>
      <c r="CG285" s="323"/>
      <c r="CH285" s="320" t="s">
        <v>415</v>
      </c>
      <c r="CI285" s="322">
        <v>118000</v>
      </c>
      <c r="CJ285" s="322">
        <v>0</v>
      </c>
      <c r="CK285" s="321"/>
      <c r="CL285" s="324">
        <f t="shared" si="87"/>
        <v>484615.38459999999</v>
      </c>
      <c r="CM285" s="325">
        <f t="shared" si="88"/>
        <v>-0.26729999855160713</v>
      </c>
      <c r="CN285" s="325">
        <f t="shared" si="89"/>
        <v>0.34810000099241734</v>
      </c>
      <c r="CO285" s="325">
        <f t="shared" si="90"/>
        <v>0.11349999997764826</v>
      </c>
      <c r="CP285" s="318"/>
      <c r="CQ285" s="326">
        <f t="shared" si="91"/>
        <v>0</v>
      </c>
      <c r="CR285" s="326">
        <f t="shared" si="92"/>
        <v>0</v>
      </c>
      <c r="CS285" s="327">
        <f t="shared" si="93"/>
        <v>-1.538451761007309E-5</v>
      </c>
      <c r="CT285" s="327">
        <f t="shared" si="94"/>
        <v>0</v>
      </c>
      <c r="CU285" s="327">
        <f t="shared" si="95"/>
        <v>0</v>
      </c>
      <c r="CV285" s="327">
        <f t="shared" si="96"/>
        <v>0</v>
      </c>
      <c r="CW285" s="327">
        <f t="shared" si="97"/>
        <v>0</v>
      </c>
      <c r="CX285" s="327">
        <f t="shared" si="98"/>
        <v>0</v>
      </c>
      <c r="CY285" s="327">
        <f t="shared" si="99"/>
        <v>0</v>
      </c>
      <c r="CZ285" s="328">
        <f t="shared" si="100"/>
        <v>484615.38459999999</v>
      </c>
      <c r="DA285" s="328">
        <f t="shared" ref="DA285:DA296" si="104">(420000/208)*(O285+P285+Q285+R285+S285+T285+U285+V285+W285+X285+BI285)-CZ285</f>
        <v>1.5384634025394917E-5</v>
      </c>
      <c r="DB285" s="201"/>
      <c r="DC285" s="327">
        <f>K285/M285*IFERROR(VLOOKUP($D285,Shift!$B:$AZ,45,0),0)-AT285</f>
        <v>0</v>
      </c>
      <c r="DD285" s="327">
        <f>K285/M285*IFERROR(VLOOKUP($D285,Shift!$B:$AV,47,0),0)*10*50%-ROUND(K285/M285*IFERROR(VLOOKUP($D285,Shift!$B:$AV,47,0),0)*8*30%,0)-AU285</f>
        <v>0</v>
      </c>
      <c r="DE285" s="329">
        <f>VLOOKUP($D285,'Off day working'!A:AM,38,0)-Z285</f>
        <v>0</v>
      </c>
      <c r="DF285" s="328"/>
      <c r="DG285" s="328"/>
      <c r="DH285" s="330">
        <f>K285/208*8*30%*VLOOKUP($D285,Shift!$B:$AZ,47,0)-AL285</f>
        <v>0</v>
      </c>
      <c r="DJ285" s="390"/>
      <c r="DK285" s="332">
        <f>VLOOKUP($D285,Meal!$A:$AK,35,0)-BG285</f>
        <v>0</v>
      </c>
      <c r="DL285" s="332">
        <f>VLOOKUP($D285,Meal!$A:$AK,36,0)-BH285</f>
        <v>0</v>
      </c>
      <c r="DM285" s="333">
        <f>VLOOKUP($D285,Shift!B:AW,39,0)-AV285</f>
        <v>0</v>
      </c>
      <c r="DN285" s="334">
        <f>K285/208*VLOOKUP(D285,Shift!$B:$AO,39,0)*8*10%-AW285</f>
        <v>0</v>
      </c>
      <c r="DO285" s="333">
        <f>VLOOKUP($D285,Shift!$B:$AO,40,0)-AX285</f>
        <v>0</v>
      </c>
      <c r="DP285" s="334">
        <f>K285/208*VLOOKUP(D285,Shift!$B:$AO,40,0)*8*50%-AY285</f>
        <v>0</v>
      </c>
      <c r="DQ285" s="335">
        <f>VLOOKUP($D285,Shift!$B:$AZ,41,0)-AZ285</f>
        <v>0</v>
      </c>
      <c r="DR285" s="336">
        <f>K285/208*VLOOKUP($D285,Shift!$B:$AQ,41,0)*8*50%-BA285</f>
        <v>0</v>
      </c>
      <c r="DS285" s="337">
        <f>VLOOKUP($D285,Att!B:CU,98,0)-O285</f>
        <v>0</v>
      </c>
      <c r="DT285" s="338">
        <f>IFERROR(VLOOKUP($D285,OT!$A:$BR,OT!BC$1,0),0)-P285</f>
        <v>0</v>
      </c>
      <c r="DU285" s="338">
        <f>IFERROR(VLOOKUP($D285,OT!$A:$BR,OT!BD$1,0),0)-Q285</f>
        <v>0</v>
      </c>
      <c r="DV285" s="338">
        <f>IFERROR(VLOOKUP($D285,OT!$A:$BR,OT!BE$1,0),0)-R285</f>
        <v>0</v>
      </c>
      <c r="DW285" s="338">
        <f>IFERROR(VLOOKUP($D285,OT!$A:$BR,OT!BF$1,0),0)-S285</f>
        <v>0</v>
      </c>
      <c r="DX285" s="338">
        <f>IFERROR(VLOOKUP($D285,OT!$A:$BR,OT!BG$1,0),0)-T285</f>
        <v>0</v>
      </c>
      <c r="DY285" s="338">
        <f>IFERROR(VLOOKUP($D285,OT!$A:$BR,OT!BH$1,0),0)-U285</f>
        <v>0</v>
      </c>
      <c r="DZ285" s="338">
        <f>IFERROR(VLOOKUP($D285,OT!$A:$BR,OT!BI$1,0),0)-V285</f>
        <v>0</v>
      </c>
      <c r="EA285" s="338">
        <f>IFERROR(VLOOKUP($D285,OT!$A:$BR,OT!BJ$1,0),0)-W285</f>
        <v>0</v>
      </c>
      <c r="EB285" s="338">
        <f>IFERROR(VLOOKUP($D285,OT!$A:$BR,OT!BK$1,0),0)-X285</f>
        <v>0</v>
      </c>
      <c r="EC285" s="339">
        <f>VLOOKUP(D285,'Off day working'!A:AL,38,0)*30000-BD285</f>
        <v>0</v>
      </c>
      <c r="ED285" s="340"/>
      <c r="EE285" s="340"/>
      <c r="EF285" s="338">
        <f t="shared" si="86"/>
        <v>7.6923076921957545E-2</v>
      </c>
      <c r="EG285" s="350">
        <f>4960000*1.07/208*VLOOKUP(D285,Att!B:BZ,77,0)-BJ285</f>
        <v>0</v>
      </c>
      <c r="EI285" s="345">
        <f>IF(AND(CH285="X",EJ285&gt;=0.5),150000/VLOOKUP(D285,Att!B:AT,45,0)*VLOOKUP(D285,Att!B:AP,41,0),IF(AND(CH285="X",EJ285&lt;0.5),0,150000))-AN285</f>
        <v>0</v>
      </c>
      <c r="EJ285" s="346">
        <f>VLOOKUP(D285,Att!B:AP,41,0)/VLOOKUP(D285,Att!B:AT,45,0)</f>
        <v>1.1578947368421053</v>
      </c>
    </row>
    <row r="286" spans="1:140" s="331" customFormat="1" ht="14.5" hidden="1" customHeight="1" x14ac:dyDescent="0.35">
      <c r="A286" s="300" t="s">
        <v>325</v>
      </c>
      <c r="B286" s="300">
        <f t="shared" si="102"/>
        <v>279</v>
      </c>
      <c r="C286" s="320" t="s">
        <v>61</v>
      </c>
      <c r="D286" s="320" t="s">
        <v>1654</v>
      </c>
      <c r="E286" s="320" t="s">
        <v>1656</v>
      </c>
      <c r="F286" s="367" t="s">
        <v>1655</v>
      </c>
      <c r="G286" s="320" t="s">
        <v>348</v>
      </c>
      <c r="H286" s="320" t="s">
        <v>1039</v>
      </c>
      <c r="I286" s="320" t="s">
        <v>62</v>
      </c>
      <c r="J286" s="320" t="s">
        <v>58</v>
      </c>
      <c r="K286" s="321">
        <v>5900000</v>
      </c>
      <c r="L286" s="321"/>
      <c r="M286" s="321">
        <v>208</v>
      </c>
      <c r="N286" s="321"/>
      <c r="O286" s="321">
        <v>208</v>
      </c>
      <c r="P286" s="321">
        <v>28</v>
      </c>
      <c r="Q286" s="321">
        <v>0</v>
      </c>
      <c r="R286" s="321">
        <v>12</v>
      </c>
      <c r="S286" s="321">
        <v>0</v>
      </c>
      <c r="T286" s="321">
        <v>0</v>
      </c>
      <c r="U286" s="321">
        <v>0</v>
      </c>
      <c r="V286" s="321">
        <v>0</v>
      </c>
      <c r="W286" s="321">
        <v>0</v>
      </c>
      <c r="X286" s="321">
        <v>0</v>
      </c>
      <c r="Y286" s="321">
        <v>0</v>
      </c>
      <c r="Z286" s="321">
        <v>1</v>
      </c>
      <c r="AA286" s="321"/>
      <c r="AB286" s="321">
        <v>5899999.8865</v>
      </c>
      <c r="AC286" s="321">
        <v>1191346.1538</v>
      </c>
      <c r="AD286" s="321">
        <v>0</v>
      </c>
      <c r="AE286" s="321">
        <v>680769.23080000002</v>
      </c>
      <c r="AF286" s="321">
        <v>0</v>
      </c>
      <c r="AG286" s="321">
        <v>0</v>
      </c>
      <c r="AH286" s="321">
        <v>0</v>
      </c>
      <c r="AI286" s="321">
        <v>0</v>
      </c>
      <c r="AJ286" s="321">
        <v>0</v>
      </c>
      <c r="AK286" s="321">
        <v>0</v>
      </c>
      <c r="AL286" s="321">
        <v>0</v>
      </c>
      <c r="AM286" s="321">
        <v>300000</v>
      </c>
      <c r="AN286" s="321">
        <v>150000</v>
      </c>
      <c r="AO286" s="321">
        <v>1491000</v>
      </c>
      <c r="AP286" s="321">
        <v>0</v>
      </c>
      <c r="AQ286" s="321">
        <v>1021153.8462</v>
      </c>
      <c r="AR286" s="321">
        <v>100000</v>
      </c>
      <c r="AS286" s="321"/>
      <c r="AT286" s="321">
        <v>0</v>
      </c>
      <c r="AU286" s="321">
        <v>0</v>
      </c>
      <c r="AV286" s="321">
        <v>0</v>
      </c>
      <c r="AW286" s="321">
        <v>0</v>
      </c>
      <c r="AX286" s="321">
        <v>0</v>
      </c>
      <c r="AY286" s="321">
        <v>0</v>
      </c>
      <c r="AZ286" s="321"/>
      <c r="BA286" s="321"/>
      <c r="BB286" s="321">
        <v>14</v>
      </c>
      <c r="BC286" s="321">
        <v>397115.38</v>
      </c>
      <c r="BD286" s="321">
        <v>30000</v>
      </c>
      <c r="BE286" s="321"/>
      <c r="BF286" s="321">
        <v>100000</v>
      </c>
      <c r="BG286" s="321">
        <v>215000</v>
      </c>
      <c r="BH286" s="321">
        <v>240000</v>
      </c>
      <c r="BI286" s="321"/>
      <c r="BJ286" s="321"/>
      <c r="BK286" s="321"/>
      <c r="BL286" s="321">
        <v>500000</v>
      </c>
      <c r="BM286" s="321"/>
      <c r="BN286" s="321">
        <v>0</v>
      </c>
      <c r="BO286" s="321">
        <v>0</v>
      </c>
      <c r="BP286" s="321">
        <v>420000</v>
      </c>
      <c r="BQ286" s="321">
        <v>80769.230800000005</v>
      </c>
      <c r="BR286" s="321"/>
      <c r="BS286" s="321">
        <v>0</v>
      </c>
      <c r="BT286" s="321">
        <v>1268500</v>
      </c>
      <c r="BU286" s="321">
        <v>619500</v>
      </c>
      <c r="BV286" s="321"/>
      <c r="BW286" s="321">
        <v>0</v>
      </c>
      <c r="BX286" s="321"/>
      <c r="BY286" s="321">
        <v>0</v>
      </c>
      <c r="BZ286" s="321"/>
      <c r="CA286" s="321"/>
      <c r="CB286" s="321">
        <v>14085668</v>
      </c>
      <c r="CC286" s="322">
        <v>11696898</v>
      </c>
      <c r="CD286" s="320" t="s">
        <v>2203</v>
      </c>
      <c r="CE286" s="320" t="s">
        <v>1067</v>
      </c>
      <c r="CF286" s="323">
        <v>46155</v>
      </c>
      <c r="CG286" s="323"/>
      <c r="CH286" s="320" t="s">
        <v>415</v>
      </c>
      <c r="CI286" s="322">
        <v>0</v>
      </c>
      <c r="CJ286" s="322">
        <v>0</v>
      </c>
      <c r="CK286" s="321"/>
      <c r="CL286" s="324">
        <f t="shared" si="87"/>
        <v>500769.23080000002</v>
      </c>
      <c r="CM286" s="325">
        <f t="shared" si="88"/>
        <v>-14.271900000050664</v>
      </c>
      <c r="CN286" s="325">
        <f t="shared" si="89"/>
        <v>-13.502699999138713</v>
      </c>
      <c r="CO286" s="325">
        <f t="shared" si="90"/>
        <v>0.11349999997764826</v>
      </c>
      <c r="CP286" s="318"/>
      <c r="CQ286" s="326">
        <f t="shared" si="91"/>
        <v>4.6154018491506577E-5</v>
      </c>
      <c r="CR286" s="326">
        <f t="shared" si="92"/>
        <v>0</v>
      </c>
      <c r="CS286" s="327">
        <f t="shared" si="93"/>
        <v>-3.0769268050789833E-5</v>
      </c>
      <c r="CT286" s="327">
        <f t="shared" si="94"/>
        <v>0</v>
      </c>
      <c r="CU286" s="327">
        <f t="shared" si="95"/>
        <v>0</v>
      </c>
      <c r="CV286" s="327">
        <f t="shared" si="96"/>
        <v>0</v>
      </c>
      <c r="CW286" s="327">
        <f t="shared" si="97"/>
        <v>0</v>
      </c>
      <c r="CX286" s="327">
        <f t="shared" si="98"/>
        <v>0</v>
      </c>
      <c r="CY286" s="327">
        <f t="shared" si="99"/>
        <v>0</v>
      </c>
      <c r="CZ286" s="328">
        <f t="shared" si="100"/>
        <v>500769.23080000002</v>
      </c>
      <c r="DA286" s="328">
        <f t="shared" si="104"/>
        <v>-3.076920984312892E-5</v>
      </c>
      <c r="DB286" s="201"/>
      <c r="DC286" s="327">
        <f>K286/M286*IFERROR(VLOOKUP($D286,Shift!$B:$AZ,45,0),0)-AT286</f>
        <v>0</v>
      </c>
      <c r="DD286" s="327">
        <f>K286/M286*IFERROR(VLOOKUP($D286,Shift!$B:$AV,47,0),0)*10*50%-ROUND(K286/M286*IFERROR(VLOOKUP($D286,Shift!$B:$AV,47,0),0)*8*30%,0)-AU286</f>
        <v>0</v>
      </c>
      <c r="DE286" s="329">
        <f>VLOOKUP($D286,'Off day working'!A:AM,38,0)-Z286</f>
        <v>0</v>
      </c>
      <c r="DF286" s="328"/>
      <c r="DG286" s="328"/>
      <c r="DH286" s="330">
        <f>K286/208*8*30%*VLOOKUP($D286,Shift!$B:$AZ,47,0)-AL286</f>
        <v>0</v>
      </c>
      <c r="DJ286" s="390"/>
      <c r="DK286" s="332">
        <f>VLOOKUP($D286,Meal!$A:$AK,35,0)-BG286</f>
        <v>0</v>
      </c>
      <c r="DL286" s="332">
        <f>VLOOKUP($D286,Meal!$A:$AK,36,0)-BH286</f>
        <v>0</v>
      </c>
      <c r="DM286" s="333">
        <f>VLOOKUP($D286,Shift!B:AW,39,0)-AV286</f>
        <v>0</v>
      </c>
      <c r="DN286" s="334">
        <f>K286/208*VLOOKUP(D286,Shift!$B:$AO,39,0)*8*10%-AW286</f>
        <v>0</v>
      </c>
      <c r="DO286" s="333">
        <f>VLOOKUP($D286,Shift!$B:$AO,40,0)-AX286</f>
        <v>0</v>
      </c>
      <c r="DP286" s="334">
        <f>K286/208*VLOOKUP(D286,Shift!$B:$AO,40,0)*8*50%-AY286</f>
        <v>0</v>
      </c>
      <c r="DQ286" s="335">
        <f>VLOOKUP($D286,Shift!$B:$AZ,41,0)-AZ286</f>
        <v>0</v>
      </c>
      <c r="DR286" s="336">
        <f>K286/208*VLOOKUP($D286,Shift!$B:$AQ,41,0)*8*50%-BA286</f>
        <v>0</v>
      </c>
      <c r="DS286" s="337">
        <f>VLOOKUP($D286,Att!B:CU,98,0)-O286</f>
        <v>0</v>
      </c>
      <c r="DT286" s="338">
        <f>IFERROR(VLOOKUP($D286,OT!$A:$BR,OT!BC$1,0),0)-P286</f>
        <v>0</v>
      </c>
      <c r="DU286" s="338">
        <f>IFERROR(VLOOKUP($D286,OT!$A:$BR,OT!BD$1,0),0)-Q286</f>
        <v>0</v>
      </c>
      <c r="DV286" s="338">
        <f>IFERROR(VLOOKUP($D286,OT!$A:$BR,OT!BE$1,0),0)-R286</f>
        <v>0</v>
      </c>
      <c r="DW286" s="338">
        <f>IFERROR(VLOOKUP($D286,OT!$A:$BR,OT!BF$1,0),0)-S286</f>
        <v>0</v>
      </c>
      <c r="DX286" s="338">
        <f>IFERROR(VLOOKUP($D286,OT!$A:$BR,OT!BG$1,0),0)-T286</f>
        <v>0</v>
      </c>
      <c r="DY286" s="338">
        <f>IFERROR(VLOOKUP($D286,OT!$A:$BR,OT!BH$1,0),0)-U286</f>
        <v>0</v>
      </c>
      <c r="DZ286" s="338">
        <f>IFERROR(VLOOKUP($D286,OT!$A:$BR,OT!BI$1,0),0)-V286</f>
        <v>0</v>
      </c>
      <c r="EA286" s="338">
        <f>IFERROR(VLOOKUP($D286,OT!$A:$BR,OT!BJ$1,0),0)-W286</f>
        <v>0</v>
      </c>
      <c r="EB286" s="338">
        <f>IFERROR(VLOOKUP($D286,OT!$A:$BR,OT!BK$1,0),0)-X286</f>
        <v>0</v>
      </c>
      <c r="EC286" s="339">
        <f>VLOOKUP(D286,'Off day working'!A:AL,38,0)*30000-BD286</f>
        <v>0</v>
      </c>
      <c r="ED286" s="340"/>
      <c r="EE286" s="340"/>
      <c r="EF286" s="338">
        <f t="shared" si="86"/>
        <v>0</v>
      </c>
      <c r="EG286" s="350">
        <f>4960000*1.07/208*VLOOKUP(D286,Att!B:BZ,77,0)-BJ286</f>
        <v>0</v>
      </c>
      <c r="EI286" s="345">
        <f>IF(AND(CH286="X",EJ286&gt;=0.5),150000/VLOOKUP(D286,Att!B:AT,45,0)*VLOOKUP(D286,Att!B:AP,41,0),IF(AND(CH286="X",EJ286&lt;0.5),0,150000))-AN286</f>
        <v>0</v>
      </c>
      <c r="EJ286" s="346">
        <f>VLOOKUP(D286,Att!B:AP,41,0)/VLOOKUP(D286,Att!B:AT,45,0)</f>
        <v>1.1578947368421053</v>
      </c>
    </row>
    <row r="287" spans="1:140" s="331" customFormat="1" ht="14.5" hidden="1" customHeight="1" x14ac:dyDescent="0.35">
      <c r="A287" s="300" t="s">
        <v>325</v>
      </c>
      <c r="B287" s="300">
        <f t="shared" si="102"/>
        <v>280</v>
      </c>
      <c r="C287" s="320" t="s">
        <v>56</v>
      </c>
      <c r="D287" s="320" t="s">
        <v>1659</v>
      </c>
      <c r="E287" s="320" t="s">
        <v>1661</v>
      </c>
      <c r="F287" s="367" t="s">
        <v>1660</v>
      </c>
      <c r="G287" s="320" t="s">
        <v>360</v>
      </c>
      <c r="H287" s="320" t="s">
        <v>1039</v>
      </c>
      <c r="I287" s="320" t="s">
        <v>1037</v>
      </c>
      <c r="J287" s="320" t="s">
        <v>58</v>
      </c>
      <c r="K287" s="321">
        <v>5900000</v>
      </c>
      <c r="L287" s="321"/>
      <c r="M287" s="321">
        <v>208</v>
      </c>
      <c r="N287" s="321"/>
      <c r="O287" s="321">
        <v>162</v>
      </c>
      <c r="P287" s="321">
        <v>32</v>
      </c>
      <c r="Q287" s="321">
        <v>0</v>
      </c>
      <c r="R287" s="321">
        <v>0</v>
      </c>
      <c r="S287" s="321">
        <v>0</v>
      </c>
      <c r="T287" s="321">
        <v>0</v>
      </c>
      <c r="U287" s="321">
        <v>0</v>
      </c>
      <c r="V287" s="321">
        <v>0</v>
      </c>
      <c r="W287" s="321">
        <v>0</v>
      </c>
      <c r="X287" s="321">
        <v>0</v>
      </c>
      <c r="Y287" s="321">
        <v>11</v>
      </c>
      <c r="Z287" s="321"/>
      <c r="AA287" s="321"/>
      <c r="AB287" s="321">
        <v>4595192.3076999998</v>
      </c>
      <c r="AC287" s="321">
        <v>1361538.4615</v>
      </c>
      <c r="AD287" s="321">
        <v>0</v>
      </c>
      <c r="AE287" s="321">
        <v>0</v>
      </c>
      <c r="AF287" s="321">
        <v>0</v>
      </c>
      <c r="AG287" s="321">
        <v>0</v>
      </c>
      <c r="AH287" s="321">
        <v>0</v>
      </c>
      <c r="AI287" s="321">
        <v>0</v>
      </c>
      <c r="AJ287" s="321">
        <v>0</v>
      </c>
      <c r="AK287" s="321">
        <v>0</v>
      </c>
      <c r="AL287" s="321">
        <v>612692.3077</v>
      </c>
      <c r="AM287" s="321">
        <v>268421.0526</v>
      </c>
      <c r="AN287" s="321">
        <v>150000</v>
      </c>
      <c r="AO287" s="321">
        <v>115000</v>
      </c>
      <c r="AP287" s="321">
        <v>0</v>
      </c>
      <c r="AQ287" s="321">
        <v>255288.4615</v>
      </c>
      <c r="AR287" s="321">
        <v>100000</v>
      </c>
      <c r="AS287" s="321"/>
      <c r="AT287" s="321">
        <v>0</v>
      </c>
      <c r="AU287" s="321">
        <v>663750</v>
      </c>
      <c r="AV287" s="321">
        <v>0</v>
      </c>
      <c r="AW287" s="321">
        <v>0</v>
      </c>
      <c r="AX287" s="321">
        <v>2</v>
      </c>
      <c r="AY287" s="321">
        <v>226923.07689999999</v>
      </c>
      <c r="AZ287" s="321"/>
      <c r="BA287" s="321"/>
      <c r="BB287" s="321">
        <v>16</v>
      </c>
      <c r="BC287" s="321">
        <v>453846.15</v>
      </c>
      <c r="BD287" s="321">
        <v>0</v>
      </c>
      <c r="BE287" s="321">
        <v>42548</v>
      </c>
      <c r="BF287" s="321">
        <v>100000</v>
      </c>
      <c r="BG287" s="321">
        <v>82000</v>
      </c>
      <c r="BH287" s="321">
        <v>500000</v>
      </c>
      <c r="BI287" s="321"/>
      <c r="BJ287" s="321"/>
      <c r="BK287" s="321"/>
      <c r="BL287" s="321">
        <v>500000</v>
      </c>
      <c r="BM287" s="321"/>
      <c r="BN287" s="321">
        <v>0</v>
      </c>
      <c r="BO287" s="321">
        <v>0</v>
      </c>
      <c r="BP287" s="321">
        <v>327115.38459999999</v>
      </c>
      <c r="BQ287" s="321">
        <v>64615.384599999998</v>
      </c>
      <c r="BR287" s="321"/>
      <c r="BS287" s="321">
        <v>0</v>
      </c>
      <c r="BT287" s="321">
        <v>1268500</v>
      </c>
      <c r="BU287" s="321">
        <v>619500</v>
      </c>
      <c r="BV287" s="321"/>
      <c r="BW287" s="321">
        <v>0</v>
      </c>
      <c r="BX287" s="321"/>
      <c r="BY287" s="321">
        <v>0</v>
      </c>
      <c r="BZ287" s="321"/>
      <c r="CA287" s="321"/>
      <c r="CB287" s="321">
        <v>11687449</v>
      </c>
      <c r="CC287" s="322">
        <v>9407718</v>
      </c>
      <c r="CD287" s="320" t="s">
        <v>2203</v>
      </c>
      <c r="CE287" s="320" t="s">
        <v>1067</v>
      </c>
      <c r="CF287" s="323">
        <v>46155</v>
      </c>
      <c r="CG287" s="323"/>
      <c r="CH287" s="320" t="s">
        <v>415</v>
      </c>
      <c r="CI287" s="322">
        <v>0</v>
      </c>
      <c r="CJ287" s="322">
        <v>0</v>
      </c>
      <c r="CK287" s="321"/>
      <c r="CL287" s="324">
        <f t="shared" si="87"/>
        <v>391730.76919999998</v>
      </c>
      <c r="CM287" s="325">
        <f t="shared" si="88"/>
        <v>-18.412899998947978</v>
      </c>
      <c r="CN287" s="325">
        <f t="shared" si="89"/>
        <v>-18.182099999859929</v>
      </c>
      <c r="CO287" s="325">
        <f t="shared" si="90"/>
        <v>-7.6917931437492371E-6</v>
      </c>
      <c r="CP287" s="318"/>
      <c r="CQ287" s="326">
        <f t="shared" si="91"/>
        <v>3.8461526855826378E-5</v>
      </c>
      <c r="CR287" s="326">
        <f t="shared" si="92"/>
        <v>0</v>
      </c>
      <c r="CS287" s="327">
        <f t="shared" si="93"/>
        <v>0</v>
      </c>
      <c r="CT287" s="327">
        <f t="shared" si="94"/>
        <v>0</v>
      </c>
      <c r="CU287" s="327">
        <f t="shared" si="95"/>
        <v>0</v>
      </c>
      <c r="CV287" s="327">
        <f t="shared" si="96"/>
        <v>0</v>
      </c>
      <c r="CW287" s="327">
        <f t="shared" si="97"/>
        <v>0</v>
      </c>
      <c r="CX287" s="327">
        <f t="shared" si="98"/>
        <v>0</v>
      </c>
      <c r="CY287" s="327">
        <f t="shared" si="99"/>
        <v>0</v>
      </c>
      <c r="CZ287" s="328">
        <f t="shared" si="100"/>
        <v>391730.76919999998</v>
      </c>
      <c r="DA287" s="328">
        <f t="shared" si="104"/>
        <v>3.0769268050789833E-5</v>
      </c>
      <c r="DB287" s="201"/>
      <c r="DC287" s="327">
        <f>K287/M287*IFERROR(VLOOKUP($D287,Shift!$B:$AZ,45,0),0)-AT287</f>
        <v>0</v>
      </c>
      <c r="DD287" s="327">
        <f>K287/M287*IFERROR(VLOOKUP($D287,Shift!$B:$AV,47,0),0)*10*50%-ROUND(K287/M287*IFERROR(VLOOKUP($D287,Shift!$B:$AV,47,0),0)*8*30%,0)-AU287</f>
        <v>0.30769230774603784</v>
      </c>
      <c r="DE287" s="329">
        <f>VLOOKUP($D287,'Off day working'!A:AM,38,0)-Z287</f>
        <v>0</v>
      </c>
      <c r="DF287" s="328"/>
      <c r="DG287" s="328"/>
      <c r="DH287" s="330">
        <f>K287/208*8*30%*VLOOKUP($D287,Shift!$B:$AZ,47,0)-AL287</f>
        <v>-7.6922588050365448E-6</v>
      </c>
      <c r="DJ287" s="390"/>
      <c r="DK287" s="332">
        <f>VLOOKUP($D287,Meal!$A:$AK,35,0)-BG287</f>
        <v>0</v>
      </c>
      <c r="DL287" s="332">
        <f>VLOOKUP($D287,Meal!$A:$AK,36,0)-BH287</f>
        <v>0</v>
      </c>
      <c r="DM287" s="333">
        <f>VLOOKUP($D287,Shift!B:AW,39,0)-AV287</f>
        <v>0</v>
      </c>
      <c r="DN287" s="334">
        <f>K287/208*VLOOKUP(D287,Shift!$B:$AO,39,0)*8*10%-AW287</f>
        <v>0</v>
      </c>
      <c r="DO287" s="333">
        <f>VLOOKUP($D287,Shift!$B:$AO,40,0)-AX287</f>
        <v>0</v>
      </c>
      <c r="DP287" s="334">
        <f>K287/208*VLOOKUP(D287,Shift!$B:$AO,40,0)*8*50%-AY287</f>
        <v>2.3076951038092375E-5</v>
      </c>
      <c r="DQ287" s="335">
        <f>VLOOKUP($D287,Shift!$B:$AZ,41,0)-AZ287</f>
        <v>0</v>
      </c>
      <c r="DR287" s="336">
        <f>K287/208*VLOOKUP($D287,Shift!$B:$AQ,41,0)*8*50%-BA287</f>
        <v>0</v>
      </c>
      <c r="DS287" s="337">
        <f>VLOOKUP($D287,Att!B:CU,98,0)-O287</f>
        <v>0</v>
      </c>
      <c r="DT287" s="338">
        <f>IFERROR(VLOOKUP($D287,OT!$A:$BR,OT!BC$1,0),0)-P287</f>
        <v>0</v>
      </c>
      <c r="DU287" s="338">
        <f>IFERROR(VLOOKUP($D287,OT!$A:$BR,OT!BD$1,0),0)-Q287</f>
        <v>0</v>
      </c>
      <c r="DV287" s="338">
        <f>IFERROR(VLOOKUP($D287,OT!$A:$BR,OT!BE$1,0),0)-R287</f>
        <v>0</v>
      </c>
      <c r="DW287" s="338">
        <f>IFERROR(VLOOKUP($D287,OT!$A:$BR,OT!BF$1,0),0)-S287</f>
        <v>0</v>
      </c>
      <c r="DX287" s="338">
        <f>IFERROR(VLOOKUP($D287,OT!$A:$BR,OT!BG$1,0),0)-T287</f>
        <v>0</v>
      </c>
      <c r="DY287" s="338">
        <f>IFERROR(VLOOKUP($D287,OT!$A:$BR,OT!BH$1,0),0)-U287</f>
        <v>0</v>
      </c>
      <c r="DZ287" s="338">
        <f>IFERROR(VLOOKUP($D287,OT!$A:$BR,OT!BI$1,0),0)-V287</f>
        <v>0</v>
      </c>
      <c r="EA287" s="338">
        <f>IFERROR(VLOOKUP($D287,OT!$A:$BR,OT!BJ$1,0),0)-W287</f>
        <v>0</v>
      </c>
      <c r="EB287" s="338">
        <f>IFERROR(VLOOKUP($D287,OT!$A:$BR,OT!BK$1,0),0)-X287</f>
        <v>0</v>
      </c>
      <c r="EC287" s="339">
        <f>VLOOKUP(D287,'Off day working'!A:AL,38,0)*30000-BD287</f>
        <v>0</v>
      </c>
      <c r="ED287" s="340"/>
      <c r="EE287" s="340"/>
      <c r="EF287" s="338">
        <f t="shared" si="86"/>
        <v>7.6923076921957545E-2</v>
      </c>
      <c r="EG287" s="350">
        <f>4960000*1.07/208*VLOOKUP(D287,Att!B:BZ,77,0)-BJ287</f>
        <v>0</v>
      </c>
      <c r="EI287" s="345">
        <f>IF(AND(CH287="X",EJ287&gt;=0.5),150000/VLOOKUP(D287,Att!B:AT,45,0)*VLOOKUP(D287,Att!B:AP,41,0),IF(AND(CH287="X",EJ287&lt;0.5),0,150000))-AN287</f>
        <v>0</v>
      </c>
      <c r="EJ287" s="346">
        <f>VLOOKUP(D287,Att!B:AP,41,0)/VLOOKUP(D287,Att!B:AT,45,0)</f>
        <v>0.89473684210526316</v>
      </c>
    </row>
    <row r="288" spans="1:140" s="331" customFormat="1" ht="14.5" hidden="1" customHeight="1" x14ac:dyDescent="0.35">
      <c r="A288" s="300" t="s">
        <v>325</v>
      </c>
      <c r="B288" s="300">
        <f t="shared" si="102"/>
        <v>281</v>
      </c>
      <c r="C288" s="320" t="s">
        <v>56</v>
      </c>
      <c r="D288" s="320" t="s">
        <v>1662</v>
      </c>
      <c r="E288" s="320" t="s">
        <v>1664</v>
      </c>
      <c r="F288" s="367" t="s">
        <v>1663</v>
      </c>
      <c r="G288" s="320" t="s">
        <v>360</v>
      </c>
      <c r="H288" s="320" t="s">
        <v>1039</v>
      </c>
      <c r="I288" s="320" t="s">
        <v>59</v>
      </c>
      <c r="J288" s="320" t="s">
        <v>58</v>
      </c>
      <c r="K288" s="321">
        <v>5900000</v>
      </c>
      <c r="L288" s="321"/>
      <c r="M288" s="321">
        <v>208</v>
      </c>
      <c r="N288" s="321"/>
      <c r="O288" s="321">
        <v>188</v>
      </c>
      <c r="P288" s="321">
        <v>38</v>
      </c>
      <c r="Q288" s="321">
        <v>0</v>
      </c>
      <c r="R288" s="321">
        <v>12</v>
      </c>
      <c r="S288" s="321">
        <v>0</v>
      </c>
      <c r="T288" s="321">
        <v>0</v>
      </c>
      <c r="U288" s="321">
        <v>0</v>
      </c>
      <c r="V288" s="321">
        <v>0</v>
      </c>
      <c r="W288" s="321">
        <v>0</v>
      </c>
      <c r="X288" s="321">
        <v>0</v>
      </c>
      <c r="Y288" s="321">
        <v>11</v>
      </c>
      <c r="Z288" s="321">
        <v>1</v>
      </c>
      <c r="AA288" s="321"/>
      <c r="AB288" s="321">
        <v>5332692.0807999996</v>
      </c>
      <c r="AC288" s="321">
        <v>1616826.9231</v>
      </c>
      <c r="AD288" s="321">
        <v>0</v>
      </c>
      <c r="AE288" s="321">
        <v>680769.23080000002</v>
      </c>
      <c r="AF288" s="321">
        <v>0</v>
      </c>
      <c r="AG288" s="321">
        <v>0</v>
      </c>
      <c r="AH288" s="321">
        <v>0</v>
      </c>
      <c r="AI288" s="321">
        <v>0</v>
      </c>
      <c r="AJ288" s="321">
        <v>0</v>
      </c>
      <c r="AK288" s="321">
        <v>0</v>
      </c>
      <c r="AL288" s="321">
        <v>612692.3077</v>
      </c>
      <c r="AM288" s="321">
        <v>300000</v>
      </c>
      <c r="AN288" s="321">
        <v>150000</v>
      </c>
      <c r="AO288" s="321">
        <v>422500</v>
      </c>
      <c r="AP288" s="321">
        <v>0</v>
      </c>
      <c r="AQ288" s="321">
        <v>510576.92310000001</v>
      </c>
      <c r="AR288" s="321">
        <v>100000</v>
      </c>
      <c r="AS288" s="321"/>
      <c r="AT288" s="321">
        <v>0</v>
      </c>
      <c r="AU288" s="321">
        <v>663750</v>
      </c>
      <c r="AV288" s="321">
        <v>0</v>
      </c>
      <c r="AW288" s="321">
        <v>0</v>
      </c>
      <c r="AX288" s="321">
        <v>2</v>
      </c>
      <c r="AY288" s="321">
        <v>226923.07689999999</v>
      </c>
      <c r="AZ288" s="321"/>
      <c r="BA288" s="321"/>
      <c r="BB288" s="321">
        <v>19</v>
      </c>
      <c r="BC288" s="321">
        <v>538942.31000000006</v>
      </c>
      <c r="BD288" s="321">
        <v>30000</v>
      </c>
      <c r="BE288" s="321">
        <v>42548</v>
      </c>
      <c r="BF288" s="321">
        <v>100000</v>
      </c>
      <c r="BG288" s="321">
        <v>153000</v>
      </c>
      <c r="BH288" s="321">
        <v>494000</v>
      </c>
      <c r="BI288" s="321"/>
      <c r="BJ288" s="321"/>
      <c r="BK288" s="321"/>
      <c r="BL288" s="321">
        <v>594552</v>
      </c>
      <c r="BM288" s="321"/>
      <c r="BN288" s="321">
        <v>0</v>
      </c>
      <c r="BO288" s="321">
        <v>0</v>
      </c>
      <c r="BP288" s="321">
        <v>379615.38459999999</v>
      </c>
      <c r="BQ288" s="321">
        <v>100961.5385</v>
      </c>
      <c r="BR288" s="321"/>
      <c r="BS288" s="321">
        <v>0</v>
      </c>
      <c r="BT288" s="321">
        <v>1268500</v>
      </c>
      <c r="BU288" s="321">
        <v>619500</v>
      </c>
      <c r="BV288" s="321"/>
      <c r="BW288" s="321">
        <v>0</v>
      </c>
      <c r="BX288" s="321"/>
      <c r="BY288" s="321">
        <v>0</v>
      </c>
      <c r="BZ288" s="321"/>
      <c r="CA288" s="321"/>
      <c r="CB288" s="321">
        <v>14318871</v>
      </c>
      <c r="CC288" s="322">
        <v>11950294</v>
      </c>
      <c r="CD288" s="320" t="s">
        <v>2204</v>
      </c>
      <c r="CE288" s="320" t="s">
        <v>1067</v>
      </c>
      <c r="CF288" s="323">
        <v>46155</v>
      </c>
      <c r="CG288" s="323"/>
      <c r="CH288" s="320" t="s">
        <v>415</v>
      </c>
      <c r="CI288" s="322">
        <v>0</v>
      </c>
      <c r="CJ288" s="322">
        <v>0</v>
      </c>
      <c r="CK288" s="321"/>
      <c r="CL288" s="324">
        <f t="shared" si="87"/>
        <v>480576.92310000001</v>
      </c>
      <c r="CM288" s="325">
        <f t="shared" si="88"/>
        <v>-21.224500000476837</v>
      </c>
      <c r="CN288" s="325">
        <f t="shared" si="89"/>
        <v>-21.147600000724196</v>
      </c>
      <c r="CO288" s="325">
        <f t="shared" si="90"/>
        <v>0.226892308332026</v>
      </c>
      <c r="CP288" s="318"/>
      <c r="CQ288" s="326">
        <f t="shared" si="91"/>
        <v>-2.3076776415109634E-5</v>
      </c>
      <c r="CR288" s="326">
        <f t="shared" si="92"/>
        <v>0</v>
      </c>
      <c r="CS288" s="327">
        <f t="shared" si="93"/>
        <v>-3.0769268050789833E-5</v>
      </c>
      <c r="CT288" s="327">
        <f t="shared" si="94"/>
        <v>0</v>
      </c>
      <c r="CU288" s="327">
        <f t="shared" si="95"/>
        <v>0</v>
      </c>
      <c r="CV288" s="327">
        <f t="shared" si="96"/>
        <v>0</v>
      </c>
      <c r="CW288" s="327">
        <f t="shared" si="97"/>
        <v>0</v>
      </c>
      <c r="CX288" s="327">
        <f t="shared" si="98"/>
        <v>0</v>
      </c>
      <c r="CY288" s="327">
        <f t="shared" si="99"/>
        <v>0</v>
      </c>
      <c r="CZ288" s="328">
        <f t="shared" si="100"/>
        <v>480576.92310000001</v>
      </c>
      <c r="DA288" s="328">
        <f t="shared" si="104"/>
        <v>-2.3076951038092375E-5</v>
      </c>
      <c r="DB288" s="201"/>
      <c r="DC288" s="327">
        <f>K288/M288*IFERROR(VLOOKUP($D288,Shift!$B:$AZ,45,0),0)-AT288</f>
        <v>0</v>
      </c>
      <c r="DD288" s="327">
        <f>K288/M288*IFERROR(VLOOKUP($D288,Shift!$B:$AV,47,0),0)*10*50%-ROUND(K288/M288*IFERROR(VLOOKUP($D288,Shift!$B:$AV,47,0),0)*8*30%,0)-AU288</f>
        <v>0.30769230774603784</v>
      </c>
      <c r="DE288" s="329">
        <f>VLOOKUP($D288,'Off day working'!A:AM,38,0)-Z288</f>
        <v>0</v>
      </c>
      <c r="DF288" s="328"/>
      <c r="DG288" s="328"/>
      <c r="DH288" s="330">
        <f>K288/208*8*30%*VLOOKUP($D288,Shift!$B:$AZ,47,0)-AL288</f>
        <v>-7.6922588050365448E-6</v>
      </c>
      <c r="DJ288" s="390"/>
      <c r="DK288" s="332">
        <f>VLOOKUP($D288,Meal!$A:$AK,35,0)-BG288</f>
        <v>0</v>
      </c>
      <c r="DL288" s="332">
        <f>VLOOKUP($D288,Meal!$A:$AK,36,0)-BH288</f>
        <v>0</v>
      </c>
      <c r="DM288" s="333">
        <f>VLOOKUP($D288,Shift!B:AW,39,0)-AV288</f>
        <v>0</v>
      </c>
      <c r="DN288" s="334">
        <f>K288/208*VLOOKUP(D288,Shift!$B:$AO,39,0)*8*10%-AW288</f>
        <v>0</v>
      </c>
      <c r="DO288" s="333">
        <f>VLOOKUP($D288,Shift!$B:$AO,40,0)-AX288</f>
        <v>0</v>
      </c>
      <c r="DP288" s="334">
        <f>K288/208*VLOOKUP(D288,Shift!$B:$AO,40,0)*8*50%-AY288</f>
        <v>2.3076951038092375E-5</v>
      </c>
      <c r="DQ288" s="335">
        <f>VLOOKUP($D288,Shift!$B:$AZ,41,0)-AZ288</f>
        <v>0</v>
      </c>
      <c r="DR288" s="336">
        <f>K288/208*VLOOKUP($D288,Shift!$B:$AQ,41,0)*8*50%-BA288</f>
        <v>0</v>
      </c>
      <c r="DS288" s="337">
        <f>VLOOKUP($D288,Att!B:CU,98,0)-O288</f>
        <v>0</v>
      </c>
      <c r="DT288" s="338">
        <f>IFERROR(VLOOKUP($D288,OT!$A:$BR,OT!BC$1,0),0)-P288</f>
        <v>0</v>
      </c>
      <c r="DU288" s="338">
        <f>IFERROR(VLOOKUP($D288,OT!$A:$BR,OT!BD$1,0),0)-Q288</f>
        <v>0</v>
      </c>
      <c r="DV288" s="338">
        <f>IFERROR(VLOOKUP($D288,OT!$A:$BR,OT!BE$1,0),0)-R288</f>
        <v>0</v>
      </c>
      <c r="DW288" s="338">
        <f>IFERROR(VLOOKUP($D288,OT!$A:$BR,OT!BF$1,0),0)-S288</f>
        <v>0</v>
      </c>
      <c r="DX288" s="338">
        <f>IFERROR(VLOOKUP($D288,OT!$A:$BR,OT!BG$1,0),0)-T288</f>
        <v>0</v>
      </c>
      <c r="DY288" s="338">
        <f>IFERROR(VLOOKUP($D288,OT!$A:$BR,OT!BH$1,0),0)-U288</f>
        <v>0</v>
      </c>
      <c r="DZ288" s="338">
        <f>IFERROR(VLOOKUP($D288,OT!$A:$BR,OT!BI$1,0),0)-V288</f>
        <v>0</v>
      </c>
      <c r="EA288" s="338">
        <f>IFERROR(VLOOKUP($D288,OT!$A:$BR,OT!BJ$1,0),0)-W288</f>
        <v>0</v>
      </c>
      <c r="EB288" s="338">
        <f>IFERROR(VLOOKUP($D288,OT!$A:$BR,OT!BK$1,0),0)-X288</f>
        <v>0</v>
      </c>
      <c r="EC288" s="339">
        <f>VLOOKUP(D288,'Off day working'!A:AL,38,0)*30000-BD288</f>
        <v>0</v>
      </c>
      <c r="ED288" s="340"/>
      <c r="EE288" s="340"/>
      <c r="EF288" s="338">
        <f t="shared" si="86"/>
        <v>7.6923076921957545E-2</v>
      </c>
      <c r="EG288" s="350">
        <f>4960000*1.07/208*VLOOKUP(D288,Att!B:BZ,77,0)-BJ288</f>
        <v>0</v>
      </c>
      <c r="EI288" s="345">
        <f>IF(AND(CH288="X",EJ288&gt;=0.5),150000/VLOOKUP(D288,Att!B:AT,45,0)*VLOOKUP(D288,Att!B:AP,41,0),IF(AND(CH288="X",EJ288&lt;0.5),0,150000))-AN288</f>
        <v>0</v>
      </c>
      <c r="EJ288" s="346">
        <f>VLOOKUP(D288,Att!B:AP,41,0)/VLOOKUP(D288,Att!B:AT,45,0)</f>
        <v>1.0526315789473684</v>
      </c>
    </row>
    <row r="289" spans="1:140" s="331" customFormat="1" ht="14.5" hidden="1" customHeight="1" x14ac:dyDescent="0.35">
      <c r="A289" s="300" t="s">
        <v>325</v>
      </c>
      <c r="B289" s="300">
        <f t="shared" si="102"/>
        <v>282</v>
      </c>
      <c r="C289" s="320" t="s">
        <v>56</v>
      </c>
      <c r="D289" s="320" t="s">
        <v>1665</v>
      </c>
      <c r="E289" s="320" t="s">
        <v>1667</v>
      </c>
      <c r="F289" s="367" t="s">
        <v>1666</v>
      </c>
      <c r="G289" s="320" t="s">
        <v>360</v>
      </c>
      <c r="H289" s="320" t="s">
        <v>1039</v>
      </c>
      <c r="I289" s="320" t="s">
        <v>57</v>
      </c>
      <c r="J289" s="320" t="s">
        <v>58</v>
      </c>
      <c r="K289" s="321">
        <v>5900000</v>
      </c>
      <c r="L289" s="321"/>
      <c r="M289" s="321">
        <v>208</v>
      </c>
      <c r="N289" s="321"/>
      <c r="O289" s="321">
        <v>84</v>
      </c>
      <c r="P289" s="321">
        <v>14</v>
      </c>
      <c r="Q289" s="321">
        <v>0</v>
      </c>
      <c r="R289" s="321">
        <v>0</v>
      </c>
      <c r="S289" s="321">
        <v>0</v>
      </c>
      <c r="T289" s="321">
        <v>0</v>
      </c>
      <c r="U289" s="321">
        <v>0</v>
      </c>
      <c r="V289" s="321">
        <v>0</v>
      </c>
      <c r="W289" s="321">
        <v>0</v>
      </c>
      <c r="X289" s="321">
        <v>0</v>
      </c>
      <c r="Y289" s="321">
        <v>3</v>
      </c>
      <c r="Z289" s="321"/>
      <c r="AA289" s="321"/>
      <c r="AB289" s="321">
        <v>2382692.3076999998</v>
      </c>
      <c r="AC289" s="321">
        <v>595673.07689999999</v>
      </c>
      <c r="AD289" s="321">
        <v>0</v>
      </c>
      <c r="AE289" s="321">
        <v>0</v>
      </c>
      <c r="AF289" s="321">
        <v>0</v>
      </c>
      <c r="AG289" s="321">
        <v>0</v>
      </c>
      <c r="AH289" s="321">
        <v>0</v>
      </c>
      <c r="AI289" s="321">
        <v>0</v>
      </c>
      <c r="AJ289" s="321">
        <v>0</v>
      </c>
      <c r="AK289" s="321">
        <v>0</v>
      </c>
      <c r="AL289" s="321">
        <v>204230.76920000001</v>
      </c>
      <c r="AM289" s="321">
        <v>157894.73680000001</v>
      </c>
      <c r="AN289" s="321">
        <v>150000</v>
      </c>
      <c r="AO289" s="321">
        <v>0</v>
      </c>
      <c r="AP289" s="321">
        <v>0</v>
      </c>
      <c r="AQ289" s="321"/>
      <c r="AR289" s="321">
        <v>0</v>
      </c>
      <c r="AS289" s="321"/>
      <c r="AT289" s="321">
        <v>0</v>
      </c>
      <c r="AU289" s="321">
        <v>221250</v>
      </c>
      <c r="AV289" s="321">
        <v>0</v>
      </c>
      <c r="AW289" s="321">
        <v>0</v>
      </c>
      <c r="AX289" s="321">
        <v>0</v>
      </c>
      <c r="AY289" s="321">
        <v>0</v>
      </c>
      <c r="AZ289" s="321"/>
      <c r="BA289" s="321"/>
      <c r="BB289" s="321">
        <v>7</v>
      </c>
      <c r="BC289" s="321">
        <v>198557.69</v>
      </c>
      <c r="BD289" s="321">
        <v>0</v>
      </c>
      <c r="BE289" s="321">
        <v>42548</v>
      </c>
      <c r="BF289" s="321">
        <v>100000</v>
      </c>
      <c r="BG289" s="321">
        <v>55000</v>
      </c>
      <c r="BH289" s="321">
        <v>186000</v>
      </c>
      <c r="BI289" s="321"/>
      <c r="BJ289" s="321"/>
      <c r="BK289" s="321"/>
      <c r="BL289" s="321">
        <v>500000</v>
      </c>
      <c r="BM289" s="321"/>
      <c r="BN289" s="321">
        <v>0</v>
      </c>
      <c r="BO289" s="321">
        <v>0</v>
      </c>
      <c r="BP289" s="321">
        <v>169615.38459999999</v>
      </c>
      <c r="BQ289" s="321">
        <v>28269.230800000001</v>
      </c>
      <c r="BR289" s="321"/>
      <c r="BS289" s="321">
        <v>0</v>
      </c>
      <c r="BT289" s="321">
        <v>1268500</v>
      </c>
      <c r="BU289" s="321">
        <v>619500</v>
      </c>
      <c r="BV289" s="321"/>
      <c r="BW289" s="321">
        <v>0</v>
      </c>
      <c r="BX289" s="321">
        <v>2</v>
      </c>
      <c r="BY289" s="321">
        <v>56730.769200000002</v>
      </c>
      <c r="BZ289" s="321"/>
      <c r="CA289" s="321"/>
      <c r="CB289" s="321">
        <v>6260238</v>
      </c>
      <c r="CC289" s="322">
        <v>4174354</v>
      </c>
      <c r="CD289" s="320" t="s">
        <v>2203</v>
      </c>
      <c r="CE289" s="320" t="s">
        <v>1067</v>
      </c>
      <c r="CF289" s="323">
        <v>46155</v>
      </c>
      <c r="CG289" s="323"/>
      <c r="CH289" s="320" t="s">
        <v>415</v>
      </c>
      <c r="CI289" s="322">
        <v>0</v>
      </c>
      <c r="CJ289" s="322">
        <v>0</v>
      </c>
      <c r="CK289" s="321"/>
      <c r="CL289" s="324">
        <f t="shared" si="87"/>
        <v>197884.61539999998</v>
      </c>
      <c r="CM289" s="325">
        <f t="shared" si="88"/>
        <v>-6.8040000004693866</v>
      </c>
      <c r="CN289" s="325">
        <f t="shared" si="89"/>
        <v>-7.4194000009447336</v>
      </c>
      <c r="CO289" s="325">
        <f t="shared" si="90"/>
        <v>-7.6917931437492371E-6</v>
      </c>
      <c r="CP289" s="318"/>
      <c r="CQ289" s="326">
        <f t="shared" si="91"/>
        <v>2.3077009245753288E-5</v>
      </c>
      <c r="CR289" s="326">
        <f t="shared" si="92"/>
        <v>0</v>
      </c>
      <c r="CS289" s="327">
        <f t="shared" si="93"/>
        <v>0</v>
      </c>
      <c r="CT289" s="327">
        <f t="shared" si="94"/>
        <v>0</v>
      </c>
      <c r="CU289" s="327">
        <f t="shared" si="95"/>
        <v>0</v>
      </c>
      <c r="CV289" s="327">
        <f t="shared" si="96"/>
        <v>0</v>
      </c>
      <c r="CW289" s="327">
        <f t="shared" si="97"/>
        <v>0</v>
      </c>
      <c r="CX289" s="327">
        <f t="shared" si="98"/>
        <v>0</v>
      </c>
      <c r="CY289" s="327">
        <f t="shared" si="99"/>
        <v>0</v>
      </c>
      <c r="CZ289" s="328">
        <f t="shared" si="100"/>
        <v>197884.61539999998</v>
      </c>
      <c r="DA289" s="328">
        <f t="shared" si="104"/>
        <v>-1.538460492156446E-5</v>
      </c>
      <c r="DB289" s="201"/>
      <c r="DC289" s="327">
        <f>K289/M289*IFERROR(VLOOKUP($D289,Shift!$B:$AZ,45,0),0)-AT289</f>
        <v>0</v>
      </c>
      <c r="DD289" s="327">
        <f>K289/M289*IFERROR(VLOOKUP($D289,Shift!$B:$AV,47,0),0)*10*50%-ROUND(K289/M289*IFERROR(VLOOKUP($D289,Shift!$B:$AV,47,0),0)*8*30%,0)-AU289</f>
        <v>-0.23076923075132072</v>
      </c>
      <c r="DE289" s="329">
        <f>VLOOKUP($D289,'Off day working'!A:AM,38,0)-Z289</f>
        <v>0</v>
      </c>
      <c r="DF289" s="328"/>
      <c r="DG289" s="328"/>
      <c r="DH289" s="330">
        <f>K289/208*8*30%*VLOOKUP($D289,Shift!$B:$AZ,47,0)-AL289</f>
        <v>3.0769238946959376E-5</v>
      </c>
      <c r="DJ289" s="390"/>
      <c r="DK289" s="332">
        <f>VLOOKUP($D289,Meal!$A:$AK,35,0)-BG289</f>
        <v>0</v>
      </c>
      <c r="DL289" s="332">
        <f>VLOOKUP($D289,Meal!$A:$AK,36,0)-BH289</f>
        <v>0</v>
      </c>
      <c r="DM289" s="333">
        <f>VLOOKUP($D289,Shift!B:AW,39,0)-AV289</f>
        <v>0</v>
      </c>
      <c r="DN289" s="334">
        <f>K289/208*VLOOKUP(D289,Shift!$B:$AO,39,0)*8*10%-AW289</f>
        <v>0</v>
      </c>
      <c r="DO289" s="333">
        <f>VLOOKUP($D289,Shift!$B:$AO,40,0)-AX289</f>
        <v>0</v>
      </c>
      <c r="DP289" s="334">
        <f>K289/208*VLOOKUP(D289,Shift!$B:$AO,40,0)*8*50%-AY289</f>
        <v>0</v>
      </c>
      <c r="DQ289" s="335">
        <f>VLOOKUP($D289,Shift!$B:$AZ,41,0)-AZ289</f>
        <v>0</v>
      </c>
      <c r="DR289" s="336">
        <f>K289/208*VLOOKUP($D289,Shift!$B:$AQ,41,0)*8*50%-BA289</f>
        <v>0</v>
      </c>
      <c r="DS289" s="337">
        <f>VLOOKUP($D289,Att!B:CU,98,0)-O289</f>
        <v>0</v>
      </c>
      <c r="DT289" s="338">
        <f>IFERROR(VLOOKUP($D289,OT!$A:$BR,OT!BC$1,0),0)-P289</f>
        <v>0</v>
      </c>
      <c r="DU289" s="338">
        <f>IFERROR(VLOOKUP($D289,OT!$A:$BR,OT!BD$1,0),0)-Q289</f>
        <v>0</v>
      </c>
      <c r="DV289" s="338">
        <f>IFERROR(VLOOKUP($D289,OT!$A:$BR,OT!BE$1,0),0)-R289</f>
        <v>0</v>
      </c>
      <c r="DW289" s="338">
        <f>IFERROR(VLOOKUP($D289,OT!$A:$BR,OT!BF$1,0),0)-S289</f>
        <v>0</v>
      </c>
      <c r="DX289" s="338">
        <f>IFERROR(VLOOKUP($D289,OT!$A:$BR,OT!BG$1,0),0)-T289</f>
        <v>0</v>
      </c>
      <c r="DY289" s="338">
        <f>IFERROR(VLOOKUP($D289,OT!$A:$BR,OT!BH$1,0),0)-U289</f>
        <v>0</v>
      </c>
      <c r="DZ289" s="338">
        <f>IFERROR(VLOOKUP($D289,OT!$A:$BR,OT!BI$1,0),0)-V289</f>
        <v>0</v>
      </c>
      <c r="EA289" s="338">
        <f>IFERROR(VLOOKUP($D289,OT!$A:$BR,OT!BJ$1,0),0)-W289</f>
        <v>0</v>
      </c>
      <c r="EB289" s="338">
        <f>IFERROR(VLOOKUP($D289,OT!$A:$BR,OT!BK$1,0),0)-X289</f>
        <v>0</v>
      </c>
      <c r="EC289" s="339">
        <f>VLOOKUP(D289,'Off day working'!A:AL,38,0)*30000-BD289</f>
        <v>0</v>
      </c>
      <c r="ED289" s="340"/>
      <c r="EE289" s="340"/>
      <c r="EF289" s="338">
        <f t="shared" si="86"/>
        <v>7.6923076921957545E-2</v>
      </c>
      <c r="EG289" s="350">
        <f>4960000*1.07/208*VLOOKUP(D289,Att!B:BZ,77,0)-BJ289</f>
        <v>0</v>
      </c>
      <c r="EI289" s="345">
        <f>IF(AND(CH289="X",EJ289&gt;=0.5),150000/VLOOKUP(D289,Att!B:AT,45,0)*VLOOKUP(D289,Att!B:AP,41,0),IF(AND(CH289="X",EJ289&lt;0.5),0,150000))-AN289</f>
        <v>0</v>
      </c>
      <c r="EJ289" s="346">
        <f>VLOOKUP(D289,Att!B:AP,41,0)/VLOOKUP(D289,Att!B:AT,45,0)</f>
        <v>0.46315789473684216</v>
      </c>
    </row>
    <row r="290" spans="1:140" s="331" customFormat="1" ht="14.5" hidden="1" customHeight="1" x14ac:dyDescent="0.35">
      <c r="A290" s="300" t="s">
        <v>325</v>
      </c>
      <c r="B290" s="300">
        <f t="shared" si="102"/>
        <v>283</v>
      </c>
      <c r="C290" s="320" t="s">
        <v>56</v>
      </c>
      <c r="D290" s="320" t="s">
        <v>1668</v>
      </c>
      <c r="E290" s="320" t="s">
        <v>1670</v>
      </c>
      <c r="F290" s="367" t="s">
        <v>1669</v>
      </c>
      <c r="G290" s="320" t="s">
        <v>348</v>
      </c>
      <c r="H290" s="320" t="s">
        <v>1039</v>
      </c>
      <c r="I290" s="320" t="s">
        <v>57</v>
      </c>
      <c r="J290" s="320" t="s">
        <v>58</v>
      </c>
      <c r="K290" s="321">
        <v>5900000</v>
      </c>
      <c r="L290" s="321"/>
      <c r="M290" s="321">
        <v>208</v>
      </c>
      <c r="N290" s="321"/>
      <c r="O290" s="321">
        <v>190</v>
      </c>
      <c r="P290" s="321">
        <v>34</v>
      </c>
      <c r="Q290" s="321">
        <v>0</v>
      </c>
      <c r="R290" s="321">
        <v>0</v>
      </c>
      <c r="S290" s="321">
        <v>0</v>
      </c>
      <c r="T290" s="321">
        <v>0</v>
      </c>
      <c r="U290" s="321">
        <v>0</v>
      </c>
      <c r="V290" s="321">
        <v>0</v>
      </c>
      <c r="W290" s="321">
        <v>0</v>
      </c>
      <c r="X290" s="321">
        <v>0</v>
      </c>
      <c r="Y290" s="321">
        <v>10</v>
      </c>
      <c r="Z290" s="321"/>
      <c r="AA290" s="321"/>
      <c r="AB290" s="321">
        <v>5389422.9634999996</v>
      </c>
      <c r="AC290" s="321">
        <v>1446634.6154</v>
      </c>
      <c r="AD290" s="321">
        <v>0</v>
      </c>
      <c r="AE290" s="321">
        <v>0</v>
      </c>
      <c r="AF290" s="321">
        <v>0</v>
      </c>
      <c r="AG290" s="321">
        <v>0</v>
      </c>
      <c r="AH290" s="321">
        <v>0</v>
      </c>
      <c r="AI290" s="321">
        <v>0</v>
      </c>
      <c r="AJ290" s="321">
        <v>0</v>
      </c>
      <c r="AK290" s="321">
        <v>0</v>
      </c>
      <c r="AL290" s="321">
        <v>544615.38459999999</v>
      </c>
      <c r="AM290" s="321">
        <v>300000</v>
      </c>
      <c r="AN290" s="321">
        <v>150000</v>
      </c>
      <c r="AO290" s="321">
        <v>290000</v>
      </c>
      <c r="AP290" s="321">
        <v>0</v>
      </c>
      <c r="AQ290" s="321">
        <v>510576.92310000001</v>
      </c>
      <c r="AR290" s="321">
        <v>100000</v>
      </c>
      <c r="AS290" s="321"/>
      <c r="AT290" s="321">
        <v>0</v>
      </c>
      <c r="AU290" s="321">
        <v>590000</v>
      </c>
      <c r="AV290" s="321">
        <v>0</v>
      </c>
      <c r="AW290" s="321">
        <v>0</v>
      </c>
      <c r="AX290" s="321">
        <v>2</v>
      </c>
      <c r="AY290" s="321">
        <v>226923.07689999999</v>
      </c>
      <c r="AZ290" s="321"/>
      <c r="BA290" s="321"/>
      <c r="BB290" s="321">
        <v>17</v>
      </c>
      <c r="BC290" s="321">
        <v>482211.54</v>
      </c>
      <c r="BD290" s="321">
        <v>0</v>
      </c>
      <c r="BE290" s="321"/>
      <c r="BF290" s="321">
        <v>100000</v>
      </c>
      <c r="BG290" s="321">
        <v>195000</v>
      </c>
      <c r="BH290" s="321">
        <v>410000</v>
      </c>
      <c r="BI290" s="321"/>
      <c r="BJ290" s="321"/>
      <c r="BK290" s="321"/>
      <c r="BL290" s="321">
        <v>500000</v>
      </c>
      <c r="BM290" s="321"/>
      <c r="BN290" s="321">
        <v>0</v>
      </c>
      <c r="BO290" s="321">
        <v>0</v>
      </c>
      <c r="BP290" s="321">
        <v>383653.84620000003</v>
      </c>
      <c r="BQ290" s="321">
        <v>68653.8462</v>
      </c>
      <c r="BR290" s="321"/>
      <c r="BS290" s="321">
        <v>0</v>
      </c>
      <c r="BT290" s="321">
        <v>1268500</v>
      </c>
      <c r="BU290" s="321">
        <v>619500</v>
      </c>
      <c r="BV290" s="321"/>
      <c r="BW290" s="321">
        <v>0</v>
      </c>
      <c r="BX290" s="321"/>
      <c r="BY290" s="321">
        <v>0</v>
      </c>
      <c r="BZ290" s="321"/>
      <c r="CA290" s="321"/>
      <c r="CB290" s="321">
        <v>12956211</v>
      </c>
      <c r="CC290" s="322">
        <v>10615904</v>
      </c>
      <c r="CD290" s="320" t="s">
        <v>2203</v>
      </c>
      <c r="CE290" s="320" t="s">
        <v>1067</v>
      </c>
      <c r="CF290" s="323">
        <v>46155</v>
      </c>
      <c r="CG290" s="323"/>
      <c r="CH290" s="320" t="s">
        <v>415</v>
      </c>
      <c r="CI290" s="322">
        <v>0</v>
      </c>
      <c r="CJ290" s="322">
        <v>0</v>
      </c>
      <c r="CK290" s="321"/>
      <c r="CL290" s="324">
        <f t="shared" si="87"/>
        <v>452307.69240000006</v>
      </c>
      <c r="CM290" s="325">
        <f t="shared" si="88"/>
        <v>-18.804099999368191</v>
      </c>
      <c r="CN290" s="325">
        <f t="shared" si="89"/>
        <v>-19.496500000357628</v>
      </c>
      <c r="CO290" s="325">
        <f t="shared" si="90"/>
        <v>0.11342307738959789</v>
      </c>
      <c r="CP290" s="318"/>
      <c r="CQ290" s="326">
        <f t="shared" si="91"/>
        <v>-1.538451761007309E-5</v>
      </c>
      <c r="CR290" s="326">
        <f t="shared" si="92"/>
        <v>0</v>
      </c>
      <c r="CS290" s="327">
        <f t="shared" si="93"/>
        <v>0</v>
      </c>
      <c r="CT290" s="327">
        <f t="shared" si="94"/>
        <v>0</v>
      </c>
      <c r="CU290" s="327">
        <f t="shared" si="95"/>
        <v>0</v>
      </c>
      <c r="CV290" s="327">
        <f t="shared" si="96"/>
        <v>0</v>
      </c>
      <c r="CW290" s="327">
        <f t="shared" si="97"/>
        <v>0</v>
      </c>
      <c r="CX290" s="327">
        <f t="shared" si="98"/>
        <v>0</v>
      </c>
      <c r="CY290" s="327">
        <f t="shared" si="99"/>
        <v>0</v>
      </c>
      <c r="CZ290" s="328">
        <f t="shared" si="100"/>
        <v>452307.69240000006</v>
      </c>
      <c r="DA290" s="328">
        <f t="shared" si="104"/>
        <v>-9.2307745944708586E-5</v>
      </c>
      <c r="DB290" s="201"/>
      <c r="DC290" s="327">
        <f>K290/M290*IFERROR(VLOOKUP($D290,Shift!$B:$AZ,45,0),0)-AT290</f>
        <v>0</v>
      </c>
      <c r="DD290" s="327">
        <f>K290/M290*IFERROR(VLOOKUP($D290,Shift!$B:$AV,47,0),0)*10*50%-ROUND(K290/M290*IFERROR(VLOOKUP($D290,Shift!$B:$AV,47,0),0)*8*30%,0)-AU290</f>
        <v>0.38461538474075496</v>
      </c>
      <c r="DE290" s="329">
        <f>VLOOKUP($D290,'Off day working'!A:AM,38,0)-Z290</f>
        <v>0</v>
      </c>
      <c r="DF290" s="328"/>
      <c r="DG290" s="328"/>
      <c r="DH290" s="330">
        <f>K290/208*8*30%*VLOOKUP($D290,Shift!$B:$AZ,47,0)-AL290</f>
        <v>1.5384634025394917E-5</v>
      </c>
      <c r="DJ290" s="390"/>
      <c r="DK290" s="332">
        <f>VLOOKUP($D290,Meal!$A:$AK,35,0)-BG290</f>
        <v>0</v>
      </c>
      <c r="DL290" s="332">
        <f>VLOOKUP($D290,Meal!$A:$AK,36,0)-BH290</f>
        <v>0</v>
      </c>
      <c r="DM290" s="333">
        <f>VLOOKUP($D290,Shift!B:AW,39,0)-AV290</f>
        <v>0</v>
      </c>
      <c r="DN290" s="334">
        <f>K290/208*VLOOKUP(D290,Shift!$B:$AO,39,0)*8*10%-AW290</f>
        <v>0</v>
      </c>
      <c r="DO290" s="333">
        <f>VLOOKUP($D290,Shift!$B:$AO,40,0)-AX290</f>
        <v>0</v>
      </c>
      <c r="DP290" s="334">
        <f>K290/208*VLOOKUP(D290,Shift!$B:$AO,40,0)*8*50%-AY290</f>
        <v>2.3076951038092375E-5</v>
      </c>
      <c r="DQ290" s="335">
        <f>VLOOKUP($D290,Shift!$B:$AZ,41,0)-AZ290</f>
        <v>0</v>
      </c>
      <c r="DR290" s="336">
        <f>K290/208*VLOOKUP($D290,Shift!$B:$AQ,41,0)*8*50%-BA290</f>
        <v>0</v>
      </c>
      <c r="DS290" s="337">
        <f>VLOOKUP($D290,Att!B:CU,98,0)-O290</f>
        <v>0</v>
      </c>
      <c r="DT290" s="338">
        <f>IFERROR(VLOOKUP($D290,OT!$A:$BR,OT!BC$1,0),0)-P290</f>
        <v>0</v>
      </c>
      <c r="DU290" s="338">
        <f>IFERROR(VLOOKUP($D290,OT!$A:$BR,OT!BD$1,0),0)-Q290</f>
        <v>0</v>
      </c>
      <c r="DV290" s="338">
        <f>IFERROR(VLOOKUP($D290,OT!$A:$BR,OT!BE$1,0),0)-R290</f>
        <v>0</v>
      </c>
      <c r="DW290" s="338">
        <f>IFERROR(VLOOKUP($D290,OT!$A:$BR,OT!BF$1,0),0)-S290</f>
        <v>0</v>
      </c>
      <c r="DX290" s="338">
        <f>IFERROR(VLOOKUP($D290,OT!$A:$BR,OT!BG$1,0),0)-T290</f>
        <v>0</v>
      </c>
      <c r="DY290" s="338">
        <f>IFERROR(VLOOKUP($D290,OT!$A:$BR,OT!BH$1,0),0)-U290</f>
        <v>0</v>
      </c>
      <c r="DZ290" s="338">
        <f>IFERROR(VLOOKUP($D290,OT!$A:$BR,OT!BI$1,0),0)-V290</f>
        <v>0</v>
      </c>
      <c r="EA290" s="338">
        <f>IFERROR(VLOOKUP($D290,OT!$A:$BR,OT!BJ$1,0),0)-W290</f>
        <v>0</v>
      </c>
      <c r="EB290" s="338">
        <f>IFERROR(VLOOKUP($D290,OT!$A:$BR,OT!BK$1,0),0)-X290</f>
        <v>0</v>
      </c>
      <c r="EC290" s="339">
        <f>VLOOKUP(D290,'Off day working'!A:AL,38,0)*30000-BD290</f>
        <v>0</v>
      </c>
      <c r="ED290" s="340"/>
      <c r="EE290" s="340"/>
      <c r="EF290" s="338">
        <f t="shared" si="86"/>
        <v>0</v>
      </c>
      <c r="EG290" s="350">
        <f>4960000*1.07/208*VLOOKUP(D290,Att!B:BZ,77,0)-BJ290</f>
        <v>0</v>
      </c>
      <c r="EI290" s="345">
        <f>IF(AND(CH290="X",EJ290&gt;=0.5),150000/VLOOKUP(D290,Att!B:AT,45,0)*VLOOKUP(D290,Att!B:AP,41,0),IF(AND(CH290="X",EJ290&lt;0.5),0,150000))-AN290</f>
        <v>0</v>
      </c>
      <c r="EJ290" s="346">
        <f>VLOOKUP(D290,Att!B:AP,41,0)/VLOOKUP(D290,Att!B:AT,45,0)</f>
        <v>1.0526315789473684</v>
      </c>
    </row>
    <row r="291" spans="1:140" s="331" customFormat="1" ht="14.5" hidden="1" customHeight="1" x14ac:dyDescent="0.35">
      <c r="A291" s="300" t="s">
        <v>325</v>
      </c>
      <c r="B291" s="300">
        <f t="shared" si="102"/>
        <v>284</v>
      </c>
      <c r="C291" s="320" t="s">
        <v>56</v>
      </c>
      <c r="D291" s="320" t="s">
        <v>1671</v>
      </c>
      <c r="E291" s="320" t="s">
        <v>1673</v>
      </c>
      <c r="F291" s="367" t="s">
        <v>1672</v>
      </c>
      <c r="G291" s="320" t="s">
        <v>360</v>
      </c>
      <c r="H291" s="320" t="s">
        <v>1039</v>
      </c>
      <c r="I291" s="320" t="s">
        <v>59</v>
      </c>
      <c r="J291" s="320" t="s">
        <v>58</v>
      </c>
      <c r="K291" s="321">
        <v>5900000</v>
      </c>
      <c r="L291" s="321"/>
      <c r="M291" s="321">
        <v>208</v>
      </c>
      <c r="N291" s="321"/>
      <c r="O291" s="321">
        <v>208</v>
      </c>
      <c r="P291" s="321">
        <v>27.25</v>
      </c>
      <c r="Q291" s="321">
        <v>0</v>
      </c>
      <c r="R291" s="321">
        <v>14</v>
      </c>
      <c r="S291" s="321">
        <v>0</v>
      </c>
      <c r="T291" s="321">
        <v>0</v>
      </c>
      <c r="U291" s="321">
        <v>0</v>
      </c>
      <c r="V291" s="321">
        <v>0</v>
      </c>
      <c r="W291" s="321">
        <v>0</v>
      </c>
      <c r="X291" s="321">
        <v>0</v>
      </c>
      <c r="Y291" s="321">
        <v>5</v>
      </c>
      <c r="Z291" s="321">
        <v>2</v>
      </c>
      <c r="AA291" s="321"/>
      <c r="AB291" s="321">
        <v>5899999.8865</v>
      </c>
      <c r="AC291" s="321">
        <v>1159435.0962</v>
      </c>
      <c r="AD291" s="321">
        <v>0</v>
      </c>
      <c r="AE291" s="321">
        <v>794230.76919999998</v>
      </c>
      <c r="AF291" s="321">
        <v>0</v>
      </c>
      <c r="AG291" s="321">
        <v>0</v>
      </c>
      <c r="AH291" s="321">
        <v>0</v>
      </c>
      <c r="AI291" s="321">
        <v>0</v>
      </c>
      <c r="AJ291" s="321">
        <v>0</v>
      </c>
      <c r="AK291" s="321">
        <v>0</v>
      </c>
      <c r="AL291" s="321">
        <v>272307.6923</v>
      </c>
      <c r="AM291" s="321">
        <v>300000</v>
      </c>
      <c r="AN291" s="321">
        <v>150000</v>
      </c>
      <c r="AO291" s="321">
        <v>482500</v>
      </c>
      <c r="AP291" s="321">
        <v>0</v>
      </c>
      <c r="AQ291" s="321">
        <v>1021153.8462</v>
      </c>
      <c r="AR291" s="321">
        <v>100000</v>
      </c>
      <c r="AS291" s="321"/>
      <c r="AT291" s="321">
        <v>0</v>
      </c>
      <c r="AU291" s="321">
        <v>295000</v>
      </c>
      <c r="AV291" s="321">
        <v>0</v>
      </c>
      <c r="AW291" s="321">
        <v>0</v>
      </c>
      <c r="AX291" s="321">
        <v>1</v>
      </c>
      <c r="AY291" s="321">
        <v>113461.5385</v>
      </c>
      <c r="AZ291" s="321"/>
      <c r="BA291" s="321"/>
      <c r="BB291" s="321">
        <v>13</v>
      </c>
      <c r="BC291" s="321">
        <v>368750</v>
      </c>
      <c r="BD291" s="321">
        <v>60000</v>
      </c>
      <c r="BE291" s="321">
        <v>42548</v>
      </c>
      <c r="BF291" s="321">
        <v>100000</v>
      </c>
      <c r="BG291" s="321">
        <v>190000</v>
      </c>
      <c r="BH291" s="321">
        <v>365000</v>
      </c>
      <c r="BI291" s="321"/>
      <c r="BJ291" s="321"/>
      <c r="BK291" s="321"/>
      <c r="BL291" s="321">
        <v>500000</v>
      </c>
      <c r="BM291" s="321"/>
      <c r="BN291" s="321">
        <v>0</v>
      </c>
      <c r="BO291" s="321">
        <v>0</v>
      </c>
      <c r="BP291" s="321">
        <v>420000</v>
      </c>
      <c r="BQ291" s="321">
        <v>83293.269199999995</v>
      </c>
      <c r="BR291" s="321"/>
      <c r="BS291" s="321">
        <v>0</v>
      </c>
      <c r="BT291" s="321">
        <v>1268500</v>
      </c>
      <c r="BU291" s="321">
        <v>619500</v>
      </c>
      <c r="BV291" s="321"/>
      <c r="BW291" s="321">
        <v>0</v>
      </c>
      <c r="BX291" s="321"/>
      <c r="BY291" s="321">
        <v>0</v>
      </c>
      <c r="BZ291" s="321"/>
      <c r="CA291" s="321"/>
      <c r="CB291" s="321">
        <v>14104194</v>
      </c>
      <c r="CC291" s="322">
        <v>11594901</v>
      </c>
      <c r="CD291" s="320" t="s">
        <v>2203</v>
      </c>
      <c r="CE291" s="320" t="s">
        <v>1068</v>
      </c>
      <c r="CF291" s="323">
        <v>46155</v>
      </c>
      <c r="CG291" s="323"/>
      <c r="CH291" s="320" t="s">
        <v>415</v>
      </c>
      <c r="CI291" s="322">
        <v>118000</v>
      </c>
      <c r="CJ291" s="322">
        <v>0</v>
      </c>
      <c r="CK291" s="321"/>
      <c r="CL291" s="324">
        <f t="shared" si="87"/>
        <v>503293.26919999998</v>
      </c>
      <c r="CM291" s="325">
        <f t="shared" si="88"/>
        <v>-13.901899999007583</v>
      </c>
      <c r="CN291" s="325">
        <f t="shared" si="89"/>
        <v>-14.171099999919534</v>
      </c>
      <c r="CO291" s="325">
        <f t="shared" si="90"/>
        <v>0.11349999997764826</v>
      </c>
      <c r="CP291" s="318"/>
      <c r="CQ291" s="326">
        <f t="shared" si="91"/>
        <v>-4.6153785660862923E-5</v>
      </c>
      <c r="CR291" s="326">
        <f t="shared" si="92"/>
        <v>0</v>
      </c>
      <c r="CS291" s="327">
        <f t="shared" si="93"/>
        <v>3.0769268050789833E-5</v>
      </c>
      <c r="CT291" s="327">
        <f t="shared" si="94"/>
        <v>0</v>
      </c>
      <c r="CU291" s="327">
        <f t="shared" si="95"/>
        <v>0</v>
      </c>
      <c r="CV291" s="327">
        <f t="shared" si="96"/>
        <v>0</v>
      </c>
      <c r="CW291" s="327">
        <f t="shared" si="97"/>
        <v>0</v>
      </c>
      <c r="CX291" s="327">
        <f t="shared" si="98"/>
        <v>0</v>
      </c>
      <c r="CY291" s="327">
        <f t="shared" si="99"/>
        <v>0</v>
      </c>
      <c r="CZ291" s="328">
        <f t="shared" si="100"/>
        <v>503293.26919999998</v>
      </c>
      <c r="DA291" s="328">
        <f t="shared" si="104"/>
        <v>3.0769268050789833E-5</v>
      </c>
      <c r="DB291" s="201"/>
      <c r="DC291" s="327">
        <f>K291/M291*IFERROR(VLOOKUP($D291,Shift!$B:$AZ,45,0),0)-AT291</f>
        <v>0</v>
      </c>
      <c r="DD291" s="327">
        <f>K291/M291*IFERROR(VLOOKUP($D291,Shift!$B:$AV,47,0),0)*10*50%-ROUND(K291/M291*IFERROR(VLOOKUP($D291,Shift!$B:$AV,47,0),0)*8*30%,0)-AU291</f>
        <v>-0.30769230762962252</v>
      </c>
      <c r="DE291" s="329">
        <f>VLOOKUP($D291,'Off day working'!A:AM,38,0)-Z291</f>
        <v>0</v>
      </c>
      <c r="DF291" s="328"/>
      <c r="DG291" s="328"/>
      <c r="DH291" s="330">
        <f>K291/208*8*30%*VLOOKUP($D291,Shift!$B:$AZ,47,0)-AL291</f>
        <v>7.6923170126974583E-6</v>
      </c>
      <c r="DJ291" s="390"/>
      <c r="DK291" s="332">
        <f>VLOOKUP($D291,Meal!$A:$AK,35,0)-BG291</f>
        <v>0</v>
      </c>
      <c r="DL291" s="332">
        <f>VLOOKUP($D291,Meal!$A:$AK,36,0)-BH291</f>
        <v>0</v>
      </c>
      <c r="DM291" s="333">
        <f>VLOOKUP($D291,Shift!B:AW,39,0)-AV291</f>
        <v>0</v>
      </c>
      <c r="DN291" s="334">
        <f>K291/208*VLOOKUP(D291,Shift!$B:$AO,39,0)*8*10%-AW291</f>
        <v>0</v>
      </c>
      <c r="DO291" s="333">
        <f>VLOOKUP($D291,Shift!$B:$AO,40,0)-AX291</f>
        <v>0</v>
      </c>
      <c r="DP291" s="334">
        <f>K291/208*VLOOKUP(D291,Shift!$B:$AO,40,0)*8*50%-AY291</f>
        <v>-3.8461526855826378E-5</v>
      </c>
      <c r="DQ291" s="335">
        <f>VLOOKUP($D291,Shift!$B:$AZ,41,0)-AZ291</f>
        <v>0</v>
      </c>
      <c r="DR291" s="336">
        <f>K291/208*VLOOKUP($D291,Shift!$B:$AQ,41,0)*8*50%-BA291</f>
        <v>0</v>
      </c>
      <c r="DS291" s="337">
        <f>VLOOKUP($D291,Att!B:CU,98,0)-O291</f>
        <v>0</v>
      </c>
      <c r="DT291" s="338">
        <f>IFERROR(VLOOKUP($D291,OT!$A:$BR,OT!BC$1,0),0)-P291</f>
        <v>0</v>
      </c>
      <c r="DU291" s="338">
        <f>IFERROR(VLOOKUP($D291,OT!$A:$BR,OT!BD$1,0),0)-Q291</f>
        <v>0</v>
      </c>
      <c r="DV291" s="338">
        <f>IFERROR(VLOOKUP($D291,OT!$A:$BR,OT!BE$1,0),0)-R291</f>
        <v>0</v>
      </c>
      <c r="DW291" s="338">
        <f>IFERROR(VLOOKUP($D291,OT!$A:$BR,OT!BF$1,0),0)-S291</f>
        <v>0</v>
      </c>
      <c r="DX291" s="338">
        <f>IFERROR(VLOOKUP($D291,OT!$A:$BR,OT!BG$1,0),0)-T291</f>
        <v>0</v>
      </c>
      <c r="DY291" s="338">
        <f>IFERROR(VLOOKUP($D291,OT!$A:$BR,OT!BH$1,0),0)-U291</f>
        <v>0</v>
      </c>
      <c r="DZ291" s="338">
        <f>IFERROR(VLOOKUP($D291,OT!$A:$BR,OT!BI$1,0),0)-V291</f>
        <v>0</v>
      </c>
      <c r="EA291" s="338">
        <f>IFERROR(VLOOKUP($D291,OT!$A:$BR,OT!BJ$1,0),0)-W291</f>
        <v>0</v>
      </c>
      <c r="EB291" s="338">
        <f>IFERROR(VLOOKUP($D291,OT!$A:$BR,OT!BK$1,0),0)-X291</f>
        <v>0</v>
      </c>
      <c r="EC291" s="339">
        <f>VLOOKUP(D291,'Off day working'!A:AL,38,0)*30000-BD291</f>
        <v>0</v>
      </c>
      <c r="ED291" s="340"/>
      <c r="EE291" s="340"/>
      <c r="EF291" s="338">
        <f t="shared" si="86"/>
        <v>7.6923076921957545E-2</v>
      </c>
      <c r="EG291" s="350">
        <f>4960000*1.07/208*VLOOKUP(D291,Att!B:BZ,77,0)-BJ291</f>
        <v>0</v>
      </c>
      <c r="EI291" s="345">
        <f>IF(AND(CH291="X",EJ291&gt;=0.5),150000/VLOOKUP(D291,Att!B:AT,45,0)*VLOOKUP(D291,Att!B:AP,41,0),IF(AND(CH291="X",EJ291&lt;0.5),0,150000))-AN291</f>
        <v>0</v>
      </c>
      <c r="EJ291" s="346">
        <f>VLOOKUP(D291,Att!B:AP,41,0)/VLOOKUP(D291,Att!B:AT,45,0)</f>
        <v>1.1578947368421053</v>
      </c>
    </row>
    <row r="292" spans="1:140" s="331" customFormat="1" ht="14.5" hidden="1" customHeight="1" x14ac:dyDescent="0.35">
      <c r="A292" s="300" t="s">
        <v>325</v>
      </c>
      <c r="B292" s="300">
        <f t="shared" si="102"/>
        <v>285</v>
      </c>
      <c r="C292" s="320" t="s">
        <v>56</v>
      </c>
      <c r="D292" s="320" t="s">
        <v>1674</v>
      </c>
      <c r="E292" s="320" t="s">
        <v>1676</v>
      </c>
      <c r="F292" s="367" t="s">
        <v>1675</v>
      </c>
      <c r="G292" s="320" t="s">
        <v>348</v>
      </c>
      <c r="H292" s="320" t="s">
        <v>1039</v>
      </c>
      <c r="I292" s="320" t="s">
        <v>57</v>
      </c>
      <c r="J292" s="320" t="s">
        <v>58</v>
      </c>
      <c r="K292" s="321">
        <v>5900000</v>
      </c>
      <c r="L292" s="321"/>
      <c r="M292" s="321">
        <v>208</v>
      </c>
      <c r="N292" s="321"/>
      <c r="O292" s="321">
        <v>192</v>
      </c>
      <c r="P292" s="321">
        <v>38</v>
      </c>
      <c r="Q292" s="321">
        <v>0</v>
      </c>
      <c r="R292" s="321">
        <v>4</v>
      </c>
      <c r="S292" s="321">
        <v>0</v>
      </c>
      <c r="T292" s="321">
        <v>0</v>
      </c>
      <c r="U292" s="321">
        <v>8</v>
      </c>
      <c r="V292" s="321">
        <v>0</v>
      </c>
      <c r="W292" s="321">
        <v>0</v>
      </c>
      <c r="X292" s="321">
        <v>0</v>
      </c>
      <c r="Y292" s="321">
        <v>6</v>
      </c>
      <c r="Z292" s="321">
        <v>1</v>
      </c>
      <c r="AA292" s="321"/>
      <c r="AB292" s="321">
        <v>5446153.8461999996</v>
      </c>
      <c r="AC292" s="321">
        <v>1616826.9231</v>
      </c>
      <c r="AD292" s="321">
        <v>0</v>
      </c>
      <c r="AE292" s="321">
        <v>226923.07689999999</v>
      </c>
      <c r="AF292" s="321">
        <v>0</v>
      </c>
      <c r="AG292" s="321">
        <v>0</v>
      </c>
      <c r="AH292" s="321">
        <v>658076.92310000001</v>
      </c>
      <c r="AI292" s="321">
        <v>0</v>
      </c>
      <c r="AJ292" s="321">
        <v>0</v>
      </c>
      <c r="AK292" s="321">
        <v>0</v>
      </c>
      <c r="AL292" s="321">
        <v>340384.61540000001</v>
      </c>
      <c r="AM292" s="321">
        <v>300000</v>
      </c>
      <c r="AN292" s="321">
        <v>150000</v>
      </c>
      <c r="AO292" s="321">
        <v>502500</v>
      </c>
      <c r="AP292" s="321">
        <v>0</v>
      </c>
      <c r="AQ292" s="321">
        <v>510576.92310000001</v>
      </c>
      <c r="AR292" s="321">
        <v>100000</v>
      </c>
      <c r="AS292" s="321"/>
      <c r="AT292" s="321">
        <v>0</v>
      </c>
      <c r="AU292" s="321">
        <v>368750</v>
      </c>
      <c r="AV292" s="321">
        <v>0</v>
      </c>
      <c r="AW292" s="321">
        <v>0</v>
      </c>
      <c r="AX292" s="321">
        <v>1</v>
      </c>
      <c r="AY292" s="321">
        <v>113461.5385</v>
      </c>
      <c r="AZ292" s="321"/>
      <c r="BA292" s="321"/>
      <c r="BB292" s="321">
        <v>19</v>
      </c>
      <c r="BC292" s="321">
        <v>538942.31000000006</v>
      </c>
      <c r="BD292" s="321">
        <v>30000</v>
      </c>
      <c r="BE292" s="321"/>
      <c r="BF292" s="321">
        <v>100000</v>
      </c>
      <c r="BG292" s="321">
        <v>77000</v>
      </c>
      <c r="BH292" s="321">
        <v>472000</v>
      </c>
      <c r="BI292" s="321"/>
      <c r="BJ292" s="321"/>
      <c r="BK292" s="321"/>
      <c r="BL292" s="321">
        <v>500000</v>
      </c>
      <c r="BM292" s="321"/>
      <c r="BN292" s="321">
        <v>0</v>
      </c>
      <c r="BO292" s="321">
        <v>0</v>
      </c>
      <c r="BP292" s="321">
        <v>387692.3077</v>
      </c>
      <c r="BQ292" s="321">
        <v>100961.5385</v>
      </c>
      <c r="BR292" s="321"/>
      <c r="BS292" s="321">
        <v>0</v>
      </c>
      <c r="BT292" s="321">
        <v>1268500</v>
      </c>
      <c r="BU292" s="321">
        <v>619500</v>
      </c>
      <c r="BV292" s="321"/>
      <c r="BW292" s="321">
        <v>0</v>
      </c>
      <c r="BX292" s="321"/>
      <c r="BY292" s="321">
        <v>0</v>
      </c>
      <c r="BZ292" s="321"/>
      <c r="CA292" s="321"/>
      <c r="CB292" s="321">
        <v>13926770</v>
      </c>
      <c r="CC292" s="322">
        <v>11432116</v>
      </c>
      <c r="CD292" s="320" t="s">
        <v>2203</v>
      </c>
      <c r="CE292" s="320" t="s">
        <v>1068</v>
      </c>
      <c r="CF292" s="323">
        <v>46155</v>
      </c>
      <c r="CG292" s="323"/>
      <c r="CH292" s="320" t="s">
        <v>415</v>
      </c>
      <c r="CI292" s="322">
        <v>118000</v>
      </c>
      <c r="CJ292" s="322">
        <v>0</v>
      </c>
      <c r="CK292" s="321"/>
      <c r="CL292" s="324">
        <f t="shared" si="87"/>
        <v>488653.84620000003</v>
      </c>
      <c r="CM292" s="325">
        <f t="shared" si="88"/>
        <v>-19.997499998658895</v>
      </c>
      <c r="CN292" s="325">
        <f t="shared" si="89"/>
        <v>-19.843699999153614</v>
      </c>
      <c r="CO292" s="325">
        <f t="shared" si="90"/>
        <v>-4.6153552830219269E-5</v>
      </c>
      <c r="CP292" s="318"/>
      <c r="CQ292" s="326">
        <f t="shared" si="91"/>
        <v>-2.3076776415109634E-5</v>
      </c>
      <c r="CR292" s="326">
        <f t="shared" si="92"/>
        <v>0</v>
      </c>
      <c r="CS292" s="327">
        <f t="shared" si="93"/>
        <v>2.3076951038092375E-5</v>
      </c>
      <c r="CT292" s="327">
        <f t="shared" si="94"/>
        <v>0</v>
      </c>
      <c r="CU292" s="327">
        <f t="shared" si="95"/>
        <v>0</v>
      </c>
      <c r="CV292" s="327">
        <f t="shared" si="96"/>
        <v>-2.3076892830431461E-5</v>
      </c>
      <c r="CW292" s="327">
        <f t="shared" si="97"/>
        <v>0</v>
      </c>
      <c r="CX292" s="327">
        <f t="shared" si="98"/>
        <v>0</v>
      </c>
      <c r="CY292" s="327">
        <f t="shared" si="99"/>
        <v>0</v>
      </c>
      <c r="CZ292" s="328">
        <f t="shared" si="100"/>
        <v>488653.84620000003</v>
      </c>
      <c r="DA292" s="328">
        <f t="shared" si="104"/>
        <v>-4.6153843868523836E-5</v>
      </c>
      <c r="DB292" s="201"/>
      <c r="DC292" s="327">
        <f>K292/M292*IFERROR(VLOOKUP($D292,Shift!$B:$AZ,45,0),0)-AT292</f>
        <v>0</v>
      </c>
      <c r="DD292" s="327">
        <f>K292/M292*IFERROR(VLOOKUP($D292,Shift!$B:$AV,47,0),0)*10*50%-ROUND(K292/M292*IFERROR(VLOOKUP($D292,Shift!$B:$AV,47,0),0)*8*30%,0)-AU292</f>
        <v>-0.38461538450792432</v>
      </c>
      <c r="DE292" s="329">
        <f>VLOOKUP($D292,'Off day working'!A:AM,38,0)-Z292</f>
        <v>0</v>
      </c>
      <c r="DF292" s="328"/>
      <c r="DG292" s="328"/>
      <c r="DH292" s="330">
        <f>K292/208*8*30%*VLOOKUP($D292,Shift!$B:$AZ,47,0)-AL292</f>
        <v>-1.5384634025394917E-5</v>
      </c>
      <c r="DJ292" s="390"/>
      <c r="DK292" s="332">
        <f>VLOOKUP($D292,Meal!$A:$AK,35,0)-BG292</f>
        <v>0</v>
      </c>
      <c r="DL292" s="332">
        <f>VLOOKUP($D292,Meal!$A:$AK,36,0)-BH292</f>
        <v>0</v>
      </c>
      <c r="DM292" s="333">
        <f>VLOOKUP($D292,Shift!B:AW,39,0)-AV292</f>
        <v>0</v>
      </c>
      <c r="DN292" s="334">
        <f>K292/208*VLOOKUP(D292,Shift!$B:$AO,39,0)*8*10%-AW292</f>
        <v>0</v>
      </c>
      <c r="DO292" s="333">
        <f>VLOOKUP($D292,Shift!$B:$AO,40,0)-AX292</f>
        <v>0</v>
      </c>
      <c r="DP292" s="334">
        <f>K292/208*VLOOKUP(D292,Shift!$B:$AO,40,0)*8*50%-AY292</f>
        <v>-3.8461526855826378E-5</v>
      </c>
      <c r="DQ292" s="335">
        <f>VLOOKUP($D292,Shift!$B:$AZ,41,0)-AZ292</f>
        <v>0</v>
      </c>
      <c r="DR292" s="336">
        <f>K292/208*VLOOKUP($D292,Shift!$B:$AQ,41,0)*8*50%-BA292</f>
        <v>0</v>
      </c>
      <c r="DS292" s="337">
        <f>VLOOKUP($D292,Att!B:CU,98,0)-O292</f>
        <v>0</v>
      </c>
      <c r="DT292" s="338">
        <f>IFERROR(VLOOKUP($D292,OT!$A:$BR,OT!BC$1,0),0)-P292</f>
        <v>0</v>
      </c>
      <c r="DU292" s="338">
        <f>IFERROR(VLOOKUP($D292,OT!$A:$BR,OT!BD$1,0),0)-Q292</f>
        <v>0</v>
      </c>
      <c r="DV292" s="338">
        <f>IFERROR(VLOOKUP($D292,OT!$A:$BR,OT!BE$1,0),0)-R292</f>
        <v>0</v>
      </c>
      <c r="DW292" s="338">
        <f>IFERROR(VLOOKUP($D292,OT!$A:$BR,OT!BF$1,0),0)-S292</f>
        <v>0</v>
      </c>
      <c r="DX292" s="338">
        <f>IFERROR(VLOOKUP($D292,OT!$A:$BR,OT!BG$1,0),0)-T292</f>
        <v>0</v>
      </c>
      <c r="DY292" s="338">
        <f>IFERROR(VLOOKUP($D292,OT!$A:$BR,OT!BH$1,0),0)-U292</f>
        <v>0</v>
      </c>
      <c r="DZ292" s="338">
        <f>IFERROR(VLOOKUP($D292,OT!$A:$BR,OT!BI$1,0),0)-V292</f>
        <v>0</v>
      </c>
      <c r="EA292" s="338">
        <f>IFERROR(VLOOKUP($D292,OT!$A:$BR,OT!BJ$1,0),0)-W292</f>
        <v>0</v>
      </c>
      <c r="EB292" s="338">
        <f>IFERROR(VLOOKUP($D292,OT!$A:$BR,OT!BK$1,0),0)-X292</f>
        <v>0</v>
      </c>
      <c r="EC292" s="339">
        <f>VLOOKUP(D292,'Off day working'!A:AL,38,0)*30000-BD292</f>
        <v>0</v>
      </c>
      <c r="ED292" s="340"/>
      <c r="EE292" s="340"/>
      <c r="EF292" s="338">
        <f t="shared" si="86"/>
        <v>0</v>
      </c>
      <c r="EG292" s="350">
        <f>4960000*1.07/208*VLOOKUP(D292,Att!B:BZ,77,0)-BJ292</f>
        <v>0</v>
      </c>
      <c r="EI292" s="345">
        <f>IF(AND(CH292="X",EJ292&gt;=0.5),150000/VLOOKUP(D292,Att!B:AT,45,0)*VLOOKUP(D292,Att!B:AP,41,0),IF(AND(CH292="X",EJ292&lt;0.5),0,150000))-AN292</f>
        <v>0</v>
      </c>
      <c r="EJ292" s="346">
        <f>VLOOKUP(D292,Att!B:AP,41,0)/VLOOKUP(D292,Att!B:AT,45,0)</f>
        <v>1.0458696406061641</v>
      </c>
    </row>
    <row r="293" spans="1:140" s="331" customFormat="1" ht="14.5" hidden="1" customHeight="1" x14ac:dyDescent="0.35">
      <c r="A293" s="300" t="s">
        <v>325</v>
      </c>
      <c r="B293" s="300">
        <f t="shared" si="102"/>
        <v>286</v>
      </c>
      <c r="C293" s="320" t="s">
        <v>56</v>
      </c>
      <c r="D293" s="320" t="s">
        <v>1677</v>
      </c>
      <c r="E293" s="320" t="s">
        <v>1679</v>
      </c>
      <c r="F293" s="367" t="s">
        <v>1678</v>
      </c>
      <c r="G293" s="320" t="s">
        <v>360</v>
      </c>
      <c r="H293" s="320" t="s">
        <v>1039</v>
      </c>
      <c r="I293" s="320" t="s">
        <v>59</v>
      </c>
      <c r="J293" s="320" t="s">
        <v>58</v>
      </c>
      <c r="K293" s="321">
        <v>5900000</v>
      </c>
      <c r="L293" s="321"/>
      <c r="M293" s="321">
        <v>208</v>
      </c>
      <c r="N293" s="321"/>
      <c r="O293" s="321">
        <v>208</v>
      </c>
      <c r="P293" s="321">
        <v>36</v>
      </c>
      <c r="Q293" s="321">
        <v>0</v>
      </c>
      <c r="R293" s="321">
        <v>8</v>
      </c>
      <c r="S293" s="321">
        <v>0</v>
      </c>
      <c r="T293" s="321">
        <v>0</v>
      </c>
      <c r="U293" s="321">
        <v>0</v>
      </c>
      <c r="V293" s="321">
        <v>0</v>
      </c>
      <c r="W293" s="321">
        <v>0</v>
      </c>
      <c r="X293" s="321">
        <v>0</v>
      </c>
      <c r="Y293" s="321">
        <v>0</v>
      </c>
      <c r="Z293" s="321">
        <v>1</v>
      </c>
      <c r="AA293" s="321"/>
      <c r="AB293" s="321">
        <v>5899999.8865</v>
      </c>
      <c r="AC293" s="321">
        <v>1531730.7692</v>
      </c>
      <c r="AD293" s="321">
        <v>0</v>
      </c>
      <c r="AE293" s="321">
        <v>453846.15379999997</v>
      </c>
      <c r="AF293" s="321">
        <v>0</v>
      </c>
      <c r="AG293" s="321">
        <v>0</v>
      </c>
      <c r="AH293" s="321">
        <v>0</v>
      </c>
      <c r="AI293" s="321">
        <v>0</v>
      </c>
      <c r="AJ293" s="321">
        <v>0</v>
      </c>
      <c r="AK293" s="321">
        <v>0</v>
      </c>
      <c r="AL293" s="321">
        <v>0</v>
      </c>
      <c r="AM293" s="321">
        <v>300000</v>
      </c>
      <c r="AN293" s="321">
        <v>150000</v>
      </c>
      <c r="AO293" s="321">
        <v>597500</v>
      </c>
      <c r="AP293" s="321">
        <v>0</v>
      </c>
      <c r="AQ293" s="321">
        <v>1021153.8462</v>
      </c>
      <c r="AR293" s="321">
        <v>100000</v>
      </c>
      <c r="AS293" s="321"/>
      <c r="AT293" s="321">
        <v>0</v>
      </c>
      <c r="AU293" s="321">
        <v>0</v>
      </c>
      <c r="AV293" s="321">
        <v>0</v>
      </c>
      <c r="AW293" s="321">
        <v>0</v>
      </c>
      <c r="AX293" s="321">
        <v>0</v>
      </c>
      <c r="AY293" s="321">
        <v>0</v>
      </c>
      <c r="AZ293" s="321"/>
      <c r="BA293" s="321"/>
      <c r="BB293" s="321">
        <v>18</v>
      </c>
      <c r="BC293" s="321">
        <v>510576.92</v>
      </c>
      <c r="BD293" s="321">
        <v>30000</v>
      </c>
      <c r="BE293" s="321">
        <v>42548</v>
      </c>
      <c r="BF293" s="321">
        <v>100000</v>
      </c>
      <c r="BG293" s="321">
        <v>135000</v>
      </c>
      <c r="BH293" s="321">
        <v>315000</v>
      </c>
      <c r="BI293" s="321"/>
      <c r="BJ293" s="321"/>
      <c r="BK293" s="321"/>
      <c r="BL293" s="321">
        <v>500000</v>
      </c>
      <c r="BM293" s="321"/>
      <c r="BN293" s="321">
        <v>0</v>
      </c>
      <c r="BO293" s="321">
        <v>0</v>
      </c>
      <c r="BP293" s="321">
        <v>420000</v>
      </c>
      <c r="BQ293" s="321">
        <v>88846.1538</v>
      </c>
      <c r="BR293" s="321"/>
      <c r="BS293" s="321">
        <v>0</v>
      </c>
      <c r="BT293" s="321">
        <v>1268500</v>
      </c>
      <c r="BU293" s="321">
        <v>619500</v>
      </c>
      <c r="BV293" s="321"/>
      <c r="BW293" s="321">
        <v>0</v>
      </c>
      <c r="BX293" s="321"/>
      <c r="BY293" s="321">
        <v>0</v>
      </c>
      <c r="BZ293" s="321"/>
      <c r="CA293" s="321"/>
      <c r="CB293" s="321">
        <v>13582720</v>
      </c>
      <c r="CC293" s="322">
        <v>11067874</v>
      </c>
      <c r="CD293" s="320" t="s">
        <v>2203</v>
      </c>
      <c r="CE293" s="320" t="s">
        <v>1068</v>
      </c>
      <c r="CF293" s="323">
        <v>46155</v>
      </c>
      <c r="CG293" s="323"/>
      <c r="CH293" s="320" t="s">
        <v>415</v>
      </c>
      <c r="CI293" s="322">
        <v>118000</v>
      </c>
      <c r="CJ293" s="322">
        <v>0</v>
      </c>
      <c r="CK293" s="321"/>
      <c r="CL293" s="324">
        <f t="shared" si="87"/>
        <v>508846.15379999997</v>
      </c>
      <c r="CM293" s="325">
        <f t="shared" si="88"/>
        <v>-18.270500000566244</v>
      </c>
      <c r="CN293" s="325">
        <f t="shared" si="89"/>
        <v>-18.424300000071526</v>
      </c>
      <c r="CO293" s="325">
        <f t="shared" si="90"/>
        <v>0.11349999997764826</v>
      </c>
      <c r="CP293" s="318"/>
      <c r="CQ293" s="326">
        <f t="shared" si="91"/>
        <v>3.0769500881433487E-5</v>
      </c>
      <c r="CR293" s="326">
        <f t="shared" si="92"/>
        <v>0</v>
      </c>
      <c r="CS293" s="327">
        <f t="shared" si="93"/>
        <v>4.615390207618475E-5</v>
      </c>
      <c r="CT293" s="327">
        <f t="shared" si="94"/>
        <v>0</v>
      </c>
      <c r="CU293" s="327">
        <f t="shared" si="95"/>
        <v>0</v>
      </c>
      <c r="CV293" s="327">
        <f t="shared" si="96"/>
        <v>0</v>
      </c>
      <c r="CW293" s="327">
        <f t="shared" si="97"/>
        <v>0</v>
      </c>
      <c r="CX293" s="327">
        <f t="shared" si="98"/>
        <v>0</v>
      </c>
      <c r="CY293" s="327">
        <f t="shared" si="99"/>
        <v>0</v>
      </c>
      <c r="CZ293" s="328">
        <f t="shared" si="100"/>
        <v>508846.15379999997</v>
      </c>
      <c r="DA293" s="328">
        <f t="shared" si="104"/>
        <v>4.615390207618475E-5</v>
      </c>
      <c r="DB293" s="201"/>
      <c r="DC293" s="327">
        <f>K293/M293*IFERROR(VLOOKUP($D293,Shift!$B:$AZ,45,0),0)-AT293</f>
        <v>0</v>
      </c>
      <c r="DD293" s="327">
        <f>K293/M293*IFERROR(VLOOKUP($D293,Shift!$B:$AV,47,0),0)*10*50%-ROUND(K293/M293*IFERROR(VLOOKUP($D293,Shift!$B:$AV,47,0),0)*8*30%,0)-AU293</f>
        <v>0</v>
      </c>
      <c r="DE293" s="329">
        <f>VLOOKUP($D293,'Off day working'!A:AM,38,0)-Z293</f>
        <v>0</v>
      </c>
      <c r="DF293" s="328"/>
      <c r="DG293" s="328"/>
      <c r="DH293" s="330">
        <f>K293/208*8*30%*VLOOKUP($D293,Shift!$B:$AZ,47,0)-AL293</f>
        <v>0</v>
      </c>
      <c r="DJ293" s="390"/>
      <c r="DK293" s="332">
        <f>VLOOKUP($D293,Meal!$A:$AK,35,0)-BG293</f>
        <v>0</v>
      </c>
      <c r="DL293" s="332">
        <f>VLOOKUP($D293,Meal!$A:$AK,36,0)-BH293</f>
        <v>0</v>
      </c>
      <c r="DM293" s="333">
        <f>VLOOKUP($D293,Shift!B:AW,39,0)-AV293</f>
        <v>0</v>
      </c>
      <c r="DN293" s="334">
        <f>K293/208*VLOOKUP(D293,Shift!$B:$AO,39,0)*8*10%-AW293</f>
        <v>0</v>
      </c>
      <c r="DO293" s="333">
        <f>VLOOKUP($D293,Shift!$B:$AO,40,0)-AX293</f>
        <v>0</v>
      </c>
      <c r="DP293" s="334">
        <f>K293/208*VLOOKUP(D293,Shift!$B:$AO,40,0)*8*50%-AY293</f>
        <v>0</v>
      </c>
      <c r="DQ293" s="335">
        <f>VLOOKUP($D293,Shift!$B:$AZ,41,0)-AZ293</f>
        <v>0</v>
      </c>
      <c r="DR293" s="336">
        <f>K293/208*VLOOKUP($D293,Shift!$B:$AQ,41,0)*8*50%-BA293</f>
        <v>0</v>
      </c>
      <c r="DS293" s="337">
        <f>VLOOKUP($D293,Att!B:CU,98,0)-O293</f>
        <v>0</v>
      </c>
      <c r="DT293" s="338">
        <f>IFERROR(VLOOKUP($D293,OT!$A:$BR,OT!BC$1,0),0)-P293</f>
        <v>0</v>
      </c>
      <c r="DU293" s="338">
        <f>IFERROR(VLOOKUP($D293,OT!$A:$BR,OT!BD$1,0),0)-Q293</f>
        <v>0</v>
      </c>
      <c r="DV293" s="338">
        <f>IFERROR(VLOOKUP($D293,OT!$A:$BR,OT!BE$1,0),0)-R293</f>
        <v>0</v>
      </c>
      <c r="DW293" s="338">
        <f>IFERROR(VLOOKUP($D293,OT!$A:$BR,OT!BF$1,0),0)-S293</f>
        <v>0</v>
      </c>
      <c r="DX293" s="338">
        <f>IFERROR(VLOOKUP($D293,OT!$A:$BR,OT!BG$1,0),0)-T293</f>
        <v>0</v>
      </c>
      <c r="DY293" s="338">
        <f>IFERROR(VLOOKUP($D293,OT!$A:$BR,OT!BH$1,0),0)-U293</f>
        <v>0</v>
      </c>
      <c r="DZ293" s="338">
        <f>IFERROR(VLOOKUP($D293,OT!$A:$BR,OT!BI$1,0),0)-V293</f>
        <v>0</v>
      </c>
      <c r="EA293" s="338">
        <f>IFERROR(VLOOKUP($D293,OT!$A:$BR,OT!BJ$1,0),0)-W293</f>
        <v>0</v>
      </c>
      <c r="EB293" s="338">
        <f>IFERROR(VLOOKUP($D293,OT!$A:$BR,OT!BK$1,0),0)-X293</f>
        <v>0</v>
      </c>
      <c r="EC293" s="339">
        <f>VLOOKUP(D293,'Off day working'!A:AL,38,0)*30000-BD293</f>
        <v>0</v>
      </c>
      <c r="ED293" s="340"/>
      <c r="EE293" s="340"/>
      <c r="EF293" s="338">
        <f t="shared" si="86"/>
        <v>7.6923076921957545E-2</v>
      </c>
      <c r="EG293" s="350">
        <f>4960000*1.07/208*VLOOKUP(D293,Att!B:BZ,77,0)-BJ293</f>
        <v>0</v>
      </c>
      <c r="EI293" s="345">
        <f>IF(AND(CH293="X",EJ293&gt;=0.5),150000/VLOOKUP(D293,Att!B:AT,45,0)*VLOOKUP(D293,Att!B:AP,41,0),IF(AND(CH293="X",EJ293&lt;0.5),0,150000))-AN293</f>
        <v>0</v>
      </c>
      <c r="EJ293" s="346">
        <f>VLOOKUP(D293,Att!B:AP,41,0)/VLOOKUP(D293,Att!B:AT,45,0)</f>
        <v>1.1578947368421053</v>
      </c>
    </row>
    <row r="294" spans="1:140" s="331" customFormat="1" ht="14.5" hidden="1" customHeight="1" x14ac:dyDescent="0.35">
      <c r="A294" s="300" t="s">
        <v>325</v>
      </c>
      <c r="B294" s="300">
        <f t="shared" si="102"/>
        <v>287</v>
      </c>
      <c r="C294" s="320" t="s">
        <v>56</v>
      </c>
      <c r="D294" s="320" t="s">
        <v>1682</v>
      </c>
      <c r="E294" s="320" t="s">
        <v>1684</v>
      </c>
      <c r="F294" s="367" t="s">
        <v>1683</v>
      </c>
      <c r="G294" s="320" t="s">
        <v>348</v>
      </c>
      <c r="H294" s="320" t="s">
        <v>1042</v>
      </c>
      <c r="I294" s="320" t="s">
        <v>63</v>
      </c>
      <c r="J294" s="320" t="s">
        <v>58</v>
      </c>
      <c r="K294" s="321">
        <v>5900000</v>
      </c>
      <c r="L294" s="321"/>
      <c r="M294" s="321">
        <v>208</v>
      </c>
      <c r="N294" s="321"/>
      <c r="O294" s="321">
        <v>169.5</v>
      </c>
      <c r="P294" s="321">
        <v>40</v>
      </c>
      <c r="Q294" s="321">
        <v>0</v>
      </c>
      <c r="R294" s="321">
        <v>4</v>
      </c>
      <c r="S294" s="321">
        <v>0</v>
      </c>
      <c r="T294" s="321">
        <v>0</v>
      </c>
      <c r="U294" s="321">
        <v>8</v>
      </c>
      <c r="V294" s="321">
        <v>0</v>
      </c>
      <c r="W294" s="321">
        <v>0</v>
      </c>
      <c r="X294" s="321">
        <v>0</v>
      </c>
      <c r="Y294" s="321">
        <v>11</v>
      </c>
      <c r="Z294" s="321">
        <v>1</v>
      </c>
      <c r="AA294" s="321"/>
      <c r="AB294" s="321">
        <v>4807932.6923000002</v>
      </c>
      <c r="AC294" s="321">
        <v>1701923.0769</v>
      </c>
      <c r="AD294" s="321">
        <v>0</v>
      </c>
      <c r="AE294" s="321">
        <v>226923.07689999999</v>
      </c>
      <c r="AF294" s="321">
        <v>0</v>
      </c>
      <c r="AG294" s="321">
        <v>0</v>
      </c>
      <c r="AH294" s="321">
        <v>658076.92310000001</v>
      </c>
      <c r="AI294" s="321">
        <v>0</v>
      </c>
      <c r="AJ294" s="321">
        <v>0</v>
      </c>
      <c r="AK294" s="321">
        <v>0</v>
      </c>
      <c r="AL294" s="321">
        <v>612692.3077</v>
      </c>
      <c r="AM294" s="321">
        <v>284210.52630000003</v>
      </c>
      <c r="AN294" s="321">
        <v>150000</v>
      </c>
      <c r="AO294" s="321">
        <v>325500</v>
      </c>
      <c r="AP294" s="321">
        <v>0</v>
      </c>
      <c r="AQ294" s="321">
        <v>255288.4615</v>
      </c>
      <c r="AR294" s="321">
        <v>100000</v>
      </c>
      <c r="AS294" s="321"/>
      <c r="AT294" s="321">
        <v>0</v>
      </c>
      <c r="AU294" s="321">
        <v>663750</v>
      </c>
      <c r="AV294" s="321">
        <v>0</v>
      </c>
      <c r="AW294" s="321">
        <v>0</v>
      </c>
      <c r="AX294" s="321">
        <v>2</v>
      </c>
      <c r="AY294" s="321">
        <v>226923.07689999999</v>
      </c>
      <c r="AZ294" s="321"/>
      <c r="BA294" s="321"/>
      <c r="BB294" s="321">
        <v>20</v>
      </c>
      <c r="BC294" s="321">
        <v>567307.68999999994</v>
      </c>
      <c r="BD294" s="321">
        <v>30000</v>
      </c>
      <c r="BE294" s="321"/>
      <c r="BF294" s="321">
        <v>200000</v>
      </c>
      <c r="BG294" s="321">
        <v>42000</v>
      </c>
      <c r="BH294" s="321">
        <v>602000</v>
      </c>
      <c r="BI294" s="321"/>
      <c r="BJ294" s="321"/>
      <c r="BK294" s="321"/>
      <c r="BL294" s="321">
        <v>500000</v>
      </c>
      <c r="BM294" s="321"/>
      <c r="BN294" s="321">
        <v>0</v>
      </c>
      <c r="BO294" s="321">
        <v>0</v>
      </c>
      <c r="BP294" s="321">
        <v>342259.61540000001</v>
      </c>
      <c r="BQ294" s="321">
        <v>105000</v>
      </c>
      <c r="BR294" s="321"/>
      <c r="BS294" s="321">
        <v>0</v>
      </c>
      <c r="BT294" s="321">
        <v>1268500</v>
      </c>
      <c r="BU294" s="321">
        <v>619500</v>
      </c>
      <c r="BV294" s="321"/>
      <c r="BW294" s="321">
        <v>0</v>
      </c>
      <c r="BX294" s="321">
        <v>0.25</v>
      </c>
      <c r="BY294" s="321">
        <v>7091.3462</v>
      </c>
      <c r="BZ294" s="321"/>
      <c r="CA294" s="321"/>
      <c r="CB294" s="321">
        <v>13788309</v>
      </c>
      <c r="CC294" s="322">
        <v>11335050</v>
      </c>
      <c r="CD294" s="320" t="s">
        <v>2203</v>
      </c>
      <c r="CE294" s="320" t="s">
        <v>1068</v>
      </c>
      <c r="CF294" s="323">
        <v>46155</v>
      </c>
      <c r="CG294" s="323"/>
      <c r="CH294" s="320" t="s">
        <v>415</v>
      </c>
      <c r="CI294" s="322">
        <v>118000</v>
      </c>
      <c r="CJ294" s="322">
        <v>0</v>
      </c>
      <c r="CK294" s="321"/>
      <c r="CL294" s="324">
        <f t="shared" si="87"/>
        <v>447259.61540000001</v>
      </c>
      <c r="CM294" s="325">
        <f t="shared" si="88"/>
        <v>-21.553000001236796</v>
      </c>
      <c r="CN294" s="325">
        <f t="shared" si="89"/>
        <v>-22.168400000780821</v>
      </c>
      <c r="CO294" s="325">
        <f t="shared" si="90"/>
        <v>7.6927244663238525E-6</v>
      </c>
      <c r="CP294" s="318"/>
      <c r="CQ294" s="326">
        <f t="shared" si="91"/>
        <v>2.3077009245753288E-5</v>
      </c>
      <c r="CR294" s="326">
        <f t="shared" si="92"/>
        <v>0</v>
      </c>
      <c r="CS294" s="327">
        <f t="shared" si="93"/>
        <v>2.3076951038092375E-5</v>
      </c>
      <c r="CT294" s="327">
        <f t="shared" si="94"/>
        <v>0</v>
      </c>
      <c r="CU294" s="327">
        <f t="shared" si="95"/>
        <v>0</v>
      </c>
      <c r="CV294" s="327">
        <f t="shared" si="96"/>
        <v>-2.3076892830431461E-5</v>
      </c>
      <c r="CW294" s="327">
        <f t="shared" si="97"/>
        <v>0</v>
      </c>
      <c r="CX294" s="327">
        <f t="shared" si="98"/>
        <v>0</v>
      </c>
      <c r="CY294" s="327">
        <f t="shared" si="99"/>
        <v>0</v>
      </c>
      <c r="CZ294" s="328">
        <f t="shared" si="100"/>
        <v>447259.61540000001</v>
      </c>
      <c r="DA294" s="328">
        <f t="shared" si="104"/>
        <v>-1.5384634025394917E-5</v>
      </c>
      <c r="DB294" s="201"/>
      <c r="DC294" s="327">
        <f>K294/M294*IFERROR(VLOOKUP($D294,Shift!$B:$AZ,45,0),0)-AT294</f>
        <v>0</v>
      </c>
      <c r="DD294" s="327">
        <f>K294/M294*IFERROR(VLOOKUP($D294,Shift!$B:$AV,47,0),0)*10*50%-ROUND(K294/M294*IFERROR(VLOOKUP($D294,Shift!$B:$AV,47,0),0)*8*30%,0)-AU294</f>
        <v>0.30769230774603784</v>
      </c>
      <c r="DE294" s="329">
        <f>VLOOKUP($D294,'Off day working'!A:AM,38,0)-Z294</f>
        <v>0</v>
      </c>
      <c r="DF294" s="328"/>
      <c r="DG294" s="328"/>
      <c r="DH294" s="330">
        <f>K294/208*8*30%*VLOOKUP($D294,Shift!$B:$AZ,47,0)-AL294</f>
        <v>-7.6922588050365448E-6</v>
      </c>
      <c r="DJ294" s="390"/>
      <c r="DK294" s="332">
        <f>VLOOKUP($D294,Meal!$A:$AK,35,0)-BG294</f>
        <v>0</v>
      </c>
      <c r="DL294" s="332">
        <f>VLOOKUP($D294,Meal!$A:$AK,36,0)-BH294</f>
        <v>0</v>
      </c>
      <c r="DM294" s="333">
        <f>VLOOKUP($D294,Shift!B:AW,39,0)-AV294</f>
        <v>0</v>
      </c>
      <c r="DN294" s="334">
        <f>K294/208*VLOOKUP(D294,Shift!$B:$AO,39,0)*8*10%-AW294</f>
        <v>0</v>
      </c>
      <c r="DO294" s="333">
        <f>VLOOKUP($D294,Shift!$B:$AO,40,0)-AX294</f>
        <v>0</v>
      </c>
      <c r="DP294" s="334">
        <f>K294/208*VLOOKUP(D294,Shift!$B:$AO,40,0)*8*50%-AY294</f>
        <v>2.3076951038092375E-5</v>
      </c>
      <c r="DQ294" s="335">
        <f>VLOOKUP($D294,Shift!$B:$AZ,41,0)-AZ294</f>
        <v>0</v>
      </c>
      <c r="DR294" s="336">
        <f>K294/208*VLOOKUP($D294,Shift!$B:$AQ,41,0)*8*50%-BA294</f>
        <v>0</v>
      </c>
      <c r="DS294" s="337">
        <f>VLOOKUP($D294,Att!B:CU,98,0)-O294</f>
        <v>0</v>
      </c>
      <c r="DT294" s="338">
        <f>IFERROR(VLOOKUP($D294,OT!$A:$BR,OT!BC$1,0),0)-P294</f>
        <v>0</v>
      </c>
      <c r="DU294" s="338">
        <f>IFERROR(VLOOKUP($D294,OT!$A:$BR,OT!BD$1,0),0)-Q294</f>
        <v>0</v>
      </c>
      <c r="DV294" s="338">
        <f>IFERROR(VLOOKUP($D294,OT!$A:$BR,OT!BE$1,0),0)-R294</f>
        <v>0</v>
      </c>
      <c r="DW294" s="338">
        <f>IFERROR(VLOOKUP($D294,OT!$A:$BR,OT!BF$1,0),0)-S294</f>
        <v>0</v>
      </c>
      <c r="DX294" s="338">
        <f>IFERROR(VLOOKUP($D294,OT!$A:$BR,OT!BG$1,0),0)-T294</f>
        <v>0</v>
      </c>
      <c r="DY294" s="338">
        <f>IFERROR(VLOOKUP($D294,OT!$A:$BR,OT!BH$1,0),0)-U294</f>
        <v>0</v>
      </c>
      <c r="DZ294" s="338">
        <f>IFERROR(VLOOKUP($D294,OT!$A:$BR,OT!BI$1,0),0)-V294</f>
        <v>0</v>
      </c>
      <c r="EA294" s="338">
        <f>IFERROR(VLOOKUP($D294,OT!$A:$BR,OT!BJ$1,0),0)-W294</f>
        <v>0</v>
      </c>
      <c r="EB294" s="338">
        <f>IFERROR(VLOOKUP($D294,OT!$A:$BR,OT!BK$1,0),0)-X294</f>
        <v>0</v>
      </c>
      <c r="EC294" s="339">
        <f>VLOOKUP(D294,'Off day working'!A:AL,38,0)*30000-BD294</f>
        <v>0</v>
      </c>
      <c r="ED294" s="340"/>
      <c r="EE294" s="340"/>
      <c r="EF294" s="338">
        <f t="shared" si="86"/>
        <v>0</v>
      </c>
      <c r="EG294" s="350">
        <f>4960000*1.07/208*VLOOKUP(D294,Att!B:BZ,77,0)-BJ294</f>
        <v>0</v>
      </c>
      <c r="EI294" s="345">
        <f>IF(AND(CH294="X",EJ294&gt;=0.5),150000/VLOOKUP(D294,Att!B:AT,45,0)*VLOOKUP(D294,Att!B:AP,41,0),IF(AND(CH294="X",EJ294&lt;0.5),0,150000))-AN294</f>
        <v>0</v>
      </c>
      <c r="EJ294" s="346">
        <f>VLOOKUP(D294,Att!B:AP,41,0)/VLOOKUP(D294,Att!B:AT,45,0)</f>
        <v>0.9430921052631579</v>
      </c>
    </row>
    <row r="295" spans="1:140" s="331" customFormat="1" ht="14.5" customHeight="1" x14ac:dyDescent="0.35">
      <c r="A295" s="300" t="s">
        <v>325</v>
      </c>
      <c r="B295" s="300">
        <f t="shared" si="102"/>
        <v>288</v>
      </c>
      <c r="C295" s="320" t="s">
        <v>801</v>
      </c>
      <c r="D295" s="320" t="s">
        <v>1685</v>
      </c>
      <c r="E295" s="320" t="s">
        <v>1687</v>
      </c>
      <c r="F295" s="367" t="s">
        <v>1686</v>
      </c>
      <c r="G295" s="320" t="s">
        <v>348</v>
      </c>
      <c r="H295" s="320" t="s">
        <v>1042</v>
      </c>
      <c r="I295" s="320" t="s">
        <v>1778</v>
      </c>
      <c r="J295" s="320" t="s">
        <v>58</v>
      </c>
      <c r="K295" s="321">
        <v>5900000</v>
      </c>
      <c r="L295" s="321"/>
      <c r="M295" s="321">
        <v>208</v>
      </c>
      <c r="N295" s="321"/>
      <c r="O295" s="321">
        <v>198</v>
      </c>
      <c r="P295" s="321">
        <v>0</v>
      </c>
      <c r="Q295" s="321">
        <v>0</v>
      </c>
      <c r="R295" s="321">
        <v>24</v>
      </c>
      <c r="S295" s="321">
        <v>0</v>
      </c>
      <c r="T295" s="321">
        <v>0</v>
      </c>
      <c r="U295" s="321">
        <v>0</v>
      </c>
      <c r="V295" s="321">
        <v>0</v>
      </c>
      <c r="W295" s="321">
        <v>0</v>
      </c>
      <c r="X295" s="321">
        <v>0</v>
      </c>
      <c r="Y295" s="321">
        <v>0</v>
      </c>
      <c r="Z295" s="321">
        <v>3</v>
      </c>
      <c r="AA295" s="321"/>
      <c r="AB295" s="321">
        <v>5616346.1538000004</v>
      </c>
      <c r="AC295" s="321">
        <v>0</v>
      </c>
      <c r="AD295" s="321">
        <v>0</v>
      </c>
      <c r="AE295" s="321">
        <v>1361538.4615</v>
      </c>
      <c r="AF295" s="321">
        <v>0</v>
      </c>
      <c r="AG295" s="321">
        <v>0</v>
      </c>
      <c r="AH295" s="321">
        <v>0</v>
      </c>
      <c r="AI295" s="321">
        <v>0</v>
      </c>
      <c r="AJ295" s="321">
        <v>0</v>
      </c>
      <c r="AK295" s="321">
        <v>0</v>
      </c>
      <c r="AL295" s="321">
        <v>0</v>
      </c>
      <c r="AM295" s="321">
        <v>300000</v>
      </c>
      <c r="AN295" s="321">
        <v>150000</v>
      </c>
      <c r="AO295" s="321">
        <v>490000</v>
      </c>
      <c r="AP295" s="321">
        <v>0</v>
      </c>
      <c r="AQ295" s="321">
        <v>765865.38459999999</v>
      </c>
      <c r="AR295" s="321">
        <v>72222</v>
      </c>
      <c r="AS295" s="321"/>
      <c r="AT295" s="321">
        <v>0</v>
      </c>
      <c r="AU295" s="321">
        <v>0</v>
      </c>
      <c r="AV295" s="321">
        <v>0</v>
      </c>
      <c r="AW295" s="321">
        <v>0</v>
      </c>
      <c r="AX295" s="321">
        <v>0</v>
      </c>
      <c r="AY295" s="321">
        <v>0</v>
      </c>
      <c r="AZ295" s="321"/>
      <c r="BA295" s="321"/>
      <c r="BB295" s="321"/>
      <c r="BC295" s="321"/>
      <c r="BD295" s="321">
        <v>90000</v>
      </c>
      <c r="BE295" s="321"/>
      <c r="BF295" s="321">
        <v>200000</v>
      </c>
      <c r="BG295" s="321">
        <v>400000</v>
      </c>
      <c r="BH295" s="321">
        <v>45000</v>
      </c>
      <c r="BI295" s="321"/>
      <c r="BJ295" s="321"/>
      <c r="BK295" s="321"/>
      <c r="BL295" s="321">
        <v>0</v>
      </c>
      <c r="BM295" s="321"/>
      <c r="BN295" s="321">
        <v>0</v>
      </c>
      <c r="BO295" s="321">
        <v>0</v>
      </c>
      <c r="BP295" s="321">
        <v>399807.6923</v>
      </c>
      <c r="BQ295" s="321">
        <v>48461.538500000002</v>
      </c>
      <c r="BR295" s="321"/>
      <c r="BS295" s="321">
        <v>0</v>
      </c>
      <c r="BT295" s="321">
        <v>1268500</v>
      </c>
      <c r="BU295" s="321">
        <v>619500</v>
      </c>
      <c r="BV295" s="321"/>
      <c r="BW295" s="321">
        <v>0</v>
      </c>
      <c r="BX295" s="321"/>
      <c r="BY295" s="321">
        <v>0</v>
      </c>
      <c r="BZ295" s="321"/>
      <c r="CA295" s="321"/>
      <c r="CB295" s="321">
        <v>11325741</v>
      </c>
      <c r="CC295" s="322">
        <v>8871472</v>
      </c>
      <c r="CD295" s="320"/>
      <c r="CE295" s="320" t="s">
        <v>319</v>
      </c>
      <c r="CF295" s="323">
        <v>46160</v>
      </c>
      <c r="CG295" s="323"/>
      <c r="CH295" s="320" t="s">
        <v>415</v>
      </c>
      <c r="CI295" s="322">
        <v>118000</v>
      </c>
      <c r="CJ295" s="322">
        <v>0</v>
      </c>
      <c r="CK295" s="321"/>
      <c r="CL295" s="324">
        <f t="shared" si="87"/>
        <v>448269.23080000002</v>
      </c>
      <c r="CM295" s="325">
        <f t="shared" si="88"/>
        <v>0.23069999925792217</v>
      </c>
      <c r="CN295" s="325">
        <f t="shared" si="89"/>
        <v>-9.999983012676239E-5</v>
      </c>
      <c r="CO295" s="325">
        <f t="shared" si="90"/>
        <v>4.6153552830219269E-5</v>
      </c>
      <c r="CP295" s="318"/>
      <c r="CQ295" s="326">
        <f t="shared" si="91"/>
        <v>0</v>
      </c>
      <c r="CR295" s="326">
        <f t="shared" si="92"/>
        <v>0</v>
      </c>
      <c r="CS295" s="327">
        <f t="shared" si="93"/>
        <v>3.8461526855826378E-5</v>
      </c>
      <c r="CT295" s="327">
        <f t="shared" si="94"/>
        <v>0</v>
      </c>
      <c r="CU295" s="327">
        <f t="shared" si="95"/>
        <v>0</v>
      </c>
      <c r="CV295" s="327">
        <f t="shared" si="96"/>
        <v>0</v>
      </c>
      <c r="CW295" s="327">
        <f t="shared" si="97"/>
        <v>0</v>
      </c>
      <c r="CX295" s="327">
        <f t="shared" si="98"/>
        <v>0</v>
      </c>
      <c r="CY295" s="327">
        <f t="shared" si="99"/>
        <v>0</v>
      </c>
      <c r="CZ295" s="328">
        <f t="shared" si="100"/>
        <v>448269.23080000002</v>
      </c>
      <c r="DA295" s="328">
        <f t="shared" si="104"/>
        <v>-3.076920984312892E-5</v>
      </c>
      <c r="DB295" s="201"/>
      <c r="DC295" s="327">
        <f>K295/M295*IFERROR(VLOOKUP($D295,Shift!$B:$AZ,45,0),0)-AT295</f>
        <v>0</v>
      </c>
      <c r="DD295" s="327">
        <f>K295/M295*IFERROR(VLOOKUP($D295,Shift!$B:$AV,47,0),0)*10*50%-ROUND(K295/M295*IFERROR(VLOOKUP($D295,Shift!$B:$AV,47,0),0)*8*30%,0)-AU295</f>
        <v>0</v>
      </c>
      <c r="DE295" s="329">
        <f>VLOOKUP($D295,'Off day working'!A:AM,38,0)-Z295</f>
        <v>0</v>
      </c>
      <c r="DF295" s="328"/>
      <c r="DG295" s="328"/>
      <c r="DH295" s="330">
        <f>K295/208*8*30%*VLOOKUP($D295,Shift!$B:$AZ,47,0)-AL295</f>
        <v>0</v>
      </c>
      <c r="DJ295" s="390"/>
      <c r="DK295" s="332">
        <f>VLOOKUP($D295,Meal!$A:$AK,35,0)-BG295</f>
        <v>0</v>
      </c>
      <c r="DL295" s="332">
        <f>VLOOKUP($D295,Meal!$A:$AK,36,0)-BH295</f>
        <v>0</v>
      </c>
      <c r="DM295" s="333">
        <f>VLOOKUP($D295,Shift!B:AW,39,0)-AV295</f>
        <v>0</v>
      </c>
      <c r="DN295" s="334">
        <f>K295/208*VLOOKUP(D295,Shift!$B:$AO,39,0)*8*10%-AW295</f>
        <v>0</v>
      </c>
      <c r="DO295" s="333">
        <f>VLOOKUP($D295,Shift!$B:$AO,40,0)-AX295</f>
        <v>0</v>
      </c>
      <c r="DP295" s="334">
        <f>K295/208*VLOOKUP(D295,Shift!$B:$AO,40,0)*8*50%-AY295</f>
        <v>0</v>
      </c>
      <c r="DQ295" s="335">
        <f>VLOOKUP($D295,Shift!$B:$AZ,41,0)-AZ295</f>
        <v>0</v>
      </c>
      <c r="DR295" s="336">
        <f>K295/208*VLOOKUP($D295,Shift!$B:$AQ,41,0)*8*50%-BA295</f>
        <v>0</v>
      </c>
      <c r="DS295" s="337">
        <f>VLOOKUP($D295,Att!B:CU,98,0)-O295</f>
        <v>0</v>
      </c>
      <c r="DT295" s="338">
        <f>IFERROR(VLOOKUP($D295,OT!$A:$BR,OT!BC$1,0),0)-P295</f>
        <v>0</v>
      </c>
      <c r="DU295" s="338">
        <f>IFERROR(VLOOKUP($D295,OT!$A:$BR,OT!BD$1,0),0)-Q295</f>
        <v>0</v>
      </c>
      <c r="DV295" s="338">
        <f>IFERROR(VLOOKUP($D295,OT!$A:$BR,OT!BE$1,0),0)-R295</f>
        <v>0</v>
      </c>
      <c r="DW295" s="338">
        <f>IFERROR(VLOOKUP($D295,OT!$A:$BR,OT!BF$1,0),0)-S295</f>
        <v>0</v>
      </c>
      <c r="DX295" s="338">
        <f>IFERROR(VLOOKUP($D295,OT!$A:$BR,OT!BG$1,0),0)-T295</f>
        <v>0</v>
      </c>
      <c r="DY295" s="338">
        <f>IFERROR(VLOOKUP($D295,OT!$A:$BR,OT!BH$1,0),0)-U295</f>
        <v>0</v>
      </c>
      <c r="DZ295" s="338">
        <f>IFERROR(VLOOKUP($D295,OT!$A:$BR,OT!BI$1,0),0)-V295</f>
        <v>0</v>
      </c>
      <c r="EA295" s="338">
        <f>IFERROR(VLOOKUP($D295,OT!$A:$BR,OT!BJ$1,0),0)-W295</f>
        <v>0</v>
      </c>
      <c r="EB295" s="338">
        <f>IFERROR(VLOOKUP($D295,OT!$A:$BR,OT!BK$1,0),0)-X295</f>
        <v>0</v>
      </c>
      <c r="EC295" s="339">
        <f>VLOOKUP(D295,'Off day working'!A:AL,38,0)*30000-BD295</f>
        <v>0</v>
      </c>
      <c r="ED295" s="340"/>
      <c r="EE295" s="340"/>
      <c r="EF295" s="338">
        <f t="shared" si="86"/>
        <v>0</v>
      </c>
      <c r="EG295" s="350">
        <f>4960000*1.07/208*VLOOKUP(D295,Att!B:BZ,77,0)-BJ295</f>
        <v>0</v>
      </c>
      <c r="EI295" s="345">
        <f>IF(AND(CH295="X",EJ295&gt;=0.5),150000/VLOOKUP(D295,Att!B:AT,45,0)*VLOOKUP(D295,Att!B:AP,41,0),IF(AND(CH295="X",EJ295&lt;0.5),0,150000))-AN295</f>
        <v>0</v>
      </c>
      <c r="EJ295" s="346">
        <f>VLOOKUP(D295,Att!B:AP,41,0)/VLOOKUP(D295,Att!B:AT,45,0)</f>
        <v>1.1052631578947369</v>
      </c>
    </row>
    <row r="296" spans="1:140" s="331" customFormat="1" ht="14.5" customHeight="1" x14ac:dyDescent="0.35">
      <c r="A296" s="300" t="s">
        <v>325</v>
      </c>
      <c r="B296" s="300">
        <f t="shared" si="102"/>
        <v>289</v>
      </c>
      <c r="C296" s="320" t="s">
        <v>801</v>
      </c>
      <c r="D296" s="367" t="s">
        <v>1690</v>
      </c>
      <c r="E296" s="367" t="s">
        <v>1692</v>
      </c>
      <c r="F296" s="367" t="s">
        <v>1691</v>
      </c>
      <c r="G296" s="320" t="s">
        <v>348</v>
      </c>
      <c r="H296" s="320" t="s">
        <v>1041</v>
      </c>
      <c r="I296" s="320" t="s">
        <v>1778</v>
      </c>
      <c r="J296" s="320" t="s">
        <v>58</v>
      </c>
      <c r="K296" s="321">
        <v>5900000</v>
      </c>
      <c r="L296" s="321"/>
      <c r="M296" s="321">
        <v>208</v>
      </c>
      <c r="N296" s="321"/>
      <c r="O296" s="321">
        <v>208</v>
      </c>
      <c r="P296" s="321">
        <v>0</v>
      </c>
      <c r="Q296" s="321">
        <v>0</v>
      </c>
      <c r="R296" s="321">
        <v>24</v>
      </c>
      <c r="S296" s="321">
        <v>0</v>
      </c>
      <c r="T296" s="321">
        <v>0</v>
      </c>
      <c r="U296" s="321">
        <v>0</v>
      </c>
      <c r="V296" s="321">
        <v>0</v>
      </c>
      <c r="W296" s="321">
        <v>0</v>
      </c>
      <c r="X296" s="321">
        <v>0</v>
      </c>
      <c r="Y296" s="321">
        <v>0</v>
      </c>
      <c r="Z296" s="321">
        <v>3</v>
      </c>
      <c r="AA296" s="321"/>
      <c r="AB296" s="321">
        <v>5899999.8865</v>
      </c>
      <c r="AC296" s="321">
        <v>0</v>
      </c>
      <c r="AD296" s="321">
        <v>0</v>
      </c>
      <c r="AE296" s="321">
        <v>1361538.4615</v>
      </c>
      <c r="AF296" s="321">
        <v>0</v>
      </c>
      <c r="AG296" s="321">
        <v>0</v>
      </c>
      <c r="AH296" s="321">
        <v>0</v>
      </c>
      <c r="AI296" s="321">
        <v>0</v>
      </c>
      <c r="AJ296" s="321">
        <v>0</v>
      </c>
      <c r="AK296" s="321">
        <v>0</v>
      </c>
      <c r="AL296" s="321">
        <v>0</v>
      </c>
      <c r="AM296" s="321">
        <v>300000</v>
      </c>
      <c r="AN296" s="321">
        <v>150000</v>
      </c>
      <c r="AO296" s="321">
        <v>512500</v>
      </c>
      <c r="AP296" s="321">
        <v>0</v>
      </c>
      <c r="AQ296" s="321">
        <v>1021153.8462</v>
      </c>
      <c r="AR296" s="321">
        <v>72222</v>
      </c>
      <c r="AS296" s="321"/>
      <c r="AT296" s="321">
        <v>0</v>
      </c>
      <c r="AU296" s="321">
        <v>0</v>
      </c>
      <c r="AV296" s="321">
        <v>0</v>
      </c>
      <c r="AW296" s="321">
        <v>0</v>
      </c>
      <c r="AX296" s="321">
        <v>0</v>
      </c>
      <c r="AY296" s="321">
        <v>0</v>
      </c>
      <c r="AZ296" s="321"/>
      <c r="BA296" s="321"/>
      <c r="BB296" s="321"/>
      <c r="BC296" s="321"/>
      <c r="BD296" s="321">
        <v>90000</v>
      </c>
      <c r="BE296" s="321"/>
      <c r="BF296" s="321">
        <v>200000</v>
      </c>
      <c r="BG296" s="321">
        <v>420000</v>
      </c>
      <c r="BH296" s="321">
        <v>45000</v>
      </c>
      <c r="BI296" s="321"/>
      <c r="BJ296" s="321"/>
      <c r="BK296" s="321"/>
      <c r="BL296" s="321">
        <v>0</v>
      </c>
      <c r="BM296" s="321"/>
      <c r="BN296" s="321">
        <v>0</v>
      </c>
      <c r="BO296" s="321">
        <v>0</v>
      </c>
      <c r="BP296" s="321">
        <v>420000</v>
      </c>
      <c r="BQ296" s="321">
        <v>48461.538500000002</v>
      </c>
      <c r="BR296" s="321"/>
      <c r="BS296" s="321">
        <v>0</v>
      </c>
      <c r="BT296" s="321">
        <v>1268500</v>
      </c>
      <c r="BU296" s="321">
        <v>619500</v>
      </c>
      <c r="BV296" s="321"/>
      <c r="BW296" s="321">
        <v>0</v>
      </c>
      <c r="BX296" s="321"/>
      <c r="BY296" s="321">
        <v>0</v>
      </c>
      <c r="BZ296" s="321"/>
      <c r="CA296" s="321"/>
      <c r="CB296" s="321">
        <v>11927376</v>
      </c>
      <c r="CC296" s="322">
        <v>9452914</v>
      </c>
      <c r="CD296" s="320"/>
      <c r="CE296" s="320" t="s">
        <v>319</v>
      </c>
      <c r="CF296" s="323">
        <v>46160</v>
      </c>
      <c r="CG296" s="323"/>
      <c r="CH296" s="320" t="s">
        <v>415</v>
      </c>
      <c r="CI296" s="322">
        <v>118000</v>
      </c>
      <c r="CJ296" s="322">
        <v>0</v>
      </c>
      <c r="CK296" s="321"/>
      <c r="CL296" s="324">
        <f t="shared" si="87"/>
        <v>468461.53850000002</v>
      </c>
      <c r="CM296" s="325">
        <f t="shared" si="88"/>
        <v>-0.26730000041425228</v>
      </c>
      <c r="CN296" s="325">
        <f t="shared" si="89"/>
        <v>0.19419999979436398</v>
      </c>
      <c r="CO296" s="325">
        <f t="shared" si="90"/>
        <v>0.11349999997764826</v>
      </c>
      <c r="CP296" s="318"/>
      <c r="CQ296" s="326">
        <f t="shared" si="91"/>
        <v>0</v>
      </c>
      <c r="CR296" s="326">
        <f t="shared" si="92"/>
        <v>0</v>
      </c>
      <c r="CS296" s="327">
        <f t="shared" si="93"/>
        <v>3.8461526855826378E-5</v>
      </c>
      <c r="CT296" s="327">
        <f t="shared" si="94"/>
        <v>0</v>
      </c>
      <c r="CU296" s="327">
        <f t="shared" si="95"/>
        <v>0</v>
      </c>
      <c r="CV296" s="327">
        <f t="shared" si="96"/>
        <v>0</v>
      </c>
      <c r="CW296" s="327">
        <f t="shared" si="97"/>
        <v>0</v>
      </c>
      <c r="CX296" s="327">
        <f t="shared" si="98"/>
        <v>0</v>
      </c>
      <c r="CY296" s="327">
        <f t="shared" si="99"/>
        <v>0</v>
      </c>
      <c r="CZ296" s="328">
        <f t="shared" si="100"/>
        <v>468461.53850000002</v>
      </c>
      <c r="DA296" s="328">
        <f t="shared" si="104"/>
        <v>-3.8461526855826378E-5</v>
      </c>
      <c r="DB296" s="201"/>
      <c r="DC296" s="327">
        <f>K296/M296*IFERROR(VLOOKUP($D296,Shift!$B:$AZ,45,0),0)-AT296</f>
        <v>0</v>
      </c>
      <c r="DD296" s="327">
        <f>K296/M296*IFERROR(VLOOKUP($D296,Shift!$B:$AV,47,0),0)*10*50%-ROUND(K296/M296*IFERROR(VLOOKUP($D296,Shift!$B:$AV,47,0),0)*8*30%,0)-AU296</f>
        <v>0</v>
      </c>
      <c r="DE296" s="329">
        <f>VLOOKUP($D296,'Off day working'!A:AM,38,0)-Z296</f>
        <v>0</v>
      </c>
      <c r="DF296" s="328"/>
      <c r="DG296" s="328"/>
      <c r="DH296" s="330">
        <f>K296/208*8*30%*VLOOKUP($D296,Shift!$B:$AZ,47,0)-AL296</f>
        <v>0</v>
      </c>
      <c r="DJ296" s="390"/>
      <c r="DK296" s="332">
        <f>VLOOKUP($D296,Meal!$A:$AK,35,0)-BG296</f>
        <v>0</v>
      </c>
      <c r="DL296" s="332">
        <f>VLOOKUP($D296,Meal!$A:$AK,36,0)-BH296</f>
        <v>0</v>
      </c>
      <c r="DM296" s="333">
        <f>VLOOKUP($D296,Shift!B:AW,39,0)-AV296</f>
        <v>0</v>
      </c>
      <c r="DN296" s="334">
        <f>K296/208*VLOOKUP(D296,Shift!$B:$AO,39,0)*8*10%-AW296</f>
        <v>0</v>
      </c>
      <c r="DO296" s="333">
        <f>VLOOKUP($D296,Shift!$B:$AO,40,0)-AX296</f>
        <v>0</v>
      </c>
      <c r="DP296" s="334">
        <f>K296/208*VLOOKUP(D296,Shift!$B:$AO,40,0)*8*50%-AY296</f>
        <v>0</v>
      </c>
      <c r="DQ296" s="335">
        <f>VLOOKUP($D296,Shift!$B:$AZ,41,0)-AZ296</f>
        <v>0</v>
      </c>
      <c r="DR296" s="336">
        <f>K296/208*VLOOKUP($D296,Shift!$B:$AQ,41,0)*8*50%-BA296</f>
        <v>0</v>
      </c>
      <c r="DS296" s="337">
        <f>VLOOKUP($D296,Att!B:CU,98,0)-O296</f>
        <v>0</v>
      </c>
      <c r="DT296" s="338">
        <f>IFERROR(VLOOKUP($D296,OT!$A:$BR,OT!BC$1,0),0)-P296</f>
        <v>0</v>
      </c>
      <c r="DU296" s="338">
        <f>IFERROR(VLOOKUP($D296,OT!$A:$BR,OT!BD$1,0),0)-Q296</f>
        <v>0</v>
      </c>
      <c r="DV296" s="338">
        <f>IFERROR(VLOOKUP($D296,OT!$A:$BR,OT!BE$1,0),0)-R296</f>
        <v>0</v>
      </c>
      <c r="DW296" s="338">
        <f>IFERROR(VLOOKUP($D296,OT!$A:$BR,OT!BF$1,0),0)-S296</f>
        <v>0</v>
      </c>
      <c r="DX296" s="338">
        <f>IFERROR(VLOOKUP($D296,OT!$A:$BR,OT!BG$1,0),0)-T296</f>
        <v>0</v>
      </c>
      <c r="DY296" s="338">
        <f>IFERROR(VLOOKUP($D296,OT!$A:$BR,OT!BH$1,0),0)-U296</f>
        <v>0</v>
      </c>
      <c r="DZ296" s="338">
        <f>IFERROR(VLOOKUP($D296,OT!$A:$BR,OT!BI$1,0),0)-V296</f>
        <v>0</v>
      </c>
      <c r="EA296" s="338">
        <f>IFERROR(VLOOKUP($D296,OT!$A:$BR,OT!BJ$1,0),0)-W296</f>
        <v>0</v>
      </c>
      <c r="EB296" s="338">
        <f>IFERROR(VLOOKUP($D296,OT!$A:$BR,OT!BK$1,0),0)-X296</f>
        <v>0</v>
      </c>
      <c r="EC296" s="339">
        <f>VLOOKUP(D296,'Off day working'!A:AL,38,0)*30000-BD296</f>
        <v>0</v>
      </c>
      <c r="ED296" s="340"/>
      <c r="EE296" s="340"/>
      <c r="EF296" s="338">
        <f t="shared" si="86"/>
        <v>0</v>
      </c>
      <c r="EG296" s="350">
        <f>4960000*1.07/208*VLOOKUP(D296,Att!B:BZ,77,0)-BJ296</f>
        <v>0</v>
      </c>
      <c r="EI296" s="345">
        <f>IF(AND(CH296="X",EJ296&gt;=0.5),150000/VLOOKUP(D296,Att!B:AT,45,0)*VLOOKUP(D296,Att!B:AP,41,0),IF(AND(CH296="X",EJ296&lt;0.5),0,150000))-AN296</f>
        <v>0</v>
      </c>
      <c r="EJ296" s="346">
        <f>VLOOKUP(D296,Att!B:AP,41,0)/VLOOKUP(D296,Att!B:AT,45,0)</f>
        <v>1.1578947368421053</v>
      </c>
    </row>
    <row r="297" spans="1:140" s="331" customFormat="1" ht="14.5" customHeight="1" x14ac:dyDescent="0.35">
      <c r="A297" s="300" t="s">
        <v>325</v>
      </c>
      <c r="B297" s="300">
        <f t="shared" si="102"/>
        <v>290</v>
      </c>
      <c r="C297" s="320" t="s">
        <v>801</v>
      </c>
      <c r="D297" s="320" t="s">
        <v>1693</v>
      </c>
      <c r="E297" s="320" t="s">
        <v>1695</v>
      </c>
      <c r="F297" s="367" t="s">
        <v>1694</v>
      </c>
      <c r="G297" s="320" t="s">
        <v>360</v>
      </c>
      <c r="H297" s="320" t="s">
        <v>1041</v>
      </c>
      <c r="I297" s="320" t="s">
        <v>1778</v>
      </c>
      <c r="J297" s="320" t="s">
        <v>58</v>
      </c>
      <c r="K297" s="321">
        <v>5900000</v>
      </c>
      <c r="L297" s="321"/>
      <c r="M297" s="321">
        <v>208</v>
      </c>
      <c r="N297" s="321"/>
      <c r="O297" s="321">
        <v>188</v>
      </c>
      <c r="P297" s="321">
        <v>0</v>
      </c>
      <c r="Q297" s="321">
        <v>0</v>
      </c>
      <c r="R297" s="321">
        <v>24</v>
      </c>
      <c r="S297" s="321">
        <v>0</v>
      </c>
      <c r="T297" s="321">
        <v>0</v>
      </c>
      <c r="U297" s="321">
        <v>0</v>
      </c>
      <c r="V297" s="321">
        <v>0</v>
      </c>
      <c r="W297" s="321">
        <v>0</v>
      </c>
      <c r="X297" s="321">
        <v>0</v>
      </c>
      <c r="Y297" s="321">
        <v>0</v>
      </c>
      <c r="Z297" s="321">
        <v>3</v>
      </c>
      <c r="AA297" s="321"/>
      <c r="AB297" s="321">
        <v>5332692.0807999996</v>
      </c>
      <c r="AC297" s="321">
        <v>0</v>
      </c>
      <c r="AD297" s="321">
        <v>0</v>
      </c>
      <c r="AE297" s="321">
        <v>1361538.4615</v>
      </c>
      <c r="AF297" s="321">
        <v>0</v>
      </c>
      <c r="AG297" s="321">
        <v>0</v>
      </c>
      <c r="AH297" s="321">
        <v>0</v>
      </c>
      <c r="AI297" s="321">
        <v>0</v>
      </c>
      <c r="AJ297" s="321">
        <v>0</v>
      </c>
      <c r="AK297" s="321">
        <v>0</v>
      </c>
      <c r="AL297" s="321">
        <v>0</v>
      </c>
      <c r="AM297" s="321">
        <v>300000</v>
      </c>
      <c r="AN297" s="321">
        <v>150000</v>
      </c>
      <c r="AO297" s="321">
        <v>467500</v>
      </c>
      <c r="AP297" s="321">
        <v>0</v>
      </c>
      <c r="AQ297" s="321">
        <v>765865.38459999999</v>
      </c>
      <c r="AR297" s="321">
        <v>72222</v>
      </c>
      <c r="AS297" s="321"/>
      <c r="AT297" s="321">
        <v>0</v>
      </c>
      <c r="AU297" s="321">
        <v>0</v>
      </c>
      <c r="AV297" s="321">
        <v>0</v>
      </c>
      <c r="AW297" s="321">
        <v>0</v>
      </c>
      <c r="AX297" s="321">
        <v>0</v>
      </c>
      <c r="AY297" s="321">
        <v>0</v>
      </c>
      <c r="AZ297" s="321"/>
      <c r="BA297" s="321"/>
      <c r="BB297" s="321"/>
      <c r="BC297" s="321"/>
      <c r="BD297" s="321">
        <v>90000</v>
      </c>
      <c r="BE297" s="321">
        <v>42548</v>
      </c>
      <c r="BF297" s="321">
        <v>200000</v>
      </c>
      <c r="BG297" s="321">
        <v>380000</v>
      </c>
      <c r="BH297" s="321">
        <v>45000</v>
      </c>
      <c r="BI297" s="321"/>
      <c r="BJ297" s="321"/>
      <c r="BK297" s="321"/>
      <c r="BL297" s="321">
        <v>0</v>
      </c>
      <c r="BM297" s="321"/>
      <c r="BN297" s="321">
        <v>0</v>
      </c>
      <c r="BO297" s="321">
        <v>0</v>
      </c>
      <c r="BP297" s="321">
        <v>325384.61540000001</v>
      </c>
      <c r="BQ297" s="321">
        <v>41538.461499999998</v>
      </c>
      <c r="BR297" s="321"/>
      <c r="BS297" s="321">
        <v>0</v>
      </c>
      <c r="BT297" s="321">
        <v>1268500</v>
      </c>
      <c r="BU297" s="321">
        <v>619500</v>
      </c>
      <c r="BV297" s="321"/>
      <c r="BW297" s="321">
        <v>0</v>
      </c>
      <c r="BX297" s="321"/>
      <c r="BY297" s="321">
        <v>0</v>
      </c>
      <c r="BZ297" s="321"/>
      <c r="CA297" s="321"/>
      <c r="CB297" s="321">
        <v>10960789</v>
      </c>
      <c r="CC297" s="322">
        <v>8587866</v>
      </c>
      <c r="CD297" s="320"/>
      <c r="CE297" s="320" t="s">
        <v>870</v>
      </c>
      <c r="CF297" s="323">
        <v>46160</v>
      </c>
      <c r="CG297" s="323"/>
      <c r="CH297" s="320" t="s">
        <v>415</v>
      </c>
      <c r="CI297" s="322">
        <v>118000</v>
      </c>
      <c r="CJ297" s="322">
        <v>0</v>
      </c>
      <c r="CK297" s="321"/>
      <c r="CL297" s="324">
        <f t="shared" si="87"/>
        <v>366923.07689999999</v>
      </c>
      <c r="CM297" s="325">
        <f t="shared" si="88"/>
        <v>3.7999991327524185E-3</v>
      </c>
      <c r="CN297" s="325">
        <f t="shared" si="89"/>
        <v>-7.3100000619888306E-2</v>
      </c>
      <c r="CO297" s="325">
        <f t="shared" si="90"/>
        <v>0.226892308332026</v>
      </c>
      <c r="CP297" s="318"/>
      <c r="CQ297" s="326">
        <f t="shared" si="91"/>
        <v>0</v>
      </c>
      <c r="CR297" s="326">
        <f t="shared" si="92"/>
        <v>0</v>
      </c>
      <c r="CS297" s="327">
        <f t="shared" si="93"/>
        <v>3.8461526855826378E-5</v>
      </c>
      <c r="CT297" s="327">
        <f t="shared" si="94"/>
        <v>0</v>
      </c>
      <c r="CU297" s="327">
        <f t="shared" si="95"/>
        <v>0</v>
      </c>
      <c r="CV297" s="327">
        <f t="shared" si="96"/>
        <v>0</v>
      </c>
      <c r="CW297" s="327">
        <f t="shared" si="97"/>
        <v>0</v>
      </c>
      <c r="CX297" s="327">
        <f t="shared" si="98"/>
        <v>0</v>
      </c>
      <c r="CY297" s="327">
        <f t="shared" si="99"/>
        <v>0</v>
      </c>
      <c r="CZ297" s="328">
        <f t="shared" si="100"/>
        <v>366923.07689999999</v>
      </c>
      <c r="DA297" s="328">
        <f>(360000/208)*(O297+P297+Q297+R297+S297+T297+U297+V297+W297+X297+BI297)-CZ297</f>
        <v>2.3076951038092375E-5</v>
      </c>
      <c r="DB297" s="201"/>
      <c r="DC297" s="327">
        <f>K297/M297*IFERROR(VLOOKUP($D297,Shift!$B:$AZ,45,0),0)-AT297</f>
        <v>0</v>
      </c>
      <c r="DD297" s="327">
        <f>K297/M297*IFERROR(VLOOKUP($D297,Shift!$B:$AV,47,0),0)*10*50%-ROUND(K297/M297*IFERROR(VLOOKUP($D297,Shift!$B:$AV,47,0),0)*8*30%,0)-AU297</f>
        <v>0</v>
      </c>
      <c r="DE297" s="329">
        <f>VLOOKUP($D297,'Off day working'!A:AM,38,0)-Z297</f>
        <v>0</v>
      </c>
      <c r="DF297" s="328"/>
      <c r="DG297" s="328"/>
      <c r="DH297" s="330">
        <f>K297/208*8*30%*VLOOKUP($D297,Shift!$B:$AZ,47,0)-AL297</f>
        <v>0</v>
      </c>
      <c r="DJ297" s="390"/>
      <c r="DK297" s="332">
        <f>VLOOKUP($D297,Meal!$A:$AK,35,0)-BG297</f>
        <v>0</v>
      </c>
      <c r="DL297" s="332">
        <f>VLOOKUP($D297,Meal!$A:$AK,36,0)-BH297</f>
        <v>0</v>
      </c>
      <c r="DM297" s="333">
        <f>VLOOKUP($D297,Shift!B:AW,39,0)-AV297</f>
        <v>0</v>
      </c>
      <c r="DN297" s="334">
        <f>K297/208*VLOOKUP(D297,Shift!$B:$AO,39,0)*8*10%-AW297</f>
        <v>0</v>
      </c>
      <c r="DO297" s="333">
        <f>VLOOKUP($D297,Shift!$B:$AO,40,0)-AX297</f>
        <v>0</v>
      </c>
      <c r="DP297" s="334">
        <f>K297/208*VLOOKUP(D297,Shift!$B:$AO,40,0)*8*50%-AY297</f>
        <v>0</v>
      </c>
      <c r="DQ297" s="335">
        <f>VLOOKUP($D297,Shift!$B:$AZ,41,0)-AZ297</f>
        <v>0</v>
      </c>
      <c r="DR297" s="336">
        <f>K297/208*VLOOKUP($D297,Shift!$B:$AQ,41,0)*8*50%-BA297</f>
        <v>0</v>
      </c>
      <c r="DS297" s="337">
        <f>VLOOKUP($D297,Att!B:CU,98,0)-O297</f>
        <v>0</v>
      </c>
      <c r="DT297" s="338">
        <f>IFERROR(VLOOKUP($D297,OT!$A:$BR,OT!BC$1,0),0)-P297</f>
        <v>0</v>
      </c>
      <c r="DU297" s="338">
        <f>IFERROR(VLOOKUP($D297,OT!$A:$BR,OT!BD$1,0),0)-Q297</f>
        <v>0</v>
      </c>
      <c r="DV297" s="338">
        <f>IFERROR(VLOOKUP($D297,OT!$A:$BR,OT!BE$1,0),0)-R297</f>
        <v>0</v>
      </c>
      <c r="DW297" s="338">
        <f>IFERROR(VLOOKUP($D297,OT!$A:$BR,OT!BF$1,0),0)-S297</f>
        <v>0</v>
      </c>
      <c r="DX297" s="338">
        <f>IFERROR(VLOOKUP($D297,OT!$A:$BR,OT!BG$1,0),0)-T297</f>
        <v>0</v>
      </c>
      <c r="DY297" s="338">
        <f>IFERROR(VLOOKUP($D297,OT!$A:$BR,OT!BH$1,0),0)-U297</f>
        <v>0</v>
      </c>
      <c r="DZ297" s="338">
        <f>IFERROR(VLOOKUP($D297,OT!$A:$BR,OT!BI$1,0),0)-V297</f>
        <v>0</v>
      </c>
      <c r="EA297" s="338">
        <f>IFERROR(VLOOKUP($D297,OT!$A:$BR,OT!BJ$1,0),0)-W297</f>
        <v>0</v>
      </c>
      <c r="EB297" s="338">
        <f>IFERROR(VLOOKUP($D297,OT!$A:$BR,OT!BK$1,0),0)-X297</f>
        <v>0</v>
      </c>
      <c r="EC297" s="339">
        <f>VLOOKUP(D297,'Off day working'!A:AL,38,0)*30000-BD297</f>
        <v>0</v>
      </c>
      <c r="ED297" s="340"/>
      <c r="EE297" s="340"/>
      <c r="EF297" s="338">
        <f t="shared" si="86"/>
        <v>7.6923076921957545E-2</v>
      </c>
      <c r="EG297" s="350">
        <f>4960000*1.07/208*VLOOKUP(D297,Att!B:BZ,77,0)-BJ297</f>
        <v>0</v>
      </c>
      <c r="EI297" s="345">
        <f>IF(AND(CH297="X",EJ297&gt;=0.5),150000/VLOOKUP(D297,Att!B:AT,45,0)*VLOOKUP(D297,Att!B:AP,41,0),IF(AND(CH297="X",EJ297&lt;0.5),0,150000))-AN297</f>
        <v>0</v>
      </c>
      <c r="EJ297" s="346">
        <f>VLOOKUP(D297,Att!B:AP,41,0)/VLOOKUP(D297,Att!B:AT,45,0)</f>
        <v>1.0526315789473684</v>
      </c>
    </row>
    <row r="298" spans="1:140" s="331" customFormat="1" ht="14.5" customHeight="1" x14ac:dyDescent="0.35">
      <c r="A298" s="300" t="s">
        <v>325</v>
      </c>
      <c r="B298" s="300">
        <f t="shared" si="102"/>
        <v>291</v>
      </c>
      <c r="C298" s="320" t="s">
        <v>801</v>
      </c>
      <c r="D298" s="320" t="s">
        <v>1696</v>
      </c>
      <c r="E298" s="320" t="s">
        <v>1698</v>
      </c>
      <c r="F298" s="367" t="s">
        <v>1697</v>
      </c>
      <c r="G298" s="320" t="s">
        <v>360</v>
      </c>
      <c r="H298" s="320" t="s">
        <v>1042</v>
      </c>
      <c r="I298" s="320" t="s">
        <v>1778</v>
      </c>
      <c r="J298" s="320" t="s">
        <v>58</v>
      </c>
      <c r="K298" s="321">
        <v>5900000</v>
      </c>
      <c r="L298" s="321"/>
      <c r="M298" s="321">
        <v>208</v>
      </c>
      <c r="N298" s="321"/>
      <c r="O298" s="321">
        <v>208</v>
      </c>
      <c r="P298" s="321">
        <v>0</v>
      </c>
      <c r="Q298" s="321">
        <v>0</v>
      </c>
      <c r="R298" s="321">
        <v>24</v>
      </c>
      <c r="S298" s="321">
        <v>0</v>
      </c>
      <c r="T298" s="321">
        <v>0</v>
      </c>
      <c r="U298" s="321">
        <v>0</v>
      </c>
      <c r="V298" s="321">
        <v>0</v>
      </c>
      <c r="W298" s="321">
        <v>0</v>
      </c>
      <c r="X298" s="321">
        <v>0</v>
      </c>
      <c r="Y298" s="321">
        <v>0</v>
      </c>
      <c r="Z298" s="321">
        <v>3</v>
      </c>
      <c r="AA298" s="321"/>
      <c r="AB298" s="321">
        <v>5899999.8865</v>
      </c>
      <c r="AC298" s="321">
        <v>0</v>
      </c>
      <c r="AD298" s="321">
        <v>0</v>
      </c>
      <c r="AE298" s="321">
        <v>1361538.4615</v>
      </c>
      <c r="AF298" s="321">
        <v>0</v>
      </c>
      <c r="AG298" s="321">
        <v>0</v>
      </c>
      <c r="AH298" s="321">
        <v>0</v>
      </c>
      <c r="AI298" s="321">
        <v>0</v>
      </c>
      <c r="AJ298" s="321">
        <v>0</v>
      </c>
      <c r="AK298" s="321">
        <v>0</v>
      </c>
      <c r="AL298" s="321">
        <v>0</v>
      </c>
      <c r="AM298" s="321">
        <v>300000</v>
      </c>
      <c r="AN298" s="321">
        <v>150000</v>
      </c>
      <c r="AO298" s="321">
        <v>512500</v>
      </c>
      <c r="AP298" s="321">
        <v>0</v>
      </c>
      <c r="AQ298" s="321">
        <v>1021153.8462</v>
      </c>
      <c r="AR298" s="321">
        <v>72222</v>
      </c>
      <c r="AS298" s="321"/>
      <c r="AT298" s="321">
        <v>0</v>
      </c>
      <c r="AU298" s="321">
        <v>0</v>
      </c>
      <c r="AV298" s="321">
        <v>0</v>
      </c>
      <c r="AW298" s="321">
        <v>0</v>
      </c>
      <c r="AX298" s="321">
        <v>0</v>
      </c>
      <c r="AY298" s="321">
        <v>0</v>
      </c>
      <c r="AZ298" s="321"/>
      <c r="BA298" s="321"/>
      <c r="BB298" s="321"/>
      <c r="BC298" s="321"/>
      <c r="BD298" s="321">
        <v>90000</v>
      </c>
      <c r="BE298" s="321">
        <v>42548</v>
      </c>
      <c r="BF298" s="321">
        <v>200000</v>
      </c>
      <c r="BG298" s="321">
        <v>420000</v>
      </c>
      <c r="BH298" s="321">
        <v>45000</v>
      </c>
      <c r="BI298" s="321"/>
      <c r="BJ298" s="321"/>
      <c r="BK298" s="321"/>
      <c r="BL298" s="321">
        <v>0</v>
      </c>
      <c r="BM298" s="321"/>
      <c r="BN298" s="321">
        <v>0</v>
      </c>
      <c r="BO298" s="321">
        <v>0</v>
      </c>
      <c r="BP298" s="321">
        <v>420000</v>
      </c>
      <c r="BQ298" s="321">
        <v>48461.538500000002</v>
      </c>
      <c r="BR298" s="321"/>
      <c r="BS298" s="321">
        <v>0</v>
      </c>
      <c r="BT298" s="321">
        <v>1268500</v>
      </c>
      <c r="BU298" s="321">
        <v>619500</v>
      </c>
      <c r="BV298" s="321"/>
      <c r="BW298" s="321">
        <v>0</v>
      </c>
      <c r="BX298" s="321"/>
      <c r="BY298" s="321">
        <v>0</v>
      </c>
      <c r="BZ298" s="321"/>
      <c r="CA298" s="321"/>
      <c r="CB298" s="321">
        <v>11969924</v>
      </c>
      <c r="CC298" s="322">
        <v>9495462</v>
      </c>
      <c r="CD298" s="320"/>
      <c r="CE298" s="320" t="s">
        <v>1068</v>
      </c>
      <c r="CF298" s="323">
        <v>46160</v>
      </c>
      <c r="CG298" s="323"/>
      <c r="CH298" s="320" t="s">
        <v>415</v>
      </c>
      <c r="CI298" s="322">
        <v>118000</v>
      </c>
      <c r="CJ298" s="322">
        <v>0</v>
      </c>
      <c r="CK298" s="321"/>
      <c r="CL298" s="324">
        <f t="shared" si="87"/>
        <v>468461.53850000002</v>
      </c>
      <c r="CM298" s="325">
        <f t="shared" si="88"/>
        <v>-0.26730000041425228</v>
      </c>
      <c r="CN298" s="325">
        <f t="shared" si="89"/>
        <v>0.19419999979436398</v>
      </c>
      <c r="CO298" s="325">
        <f t="shared" si="90"/>
        <v>0.11349999997764826</v>
      </c>
      <c r="CP298" s="318"/>
      <c r="CQ298" s="326">
        <f t="shared" si="91"/>
        <v>0</v>
      </c>
      <c r="CR298" s="326">
        <f t="shared" si="92"/>
        <v>0</v>
      </c>
      <c r="CS298" s="327">
        <f t="shared" si="93"/>
        <v>3.8461526855826378E-5</v>
      </c>
      <c r="CT298" s="327">
        <f t="shared" si="94"/>
        <v>0</v>
      </c>
      <c r="CU298" s="327">
        <f t="shared" si="95"/>
        <v>0</v>
      </c>
      <c r="CV298" s="327">
        <f t="shared" si="96"/>
        <v>0</v>
      </c>
      <c r="CW298" s="327">
        <f t="shared" si="97"/>
        <v>0</v>
      </c>
      <c r="CX298" s="327">
        <f t="shared" si="98"/>
        <v>0</v>
      </c>
      <c r="CY298" s="327">
        <f t="shared" si="99"/>
        <v>0</v>
      </c>
      <c r="CZ298" s="328">
        <f t="shared" si="100"/>
        <v>468461.53850000002</v>
      </c>
      <c r="DA298" s="328">
        <f>(420000/208)*(O298+P298+Q298+R298+S298+T298+U298+V298+W298+X298+BI298)-CZ298</f>
        <v>-3.8461526855826378E-5</v>
      </c>
      <c r="DB298" s="201"/>
      <c r="DC298" s="327">
        <f>K298/M298*IFERROR(VLOOKUP($D298,Shift!$B:$AZ,45,0),0)-AT298</f>
        <v>0</v>
      </c>
      <c r="DD298" s="327">
        <f>K298/M298*IFERROR(VLOOKUP($D298,Shift!$B:$AV,47,0),0)*10*50%-ROUND(K298/M298*IFERROR(VLOOKUP($D298,Shift!$B:$AV,47,0),0)*8*30%,0)-AU298</f>
        <v>0</v>
      </c>
      <c r="DE298" s="329">
        <f>VLOOKUP($D298,'Off day working'!A:AM,38,0)-Z298</f>
        <v>0</v>
      </c>
      <c r="DF298" s="328"/>
      <c r="DG298" s="328"/>
      <c r="DH298" s="330">
        <f>K298/208*8*30%*VLOOKUP($D298,Shift!$B:$AZ,47,0)-AL298</f>
        <v>0</v>
      </c>
      <c r="DJ298" s="390"/>
      <c r="DK298" s="332">
        <f>VLOOKUP($D298,Meal!$A:$AK,35,0)-BG298</f>
        <v>0</v>
      </c>
      <c r="DL298" s="332">
        <f>VLOOKUP($D298,Meal!$A:$AK,36,0)-BH298</f>
        <v>0</v>
      </c>
      <c r="DM298" s="333">
        <f>VLOOKUP($D298,Shift!B:AW,39,0)-AV298</f>
        <v>0</v>
      </c>
      <c r="DN298" s="334">
        <f>K298/208*VLOOKUP(D298,Shift!$B:$AO,39,0)*8*10%-AW298</f>
        <v>0</v>
      </c>
      <c r="DO298" s="333">
        <f>VLOOKUP($D298,Shift!$B:$AO,40,0)-AX298</f>
        <v>0</v>
      </c>
      <c r="DP298" s="334">
        <f>K298/208*VLOOKUP(D298,Shift!$B:$AO,40,0)*8*50%-AY298</f>
        <v>0</v>
      </c>
      <c r="DQ298" s="335">
        <f>VLOOKUP($D298,Shift!$B:$AZ,41,0)-AZ298</f>
        <v>0</v>
      </c>
      <c r="DR298" s="336">
        <f>K298/208*VLOOKUP($D298,Shift!$B:$AQ,41,0)*8*50%-BA298</f>
        <v>0</v>
      </c>
      <c r="DS298" s="337">
        <f>VLOOKUP($D298,Att!B:CU,98,0)-O298</f>
        <v>0</v>
      </c>
      <c r="DT298" s="338">
        <f>IFERROR(VLOOKUP($D298,OT!$A:$BR,OT!BC$1,0),0)-P298</f>
        <v>0</v>
      </c>
      <c r="DU298" s="338">
        <f>IFERROR(VLOOKUP($D298,OT!$A:$BR,OT!BD$1,0),0)-Q298</f>
        <v>0</v>
      </c>
      <c r="DV298" s="338">
        <f>IFERROR(VLOOKUP($D298,OT!$A:$BR,OT!BE$1,0),0)-R298</f>
        <v>0</v>
      </c>
      <c r="DW298" s="338">
        <f>IFERROR(VLOOKUP($D298,OT!$A:$BR,OT!BF$1,0),0)-S298</f>
        <v>0</v>
      </c>
      <c r="DX298" s="338">
        <f>IFERROR(VLOOKUP($D298,OT!$A:$BR,OT!BG$1,0),0)-T298</f>
        <v>0</v>
      </c>
      <c r="DY298" s="338">
        <f>IFERROR(VLOOKUP($D298,OT!$A:$BR,OT!BH$1,0),0)-U298</f>
        <v>0</v>
      </c>
      <c r="DZ298" s="338">
        <f>IFERROR(VLOOKUP($D298,OT!$A:$BR,OT!BI$1,0),0)-V298</f>
        <v>0</v>
      </c>
      <c r="EA298" s="338">
        <f>IFERROR(VLOOKUP($D298,OT!$A:$BR,OT!BJ$1,0),0)-W298</f>
        <v>0</v>
      </c>
      <c r="EB298" s="338">
        <f>IFERROR(VLOOKUP($D298,OT!$A:$BR,OT!BK$1,0),0)-X298</f>
        <v>0</v>
      </c>
      <c r="EC298" s="339">
        <f>VLOOKUP(D298,'Off day working'!A:AL,38,0)*30000-BD298</f>
        <v>0</v>
      </c>
      <c r="ED298" s="340"/>
      <c r="EE298" s="340"/>
      <c r="EF298" s="338">
        <f t="shared" si="86"/>
        <v>7.6923076921957545E-2</v>
      </c>
      <c r="EG298" s="350">
        <f>4960000*1.07/208*VLOOKUP(D298,Att!B:BZ,77,0)-BJ298</f>
        <v>0</v>
      </c>
      <c r="EI298" s="345">
        <f>IF(AND(CH298="X",EJ298&gt;=0.5),150000/VLOOKUP(D298,Att!B:AT,45,0)*VLOOKUP(D298,Att!B:AP,41,0),IF(AND(CH298="X",EJ298&lt;0.5),0,150000))-AN298</f>
        <v>0</v>
      </c>
      <c r="EJ298" s="346">
        <f>VLOOKUP(D298,Att!B:AP,41,0)/VLOOKUP(D298,Att!B:AT,45,0)</f>
        <v>1.1578947368421053</v>
      </c>
    </row>
    <row r="299" spans="1:140" s="331" customFormat="1" ht="14.5" customHeight="1" x14ac:dyDescent="0.35">
      <c r="A299" s="300" t="s">
        <v>325</v>
      </c>
      <c r="B299" s="300">
        <f t="shared" si="102"/>
        <v>292</v>
      </c>
      <c r="C299" s="320" t="s">
        <v>801</v>
      </c>
      <c r="D299" s="367" t="s">
        <v>1701</v>
      </c>
      <c r="E299" s="367" t="s">
        <v>1703</v>
      </c>
      <c r="F299" s="367" t="s">
        <v>1702</v>
      </c>
      <c r="G299" s="320" t="s">
        <v>360</v>
      </c>
      <c r="H299" s="320" t="s">
        <v>1042</v>
      </c>
      <c r="I299" s="320" t="s">
        <v>1778</v>
      </c>
      <c r="J299" s="320" t="s">
        <v>58</v>
      </c>
      <c r="K299" s="321">
        <v>5900000</v>
      </c>
      <c r="L299" s="321"/>
      <c r="M299" s="321">
        <v>208</v>
      </c>
      <c r="N299" s="321"/>
      <c r="O299" s="321">
        <v>198</v>
      </c>
      <c r="P299" s="321">
        <v>0</v>
      </c>
      <c r="Q299" s="321">
        <v>0</v>
      </c>
      <c r="R299" s="321">
        <v>16</v>
      </c>
      <c r="S299" s="321">
        <v>0</v>
      </c>
      <c r="T299" s="321">
        <v>0</v>
      </c>
      <c r="U299" s="321">
        <v>0</v>
      </c>
      <c r="V299" s="321">
        <v>0</v>
      </c>
      <c r="W299" s="321">
        <v>0</v>
      </c>
      <c r="X299" s="321">
        <v>0</v>
      </c>
      <c r="Y299" s="321">
        <v>0</v>
      </c>
      <c r="Z299" s="321">
        <v>2</v>
      </c>
      <c r="AA299" s="321"/>
      <c r="AB299" s="321">
        <v>5616346.1538000004</v>
      </c>
      <c r="AC299" s="321">
        <v>0</v>
      </c>
      <c r="AD299" s="321">
        <v>0</v>
      </c>
      <c r="AE299" s="321">
        <v>907692.3077</v>
      </c>
      <c r="AF299" s="321">
        <v>0</v>
      </c>
      <c r="AG299" s="321">
        <v>0</v>
      </c>
      <c r="AH299" s="321">
        <v>0</v>
      </c>
      <c r="AI299" s="321">
        <v>0</v>
      </c>
      <c r="AJ299" s="321">
        <v>0</v>
      </c>
      <c r="AK299" s="321">
        <v>0</v>
      </c>
      <c r="AL299" s="321">
        <v>0</v>
      </c>
      <c r="AM299" s="321">
        <v>300000</v>
      </c>
      <c r="AN299" s="321">
        <v>150000</v>
      </c>
      <c r="AO299" s="321">
        <v>480000</v>
      </c>
      <c r="AP299" s="321">
        <v>0</v>
      </c>
      <c r="AQ299" s="321">
        <v>765865.38459999999</v>
      </c>
      <c r="AR299" s="321">
        <v>61111</v>
      </c>
      <c r="AS299" s="321"/>
      <c r="AT299" s="321">
        <v>0</v>
      </c>
      <c r="AU299" s="321">
        <v>0</v>
      </c>
      <c r="AV299" s="321">
        <v>0</v>
      </c>
      <c r="AW299" s="321">
        <v>0</v>
      </c>
      <c r="AX299" s="321">
        <v>0</v>
      </c>
      <c r="AY299" s="321">
        <v>0</v>
      </c>
      <c r="AZ299" s="321"/>
      <c r="BA299" s="321"/>
      <c r="BB299" s="321"/>
      <c r="BC299" s="321"/>
      <c r="BD299" s="321">
        <v>60000</v>
      </c>
      <c r="BE299" s="321">
        <v>42548</v>
      </c>
      <c r="BF299" s="321">
        <v>200000</v>
      </c>
      <c r="BG299" s="321">
        <v>400000</v>
      </c>
      <c r="BH299" s="321">
        <v>30000</v>
      </c>
      <c r="BI299" s="321"/>
      <c r="BJ299" s="321"/>
      <c r="BK299" s="321"/>
      <c r="BL299" s="321">
        <v>0</v>
      </c>
      <c r="BM299" s="321"/>
      <c r="BN299" s="321">
        <v>0</v>
      </c>
      <c r="BO299" s="321">
        <v>0</v>
      </c>
      <c r="BP299" s="321">
        <v>342692.3077</v>
      </c>
      <c r="BQ299" s="321">
        <v>27692.307700000001</v>
      </c>
      <c r="BR299" s="321"/>
      <c r="BS299" s="321">
        <v>0</v>
      </c>
      <c r="BT299" s="321">
        <v>1268500</v>
      </c>
      <c r="BU299" s="321">
        <v>619500</v>
      </c>
      <c r="BV299" s="321"/>
      <c r="BW299" s="321">
        <v>0</v>
      </c>
      <c r="BX299" s="321"/>
      <c r="BY299" s="321">
        <v>0</v>
      </c>
      <c r="BZ299" s="321"/>
      <c r="CA299" s="321"/>
      <c r="CB299" s="321">
        <v>10770447</v>
      </c>
      <c r="CC299" s="322">
        <v>8394063</v>
      </c>
      <c r="CD299" s="320"/>
      <c r="CE299" s="320" t="s">
        <v>870</v>
      </c>
      <c r="CF299" s="323">
        <v>46162</v>
      </c>
      <c r="CG299" s="323"/>
      <c r="CH299" s="320" t="s">
        <v>415</v>
      </c>
      <c r="CI299" s="322">
        <v>118000</v>
      </c>
      <c r="CJ299" s="322">
        <v>0</v>
      </c>
      <c r="CK299" s="321"/>
      <c r="CL299" s="324">
        <f t="shared" si="87"/>
        <v>370384.61540000001</v>
      </c>
      <c r="CM299" s="325">
        <f t="shared" si="88"/>
        <v>0.46150000207126141</v>
      </c>
      <c r="CN299" s="325">
        <f t="shared" si="89"/>
        <v>-0.15389999933540821</v>
      </c>
      <c r="CO299" s="325">
        <f t="shared" si="90"/>
        <v>4.6153552830219269E-5</v>
      </c>
      <c r="CP299" s="318"/>
      <c r="CQ299" s="326">
        <f t="shared" si="91"/>
        <v>0</v>
      </c>
      <c r="CR299" s="326">
        <f t="shared" si="92"/>
        <v>0</v>
      </c>
      <c r="CS299" s="327">
        <f t="shared" si="93"/>
        <v>-7.6922588050365448E-6</v>
      </c>
      <c r="CT299" s="327">
        <f t="shared" si="94"/>
        <v>0</v>
      </c>
      <c r="CU299" s="327">
        <f t="shared" si="95"/>
        <v>0</v>
      </c>
      <c r="CV299" s="327">
        <f t="shared" si="96"/>
        <v>0</v>
      </c>
      <c r="CW299" s="327">
        <f t="shared" si="97"/>
        <v>0</v>
      </c>
      <c r="CX299" s="327">
        <f t="shared" si="98"/>
        <v>0</v>
      </c>
      <c r="CY299" s="327">
        <f t="shared" si="99"/>
        <v>0</v>
      </c>
      <c r="CZ299" s="328">
        <f t="shared" si="100"/>
        <v>370384.61540000001</v>
      </c>
      <c r="DA299" s="328">
        <f>(360000/208)*(O299+P299+Q299+R299+S299+T299+U299+V299+W299+X299+BI299)-CZ299</f>
        <v>-1.5384634025394917E-5</v>
      </c>
      <c r="DB299" s="201"/>
      <c r="DC299" s="327">
        <f>K299/M299*IFERROR(VLOOKUP($D299,Shift!$B:$AZ,45,0),0)-AT299</f>
        <v>0</v>
      </c>
      <c r="DD299" s="327">
        <f>K299/M299*IFERROR(VLOOKUP($D299,Shift!$B:$AV,47,0),0)*10*50%-ROUND(K299/M299*IFERROR(VLOOKUP($D299,Shift!$B:$AV,47,0),0)*8*30%,0)-AU299</f>
        <v>0</v>
      </c>
      <c r="DE299" s="329">
        <f>VLOOKUP($D299,'Off day working'!A:AM,38,0)-Z299</f>
        <v>0</v>
      </c>
      <c r="DF299" s="328"/>
      <c r="DG299" s="328"/>
      <c r="DH299" s="330">
        <f>K299/208*8*30%*VLOOKUP($D299,Shift!$B:$AZ,47,0)-AL299</f>
        <v>0</v>
      </c>
      <c r="DJ299" s="390"/>
      <c r="DK299" s="332">
        <f>VLOOKUP($D299,Meal!$A:$AK,35,0)-BG299</f>
        <v>0</v>
      </c>
      <c r="DL299" s="332">
        <f>VLOOKUP($D299,Meal!$A:$AK,36,0)-BH299</f>
        <v>0</v>
      </c>
      <c r="DM299" s="333">
        <f>VLOOKUP($D299,Shift!B:AW,39,0)-AV299</f>
        <v>0</v>
      </c>
      <c r="DN299" s="334">
        <f>K299/208*VLOOKUP(D299,Shift!$B:$AO,39,0)*8*10%-AW299</f>
        <v>0</v>
      </c>
      <c r="DO299" s="333">
        <f>VLOOKUP($D299,Shift!$B:$AO,40,0)-AX299</f>
        <v>0</v>
      </c>
      <c r="DP299" s="334">
        <f>K299/208*VLOOKUP(D299,Shift!$B:$AO,40,0)*8*50%-AY299</f>
        <v>0</v>
      </c>
      <c r="DQ299" s="335">
        <f>VLOOKUP($D299,Shift!$B:$AZ,41,0)-AZ299</f>
        <v>0</v>
      </c>
      <c r="DR299" s="336">
        <f>K299/208*VLOOKUP($D299,Shift!$B:$AQ,41,0)*8*50%-BA299</f>
        <v>0</v>
      </c>
      <c r="DS299" s="337">
        <f>VLOOKUP($D299,Att!B:CU,98,0)-O299</f>
        <v>0</v>
      </c>
      <c r="DT299" s="338">
        <f>IFERROR(VLOOKUP($D299,OT!$A:$BR,OT!BC$1,0),0)-P299</f>
        <v>0</v>
      </c>
      <c r="DU299" s="338">
        <f>IFERROR(VLOOKUP($D299,OT!$A:$BR,OT!BD$1,0),0)-Q299</f>
        <v>0</v>
      </c>
      <c r="DV299" s="338">
        <f>IFERROR(VLOOKUP($D299,OT!$A:$BR,OT!BE$1,0),0)-R299</f>
        <v>0</v>
      </c>
      <c r="DW299" s="338">
        <f>IFERROR(VLOOKUP($D299,OT!$A:$BR,OT!BF$1,0),0)-S299</f>
        <v>0</v>
      </c>
      <c r="DX299" s="338">
        <f>IFERROR(VLOOKUP($D299,OT!$A:$BR,OT!BG$1,0),0)-T299</f>
        <v>0</v>
      </c>
      <c r="DY299" s="338">
        <f>IFERROR(VLOOKUP($D299,OT!$A:$BR,OT!BH$1,0),0)-U299</f>
        <v>0</v>
      </c>
      <c r="DZ299" s="338">
        <f>IFERROR(VLOOKUP($D299,OT!$A:$BR,OT!BI$1,0),0)-V299</f>
        <v>0</v>
      </c>
      <c r="EA299" s="338">
        <f>IFERROR(VLOOKUP($D299,OT!$A:$BR,OT!BJ$1,0),0)-W299</f>
        <v>0</v>
      </c>
      <c r="EB299" s="338">
        <f>IFERROR(VLOOKUP($D299,OT!$A:$BR,OT!BK$1,0),0)-X299</f>
        <v>0</v>
      </c>
      <c r="EC299" s="339">
        <f>VLOOKUP(D299,'Off day working'!A:AL,38,0)*30000-BD299</f>
        <v>0</v>
      </c>
      <c r="ED299" s="340"/>
      <c r="EE299" s="340"/>
      <c r="EF299" s="338">
        <f t="shared" si="86"/>
        <v>7.6923076921957545E-2</v>
      </c>
      <c r="EG299" s="350">
        <f>4960000*1.07/208*VLOOKUP(D299,Att!B:BZ,77,0)-BJ299</f>
        <v>0</v>
      </c>
      <c r="EI299" s="345">
        <f>IF(AND(CH299="X",EJ299&gt;=0.5),150000/VLOOKUP(D299,Att!B:AT,45,0)*VLOOKUP(D299,Att!B:AP,41,0),IF(AND(CH299="X",EJ299&lt;0.5),0,150000))-AN299</f>
        <v>0</v>
      </c>
      <c r="EJ299" s="346">
        <f>VLOOKUP(D299,Att!B:AP,41,0)/VLOOKUP(D299,Att!B:AT,45,0)</f>
        <v>1.1052631578947369</v>
      </c>
    </row>
    <row r="300" spans="1:140" s="331" customFormat="1" ht="14.5" customHeight="1" x14ac:dyDescent="0.35">
      <c r="A300" s="300" t="s">
        <v>325</v>
      </c>
      <c r="B300" s="300">
        <f t="shared" si="102"/>
        <v>293</v>
      </c>
      <c r="C300" s="320" t="s">
        <v>801</v>
      </c>
      <c r="D300" s="320" t="s">
        <v>1706</v>
      </c>
      <c r="E300" s="320" t="s">
        <v>1707</v>
      </c>
      <c r="F300" s="367" t="s">
        <v>837</v>
      </c>
      <c r="G300" s="320" t="s">
        <v>360</v>
      </c>
      <c r="H300" s="320" t="s">
        <v>1039</v>
      </c>
      <c r="I300" s="320" t="s">
        <v>1778</v>
      </c>
      <c r="J300" s="320" t="s">
        <v>58</v>
      </c>
      <c r="K300" s="321">
        <v>5900000</v>
      </c>
      <c r="L300" s="321"/>
      <c r="M300" s="321">
        <v>208</v>
      </c>
      <c r="N300" s="321"/>
      <c r="O300" s="321">
        <v>208</v>
      </c>
      <c r="P300" s="321">
        <v>0</v>
      </c>
      <c r="Q300" s="321">
        <v>0</v>
      </c>
      <c r="R300" s="321">
        <v>24</v>
      </c>
      <c r="S300" s="321">
        <v>0</v>
      </c>
      <c r="T300" s="321">
        <v>0</v>
      </c>
      <c r="U300" s="321">
        <v>0</v>
      </c>
      <c r="V300" s="321">
        <v>0</v>
      </c>
      <c r="W300" s="321">
        <v>0</v>
      </c>
      <c r="X300" s="321">
        <v>0</v>
      </c>
      <c r="Y300" s="321">
        <v>0</v>
      </c>
      <c r="Z300" s="321">
        <v>3</v>
      </c>
      <c r="AA300" s="321"/>
      <c r="AB300" s="321">
        <v>5899999.8865</v>
      </c>
      <c r="AC300" s="321">
        <v>0</v>
      </c>
      <c r="AD300" s="321">
        <v>0</v>
      </c>
      <c r="AE300" s="321">
        <v>1361538.4615</v>
      </c>
      <c r="AF300" s="321">
        <v>0</v>
      </c>
      <c r="AG300" s="321">
        <v>0</v>
      </c>
      <c r="AH300" s="321">
        <v>0</v>
      </c>
      <c r="AI300" s="321">
        <v>0</v>
      </c>
      <c r="AJ300" s="321">
        <v>0</v>
      </c>
      <c r="AK300" s="321">
        <v>0</v>
      </c>
      <c r="AL300" s="321">
        <v>0</v>
      </c>
      <c r="AM300" s="321">
        <v>300000</v>
      </c>
      <c r="AN300" s="321">
        <v>150000</v>
      </c>
      <c r="AO300" s="321">
        <v>510000</v>
      </c>
      <c r="AP300" s="321">
        <v>0</v>
      </c>
      <c r="AQ300" s="321">
        <v>1021153.8462</v>
      </c>
      <c r="AR300" s="321">
        <v>61111</v>
      </c>
      <c r="AS300" s="321"/>
      <c r="AT300" s="321">
        <v>0</v>
      </c>
      <c r="AU300" s="321">
        <v>0</v>
      </c>
      <c r="AV300" s="321">
        <v>0</v>
      </c>
      <c r="AW300" s="321">
        <v>0</v>
      </c>
      <c r="AX300" s="321">
        <v>0</v>
      </c>
      <c r="AY300" s="321">
        <v>0</v>
      </c>
      <c r="AZ300" s="321"/>
      <c r="BA300" s="321"/>
      <c r="BB300" s="321"/>
      <c r="BC300" s="321"/>
      <c r="BD300" s="321">
        <v>90000</v>
      </c>
      <c r="BE300" s="321">
        <v>42548</v>
      </c>
      <c r="BF300" s="321">
        <v>100000</v>
      </c>
      <c r="BG300" s="321">
        <v>420000</v>
      </c>
      <c r="BH300" s="321">
        <v>45000</v>
      </c>
      <c r="BI300" s="321"/>
      <c r="BJ300" s="321"/>
      <c r="BK300" s="321"/>
      <c r="BL300" s="321">
        <v>0</v>
      </c>
      <c r="BM300" s="321"/>
      <c r="BN300" s="321">
        <v>0</v>
      </c>
      <c r="BO300" s="321">
        <v>0</v>
      </c>
      <c r="BP300" s="321">
        <v>360000</v>
      </c>
      <c r="BQ300" s="321">
        <v>41538.461499999998</v>
      </c>
      <c r="BR300" s="321"/>
      <c r="BS300" s="321">
        <v>0</v>
      </c>
      <c r="BT300" s="321">
        <v>1268500</v>
      </c>
      <c r="BU300" s="321">
        <v>619500</v>
      </c>
      <c r="BV300" s="321"/>
      <c r="BW300" s="321">
        <v>0</v>
      </c>
      <c r="BX300" s="321"/>
      <c r="BY300" s="321">
        <v>0</v>
      </c>
      <c r="BZ300" s="321"/>
      <c r="CA300" s="321"/>
      <c r="CB300" s="321">
        <v>11789390</v>
      </c>
      <c r="CC300" s="322">
        <v>9381851</v>
      </c>
      <c r="CD300" s="320"/>
      <c r="CE300" s="320" t="s">
        <v>870</v>
      </c>
      <c r="CF300" s="323">
        <v>46162</v>
      </c>
      <c r="CG300" s="323"/>
      <c r="CH300" s="320" t="s">
        <v>415</v>
      </c>
      <c r="CI300" s="322">
        <v>118000</v>
      </c>
      <c r="CJ300" s="322">
        <v>0</v>
      </c>
      <c r="CK300" s="321"/>
      <c r="CL300" s="324">
        <f t="shared" si="87"/>
        <v>401538.46149999998</v>
      </c>
      <c r="CM300" s="325">
        <f t="shared" si="88"/>
        <v>-0.34429999999701977</v>
      </c>
      <c r="CN300" s="325">
        <f t="shared" si="89"/>
        <v>0.19419999979436398</v>
      </c>
      <c r="CO300" s="325">
        <f t="shared" si="90"/>
        <v>0.11349999997764826</v>
      </c>
      <c r="CP300" s="318"/>
      <c r="CQ300" s="326">
        <f t="shared" si="91"/>
        <v>0</v>
      </c>
      <c r="CR300" s="326">
        <f t="shared" si="92"/>
        <v>0</v>
      </c>
      <c r="CS300" s="327">
        <f t="shared" si="93"/>
        <v>3.8461526855826378E-5</v>
      </c>
      <c r="CT300" s="327">
        <f t="shared" si="94"/>
        <v>0</v>
      </c>
      <c r="CU300" s="327">
        <f t="shared" si="95"/>
        <v>0</v>
      </c>
      <c r="CV300" s="327">
        <f t="shared" si="96"/>
        <v>0</v>
      </c>
      <c r="CW300" s="327">
        <f t="shared" si="97"/>
        <v>0</v>
      </c>
      <c r="CX300" s="327">
        <f t="shared" si="98"/>
        <v>0</v>
      </c>
      <c r="CY300" s="327">
        <f t="shared" si="99"/>
        <v>0</v>
      </c>
      <c r="CZ300" s="328">
        <f t="shared" si="100"/>
        <v>401538.46149999998</v>
      </c>
      <c r="DA300" s="328">
        <f>(360000/208)*(O300+P300+Q300+R300+S300+T300+U300+V300+W300+X300+BI300)-CZ300</f>
        <v>3.8461526855826378E-5</v>
      </c>
      <c r="DB300" s="201"/>
      <c r="DC300" s="327">
        <f>K300/M300*IFERROR(VLOOKUP($D300,Shift!$B:$AZ,45,0),0)-AT300</f>
        <v>0</v>
      </c>
      <c r="DD300" s="327">
        <f>K300/M300*IFERROR(VLOOKUP($D300,Shift!$B:$AV,47,0),0)*10*50%-ROUND(K300/M300*IFERROR(VLOOKUP($D300,Shift!$B:$AV,47,0),0)*8*30%,0)-AU300</f>
        <v>0</v>
      </c>
      <c r="DE300" s="329">
        <f>VLOOKUP($D300,'Off day working'!A:AM,38,0)-Z300</f>
        <v>0</v>
      </c>
      <c r="DF300" s="328"/>
      <c r="DG300" s="328"/>
      <c r="DH300" s="330">
        <f>K300/208*8*30%*VLOOKUP($D300,Shift!$B:$AZ,47,0)-AL300</f>
        <v>0</v>
      </c>
      <c r="DJ300" s="390"/>
      <c r="DK300" s="332">
        <f>VLOOKUP($D300,Meal!$A:$AK,35,0)-BG300</f>
        <v>0</v>
      </c>
      <c r="DL300" s="332">
        <f>VLOOKUP($D300,Meal!$A:$AK,36,0)-BH300</f>
        <v>0</v>
      </c>
      <c r="DM300" s="333">
        <f>VLOOKUP($D300,Shift!B:AW,39,0)-AV300</f>
        <v>0</v>
      </c>
      <c r="DN300" s="334">
        <f>K300/208*VLOOKUP(D300,Shift!$B:$AO,39,0)*8*10%-AW300</f>
        <v>0</v>
      </c>
      <c r="DO300" s="333">
        <f>VLOOKUP($D300,Shift!$B:$AO,40,0)-AX300</f>
        <v>0</v>
      </c>
      <c r="DP300" s="334">
        <f>K300/208*VLOOKUP(D300,Shift!$B:$AO,40,0)*8*50%-AY300</f>
        <v>0</v>
      </c>
      <c r="DQ300" s="335">
        <f>VLOOKUP($D300,Shift!$B:$AZ,41,0)-AZ300</f>
        <v>0</v>
      </c>
      <c r="DR300" s="336">
        <f>K300/208*VLOOKUP($D300,Shift!$B:$AQ,41,0)*8*50%-BA300</f>
        <v>0</v>
      </c>
      <c r="DS300" s="337">
        <f>VLOOKUP($D300,Att!B:CU,98,0)-O300</f>
        <v>0</v>
      </c>
      <c r="DT300" s="338">
        <f>IFERROR(VLOOKUP($D300,OT!$A:$BR,OT!BC$1,0),0)-P300</f>
        <v>0</v>
      </c>
      <c r="DU300" s="338">
        <f>IFERROR(VLOOKUP($D300,OT!$A:$BR,OT!BD$1,0),0)-Q300</f>
        <v>0</v>
      </c>
      <c r="DV300" s="338">
        <f>IFERROR(VLOOKUP($D300,OT!$A:$BR,OT!BE$1,0),0)-R300</f>
        <v>0</v>
      </c>
      <c r="DW300" s="338">
        <f>IFERROR(VLOOKUP($D300,OT!$A:$BR,OT!BF$1,0),0)-S300</f>
        <v>0</v>
      </c>
      <c r="DX300" s="338">
        <f>IFERROR(VLOOKUP($D300,OT!$A:$BR,OT!BG$1,0),0)-T300</f>
        <v>0</v>
      </c>
      <c r="DY300" s="338">
        <f>IFERROR(VLOOKUP($D300,OT!$A:$BR,OT!BH$1,0),0)-U300</f>
        <v>0</v>
      </c>
      <c r="DZ300" s="338">
        <f>IFERROR(VLOOKUP($D300,OT!$A:$BR,OT!BI$1,0),0)-V300</f>
        <v>0</v>
      </c>
      <c r="EA300" s="338">
        <f>IFERROR(VLOOKUP($D300,OT!$A:$BR,OT!BJ$1,0),0)-W300</f>
        <v>0</v>
      </c>
      <c r="EB300" s="338">
        <f>IFERROR(VLOOKUP($D300,OT!$A:$BR,OT!BK$1,0),0)-X300</f>
        <v>0</v>
      </c>
      <c r="EC300" s="339">
        <f>VLOOKUP(D300,'Off day working'!A:AL,38,0)*30000-BD300</f>
        <v>0</v>
      </c>
      <c r="ED300" s="340"/>
      <c r="EE300" s="340"/>
      <c r="EF300" s="338">
        <f t="shared" si="86"/>
        <v>7.6923076921957545E-2</v>
      </c>
      <c r="EG300" s="350">
        <f>4960000*1.07/208*VLOOKUP(D300,Att!B:BZ,77,0)-BJ300</f>
        <v>0</v>
      </c>
      <c r="EI300" s="345">
        <f>IF(AND(CH300="X",EJ300&gt;=0.5),150000/VLOOKUP(D300,Att!B:AT,45,0)*VLOOKUP(D300,Att!B:AP,41,0),IF(AND(CH300="X",EJ300&lt;0.5),0,150000))-AN300</f>
        <v>0</v>
      </c>
      <c r="EJ300" s="346">
        <f>VLOOKUP(D300,Att!B:AP,41,0)/VLOOKUP(D300,Att!B:AT,45,0)</f>
        <v>1.1578947368421053</v>
      </c>
    </row>
    <row r="301" spans="1:140" s="331" customFormat="1" ht="14.5" customHeight="1" x14ac:dyDescent="0.35">
      <c r="A301" s="300" t="s">
        <v>325</v>
      </c>
      <c r="B301" s="300">
        <f t="shared" si="102"/>
        <v>294</v>
      </c>
      <c r="C301" s="320" t="s">
        <v>801</v>
      </c>
      <c r="D301" s="320" t="s">
        <v>1708</v>
      </c>
      <c r="E301" s="320" t="s">
        <v>1710</v>
      </c>
      <c r="F301" s="367" t="s">
        <v>1709</v>
      </c>
      <c r="G301" s="320" t="s">
        <v>348</v>
      </c>
      <c r="H301" s="320" t="s">
        <v>1041</v>
      </c>
      <c r="I301" s="320" t="s">
        <v>1778</v>
      </c>
      <c r="J301" s="320" t="s">
        <v>58</v>
      </c>
      <c r="K301" s="321">
        <v>5900000</v>
      </c>
      <c r="L301" s="321"/>
      <c r="M301" s="321">
        <v>208</v>
      </c>
      <c r="N301" s="321"/>
      <c r="O301" s="321">
        <v>208</v>
      </c>
      <c r="P301" s="321">
        <v>0</v>
      </c>
      <c r="Q301" s="321">
        <v>0</v>
      </c>
      <c r="R301" s="321">
        <v>24</v>
      </c>
      <c r="S301" s="321">
        <v>0</v>
      </c>
      <c r="T301" s="321">
        <v>0</v>
      </c>
      <c r="U301" s="321">
        <v>0</v>
      </c>
      <c r="V301" s="321">
        <v>0</v>
      </c>
      <c r="W301" s="321">
        <v>0</v>
      </c>
      <c r="X301" s="321">
        <v>0</v>
      </c>
      <c r="Y301" s="321">
        <v>0</v>
      </c>
      <c r="Z301" s="321">
        <v>3</v>
      </c>
      <c r="AA301" s="321"/>
      <c r="AB301" s="321">
        <v>5899999.8865</v>
      </c>
      <c r="AC301" s="321">
        <v>0</v>
      </c>
      <c r="AD301" s="321">
        <v>0</v>
      </c>
      <c r="AE301" s="321">
        <v>1361538.4615</v>
      </c>
      <c r="AF301" s="321">
        <v>0</v>
      </c>
      <c r="AG301" s="321">
        <v>0</v>
      </c>
      <c r="AH301" s="321">
        <v>0</v>
      </c>
      <c r="AI301" s="321">
        <v>0</v>
      </c>
      <c r="AJ301" s="321">
        <v>0</v>
      </c>
      <c r="AK301" s="321">
        <v>0</v>
      </c>
      <c r="AL301" s="321">
        <v>0</v>
      </c>
      <c r="AM301" s="321">
        <v>300000</v>
      </c>
      <c r="AN301" s="321">
        <v>150000</v>
      </c>
      <c r="AO301" s="321">
        <v>510000</v>
      </c>
      <c r="AP301" s="321">
        <v>0</v>
      </c>
      <c r="AQ301" s="321">
        <v>1021153.8462</v>
      </c>
      <c r="AR301" s="321">
        <v>61111</v>
      </c>
      <c r="AS301" s="321"/>
      <c r="AT301" s="321">
        <v>0</v>
      </c>
      <c r="AU301" s="321">
        <v>0</v>
      </c>
      <c r="AV301" s="321">
        <v>0</v>
      </c>
      <c r="AW301" s="321">
        <v>0</v>
      </c>
      <c r="AX301" s="321">
        <v>0</v>
      </c>
      <c r="AY301" s="321">
        <v>0</v>
      </c>
      <c r="AZ301" s="321"/>
      <c r="BA301" s="321"/>
      <c r="BB301" s="321"/>
      <c r="BC301" s="321"/>
      <c r="BD301" s="321">
        <v>90000</v>
      </c>
      <c r="BE301" s="321"/>
      <c r="BF301" s="321">
        <v>200000</v>
      </c>
      <c r="BG301" s="321">
        <v>420000</v>
      </c>
      <c r="BH301" s="321">
        <v>45000</v>
      </c>
      <c r="BI301" s="321"/>
      <c r="BJ301" s="321"/>
      <c r="BK301" s="321"/>
      <c r="BL301" s="321">
        <v>0</v>
      </c>
      <c r="BM301" s="321"/>
      <c r="BN301" s="321">
        <v>0</v>
      </c>
      <c r="BO301" s="321">
        <v>0</v>
      </c>
      <c r="BP301" s="321">
        <v>360000</v>
      </c>
      <c r="BQ301" s="321">
        <v>41538.461499999998</v>
      </c>
      <c r="BR301" s="321"/>
      <c r="BS301" s="321">
        <v>0</v>
      </c>
      <c r="BT301" s="321">
        <v>1268500</v>
      </c>
      <c r="BU301" s="321">
        <v>619500</v>
      </c>
      <c r="BV301" s="321"/>
      <c r="BW301" s="321">
        <v>0</v>
      </c>
      <c r="BX301" s="321"/>
      <c r="BY301" s="321">
        <v>0</v>
      </c>
      <c r="BZ301" s="321"/>
      <c r="CA301" s="321"/>
      <c r="CB301" s="321">
        <v>11846842</v>
      </c>
      <c r="CC301" s="322">
        <v>9439303</v>
      </c>
      <c r="CD301" s="320"/>
      <c r="CE301" s="320" t="s">
        <v>870</v>
      </c>
      <c r="CF301" s="323">
        <v>46162</v>
      </c>
      <c r="CG301" s="323"/>
      <c r="CH301" s="320" t="s">
        <v>415</v>
      </c>
      <c r="CI301" s="322">
        <v>118000</v>
      </c>
      <c r="CJ301" s="322">
        <v>0</v>
      </c>
      <c r="CK301" s="321"/>
      <c r="CL301" s="324">
        <f t="shared" si="87"/>
        <v>401538.46149999998</v>
      </c>
      <c r="CM301" s="325">
        <f t="shared" si="88"/>
        <v>-0.34429999999701977</v>
      </c>
      <c r="CN301" s="325">
        <f t="shared" si="89"/>
        <v>0.19419999979436398</v>
      </c>
      <c r="CO301" s="325">
        <f t="shared" si="90"/>
        <v>0.11349999997764826</v>
      </c>
      <c r="CP301" s="318"/>
      <c r="CQ301" s="326">
        <f t="shared" si="91"/>
        <v>0</v>
      </c>
      <c r="CR301" s="326">
        <f t="shared" si="92"/>
        <v>0</v>
      </c>
      <c r="CS301" s="327">
        <f t="shared" si="93"/>
        <v>3.8461526855826378E-5</v>
      </c>
      <c r="CT301" s="327">
        <f t="shared" si="94"/>
        <v>0</v>
      </c>
      <c r="CU301" s="327">
        <f t="shared" si="95"/>
        <v>0</v>
      </c>
      <c r="CV301" s="327">
        <f t="shared" si="96"/>
        <v>0</v>
      </c>
      <c r="CW301" s="327">
        <f t="shared" si="97"/>
        <v>0</v>
      </c>
      <c r="CX301" s="327">
        <f t="shared" si="98"/>
        <v>0</v>
      </c>
      <c r="CY301" s="327">
        <f t="shared" si="99"/>
        <v>0</v>
      </c>
      <c r="CZ301" s="328">
        <f t="shared" si="100"/>
        <v>401538.46149999998</v>
      </c>
      <c r="DA301" s="328">
        <f>(360000/208)*(O301+P301+Q301+R301+S301+T301+U301+V301+W301+X301+BI301)-CZ301</f>
        <v>3.8461526855826378E-5</v>
      </c>
      <c r="DB301" s="201"/>
      <c r="DC301" s="327">
        <f>K301/M301*IFERROR(VLOOKUP($D301,Shift!$B:$AZ,45,0),0)-AT301</f>
        <v>0</v>
      </c>
      <c r="DD301" s="327">
        <f>K301/M301*IFERROR(VLOOKUP($D301,Shift!$B:$AV,47,0),0)*10*50%-ROUND(K301/M301*IFERROR(VLOOKUP($D301,Shift!$B:$AV,47,0),0)*8*30%,0)-AU301</f>
        <v>0</v>
      </c>
      <c r="DE301" s="329">
        <f>VLOOKUP($D301,'Off day working'!A:AM,38,0)-Z301</f>
        <v>0</v>
      </c>
      <c r="DF301" s="328"/>
      <c r="DG301" s="328"/>
      <c r="DH301" s="330">
        <f>K301/208*8*30%*VLOOKUP($D301,Shift!$B:$AZ,47,0)-AL301</f>
        <v>0</v>
      </c>
      <c r="DJ301" s="390"/>
      <c r="DK301" s="332">
        <f>VLOOKUP($D301,Meal!$A:$AK,35,0)-BG301</f>
        <v>0</v>
      </c>
      <c r="DL301" s="332">
        <f>VLOOKUP($D301,Meal!$A:$AK,36,0)-BH301</f>
        <v>0</v>
      </c>
      <c r="DM301" s="333">
        <f>VLOOKUP($D301,Shift!B:AW,39,0)-AV301</f>
        <v>0</v>
      </c>
      <c r="DN301" s="334">
        <f>K301/208*VLOOKUP(D301,Shift!$B:$AO,39,0)*8*10%-AW301</f>
        <v>0</v>
      </c>
      <c r="DO301" s="333">
        <f>VLOOKUP($D301,Shift!$B:$AO,40,0)-AX301</f>
        <v>0</v>
      </c>
      <c r="DP301" s="334">
        <f>K301/208*VLOOKUP(D301,Shift!$B:$AO,40,0)*8*50%-AY301</f>
        <v>0</v>
      </c>
      <c r="DQ301" s="335">
        <f>VLOOKUP($D301,Shift!$B:$AZ,41,0)-AZ301</f>
        <v>0</v>
      </c>
      <c r="DR301" s="336">
        <f>K301/208*VLOOKUP($D301,Shift!$B:$AQ,41,0)*8*50%-BA301</f>
        <v>0</v>
      </c>
      <c r="DS301" s="337">
        <f>VLOOKUP($D301,Att!B:CU,98,0)-O301</f>
        <v>0</v>
      </c>
      <c r="DT301" s="338">
        <f>IFERROR(VLOOKUP($D301,OT!$A:$BR,OT!BC$1,0),0)-P301</f>
        <v>0</v>
      </c>
      <c r="DU301" s="338">
        <f>IFERROR(VLOOKUP($D301,OT!$A:$BR,OT!BD$1,0),0)-Q301</f>
        <v>0</v>
      </c>
      <c r="DV301" s="338">
        <f>IFERROR(VLOOKUP($D301,OT!$A:$BR,OT!BE$1,0),0)-R301</f>
        <v>0</v>
      </c>
      <c r="DW301" s="338">
        <f>IFERROR(VLOOKUP($D301,OT!$A:$BR,OT!BF$1,0),0)-S301</f>
        <v>0</v>
      </c>
      <c r="DX301" s="338">
        <f>IFERROR(VLOOKUP($D301,OT!$A:$BR,OT!BG$1,0),0)-T301</f>
        <v>0</v>
      </c>
      <c r="DY301" s="338">
        <f>IFERROR(VLOOKUP($D301,OT!$A:$BR,OT!BH$1,0),0)-U301</f>
        <v>0</v>
      </c>
      <c r="DZ301" s="338">
        <f>IFERROR(VLOOKUP($D301,OT!$A:$BR,OT!BI$1,0),0)-V301</f>
        <v>0</v>
      </c>
      <c r="EA301" s="338">
        <f>IFERROR(VLOOKUP($D301,OT!$A:$BR,OT!BJ$1,0),0)-W301</f>
        <v>0</v>
      </c>
      <c r="EB301" s="338">
        <f>IFERROR(VLOOKUP($D301,OT!$A:$BR,OT!BK$1,0),0)-X301</f>
        <v>0</v>
      </c>
      <c r="EC301" s="339">
        <f>VLOOKUP(D301,'Off day working'!A:AL,38,0)*30000-BD301</f>
        <v>0</v>
      </c>
      <c r="ED301" s="340"/>
      <c r="EE301" s="340"/>
      <c r="EF301" s="338">
        <f t="shared" si="86"/>
        <v>0</v>
      </c>
      <c r="EG301" s="350">
        <f>4960000*1.07/208*VLOOKUP(D301,Att!B:BZ,77,0)-BJ301</f>
        <v>0</v>
      </c>
      <c r="EI301" s="345">
        <f>IF(AND(CH301="X",EJ301&gt;=0.5),150000/VLOOKUP(D301,Att!B:AT,45,0)*VLOOKUP(D301,Att!B:AP,41,0),IF(AND(CH301="X",EJ301&lt;0.5),0,150000))-AN301</f>
        <v>0</v>
      </c>
      <c r="EJ301" s="346">
        <f>VLOOKUP(D301,Att!B:AP,41,0)/VLOOKUP(D301,Att!B:AT,45,0)</f>
        <v>1.1578947368421053</v>
      </c>
    </row>
    <row r="302" spans="1:140" s="331" customFormat="1" ht="14.5" customHeight="1" x14ac:dyDescent="0.35">
      <c r="A302" s="300" t="s">
        <v>325</v>
      </c>
      <c r="B302" s="300">
        <f t="shared" si="102"/>
        <v>295</v>
      </c>
      <c r="C302" s="320" t="s">
        <v>801</v>
      </c>
      <c r="D302" s="320" t="s">
        <v>1711</v>
      </c>
      <c r="E302" s="320" t="s">
        <v>1713</v>
      </c>
      <c r="F302" s="367" t="s">
        <v>1712</v>
      </c>
      <c r="G302" s="320" t="s">
        <v>348</v>
      </c>
      <c r="H302" s="320" t="s">
        <v>1041</v>
      </c>
      <c r="I302" s="320" t="s">
        <v>1778</v>
      </c>
      <c r="J302" s="320" t="s">
        <v>58</v>
      </c>
      <c r="K302" s="321">
        <v>5900000</v>
      </c>
      <c r="L302" s="321"/>
      <c r="M302" s="321">
        <v>208</v>
      </c>
      <c r="N302" s="321"/>
      <c r="O302" s="321">
        <v>208</v>
      </c>
      <c r="P302" s="321">
        <v>0</v>
      </c>
      <c r="Q302" s="321">
        <v>0</v>
      </c>
      <c r="R302" s="321">
        <v>24</v>
      </c>
      <c r="S302" s="321">
        <v>0</v>
      </c>
      <c r="T302" s="321">
        <v>0</v>
      </c>
      <c r="U302" s="321">
        <v>0</v>
      </c>
      <c r="V302" s="321">
        <v>0</v>
      </c>
      <c r="W302" s="321">
        <v>0</v>
      </c>
      <c r="X302" s="321">
        <v>0</v>
      </c>
      <c r="Y302" s="321">
        <v>0</v>
      </c>
      <c r="Z302" s="321">
        <v>3</v>
      </c>
      <c r="AA302" s="321"/>
      <c r="AB302" s="321">
        <v>5899999.8865</v>
      </c>
      <c r="AC302" s="321">
        <v>0</v>
      </c>
      <c r="AD302" s="321">
        <v>0</v>
      </c>
      <c r="AE302" s="321">
        <v>1361538.4615</v>
      </c>
      <c r="AF302" s="321">
        <v>0</v>
      </c>
      <c r="AG302" s="321">
        <v>0</v>
      </c>
      <c r="AH302" s="321">
        <v>0</v>
      </c>
      <c r="AI302" s="321">
        <v>0</v>
      </c>
      <c r="AJ302" s="321">
        <v>0</v>
      </c>
      <c r="AK302" s="321">
        <v>0</v>
      </c>
      <c r="AL302" s="321">
        <v>0</v>
      </c>
      <c r="AM302" s="321">
        <v>300000</v>
      </c>
      <c r="AN302" s="321">
        <v>150000</v>
      </c>
      <c r="AO302" s="321">
        <v>510000</v>
      </c>
      <c r="AP302" s="321">
        <v>0</v>
      </c>
      <c r="AQ302" s="321">
        <v>1021153.8462</v>
      </c>
      <c r="AR302" s="321">
        <v>61111</v>
      </c>
      <c r="AS302" s="321"/>
      <c r="AT302" s="321">
        <v>0</v>
      </c>
      <c r="AU302" s="321">
        <v>0</v>
      </c>
      <c r="AV302" s="321">
        <v>0</v>
      </c>
      <c r="AW302" s="321">
        <v>0</v>
      </c>
      <c r="AX302" s="321">
        <v>0</v>
      </c>
      <c r="AY302" s="321">
        <v>0</v>
      </c>
      <c r="AZ302" s="321"/>
      <c r="BA302" s="321"/>
      <c r="BB302" s="321"/>
      <c r="BC302" s="321"/>
      <c r="BD302" s="321">
        <v>90000</v>
      </c>
      <c r="BE302" s="321"/>
      <c r="BF302" s="321">
        <v>200000</v>
      </c>
      <c r="BG302" s="321">
        <v>420000</v>
      </c>
      <c r="BH302" s="321">
        <v>45000</v>
      </c>
      <c r="BI302" s="321"/>
      <c r="BJ302" s="321"/>
      <c r="BK302" s="321"/>
      <c r="BL302" s="321">
        <v>0</v>
      </c>
      <c r="BM302" s="321"/>
      <c r="BN302" s="321">
        <v>0</v>
      </c>
      <c r="BO302" s="321">
        <v>0</v>
      </c>
      <c r="BP302" s="321">
        <v>360000</v>
      </c>
      <c r="BQ302" s="321">
        <v>41538.461499999998</v>
      </c>
      <c r="BR302" s="321"/>
      <c r="BS302" s="321">
        <v>0</v>
      </c>
      <c r="BT302" s="321">
        <v>1268500</v>
      </c>
      <c r="BU302" s="321">
        <v>619500</v>
      </c>
      <c r="BV302" s="321"/>
      <c r="BW302" s="321">
        <v>0</v>
      </c>
      <c r="BX302" s="321"/>
      <c r="BY302" s="321">
        <v>0</v>
      </c>
      <c r="BZ302" s="321"/>
      <c r="CA302" s="321"/>
      <c r="CB302" s="321">
        <v>11846842</v>
      </c>
      <c r="CC302" s="322">
        <v>9439303</v>
      </c>
      <c r="CD302" s="320"/>
      <c r="CE302" s="320" t="s">
        <v>870</v>
      </c>
      <c r="CF302" s="323">
        <v>46162</v>
      </c>
      <c r="CG302" s="323"/>
      <c r="CH302" s="320" t="s">
        <v>415</v>
      </c>
      <c r="CI302" s="322">
        <v>118000</v>
      </c>
      <c r="CJ302" s="322">
        <v>0</v>
      </c>
      <c r="CK302" s="321"/>
      <c r="CL302" s="324">
        <f t="shared" si="87"/>
        <v>401538.46149999998</v>
      </c>
      <c r="CM302" s="325">
        <f t="shared" si="88"/>
        <v>-0.34429999999701977</v>
      </c>
      <c r="CN302" s="325">
        <f t="shared" si="89"/>
        <v>0.19419999979436398</v>
      </c>
      <c r="CO302" s="325">
        <f t="shared" si="90"/>
        <v>0.11349999997764826</v>
      </c>
      <c r="CP302" s="318"/>
      <c r="CQ302" s="326">
        <f t="shared" si="91"/>
        <v>0</v>
      </c>
      <c r="CR302" s="326">
        <f t="shared" si="92"/>
        <v>0</v>
      </c>
      <c r="CS302" s="327">
        <f t="shared" si="93"/>
        <v>3.8461526855826378E-5</v>
      </c>
      <c r="CT302" s="327">
        <f t="shared" si="94"/>
        <v>0</v>
      </c>
      <c r="CU302" s="327">
        <f t="shared" si="95"/>
        <v>0</v>
      </c>
      <c r="CV302" s="327">
        <f t="shared" si="96"/>
        <v>0</v>
      </c>
      <c r="CW302" s="327">
        <f t="shared" si="97"/>
        <v>0</v>
      </c>
      <c r="CX302" s="327">
        <f t="shared" si="98"/>
        <v>0</v>
      </c>
      <c r="CY302" s="327">
        <f t="shared" si="99"/>
        <v>0</v>
      </c>
      <c r="CZ302" s="328">
        <f t="shared" si="100"/>
        <v>401538.46149999998</v>
      </c>
      <c r="DA302" s="328">
        <f>(360000/208)*(O302+P302+Q302+R302+S302+T302+U302+V302+W302+X302+BI302)-CZ302</f>
        <v>3.8461526855826378E-5</v>
      </c>
      <c r="DB302" s="201"/>
      <c r="DC302" s="327">
        <f>K302/M302*IFERROR(VLOOKUP($D302,Shift!$B:$AZ,45,0),0)-AT302</f>
        <v>0</v>
      </c>
      <c r="DD302" s="327">
        <f>K302/M302*IFERROR(VLOOKUP($D302,Shift!$B:$AV,47,0),0)*10*50%-ROUND(K302/M302*IFERROR(VLOOKUP($D302,Shift!$B:$AV,47,0),0)*8*30%,0)-AU302</f>
        <v>0</v>
      </c>
      <c r="DE302" s="329">
        <f>VLOOKUP($D302,'Off day working'!A:AM,38,0)-Z302</f>
        <v>0</v>
      </c>
      <c r="DF302" s="328"/>
      <c r="DG302" s="328"/>
      <c r="DH302" s="330">
        <f>K302/208*8*30%*VLOOKUP($D302,Shift!$B:$AZ,47,0)-AL302</f>
        <v>0</v>
      </c>
      <c r="DJ302" s="390"/>
      <c r="DK302" s="332">
        <f>VLOOKUP($D302,Meal!$A:$AK,35,0)-BG302</f>
        <v>0</v>
      </c>
      <c r="DL302" s="332">
        <f>VLOOKUP($D302,Meal!$A:$AK,36,0)-BH302</f>
        <v>0</v>
      </c>
      <c r="DM302" s="333">
        <f>VLOOKUP($D302,Shift!B:AW,39,0)-AV302</f>
        <v>0</v>
      </c>
      <c r="DN302" s="334">
        <f>K302/208*VLOOKUP(D302,Shift!$B:$AO,39,0)*8*10%-AW302</f>
        <v>0</v>
      </c>
      <c r="DO302" s="333">
        <f>VLOOKUP($D302,Shift!$B:$AO,40,0)-AX302</f>
        <v>0</v>
      </c>
      <c r="DP302" s="334">
        <f>K302/208*VLOOKUP(D302,Shift!$B:$AO,40,0)*8*50%-AY302</f>
        <v>0</v>
      </c>
      <c r="DQ302" s="335">
        <f>VLOOKUP($D302,Shift!$B:$AZ,41,0)-AZ302</f>
        <v>0</v>
      </c>
      <c r="DR302" s="336">
        <f>K302/208*VLOOKUP($D302,Shift!$B:$AQ,41,0)*8*50%-BA302</f>
        <v>0</v>
      </c>
      <c r="DS302" s="337">
        <f>VLOOKUP($D302,Att!B:CU,98,0)-O302</f>
        <v>0</v>
      </c>
      <c r="DT302" s="338">
        <f>IFERROR(VLOOKUP($D302,OT!$A:$BR,OT!BC$1,0),0)-P302</f>
        <v>0</v>
      </c>
      <c r="DU302" s="338">
        <f>IFERROR(VLOOKUP($D302,OT!$A:$BR,OT!BD$1,0),0)-Q302</f>
        <v>0</v>
      </c>
      <c r="DV302" s="338">
        <f>IFERROR(VLOOKUP($D302,OT!$A:$BR,OT!BE$1,0),0)-R302</f>
        <v>0</v>
      </c>
      <c r="DW302" s="338">
        <f>IFERROR(VLOOKUP($D302,OT!$A:$BR,OT!BF$1,0),0)-S302</f>
        <v>0</v>
      </c>
      <c r="DX302" s="338">
        <f>IFERROR(VLOOKUP($D302,OT!$A:$BR,OT!BG$1,0),0)-T302</f>
        <v>0</v>
      </c>
      <c r="DY302" s="338">
        <f>IFERROR(VLOOKUP($D302,OT!$A:$BR,OT!BH$1,0),0)-U302</f>
        <v>0</v>
      </c>
      <c r="DZ302" s="338">
        <f>IFERROR(VLOOKUP($D302,OT!$A:$BR,OT!BI$1,0),0)-V302</f>
        <v>0</v>
      </c>
      <c r="EA302" s="338">
        <f>IFERROR(VLOOKUP($D302,OT!$A:$BR,OT!BJ$1,0),0)-W302</f>
        <v>0</v>
      </c>
      <c r="EB302" s="338">
        <f>IFERROR(VLOOKUP($D302,OT!$A:$BR,OT!BK$1,0),0)-X302</f>
        <v>0</v>
      </c>
      <c r="EC302" s="339">
        <f>VLOOKUP(D302,'Off day working'!A:AL,38,0)*30000-BD302</f>
        <v>0</v>
      </c>
      <c r="ED302" s="340"/>
      <c r="EE302" s="340"/>
      <c r="EF302" s="338">
        <f t="shared" si="86"/>
        <v>0</v>
      </c>
      <c r="EG302" s="350">
        <f>4960000*1.07/208*VLOOKUP(D302,Att!B:BZ,77,0)-BJ302</f>
        <v>0</v>
      </c>
      <c r="EI302" s="345">
        <f>IF(AND(CH302="X",EJ302&gt;=0.5),150000/VLOOKUP(D302,Att!B:AT,45,0)*VLOOKUP(D302,Att!B:AP,41,0),IF(AND(CH302="X",EJ302&lt;0.5),0,150000))-AN302</f>
        <v>0</v>
      </c>
      <c r="EJ302" s="346">
        <f>VLOOKUP(D302,Att!B:AP,41,0)/VLOOKUP(D302,Att!B:AT,45,0)</f>
        <v>1.1578947368421053</v>
      </c>
    </row>
    <row r="303" spans="1:140" s="331" customFormat="1" ht="14.5" customHeight="1" x14ac:dyDescent="0.35">
      <c r="A303" s="300" t="s">
        <v>325</v>
      </c>
      <c r="B303" s="300">
        <f t="shared" si="102"/>
        <v>296</v>
      </c>
      <c r="C303" s="320" t="s">
        <v>801</v>
      </c>
      <c r="D303" s="320" t="s">
        <v>1714</v>
      </c>
      <c r="E303" s="320" t="s">
        <v>1716</v>
      </c>
      <c r="F303" s="367" t="s">
        <v>1715</v>
      </c>
      <c r="G303" s="320" t="s">
        <v>360</v>
      </c>
      <c r="H303" s="320" t="s">
        <v>1039</v>
      </c>
      <c r="I303" s="320" t="s">
        <v>1778</v>
      </c>
      <c r="J303" s="320" t="s">
        <v>58</v>
      </c>
      <c r="K303" s="321">
        <v>5900000</v>
      </c>
      <c r="L303" s="321"/>
      <c r="M303" s="321">
        <v>208</v>
      </c>
      <c r="N303" s="321"/>
      <c r="O303" s="321">
        <v>208</v>
      </c>
      <c r="P303" s="321">
        <v>0</v>
      </c>
      <c r="Q303" s="321">
        <v>0</v>
      </c>
      <c r="R303" s="321">
        <v>24</v>
      </c>
      <c r="S303" s="321">
        <v>0</v>
      </c>
      <c r="T303" s="321">
        <v>0</v>
      </c>
      <c r="U303" s="321">
        <v>0</v>
      </c>
      <c r="V303" s="321">
        <v>0</v>
      </c>
      <c r="W303" s="321">
        <v>0</v>
      </c>
      <c r="X303" s="321">
        <v>0</v>
      </c>
      <c r="Y303" s="321">
        <v>0</v>
      </c>
      <c r="Z303" s="321">
        <v>3</v>
      </c>
      <c r="AA303" s="321"/>
      <c r="AB303" s="321">
        <v>5899999.8865</v>
      </c>
      <c r="AC303" s="321">
        <v>0</v>
      </c>
      <c r="AD303" s="321">
        <v>0</v>
      </c>
      <c r="AE303" s="321">
        <v>1361538.4615</v>
      </c>
      <c r="AF303" s="321">
        <v>0</v>
      </c>
      <c r="AG303" s="321">
        <v>0</v>
      </c>
      <c r="AH303" s="321">
        <v>0</v>
      </c>
      <c r="AI303" s="321">
        <v>0</v>
      </c>
      <c r="AJ303" s="321">
        <v>0</v>
      </c>
      <c r="AK303" s="321">
        <v>0</v>
      </c>
      <c r="AL303" s="321">
        <v>0</v>
      </c>
      <c r="AM303" s="321">
        <v>300000</v>
      </c>
      <c r="AN303" s="321">
        <v>150000</v>
      </c>
      <c r="AO303" s="321">
        <v>510000</v>
      </c>
      <c r="AP303" s="321">
        <v>0</v>
      </c>
      <c r="AQ303" s="321">
        <v>1021153.8462</v>
      </c>
      <c r="AR303" s="321">
        <v>61111</v>
      </c>
      <c r="AS303" s="321"/>
      <c r="AT303" s="321">
        <v>0</v>
      </c>
      <c r="AU303" s="321">
        <v>0</v>
      </c>
      <c r="AV303" s="321">
        <v>0</v>
      </c>
      <c r="AW303" s="321">
        <v>0</v>
      </c>
      <c r="AX303" s="321">
        <v>0</v>
      </c>
      <c r="AY303" s="321">
        <v>0</v>
      </c>
      <c r="AZ303" s="321"/>
      <c r="BA303" s="321"/>
      <c r="BB303" s="321"/>
      <c r="BC303" s="321"/>
      <c r="BD303" s="321">
        <v>90000</v>
      </c>
      <c r="BE303" s="321">
        <v>42548</v>
      </c>
      <c r="BF303" s="321">
        <v>100000</v>
      </c>
      <c r="BG303" s="321">
        <v>420000</v>
      </c>
      <c r="BH303" s="321">
        <v>45000</v>
      </c>
      <c r="BI303" s="321"/>
      <c r="BJ303" s="321"/>
      <c r="BK303" s="321"/>
      <c r="BL303" s="321">
        <v>0</v>
      </c>
      <c r="BM303" s="321"/>
      <c r="BN303" s="321">
        <v>0</v>
      </c>
      <c r="BO303" s="321">
        <v>0</v>
      </c>
      <c r="BP303" s="321">
        <v>420000</v>
      </c>
      <c r="BQ303" s="321">
        <v>48461.538500000002</v>
      </c>
      <c r="BR303" s="321"/>
      <c r="BS303" s="321">
        <v>0</v>
      </c>
      <c r="BT303" s="321">
        <v>1268500</v>
      </c>
      <c r="BU303" s="321">
        <v>619500</v>
      </c>
      <c r="BV303" s="321"/>
      <c r="BW303" s="321">
        <v>0</v>
      </c>
      <c r="BX303" s="321"/>
      <c r="BY303" s="321">
        <v>0</v>
      </c>
      <c r="BZ303" s="321"/>
      <c r="CA303" s="321"/>
      <c r="CB303" s="321">
        <v>11856313</v>
      </c>
      <c r="CC303" s="322">
        <v>9381851</v>
      </c>
      <c r="CD303" s="320"/>
      <c r="CE303" s="320" t="s">
        <v>319</v>
      </c>
      <c r="CF303" s="323">
        <v>46162</v>
      </c>
      <c r="CG303" s="323"/>
      <c r="CH303" s="320" t="s">
        <v>415</v>
      </c>
      <c r="CI303" s="322">
        <v>118000</v>
      </c>
      <c r="CJ303" s="322">
        <v>0</v>
      </c>
      <c r="CK303" s="321"/>
      <c r="CL303" s="324">
        <f t="shared" si="87"/>
        <v>468461.53850000002</v>
      </c>
      <c r="CM303" s="325">
        <f t="shared" si="88"/>
        <v>-0.26730000041425228</v>
      </c>
      <c r="CN303" s="325">
        <f t="shared" si="89"/>
        <v>0.19419999979436398</v>
      </c>
      <c r="CO303" s="325">
        <f t="shared" si="90"/>
        <v>0.11349999997764826</v>
      </c>
      <c r="CP303" s="318"/>
      <c r="CQ303" s="326">
        <f t="shared" si="91"/>
        <v>0</v>
      </c>
      <c r="CR303" s="326">
        <f t="shared" si="92"/>
        <v>0</v>
      </c>
      <c r="CS303" s="327">
        <f t="shared" si="93"/>
        <v>3.8461526855826378E-5</v>
      </c>
      <c r="CT303" s="327">
        <f t="shared" si="94"/>
        <v>0</v>
      </c>
      <c r="CU303" s="327">
        <f t="shared" si="95"/>
        <v>0</v>
      </c>
      <c r="CV303" s="327">
        <f t="shared" si="96"/>
        <v>0</v>
      </c>
      <c r="CW303" s="327">
        <f t="shared" si="97"/>
        <v>0</v>
      </c>
      <c r="CX303" s="327">
        <f t="shared" si="98"/>
        <v>0</v>
      </c>
      <c r="CY303" s="327">
        <f t="shared" si="99"/>
        <v>0</v>
      </c>
      <c r="CZ303" s="328">
        <f t="shared" si="100"/>
        <v>468461.53850000002</v>
      </c>
      <c r="DA303" s="328">
        <f>(420000/208)*(O303+P303+Q303+R303+S303+T303+U303+V303+W303+X303+BI303)-CZ303</f>
        <v>-3.8461526855826378E-5</v>
      </c>
      <c r="DB303" s="201"/>
      <c r="DC303" s="327">
        <f>K303/M303*IFERROR(VLOOKUP($D303,Shift!$B:$AZ,45,0),0)-AT303</f>
        <v>0</v>
      </c>
      <c r="DD303" s="327">
        <f>K303/M303*IFERROR(VLOOKUP($D303,Shift!$B:$AV,47,0),0)*10*50%-ROUND(K303/M303*IFERROR(VLOOKUP($D303,Shift!$B:$AV,47,0),0)*8*30%,0)-AU303</f>
        <v>0</v>
      </c>
      <c r="DE303" s="329">
        <f>VLOOKUP($D303,'Off day working'!A:AM,38,0)-Z303</f>
        <v>0</v>
      </c>
      <c r="DF303" s="328"/>
      <c r="DG303" s="328"/>
      <c r="DH303" s="330">
        <f>K303/208*8*30%*VLOOKUP($D303,Shift!$B:$AZ,47,0)-AL303</f>
        <v>0</v>
      </c>
      <c r="DJ303" s="390"/>
      <c r="DK303" s="332">
        <f>VLOOKUP($D303,Meal!$A:$AK,35,0)-BG303</f>
        <v>0</v>
      </c>
      <c r="DL303" s="332">
        <f>VLOOKUP($D303,Meal!$A:$AK,36,0)-BH303</f>
        <v>0</v>
      </c>
      <c r="DM303" s="333">
        <f>VLOOKUP($D303,Shift!B:AW,39,0)-AV303</f>
        <v>0</v>
      </c>
      <c r="DN303" s="334">
        <f>K303/208*VLOOKUP(D303,Shift!$B:$AO,39,0)*8*10%-AW303</f>
        <v>0</v>
      </c>
      <c r="DO303" s="333">
        <f>VLOOKUP($D303,Shift!$B:$AO,40,0)-AX303</f>
        <v>0</v>
      </c>
      <c r="DP303" s="334">
        <f>K303/208*VLOOKUP(D303,Shift!$B:$AO,40,0)*8*50%-AY303</f>
        <v>0</v>
      </c>
      <c r="DQ303" s="335">
        <f>VLOOKUP($D303,Shift!$B:$AZ,41,0)-AZ303</f>
        <v>0</v>
      </c>
      <c r="DR303" s="336">
        <f>K303/208*VLOOKUP($D303,Shift!$B:$AQ,41,0)*8*50%-BA303</f>
        <v>0</v>
      </c>
      <c r="DS303" s="337">
        <f>VLOOKUP($D303,Att!B:CU,98,0)-O303</f>
        <v>0</v>
      </c>
      <c r="DT303" s="338">
        <f>IFERROR(VLOOKUP($D303,OT!$A:$BR,OT!BC$1,0),0)-P303</f>
        <v>0</v>
      </c>
      <c r="DU303" s="338">
        <f>IFERROR(VLOOKUP($D303,OT!$A:$BR,OT!BD$1,0),0)-Q303</f>
        <v>0</v>
      </c>
      <c r="DV303" s="338">
        <f>IFERROR(VLOOKUP($D303,OT!$A:$BR,OT!BE$1,0),0)-R303</f>
        <v>0</v>
      </c>
      <c r="DW303" s="338">
        <f>IFERROR(VLOOKUP($D303,OT!$A:$BR,OT!BF$1,0),0)-S303</f>
        <v>0</v>
      </c>
      <c r="DX303" s="338">
        <f>IFERROR(VLOOKUP($D303,OT!$A:$BR,OT!BG$1,0),0)-T303</f>
        <v>0</v>
      </c>
      <c r="DY303" s="338">
        <f>IFERROR(VLOOKUP($D303,OT!$A:$BR,OT!BH$1,0),0)-U303</f>
        <v>0</v>
      </c>
      <c r="DZ303" s="338">
        <f>IFERROR(VLOOKUP($D303,OT!$A:$BR,OT!BI$1,0),0)-V303</f>
        <v>0</v>
      </c>
      <c r="EA303" s="338">
        <f>IFERROR(VLOOKUP($D303,OT!$A:$BR,OT!BJ$1,0),0)-W303</f>
        <v>0</v>
      </c>
      <c r="EB303" s="338">
        <f>IFERROR(VLOOKUP($D303,OT!$A:$BR,OT!BK$1,0),0)-X303</f>
        <v>0</v>
      </c>
      <c r="EC303" s="339">
        <f>VLOOKUP(D303,'Off day working'!A:AL,38,0)*30000-BD303</f>
        <v>0</v>
      </c>
      <c r="ED303" s="340"/>
      <c r="EE303" s="340"/>
      <c r="EF303" s="338">
        <f t="shared" si="86"/>
        <v>7.6923076921957545E-2</v>
      </c>
      <c r="EG303" s="350">
        <f>4960000*1.07/208*VLOOKUP(D303,Att!B:BZ,77,0)-BJ303</f>
        <v>0</v>
      </c>
      <c r="EI303" s="345">
        <f>IF(AND(CH303="X",EJ303&gt;=0.5),150000/VLOOKUP(D303,Att!B:AT,45,0)*VLOOKUP(D303,Att!B:AP,41,0),IF(AND(CH303="X",EJ303&lt;0.5),0,150000))-AN303</f>
        <v>0</v>
      </c>
      <c r="EJ303" s="346">
        <f>VLOOKUP(D303,Att!B:AP,41,0)/VLOOKUP(D303,Att!B:AT,45,0)</f>
        <v>1.1578947368421053</v>
      </c>
    </row>
    <row r="304" spans="1:140" s="331" customFormat="1" ht="14.5" hidden="1" customHeight="1" x14ac:dyDescent="0.35">
      <c r="A304" s="300" t="s">
        <v>325</v>
      </c>
      <c r="B304" s="300">
        <f t="shared" si="102"/>
        <v>297</v>
      </c>
      <c r="C304" s="320" t="s">
        <v>61</v>
      </c>
      <c r="D304" s="320" t="s">
        <v>1720</v>
      </c>
      <c r="E304" s="320" t="s">
        <v>1722</v>
      </c>
      <c r="F304" s="367" t="s">
        <v>1721</v>
      </c>
      <c r="G304" s="320" t="s">
        <v>348</v>
      </c>
      <c r="H304" s="320" t="s">
        <v>1042</v>
      </c>
      <c r="I304" s="320" t="s">
        <v>62</v>
      </c>
      <c r="J304" s="320" t="s">
        <v>58</v>
      </c>
      <c r="K304" s="321">
        <v>5900000</v>
      </c>
      <c r="L304" s="321"/>
      <c r="M304" s="321">
        <v>208</v>
      </c>
      <c r="N304" s="321"/>
      <c r="O304" s="321">
        <v>208</v>
      </c>
      <c r="P304" s="321">
        <v>42</v>
      </c>
      <c r="Q304" s="321">
        <v>0</v>
      </c>
      <c r="R304" s="321">
        <v>32</v>
      </c>
      <c r="S304" s="321">
        <v>0</v>
      </c>
      <c r="T304" s="321">
        <v>0</v>
      </c>
      <c r="U304" s="321">
        <v>0</v>
      </c>
      <c r="V304" s="321">
        <v>0</v>
      </c>
      <c r="W304" s="321">
        <v>0</v>
      </c>
      <c r="X304" s="321">
        <v>0</v>
      </c>
      <c r="Y304" s="321">
        <v>0</v>
      </c>
      <c r="Z304" s="321">
        <v>3</v>
      </c>
      <c r="AA304" s="321"/>
      <c r="AB304" s="321">
        <v>5899999.8865</v>
      </c>
      <c r="AC304" s="321">
        <v>1787019.2308</v>
      </c>
      <c r="AD304" s="321">
        <v>0</v>
      </c>
      <c r="AE304" s="321">
        <v>1815384.6154</v>
      </c>
      <c r="AF304" s="321">
        <v>0</v>
      </c>
      <c r="AG304" s="321">
        <v>0</v>
      </c>
      <c r="AH304" s="321">
        <v>0</v>
      </c>
      <c r="AI304" s="321">
        <v>0</v>
      </c>
      <c r="AJ304" s="321">
        <v>0</v>
      </c>
      <c r="AK304" s="321">
        <v>0</v>
      </c>
      <c r="AL304" s="321">
        <v>0</v>
      </c>
      <c r="AM304" s="321">
        <v>300000</v>
      </c>
      <c r="AN304" s="321">
        <v>150000</v>
      </c>
      <c r="AO304" s="321">
        <v>702500</v>
      </c>
      <c r="AP304" s="321">
        <v>0</v>
      </c>
      <c r="AQ304" s="321">
        <v>1021153.8462</v>
      </c>
      <c r="AR304" s="321">
        <v>22222</v>
      </c>
      <c r="AS304" s="321"/>
      <c r="AT304" s="321">
        <v>0</v>
      </c>
      <c r="AU304" s="321">
        <v>0</v>
      </c>
      <c r="AV304" s="321">
        <v>0</v>
      </c>
      <c r="AW304" s="321">
        <v>0</v>
      </c>
      <c r="AX304" s="321">
        <v>0</v>
      </c>
      <c r="AY304" s="321">
        <v>0</v>
      </c>
      <c r="AZ304" s="321"/>
      <c r="BA304" s="321"/>
      <c r="BB304" s="321">
        <v>21</v>
      </c>
      <c r="BC304" s="321">
        <v>595673.07999999996</v>
      </c>
      <c r="BD304" s="321">
        <v>90000</v>
      </c>
      <c r="BE304" s="321"/>
      <c r="BF304" s="321">
        <v>200000</v>
      </c>
      <c r="BG304" s="321">
        <v>100000</v>
      </c>
      <c r="BH304" s="321">
        <v>375000</v>
      </c>
      <c r="BI304" s="321"/>
      <c r="BJ304" s="321"/>
      <c r="BK304" s="321"/>
      <c r="BL304" s="321">
        <v>500000</v>
      </c>
      <c r="BM304" s="321"/>
      <c r="BN304" s="321">
        <v>0</v>
      </c>
      <c r="BO304" s="321">
        <v>0</v>
      </c>
      <c r="BP304" s="321">
        <v>420000</v>
      </c>
      <c r="BQ304" s="321">
        <v>149423.07689999999</v>
      </c>
      <c r="BR304" s="321"/>
      <c r="BS304" s="321">
        <v>0</v>
      </c>
      <c r="BT304" s="321">
        <v>1268500</v>
      </c>
      <c r="BU304" s="321">
        <v>619500</v>
      </c>
      <c r="BV304" s="321"/>
      <c r="BW304" s="321">
        <v>0</v>
      </c>
      <c r="BX304" s="321"/>
      <c r="BY304" s="321">
        <v>0</v>
      </c>
      <c r="BZ304" s="321"/>
      <c r="CA304" s="321"/>
      <c r="CB304" s="321">
        <v>15514897</v>
      </c>
      <c r="CC304" s="321">
        <v>12939474</v>
      </c>
      <c r="CD304" s="320" t="s">
        <v>2203</v>
      </c>
      <c r="CE304" s="320" t="s">
        <v>1068</v>
      </c>
      <c r="CF304" s="323">
        <v>46169</v>
      </c>
      <c r="CG304" s="323"/>
      <c r="CH304" s="320" t="s">
        <v>415</v>
      </c>
      <c r="CI304" s="322">
        <v>118000</v>
      </c>
      <c r="CJ304" s="322">
        <v>0</v>
      </c>
      <c r="CK304" s="321"/>
      <c r="CL304" s="324">
        <f t="shared" si="87"/>
        <v>569423.07689999999</v>
      </c>
      <c r="CM304" s="325">
        <f t="shared" si="88"/>
        <v>-21.264200000092387</v>
      </c>
      <c r="CN304" s="325">
        <f t="shared" si="89"/>
        <v>-21.341099999845028</v>
      </c>
      <c r="CO304" s="325">
        <f t="shared" si="90"/>
        <v>0.11349999997764826</v>
      </c>
      <c r="CP304" s="318"/>
      <c r="CQ304" s="326">
        <f t="shared" si="91"/>
        <v>-3.0769035220146179E-5</v>
      </c>
      <c r="CR304" s="326">
        <f t="shared" si="92"/>
        <v>0</v>
      </c>
      <c r="CS304" s="327">
        <f t="shared" si="93"/>
        <v>-1.538451761007309E-5</v>
      </c>
      <c r="CT304" s="327">
        <f t="shared" si="94"/>
        <v>0</v>
      </c>
      <c r="CU304" s="327">
        <f t="shared" si="95"/>
        <v>0</v>
      </c>
      <c r="CV304" s="327">
        <f t="shared" si="96"/>
        <v>0</v>
      </c>
      <c r="CW304" s="327">
        <f t="shared" si="97"/>
        <v>0</v>
      </c>
      <c r="CX304" s="327">
        <f t="shared" si="98"/>
        <v>0</v>
      </c>
      <c r="CY304" s="327">
        <f t="shared" si="99"/>
        <v>0</v>
      </c>
      <c r="CZ304" s="328">
        <f t="shared" si="100"/>
        <v>569423.07689999999</v>
      </c>
      <c r="DA304" s="328">
        <f>(420000/208)*(O304+P304+Q304+R304+S304+T304+U304+V304+W304+X304+BI304)-CZ304</f>
        <v>2.3077009245753288E-5</v>
      </c>
      <c r="DB304" s="201"/>
      <c r="DC304" s="327">
        <f>K304/M304*IFERROR(VLOOKUP($D304,Shift!$B:$AZ,45,0),0)-AT304</f>
        <v>0</v>
      </c>
      <c r="DD304" s="327">
        <f>K304/M304*IFERROR(VLOOKUP($D304,Shift!$B:$AV,47,0),0)*10*50%-ROUND(K304/M304*IFERROR(VLOOKUP($D304,Shift!$B:$AV,47,0),0)*8*30%,0)-AU304</f>
        <v>0</v>
      </c>
      <c r="DE304" s="329">
        <f>VLOOKUP($D304,'Off day working'!A:AM,38,0)-Z304</f>
        <v>0</v>
      </c>
      <c r="DF304" s="328"/>
      <c r="DG304" s="328"/>
      <c r="DH304" s="330">
        <f>K304/208*8*30%*VLOOKUP($D304,Shift!$B:$AZ,47,0)-AL304</f>
        <v>0</v>
      </c>
      <c r="DJ304" s="390"/>
      <c r="DK304" s="332">
        <f>VLOOKUP($D304,Meal!$A:$AK,35,0)-BG304</f>
        <v>0</v>
      </c>
      <c r="DL304" s="332">
        <f>VLOOKUP($D304,Meal!$A:$AK,36,0)-BH304</f>
        <v>0</v>
      </c>
      <c r="DM304" s="333">
        <f>VLOOKUP($D304,Shift!B:AW,39,0)-AV304</f>
        <v>0</v>
      </c>
      <c r="DN304" s="334">
        <f>K304/208*VLOOKUP(D304,Shift!$B:$AO,39,0)*8*10%-AW304</f>
        <v>0</v>
      </c>
      <c r="DO304" s="333">
        <f>VLOOKUP($D304,Shift!$B:$AO,40,0)-AX304</f>
        <v>0</v>
      </c>
      <c r="DP304" s="334">
        <f>K304/208*VLOOKUP(D304,Shift!$B:$AO,40,0)*8*50%-AY304</f>
        <v>0</v>
      </c>
      <c r="DQ304" s="335">
        <f>VLOOKUP($D304,Shift!$B:$AZ,41,0)-AZ304</f>
        <v>0</v>
      </c>
      <c r="DR304" s="336">
        <f>K304/208*VLOOKUP($D304,Shift!$B:$AQ,41,0)*8*50%-BA304</f>
        <v>0</v>
      </c>
      <c r="DS304" s="337">
        <f>VLOOKUP($D304,Att!B:CU,98,0)-O304</f>
        <v>0</v>
      </c>
      <c r="DT304" s="338">
        <f>IFERROR(VLOOKUP($D304,OT!$A:$BR,OT!BC$1,0),0)-P304</f>
        <v>0</v>
      </c>
      <c r="DU304" s="338">
        <f>IFERROR(VLOOKUP($D304,OT!$A:$BR,OT!BD$1,0),0)-Q304</f>
        <v>0</v>
      </c>
      <c r="DV304" s="338">
        <f>IFERROR(VLOOKUP($D304,OT!$A:$BR,OT!BE$1,0),0)-R304</f>
        <v>0</v>
      </c>
      <c r="DW304" s="338">
        <f>IFERROR(VLOOKUP($D304,OT!$A:$BR,OT!BF$1,0),0)-S304</f>
        <v>0</v>
      </c>
      <c r="DX304" s="338">
        <f>IFERROR(VLOOKUP($D304,OT!$A:$BR,OT!BG$1,0),0)-T304</f>
        <v>0</v>
      </c>
      <c r="DY304" s="338">
        <f>IFERROR(VLOOKUP($D304,OT!$A:$BR,OT!BH$1,0),0)-U304</f>
        <v>0</v>
      </c>
      <c r="DZ304" s="338">
        <f>IFERROR(VLOOKUP($D304,OT!$A:$BR,OT!BI$1,0),0)-V304</f>
        <v>0</v>
      </c>
      <c r="EA304" s="338">
        <f>IFERROR(VLOOKUP($D304,OT!$A:$BR,OT!BJ$1,0),0)-W304</f>
        <v>0</v>
      </c>
      <c r="EB304" s="338">
        <f>IFERROR(VLOOKUP($D304,OT!$A:$BR,OT!BK$1,0),0)-X304</f>
        <v>0</v>
      </c>
      <c r="EC304" s="339">
        <f>VLOOKUP(D304,'Off day working'!A:AL,38,0)*30000-BD304</f>
        <v>0</v>
      </c>
      <c r="ED304" s="340"/>
      <c r="EE304" s="340"/>
      <c r="EF304" s="338">
        <f t="shared" si="86"/>
        <v>0</v>
      </c>
      <c r="EG304" s="350">
        <f>4960000*1.07/208*VLOOKUP(D304,Att!B:BZ,77,0)-BJ304</f>
        <v>0</v>
      </c>
      <c r="EI304" s="345">
        <f>IF(AND(CH304="X",EJ304&gt;=0.5),150000/VLOOKUP(D304,Att!B:AT,45,0)*VLOOKUP(D304,Att!B:AP,41,0),IF(AND(CH304="X",EJ304&lt;0.5),0,150000))-AN304</f>
        <v>0</v>
      </c>
      <c r="EJ304" s="346">
        <f>VLOOKUP(D304,Att!B:AP,41,0)/VLOOKUP(D304,Att!B:AT,45,0)</f>
        <v>1.1454566281029601</v>
      </c>
    </row>
    <row r="305" spans="1:140" s="331" customFormat="1" ht="14.5" hidden="1" customHeight="1" x14ac:dyDescent="0.35">
      <c r="A305" s="300" t="s">
        <v>325</v>
      </c>
      <c r="B305" s="300">
        <f t="shared" si="102"/>
        <v>298</v>
      </c>
      <c r="C305" s="320" t="s">
        <v>56</v>
      </c>
      <c r="D305" s="320" t="s">
        <v>1723</v>
      </c>
      <c r="E305" s="320" t="s">
        <v>1725</v>
      </c>
      <c r="F305" s="367" t="s">
        <v>1724</v>
      </c>
      <c r="G305" s="320" t="s">
        <v>348</v>
      </c>
      <c r="H305" s="320" t="s">
        <v>1039</v>
      </c>
      <c r="I305" s="320" t="s">
        <v>63</v>
      </c>
      <c r="J305" s="320" t="s">
        <v>58</v>
      </c>
      <c r="K305" s="321">
        <v>5900000</v>
      </c>
      <c r="L305" s="321"/>
      <c r="M305" s="321">
        <v>208</v>
      </c>
      <c r="N305" s="321"/>
      <c r="O305" s="321">
        <v>167</v>
      </c>
      <c r="P305" s="321">
        <v>24</v>
      </c>
      <c r="Q305" s="321">
        <v>0</v>
      </c>
      <c r="R305" s="321">
        <v>0</v>
      </c>
      <c r="S305" s="321">
        <v>0</v>
      </c>
      <c r="T305" s="321">
        <v>0</v>
      </c>
      <c r="U305" s="321">
        <v>0</v>
      </c>
      <c r="V305" s="321">
        <v>0</v>
      </c>
      <c r="W305" s="321">
        <v>0</v>
      </c>
      <c r="X305" s="321">
        <v>0</v>
      </c>
      <c r="Y305" s="321">
        <v>0</v>
      </c>
      <c r="Z305" s="321"/>
      <c r="AA305" s="321"/>
      <c r="AB305" s="321">
        <v>4737019.0038000001</v>
      </c>
      <c r="AC305" s="321">
        <v>1021153.8462</v>
      </c>
      <c r="AD305" s="321">
        <v>0</v>
      </c>
      <c r="AE305" s="321">
        <v>0</v>
      </c>
      <c r="AF305" s="321">
        <v>0</v>
      </c>
      <c r="AG305" s="321">
        <v>0</v>
      </c>
      <c r="AH305" s="321">
        <v>0</v>
      </c>
      <c r="AI305" s="321">
        <v>0</v>
      </c>
      <c r="AJ305" s="321">
        <v>0</v>
      </c>
      <c r="AK305" s="321">
        <v>0</v>
      </c>
      <c r="AL305" s="321">
        <v>0</v>
      </c>
      <c r="AM305" s="321">
        <v>300000</v>
      </c>
      <c r="AN305" s="321">
        <v>150000</v>
      </c>
      <c r="AO305" s="321">
        <v>825000</v>
      </c>
      <c r="AP305" s="321">
        <v>0</v>
      </c>
      <c r="AQ305" s="321"/>
      <c r="AR305" s="321">
        <v>22222</v>
      </c>
      <c r="AS305" s="321"/>
      <c r="AT305" s="321">
        <v>0</v>
      </c>
      <c r="AU305" s="321">
        <v>0</v>
      </c>
      <c r="AV305" s="321">
        <v>0</v>
      </c>
      <c r="AW305" s="321">
        <v>0</v>
      </c>
      <c r="AX305" s="321">
        <v>0</v>
      </c>
      <c r="AY305" s="321">
        <v>0</v>
      </c>
      <c r="AZ305" s="321"/>
      <c r="BA305" s="321"/>
      <c r="BB305" s="321">
        <v>12</v>
      </c>
      <c r="BC305" s="321">
        <v>340384.62</v>
      </c>
      <c r="BD305" s="321">
        <v>0</v>
      </c>
      <c r="BE305" s="321"/>
      <c r="BF305" s="321">
        <v>100000</v>
      </c>
      <c r="BG305" s="321">
        <v>155000</v>
      </c>
      <c r="BH305" s="321">
        <v>180000</v>
      </c>
      <c r="BI305" s="321"/>
      <c r="BJ305" s="321"/>
      <c r="BK305" s="321"/>
      <c r="BL305" s="321">
        <v>500000</v>
      </c>
      <c r="BM305" s="321"/>
      <c r="BN305" s="321">
        <v>0</v>
      </c>
      <c r="BO305" s="321">
        <v>0</v>
      </c>
      <c r="BP305" s="321">
        <v>337211.53850000002</v>
      </c>
      <c r="BQ305" s="321">
        <v>48461.538500000002</v>
      </c>
      <c r="BR305" s="321"/>
      <c r="BS305" s="321">
        <v>0</v>
      </c>
      <c r="BT305" s="321">
        <v>1268500</v>
      </c>
      <c r="BU305" s="321">
        <v>619500</v>
      </c>
      <c r="BV305" s="321"/>
      <c r="BW305" s="321">
        <v>0</v>
      </c>
      <c r="BX305" s="321"/>
      <c r="BY305" s="321">
        <v>0</v>
      </c>
      <c r="BZ305" s="321"/>
      <c r="CA305" s="321"/>
      <c r="CB305" s="321">
        <v>10102965</v>
      </c>
      <c r="CC305" s="321">
        <v>7711291</v>
      </c>
      <c r="CD305" s="320" t="s">
        <v>2203</v>
      </c>
      <c r="CE305" s="320" t="s">
        <v>1068</v>
      </c>
      <c r="CF305" s="323">
        <v>46169</v>
      </c>
      <c r="CG305" s="323"/>
      <c r="CH305" s="320" t="s">
        <v>415</v>
      </c>
      <c r="CI305" s="322">
        <v>118000</v>
      </c>
      <c r="CJ305" s="322">
        <v>0</v>
      </c>
      <c r="CK305" s="321"/>
      <c r="CL305" s="324">
        <f t="shared" si="87"/>
        <v>385673.07700000005</v>
      </c>
      <c r="CM305" s="325">
        <f t="shared" si="88"/>
        <v>-12.45299999974668</v>
      </c>
      <c r="CN305" s="325">
        <f t="shared" si="89"/>
        <v>-11.53000000026077</v>
      </c>
      <c r="CO305" s="325">
        <f t="shared" si="90"/>
        <v>0.22696923092007637</v>
      </c>
      <c r="CP305" s="318"/>
      <c r="CQ305" s="326">
        <f t="shared" si="91"/>
        <v>-4.615390207618475E-5</v>
      </c>
      <c r="CR305" s="326">
        <f t="shared" si="92"/>
        <v>0</v>
      </c>
      <c r="CS305" s="327">
        <f t="shared" si="93"/>
        <v>0</v>
      </c>
      <c r="CT305" s="327">
        <f t="shared" si="94"/>
        <v>0</v>
      </c>
      <c r="CU305" s="327">
        <f t="shared" si="95"/>
        <v>0</v>
      </c>
      <c r="CV305" s="327">
        <f t="shared" si="96"/>
        <v>0</v>
      </c>
      <c r="CW305" s="327">
        <f t="shared" si="97"/>
        <v>0</v>
      </c>
      <c r="CX305" s="327">
        <f t="shared" si="98"/>
        <v>0</v>
      </c>
      <c r="CY305" s="327">
        <f t="shared" si="99"/>
        <v>0</v>
      </c>
      <c r="CZ305" s="328">
        <f t="shared" si="100"/>
        <v>385673.07700000005</v>
      </c>
      <c r="DA305" s="328">
        <f>(420000/208)*(O305+P305+Q305+R305+S305+T305+U305+V305+W305+X305+BI305)-CZ305</f>
        <v>-7.6923111919313669E-5</v>
      </c>
      <c r="DB305" s="201"/>
      <c r="DC305" s="327">
        <f>K305/M305*IFERROR(VLOOKUP($D305,Shift!$B:$AZ,45,0),0)-AT305</f>
        <v>0</v>
      </c>
      <c r="DD305" s="327">
        <f>K305/M305*IFERROR(VLOOKUP($D305,Shift!$B:$AV,47,0),0)*10*50%-ROUND(K305/M305*IFERROR(VLOOKUP($D305,Shift!$B:$AV,47,0),0)*8*30%,0)-AU305</f>
        <v>0</v>
      </c>
      <c r="DE305" s="329">
        <f>VLOOKUP($D305,'Off day working'!A:AM,38,0)-Z305</f>
        <v>0</v>
      </c>
      <c r="DF305" s="328"/>
      <c r="DG305" s="328"/>
      <c r="DH305" s="330">
        <f>K305/208*8*30%*VLOOKUP($D305,Shift!$B:$AZ,47,0)-AL305</f>
        <v>0</v>
      </c>
      <c r="DJ305" s="390"/>
      <c r="DK305" s="332">
        <f>VLOOKUP($D305,Meal!$A:$AK,35,0)-BG305</f>
        <v>0</v>
      </c>
      <c r="DL305" s="332">
        <f>VLOOKUP($D305,Meal!$A:$AK,36,0)-BH305</f>
        <v>0</v>
      </c>
      <c r="DM305" s="333">
        <f>VLOOKUP($D305,Shift!B:AW,39,0)-AV305</f>
        <v>0</v>
      </c>
      <c r="DN305" s="334">
        <f>K305/208*VLOOKUP(D305,Shift!$B:$AO,39,0)*8*10%-AW305</f>
        <v>0</v>
      </c>
      <c r="DO305" s="333">
        <f>VLOOKUP($D305,Shift!$B:$AO,40,0)-AX305</f>
        <v>0</v>
      </c>
      <c r="DP305" s="334">
        <f>K305/208*VLOOKUP(D305,Shift!$B:$AO,40,0)*8*50%-AY305</f>
        <v>0</v>
      </c>
      <c r="DQ305" s="335">
        <f>VLOOKUP($D305,Shift!$B:$AZ,41,0)-AZ305</f>
        <v>0</v>
      </c>
      <c r="DR305" s="336">
        <f>K305/208*VLOOKUP($D305,Shift!$B:$AQ,41,0)*8*50%-BA305</f>
        <v>0</v>
      </c>
      <c r="DS305" s="337">
        <f>VLOOKUP($D305,Att!B:CU,98,0)-O305</f>
        <v>0</v>
      </c>
      <c r="DT305" s="338">
        <f>IFERROR(VLOOKUP($D305,OT!$A:$BR,OT!BC$1,0),0)-P305</f>
        <v>0</v>
      </c>
      <c r="DU305" s="338">
        <f>IFERROR(VLOOKUP($D305,OT!$A:$BR,OT!BD$1,0),0)-Q305</f>
        <v>0</v>
      </c>
      <c r="DV305" s="338">
        <f>IFERROR(VLOOKUP($D305,OT!$A:$BR,OT!BE$1,0),0)-R305</f>
        <v>0</v>
      </c>
      <c r="DW305" s="338">
        <f>IFERROR(VLOOKUP($D305,OT!$A:$BR,OT!BF$1,0),0)-S305</f>
        <v>0</v>
      </c>
      <c r="DX305" s="338">
        <f>IFERROR(VLOOKUP($D305,OT!$A:$BR,OT!BG$1,0),0)-T305</f>
        <v>0</v>
      </c>
      <c r="DY305" s="338">
        <f>IFERROR(VLOOKUP($D305,OT!$A:$BR,OT!BH$1,0),0)-U305</f>
        <v>0</v>
      </c>
      <c r="DZ305" s="338">
        <f>IFERROR(VLOOKUP($D305,OT!$A:$BR,OT!BI$1,0),0)-V305</f>
        <v>0</v>
      </c>
      <c r="EA305" s="338">
        <f>IFERROR(VLOOKUP($D305,OT!$A:$BR,OT!BJ$1,0),0)-W305</f>
        <v>0</v>
      </c>
      <c r="EB305" s="338">
        <f>IFERROR(VLOOKUP($D305,OT!$A:$BR,OT!BK$1,0),0)-X305</f>
        <v>0</v>
      </c>
      <c r="EC305" s="339">
        <f>VLOOKUP(D305,'Off day working'!A:AL,38,0)*30000-BD305</f>
        <v>0</v>
      </c>
      <c r="ED305" s="340"/>
      <c r="EE305" s="340"/>
      <c r="EF305" s="338">
        <f t="shared" si="86"/>
        <v>0</v>
      </c>
      <c r="EG305" s="350">
        <f>4960000*1.07/208*VLOOKUP(D305,Att!B:BZ,77,0)-BJ305</f>
        <v>0</v>
      </c>
      <c r="EI305" s="345">
        <f>IF(AND(CH305="X",EJ305&gt;=0.5),150000/VLOOKUP(D305,Att!B:AT,45,0)*VLOOKUP(D305,Att!B:AP,41,0),IF(AND(CH305="X",EJ305&lt;0.5),0,150000))-AN305</f>
        <v>0</v>
      </c>
      <c r="EJ305" s="346">
        <f>VLOOKUP(D305,Att!B:AP,41,0)/VLOOKUP(D305,Att!B:AT,45,0)</f>
        <v>0.94144736842105259</v>
      </c>
    </row>
    <row r="306" spans="1:140" s="331" customFormat="1" ht="14.5" hidden="1" customHeight="1" x14ac:dyDescent="0.35">
      <c r="A306" s="300" t="s">
        <v>325</v>
      </c>
      <c r="B306" s="300">
        <f t="shared" si="102"/>
        <v>299</v>
      </c>
      <c r="C306" s="320" t="s">
        <v>56</v>
      </c>
      <c r="D306" s="320" t="s">
        <v>1726</v>
      </c>
      <c r="E306" s="320" t="s">
        <v>1728</v>
      </c>
      <c r="F306" s="367" t="s">
        <v>1727</v>
      </c>
      <c r="G306" s="320" t="s">
        <v>348</v>
      </c>
      <c r="H306" s="320" t="s">
        <v>1039</v>
      </c>
      <c r="I306" s="320" t="s">
        <v>63</v>
      </c>
      <c r="J306" s="320" t="s">
        <v>58</v>
      </c>
      <c r="K306" s="321">
        <v>5900000</v>
      </c>
      <c r="L306" s="321"/>
      <c r="M306" s="321">
        <v>208</v>
      </c>
      <c r="N306" s="321"/>
      <c r="O306" s="321">
        <v>208</v>
      </c>
      <c r="P306" s="321">
        <v>28</v>
      </c>
      <c r="Q306" s="321">
        <v>0</v>
      </c>
      <c r="R306" s="321">
        <v>0</v>
      </c>
      <c r="S306" s="321">
        <v>0</v>
      </c>
      <c r="T306" s="321">
        <v>0</v>
      </c>
      <c r="U306" s="321">
        <v>0</v>
      </c>
      <c r="V306" s="321">
        <v>0</v>
      </c>
      <c r="W306" s="321">
        <v>0</v>
      </c>
      <c r="X306" s="321">
        <v>0</v>
      </c>
      <c r="Y306" s="321">
        <v>0</v>
      </c>
      <c r="Z306" s="321"/>
      <c r="AA306" s="321"/>
      <c r="AB306" s="321">
        <v>5899999.8865</v>
      </c>
      <c r="AC306" s="321">
        <v>1191346.1538</v>
      </c>
      <c r="AD306" s="321">
        <v>0</v>
      </c>
      <c r="AE306" s="321">
        <v>0</v>
      </c>
      <c r="AF306" s="321">
        <v>0</v>
      </c>
      <c r="AG306" s="321">
        <v>0</v>
      </c>
      <c r="AH306" s="321">
        <v>0</v>
      </c>
      <c r="AI306" s="321">
        <v>0</v>
      </c>
      <c r="AJ306" s="321">
        <v>0</v>
      </c>
      <c r="AK306" s="321">
        <v>0</v>
      </c>
      <c r="AL306" s="321">
        <v>0</v>
      </c>
      <c r="AM306" s="321">
        <v>300000</v>
      </c>
      <c r="AN306" s="321">
        <v>150000</v>
      </c>
      <c r="AO306" s="321">
        <v>1175500</v>
      </c>
      <c r="AP306" s="321">
        <v>0</v>
      </c>
      <c r="AQ306" s="321">
        <v>1021153.8462</v>
      </c>
      <c r="AR306" s="321">
        <v>22222</v>
      </c>
      <c r="AS306" s="321"/>
      <c r="AT306" s="321">
        <v>0</v>
      </c>
      <c r="AU306" s="321">
        <v>0</v>
      </c>
      <c r="AV306" s="321">
        <v>0</v>
      </c>
      <c r="AW306" s="321">
        <v>0</v>
      </c>
      <c r="AX306" s="321">
        <v>0</v>
      </c>
      <c r="AY306" s="321">
        <v>0</v>
      </c>
      <c r="AZ306" s="321"/>
      <c r="BA306" s="321"/>
      <c r="BB306" s="321">
        <v>14</v>
      </c>
      <c r="BC306" s="321">
        <v>397115.38</v>
      </c>
      <c r="BD306" s="321">
        <v>0</v>
      </c>
      <c r="BE306" s="321"/>
      <c r="BF306" s="321">
        <v>100000</v>
      </c>
      <c r="BG306" s="321">
        <v>240000</v>
      </c>
      <c r="BH306" s="321">
        <v>200000</v>
      </c>
      <c r="BI306" s="321"/>
      <c r="BJ306" s="321"/>
      <c r="BK306" s="321"/>
      <c r="BL306" s="321">
        <v>500000</v>
      </c>
      <c r="BM306" s="321"/>
      <c r="BN306" s="321">
        <v>0</v>
      </c>
      <c r="BO306" s="321">
        <v>0</v>
      </c>
      <c r="BP306" s="321">
        <v>420000</v>
      </c>
      <c r="BQ306" s="321">
        <v>56538.461499999998</v>
      </c>
      <c r="BR306" s="321"/>
      <c r="BS306" s="321">
        <v>0</v>
      </c>
      <c r="BT306" s="321">
        <v>1268500</v>
      </c>
      <c r="BU306" s="321">
        <v>619500</v>
      </c>
      <c r="BV306" s="321"/>
      <c r="BW306" s="321">
        <v>0</v>
      </c>
      <c r="BX306" s="321"/>
      <c r="BY306" s="321">
        <v>0</v>
      </c>
      <c r="BZ306" s="321"/>
      <c r="CA306" s="321"/>
      <c r="CB306" s="321">
        <v>12942390</v>
      </c>
      <c r="CC306" s="322">
        <v>10577851</v>
      </c>
      <c r="CD306" s="320" t="s">
        <v>2203</v>
      </c>
      <c r="CE306" s="320" t="s">
        <v>1067</v>
      </c>
      <c r="CF306" s="323">
        <v>46169</v>
      </c>
      <c r="CG306" s="323"/>
      <c r="CH306" s="320" t="s">
        <v>415</v>
      </c>
      <c r="CI306" s="322">
        <v>0</v>
      </c>
      <c r="CJ306" s="322">
        <v>0</v>
      </c>
      <c r="CK306" s="321"/>
      <c r="CL306" s="324">
        <f t="shared" si="87"/>
        <v>476538.46149999998</v>
      </c>
      <c r="CM306" s="325">
        <f t="shared" si="88"/>
        <v>-14.271999998018146</v>
      </c>
      <c r="CN306" s="325">
        <f t="shared" si="89"/>
        <v>-13.733499998226762</v>
      </c>
      <c r="CO306" s="325">
        <f t="shared" si="90"/>
        <v>0.11349999997764826</v>
      </c>
      <c r="CP306" s="318"/>
      <c r="CQ306" s="326">
        <f t="shared" si="91"/>
        <v>4.6154018491506577E-5</v>
      </c>
      <c r="CR306" s="326">
        <f t="shared" si="92"/>
        <v>0</v>
      </c>
      <c r="CS306" s="327">
        <f t="shared" si="93"/>
        <v>0</v>
      </c>
      <c r="CT306" s="327">
        <f t="shared" si="94"/>
        <v>0</v>
      </c>
      <c r="CU306" s="327">
        <f t="shared" si="95"/>
        <v>0</v>
      </c>
      <c r="CV306" s="327">
        <f t="shared" si="96"/>
        <v>0</v>
      </c>
      <c r="CW306" s="327">
        <f t="shared" si="97"/>
        <v>0</v>
      </c>
      <c r="CX306" s="327">
        <f t="shared" si="98"/>
        <v>0</v>
      </c>
      <c r="CY306" s="327">
        <f t="shared" si="99"/>
        <v>0</v>
      </c>
      <c r="CZ306" s="328">
        <f t="shared" si="100"/>
        <v>476538.46149999998</v>
      </c>
      <c r="DA306" s="328">
        <f>(420000/208)*(O306+P306+Q306+R306+S306+T306+U306+V306+W306+X306+BI306)-CZ306</f>
        <v>3.8461585063487291E-5</v>
      </c>
      <c r="DB306" s="201"/>
      <c r="DC306" s="327">
        <f>K306/M306*IFERROR(VLOOKUP($D306,Shift!$B:$AZ,45,0),0)-AT306</f>
        <v>0</v>
      </c>
      <c r="DD306" s="327">
        <f>K306/M306*IFERROR(VLOOKUP($D306,Shift!$B:$AV,47,0),0)*10*50%-ROUND(K306/M306*IFERROR(VLOOKUP($D306,Shift!$B:$AV,47,0),0)*8*30%,0)-AU306</f>
        <v>0</v>
      </c>
      <c r="DE306" s="329">
        <f>VLOOKUP($D306,'Off day working'!A:AM,38,0)-Z306</f>
        <v>0</v>
      </c>
      <c r="DF306" s="328"/>
      <c r="DG306" s="328"/>
      <c r="DH306" s="330">
        <f>K306/208*8*30%*VLOOKUP($D306,Shift!$B:$AZ,47,0)-AL306</f>
        <v>0</v>
      </c>
      <c r="DJ306" s="390"/>
      <c r="DK306" s="332">
        <f>VLOOKUP($D306,Meal!$A:$AK,35,0)-BG306</f>
        <v>0</v>
      </c>
      <c r="DL306" s="332">
        <f>VLOOKUP($D306,Meal!$A:$AK,36,0)-BH306</f>
        <v>0</v>
      </c>
      <c r="DM306" s="333">
        <f>VLOOKUP($D306,Shift!B:AW,39,0)-AV306</f>
        <v>0</v>
      </c>
      <c r="DN306" s="334">
        <f>K306/208*VLOOKUP(D306,Shift!$B:$AO,39,0)*8*10%-AW306</f>
        <v>0</v>
      </c>
      <c r="DO306" s="333">
        <f>VLOOKUP($D306,Shift!$B:$AO,40,0)-AX306</f>
        <v>0</v>
      </c>
      <c r="DP306" s="334">
        <f>K306/208*VLOOKUP(D306,Shift!$B:$AO,40,0)*8*50%-AY306</f>
        <v>0</v>
      </c>
      <c r="DQ306" s="335">
        <f>VLOOKUP($D306,Shift!$B:$AZ,41,0)-AZ306</f>
        <v>0</v>
      </c>
      <c r="DR306" s="336">
        <f>K306/208*VLOOKUP($D306,Shift!$B:$AQ,41,0)*8*50%-BA306</f>
        <v>0</v>
      </c>
      <c r="DS306" s="337">
        <f>VLOOKUP($D306,Att!B:CU,98,0)-O306</f>
        <v>0</v>
      </c>
      <c r="DT306" s="338">
        <f>IFERROR(VLOOKUP($D306,OT!$A:$BR,OT!BC$1,0),0)-P306</f>
        <v>0</v>
      </c>
      <c r="DU306" s="338">
        <f>IFERROR(VLOOKUP($D306,OT!$A:$BR,OT!BD$1,0),0)-Q306</f>
        <v>0</v>
      </c>
      <c r="DV306" s="338">
        <f>IFERROR(VLOOKUP($D306,OT!$A:$BR,OT!BE$1,0),0)-R306</f>
        <v>0</v>
      </c>
      <c r="DW306" s="338">
        <f>IFERROR(VLOOKUP($D306,OT!$A:$BR,OT!BF$1,0),0)-S306</f>
        <v>0</v>
      </c>
      <c r="DX306" s="338">
        <f>IFERROR(VLOOKUP($D306,OT!$A:$BR,OT!BG$1,0),0)-T306</f>
        <v>0</v>
      </c>
      <c r="DY306" s="338">
        <f>IFERROR(VLOOKUP($D306,OT!$A:$BR,OT!BH$1,0),0)-U306</f>
        <v>0</v>
      </c>
      <c r="DZ306" s="338">
        <f>IFERROR(VLOOKUP($D306,OT!$A:$BR,OT!BI$1,0),0)-V306</f>
        <v>0</v>
      </c>
      <c r="EA306" s="338">
        <f>IFERROR(VLOOKUP($D306,OT!$A:$BR,OT!BJ$1,0),0)-W306</f>
        <v>0</v>
      </c>
      <c r="EB306" s="338">
        <f>IFERROR(VLOOKUP($D306,OT!$A:$BR,OT!BK$1,0),0)-X306</f>
        <v>0</v>
      </c>
      <c r="EC306" s="339">
        <f>VLOOKUP(D306,'Off day working'!A:AL,38,0)*30000-BD306</f>
        <v>0</v>
      </c>
      <c r="ED306" s="340"/>
      <c r="EE306" s="340"/>
      <c r="EF306" s="338">
        <f t="shared" si="86"/>
        <v>0</v>
      </c>
      <c r="EG306" s="350">
        <f>4960000*1.07/208*VLOOKUP(D306,Att!B:BZ,77,0)-BJ306</f>
        <v>0</v>
      </c>
      <c r="EI306" s="345">
        <f>IF(AND(CH306="X",EJ306&gt;=0.5),150000/VLOOKUP(D306,Att!B:AT,45,0)*VLOOKUP(D306,Att!B:AP,41,0),IF(AND(CH306="X",EJ306&lt;0.5),0,150000))-AN306</f>
        <v>0</v>
      </c>
      <c r="EJ306" s="346">
        <f>VLOOKUP(D306,Att!B:AP,41,0)/VLOOKUP(D306,Att!B:AT,45,0)</f>
        <v>1.1578947368421053</v>
      </c>
    </row>
    <row r="307" spans="1:140" s="331" customFormat="1" ht="14.5" hidden="1" customHeight="1" x14ac:dyDescent="0.35">
      <c r="A307" s="300" t="s">
        <v>325</v>
      </c>
      <c r="B307" s="300">
        <f t="shared" si="102"/>
        <v>300</v>
      </c>
      <c r="C307" s="320" t="s">
        <v>56</v>
      </c>
      <c r="D307" s="320" t="s">
        <v>1733</v>
      </c>
      <c r="E307" s="320" t="s">
        <v>1735</v>
      </c>
      <c r="F307" s="367" t="s">
        <v>1734</v>
      </c>
      <c r="G307" s="320" t="s">
        <v>360</v>
      </c>
      <c r="H307" s="320" t="s">
        <v>1041</v>
      </c>
      <c r="I307" s="320" t="s">
        <v>57</v>
      </c>
      <c r="J307" s="320" t="s">
        <v>58</v>
      </c>
      <c r="K307" s="321">
        <v>5900000</v>
      </c>
      <c r="L307" s="321"/>
      <c r="M307" s="321">
        <v>208</v>
      </c>
      <c r="N307" s="321"/>
      <c r="O307" s="321">
        <v>208</v>
      </c>
      <c r="P307" s="321">
        <v>36</v>
      </c>
      <c r="Q307" s="321">
        <v>0</v>
      </c>
      <c r="R307" s="321">
        <v>12</v>
      </c>
      <c r="S307" s="321">
        <v>0</v>
      </c>
      <c r="T307" s="321">
        <v>0</v>
      </c>
      <c r="U307" s="321">
        <v>0</v>
      </c>
      <c r="V307" s="321">
        <v>0</v>
      </c>
      <c r="W307" s="321">
        <v>0</v>
      </c>
      <c r="X307" s="321">
        <v>0</v>
      </c>
      <c r="Y307" s="321">
        <v>10</v>
      </c>
      <c r="Z307" s="321">
        <v>1</v>
      </c>
      <c r="AA307" s="321"/>
      <c r="AB307" s="321">
        <v>5899999.8865</v>
      </c>
      <c r="AC307" s="321">
        <v>1531730.7692</v>
      </c>
      <c r="AD307" s="321">
        <v>0</v>
      </c>
      <c r="AE307" s="321">
        <v>680769.23080000002</v>
      </c>
      <c r="AF307" s="321">
        <v>0</v>
      </c>
      <c r="AG307" s="321">
        <v>0</v>
      </c>
      <c r="AH307" s="321">
        <v>0</v>
      </c>
      <c r="AI307" s="321">
        <v>0</v>
      </c>
      <c r="AJ307" s="321">
        <v>0</v>
      </c>
      <c r="AK307" s="321">
        <v>0</v>
      </c>
      <c r="AL307" s="321">
        <v>544615.38459999999</v>
      </c>
      <c r="AM307" s="321">
        <v>300000</v>
      </c>
      <c r="AN307" s="321">
        <v>150000</v>
      </c>
      <c r="AO307" s="321">
        <v>455000</v>
      </c>
      <c r="AP307" s="321">
        <v>0</v>
      </c>
      <c r="AQ307" s="321">
        <v>1021153.8462</v>
      </c>
      <c r="AR307" s="321">
        <v>22222</v>
      </c>
      <c r="AS307" s="321"/>
      <c r="AT307" s="321">
        <v>0</v>
      </c>
      <c r="AU307" s="321">
        <v>590000</v>
      </c>
      <c r="AV307" s="321">
        <v>0</v>
      </c>
      <c r="AW307" s="321">
        <v>0</v>
      </c>
      <c r="AX307" s="321">
        <v>2</v>
      </c>
      <c r="AY307" s="321">
        <v>226923.07689999999</v>
      </c>
      <c r="AZ307" s="321"/>
      <c r="BA307" s="321"/>
      <c r="BB307" s="321">
        <v>18</v>
      </c>
      <c r="BC307" s="321">
        <v>510576.92</v>
      </c>
      <c r="BD307" s="321">
        <v>30000</v>
      </c>
      <c r="BE307" s="321">
        <v>42548</v>
      </c>
      <c r="BF307" s="321">
        <v>200000</v>
      </c>
      <c r="BG307" s="321">
        <v>235000</v>
      </c>
      <c r="BH307" s="321">
        <v>430000</v>
      </c>
      <c r="BI307" s="321"/>
      <c r="BJ307" s="321"/>
      <c r="BK307" s="321"/>
      <c r="BL307" s="321">
        <v>500000</v>
      </c>
      <c r="BM307" s="321"/>
      <c r="BN307" s="321">
        <v>0</v>
      </c>
      <c r="BO307" s="321">
        <v>0</v>
      </c>
      <c r="BP307" s="321">
        <v>360000</v>
      </c>
      <c r="BQ307" s="321">
        <v>83076.9231</v>
      </c>
      <c r="BR307" s="321"/>
      <c r="BS307" s="321">
        <v>0</v>
      </c>
      <c r="BT307" s="321">
        <v>1268500</v>
      </c>
      <c r="BU307" s="321">
        <v>619500</v>
      </c>
      <c r="BV307" s="321"/>
      <c r="BW307" s="321">
        <v>0</v>
      </c>
      <c r="BX307" s="321"/>
      <c r="BY307" s="321">
        <v>0</v>
      </c>
      <c r="BZ307" s="321"/>
      <c r="CA307" s="321"/>
      <c r="CB307" s="321">
        <v>15200136</v>
      </c>
      <c r="CC307" s="322">
        <v>12751059</v>
      </c>
      <c r="CD307" s="320" t="s">
        <v>2203</v>
      </c>
      <c r="CE307" s="320" t="s">
        <v>870</v>
      </c>
      <c r="CF307" s="323">
        <v>46169</v>
      </c>
      <c r="CG307" s="323"/>
      <c r="CH307" s="320" t="s">
        <v>415</v>
      </c>
      <c r="CI307" s="322">
        <v>118000</v>
      </c>
      <c r="CJ307" s="322">
        <v>0</v>
      </c>
      <c r="CK307" s="321"/>
      <c r="CL307" s="324">
        <f t="shared" si="87"/>
        <v>443076.92310000001</v>
      </c>
      <c r="CM307" s="325">
        <f t="shared" si="88"/>
        <v>-19.962700000032783</v>
      </c>
      <c r="CN307" s="325">
        <f t="shared" si="89"/>
        <v>-19.885800000280142</v>
      </c>
      <c r="CO307" s="325">
        <f t="shared" si="90"/>
        <v>0.11349999997764826</v>
      </c>
      <c r="CP307" s="318"/>
      <c r="CQ307" s="326">
        <f t="shared" si="91"/>
        <v>3.0769500881433487E-5</v>
      </c>
      <c r="CR307" s="326">
        <f t="shared" si="92"/>
        <v>0</v>
      </c>
      <c r="CS307" s="327">
        <f t="shared" si="93"/>
        <v>-3.0769268050789833E-5</v>
      </c>
      <c r="CT307" s="327">
        <f t="shared" si="94"/>
        <v>0</v>
      </c>
      <c r="CU307" s="327">
        <f t="shared" si="95"/>
        <v>0</v>
      </c>
      <c r="CV307" s="327">
        <f t="shared" si="96"/>
        <v>0</v>
      </c>
      <c r="CW307" s="327">
        <f t="shared" si="97"/>
        <v>0</v>
      </c>
      <c r="CX307" s="327">
        <f t="shared" si="98"/>
        <v>0</v>
      </c>
      <c r="CY307" s="327">
        <f t="shared" si="99"/>
        <v>0</v>
      </c>
      <c r="CZ307" s="328">
        <f t="shared" si="100"/>
        <v>443076.92310000001</v>
      </c>
      <c r="DA307" s="328">
        <f>(360000/208)*(O307+P307+Q307+R307+S307+T307+U307+V307+W307+X307+BI307)-CZ307</f>
        <v>-2.3076951038092375E-5</v>
      </c>
      <c r="DB307" s="201"/>
      <c r="DC307" s="327">
        <f>K307/M307*IFERROR(VLOOKUP($D307,Shift!$B:$AZ,45,0),0)-AT307</f>
        <v>0</v>
      </c>
      <c r="DD307" s="327">
        <f>K307/M307*IFERROR(VLOOKUP($D307,Shift!$B:$AV,47,0),0)*10*50%-ROUND(K307/M307*IFERROR(VLOOKUP($D307,Shift!$B:$AV,47,0),0)*8*30%,0)-AU307</f>
        <v>0.38461538474075496</v>
      </c>
      <c r="DE307" s="329">
        <f>VLOOKUP($D307,'Off day working'!A:AM,38,0)-Z307</f>
        <v>0</v>
      </c>
      <c r="DF307" s="328"/>
      <c r="DG307" s="328"/>
      <c r="DH307" s="330">
        <f>K307/208*8*30%*VLOOKUP($D307,Shift!$B:$AZ,47,0)-AL307</f>
        <v>1.5384634025394917E-5</v>
      </c>
      <c r="DJ307" s="390"/>
      <c r="DK307" s="332">
        <f>VLOOKUP($D307,Meal!$A:$AK,35,0)-BG307</f>
        <v>0</v>
      </c>
      <c r="DL307" s="332">
        <f>VLOOKUP($D307,Meal!$A:$AK,36,0)-BH307</f>
        <v>0</v>
      </c>
      <c r="DM307" s="333">
        <f>VLOOKUP($D307,Shift!B:AW,39,0)-AV307</f>
        <v>0</v>
      </c>
      <c r="DN307" s="334">
        <f>K307/208*VLOOKUP(D307,Shift!$B:$AO,39,0)*8*10%-AW307</f>
        <v>0</v>
      </c>
      <c r="DO307" s="333">
        <f>VLOOKUP($D307,Shift!$B:$AO,40,0)-AX307</f>
        <v>0</v>
      </c>
      <c r="DP307" s="334">
        <f>K307/208*VLOOKUP(D307,Shift!$B:$AO,40,0)*8*50%-AY307</f>
        <v>2.3076951038092375E-5</v>
      </c>
      <c r="DQ307" s="335">
        <f>VLOOKUP($D307,Shift!$B:$AZ,41,0)-AZ307</f>
        <v>0</v>
      </c>
      <c r="DR307" s="336">
        <f>K307/208*VLOOKUP($D307,Shift!$B:$AQ,41,0)*8*50%-BA307</f>
        <v>0</v>
      </c>
      <c r="DS307" s="337">
        <f>VLOOKUP($D307,Att!B:CU,98,0)-O307</f>
        <v>0</v>
      </c>
      <c r="DT307" s="338">
        <f>IFERROR(VLOOKUP($D307,OT!$A:$BR,OT!BC$1,0),0)-P307</f>
        <v>0</v>
      </c>
      <c r="DU307" s="338">
        <f>IFERROR(VLOOKUP($D307,OT!$A:$BR,OT!BD$1,0),0)-Q307</f>
        <v>0</v>
      </c>
      <c r="DV307" s="338">
        <f>IFERROR(VLOOKUP($D307,OT!$A:$BR,OT!BE$1,0),0)-R307</f>
        <v>0</v>
      </c>
      <c r="DW307" s="338">
        <f>IFERROR(VLOOKUP($D307,OT!$A:$BR,OT!BF$1,0),0)-S307</f>
        <v>0</v>
      </c>
      <c r="DX307" s="338">
        <f>IFERROR(VLOOKUP($D307,OT!$A:$BR,OT!BG$1,0),0)-T307</f>
        <v>0</v>
      </c>
      <c r="DY307" s="338">
        <f>IFERROR(VLOOKUP($D307,OT!$A:$BR,OT!BH$1,0),0)-U307</f>
        <v>0</v>
      </c>
      <c r="DZ307" s="338">
        <f>IFERROR(VLOOKUP($D307,OT!$A:$BR,OT!BI$1,0),0)-V307</f>
        <v>0</v>
      </c>
      <c r="EA307" s="338">
        <f>IFERROR(VLOOKUP($D307,OT!$A:$BR,OT!BJ$1,0),0)-W307</f>
        <v>0</v>
      </c>
      <c r="EB307" s="338">
        <f>IFERROR(VLOOKUP($D307,OT!$A:$BR,OT!BK$1,0),0)-X307</f>
        <v>0</v>
      </c>
      <c r="EC307" s="339">
        <f>VLOOKUP(D307,'Off day working'!A:AL,38,0)*30000-BD307</f>
        <v>0</v>
      </c>
      <c r="ED307" s="340"/>
      <c r="EE307" s="340"/>
      <c r="EF307" s="338">
        <f t="shared" si="86"/>
        <v>7.6923076921957545E-2</v>
      </c>
      <c r="EG307" s="350">
        <f>4960000*1.07/208*VLOOKUP(D307,Att!B:BZ,77,0)-BJ307</f>
        <v>0</v>
      </c>
      <c r="EI307" s="345">
        <f>IF(AND(CH307="X",EJ307&gt;=0.5),150000/VLOOKUP(D307,Att!B:AT,45,0)*VLOOKUP(D307,Att!B:AP,41,0),IF(AND(CH307="X",EJ307&lt;0.5),0,150000))-AN307</f>
        <v>0</v>
      </c>
      <c r="EJ307" s="346">
        <f>VLOOKUP(D307,Att!B:AP,41,0)/VLOOKUP(D307,Att!B:AT,45,0)</f>
        <v>1.1578947368421053</v>
      </c>
    </row>
    <row r="308" spans="1:140" s="331" customFormat="1" ht="14.5" hidden="1" customHeight="1" x14ac:dyDescent="0.35">
      <c r="A308" s="300" t="s">
        <v>325</v>
      </c>
      <c r="B308" s="300">
        <f t="shared" si="102"/>
        <v>301</v>
      </c>
      <c r="C308" s="320" t="s">
        <v>56</v>
      </c>
      <c r="D308" s="320" t="s">
        <v>1736</v>
      </c>
      <c r="E308" s="320" t="s">
        <v>1738</v>
      </c>
      <c r="F308" s="367" t="s">
        <v>1737</v>
      </c>
      <c r="G308" s="320" t="s">
        <v>348</v>
      </c>
      <c r="H308" s="320" t="s">
        <v>1039</v>
      </c>
      <c r="I308" s="320" t="s">
        <v>59</v>
      </c>
      <c r="J308" s="320" t="s">
        <v>58</v>
      </c>
      <c r="K308" s="321">
        <v>5900000</v>
      </c>
      <c r="L308" s="321"/>
      <c r="M308" s="321">
        <v>208</v>
      </c>
      <c r="N308" s="321"/>
      <c r="O308" s="321">
        <v>176</v>
      </c>
      <c r="P308" s="321">
        <v>27.75</v>
      </c>
      <c r="Q308" s="321">
        <v>0</v>
      </c>
      <c r="R308" s="321">
        <v>4</v>
      </c>
      <c r="S308" s="321">
        <v>0</v>
      </c>
      <c r="T308" s="321">
        <v>0</v>
      </c>
      <c r="U308" s="321">
        <v>8</v>
      </c>
      <c r="V308" s="321">
        <v>0</v>
      </c>
      <c r="W308" s="321">
        <v>0</v>
      </c>
      <c r="X308" s="321">
        <v>0</v>
      </c>
      <c r="Y308" s="321">
        <v>9.8000000000000007</v>
      </c>
      <c r="Z308" s="321">
        <v>1</v>
      </c>
      <c r="AA308" s="321"/>
      <c r="AB308" s="321">
        <v>4992307.4654000001</v>
      </c>
      <c r="AC308" s="321">
        <v>1180709.1346</v>
      </c>
      <c r="AD308" s="321">
        <v>0</v>
      </c>
      <c r="AE308" s="321">
        <v>226923.07689999999</v>
      </c>
      <c r="AF308" s="321">
        <v>0</v>
      </c>
      <c r="AG308" s="321">
        <v>0</v>
      </c>
      <c r="AH308" s="321">
        <v>658076.92310000001</v>
      </c>
      <c r="AI308" s="321">
        <v>0</v>
      </c>
      <c r="AJ308" s="321">
        <v>0</v>
      </c>
      <c r="AK308" s="321">
        <v>0</v>
      </c>
      <c r="AL308" s="321">
        <v>531000</v>
      </c>
      <c r="AM308" s="321">
        <v>297247.16100000002</v>
      </c>
      <c r="AN308" s="321">
        <v>150000</v>
      </c>
      <c r="AO308" s="321">
        <v>110000</v>
      </c>
      <c r="AP308" s="321">
        <v>0</v>
      </c>
      <c r="AQ308" s="321">
        <v>255288.4615</v>
      </c>
      <c r="AR308" s="321">
        <v>22222</v>
      </c>
      <c r="AS308" s="321"/>
      <c r="AT308" s="321">
        <v>0</v>
      </c>
      <c r="AU308" s="321">
        <v>575250</v>
      </c>
      <c r="AV308" s="321">
        <v>0</v>
      </c>
      <c r="AW308" s="321">
        <v>0</v>
      </c>
      <c r="AX308" s="321">
        <v>2</v>
      </c>
      <c r="AY308" s="321">
        <v>226923.07689999999</v>
      </c>
      <c r="AZ308" s="321"/>
      <c r="BA308" s="321"/>
      <c r="BB308" s="321">
        <v>13</v>
      </c>
      <c r="BC308" s="321">
        <v>368750</v>
      </c>
      <c r="BD308" s="321">
        <v>30000</v>
      </c>
      <c r="BE308" s="321"/>
      <c r="BF308" s="321">
        <v>100000</v>
      </c>
      <c r="BG308" s="321">
        <v>131000</v>
      </c>
      <c r="BH308" s="321">
        <v>414000</v>
      </c>
      <c r="BI308" s="321"/>
      <c r="BJ308" s="321"/>
      <c r="BK308" s="321"/>
      <c r="BL308" s="321">
        <v>500000</v>
      </c>
      <c r="BM308" s="321"/>
      <c r="BN308" s="321">
        <v>0</v>
      </c>
      <c r="BO308" s="321">
        <v>0</v>
      </c>
      <c r="BP308" s="321">
        <v>304615.38459999999</v>
      </c>
      <c r="BQ308" s="321">
        <v>68798.0769</v>
      </c>
      <c r="BR308" s="321"/>
      <c r="BS308" s="321">
        <v>0</v>
      </c>
      <c r="BT308" s="321">
        <v>1268500</v>
      </c>
      <c r="BU308" s="321">
        <v>619500</v>
      </c>
      <c r="BV308" s="321"/>
      <c r="BW308" s="321">
        <v>0</v>
      </c>
      <c r="BX308" s="321"/>
      <c r="BY308" s="321">
        <v>0</v>
      </c>
      <c r="BZ308" s="321"/>
      <c r="CA308" s="321"/>
      <c r="CB308" s="321">
        <v>12529626</v>
      </c>
      <c r="CC308" s="322">
        <v>10150212</v>
      </c>
      <c r="CD308" s="320" t="s">
        <v>2203</v>
      </c>
      <c r="CE308" s="320" t="s">
        <v>870</v>
      </c>
      <c r="CF308" s="323">
        <v>46169</v>
      </c>
      <c r="CG308" s="323"/>
      <c r="CH308" s="320" t="s">
        <v>415</v>
      </c>
      <c r="CI308" s="322">
        <v>118000</v>
      </c>
      <c r="CJ308" s="322">
        <v>0</v>
      </c>
      <c r="CK308" s="321"/>
      <c r="CL308" s="324">
        <f t="shared" si="87"/>
        <v>373413.46149999998</v>
      </c>
      <c r="CM308" s="325">
        <f t="shared" si="88"/>
        <v>-15.239099999889731</v>
      </c>
      <c r="CN308" s="325">
        <f t="shared" si="89"/>
        <v>-14.700600000098348</v>
      </c>
      <c r="CO308" s="325">
        <f t="shared" si="90"/>
        <v>0.22690769284963608</v>
      </c>
      <c r="CP308" s="318"/>
      <c r="CQ308" s="326">
        <f t="shared" si="91"/>
        <v>1.5384750440716743E-5</v>
      </c>
      <c r="CR308" s="326">
        <f t="shared" si="92"/>
        <v>0</v>
      </c>
      <c r="CS308" s="327">
        <f t="shared" si="93"/>
        <v>2.3076951038092375E-5</v>
      </c>
      <c r="CT308" s="327">
        <f t="shared" si="94"/>
        <v>0</v>
      </c>
      <c r="CU308" s="327">
        <f t="shared" si="95"/>
        <v>0</v>
      </c>
      <c r="CV308" s="327">
        <f t="shared" si="96"/>
        <v>-2.3076892830431461E-5</v>
      </c>
      <c r="CW308" s="327">
        <f t="shared" si="97"/>
        <v>0</v>
      </c>
      <c r="CX308" s="327">
        <f t="shared" si="98"/>
        <v>0</v>
      </c>
      <c r="CY308" s="327">
        <f t="shared" si="99"/>
        <v>0</v>
      </c>
      <c r="CZ308" s="328">
        <f t="shared" si="100"/>
        <v>373413.46149999998</v>
      </c>
      <c r="DA308" s="328">
        <f>(360000/208)*(O308+P308+Q308+R308+S308+T308+U308+V308+W308+X308+BI308)-CZ308</f>
        <v>3.8461526855826378E-5</v>
      </c>
      <c r="DB308" s="201"/>
      <c r="DC308" s="327">
        <f>K308/M308*IFERROR(VLOOKUP($D308,Shift!$B:$AZ,45,0),0)-AT308</f>
        <v>0</v>
      </c>
      <c r="DD308" s="327">
        <f>K308/M308*IFERROR(VLOOKUP($D308,Shift!$B:$AV,47,0),0)*10*50%-ROUND(K308/M308*IFERROR(VLOOKUP($D308,Shift!$B:$AV,47,0),0)*8*30%,0)-AU308</f>
        <v>0</v>
      </c>
      <c r="DE308" s="329">
        <f>VLOOKUP($D308,'Off day working'!A:AM,38,0)-Z308</f>
        <v>0</v>
      </c>
      <c r="DF308" s="328"/>
      <c r="DG308" s="328"/>
      <c r="DH308" s="330">
        <f>K308/208*8*30%*VLOOKUP($D308,Shift!$B:$AZ,47,0)-AL308</f>
        <v>0</v>
      </c>
      <c r="DJ308" s="390"/>
      <c r="DK308" s="332">
        <f>VLOOKUP($D308,Meal!$A:$AK,35,0)-BG308</f>
        <v>0</v>
      </c>
      <c r="DL308" s="332">
        <f>VLOOKUP($D308,Meal!$A:$AK,36,0)-BH308</f>
        <v>0</v>
      </c>
      <c r="DM308" s="333">
        <f>VLOOKUP($D308,Shift!B:AW,39,0)-AV308</f>
        <v>0</v>
      </c>
      <c r="DN308" s="334">
        <f>K308/208*VLOOKUP(D308,Shift!$B:$AO,39,0)*8*10%-AW308</f>
        <v>0</v>
      </c>
      <c r="DO308" s="333">
        <f>VLOOKUP($D308,Shift!$B:$AO,40,0)-AX308</f>
        <v>0</v>
      </c>
      <c r="DP308" s="334">
        <f>K308/208*VLOOKUP(D308,Shift!$B:$AO,40,0)*8*50%-AY308</f>
        <v>2.3076951038092375E-5</v>
      </c>
      <c r="DQ308" s="335">
        <f>VLOOKUP($D308,Shift!$B:$AZ,41,0)-AZ308</f>
        <v>0</v>
      </c>
      <c r="DR308" s="336">
        <f>K308/208*VLOOKUP($D308,Shift!$B:$AQ,41,0)*8*50%-BA308</f>
        <v>0</v>
      </c>
      <c r="DS308" s="337">
        <f>VLOOKUP($D308,Att!B:CU,98,0)-O308</f>
        <v>0</v>
      </c>
      <c r="DT308" s="338">
        <f>IFERROR(VLOOKUP($D308,OT!$A:$BR,OT!BC$1,0),0)-P308</f>
        <v>0</v>
      </c>
      <c r="DU308" s="338">
        <f>IFERROR(VLOOKUP($D308,OT!$A:$BR,OT!BD$1,0),0)-Q308</f>
        <v>0</v>
      </c>
      <c r="DV308" s="338">
        <f>IFERROR(VLOOKUP($D308,OT!$A:$BR,OT!BE$1,0),0)-R308</f>
        <v>0</v>
      </c>
      <c r="DW308" s="338">
        <f>IFERROR(VLOOKUP($D308,OT!$A:$BR,OT!BF$1,0),0)-S308</f>
        <v>0</v>
      </c>
      <c r="DX308" s="338">
        <f>IFERROR(VLOOKUP($D308,OT!$A:$BR,OT!BG$1,0),0)-T308</f>
        <v>0</v>
      </c>
      <c r="DY308" s="338">
        <f>IFERROR(VLOOKUP($D308,OT!$A:$BR,OT!BH$1,0),0)-U308</f>
        <v>0</v>
      </c>
      <c r="DZ308" s="338">
        <f>IFERROR(VLOOKUP($D308,OT!$A:$BR,OT!BI$1,0),0)-V308</f>
        <v>0</v>
      </c>
      <c r="EA308" s="338">
        <f>IFERROR(VLOOKUP($D308,OT!$A:$BR,OT!BJ$1,0),0)-W308</f>
        <v>0</v>
      </c>
      <c r="EB308" s="338">
        <f>IFERROR(VLOOKUP($D308,OT!$A:$BR,OT!BK$1,0),0)-X308</f>
        <v>0</v>
      </c>
      <c r="EC308" s="339">
        <f>VLOOKUP(D308,'Off day working'!A:AL,38,0)*30000-BD308</f>
        <v>0</v>
      </c>
      <c r="ED308" s="340"/>
      <c r="EE308" s="340"/>
      <c r="EF308" s="338">
        <f t="shared" si="86"/>
        <v>0</v>
      </c>
      <c r="EG308" s="350">
        <f>4960000*1.07/208*VLOOKUP(D308,Att!B:BZ,77,0)-BJ308</f>
        <v>0</v>
      </c>
      <c r="EI308" s="345">
        <f>IF(AND(CH308="X",EJ308&gt;=0.5),150000/VLOOKUP(D308,Att!B:AT,45,0)*VLOOKUP(D308,Att!B:AP,41,0),IF(AND(CH308="X",EJ308&lt;0.5),0,150000))-AN308</f>
        <v>0</v>
      </c>
      <c r="EJ308" s="346">
        <f>VLOOKUP(D308,Att!B:AP,41,0)/VLOOKUP(D308,Att!B:AT,45,0)</f>
        <v>0.96880556182465738</v>
      </c>
    </row>
    <row r="309" spans="1:140" s="331" customFormat="1" ht="14.5" hidden="1" customHeight="1" x14ac:dyDescent="0.35">
      <c r="A309" s="300" t="s">
        <v>325</v>
      </c>
      <c r="B309" s="300">
        <f t="shared" si="102"/>
        <v>302</v>
      </c>
      <c r="C309" s="320" t="s">
        <v>56</v>
      </c>
      <c r="D309" s="320" t="s">
        <v>1746</v>
      </c>
      <c r="E309" s="320" t="s">
        <v>1748</v>
      </c>
      <c r="F309" s="367" t="s">
        <v>1747</v>
      </c>
      <c r="G309" s="320" t="s">
        <v>360</v>
      </c>
      <c r="H309" s="320" t="s">
        <v>1039</v>
      </c>
      <c r="I309" s="320" t="s">
        <v>59</v>
      </c>
      <c r="J309" s="320" t="s">
        <v>58</v>
      </c>
      <c r="K309" s="321">
        <v>5900000</v>
      </c>
      <c r="L309" s="321"/>
      <c r="M309" s="321">
        <v>208</v>
      </c>
      <c r="N309" s="321"/>
      <c r="O309" s="321">
        <v>208</v>
      </c>
      <c r="P309" s="321">
        <v>42</v>
      </c>
      <c r="Q309" s="321">
        <v>0</v>
      </c>
      <c r="R309" s="321">
        <v>8</v>
      </c>
      <c r="S309" s="321">
        <v>0</v>
      </c>
      <c r="T309" s="321">
        <v>0</v>
      </c>
      <c r="U309" s="321">
        <v>0</v>
      </c>
      <c r="V309" s="321">
        <v>0</v>
      </c>
      <c r="W309" s="321">
        <v>0</v>
      </c>
      <c r="X309" s="321">
        <v>0</v>
      </c>
      <c r="Y309" s="321">
        <v>10</v>
      </c>
      <c r="Z309" s="321">
        <v>1</v>
      </c>
      <c r="AA309" s="321"/>
      <c r="AB309" s="321">
        <v>5899999.8865</v>
      </c>
      <c r="AC309" s="321">
        <v>1787019.2308</v>
      </c>
      <c r="AD309" s="321">
        <v>0</v>
      </c>
      <c r="AE309" s="321">
        <v>453846.15379999997</v>
      </c>
      <c r="AF309" s="321">
        <v>0</v>
      </c>
      <c r="AG309" s="321">
        <v>0</v>
      </c>
      <c r="AH309" s="321">
        <v>0</v>
      </c>
      <c r="AI309" s="321">
        <v>0</v>
      </c>
      <c r="AJ309" s="321">
        <v>0</v>
      </c>
      <c r="AK309" s="321">
        <v>0</v>
      </c>
      <c r="AL309" s="321">
        <v>544615.38459999999</v>
      </c>
      <c r="AM309" s="321">
        <v>300000</v>
      </c>
      <c r="AN309" s="321">
        <v>150000</v>
      </c>
      <c r="AO309" s="321">
        <v>395000</v>
      </c>
      <c r="AP309" s="321">
        <v>0</v>
      </c>
      <c r="AQ309" s="321">
        <v>1021153.8462</v>
      </c>
      <c r="AR309" s="321">
        <v>22222</v>
      </c>
      <c r="AS309" s="321"/>
      <c r="AT309" s="321">
        <v>0</v>
      </c>
      <c r="AU309" s="321">
        <v>590000</v>
      </c>
      <c r="AV309" s="321">
        <v>0</v>
      </c>
      <c r="AW309" s="321">
        <v>0</v>
      </c>
      <c r="AX309" s="321">
        <v>2</v>
      </c>
      <c r="AY309" s="321">
        <v>226923.07689999999</v>
      </c>
      <c r="AZ309" s="321"/>
      <c r="BA309" s="321"/>
      <c r="BB309" s="321">
        <v>21</v>
      </c>
      <c r="BC309" s="321">
        <v>595673.07999999996</v>
      </c>
      <c r="BD309" s="321">
        <v>30000</v>
      </c>
      <c r="BE309" s="321">
        <v>42548</v>
      </c>
      <c r="BF309" s="321">
        <v>100000</v>
      </c>
      <c r="BG309" s="321">
        <v>55000</v>
      </c>
      <c r="BH309" s="321">
        <v>595000</v>
      </c>
      <c r="BI309" s="321"/>
      <c r="BJ309" s="321"/>
      <c r="BK309" s="321"/>
      <c r="BL309" s="321">
        <v>500000</v>
      </c>
      <c r="BM309" s="321"/>
      <c r="BN309" s="321">
        <v>0</v>
      </c>
      <c r="BO309" s="321">
        <v>0</v>
      </c>
      <c r="BP309" s="321">
        <v>420000</v>
      </c>
      <c r="BQ309" s="321">
        <v>100961.5385</v>
      </c>
      <c r="BR309" s="321"/>
      <c r="BS309" s="321">
        <v>0</v>
      </c>
      <c r="BT309" s="321">
        <v>1268500</v>
      </c>
      <c r="BU309" s="321">
        <v>619500</v>
      </c>
      <c r="BV309" s="321"/>
      <c r="BW309" s="321">
        <v>0</v>
      </c>
      <c r="BX309" s="321"/>
      <c r="BY309" s="321">
        <v>0</v>
      </c>
      <c r="BZ309" s="321"/>
      <c r="CA309" s="321"/>
      <c r="CB309" s="321">
        <v>15216485</v>
      </c>
      <c r="CC309" s="322">
        <v>12689524</v>
      </c>
      <c r="CD309" s="320" t="s">
        <v>2203</v>
      </c>
      <c r="CE309" s="320" t="s">
        <v>1068</v>
      </c>
      <c r="CF309" s="323">
        <v>46169</v>
      </c>
      <c r="CG309" s="323"/>
      <c r="CH309" s="320" t="s">
        <v>415</v>
      </c>
      <c r="CI309" s="322">
        <v>118000</v>
      </c>
      <c r="CJ309" s="322">
        <v>0</v>
      </c>
      <c r="CK309" s="321"/>
      <c r="CL309" s="324">
        <f t="shared" si="87"/>
        <v>520961.53850000002</v>
      </c>
      <c r="CM309" s="325">
        <f t="shared" si="88"/>
        <v>-22.802699999883771</v>
      </c>
      <c r="CN309" s="325">
        <f t="shared" si="89"/>
        <v>-23.341199999675155</v>
      </c>
      <c r="CO309" s="325">
        <f t="shared" si="90"/>
        <v>0.11349999997764826</v>
      </c>
      <c r="CP309" s="318"/>
      <c r="CQ309" s="326">
        <f t="shared" si="91"/>
        <v>-3.0769035220146179E-5</v>
      </c>
      <c r="CR309" s="326">
        <f t="shared" si="92"/>
        <v>0</v>
      </c>
      <c r="CS309" s="327">
        <f t="shared" si="93"/>
        <v>4.615390207618475E-5</v>
      </c>
      <c r="CT309" s="327">
        <f t="shared" si="94"/>
        <v>0</v>
      </c>
      <c r="CU309" s="327">
        <f t="shared" si="95"/>
        <v>0</v>
      </c>
      <c r="CV309" s="327">
        <f t="shared" si="96"/>
        <v>0</v>
      </c>
      <c r="CW309" s="327">
        <f t="shared" si="97"/>
        <v>0</v>
      </c>
      <c r="CX309" s="327">
        <f t="shared" si="98"/>
        <v>0</v>
      </c>
      <c r="CY309" s="327">
        <f t="shared" si="99"/>
        <v>0</v>
      </c>
      <c r="CZ309" s="328">
        <f t="shared" si="100"/>
        <v>520961.53850000002</v>
      </c>
      <c r="DA309" s="328">
        <f>(420000/208)*(O309+P309+Q309+R309+S309+T309+U309+V309+W309+X309+BI309)-CZ309</f>
        <v>-3.8461526855826378E-5</v>
      </c>
      <c r="DB309" s="201"/>
      <c r="DC309" s="327">
        <f>K309/M309*IFERROR(VLOOKUP($D309,Shift!$B:$AZ,45,0),0)-AT309</f>
        <v>0</v>
      </c>
      <c r="DD309" s="327">
        <f>K309/M309*IFERROR(VLOOKUP($D309,Shift!$B:$AV,47,0),0)*10*50%-ROUND(K309/M309*IFERROR(VLOOKUP($D309,Shift!$B:$AV,47,0),0)*8*30%,0)-AU309</f>
        <v>0.38461538474075496</v>
      </c>
      <c r="DE309" s="329">
        <f>VLOOKUP($D309,'Off day working'!A:AM,38,0)-Z309</f>
        <v>0</v>
      </c>
      <c r="DF309" s="328"/>
      <c r="DG309" s="328"/>
      <c r="DH309" s="330">
        <f>K309/208*8*30%*VLOOKUP($D309,Shift!$B:$AZ,47,0)-AL309</f>
        <v>1.5384634025394917E-5</v>
      </c>
      <c r="DJ309" s="390"/>
      <c r="DK309" s="332">
        <f>VLOOKUP($D309,Meal!$A:$AK,35,0)-BG309</f>
        <v>0</v>
      </c>
      <c r="DL309" s="332">
        <f>VLOOKUP($D309,Meal!$A:$AK,36,0)-BH309</f>
        <v>0</v>
      </c>
      <c r="DM309" s="333">
        <f>VLOOKUP($D309,Shift!B:AW,39,0)-AV309</f>
        <v>0</v>
      </c>
      <c r="DN309" s="334">
        <f>K309/208*VLOOKUP(D309,Shift!$B:$AO,39,0)*8*10%-AW309</f>
        <v>0</v>
      </c>
      <c r="DO309" s="333">
        <f>VLOOKUP($D309,Shift!$B:$AO,40,0)-AX309</f>
        <v>0</v>
      </c>
      <c r="DP309" s="334">
        <f>K309/208*VLOOKUP(D309,Shift!$B:$AO,40,0)*8*50%-AY309</f>
        <v>2.3076951038092375E-5</v>
      </c>
      <c r="DQ309" s="335">
        <f>VLOOKUP($D309,Shift!$B:$AZ,41,0)-AZ309</f>
        <v>0</v>
      </c>
      <c r="DR309" s="336">
        <f>K309/208*VLOOKUP($D309,Shift!$B:$AQ,41,0)*8*50%-BA309</f>
        <v>0</v>
      </c>
      <c r="DS309" s="337">
        <f>VLOOKUP($D309,Att!B:CU,98,0)-O309</f>
        <v>0</v>
      </c>
      <c r="DT309" s="338">
        <f>IFERROR(VLOOKUP($D309,OT!$A:$BR,OT!BC$1,0),0)-P309</f>
        <v>0</v>
      </c>
      <c r="DU309" s="338">
        <f>IFERROR(VLOOKUP($D309,OT!$A:$BR,OT!BD$1,0),0)-Q309</f>
        <v>0</v>
      </c>
      <c r="DV309" s="338">
        <f>IFERROR(VLOOKUP($D309,OT!$A:$BR,OT!BE$1,0),0)-R309</f>
        <v>0</v>
      </c>
      <c r="DW309" s="338">
        <f>IFERROR(VLOOKUP($D309,OT!$A:$BR,OT!BF$1,0),0)-S309</f>
        <v>0</v>
      </c>
      <c r="DX309" s="338">
        <f>IFERROR(VLOOKUP($D309,OT!$A:$BR,OT!BG$1,0),0)-T309</f>
        <v>0</v>
      </c>
      <c r="DY309" s="338">
        <f>IFERROR(VLOOKUP($D309,OT!$A:$BR,OT!BH$1,0),0)-U309</f>
        <v>0</v>
      </c>
      <c r="DZ309" s="338">
        <f>IFERROR(VLOOKUP($D309,OT!$A:$BR,OT!BI$1,0),0)-V309</f>
        <v>0</v>
      </c>
      <c r="EA309" s="338">
        <f>IFERROR(VLOOKUP($D309,OT!$A:$BR,OT!BJ$1,0),0)-W309</f>
        <v>0</v>
      </c>
      <c r="EB309" s="338">
        <f>IFERROR(VLOOKUP($D309,OT!$A:$BR,OT!BK$1,0),0)-X309</f>
        <v>0</v>
      </c>
      <c r="EC309" s="339">
        <f>VLOOKUP(D309,'Off day working'!A:AL,38,0)*30000-BD309</f>
        <v>0</v>
      </c>
      <c r="ED309" s="340"/>
      <c r="EE309" s="340"/>
      <c r="EF309" s="338">
        <f t="shared" si="86"/>
        <v>7.6923076921957545E-2</v>
      </c>
      <c r="EG309" s="350">
        <f>4960000*1.07/208*VLOOKUP(D309,Att!B:BZ,77,0)-BJ309</f>
        <v>0</v>
      </c>
      <c r="EI309" s="345">
        <f>IF(AND(CH309="X",EJ309&gt;=0.5),150000/VLOOKUP(D309,Att!B:AT,45,0)*VLOOKUP(D309,Att!B:AP,41,0),IF(AND(CH309="X",EJ309&lt;0.5),0,150000))-AN309</f>
        <v>0</v>
      </c>
      <c r="EJ309" s="346">
        <f>VLOOKUP(D309,Att!B:AP,41,0)/VLOOKUP(D309,Att!B:AT,45,0)</f>
        <v>1.1559611817226023</v>
      </c>
    </row>
    <row r="310" spans="1:140" s="331" customFormat="1" ht="14.5" hidden="1" customHeight="1" x14ac:dyDescent="0.35">
      <c r="A310" s="300" t="s">
        <v>325</v>
      </c>
      <c r="B310" s="300">
        <f t="shared" si="102"/>
        <v>303</v>
      </c>
      <c r="C310" s="320" t="s">
        <v>56</v>
      </c>
      <c r="D310" s="320" t="s">
        <v>1749</v>
      </c>
      <c r="E310" s="320" t="s">
        <v>1751</v>
      </c>
      <c r="F310" s="367" t="s">
        <v>1750</v>
      </c>
      <c r="G310" s="320" t="s">
        <v>360</v>
      </c>
      <c r="H310" s="320"/>
      <c r="I310" s="320" t="s">
        <v>57</v>
      </c>
      <c r="J310" s="320" t="s">
        <v>58</v>
      </c>
      <c r="K310" s="321">
        <v>5900000</v>
      </c>
      <c r="L310" s="321"/>
      <c r="M310" s="321">
        <v>208</v>
      </c>
      <c r="N310" s="321"/>
      <c r="O310" s="321">
        <v>208</v>
      </c>
      <c r="P310" s="321">
        <v>38</v>
      </c>
      <c r="Q310" s="321">
        <v>0</v>
      </c>
      <c r="R310" s="321">
        <v>0</v>
      </c>
      <c r="S310" s="321">
        <v>0</v>
      </c>
      <c r="T310" s="321">
        <v>0</v>
      </c>
      <c r="U310" s="321">
        <v>0</v>
      </c>
      <c r="V310" s="321">
        <v>0</v>
      </c>
      <c r="W310" s="321">
        <v>0</v>
      </c>
      <c r="X310" s="321">
        <v>0</v>
      </c>
      <c r="Y310" s="321">
        <v>10</v>
      </c>
      <c r="Z310" s="321"/>
      <c r="AA310" s="321"/>
      <c r="AB310" s="321">
        <v>5899999.8865</v>
      </c>
      <c r="AC310" s="321">
        <v>1616826.9231</v>
      </c>
      <c r="AD310" s="321">
        <v>0</v>
      </c>
      <c r="AE310" s="321">
        <v>0</v>
      </c>
      <c r="AF310" s="321">
        <v>0</v>
      </c>
      <c r="AG310" s="321">
        <v>0</v>
      </c>
      <c r="AH310" s="321">
        <v>0</v>
      </c>
      <c r="AI310" s="321">
        <v>0</v>
      </c>
      <c r="AJ310" s="321">
        <v>0</v>
      </c>
      <c r="AK310" s="321">
        <v>0</v>
      </c>
      <c r="AL310" s="321">
        <v>544615.38459999999</v>
      </c>
      <c r="AM310" s="321">
        <v>300000</v>
      </c>
      <c r="AN310" s="321">
        <v>150000</v>
      </c>
      <c r="AO310" s="321">
        <v>470000</v>
      </c>
      <c r="AP310" s="321">
        <v>0</v>
      </c>
      <c r="AQ310" s="321">
        <v>1021153.8462</v>
      </c>
      <c r="AR310" s="321">
        <v>22222</v>
      </c>
      <c r="AS310" s="321"/>
      <c r="AT310" s="321">
        <v>0</v>
      </c>
      <c r="AU310" s="321">
        <v>590000</v>
      </c>
      <c r="AV310" s="321">
        <v>0</v>
      </c>
      <c r="AW310" s="321">
        <v>0</v>
      </c>
      <c r="AX310" s="321">
        <v>2</v>
      </c>
      <c r="AY310" s="321">
        <v>226923.07689999999</v>
      </c>
      <c r="AZ310" s="321"/>
      <c r="BA310" s="321"/>
      <c r="BB310" s="321">
        <v>19</v>
      </c>
      <c r="BC310" s="321">
        <v>538942.31000000006</v>
      </c>
      <c r="BD310" s="321">
        <v>0</v>
      </c>
      <c r="BE310" s="321">
        <v>42548</v>
      </c>
      <c r="BF310" s="321"/>
      <c r="BG310" s="321">
        <v>168000</v>
      </c>
      <c r="BH310" s="321">
        <v>472000</v>
      </c>
      <c r="BI310" s="321"/>
      <c r="BJ310" s="321"/>
      <c r="BK310" s="321"/>
      <c r="BL310" s="321">
        <v>500000</v>
      </c>
      <c r="BM310" s="321"/>
      <c r="BN310" s="321">
        <v>0</v>
      </c>
      <c r="BO310" s="321">
        <v>0</v>
      </c>
      <c r="BP310" s="321">
        <v>420000</v>
      </c>
      <c r="BQ310" s="321">
        <v>76730.769199999995</v>
      </c>
      <c r="BR310" s="321"/>
      <c r="BS310" s="321">
        <v>0</v>
      </c>
      <c r="BT310" s="321">
        <v>1268500</v>
      </c>
      <c r="BU310" s="321">
        <v>619500</v>
      </c>
      <c r="BV310" s="321"/>
      <c r="BW310" s="321">
        <v>0</v>
      </c>
      <c r="BX310" s="321"/>
      <c r="BY310" s="321">
        <v>0</v>
      </c>
      <c r="BZ310" s="321"/>
      <c r="CA310" s="321"/>
      <c r="CB310" s="321">
        <v>14446483</v>
      </c>
      <c r="CC310" s="322">
        <v>11943752</v>
      </c>
      <c r="CD310" s="320" t="s">
        <v>2203</v>
      </c>
      <c r="CE310" s="320" t="s">
        <v>1068</v>
      </c>
      <c r="CF310" s="323">
        <v>46169</v>
      </c>
      <c r="CG310" s="323"/>
      <c r="CH310" s="320" t="s">
        <v>415</v>
      </c>
      <c r="CI310" s="322">
        <v>118000</v>
      </c>
      <c r="CJ310" s="322">
        <v>0</v>
      </c>
      <c r="CK310" s="321"/>
      <c r="CL310" s="324">
        <f t="shared" si="87"/>
        <v>496730.76919999998</v>
      </c>
      <c r="CM310" s="325">
        <f t="shared" si="88"/>
        <v>-20.803499998524785</v>
      </c>
      <c r="CN310" s="325">
        <f t="shared" si="89"/>
        <v>-20.572699999436736</v>
      </c>
      <c r="CO310" s="325">
        <f t="shared" si="90"/>
        <v>0.11349999997764826</v>
      </c>
      <c r="CP310" s="318"/>
      <c r="CQ310" s="326">
        <f t="shared" si="91"/>
        <v>-2.3076776415109634E-5</v>
      </c>
      <c r="CR310" s="326">
        <f t="shared" si="92"/>
        <v>0</v>
      </c>
      <c r="CS310" s="327">
        <f t="shared" si="93"/>
        <v>0</v>
      </c>
      <c r="CT310" s="327">
        <f t="shared" si="94"/>
        <v>0</v>
      </c>
      <c r="CU310" s="327">
        <f t="shared" si="95"/>
        <v>0</v>
      </c>
      <c r="CV310" s="327">
        <f t="shared" si="96"/>
        <v>0</v>
      </c>
      <c r="CW310" s="327">
        <f t="shared" si="97"/>
        <v>0</v>
      </c>
      <c r="CX310" s="327">
        <f t="shared" si="98"/>
        <v>0</v>
      </c>
      <c r="CY310" s="327">
        <f t="shared" si="99"/>
        <v>0</v>
      </c>
      <c r="CZ310" s="328">
        <f t="shared" si="100"/>
        <v>496730.76919999998</v>
      </c>
      <c r="DA310" s="328">
        <f>(420000/208)*(O310+P310+Q310+R310+S310+T310+U310+V310+W310+X310+BI310)-CZ310</f>
        <v>3.0769268050789833E-5</v>
      </c>
      <c r="DB310" s="201"/>
      <c r="DC310" s="327">
        <f>K310/M310*IFERROR(VLOOKUP($D310,Shift!$B:$AZ,45,0),0)-AT310</f>
        <v>0</v>
      </c>
      <c r="DD310" s="327">
        <f>K310/M310*IFERROR(VLOOKUP($D310,Shift!$B:$AV,47,0),0)*10*50%-ROUND(K310/M310*IFERROR(VLOOKUP($D310,Shift!$B:$AV,47,0),0)*8*30%,0)-AU310</f>
        <v>0.38461538474075496</v>
      </c>
      <c r="DE310" s="329">
        <f>VLOOKUP($D310,'Off day working'!A:AM,38,0)-Z310</f>
        <v>0</v>
      </c>
      <c r="DF310" s="328"/>
      <c r="DG310" s="328"/>
      <c r="DH310" s="330">
        <f>K310/208*8*30%*VLOOKUP($D310,Shift!$B:$AZ,47,0)-AL310</f>
        <v>1.5384634025394917E-5</v>
      </c>
      <c r="DJ310" s="390"/>
      <c r="DK310" s="332">
        <f>VLOOKUP($D310,Meal!$A:$AK,35,0)-BG310</f>
        <v>0</v>
      </c>
      <c r="DL310" s="332">
        <f>VLOOKUP($D310,Meal!$A:$AK,36,0)-BH310</f>
        <v>0</v>
      </c>
      <c r="DM310" s="333">
        <f>VLOOKUP($D310,Shift!B:AW,39,0)-AV310</f>
        <v>0</v>
      </c>
      <c r="DN310" s="334">
        <f>K310/208*VLOOKUP(D310,Shift!$B:$AO,39,0)*8*10%-AW310</f>
        <v>0</v>
      </c>
      <c r="DO310" s="333">
        <f>VLOOKUP($D310,Shift!$B:$AO,40,0)-AX310</f>
        <v>0</v>
      </c>
      <c r="DP310" s="334">
        <f>K310/208*VLOOKUP(D310,Shift!$B:$AO,40,0)*8*50%-AY310</f>
        <v>2.3076951038092375E-5</v>
      </c>
      <c r="DQ310" s="335">
        <f>VLOOKUP($D310,Shift!$B:$AZ,41,0)-AZ310</f>
        <v>0</v>
      </c>
      <c r="DR310" s="336">
        <f>K310/208*VLOOKUP($D310,Shift!$B:$AQ,41,0)*8*50%-BA310</f>
        <v>0</v>
      </c>
      <c r="DS310" s="337">
        <f>VLOOKUP($D310,Att!B:CU,98,0)-O310</f>
        <v>0</v>
      </c>
      <c r="DT310" s="338">
        <f>IFERROR(VLOOKUP($D310,OT!$A:$BR,OT!BC$1,0),0)-P310</f>
        <v>0</v>
      </c>
      <c r="DU310" s="338">
        <f>IFERROR(VLOOKUP($D310,OT!$A:$BR,OT!BD$1,0),0)-Q310</f>
        <v>0</v>
      </c>
      <c r="DV310" s="338">
        <f>IFERROR(VLOOKUP($D310,OT!$A:$BR,OT!BE$1,0),0)-R310</f>
        <v>0</v>
      </c>
      <c r="DW310" s="338">
        <f>IFERROR(VLOOKUP($D310,OT!$A:$BR,OT!BF$1,0),0)-S310</f>
        <v>0</v>
      </c>
      <c r="DX310" s="338">
        <f>IFERROR(VLOOKUP($D310,OT!$A:$BR,OT!BG$1,0),0)-T310</f>
        <v>0</v>
      </c>
      <c r="DY310" s="338">
        <f>IFERROR(VLOOKUP($D310,OT!$A:$BR,OT!BH$1,0),0)-U310</f>
        <v>0</v>
      </c>
      <c r="DZ310" s="338">
        <f>IFERROR(VLOOKUP($D310,OT!$A:$BR,OT!BI$1,0),0)-V310</f>
        <v>0</v>
      </c>
      <c r="EA310" s="338">
        <f>IFERROR(VLOOKUP($D310,OT!$A:$BR,OT!BJ$1,0),0)-W310</f>
        <v>0</v>
      </c>
      <c r="EB310" s="338">
        <f>IFERROR(VLOOKUP($D310,OT!$A:$BR,OT!BK$1,0),0)-X310</f>
        <v>0</v>
      </c>
      <c r="EC310" s="339">
        <f>VLOOKUP(D310,'Off day working'!A:AL,38,0)*30000-BD310</f>
        <v>0</v>
      </c>
      <c r="ED310" s="340"/>
      <c r="EE310" s="340"/>
      <c r="EF310" s="338">
        <f t="shared" si="86"/>
        <v>7.6923076921957545E-2</v>
      </c>
      <c r="EG310" s="350">
        <f>4960000*1.07/208*VLOOKUP(D310,Att!B:BZ,77,0)-BJ310</f>
        <v>0</v>
      </c>
      <c r="EI310" s="345">
        <f>IF(AND(CH310="X",EJ310&gt;=0.5),150000/VLOOKUP(D310,Att!B:AT,45,0)*VLOOKUP(D310,Att!B:AP,41,0),IF(AND(CH310="X",EJ310&lt;0.5),0,150000))-AN310</f>
        <v>0</v>
      </c>
      <c r="EJ310" s="346">
        <f>VLOOKUP(D310,Att!B:AP,41,0)/VLOOKUP(D310,Att!B:AT,45,0)</f>
        <v>1.1578947368421053</v>
      </c>
    </row>
    <row r="311" spans="1:140" s="331" customFormat="1" ht="14.5" hidden="1" customHeight="1" x14ac:dyDescent="0.35">
      <c r="A311" s="300" t="s">
        <v>325</v>
      </c>
      <c r="B311" s="300">
        <f t="shared" si="102"/>
        <v>304</v>
      </c>
      <c r="C311" s="320" t="s">
        <v>56</v>
      </c>
      <c r="D311" s="320" t="s">
        <v>1756</v>
      </c>
      <c r="E311" s="320" t="s">
        <v>1758</v>
      </c>
      <c r="F311" s="367" t="s">
        <v>1757</v>
      </c>
      <c r="G311" s="320" t="s">
        <v>360</v>
      </c>
      <c r="H311" s="320" t="s">
        <v>1041</v>
      </c>
      <c r="I311" s="320" t="s">
        <v>59</v>
      </c>
      <c r="J311" s="320" t="s">
        <v>58</v>
      </c>
      <c r="K311" s="321">
        <v>5900000</v>
      </c>
      <c r="L311" s="321"/>
      <c r="M311" s="321">
        <v>208</v>
      </c>
      <c r="N311" s="321"/>
      <c r="O311" s="321">
        <v>208</v>
      </c>
      <c r="P311" s="321">
        <v>50</v>
      </c>
      <c r="Q311" s="321">
        <v>0</v>
      </c>
      <c r="R311" s="321">
        <v>0</v>
      </c>
      <c r="S311" s="321">
        <v>0</v>
      </c>
      <c r="T311" s="321">
        <v>0</v>
      </c>
      <c r="U311" s="321">
        <v>0</v>
      </c>
      <c r="V311" s="321">
        <v>0</v>
      </c>
      <c r="W311" s="321">
        <v>0</v>
      </c>
      <c r="X311" s="321">
        <v>0</v>
      </c>
      <c r="Y311" s="321">
        <v>10</v>
      </c>
      <c r="Z311" s="321"/>
      <c r="AA311" s="321"/>
      <c r="AB311" s="321">
        <v>5899999.8865</v>
      </c>
      <c r="AC311" s="321">
        <v>2127403.8462</v>
      </c>
      <c r="AD311" s="321">
        <v>0</v>
      </c>
      <c r="AE311" s="321">
        <v>0</v>
      </c>
      <c r="AF311" s="321">
        <v>0</v>
      </c>
      <c r="AG311" s="321">
        <v>0</v>
      </c>
      <c r="AH311" s="321">
        <v>0</v>
      </c>
      <c r="AI311" s="321">
        <v>0</v>
      </c>
      <c r="AJ311" s="321">
        <v>0</v>
      </c>
      <c r="AK311" s="321">
        <v>0</v>
      </c>
      <c r="AL311" s="321">
        <v>544615.38459999999</v>
      </c>
      <c r="AM311" s="321">
        <v>300000</v>
      </c>
      <c r="AN311" s="321">
        <v>150000</v>
      </c>
      <c r="AO311" s="321">
        <v>380000</v>
      </c>
      <c r="AP311" s="321">
        <v>0</v>
      </c>
      <c r="AQ311" s="321">
        <v>1021153.8462</v>
      </c>
      <c r="AR311" s="321">
        <v>22222</v>
      </c>
      <c r="AS311" s="321"/>
      <c r="AT311" s="321">
        <v>0</v>
      </c>
      <c r="AU311" s="321">
        <v>590000</v>
      </c>
      <c r="AV311" s="321">
        <v>0</v>
      </c>
      <c r="AW311" s="321">
        <v>0</v>
      </c>
      <c r="AX311" s="321">
        <v>2</v>
      </c>
      <c r="AY311" s="321">
        <v>226923.07689999999</v>
      </c>
      <c r="AZ311" s="321"/>
      <c r="BA311" s="321"/>
      <c r="BB311" s="321">
        <v>25</v>
      </c>
      <c r="BC311" s="321">
        <v>709134.62</v>
      </c>
      <c r="BD311" s="321">
        <v>0</v>
      </c>
      <c r="BE311" s="321">
        <v>42548</v>
      </c>
      <c r="BF311" s="321">
        <v>200000</v>
      </c>
      <c r="BG311" s="321">
        <v>20000</v>
      </c>
      <c r="BH311" s="321">
        <v>640000</v>
      </c>
      <c r="BI311" s="321"/>
      <c r="BJ311" s="321"/>
      <c r="BK311" s="321"/>
      <c r="BL311" s="321">
        <v>500000</v>
      </c>
      <c r="BM311" s="321"/>
      <c r="BN311" s="321">
        <v>0</v>
      </c>
      <c r="BO311" s="321">
        <v>0</v>
      </c>
      <c r="BP311" s="321">
        <v>420000</v>
      </c>
      <c r="BQ311" s="321">
        <v>100961.5385</v>
      </c>
      <c r="BR311" s="321"/>
      <c r="BS311" s="321">
        <v>0</v>
      </c>
      <c r="BT311" s="321">
        <v>1268500</v>
      </c>
      <c r="BU311" s="321">
        <v>619500</v>
      </c>
      <c r="BV311" s="321"/>
      <c r="BW311" s="321">
        <v>0</v>
      </c>
      <c r="BX311" s="321"/>
      <c r="BY311" s="321">
        <v>0</v>
      </c>
      <c r="BZ311" s="321"/>
      <c r="CA311" s="321"/>
      <c r="CB311" s="321">
        <v>15281489</v>
      </c>
      <c r="CC311" s="322">
        <v>12754528</v>
      </c>
      <c r="CD311" s="320" t="s">
        <v>2203</v>
      </c>
      <c r="CE311" s="320" t="s">
        <v>1068</v>
      </c>
      <c r="CF311" s="323">
        <v>46169</v>
      </c>
      <c r="CG311" s="323"/>
      <c r="CH311" s="320" t="s">
        <v>415</v>
      </c>
      <c r="CI311" s="322">
        <v>118000</v>
      </c>
      <c r="CJ311" s="322">
        <v>0</v>
      </c>
      <c r="CK311" s="321"/>
      <c r="CL311" s="324">
        <f t="shared" si="87"/>
        <v>520961.53850000002</v>
      </c>
      <c r="CM311" s="325">
        <f t="shared" si="88"/>
        <v>-26.801100000739098</v>
      </c>
      <c r="CN311" s="325">
        <f t="shared" si="89"/>
        <v>-27.339600000530481</v>
      </c>
      <c r="CO311" s="325">
        <f t="shared" si="90"/>
        <v>0.11349999997764826</v>
      </c>
      <c r="CP311" s="318"/>
      <c r="CQ311" s="326">
        <f t="shared" si="91"/>
        <v>-4.6154018491506577E-5</v>
      </c>
      <c r="CR311" s="326">
        <f t="shared" si="92"/>
        <v>0</v>
      </c>
      <c r="CS311" s="327">
        <f t="shared" si="93"/>
        <v>0</v>
      </c>
      <c r="CT311" s="327">
        <f t="shared" si="94"/>
        <v>0</v>
      </c>
      <c r="CU311" s="327">
        <f t="shared" si="95"/>
        <v>0</v>
      </c>
      <c r="CV311" s="327">
        <f t="shared" si="96"/>
        <v>0</v>
      </c>
      <c r="CW311" s="327">
        <f t="shared" si="97"/>
        <v>0</v>
      </c>
      <c r="CX311" s="327">
        <f t="shared" si="98"/>
        <v>0</v>
      </c>
      <c r="CY311" s="327">
        <f t="shared" si="99"/>
        <v>0</v>
      </c>
      <c r="CZ311" s="328">
        <f t="shared" si="100"/>
        <v>520961.53850000002</v>
      </c>
      <c r="DA311" s="328">
        <f>(420000/208)*(O311+P311+Q311+R311+S311+T311+U311+V311+W311+X311+BI311)-CZ311</f>
        <v>-3.8461526855826378E-5</v>
      </c>
      <c r="DB311" s="201"/>
      <c r="DC311" s="327">
        <f>K311/M311*IFERROR(VLOOKUP($D311,Shift!$B:$AZ,45,0),0)-AT311</f>
        <v>0</v>
      </c>
      <c r="DD311" s="327">
        <f>K311/M311*IFERROR(VLOOKUP($D311,Shift!$B:$AV,47,0),0)*10*50%-ROUND(K311/M311*IFERROR(VLOOKUP($D311,Shift!$B:$AV,47,0),0)*8*30%,0)-AU311</f>
        <v>0.38461538474075496</v>
      </c>
      <c r="DE311" s="329">
        <f>VLOOKUP($D311,'Off day working'!A:AM,38,0)-Z311</f>
        <v>0</v>
      </c>
      <c r="DF311" s="328"/>
      <c r="DG311" s="328"/>
      <c r="DH311" s="330">
        <f>K311/208*8*30%*VLOOKUP($D311,Shift!$B:$AZ,47,0)-AL311</f>
        <v>1.5384634025394917E-5</v>
      </c>
      <c r="DJ311" s="390"/>
      <c r="DK311" s="332">
        <f>VLOOKUP($D311,Meal!$A:$AK,35,0)-BG311</f>
        <v>0</v>
      </c>
      <c r="DL311" s="332">
        <f>VLOOKUP($D311,Meal!$A:$AK,36,0)-BH311</f>
        <v>0</v>
      </c>
      <c r="DM311" s="333">
        <f>VLOOKUP($D311,Shift!B:AW,39,0)-AV311</f>
        <v>0</v>
      </c>
      <c r="DN311" s="334">
        <f>K311/208*VLOOKUP(D311,Shift!$B:$AO,39,0)*8*10%-AW311</f>
        <v>0</v>
      </c>
      <c r="DO311" s="333">
        <f>VLOOKUP($D311,Shift!$B:$AO,40,0)-AX311</f>
        <v>0</v>
      </c>
      <c r="DP311" s="334">
        <f>K311/208*VLOOKUP(D311,Shift!$B:$AO,40,0)*8*50%-AY311</f>
        <v>2.3076951038092375E-5</v>
      </c>
      <c r="DQ311" s="335">
        <f>VLOOKUP($D311,Shift!$B:$AZ,41,0)-AZ311</f>
        <v>0</v>
      </c>
      <c r="DR311" s="336">
        <f>K311/208*VLOOKUP($D311,Shift!$B:$AQ,41,0)*8*50%-BA311</f>
        <v>0</v>
      </c>
      <c r="DS311" s="337">
        <f>VLOOKUP($D311,Att!B:CU,98,0)-O311</f>
        <v>0</v>
      </c>
      <c r="DT311" s="338">
        <f>IFERROR(VLOOKUP($D311,OT!$A:$BR,OT!BC$1,0),0)-P311</f>
        <v>0</v>
      </c>
      <c r="DU311" s="338">
        <f>IFERROR(VLOOKUP($D311,OT!$A:$BR,OT!BD$1,0),0)-Q311</f>
        <v>0</v>
      </c>
      <c r="DV311" s="338">
        <f>IFERROR(VLOOKUP($D311,OT!$A:$BR,OT!BE$1,0),0)-R311</f>
        <v>0</v>
      </c>
      <c r="DW311" s="338">
        <f>IFERROR(VLOOKUP($D311,OT!$A:$BR,OT!BF$1,0),0)-S311</f>
        <v>0</v>
      </c>
      <c r="DX311" s="338">
        <f>IFERROR(VLOOKUP($D311,OT!$A:$BR,OT!BG$1,0),0)-T311</f>
        <v>0</v>
      </c>
      <c r="DY311" s="338">
        <f>IFERROR(VLOOKUP($D311,OT!$A:$BR,OT!BH$1,0),0)-U311</f>
        <v>0</v>
      </c>
      <c r="DZ311" s="338">
        <f>IFERROR(VLOOKUP($D311,OT!$A:$BR,OT!BI$1,0),0)-V311</f>
        <v>0</v>
      </c>
      <c r="EA311" s="338">
        <f>IFERROR(VLOOKUP($D311,OT!$A:$BR,OT!BJ$1,0),0)-W311</f>
        <v>0</v>
      </c>
      <c r="EB311" s="338">
        <f>IFERROR(VLOOKUP($D311,OT!$A:$BR,OT!BK$1,0),0)-X311</f>
        <v>0</v>
      </c>
      <c r="EC311" s="339">
        <f>VLOOKUP(D311,'Off day working'!A:AL,38,0)*30000-BD311</f>
        <v>0</v>
      </c>
      <c r="ED311" s="340"/>
      <c r="EE311" s="340"/>
      <c r="EF311" s="338">
        <f t="shared" si="86"/>
        <v>7.6923076921957545E-2</v>
      </c>
      <c r="EG311" s="350">
        <f>4960000*1.07/208*VLOOKUP(D311,Att!B:BZ,77,0)-BJ311</f>
        <v>0</v>
      </c>
      <c r="EI311" s="345">
        <f>IF(AND(CH311="X",EJ311&gt;=0.5),150000/VLOOKUP(D311,Att!B:AT,45,0)*VLOOKUP(D311,Att!B:AP,41,0),IF(AND(CH311="X",EJ311&lt;0.5),0,150000))-AN311</f>
        <v>0</v>
      </c>
      <c r="EJ311" s="346">
        <f>VLOOKUP(D311,Att!B:AP,41,0)/VLOOKUP(D311,Att!B:AT,45,0)</f>
        <v>1.1578947368421053</v>
      </c>
    </row>
    <row r="312" spans="1:140" s="331" customFormat="1" ht="14.5" hidden="1" customHeight="1" x14ac:dyDescent="0.35">
      <c r="A312" s="300" t="s">
        <v>325</v>
      </c>
      <c r="B312" s="300">
        <f t="shared" si="102"/>
        <v>305</v>
      </c>
      <c r="C312" s="320" t="s">
        <v>56</v>
      </c>
      <c r="D312" s="320" t="s">
        <v>1762</v>
      </c>
      <c r="E312" s="320" t="s">
        <v>1764</v>
      </c>
      <c r="F312" s="367" t="s">
        <v>1763</v>
      </c>
      <c r="G312" s="320" t="s">
        <v>360</v>
      </c>
      <c r="H312" s="320" t="s">
        <v>1039</v>
      </c>
      <c r="I312" s="320" t="s">
        <v>63</v>
      </c>
      <c r="J312" s="320" t="s">
        <v>58</v>
      </c>
      <c r="K312" s="321">
        <v>5900000</v>
      </c>
      <c r="L312" s="321"/>
      <c r="M312" s="321">
        <v>208</v>
      </c>
      <c r="N312" s="321"/>
      <c r="O312" s="321">
        <v>200</v>
      </c>
      <c r="P312" s="321">
        <v>34</v>
      </c>
      <c r="Q312" s="321">
        <v>0</v>
      </c>
      <c r="R312" s="321">
        <v>20</v>
      </c>
      <c r="S312" s="321">
        <v>0</v>
      </c>
      <c r="T312" s="321">
        <v>0</v>
      </c>
      <c r="U312" s="321">
        <v>16</v>
      </c>
      <c r="V312" s="321">
        <v>0</v>
      </c>
      <c r="W312" s="321">
        <v>0</v>
      </c>
      <c r="X312" s="321">
        <v>0</v>
      </c>
      <c r="Y312" s="321">
        <v>10</v>
      </c>
      <c r="Z312" s="321">
        <v>3</v>
      </c>
      <c r="AA312" s="321"/>
      <c r="AB312" s="321">
        <v>5673076.6962000001</v>
      </c>
      <c r="AC312" s="321">
        <v>1446634.6154</v>
      </c>
      <c r="AD312" s="321">
        <v>0</v>
      </c>
      <c r="AE312" s="321">
        <v>1134615.3846</v>
      </c>
      <c r="AF312" s="321">
        <v>0</v>
      </c>
      <c r="AG312" s="321">
        <v>0</v>
      </c>
      <c r="AH312" s="321">
        <v>1316153.8462</v>
      </c>
      <c r="AI312" s="321">
        <v>0</v>
      </c>
      <c r="AJ312" s="321">
        <v>0</v>
      </c>
      <c r="AK312" s="321">
        <v>0</v>
      </c>
      <c r="AL312" s="321">
        <v>544615.38459999999</v>
      </c>
      <c r="AM312" s="321">
        <v>300000</v>
      </c>
      <c r="AN312" s="321">
        <v>150000</v>
      </c>
      <c r="AO312" s="321">
        <v>519800</v>
      </c>
      <c r="AP312" s="321">
        <v>0</v>
      </c>
      <c r="AQ312" s="321">
        <v>765865.38459999999</v>
      </c>
      <c r="AR312" s="321">
        <v>22222</v>
      </c>
      <c r="AS312" s="321"/>
      <c r="AT312" s="321">
        <v>0</v>
      </c>
      <c r="AU312" s="321">
        <v>590000</v>
      </c>
      <c r="AV312" s="321">
        <v>0</v>
      </c>
      <c r="AW312" s="321">
        <v>0</v>
      </c>
      <c r="AX312" s="321">
        <v>2</v>
      </c>
      <c r="AY312" s="321">
        <v>226923.07689999999</v>
      </c>
      <c r="AZ312" s="321"/>
      <c r="BA312" s="321"/>
      <c r="BB312" s="321">
        <v>17</v>
      </c>
      <c r="BC312" s="321">
        <v>482211.54</v>
      </c>
      <c r="BD312" s="321">
        <v>90000</v>
      </c>
      <c r="BE312" s="321">
        <v>42548</v>
      </c>
      <c r="BF312" s="321">
        <v>100000</v>
      </c>
      <c r="BG312" s="321">
        <v>137000</v>
      </c>
      <c r="BH312" s="321">
        <v>582000</v>
      </c>
      <c r="BI312" s="321"/>
      <c r="BJ312" s="321"/>
      <c r="BK312" s="321"/>
      <c r="BL312" s="321">
        <v>500000</v>
      </c>
      <c r="BM312" s="321"/>
      <c r="BN312" s="321">
        <v>0</v>
      </c>
      <c r="BO312" s="321">
        <v>0</v>
      </c>
      <c r="BP312" s="321">
        <v>403846.15379999997</v>
      </c>
      <c r="BQ312" s="321">
        <v>141346.1538</v>
      </c>
      <c r="BR312" s="321"/>
      <c r="BS312" s="321">
        <v>0</v>
      </c>
      <c r="BT312" s="321">
        <v>1268500</v>
      </c>
      <c r="BU312" s="321">
        <v>619500</v>
      </c>
      <c r="BV312" s="321"/>
      <c r="BW312" s="321">
        <v>0</v>
      </c>
      <c r="BX312" s="321"/>
      <c r="BY312" s="321">
        <v>0</v>
      </c>
      <c r="BZ312" s="321"/>
      <c r="CA312" s="321"/>
      <c r="CB312" s="321">
        <v>16437377</v>
      </c>
      <c r="CC312" s="322">
        <v>14004185</v>
      </c>
      <c r="CD312" s="320" t="s">
        <v>2203</v>
      </c>
      <c r="CE312" s="320" t="s">
        <v>1067</v>
      </c>
      <c r="CF312" s="323">
        <v>46169</v>
      </c>
      <c r="CG312" s="323"/>
      <c r="CH312" s="320" t="s">
        <v>415</v>
      </c>
      <c r="CI312" s="322">
        <v>0</v>
      </c>
      <c r="CJ312" s="322">
        <v>0</v>
      </c>
      <c r="CK312" s="321"/>
      <c r="CL312" s="324">
        <f t="shared" si="87"/>
        <v>545192.30759999994</v>
      </c>
      <c r="CM312" s="325">
        <f t="shared" si="88"/>
        <v>-18.763900000602007</v>
      </c>
      <c r="CN312" s="325">
        <f t="shared" si="89"/>
        <v>-19.07149999961257</v>
      </c>
      <c r="CO312" s="325">
        <f t="shared" si="90"/>
        <v>0.22687692288309336</v>
      </c>
      <c r="CP312" s="318"/>
      <c r="CQ312" s="326">
        <f t="shared" si="91"/>
        <v>-1.538451761007309E-5</v>
      </c>
      <c r="CR312" s="326">
        <f t="shared" si="92"/>
        <v>0</v>
      </c>
      <c r="CS312" s="327">
        <f t="shared" si="93"/>
        <v>1.5384750440716743E-5</v>
      </c>
      <c r="CT312" s="327">
        <f t="shared" si="94"/>
        <v>0</v>
      </c>
      <c r="CU312" s="327">
        <f t="shared" si="95"/>
        <v>0</v>
      </c>
      <c r="CV312" s="327">
        <f t="shared" si="96"/>
        <v>-4.6153785660862923E-5</v>
      </c>
      <c r="CW312" s="327">
        <f t="shared" si="97"/>
        <v>0</v>
      </c>
      <c r="CX312" s="327">
        <f t="shared" si="98"/>
        <v>0</v>
      </c>
      <c r="CY312" s="327">
        <f t="shared" si="99"/>
        <v>0</v>
      </c>
      <c r="CZ312" s="328">
        <f t="shared" si="100"/>
        <v>545192.30759999994</v>
      </c>
      <c r="DA312" s="328">
        <f>(420000/208)*(O312+P312+Q312+R312+S312+T312+U312+V312+W312+X312+BI312)-CZ312</f>
        <v>9.2307804152369499E-5</v>
      </c>
      <c r="DB312" s="201"/>
      <c r="DC312" s="327">
        <f>K312/M312*IFERROR(VLOOKUP($D312,Shift!$B:$AZ,45,0),0)-AT312</f>
        <v>0</v>
      </c>
      <c r="DD312" s="327">
        <f>K312/M312*IFERROR(VLOOKUP($D312,Shift!$B:$AV,47,0),0)*10*50%-ROUND(K312/M312*IFERROR(VLOOKUP($D312,Shift!$B:$AV,47,0),0)*8*30%,0)-AU312</f>
        <v>0.38461538474075496</v>
      </c>
      <c r="DE312" s="329">
        <f>VLOOKUP($D312,'Off day working'!A:AM,38,0)-Z312</f>
        <v>0</v>
      </c>
      <c r="DF312" s="328"/>
      <c r="DG312" s="328"/>
      <c r="DH312" s="330">
        <f>K312/208*8*30%*VLOOKUP($D312,Shift!$B:$AZ,47,0)-AL312</f>
        <v>1.5384634025394917E-5</v>
      </c>
      <c r="DJ312" s="390"/>
      <c r="DK312" s="332">
        <f>VLOOKUP($D312,Meal!$A:$AK,35,0)-BG312</f>
        <v>0</v>
      </c>
      <c r="DL312" s="332">
        <f>VLOOKUP($D312,Meal!$A:$AK,36,0)-BH312</f>
        <v>0</v>
      </c>
      <c r="DM312" s="333">
        <f>VLOOKUP($D312,Shift!B:AW,39,0)-AV312</f>
        <v>0</v>
      </c>
      <c r="DN312" s="334">
        <f>K312/208*VLOOKUP(D312,Shift!$B:$AO,39,0)*8*10%-AW312</f>
        <v>0</v>
      </c>
      <c r="DO312" s="333">
        <f>VLOOKUP($D312,Shift!$B:$AO,40,0)-AX312</f>
        <v>0</v>
      </c>
      <c r="DP312" s="334">
        <f>K312/208*VLOOKUP(D312,Shift!$B:$AO,40,0)*8*50%-AY312</f>
        <v>2.3076951038092375E-5</v>
      </c>
      <c r="DQ312" s="335">
        <f>VLOOKUP($D312,Shift!$B:$AZ,41,0)-AZ312</f>
        <v>0</v>
      </c>
      <c r="DR312" s="336">
        <f>K312/208*VLOOKUP($D312,Shift!$B:$AQ,41,0)*8*50%-BA312</f>
        <v>0</v>
      </c>
      <c r="DS312" s="337">
        <f>VLOOKUP($D312,Att!B:CU,98,0)-O312</f>
        <v>0</v>
      </c>
      <c r="DT312" s="338">
        <f>IFERROR(VLOOKUP($D312,OT!$A:$BR,OT!BC$1,0),0)-P312</f>
        <v>0</v>
      </c>
      <c r="DU312" s="338">
        <f>IFERROR(VLOOKUP($D312,OT!$A:$BR,OT!BD$1,0),0)-Q312</f>
        <v>0</v>
      </c>
      <c r="DV312" s="338">
        <f>IFERROR(VLOOKUP($D312,OT!$A:$BR,OT!BE$1,0),0)-R312</f>
        <v>0</v>
      </c>
      <c r="DW312" s="338">
        <f>IFERROR(VLOOKUP($D312,OT!$A:$BR,OT!BF$1,0),0)-S312</f>
        <v>0</v>
      </c>
      <c r="DX312" s="338">
        <f>IFERROR(VLOOKUP($D312,OT!$A:$BR,OT!BG$1,0),0)-T312</f>
        <v>0</v>
      </c>
      <c r="DY312" s="338">
        <f>IFERROR(VLOOKUP($D312,OT!$A:$BR,OT!BH$1,0),0)-U312</f>
        <v>0</v>
      </c>
      <c r="DZ312" s="338">
        <f>IFERROR(VLOOKUP($D312,OT!$A:$BR,OT!BI$1,0),0)-V312</f>
        <v>0</v>
      </c>
      <c r="EA312" s="338">
        <f>IFERROR(VLOOKUP($D312,OT!$A:$BR,OT!BJ$1,0),0)-W312</f>
        <v>0</v>
      </c>
      <c r="EB312" s="338">
        <f>IFERROR(VLOOKUP($D312,OT!$A:$BR,OT!BK$1,0),0)-X312</f>
        <v>0</v>
      </c>
      <c r="EC312" s="339">
        <f>VLOOKUP(D312,'Off day working'!A:AL,38,0)*30000-BD312</f>
        <v>0</v>
      </c>
      <c r="ED312" s="340"/>
      <c r="EE312" s="340"/>
      <c r="EF312" s="338">
        <f t="shared" si="86"/>
        <v>7.6923076921957545E-2</v>
      </c>
      <c r="EG312" s="350">
        <f>4960000*1.07/208*VLOOKUP(D312,Att!B:BZ,77,0)-BJ312</f>
        <v>0</v>
      </c>
      <c r="EI312" s="345">
        <f>IF(AND(CH312="X",EJ312&gt;=0.5),150000/VLOOKUP(D312,Att!B:AT,45,0)*VLOOKUP(D312,Att!B:AP,41,0),IF(AND(CH312="X",EJ312&lt;0.5),0,150000))-AN312</f>
        <v>0</v>
      </c>
      <c r="EJ312" s="346">
        <f>VLOOKUP(D312,Att!B:AP,41,0)/VLOOKUP(D312,Att!B:AT,45,0)</f>
        <v>1.1009154111643833</v>
      </c>
    </row>
    <row r="313" spans="1:140" s="331" customFormat="1" ht="14.5" hidden="1" customHeight="1" x14ac:dyDescent="0.35">
      <c r="A313" s="300" t="s">
        <v>325</v>
      </c>
      <c r="B313" s="300">
        <f t="shared" si="102"/>
        <v>306</v>
      </c>
      <c r="C313" s="320" t="s">
        <v>56</v>
      </c>
      <c r="D313" s="320" t="s">
        <v>1770</v>
      </c>
      <c r="E313" s="320" t="s">
        <v>1772</v>
      </c>
      <c r="F313" s="367" t="s">
        <v>1771</v>
      </c>
      <c r="G313" s="320" t="s">
        <v>360</v>
      </c>
      <c r="H313" s="320" t="s">
        <v>1039</v>
      </c>
      <c r="I313" s="320" t="s">
        <v>63</v>
      </c>
      <c r="J313" s="320" t="s">
        <v>58</v>
      </c>
      <c r="K313" s="321">
        <v>5900000</v>
      </c>
      <c r="L313" s="321"/>
      <c r="M313" s="321">
        <v>208</v>
      </c>
      <c r="N313" s="321"/>
      <c r="O313" s="321">
        <v>208</v>
      </c>
      <c r="P313" s="321">
        <v>40</v>
      </c>
      <c r="Q313" s="321">
        <v>0</v>
      </c>
      <c r="R313" s="321">
        <v>12</v>
      </c>
      <c r="S313" s="321">
        <v>0</v>
      </c>
      <c r="T313" s="321">
        <v>0</v>
      </c>
      <c r="U313" s="321">
        <v>0</v>
      </c>
      <c r="V313" s="321">
        <v>0</v>
      </c>
      <c r="W313" s="321">
        <v>0</v>
      </c>
      <c r="X313" s="321">
        <v>0</v>
      </c>
      <c r="Y313" s="321">
        <v>10</v>
      </c>
      <c r="Z313" s="321">
        <v>1</v>
      </c>
      <c r="AA313" s="321"/>
      <c r="AB313" s="321">
        <v>5899999.8865</v>
      </c>
      <c r="AC313" s="321">
        <v>1701923.0769</v>
      </c>
      <c r="AD313" s="321">
        <v>0</v>
      </c>
      <c r="AE313" s="321">
        <v>680769.23080000002</v>
      </c>
      <c r="AF313" s="321">
        <v>0</v>
      </c>
      <c r="AG313" s="321">
        <v>0</v>
      </c>
      <c r="AH313" s="321">
        <v>0</v>
      </c>
      <c r="AI313" s="321">
        <v>0</v>
      </c>
      <c r="AJ313" s="321">
        <v>0</v>
      </c>
      <c r="AK313" s="321">
        <v>0</v>
      </c>
      <c r="AL313" s="321">
        <v>544615.38459999999</v>
      </c>
      <c r="AM313" s="321">
        <v>300000</v>
      </c>
      <c r="AN313" s="321">
        <v>150000</v>
      </c>
      <c r="AO313" s="321">
        <v>531500</v>
      </c>
      <c r="AP313" s="321">
        <v>0</v>
      </c>
      <c r="AQ313" s="321">
        <v>1021153.8462</v>
      </c>
      <c r="AR313" s="321">
        <v>22222</v>
      </c>
      <c r="AS313" s="321"/>
      <c r="AT313" s="321">
        <v>0</v>
      </c>
      <c r="AU313" s="321">
        <v>590000</v>
      </c>
      <c r="AV313" s="321">
        <v>0</v>
      </c>
      <c r="AW313" s="321">
        <v>0</v>
      </c>
      <c r="AX313" s="321">
        <v>2</v>
      </c>
      <c r="AY313" s="321">
        <v>226923.07689999999</v>
      </c>
      <c r="AZ313" s="321"/>
      <c r="BA313" s="321"/>
      <c r="BB313" s="321">
        <v>20</v>
      </c>
      <c r="BC313" s="321">
        <v>567307.68999999994</v>
      </c>
      <c r="BD313" s="321">
        <v>30000</v>
      </c>
      <c r="BE313" s="321">
        <v>42548</v>
      </c>
      <c r="BF313" s="321">
        <v>100000</v>
      </c>
      <c r="BG313" s="321">
        <v>57000</v>
      </c>
      <c r="BH313" s="321">
        <v>598000</v>
      </c>
      <c r="BI313" s="321"/>
      <c r="BJ313" s="321"/>
      <c r="BK313" s="321"/>
      <c r="BL313" s="321">
        <v>551058</v>
      </c>
      <c r="BM313" s="321"/>
      <c r="BN313" s="321">
        <v>0</v>
      </c>
      <c r="BO313" s="321">
        <v>0</v>
      </c>
      <c r="BP313" s="321">
        <v>420000</v>
      </c>
      <c r="BQ313" s="321">
        <v>105000</v>
      </c>
      <c r="BR313" s="321"/>
      <c r="BS313" s="321">
        <v>0</v>
      </c>
      <c r="BT313" s="321">
        <v>1268500</v>
      </c>
      <c r="BU313" s="321">
        <v>619500</v>
      </c>
      <c r="BV313" s="321"/>
      <c r="BW313" s="321">
        <v>0</v>
      </c>
      <c r="BX313" s="321"/>
      <c r="BY313" s="321">
        <v>0</v>
      </c>
      <c r="BZ313" s="321"/>
      <c r="CA313" s="321"/>
      <c r="CB313" s="321">
        <v>15408542</v>
      </c>
      <c r="CC313" s="322">
        <v>12995542</v>
      </c>
      <c r="CD313" s="320" t="s">
        <v>2205</v>
      </c>
      <c r="CE313" s="320" t="s">
        <v>1067</v>
      </c>
      <c r="CF313" s="323">
        <v>46169</v>
      </c>
      <c r="CG313" s="323"/>
      <c r="CH313" s="320" t="s">
        <v>415</v>
      </c>
      <c r="CI313" s="322">
        <v>0</v>
      </c>
      <c r="CJ313" s="322">
        <v>0</v>
      </c>
      <c r="CK313" s="321"/>
      <c r="CL313" s="324">
        <f t="shared" si="87"/>
        <v>525000</v>
      </c>
      <c r="CM313" s="325">
        <f t="shared" si="88"/>
        <v>-21.808100000023842</v>
      </c>
      <c r="CN313" s="325">
        <f t="shared" si="89"/>
        <v>-21.808100000023842</v>
      </c>
      <c r="CO313" s="325">
        <f t="shared" si="90"/>
        <v>0.11349999997764826</v>
      </c>
      <c r="CP313" s="318"/>
      <c r="CQ313" s="326">
        <f t="shared" si="91"/>
        <v>2.3077009245753288E-5</v>
      </c>
      <c r="CR313" s="326">
        <f t="shared" si="92"/>
        <v>0</v>
      </c>
      <c r="CS313" s="327">
        <f t="shared" si="93"/>
        <v>-3.0769268050789833E-5</v>
      </c>
      <c r="CT313" s="327">
        <f t="shared" si="94"/>
        <v>0</v>
      </c>
      <c r="CU313" s="327">
        <f t="shared" si="95"/>
        <v>0</v>
      </c>
      <c r="CV313" s="327">
        <f t="shared" si="96"/>
        <v>0</v>
      </c>
      <c r="CW313" s="327">
        <f t="shared" si="97"/>
        <v>0</v>
      </c>
      <c r="CX313" s="327">
        <f t="shared" si="98"/>
        <v>0</v>
      </c>
      <c r="CY313" s="327">
        <f t="shared" si="99"/>
        <v>0</v>
      </c>
      <c r="CZ313" s="328">
        <f t="shared" si="100"/>
        <v>525000</v>
      </c>
      <c r="DA313" s="328">
        <f>(420000/208)*(O313+P313+Q313+R313+S313+T313+U313+V313+W313+X313+BI313)-CZ313</f>
        <v>0</v>
      </c>
      <c r="DB313" s="201"/>
      <c r="DC313" s="327">
        <f>K313/M313*IFERROR(VLOOKUP($D313,Shift!$B:$AZ,45,0),0)-AT313</f>
        <v>0</v>
      </c>
      <c r="DD313" s="327">
        <f>K313/M313*IFERROR(VLOOKUP($D313,Shift!$B:$AV,47,0),0)*10*50%-ROUND(K313/M313*IFERROR(VLOOKUP($D313,Shift!$B:$AV,47,0),0)*8*30%,0)-AU313</f>
        <v>0.38461538474075496</v>
      </c>
      <c r="DE313" s="329">
        <f>VLOOKUP($D313,'Off day working'!A:AM,38,0)-Z313</f>
        <v>0</v>
      </c>
      <c r="DF313" s="328"/>
      <c r="DG313" s="328"/>
      <c r="DH313" s="330">
        <f>K313/208*8*30%*VLOOKUP($D313,Shift!$B:$AZ,47,0)-AL313</f>
        <v>1.5384634025394917E-5</v>
      </c>
      <c r="DJ313" s="390"/>
      <c r="DK313" s="332">
        <f>VLOOKUP($D313,Meal!$A:$AK,35,0)-BG313</f>
        <v>0</v>
      </c>
      <c r="DL313" s="332">
        <f>VLOOKUP($D313,Meal!$A:$AK,36,0)-BH313</f>
        <v>0</v>
      </c>
      <c r="DM313" s="333">
        <f>VLOOKUP($D313,Shift!B:AW,39,0)-AV313</f>
        <v>0</v>
      </c>
      <c r="DN313" s="334">
        <f>K313/208*VLOOKUP(D313,Shift!$B:$AO,39,0)*8*10%-AW313</f>
        <v>0</v>
      </c>
      <c r="DO313" s="333">
        <f>VLOOKUP($D313,Shift!$B:$AO,40,0)-AX313</f>
        <v>0</v>
      </c>
      <c r="DP313" s="334">
        <f>K313/208*VLOOKUP(D313,Shift!$B:$AO,40,0)*8*50%-AY313</f>
        <v>2.3076951038092375E-5</v>
      </c>
      <c r="DQ313" s="335">
        <f>VLOOKUP($D313,Shift!$B:$AZ,41,0)-AZ313</f>
        <v>0</v>
      </c>
      <c r="DR313" s="336">
        <f>K313/208*VLOOKUP($D313,Shift!$B:$AQ,41,0)*8*50%-BA313</f>
        <v>0</v>
      </c>
      <c r="DS313" s="337">
        <f>VLOOKUP($D313,Att!B:CU,98,0)-O313</f>
        <v>0</v>
      </c>
      <c r="DT313" s="338">
        <f>IFERROR(VLOOKUP($D313,OT!$A:$BR,OT!BC$1,0),0)-P313</f>
        <v>0</v>
      </c>
      <c r="DU313" s="338">
        <f>IFERROR(VLOOKUP($D313,OT!$A:$BR,OT!BD$1,0),0)-Q313</f>
        <v>0</v>
      </c>
      <c r="DV313" s="338">
        <f>IFERROR(VLOOKUP($D313,OT!$A:$BR,OT!BE$1,0),0)-R313</f>
        <v>0</v>
      </c>
      <c r="DW313" s="338">
        <f>IFERROR(VLOOKUP($D313,OT!$A:$BR,OT!BF$1,0),0)-S313</f>
        <v>0</v>
      </c>
      <c r="DX313" s="338">
        <f>IFERROR(VLOOKUP($D313,OT!$A:$BR,OT!BG$1,0),0)-T313</f>
        <v>0</v>
      </c>
      <c r="DY313" s="338">
        <f>IFERROR(VLOOKUP($D313,OT!$A:$BR,OT!BH$1,0),0)-U313</f>
        <v>0</v>
      </c>
      <c r="DZ313" s="338">
        <f>IFERROR(VLOOKUP($D313,OT!$A:$BR,OT!BI$1,0),0)-V313</f>
        <v>0</v>
      </c>
      <c r="EA313" s="338">
        <f>IFERROR(VLOOKUP($D313,OT!$A:$BR,OT!BJ$1,0),0)-W313</f>
        <v>0</v>
      </c>
      <c r="EB313" s="338">
        <f>IFERROR(VLOOKUP($D313,OT!$A:$BR,OT!BK$1,0),0)-X313</f>
        <v>0</v>
      </c>
      <c r="EC313" s="339">
        <f>VLOOKUP(D313,'Off day working'!A:AL,38,0)*30000-BD313</f>
        <v>0</v>
      </c>
      <c r="ED313" s="340"/>
      <c r="EE313" s="340"/>
      <c r="EF313" s="338">
        <f t="shared" si="86"/>
        <v>7.6923076921957545E-2</v>
      </c>
      <c r="EG313" s="350">
        <f>4960000*1.07/208*VLOOKUP(D313,Att!B:BZ,77,0)-BJ313</f>
        <v>0</v>
      </c>
      <c r="EI313" s="345">
        <f>IF(AND(CH313="X",EJ313&gt;=0.5),150000/VLOOKUP(D313,Att!B:AT,45,0)*VLOOKUP(D313,Att!B:AP,41,0),IF(AND(CH313="X",EJ313&lt;0.5),0,150000))-AN313</f>
        <v>0</v>
      </c>
      <c r="EJ313" s="346">
        <f>VLOOKUP(D313,Att!B:AP,41,0)/VLOOKUP(D313,Att!B:AT,45,0)</f>
        <v>1.1578947368421053</v>
      </c>
    </row>
    <row r="314" spans="1:140" s="331" customFormat="1" ht="14.5" hidden="1" customHeight="1" x14ac:dyDescent="0.35">
      <c r="A314" s="300" t="s">
        <v>325</v>
      </c>
      <c r="B314" s="300">
        <f t="shared" si="102"/>
        <v>307</v>
      </c>
      <c r="C314" s="320" t="s">
        <v>56</v>
      </c>
      <c r="D314" s="320" t="s">
        <v>1773</v>
      </c>
      <c r="E314" s="320" t="s">
        <v>1774</v>
      </c>
      <c r="F314" s="367" t="s">
        <v>1615</v>
      </c>
      <c r="G314" s="320" t="s">
        <v>360</v>
      </c>
      <c r="H314" s="320" t="s">
        <v>1039</v>
      </c>
      <c r="I314" s="320" t="s">
        <v>63</v>
      </c>
      <c r="J314" s="320" t="s">
        <v>58</v>
      </c>
      <c r="K314" s="321">
        <v>5900000</v>
      </c>
      <c r="L314" s="321"/>
      <c r="M314" s="321">
        <v>208</v>
      </c>
      <c r="N314" s="321"/>
      <c r="O314" s="321">
        <v>200</v>
      </c>
      <c r="P314" s="321">
        <v>36</v>
      </c>
      <c r="Q314" s="321">
        <v>0</v>
      </c>
      <c r="R314" s="321">
        <v>12</v>
      </c>
      <c r="S314" s="321">
        <v>0</v>
      </c>
      <c r="T314" s="321">
        <v>0</v>
      </c>
      <c r="U314" s="321">
        <v>0</v>
      </c>
      <c r="V314" s="321">
        <v>0</v>
      </c>
      <c r="W314" s="321">
        <v>0</v>
      </c>
      <c r="X314" s="321">
        <v>0</v>
      </c>
      <c r="Y314" s="321">
        <v>9</v>
      </c>
      <c r="Z314" s="321">
        <v>1</v>
      </c>
      <c r="AA314" s="321"/>
      <c r="AB314" s="321">
        <v>5673076.6962000001</v>
      </c>
      <c r="AC314" s="321">
        <v>1531730.7692</v>
      </c>
      <c r="AD314" s="321">
        <v>0</v>
      </c>
      <c r="AE314" s="321">
        <v>680769.23080000002</v>
      </c>
      <c r="AF314" s="321">
        <v>0</v>
      </c>
      <c r="AG314" s="321">
        <v>0</v>
      </c>
      <c r="AH314" s="321">
        <v>0</v>
      </c>
      <c r="AI314" s="321">
        <v>0</v>
      </c>
      <c r="AJ314" s="321">
        <v>0</v>
      </c>
      <c r="AK314" s="321">
        <v>0</v>
      </c>
      <c r="AL314" s="321">
        <v>544615.38459999999</v>
      </c>
      <c r="AM314" s="321">
        <v>300000</v>
      </c>
      <c r="AN314" s="321">
        <v>150000</v>
      </c>
      <c r="AO314" s="321">
        <v>425000</v>
      </c>
      <c r="AP314" s="321">
        <v>0</v>
      </c>
      <c r="AQ314" s="321">
        <v>765865.38459999999</v>
      </c>
      <c r="AR314" s="321">
        <v>22222</v>
      </c>
      <c r="AS314" s="321"/>
      <c r="AT314" s="321">
        <v>0</v>
      </c>
      <c r="AU314" s="321">
        <v>590000</v>
      </c>
      <c r="AV314" s="321">
        <v>0</v>
      </c>
      <c r="AW314" s="321">
        <v>0</v>
      </c>
      <c r="AX314" s="321">
        <v>1</v>
      </c>
      <c r="AY314" s="321">
        <v>113461.5385</v>
      </c>
      <c r="AZ314" s="321"/>
      <c r="BA314" s="321"/>
      <c r="BB314" s="321">
        <v>18</v>
      </c>
      <c r="BC314" s="321">
        <v>510576.92</v>
      </c>
      <c r="BD314" s="321">
        <v>30000</v>
      </c>
      <c r="BE314" s="321">
        <v>42548</v>
      </c>
      <c r="BF314" s="321">
        <v>100000</v>
      </c>
      <c r="BG314" s="321">
        <v>75000</v>
      </c>
      <c r="BH314" s="321">
        <v>538000</v>
      </c>
      <c r="BI314" s="321"/>
      <c r="BJ314" s="321"/>
      <c r="BK314" s="321"/>
      <c r="BL314" s="321">
        <v>500000</v>
      </c>
      <c r="BM314" s="321"/>
      <c r="BN314" s="321">
        <v>0</v>
      </c>
      <c r="BO314" s="321">
        <v>0</v>
      </c>
      <c r="BP314" s="321">
        <v>346153.84620000003</v>
      </c>
      <c r="BQ314" s="321">
        <v>83076.9231</v>
      </c>
      <c r="BR314" s="321"/>
      <c r="BS314" s="321">
        <v>0</v>
      </c>
      <c r="BT314" s="321">
        <v>1268500</v>
      </c>
      <c r="BU314" s="321">
        <v>619500</v>
      </c>
      <c r="BV314" s="321"/>
      <c r="BW314" s="321">
        <v>0</v>
      </c>
      <c r="BX314" s="321"/>
      <c r="BY314" s="321">
        <v>0</v>
      </c>
      <c r="BZ314" s="321"/>
      <c r="CA314" s="321"/>
      <c r="CB314" s="321">
        <v>14408616</v>
      </c>
      <c r="CC314" s="322">
        <v>11973385</v>
      </c>
      <c r="CD314" s="320" t="s">
        <v>2203</v>
      </c>
      <c r="CE314" s="320" t="s">
        <v>870</v>
      </c>
      <c r="CF314" s="323">
        <v>46169</v>
      </c>
      <c r="CG314" s="323"/>
      <c r="CH314" s="320" t="s">
        <v>415</v>
      </c>
      <c r="CI314" s="322">
        <v>118000</v>
      </c>
      <c r="CJ314" s="322">
        <v>0</v>
      </c>
      <c r="CK314" s="321"/>
      <c r="CL314" s="324">
        <f t="shared" si="87"/>
        <v>429230.76930000004</v>
      </c>
      <c r="CM314" s="325">
        <f t="shared" si="88"/>
        <v>-19.306799998506904</v>
      </c>
      <c r="CN314" s="325">
        <f t="shared" si="89"/>
        <v>-19.076099999248981</v>
      </c>
      <c r="CO314" s="325">
        <f t="shared" si="90"/>
        <v>0.22687692288309336</v>
      </c>
      <c r="CP314" s="318"/>
      <c r="CQ314" s="326">
        <f t="shared" si="91"/>
        <v>3.0769500881433487E-5</v>
      </c>
      <c r="CR314" s="326">
        <f t="shared" si="92"/>
        <v>0</v>
      </c>
      <c r="CS314" s="327">
        <f t="shared" si="93"/>
        <v>-3.0769268050789833E-5</v>
      </c>
      <c r="CT314" s="327">
        <f t="shared" si="94"/>
        <v>0</v>
      </c>
      <c r="CU314" s="327">
        <f t="shared" si="95"/>
        <v>0</v>
      </c>
      <c r="CV314" s="327">
        <f t="shared" si="96"/>
        <v>0</v>
      </c>
      <c r="CW314" s="327">
        <f t="shared" si="97"/>
        <v>0</v>
      </c>
      <c r="CX314" s="327">
        <f t="shared" si="98"/>
        <v>0</v>
      </c>
      <c r="CY314" s="327">
        <f t="shared" si="99"/>
        <v>0</v>
      </c>
      <c r="CZ314" s="328">
        <f t="shared" si="100"/>
        <v>429230.76930000004</v>
      </c>
      <c r="DA314" s="328">
        <f>(360000/208)*(O314+P314+Q314+R314+S314+T314+U314+V314+W314+X314+BI314)-CZ314</f>
        <v>-6.9230853114277124E-5</v>
      </c>
      <c r="DB314" s="201"/>
      <c r="DC314" s="327">
        <f>K314/M314*IFERROR(VLOOKUP($D314,Shift!$B:$AZ,45,0),0)-AT314</f>
        <v>0</v>
      </c>
      <c r="DD314" s="327">
        <f>K314/M314*IFERROR(VLOOKUP($D314,Shift!$B:$AV,47,0),0)*10*50%-ROUND(K314/M314*IFERROR(VLOOKUP($D314,Shift!$B:$AV,47,0),0)*8*30%,0)-AU314</f>
        <v>0.38461538474075496</v>
      </c>
      <c r="DE314" s="329">
        <f>VLOOKUP($D314,'Off day working'!A:AM,38,0)-Z314</f>
        <v>0</v>
      </c>
      <c r="DF314" s="328"/>
      <c r="DG314" s="328"/>
      <c r="DH314" s="330">
        <f>K314/208*8*30%*VLOOKUP($D314,Shift!$B:$AZ,47,0)-AL314</f>
        <v>1.5384634025394917E-5</v>
      </c>
      <c r="DJ314" s="390"/>
      <c r="DK314" s="332">
        <f>VLOOKUP($D314,Meal!$A:$AK,35,0)-BG314</f>
        <v>0</v>
      </c>
      <c r="DL314" s="332">
        <f>VLOOKUP($D314,Meal!$A:$AK,36,0)-BH314</f>
        <v>0</v>
      </c>
      <c r="DM314" s="333">
        <f>VLOOKUP($D314,Shift!B:AW,39,0)-AV314</f>
        <v>0</v>
      </c>
      <c r="DN314" s="334">
        <f>K314/208*VLOOKUP(D314,Shift!$B:$AO,39,0)*8*10%-AW314</f>
        <v>0</v>
      </c>
      <c r="DO314" s="333">
        <f>VLOOKUP($D314,Shift!$B:$AO,40,0)-AX314</f>
        <v>0</v>
      </c>
      <c r="DP314" s="334">
        <f>K314/208*VLOOKUP(D314,Shift!$B:$AO,40,0)*8*50%-AY314</f>
        <v>-3.8461526855826378E-5</v>
      </c>
      <c r="DQ314" s="335">
        <f>VLOOKUP($D314,Shift!$B:$AZ,41,0)-AZ314</f>
        <v>0</v>
      </c>
      <c r="DR314" s="336">
        <f>K314/208*VLOOKUP($D314,Shift!$B:$AQ,41,0)*8*50%-BA314</f>
        <v>0</v>
      </c>
      <c r="DS314" s="337">
        <f>VLOOKUP($D314,Att!B:CU,98,0)-O314</f>
        <v>0</v>
      </c>
      <c r="DT314" s="338">
        <f>IFERROR(VLOOKUP($D314,OT!$A:$BR,OT!BC$1,0),0)-P314</f>
        <v>0</v>
      </c>
      <c r="DU314" s="338">
        <f>IFERROR(VLOOKUP($D314,OT!$A:$BR,OT!BD$1,0),0)-Q314</f>
        <v>0</v>
      </c>
      <c r="DV314" s="338">
        <f>IFERROR(VLOOKUP($D314,OT!$A:$BR,OT!BE$1,0),0)-R314</f>
        <v>0</v>
      </c>
      <c r="DW314" s="338">
        <f>IFERROR(VLOOKUP($D314,OT!$A:$BR,OT!BF$1,0),0)-S314</f>
        <v>0</v>
      </c>
      <c r="DX314" s="338">
        <f>IFERROR(VLOOKUP($D314,OT!$A:$BR,OT!BG$1,0),0)-T314</f>
        <v>0</v>
      </c>
      <c r="DY314" s="338">
        <f>IFERROR(VLOOKUP($D314,OT!$A:$BR,OT!BH$1,0),0)-U314</f>
        <v>0</v>
      </c>
      <c r="DZ314" s="338">
        <f>IFERROR(VLOOKUP($D314,OT!$A:$BR,OT!BI$1,0),0)-V314</f>
        <v>0</v>
      </c>
      <c r="EA314" s="338">
        <f>IFERROR(VLOOKUP($D314,OT!$A:$BR,OT!BJ$1,0),0)-W314</f>
        <v>0</v>
      </c>
      <c r="EB314" s="338">
        <f>IFERROR(VLOOKUP($D314,OT!$A:$BR,OT!BK$1,0),0)-X314</f>
        <v>0</v>
      </c>
      <c r="EC314" s="339">
        <f>VLOOKUP(D314,'Off day working'!A:AL,38,0)*30000-BD314</f>
        <v>0</v>
      </c>
      <c r="ED314" s="340"/>
      <c r="EE314" s="340"/>
      <c r="EF314" s="338">
        <f t="shared" si="86"/>
        <v>7.6923076921957545E-2</v>
      </c>
      <c r="EG314" s="350">
        <f>4960000*1.07/208*VLOOKUP(D314,Att!B:BZ,77,0)-BJ314</f>
        <v>0</v>
      </c>
      <c r="EI314" s="345">
        <f>IF(AND(CH314="X",EJ314&gt;=0.5),150000/VLOOKUP(D314,Att!B:AT,45,0)*VLOOKUP(D314,Att!B:AP,41,0),IF(AND(CH314="X",EJ314&lt;0.5),0,150000))-AN314</f>
        <v>0</v>
      </c>
      <c r="EJ314" s="346">
        <f>VLOOKUP(D314,Att!B:AP,41,0)/VLOOKUP(D314,Att!B:AT,45,0)</f>
        <v>1.1009154111643833</v>
      </c>
    </row>
    <row r="315" spans="1:140" s="331" customFormat="1" ht="14.5" hidden="1" customHeight="1" x14ac:dyDescent="0.35">
      <c r="A315" s="300" t="s">
        <v>325</v>
      </c>
      <c r="B315" s="300">
        <f t="shared" si="102"/>
        <v>308</v>
      </c>
      <c r="C315" s="320" t="s">
        <v>56</v>
      </c>
      <c r="D315" s="320" t="s">
        <v>1820</v>
      </c>
      <c r="E315" s="320" t="s">
        <v>1937</v>
      </c>
      <c r="F315" s="367" t="s">
        <v>1821</v>
      </c>
      <c r="G315" s="320" t="s">
        <v>360</v>
      </c>
      <c r="H315" s="320" t="s">
        <v>1039</v>
      </c>
      <c r="I315" s="320" t="s">
        <v>57</v>
      </c>
      <c r="J315" s="320" t="s">
        <v>58</v>
      </c>
      <c r="K315" s="321">
        <v>5900000</v>
      </c>
      <c r="L315" s="321"/>
      <c r="M315" s="321">
        <v>208</v>
      </c>
      <c r="N315" s="321"/>
      <c r="O315" s="321">
        <v>208</v>
      </c>
      <c r="P315" s="321">
        <v>34</v>
      </c>
      <c r="Q315" s="321">
        <v>0</v>
      </c>
      <c r="R315" s="321">
        <v>12</v>
      </c>
      <c r="S315" s="321">
        <v>0</v>
      </c>
      <c r="T315" s="321">
        <v>0</v>
      </c>
      <c r="U315" s="321">
        <v>0</v>
      </c>
      <c r="V315" s="321">
        <v>0</v>
      </c>
      <c r="W315" s="321">
        <v>0</v>
      </c>
      <c r="X315" s="321">
        <v>0</v>
      </c>
      <c r="Y315" s="321">
        <v>5</v>
      </c>
      <c r="Z315" s="321">
        <v>1</v>
      </c>
      <c r="AA315" s="321"/>
      <c r="AB315" s="321">
        <v>5899999.8865</v>
      </c>
      <c r="AC315" s="321">
        <v>1446634.6154</v>
      </c>
      <c r="AD315" s="321">
        <v>0</v>
      </c>
      <c r="AE315" s="321">
        <v>680769.23080000002</v>
      </c>
      <c r="AF315" s="321">
        <v>0</v>
      </c>
      <c r="AG315" s="321">
        <v>0</v>
      </c>
      <c r="AH315" s="321">
        <v>0</v>
      </c>
      <c r="AI315" s="321">
        <v>0</v>
      </c>
      <c r="AJ315" s="321">
        <v>0</v>
      </c>
      <c r="AK315" s="321">
        <v>0</v>
      </c>
      <c r="AL315" s="321">
        <v>272307.6923</v>
      </c>
      <c r="AM315" s="321">
        <v>300000</v>
      </c>
      <c r="AN315" s="321">
        <v>150000</v>
      </c>
      <c r="AO315" s="321">
        <v>270000</v>
      </c>
      <c r="AP315" s="321">
        <v>0</v>
      </c>
      <c r="AQ315" s="321">
        <v>255288.4615</v>
      </c>
      <c r="AR315" s="321">
        <v>0</v>
      </c>
      <c r="AS315" s="321"/>
      <c r="AT315" s="321">
        <v>0</v>
      </c>
      <c r="AU315" s="321">
        <v>295000</v>
      </c>
      <c r="AV315" s="321">
        <v>0</v>
      </c>
      <c r="AW315" s="321">
        <v>0</v>
      </c>
      <c r="AX315" s="321">
        <v>1</v>
      </c>
      <c r="AY315" s="321">
        <v>113461.5385</v>
      </c>
      <c r="AZ315" s="321"/>
      <c r="BA315" s="321"/>
      <c r="BB315" s="321">
        <v>17</v>
      </c>
      <c r="BC315" s="321">
        <v>482211.54</v>
      </c>
      <c r="BD315" s="321">
        <v>30000</v>
      </c>
      <c r="BE315" s="321">
        <v>42548</v>
      </c>
      <c r="BF315" s="321">
        <v>100000</v>
      </c>
      <c r="BG315" s="321">
        <v>125000</v>
      </c>
      <c r="BH315" s="321">
        <v>430000</v>
      </c>
      <c r="BI315" s="321"/>
      <c r="BJ315" s="321"/>
      <c r="BK315" s="321"/>
      <c r="BL315" s="321">
        <v>0</v>
      </c>
      <c r="BM315" s="321"/>
      <c r="BN315" s="321">
        <v>0</v>
      </c>
      <c r="BO315" s="321">
        <v>0</v>
      </c>
      <c r="BP315" s="321">
        <v>360000</v>
      </c>
      <c r="BQ315" s="321">
        <v>79615.384600000005</v>
      </c>
      <c r="BR315" s="321"/>
      <c r="BS315" s="321">
        <v>0</v>
      </c>
      <c r="BT315" s="321">
        <v>1268500</v>
      </c>
      <c r="BU315" s="321">
        <v>619500</v>
      </c>
      <c r="BV315" s="321"/>
      <c r="BW315" s="321">
        <v>0</v>
      </c>
      <c r="BX315" s="321"/>
      <c r="BY315" s="321">
        <v>0</v>
      </c>
      <c r="BZ315" s="321"/>
      <c r="CA315" s="321"/>
      <c r="CB315" s="321">
        <v>12719354.7414</v>
      </c>
      <c r="CC315" s="321">
        <v>10273738.7414</v>
      </c>
      <c r="CD315" s="320"/>
      <c r="CE315" s="320" t="s">
        <v>870</v>
      </c>
      <c r="CF315" s="323">
        <v>46175</v>
      </c>
      <c r="CG315" s="323"/>
      <c r="CH315" s="320" t="s">
        <v>415</v>
      </c>
      <c r="CI315" s="322">
        <v>118000</v>
      </c>
      <c r="CJ315" s="322">
        <v>0</v>
      </c>
      <c r="CK315" s="321"/>
      <c r="CL315" s="324">
        <f t="shared" si="87"/>
        <v>439615.38459999999</v>
      </c>
      <c r="CM315" s="325">
        <f t="shared" si="88"/>
        <v>-18.391799999400973</v>
      </c>
      <c r="CN315" s="325">
        <f t="shared" si="89"/>
        <v>-17.776399999856949</v>
      </c>
      <c r="CO315" s="325">
        <f t="shared" si="90"/>
        <v>0.11349999997764826</v>
      </c>
      <c r="CP315" s="318"/>
      <c r="CQ315" s="326">
        <f t="shared" si="91"/>
        <v>-1.538451761007309E-5</v>
      </c>
      <c r="CR315" s="326">
        <f t="shared" si="92"/>
        <v>0</v>
      </c>
      <c r="CS315" s="327">
        <f t="shared" si="93"/>
        <v>-3.0769268050789833E-5</v>
      </c>
      <c r="CT315" s="327">
        <f t="shared" si="94"/>
        <v>0</v>
      </c>
      <c r="CU315" s="327">
        <f t="shared" si="95"/>
        <v>0</v>
      </c>
      <c r="CV315" s="327">
        <f t="shared" si="96"/>
        <v>0</v>
      </c>
      <c r="CW315" s="327">
        <f t="shared" si="97"/>
        <v>0</v>
      </c>
      <c r="CX315" s="327">
        <f t="shared" si="98"/>
        <v>0</v>
      </c>
      <c r="CY315" s="327">
        <f t="shared" si="99"/>
        <v>0</v>
      </c>
      <c r="CZ315" s="328">
        <f t="shared" si="100"/>
        <v>439615.38459999999</v>
      </c>
      <c r="DA315" s="328">
        <f>(360000/208)*(O315+P315+Q315+R315+S315+T315+U315+V315+W315+X315+BI315)-CZ315</f>
        <v>1.5384634025394917E-5</v>
      </c>
      <c r="DB315" s="201"/>
      <c r="DC315" s="327">
        <f>K315/M315*IFERROR(VLOOKUP($D315,Shift!$B:$AZ,45,0),0)-AT315</f>
        <v>0</v>
      </c>
      <c r="DD315" s="327">
        <f>K315/M315*IFERROR(VLOOKUP($D315,Shift!$B:$AV,47,0),0)*10*50%-ROUND(K315/M315*IFERROR(VLOOKUP($D315,Shift!$B:$AV,47,0),0)*8*30%,0)-AU315</f>
        <v>-0.30769230762962252</v>
      </c>
      <c r="DE315" s="329">
        <f>VLOOKUP($D315,'Off day working'!A:AM,38,0)-Z315</f>
        <v>0</v>
      </c>
      <c r="DF315" s="328"/>
      <c r="DG315" s="328"/>
      <c r="DH315" s="330">
        <f>K315/208*8*30%*VLOOKUP($D315,Shift!$B:$AZ,47,0)-AL315</f>
        <v>7.6923170126974583E-6</v>
      </c>
      <c r="DJ315" s="390"/>
      <c r="DK315" s="332">
        <f>VLOOKUP($D315,Meal!$A:$AK,35,0)-BG315</f>
        <v>0</v>
      </c>
      <c r="DL315" s="332">
        <f>VLOOKUP($D315,Meal!$A:$AK,36,0)-BH315</f>
        <v>0</v>
      </c>
      <c r="DM315" s="333">
        <f>VLOOKUP($D315,Shift!B:AW,39,0)-AV315</f>
        <v>0</v>
      </c>
      <c r="DN315" s="334">
        <f>K315/208*VLOOKUP(D315,Shift!$B:$AO,39,0)*8*10%-AW315</f>
        <v>0</v>
      </c>
      <c r="DO315" s="333">
        <f>VLOOKUP($D315,Shift!$B:$AO,40,0)-AX315</f>
        <v>0</v>
      </c>
      <c r="DP315" s="334">
        <f>K315/208*VLOOKUP(D315,Shift!$B:$AO,40,0)*8*50%-AY315</f>
        <v>-3.8461526855826378E-5</v>
      </c>
      <c r="DQ315" s="335">
        <f>VLOOKUP($D315,Shift!$B:$AZ,41,0)-AZ315</f>
        <v>0</v>
      </c>
      <c r="DR315" s="336">
        <f>K315/208*VLOOKUP($D315,Shift!$B:$AQ,41,0)*8*50%-BA315</f>
        <v>0</v>
      </c>
      <c r="DS315" s="337">
        <f>VLOOKUP($D315,Att!B:CU,98,0)-O315</f>
        <v>0</v>
      </c>
      <c r="DT315" s="338">
        <f>IFERROR(VLOOKUP($D315,OT!$A:$BR,OT!BC$1,0),0)-P315</f>
        <v>0</v>
      </c>
      <c r="DU315" s="338">
        <f>IFERROR(VLOOKUP($D315,OT!$A:$BR,OT!BD$1,0),0)-Q315</f>
        <v>0</v>
      </c>
      <c r="DV315" s="338">
        <f>IFERROR(VLOOKUP($D315,OT!$A:$BR,OT!BE$1,0),0)-R315</f>
        <v>0</v>
      </c>
      <c r="DW315" s="338">
        <f>IFERROR(VLOOKUP($D315,OT!$A:$BR,OT!BF$1,0),0)-S315</f>
        <v>0</v>
      </c>
      <c r="DX315" s="338">
        <f>IFERROR(VLOOKUP($D315,OT!$A:$BR,OT!BG$1,0),0)-T315</f>
        <v>0</v>
      </c>
      <c r="DY315" s="338">
        <f>IFERROR(VLOOKUP($D315,OT!$A:$BR,OT!BH$1,0),0)-U315</f>
        <v>0</v>
      </c>
      <c r="DZ315" s="338">
        <f>IFERROR(VLOOKUP($D315,OT!$A:$BR,OT!BI$1,0),0)-V315</f>
        <v>0</v>
      </c>
      <c r="EA315" s="338">
        <f>IFERROR(VLOOKUP($D315,OT!$A:$BR,OT!BJ$1,0),0)-W315</f>
        <v>0</v>
      </c>
      <c r="EB315" s="338">
        <f>IFERROR(VLOOKUP($D315,OT!$A:$BR,OT!BK$1,0),0)-X315</f>
        <v>0</v>
      </c>
      <c r="EC315" s="339">
        <f>VLOOKUP(D315,'Off day working'!A:AL,38,0)*30000-BD315</f>
        <v>0</v>
      </c>
      <c r="ED315" s="340"/>
      <c r="EE315" s="340"/>
      <c r="EF315" s="338">
        <f t="shared" si="86"/>
        <v>7.6923076921957545E-2</v>
      </c>
      <c r="EG315" s="350">
        <f>4960000*1.07/208*VLOOKUP(D315,Att!B:BZ,77,0)-BJ315</f>
        <v>0</v>
      </c>
      <c r="EI315" s="345">
        <f>IF(AND(CH315="X",EJ315&gt;=0.5),150000/VLOOKUP(D315,Att!B:AT,45,0)*VLOOKUP(D315,Att!B:AP,41,0),IF(AND(CH315="X",EJ315&lt;0.5),0,150000))-AN315</f>
        <v>0</v>
      </c>
      <c r="EJ315" s="346">
        <f>VLOOKUP(D315,Att!B:AP,41,0)/VLOOKUP(D315,Att!B:AT,45,0)</f>
        <v>1.1678550574016833</v>
      </c>
    </row>
    <row r="316" spans="1:140" s="331" customFormat="1" ht="14.5" hidden="1" customHeight="1" x14ac:dyDescent="0.35">
      <c r="A316" s="300" t="s">
        <v>325</v>
      </c>
      <c r="B316" s="300">
        <f t="shared" si="102"/>
        <v>309</v>
      </c>
      <c r="C316" s="320" t="s">
        <v>56</v>
      </c>
      <c r="D316" s="320" t="s">
        <v>1822</v>
      </c>
      <c r="E316" s="320" t="s">
        <v>1938</v>
      </c>
      <c r="F316" s="367" t="s">
        <v>1823</v>
      </c>
      <c r="G316" s="320" t="s">
        <v>360</v>
      </c>
      <c r="H316" s="320" t="s">
        <v>1042</v>
      </c>
      <c r="I316" s="320" t="s">
        <v>57</v>
      </c>
      <c r="J316" s="320" t="s">
        <v>58</v>
      </c>
      <c r="K316" s="321">
        <v>5900000</v>
      </c>
      <c r="L316" s="321"/>
      <c r="M316" s="321">
        <v>208</v>
      </c>
      <c r="N316" s="321"/>
      <c r="O316" s="321">
        <v>208</v>
      </c>
      <c r="P316" s="321">
        <v>36</v>
      </c>
      <c r="Q316" s="321">
        <v>0</v>
      </c>
      <c r="R316" s="321">
        <v>12</v>
      </c>
      <c r="S316" s="321">
        <v>0</v>
      </c>
      <c r="T316" s="321">
        <v>0</v>
      </c>
      <c r="U316" s="321">
        <v>0</v>
      </c>
      <c r="V316" s="321">
        <v>0</v>
      </c>
      <c r="W316" s="321">
        <v>0</v>
      </c>
      <c r="X316" s="321">
        <v>0</v>
      </c>
      <c r="Y316" s="321">
        <v>5</v>
      </c>
      <c r="Z316" s="321">
        <v>1</v>
      </c>
      <c r="AA316" s="321"/>
      <c r="AB316" s="321">
        <v>5899999.8865</v>
      </c>
      <c r="AC316" s="321">
        <v>1531730.7692</v>
      </c>
      <c r="AD316" s="321">
        <v>0</v>
      </c>
      <c r="AE316" s="321">
        <v>680769.23080000002</v>
      </c>
      <c r="AF316" s="321">
        <v>0</v>
      </c>
      <c r="AG316" s="321">
        <v>0</v>
      </c>
      <c r="AH316" s="321">
        <v>0</v>
      </c>
      <c r="AI316" s="321">
        <v>0</v>
      </c>
      <c r="AJ316" s="321">
        <v>0</v>
      </c>
      <c r="AK316" s="321">
        <v>0</v>
      </c>
      <c r="AL316" s="321">
        <v>272307.6923</v>
      </c>
      <c r="AM316" s="321">
        <v>300000</v>
      </c>
      <c r="AN316" s="321">
        <v>150000</v>
      </c>
      <c r="AO316" s="321">
        <v>367500</v>
      </c>
      <c r="AP316" s="321">
        <v>0</v>
      </c>
      <c r="AQ316" s="321">
        <v>765865.38459999999</v>
      </c>
      <c r="AR316" s="321">
        <v>0</v>
      </c>
      <c r="AS316" s="321"/>
      <c r="AT316" s="321">
        <v>0</v>
      </c>
      <c r="AU316" s="321">
        <v>295000</v>
      </c>
      <c r="AV316" s="321">
        <v>0</v>
      </c>
      <c r="AW316" s="321">
        <v>0</v>
      </c>
      <c r="AX316" s="321">
        <v>1</v>
      </c>
      <c r="AY316" s="321">
        <v>113461.5385</v>
      </c>
      <c r="AZ316" s="321"/>
      <c r="BA316" s="321"/>
      <c r="BB316" s="321">
        <v>18</v>
      </c>
      <c r="BC316" s="321">
        <v>510576.92</v>
      </c>
      <c r="BD316" s="321">
        <v>30000</v>
      </c>
      <c r="BE316" s="321">
        <v>42548</v>
      </c>
      <c r="BF316" s="321">
        <v>200000</v>
      </c>
      <c r="BG316" s="321">
        <v>130000</v>
      </c>
      <c r="BH316" s="321">
        <v>430000</v>
      </c>
      <c r="BI316" s="321"/>
      <c r="BJ316" s="321"/>
      <c r="BK316" s="321"/>
      <c r="BL316" s="321">
        <v>0</v>
      </c>
      <c r="BM316" s="321"/>
      <c r="BN316" s="321">
        <v>0</v>
      </c>
      <c r="BO316" s="321">
        <v>0</v>
      </c>
      <c r="BP316" s="321">
        <v>360000</v>
      </c>
      <c r="BQ316" s="321">
        <v>83076.9231</v>
      </c>
      <c r="BR316" s="321"/>
      <c r="BS316" s="321">
        <v>0</v>
      </c>
      <c r="BT316" s="321">
        <v>1268500</v>
      </c>
      <c r="BU316" s="321">
        <v>619500</v>
      </c>
      <c r="BV316" s="321"/>
      <c r="BW316" s="321">
        <v>0</v>
      </c>
      <c r="BX316" s="321"/>
      <c r="BY316" s="321">
        <v>0</v>
      </c>
      <c r="BZ316" s="321"/>
      <c r="CA316" s="321"/>
      <c r="CB316" s="321">
        <v>13549355.601399999</v>
      </c>
      <c r="CC316" s="321">
        <v>11100278.601399999</v>
      </c>
      <c r="CD316" s="320"/>
      <c r="CE316" s="320" t="s">
        <v>870</v>
      </c>
      <c r="CF316" s="323">
        <v>46175</v>
      </c>
      <c r="CG316" s="323"/>
      <c r="CH316" s="320" t="s">
        <v>415</v>
      </c>
      <c r="CI316" s="322">
        <v>118000</v>
      </c>
      <c r="CJ316" s="322">
        <v>0</v>
      </c>
      <c r="CK316" s="321"/>
      <c r="CL316" s="324">
        <f t="shared" si="87"/>
        <v>443076.92310000001</v>
      </c>
      <c r="CM316" s="325">
        <f t="shared" si="88"/>
        <v>-19.256399998441339</v>
      </c>
      <c r="CN316" s="325">
        <f t="shared" si="89"/>
        <v>-19.179499998688698</v>
      </c>
      <c r="CO316" s="325">
        <f t="shared" si="90"/>
        <v>0.11349999997764826</v>
      </c>
      <c r="CP316" s="318"/>
      <c r="CQ316" s="326">
        <f t="shared" si="91"/>
        <v>3.0769500881433487E-5</v>
      </c>
      <c r="CR316" s="326">
        <f t="shared" si="92"/>
        <v>0</v>
      </c>
      <c r="CS316" s="327">
        <f t="shared" si="93"/>
        <v>-3.0769268050789833E-5</v>
      </c>
      <c r="CT316" s="327">
        <f t="shared" si="94"/>
        <v>0</v>
      </c>
      <c r="CU316" s="327">
        <f t="shared" si="95"/>
        <v>0</v>
      </c>
      <c r="CV316" s="327">
        <f t="shared" si="96"/>
        <v>0</v>
      </c>
      <c r="CW316" s="327">
        <f t="shared" si="97"/>
        <v>0</v>
      </c>
      <c r="CX316" s="327">
        <f t="shared" si="98"/>
        <v>0</v>
      </c>
      <c r="CY316" s="327">
        <f t="shared" si="99"/>
        <v>0</v>
      </c>
      <c r="CZ316" s="328">
        <f t="shared" si="100"/>
        <v>443076.92310000001</v>
      </c>
      <c r="DA316" s="328">
        <f>(360000/208)*(O316+P316+Q316+R316+S316+T316+U316+V316+W316+X316+BI316)-CZ316</f>
        <v>-2.3076951038092375E-5</v>
      </c>
      <c r="DB316" s="201"/>
      <c r="DC316" s="327">
        <f>K316/M316*IFERROR(VLOOKUP($D316,Shift!$B:$AZ,45,0),0)-AT316</f>
        <v>0</v>
      </c>
      <c r="DD316" s="327">
        <f>K316/M316*IFERROR(VLOOKUP($D316,Shift!$B:$AV,47,0),0)*10*50%-ROUND(K316/M316*IFERROR(VLOOKUP($D316,Shift!$B:$AV,47,0),0)*8*30%,0)-AU316</f>
        <v>-0.30769230762962252</v>
      </c>
      <c r="DE316" s="329">
        <f>VLOOKUP($D316,'Off day working'!A:AM,38,0)-Z316</f>
        <v>0</v>
      </c>
      <c r="DF316" s="328"/>
      <c r="DG316" s="328"/>
      <c r="DH316" s="330">
        <f>K316/208*8*30%*VLOOKUP($D316,Shift!$B:$AZ,47,0)-AL316</f>
        <v>7.6923170126974583E-6</v>
      </c>
      <c r="DJ316" s="390"/>
      <c r="DK316" s="332">
        <f>VLOOKUP($D316,Meal!$A:$AK,35,0)-BG316</f>
        <v>0</v>
      </c>
      <c r="DL316" s="332">
        <f>VLOOKUP($D316,Meal!$A:$AK,36,0)-BH316</f>
        <v>0</v>
      </c>
      <c r="DM316" s="333">
        <f>VLOOKUP($D316,Shift!B:AW,39,0)-AV316</f>
        <v>0</v>
      </c>
      <c r="DN316" s="334">
        <f>K316/208*VLOOKUP(D316,Shift!$B:$AO,39,0)*8*10%-AW316</f>
        <v>0</v>
      </c>
      <c r="DO316" s="333">
        <f>VLOOKUP($D316,Shift!$B:$AO,40,0)-AX316</f>
        <v>0</v>
      </c>
      <c r="DP316" s="334">
        <f>K316/208*VLOOKUP(D316,Shift!$B:$AO,40,0)*8*50%-AY316</f>
        <v>-3.8461526855826378E-5</v>
      </c>
      <c r="DQ316" s="335">
        <f>VLOOKUP($D316,Shift!$B:$AZ,41,0)-AZ316</f>
        <v>0</v>
      </c>
      <c r="DR316" s="336">
        <f>K316/208*VLOOKUP($D316,Shift!$B:$AQ,41,0)*8*50%-BA316</f>
        <v>0</v>
      </c>
      <c r="DS316" s="337">
        <f>VLOOKUP($D316,Att!B:CU,98,0)-O316</f>
        <v>0</v>
      </c>
      <c r="DT316" s="338">
        <f>IFERROR(VLOOKUP($D316,OT!$A:$BR,OT!BC$1,0),0)-P316</f>
        <v>0</v>
      </c>
      <c r="DU316" s="338">
        <f>IFERROR(VLOOKUP($D316,OT!$A:$BR,OT!BD$1,0),0)-Q316</f>
        <v>0</v>
      </c>
      <c r="DV316" s="338">
        <f>IFERROR(VLOOKUP($D316,OT!$A:$BR,OT!BE$1,0),0)-R316</f>
        <v>0</v>
      </c>
      <c r="DW316" s="338">
        <f>IFERROR(VLOOKUP($D316,OT!$A:$BR,OT!BF$1,0),0)-S316</f>
        <v>0</v>
      </c>
      <c r="DX316" s="338">
        <f>IFERROR(VLOOKUP($D316,OT!$A:$BR,OT!BG$1,0),0)-T316</f>
        <v>0</v>
      </c>
      <c r="DY316" s="338">
        <f>IFERROR(VLOOKUP($D316,OT!$A:$BR,OT!BH$1,0),0)-U316</f>
        <v>0</v>
      </c>
      <c r="DZ316" s="338">
        <f>IFERROR(VLOOKUP($D316,OT!$A:$BR,OT!BI$1,0),0)-V316</f>
        <v>0</v>
      </c>
      <c r="EA316" s="338">
        <f>IFERROR(VLOOKUP($D316,OT!$A:$BR,OT!BJ$1,0),0)-W316</f>
        <v>0</v>
      </c>
      <c r="EB316" s="338">
        <f>IFERROR(VLOOKUP($D316,OT!$A:$BR,OT!BK$1,0),0)-X316</f>
        <v>0</v>
      </c>
      <c r="EC316" s="339">
        <f>VLOOKUP(D316,'Off day working'!A:AL,38,0)*30000-BD316</f>
        <v>0</v>
      </c>
      <c r="ED316" s="340"/>
      <c r="EE316" s="340"/>
      <c r="EF316" s="338">
        <f t="shared" si="86"/>
        <v>7.6923076921957545E-2</v>
      </c>
      <c r="EG316" s="350">
        <f>4960000*1.07/208*VLOOKUP(D316,Att!B:BZ,77,0)-BJ316</f>
        <v>0</v>
      </c>
      <c r="EI316" s="345">
        <f>IF(AND(CH316="X",EJ316&gt;=0.5),150000/VLOOKUP(D316,Att!B:AT,45,0)*VLOOKUP(D316,Att!B:AP,41,0),IF(AND(CH316="X",EJ316&lt;0.5),0,150000))-AN316</f>
        <v>0</v>
      </c>
      <c r="EJ316" s="346">
        <f>VLOOKUP(D316,Att!B:AP,41,0)/VLOOKUP(D316,Att!B:AT,45,0)</f>
        <v>1.1785693239833501</v>
      </c>
    </row>
    <row r="317" spans="1:140" s="331" customFormat="1" ht="14.5" hidden="1" customHeight="1" x14ac:dyDescent="0.35">
      <c r="A317" s="300" t="s">
        <v>325</v>
      </c>
      <c r="B317" s="300">
        <f t="shared" si="102"/>
        <v>310</v>
      </c>
      <c r="C317" s="320" t="s">
        <v>56</v>
      </c>
      <c r="D317" s="320" t="s">
        <v>1828</v>
      </c>
      <c r="E317" s="320" t="s">
        <v>1941</v>
      </c>
      <c r="F317" s="367" t="s">
        <v>1829</v>
      </c>
      <c r="G317" s="320" t="s">
        <v>360</v>
      </c>
      <c r="H317" s="320" t="s">
        <v>1039</v>
      </c>
      <c r="I317" s="320" t="s">
        <v>57</v>
      </c>
      <c r="J317" s="320" t="s">
        <v>58</v>
      </c>
      <c r="K317" s="321">
        <v>5900000</v>
      </c>
      <c r="L317" s="321"/>
      <c r="M317" s="321">
        <v>208</v>
      </c>
      <c r="N317" s="321"/>
      <c r="O317" s="321">
        <v>200</v>
      </c>
      <c r="P317" s="321">
        <v>36</v>
      </c>
      <c r="Q317" s="321">
        <v>0</v>
      </c>
      <c r="R317" s="321">
        <v>6</v>
      </c>
      <c r="S317" s="321">
        <v>0</v>
      </c>
      <c r="T317" s="321">
        <v>0</v>
      </c>
      <c r="U317" s="321">
        <v>0</v>
      </c>
      <c r="V317" s="321">
        <v>0</v>
      </c>
      <c r="W317" s="321">
        <v>0</v>
      </c>
      <c r="X317" s="321">
        <v>0</v>
      </c>
      <c r="Y317" s="321">
        <v>12</v>
      </c>
      <c r="Z317" s="321">
        <v>1</v>
      </c>
      <c r="AA317" s="321"/>
      <c r="AB317" s="321">
        <v>5673076.6962000001</v>
      </c>
      <c r="AC317" s="321">
        <v>1531730.7692</v>
      </c>
      <c r="AD317" s="321">
        <v>0</v>
      </c>
      <c r="AE317" s="321">
        <v>340384.61540000001</v>
      </c>
      <c r="AF317" s="321">
        <v>0</v>
      </c>
      <c r="AG317" s="321">
        <v>0</v>
      </c>
      <c r="AH317" s="321">
        <v>0</v>
      </c>
      <c r="AI317" s="321">
        <v>0</v>
      </c>
      <c r="AJ317" s="321">
        <v>0</v>
      </c>
      <c r="AK317" s="321">
        <v>0</v>
      </c>
      <c r="AL317" s="321">
        <v>680769.23080000002</v>
      </c>
      <c r="AM317" s="321">
        <v>300000</v>
      </c>
      <c r="AN317" s="321">
        <v>150000</v>
      </c>
      <c r="AO317" s="321">
        <v>340000</v>
      </c>
      <c r="AP317" s="321">
        <v>0</v>
      </c>
      <c r="AQ317" s="321">
        <v>510576.92310000001</v>
      </c>
      <c r="AR317" s="321">
        <v>0</v>
      </c>
      <c r="AS317" s="321"/>
      <c r="AT317" s="321">
        <v>0</v>
      </c>
      <c r="AU317" s="321">
        <v>737500</v>
      </c>
      <c r="AV317" s="321">
        <v>0</v>
      </c>
      <c r="AW317" s="321">
        <v>0</v>
      </c>
      <c r="AX317" s="321">
        <v>2</v>
      </c>
      <c r="AY317" s="321">
        <v>226923.07689999999</v>
      </c>
      <c r="AZ317" s="321"/>
      <c r="BA317" s="321"/>
      <c r="BB317" s="321">
        <v>18</v>
      </c>
      <c r="BC317" s="321">
        <v>510576.92</v>
      </c>
      <c r="BD317" s="321">
        <v>30000</v>
      </c>
      <c r="BE317" s="321">
        <v>42548</v>
      </c>
      <c r="BF317" s="321">
        <v>100000</v>
      </c>
      <c r="BG317" s="321">
        <v>129000</v>
      </c>
      <c r="BH317" s="321">
        <v>540000</v>
      </c>
      <c r="BI317" s="321"/>
      <c r="BJ317" s="321"/>
      <c r="BK317" s="321"/>
      <c r="BL317" s="321">
        <v>0</v>
      </c>
      <c r="BM317" s="321"/>
      <c r="BN317" s="321">
        <v>0</v>
      </c>
      <c r="BO317" s="321">
        <v>0</v>
      </c>
      <c r="BP317" s="321">
        <v>403846.15379999997</v>
      </c>
      <c r="BQ317" s="321">
        <v>84807.692299999995</v>
      </c>
      <c r="BR317" s="321"/>
      <c r="BS317" s="321">
        <v>0</v>
      </c>
      <c r="BT317" s="321">
        <v>1268500</v>
      </c>
      <c r="BU317" s="321">
        <v>619500</v>
      </c>
      <c r="BV317" s="321"/>
      <c r="BW317" s="321">
        <v>0</v>
      </c>
      <c r="BX317" s="321"/>
      <c r="BY317" s="321">
        <v>0</v>
      </c>
      <c r="BZ317" s="321"/>
      <c r="CA317" s="321"/>
      <c r="CB317" s="321">
        <v>13718260.3013</v>
      </c>
      <c r="CC317" s="321">
        <v>11223606.3013</v>
      </c>
      <c r="CD317" s="320"/>
      <c r="CE317" s="320" t="s">
        <v>1068</v>
      </c>
      <c r="CF317" s="323">
        <v>46175</v>
      </c>
      <c r="CG317" s="323"/>
      <c r="CH317" s="320" t="s">
        <v>415</v>
      </c>
      <c r="CI317" s="322">
        <v>118000</v>
      </c>
      <c r="CJ317" s="322">
        <v>0</v>
      </c>
      <c r="CK317" s="321"/>
      <c r="CL317" s="324">
        <f t="shared" si="87"/>
        <v>488653.84609999997</v>
      </c>
      <c r="CM317" s="325">
        <f t="shared" si="88"/>
        <v>-20.223600002005696</v>
      </c>
      <c r="CN317" s="325">
        <f t="shared" si="89"/>
        <v>-20.069700000807643</v>
      </c>
      <c r="CO317" s="325">
        <f t="shared" si="90"/>
        <v>0.22687692288309336</v>
      </c>
      <c r="CP317" s="318"/>
      <c r="CQ317" s="326">
        <f t="shared" si="91"/>
        <v>3.0769500881433487E-5</v>
      </c>
      <c r="CR317" s="326">
        <f t="shared" si="92"/>
        <v>0</v>
      </c>
      <c r="CS317" s="327">
        <f t="shared" si="93"/>
        <v>-1.5384634025394917E-5</v>
      </c>
      <c r="CT317" s="327">
        <f t="shared" si="94"/>
        <v>0</v>
      </c>
      <c r="CU317" s="327">
        <f t="shared" si="95"/>
        <v>0</v>
      </c>
      <c r="CV317" s="327">
        <f t="shared" si="96"/>
        <v>0</v>
      </c>
      <c r="CW317" s="327">
        <f t="shared" si="97"/>
        <v>0</v>
      </c>
      <c r="CX317" s="327">
        <f t="shared" si="98"/>
        <v>0</v>
      </c>
      <c r="CY317" s="327">
        <f t="shared" si="99"/>
        <v>0</v>
      </c>
      <c r="CZ317" s="328">
        <f t="shared" si="100"/>
        <v>488653.84609999997</v>
      </c>
      <c r="DA317" s="328">
        <f>(420000/208)*(O317+P317+Q317+R317+S317+T317+U317+V317+W317+X317+BI317)-CZ317</f>
        <v>5.3846219088882208E-5</v>
      </c>
      <c r="DB317" s="201"/>
      <c r="DC317" s="327">
        <f>K317/M317*IFERROR(VLOOKUP($D317,Shift!$B:$AZ,45,0),0)-AT317</f>
        <v>0</v>
      </c>
      <c r="DD317" s="327">
        <f>K317/M317*IFERROR(VLOOKUP($D317,Shift!$B:$AV,47,0),0)*10*50%-ROUND(K317/M317*IFERROR(VLOOKUP($D317,Shift!$B:$AV,47,0),0)*8*30%,0)-AU317</f>
        <v>0.23076923098415136</v>
      </c>
      <c r="DE317" s="329">
        <f>VLOOKUP($D317,'Off day working'!A:AM,38,0)-Z317</f>
        <v>0</v>
      </c>
      <c r="DF317" s="328"/>
      <c r="DG317" s="328"/>
      <c r="DH317" s="330">
        <f>K317/208*8*30%*VLOOKUP($D317,Shift!$B:$AZ,47,0)-AL317</f>
        <v>-3.0769268050789833E-5</v>
      </c>
      <c r="DJ317" s="390"/>
      <c r="DK317" s="332">
        <f>VLOOKUP($D317,Meal!$A:$AK,35,0)-BG317</f>
        <v>0</v>
      </c>
      <c r="DL317" s="332">
        <f>VLOOKUP($D317,Meal!$A:$AK,36,0)-BH317</f>
        <v>0</v>
      </c>
      <c r="DM317" s="333">
        <f>VLOOKUP($D317,Shift!B:AW,39,0)-AV317</f>
        <v>0</v>
      </c>
      <c r="DN317" s="334">
        <f>K317/208*VLOOKUP(D317,Shift!$B:$AO,39,0)*8*10%-AW317</f>
        <v>0</v>
      </c>
      <c r="DO317" s="333">
        <f>VLOOKUP($D317,Shift!$B:$AO,40,0)-AX317</f>
        <v>0</v>
      </c>
      <c r="DP317" s="334">
        <f>K317/208*VLOOKUP(D317,Shift!$B:$AO,40,0)*8*50%-AY317</f>
        <v>2.3076951038092375E-5</v>
      </c>
      <c r="DQ317" s="335">
        <f>VLOOKUP($D317,Shift!$B:$AZ,41,0)-AZ317</f>
        <v>0</v>
      </c>
      <c r="DR317" s="336">
        <f>K317/208*VLOOKUP($D317,Shift!$B:$AQ,41,0)*8*50%-BA317</f>
        <v>0</v>
      </c>
      <c r="DS317" s="337">
        <f>VLOOKUP($D317,Att!B:CU,98,0)-O317</f>
        <v>0</v>
      </c>
      <c r="DT317" s="338">
        <f>IFERROR(VLOOKUP($D317,OT!$A:$BR,OT!BC$1,0),0)-P317</f>
        <v>0</v>
      </c>
      <c r="DU317" s="338">
        <f>IFERROR(VLOOKUP($D317,OT!$A:$BR,OT!BD$1,0),0)-Q317</f>
        <v>0</v>
      </c>
      <c r="DV317" s="338">
        <f>IFERROR(VLOOKUP($D317,OT!$A:$BR,OT!BE$1,0),0)-R317</f>
        <v>0</v>
      </c>
      <c r="DW317" s="338">
        <f>IFERROR(VLOOKUP($D317,OT!$A:$BR,OT!BF$1,0),0)-S317</f>
        <v>0</v>
      </c>
      <c r="DX317" s="338">
        <f>IFERROR(VLOOKUP($D317,OT!$A:$BR,OT!BG$1,0),0)-T317</f>
        <v>0</v>
      </c>
      <c r="DY317" s="338">
        <f>IFERROR(VLOOKUP($D317,OT!$A:$BR,OT!BH$1,0),0)-U317</f>
        <v>0</v>
      </c>
      <c r="DZ317" s="338">
        <f>IFERROR(VLOOKUP($D317,OT!$A:$BR,OT!BI$1,0),0)-V317</f>
        <v>0</v>
      </c>
      <c r="EA317" s="338">
        <f>IFERROR(VLOOKUP($D317,OT!$A:$BR,OT!BJ$1,0),0)-W317</f>
        <v>0</v>
      </c>
      <c r="EB317" s="338">
        <f>IFERROR(VLOOKUP($D317,OT!$A:$BR,OT!BK$1,0),0)-X317</f>
        <v>0</v>
      </c>
      <c r="EC317" s="339">
        <f>VLOOKUP(D317,'Off day working'!A:AL,38,0)*30000-BD317</f>
        <v>0</v>
      </c>
      <c r="ED317" s="340"/>
      <c r="EE317" s="340"/>
      <c r="EF317" s="338">
        <f t="shared" si="86"/>
        <v>7.6923076921957545E-2</v>
      </c>
      <c r="EG317" s="350">
        <f>4960000*1.07/208*VLOOKUP(D317,Att!B:BZ,77,0)-BJ317</f>
        <v>0</v>
      </c>
      <c r="EI317" s="345">
        <f>IF(AND(CH317="X",EJ317&gt;=0.5),150000/VLOOKUP(D317,Att!B:AT,45,0)*VLOOKUP(D317,Att!B:AP,41,0),IF(AND(CH317="X",EJ317&lt;0.5),0,150000))-AN317</f>
        <v>0</v>
      </c>
      <c r="EJ317" s="346">
        <f>VLOOKUP(D317,Att!B:AP,41,0)/VLOOKUP(D317,Att!B:AT,45,0)</f>
        <v>1.1249979910750161</v>
      </c>
    </row>
    <row r="318" spans="1:140" s="331" customFormat="1" ht="14.5" hidden="1" customHeight="1" x14ac:dyDescent="0.35">
      <c r="A318" s="300" t="s">
        <v>325</v>
      </c>
      <c r="B318" s="300">
        <f t="shared" si="102"/>
        <v>311</v>
      </c>
      <c r="C318" s="320" t="s">
        <v>56</v>
      </c>
      <c r="D318" s="320" t="s">
        <v>1832</v>
      </c>
      <c r="E318" s="320" t="s">
        <v>1943</v>
      </c>
      <c r="F318" s="367" t="s">
        <v>1833</v>
      </c>
      <c r="G318" s="320" t="s">
        <v>360</v>
      </c>
      <c r="H318" s="320" t="s">
        <v>1039</v>
      </c>
      <c r="I318" s="320" t="s">
        <v>57</v>
      </c>
      <c r="J318" s="320" t="s">
        <v>58</v>
      </c>
      <c r="K318" s="321">
        <v>5900000</v>
      </c>
      <c r="L318" s="321"/>
      <c r="M318" s="321">
        <v>208</v>
      </c>
      <c r="N318" s="321"/>
      <c r="O318" s="321">
        <v>208</v>
      </c>
      <c r="P318" s="321">
        <v>36</v>
      </c>
      <c r="Q318" s="321">
        <v>0</v>
      </c>
      <c r="R318" s="321">
        <v>0</v>
      </c>
      <c r="S318" s="321">
        <v>0</v>
      </c>
      <c r="T318" s="321">
        <v>0</v>
      </c>
      <c r="U318" s="321">
        <v>0</v>
      </c>
      <c r="V318" s="321">
        <v>0</v>
      </c>
      <c r="W318" s="321">
        <v>0</v>
      </c>
      <c r="X318" s="321">
        <v>0</v>
      </c>
      <c r="Y318" s="321">
        <v>5</v>
      </c>
      <c r="Z318" s="321"/>
      <c r="AA318" s="321"/>
      <c r="AB318" s="321">
        <v>5899999.8865</v>
      </c>
      <c r="AC318" s="321">
        <v>1531730.7692</v>
      </c>
      <c r="AD318" s="321">
        <v>0</v>
      </c>
      <c r="AE318" s="321">
        <v>0</v>
      </c>
      <c r="AF318" s="321">
        <v>0</v>
      </c>
      <c r="AG318" s="321">
        <v>0</v>
      </c>
      <c r="AH318" s="321">
        <v>0</v>
      </c>
      <c r="AI318" s="321">
        <v>0</v>
      </c>
      <c r="AJ318" s="321">
        <v>0</v>
      </c>
      <c r="AK318" s="321">
        <v>0</v>
      </c>
      <c r="AL318" s="321">
        <v>272307.6923</v>
      </c>
      <c r="AM318" s="321">
        <v>300000</v>
      </c>
      <c r="AN318" s="321">
        <v>150000</v>
      </c>
      <c r="AO318" s="321">
        <v>372500</v>
      </c>
      <c r="AP318" s="321">
        <v>0</v>
      </c>
      <c r="AQ318" s="321">
        <v>765865.38459999999</v>
      </c>
      <c r="AR318" s="321">
        <v>0</v>
      </c>
      <c r="AS318" s="321"/>
      <c r="AT318" s="321">
        <v>0</v>
      </c>
      <c r="AU318" s="321">
        <v>295000</v>
      </c>
      <c r="AV318" s="321">
        <v>0</v>
      </c>
      <c r="AW318" s="321">
        <v>0</v>
      </c>
      <c r="AX318" s="321">
        <v>1</v>
      </c>
      <c r="AY318" s="321">
        <v>113461.5385</v>
      </c>
      <c r="AZ318" s="321"/>
      <c r="BA318" s="321"/>
      <c r="BB318" s="321">
        <v>18</v>
      </c>
      <c r="BC318" s="321">
        <v>510576.92</v>
      </c>
      <c r="BD318" s="321">
        <v>0</v>
      </c>
      <c r="BE318" s="321">
        <v>42548</v>
      </c>
      <c r="BF318" s="321">
        <v>100000</v>
      </c>
      <c r="BG318" s="321">
        <v>130000</v>
      </c>
      <c r="BH318" s="321">
        <v>410000</v>
      </c>
      <c r="BI318" s="321"/>
      <c r="BJ318" s="321"/>
      <c r="BK318" s="321"/>
      <c r="BL318" s="321">
        <v>0</v>
      </c>
      <c r="BM318" s="321"/>
      <c r="BN318" s="321">
        <v>0</v>
      </c>
      <c r="BO318" s="321">
        <v>0</v>
      </c>
      <c r="BP318" s="321">
        <v>420000</v>
      </c>
      <c r="BQ318" s="321">
        <v>72692.307700000005</v>
      </c>
      <c r="BR318" s="321"/>
      <c r="BS318" s="321">
        <v>0</v>
      </c>
      <c r="BT318" s="321">
        <v>1268500</v>
      </c>
      <c r="BU318" s="321">
        <v>619500</v>
      </c>
      <c r="BV318" s="321"/>
      <c r="BW318" s="321">
        <v>0</v>
      </c>
      <c r="BX318" s="321"/>
      <c r="BY318" s="321">
        <v>0</v>
      </c>
      <c r="BZ318" s="321"/>
      <c r="CA318" s="321"/>
      <c r="CB318" s="321">
        <v>12773201.601399999</v>
      </c>
      <c r="CC318" s="321">
        <v>10274509.601399999</v>
      </c>
      <c r="CD318" s="320"/>
      <c r="CE318" s="320" t="s">
        <v>319</v>
      </c>
      <c r="CF318" s="323">
        <v>46175</v>
      </c>
      <c r="CG318" s="323"/>
      <c r="CH318" s="320" t="s">
        <v>415</v>
      </c>
      <c r="CI318" s="322">
        <v>118000</v>
      </c>
      <c r="CJ318" s="322">
        <v>0</v>
      </c>
      <c r="CK318" s="321"/>
      <c r="CL318" s="324">
        <f t="shared" si="87"/>
        <v>492692.3077</v>
      </c>
      <c r="CM318" s="325">
        <f t="shared" si="88"/>
        <v>-19.102599997073412</v>
      </c>
      <c r="CN318" s="325">
        <f t="shared" si="89"/>
        <v>-19.410299997776747</v>
      </c>
      <c r="CO318" s="325">
        <f t="shared" si="90"/>
        <v>0.11349999997764826</v>
      </c>
      <c r="CP318" s="318"/>
      <c r="CQ318" s="326">
        <f t="shared" si="91"/>
        <v>3.0769500881433487E-5</v>
      </c>
      <c r="CR318" s="326">
        <f t="shared" si="92"/>
        <v>0</v>
      </c>
      <c r="CS318" s="327">
        <f t="shared" si="93"/>
        <v>0</v>
      </c>
      <c r="CT318" s="327">
        <f t="shared" si="94"/>
        <v>0</v>
      </c>
      <c r="CU318" s="327">
        <f t="shared" si="95"/>
        <v>0</v>
      </c>
      <c r="CV318" s="327">
        <f t="shared" si="96"/>
        <v>0</v>
      </c>
      <c r="CW318" s="327">
        <f t="shared" si="97"/>
        <v>0</v>
      </c>
      <c r="CX318" s="327">
        <f t="shared" si="98"/>
        <v>0</v>
      </c>
      <c r="CY318" s="327">
        <f t="shared" si="99"/>
        <v>0</v>
      </c>
      <c r="CZ318" s="328">
        <f t="shared" si="100"/>
        <v>492692.3077</v>
      </c>
      <c r="DA318" s="328">
        <f>(420000/208)*(O318+P318+Q318+R318+S318+T318+U318+V318+W318+X318+BI318)-CZ318</f>
        <v>-7.6923170126974583E-6</v>
      </c>
      <c r="DB318" s="201"/>
      <c r="DC318" s="327">
        <f>K318/M318*IFERROR(VLOOKUP($D318,Shift!$B:$AZ,45,0),0)-AT318</f>
        <v>0</v>
      </c>
      <c r="DD318" s="327">
        <f>K318/M318*IFERROR(VLOOKUP($D318,Shift!$B:$AV,47,0),0)*10*50%-ROUND(K318/M318*IFERROR(VLOOKUP($D318,Shift!$B:$AV,47,0),0)*8*30%,0)-AU318</f>
        <v>-0.30769230762962252</v>
      </c>
      <c r="DE318" s="329">
        <f>VLOOKUP($D318,'Off day working'!A:AM,38,0)-Z318</f>
        <v>0</v>
      </c>
      <c r="DF318" s="328"/>
      <c r="DG318" s="328"/>
      <c r="DH318" s="330">
        <f>K318/208*8*30%*VLOOKUP($D318,Shift!$B:$AZ,47,0)-AL318</f>
        <v>7.6923170126974583E-6</v>
      </c>
      <c r="DJ318" s="390"/>
      <c r="DK318" s="332">
        <f>VLOOKUP($D318,Meal!$A:$AK,35,0)-BG318</f>
        <v>0</v>
      </c>
      <c r="DL318" s="332">
        <f>VLOOKUP($D318,Meal!$A:$AK,36,0)-BH318</f>
        <v>0</v>
      </c>
      <c r="DM318" s="333">
        <f>VLOOKUP($D318,Shift!B:AW,39,0)-AV318</f>
        <v>0</v>
      </c>
      <c r="DN318" s="334">
        <f>K318/208*VLOOKUP(D318,Shift!$B:$AO,39,0)*8*10%-AW318</f>
        <v>0</v>
      </c>
      <c r="DO318" s="333">
        <f>VLOOKUP($D318,Shift!$B:$AO,40,0)-AX318</f>
        <v>0</v>
      </c>
      <c r="DP318" s="334">
        <f>K318/208*VLOOKUP(D318,Shift!$B:$AO,40,0)*8*50%-AY318</f>
        <v>-3.8461526855826378E-5</v>
      </c>
      <c r="DQ318" s="335">
        <f>VLOOKUP($D318,Shift!$B:$AZ,41,0)-AZ318</f>
        <v>0</v>
      </c>
      <c r="DR318" s="336">
        <f>K318/208*VLOOKUP($D318,Shift!$B:$AQ,41,0)*8*50%-BA318</f>
        <v>0</v>
      </c>
      <c r="DS318" s="337">
        <f>VLOOKUP($D318,Att!B:CU,98,0)-O318</f>
        <v>0</v>
      </c>
      <c r="DT318" s="338">
        <f>IFERROR(VLOOKUP($D318,OT!$A:$BR,OT!BC$1,0),0)-P318</f>
        <v>0</v>
      </c>
      <c r="DU318" s="338">
        <f>IFERROR(VLOOKUP($D318,OT!$A:$BR,OT!BD$1,0),0)-Q318</f>
        <v>0</v>
      </c>
      <c r="DV318" s="338">
        <f>IFERROR(VLOOKUP($D318,OT!$A:$BR,OT!BE$1,0),0)-R318</f>
        <v>0</v>
      </c>
      <c r="DW318" s="338">
        <f>IFERROR(VLOOKUP($D318,OT!$A:$BR,OT!BF$1,0),0)-S318</f>
        <v>0</v>
      </c>
      <c r="DX318" s="338">
        <f>IFERROR(VLOOKUP($D318,OT!$A:$BR,OT!BG$1,0),0)-T318</f>
        <v>0</v>
      </c>
      <c r="DY318" s="338">
        <f>IFERROR(VLOOKUP($D318,OT!$A:$BR,OT!BH$1,0),0)-U318</f>
        <v>0</v>
      </c>
      <c r="DZ318" s="338">
        <f>IFERROR(VLOOKUP($D318,OT!$A:$BR,OT!BI$1,0),0)-V318</f>
        <v>0</v>
      </c>
      <c r="EA318" s="338">
        <f>IFERROR(VLOOKUP($D318,OT!$A:$BR,OT!BJ$1,0),0)-W318</f>
        <v>0</v>
      </c>
      <c r="EB318" s="338">
        <f>IFERROR(VLOOKUP($D318,OT!$A:$BR,OT!BK$1,0),0)-X318</f>
        <v>0</v>
      </c>
      <c r="EC318" s="339">
        <f>VLOOKUP(D318,'Off day working'!A:AL,38,0)*30000-BD318</f>
        <v>0</v>
      </c>
      <c r="ED318" s="340"/>
      <c r="EE318" s="340"/>
      <c r="EF318" s="338">
        <f t="shared" si="86"/>
        <v>7.6923076921957545E-2</v>
      </c>
      <c r="EG318" s="350">
        <f>4960000*1.07/208*VLOOKUP(D318,Att!B:BZ,77,0)-BJ318</f>
        <v>0</v>
      </c>
      <c r="EI318" s="345">
        <f>IF(AND(CH318="X",EJ318&gt;=0.5),150000/VLOOKUP(D318,Att!B:AT,45,0)*VLOOKUP(D318,Att!B:AP,41,0),IF(AND(CH318="X",EJ318&lt;0.5),0,150000))-AN318</f>
        <v>0</v>
      </c>
      <c r="EJ318" s="346">
        <f>VLOOKUP(D318,Att!B:AP,41,0)/VLOOKUP(D318,Att!B:AT,45,0)</f>
        <v>1.1785693239833501</v>
      </c>
    </row>
    <row r="319" spans="1:140" s="331" customFormat="1" ht="14.5" hidden="1" customHeight="1" x14ac:dyDescent="0.35">
      <c r="A319" s="300" t="s">
        <v>325</v>
      </c>
      <c r="B319" s="300">
        <f t="shared" si="102"/>
        <v>312</v>
      </c>
      <c r="C319" s="320" t="s">
        <v>56</v>
      </c>
      <c r="D319" s="320" t="s">
        <v>1834</v>
      </c>
      <c r="E319" s="320" t="s">
        <v>1944</v>
      </c>
      <c r="F319" s="367" t="s">
        <v>1835</v>
      </c>
      <c r="G319" s="320" t="s">
        <v>360</v>
      </c>
      <c r="H319" s="320" t="s">
        <v>1039</v>
      </c>
      <c r="I319" s="320" t="s">
        <v>57</v>
      </c>
      <c r="J319" s="320" t="s">
        <v>58</v>
      </c>
      <c r="K319" s="321">
        <v>5900000</v>
      </c>
      <c r="L319" s="321"/>
      <c r="M319" s="321">
        <v>208</v>
      </c>
      <c r="N319" s="321"/>
      <c r="O319" s="321">
        <v>198</v>
      </c>
      <c r="P319" s="321">
        <v>30</v>
      </c>
      <c r="Q319" s="321">
        <v>0</v>
      </c>
      <c r="R319" s="321">
        <v>0</v>
      </c>
      <c r="S319" s="321">
        <v>0</v>
      </c>
      <c r="T319" s="321">
        <v>0</v>
      </c>
      <c r="U319" s="321">
        <v>0</v>
      </c>
      <c r="V319" s="321">
        <v>0</v>
      </c>
      <c r="W319" s="321">
        <v>0</v>
      </c>
      <c r="X319" s="321">
        <v>0</v>
      </c>
      <c r="Y319" s="321">
        <v>0</v>
      </c>
      <c r="Z319" s="321"/>
      <c r="AA319" s="321"/>
      <c r="AB319" s="321">
        <v>5616346.1538000004</v>
      </c>
      <c r="AC319" s="321">
        <v>1276442.3077</v>
      </c>
      <c r="AD319" s="321">
        <v>0</v>
      </c>
      <c r="AE319" s="321">
        <v>0</v>
      </c>
      <c r="AF319" s="321">
        <v>0</v>
      </c>
      <c r="AG319" s="321">
        <v>0</v>
      </c>
      <c r="AH319" s="321">
        <v>0</v>
      </c>
      <c r="AI319" s="321">
        <v>0</v>
      </c>
      <c r="AJ319" s="321">
        <v>0</v>
      </c>
      <c r="AK319" s="321">
        <v>0</v>
      </c>
      <c r="AL319" s="321">
        <v>0</v>
      </c>
      <c r="AM319" s="321">
        <v>300000</v>
      </c>
      <c r="AN319" s="321">
        <v>150000</v>
      </c>
      <c r="AO319" s="321">
        <v>340000</v>
      </c>
      <c r="AP319" s="321">
        <v>0</v>
      </c>
      <c r="AQ319" s="321">
        <v>510576.92310000001</v>
      </c>
      <c r="AR319" s="321">
        <v>0</v>
      </c>
      <c r="AS319" s="321"/>
      <c r="AT319" s="321">
        <v>0</v>
      </c>
      <c r="AU319" s="321">
        <v>0</v>
      </c>
      <c r="AV319" s="321">
        <v>0</v>
      </c>
      <c r="AW319" s="321">
        <v>0</v>
      </c>
      <c r="AX319" s="321">
        <v>0</v>
      </c>
      <c r="AY319" s="321">
        <v>0</v>
      </c>
      <c r="AZ319" s="321"/>
      <c r="BA319" s="321"/>
      <c r="BB319" s="321">
        <v>15</v>
      </c>
      <c r="BC319" s="321">
        <v>425480.77</v>
      </c>
      <c r="BD319" s="321">
        <v>0</v>
      </c>
      <c r="BE319" s="321">
        <v>42548</v>
      </c>
      <c r="BF319" s="321">
        <v>100000</v>
      </c>
      <c r="BG319" s="321">
        <v>115000</v>
      </c>
      <c r="BH319" s="321">
        <v>280000</v>
      </c>
      <c r="BI319" s="321"/>
      <c r="BJ319" s="321"/>
      <c r="BK319" s="321"/>
      <c r="BL319" s="321">
        <v>0</v>
      </c>
      <c r="BM319" s="321"/>
      <c r="BN319" s="321">
        <v>0</v>
      </c>
      <c r="BO319" s="321">
        <v>0</v>
      </c>
      <c r="BP319" s="321">
        <v>399807.6923</v>
      </c>
      <c r="BQ319" s="321">
        <v>60576.9231</v>
      </c>
      <c r="BR319" s="321"/>
      <c r="BS319" s="321">
        <v>0</v>
      </c>
      <c r="BT319" s="321">
        <v>1268500</v>
      </c>
      <c r="BU319" s="321">
        <v>619500</v>
      </c>
      <c r="BV319" s="321"/>
      <c r="BW319" s="321">
        <v>0</v>
      </c>
      <c r="BX319" s="321"/>
      <c r="BY319" s="321">
        <v>0</v>
      </c>
      <c r="BZ319" s="321"/>
      <c r="CA319" s="321"/>
      <c r="CB319" s="321">
        <v>11003293.3013</v>
      </c>
      <c r="CC319" s="321">
        <v>8536909.3013000004</v>
      </c>
      <c r="CD319" s="320"/>
      <c r="CE319" s="320" t="s">
        <v>319</v>
      </c>
      <c r="CF319" s="323">
        <v>46175</v>
      </c>
      <c r="CG319" s="323"/>
      <c r="CH319" s="320" t="s">
        <v>415</v>
      </c>
      <c r="CI319" s="322">
        <v>118000</v>
      </c>
      <c r="CJ319" s="322">
        <v>0</v>
      </c>
      <c r="CK319" s="321"/>
      <c r="CL319" s="324">
        <f t="shared" si="87"/>
        <v>460384.61540000001</v>
      </c>
      <c r="CM319" s="325">
        <f t="shared" si="88"/>
        <v>-14.531300000846386</v>
      </c>
      <c r="CN319" s="325">
        <f t="shared" si="89"/>
        <v>-15.14670000039041</v>
      </c>
      <c r="CO319" s="325">
        <f t="shared" si="90"/>
        <v>4.6153552830219269E-5</v>
      </c>
      <c r="CP319" s="318"/>
      <c r="CQ319" s="326">
        <f t="shared" si="91"/>
        <v>-7.6922588050365448E-6</v>
      </c>
      <c r="CR319" s="326">
        <f t="shared" si="92"/>
        <v>0</v>
      </c>
      <c r="CS319" s="327">
        <f t="shared" si="93"/>
        <v>0</v>
      </c>
      <c r="CT319" s="327">
        <f t="shared" si="94"/>
        <v>0</v>
      </c>
      <c r="CU319" s="327">
        <f t="shared" si="95"/>
        <v>0</v>
      </c>
      <c r="CV319" s="327">
        <f t="shared" si="96"/>
        <v>0</v>
      </c>
      <c r="CW319" s="327">
        <f t="shared" si="97"/>
        <v>0</v>
      </c>
      <c r="CX319" s="327">
        <f t="shared" si="98"/>
        <v>0</v>
      </c>
      <c r="CY319" s="327">
        <f t="shared" si="99"/>
        <v>0</v>
      </c>
      <c r="CZ319" s="328">
        <f t="shared" si="100"/>
        <v>460384.61540000001</v>
      </c>
      <c r="DA319" s="328">
        <f>(420000/208)*(O319+P319+Q319+R319+S319+T319+U319+V319+W319+X319+BI319)-CZ319</f>
        <v>-1.5384634025394917E-5</v>
      </c>
      <c r="DB319" s="201"/>
      <c r="DC319" s="327">
        <f>K319/M319*IFERROR(VLOOKUP($D319,Shift!$B:$AZ,45,0),0)-AT319</f>
        <v>0</v>
      </c>
      <c r="DD319" s="327">
        <f>K319/M319*IFERROR(VLOOKUP($D319,Shift!$B:$AV,47,0),0)*10*50%-ROUND(K319/M319*IFERROR(VLOOKUP($D319,Shift!$B:$AV,47,0),0)*8*30%,0)-AU319</f>
        <v>0</v>
      </c>
      <c r="DE319" s="329">
        <f>VLOOKUP($D319,'Off day working'!A:AM,38,0)-Z319</f>
        <v>0</v>
      </c>
      <c r="DF319" s="328"/>
      <c r="DG319" s="328"/>
      <c r="DH319" s="330">
        <f>K319/208*8*30%*VLOOKUP($D319,Shift!$B:$AZ,47,0)-AL319</f>
        <v>0</v>
      </c>
      <c r="DJ319" s="390"/>
      <c r="DK319" s="332">
        <f>VLOOKUP($D319,Meal!$A:$AK,35,0)-BG319</f>
        <v>0</v>
      </c>
      <c r="DL319" s="332">
        <f>VLOOKUP($D319,Meal!$A:$AK,36,0)-BH319</f>
        <v>0</v>
      </c>
      <c r="DM319" s="333">
        <f>VLOOKUP($D319,Shift!B:AW,39,0)-AV319</f>
        <v>0</v>
      </c>
      <c r="DN319" s="334">
        <f>K319/208*VLOOKUP(D319,Shift!$B:$AO,39,0)*8*10%-AW319</f>
        <v>0</v>
      </c>
      <c r="DO319" s="333">
        <f>VLOOKUP($D319,Shift!$B:$AO,40,0)-AX319</f>
        <v>0</v>
      </c>
      <c r="DP319" s="334">
        <f>K319/208*VLOOKUP(D319,Shift!$B:$AO,40,0)*8*50%-AY319</f>
        <v>0</v>
      </c>
      <c r="DQ319" s="335">
        <f>VLOOKUP($D319,Shift!$B:$AZ,41,0)-AZ319</f>
        <v>0</v>
      </c>
      <c r="DR319" s="336">
        <f>K319/208*VLOOKUP($D319,Shift!$B:$AQ,41,0)*8*50%-BA319</f>
        <v>0</v>
      </c>
      <c r="DS319" s="337">
        <f>VLOOKUP($D319,Att!B:CU,98,0)-O319</f>
        <v>0</v>
      </c>
      <c r="DT319" s="338">
        <f>IFERROR(VLOOKUP($D319,OT!$A:$BR,OT!BC$1,0),0)-P319</f>
        <v>0</v>
      </c>
      <c r="DU319" s="338">
        <f>IFERROR(VLOOKUP($D319,OT!$A:$BR,OT!BD$1,0),0)-Q319</f>
        <v>0</v>
      </c>
      <c r="DV319" s="338">
        <f>IFERROR(VLOOKUP($D319,OT!$A:$BR,OT!BE$1,0),0)-R319</f>
        <v>0</v>
      </c>
      <c r="DW319" s="338">
        <f>IFERROR(VLOOKUP($D319,OT!$A:$BR,OT!BF$1,0),0)-S319</f>
        <v>0</v>
      </c>
      <c r="DX319" s="338">
        <f>IFERROR(VLOOKUP($D319,OT!$A:$BR,OT!BG$1,0),0)-T319</f>
        <v>0</v>
      </c>
      <c r="DY319" s="338">
        <f>IFERROR(VLOOKUP($D319,OT!$A:$BR,OT!BH$1,0),0)-U319</f>
        <v>0</v>
      </c>
      <c r="DZ319" s="338">
        <f>IFERROR(VLOOKUP($D319,OT!$A:$BR,OT!BI$1,0),0)-V319</f>
        <v>0</v>
      </c>
      <c r="EA319" s="338">
        <f>IFERROR(VLOOKUP($D319,OT!$A:$BR,OT!BJ$1,0),0)-W319</f>
        <v>0</v>
      </c>
      <c r="EB319" s="338">
        <f>IFERROR(VLOOKUP($D319,OT!$A:$BR,OT!BK$1,0),0)-X319</f>
        <v>0</v>
      </c>
      <c r="EC319" s="339">
        <f>VLOOKUP(D319,'Off day working'!A:AL,38,0)*30000-BD319</f>
        <v>0</v>
      </c>
      <c r="ED319" s="340"/>
      <c r="EE319" s="340"/>
      <c r="EF319" s="338">
        <f t="shared" si="86"/>
        <v>7.6923076921957545E-2</v>
      </c>
      <c r="EG319" s="350">
        <f>4960000*1.07/208*VLOOKUP(D319,Att!B:BZ,77,0)-BJ319</f>
        <v>0</v>
      </c>
      <c r="EI319" s="345">
        <f>IF(AND(CH319="X",EJ319&gt;=0.5),150000/VLOOKUP(D319,Att!B:AT,45,0)*VLOOKUP(D319,Att!B:AP,41,0),IF(AND(CH319="X",EJ319&lt;0.5),0,150000))-AN319</f>
        <v>0</v>
      </c>
      <c r="EJ319" s="346">
        <f>VLOOKUP(D319,Att!B:AP,41,0)/VLOOKUP(D319,Att!B:AT,45,0)</f>
        <v>1.1249979910750161</v>
      </c>
    </row>
    <row r="320" spans="1:140" s="331" customFormat="1" ht="14.5" hidden="1" customHeight="1" x14ac:dyDescent="0.35">
      <c r="A320" s="300" t="s">
        <v>325</v>
      </c>
      <c r="B320" s="300">
        <f t="shared" si="102"/>
        <v>313</v>
      </c>
      <c r="C320" s="320" t="s">
        <v>56</v>
      </c>
      <c r="D320" s="320" t="s">
        <v>1836</v>
      </c>
      <c r="E320" s="320" t="s">
        <v>1945</v>
      </c>
      <c r="F320" s="367" t="s">
        <v>1837</v>
      </c>
      <c r="G320" s="320" t="s">
        <v>360</v>
      </c>
      <c r="H320" s="320" t="s">
        <v>1039</v>
      </c>
      <c r="I320" s="320" t="s">
        <v>59</v>
      </c>
      <c r="J320" s="320" t="s">
        <v>58</v>
      </c>
      <c r="K320" s="321">
        <v>5900000</v>
      </c>
      <c r="L320" s="321"/>
      <c r="M320" s="321">
        <v>208</v>
      </c>
      <c r="N320" s="321"/>
      <c r="O320" s="321">
        <v>208</v>
      </c>
      <c r="P320" s="321">
        <v>20</v>
      </c>
      <c r="Q320" s="321">
        <v>0</v>
      </c>
      <c r="R320" s="321">
        <v>8</v>
      </c>
      <c r="S320" s="321">
        <v>0</v>
      </c>
      <c r="T320" s="321">
        <v>0</v>
      </c>
      <c r="U320" s="321">
        <v>0</v>
      </c>
      <c r="V320" s="321">
        <v>0</v>
      </c>
      <c r="W320" s="321">
        <v>0</v>
      </c>
      <c r="X320" s="321">
        <v>0</v>
      </c>
      <c r="Y320" s="321">
        <v>0</v>
      </c>
      <c r="Z320" s="321">
        <v>1</v>
      </c>
      <c r="AA320" s="321"/>
      <c r="AB320" s="321">
        <v>5899999.8865</v>
      </c>
      <c r="AC320" s="321">
        <v>850961.53850000002</v>
      </c>
      <c r="AD320" s="321">
        <v>0</v>
      </c>
      <c r="AE320" s="321">
        <v>453846.15379999997</v>
      </c>
      <c r="AF320" s="321">
        <v>0</v>
      </c>
      <c r="AG320" s="321">
        <v>0</v>
      </c>
      <c r="AH320" s="321">
        <v>0</v>
      </c>
      <c r="AI320" s="321">
        <v>0</v>
      </c>
      <c r="AJ320" s="321">
        <v>0</v>
      </c>
      <c r="AK320" s="321">
        <v>0</v>
      </c>
      <c r="AL320" s="321">
        <v>0</v>
      </c>
      <c r="AM320" s="321">
        <v>300000</v>
      </c>
      <c r="AN320" s="321">
        <v>150000</v>
      </c>
      <c r="AO320" s="321">
        <v>287500</v>
      </c>
      <c r="AP320" s="321">
        <v>0</v>
      </c>
      <c r="AQ320" s="321">
        <v>765865.38459999999</v>
      </c>
      <c r="AR320" s="321">
        <v>0</v>
      </c>
      <c r="AS320" s="321"/>
      <c r="AT320" s="321">
        <v>0</v>
      </c>
      <c r="AU320" s="321">
        <v>0</v>
      </c>
      <c r="AV320" s="321">
        <v>0</v>
      </c>
      <c r="AW320" s="321">
        <v>0</v>
      </c>
      <c r="AX320" s="321">
        <v>0</v>
      </c>
      <c r="AY320" s="321">
        <v>0</v>
      </c>
      <c r="AZ320" s="321"/>
      <c r="BA320" s="321"/>
      <c r="BB320" s="321">
        <v>10</v>
      </c>
      <c r="BC320" s="321">
        <v>283653.84999999998</v>
      </c>
      <c r="BD320" s="321">
        <v>30000</v>
      </c>
      <c r="BE320" s="321">
        <v>42548</v>
      </c>
      <c r="BF320" s="321">
        <v>100000</v>
      </c>
      <c r="BG320" s="321">
        <v>240000</v>
      </c>
      <c r="BH320" s="321">
        <v>195000</v>
      </c>
      <c r="BI320" s="321"/>
      <c r="BJ320" s="321"/>
      <c r="BK320" s="321"/>
      <c r="BL320" s="321">
        <v>0</v>
      </c>
      <c r="BM320" s="321"/>
      <c r="BN320" s="321">
        <v>0</v>
      </c>
      <c r="BO320" s="321">
        <v>0</v>
      </c>
      <c r="BP320" s="321">
        <v>420000</v>
      </c>
      <c r="BQ320" s="321">
        <v>56538.461499999998</v>
      </c>
      <c r="BR320" s="321"/>
      <c r="BS320" s="321">
        <v>0</v>
      </c>
      <c r="BT320" s="321">
        <v>1268500</v>
      </c>
      <c r="BU320" s="321">
        <v>619500</v>
      </c>
      <c r="BV320" s="321"/>
      <c r="BW320" s="321">
        <v>0</v>
      </c>
      <c r="BX320" s="321"/>
      <c r="BY320" s="321">
        <v>0</v>
      </c>
      <c r="BZ320" s="321"/>
      <c r="CA320" s="321"/>
      <c r="CB320" s="321">
        <v>11462423.601399999</v>
      </c>
      <c r="CC320" s="321">
        <v>8979884.6013999991</v>
      </c>
      <c r="CD320" s="320"/>
      <c r="CE320" s="320" t="s">
        <v>319</v>
      </c>
      <c r="CF320" s="323">
        <v>46175</v>
      </c>
      <c r="CG320" s="323"/>
      <c r="CH320" s="320" t="s">
        <v>415</v>
      </c>
      <c r="CI320" s="322">
        <v>118000</v>
      </c>
      <c r="CJ320" s="322">
        <v>0</v>
      </c>
      <c r="CK320" s="321"/>
      <c r="CL320" s="324">
        <f t="shared" si="87"/>
        <v>476538.46149999998</v>
      </c>
      <c r="CM320" s="325">
        <f t="shared" si="88"/>
        <v>-10.326499998569489</v>
      </c>
      <c r="CN320" s="325">
        <f t="shared" si="89"/>
        <v>-9.7879999987781048</v>
      </c>
      <c r="CO320" s="325">
        <f t="shared" si="90"/>
        <v>0.11349999997764826</v>
      </c>
      <c r="CP320" s="318"/>
      <c r="CQ320" s="326">
        <f t="shared" si="91"/>
        <v>-3.8461526855826378E-5</v>
      </c>
      <c r="CR320" s="326">
        <f t="shared" si="92"/>
        <v>0</v>
      </c>
      <c r="CS320" s="327">
        <f t="shared" si="93"/>
        <v>4.615390207618475E-5</v>
      </c>
      <c r="CT320" s="327">
        <f t="shared" si="94"/>
        <v>0</v>
      </c>
      <c r="CU320" s="327">
        <f t="shared" si="95"/>
        <v>0</v>
      </c>
      <c r="CV320" s="327">
        <f t="shared" si="96"/>
        <v>0</v>
      </c>
      <c r="CW320" s="327">
        <f t="shared" si="97"/>
        <v>0</v>
      </c>
      <c r="CX320" s="327">
        <f t="shared" si="98"/>
        <v>0</v>
      </c>
      <c r="CY320" s="327">
        <f t="shared" si="99"/>
        <v>0</v>
      </c>
      <c r="CZ320" s="328">
        <f t="shared" si="100"/>
        <v>476538.46149999998</v>
      </c>
      <c r="DA320" s="328">
        <f>(420000/208)*(O320+P320+Q320+R320+S320+T320+U320+V320+W320+X320+BI320)-CZ320</f>
        <v>3.8461585063487291E-5</v>
      </c>
      <c r="DB320" s="201"/>
      <c r="DC320" s="327">
        <f>K320/M320*IFERROR(VLOOKUP($D320,Shift!$B:$AZ,45,0),0)-AT320</f>
        <v>0</v>
      </c>
      <c r="DD320" s="327">
        <f>K320/M320*IFERROR(VLOOKUP($D320,Shift!$B:$AV,47,0),0)*10*50%-ROUND(K320/M320*IFERROR(VLOOKUP($D320,Shift!$B:$AV,47,0),0)*8*30%,0)-AU320</f>
        <v>0</v>
      </c>
      <c r="DE320" s="329">
        <f>VLOOKUP($D320,'Off day working'!A:AM,38,0)-Z320</f>
        <v>0</v>
      </c>
      <c r="DF320" s="328"/>
      <c r="DG320" s="328"/>
      <c r="DH320" s="330">
        <f>K320/208*8*30%*VLOOKUP($D320,Shift!$B:$AZ,47,0)-AL320</f>
        <v>0</v>
      </c>
      <c r="DJ320" s="390"/>
      <c r="DK320" s="332">
        <f>VLOOKUP($D320,Meal!$A:$AK,35,0)-BG320</f>
        <v>0</v>
      </c>
      <c r="DL320" s="332">
        <f>VLOOKUP($D320,Meal!$A:$AK,36,0)-BH320</f>
        <v>0</v>
      </c>
      <c r="DM320" s="333">
        <f>VLOOKUP($D320,Shift!B:AW,39,0)-AV320</f>
        <v>0</v>
      </c>
      <c r="DN320" s="334">
        <f>K320/208*VLOOKUP(D320,Shift!$B:$AO,39,0)*8*10%-AW320</f>
        <v>0</v>
      </c>
      <c r="DO320" s="333">
        <f>VLOOKUP($D320,Shift!$B:$AO,40,0)-AX320</f>
        <v>0</v>
      </c>
      <c r="DP320" s="334">
        <f>K320/208*VLOOKUP(D320,Shift!$B:$AO,40,0)*8*50%-AY320</f>
        <v>0</v>
      </c>
      <c r="DQ320" s="335">
        <f>VLOOKUP($D320,Shift!$B:$AZ,41,0)-AZ320</f>
        <v>0</v>
      </c>
      <c r="DR320" s="336">
        <f>K320/208*VLOOKUP($D320,Shift!$B:$AQ,41,0)*8*50%-BA320</f>
        <v>0</v>
      </c>
      <c r="DS320" s="337">
        <f>VLOOKUP($D320,Att!B:CU,98,0)-O320</f>
        <v>0</v>
      </c>
      <c r="DT320" s="338">
        <f>IFERROR(VLOOKUP($D320,OT!$A:$BR,OT!BC$1,0),0)-P320</f>
        <v>0</v>
      </c>
      <c r="DU320" s="338">
        <f>IFERROR(VLOOKUP($D320,OT!$A:$BR,OT!BD$1,0),0)-Q320</f>
        <v>0</v>
      </c>
      <c r="DV320" s="338">
        <f>IFERROR(VLOOKUP($D320,OT!$A:$BR,OT!BE$1,0),0)-R320</f>
        <v>0</v>
      </c>
      <c r="DW320" s="338">
        <f>IFERROR(VLOOKUP($D320,OT!$A:$BR,OT!BF$1,0),0)-S320</f>
        <v>0</v>
      </c>
      <c r="DX320" s="338">
        <f>IFERROR(VLOOKUP($D320,OT!$A:$BR,OT!BG$1,0),0)-T320</f>
        <v>0</v>
      </c>
      <c r="DY320" s="338">
        <f>IFERROR(VLOOKUP($D320,OT!$A:$BR,OT!BH$1,0),0)-U320</f>
        <v>0</v>
      </c>
      <c r="DZ320" s="338">
        <f>IFERROR(VLOOKUP($D320,OT!$A:$BR,OT!BI$1,0),0)-V320</f>
        <v>0</v>
      </c>
      <c r="EA320" s="338">
        <f>IFERROR(VLOOKUP($D320,OT!$A:$BR,OT!BJ$1,0),0)-W320</f>
        <v>0</v>
      </c>
      <c r="EB320" s="338">
        <f>IFERROR(VLOOKUP($D320,OT!$A:$BR,OT!BK$1,0),0)-X320</f>
        <v>0</v>
      </c>
      <c r="EC320" s="339">
        <f>VLOOKUP(D320,'Off day working'!A:AL,38,0)*30000-BD320</f>
        <v>0</v>
      </c>
      <c r="ED320" s="340"/>
      <c r="EE320" s="340"/>
      <c r="EF320" s="338">
        <f t="shared" si="86"/>
        <v>7.6923076921957545E-2</v>
      </c>
      <c r="EG320" s="350">
        <f>4960000*1.07/208*VLOOKUP(D320,Att!B:BZ,77,0)-BJ320</f>
        <v>0</v>
      </c>
      <c r="EI320" s="345">
        <f>IF(AND(CH320="X",EJ320&gt;=0.5),150000/VLOOKUP(D320,Att!B:AT,45,0)*VLOOKUP(D320,Att!B:AP,41,0),IF(AND(CH320="X",EJ320&lt;0.5),0,150000))-AN320</f>
        <v>0</v>
      </c>
      <c r="EJ320" s="346">
        <f>VLOOKUP(D320,Att!B:AP,41,0)/VLOOKUP(D320,Att!B:AT,45,0)</f>
        <v>1.1785693239833501</v>
      </c>
    </row>
    <row r="321" spans="1:140" s="331" customFormat="1" ht="14.5" hidden="1" customHeight="1" x14ac:dyDescent="0.35">
      <c r="A321" s="300" t="s">
        <v>325</v>
      </c>
      <c r="B321" s="300">
        <f t="shared" si="102"/>
        <v>314</v>
      </c>
      <c r="C321" s="320" t="s">
        <v>56</v>
      </c>
      <c r="D321" s="320" t="s">
        <v>1840</v>
      </c>
      <c r="E321" s="320" t="s">
        <v>1947</v>
      </c>
      <c r="F321" s="367" t="s">
        <v>1200</v>
      </c>
      <c r="G321" s="320" t="s">
        <v>360</v>
      </c>
      <c r="H321" s="320" t="s">
        <v>1039</v>
      </c>
      <c r="I321" s="320" t="s">
        <v>60</v>
      </c>
      <c r="J321" s="320" t="s">
        <v>58</v>
      </c>
      <c r="K321" s="321">
        <v>5900000</v>
      </c>
      <c r="L321" s="321"/>
      <c r="M321" s="321">
        <v>208</v>
      </c>
      <c r="N321" s="321"/>
      <c r="O321" s="321">
        <v>208</v>
      </c>
      <c r="P321" s="321">
        <v>34</v>
      </c>
      <c r="Q321" s="321">
        <v>0</v>
      </c>
      <c r="R321" s="321">
        <v>12</v>
      </c>
      <c r="S321" s="321">
        <v>0</v>
      </c>
      <c r="T321" s="321">
        <v>0</v>
      </c>
      <c r="U321" s="321">
        <v>0</v>
      </c>
      <c r="V321" s="321">
        <v>0</v>
      </c>
      <c r="W321" s="321">
        <v>0</v>
      </c>
      <c r="X321" s="321">
        <v>0</v>
      </c>
      <c r="Y321" s="321">
        <v>10</v>
      </c>
      <c r="Z321" s="321">
        <v>1</v>
      </c>
      <c r="AA321" s="321"/>
      <c r="AB321" s="321">
        <v>5899999.8865</v>
      </c>
      <c r="AC321" s="321">
        <v>1446634.6154</v>
      </c>
      <c r="AD321" s="321">
        <v>0</v>
      </c>
      <c r="AE321" s="321">
        <v>680769.23080000002</v>
      </c>
      <c r="AF321" s="321">
        <v>0</v>
      </c>
      <c r="AG321" s="321">
        <v>0</v>
      </c>
      <c r="AH321" s="321">
        <v>0</v>
      </c>
      <c r="AI321" s="321">
        <v>0</v>
      </c>
      <c r="AJ321" s="321">
        <v>0</v>
      </c>
      <c r="AK321" s="321">
        <v>0</v>
      </c>
      <c r="AL321" s="321">
        <v>544615.38459999999</v>
      </c>
      <c r="AM321" s="321">
        <v>300000</v>
      </c>
      <c r="AN321" s="321">
        <v>150000</v>
      </c>
      <c r="AO321" s="321">
        <v>362500</v>
      </c>
      <c r="AP321" s="321">
        <v>0</v>
      </c>
      <c r="AQ321" s="321">
        <v>765865.38459999999</v>
      </c>
      <c r="AR321" s="321">
        <v>0</v>
      </c>
      <c r="AS321" s="321"/>
      <c r="AT321" s="321">
        <v>0</v>
      </c>
      <c r="AU321" s="321">
        <v>590000</v>
      </c>
      <c r="AV321" s="321">
        <v>0</v>
      </c>
      <c r="AW321" s="321">
        <v>0</v>
      </c>
      <c r="AX321" s="321">
        <v>2</v>
      </c>
      <c r="AY321" s="321">
        <v>226923.07689999999</v>
      </c>
      <c r="AZ321" s="321"/>
      <c r="BA321" s="321"/>
      <c r="BB321" s="321">
        <v>17</v>
      </c>
      <c r="BC321" s="321">
        <v>482211.54</v>
      </c>
      <c r="BD321" s="321">
        <v>30000</v>
      </c>
      <c r="BE321" s="321">
        <v>42548</v>
      </c>
      <c r="BF321" s="321">
        <v>100000</v>
      </c>
      <c r="BG321" s="321">
        <v>181000</v>
      </c>
      <c r="BH321" s="321">
        <v>474000</v>
      </c>
      <c r="BI321" s="321"/>
      <c r="BJ321" s="321"/>
      <c r="BK321" s="321"/>
      <c r="BL321" s="321">
        <v>0</v>
      </c>
      <c r="BM321" s="321"/>
      <c r="BN321" s="321">
        <v>0</v>
      </c>
      <c r="BO321" s="321">
        <v>0</v>
      </c>
      <c r="BP321" s="321">
        <v>420000</v>
      </c>
      <c r="BQ321" s="321">
        <v>92884.615399999995</v>
      </c>
      <c r="BR321" s="321"/>
      <c r="BS321" s="321">
        <v>0</v>
      </c>
      <c r="BT321" s="321">
        <v>1268500</v>
      </c>
      <c r="BU321" s="321">
        <v>619500</v>
      </c>
      <c r="BV321" s="321"/>
      <c r="BW321" s="321">
        <v>0</v>
      </c>
      <c r="BX321" s="321"/>
      <c r="BY321" s="321">
        <v>0</v>
      </c>
      <c r="BZ321" s="321"/>
      <c r="CA321" s="321"/>
      <c r="CB321" s="321">
        <v>14058470.601399999</v>
      </c>
      <c r="CC321" s="321">
        <v>11657586.601399999</v>
      </c>
      <c r="CD321" s="320"/>
      <c r="CE321" s="320" t="s">
        <v>1067</v>
      </c>
      <c r="CF321" s="323">
        <v>46175</v>
      </c>
      <c r="CG321" s="323"/>
      <c r="CH321" s="320" t="s">
        <v>415</v>
      </c>
      <c r="CI321" s="322">
        <v>0</v>
      </c>
      <c r="CJ321" s="322">
        <v>0</v>
      </c>
      <c r="CK321" s="321"/>
      <c r="CL321" s="324">
        <f t="shared" si="87"/>
        <v>512884.61540000001</v>
      </c>
      <c r="CM321" s="325">
        <f t="shared" si="88"/>
        <v>-18.867200000211596</v>
      </c>
      <c r="CN321" s="325">
        <f t="shared" si="89"/>
        <v>-19.482599999755621</v>
      </c>
      <c r="CO321" s="325">
        <f t="shared" si="90"/>
        <v>0.11349999997764826</v>
      </c>
      <c r="CP321" s="318"/>
      <c r="CQ321" s="326">
        <f t="shared" si="91"/>
        <v>-1.538451761007309E-5</v>
      </c>
      <c r="CR321" s="326">
        <f t="shared" si="92"/>
        <v>0</v>
      </c>
      <c r="CS321" s="327">
        <f t="shared" si="93"/>
        <v>-3.0769268050789833E-5</v>
      </c>
      <c r="CT321" s="327">
        <f t="shared" si="94"/>
        <v>0</v>
      </c>
      <c r="CU321" s="327">
        <f t="shared" si="95"/>
        <v>0</v>
      </c>
      <c r="CV321" s="327">
        <f t="shared" si="96"/>
        <v>0</v>
      </c>
      <c r="CW321" s="327">
        <f t="shared" si="97"/>
        <v>0</v>
      </c>
      <c r="CX321" s="327">
        <f t="shared" si="98"/>
        <v>0</v>
      </c>
      <c r="CY321" s="327">
        <f t="shared" si="99"/>
        <v>0</v>
      </c>
      <c r="CZ321" s="328">
        <f t="shared" si="100"/>
        <v>512884.61540000001</v>
      </c>
      <c r="DA321" s="328">
        <f>(420000/208)*(O321+P321+Q321+R321+S321+T321+U321+V321+W321+X321+BI321)-CZ321</f>
        <v>-1.5384634025394917E-5</v>
      </c>
      <c r="DB321" s="201"/>
      <c r="DC321" s="327">
        <f>K321/M321*IFERROR(VLOOKUP($D321,Shift!$B:$AZ,45,0),0)-AT321</f>
        <v>0</v>
      </c>
      <c r="DD321" s="327">
        <f>K321/M321*IFERROR(VLOOKUP($D321,Shift!$B:$AV,47,0),0)*10*50%-ROUND(K321/M321*IFERROR(VLOOKUP($D321,Shift!$B:$AV,47,0),0)*8*30%,0)-AU321</f>
        <v>0.38461538474075496</v>
      </c>
      <c r="DE321" s="329">
        <f>VLOOKUP($D321,'Off day working'!A:AM,38,0)-Z321</f>
        <v>0</v>
      </c>
      <c r="DF321" s="328"/>
      <c r="DG321" s="328"/>
      <c r="DH321" s="330">
        <f>K321/208*8*30%*VLOOKUP($D321,Shift!$B:$AZ,47,0)-AL321</f>
        <v>1.5384634025394917E-5</v>
      </c>
      <c r="DJ321" s="390"/>
      <c r="DK321" s="332">
        <f>VLOOKUP($D321,Meal!$A:$AK,35,0)-BG321</f>
        <v>0</v>
      </c>
      <c r="DL321" s="332">
        <f>VLOOKUP($D321,Meal!$A:$AK,36,0)-BH321</f>
        <v>0</v>
      </c>
      <c r="DM321" s="333">
        <f>VLOOKUP($D321,Shift!B:AW,39,0)-AV321</f>
        <v>0</v>
      </c>
      <c r="DN321" s="334">
        <f>K321/208*VLOOKUP(D321,Shift!$B:$AO,39,0)*8*10%-AW321</f>
        <v>0</v>
      </c>
      <c r="DO321" s="333">
        <f>VLOOKUP($D321,Shift!$B:$AO,40,0)-AX321</f>
        <v>0</v>
      </c>
      <c r="DP321" s="334">
        <f>K321/208*VLOOKUP(D321,Shift!$B:$AO,40,0)*8*50%-AY321</f>
        <v>2.3076951038092375E-5</v>
      </c>
      <c r="DQ321" s="335">
        <f>VLOOKUP($D321,Shift!$B:$AZ,41,0)-AZ321</f>
        <v>0</v>
      </c>
      <c r="DR321" s="336">
        <f>K321/208*VLOOKUP($D321,Shift!$B:$AQ,41,0)*8*50%-BA321</f>
        <v>0</v>
      </c>
      <c r="DS321" s="337">
        <f>VLOOKUP($D321,Att!B:CU,98,0)-O321</f>
        <v>0</v>
      </c>
      <c r="DT321" s="338">
        <f>IFERROR(VLOOKUP($D321,OT!$A:$BR,OT!BC$1,0),0)-P321</f>
        <v>0</v>
      </c>
      <c r="DU321" s="338">
        <f>IFERROR(VLOOKUP($D321,OT!$A:$BR,OT!BD$1,0),0)-Q321</f>
        <v>0</v>
      </c>
      <c r="DV321" s="338">
        <f>IFERROR(VLOOKUP($D321,OT!$A:$BR,OT!BE$1,0),0)-R321</f>
        <v>0</v>
      </c>
      <c r="DW321" s="338">
        <f>IFERROR(VLOOKUP($D321,OT!$A:$BR,OT!BF$1,0),0)-S321</f>
        <v>0</v>
      </c>
      <c r="DX321" s="338">
        <f>IFERROR(VLOOKUP($D321,OT!$A:$BR,OT!BG$1,0),0)-T321</f>
        <v>0</v>
      </c>
      <c r="DY321" s="338">
        <f>IFERROR(VLOOKUP($D321,OT!$A:$BR,OT!BH$1,0),0)-U321</f>
        <v>0</v>
      </c>
      <c r="DZ321" s="338">
        <f>IFERROR(VLOOKUP($D321,OT!$A:$BR,OT!BI$1,0),0)-V321</f>
        <v>0</v>
      </c>
      <c r="EA321" s="338">
        <f>IFERROR(VLOOKUP($D321,OT!$A:$BR,OT!BJ$1,0),0)-W321</f>
        <v>0</v>
      </c>
      <c r="EB321" s="338">
        <f>IFERROR(VLOOKUP($D321,OT!$A:$BR,OT!BK$1,0),0)-X321</f>
        <v>0</v>
      </c>
      <c r="EC321" s="339">
        <f>VLOOKUP(D321,'Off day working'!A:AL,38,0)*30000-BD321</f>
        <v>0</v>
      </c>
      <c r="ED321" s="340"/>
      <c r="EE321" s="340"/>
      <c r="EF321" s="338">
        <f t="shared" si="86"/>
        <v>7.6923076921957545E-2</v>
      </c>
      <c r="EG321" s="350">
        <f>4960000*1.07/208*VLOOKUP(D321,Att!B:BZ,77,0)-BJ321</f>
        <v>0</v>
      </c>
      <c r="EI321" s="345">
        <f>IF(AND(CH321="X",EJ321&gt;=0.5),150000/VLOOKUP(D321,Att!B:AT,45,0)*VLOOKUP(D321,Att!B:AP,41,0),IF(AND(CH321="X",EJ321&lt;0.5),0,150000))-AN321</f>
        <v>0</v>
      </c>
      <c r="EJ321" s="346">
        <f>VLOOKUP(D321,Att!B:AP,41,0)/VLOOKUP(D321,Att!B:AT,45,0)</f>
        <v>1.1785693239833501</v>
      </c>
    </row>
    <row r="322" spans="1:140" s="331" customFormat="1" ht="14.5" hidden="1" customHeight="1" x14ac:dyDescent="0.35">
      <c r="A322" s="300" t="s">
        <v>325</v>
      </c>
      <c r="B322" s="300">
        <f t="shared" si="102"/>
        <v>315</v>
      </c>
      <c r="C322" s="320" t="s">
        <v>61</v>
      </c>
      <c r="D322" s="320" t="s">
        <v>1847</v>
      </c>
      <c r="E322" s="320" t="s">
        <v>1951</v>
      </c>
      <c r="F322" s="367" t="s">
        <v>1848</v>
      </c>
      <c r="G322" s="320" t="s">
        <v>348</v>
      </c>
      <c r="H322" s="320" t="s">
        <v>1039</v>
      </c>
      <c r="I322" s="320" t="s">
        <v>62</v>
      </c>
      <c r="J322" s="320" t="s">
        <v>58</v>
      </c>
      <c r="K322" s="321">
        <v>5900000</v>
      </c>
      <c r="L322" s="321"/>
      <c r="M322" s="321">
        <v>208</v>
      </c>
      <c r="N322" s="321"/>
      <c r="O322" s="321">
        <v>200</v>
      </c>
      <c r="P322" s="321">
        <v>40</v>
      </c>
      <c r="Q322" s="321">
        <v>0</v>
      </c>
      <c r="R322" s="321">
        <v>8</v>
      </c>
      <c r="S322" s="321">
        <v>0</v>
      </c>
      <c r="T322" s="321">
        <v>0</v>
      </c>
      <c r="U322" s="321">
        <v>0</v>
      </c>
      <c r="V322" s="321">
        <v>0</v>
      </c>
      <c r="W322" s="321">
        <v>0</v>
      </c>
      <c r="X322" s="321">
        <v>0</v>
      </c>
      <c r="Y322" s="321">
        <v>0</v>
      </c>
      <c r="Z322" s="321">
        <v>1</v>
      </c>
      <c r="AA322" s="321"/>
      <c r="AB322" s="321">
        <v>5673076.6962000001</v>
      </c>
      <c r="AC322" s="321">
        <v>1701923.0769</v>
      </c>
      <c r="AD322" s="321">
        <v>0</v>
      </c>
      <c r="AE322" s="321">
        <v>453846.15379999997</v>
      </c>
      <c r="AF322" s="321">
        <v>0</v>
      </c>
      <c r="AG322" s="321">
        <v>0</v>
      </c>
      <c r="AH322" s="321">
        <v>0</v>
      </c>
      <c r="AI322" s="321">
        <v>0</v>
      </c>
      <c r="AJ322" s="321">
        <v>0</v>
      </c>
      <c r="AK322" s="321">
        <v>0</v>
      </c>
      <c r="AL322" s="321">
        <v>0</v>
      </c>
      <c r="AM322" s="321">
        <v>300000</v>
      </c>
      <c r="AN322" s="321">
        <v>150000</v>
      </c>
      <c r="AO322" s="321">
        <v>810000</v>
      </c>
      <c r="AP322" s="321">
        <v>0</v>
      </c>
      <c r="AQ322" s="321">
        <v>765865.38459999999</v>
      </c>
      <c r="AR322" s="321">
        <v>0</v>
      </c>
      <c r="AS322" s="321"/>
      <c r="AT322" s="321">
        <v>0</v>
      </c>
      <c r="AU322" s="321">
        <v>0</v>
      </c>
      <c r="AV322" s="321">
        <v>0</v>
      </c>
      <c r="AW322" s="321">
        <v>0</v>
      </c>
      <c r="AX322" s="321">
        <v>0</v>
      </c>
      <c r="AY322" s="321">
        <v>0</v>
      </c>
      <c r="AZ322" s="321"/>
      <c r="BA322" s="321"/>
      <c r="BB322" s="321">
        <v>20</v>
      </c>
      <c r="BC322" s="321">
        <v>567307.68999999994</v>
      </c>
      <c r="BD322" s="321">
        <v>30000</v>
      </c>
      <c r="BE322" s="321"/>
      <c r="BF322" s="321">
        <v>100000</v>
      </c>
      <c r="BG322" s="321">
        <v>70000</v>
      </c>
      <c r="BH322" s="321">
        <v>355000</v>
      </c>
      <c r="BI322" s="321"/>
      <c r="BJ322" s="321"/>
      <c r="BK322" s="321"/>
      <c r="BL322" s="321">
        <v>51058</v>
      </c>
      <c r="BM322" s="321"/>
      <c r="BN322" s="321">
        <v>0</v>
      </c>
      <c r="BO322" s="321">
        <v>0</v>
      </c>
      <c r="BP322" s="321">
        <v>346153.84620000003</v>
      </c>
      <c r="BQ322" s="321">
        <v>83076.9231</v>
      </c>
      <c r="BR322" s="321"/>
      <c r="BS322" s="321">
        <v>0</v>
      </c>
      <c r="BT322" s="321">
        <v>1268500</v>
      </c>
      <c r="BU322" s="321">
        <v>619500</v>
      </c>
      <c r="BV322" s="321"/>
      <c r="BW322" s="321">
        <v>0</v>
      </c>
      <c r="BX322" s="321"/>
      <c r="BY322" s="321">
        <v>0</v>
      </c>
      <c r="BZ322" s="321"/>
      <c r="CA322" s="321"/>
      <c r="CB322" s="321">
        <v>12843827.3013</v>
      </c>
      <c r="CC322" s="321">
        <v>10408597.3013</v>
      </c>
      <c r="CD322" s="320" t="s">
        <v>2194</v>
      </c>
      <c r="CE322" s="320" t="s">
        <v>870</v>
      </c>
      <c r="CF322" s="323">
        <v>46176</v>
      </c>
      <c r="CG322" s="323"/>
      <c r="CH322" s="320" t="s">
        <v>415</v>
      </c>
      <c r="CI322" s="322">
        <v>118000</v>
      </c>
      <c r="CJ322" s="322">
        <v>0</v>
      </c>
      <c r="CK322" s="321"/>
      <c r="CL322" s="324">
        <f t="shared" si="87"/>
        <v>429230.76930000004</v>
      </c>
      <c r="CM322" s="325">
        <f t="shared" si="88"/>
        <v>-19.530500000342727</v>
      </c>
      <c r="CN322" s="325">
        <f t="shared" si="89"/>
        <v>-20.299800001084805</v>
      </c>
      <c r="CO322" s="325">
        <f t="shared" si="90"/>
        <v>0.22687692288309336</v>
      </c>
      <c r="CP322" s="318"/>
      <c r="CQ322" s="326">
        <f t="shared" si="91"/>
        <v>2.3077009245753288E-5</v>
      </c>
      <c r="CR322" s="326">
        <f t="shared" si="92"/>
        <v>0</v>
      </c>
      <c r="CS322" s="327">
        <f t="shared" si="93"/>
        <v>4.615390207618475E-5</v>
      </c>
      <c r="CT322" s="327">
        <f t="shared" si="94"/>
        <v>0</v>
      </c>
      <c r="CU322" s="327">
        <f t="shared" si="95"/>
        <v>0</v>
      </c>
      <c r="CV322" s="327">
        <f t="shared" si="96"/>
        <v>0</v>
      </c>
      <c r="CW322" s="327">
        <f t="shared" si="97"/>
        <v>0</v>
      </c>
      <c r="CX322" s="327">
        <f t="shared" si="98"/>
        <v>0</v>
      </c>
      <c r="CY322" s="327">
        <f t="shared" si="99"/>
        <v>0</v>
      </c>
      <c r="CZ322" s="328">
        <f t="shared" si="100"/>
        <v>429230.76930000004</v>
      </c>
      <c r="DA322" s="328">
        <f t="shared" ref="DA322:DA341" si="105">(360000/208)*(O322+P322+Q322+R322+S322+T322+U322+V322+W322+X322+BI322)-CZ322</f>
        <v>-6.9230853114277124E-5</v>
      </c>
      <c r="DB322" s="201"/>
      <c r="DC322" s="327">
        <f>K322/M322*IFERROR(VLOOKUP($D322,Shift!$B:$AZ,45,0),0)-AT322</f>
        <v>0</v>
      </c>
      <c r="DD322" s="327">
        <f>K322/M322*IFERROR(VLOOKUP($D322,Shift!$B:$AV,47,0),0)*10*50%-ROUND(K322/M322*IFERROR(VLOOKUP($D322,Shift!$B:$AV,47,0),0)*8*30%,0)-AU322</f>
        <v>0</v>
      </c>
      <c r="DE322" s="329">
        <f>VLOOKUP($D322,'Off day working'!A:AM,38,0)-Z322</f>
        <v>0</v>
      </c>
      <c r="DF322" s="328"/>
      <c r="DG322" s="328"/>
      <c r="DH322" s="330">
        <f>K322/208*8*30%*VLOOKUP($D322,Shift!$B:$AZ,47,0)-AL322</f>
        <v>0</v>
      </c>
      <c r="DJ322" s="390"/>
      <c r="DK322" s="332">
        <f>VLOOKUP($D322,Meal!$A:$AK,35,0)-BG322</f>
        <v>0</v>
      </c>
      <c r="DL322" s="332">
        <f>VLOOKUP($D322,Meal!$A:$AK,36,0)-BH322</f>
        <v>0</v>
      </c>
      <c r="DM322" s="333">
        <f>VLOOKUP($D322,Shift!B:AW,39,0)-AV322</f>
        <v>0</v>
      </c>
      <c r="DN322" s="334">
        <f>K322/208*VLOOKUP(D322,Shift!$B:$AO,39,0)*8*10%-AW322</f>
        <v>0</v>
      </c>
      <c r="DO322" s="333">
        <f>VLOOKUP($D322,Shift!$B:$AO,40,0)-AX322</f>
        <v>0</v>
      </c>
      <c r="DP322" s="334">
        <f>K322/208*VLOOKUP(D322,Shift!$B:$AO,40,0)*8*50%-AY322</f>
        <v>0</v>
      </c>
      <c r="DQ322" s="335">
        <f>VLOOKUP($D322,Shift!$B:$AZ,41,0)-AZ322</f>
        <v>0</v>
      </c>
      <c r="DR322" s="336">
        <f>K322/208*VLOOKUP($D322,Shift!$B:$AQ,41,0)*8*50%-BA322</f>
        <v>0</v>
      </c>
      <c r="DS322" s="337">
        <f>VLOOKUP($D322,Att!B:CU,98,0)-O322</f>
        <v>0</v>
      </c>
      <c r="DT322" s="338">
        <f>IFERROR(VLOOKUP($D322,OT!$A:$BR,OT!BC$1,0),0)-P322</f>
        <v>0</v>
      </c>
      <c r="DU322" s="338">
        <f>IFERROR(VLOOKUP($D322,OT!$A:$BR,OT!BD$1,0),0)-Q322</f>
        <v>0</v>
      </c>
      <c r="DV322" s="338">
        <f>IFERROR(VLOOKUP($D322,OT!$A:$BR,OT!BE$1,0),0)-R322</f>
        <v>0</v>
      </c>
      <c r="DW322" s="338">
        <f>IFERROR(VLOOKUP($D322,OT!$A:$BR,OT!BF$1,0),0)-S322</f>
        <v>0</v>
      </c>
      <c r="DX322" s="338">
        <f>IFERROR(VLOOKUP($D322,OT!$A:$BR,OT!BG$1,0),0)-T322</f>
        <v>0</v>
      </c>
      <c r="DY322" s="338">
        <f>IFERROR(VLOOKUP($D322,OT!$A:$BR,OT!BH$1,0),0)-U322</f>
        <v>0</v>
      </c>
      <c r="DZ322" s="338">
        <f>IFERROR(VLOOKUP($D322,OT!$A:$BR,OT!BI$1,0),0)-V322</f>
        <v>0</v>
      </c>
      <c r="EA322" s="338">
        <f>IFERROR(VLOOKUP($D322,OT!$A:$BR,OT!BJ$1,0),0)-W322</f>
        <v>0</v>
      </c>
      <c r="EB322" s="338">
        <f>IFERROR(VLOOKUP($D322,OT!$A:$BR,OT!BK$1,0),0)-X322</f>
        <v>0</v>
      </c>
      <c r="EC322" s="339">
        <f>VLOOKUP(D322,'Off day working'!A:AL,38,0)*30000-BD322</f>
        <v>0</v>
      </c>
      <c r="ED322" s="340"/>
      <c r="EE322" s="340"/>
      <c r="EF322" s="338">
        <f t="shared" si="86"/>
        <v>0</v>
      </c>
      <c r="EG322" s="350">
        <f>4960000*1.07/208*VLOOKUP(D322,Att!B:BZ,77,0)-BJ322</f>
        <v>0</v>
      </c>
      <c r="EI322" s="345">
        <f>IF(AND(CH322="X",EJ322&gt;=0.5),150000/VLOOKUP(D322,Att!B:AT,45,0)*VLOOKUP(D322,Att!B:AP,41,0),IF(AND(CH322="X",EJ322&lt;0.5),0,150000))-AN322</f>
        <v>0</v>
      </c>
      <c r="EJ322" s="346">
        <f>VLOOKUP(D322,Att!B:AP,41,0)/VLOOKUP(D322,Att!B:AT,45,0)</f>
        <v>1.1249979910750161</v>
      </c>
    </row>
    <row r="323" spans="1:140" s="331" customFormat="1" ht="14.5" hidden="1" customHeight="1" x14ac:dyDescent="0.35">
      <c r="A323" s="300" t="s">
        <v>325</v>
      </c>
      <c r="B323" s="300">
        <f t="shared" si="102"/>
        <v>316</v>
      </c>
      <c r="C323" s="320" t="s">
        <v>56</v>
      </c>
      <c r="D323" s="320" t="s">
        <v>1849</v>
      </c>
      <c r="E323" s="320" t="s">
        <v>1953</v>
      </c>
      <c r="F323" s="367" t="s">
        <v>1850</v>
      </c>
      <c r="G323" s="320" t="s">
        <v>360</v>
      </c>
      <c r="H323" s="320"/>
      <c r="I323" s="320" t="s">
        <v>63</v>
      </c>
      <c r="J323" s="320" t="s">
        <v>58</v>
      </c>
      <c r="K323" s="321">
        <v>5900000</v>
      </c>
      <c r="L323" s="321"/>
      <c r="M323" s="321">
        <v>208</v>
      </c>
      <c r="N323" s="321"/>
      <c r="O323" s="321">
        <v>200</v>
      </c>
      <c r="P323" s="321">
        <v>34</v>
      </c>
      <c r="Q323" s="321">
        <v>0</v>
      </c>
      <c r="R323" s="321">
        <v>0</v>
      </c>
      <c r="S323" s="321">
        <v>0</v>
      </c>
      <c r="T323" s="321">
        <v>0</v>
      </c>
      <c r="U323" s="321">
        <v>0</v>
      </c>
      <c r="V323" s="321">
        <v>0</v>
      </c>
      <c r="W323" s="321">
        <v>0</v>
      </c>
      <c r="X323" s="321">
        <v>0</v>
      </c>
      <c r="Y323" s="321">
        <v>10</v>
      </c>
      <c r="Z323" s="321"/>
      <c r="AA323" s="321"/>
      <c r="AB323" s="321">
        <v>5673076.6962000001</v>
      </c>
      <c r="AC323" s="321">
        <v>1446634.6154</v>
      </c>
      <c r="AD323" s="321">
        <v>0</v>
      </c>
      <c r="AE323" s="321">
        <v>0</v>
      </c>
      <c r="AF323" s="321">
        <v>0</v>
      </c>
      <c r="AG323" s="321">
        <v>0</v>
      </c>
      <c r="AH323" s="321">
        <v>0</v>
      </c>
      <c r="AI323" s="321">
        <v>0</v>
      </c>
      <c r="AJ323" s="321">
        <v>0</v>
      </c>
      <c r="AK323" s="321">
        <v>0</v>
      </c>
      <c r="AL323" s="321">
        <v>544615.38459999999</v>
      </c>
      <c r="AM323" s="321">
        <v>300000</v>
      </c>
      <c r="AN323" s="321">
        <v>150000</v>
      </c>
      <c r="AO323" s="321">
        <v>303000</v>
      </c>
      <c r="AP323" s="321">
        <v>0</v>
      </c>
      <c r="AQ323" s="321">
        <v>765865.38459999999</v>
      </c>
      <c r="AR323" s="321">
        <v>0</v>
      </c>
      <c r="AS323" s="321"/>
      <c r="AT323" s="321">
        <v>0</v>
      </c>
      <c r="AU323" s="321">
        <v>590000</v>
      </c>
      <c r="AV323" s="321">
        <v>0</v>
      </c>
      <c r="AW323" s="321">
        <v>0</v>
      </c>
      <c r="AX323" s="321">
        <v>2</v>
      </c>
      <c r="AY323" s="321">
        <v>226923.07689999999</v>
      </c>
      <c r="AZ323" s="321"/>
      <c r="BA323" s="321"/>
      <c r="BB323" s="321">
        <v>17</v>
      </c>
      <c r="BC323" s="321">
        <v>482211.54</v>
      </c>
      <c r="BD323" s="321">
        <v>0</v>
      </c>
      <c r="BE323" s="321">
        <v>42548</v>
      </c>
      <c r="BF323" s="321"/>
      <c r="BG323" s="321">
        <v>117000</v>
      </c>
      <c r="BH323" s="321">
        <v>498000</v>
      </c>
      <c r="BI323" s="321"/>
      <c r="BJ323" s="321"/>
      <c r="BK323" s="321"/>
      <c r="BL323" s="321">
        <v>0</v>
      </c>
      <c r="BM323" s="321"/>
      <c r="BN323" s="321">
        <v>0</v>
      </c>
      <c r="BO323" s="321">
        <v>0</v>
      </c>
      <c r="BP323" s="321">
        <v>346153.84620000003</v>
      </c>
      <c r="BQ323" s="321">
        <v>58846.1538</v>
      </c>
      <c r="BR323" s="321"/>
      <c r="BS323" s="321">
        <v>0</v>
      </c>
      <c r="BT323" s="321">
        <v>1268500</v>
      </c>
      <c r="BU323" s="321">
        <v>619500</v>
      </c>
      <c r="BV323" s="321"/>
      <c r="BW323" s="321">
        <v>0</v>
      </c>
      <c r="BX323" s="321"/>
      <c r="BY323" s="321">
        <v>0</v>
      </c>
      <c r="BZ323" s="321"/>
      <c r="CA323" s="321"/>
      <c r="CB323" s="321">
        <v>12931393.3013</v>
      </c>
      <c r="CC323" s="321">
        <v>10520393.3013</v>
      </c>
      <c r="CD323" s="320"/>
      <c r="CE323" s="320" t="s">
        <v>870</v>
      </c>
      <c r="CF323" s="323">
        <v>46176</v>
      </c>
      <c r="CG323" s="323"/>
      <c r="CH323" s="320" t="s">
        <v>415</v>
      </c>
      <c r="CI323" s="322">
        <v>118000</v>
      </c>
      <c r="CJ323" s="322">
        <v>0</v>
      </c>
      <c r="CK323" s="321"/>
      <c r="CL323" s="324">
        <f t="shared" si="87"/>
        <v>405000</v>
      </c>
      <c r="CM323" s="325">
        <f t="shared" si="88"/>
        <v>-18.603600000962615</v>
      </c>
      <c r="CN323" s="325">
        <f t="shared" si="89"/>
        <v>-18.603600000962615</v>
      </c>
      <c r="CO323" s="325">
        <f t="shared" si="90"/>
        <v>0.22687692288309336</v>
      </c>
      <c r="CP323" s="318"/>
      <c r="CQ323" s="326">
        <f t="shared" si="91"/>
        <v>-1.538451761007309E-5</v>
      </c>
      <c r="CR323" s="326">
        <f t="shared" si="92"/>
        <v>0</v>
      </c>
      <c r="CS323" s="327">
        <f t="shared" si="93"/>
        <v>0</v>
      </c>
      <c r="CT323" s="327">
        <f t="shared" si="94"/>
        <v>0</v>
      </c>
      <c r="CU323" s="327">
        <f t="shared" si="95"/>
        <v>0</v>
      </c>
      <c r="CV323" s="327">
        <f t="shared" si="96"/>
        <v>0</v>
      </c>
      <c r="CW323" s="327">
        <f t="shared" si="97"/>
        <v>0</v>
      </c>
      <c r="CX323" s="327">
        <f t="shared" si="98"/>
        <v>0</v>
      </c>
      <c r="CY323" s="327">
        <f t="shared" si="99"/>
        <v>0</v>
      </c>
      <c r="CZ323" s="328">
        <f t="shared" si="100"/>
        <v>405000</v>
      </c>
      <c r="DA323" s="328">
        <f t="shared" si="105"/>
        <v>0</v>
      </c>
      <c r="DB323" s="201"/>
      <c r="DC323" s="327">
        <f>K323/M323*IFERROR(VLOOKUP($D323,Shift!$B:$AZ,45,0),0)-AT323</f>
        <v>0</v>
      </c>
      <c r="DD323" s="327">
        <f>K323/M323*IFERROR(VLOOKUP($D323,Shift!$B:$AV,47,0),0)*10*50%-ROUND(K323/M323*IFERROR(VLOOKUP($D323,Shift!$B:$AV,47,0),0)*8*30%,0)-AU323</f>
        <v>0.38461538474075496</v>
      </c>
      <c r="DE323" s="329">
        <f>VLOOKUP($D323,'Off day working'!A:AM,38,0)-Z323</f>
        <v>0</v>
      </c>
      <c r="DF323" s="328"/>
      <c r="DG323" s="328"/>
      <c r="DH323" s="330">
        <f>K323/208*8*30%*VLOOKUP($D323,Shift!$B:$AZ,47,0)-AL323</f>
        <v>1.5384634025394917E-5</v>
      </c>
      <c r="DJ323" s="390"/>
      <c r="DK323" s="332">
        <f>VLOOKUP($D323,Meal!$A:$AK,35,0)-BG323</f>
        <v>0</v>
      </c>
      <c r="DL323" s="332">
        <f>VLOOKUP($D323,Meal!$A:$AK,36,0)-BH323</f>
        <v>0</v>
      </c>
      <c r="DM323" s="333">
        <f>VLOOKUP($D323,Shift!B:AW,39,0)-AV323</f>
        <v>0</v>
      </c>
      <c r="DN323" s="334">
        <f>K323/208*VLOOKUP(D323,Shift!$B:$AO,39,0)*8*10%-AW323</f>
        <v>0</v>
      </c>
      <c r="DO323" s="333">
        <f>VLOOKUP($D323,Shift!$B:$AO,40,0)-AX323</f>
        <v>0</v>
      </c>
      <c r="DP323" s="334">
        <f>K323/208*VLOOKUP(D323,Shift!$B:$AO,40,0)*8*50%-AY323</f>
        <v>2.3076951038092375E-5</v>
      </c>
      <c r="DQ323" s="335">
        <f>VLOOKUP($D323,Shift!$B:$AZ,41,0)-AZ323</f>
        <v>0</v>
      </c>
      <c r="DR323" s="336">
        <f>K323/208*VLOOKUP($D323,Shift!$B:$AQ,41,0)*8*50%-BA323</f>
        <v>0</v>
      </c>
      <c r="DS323" s="337">
        <f>VLOOKUP($D323,Att!B:CU,98,0)-O323</f>
        <v>0</v>
      </c>
      <c r="DT323" s="338">
        <f>IFERROR(VLOOKUP($D323,OT!$A:$BR,OT!BC$1,0),0)-P323</f>
        <v>0</v>
      </c>
      <c r="DU323" s="338">
        <f>IFERROR(VLOOKUP($D323,OT!$A:$BR,OT!BD$1,0),0)-Q323</f>
        <v>0</v>
      </c>
      <c r="DV323" s="338">
        <f>IFERROR(VLOOKUP($D323,OT!$A:$BR,OT!BE$1,0),0)-R323</f>
        <v>0</v>
      </c>
      <c r="DW323" s="338">
        <f>IFERROR(VLOOKUP($D323,OT!$A:$BR,OT!BF$1,0),0)-S323</f>
        <v>0</v>
      </c>
      <c r="DX323" s="338">
        <f>IFERROR(VLOOKUP($D323,OT!$A:$BR,OT!BG$1,0),0)-T323</f>
        <v>0</v>
      </c>
      <c r="DY323" s="338">
        <f>IFERROR(VLOOKUP($D323,OT!$A:$BR,OT!BH$1,0),0)-U323</f>
        <v>0</v>
      </c>
      <c r="DZ323" s="338">
        <f>IFERROR(VLOOKUP($D323,OT!$A:$BR,OT!BI$1,0),0)-V323</f>
        <v>0</v>
      </c>
      <c r="EA323" s="338">
        <f>IFERROR(VLOOKUP($D323,OT!$A:$BR,OT!BJ$1,0),0)-W323</f>
        <v>0</v>
      </c>
      <c r="EB323" s="338">
        <f>IFERROR(VLOOKUP($D323,OT!$A:$BR,OT!BK$1,0),0)-X323</f>
        <v>0</v>
      </c>
      <c r="EC323" s="339">
        <f>VLOOKUP(D323,'Off day working'!A:AL,38,0)*30000-BD323</f>
        <v>0</v>
      </c>
      <c r="ED323" s="340"/>
      <c r="EE323" s="340"/>
      <c r="EF323" s="338">
        <f t="shared" si="86"/>
        <v>7.6923076921957545E-2</v>
      </c>
      <c r="EG323" s="350">
        <f>4960000*1.07/208*VLOOKUP(D323,Att!B:BZ,77,0)-BJ323</f>
        <v>0</v>
      </c>
      <c r="EI323" s="345">
        <f>IF(AND(CH323="X",EJ323&gt;=0.5),150000/VLOOKUP(D323,Att!B:AT,45,0)*VLOOKUP(D323,Att!B:AP,41,0),IF(AND(CH323="X",EJ323&lt;0.5),0,150000))-AN323</f>
        <v>0</v>
      </c>
      <c r="EJ323" s="346">
        <f>VLOOKUP(D323,Att!B:AP,41,0)/VLOOKUP(D323,Att!B:AT,45,0)</f>
        <v>1.1249979910750161</v>
      </c>
    </row>
    <row r="324" spans="1:140" s="331" customFormat="1" ht="14.5" hidden="1" customHeight="1" x14ac:dyDescent="0.35">
      <c r="A324" s="300" t="s">
        <v>325</v>
      </c>
      <c r="B324" s="300">
        <f t="shared" si="102"/>
        <v>317</v>
      </c>
      <c r="C324" s="320" t="s">
        <v>56</v>
      </c>
      <c r="D324" s="320" t="s">
        <v>1865</v>
      </c>
      <c r="E324" s="320" t="s">
        <v>1961</v>
      </c>
      <c r="F324" s="367" t="s">
        <v>1866</v>
      </c>
      <c r="G324" s="320" t="s">
        <v>360</v>
      </c>
      <c r="H324" s="320" t="s">
        <v>1039</v>
      </c>
      <c r="I324" s="320" t="s">
        <v>59</v>
      </c>
      <c r="J324" s="320" t="s">
        <v>58</v>
      </c>
      <c r="K324" s="321">
        <v>5900000</v>
      </c>
      <c r="L324" s="321"/>
      <c r="M324" s="321">
        <v>208</v>
      </c>
      <c r="N324" s="321"/>
      <c r="O324" s="321">
        <v>180</v>
      </c>
      <c r="P324" s="321">
        <v>38</v>
      </c>
      <c r="Q324" s="321">
        <v>0</v>
      </c>
      <c r="R324" s="321">
        <v>0</v>
      </c>
      <c r="S324" s="321">
        <v>0</v>
      </c>
      <c r="T324" s="321">
        <v>0</v>
      </c>
      <c r="U324" s="321">
        <v>0</v>
      </c>
      <c r="V324" s="321">
        <v>0</v>
      </c>
      <c r="W324" s="321">
        <v>0</v>
      </c>
      <c r="X324" s="321">
        <v>0</v>
      </c>
      <c r="Y324" s="321">
        <v>7</v>
      </c>
      <c r="Z324" s="321"/>
      <c r="AA324" s="321"/>
      <c r="AB324" s="321">
        <v>5105769.2308</v>
      </c>
      <c r="AC324" s="321">
        <v>1616826.9231</v>
      </c>
      <c r="AD324" s="321">
        <v>0</v>
      </c>
      <c r="AE324" s="321">
        <v>0</v>
      </c>
      <c r="AF324" s="321">
        <v>0</v>
      </c>
      <c r="AG324" s="321">
        <v>0</v>
      </c>
      <c r="AH324" s="321">
        <v>0</v>
      </c>
      <c r="AI324" s="321">
        <v>0</v>
      </c>
      <c r="AJ324" s="321">
        <v>0</v>
      </c>
      <c r="AK324" s="321">
        <v>0</v>
      </c>
      <c r="AL324" s="321">
        <v>408461.53850000002</v>
      </c>
      <c r="AM324" s="321">
        <v>300000</v>
      </c>
      <c r="AN324" s="321">
        <v>150000</v>
      </c>
      <c r="AO324" s="321">
        <v>295000</v>
      </c>
      <c r="AP324" s="321">
        <v>0</v>
      </c>
      <c r="AQ324" s="321">
        <v>765865.38459999999</v>
      </c>
      <c r="AR324" s="321">
        <v>0</v>
      </c>
      <c r="AS324" s="321"/>
      <c r="AT324" s="321">
        <v>0</v>
      </c>
      <c r="AU324" s="321">
        <v>442500</v>
      </c>
      <c r="AV324" s="321">
        <v>0</v>
      </c>
      <c r="AW324" s="321">
        <v>0</v>
      </c>
      <c r="AX324" s="321">
        <v>1</v>
      </c>
      <c r="AY324" s="321">
        <v>113461.5385</v>
      </c>
      <c r="AZ324" s="321"/>
      <c r="BA324" s="321"/>
      <c r="BB324" s="321">
        <v>19</v>
      </c>
      <c r="BC324" s="321">
        <v>538942.31000000006</v>
      </c>
      <c r="BD324" s="321">
        <v>0</v>
      </c>
      <c r="BE324" s="321">
        <v>42548</v>
      </c>
      <c r="BF324" s="321">
        <v>100000</v>
      </c>
      <c r="BG324" s="321">
        <v>72000</v>
      </c>
      <c r="BH324" s="321">
        <v>452000</v>
      </c>
      <c r="BI324" s="321"/>
      <c r="BJ324" s="321"/>
      <c r="BK324" s="321"/>
      <c r="BL324" s="321">
        <v>0</v>
      </c>
      <c r="BM324" s="321"/>
      <c r="BN324" s="321">
        <v>0</v>
      </c>
      <c r="BO324" s="321">
        <v>0</v>
      </c>
      <c r="BP324" s="321">
        <v>311538.46149999998</v>
      </c>
      <c r="BQ324" s="321">
        <v>65769.230800000005</v>
      </c>
      <c r="BR324" s="321"/>
      <c r="BS324" s="321">
        <v>0</v>
      </c>
      <c r="BT324" s="321">
        <v>1268500</v>
      </c>
      <c r="BU324" s="321">
        <v>619500</v>
      </c>
      <c r="BV324" s="321"/>
      <c r="BW324" s="321">
        <v>0</v>
      </c>
      <c r="BX324" s="321"/>
      <c r="BY324" s="321">
        <v>0</v>
      </c>
      <c r="BZ324" s="321"/>
      <c r="CA324" s="321"/>
      <c r="CB324" s="321">
        <v>12167202.701200001</v>
      </c>
      <c r="CC324" s="321">
        <v>9783894.7012000009</v>
      </c>
      <c r="CD324" s="320"/>
      <c r="CE324" s="320" t="s">
        <v>870</v>
      </c>
      <c r="CF324" s="323">
        <v>46176</v>
      </c>
      <c r="CG324" s="323"/>
      <c r="CH324" s="320" t="s">
        <v>415</v>
      </c>
      <c r="CI324" s="322">
        <v>118000</v>
      </c>
      <c r="CJ324" s="322">
        <v>0</v>
      </c>
      <c r="CK324" s="321"/>
      <c r="CL324" s="324">
        <f t="shared" si="87"/>
        <v>377307.6923</v>
      </c>
      <c r="CM324" s="325">
        <f t="shared" si="88"/>
        <v>-20.083400001749396</v>
      </c>
      <c r="CN324" s="325">
        <f t="shared" si="89"/>
        <v>-19.775700001046062</v>
      </c>
      <c r="CO324" s="325">
        <f t="shared" si="90"/>
        <v>-3.0769035220146179E-5</v>
      </c>
      <c r="CP324" s="318"/>
      <c r="CQ324" s="326">
        <f t="shared" si="91"/>
        <v>-2.3076776415109634E-5</v>
      </c>
      <c r="CR324" s="326">
        <f t="shared" si="92"/>
        <v>0</v>
      </c>
      <c r="CS324" s="327">
        <f t="shared" si="93"/>
        <v>0</v>
      </c>
      <c r="CT324" s="327">
        <f t="shared" si="94"/>
        <v>0</v>
      </c>
      <c r="CU324" s="327">
        <f t="shared" si="95"/>
        <v>0</v>
      </c>
      <c r="CV324" s="327">
        <f t="shared" si="96"/>
        <v>0</v>
      </c>
      <c r="CW324" s="327">
        <f t="shared" si="97"/>
        <v>0</v>
      </c>
      <c r="CX324" s="327">
        <f t="shared" si="98"/>
        <v>0</v>
      </c>
      <c r="CY324" s="327">
        <f t="shared" si="99"/>
        <v>0</v>
      </c>
      <c r="CZ324" s="328">
        <f t="shared" si="100"/>
        <v>377307.6923</v>
      </c>
      <c r="DA324" s="328">
        <f t="shared" si="105"/>
        <v>7.6923170126974583E-6</v>
      </c>
      <c r="DB324" s="201"/>
      <c r="DC324" s="327">
        <f>K324/M324*IFERROR(VLOOKUP($D324,Shift!$B:$AZ,45,0),0)-AT324</f>
        <v>0</v>
      </c>
      <c r="DD324" s="327">
        <f>K324/M324*IFERROR(VLOOKUP($D324,Shift!$B:$AV,47,0),0)*10*50%-ROUND(K324/M324*IFERROR(VLOOKUP($D324,Shift!$B:$AV,47,0),0)*8*30%,0)-AU324</f>
        <v>-0.46153846150264144</v>
      </c>
      <c r="DE324" s="329">
        <f>VLOOKUP($D324,'Off day working'!A:AM,38,0)-Z324</f>
        <v>0</v>
      </c>
      <c r="DF324" s="328"/>
      <c r="DG324" s="328"/>
      <c r="DH324" s="330">
        <f>K324/208*8*30%*VLOOKUP($D324,Shift!$B:$AZ,47,0)-AL324</f>
        <v>-3.8461526855826378E-5</v>
      </c>
      <c r="DJ324" s="390"/>
      <c r="DK324" s="332">
        <f>VLOOKUP($D324,Meal!$A:$AK,35,0)-BG324</f>
        <v>0</v>
      </c>
      <c r="DL324" s="332">
        <f>VLOOKUP($D324,Meal!$A:$AK,36,0)-BH324</f>
        <v>0</v>
      </c>
      <c r="DM324" s="333">
        <f>VLOOKUP($D324,Shift!B:AW,39,0)-AV324</f>
        <v>0</v>
      </c>
      <c r="DN324" s="334">
        <f>K324/208*VLOOKUP(D324,Shift!$B:$AO,39,0)*8*10%-AW324</f>
        <v>0</v>
      </c>
      <c r="DO324" s="333">
        <f>VLOOKUP($D324,Shift!$B:$AO,40,0)-AX324</f>
        <v>0</v>
      </c>
      <c r="DP324" s="334">
        <f>K324/208*VLOOKUP(D324,Shift!$B:$AO,40,0)*8*50%-AY324</f>
        <v>-3.8461526855826378E-5</v>
      </c>
      <c r="DQ324" s="335">
        <f>VLOOKUP($D324,Shift!$B:$AZ,41,0)-AZ324</f>
        <v>0</v>
      </c>
      <c r="DR324" s="336">
        <f>K324/208*VLOOKUP($D324,Shift!$B:$AQ,41,0)*8*50%-BA324</f>
        <v>0</v>
      </c>
      <c r="DS324" s="337">
        <f>VLOOKUP($D324,Att!B:CU,98,0)-O324</f>
        <v>0</v>
      </c>
      <c r="DT324" s="338">
        <f>IFERROR(VLOOKUP($D324,OT!$A:$BR,OT!BC$1,0),0)-P324</f>
        <v>0</v>
      </c>
      <c r="DU324" s="338">
        <f>IFERROR(VLOOKUP($D324,OT!$A:$BR,OT!BD$1,0),0)-Q324</f>
        <v>0</v>
      </c>
      <c r="DV324" s="338">
        <f>IFERROR(VLOOKUP($D324,OT!$A:$BR,OT!BE$1,0),0)-R324</f>
        <v>0</v>
      </c>
      <c r="DW324" s="338">
        <f>IFERROR(VLOOKUP($D324,OT!$A:$BR,OT!BF$1,0),0)-S324</f>
        <v>0</v>
      </c>
      <c r="DX324" s="338">
        <f>IFERROR(VLOOKUP($D324,OT!$A:$BR,OT!BG$1,0),0)-T324</f>
        <v>0</v>
      </c>
      <c r="DY324" s="338">
        <f>IFERROR(VLOOKUP($D324,OT!$A:$BR,OT!BH$1,0),0)-U324</f>
        <v>0</v>
      </c>
      <c r="DZ324" s="338">
        <f>IFERROR(VLOOKUP($D324,OT!$A:$BR,OT!BI$1,0),0)-V324</f>
        <v>0</v>
      </c>
      <c r="EA324" s="338">
        <f>IFERROR(VLOOKUP($D324,OT!$A:$BR,OT!BJ$1,0),0)-W324</f>
        <v>0</v>
      </c>
      <c r="EB324" s="338">
        <f>IFERROR(VLOOKUP($D324,OT!$A:$BR,OT!BK$1,0),0)-X324</f>
        <v>0</v>
      </c>
      <c r="EC324" s="339">
        <f>VLOOKUP(D324,'Off day working'!A:AL,38,0)*30000-BD324</f>
        <v>0</v>
      </c>
      <c r="ED324" s="340"/>
      <c r="EE324" s="340"/>
      <c r="EF324" s="338">
        <f t="shared" ref="EF324:EF387" si="106">IF(G324="M",0-BE324,IF(G324="F",K324/208*1.5-BE324))</f>
        <v>7.6923076921957545E-2</v>
      </c>
      <c r="EG324" s="350">
        <f>4960000*1.07/208*VLOOKUP(D324,Att!B:BZ,77,0)-BJ324</f>
        <v>0</v>
      </c>
      <c r="EI324" s="345">
        <f>IF(AND(CH324="X",EJ324&gt;=0.5),150000/VLOOKUP(D324,Att!B:AT,45,0)*VLOOKUP(D324,Att!B:AP,41,0),IF(AND(CH324="X",EJ324&lt;0.5),0,150000))-AN324</f>
        <v>0</v>
      </c>
      <c r="EJ324" s="346">
        <f>VLOOKUP(D324,Att!B:AP,41,0)/VLOOKUP(D324,Att!B:AT,45,0)</f>
        <v>1.0178553252583478</v>
      </c>
    </row>
    <row r="325" spans="1:140" s="331" customFormat="1" ht="14.5" hidden="1" customHeight="1" x14ac:dyDescent="0.35">
      <c r="A325" s="300" t="s">
        <v>325</v>
      </c>
      <c r="B325" s="300">
        <f t="shared" si="102"/>
        <v>318</v>
      </c>
      <c r="C325" s="320" t="s">
        <v>56</v>
      </c>
      <c r="D325" s="320" t="s">
        <v>1869</v>
      </c>
      <c r="E325" s="320" t="s">
        <v>1963</v>
      </c>
      <c r="F325" s="367" t="s">
        <v>1870</v>
      </c>
      <c r="G325" s="320" t="s">
        <v>360</v>
      </c>
      <c r="H325" s="320" t="s">
        <v>1039</v>
      </c>
      <c r="I325" s="320" t="s">
        <v>59</v>
      </c>
      <c r="J325" s="320" t="s">
        <v>58</v>
      </c>
      <c r="K325" s="321">
        <v>5900000</v>
      </c>
      <c r="L325" s="321"/>
      <c r="M325" s="321">
        <v>208</v>
      </c>
      <c r="N325" s="321"/>
      <c r="O325" s="321">
        <v>180</v>
      </c>
      <c r="P325" s="321">
        <v>40</v>
      </c>
      <c r="Q325" s="321">
        <v>0</v>
      </c>
      <c r="R325" s="321">
        <v>0</v>
      </c>
      <c r="S325" s="321">
        <v>0</v>
      </c>
      <c r="T325" s="321">
        <v>0</v>
      </c>
      <c r="U325" s="321">
        <v>0</v>
      </c>
      <c r="V325" s="321">
        <v>0</v>
      </c>
      <c r="W325" s="321">
        <v>0</v>
      </c>
      <c r="X325" s="321">
        <v>0</v>
      </c>
      <c r="Y325" s="321">
        <v>7</v>
      </c>
      <c r="Z325" s="321"/>
      <c r="AA325" s="321"/>
      <c r="AB325" s="321">
        <v>5105769.2308</v>
      </c>
      <c r="AC325" s="321">
        <v>1701923.0769</v>
      </c>
      <c r="AD325" s="321">
        <v>0</v>
      </c>
      <c r="AE325" s="321">
        <v>0</v>
      </c>
      <c r="AF325" s="321">
        <v>0</v>
      </c>
      <c r="AG325" s="321">
        <v>0</v>
      </c>
      <c r="AH325" s="321">
        <v>0</v>
      </c>
      <c r="AI325" s="321">
        <v>0</v>
      </c>
      <c r="AJ325" s="321">
        <v>0</v>
      </c>
      <c r="AK325" s="321">
        <v>0</v>
      </c>
      <c r="AL325" s="321">
        <v>408461.53850000002</v>
      </c>
      <c r="AM325" s="321">
        <v>300000</v>
      </c>
      <c r="AN325" s="321">
        <v>150000</v>
      </c>
      <c r="AO325" s="321">
        <v>320000</v>
      </c>
      <c r="AP325" s="321">
        <v>0</v>
      </c>
      <c r="AQ325" s="321">
        <v>765865.38459999999</v>
      </c>
      <c r="AR325" s="321">
        <v>0</v>
      </c>
      <c r="AS325" s="321"/>
      <c r="AT325" s="321">
        <v>0</v>
      </c>
      <c r="AU325" s="321">
        <v>442500</v>
      </c>
      <c r="AV325" s="321">
        <v>0</v>
      </c>
      <c r="AW325" s="321">
        <v>0</v>
      </c>
      <c r="AX325" s="321">
        <v>1</v>
      </c>
      <c r="AY325" s="321">
        <v>113461.5385</v>
      </c>
      <c r="AZ325" s="321"/>
      <c r="BA325" s="321"/>
      <c r="BB325" s="321">
        <v>20</v>
      </c>
      <c r="BC325" s="321">
        <v>567307.68999999994</v>
      </c>
      <c r="BD325" s="321">
        <v>0</v>
      </c>
      <c r="BE325" s="321">
        <v>42548</v>
      </c>
      <c r="BF325" s="321">
        <v>100000</v>
      </c>
      <c r="BG325" s="321">
        <v>30000</v>
      </c>
      <c r="BH325" s="321">
        <v>494000</v>
      </c>
      <c r="BI325" s="321"/>
      <c r="BJ325" s="321"/>
      <c r="BK325" s="321"/>
      <c r="BL325" s="321">
        <v>0</v>
      </c>
      <c r="BM325" s="321"/>
      <c r="BN325" s="321">
        <v>0</v>
      </c>
      <c r="BO325" s="321">
        <v>0</v>
      </c>
      <c r="BP325" s="321">
        <v>311538.46149999998</v>
      </c>
      <c r="BQ325" s="321">
        <v>69230.769199999995</v>
      </c>
      <c r="BR325" s="321"/>
      <c r="BS325" s="321">
        <v>0</v>
      </c>
      <c r="BT325" s="321">
        <v>1268500</v>
      </c>
      <c r="BU325" s="321">
        <v>619500</v>
      </c>
      <c r="BV325" s="321"/>
      <c r="BW325" s="321">
        <v>0</v>
      </c>
      <c r="BX325" s="321"/>
      <c r="BY325" s="321">
        <v>0</v>
      </c>
      <c r="BZ325" s="321"/>
      <c r="CA325" s="321"/>
      <c r="CB325" s="321">
        <v>12309126.701200001</v>
      </c>
      <c r="CC325" s="321">
        <v>9922357.7012000009</v>
      </c>
      <c r="CD325" s="320"/>
      <c r="CE325" s="320" t="s">
        <v>870</v>
      </c>
      <c r="CF325" s="323">
        <v>46176</v>
      </c>
      <c r="CG325" s="323"/>
      <c r="CH325" s="320" t="s">
        <v>415</v>
      </c>
      <c r="CI325" s="322">
        <v>118000</v>
      </c>
      <c r="CJ325" s="322">
        <v>0</v>
      </c>
      <c r="CK325" s="321"/>
      <c r="CL325" s="324">
        <f t="shared" si="87"/>
        <v>380769.23069999996</v>
      </c>
      <c r="CM325" s="325">
        <f t="shared" si="88"/>
        <v>-21.011200001463294</v>
      </c>
      <c r="CN325" s="325">
        <f t="shared" si="89"/>
        <v>-21.241900002583861</v>
      </c>
      <c r="CO325" s="325">
        <f t="shared" si="90"/>
        <v>-3.0769035220146179E-5</v>
      </c>
      <c r="CP325" s="318"/>
      <c r="CQ325" s="326">
        <f t="shared" si="91"/>
        <v>2.3077009245753288E-5</v>
      </c>
      <c r="CR325" s="326">
        <f t="shared" si="92"/>
        <v>0</v>
      </c>
      <c r="CS325" s="327">
        <f t="shared" si="93"/>
        <v>0</v>
      </c>
      <c r="CT325" s="327">
        <f t="shared" si="94"/>
        <v>0</v>
      </c>
      <c r="CU325" s="327">
        <f t="shared" si="95"/>
        <v>0</v>
      </c>
      <c r="CV325" s="327">
        <f t="shared" si="96"/>
        <v>0</v>
      </c>
      <c r="CW325" s="327">
        <f t="shared" si="97"/>
        <v>0</v>
      </c>
      <c r="CX325" s="327">
        <f t="shared" si="98"/>
        <v>0</v>
      </c>
      <c r="CY325" s="327">
        <f t="shared" si="99"/>
        <v>0</v>
      </c>
      <c r="CZ325" s="328">
        <f t="shared" si="100"/>
        <v>380769.23069999996</v>
      </c>
      <c r="DA325" s="328">
        <f t="shared" si="105"/>
        <v>6.9230794906616211E-5</v>
      </c>
      <c r="DB325" s="201"/>
      <c r="DC325" s="327">
        <f>K325/M325*IFERROR(VLOOKUP($D325,Shift!$B:$AZ,45,0),0)-AT325</f>
        <v>0</v>
      </c>
      <c r="DD325" s="327">
        <f>K325/M325*IFERROR(VLOOKUP($D325,Shift!$B:$AV,47,0),0)*10*50%-ROUND(K325/M325*IFERROR(VLOOKUP($D325,Shift!$B:$AV,47,0),0)*8*30%,0)-AU325</f>
        <v>-0.46153846150264144</v>
      </c>
      <c r="DE325" s="329">
        <f>VLOOKUP($D325,'Off day working'!A:AM,38,0)-Z325</f>
        <v>0</v>
      </c>
      <c r="DF325" s="328"/>
      <c r="DG325" s="328"/>
      <c r="DH325" s="330">
        <f>K325/208*8*30%*VLOOKUP($D325,Shift!$B:$AZ,47,0)-AL325</f>
        <v>-3.8461526855826378E-5</v>
      </c>
      <c r="DJ325" s="390"/>
      <c r="DK325" s="332">
        <f>VLOOKUP($D325,Meal!$A:$AK,35,0)-BG325</f>
        <v>0</v>
      </c>
      <c r="DL325" s="332">
        <f>VLOOKUP($D325,Meal!$A:$AK,36,0)-BH325</f>
        <v>0</v>
      </c>
      <c r="DM325" s="333">
        <f>VLOOKUP($D325,Shift!B:AW,39,0)-AV325</f>
        <v>0</v>
      </c>
      <c r="DN325" s="334">
        <f>K325/208*VLOOKUP(D325,Shift!$B:$AO,39,0)*8*10%-AW325</f>
        <v>0</v>
      </c>
      <c r="DO325" s="333">
        <f>VLOOKUP($D325,Shift!$B:$AO,40,0)-AX325</f>
        <v>0</v>
      </c>
      <c r="DP325" s="334">
        <f>K325/208*VLOOKUP(D325,Shift!$B:$AO,40,0)*8*50%-AY325</f>
        <v>-3.8461526855826378E-5</v>
      </c>
      <c r="DQ325" s="335">
        <f>VLOOKUP($D325,Shift!$B:$AZ,41,0)-AZ325</f>
        <v>0</v>
      </c>
      <c r="DR325" s="336">
        <f>K325/208*VLOOKUP($D325,Shift!$B:$AQ,41,0)*8*50%-BA325</f>
        <v>0</v>
      </c>
      <c r="DS325" s="337">
        <f>VLOOKUP($D325,Att!B:CU,98,0)-O325</f>
        <v>0</v>
      </c>
      <c r="DT325" s="338">
        <f>IFERROR(VLOOKUP($D325,OT!$A:$BR,OT!BC$1,0),0)-P325</f>
        <v>0</v>
      </c>
      <c r="DU325" s="338">
        <f>IFERROR(VLOOKUP($D325,OT!$A:$BR,OT!BD$1,0),0)-Q325</f>
        <v>0</v>
      </c>
      <c r="DV325" s="338">
        <f>IFERROR(VLOOKUP($D325,OT!$A:$BR,OT!BE$1,0),0)-R325</f>
        <v>0</v>
      </c>
      <c r="DW325" s="338">
        <f>IFERROR(VLOOKUP($D325,OT!$A:$BR,OT!BF$1,0),0)-S325</f>
        <v>0</v>
      </c>
      <c r="DX325" s="338">
        <f>IFERROR(VLOOKUP($D325,OT!$A:$BR,OT!BG$1,0),0)-T325</f>
        <v>0</v>
      </c>
      <c r="DY325" s="338">
        <f>IFERROR(VLOOKUP($D325,OT!$A:$BR,OT!BH$1,0),0)-U325</f>
        <v>0</v>
      </c>
      <c r="DZ325" s="338">
        <f>IFERROR(VLOOKUP($D325,OT!$A:$BR,OT!BI$1,0),0)-V325</f>
        <v>0</v>
      </c>
      <c r="EA325" s="338">
        <f>IFERROR(VLOOKUP($D325,OT!$A:$BR,OT!BJ$1,0),0)-W325</f>
        <v>0</v>
      </c>
      <c r="EB325" s="338">
        <f>IFERROR(VLOOKUP($D325,OT!$A:$BR,OT!BK$1,0),0)-X325</f>
        <v>0</v>
      </c>
      <c r="EC325" s="339">
        <f>VLOOKUP(D325,'Off day working'!A:AL,38,0)*30000-BD325</f>
        <v>0</v>
      </c>
      <c r="ED325" s="340"/>
      <c r="EE325" s="340"/>
      <c r="EF325" s="338">
        <f t="shared" si="106"/>
        <v>7.6923076921957545E-2</v>
      </c>
      <c r="EG325" s="350">
        <f>4960000*1.07/208*VLOOKUP(D325,Att!B:BZ,77,0)-BJ325</f>
        <v>0</v>
      </c>
      <c r="EI325" s="345">
        <f>IF(AND(CH325="X",EJ325&gt;=0.5),150000/VLOOKUP(D325,Att!B:AT,45,0)*VLOOKUP(D325,Att!B:AP,41,0),IF(AND(CH325="X",EJ325&lt;0.5),0,150000))-AN325</f>
        <v>0</v>
      </c>
      <c r="EJ325" s="346">
        <f>VLOOKUP(D325,Att!B:AP,41,0)/VLOOKUP(D325,Att!B:AT,45,0)</f>
        <v>1.0178553252583478</v>
      </c>
    </row>
    <row r="326" spans="1:140" s="331" customFormat="1" ht="14.5" hidden="1" customHeight="1" x14ac:dyDescent="0.35">
      <c r="A326" s="300" t="s">
        <v>325</v>
      </c>
      <c r="B326" s="300">
        <f t="shared" si="102"/>
        <v>319</v>
      </c>
      <c r="C326" s="320" t="s">
        <v>56</v>
      </c>
      <c r="D326" s="320" t="s">
        <v>1871</v>
      </c>
      <c r="E326" s="320" t="s">
        <v>1964</v>
      </c>
      <c r="F326" s="367" t="s">
        <v>1872</v>
      </c>
      <c r="G326" s="320" t="s">
        <v>360</v>
      </c>
      <c r="H326" s="320" t="s">
        <v>1039</v>
      </c>
      <c r="I326" s="320" t="s">
        <v>59</v>
      </c>
      <c r="J326" s="320" t="s">
        <v>58</v>
      </c>
      <c r="K326" s="321">
        <v>5900000</v>
      </c>
      <c r="L326" s="321"/>
      <c r="M326" s="321">
        <v>208</v>
      </c>
      <c r="N326" s="321"/>
      <c r="O326" s="321">
        <v>180</v>
      </c>
      <c r="P326" s="321">
        <v>40</v>
      </c>
      <c r="Q326" s="321">
        <v>0</v>
      </c>
      <c r="R326" s="321">
        <v>0</v>
      </c>
      <c r="S326" s="321">
        <v>0</v>
      </c>
      <c r="T326" s="321">
        <v>0</v>
      </c>
      <c r="U326" s="321">
        <v>0</v>
      </c>
      <c r="V326" s="321">
        <v>0</v>
      </c>
      <c r="W326" s="321">
        <v>0</v>
      </c>
      <c r="X326" s="321">
        <v>0</v>
      </c>
      <c r="Y326" s="321">
        <v>7</v>
      </c>
      <c r="Z326" s="321"/>
      <c r="AA326" s="321"/>
      <c r="AB326" s="321">
        <v>5105769.2308</v>
      </c>
      <c r="AC326" s="321">
        <v>1701923.0769</v>
      </c>
      <c r="AD326" s="321">
        <v>0</v>
      </c>
      <c r="AE326" s="321">
        <v>0</v>
      </c>
      <c r="AF326" s="321">
        <v>0</v>
      </c>
      <c r="AG326" s="321">
        <v>0</v>
      </c>
      <c r="AH326" s="321">
        <v>0</v>
      </c>
      <c r="AI326" s="321">
        <v>0</v>
      </c>
      <c r="AJ326" s="321">
        <v>0</v>
      </c>
      <c r="AK326" s="321">
        <v>0</v>
      </c>
      <c r="AL326" s="321">
        <v>408461.53850000002</v>
      </c>
      <c r="AM326" s="321">
        <v>300000</v>
      </c>
      <c r="AN326" s="321">
        <v>150000</v>
      </c>
      <c r="AO326" s="321">
        <v>275000</v>
      </c>
      <c r="AP326" s="321">
        <v>0</v>
      </c>
      <c r="AQ326" s="321">
        <v>765865.38459999999</v>
      </c>
      <c r="AR326" s="321">
        <v>0</v>
      </c>
      <c r="AS326" s="321"/>
      <c r="AT326" s="321">
        <v>0</v>
      </c>
      <c r="AU326" s="321">
        <v>442500</v>
      </c>
      <c r="AV326" s="321">
        <v>0</v>
      </c>
      <c r="AW326" s="321">
        <v>0</v>
      </c>
      <c r="AX326" s="321">
        <v>1</v>
      </c>
      <c r="AY326" s="321">
        <v>113461.5385</v>
      </c>
      <c r="AZ326" s="321"/>
      <c r="BA326" s="321"/>
      <c r="BB326" s="321">
        <v>20</v>
      </c>
      <c r="BC326" s="321">
        <v>567307.68999999994</v>
      </c>
      <c r="BD326" s="321">
        <v>0</v>
      </c>
      <c r="BE326" s="321">
        <v>42548</v>
      </c>
      <c r="BF326" s="321">
        <v>100000</v>
      </c>
      <c r="BG326" s="321">
        <v>30000</v>
      </c>
      <c r="BH326" s="321">
        <v>494000</v>
      </c>
      <c r="BI326" s="321"/>
      <c r="BJ326" s="321"/>
      <c r="BK326" s="321"/>
      <c r="BL326" s="321">
        <v>0</v>
      </c>
      <c r="BM326" s="321"/>
      <c r="BN326" s="321">
        <v>0</v>
      </c>
      <c r="BO326" s="321">
        <v>0</v>
      </c>
      <c r="BP326" s="321">
        <v>311538.46149999998</v>
      </c>
      <c r="BQ326" s="321">
        <v>69230.769199999995</v>
      </c>
      <c r="BR326" s="321"/>
      <c r="BS326" s="321">
        <v>0</v>
      </c>
      <c r="BT326" s="321">
        <v>1268500</v>
      </c>
      <c r="BU326" s="321">
        <v>619500</v>
      </c>
      <c r="BV326" s="321"/>
      <c r="BW326" s="321">
        <v>0</v>
      </c>
      <c r="BX326" s="321"/>
      <c r="BY326" s="321">
        <v>0</v>
      </c>
      <c r="BZ326" s="321"/>
      <c r="CA326" s="321"/>
      <c r="CB326" s="321">
        <v>12264126.701200001</v>
      </c>
      <c r="CC326" s="321">
        <v>9877357.7012000009</v>
      </c>
      <c r="CD326" s="320"/>
      <c r="CE326" s="320" t="s">
        <v>870</v>
      </c>
      <c r="CF326" s="323">
        <v>46176</v>
      </c>
      <c r="CG326" s="323"/>
      <c r="CH326" s="320" t="s">
        <v>415</v>
      </c>
      <c r="CI326" s="322">
        <v>118000</v>
      </c>
      <c r="CJ326" s="322">
        <v>0</v>
      </c>
      <c r="CK326" s="321"/>
      <c r="CL326" s="324">
        <f t="shared" si="87"/>
        <v>380769.23069999996</v>
      </c>
      <c r="CM326" s="325">
        <f t="shared" si="88"/>
        <v>-21.011200001463294</v>
      </c>
      <c r="CN326" s="325">
        <f t="shared" si="89"/>
        <v>-21.241900002583861</v>
      </c>
      <c r="CO326" s="325">
        <f t="shared" si="90"/>
        <v>-3.0769035220146179E-5</v>
      </c>
      <c r="CP326" s="318"/>
      <c r="CQ326" s="326">
        <f t="shared" si="91"/>
        <v>2.3077009245753288E-5</v>
      </c>
      <c r="CR326" s="326">
        <f t="shared" si="92"/>
        <v>0</v>
      </c>
      <c r="CS326" s="327">
        <f t="shared" si="93"/>
        <v>0</v>
      </c>
      <c r="CT326" s="327">
        <f t="shared" si="94"/>
        <v>0</v>
      </c>
      <c r="CU326" s="327">
        <f t="shared" si="95"/>
        <v>0</v>
      </c>
      <c r="CV326" s="327">
        <f t="shared" si="96"/>
        <v>0</v>
      </c>
      <c r="CW326" s="327">
        <f t="shared" si="97"/>
        <v>0</v>
      </c>
      <c r="CX326" s="327">
        <f t="shared" si="98"/>
        <v>0</v>
      </c>
      <c r="CY326" s="327">
        <f t="shared" si="99"/>
        <v>0</v>
      </c>
      <c r="CZ326" s="328">
        <f t="shared" si="100"/>
        <v>380769.23069999996</v>
      </c>
      <c r="DA326" s="328">
        <f t="shared" si="105"/>
        <v>6.9230794906616211E-5</v>
      </c>
      <c r="DB326" s="201"/>
      <c r="DC326" s="327">
        <f>K326/M326*IFERROR(VLOOKUP($D326,Shift!$B:$AZ,45,0),0)-AT326</f>
        <v>0</v>
      </c>
      <c r="DD326" s="327">
        <f>K326/M326*IFERROR(VLOOKUP($D326,Shift!$B:$AV,47,0),0)*10*50%-ROUND(K326/M326*IFERROR(VLOOKUP($D326,Shift!$B:$AV,47,0),0)*8*30%,0)-AU326</f>
        <v>-0.46153846150264144</v>
      </c>
      <c r="DE326" s="329">
        <f>VLOOKUP($D326,'Off day working'!A:AM,38,0)-Z326</f>
        <v>0</v>
      </c>
      <c r="DF326" s="328"/>
      <c r="DG326" s="328"/>
      <c r="DH326" s="330">
        <f>K326/208*8*30%*VLOOKUP($D326,Shift!$B:$AZ,47,0)-AL326</f>
        <v>-3.8461526855826378E-5</v>
      </c>
      <c r="DJ326" s="390"/>
      <c r="DK326" s="332">
        <f>VLOOKUP($D326,Meal!$A:$AK,35,0)-BG326</f>
        <v>0</v>
      </c>
      <c r="DL326" s="332">
        <f>VLOOKUP($D326,Meal!$A:$AK,36,0)-BH326</f>
        <v>0</v>
      </c>
      <c r="DM326" s="333">
        <f>VLOOKUP($D326,Shift!B:AW,39,0)-AV326</f>
        <v>0</v>
      </c>
      <c r="DN326" s="334">
        <f>K326/208*VLOOKUP(D326,Shift!$B:$AO,39,0)*8*10%-AW326</f>
        <v>0</v>
      </c>
      <c r="DO326" s="333">
        <f>VLOOKUP($D326,Shift!$B:$AO,40,0)-AX326</f>
        <v>0</v>
      </c>
      <c r="DP326" s="334">
        <f>K326/208*VLOOKUP(D326,Shift!$B:$AO,40,0)*8*50%-AY326</f>
        <v>-3.8461526855826378E-5</v>
      </c>
      <c r="DQ326" s="335">
        <f>VLOOKUP($D326,Shift!$B:$AZ,41,0)-AZ326</f>
        <v>0</v>
      </c>
      <c r="DR326" s="336">
        <f>K326/208*VLOOKUP($D326,Shift!$B:$AQ,41,0)*8*50%-BA326</f>
        <v>0</v>
      </c>
      <c r="DS326" s="337">
        <f>VLOOKUP($D326,Att!B:CU,98,0)-O326</f>
        <v>0</v>
      </c>
      <c r="DT326" s="338">
        <f>IFERROR(VLOOKUP($D326,OT!$A:$BR,OT!BC$1,0),0)-P326</f>
        <v>0</v>
      </c>
      <c r="DU326" s="338">
        <f>IFERROR(VLOOKUP($D326,OT!$A:$BR,OT!BD$1,0),0)-Q326</f>
        <v>0</v>
      </c>
      <c r="DV326" s="338">
        <f>IFERROR(VLOOKUP($D326,OT!$A:$BR,OT!BE$1,0),0)-R326</f>
        <v>0</v>
      </c>
      <c r="DW326" s="338">
        <f>IFERROR(VLOOKUP($D326,OT!$A:$BR,OT!BF$1,0),0)-S326</f>
        <v>0</v>
      </c>
      <c r="DX326" s="338">
        <f>IFERROR(VLOOKUP($D326,OT!$A:$BR,OT!BG$1,0),0)-T326</f>
        <v>0</v>
      </c>
      <c r="DY326" s="338">
        <f>IFERROR(VLOOKUP($D326,OT!$A:$BR,OT!BH$1,0),0)-U326</f>
        <v>0</v>
      </c>
      <c r="DZ326" s="338">
        <f>IFERROR(VLOOKUP($D326,OT!$A:$BR,OT!BI$1,0),0)-V326</f>
        <v>0</v>
      </c>
      <c r="EA326" s="338">
        <f>IFERROR(VLOOKUP($D326,OT!$A:$BR,OT!BJ$1,0),0)-W326</f>
        <v>0</v>
      </c>
      <c r="EB326" s="338">
        <f>IFERROR(VLOOKUP($D326,OT!$A:$BR,OT!BK$1,0),0)-X326</f>
        <v>0</v>
      </c>
      <c r="EC326" s="339">
        <f>VLOOKUP(D326,'Off day working'!A:AL,38,0)*30000-BD326</f>
        <v>0</v>
      </c>
      <c r="ED326" s="340"/>
      <c r="EE326" s="340"/>
      <c r="EF326" s="338">
        <f t="shared" si="106"/>
        <v>7.6923076921957545E-2</v>
      </c>
      <c r="EG326" s="350">
        <f>4960000*1.07/208*VLOOKUP(D326,Att!B:BZ,77,0)-BJ326</f>
        <v>0</v>
      </c>
      <c r="EI326" s="345">
        <f>IF(AND(CH326="X",EJ326&gt;=0.5),150000/VLOOKUP(D326,Att!B:AT,45,0)*VLOOKUP(D326,Att!B:AP,41,0),IF(AND(CH326="X",EJ326&lt;0.5),0,150000))-AN326</f>
        <v>0</v>
      </c>
      <c r="EJ326" s="346">
        <f>VLOOKUP(D326,Att!B:AP,41,0)/VLOOKUP(D326,Att!B:AT,45,0)</f>
        <v>1.0178553252583478</v>
      </c>
    </row>
    <row r="327" spans="1:140" s="331" customFormat="1" ht="14.5" hidden="1" customHeight="1" x14ac:dyDescent="0.35">
      <c r="A327" s="300" t="s">
        <v>325</v>
      </c>
      <c r="B327" s="300">
        <f t="shared" si="102"/>
        <v>320</v>
      </c>
      <c r="C327" s="320" t="s">
        <v>56</v>
      </c>
      <c r="D327" s="320" t="s">
        <v>1879</v>
      </c>
      <c r="E327" s="320" t="s">
        <v>1968</v>
      </c>
      <c r="F327" s="367" t="s">
        <v>1880</v>
      </c>
      <c r="G327" s="320" t="s">
        <v>360</v>
      </c>
      <c r="H327" s="320" t="s">
        <v>1039</v>
      </c>
      <c r="I327" s="320" t="s">
        <v>57</v>
      </c>
      <c r="J327" s="320" t="s">
        <v>58</v>
      </c>
      <c r="K327" s="321">
        <v>5900000</v>
      </c>
      <c r="L327" s="321"/>
      <c r="M327" s="321">
        <v>208</v>
      </c>
      <c r="N327" s="321"/>
      <c r="O327" s="321">
        <v>180</v>
      </c>
      <c r="P327" s="321">
        <v>28</v>
      </c>
      <c r="Q327" s="321">
        <v>0</v>
      </c>
      <c r="R327" s="321">
        <v>12</v>
      </c>
      <c r="S327" s="321">
        <v>0</v>
      </c>
      <c r="T327" s="321">
        <v>0</v>
      </c>
      <c r="U327" s="321">
        <v>0</v>
      </c>
      <c r="V327" s="321">
        <v>0</v>
      </c>
      <c r="W327" s="321">
        <v>0</v>
      </c>
      <c r="X327" s="321">
        <v>0</v>
      </c>
      <c r="Y327" s="321">
        <v>7</v>
      </c>
      <c r="Z327" s="321">
        <v>1</v>
      </c>
      <c r="AA327" s="321"/>
      <c r="AB327" s="321">
        <v>5105769.2308</v>
      </c>
      <c r="AC327" s="321">
        <v>1191346.1538</v>
      </c>
      <c r="AD327" s="321">
        <v>0</v>
      </c>
      <c r="AE327" s="321">
        <v>680769.23080000002</v>
      </c>
      <c r="AF327" s="321">
        <v>0</v>
      </c>
      <c r="AG327" s="321">
        <v>0</v>
      </c>
      <c r="AH327" s="321">
        <v>0</v>
      </c>
      <c r="AI327" s="321">
        <v>0</v>
      </c>
      <c r="AJ327" s="321">
        <v>0</v>
      </c>
      <c r="AK327" s="321">
        <v>0</v>
      </c>
      <c r="AL327" s="321">
        <v>408461.53850000002</v>
      </c>
      <c r="AM327" s="321">
        <v>300000</v>
      </c>
      <c r="AN327" s="321">
        <v>150000</v>
      </c>
      <c r="AO327" s="321">
        <v>295000</v>
      </c>
      <c r="AP327" s="321">
        <v>0</v>
      </c>
      <c r="AQ327" s="321">
        <v>765865.38459999999</v>
      </c>
      <c r="AR327" s="321">
        <v>0</v>
      </c>
      <c r="AS327" s="321"/>
      <c r="AT327" s="321">
        <v>0</v>
      </c>
      <c r="AU327" s="321">
        <v>442500</v>
      </c>
      <c r="AV327" s="321">
        <v>0</v>
      </c>
      <c r="AW327" s="321">
        <v>0</v>
      </c>
      <c r="AX327" s="321">
        <v>1</v>
      </c>
      <c r="AY327" s="321">
        <v>113461.5385</v>
      </c>
      <c r="AZ327" s="321"/>
      <c r="BA327" s="321"/>
      <c r="BB327" s="321">
        <v>14</v>
      </c>
      <c r="BC327" s="321">
        <v>397115.38</v>
      </c>
      <c r="BD327" s="321">
        <v>30000</v>
      </c>
      <c r="BE327" s="321">
        <v>42548</v>
      </c>
      <c r="BF327" s="321">
        <v>100000</v>
      </c>
      <c r="BG327" s="321">
        <v>125000</v>
      </c>
      <c r="BH327" s="321">
        <v>414000</v>
      </c>
      <c r="BI327" s="321"/>
      <c r="BJ327" s="321"/>
      <c r="BK327" s="321"/>
      <c r="BL327" s="321">
        <v>0</v>
      </c>
      <c r="BM327" s="321"/>
      <c r="BN327" s="321">
        <v>0</v>
      </c>
      <c r="BO327" s="321">
        <v>0</v>
      </c>
      <c r="BP327" s="321">
        <v>311538.46149999998</v>
      </c>
      <c r="BQ327" s="321">
        <v>69230.769199999995</v>
      </c>
      <c r="BR327" s="321"/>
      <c r="BS327" s="321">
        <v>0</v>
      </c>
      <c r="BT327" s="321">
        <v>1268500</v>
      </c>
      <c r="BU327" s="321">
        <v>619500</v>
      </c>
      <c r="BV327" s="321"/>
      <c r="BW327" s="321">
        <v>0</v>
      </c>
      <c r="BX327" s="321"/>
      <c r="BY327" s="321">
        <v>0</v>
      </c>
      <c r="BZ327" s="321"/>
      <c r="CA327" s="321"/>
      <c r="CB327" s="321">
        <v>12329120.701200001</v>
      </c>
      <c r="CC327" s="321">
        <v>9942351.7012000009</v>
      </c>
      <c r="CD327" s="320"/>
      <c r="CE327" s="320" t="s">
        <v>870</v>
      </c>
      <c r="CF327" s="323">
        <v>46176</v>
      </c>
      <c r="CG327" s="323"/>
      <c r="CH327" s="320" t="s">
        <v>415</v>
      </c>
      <c r="CI327" s="322">
        <v>118000</v>
      </c>
      <c r="CJ327" s="322">
        <v>0</v>
      </c>
      <c r="CK327" s="321"/>
      <c r="CL327" s="324">
        <f t="shared" si="87"/>
        <v>380769.23069999996</v>
      </c>
      <c r="CM327" s="325">
        <f t="shared" si="88"/>
        <v>-15.013499999418855</v>
      </c>
      <c r="CN327" s="325">
        <f t="shared" si="89"/>
        <v>-15.244200000539422</v>
      </c>
      <c r="CO327" s="325">
        <f t="shared" si="90"/>
        <v>-3.0769035220146179E-5</v>
      </c>
      <c r="CP327" s="318"/>
      <c r="CQ327" s="326">
        <f t="shared" si="91"/>
        <v>4.6154018491506577E-5</v>
      </c>
      <c r="CR327" s="326">
        <f t="shared" si="92"/>
        <v>0</v>
      </c>
      <c r="CS327" s="327">
        <f t="shared" si="93"/>
        <v>-3.0769268050789833E-5</v>
      </c>
      <c r="CT327" s="327">
        <f t="shared" si="94"/>
        <v>0</v>
      </c>
      <c r="CU327" s="327">
        <f t="shared" si="95"/>
        <v>0</v>
      </c>
      <c r="CV327" s="327">
        <f t="shared" si="96"/>
        <v>0</v>
      </c>
      <c r="CW327" s="327">
        <f t="shared" si="97"/>
        <v>0</v>
      </c>
      <c r="CX327" s="327">
        <f t="shared" si="98"/>
        <v>0</v>
      </c>
      <c r="CY327" s="327">
        <f t="shared" si="99"/>
        <v>0</v>
      </c>
      <c r="CZ327" s="328">
        <f t="shared" si="100"/>
        <v>380769.23069999996</v>
      </c>
      <c r="DA327" s="328">
        <f t="shared" si="105"/>
        <v>6.9230794906616211E-5</v>
      </c>
      <c r="DB327" s="201"/>
      <c r="DC327" s="327">
        <f>K327/M327*IFERROR(VLOOKUP($D327,Shift!$B:$AZ,45,0),0)-AT327</f>
        <v>0</v>
      </c>
      <c r="DD327" s="327">
        <f>K327/M327*IFERROR(VLOOKUP($D327,Shift!$B:$AV,47,0),0)*10*50%-ROUND(K327/M327*IFERROR(VLOOKUP($D327,Shift!$B:$AV,47,0),0)*8*30%,0)-AU327</f>
        <v>-0.46153846150264144</v>
      </c>
      <c r="DE327" s="329">
        <f>VLOOKUP($D327,'Off day working'!A:AM,38,0)-Z327</f>
        <v>0</v>
      </c>
      <c r="DF327" s="328"/>
      <c r="DG327" s="328"/>
      <c r="DH327" s="330">
        <f>K327/208*8*30%*VLOOKUP($D327,Shift!$B:$AZ,47,0)-AL327</f>
        <v>-3.8461526855826378E-5</v>
      </c>
      <c r="DJ327" s="390"/>
      <c r="DK327" s="332">
        <f>VLOOKUP($D327,Meal!$A:$AK,35,0)-BG327</f>
        <v>0</v>
      </c>
      <c r="DL327" s="332">
        <f>VLOOKUP($D327,Meal!$A:$AK,36,0)-BH327</f>
        <v>0</v>
      </c>
      <c r="DM327" s="333">
        <f>VLOOKUP($D327,Shift!B:AW,39,0)-AV327</f>
        <v>0</v>
      </c>
      <c r="DN327" s="334">
        <f>K327/208*VLOOKUP(D327,Shift!$B:$AO,39,0)*8*10%-AW327</f>
        <v>0</v>
      </c>
      <c r="DO327" s="333">
        <f>VLOOKUP($D327,Shift!$B:$AO,40,0)-AX327</f>
        <v>0</v>
      </c>
      <c r="DP327" s="334">
        <f>K327/208*VLOOKUP(D327,Shift!$B:$AO,40,0)*8*50%-AY327</f>
        <v>-3.8461526855826378E-5</v>
      </c>
      <c r="DQ327" s="335">
        <f>VLOOKUP($D327,Shift!$B:$AZ,41,0)-AZ327</f>
        <v>0</v>
      </c>
      <c r="DR327" s="336">
        <f>K327/208*VLOOKUP($D327,Shift!$B:$AQ,41,0)*8*50%-BA327</f>
        <v>0</v>
      </c>
      <c r="DS327" s="337">
        <f>VLOOKUP($D327,Att!B:CU,98,0)-O327</f>
        <v>0</v>
      </c>
      <c r="DT327" s="338">
        <f>IFERROR(VLOOKUP($D327,OT!$A:$BR,OT!BC$1,0),0)-P327</f>
        <v>0</v>
      </c>
      <c r="DU327" s="338">
        <f>IFERROR(VLOOKUP($D327,OT!$A:$BR,OT!BD$1,0),0)-Q327</f>
        <v>0</v>
      </c>
      <c r="DV327" s="338">
        <f>IFERROR(VLOOKUP($D327,OT!$A:$BR,OT!BE$1,0),0)-R327</f>
        <v>0</v>
      </c>
      <c r="DW327" s="338">
        <f>IFERROR(VLOOKUP($D327,OT!$A:$BR,OT!BF$1,0),0)-S327</f>
        <v>0</v>
      </c>
      <c r="DX327" s="338">
        <f>IFERROR(VLOOKUP($D327,OT!$A:$BR,OT!BG$1,0),0)-T327</f>
        <v>0</v>
      </c>
      <c r="DY327" s="338">
        <f>IFERROR(VLOOKUP($D327,OT!$A:$BR,OT!BH$1,0),0)-U327</f>
        <v>0</v>
      </c>
      <c r="DZ327" s="338">
        <f>IFERROR(VLOOKUP($D327,OT!$A:$BR,OT!BI$1,0),0)-V327</f>
        <v>0</v>
      </c>
      <c r="EA327" s="338">
        <f>IFERROR(VLOOKUP($D327,OT!$A:$BR,OT!BJ$1,0),0)-W327</f>
        <v>0</v>
      </c>
      <c r="EB327" s="338">
        <f>IFERROR(VLOOKUP($D327,OT!$A:$BR,OT!BK$1,0),0)-X327</f>
        <v>0</v>
      </c>
      <c r="EC327" s="339">
        <f>VLOOKUP(D327,'Off day working'!A:AL,38,0)*30000-BD327</f>
        <v>0</v>
      </c>
      <c r="ED327" s="340"/>
      <c r="EE327" s="340"/>
      <c r="EF327" s="338">
        <f t="shared" si="106"/>
        <v>7.6923076921957545E-2</v>
      </c>
      <c r="EG327" s="350">
        <f>4960000*1.07/208*VLOOKUP(D327,Att!B:BZ,77,0)-BJ327</f>
        <v>0</v>
      </c>
      <c r="EI327" s="345">
        <f>IF(AND(CH327="X",EJ327&gt;=0.5),150000/VLOOKUP(D327,Att!B:AT,45,0)*VLOOKUP(D327,Att!B:AP,41,0),IF(AND(CH327="X",EJ327&lt;0.5),0,150000))-AN327</f>
        <v>0</v>
      </c>
      <c r="EJ327" s="346">
        <f>VLOOKUP(D327,Att!B:AP,41,0)/VLOOKUP(D327,Att!B:AT,45,0)</f>
        <v>1.0178553252583478</v>
      </c>
    </row>
    <row r="328" spans="1:140" s="331" customFormat="1" ht="14.5" hidden="1" customHeight="1" x14ac:dyDescent="0.35">
      <c r="A328" s="300" t="s">
        <v>325</v>
      </c>
      <c r="B328" s="300">
        <f t="shared" si="102"/>
        <v>321</v>
      </c>
      <c r="C328" s="320" t="s">
        <v>56</v>
      </c>
      <c r="D328" s="320" t="s">
        <v>1881</v>
      </c>
      <c r="E328" s="320" t="s">
        <v>1969</v>
      </c>
      <c r="F328" s="367" t="s">
        <v>1882</v>
      </c>
      <c r="G328" s="320" t="s">
        <v>348</v>
      </c>
      <c r="H328" s="320" t="s">
        <v>1042</v>
      </c>
      <c r="I328" s="320" t="s">
        <v>57</v>
      </c>
      <c r="J328" s="320" t="s">
        <v>58</v>
      </c>
      <c r="K328" s="321">
        <v>5900000</v>
      </c>
      <c r="L328" s="321"/>
      <c r="M328" s="321">
        <v>208</v>
      </c>
      <c r="N328" s="321"/>
      <c r="O328" s="321">
        <v>178.75</v>
      </c>
      <c r="P328" s="321">
        <v>30</v>
      </c>
      <c r="Q328" s="321">
        <v>0</v>
      </c>
      <c r="R328" s="321">
        <v>12</v>
      </c>
      <c r="S328" s="321">
        <v>0</v>
      </c>
      <c r="T328" s="321">
        <v>0</v>
      </c>
      <c r="U328" s="321">
        <v>0</v>
      </c>
      <c r="V328" s="321">
        <v>0</v>
      </c>
      <c r="W328" s="321">
        <v>0</v>
      </c>
      <c r="X328" s="321">
        <v>0</v>
      </c>
      <c r="Y328" s="321">
        <v>7</v>
      </c>
      <c r="Z328" s="321">
        <v>1</v>
      </c>
      <c r="AA328" s="321"/>
      <c r="AB328" s="321">
        <v>5070312.3865</v>
      </c>
      <c r="AC328" s="321">
        <v>1276442.3077</v>
      </c>
      <c r="AD328" s="321">
        <v>0</v>
      </c>
      <c r="AE328" s="321">
        <v>680769.23080000002</v>
      </c>
      <c r="AF328" s="321">
        <v>0</v>
      </c>
      <c r="AG328" s="321">
        <v>0</v>
      </c>
      <c r="AH328" s="321">
        <v>0</v>
      </c>
      <c r="AI328" s="321">
        <v>0</v>
      </c>
      <c r="AJ328" s="321">
        <v>0</v>
      </c>
      <c r="AK328" s="321">
        <v>0</v>
      </c>
      <c r="AL328" s="321">
        <v>408461.53850000002</v>
      </c>
      <c r="AM328" s="321">
        <v>300000</v>
      </c>
      <c r="AN328" s="321">
        <v>150000</v>
      </c>
      <c r="AO328" s="321">
        <v>250000</v>
      </c>
      <c r="AP328" s="321">
        <v>0</v>
      </c>
      <c r="AQ328" s="321">
        <v>510576.92310000001</v>
      </c>
      <c r="AR328" s="321">
        <v>0</v>
      </c>
      <c r="AS328" s="321"/>
      <c r="AT328" s="321">
        <v>0</v>
      </c>
      <c r="AU328" s="321">
        <v>442500</v>
      </c>
      <c r="AV328" s="321">
        <v>0</v>
      </c>
      <c r="AW328" s="321">
        <v>0</v>
      </c>
      <c r="AX328" s="321">
        <v>1</v>
      </c>
      <c r="AY328" s="321">
        <v>113461.5385</v>
      </c>
      <c r="AZ328" s="321"/>
      <c r="BA328" s="321"/>
      <c r="BB328" s="321">
        <v>15</v>
      </c>
      <c r="BC328" s="321">
        <v>425480.77</v>
      </c>
      <c r="BD328" s="321">
        <v>30000</v>
      </c>
      <c r="BE328" s="321"/>
      <c r="BF328" s="321">
        <v>200000</v>
      </c>
      <c r="BG328" s="321">
        <v>139000</v>
      </c>
      <c r="BH328" s="321">
        <v>390000</v>
      </c>
      <c r="BI328" s="321"/>
      <c r="BJ328" s="321"/>
      <c r="BK328" s="321"/>
      <c r="BL328" s="321">
        <v>0</v>
      </c>
      <c r="BM328" s="321"/>
      <c r="BN328" s="321">
        <v>0</v>
      </c>
      <c r="BO328" s="321">
        <v>0</v>
      </c>
      <c r="BP328" s="321">
        <v>309375</v>
      </c>
      <c r="BQ328" s="321">
        <v>72692.307700000005</v>
      </c>
      <c r="BR328" s="321"/>
      <c r="BS328" s="321">
        <v>0</v>
      </c>
      <c r="BT328" s="321">
        <v>1268500</v>
      </c>
      <c r="BU328" s="321">
        <v>619500</v>
      </c>
      <c r="BV328" s="321"/>
      <c r="BW328" s="321">
        <v>0</v>
      </c>
      <c r="BX328" s="321"/>
      <c r="BY328" s="321">
        <v>0</v>
      </c>
      <c r="BZ328" s="321"/>
      <c r="CA328" s="321"/>
      <c r="CB328" s="321">
        <v>12155588.163699999</v>
      </c>
      <c r="CC328" s="321">
        <v>9767521.1636999995</v>
      </c>
      <c r="CD328" s="320"/>
      <c r="CE328" s="320" t="s">
        <v>870</v>
      </c>
      <c r="CF328" s="323">
        <v>46176</v>
      </c>
      <c r="CG328" s="323"/>
      <c r="CH328" s="320" t="s">
        <v>415</v>
      </c>
      <c r="CI328" s="322">
        <v>118000</v>
      </c>
      <c r="CJ328" s="322">
        <v>0</v>
      </c>
      <c r="CK328" s="321"/>
      <c r="CL328" s="324">
        <f t="shared" ref="CL328:CL391" si="107">SUM(BN328:BQ328)+CJ328</f>
        <v>382067.3077</v>
      </c>
      <c r="CM328" s="325">
        <f t="shared" ref="CM328:CM391" si="108">SUM(AB328:AU328,AW328,AY328,BA328,BC328,BD328:BH328,BJ328:BL328,BM328:BR328,BS328,BT328)+100%*CA328-CB328+CJ328+CI328</f>
        <v>-16.160900000482798</v>
      </c>
      <c r="CN328" s="325">
        <f t="shared" ref="CN328:CN391" si="109">SUM(AB328:AU328,AW328,AY328,BA328,BC328,BD328:BH328,BJ328,BL328)+BS328-BU328+CA328-CC328</f>
        <v>-16.468600001186132</v>
      </c>
      <c r="CO328" s="325">
        <f t="shared" ref="CO328:CO391" si="110">K328/M328*O328-AB328</f>
        <v>0.11349999997764826</v>
      </c>
      <c r="CP328" s="318"/>
      <c r="CQ328" s="326">
        <f t="shared" ref="CQ328:CQ391" si="111">$K328/$M328*P328*1.5-AC328</f>
        <v>-7.6922588050365448E-6</v>
      </c>
      <c r="CR328" s="326">
        <f t="shared" ref="CR328:CR391" si="112">$K328/$M328*Q328*1.75-AD328</f>
        <v>0</v>
      </c>
      <c r="CS328" s="327">
        <f t="shared" ref="CS328:CS391" si="113">$K328/$M328*R328*2-AE328</f>
        <v>-3.0769268050789833E-5</v>
      </c>
      <c r="CT328" s="327">
        <f t="shared" ref="CT328:CT391" si="114">$K328/$M328*S328*2.1-AF328</f>
        <v>0</v>
      </c>
      <c r="CU328" s="327">
        <f t="shared" ref="CU328:CU391" si="115">$K328/$M328*T328*2.2-AG328</f>
        <v>0</v>
      </c>
      <c r="CV328" s="327">
        <f t="shared" ref="CV328:CV391" si="116">$K328/$M328*U328*2.9-AH328</f>
        <v>0</v>
      </c>
      <c r="CW328" s="327">
        <f t="shared" ref="CW328:CW391" si="117">$K328/$M328*V328*3-AI328</f>
        <v>0</v>
      </c>
      <c r="CX328" s="327">
        <f t="shared" ref="CX328:CX391" si="118">$K328/$M328*W328*4.1-AJ328</f>
        <v>0</v>
      </c>
      <c r="CY328" s="327">
        <f t="shared" ref="CY328:CY391" si="119">$K328/$M328*X328*1-AK328</f>
        <v>0</v>
      </c>
      <c r="CZ328" s="328">
        <f t="shared" ref="CZ328:CZ391" si="120">(BP328+BQ328)</f>
        <v>382067.3077</v>
      </c>
      <c r="DA328" s="328">
        <f t="shared" si="105"/>
        <v>-7.6923170126974583E-6</v>
      </c>
      <c r="DB328" s="201"/>
      <c r="DC328" s="327">
        <f>K328/M328*IFERROR(VLOOKUP($D328,Shift!$B:$AZ,45,0),0)-AT328</f>
        <v>0</v>
      </c>
      <c r="DD328" s="327">
        <f>K328/M328*IFERROR(VLOOKUP($D328,Shift!$B:$AV,47,0),0)*10*50%-ROUND(K328/M328*IFERROR(VLOOKUP($D328,Shift!$B:$AV,47,0),0)*8*30%,0)-AU328</f>
        <v>-0.46153846150264144</v>
      </c>
      <c r="DE328" s="329">
        <f>VLOOKUP($D328,'Off day working'!A:AM,38,0)-Z328</f>
        <v>0</v>
      </c>
      <c r="DF328" s="328"/>
      <c r="DG328" s="328"/>
      <c r="DH328" s="330">
        <f>K328/208*8*30%*VLOOKUP($D328,Shift!$B:$AZ,47,0)-AL328</f>
        <v>-3.8461526855826378E-5</v>
      </c>
      <c r="DJ328" s="390"/>
      <c r="DK328" s="332">
        <f>VLOOKUP($D328,Meal!$A:$AK,35,0)-BG328</f>
        <v>0</v>
      </c>
      <c r="DL328" s="332">
        <f>VLOOKUP($D328,Meal!$A:$AK,36,0)-BH328</f>
        <v>0</v>
      </c>
      <c r="DM328" s="333">
        <f>VLOOKUP($D328,Shift!B:AW,39,0)-AV328</f>
        <v>0</v>
      </c>
      <c r="DN328" s="334">
        <f>K328/208*VLOOKUP(D328,Shift!$B:$AO,39,0)*8*10%-AW328</f>
        <v>0</v>
      </c>
      <c r="DO328" s="333">
        <f>VLOOKUP($D328,Shift!$B:$AO,40,0)-AX328</f>
        <v>0</v>
      </c>
      <c r="DP328" s="334">
        <f>K328/208*VLOOKUP(D328,Shift!$B:$AO,40,0)*8*50%-AY328</f>
        <v>-3.8461526855826378E-5</v>
      </c>
      <c r="DQ328" s="335">
        <f>VLOOKUP($D328,Shift!$B:$AZ,41,0)-AZ328</f>
        <v>0</v>
      </c>
      <c r="DR328" s="336">
        <f>K328/208*VLOOKUP($D328,Shift!$B:$AQ,41,0)*8*50%-BA328</f>
        <v>0</v>
      </c>
      <c r="DS328" s="337">
        <f>VLOOKUP($D328,Att!B:CU,98,0)-O328</f>
        <v>0</v>
      </c>
      <c r="DT328" s="338">
        <f>IFERROR(VLOOKUP($D328,OT!$A:$BR,OT!BC$1,0),0)-P328</f>
        <v>0</v>
      </c>
      <c r="DU328" s="338">
        <f>IFERROR(VLOOKUP($D328,OT!$A:$BR,OT!BD$1,0),0)-Q328</f>
        <v>0</v>
      </c>
      <c r="DV328" s="338">
        <f>IFERROR(VLOOKUP($D328,OT!$A:$BR,OT!BE$1,0),0)-R328</f>
        <v>0</v>
      </c>
      <c r="DW328" s="338">
        <f>IFERROR(VLOOKUP($D328,OT!$A:$BR,OT!BF$1,0),0)-S328</f>
        <v>0</v>
      </c>
      <c r="DX328" s="338">
        <f>IFERROR(VLOOKUP($D328,OT!$A:$BR,OT!BG$1,0),0)-T328</f>
        <v>0</v>
      </c>
      <c r="DY328" s="338">
        <f>IFERROR(VLOOKUP($D328,OT!$A:$BR,OT!BH$1,0),0)-U328</f>
        <v>0</v>
      </c>
      <c r="DZ328" s="338">
        <f>IFERROR(VLOOKUP($D328,OT!$A:$BR,OT!BI$1,0),0)-V328</f>
        <v>0</v>
      </c>
      <c r="EA328" s="338">
        <f>IFERROR(VLOOKUP($D328,OT!$A:$BR,OT!BJ$1,0),0)-W328</f>
        <v>0</v>
      </c>
      <c r="EB328" s="338">
        <f>IFERROR(VLOOKUP($D328,OT!$A:$BR,OT!BK$1,0),0)-X328</f>
        <v>0</v>
      </c>
      <c r="EC328" s="339">
        <f>VLOOKUP(D328,'Off day working'!A:AL,38,0)*30000-BD328</f>
        <v>0</v>
      </c>
      <c r="ED328" s="340"/>
      <c r="EE328" s="340"/>
      <c r="EF328" s="338">
        <f t="shared" si="106"/>
        <v>0</v>
      </c>
      <c r="EG328" s="350">
        <f>4960000*1.07/208*VLOOKUP(D328,Att!B:BZ,77,0)-BJ328</f>
        <v>0</v>
      </c>
      <c r="EI328" s="345">
        <f>IF(AND(CH328="X",EJ328&gt;=0.5),150000/VLOOKUP(D328,Att!B:AT,45,0)*VLOOKUP(D328,Att!B:AP,41,0),IF(AND(CH328="X",EJ328&lt;0.5),0,150000))-AN328</f>
        <v>0</v>
      </c>
      <c r="EJ328" s="346">
        <f>VLOOKUP(D328,Att!B:AP,41,0)/VLOOKUP(D328,Att!B:AT,45,0)</f>
        <v>1.0111589086448061</v>
      </c>
    </row>
    <row r="329" spans="1:140" s="331" customFormat="1" ht="14.5" hidden="1" customHeight="1" x14ac:dyDescent="0.35">
      <c r="A329" s="300" t="s">
        <v>325</v>
      </c>
      <c r="B329" s="300">
        <f t="shared" ref="B329:B392" si="121">ROW()-7</f>
        <v>322</v>
      </c>
      <c r="C329" s="320" t="s">
        <v>56</v>
      </c>
      <c r="D329" s="320" t="s">
        <v>1883</v>
      </c>
      <c r="E329" s="320" t="s">
        <v>1971</v>
      </c>
      <c r="F329" s="367" t="s">
        <v>1884</v>
      </c>
      <c r="G329" s="320" t="s">
        <v>360</v>
      </c>
      <c r="H329" s="320" t="s">
        <v>1039</v>
      </c>
      <c r="I329" s="320" t="s">
        <v>64</v>
      </c>
      <c r="J329" s="320" t="s">
        <v>58</v>
      </c>
      <c r="K329" s="321">
        <v>5900000</v>
      </c>
      <c r="L329" s="321"/>
      <c r="M329" s="321">
        <v>208</v>
      </c>
      <c r="N329" s="321"/>
      <c r="O329" s="321">
        <v>152</v>
      </c>
      <c r="P329" s="321">
        <v>30</v>
      </c>
      <c r="Q329" s="321">
        <v>0</v>
      </c>
      <c r="R329" s="321">
        <v>0</v>
      </c>
      <c r="S329" s="321">
        <v>0</v>
      </c>
      <c r="T329" s="321">
        <v>0</v>
      </c>
      <c r="U329" s="321">
        <v>0</v>
      </c>
      <c r="V329" s="321">
        <v>0</v>
      </c>
      <c r="W329" s="321">
        <v>0</v>
      </c>
      <c r="X329" s="321">
        <v>0</v>
      </c>
      <c r="Y329" s="321">
        <v>7</v>
      </c>
      <c r="Z329" s="321"/>
      <c r="AA329" s="321"/>
      <c r="AB329" s="321">
        <v>4311538.2346000001</v>
      </c>
      <c r="AC329" s="321">
        <v>1276442.3077</v>
      </c>
      <c r="AD329" s="321">
        <v>0</v>
      </c>
      <c r="AE329" s="321">
        <v>0</v>
      </c>
      <c r="AF329" s="321">
        <v>0</v>
      </c>
      <c r="AG329" s="321">
        <v>0</v>
      </c>
      <c r="AH329" s="321">
        <v>0</v>
      </c>
      <c r="AI329" s="321">
        <v>0</v>
      </c>
      <c r="AJ329" s="321">
        <v>0</v>
      </c>
      <c r="AK329" s="321">
        <v>0</v>
      </c>
      <c r="AL329" s="321">
        <v>408461.53850000002</v>
      </c>
      <c r="AM329" s="321">
        <v>257142.39799999999</v>
      </c>
      <c r="AN329" s="321">
        <v>128571.19899999999</v>
      </c>
      <c r="AO329" s="321">
        <v>235000</v>
      </c>
      <c r="AP329" s="321">
        <v>0</v>
      </c>
      <c r="AQ329" s="321">
        <v>510576.92310000001</v>
      </c>
      <c r="AR329" s="321">
        <v>0</v>
      </c>
      <c r="AS329" s="321"/>
      <c r="AT329" s="321">
        <v>0</v>
      </c>
      <c r="AU329" s="321">
        <v>442500</v>
      </c>
      <c r="AV329" s="321">
        <v>0</v>
      </c>
      <c r="AW329" s="321">
        <v>0</v>
      </c>
      <c r="AX329" s="321">
        <v>1</v>
      </c>
      <c r="AY329" s="321">
        <v>113461.5385</v>
      </c>
      <c r="AZ329" s="321"/>
      <c r="BA329" s="321"/>
      <c r="BB329" s="321">
        <v>15</v>
      </c>
      <c r="BC329" s="321">
        <v>425480.77</v>
      </c>
      <c r="BD329" s="321">
        <v>0</v>
      </c>
      <c r="BE329" s="321">
        <v>42548</v>
      </c>
      <c r="BF329" s="321">
        <v>100000</v>
      </c>
      <c r="BG329" s="321">
        <v>50000</v>
      </c>
      <c r="BH329" s="321">
        <v>414000</v>
      </c>
      <c r="BI329" s="321"/>
      <c r="BJ329" s="321"/>
      <c r="BK329" s="321"/>
      <c r="BL329" s="321">
        <v>0</v>
      </c>
      <c r="BM329" s="321"/>
      <c r="BN329" s="321">
        <v>0</v>
      </c>
      <c r="BO329" s="321">
        <v>0</v>
      </c>
      <c r="BP329" s="321">
        <v>263076.92310000001</v>
      </c>
      <c r="BQ329" s="321">
        <v>51923.0769</v>
      </c>
      <c r="BR329" s="321"/>
      <c r="BS329" s="321">
        <v>0</v>
      </c>
      <c r="BT329" s="321">
        <v>1268500</v>
      </c>
      <c r="BU329" s="321">
        <v>619500</v>
      </c>
      <c r="BV329" s="321"/>
      <c r="BW329" s="321">
        <v>0</v>
      </c>
      <c r="BX329" s="321"/>
      <c r="BY329" s="321">
        <v>0</v>
      </c>
      <c r="BZ329" s="321"/>
      <c r="CA329" s="321"/>
      <c r="CB329" s="321">
        <v>10417239</v>
      </c>
      <c r="CC329" s="322">
        <v>8096239</v>
      </c>
      <c r="CD329" s="320"/>
      <c r="CE329" s="320" t="s">
        <v>870</v>
      </c>
      <c r="CF329" s="323">
        <v>46176</v>
      </c>
      <c r="CG329" s="323"/>
      <c r="CH329" s="320" t="s">
        <v>415</v>
      </c>
      <c r="CI329" s="322">
        <v>118000</v>
      </c>
      <c r="CJ329" s="322">
        <v>0</v>
      </c>
      <c r="CK329" s="321"/>
      <c r="CL329" s="324">
        <f t="shared" si="107"/>
        <v>315000</v>
      </c>
      <c r="CM329" s="325">
        <f t="shared" si="108"/>
        <v>-16.090600000694394</v>
      </c>
      <c r="CN329" s="325">
        <f t="shared" si="109"/>
        <v>-16.090600000694394</v>
      </c>
      <c r="CO329" s="325">
        <f t="shared" si="110"/>
        <v>0.22693846188485622</v>
      </c>
      <c r="CP329" s="318"/>
      <c r="CQ329" s="326">
        <f t="shared" si="111"/>
        <v>-7.6922588050365448E-6</v>
      </c>
      <c r="CR329" s="326">
        <f t="shared" si="112"/>
        <v>0</v>
      </c>
      <c r="CS329" s="327">
        <f t="shared" si="113"/>
        <v>0</v>
      </c>
      <c r="CT329" s="327">
        <f t="shared" si="114"/>
        <v>0</v>
      </c>
      <c r="CU329" s="327">
        <f t="shared" si="115"/>
        <v>0</v>
      </c>
      <c r="CV329" s="327">
        <f t="shared" si="116"/>
        <v>0</v>
      </c>
      <c r="CW329" s="327">
        <f t="shared" si="117"/>
        <v>0</v>
      </c>
      <c r="CX329" s="327">
        <f t="shared" si="118"/>
        <v>0</v>
      </c>
      <c r="CY329" s="327">
        <f t="shared" si="119"/>
        <v>0</v>
      </c>
      <c r="CZ329" s="328">
        <f t="shared" si="120"/>
        <v>315000</v>
      </c>
      <c r="DA329" s="328">
        <f t="shared" si="105"/>
        <v>0</v>
      </c>
      <c r="DB329" s="201"/>
      <c r="DC329" s="327">
        <f>K329/M329*IFERROR(VLOOKUP($D329,Shift!$B:$AZ,45,0),0)-AT329</f>
        <v>0</v>
      </c>
      <c r="DD329" s="327">
        <f>K329/M329*IFERROR(VLOOKUP($D329,Shift!$B:$AV,47,0),0)*10*50%-ROUND(K329/M329*IFERROR(VLOOKUP($D329,Shift!$B:$AV,47,0),0)*8*30%,0)-AU329</f>
        <v>-0.46153846150264144</v>
      </c>
      <c r="DE329" s="329">
        <f>VLOOKUP($D329,'Off day working'!A:AM,38,0)-Z329</f>
        <v>0</v>
      </c>
      <c r="DF329" s="328"/>
      <c r="DG329" s="328"/>
      <c r="DH329" s="330">
        <f>K329/208*8*30%*VLOOKUP($D329,Shift!$B:$AZ,47,0)-AL329</f>
        <v>-3.8461526855826378E-5</v>
      </c>
      <c r="DJ329" s="390"/>
      <c r="DK329" s="332">
        <f>VLOOKUP($D329,Meal!$A:$AK,35,0)-BG329</f>
        <v>0</v>
      </c>
      <c r="DL329" s="332">
        <f>VLOOKUP($D329,Meal!$A:$AK,36,0)-BH329</f>
        <v>0</v>
      </c>
      <c r="DM329" s="333">
        <f>VLOOKUP($D329,Shift!B:AW,39,0)-AV329</f>
        <v>0</v>
      </c>
      <c r="DN329" s="334">
        <f>K329/208*VLOOKUP(D329,Shift!$B:$AO,39,0)*8*10%-AW329</f>
        <v>0</v>
      </c>
      <c r="DO329" s="333">
        <f>VLOOKUP($D329,Shift!$B:$AO,40,0)-AX329</f>
        <v>0</v>
      </c>
      <c r="DP329" s="334">
        <f>K329/208*VLOOKUP(D329,Shift!$B:$AO,40,0)*8*50%-AY329</f>
        <v>-3.8461526855826378E-5</v>
      </c>
      <c r="DQ329" s="335">
        <f>VLOOKUP($D329,Shift!$B:$AZ,41,0)-AZ329</f>
        <v>0</v>
      </c>
      <c r="DR329" s="336">
        <f>K329/208*VLOOKUP($D329,Shift!$B:$AQ,41,0)*8*50%-BA329</f>
        <v>0</v>
      </c>
      <c r="DS329" s="337">
        <f>VLOOKUP($D329,Att!B:CU,98,0)-O329</f>
        <v>0</v>
      </c>
      <c r="DT329" s="338">
        <f>IFERROR(VLOOKUP($D329,OT!$A:$BR,OT!BC$1,0),0)-P329</f>
        <v>0</v>
      </c>
      <c r="DU329" s="338">
        <f>IFERROR(VLOOKUP($D329,OT!$A:$BR,OT!BD$1,0),0)-Q329</f>
        <v>0</v>
      </c>
      <c r="DV329" s="338">
        <f>IFERROR(VLOOKUP($D329,OT!$A:$BR,OT!BE$1,0),0)-R329</f>
        <v>0</v>
      </c>
      <c r="DW329" s="338">
        <f>IFERROR(VLOOKUP($D329,OT!$A:$BR,OT!BF$1,0),0)-S329</f>
        <v>0</v>
      </c>
      <c r="DX329" s="338">
        <f>IFERROR(VLOOKUP($D329,OT!$A:$BR,OT!BG$1,0),0)-T329</f>
        <v>0</v>
      </c>
      <c r="DY329" s="338">
        <f>IFERROR(VLOOKUP($D329,OT!$A:$BR,OT!BH$1,0),0)-U329</f>
        <v>0</v>
      </c>
      <c r="DZ329" s="338">
        <f>IFERROR(VLOOKUP($D329,OT!$A:$BR,OT!BI$1,0),0)-V329</f>
        <v>0</v>
      </c>
      <c r="EA329" s="338">
        <f>IFERROR(VLOOKUP($D329,OT!$A:$BR,OT!BJ$1,0),0)-W329</f>
        <v>0</v>
      </c>
      <c r="EB329" s="338">
        <f>IFERROR(VLOOKUP($D329,OT!$A:$BR,OT!BK$1,0),0)-X329</f>
        <v>0</v>
      </c>
      <c r="EC329" s="339">
        <f>VLOOKUP(D329,'Off day working'!A:AL,38,0)*30000-BD329</f>
        <v>0</v>
      </c>
      <c r="ED329" s="340"/>
      <c r="EE329" s="340"/>
      <c r="EF329" s="338">
        <f t="shared" si="106"/>
        <v>7.6923076921957545E-2</v>
      </c>
      <c r="EG329" s="350">
        <f>4960000*1.07/208*VLOOKUP(D329,Att!B:BZ,77,0)-BJ329</f>
        <v>0</v>
      </c>
      <c r="EI329" s="345">
        <f>IF(AND(CH329="X",EJ329&gt;=0.5),150000/VLOOKUP(D329,Att!B:AT,45,0)*VLOOKUP(D329,Att!B:AP,41,0),IF(AND(CH329="X",EJ329&lt;0.5),0,150000))-AN329</f>
        <v>21428.801000000007</v>
      </c>
      <c r="EJ329" s="346">
        <f>VLOOKUP(D329,Att!B:AP,41,0)/VLOOKUP(D329,Att!B:AT,45,0)</f>
        <v>0.85714132653334552</v>
      </c>
    </row>
    <row r="330" spans="1:140" s="331" customFormat="1" ht="14.5" hidden="1" customHeight="1" x14ac:dyDescent="0.35">
      <c r="A330" s="300" t="s">
        <v>325</v>
      </c>
      <c r="B330" s="300">
        <f t="shared" si="121"/>
        <v>323</v>
      </c>
      <c r="C330" s="320" t="s">
        <v>56</v>
      </c>
      <c r="D330" s="320" t="s">
        <v>1885</v>
      </c>
      <c r="E330" s="320" t="s">
        <v>1972</v>
      </c>
      <c r="F330" s="367" t="s">
        <v>1886</v>
      </c>
      <c r="G330" s="320" t="s">
        <v>348</v>
      </c>
      <c r="H330" s="320" t="s">
        <v>1042</v>
      </c>
      <c r="I330" s="320" t="s">
        <v>59</v>
      </c>
      <c r="J330" s="320" t="s">
        <v>58</v>
      </c>
      <c r="K330" s="321">
        <v>5900000</v>
      </c>
      <c r="L330" s="321"/>
      <c r="M330" s="321">
        <v>208</v>
      </c>
      <c r="N330" s="321"/>
      <c r="O330" s="321">
        <v>170</v>
      </c>
      <c r="P330" s="321">
        <v>36</v>
      </c>
      <c r="Q330" s="321">
        <v>0</v>
      </c>
      <c r="R330" s="321">
        <v>0</v>
      </c>
      <c r="S330" s="321">
        <v>0</v>
      </c>
      <c r="T330" s="321">
        <v>0</v>
      </c>
      <c r="U330" s="321">
        <v>0</v>
      </c>
      <c r="V330" s="321">
        <v>0</v>
      </c>
      <c r="W330" s="321">
        <v>0</v>
      </c>
      <c r="X330" s="321">
        <v>0</v>
      </c>
      <c r="Y330" s="321">
        <v>6</v>
      </c>
      <c r="Z330" s="321"/>
      <c r="AA330" s="321"/>
      <c r="AB330" s="321">
        <v>4822115.1577000003</v>
      </c>
      <c r="AC330" s="321">
        <v>1531730.7692</v>
      </c>
      <c r="AD330" s="321">
        <v>0</v>
      </c>
      <c r="AE330" s="321">
        <v>0</v>
      </c>
      <c r="AF330" s="321">
        <v>0</v>
      </c>
      <c r="AG330" s="321">
        <v>0</v>
      </c>
      <c r="AH330" s="321">
        <v>0</v>
      </c>
      <c r="AI330" s="321">
        <v>0</v>
      </c>
      <c r="AJ330" s="321">
        <v>0</v>
      </c>
      <c r="AK330" s="321">
        <v>0</v>
      </c>
      <c r="AL330" s="321">
        <v>340384.61540000001</v>
      </c>
      <c r="AM330" s="321">
        <v>289285.19770000002</v>
      </c>
      <c r="AN330" s="321">
        <v>144642.59890000001</v>
      </c>
      <c r="AO330" s="321">
        <v>295000</v>
      </c>
      <c r="AP330" s="321">
        <v>0</v>
      </c>
      <c r="AQ330" s="321">
        <v>765865.38459999999</v>
      </c>
      <c r="AR330" s="321">
        <v>0</v>
      </c>
      <c r="AS330" s="321"/>
      <c r="AT330" s="321">
        <v>0</v>
      </c>
      <c r="AU330" s="321">
        <v>368750</v>
      </c>
      <c r="AV330" s="321">
        <v>0</v>
      </c>
      <c r="AW330" s="321">
        <v>0</v>
      </c>
      <c r="AX330" s="321">
        <v>1</v>
      </c>
      <c r="AY330" s="321">
        <v>113461.5385</v>
      </c>
      <c r="AZ330" s="321"/>
      <c r="BA330" s="321"/>
      <c r="BB330" s="321">
        <v>18</v>
      </c>
      <c r="BC330" s="321">
        <v>510576.92</v>
      </c>
      <c r="BD330" s="321">
        <v>0</v>
      </c>
      <c r="BE330" s="321"/>
      <c r="BF330" s="321">
        <v>200000</v>
      </c>
      <c r="BG330" s="321">
        <v>50000</v>
      </c>
      <c r="BH330" s="321">
        <v>432000</v>
      </c>
      <c r="BI330" s="321"/>
      <c r="BJ330" s="321"/>
      <c r="BK330" s="321"/>
      <c r="BL330" s="321">
        <v>0</v>
      </c>
      <c r="BM330" s="321"/>
      <c r="BN330" s="321">
        <v>0</v>
      </c>
      <c r="BO330" s="321">
        <v>0</v>
      </c>
      <c r="BP330" s="321">
        <v>294230.76919999998</v>
      </c>
      <c r="BQ330" s="321">
        <v>62307.692300000002</v>
      </c>
      <c r="BR330" s="321"/>
      <c r="BS330" s="321">
        <v>0</v>
      </c>
      <c r="BT330" s="321">
        <v>1268500</v>
      </c>
      <c r="BU330" s="321">
        <v>619500</v>
      </c>
      <c r="BV330" s="321"/>
      <c r="BW330" s="321">
        <v>0</v>
      </c>
      <c r="BX330" s="321"/>
      <c r="BY330" s="321">
        <v>0</v>
      </c>
      <c r="BZ330" s="321"/>
      <c r="CA330" s="321"/>
      <c r="CB330" s="321">
        <v>11606870</v>
      </c>
      <c r="CC330" s="322">
        <v>9244331</v>
      </c>
      <c r="CD330" s="320"/>
      <c r="CE330" s="320" t="s">
        <v>870</v>
      </c>
      <c r="CF330" s="323">
        <v>46176</v>
      </c>
      <c r="CG330" s="323"/>
      <c r="CH330" s="320" t="s">
        <v>415</v>
      </c>
      <c r="CI330" s="322">
        <v>118000</v>
      </c>
      <c r="CJ330" s="322">
        <v>0</v>
      </c>
      <c r="CK330" s="321"/>
      <c r="CL330" s="324">
        <f t="shared" si="107"/>
        <v>356538.46149999998</v>
      </c>
      <c r="CM330" s="325">
        <f t="shared" si="108"/>
        <v>-19.356499999761581</v>
      </c>
      <c r="CN330" s="325">
        <f t="shared" si="109"/>
        <v>-18.817999999970198</v>
      </c>
      <c r="CO330" s="325">
        <f t="shared" si="110"/>
        <v>0.22691538464277983</v>
      </c>
      <c r="CP330" s="318"/>
      <c r="CQ330" s="326">
        <f t="shared" si="111"/>
        <v>3.0769500881433487E-5</v>
      </c>
      <c r="CR330" s="326">
        <f t="shared" si="112"/>
        <v>0</v>
      </c>
      <c r="CS330" s="327">
        <f t="shared" si="113"/>
        <v>0</v>
      </c>
      <c r="CT330" s="327">
        <f t="shared" si="114"/>
        <v>0</v>
      </c>
      <c r="CU330" s="327">
        <f t="shared" si="115"/>
        <v>0</v>
      </c>
      <c r="CV330" s="327">
        <f t="shared" si="116"/>
        <v>0</v>
      </c>
      <c r="CW330" s="327">
        <f t="shared" si="117"/>
        <v>0</v>
      </c>
      <c r="CX330" s="327">
        <f t="shared" si="118"/>
        <v>0</v>
      </c>
      <c r="CY330" s="327">
        <f t="shared" si="119"/>
        <v>0</v>
      </c>
      <c r="CZ330" s="328">
        <f t="shared" si="120"/>
        <v>356538.46149999998</v>
      </c>
      <c r="DA330" s="328">
        <f t="shared" si="105"/>
        <v>3.8461526855826378E-5</v>
      </c>
      <c r="DB330" s="201"/>
      <c r="DC330" s="327">
        <f>K330/M330*IFERROR(VLOOKUP($D330,Shift!$B:$AZ,45,0),0)-AT330</f>
        <v>0</v>
      </c>
      <c r="DD330" s="327">
        <f>K330/M330*IFERROR(VLOOKUP($D330,Shift!$B:$AV,47,0),0)*10*50%-ROUND(K330/M330*IFERROR(VLOOKUP($D330,Shift!$B:$AV,47,0),0)*8*30%,0)-AU330</f>
        <v>-0.38461538450792432</v>
      </c>
      <c r="DE330" s="329">
        <f>VLOOKUP($D330,'Off day working'!A:AM,38,0)-Z330</f>
        <v>0</v>
      </c>
      <c r="DF330" s="328"/>
      <c r="DG330" s="328"/>
      <c r="DH330" s="330">
        <f>K330/208*8*30%*VLOOKUP($D330,Shift!$B:$AZ,47,0)-AL330</f>
        <v>-1.5384634025394917E-5</v>
      </c>
      <c r="DJ330" s="390"/>
      <c r="DK330" s="332">
        <f>VLOOKUP($D330,Meal!$A:$AK,35,0)-BG330</f>
        <v>0</v>
      </c>
      <c r="DL330" s="332">
        <f>VLOOKUP($D330,Meal!$A:$AK,36,0)-BH330</f>
        <v>0</v>
      </c>
      <c r="DM330" s="333">
        <f>VLOOKUP($D330,Shift!B:AW,39,0)-AV330</f>
        <v>0</v>
      </c>
      <c r="DN330" s="334">
        <f>K330/208*VLOOKUP(D330,Shift!$B:$AO,39,0)*8*10%-AW330</f>
        <v>0</v>
      </c>
      <c r="DO330" s="333">
        <f>VLOOKUP($D330,Shift!$B:$AO,40,0)-AX330</f>
        <v>0</v>
      </c>
      <c r="DP330" s="334">
        <f>K330/208*VLOOKUP(D330,Shift!$B:$AO,40,0)*8*50%-AY330</f>
        <v>-3.8461526855826378E-5</v>
      </c>
      <c r="DQ330" s="335">
        <f>VLOOKUP($D330,Shift!$B:$AZ,41,0)-AZ330</f>
        <v>0</v>
      </c>
      <c r="DR330" s="336">
        <f>K330/208*VLOOKUP($D330,Shift!$B:$AQ,41,0)*8*50%-BA330</f>
        <v>0</v>
      </c>
      <c r="DS330" s="337">
        <f>VLOOKUP($D330,Att!B:CU,98,0)-O330</f>
        <v>0</v>
      </c>
      <c r="DT330" s="338">
        <f>IFERROR(VLOOKUP($D330,OT!$A:$BR,OT!BC$1,0),0)-P330</f>
        <v>0</v>
      </c>
      <c r="DU330" s="338">
        <f>IFERROR(VLOOKUP($D330,OT!$A:$BR,OT!BD$1,0),0)-Q330</f>
        <v>0</v>
      </c>
      <c r="DV330" s="338">
        <f>IFERROR(VLOOKUP($D330,OT!$A:$BR,OT!BE$1,0),0)-R330</f>
        <v>0</v>
      </c>
      <c r="DW330" s="338">
        <f>IFERROR(VLOOKUP($D330,OT!$A:$BR,OT!BF$1,0),0)-S330</f>
        <v>0</v>
      </c>
      <c r="DX330" s="338">
        <f>IFERROR(VLOOKUP($D330,OT!$A:$BR,OT!BG$1,0),0)-T330</f>
        <v>0</v>
      </c>
      <c r="DY330" s="338">
        <f>IFERROR(VLOOKUP($D330,OT!$A:$BR,OT!BH$1,0),0)-U330</f>
        <v>0</v>
      </c>
      <c r="DZ330" s="338">
        <f>IFERROR(VLOOKUP($D330,OT!$A:$BR,OT!BI$1,0),0)-V330</f>
        <v>0</v>
      </c>
      <c r="EA330" s="338">
        <f>IFERROR(VLOOKUP($D330,OT!$A:$BR,OT!BJ$1,0),0)-W330</f>
        <v>0</v>
      </c>
      <c r="EB330" s="338">
        <f>IFERROR(VLOOKUP($D330,OT!$A:$BR,OT!BK$1,0),0)-X330</f>
        <v>0</v>
      </c>
      <c r="EC330" s="339">
        <f>VLOOKUP(D330,'Off day working'!A:AL,38,0)*30000-BD330</f>
        <v>0</v>
      </c>
      <c r="ED330" s="340"/>
      <c r="EE330" s="340"/>
      <c r="EF330" s="338">
        <f t="shared" si="106"/>
        <v>0</v>
      </c>
      <c r="EG330" s="350">
        <f>4960000*1.07/208*VLOOKUP(D330,Att!B:BZ,77,0)-BJ330</f>
        <v>0</v>
      </c>
      <c r="EI330" s="345">
        <f>IF(AND(CH330="X",EJ330&gt;=0.5),150000/VLOOKUP(D330,Att!B:AT,45,0)*VLOOKUP(D330,Att!B:AP,41,0),IF(AND(CH330="X",EJ330&lt;0.5),0,150000))-AN330</f>
        <v>5357.4010999999882</v>
      </c>
      <c r="EJ330" s="346">
        <f>VLOOKUP(D330,Att!B:AP,41,0)/VLOOKUP(D330,Att!B:AT,45,0)</f>
        <v>0.96428399235001372</v>
      </c>
    </row>
    <row r="331" spans="1:140" s="331" customFormat="1" ht="14.5" hidden="1" customHeight="1" x14ac:dyDescent="0.35">
      <c r="A331" s="300" t="s">
        <v>325</v>
      </c>
      <c r="B331" s="300">
        <f t="shared" si="121"/>
        <v>324</v>
      </c>
      <c r="C331" s="320" t="s">
        <v>56</v>
      </c>
      <c r="D331" s="320" t="s">
        <v>1891</v>
      </c>
      <c r="E331" s="320" t="s">
        <v>1975</v>
      </c>
      <c r="F331" s="367" t="s">
        <v>1892</v>
      </c>
      <c r="G331" s="320" t="s">
        <v>348</v>
      </c>
      <c r="H331" s="320" t="s">
        <v>1039</v>
      </c>
      <c r="I331" s="320" t="s">
        <v>1037</v>
      </c>
      <c r="J331" s="320" t="s">
        <v>58</v>
      </c>
      <c r="K331" s="321">
        <v>5900000</v>
      </c>
      <c r="L331" s="321"/>
      <c r="M331" s="321">
        <v>208</v>
      </c>
      <c r="N331" s="321"/>
      <c r="O331" s="321">
        <v>114</v>
      </c>
      <c r="P331" s="321">
        <v>22</v>
      </c>
      <c r="Q331" s="321">
        <v>0</v>
      </c>
      <c r="R331" s="321">
        <v>16</v>
      </c>
      <c r="S331" s="321">
        <v>0</v>
      </c>
      <c r="T331" s="321">
        <v>0</v>
      </c>
      <c r="U331" s="321">
        <v>8</v>
      </c>
      <c r="V331" s="321">
        <v>0</v>
      </c>
      <c r="W331" s="321">
        <v>0</v>
      </c>
      <c r="X331" s="321">
        <v>0</v>
      </c>
      <c r="Y331" s="321">
        <v>5</v>
      </c>
      <c r="Z331" s="321">
        <v>2</v>
      </c>
      <c r="AA331" s="321"/>
      <c r="AB331" s="321">
        <v>3233653.8462</v>
      </c>
      <c r="AC331" s="321">
        <v>936057.6923</v>
      </c>
      <c r="AD331" s="321">
        <v>0</v>
      </c>
      <c r="AE331" s="321">
        <v>907692.3077</v>
      </c>
      <c r="AF331" s="321">
        <v>0</v>
      </c>
      <c r="AG331" s="321">
        <v>0</v>
      </c>
      <c r="AH331" s="321">
        <v>658076.92310000001</v>
      </c>
      <c r="AI331" s="321">
        <v>0</v>
      </c>
      <c r="AJ331" s="321">
        <v>0</v>
      </c>
      <c r="AK331" s="321">
        <v>0</v>
      </c>
      <c r="AL331" s="321">
        <v>272307.6923</v>
      </c>
      <c r="AM331" s="321">
        <v>208928.19829999999</v>
      </c>
      <c r="AN331" s="321">
        <v>96428.3992</v>
      </c>
      <c r="AO331" s="321">
        <v>155000</v>
      </c>
      <c r="AP331" s="321">
        <v>0</v>
      </c>
      <c r="AQ331" s="321"/>
      <c r="AR331" s="321">
        <v>0</v>
      </c>
      <c r="AS331" s="321"/>
      <c r="AT331" s="321">
        <v>0</v>
      </c>
      <c r="AU331" s="321">
        <v>295000</v>
      </c>
      <c r="AV331" s="321">
        <v>0</v>
      </c>
      <c r="AW331" s="321">
        <v>0</v>
      </c>
      <c r="AX331" s="321">
        <v>1</v>
      </c>
      <c r="AY331" s="321">
        <v>113461.5385</v>
      </c>
      <c r="AZ331" s="321"/>
      <c r="BA331" s="321"/>
      <c r="BB331" s="321">
        <v>11</v>
      </c>
      <c r="BC331" s="321">
        <v>312019.23</v>
      </c>
      <c r="BD331" s="321">
        <v>60000</v>
      </c>
      <c r="BE331" s="321"/>
      <c r="BF331" s="321">
        <v>100000</v>
      </c>
      <c r="BG331" s="321">
        <v>50000</v>
      </c>
      <c r="BH331" s="321">
        <v>352000</v>
      </c>
      <c r="BI331" s="321"/>
      <c r="BJ331" s="321"/>
      <c r="BK331" s="321"/>
      <c r="BL331" s="321">
        <v>0</v>
      </c>
      <c r="BM331" s="321"/>
      <c r="BN331" s="321">
        <v>0</v>
      </c>
      <c r="BO331" s="321">
        <v>0</v>
      </c>
      <c r="BP331" s="321">
        <v>197307.6923</v>
      </c>
      <c r="BQ331" s="321">
        <v>79615.384600000005</v>
      </c>
      <c r="BR331" s="321"/>
      <c r="BS331" s="321">
        <v>0</v>
      </c>
      <c r="BT331" s="321">
        <v>1268500</v>
      </c>
      <c r="BU331" s="321">
        <v>619500</v>
      </c>
      <c r="BV331" s="321"/>
      <c r="BW331" s="321">
        <v>0</v>
      </c>
      <c r="BX331" s="321"/>
      <c r="BY331" s="321">
        <v>0</v>
      </c>
      <c r="BZ331" s="321"/>
      <c r="CA331" s="321"/>
      <c r="CB331" s="321">
        <v>9414061</v>
      </c>
      <c r="CC331" s="322">
        <v>7131138</v>
      </c>
      <c r="CD331" s="320"/>
      <c r="CE331" s="320" t="s">
        <v>870</v>
      </c>
      <c r="CF331" s="323">
        <v>46176</v>
      </c>
      <c r="CG331" s="323"/>
      <c r="CH331" s="320" t="s">
        <v>415</v>
      </c>
      <c r="CI331" s="322">
        <v>118000</v>
      </c>
      <c r="CJ331" s="322">
        <v>0</v>
      </c>
      <c r="CK331" s="321"/>
      <c r="CL331" s="324">
        <f t="shared" si="107"/>
        <v>276923.07689999999</v>
      </c>
      <c r="CM331" s="325">
        <f t="shared" si="108"/>
        <v>-12.095499999821186</v>
      </c>
      <c r="CN331" s="325">
        <f t="shared" si="109"/>
        <v>-12.172399999573827</v>
      </c>
      <c r="CO331" s="325">
        <f t="shared" si="110"/>
        <v>-4.6153552830219269E-5</v>
      </c>
      <c r="CP331" s="318"/>
      <c r="CQ331" s="326">
        <f t="shared" si="111"/>
        <v>7.6924916356801987E-6</v>
      </c>
      <c r="CR331" s="326">
        <f t="shared" si="112"/>
        <v>0</v>
      </c>
      <c r="CS331" s="327">
        <f t="shared" si="113"/>
        <v>-7.6922588050365448E-6</v>
      </c>
      <c r="CT331" s="327">
        <f t="shared" si="114"/>
        <v>0</v>
      </c>
      <c r="CU331" s="327">
        <f t="shared" si="115"/>
        <v>0</v>
      </c>
      <c r="CV331" s="327">
        <f t="shared" si="116"/>
        <v>-2.3076892830431461E-5</v>
      </c>
      <c r="CW331" s="327">
        <f t="shared" si="117"/>
        <v>0</v>
      </c>
      <c r="CX331" s="327">
        <f t="shared" si="118"/>
        <v>0</v>
      </c>
      <c r="CY331" s="327">
        <f t="shared" si="119"/>
        <v>0</v>
      </c>
      <c r="CZ331" s="328">
        <f t="shared" si="120"/>
        <v>276923.07689999999</v>
      </c>
      <c r="DA331" s="328">
        <f t="shared" si="105"/>
        <v>2.3076951038092375E-5</v>
      </c>
      <c r="DB331" s="201"/>
      <c r="DC331" s="327">
        <f>K331/M331*IFERROR(VLOOKUP($D331,Shift!$B:$AZ,45,0),0)-AT331</f>
        <v>0</v>
      </c>
      <c r="DD331" s="327">
        <f>K331/M331*IFERROR(VLOOKUP($D331,Shift!$B:$AV,47,0),0)*10*50%-ROUND(K331/M331*IFERROR(VLOOKUP($D331,Shift!$B:$AV,47,0),0)*8*30%,0)-AU331</f>
        <v>-0.30769230762962252</v>
      </c>
      <c r="DE331" s="329">
        <f>VLOOKUP($D331,'Off day working'!A:AM,38,0)-Z331</f>
        <v>0</v>
      </c>
      <c r="DF331" s="328"/>
      <c r="DG331" s="328"/>
      <c r="DH331" s="330">
        <f>K331/208*8*30%*VLOOKUP($D331,Shift!$B:$AZ,47,0)-AL331</f>
        <v>7.6923170126974583E-6</v>
      </c>
      <c r="DJ331" s="390"/>
      <c r="DK331" s="332">
        <f>VLOOKUP($D331,Meal!$A:$AK,35,0)-BG331</f>
        <v>0</v>
      </c>
      <c r="DL331" s="332">
        <f>VLOOKUP($D331,Meal!$A:$AK,36,0)-BH331</f>
        <v>0</v>
      </c>
      <c r="DM331" s="333">
        <f>VLOOKUP($D331,Shift!B:AW,39,0)-AV331</f>
        <v>0</v>
      </c>
      <c r="DN331" s="334">
        <f>K331/208*VLOOKUP(D331,Shift!$B:$AO,39,0)*8*10%-AW331</f>
        <v>0</v>
      </c>
      <c r="DO331" s="333">
        <f>VLOOKUP($D331,Shift!$B:$AO,40,0)-AX331</f>
        <v>0</v>
      </c>
      <c r="DP331" s="334">
        <f>K331/208*VLOOKUP(D331,Shift!$B:$AO,40,0)*8*50%-AY331</f>
        <v>-3.8461526855826378E-5</v>
      </c>
      <c r="DQ331" s="335">
        <f>VLOOKUP($D331,Shift!$B:$AZ,41,0)-AZ331</f>
        <v>0</v>
      </c>
      <c r="DR331" s="336">
        <f>K331/208*VLOOKUP($D331,Shift!$B:$AQ,41,0)*8*50%-BA331</f>
        <v>0</v>
      </c>
      <c r="DS331" s="337">
        <f>VLOOKUP($D331,Att!B:CU,98,0)-O331</f>
        <v>0</v>
      </c>
      <c r="DT331" s="338">
        <f>IFERROR(VLOOKUP($D331,OT!$A:$BR,OT!BC$1,0),0)-P331</f>
        <v>0</v>
      </c>
      <c r="DU331" s="338">
        <f>IFERROR(VLOOKUP($D331,OT!$A:$BR,OT!BD$1,0),0)-Q331</f>
        <v>0</v>
      </c>
      <c r="DV331" s="338">
        <f>IFERROR(VLOOKUP($D331,OT!$A:$BR,OT!BE$1,0),0)-R331</f>
        <v>0</v>
      </c>
      <c r="DW331" s="338">
        <f>IFERROR(VLOOKUP($D331,OT!$A:$BR,OT!BF$1,0),0)-S331</f>
        <v>0</v>
      </c>
      <c r="DX331" s="338">
        <f>IFERROR(VLOOKUP($D331,OT!$A:$BR,OT!BG$1,0),0)-T331</f>
        <v>0</v>
      </c>
      <c r="DY331" s="338">
        <f>IFERROR(VLOOKUP($D331,OT!$A:$BR,OT!BH$1,0),0)-U331</f>
        <v>0</v>
      </c>
      <c r="DZ331" s="338">
        <f>IFERROR(VLOOKUP($D331,OT!$A:$BR,OT!BI$1,0),0)-V331</f>
        <v>0</v>
      </c>
      <c r="EA331" s="338">
        <f>IFERROR(VLOOKUP($D331,OT!$A:$BR,OT!BJ$1,0),0)-W331</f>
        <v>0</v>
      </c>
      <c r="EB331" s="338">
        <f>IFERROR(VLOOKUP($D331,OT!$A:$BR,OT!BK$1,0),0)-X331</f>
        <v>0</v>
      </c>
      <c r="EC331" s="339">
        <f>VLOOKUP(D331,'Off day working'!A:AL,38,0)*30000-BD331</f>
        <v>0</v>
      </c>
      <c r="ED331" s="340"/>
      <c r="EE331" s="340"/>
      <c r="EF331" s="338">
        <f t="shared" si="106"/>
        <v>0</v>
      </c>
      <c r="EG331" s="350">
        <f>4960000*1.07/208*VLOOKUP(D331,Att!B:BZ,77,0)-BJ331</f>
        <v>0</v>
      </c>
      <c r="EI331" s="345">
        <f>IF(AND(CH331="X",EJ331&gt;=0.5),150000/VLOOKUP(D331,Att!B:AT,45,0)*VLOOKUP(D331,Att!B:AP,41,0),IF(AND(CH331="X",EJ331&lt;0.5),0,150000))-AN331</f>
        <v>53571.6008</v>
      </c>
      <c r="EJ331" s="346">
        <f>VLOOKUP(D331,Att!B:AP,41,0)/VLOOKUP(D331,Att!B:AT,45,0)</f>
        <v>0.64285599490000911</v>
      </c>
    </row>
    <row r="332" spans="1:140" s="331" customFormat="1" ht="14.5" hidden="1" customHeight="1" x14ac:dyDescent="0.35">
      <c r="A332" s="300" t="s">
        <v>325</v>
      </c>
      <c r="B332" s="300">
        <f t="shared" si="121"/>
        <v>325</v>
      </c>
      <c r="C332" s="320" t="s">
        <v>56</v>
      </c>
      <c r="D332" s="320" t="s">
        <v>1977</v>
      </c>
      <c r="E332" s="320" t="s">
        <v>1976</v>
      </c>
      <c r="F332" s="367" t="s">
        <v>1978</v>
      </c>
      <c r="G332" s="320" t="s">
        <v>348</v>
      </c>
      <c r="H332" s="320" t="s">
        <v>1039</v>
      </c>
      <c r="I332" s="320" t="s">
        <v>63</v>
      </c>
      <c r="J332" s="320" t="s">
        <v>58</v>
      </c>
      <c r="K332" s="321">
        <v>5900000</v>
      </c>
      <c r="L332" s="321"/>
      <c r="M332" s="321">
        <v>208</v>
      </c>
      <c r="N332" s="321"/>
      <c r="O332" s="321">
        <v>131.75</v>
      </c>
      <c r="P332" s="321">
        <v>12</v>
      </c>
      <c r="Q332" s="321">
        <v>0</v>
      </c>
      <c r="R332" s="321">
        <v>0</v>
      </c>
      <c r="S332" s="321">
        <v>0</v>
      </c>
      <c r="T332" s="321">
        <v>0</v>
      </c>
      <c r="U332" s="321">
        <v>0</v>
      </c>
      <c r="V332" s="321">
        <v>0</v>
      </c>
      <c r="W332" s="321">
        <v>0</v>
      </c>
      <c r="X332" s="321">
        <v>0</v>
      </c>
      <c r="Y332" s="321">
        <v>0</v>
      </c>
      <c r="Z332" s="321"/>
      <c r="AA332" s="321"/>
      <c r="AB332" s="321">
        <v>3737139.1962000001</v>
      </c>
      <c r="AC332" s="321">
        <v>510576.92310000001</v>
      </c>
      <c r="AD332" s="321">
        <v>0</v>
      </c>
      <c r="AE332" s="321">
        <v>0</v>
      </c>
      <c r="AF332" s="321">
        <v>0</v>
      </c>
      <c r="AG332" s="321">
        <v>0</v>
      </c>
      <c r="AH332" s="321">
        <v>0</v>
      </c>
      <c r="AI332" s="321">
        <v>0</v>
      </c>
      <c r="AJ332" s="321">
        <v>0</v>
      </c>
      <c r="AK332" s="321">
        <v>0</v>
      </c>
      <c r="AL332" s="321">
        <v>0</v>
      </c>
      <c r="AM332" s="321">
        <v>228682.234</v>
      </c>
      <c r="AN332" s="321">
        <v>114341.117</v>
      </c>
      <c r="AO332" s="321">
        <v>190000</v>
      </c>
      <c r="AP332" s="321">
        <v>0</v>
      </c>
      <c r="AQ332" s="321">
        <v>255288.4615</v>
      </c>
      <c r="AR332" s="321">
        <v>0</v>
      </c>
      <c r="AS332" s="321"/>
      <c r="AT332" s="321">
        <v>0</v>
      </c>
      <c r="AU332" s="321">
        <v>0</v>
      </c>
      <c r="AV332" s="321">
        <v>0</v>
      </c>
      <c r="AW332" s="321">
        <v>0</v>
      </c>
      <c r="AX332" s="321">
        <v>0</v>
      </c>
      <c r="AY332" s="321">
        <v>0</v>
      </c>
      <c r="AZ332" s="321"/>
      <c r="BA332" s="321"/>
      <c r="BB332" s="321">
        <v>6</v>
      </c>
      <c r="BC332" s="321">
        <v>170192.31</v>
      </c>
      <c r="BD332" s="321">
        <v>0</v>
      </c>
      <c r="BE332" s="321"/>
      <c r="BF332" s="321">
        <v>100000</v>
      </c>
      <c r="BG332" s="321">
        <v>165000</v>
      </c>
      <c r="BH332" s="321">
        <v>100000</v>
      </c>
      <c r="BI332" s="321"/>
      <c r="BJ332" s="321"/>
      <c r="BK332" s="321"/>
      <c r="BL332" s="321">
        <v>0</v>
      </c>
      <c r="BM332" s="321"/>
      <c r="BN332" s="321">
        <v>0</v>
      </c>
      <c r="BO332" s="321">
        <v>0</v>
      </c>
      <c r="BP332" s="321">
        <v>228028.8462</v>
      </c>
      <c r="BQ332" s="321">
        <v>20769.230800000001</v>
      </c>
      <c r="BR332" s="321"/>
      <c r="BS332" s="321">
        <v>0</v>
      </c>
      <c r="BT332" s="321">
        <v>1268500</v>
      </c>
      <c r="BU332" s="321">
        <v>619500</v>
      </c>
      <c r="BV332" s="321"/>
      <c r="BW332" s="321">
        <v>0</v>
      </c>
      <c r="BX332" s="321"/>
      <c r="BY332" s="321">
        <v>0</v>
      </c>
      <c r="BZ332" s="321"/>
      <c r="CA332" s="321"/>
      <c r="CB332" s="321">
        <v>7206524</v>
      </c>
      <c r="CC332" s="322">
        <v>4951726</v>
      </c>
      <c r="CD332" s="320"/>
      <c r="CE332" s="320" t="s">
        <v>870</v>
      </c>
      <c r="CF332" s="323">
        <v>46183</v>
      </c>
      <c r="CG332" s="323"/>
      <c r="CH332" s="320" t="s">
        <v>415</v>
      </c>
      <c r="CI332" s="322">
        <v>118000</v>
      </c>
      <c r="CJ332" s="322">
        <v>0</v>
      </c>
      <c r="CK332" s="321"/>
      <c r="CL332" s="324">
        <f t="shared" si="107"/>
        <v>248798.07699999999</v>
      </c>
      <c r="CM332" s="325">
        <f t="shared" si="108"/>
        <v>-5.6812000004574656</v>
      </c>
      <c r="CN332" s="325">
        <f t="shared" si="109"/>
        <v>-5.7582000000402331</v>
      </c>
      <c r="CO332" s="325">
        <f t="shared" si="110"/>
        <v>0.22687692334875464</v>
      </c>
      <c r="CP332" s="318"/>
      <c r="CQ332" s="326">
        <f t="shared" si="111"/>
        <v>-2.3076951038092375E-5</v>
      </c>
      <c r="CR332" s="326">
        <f t="shared" si="112"/>
        <v>0</v>
      </c>
      <c r="CS332" s="327">
        <f t="shared" si="113"/>
        <v>0</v>
      </c>
      <c r="CT332" s="327">
        <f t="shared" si="114"/>
        <v>0</v>
      </c>
      <c r="CU332" s="327">
        <f t="shared" si="115"/>
        <v>0</v>
      </c>
      <c r="CV332" s="327">
        <f t="shared" si="116"/>
        <v>0</v>
      </c>
      <c r="CW332" s="327">
        <f t="shared" si="117"/>
        <v>0</v>
      </c>
      <c r="CX332" s="327">
        <f t="shared" si="118"/>
        <v>0</v>
      </c>
      <c r="CY332" s="327">
        <f t="shared" si="119"/>
        <v>0</v>
      </c>
      <c r="CZ332" s="328">
        <f t="shared" si="120"/>
        <v>248798.07699999999</v>
      </c>
      <c r="DA332" s="328">
        <f t="shared" si="105"/>
        <v>-7.6923082815483212E-5</v>
      </c>
      <c r="DB332" s="201"/>
      <c r="DC332" s="327">
        <f>K332/M332*IFERROR(VLOOKUP($D332,Shift!$B:$AZ,45,0),0)-AT332</f>
        <v>0</v>
      </c>
      <c r="DD332" s="327">
        <f>K332/M332*IFERROR(VLOOKUP($D332,Shift!$B:$AV,47,0),0)*10*50%-ROUND(K332/M332*IFERROR(VLOOKUP($D332,Shift!$B:$AV,47,0),0)*8*30%,0)-AU332</f>
        <v>0</v>
      </c>
      <c r="DE332" s="329">
        <f>VLOOKUP($D332,'Off day working'!A:AM,38,0)-Z332</f>
        <v>0</v>
      </c>
      <c r="DF332" s="328"/>
      <c r="DG332" s="328"/>
      <c r="DH332" s="330">
        <f>K332/208*8*30%*VLOOKUP($D332,Shift!$B:$AZ,47,0)-AL332</f>
        <v>0</v>
      </c>
      <c r="DJ332" s="390"/>
      <c r="DK332" s="332">
        <f>VLOOKUP($D332,Meal!$A:$AK,35,0)-BG332</f>
        <v>0</v>
      </c>
      <c r="DL332" s="332">
        <f>VLOOKUP($D332,Meal!$A:$AK,36,0)-BH332</f>
        <v>0</v>
      </c>
      <c r="DM332" s="333">
        <f>VLOOKUP($D332,Shift!B:AW,39,0)-AV332</f>
        <v>0</v>
      </c>
      <c r="DN332" s="334">
        <f>K332/208*VLOOKUP(D332,Shift!$B:$AO,39,0)*8*10%-AW332</f>
        <v>0</v>
      </c>
      <c r="DO332" s="333">
        <f>VLOOKUP($D332,Shift!$B:$AO,40,0)-AX332</f>
        <v>0</v>
      </c>
      <c r="DP332" s="334">
        <f>K332/208*VLOOKUP(D332,Shift!$B:$AO,40,0)*8*50%-AY332</f>
        <v>0</v>
      </c>
      <c r="DQ332" s="335">
        <f>VLOOKUP($D332,Shift!$B:$AZ,41,0)-AZ332</f>
        <v>0</v>
      </c>
      <c r="DR332" s="336">
        <f>K332/208*VLOOKUP($D332,Shift!$B:$AQ,41,0)*8*50%-BA332</f>
        <v>0</v>
      </c>
      <c r="DS332" s="337">
        <f>VLOOKUP($D332,Att!B:CU,98,0)-O332</f>
        <v>0</v>
      </c>
      <c r="DT332" s="338">
        <f>IFERROR(VLOOKUP($D332,OT!$A:$BR,OT!BC$1,0),0)-P332</f>
        <v>0</v>
      </c>
      <c r="DU332" s="338">
        <f>IFERROR(VLOOKUP($D332,OT!$A:$BR,OT!BD$1,0),0)-Q332</f>
        <v>0</v>
      </c>
      <c r="DV332" s="338">
        <f>IFERROR(VLOOKUP($D332,OT!$A:$BR,OT!BE$1,0),0)-R332</f>
        <v>0</v>
      </c>
      <c r="DW332" s="338">
        <f>IFERROR(VLOOKUP($D332,OT!$A:$BR,OT!BF$1,0),0)-S332</f>
        <v>0</v>
      </c>
      <c r="DX332" s="338">
        <f>IFERROR(VLOOKUP($D332,OT!$A:$BR,OT!BG$1,0),0)-T332</f>
        <v>0</v>
      </c>
      <c r="DY332" s="338">
        <f>IFERROR(VLOOKUP($D332,OT!$A:$BR,OT!BH$1,0),0)-U332</f>
        <v>0</v>
      </c>
      <c r="DZ332" s="338">
        <f>IFERROR(VLOOKUP($D332,OT!$A:$BR,OT!BI$1,0),0)-V332</f>
        <v>0</v>
      </c>
      <c r="EA332" s="338">
        <f>IFERROR(VLOOKUP($D332,OT!$A:$BR,OT!BJ$1,0),0)-W332</f>
        <v>0</v>
      </c>
      <c r="EB332" s="338">
        <f>IFERROR(VLOOKUP($D332,OT!$A:$BR,OT!BK$1,0),0)-X332</f>
        <v>0</v>
      </c>
      <c r="EC332" s="339">
        <f>VLOOKUP(D332,'Off day working'!A:AL,38,0)*30000-BD332</f>
        <v>0</v>
      </c>
      <c r="ED332" s="340"/>
      <c r="EE332" s="340"/>
      <c r="EF332" s="338">
        <f t="shared" si="106"/>
        <v>0</v>
      </c>
      <c r="EG332" s="350">
        <f>4960000*1.07/208*VLOOKUP(D332,Att!B:BZ,77,0)-BJ332</f>
        <v>0</v>
      </c>
      <c r="EI332" s="345">
        <f>IF(AND(CH332="X",EJ332&gt;=0.5),150000/VLOOKUP(D332,Att!B:AT,45,0)*VLOOKUP(D332,Att!B:AP,41,0),IF(AND(CH332="X",EJ332&lt;0.5),0,150000))-AN332</f>
        <v>35658.883000000002</v>
      </c>
      <c r="EJ332" s="346">
        <f>VLOOKUP(D332,Att!B:AP,41,0)/VLOOKUP(D332,Att!B:AT,45,0)</f>
        <v>0.7622741132256603</v>
      </c>
    </row>
    <row r="333" spans="1:140" s="331" customFormat="1" ht="14.5" hidden="1" customHeight="1" x14ac:dyDescent="0.35">
      <c r="A333" s="300" t="s">
        <v>325</v>
      </c>
      <c r="B333" s="300">
        <f t="shared" si="121"/>
        <v>326</v>
      </c>
      <c r="C333" s="320" t="s">
        <v>56</v>
      </c>
      <c r="D333" s="320" t="s">
        <v>1983</v>
      </c>
      <c r="E333" s="320" t="s">
        <v>1985</v>
      </c>
      <c r="F333" s="367" t="s">
        <v>1984</v>
      </c>
      <c r="G333" s="320" t="s">
        <v>360</v>
      </c>
      <c r="H333" s="320"/>
      <c r="I333" s="320" t="s">
        <v>63</v>
      </c>
      <c r="J333" s="320" t="s">
        <v>58</v>
      </c>
      <c r="K333" s="321">
        <v>5900000</v>
      </c>
      <c r="L333" s="321"/>
      <c r="M333" s="321">
        <v>208</v>
      </c>
      <c r="N333" s="321"/>
      <c r="O333" s="321">
        <v>130</v>
      </c>
      <c r="P333" s="321">
        <v>24</v>
      </c>
      <c r="Q333" s="321">
        <v>0</v>
      </c>
      <c r="R333" s="321">
        <v>8</v>
      </c>
      <c r="S333" s="321">
        <v>0</v>
      </c>
      <c r="T333" s="321">
        <v>0</v>
      </c>
      <c r="U333" s="321">
        <v>0</v>
      </c>
      <c r="V333" s="321">
        <v>0</v>
      </c>
      <c r="W333" s="321">
        <v>0</v>
      </c>
      <c r="X333" s="321">
        <v>0</v>
      </c>
      <c r="Y333" s="321">
        <v>5</v>
      </c>
      <c r="Z333" s="321">
        <v>1</v>
      </c>
      <c r="AA333" s="321"/>
      <c r="AB333" s="321">
        <v>3687499.8865</v>
      </c>
      <c r="AC333" s="321">
        <v>1021153.8462</v>
      </c>
      <c r="AD333" s="321">
        <v>0</v>
      </c>
      <c r="AE333" s="321">
        <v>453846.15379999997</v>
      </c>
      <c r="AF333" s="321">
        <v>0</v>
      </c>
      <c r="AG333" s="321">
        <v>0</v>
      </c>
      <c r="AH333" s="321">
        <v>0</v>
      </c>
      <c r="AI333" s="321">
        <v>0</v>
      </c>
      <c r="AJ333" s="321">
        <v>0</v>
      </c>
      <c r="AK333" s="321">
        <v>0</v>
      </c>
      <c r="AL333" s="321">
        <v>272307.6923</v>
      </c>
      <c r="AM333" s="321">
        <v>229091.32560000001</v>
      </c>
      <c r="AN333" s="321">
        <v>114545.66280000001</v>
      </c>
      <c r="AO333" s="321">
        <v>235500</v>
      </c>
      <c r="AP333" s="321">
        <v>0</v>
      </c>
      <c r="AQ333" s="321">
        <v>510576.92310000001</v>
      </c>
      <c r="AR333" s="321">
        <v>0</v>
      </c>
      <c r="AS333" s="321"/>
      <c r="AT333" s="321">
        <v>0</v>
      </c>
      <c r="AU333" s="321">
        <v>295000</v>
      </c>
      <c r="AV333" s="321">
        <v>0</v>
      </c>
      <c r="AW333" s="321">
        <v>0</v>
      </c>
      <c r="AX333" s="321">
        <v>1</v>
      </c>
      <c r="AY333" s="321">
        <v>113461.5385</v>
      </c>
      <c r="AZ333" s="321"/>
      <c r="BA333" s="321"/>
      <c r="BB333" s="321">
        <v>12</v>
      </c>
      <c r="BC333" s="321">
        <v>340384.62</v>
      </c>
      <c r="BD333" s="321">
        <v>30000</v>
      </c>
      <c r="BE333" s="321">
        <v>42548</v>
      </c>
      <c r="BF333" s="321"/>
      <c r="BG333" s="321">
        <v>65000</v>
      </c>
      <c r="BH333" s="321">
        <v>325000</v>
      </c>
      <c r="BI333" s="321"/>
      <c r="BJ333" s="321"/>
      <c r="BK333" s="321"/>
      <c r="BL333" s="321">
        <v>0</v>
      </c>
      <c r="BM333" s="321"/>
      <c r="BN333" s="321">
        <v>0</v>
      </c>
      <c r="BO333" s="321">
        <v>0</v>
      </c>
      <c r="BP333" s="321">
        <v>225000</v>
      </c>
      <c r="BQ333" s="321">
        <v>55384.615400000002</v>
      </c>
      <c r="BR333" s="321"/>
      <c r="BS333" s="321">
        <v>0</v>
      </c>
      <c r="BT333" s="321">
        <v>1268500</v>
      </c>
      <c r="BU333" s="321">
        <v>619500</v>
      </c>
      <c r="BV333" s="321"/>
      <c r="BW333" s="321">
        <v>0</v>
      </c>
      <c r="BX333" s="321"/>
      <c r="BY333" s="321">
        <v>0</v>
      </c>
      <c r="BZ333" s="321"/>
      <c r="CA333" s="321"/>
      <c r="CB333" s="321">
        <v>9402813</v>
      </c>
      <c r="CC333" s="322">
        <v>7116429</v>
      </c>
      <c r="CD333" s="320"/>
      <c r="CE333" s="320" t="s">
        <v>870</v>
      </c>
      <c r="CF333" s="323">
        <v>46183</v>
      </c>
      <c r="CG333" s="323"/>
      <c r="CH333" s="320" t="s">
        <v>415</v>
      </c>
      <c r="CI333" s="322">
        <v>118000</v>
      </c>
      <c r="CJ333" s="322">
        <v>0</v>
      </c>
      <c r="CK333" s="321"/>
      <c r="CL333" s="324">
        <f t="shared" si="107"/>
        <v>280384.61540000001</v>
      </c>
      <c r="CM333" s="325">
        <f t="shared" si="108"/>
        <v>-12.735800001770258</v>
      </c>
      <c r="CN333" s="325">
        <f t="shared" si="109"/>
        <v>-13.35120000038296</v>
      </c>
      <c r="CO333" s="325">
        <f t="shared" si="110"/>
        <v>0.11349999997764826</v>
      </c>
      <c r="CP333" s="318"/>
      <c r="CQ333" s="326">
        <f t="shared" si="111"/>
        <v>-4.615390207618475E-5</v>
      </c>
      <c r="CR333" s="326">
        <f t="shared" si="112"/>
        <v>0</v>
      </c>
      <c r="CS333" s="327">
        <f t="shared" si="113"/>
        <v>4.615390207618475E-5</v>
      </c>
      <c r="CT333" s="327">
        <f t="shared" si="114"/>
        <v>0</v>
      </c>
      <c r="CU333" s="327">
        <f t="shared" si="115"/>
        <v>0</v>
      </c>
      <c r="CV333" s="327">
        <f t="shared" si="116"/>
        <v>0</v>
      </c>
      <c r="CW333" s="327">
        <f t="shared" si="117"/>
        <v>0</v>
      </c>
      <c r="CX333" s="327">
        <f t="shared" si="118"/>
        <v>0</v>
      </c>
      <c r="CY333" s="327">
        <f t="shared" si="119"/>
        <v>0</v>
      </c>
      <c r="CZ333" s="328">
        <f t="shared" si="120"/>
        <v>280384.61540000001</v>
      </c>
      <c r="DA333" s="328">
        <f t="shared" si="105"/>
        <v>-1.5384634025394917E-5</v>
      </c>
      <c r="DB333" s="201"/>
      <c r="DC333" s="327">
        <f>K333/M333*IFERROR(VLOOKUP($D333,Shift!$B:$AZ,45,0),0)-AT333</f>
        <v>0</v>
      </c>
      <c r="DD333" s="327">
        <f>K333/M333*IFERROR(VLOOKUP($D333,Shift!$B:$AV,47,0),0)*10*50%-ROUND(K333/M333*IFERROR(VLOOKUP($D333,Shift!$B:$AV,47,0),0)*8*30%,0)-AU333</f>
        <v>-0.30769230762962252</v>
      </c>
      <c r="DE333" s="329">
        <f>VLOOKUP($D333,'Off day working'!A:AM,38,0)-Z333</f>
        <v>0</v>
      </c>
      <c r="DF333" s="328"/>
      <c r="DG333" s="328"/>
      <c r="DH333" s="330">
        <f>K333/208*8*30%*VLOOKUP($D333,Shift!$B:$AZ,47,0)-AL333</f>
        <v>7.6923170126974583E-6</v>
      </c>
      <c r="DJ333" s="390"/>
      <c r="DK333" s="332">
        <f>VLOOKUP($D333,Meal!$A:$AK,35,0)-BG333</f>
        <v>0</v>
      </c>
      <c r="DL333" s="332">
        <f>VLOOKUP($D333,Meal!$A:$AK,36,0)-BH333</f>
        <v>0</v>
      </c>
      <c r="DM333" s="333">
        <f>VLOOKUP($D333,Shift!B:AW,39,0)-AV333</f>
        <v>0</v>
      </c>
      <c r="DN333" s="334">
        <f>K333/208*VLOOKUP(D333,Shift!$B:$AO,39,0)*8*10%-AW333</f>
        <v>0</v>
      </c>
      <c r="DO333" s="333">
        <f>VLOOKUP($D333,Shift!$B:$AO,40,0)-AX333</f>
        <v>0</v>
      </c>
      <c r="DP333" s="334">
        <f>K333/208*VLOOKUP(D333,Shift!$B:$AO,40,0)*8*50%-AY333</f>
        <v>-3.8461526855826378E-5</v>
      </c>
      <c r="DQ333" s="335">
        <f>VLOOKUP($D333,Shift!$B:$AZ,41,0)-AZ333</f>
        <v>0</v>
      </c>
      <c r="DR333" s="336">
        <f>K333/208*VLOOKUP($D333,Shift!$B:$AQ,41,0)*8*50%-BA333</f>
        <v>0</v>
      </c>
      <c r="DS333" s="337">
        <f>VLOOKUP($D333,Att!B:CU,98,0)-O333</f>
        <v>0</v>
      </c>
      <c r="DT333" s="338">
        <f>IFERROR(VLOOKUP($D333,OT!$A:$BR,OT!BC$1,0),0)-P333</f>
        <v>0</v>
      </c>
      <c r="DU333" s="338">
        <f>IFERROR(VLOOKUP($D333,OT!$A:$BR,OT!BD$1,0),0)-Q333</f>
        <v>0</v>
      </c>
      <c r="DV333" s="338">
        <f>IFERROR(VLOOKUP($D333,OT!$A:$BR,OT!BE$1,0),0)-R333</f>
        <v>0</v>
      </c>
      <c r="DW333" s="338">
        <f>IFERROR(VLOOKUP($D333,OT!$A:$BR,OT!BF$1,0),0)-S333</f>
        <v>0</v>
      </c>
      <c r="DX333" s="338">
        <f>IFERROR(VLOOKUP($D333,OT!$A:$BR,OT!BG$1,0),0)-T333</f>
        <v>0</v>
      </c>
      <c r="DY333" s="338">
        <f>IFERROR(VLOOKUP($D333,OT!$A:$BR,OT!BH$1,0),0)-U333</f>
        <v>0</v>
      </c>
      <c r="DZ333" s="338">
        <f>IFERROR(VLOOKUP($D333,OT!$A:$BR,OT!BI$1,0),0)-V333</f>
        <v>0</v>
      </c>
      <c r="EA333" s="338">
        <f>IFERROR(VLOOKUP($D333,OT!$A:$BR,OT!BJ$1,0),0)-W333</f>
        <v>0</v>
      </c>
      <c r="EB333" s="338">
        <f>IFERROR(VLOOKUP($D333,OT!$A:$BR,OT!BK$1,0),0)-X333</f>
        <v>0</v>
      </c>
      <c r="EC333" s="339">
        <f>VLOOKUP(D333,'Off day working'!A:AL,38,0)*30000-BD333</f>
        <v>0</v>
      </c>
      <c r="ED333" s="340"/>
      <c r="EE333" s="340"/>
      <c r="EF333" s="338">
        <f t="shared" si="106"/>
        <v>7.6923076921957545E-2</v>
      </c>
      <c r="EG333" s="350">
        <f>4960000*1.07/208*VLOOKUP(D333,Att!B:BZ,77,0)-BJ333</f>
        <v>0</v>
      </c>
      <c r="EI333" s="345">
        <f>IF(AND(CH333="X",EJ333&gt;=0.5),150000/VLOOKUP(D333,Att!B:AT,45,0)*VLOOKUP(D333,Att!B:AP,41,0),IF(AND(CH333="X",EJ333&lt;0.5),0,150000))-AN333</f>
        <v>35454.337199999994</v>
      </c>
      <c r="EJ333" s="346">
        <f>VLOOKUP(D333,Att!B:AP,41,0)/VLOOKUP(D333,Att!B:AT,45,0)</f>
        <v>0.76363775206864004</v>
      </c>
    </row>
    <row r="334" spans="1:140" s="331" customFormat="1" ht="14.5" hidden="1" customHeight="1" x14ac:dyDescent="0.35">
      <c r="A334" s="300" t="s">
        <v>325</v>
      </c>
      <c r="B334" s="300">
        <f t="shared" si="121"/>
        <v>327</v>
      </c>
      <c r="C334" s="320" t="s">
        <v>56</v>
      </c>
      <c r="D334" s="320" t="s">
        <v>1996</v>
      </c>
      <c r="E334" s="320" t="s">
        <v>1998</v>
      </c>
      <c r="F334" s="367" t="s">
        <v>1997</v>
      </c>
      <c r="G334" s="320" t="s">
        <v>360</v>
      </c>
      <c r="H334" s="320" t="s">
        <v>1039</v>
      </c>
      <c r="I334" s="320" t="s">
        <v>63</v>
      </c>
      <c r="J334" s="320" t="s">
        <v>58</v>
      </c>
      <c r="K334" s="321">
        <v>5900000</v>
      </c>
      <c r="L334" s="321"/>
      <c r="M334" s="321">
        <v>208</v>
      </c>
      <c r="N334" s="321"/>
      <c r="O334" s="321">
        <v>150</v>
      </c>
      <c r="P334" s="321">
        <v>24</v>
      </c>
      <c r="Q334" s="321">
        <v>0</v>
      </c>
      <c r="R334" s="321">
        <v>12</v>
      </c>
      <c r="S334" s="321">
        <v>0</v>
      </c>
      <c r="T334" s="321">
        <v>0</v>
      </c>
      <c r="U334" s="321">
        <v>0</v>
      </c>
      <c r="V334" s="321">
        <v>0</v>
      </c>
      <c r="W334" s="321">
        <v>0</v>
      </c>
      <c r="X334" s="321">
        <v>0</v>
      </c>
      <c r="Y334" s="321">
        <v>5</v>
      </c>
      <c r="Z334" s="321">
        <v>1</v>
      </c>
      <c r="AA334" s="321"/>
      <c r="AB334" s="321">
        <v>4254807.6923000002</v>
      </c>
      <c r="AC334" s="321">
        <v>1021153.8462</v>
      </c>
      <c r="AD334" s="321">
        <v>0</v>
      </c>
      <c r="AE334" s="321">
        <v>680769.23080000002</v>
      </c>
      <c r="AF334" s="321">
        <v>0</v>
      </c>
      <c r="AG334" s="321">
        <v>0</v>
      </c>
      <c r="AH334" s="321">
        <v>0</v>
      </c>
      <c r="AI334" s="321">
        <v>0</v>
      </c>
      <c r="AJ334" s="321">
        <v>0</v>
      </c>
      <c r="AK334" s="321">
        <v>0</v>
      </c>
      <c r="AL334" s="321">
        <v>272307.6923</v>
      </c>
      <c r="AM334" s="321">
        <v>261818.65789999999</v>
      </c>
      <c r="AN334" s="321">
        <v>130909.32889999999</v>
      </c>
      <c r="AO334" s="321">
        <v>250500</v>
      </c>
      <c r="AP334" s="321">
        <v>0</v>
      </c>
      <c r="AQ334" s="321">
        <v>510576.92310000001</v>
      </c>
      <c r="AR334" s="321">
        <v>0</v>
      </c>
      <c r="AS334" s="321"/>
      <c r="AT334" s="321">
        <v>0</v>
      </c>
      <c r="AU334" s="321">
        <v>295000</v>
      </c>
      <c r="AV334" s="321">
        <v>0</v>
      </c>
      <c r="AW334" s="321">
        <v>0</v>
      </c>
      <c r="AX334" s="321">
        <v>1</v>
      </c>
      <c r="AY334" s="321">
        <v>113461.5385</v>
      </c>
      <c r="AZ334" s="321"/>
      <c r="BA334" s="321"/>
      <c r="BB334" s="321">
        <v>12</v>
      </c>
      <c r="BC334" s="321">
        <v>340384.62</v>
      </c>
      <c r="BD334" s="321">
        <v>30000</v>
      </c>
      <c r="BE334" s="321">
        <v>42548</v>
      </c>
      <c r="BF334" s="321">
        <v>100000</v>
      </c>
      <c r="BG334" s="321">
        <v>92000</v>
      </c>
      <c r="BH334" s="321">
        <v>328000</v>
      </c>
      <c r="BI334" s="321"/>
      <c r="BJ334" s="321"/>
      <c r="BK334" s="321"/>
      <c r="BL334" s="321">
        <v>0</v>
      </c>
      <c r="BM334" s="321"/>
      <c r="BN334" s="321">
        <v>0</v>
      </c>
      <c r="BO334" s="321">
        <v>0</v>
      </c>
      <c r="BP334" s="321">
        <v>259615.38459999999</v>
      </c>
      <c r="BQ334" s="321">
        <v>62307.692300000002</v>
      </c>
      <c r="BR334" s="321"/>
      <c r="BS334" s="321">
        <v>0</v>
      </c>
      <c r="BT334" s="321">
        <v>1268500</v>
      </c>
      <c r="BU334" s="321">
        <v>619500</v>
      </c>
      <c r="BV334" s="321"/>
      <c r="BW334" s="321">
        <v>0</v>
      </c>
      <c r="BX334" s="321"/>
      <c r="BY334" s="321">
        <v>0</v>
      </c>
      <c r="BZ334" s="321"/>
      <c r="CA334" s="321"/>
      <c r="CB334" s="321">
        <v>10432674</v>
      </c>
      <c r="CC334" s="322">
        <v>8104751</v>
      </c>
      <c r="CD334" s="320"/>
      <c r="CE334" s="320" t="s">
        <v>870</v>
      </c>
      <c r="CF334" s="323">
        <v>46183</v>
      </c>
      <c r="CG334" s="323"/>
      <c r="CH334" s="320" t="s">
        <v>415</v>
      </c>
      <c r="CI334" s="322">
        <v>118000</v>
      </c>
      <c r="CJ334" s="322">
        <v>0</v>
      </c>
      <c r="CK334" s="321"/>
      <c r="CL334" s="324">
        <f t="shared" si="107"/>
        <v>321923.07689999999</v>
      </c>
      <c r="CM334" s="325">
        <f t="shared" si="108"/>
        <v>-13.393099999055266</v>
      </c>
      <c r="CN334" s="325">
        <f t="shared" si="109"/>
        <v>-13.469999998807907</v>
      </c>
      <c r="CO334" s="325">
        <f t="shared" si="110"/>
        <v>7.6927244663238525E-6</v>
      </c>
      <c r="CP334" s="318"/>
      <c r="CQ334" s="326">
        <f t="shared" si="111"/>
        <v>-4.615390207618475E-5</v>
      </c>
      <c r="CR334" s="326">
        <f t="shared" si="112"/>
        <v>0</v>
      </c>
      <c r="CS334" s="327">
        <f t="shared" si="113"/>
        <v>-3.0769268050789833E-5</v>
      </c>
      <c r="CT334" s="327">
        <f t="shared" si="114"/>
        <v>0</v>
      </c>
      <c r="CU334" s="327">
        <f t="shared" si="115"/>
        <v>0</v>
      </c>
      <c r="CV334" s="327">
        <f t="shared" si="116"/>
        <v>0</v>
      </c>
      <c r="CW334" s="327">
        <f t="shared" si="117"/>
        <v>0</v>
      </c>
      <c r="CX334" s="327">
        <f t="shared" si="118"/>
        <v>0</v>
      </c>
      <c r="CY334" s="327">
        <f t="shared" si="119"/>
        <v>0</v>
      </c>
      <c r="CZ334" s="328">
        <f t="shared" si="120"/>
        <v>321923.07689999999</v>
      </c>
      <c r="DA334" s="328">
        <f t="shared" si="105"/>
        <v>2.3076951038092375E-5</v>
      </c>
      <c r="DB334" s="201"/>
      <c r="DC334" s="327">
        <f>K334/M334*IFERROR(VLOOKUP($D334,Shift!$B:$AZ,45,0),0)-AT334</f>
        <v>0</v>
      </c>
      <c r="DD334" s="327">
        <f>K334/M334*IFERROR(VLOOKUP($D334,Shift!$B:$AV,47,0),0)*10*50%-ROUND(K334/M334*IFERROR(VLOOKUP($D334,Shift!$B:$AV,47,0),0)*8*30%,0)-AU334</f>
        <v>-0.30769230762962252</v>
      </c>
      <c r="DE334" s="329">
        <f>VLOOKUP($D334,'Off day working'!A:AM,38,0)-Z334</f>
        <v>0</v>
      </c>
      <c r="DF334" s="328"/>
      <c r="DG334" s="328"/>
      <c r="DH334" s="330">
        <f>K334/208*8*30%*VLOOKUP($D334,Shift!$B:$AZ,47,0)-AL334</f>
        <v>7.6923170126974583E-6</v>
      </c>
      <c r="DJ334" s="390"/>
      <c r="DK334" s="332">
        <f>VLOOKUP($D334,Meal!$A:$AK,35,0)-BG334</f>
        <v>0</v>
      </c>
      <c r="DL334" s="332">
        <f>VLOOKUP($D334,Meal!$A:$AK,36,0)-BH334</f>
        <v>0</v>
      </c>
      <c r="DM334" s="333">
        <f>VLOOKUP($D334,Shift!B:AW,39,0)-AV334</f>
        <v>0</v>
      </c>
      <c r="DN334" s="334">
        <f>K334/208*VLOOKUP(D334,Shift!$B:$AO,39,0)*8*10%-AW334</f>
        <v>0</v>
      </c>
      <c r="DO334" s="333">
        <f>VLOOKUP($D334,Shift!$B:$AO,40,0)-AX334</f>
        <v>0</v>
      </c>
      <c r="DP334" s="334">
        <f>K334/208*VLOOKUP(D334,Shift!$B:$AO,40,0)*8*50%-AY334</f>
        <v>-3.8461526855826378E-5</v>
      </c>
      <c r="DQ334" s="335">
        <f>VLOOKUP($D334,Shift!$B:$AZ,41,0)-AZ334</f>
        <v>0</v>
      </c>
      <c r="DR334" s="336">
        <f>K334/208*VLOOKUP($D334,Shift!$B:$AQ,41,0)*8*50%-BA334</f>
        <v>0</v>
      </c>
      <c r="DS334" s="337">
        <f>VLOOKUP($D334,Att!B:CU,98,0)-O334</f>
        <v>0</v>
      </c>
      <c r="DT334" s="338">
        <f>IFERROR(VLOOKUP($D334,OT!$A:$BR,OT!BC$1,0),0)-P334</f>
        <v>0</v>
      </c>
      <c r="DU334" s="338">
        <f>IFERROR(VLOOKUP($D334,OT!$A:$BR,OT!BD$1,0),0)-Q334</f>
        <v>0</v>
      </c>
      <c r="DV334" s="338">
        <f>IFERROR(VLOOKUP($D334,OT!$A:$BR,OT!BE$1,0),0)-R334</f>
        <v>0</v>
      </c>
      <c r="DW334" s="338">
        <f>IFERROR(VLOOKUP($D334,OT!$A:$BR,OT!BF$1,0),0)-S334</f>
        <v>0</v>
      </c>
      <c r="DX334" s="338">
        <f>IFERROR(VLOOKUP($D334,OT!$A:$BR,OT!BG$1,0),0)-T334</f>
        <v>0</v>
      </c>
      <c r="DY334" s="338">
        <f>IFERROR(VLOOKUP($D334,OT!$A:$BR,OT!BH$1,0),0)-U334</f>
        <v>0</v>
      </c>
      <c r="DZ334" s="338">
        <f>IFERROR(VLOOKUP($D334,OT!$A:$BR,OT!BI$1,0),0)-V334</f>
        <v>0</v>
      </c>
      <c r="EA334" s="338">
        <f>IFERROR(VLOOKUP($D334,OT!$A:$BR,OT!BJ$1,0),0)-W334</f>
        <v>0</v>
      </c>
      <c r="EB334" s="338">
        <f>IFERROR(VLOOKUP($D334,OT!$A:$BR,OT!BK$1,0),0)-X334</f>
        <v>0</v>
      </c>
      <c r="EC334" s="339">
        <f>VLOOKUP(D334,'Off day working'!A:AL,38,0)*30000-BD334</f>
        <v>0</v>
      </c>
      <c r="ED334" s="340"/>
      <c r="EE334" s="340"/>
      <c r="EF334" s="338">
        <f t="shared" si="106"/>
        <v>7.6923076921957545E-2</v>
      </c>
      <c r="EG334" s="350">
        <f>4960000*1.07/208*VLOOKUP(D334,Att!B:BZ,77,0)-BJ334</f>
        <v>0</v>
      </c>
      <c r="EI334" s="345">
        <f>IF(AND(CH334="X",EJ334&gt;=0.5),150000/VLOOKUP(D334,Att!B:AT,45,0)*VLOOKUP(D334,Att!B:AP,41,0),IF(AND(CH334="X",EJ334&lt;0.5),0,150000))-AN334</f>
        <v>19090.671100000007</v>
      </c>
      <c r="EJ334" s="346">
        <f>VLOOKUP(D334,Att!B:AP,41,0)/VLOOKUP(D334,Att!B:AT,45,0)</f>
        <v>0.87272885950701717</v>
      </c>
    </row>
    <row r="335" spans="1:140" s="331" customFormat="1" ht="14.5" hidden="1" customHeight="1" x14ac:dyDescent="0.35">
      <c r="A335" s="300" t="s">
        <v>325</v>
      </c>
      <c r="B335" s="300">
        <f t="shared" si="121"/>
        <v>328</v>
      </c>
      <c r="C335" s="320" t="s">
        <v>56</v>
      </c>
      <c r="D335" s="320" t="s">
        <v>1999</v>
      </c>
      <c r="E335" s="320" t="s">
        <v>2001</v>
      </c>
      <c r="F335" s="367" t="s">
        <v>2000</v>
      </c>
      <c r="G335" s="320" t="s">
        <v>360</v>
      </c>
      <c r="H335" s="320"/>
      <c r="I335" s="320" t="s">
        <v>63</v>
      </c>
      <c r="J335" s="320" t="s">
        <v>58</v>
      </c>
      <c r="K335" s="321">
        <v>5900000</v>
      </c>
      <c r="L335" s="321"/>
      <c r="M335" s="321">
        <v>208</v>
      </c>
      <c r="N335" s="321"/>
      <c r="O335" s="321">
        <v>140</v>
      </c>
      <c r="P335" s="321">
        <v>24</v>
      </c>
      <c r="Q335" s="321">
        <v>0</v>
      </c>
      <c r="R335" s="321">
        <v>12</v>
      </c>
      <c r="S335" s="321">
        <v>0</v>
      </c>
      <c r="T335" s="321">
        <v>0</v>
      </c>
      <c r="U335" s="321">
        <v>0</v>
      </c>
      <c r="V335" s="321">
        <v>0</v>
      </c>
      <c r="W335" s="321">
        <v>0</v>
      </c>
      <c r="X335" s="321">
        <v>0</v>
      </c>
      <c r="Y335" s="321">
        <v>5</v>
      </c>
      <c r="Z335" s="321">
        <v>1</v>
      </c>
      <c r="AA335" s="321"/>
      <c r="AB335" s="321">
        <v>3971153.6192000001</v>
      </c>
      <c r="AC335" s="321">
        <v>1021153.8462</v>
      </c>
      <c r="AD335" s="321">
        <v>0</v>
      </c>
      <c r="AE335" s="321">
        <v>680769.23080000002</v>
      </c>
      <c r="AF335" s="321">
        <v>0</v>
      </c>
      <c r="AG335" s="321">
        <v>0</v>
      </c>
      <c r="AH335" s="321">
        <v>0</v>
      </c>
      <c r="AI335" s="321">
        <v>0</v>
      </c>
      <c r="AJ335" s="321">
        <v>0</v>
      </c>
      <c r="AK335" s="321">
        <v>0</v>
      </c>
      <c r="AL335" s="321">
        <v>272307.6923</v>
      </c>
      <c r="AM335" s="321">
        <v>257142.85709999999</v>
      </c>
      <c r="AN335" s="321">
        <v>128571.4286</v>
      </c>
      <c r="AO335" s="321">
        <v>235500</v>
      </c>
      <c r="AP335" s="321">
        <v>0</v>
      </c>
      <c r="AQ335" s="321">
        <v>510576.92310000001</v>
      </c>
      <c r="AR335" s="321">
        <v>0</v>
      </c>
      <c r="AS335" s="321"/>
      <c r="AT335" s="321">
        <v>0</v>
      </c>
      <c r="AU335" s="321">
        <v>295000</v>
      </c>
      <c r="AV335" s="321">
        <v>0</v>
      </c>
      <c r="AW335" s="321">
        <v>0</v>
      </c>
      <c r="AX335" s="321">
        <v>1</v>
      </c>
      <c r="AY335" s="321">
        <v>113461.5385</v>
      </c>
      <c r="AZ335" s="321"/>
      <c r="BA335" s="321"/>
      <c r="BB335" s="321">
        <v>12</v>
      </c>
      <c r="BC335" s="321">
        <v>340384.62</v>
      </c>
      <c r="BD335" s="321">
        <v>30000</v>
      </c>
      <c r="BE335" s="321">
        <v>42548</v>
      </c>
      <c r="BF335" s="321"/>
      <c r="BG335" s="321">
        <v>85000</v>
      </c>
      <c r="BH335" s="321">
        <v>330000</v>
      </c>
      <c r="BI335" s="321"/>
      <c r="BJ335" s="321"/>
      <c r="BK335" s="321"/>
      <c r="BL335" s="321">
        <v>0</v>
      </c>
      <c r="BM335" s="321"/>
      <c r="BN335" s="321">
        <v>0</v>
      </c>
      <c r="BO335" s="321">
        <v>0</v>
      </c>
      <c r="BP335" s="321">
        <v>242307.6923</v>
      </c>
      <c r="BQ335" s="321">
        <v>62307.692300000002</v>
      </c>
      <c r="BR335" s="321"/>
      <c r="BS335" s="321">
        <v>0</v>
      </c>
      <c r="BT335" s="321">
        <v>1268500</v>
      </c>
      <c r="BU335" s="321">
        <v>619500</v>
      </c>
      <c r="BV335" s="321"/>
      <c r="BW335" s="321">
        <v>0</v>
      </c>
      <c r="BX335" s="321"/>
      <c r="BY335" s="321">
        <v>0</v>
      </c>
      <c r="BZ335" s="321"/>
      <c r="CA335" s="321"/>
      <c r="CB335" s="321">
        <v>10004698</v>
      </c>
      <c r="CC335" s="322">
        <v>7694083</v>
      </c>
      <c r="CD335" s="320"/>
      <c r="CE335" s="320" t="s">
        <v>870</v>
      </c>
      <c r="CF335" s="323">
        <v>46183</v>
      </c>
      <c r="CG335" s="323"/>
      <c r="CH335" s="320" t="s">
        <v>415</v>
      </c>
      <c r="CI335" s="322">
        <v>118000</v>
      </c>
      <c r="CJ335" s="322">
        <v>0</v>
      </c>
      <c r="CK335" s="321"/>
      <c r="CL335" s="324">
        <f t="shared" si="107"/>
        <v>304615.38459999999</v>
      </c>
      <c r="CM335" s="325">
        <f t="shared" si="108"/>
        <v>-12.859600000083447</v>
      </c>
      <c r="CN335" s="325">
        <f t="shared" si="109"/>
        <v>-13.244199999608099</v>
      </c>
      <c r="CO335" s="325">
        <f t="shared" si="110"/>
        <v>0.2269538464024663</v>
      </c>
      <c r="CP335" s="318"/>
      <c r="CQ335" s="326">
        <f t="shared" si="111"/>
        <v>-4.615390207618475E-5</v>
      </c>
      <c r="CR335" s="326">
        <f t="shared" si="112"/>
        <v>0</v>
      </c>
      <c r="CS335" s="327">
        <f t="shared" si="113"/>
        <v>-3.0769268050789833E-5</v>
      </c>
      <c r="CT335" s="327">
        <f t="shared" si="114"/>
        <v>0</v>
      </c>
      <c r="CU335" s="327">
        <f t="shared" si="115"/>
        <v>0</v>
      </c>
      <c r="CV335" s="327">
        <f t="shared" si="116"/>
        <v>0</v>
      </c>
      <c r="CW335" s="327">
        <f t="shared" si="117"/>
        <v>0</v>
      </c>
      <c r="CX335" s="327">
        <f t="shared" si="118"/>
        <v>0</v>
      </c>
      <c r="CY335" s="327">
        <f t="shared" si="119"/>
        <v>0</v>
      </c>
      <c r="CZ335" s="328">
        <f t="shared" si="120"/>
        <v>304615.38459999999</v>
      </c>
      <c r="DA335" s="328">
        <f t="shared" si="105"/>
        <v>1.5384634025394917E-5</v>
      </c>
      <c r="DB335" s="201"/>
      <c r="DC335" s="327">
        <f>K335/M335*IFERROR(VLOOKUP($D335,Shift!$B:$AZ,45,0),0)-AT335</f>
        <v>0</v>
      </c>
      <c r="DD335" s="327">
        <f>K335/M335*IFERROR(VLOOKUP($D335,Shift!$B:$AV,47,0),0)*10*50%-ROUND(K335/M335*IFERROR(VLOOKUP($D335,Shift!$B:$AV,47,0),0)*8*30%,0)-AU335</f>
        <v>-0.30769230762962252</v>
      </c>
      <c r="DE335" s="329">
        <f>VLOOKUP($D335,'Off day working'!A:AM,38,0)-Z335</f>
        <v>0</v>
      </c>
      <c r="DF335" s="328"/>
      <c r="DG335" s="328"/>
      <c r="DH335" s="330">
        <f>K335/208*8*30%*VLOOKUP($D335,Shift!$B:$AZ,47,0)-AL335</f>
        <v>7.6923170126974583E-6</v>
      </c>
      <c r="DJ335" s="390"/>
      <c r="DK335" s="332">
        <f>VLOOKUP($D335,Meal!$A:$AK,35,0)-BG335</f>
        <v>0</v>
      </c>
      <c r="DL335" s="332">
        <f>VLOOKUP($D335,Meal!$A:$AK,36,0)-BH335</f>
        <v>0</v>
      </c>
      <c r="DM335" s="333">
        <f>VLOOKUP($D335,Shift!B:AW,39,0)-AV335</f>
        <v>0</v>
      </c>
      <c r="DN335" s="334">
        <f>K335/208*VLOOKUP(D335,Shift!$B:$AO,39,0)*8*10%-AW335</f>
        <v>0</v>
      </c>
      <c r="DO335" s="333">
        <f>VLOOKUP($D335,Shift!$B:$AO,40,0)-AX335</f>
        <v>0</v>
      </c>
      <c r="DP335" s="334">
        <f>K335/208*VLOOKUP(D335,Shift!$B:$AO,40,0)*8*50%-AY335</f>
        <v>-3.8461526855826378E-5</v>
      </c>
      <c r="DQ335" s="335">
        <f>VLOOKUP($D335,Shift!$B:$AZ,41,0)-AZ335</f>
        <v>0</v>
      </c>
      <c r="DR335" s="336">
        <f>K335/208*VLOOKUP($D335,Shift!$B:$AQ,41,0)*8*50%-BA335</f>
        <v>0</v>
      </c>
      <c r="DS335" s="337">
        <f>VLOOKUP($D335,Att!B:CU,98,0)-O335</f>
        <v>0</v>
      </c>
      <c r="DT335" s="338">
        <f>IFERROR(VLOOKUP($D335,OT!$A:$BR,OT!BC$1,0),0)-P335</f>
        <v>0</v>
      </c>
      <c r="DU335" s="338">
        <f>IFERROR(VLOOKUP($D335,OT!$A:$BR,OT!BD$1,0),0)-Q335</f>
        <v>0</v>
      </c>
      <c r="DV335" s="338">
        <f>IFERROR(VLOOKUP($D335,OT!$A:$BR,OT!BE$1,0),0)-R335</f>
        <v>0</v>
      </c>
      <c r="DW335" s="338">
        <f>IFERROR(VLOOKUP($D335,OT!$A:$BR,OT!BF$1,0),0)-S335</f>
        <v>0</v>
      </c>
      <c r="DX335" s="338">
        <f>IFERROR(VLOOKUP($D335,OT!$A:$BR,OT!BG$1,0),0)-T335</f>
        <v>0</v>
      </c>
      <c r="DY335" s="338">
        <f>IFERROR(VLOOKUP($D335,OT!$A:$BR,OT!BH$1,0),0)-U335</f>
        <v>0</v>
      </c>
      <c r="DZ335" s="338">
        <f>IFERROR(VLOOKUP($D335,OT!$A:$BR,OT!BI$1,0),0)-V335</f>
        <v>0</v>
      </c>
      <c r="EA335" s="338">
        <f>IFERROR(VLOOKUP($D335,OT!$A:$BR,OT!BJ$1,0),0)-W335</f>
        <v>0</v>
      </c>
      <c r="EB335" s="338">
        <f>IFERROR(VLOOKUP($D335,OT!$A:$BR,OT!BK$1,0),0)-X335</f>
        <v>0</v>
      </c>
      <c r="EC335" s="339">
        <f>VLOOKUP(D335,'Off day working'!A:AL,38,0)*30000-BD335</f>
        <v>0</v>
      </c>
      <c r="ED335" s="340"/>
      <c r="EE335" s="340"/>
      <c r="EF335" s="338">
        <f t="shared" si="106"/>
        <v>7.6923076921957545E-2</v>
      </c>
      <c r="EG335" s="350">
        <f>4960000*1.07/208*VLOOKUP(D335,Att!B:BZ,77,0)-BJ335</f>
        <v>0</v>
      </c>
      <c r="EI335" s="345">
        <f>IF(AND(CH335="X",EJ335&gt;=0.5),150000/VLOOKUP(D335,Att!B:AT,45,0)*VLOOKUP(D335,Att!B:AP,41,0),IF(AND(CH335="X",EJ335&lt;0.5),0,150000))-AN335</f>
        <v>21428.571400000001</v>
      </c>
      <c r="EJ335" s="346">
        <f>VLOOKUP(D335,Att!B:AP,41,0)/VLOOKUP(D335,Att!B:AT,45,0)</f>
        <v>0.8571428571428571</v>
      </c>
    </row>
    <row r="336" spans="1:140" s="331" customFormat="1" ht="14.5" hidden="1" customHeight="1" x14ac:dyDescent="0.35">
      <c r="A336" s="300" t="s">
        <v>325</v>
      </c>
      <c r="B336" s="300">
        <f t="shared" si="121"/>
        <v>329</v>
      </c>
      <c r="C336" s="320" t="s">
        <v>56</v>
      </c>
      <c r="D336" s="320" t="s">
        <v>2005</v>
      </c>
      <c r="E336" s="320" t="s">
        <v>2007</v>
      </c>
      <c r="F336" s="367" t="s">
        <v>2006</v>
      </c>
      <c r="G336" s="320" t="s">
        <v>360</v>
      </c>
      <c r="H336" s="320" t="s">
        <v>1039</v>
      </c>
      <c r="I336" s="320" t="s">
        <v>63</v>
      </c>
      <c r="J336" s="320" t="s">
        <v>58</v>
      </c>
      <c r="K336" s="321">
        <v>5900000</v>
      </c>
      <c r="L336" s="321"/>
      <c r="M336" s="321">
        <v>208</v>
      </c>
      <c r="N336" s="321"/>
      <c r="O336" s="321">
        <v>132.18299999999999</v>
      </c>
      <c r="P336" s="321">
        <v>26</v>
      </c>
      <c r="Q336" s="321">
        <v>0</v>
      </c>
      <c r="R336" s="321">
        <v>12</v>
      </c>
      <c r="S336" s="321">
        <v>0</v>
      </c>
      <c r="T336" s="321">
        <v>0</v>
      </c>
      <c r="U336" s="321">
        <v>0</v>
      </c>
      <c r="V336" s="321">
        <v>0</v>
      </c>
      <c r="W336" s="321">
        <v>0</v>
      </c>
      <c r="X336" s="321">
        <v>0</v>
      </c>
      <c r="Y336" s="321">
        <v>5.2183000000000002</v>
      </c>
      <c r="Z336" s="321">
        <v>1</v>
      </c>
      <c r="AA336" s="321"/>
      <c r="AB336" s="321">
        <v>3749421.2941999999</v>
      </c>
      <c r="AC336" s="321">
        <v>1106250</v>
      </c>
      <c r="AD336" s="321">
        <v>0</v>
      </c>
      <c r="AE336" s="321">
        <v>680769.23080000002</v>
      </c>
      <c r="AF336" s="321">
        <v>0</v>
      </c>
      <c r="AG336" s="321">
        <v>0</v>
      </c>
      <c r="AH336" s="321">
        <v>0</v>
      </c>
      <c r="AI336" s="321">
        <v>0</v>
      </c>
      <c r="AJ336" s="321">
        <v>0</v>
      </c>
      <c r="AK336" s="321">
        <v>0</v>
      </c>
      <c r="AL336" s="321">
        <v>287168.88459999999</v>
      </c>
      <c r="AM336" s="321">
        <v>232663.51389999999</v>
      </c>
      <c r="AN336" s="321">
        <v>116331.757</v>
      </c>
      <c r="AO336" s="321">
        <v>80000</v>
      </c>
      <c r="AP336" s="321">
        <v>0</v>
      </c>
      <c r="AQ336" s="321">
        <v>255288.4615</v>
      </c>
      <c r="AR336" s="321">
        <v>0</v>
      </c>
      <c r="AS336" s="321"/>
      <c r="AT336" s="321">
        <v>0</v>
      </c>
      <c r="AU336" s="321">
        <v>311099.625</v>
      </c>
      <c r="AV336" s="321">
        <v>0</v>
      </c>
      <c r="AW336" s="321">
        <v>0</v>
      </c>
      <c r="AX336" s="321">
        <v>1</v>
      </c>
      <c r="AY336" s="321">
        <v>113461.5385</v>
      </c>
      <c r="AZ336" s="321"/>
      <c r="BA336" s="321"/>
      <c r="BB336" s="321">
        <v>13</v>
      </c>
      <c r="BC336" s="321">
        <v>368750</v>
      </c>
      <c r="BD336" s="321">
        <v>30000</v>
      </c>
      <c r="BE336" s="321">
        <v>42548</v>
      </c>
      <c r="BF336" s="321">
        <v>100000</v>
      </c>
      <c r="BG336" s="321">
        <v>65000</v>
      </c>
      <c r="BH336" s="321">
        <v>330000</v>
      </c>
      <c r="BI336" s="321"/>
      <c r="BJ336" s="321"/>
      <c r="BK336" s="321"/>
      <c r="BL336" s="321">
        <v>0</v>
      </c>
      <c r="BM336" s="321"/>
      <c r="BN336" s="321">
        <v>0</v>
      </c>
      <c r="BO336" s="321">
        <v>0</v>
      </c>
      <c r="BP336" s="321">
        <v>228778.26920000001</v>
      </c>
      <c r="BQ336" s="321">
        <v>65769.230800000005</v>
      </c>
      <c r="BR336" s="321"/>
      <c r="BS336" s="321">
        <v>0</v>
      </c>
      <c r="BT336" s="321">
        <v>1268500</v>
      </c>
      <c r="BU336" s="321">
        <v>619500</v>
      </c>
      <c r="BV336" s="321"/>
      <c r="BW336" s="321">
        <v>0</v>
      </c>
      <c r="BX336" s="321"/>
      <c r="BY336" s="321">
        <v>0</v>
      </c>
      <c r="BZ336" s="321"/>
      <c r="CA336" s="321"/>
      <c r="CB336" s="321">
        <v>9549814</v>
      </c>
      <c r="CC336" s="322">
        <v>7249266</v>
      </c>
      <c r="CD336" s="320"/>
      <c r="CE336" s="320" t="s">
        <v>870</v>
      </c>
      <c r="CF336" s="323">
        <v>46183</v>
      </c>
      <c r="CG336" s="323"/>
      <c r="CH336" s="320" t="s">
        <v>415</v>
      </c>
      <c r="CI336" s="322">
        <v>118000</v>
      </c>
      <c r="CJ336" s="322">
        <v>0</v>
      </c>
      <c r="CK336" s="321"/>
      <c r="CL336" s="324">
        <f t="shared" si="107"/>
        <v>294547.5</v>
      </c>
      <c r="CM336" s="325">
        <f t="shared" si="108"/>
        <v>-14.194500001147389</v>
      </c>
      <c r="CN336" s="325">
        <f t="shared" si="109"/>
        <v>-13.694500001147389</v>
      </c>
      <c r="CO336" s="325">
        <f t="shared" si="110"/>
        <v>0.34041538462042809</v>
      </c>
      <c r="CP336" s="318"/>
      <c r="CQ336" s="326">
        <f t="shared" si="111"/>
        <v>0</v>
      </c>
      <c r="CR336" s="326">
        <f t="shared" si="112"/>
        <v>0</v>
      </c>
      <c r="CS336" s="327">
        <f t="shared" si="113"/>
        <v>-3.0769268050789833E-5</v>
      </c>
      <c r="CT336" s="327">
        <f t="shared" si="114"/>
        <v>0</v>
      </c>
      <c r="CU336" s="327">
        <f t="shared" si="115"/>
        <v>0</v>
      </c>
      <c r="CV336" s="327">
        <f t="shared" si="116"/>
        <v>0</v>
      </c>
      <c r="CW336" s="327">
        <f t="shared" si="117"/>
        <v>0</v>
      </c>
      <c r="CX336" s="327">
        <f t="shared" si="118"/>
        <v>0</v>
      </c>
      <c r="CY336" s="327">
        <f t="shared" si="119"/>
        <v>0</v>
      </c>
      <c r="CZ336" s="328">
        <f t="shared" si="120"/>
        <v>294547.5</v>
      </c>
      <c r="DA336" s="328">
        <f t="shared" si="105"/>
        <v>0</v>
      </c>
      <c r="DB336" s="201"/>
      <c r="DC336" s="327">
        <f>K336/M336*IFERROR(VLOOKUP($D336,Shift!$B:$AZ,45,0),0)-AT336</f>
        <v>0</v>
      </c>
      <c r="DD336" s="327">
        <f>K336/M336*IFERROR(VLOOKUP($D336,Shift!$B:$AV,47,0),0)*10*50%-ROUND(K336/M336*IFERROR(VLOOKUP($D336,Shift!$B:$AV,47,0),0)*8*30%,0)-AU336</f>
        <v>-0.11538461525924504</v>
      </c>
      <c r="DE336" s="329">
        <f>VLOOKUP($D336,'Off day working'!A:AM,38,0)-Z336</f>
        <v>0</v>
      </c>
      <c r="DF336" s="328"/>
      <c r="DG336" s="328"/>
      <c r="DH336" s="330">
        <f>K336/208*8*30%*VLOOKUP($D336,Shift!$B:$AZ,47,0)-AL336</f>
        <v>1.5384634025394917E-5</v>
      </c>
      <c r="DJ336" s="390"/>
      <c r="DK336" s="332">
        <f>VLOOKUP($D336,Meal!$A:$AK,35,0)-BG336</f>
        <v>0</v>
      </c>
      <c r="DL336" s="332">
        <f>VLOOKUP($D336,Meal!$A:$AK,36,0)-BH336</f>
        <v>0</v>
      </c>
      <c r="DM336" s="333">
        <f>VLOOKUP($D336,Shift!B:AW,39,0)-AV336</f>
        <v>0</v>
      </c>
      <c r="DN336" s="334">
        <f>K336/208*VLOOKUP(D336,Shift!$B:$AO,39,0)*8*10%-AW336</f>
        <v>0</v>
      </c>
      <c r="DO336" s="333">
        <f>VLOOKUP($D336,Shift!$B:$AO,40,0)-AX336</f>
        <v>0</v>
      </c>
      <c r="DP336" s="334">
        <f>K336/208*VLOOKUP(D336,Shift!$B:$AO,40,0)*8*50%-AY336</f>
        <v>-3.8461526855826378E-5</v>
      </c>
      <c r="DQ336" s="335">
        <f>VLOOKUP($D336,Shift!$B:$AZ,41,0)-AZ336</f>
        <v>0</v>
      </c>
      <c r="DR336" s="336">
        <f>K336/208*VLOOKUP($D336,Shift!$B:$AQ,41,0)*8*50%-BA336</f>
        <v>0</v>
      </c>
      <c r="DS336" s="337">
        <f>VLOOKUP($D336,Att!B:CU,98,0)-O336</f>
        <v>0</v>
      </c>
      <c r="DT336" s="338">
        <f>IFERROR(VLOOKUP($D336,OT!$A:$BR,OT!BC$1,0),0)-P336</f>
        <v>0</v>
      </c>
      <c r="DU336" s="338">
        <f>IFERROR(VLOOKUP($D336,OT!$A:$BR,OT!BD$1,0),0)-Q336</f>
        <v>0</v>
      </c>
      <c r="DV336" s="338">
        <f>IFERROR(VLOOKUP($D336,OT!$A:$BR,OT!BE$1,0),0)-R336</f>
        <v>0</v>
      </c>
      <c r="DW336" s="338">
        <f>IFERROR(VLOOKUP($D336,OT!$A:$BR,OT!BF$1,0),0)-S336</f>
        <v>0</v>
      </c>
      <c r="DX336" s="338">
        <f>IFERROR(VLOOKUP($D336,OT!$A:$BR,OT!BG$1,0),0)-T336</f>
        <v>0</v>
      </c>
      <c r="DY336" s="338">
        <f>IFERROR(VLOOKUP($D336,OT!$A:$BR,OT!BH$1,0),0)-U336</f>
        <v>0</v>
      </c>
      <c r="DZ336" s="338">
        <f>IFERROR(VLOOKUP($D336,OT!$A:$BR,OT!BI$1,0),0)-V336</f>
        <v>0</v>
      </c>
      <c r="EA336" s="338">
        <f>IFERROR(VLOOKUP($D336,OT!$A:$BR,OT!BJ$1,0),0)-W336</f>
        <v>0</v>
      </c>
      <c r="EB336" s="338">
        <f>IFERROR(VLOOKUP($D336,OT!$A:$BR,OT!BK$1,0),0)-X336</f>
        <v>0</v>
      </c>
      <c r="EC336" s="339">
        <f>VLOOKUP(D336,'Off day working'!A:AL,38,0)*30000-BD336</f>
        <v>0</v>
      </c>
      <c r="ED336" s="340"/>
      <c r="EE336" s="340"/>
      <c r="EF336" s="338">
        <f t="shared" si="106"/>
        <v>7.6923076921957545E-2</v>
      </c>
      <c r="EG336" s="350">
        <f>4960000*1.07/208*VLOOKUP(D336,Att!B:BZ,77,0)-BJ336</f>
        <v>0</v>
      </c>
      <c r="EI336" s="345">
        <f>IF(AND(CH336="X",EJ336&gt;=0.5),150000/VLOOKUP(D336,Att!B:AT,45,0)*VLOOKUP(D336,Att!B:AP,41,0),IF(AND(CH336="X",EJ336&lt;0.5),0,150000))-AN336</f>
        <v>33668.243000000002</v>
      </c>
      <c r="EJ336" s="346">
        <f>VLOOKUP(D336,Att!B:AP,41,0)/VLOOKUP(D336,Att!B:AT,45,0)</f>
        <v>0.7755450464455389</v>
      </c>
    </row>
    <row r="337" spans="1:140" s="331" customFormat="1" ht="14.5" hidden="1" customHeight="1" x14ac:dyDescent="0.35">
      <c r="A337" s="300" t="s">
        <v>325</v>
      </c>
      <c r="B337" s="300">
        <f t="shared" si="121"/>
        <v>330</v>
      </c>
      <c r="C337" s="320" t="s">
        <v>56</v>
      </c>
      <c r="D337" s="320" t="s">
        <v>2009</v>
      </c>
      <c r="E337" s="320" t="s">
        <v>2011</v>
      </c>
      <c r="F337" s="367" t="s">
        <v>2010</v>
      </c>
      <c r="G337" s="320" t="s">
        <v>360</v>
      </c>
      <c r="H337" s="320" t="s">
        <v>1039</v>
      </c>
      <c r="I337" s="320" t="s">
        <v>63</v>
      </c>
      <c r="J337" s="320" t="s">
        <v>58</v>
      </c>
      <c r="K337" s="321">
        <v>5900000</v>
      </c>
      <c r="L337" s="321"/>
      <c r="M337" s="321">
        <v>208</v>
      </c>
      <c r="N337" s="321"/>
      <c r="O337" s="321">
        <v>150</v>
      </c>
      <c r="P337" s="321">
        <v>28</v>
      </c>
      <c r="Q337" s="321">
        <v>0</v>
      </c>
      <c r="R337" s="321">
        <v>16</v>
      </c>
      <c r="S337" s="321">
        <v>0</v>
      </c>
      <c r="T337" s="321">
        <v>0</v>
      </c>
      <c r="U337" s="321">
        <v>8</v>
      </c>
      <c r="V337" s="321">
        <v>0</v>
      </c>
      <c r="W337" s="321">
        <v>0</v>
      </c>
      <c r="X337" s="321">
        <v>0</v>
      </c>
      <c r="Y337" s="321">
        <v>7</v>
      </c>
      <c r="Z337" s="321">
        <v>2</v>
      </c>
      <c r="AA337" s="321"/>
      <c r="AB337" s="321">
        <v>4254807.6923000002</v>
      </c>
      <c r="AC337" s="321">
        <v>1191346.1538</v>
      </c>
      <c r="AD337" s="321">
        <v>0</v>
      </c>
      <c r="AE337" s="321">
        <v>907692.3077</v>
      </c>
      <c r="AF337" s="321">
        <v>0</v>
      </c>
      <c r="AG337" s="321">
        <v>0</v>
      </c>
      <c r="AH337" s="321">
        <v>658076.92310000001</v>
      </c>
      <c r="AI337" s="321">
        <v>0</v>
      </c>
      <c r="AJ337" s="321">
        <v>0</v>
      </c>
      <c r="AK337" s="321">
        <v>0</v>
      </c>
      <c r="AL337" s="321">
        <v>408461.53850000002</v>
      </c>
      <c r="AM337" s="321">
        <v>261818.65789999999</v>
      </c>
      <c r="AN337" s="321">
        <v>130909.32889999999</v>
      </c>
      <c r="AO337" s="321">
        <v>245500</v>
      </c>
      <c r="AP337" s="321">
        <v>0</v>
      </c>
      <c r="AQ337" s="321">
        <v>510576.92310000001</v>
      </c>
      <c r="AR337" s="321">
        <v>0</v>
      </c>
      <c r="AS337" s="321"/>
      <c r="AT337" s="321">
        <v>0</v>
      </c>
      <c r="AU337" s="321">
        <v>442500</v>
      </c>
      <c r="AV337" s="321">
        <v>0</v>
      </c>
      <c r="AW337" s="321">
        <v>0</v>
      </c>
      <c r="AX337" s="321">
        <v>1</v>
      </c>
      <c r="AY337" s="321">
        <v>113461.5385</v>
      </c>
      <c r="AZ337" s="321"/>
      <c r="BA337" s="321"/>
      <c r="BB337" s="321">
        <v>14</v>
      </c>
      <c r="BC337" s="321">
        <v>397115.38</v>
      </c>
      <c r="BD337" s="321">
        <v>60000</v>
      </c>
      <c r="BE337" s="321">
        <v>42548</v>
      </c>
      <c r="BF337" s="321">
        <v>100000</v>
      </c>
      <c r="BG337" s="321">
        <v>65000</v>
      </c>
      <c r="BH337" s="321">
        <v>456000</v>
      </c>
      <c r="BI337" s="321"/>
      <c r="BJ337" s="321"/>
      <c r="BK337" s="321"/>
      <c r="BL337" s="321">
        <v>0</v>
      </c>
      <c r="BM337" s="321"/>
      <c r="BN337" s="321">
        <v>0</v>
      </c>
      <c r="BO337" s="321">
        <v>0</v>
      </c>
      <c r="BP337" s="321">
        <v>259615.38459999999</v>
      </c>
      <c r="BQ337" s="321">
        <v>90000</v>
      </c>
      <c r="BR337" s="321"/>
      <c r="BS337" s="321">
        <v>0</v>
      </c>
      <c r="BT337" s="321">
        <v>1268500</v>
      </c>
      <c r="BU337" s="321">
        <v>619500</v>
      </c>
      <c r="BV337" s="321"/>
      <c r="BW337" s="321">
        <v>0</v>
      </c>
      <c r="BX337" s="321"/>
      <c r="BY337" s="321">
        <v>0</v>
      </c>
      <c r="BZ337" s="321"/>
      <c r="CA337" s="321"/>
      <c r="CB337" s="321">
        <v>11981945</v>
      </c>
      <c r="CC337" s="322">
        <v>9626329</v>
      </c>
      <c r="CD337" s="320"/>
      <c r="CE337" s="320" t="s">
        <v>870</v>
      </c>
      <c r="CF337" s="323">
        <v>46183</v>
      </c>
      <c r="CG337" s="323"/>
      <c r="CH337" s="320" t="s">
        <v>415</v>
      </c>
      <c r="CI337" s="322">
        <v>118000</v>
      </c>
      <c r="CJ337" s="322">
        <v>0</v>
      </c>
      <c r="CK337" s="321"/>
      <c r="CL337" s="324">
        <f t="shared" si="107"/>
        <v>349615.38459999999</v>
      </c>
      <c r="CM337" s="325">
        <f t="shared" si="108"/>
        <v>-15.171599999070168</v>
      </c>
      <c r="CN337" s="325">
        <f t="shared" si="109"/>
        <v>-14.556199999526143</v>
      </c>
      <c r="CO337" s="325">
        <f t="shared" si="110"/>
        <v>7.6927244663238525E-6</v>
      </c>
      <c r="CP337" s="318"/>
      <c r="CQ337" s="326">
        <f t="shared" si="111"/>
        <v>4.6154018491506577E-5</v>
      </c>
      <c r="CR337" s="326">
        <f t="shared" si="112"/>
        <v>0</v>
      </c>
      <c r="CS337" s="327">
        <f t="shared" si="113"/>
        <v>-7.6922588050365448E-6</v>
      </c>
      <c r="CT337" s="327">
        <f t="shared" si="114"/>
        <v>0</v>
      </c>
      <c r="CU337" s="327">
        <f t="shared" si="115"/>
        <v>0</v>
      </c>
      <c r="CV337" s="327">
        <f t="shared" si="116"/>
        <v>-2.3076892830431461E-5</v>
      </c>
      <c r="CW337" s="327">
        <f t="shared" si="117"/>
        <v>0</v>
      </c>
      <c r="CX337" s="327">
        <f t="shared" si="118"/>
        <v>0</v>
      </c>
      <c r="CY337" s="327">
        <f t="shared" si="119"/>
        <v>0</v>
      </c>
      <c r="CZ337" s="328">
        <f t="shared" si="120"/>
        <v>349615.38459999999</v>
      </c>
      <c r="DA337" s="328">
        <f t="shared" si="105"/>
        <v>1.5384634025394917E-5</v>
      </c>
      <c r="DB337" s="201"/>
      <c r="DC337" s="327">
        <f>K337/M337*IFERROR(VLOOKUP($D337,Shift!$B:$AZ,45,0),0)-AT337</f>
        <v>0</v>
      </c>
      <c r="DD337" s="327">
        <f>K337/M337*IFERROR(VLOOKUP($D337,Shift!$B:$AV,47,0),0)*10*50%-ROUND(K337/M337*IFERROR(VLOOKUP($D337,Shift!$B:$AV,47,0),0)*8*30%,0)-AU337</f>
        <v>-0.46153846150264144</v>
      </c>
      <c r="DE337" s="329">
        <f>VLOOKUP($D337,'Off day working'!A:AM,38,0)-Z337</f>
        <v>0</v>
      </c>
      <c r="DF337" s="328"/>
      <c r="DG337" s="328"/>
      <c r="DH337" s="330">
        <f>K337/208*8*30%*VLOOKUP($D337,Shift!$B:$AZ,47,0)-AL337</f>
        <v>-3.8461526855826378E-5</v>
      </c>
      <c r="DJ337" s="390"/>
      <c r="DK337" s="332">
        <f>VLOOKUP($D337,Meal!$A:$AK,35,0)-BG337</f>
        <v>0</v>
      </c>
      <c r="DL337" s="332">
        <f>VLOOKUP($D337,Meal!$A:$AK,36,0)-BH337</f>
        <v>0</v>
      </c>
      <c r="DM337" s="333">
        <f>VLOOKUP($D337,Shift!B:AW,39,0)-AV337</f>
        <v>0</v>
      </c>
      <c r="DN337" s="334">
        <f>K337/208*VLOOKUP(D337,Shift!$B:$AO,39,0)*8*10%-AW337</f>
        <v>0</v>
      </c>
      <c r="DO337" s="333">
        <f>VLOOKUP($D337,Shift!$B:$AO,40,0)-AX337</f>
        <v>0</v>
      </c>
      <c r="DP337" s="334">
        <f>K337/208*VLOOKUP(D337,Shift!$B:$AO,40,0)*8*50%-AY337</f>
        <v>-3.8461526855826378E-5</v>
      </c>
      <c r="DQ337" s="335">
        <f>VLOOKUP($D337,Shift!$B:$AZ,41,0)-AZ337</f>
        <v>0</v>
      </c>
      <c r="DR337" s="336">
        <f>K337/208*VLOOKUP($D337,Shift!$B:$AQ,41,0)*8*50%-BA337</f>
        <v>0</v>
      </c>
      <c r="DS337" s="337">
        <f>VLOOKUP($D337,Att!B:CU,98,0)-O337</f>
        <v>0</v>
      </c>
      <c r="DT337" s="338">
        <f>IFERROR(VLOOKUP($D337,OT!$A:$BR,OT!BC$1,0),0)-P337</f>
        <v>0</v>
      </c>
      <c r="DU337" s="338">
        <f>IFERROR(VLOOKUP($D337,OT!$A:$BR,OT!BD$1,0),0)-Q337</f>
        <v>0</v>
      </c>
      <c r="DV337" s="338">
        <f>IFERROR(VLOOKUP($D337,OT!$A:$BR,OT!BE$1,0),0)-R337</f>
        <v>0</v>
      </c>
      <c r="DW337" s="338">
        <f>IFERROR(VLOOKUP($D337,OT!$A:$BR,OT!BF$1,0),0)-S337</f>
        <v>0</v>
      </c>
      <c r="DX337" s="338">
        <f>IFERROR(VLOOKUP($D337,OT!$A:$BR,OT!BG$1,0),0)-T337</f>
        <v>0</v>
      </c>
      <c r="DY337" s="338">
        <f>IFERROR(VLOOKUP($D337,OT!$A:$BR,OT!BH$1,0),0)-U337</f>
        <v>0</v>
      </c>
      <c r="DZ337" s="338">
        <f>IFERROR(VLOOKUP($D337,OT!$A:$BR,OT!BI$1,0),0)-V337</f>
        <v>0</v>
      </c>
      <c r="EA337" s="338">
        <f>IFERROR(VLOOKUP($D337,OT!$A:$BR,OT!BJ$1,0),0)-W337</f>
        <v>0</v>
      </c>
      <c r="EB337" s="338">
        <f>IFERROR(VLOOKUP($D337,OT!$A:$BR,OT!BK$1,0),0)-X337</f>
        <v>0</v>
      </c>
      <c r="EC337" s="339">
        <f>VLOOKUP(D337,'Off day working'!A:AL,38,0)*30000-BD337</f>
        <v>0</v>
      </c>
      <c r="ED337" s="340"/>
      <c r="EE337" s="340"/>
      <c r="EF337" s="338">
        <f t="shared" si="106"/>
        <v>7.6923076921957545E-2</v>
      </c>
      <c r="EG337" s="350">
        <f>4960000*1.07/208*VLOOKUP(D337,Att!B:BZ,77,0)-BJ337</f>
        <v>0</v>
      </c>
      <c r="EI337" s="345">
        <f>IF(AND(CH337="X",EJ337&gt;=0.5),150000/VLOOKUP(D337,Att!B:AT,45,0)*VLOOKUP(D337,Att!B:AP,41,0),IF(AND(CH337="X",EJ337&lt;0.5),0,150000))-AN337</f>
        <v>19090.671100000007</v>
      </c>
      <c r="EJ337" s="346">
        <f>VLOOKUP(D337,Att!B:AP,41,0)/VLOOKUP(D337,Att!B:AT,45,0)</f>
        <v>0.87272885950701717</v>
      </c>
    </row>
    <row r="338" spans="1:140" s="331" customFormat="1" ht="14.5" hidden="1" customHeight="1" x14ac:dyDescent="0.35">
      <c r="A338" s="300" t="s">
        <v>325</v>
      </c>
      <c r="B338" s="300">
        <f t="shared" si="121"/>
        <v>331</v>
      </c>
      <c r="C338" s="320" t="s">
        <v>56</v>
      </c>
      <c r="D338" s="320" t="s">
        <v>2018</v>
      </c>
      <c r="E338" s="320" t="s">
        <v>2020</v>
      </c>
      <c r="F338" s="367" t="s">
        <v>2019</v>
      </c>
      <c r="G338" s="320" t="s">
        <v>360</v>
      </c>
      <c r="H338" s="320" t="s">
        <v>1039</v>
      </c>
      <c r="I338" s="320" t="s">
        <v>57</v>
      </c>
      <c r="J338" s="320" t="s">
        <v>58</v>
      </c>
      <c r="K338" s="321">
        <v>5900000</v>
      </c>
      <c r="L338" s="321"/>
      <c r="M338" s="321">
        <v>208</v>
      </c>
      <c r="N338" s="321"/>
      <c r="O338" s="321">
        <v>118</v>
      </c>
      <c r="P338" s="321">
        <v>16</v>
      </c>
      <c r="Q338" s="321">
        <v>0</v>
      </c>
      <c r="R338" s="321">
        <v>20</v>
      </c>
      <c r="S338" s="321">
        <v>0</v>
      </c>
      <c r="T338" s="321">
        <v>0</v>
      </c>
      <c r="U338" s="321">
        <v>0</v>
      </c>
      <c r="V338" s="321">
        <v>0</v>
      </c>
      <c r="W338" s="321">
        <v>0</v>
      </c>
      <c r="X338" s="321">
        <v>0</v>
      </c>
      <c r="Y338" s="321">
        <v>0</v>
      </c>
      <c r="Z338" s="321">
        <v>2</v>
      </c>
      <c r="AA338" s="321"/>
      <c r="AB338" s="321">
        <v>3347115.2711999998</v>
      </c>
      <c r="AC338" s="321">
        <v>680769.23080000002</v>
      </c>
      <c r="AD338" s="321">
        <v>0</v>
      </c>
      <c r="AE338" s="321">
        <v>1134615.3846</v>
      </c>
      <c r="AF338" s="321">
        <v>0</v>
      </c>
      <c r="AG338" s="321">
        <v>0</v>
      </c>
      <c r="AH338" s="321">
        <v>0</v>
      </c>
      <c r="AI338" s="321">
        <v>0</v>
      </c>
      <c r="AJ338" s="321">
        <v>0</v>
      </c>
      <c r="AK338" s="321">
        <v>0</v>
      </c>
      <c r="AL338" s="321">
        <v>0</v>
      </c>
      <c r="AM338" s="321">
        <v>209454.92629999999</v>
      </c>
      <c r="AN338" s="321">
        <v>104727.46309999999</v>
      </c>
      <c r="AO338" s="321">
        <v>0</v>
      </c>
      <c r="AP338" s="321">
        <v>0</v>
      </c>
      <c r="AQ338" s="321">
        <v>255288.4615</v>
      </c>
      <c r="AR338" s="321">
        <v>0</v>
      </c>
      <c r="AS338" s="321"/>
      <c r="AT338" s="321">
        <v>0</v>
      </c>
      <c r="AU338" s="321">
        <v>0</v>
      </c>
      <c r="AV338" s="321">
        <v>0</v>
      </c>
      <c r="AW338" s="321">
        <v>0</v>
      </c>
      <c r="AX338" s="321">
        <v>0</v>
      </c>
      <c r="AY338" s="321">
        <v>0</v>
      </c>
      <c r="AZ338" s="321"/>
      <c r="BA338" s="321"/>
      <c r="BB338" s="321">
        <v>8</v>
      </c>
      <c r="BC338" s="321">
        <v>226923.08</v>
      </c>
      <c r="BD338" s="321">
        <v>60000</v>
      </c>
      <c r="BE338" s="321">
        <v>42548</v>
      </c>
      <c r="BF338" s="321">
        <v>100000</v>
      </c>
      <c r="BG338" s="321">
        <v>105000</v>
      </c>
      <c r="BH338" s="321">
        <v>155000</v>
      </c>
      <c r="BI338" s="321"/>
      <c r="BJ338" s="321"/>
      <c r="BK338" s="321"/>
      <c r="BL338" s="321">
        <v>0</v>
      </c>
      <c r="BM338" s="321"/>
      <c r="BN338" s="321">
        <v>0</v>
      </c>
      <c r="BO338" s="321">
        <v>0</v>
      </c>
      <c r="BP338" s="321">
        <v>204230.76920000001</v>
      </c>
      <c r="BQ338" s="321">
        <v>62307.692300000002</v>
      </c>
      <c r="BR338" s="321"/>
      <c r="BS338" s="321">
        <v>0</v>
      </c>
      <c r="BT338" s="321">
        <v>1268500</v>
      </c>
      <c r="BU338" s="321">
        <v>619500</v>
      </c>
      <c r="BV338" s="321"/>
      <c r="BW338" s="321">
        <v>0</v>
      </c>
      <c r="BX338" s="321"/>
      <c r="BY338" s="321">
        <v>0</v>
      </c>
      <c r="BZ338" s="321"/>
      <c r="CA338" s="321"/>
      <c r="CB338" s="321">
        <v>8074488</v>
      </c>
      <c r="CC338" s="322">
        <v>5801950</v>
      </c>
      <c r="CD338" s="320"/>
      <c r="CE338" s="320" t="s">
        <v>870</v>
      </c>
      <c r="CF338" s="323">
        <v>46183</v>
      </c>
      <c r="CG338" s="323"/>
      <c r="CH338" s="320" t="s">
        <v>415</v>
      </c>
      <c r="CI338" s="322">
        <v>118000</v>
      </c>
      <c r="CJ338" s="322">
        <v>0</v>
      </c>
      <c r="CK338" s="321"/>
      <c r="CL338" s="324">
        <f t="shared" si="107"/>
        <v>266538.46150000003</v>
      </c>
      <c r="CM338" s="325">
        <f t="shared" si="108"/>
        <v>-7.7209999989718199</v>
      </c>
      <c r="CN338" s="325">
        <f t="shared" si="109"/>
        <v>-8.1824999991804361</v>
      </c>
      <c r="CO338" s="325">
        <f t="shared" si="110"/>
        <v>0.11341538513079286</v>
      </c>
      <c r="CP338" s="318"/>
      <c r="CQ338" s="326">
        <f t="shared" si="111"/>
        <v>-3.0769268050789833E-5</v>
      </c>
      <c r="CR338" s="326">
        <f t="shared" si="112"/>
        <v>0</v>
      </c>
      <c r="CS338" s="327">
        <f t="shared" si="113"/>
        <v>1.5384750440716743E-5</v>
      </c>
      <c r="CT338" s="327">
        <f t="shared" si="114"/>
        <v>0</v>
      </c>
      <c r="CU338" s="327">
        <f t="shared" si="115"/>
        <v>0</v>
      </c>
      <c r="CV338" s="327">
        <f t="shared" si="116"/>
        <v>0</v>
      </c>
      <c r="CW338" s="327">
        <f t="shared" si="117"/>
        <v>0</v>
      </c>
      <c r="CX338" s="327">
        <f t="shared" si="118"/>
        <v>0</v>
      </c>
      <c r="CY338" s="327">
        <f t="shared" si="119"/>
        <v>0</v>
      </c>
      <c r="CZ338" s="328">
        <f t="shared" si="120"/>
        <v>266538.46150000003</v>
      </c>
      <c r="DA338" s="328">
        <f t="shared" si="105"/>
        <v>3.8461468648165464E-5</v>
      </c>
      <c r="DB338" s="201"/>
      <c r="DC338" s="327">
        <f>K338/M338*IFERROR(VLOOKUP($D338,Shift!$B:$AZ,45,0),0)-AT338</f>
        <v>0</v>
      </c>
      <c r="DD338" s="327">
        <f>K338/M338*IFERROR(VLOOKUP($D338,Shift!$B:$AV,47,0),0)*10*50%-ROUND(K338/M338*IFERROR(VLOOKUP($D338,Shift!$B:$AV,47,0),0)*8*30%,0)-AU338</f>
        <v>0</v>
      </c>
      <c r="DE338" s="329">
        <f>VLOOKUP($D338,'Off day working'!A:AM,38,0)-Z338</f>
        <v>0</v>
      </c>
      <c r="DF338" s="328"/>
      <c r="DG338" s="328"/>
      <c r="DH338" s="330">
        <f>K338/208*8*30%*VLOOKUP($D338,Shift!$B:$AZ,47,0)-AL338</f>
        <v>0</v>
      </c>
      <c r="DJ338" s="390"/>
      <c r="DK338" s="332">
        <f>VLOOKUP($D338,Meal!$A:$AK,35,0)-BG338</f>
        <v>0</v>
      </c>
      <c r="DL338" s="332">
        <f>VLOOKUP($D338,Meal!$A:$AK,36,0)-BH338</f>
        <v>0</v>
      </c>
      <c r="DM338" s="333">
        <f>VLOOKUP($D338,Shift!B:AW,39,0)-AV338</f>
        <v>0</v>
      </c>
      <c r="DN338" s="334">
        <f>K338/208*VLOOKUP(D338,Shift!$B:$AO,39,0)*8*10%-AW338</f>
        <v>0</v>
      </c>
      <c r="DO338" s="333">
        <f>VLOOKUP($D338,Shift!$B:$AO,40,0)-AX338</f>
        <v>0</v>
      </c>
      <c r="DP338" s="334">
        <f>K338/208*VLOOKUP(D338,Shift!$B:$AO,40,0)*8*50%-AY338</f>
        <v>0</v>
      </c>
      <c r="DQ338" s="335">
        <f>VLOOKUP($D338,Shift!$B:$AZ,41,0)-AZ338</f>
        <v>0</v>
      </c>
      <c r="DR338" s="336">
        <f>K338/208*VLOOKUP($D338,Shift!$B:$AQ,41,0)*8*50%-BA338</f>
        <v>0</v>
      </c>
      <c r="DS338" s="337">
        <f>VLOOKUP($D338,Att!B:CU,98,0)-O338</f>
        <v>0</v>
      </c>
      <c r="DT338" s="338">
        <f>IFERROR(VLOOKUP($D338,OT!$A:$BR,OT!BC$1,0),0)-P338</f>
        <v>0</v>
      </c>
      <c r="DU338" s="338">
        <f>IFERROR(VLOOKUP($D338,OT!$A:$BR,OT!BD$1,0),0)-Q338</f>
        <v>0</v>
      </c>
      <c r="DV338" s="338">
        <f>IFERROR(VLOOKUP($D338,OT!$A:$BR,OT!BE$1,0),0)-R338</f>
        <v>0</v>
      </c>
      <c r="DW338" s="338">
        <f>IFERROR(VLOOKUP($D338,OT!$A:$BR,OT!BF$1,0),0)-S338</f>
        <v>0</v>
      </c>
      <c r="DX338" s="338">
        <f>IFERROR(VLOOKUP($D338,OT!$A:$BR,OT!BG$1,0),0)-T338</f>
        <v>0</v>
      </c>
      <c r="DY338" s="338">
        <f>IFERROR(VLOOKUP($D338,OT!$A:$BR,OT!BH$1,0),0)-U338</f>
        <v>0</v>
      </c>
      <c r="DZ338" s="338">
        <f>IFERROR(VLOOKUP($D338,OT!$A:$BR,OT!BI$1,0),0)-V338</f>
        <v>0</v>
      </c>
      <c r="EA338" s="338">
        <f>IFERROR(VLOOKUP($D338,OT!$A:$BR,OT!BJ$1,0),0)-W338</f>
        <v>0</v>
      </c>
      <c r="EB338" s="338">
        <f>IFERROR(VLOOKUP($D338,OT!$A:$BR,OT!BK$1,0),0)-X338</f>
        <v>0</v>
      </c>
      <c r="EC338" s="339">
        <f>VLOOKUP(D338,'Off day working'!A:AL,38,0)*30000-BD338</f>
        <v>0</v>
      </c>
      <c r="ED338" s="340"/>
      <c r="EE338" s="340"/>
      <c r="EF338" s="338">
        <f t="shared" si="106"/>
        <v>7.6923076921957545E-2</v>
      </c>
      <c r="EG338" s="350">
        <f>4960000*1.07/208*VLOOKUP(D338,Att!B:BZ,77,0)-BJ338</f>
        <v>0</v>
      </c>
      <c r="EI338" s="345">
        <f>IF(AND(CH338="X",EJ338&gt;=0.5),150000/VLOOKUP(D338,Att!B:AT,45,0)*VLOOKUP(D338,Att!B:AP,41,0),IF(AND(CH338="X",EJ338&lt;0.5),0,150000))-AN338</f>
        <v>45272.536900000006</v>
      </c>
      <c r="EJ338" s="346">
        <f>VLOOKUP(D338,Att!B:AP,41,0)/VLOOKUP(D338,Att!B:AT,45,0)</f>
        <v>0.69818308760561387</v>
      </c>
    </row>
    <row r="339" spans="1:140" s="331" customFormat="1" ht="14.5" hidden="1" customHeight="1" x14ac:dyDescent="0.35">
      <c r="A339" s="300" t="s">
        <v>325</v>
      </c>
      <c r="B339" s="300">
        <f t="shared" si="121"/>
        <v>332</v>
      </c>
      <c r="C339" s="320" t="s">
        <v>56</v>
      </c>
      <c r="D339" s="320" t="s">
        <v>2030</v>
      </c>
      <c r="E339" s="320" t="s">
        <v>2032</v>
      </c>
      <c r="F339" s="367" t="s">
        <v>2031</v>
      </c>
      <c r="G339" s="320" t="s">
        <v>348</v>
      </c>
      <c r="H339" s="320" t="s">
        <v>1039</v>
      </c>
      <c r="I339" s="320" t="s">
        <v>59</v>
      </c>
      <c r="J339" s="320" t="s">
        <v>58</v>
      </c>
      <c r="K339" s="321">
        <v>5900000</v>
      </c>
      <c r="L339" s="321"/>
      <c r="M339" s="321">
        <v>208</v>
      </c>
      <c r="N339" s="321"/>
      <c r="O339" s="321">
        <v>148</v>
      </c>
      <c r="P339" s="321">
        <v>28</v>
      </c>
      <c r="Q339" s="321">
        <v>0</v>
      </c>
      <c r="R339" s="321">
        <v>4</v>
      </c>
      <c r="S339" s="321">
        <v>0</v>
      </c>
      <c r="T339" s="321">
        <v>0</v>
      </c>
      <c r="U339" s="321">
        <v>8</v>
      </c>
      <c r="V339" s="321">
        <v>0</v>
      </c>
      <c r="W339" s="321">
        <v>0</v>
      </c>
      <c r="X339" s="321">
        <v>0</v>
      </c>
      <c r="Y339" s="321">
        <v>5</v>
      </c>
      <c r="Z339" s="321">
        <v>1</v>
      </c>
      <c r="AA339" s="321"/>
      <c r="AB339" s="321">
        <v>4198076.8096000003</v>
      </c>
      <c r="AC339" s="321">
        <v>1191346.1538</v>
      </c>
      <c r="AD339" s="321">
        <v>0</v>
      </c>
      <c r="AE339" s="321">
        <v>226923.07689999999</v>
      </c>
      <c r="AF339" s="321">
        <v>0</v>
      </c>
      <c r="AG339" s="321">
        <v>0</v>
      </c>
      <c r="AH339" s="321">
        <v>658076.92310000001</v>
      </c>
      <c r="AI339" s="321">
        <v>0</v>
      </c>
      <c r="AJ339" s="321">
        <v>0</v>
      </c>
      <c r="AK339" s="321">
        <v>0</v>
      </c>
      <c r="AL339" s="321">
        <v>272307.6923</v>
      </c>
      <c r="AM339" s="321">
        <v>261818.65789999999</v>
      </c>
      <c r="AN339" s="321">
        <v>130909.32889999999</v>
      </c>
      <c r="AO339" s="321">
        <v>185000</v>
      </c>
      <c r="AP339" s="321">
        <v>0</v>
      </c>
      <c r="AQ339" s="321">
        <v>510576.92310000001</v>
      </c>
      <c r="AR339" s="321">
        <v>0</v>
      </c>
      <c r="AS339" s="321"/>
      <c r="AT339" s="321">
        <v>0</v>
      </c>
      <c r="AU339" s="321">
        <v>295000</v>
      </c>
      <c r="AV339" s="321">
        <v>0</v>
      </c>
      <c r="AW339" s="321">
        <v>0</v>
      </c>
      <c r="AX339" s="321">
        <v>1</v>
      </c>
      <c r="AY339" s="321">
        <v>113461.5385</v>
      </c>
      <c r="AZ339" s="321"/>
      <c r="BA339" s="321"/>
      <c r="BB339" s="321">
        <v>14</v>
      </c>
      <c r="BC339" s="321">
        <v>397115.38</v>
      </c>
      <c r="BD339" s="321">
        <v>30000</v>
      </c>
      <c r="BE339" s="321"/>
      <c r="BF339" s="321">
        <v>100000</v>
      </c>
      <c r="BG339" s="321">
        <v>60000</v>
      </c>
      <c r="BH339" s="321">
        <v>392000</v>
      </c>
      <c r="BI339" s="321"/>
      <c r="BJ339" s="321"/>
      <c r="BK339" s="321"/>
      <c r="BL339" s="321">
        <v>0</v>
      </c>
      <c r="BM339" s="321"/>
      <c r="BN339" s="321">
        <v>0</v>
      </c>
      <c r="BO339" s="321">
        <v>0</v>
      </c>
      <c r="BP339" s="321">
        <v>256153.8462</v>
      </c>
      <c r="BQ339" s="321">
        <v>69230.769199999995</v>
      </c>
      <c r="BR339" s="321"/>
      <c r="BS339" s="321">
        <v>0</v>
      </c>
      <c r="BT339" s="321">
        <v>1268500</v>
      </c>
      <c r="BU339" s="321">
        <v>619500</v>
      </c>
      <c r="BV339" s="321"/>
      <c r="BW339" s="321">
        <v>0</v>
      </c>
      <c r="BX339" s="321"/>
      <c r="BY339" s="321">
        <v>0</v>
      </c>
      <c r="BZ339" s="321"/>
      <c r="CA339" s="321"/>
      <c r="CB339" s="321">
        <v>10734512</v>
      </c>
      <c r="CC339" s="322">
        <v>8403127</v>
      </c>
      <c r="CD339" s="320"/>
      <c r="CE339" s="320" t="s">
        <v>870</v>
      </c>
      <c r="CF339" s="323">
        <v>46183</v>
      </c>
      <c r="CG339" s="323"/>
      <c r="CH339" s="320" t="s">
        <v>415</v>
      </c>
      <c r="CI339" s="322">
        <v>118000</v>
      </c>
      <c r="CJ339" s="322">
        <v>0</v>
      </c>
      <c r="CK339" s="321"/>
      <c r="CL339" s="324">
        <f t="shared" si="107"/>
        <v>325384.61540000001</v>
      </c>
      <c r="CM339" s="325">
        <f t="shared" si="108"/>
        <v>-14.900499997660518</v>
      </c>
      <c r="CN339" s="325">
        <f t="shared" si="109"/>
        <v>-14.515899999067187</v>
      </c>
      <c r="CO339" s="325">
        <f t="shared" si="110"/>
        <v>0.11347692273557186</v>
      </c>
      <c r="CP339" s="318"/>
      <c r="CQ339" s="326">
        <f t="shared" si="111"/>
        <v>4.6154018491506577E-5</v>
      </c>
      <c r="CR339" s="326">
        <f t="shared" si="112"/>
        <v>0</v>
      </c>
      <c r="CS339" s="327">
        <f t="shared" si="113"/>
        <v>2.3076951038092375E-5</v>
      </c>
      <c r="CT339" s="327">
        <f t="shared" si="114"/>
        <v>0</v>
      </c>
      <c r="CU339" s="327">
        <f t="shared" si="115"/>
        <v>0</v>
      </c>
      <c r="CV339" s="327">
        <f t="shared" si="116"/>
        <v>-2.3076892830431461E-5</v>
      </c>
      <c r="CW339" s="327">
        <f t="shared" si="117"/>
        <v>0</v>
      </c>
      <c r="CX339" s="327">
        <f t="shared" si="118"/>
        <v>0</v>
      </c>
      <c r="CY339" s="327">
        <f t="shared" si="119"/>
        <v>0</v>
      </c>
      <c r="CZ339" s="328">
        <f t="shared" si="120"/>
        <v>325384.61540000001</v>
      </c>
      <c r="DA339" s="328">
        <f t="shared" si="105"/>
        <v>-1.5384634025394917E-5</v>
      </c>
      <c r="DB339" s="201"/>
      <c r="DC339" s="327">
        <f>K339/M339*IFERROR(VLOOKUP($D339,Shift!$B:$AZ,45,0),0)-AT339</f>
        <v>0</v>
      </c>
      <c r="DD339" s="327">
        <f>K339/M339*IFERROR(VLOOKUP($D339,Shift!$B:$AV,47,0),0)*10*50%-ROUND(K339/M339*IFERROR(VLOOKUP($D339,Shift!$B:$AV,47,0),0)*8*30%,0)-AU339</f>
        <v>-0.30769230762962252</v>
      </c>
      <c r="DE339" s="329">
        <f>VLOOKUP($D339,'Off day working'!A:AM,38,0)-Z339</f>
        <v>0</v>
      </c>
      <c r="DF339" s="328"/>
      <c r="DG339" s="328"/>
      <c r="DH339" s="330">
        <f>K339/208*8*30%*VLOOKUP($D339,Shift!$B:$AZ,47,0)-AL339</f>
        <v>7.6923170126974583E-6</v>
      </c>
      <c r="DJ339" s="390"/>
      <c r="DK339" s="332">
        <f>VLOOKUP($D339,Meal!$A:$AK,35,0)-BG339</f>
        <v>0</v>
      </c>
      <c r="DL339" s="332">
        <f>VLOOKUP($D339,Meal!$A:$AK,36,0)-BH339</f>
        <v>0</v>
      </c>
      <c r="DM339" s="333">
        <f>VLOOKUP($D339,Shift!B:AW,39,0)-AV339</f>
        <v>0</v>
      </c>
      <c r="DN339" s="334">
        <f>K339/208*VLOOKUP(D339,Shift!$B:$AO,39,0)*8*10%-AW339</f>
        <v>0</v>
      </c>
      <c r="DO339" s="333">
        <f>VLOOKUP($D339,Shift!$B:$AO,40,0)-AX339</f>
        <v>0</v>
      </c>
      <c r="DP339" s="334">
        <f>K339/208*VLOOKUP(D339,Shift!$B:$AO,40,0)*8*50%-AY339</f>
        <v>-3.8461526855826378E-5</v>
      </c>
      <c r="DQ339" s="335">
        <f>VLOOKUP($D339,Shift!$B:$AZ,41,0)-AZ339</f>
        <v>0</v>
      </c>
      <c r="DR339" s="336">
        <f>K339/208*VLOOKUP($D339,Shift!$B:$AQ,41,0)*8*50%-BA339</f>
        <v>0</v>
      </c>
      <c r="DS339" s="337">
        <f>VLOOKUP($D339,Att!B:CU,98,0)-O339</f>
        <v>0</v>
      </c>
      <c r="DT339" s="338">
        <f>IFERROR(VLOOKUP($D339,OT!$A:$BR,OT!BC$1,0),0)-P339</f>
        <v>0</v>
      </c>
      <c r="DU339" s="338">
        <f>IFERROR(VLOOKUP($D339,OT!$A:$BR,OT!BD$1,0),0)-Q339</f>
        <v>0</v>
      </c>
      <c r="DV339" s="338">
        <f>IFERROR(VLOOKUP($D339,OT!$A:$BR,OT!BE$1,0),0)-R339</f>
        <v>0</v>
      </c>
      <c r="DW339" s="338">
        <f>IFERROR(VLOOKUP($D339,OT!$A:$BR,OT!BF$1,0),0)-S339</f>
        <v>0</v>
      </c>
      <c r="DX339" s="338">
        <f>IFERROR(VLOOKUP($D339,OT!$A:$BR,OT!BG$1,0),0)-T339</f>
        <v>0</v>
      </c>
      <c r="DY339" s="338">
        <f>IFERROR(VLOOKUP($D339,OT!$A:$BR,OT!BH$1,0),0)-U339</f>
        <v>0</v>
      </c>
      <c r="DZ339" s="338">
        <f>IFERROR(VLOOKUP($D339,OT!$A:$BR,OT!BI$1,0),0)-V339</f>
        <v>0</v>
      </c>
      <c r="EA339" s="338">
        <f>IFERROR(VLOOKUP($D339,OT!$A:$BR,OT!BJ$1,0),0)-W339</f>
        <v>0</v>
      </c>
      <c r="EB339" s="338">
        <f>IFERROR(VLOOKUP($D339,OT!$A:$BR,OT!BK$1,0),0)-X339</f>
        <v>0</v>
      </c>
      <c r="EC339" s="339">
        <f>VLOOKUP(D339,'Off day working'!A:AL,38,0)*30000-BD339</f>
        <v>0</v>
      </c>
      <c r="ED339" s="340"/>
      <c r="EE339" s="340"/>
      <c r="EF339" s="338">
        <f t="shared" si="106"/>
        <v>0</v>
      </c>
      <c r="EG339" s="350">
        <f>4960000*1.07/208*VLOOKUP(D339,Att!B:BZ,77,0)-BJ339</f>
        <v>0</v>
      </c>
      <c r="EI339" s="345">
        <f>IF(AND(CH339="X",EJ339&gt;=0.5),150000/VLOOKUP(D339,Att!B:AT,45,0)*VLOOKUP(D339,Att!B:AP,41,0),IF(AND(CH339="X",EJ339&lt;0.5),0,150000))-AN339</f>
        <v>19090.671100000007</v>
      </c>
      <c r="EJ339" s="346">
        <f>VLOOKUP(D339,Att!B:AP,41,0)/VLOOKUP(D339,Att!B:AT,45,0)</f>
        <v>0.87272885950701717</v>
      </c>
    </row>
    <row r="340" spans="1:140" s="331" customFormat="1" ht="14.5" hidden="1" customHeight="1" x14ac:dyDescent="0.35">
      <c r="A340" s="300" t="s">
        <v>325</v>
      </c>
      <c r="B340" s="300">
        <f t="shared" si="121"/>
        <v>333</v>
      </c>
      <c r="C340" s="320" t="s">
        <v>56</v>
      </c>
      <c r="D340" s="320" t="s">
        <v>2033</v>
      </c>
      <c r="E340" s="320" t="s">
        <v>2035</v>
      </c>
      <c r="F340" s="367" t="s">
        <v>2034</v>
      </c>
      <c r="G340" s="320" t="s">
        <v>348</v>
      </c>
      <c r="H340" s="320"/>
      <c r="I340" s="320" t="s">
        <v>59</v>
      </c>
      <c r="J340" s="320" t="s">
        <v>58</v>
      </c>
      <c r="K340" s="321">
        <v>5900000</v>
      </c>
      <c r="L340" s="321"/>
      <c r="M340" s="321">
        <v>208</v>
      </c>
      <c r="N340" s="321"/>
      <c r="O340" s="321">
        <v>148</v>
      </c>
      <c r="P340" s="321">
        <v>24</v>
      </c>
      <c r="Q340" s="321">
        <v>0</v>
      </c>
      <c r="R340" s="321">
        <v>8</v>
      </c>
      <c r="S340" s="321">
        <v>0</v>
      </c>
      <c r="T340" s="321">
        <v>0</v>
      </c>
      <c r="U340" s="321">
        <v>0</v>
      </c>
      <c r="V340" s="321">
        <v>0</v>
      </c>
      <c r="W340" s="321">
        <v>0</v>
      </c>
      <c r="X340" s="321">
        <v>0</v>
      </c>
      <c r="Y340" s="321">
        <v>5</v>
      </c>
      <c r="Z340" s="321">
        <v>1</v>
      </c>
      <c r="AA340" s="321"/>
      <c r="AB340" s="321">
        <v>4198076.8096000003</v>
      </c>
      <c r="AC340" s="321">
        <v>1021153.8462</v>
      </c>
      <c r="AD340" s="321">
        <v>0</v>
      </c>
      <c r="AE340" s="321">
        <v>453846.15379999997</v>
      </c>
      <c r="AF340" s="321">
        <v>0</v>
      </c>
      <c r="AG340" s="321">
        <v>0</v>
      </c>
      <c r="AH340" s="321">
        <v>0</v>
      </c>
      <c r="AI340" s="321">
        <v>0</v>
      </c>
      <c r="AJ340" s="321">
        <v>0</v>
      </c>
      <c r="AK340" s="321">
        <v>0</v>
      </c>
      <c r="AL340" s="321">
        <v>272307.6923</v>
      </c>
      <c r="AM340" s="321">
        <v>261818.65789999999</v>
      </c>
      <c r="AN340" s="321">
        <v>130909.32889999999</v>
      </c>
      <c r="AO340" s="321">
        <v>240000</v>
      </c>
      <c r="AP340" s="321">
        <v>0</v>
      </c>
      <c r="AQ340" s="321">
        <v>510576.92310000001</v>
      </c>
      <c r="AR340" s="321">
        <v>0</v>
      </c>
      <c r="AS340" s="321"/>
      <c r="AT340" s="321">
        <v>0</v>
      </c>
      <c r="AU340" s="321">
        <v>295000</v>
      </c>
      <c r="AV340" s="321">
        <v>0</v>
      </c>
      <c r="AW340" s="321">
        <v>0</v>
      </c>
      <c r="AX340" s="321">
        <v>1</v>
      </c>
      <c r="AY340" s="321">
        <v>113461.5385</v>
      </c>
      <c r="AZ340" s="321"/>
      <c r="BA340" s="321"/>
      <c r="BB340" s="321">
        <v>12</v>
      </c>
      <c r="BC340" s="321">
        <v>340384.62</v>
      </c>
      <c r="BD340" s="321">
        <v>30000</v>
      </c>
      <c r="BE340" s="321"/>
      <c r="BF340" s="321"/>
      <c r="BG340" s="321">
        <v>100000</v>
      </c>
      <c r="BH340" s="321">
        <v>325000</v>
      </c>
      <c r="BI340" s="321"/>
      <c r="BJ340" s="321"/>
      <c r="BK340" s="321"/>
      <c r="BL340" s="321">
        <v>0</v>
      </c>
      <c r="BM340" s="321"/>
      <c r="BN340" s="321">
        <v>0</v>
      </c>
      <c r="BO340" s="321">
        <v>0</v>
      </c>
      <c r="BP340" s="321">
        <v>256153.8462</v>
      </c>
      <c r="BQ340" s="321">
        <v>55384.615400000002</v>
      </c>
      <c r="BR340" s="321"/>
      <c r="BS340" s="321">
        <v>0</v>
      </c>
      <c r="BT340" s="321">
        <v>1268500</v>
      </c>
      <c r="BU340" s="321">
        <v>619500</v>
      </c>
      <c r="BV340" s="321"/>
      <c r="BW340" s="321">
        <v>0</v>
      </c>
      <c r="BX340" s="321"/>
      <c r="BY340" s="321">
        <v>0</v>
      </c>
      <c r="BZ340" s="321"/>
      <c r="CA340" s="321"/>
      <c r="CB340" s="321">
        <v>9990587</v>
      </c>
      <c r="CC340" s="322">
        <v>7673049</v>
      </c>
      <c r="CD340" s="320"/>
      <c r="CE340" s="320" t="s">
        <v>870</v>
      </c>
      <c r="CF340" s="323">
        <v>46183</v>
      </c>
      <c r="CG340" s="323"/>
      <c r="CH340" s="320" t="s">
        <v>415</v>
      </c>
      <c r="CI340" s="322">
        <v>118000</v>
      </c>
      <c r="CJ340" s="322">
        <v>0</v>
      </c>
      <c r="CK340" s="321"/>
      <c r="CL340" s="324">
        <f t="shared" si="107"/>
        <v>311538.46159999998</v>
      </c>
      <c r="CM340" s="325">
        <f t="shared" si="108"/>
        <v>-12.968100000172853</v>
      </c>
      <c r="CN340" s="325">
        <f t="shared" si="109"/>
        <v>-13.429700000211596</v>
      </c>
      <c r="CO340" s="325">
        <f t="shared" si="110"/>
        <v>0.11347692273557186</v>
      </c>
      <c r="CP340" s="318"/>
      <c r="CQ340" s="326">
        <f t="shared" si="111"/>
        <v>-4.615390207618475E-5</v>
      </c>
      <c r="CR340" s="326">
        <f t="shared" si="112"/>
        <v>0</v>
      </c>
      <c r="CS340" s="327">
        <f t="shared" si="113"/>
        <v>4.615390207618475E-5</v>
      </c>
      <c r="CT340" s="327">
        <f t="shared" si="114"/>
        <v>0</v>
      </c>
      <c r="CU340" s="327">
        <f t="shared" si="115"/>
        <v>0</v>
      </c>
      <c r="CV340" s="327">
        <f t="shared" si="116"/>
        <v>0</v>
      </c>
      <c r="CW340" s="327">
        <f t="shared" si="117"/>
        <v>0</v>
      </c>
      <c r="CX340" s="327">
        <f t="shared" si="118"/>
        <v>0</v>
      </c>
      <c r="CY340" s="327">
        <f t="shared" si="119"/>
        <v>0</v>
      </c>
      <c r="CZ340" s="328">
        <f t="shared" si="120"/>
        <v>311538.46159999998</v>
      </c>
      <c r="DA340" s="328">
        <f t="shared" si="105"/>
        <v>-6.1538477893918753E-5</v>
      </c>
      <c r="DB340" s="201"/>
      <c r="DC340" s="327">
        <f>K340/M340*IFERROR(VLOOKUP($D340,Shift!$B:$AZ,45,0),0)-AT340</f>
        <v>0</v>
      </c>
      <c r="DD340" s="327">
        <f>K340/M340*IFERROR(VLOOKUP($D340,Shift!$B:$AV,47,0),0)*10*50%-ROUND(K340/M340*IFERROR(VLOOKUP($D340,Shift!$B:$AV,47,0),0)*8*30%,0)-AU340</f>
        <v>-0.30769230762962252</v>
      </c>
      <c r="DE340" s="329">
        <f>VLOOKUP($D340,'Off day working'!A:AM,38,0)-Z340</f>
        <v>0</v>
      </c>
      <c r="DF340" s="328"/>
      <c r="DG340" s="328"/>
      <c r="DH340" s="330">
        <f>K340/208*8*30%*VLOOKUP($D340,Shift!$B:$AZ,47,0)-AL340</f>
        <v>7.6923170126974583E-6</v>
      </c>
      <c r="DJ340" s="390"/>
      <c r="DK340" s="332">
        <f>VLOOKUP($D340,Meal!$A:$AK,35,0)-BG340</f>
        <v>0</v>
      </c>
      <c r="DL340" s="332">
        <f>VLOOKUP($D340,Meal!$A:$AK,36,0)-BH340</f>
        <v>0</v>
      </c>
      <c r="DM340" s="333">
        <f>VLOOKUP($D340,Shift!B:AW,39,0)-AV340</f>
        <v>0</v>
      </c>
      <c r="DN340" s="334">
        <f>K340/208*VLOOKUP(D340,Shift!$B:$AO,39,0)*8*10%-AW340</f>
        <v>0</v>
      </c>
      <c r="DO340" s="333">
        <f>VLOOKUP($D340,Shift!$B:$AO,40,0)-AX340</f>
        <v>0</v>
      </c>
      <c r="DP340" s="334">
        <f>K340/208*VLOOKUP(D340,Shift!$B:$AO,40,0)*8*50%-AY340</f>
        <v>-3.8461526855826378E-5</v>
      </c>
      <c r="DQ340" s="335">
        <f>VLOOKUP($D340,Shift!$B:$AZ,41,0)-AZ340</f>
        <v>0</v>
      </c>
      <c r="DR340" s="336">
        <f>K340/208*VLOOKUP($D340,Shift!$B:$AQ,41,0)*8*50%-BA340</f>
        <v>0</v>
      </c>
      <c r="DS340" s="337">
        <f>VLOOKUP($D340,Att!B:CU,98,0)-O340</f>
        <v>0</v>
      </c>
      <c r="DT340" s="338">
        <f>IFERROR(VLOOKUP($D340,OT!$A:$BR,OT!BC$1,0),0)-P340</f>
        <v>0</v>
      </c>
      <c r="DU340" s="338">
        <f>IFERROR(VLOOKUP($D340,OT!$A:$BR,OT!BD$1,0),0)-Q340</f>
        <v>0</v>
      </c>
      <c r="DV340" s="338">
        <f>IFERROR(VLOOKUP($D340,OT!$A:$BR,OT!BE$1,0),0)-R340</f>
        <v>0</v>
      </c>
      <c r="DW340" s="338">
        <f>IFERROR(VLOOKUP($D340,OT!$A:$BR,OT!BF$1,0),0)-S340</f>
        <v>0</v>
      </c>
      <c r="DX340" s="338">
        <f>IFERROR(VLOOKUP($D340,OT!$A:$BR,OT!BG$1,0),0)-T340</f>
        <v>0</v>
      </c>
      <c r="DY340" s="338">
        <f>IFERROR(VLOOKUP($D340,OT!$A:$BR,OT!BH$1,0),0)-U340</f>
        <v>0</v>
      </c>
      <c r="DZ340" s="338">
        <f>IFERROR(VLOOKUP($D340,OT!$A:$BR,OT!BI$1,0),0)-V340</f>
        <v>0</v>
      </c>
      <c r="EA340" s="338">
        <f>IFERROR(VLOOKUP($D340,OT!$A:$BR,OT!BJ$1,0),0)-W340</f>
        <v>0</v>
      </c>
      <c r="EB340" s="338">
        <f>IFERROR(VLOOKUP($D340,OT!$A:$BR,OT!BK$1,0),0)-X340</f>
        <v>0</v>
      </c>
      <c r="EC340" s="339">
        <f>VLOOKUP(D340,'Off day working'!A:AL,38,0)*30000-BD340</f>
        <v>0</v>
      </c>
      <c r="ED340" s="340"/>
      <c r="EE340" s="340"/>
      <c r="EF340" s="338">
        <f t="shared" si="106"/>
        <v>0</v>
      </c>
      <c r="EG340" s="350">
        <f>4960000*1.07/208*VLOOKUP(D340,Att!B:BZ,77,0)-BJ340</f>
        <v>0</v>
      </c>
      <c r="EI340" s="345">
        <f>IF(AND(CH340="X",EJ340&gt;=0.5),150000/VLOOKUP(D340,Att!B:AT,45,0)*VLOOKUP(D340,Att!B:AP,41,0),IF(AND(CH340="X",EJ340&lt;0.5),0,150000))-AN340</f>
        <v>19090.671100000007</v>
      </c>
      <c r="EJ340" s="346">
        <f>VLOOKUP(D340,Att!B:AP,41,0)/VLOOKUP(D340,Att!B:AT,45,0)</f>
        <v>0.87272885950701717</v>
      </c>
    </row>
    <row r="341" spans="1:140" s="331" customFormat="1" ht="14.5" hidden="1" customHeight="1" x14ac:dyDescent="0.35">
      <c r="A341" s="300" t="s">
        <v>325</v>
      </c>
      <c r="B341" s="300">
        <f t="shared" si="121"/>
        <v>334</v>
      </c>
      <c r="C341" s="320" t="s">
        <v>56</v>
      </c>
      <c r="D341" s="320" t="s">
        <v>2039</v>
      </c>
      <c r="E341" s="320" t="s">
        <v>2041</v>
      </c>
      <c r="F341" s="367" t="s">
        <v>2040</v>
      </c>
      <c r="G341" s="320" t="s">
        <v>360</v>
      </c>
      <c r="H341" s="320"/>
      <c r="I341" s="320" t="s">
        <v>57</v>
      </c>
      <c r="J341" s="320" t="s">
        <v>58</v>
      </c>
      <c r="K341" s="321">
        <v>5900000</v>
      </c>
      <c r="L341" s="321"/>
      <c r="M341" s="321">
        <v>208</v>
      </c>
      <c r="N341" s="321"/>
      <c r="O341" s="321">
        <v>148</v>
      </c>
      <c r="P341" s="321">
        <v>32</v>
      </c>
      <c r="Q341" s="321">
        <v>0</v>
      </c>
      <c r="R341" s="321">
        <v>0</v>
      </c>
      <c r="S341" s="321">
        <v>0</v>
      </c>
      <c r="T341" s="321">
        <v>0</v>
      </c>
      <c r="U341" s="321">
        <v>0</v>
      </c>
      <c r="V341" s="321">
        <v>0</v>
      </c>
      <c r="W341" s="321">
        <v>0</v>
      </c>
      <c r="X341" s="321">
        <v>0</v>
      </c>
      <c r="Y341" s="321">
        <v>5</v>
      </c>
      <c r="Z341" s="321"/>
      <c r="AA341" s="321"/>
      <c r="AB341" s="321">
        <v>4198076.8096000003</v>
      </c>
      <c r="AC341" s="321">
        <v>1361538.4615</v>
      </c>
      <c r="AD341" s="321">
        <v>0</v>
      </c>
      <c r="AE341" s="321">
        <v>0</v>
      </c>
      <c r="AF341" s="321">
        <v>0</v>
      </c>
      <c r="AG341" s="321">
        <v>0</v>
      </c>
      <c r="AH341" s="321">
        <v>0</v>
      </c>
      <c r="AI341" s="321">
        <v>0</v>
      </c>
      <c r="AJ341" s="321">
        <v>0</v>
      </c>
      <c r="AK341" s="321">
        <v>0</v>
      </c>
      <c r="AL341" s="321">
        <v>204230.76920000001</v>
      </c>
      <c r="AM341" s="321">
        <v>261818.65789999999</v>
      </c>
      <c r="AN341" s="321">
        <v>130909.32889999999</v>
      </c>
      <c r="AO341" s="321">
        <v>165000</v>
      </c>
      <c r="AP341" s="321">
        <v>0</v>
      </c>
      <c r="AQ341" s="321">
        <v>510576.92310000001</v>
      </c>
      <c r="AR341" s="321">
        <v>0</v>
      </c>
      <c r="AS341" s="321"/>
      <c r="AT341" s="321">
        <v>0</v>
      </c>
      <c r="AU341" s="321">
        <v>221250</v>
      </c>
      <c r="AV341" s="321">
        <v>0</v>
      </c>
      <c r="AW341" s="321">
        <v>0</v>
      </c>
      <c r="AX341" s="321">
        <v>2</v>
      </c>
      <c r="AY341" s="321">
        <v>226923.07689999999</v>
      </c>
      <c r="AZ341" s="321"/>
      <c r="BA341" s="321"/>
      <c r="BB341" s="321">
        <v>16</v>
      </c>
      <c r="BC341" s="321">
        <v>453846.15</v>
      </c>
      <c r="BD341" s="321">
        <v>0</v>
      </c>
      <c r="BE341" s="321">
        <v>42548</v>
      </c>
      <c r="BF341" s="321"/>
      <c r="BG341" s="321">
        <v>45000</v>
      </c>
      <c r="BH341" s="321">
        <v>370000</v>
      </c>
      <c r="BI341" s="321"/>
      <c r="BJ341" s="321"/>
      <c r="BK341" s="321"/>
      <c r="BL341" s="321">
        <v>0</v>
      </c>
      <c r="BM341" s="321"/>
      <c r="BN341" s="321">
        <v>0</v>
      </c>
      <c r="BO341" s="321">
        <v>0</v>
      </c>
      <c r="BP341" s="321">
        <v>256153.8462</v>
      </c>
      <c r="BQ341" s="321">
        <v>55384.615400000002</v>
      </c>
      <c r="BR341" s="321"/>
      <c r="BS341" s="321">
        <v>0</v>
      </c>
      <c r="BT341" s="321">
        <v>1268500</v>
      </c>
      <c r="BU341" s="321">
        <v>619500</v>
      </c>
      <c r="BV341" s="321"/>
      <c r="BW341" s="321">
        <v>0</v>
      </c>
      <c r="BX341" s="321"/>
      <c r="BY341" s="321">
        <v>0</v>
      </c>
      <c r="BZ341" s="321"/>
      <c r="CA341" s="321"/>
      <c r="CB341" s="321">
        <v>9889775</v>
      </c>
      <c r="CC341" s="322">
        <v>7572236</v>
      </c>
      <c r="CD341" s="320"/>
      <c r="CE341" s="320" t="s">
        <v>870</v>
      </c>
      <c r="CF341" s="323">
        <v>46183</v>
      </c>
      <c r="CG341" s="323"/>
      <c r="CH341" s="320" t="s">
        <v>415</v>
      </c>
      <c r="CI341" s="322">
        <v>118000</v>
      </c>
      <c r="CJ341" s="322">
        <v>0</v>
      </c>
      <c r="CK341" s="321"/>
      <c r="CL341" s="324">
        <f t="shared" si="107"/>
        <v>311538.46159999998</v>
      </c>
      <c r="CM341" s="325">
        <f t="shared" si="108"/>
        <v>-18.361299999058247</v>
      </c>
      <c r="CN341" s="325">
        <f t="shared" si="109"/>
        <v>-17.82289999909699</v>
      </c>
      <c r="CO341" s="325">
        <f t="shared" si="110"/>
        <v>0.11347692273557186</v>
      </c>
      <c r="CP341" s="318"/>
      <c r="CQ341" s="326">
        <f t="shared" si="111"/>
        <v>3.8461526855826378E-5</v>
      </c>
      <c r="CR341" s="326">
        <f t="shared" si="112"/>
        <v>0</v>
      </c>
      <c r="CS341" s="327">
        <f t="shared" si="113"/>
        <v>0</v>
      </c>
      <c r="CT341" s="327">
        <f t="shared" si="114"/>
        <v>0</v>
      </c>
      <c r="CU341" s="327">
        <f t="shared" si="115"/>
        <v>0</v>
      </c>
      <c r="CV341" s="327">
        <f t="shared" si="116"/>
        <v>0</v>
      </c>
      <c r="CW341" s="327">
        <f t="shared" si="117"/>
        <v>0</v>
      </c>
      <c r="CX341" s="327">
        <f t="shared" si="118"/>
        <v>0</v>
      </c>
      <c r="CY341" s="327">
        <f t="shared" si="119"/>
        <v>0</v>
      </c>
      <c r="CZ341" s="328">
        <f t="shared" si="120"/>
        <v>311538.46159999998</v>
      </c>
      <c r="DA341" s="328">
        <f t="shared" si="105"/>
        <v>-6.1538477893918753E-5</v>
      </c>
      <c r="DB341" s="201"/>
      <c r="DC341" s="327">
        <f>K341/M341*IFERROR(VLOOKUP($D341,Shift!$B:$AZ,45,0),0)-AT341</f>
        <v>0</v>
      </c>
      <c r="DD341" s="327">
        <f>K341/M341*IFERROR(VLOOKUP($D341,Shift!$B:$AV,47,0),0)*10*50%-ROUND(K341/M341*IFERROR(VLOOKUP($D341,Shift!$B:$AV,47,0),0)*8*30%,0)-AU341</f>
        <v>-0.23076923075132072</v>
      </c>
      <c r="DE341" s="329">
        <f>VLOOKUP($D341,'Off day working'!A:AM,38,0)-Z341</f>
        <v>0</v>
      </c>
      <c r="DF341" s="328"/>
      <c r="DG341" s="328"/>
      <c r="DH341" s="330">
        <f>K341/208*8*30%*VLOOKUP($D341,Shift!$B:$AZ,47,0)-AL341</f>
        <v>3.0769238946959376E-5</v>
      </c>
      <c r="DJ341" s="390"/>
      <c r="DK341" s="332">
        <f>VLOOKUP($D341,Meal!$A:$AK,35,0)-BG341</f>
        <v>0</v>
      </c>
      <c r="DL341" s="332">
        <f>VLOOKUP($D341,Meal!$A:$AK,36,0)-BH341</f>
        <v>0</v>
      </c>
      <c r="DM341" s="333">
        <f>VLOOKUP($D341,Shift!B:AW,39,0)-AV341</f>
        <v>0</v>
      </c>
      <c r="DN341" s="334">
        <f>K341/208*VLOOKUP(D341,Shift!$B:$AO,39,0)*8*10%-AW341</f>
        <v>0</v>
      </c>
      <c r="DO341" s="333">
        <f>VLOOKUP($D341,Shift!$B:$AO,40,0)-AX341</f>
        <v>0</v>
      </c>
      <c r="DP341" s="334">
        <f>K341/208*VLOOKUP(D341,Shift!$B:$AO,40,0)*8*50%-AY341</f>
        <v>2.3076951038092375E-5</v>
      </c>
      <c r="DQ341" s="335">
        <f>VLOOKUP($D341,Shift!$B:$AZ,41,0)-AZ341</f>
        <v>0</v>
      </c>
      <c r="DR341" s="336">
        <f>K341/208*VLOOKUP($D341,Shift!$B:$AQ,41,0)*8*50%-BA341</f>
        <v>0</v>
      </c>
      <c r="DS341" s="337">
        <f>VLOOKUP($D341,Att!B:CU,98,0)-O341</f>
        <v>0</v>
      </c>
      <c r="DT341" s="338">
        <f>IFERROR(VLOOKUP($D341,OT!$A:$BR,OT!BC$1,0),0)-P341</f>
        <v>0</v>
      </c>
      <c r="DU341" s="338">
        <f>IFERROR(VLOOKUP($D341,OT!$A:$BR,OT!BD$1,0),0)-Q341</f>
        <v>0</v>
      </c>
      <c r="DV341" s="338">
        <f>IFERROR(VLOOKUP($D341,OT!$A:$BR,OT!BE$1,0),0)-R341</f>
        <v>0</v>
      </c>
      <c r="DW341" s="338">
        <f>IFERROR(VLOOKUP($D341,OT!$A:$BR,OT!BF$1,0),0)-S341</f>
        <v>0</v>
      </c>
      <c r="DX341" s="338">
        <f>IFERROR(VLOOKUP($D341,OT!$A:$BR,OT!BG$1,0),0)-T341</f>
        <v>0</v>
      </c>
      <c r="DY341" s="338">
        <f>IFERROR(VLOOKUP($D341,OT!$A:$BR,OT!BH$1,0),0)-U341</f>
        <v>0</v>
      </c>
      <c r="DZ341" s="338">
        <f>IFERROR(VLOOKUP($D341,OT!$A:$BR,OT!BI$1,0),0)-V341</f>
        <v>0</v>
      </c>
      <c r="EA341" s="338">
        <f>IFERROR(VLOOKUP($D341,OT!$A:$BR,OT!BJ$1,0),0)-W341</f>
        <v>0</v>
      </c>
      <c r="EB341" s="338">
        <f>IFERROR(VLOOKUP($D341,OT!$A:$BR,OT!BK$1,0),0)-X341</f>
        <v>0</v>
      </c>
      <c r="EC341" s="339">
        <f>VLOOKUP(D341,'Off day working'!A:AL,38,0)*30000-BD341</f>
        <v>0</v>
      </c>
      <c r="ED341" s="340"/>
      <c r="EE341" s="340"/>
      <c r="EF341" s="338">
        <f t="shared" si="106"/>
        <v>7.6923076921957545E-2</v>
      </c>
      <c r="EG341" s="350">
        <f>4960000*1.07/208*VLOOKUP(D341,Att!B:BZ,77,0)-BJ341</f>
        <v>0</v>
      </c>
      <c r="EI341" s="345">
        <f>IF(AND(CH341="X",EJ341&gt;=0.5),150000/VLOOKUP(D341,Att!B:AT,45,0)*VLOOKUP(D341,Att!B:AP,41,0),IF(AND(CH341="X",EJ341&lt;0.5),0,150000))-AN341</f>
        <v>19090.671100000007</v>
      </c>
      <c r="EJ341" s="346">
        <f>VLOOKUP(D341,Att!B:AP,41,0)/VLOOKUP(D341,Att!B:AT,45,0)</f>
        <v>0.87272885950701717</v>
      </c>
    </row>
    <row r="342" spans="1:140" s="331" customFormat="1" ht="14.5" hidden="1" customHeight="1" x14ac:dyDescent="0.35">
      <c r="A342" s="300" t="s">
        <v>325</v>
      </c>
      <c r="B342" s="300">
        <f t="shared" si="121"/>
        <v>335</v>
      </c>
      <c r="C342" s="320" t="s">
        <v>56</v>
      </c>
      <c r="D342" s="320" t="s">
        <v>2042</v>
      </c>
      <c r="E342" s="320" t="s">
        <v>2044</v>
      </c>
      <c r="F342" s="367" t="s">
        <v>2043</v>
      </c>
      <c r="G342" s="320" t="s">
        <v>360</v>
      </c>
      <c r="H342" s="320"/>
      <c r="I342" s="320" t="s">
        <v>57</v>
      </c>
      <c r="J342" s="320" t="s">
        <v>58</v>
      </c>
      <c r="K342" s="321">
        <v>5900000</v>
      </c>
      <c r="L342" s="321"/>
      <c r="M342" s="321">
        <v>208</v>
      </c>
      <c r="N342" s="321"/>
      <c r="O342" s="321">
        <v>148</v>
      </c>
      <c r="P342" s="321">
        <v>20</v>
      </c>
      <c r="Q342" s="321">
        <v>0</v>
      </c>
      <c r="R342" s="321">
        <v>12</v>
      </c>
      <c r="S342" s="321">
        <v>0</v>
      </c>
      <c r="T342" s="321">
        <v>0</v>
      </c>
      <c r="U342" s="321">
        <v>0</v>
      </c>
      <c r="V342" s="321">
        <v>0</v>
      </c>
      <c r="W342" s="321">
        <v>0</v>
      </c>
      <c r="X342" s="321">
        <v>0</v>
      </c>
      <c r="Y342" s="321">
        <v>5</v>
      </c>
      <c r="Z342" s="321">
        <v>1</v>
      </c>
      <c r="AA342" s="321"/>
      <c r="AB342" s="321">
        <v>4198076.8096000003</v>
      </c>
      <c r="AC342" s="321">
        <v>850961.53850000002</v>
      </c>
      <c r="AD342" s="321">
        <v>0</v>
      </c>
      <c r="AE342" s="321">
        <v>680769.23080000002</v>
      </c>
      <c r="AF342" s="321">
        <v>0</v>
      </c>
      <c r="AG342" s="321">
        <v>0</v>
      </c>
      <c r="AH342" s="321">
        <v>0</v>
      </c>
      <c r="AI342" s="321">
        <v>0</v>
      </c>
      <c r="AJ342" s="321">
        <v>0</v>
      </c>
      <c r="AK342" s="321">
        <v>0</v>
      </c>
      <c r="AL342" s="321">
        <v>272307.6923</v>
      </c>
      <c r="AM342" s="321">
        <v>261818.65789999999</v>
      </c>
      <c r="AN342" s="321">
        <v>130909.32889999999</v>
      </c>
      <c r="AO342" s="321">
        <v>170000</v>
      </c>
      <c r="AP342" s="321">
        <v>0</v>
      </c>
      <c r="AQ342" s="321">
        <v>510576.92310000001</v>
      </c>
      <c r="AR342" s="321">
        <v>0</v>
      </c>
      <c r="AS342" s="321"/>
      <c r="AT342" s="321">
        <v>0</v>
      </c>
      <c r="AU342" s="321">
        <v>295000</v>
      </c>
      <c r="AV342" s="321">
        <v>0</v>
      </c>
      <c r="AW342" s="321">
        <v>0</v>
      </c>
      <c r="AX342" s="321">
        <v>1</v>
      </c>
      <c r="AY342" s="321">
        <v>113461.5385</v>
      </c>
      <c r="AZ342" s="321"/>
      <c r="BA342" s="321"/>
      <c r="BB342" s="321">
        <v>10</v>
      </c>
      <c r="BC342" s="321">
        <v>283653.84999999998</v>
      </c>
      <c r="BD342" s="321">
        <v>30000</v>
      </c>
      <c r="BE342" s="321">
        <v>42548</v>
      </c>
      <c r="BF342" s="321"/>
      <c r="BG342" s="321">
        <v>240000</v>
      </c>
      <c r="BH342" s="321">
        <v>180000</v>
      </c>
      <c r="BI342" s="321"/>
      <c r="BJ342" s="321"/>
      <c r="BK342" s="321"/>
      <c r="BL342" s="321">
        <v>0</v>
      </c>
      <c r="BM342" s="321"/>
      <c r="BN342" s="321">
        <v>0</v>
      </c>
      <c r="BO342" s="321">
        <v>0</v>
      </c>
      <c r="BP342" s="321">
        <v>298846.15379999997</v>
      </c>
      <c r="BQ342" s="321">
        <v>64615.384599999998</v>
      </c>
      <c r="BR342" s="321"/>
      <c r="BS342" s="321">
        <v>0</v>
      </c>
      <c r="BT342" s="321">
        <v>1268500</v>
      </c>
      <c r="BU342" s="321">
        <v>619500</v>
      </c>
      <c r="BV342" s="321"/>
      <c r="BW342" s="321">
        <v>0</v>
      </c>
      <c r="BX342" s="321"/>
      <c r="BY342" s="321">
        <v>0</v>
      </c>
      <c r="BZ342" s="321"/>
      <c r="CA342" s="321"/>
      <c r="CB342" s="321">
        <v>10010056</v>
      </c>
      <c r="CC342" s="322">
        <v>7640595</v>
      </c>
      <c r="CD342" s="320"/>
      <c r="CE342" s="320" t="s">
        <v>1068</v>
      </c>
      <c r="CF342" s="323">
        <v>46183</v>
      </c>
      <c r="CG342" s="323"/>
      <c r="CH342" s="320" t="s">
        <v>415</v>
      </c>
      <c r="CI342" s="322">
        <v>118000</v>
      </c>
      <c r="CJ342" s="322">
        <v>0</v>
      </c>
      <c r="CK342" s="321"/>
      <c r="CL342" s="324">
        <f t="shared" si="107"/>
        <v>363461.53839999996</v>
      </c>
      <c r="CM342" s="325">
        <f t="shared" si="108"/>
        <v>-10.891999999061227</v>
      </c>
      <c r="CN342" s="325">
        <f t="shared" si="109"/>
        <v>-11.430399999953806</v>
      </c>
      <c r="CO342" s="325">
        <f t="shared" si="110"/>
        <v>0.11347692273557186</v>
      </c>
      <c r="CP342" s="318"/>
      <c r="CQ342" s="326">
        <f t="shared" si="111"/>
        <v>-3.8461526855826378E-5</v>
      </c>
      <c r="CR342" s="326">
        <f t="shared" si="112"/>
        <v>0</v>
      </c>
      <c r="CS342" s="327">
        <f t="shared" si="113"/>
        <v>-3.0769268050789833E-5</v>
      </c>
      <c r="CT342" s="327">
        <f t="shared" si="114"/>
        <v>0</v>
      </c>
      <c r="CU342" s="327">
        <f t="shared" si="115"/>
        <v>0</v>
      </c>
      <c r="CV342" s="327">
        <f t="shared" si="116"/>
        <v>0</v>
      </c>
      <c r="CW342" s="327">
        <f t="shared" si="117"/>
        <v>0</v>
      </c>
      <c r="CX342" s="327">
        <f t="shared" si="118"/>
        <v>0</v>
      </c>
      <c r="CY342" s="327">
        <f t="shared" si="119"/>
        <v>0</v>
      </c>
      <c r="CZ342" s="328">
        <f t="shared" si="120"/>
        <v>363461.53839999996</v>
      </c>
      <c r="DA342" s="328">
        <f>(420000/208)*(O342+P342+Q342+R342+S342+T342+U342+V342+W342+X342+BI342)-CZ342</f>
        <v>6.1538536101579666E-5</v>
      </c>
      <c r="DB342" s="201"/>
      <c r="DC342" s="327">
        <f>K342/M342*IFERROR(VLOOKUP($D342,Shift!$B:$AZ,45,0),0)-AT342</f>
        <v>0</v>
      </c>
      <c r="DD342" s="327">
        <f>K342/M342*IFERROR(VLOOKUP($D342,Shift!$B:$AV,47,0),0)*10*50%-ROUND(K342/M342*IFERROR(VLOOKUP($D342,Shift!$B:$AV,47,0),0)*8*30%,0)-AU342</f>
        <v>-0.30769230762962252</v>
      </c>
      <c r="DE342" s="329">
        <f>VLOOKUP($D342,'Off day working'!A:AM,38,0)-Z342</f>
        <v>0</v>
      </c>
      <c r="DF342" s="328"/>
      <c r="DG342" s="328"/>
      <c r="DH342" s="330">
        <f>K342/208*8*30%*VLOOKUP($D342,Shift!$B:$AZ,47,0)-AL342</f>
        <v>7.6923170126974583E-6</v>
      </c>
      <c r="DJ342" s="390"/>
      <c r="DK342" s="332">
        <f>VLOOKUP($D342,Meal!$A:$AK,35,0)-BG342</f>
        <v>0</v>
      </c>
      <c r="DL342" s="332">
        <f>VLOOKUP($D342,Meal!$A:$AK,36,0)-BH342</f>
        <v>0</v>
      </c>
      <c r="DM342" s="333">
        <f>VLOOKUP($D342,Shift!B:AW,39,0)-AV342</f>
        <v>0</v>
      </c>
      <c r="DN342" s="334">
        <f>K342/208*VLOOKUP(D342,Shift!$B:$AO,39,0)*8*10%-AW342</f>
        <v>0</v>
      </c>
      <c r="DO342" s="333">
        <f>VLOOKUP($D342,Shift!$B:$AO,40,0)-AX342</f>
        <v>0</v>
      </c>
      <c r="DP342" s="334">
        <f>K342/208*VLOOKUP(D342,Shift!$B:$AO,40,0)*8*50%-AY342</f>
        <v>-3.8461526855826378E-5</v>
      </c>
      <c r="DQ342" s="335">
        <f>VLOOKUP($D342,Shift!$B:$AZ,41,0)-AZ342</f>
        <v>0</v>
      </c>
      <c r="DR342" s="336">
        <f>K342/208*VLOOKUP($D342,Shift!$B:$AQ,41,0)*8*50%-BA342</f>
        <v>0</v>
      </c>
      <c r="DS342" s="337">
        <f>VLOOKUP($D342,Att!B:CU,98,0)-O342</f>
        <v>0</v>
      </c>
      <c r="DT342" s="338">
        <f>IFERROR(VLOOKUP($D342,OT!$A:$BR,OT!BC$1,0),0)-P342</f>
        <v>0</v>
      </c>
      <c r="DU342" s="338">
        <f>IFERROR(VLOOKUP($D342,OT!$A:$BR,OT!BD$1,0),0)-Q342</f>
        <v>0</v>
      </c>
      <c r="DV342" s="338">
        <f>IFERROR(VLOOKUP($D342,OT!$A:$BR,OT!BE$1,0),0)-R342</f>
        <v>0</v>
      </c>
      <c r="DW342" s="338">
        <f>IFERROR(VLOOKUP($D342,OT!$A:$BR,OT!BF$1,0),0)-S342</f>
        <v>0</v>
      </c>
      <c r="DX342" s="338">
        <f>IFERROR(VLOOKUP($D342,OT!$A:$BR,OT!BG$1,0),0)-T342</f>
        <v>0</v>
      </c>
      <c r="DY342" s="338">
        <f>IFERROR(VLOOKUP($D342,OT!$A:$BR,OT!BH$1,0),0)-U342</f>
        <v>0</v>
      </c>
      <c r="DZ342" s="338">
        <f>IFERROR(VLOOKUP($D342,OT!$A:$BR,OT!BI$1,0),0)-V342</f>
        <v>0</v>
      </c>
      <c r="EA342" s="338">
        <f>IFERROR(VLOOKUP($D342,OT!$A:$BR,OT!BJ$1,0),0)-W342</f>
        <v>0</v>
      </c>
      <c r="EB342" s="338">
        <f>IFERROR(VLOOKUP($D342,OT!$A:$BR,OT!BK$1,0),0)-X342</f>
        <v>0</v>
      </c>
      <c r="EC342" s="339">
        <f>VLOOKUP(D342,'Off day working'!A:AL,38,0)*30000-BD342</f>
        <v>0</v>
      </c>
      <c r="ED342" s="340"/>
      <c r="EE342" s="340"/>
      <c r="EF342" s="338">
        <f t="shared" si="106"/>
        <v>7.6923076921957545E-2</v>
      </c>
      <c r="EG342" s="350">
        <f>4960000*1.07/208*VLOOKUP(D342,Att!B:BZ,77,0)-BJ342</f>
        <v>0</v>
      </c>
      <c r="EI342" s="345">
        <f>IF(AND(CH342="X",EJ342&gt;=0.5),150000/VLOOKUP(D342,Att!B:AT,45,0)*VLOOKUP(D342,Att!B:AP,41,0),IF(AND(CH342="X",EJ342&lt;0.5),0,150000))-AN342</f>
        <v>19090.671100000007</v>
      </c>
      <c r="EJ342" s="346">
        <f>VLOOKUP(D342,Att!B:AP,41,0)/VLOOKUP(D342,Att!B:AT,45,0)</f>
        <v>0.87272885950701717</v>
      </c>
    </row>
    <row r="343" spans="1:140" s="331" customFormat="1" ht="14.5" hidden="1" customHeight="1" x14ac:dyDescent="0.35">
      <c r="A343" s="300" t="s">
        <v>325</v>
      </c>
      <c r="B343" s="300">
        <f t="shared" si="121"/>
        <v>336</v>
      </c>
      <c r="C343" s="320" t="s">
        <v>56</v>
      </c>
      <c r="D343" s="320" t="s">
        <v>2052</v>
      </c>
      <c r="E343" s="320" t="s">
        <v>2054</v>
      </c>
      <c r="F343" s="367" t="s">
        <v>2053</v>
      </c>
      <c r="G343" s="320" t="s">
        <v>348</v>
      </c>
      <c r="H343" s="320" t="s">
        <v>1039</v>
      </c>
      <c r="I343" s="320" t="s">
        <v>57</v>
      </c>
      <c r="J343" s="320" t="s">
        <v>58</v>
      </c>
      <c r="K343" s="321">
        <v>5900000</v>
      </c>
      <c r="L343" s="321"/>
      <c r="M343" s="321">
        <v>208</v>
      </c>
      <c r="N343" s="321"/>
      <c r="O343" s="321">
        <v>112</v>
      </c>
      <c r="P343" s="321">
        <v>8</v>
      </c>
      <c r="Q343" s="321">
        <v>0</v>
      </c>
      <c r="R343" s="321">
        <v>20</v>
      </c>
      <c r="S343" s="321">
        <v>0</v>
      </c>
      <c r="T343" s="321">
        <v>0</v>
      </c>
      <c r="U343" s="321">
        <v>0</v>
      </c>
      <c r="V343" s="321">
        <v>0</v>
      </c>
      <c r="W343" s="321">
        <v>0</v>
      </c>
      <c r="X343" s="321">
        <v>0</v>
      </c>
      <c r="Y343" s="321">
        <v>2</v>
      </c>
      <c r="Z343" s="321">
        <v>2</v>
      </c>
      <c r="AA343" s="321"/>
      <c r="AB343" s="321">
        <v>3176922.9635000001</v>
      </c>
      <c r="AC343" s="321">
        <v>340384.61540000001</v>
      </c>
      <c r="AD343" s="321">
        <v>0</v>
      </c>
      <c r="AE343" s="321">
        <v>1134615.3846</v>
      </c>
      <c r="AF343" s="321">
        <v>0</v>
      </c>
      <c r="AG343" s="321">
        <v>0</v>
      </c>
      <c r="AH343" s="321">
        <v>0</v>
      </c>
      <c r="AI343" s="321">
        <v>0</v>
      </c>
      <c r="AJ343" s="321">
        <v>0</v>
      </c>
      <c r="AK343" s="321">
        <v>0</v>
      </c>
      <c r="AL343" s="321">
        <v>136153.8462</v>
      </c>
      <c r="AM343" s="321">
        <v>192856.7985</v>
      </c>
      <c r="AN343" s="321">
        <v>96428.3992</v>
      </c>
      <c r="AO343" s="321">
        <v>100000</v>
      </c>
      <c r="AP343" s="321">
        <v>0</v>
      </c>
      <c r="AQ343" s="321">
        <v>510576.92310000001</v>
      </c>
      <c r="AR343" s="321">
        <v>0</v>
      </c>
      <c r="AS343" s="321"/>
      <c r="AT343" s="321">
        <v>0</v>
      </c>
      <c r="AU343" s="321">
        <v>147500</v>
      </c>
      <c r="AV343" s="321">
        <v>0</v>
      </c>
      <c r="AW343" s="321">
        <v>0</v>
      </c>
      <c r="AX343" s="321">
        <v>0</v>
      </c>
      <c r="AY343" s="321">
        <v>0</v>
      </c>
      <c r="AZ343" s="321"/>
      <c r="BA343" s="321"/>
      <c r="BB343" s="321">
        <v>4</v>
      </c>
      <c r="BC343" s="321">
        <v>113461.54</v>
      </c>
      <c r="BD343" s="321">
        <v>60000</v>
      </c>
      <c r="BE343" s="321"/>
      <c r="BF343" s="321">
        <v>100000</v>
      </c>
      <c r="BG343" s="321">
        <v>140000</v>
      </c>
      <c r="BH343" s="321">
        <v>159000</v>
      </c>
      <c r="BI343" s="321"/>
      <c r="BJ343" s="321"/>
      <c r="BK343" s="321"/>
      <c r="BL343" s="321">
        <v>0</v>
      </c>
      <c r="BM343" s="321"/>
      <c r="BN343" s="321">
        <v>0</v>
      </c>
      <c r="BO343" s="321">
        <v>0</v>
      </c>
      <c r="BP343" s="321">
        <v>193846.1538</v>
      </c>
      <c r="BQ343" s="321">
        <v>48461.538500000002</v>
      </c>
      <c r="BR343" s="321"/>
      <c r="BS343" s="321">
        <v>0</v>
      </c>
      <c r="BT343" s="321">
        <v>1268500</v>
      </c>
      <c r="BU343" s="321">
        <v>619500</v>
      </c>
      <c r="BV343" s="321"/>
      <c r="BW343" s="321">
        <v>0</v>
      </c>
      <c r="BX343" s="321"/>
      <c r="BY343" s="321">
        <v>0</v>
      </c>
      <c r="BZ343" s="321"/>
      <c r="CA343" s="321"/>
      <c r="CB343" s="321">
        <v>8036712</v>
      </c>
      <c r="CC343" s="322">
        <v>5788404</v>
      </c>
      <c r="CD343" s="320"/>
      <c r="CE343" s="320" t="s">
        <v>870</v>
      </c>
      <c r="CF343" s="323">
        <v>46188</v>
      </c>
      <c r="CG343" s="323"/>
      <c r="CH343" s="320" t="s">
        <v>415</v>
      </c>
      <c r="CI343" s="322">
        <v>118000</v>
      </c>
      <c r="CJ343" s="322">
        <v>0</v>
      </c>
      <c r="CK343" s="321"/>
      <c r="CL343" s="324">
        <f t="shared" si="107"/>
        <v>242307.6923</v>
      </c>
      <c r="CM343" s="325">
        <f t="shared" si="108"/>
        <v>-3.8371999999508262</v>
      </c>
      <c r="CN343" s="325">
        <f t="shared" si="109"/>
        <v>-3.5295000001788139</v>
      </c>
      <c r="CO343" s="325">
        <f t="shared" si="110"/>
        <v>0.11342307692393661</v>
      </c>
      <c r="CP343" s="318"/>
      <c r="CQ343" s="326">
        <f t="shared" si="111"/>
        <v>-1.5384634025394917E-5</v>
      </c>
      <c r="CR343" s="326">
        <f t="shared" si="112"/>
        <v>0</v>
      </c>
      <c r="CS343" s="327">
        <f t="shared" si="113"/>
        <v>1.5384750440716743E-5</v>
      </c>
      <c r="CT343" s="327">
        <f t="shared" si="114"/>
        <v>0</v>
      </c>
      <c r="CU343" s="327">
        <f t="shared" si="115"/>
        <v>0</v>
      </c>
      <c r="CV343" s="327">
        <f t="shared" si="116"/>
        <v>0</v>
      </c>
      <c r="CW343" s="327">
        <f t="shared" si="117"/>
        <v>0</v>
      </c>
      <c r="CX343" s="327">
        <f t="shared" si="118"/>
        <v>0</v>
      </c>
      <c r="CY343" s="327">
        <f t="shared" si="119"/>
        <v>0</v>
      </c>
      <c r="CZ343" s="328">
        <f t="shared" si="120"/>
        <v>242307.6923</v>
      </c>
      <c r="DA343" s="328">
        <f>(360000/208)*(O343+P343+Q343+R343+S343+T343+U343+V343+W343+X343+BI343)-CZ343</f>
        <v>7.6923170126974583E-6</v>
      </c>
      <c r="DB343" s="201"/>
      <c r="DC343" s="327">
        <f>K343/M343*IFERROR(VLOOKUP($D343,Shift!$B:$AZ,45,0),0)-AT343</f>
        <v>0</v>
      </c>
      <c r="DD343" s="327">
        <f>K343/M343*IFERROR(VLOOKUP($D343,Shift!$B:$AV,47,0),0)*10*50%-ROUND(K343/M343*IFERROR(VLOOKUP($D343,Shift!$B:$AV,47,0),0)*8*30%,0)-AU343</f>
        <v>-0.15384615381481126</v>
      </c>
      <c r="DE343" s="329">
        <f>VLOOKUP($D343,'Off day working'!A:AM,38,0)-Z343</f>
        <v>0</v>
      </c>
      <c r="DF343" s="328"/>
      <c r="DG343" s="328"/>
      <c r="DH343" s="330">
        <f>K343/208*8*30%*VLOOKUP($D343,Shift!$B:$AZ,47,0)-AL343</f>
        <v>-4.6153843868523836E-5</v>
      </c>
      <c r="DJ343" s="390"/>
      <c r="DK343" s="332">
        <f>VLOOKUP($D343,Meal!$A:$AK,35,0)-BG343</f>
        <v>0</v>
      </c>
      <c r="DL343" s="332">
        <f>VLOOKUP($D343,Meal!$A:$AK,36,0)-BH343</f>
        <v>0</v>
      </c>
      <c r="DM343" s="333">
        <f>VLOOKUP($D343,Shift!B:AW,39,0)-AV343</f>
        <v>0</v>
      </c>
      <c r="DN343" s="334">
        <f>K343/208*VLOOKUP(D343,Shift!$B:$AO,39,0)*8*10%-AW343</f>
        <v>0</v>
      </c>
      <c r="DO343" s="333">
        <f>VLOOKUP($D343,Shift!$B:$AO,40,0)-AX343</f>
        <v>0</v>
      </c>
      <c r="DP343" s="334">
        <f>K343/208*VLOOKUP(D343,Shift!$B:$AO,40,0)*8*50%-AY343</f>
        <v>0</v>
      </c>
      <c r="DQ343" s="335">
        <f>VLOOKUP($D343,Shift!$B:$AZ,41,0)-AZ343</f>
        <v>0</v>
      </c>
      <c r="DR343" s="336">
        <f>K343/208*VLOOKUP($D343,Shift!$B:$AQ,41,0)*8*50%-BA343</f>
        <v>0</v>
      </c>
      <c r="DS343" s="337">
        <f>VLOOKUP($D343,Att!B:CU,98,0)-O343</f>
        <v>0</v>
      </c>
      <c r="DT343" s="338">
        <f>IFERROR(VLOOKUP($D343,OT!$A:$BR,OT!BC$1,0),0)-P343</f>
        <v>0</v>
      </c>
      <c r="DU343" s="338">
        <f>IFERROR(VLOOKUP($D343,OT!$A:$BR,OT!BD$1,0),0)-Q343</f>
        <v>0</v>
      </c>
      <c r="DV343" s="338">
        <f>IFERROR(VLOOKUP($D343,OT!$A:$BR,OT!BE$1,0),0)-R343</f>
        <v>0</v>
      </c>
      <c r="DW343" s="338">
        <f>IFERROR(VLOOKUP($D343,OT!$A:$BR,OT!BF$1,0),0)-S343</f>
        <v>0</v>
      </c>
      <c r="DX343" s="338">
        <f>IFERROR(VLOOKUP($D343,OT!$A:$BR,OT!BG$1,0),0)-T343</f>
        <v>0</v>
      </c>
      <c r="DY343" s="338">
        <f>IFERROR(VLOOKUP($D343,OT!$A:$BR,OT!BH$1,0),0)-U343</f>
        <v>0</v>
      </c>
      <c r="DZ343" s="338">
        <f>IFERROR(VLOOKUP($D343,OT!$A:$BR,OT!BI$1,0),0)-V343</f>
        <v>0</v>
      </c>
      <c r="EA343" s="338">
        <f>IFERROR(VLOOKUP($D343,OT!$A:$BR,OT!BJ$1,0),0)-W343</f>
        <v>0</v>
      </c>
      <c r="EB343" s="338">
        <f>IFERROR(VLOOKUP($D343,OT!$A:$BR,OT!BK$1,0),0)-X343</f>
        <v>0</v>
      </c>
      <c r="EC343" s="339">
        <f>VLOOKUP(D343,'Off day working'!A:AL,38,0)*30000-BD343</f>
        <v>0</v>
      </c>
      <c r="ED343" s="340"/>
      <c r="EE343" s="340"/>
      <c r="EF343" s="338">
        <f t="shared" si="106"/>
        <v>0</v>
      </c>
      <c r="EG343" s="350">
        <f>4960000*1.07/208*VLOOKUP(D343,Att!B:BZ,77,0)-BJ343</f>
        <v>0</v>
      </c>
      <c r="EI343" s="345">
        <f>IF(AND(CH343="X",EJ343&gt;=0.5),150000/VLOOKUP(D343,Att!B:AT,45,0)*VLOOKUP(D343,Att!B:AP,41,0),IF(AND(CH343="X",EJ343&lt;0.5),0,150000))-AN343</f>
        <v>53571.6008</v>
      </c>
      <c r="EJ343" s="346">
        <f>VLOOKUP(D343,Att!B:AP,41,0)/VLOOKUP(D343,Att!B:AT,45,0)</f>
        <v>0.64285599490000911</v>
      </c>
    </row>
    <row r="344" spans="1:140" s="331" customFormat="1" ht="14.5" hidden="1" customHeight="1" x14ac:dyDescent="0.35">
      <c r="A344" s="300" t="s">
        <v>325</v>
      </c>
      <c r="B344" s="300">
        <f t="shared" si="121"/>
        <v>337</v>
      </c>
      <c r="C344" s="320" t="s">
        <v>56</v>
      </c>
      <c r="D344" s="320" t="s">
        <v>2058</v>
      </c>
      <c r="E344" s="320" t="s">
        <v>2060</v>
      </c>
      <c r="F344" s="367" t="s">
        <v>2059</v>
      </c>
      <c r="G344" s="320" t="s">
        <v>360</v>
      </c>
      <c r="H344" s="320" t="s">
        <v>1039</v>
      </c>
      <c r="I344" s="320" t="s">
        <v>1037</v>
      </c>
      <c r="J344" s="320" t="s">
        <v>58</v>
      </c>
      <c r="K344" s="321">
        <v>5900000</v>
      </c>
      <c r="L344" s="321"/>
      <c r="M344" s="321">
        <v>208</v>
      </c>
      <c r="N344" s="321"/>
      <c r="O344" s="321">
        <v>112</v>
      </c>
      <c r="P344" s="321">
        <v>10</v>
      </c>
      <c r="Q344" s="321">
        <v>0</v>
      </c>
      <c r="R344" s="321">
        <v>12</v>
      </c>
      <c r="S344" s="321">
        <v>0</v>
      </c>
      <c r="T344" s="321">
        <v>0</v>
      </c>
      <c r="U344" s="321">
        <v>0</v>
      </c>
      <c r="V344" s="321">
        <v>0</v>
      </c>
      <c r="W344" s="321">
        <v>0</v>
      </c>
      <c r="X344" s="321">
        <v>0</v>
      </c>
      <c r="Y344" s="321">
        <v>5</v>
      </c>
      <c r="Z344" s="321">
        <v>1</v>
      </c>
      <c r="AA344" s="321"/>
      <c r="AB344" s="321">
        <v>3176922.9635000001</v>
      </c>
      <c r="AC344" s="321">
        <v>425480.76919999998</v>
      </c>
      <c r="AD344" s="321">
        <v>0</v>
      </c>
      <c r="AE344" s="321">
        <v>680769.23080000002</v>
      </c>
      <c r="AF344" s="321">
        <v>0</v>
      </c>
      <c r="AG344" s="321">
        <v>0</v>
      </c>
      <c r="AH344" s="321">
        <v>0</v>
      </c>
      <c r="AI344" s="321">
        <v>0</v>
      </c>
      <c r="AJ344" s="321">
        <v>0</v>
      </c>
      <c r="AK344" s="321">
        <v>0</v>
      </c>
      <c r="AL344" s="321">
        <v>272307.6923</v>
      </c>
      <c r="AM344" s="321">
        <v>192856.7985</v>
      </c>
      <c r="AN344" s="321">
        <v>96428.3992</v>
      </c>
      <c r="AO344" s="321">
        <v>105000</v>
      </c>
      <c r="AP344" s="321">
        <v>0</v>
      </c>
      <c r="AQ344" s="321">
        <v>510576.92310000001</v>
      </c>
      <c r="AR344" s="321">
        <v>0</v>
      </c>
      <c r="AS344" s="321"/>
      <c r="AT344" s="321">
        <v>0</v>
      </c>
      <c r="AU344" s="321">
        <v>295000</v>
      </c>
      <c r="AV344" s="321">
        <v>0</v>
      </c>
      <c r="AW344" s="321">
        <v>0</v>
      </c>
      <c r="AX344" s="321">
        <v>1</v>
      </c>
      <c r="AY344" s="321">
        <v>113461.5385</v>
      </c>
      <c r="AZ344" s="321"/>
      <c r="BA344" s="321"/>
      <c r="BB344" s="321">
        <v>5</v>
      </c>
      <c r="BC344" s="321">
        <v>141826.92000000001</v>
      </c>
      <c r="BD344" s="321">
        <v>30000</v>
      </c>
      <c r="BE344" s="321">
        <v>42548</v>
      </c>
      <c r="BF344" s="321">
        <v>100000</v>
      </c>
      <c r="BG344" s="321">
        <v>198000</v>
      </c>
      <c r="BH344" s="321">
        <v>142000</v>
      </c>
      <c r="BI344" s="321"/>
      <c r="BJ344" s="321"/>
      <c r="BK344" s="321"/>
      <c r="BL344" s="321">
        <v>0</v>
      </c>
      <c r="BM344" s="321"/>
      <c r="BN344" s="321">
        <v>0</v>
      </c>
      <c r="BO344" s="321">
        <v>0</v>
      </c>
      <c r="BP344" s="321">
        <v>193846.1538</v>
      </c>
      <c r="BQ344" s="321">
        <v>38076.9231</v>
      </c>
      <c r="BR344" s="321"/>
      <c r="BS344" s="321">
        <v>0</v>
      </c>
      <c r="BT344" s="321">
        <v>1268500</v>
      </c>
      <c r="BU344" s="321">
        <v>619500</v>
      </c>
      <c r="BV344" s="321"/>
      <c r="BW344" s="321">
        <v>0</v>
      </c>
      <c r="BX344" s="321"/>
      <c r="BY344" s="321">
        <v>0</v>
      </c>
      <c r="BZ344" s="321"/>
      <c r="CA344" s="321"/>
      <c r="CB344" s="321">
        <v>8141608</v>
      </c>
      <c r="CC344" s="322">
        <v>5903685</v>
      </c>
      <c r="CD344" s="320"/>
      <c r="CE344" s="320" t="s">
        <v>870</v>
      </c>
      <c r="CF344" s="323">
        <v>46188</v>
      </c>
      <c r="CG344" s="323"/>
      <c r="CH344" s="320" t="s">
        <v>415</v>
      </c>
      <c r="CI344" s="322">
        <v>118000</v>
      </c>
      <c r="CJ344" s="322">
        <v>0</v>
      </c>
      <c r="CK344" s="321"/>
      <c r="CL344" s="324">
        <f t="shared" si="107"/>
        <v>231923.07689999999</v>
      </c>
      <c r="CM344" s="325">
        <f t="shared" si="108"/>
        <v>-5.6879999991506338</v>
      </c>
      <c r="CN344" s="325">
        <f t="shared" si="109"/>
        <v>-5.7648999998345971</v>
      </c>
      <c r="CO344" s="325">
        <f t="shared" si="110"/>
        <v>0.11342307692393661</v>
      </c>
      <c r="CP344" s="318"/>
      <c r="CQ344" s="326">
        <f t="shared" si="111"/>
        <v>3.0769268050789833E-5</v>
      </c>
      <c r="CR344" s="326">
        <f t="shared" si="112"/>
        <v>0</v>
      </c>
      <c r="CS344" s="327">
        <f t="shared" si="113"/>
        <v>-3.0769268050789833E-5</v>
      </c>
      <c r="CT344" s="327">
        <f t="shared" si="114"/>
        <v>0</v>
      </c>
      <c r="CU344" s="327">
        <f t="shared" si="115"/>
        <v>0</v>
      </c>
      <c r="CV344" s="327">
        <f t="shared" si="116"/>
        <v>0</v>
      </c>
      <c r="CW344" s="327">
        <f t="shared" si="117"/>
        <v>0</v>
      </c>
      <c r="CX344" s="327">
        <f t="shared" si="118"/>
        <v>0</v>
      </c>
      <c r="CY344" s="327">
        <f t="shared" si="119"/>
        <v>0</v>
      </c>
      <c r="CZ344" s="328">
        <f t="shared" si="120"/>
        <v>231923.07689999999</v>
      </c>
      <c r="DA344" s="328">
        <f>(360000/208)*(O344+P344+Q344+R344+S344+T344+U344+V344+W344+X344+BI344)-CZ344</f>
        <v>2.3076921934261918E-5</v>
      </c>
      <c r="DB344" s="201"/>
      <c r="DC344" s="327">
        <f>K344/M344*IFERROR(VLOOKUP($D344,Shift!$B:$AZ,45,0),0)-AT344</f>
        <v>0</v>
      </c>
      <c r="DD344" s="327">
        <f>K344/M344*IFERROR(VLOOKUP($D344,Shift!$B:$AV,47,0),0)*10*50%-ROUND(K344/M344*IFERROR(VLOOKUP($D344,Shift!$B:$AV,47,0),0)*8*30%,0)-AU344</f>
        <v>-0.30769230762962252</v>
      </c>
      <c r="DE344" s="329">
        <f>VLOOKUP($D344,'Off day working'!A:AM,38,0)-Z344</f>
        <v>0</v>
      </c>
      <c r="DF344" s="328"/>
      <c r="DG344" s="328"/>
      <c r="DH344" s="330">
        <f>K344/208*8*30%*VLOOKUP($D344,Shift!$B:$AZ,47,0)-AL344</f>
        <v>7.6923170126974583E-6</v>
      </c>
      <c r="DJ344" s="390"/>
      <c r="DK344" s="332">
        <f>VLOOKUP($D344,Meal!$A:$AK,35,0)-BG344</f>
        <v>0</v>
      </c>
      <c r="DL344" s="332">
        <f>VLOOKUP($D344,Meal!$A:$AK,36,0)-BH344</f>
        <v>0</v>
      </c>
      <c r="DM344" s="333">
        <f>VLOOKUP($D344,Shift!B:AW,39,0)-AV344</f>
        <v>0</v>
      </c>
      <c r="DN344" s="334">
        <f>K344/208*VLOOKUP(D344,Shift!$B:$AO,39,0)*8*10%-AW344</f>
        <v>0</v>
      </c>
      <c r="DO344" s="333">
        <f>VLOOKUP($D344,Shift!$B:$AO,40,0)-AX344</f>
        <v>0</v>
      </c>
      <c r="DP344" s="334">
        <f>K344/208*VLOOKUP(D344,Shift!$B:$AO,40,0)*8*50%-AY344</f>
        <v>-3.8461526855826378E-5</v>
      </c>
      <c r="DQ344" s="335">
        <f>VLOOKUP($D344,Shift!$B:$AZ,41,0)-AZ344</f>
        <v>0</v>
      </c>
      <c r="DR344" s="336">
        <f>K344/208*VLOOKUP($D344,Shift!$B:$AQ,41,0)*8*50%-BA344</f>
        <v>0</v>
      </c>
      <c r="DS344" s="337">
        <f>VLOOKUP($D344,Att!B:CU,98,0)-O344</f>
        <v>0</v>
      </c>
      <c r="DT344" s="338">
        <f>IFERROR(VLOOKUP($D344,OT!$A:$BR,OT!BC$1,0),0)-P344</f>
        <v>0</v>
      </c>
      <c r="DU344" s="338">
        <f>IFERROR(VLOOKUP($D344,OT!$A:$BR,OT!BD$1,0),0)-Q344</f>
        <v>0</v>
      </c>
      <c r="DV344" s="338">
        <f>IFERROR(VLOOKUP($D344,OT!$A:$BR,OT!BE$1,0),0)-R344</f>
        <v>0</v>
      </c>
      <c r="DW344" s="338">
        <f>IFERROR(VLOOKUP($D344,OT!$A:$BR,OT!BF$1,0),0)-S344</f>
        <v>0</v>
      </c>
      <c r="DX344" s="338">
        <f>IFERROR(VLOOKUP($D344,OT!$A:$BR,OT!BG$1,0),0)-T344</f>
        <v>0</v>
      </c>
      <c r="DY344" s="338">
        <f>IFERROR(VLOOKUP($D344,OT!$A:$BR,OT!BH$1,0),0)-U344</f>
        <v>0</v>
      </c>
      <c r="DZ344" s="338">
        <f>IFERROR(VLOOKUP($D344,OT!$A:$BR,OT!BI$1,0),0)-V344</f>
        <v>0</v>
      </c>
      <c r="EA344" s="338">
        <f>IFERROR(VLOOKUP($D344,OT!$A:$BR,OT!BJ$1,0),0)-W344</f>
        <v>0</v>
      </c>
      <c r="EB344" s="338">
        <f>IFERROR(VLOOKUP($D344,OT!$A:$BR,OT!BK$1,0),0)-X344</f>
        <v>0</v>
      </c>
      <c r="EC344" s="339">
        <f>VLOOKUP(D344,'Off day working'!A:AL,38,0)*30000-BD344</f>
        <v>0</v>
      </c>
      <c r="ED344" s="340"/>
      <c r="EE344" s="340"/>
      <c r="EF344" s="338">
        <f t="shared" si="106"/>
        <v>7.6923076921957545E-2</v>
      </c>
      <c r="EG344" s="350">
        <f>4960000*1.07/208*VLOOKUP(D344,Att!B:BZ,77,0)-BJ344</f>
        <v>0</v>
      </c>
      <c r="EI344" s="345">
        <f>IF(AND(CH344="X",EJ344&gt;=0.5),150000/VLOOKUP(D344,Att!B:AT,45,0)*VLOOKUP(D344,Att!B:AP,41,0),IF(AND(CH344="X",EJ344&lt;0.5),0,150000))-AN344</f>
        <v>53571.6008</v>
      </c>
      <c r="EJ344" s="346">
        <f>VLOOKUP(D344,Att!B:AP,41,0)/VLOOKUP(D344,Att!B:AT,45,0)</f>
        <v>0.64285599490000911</v>
      </c>
    </row>
    <row r="345" spans="1:140" s="331" customFormat="1" ht="14.5" hidden="1" customHeight="1" x14ac:dyDescent="0.35">
      <c r="A345" s="300" t="s">
        <v>325</v>
      </c>
      <c r="B345" s="300">
        <f t="shared" si="121"/>
        <v>338</v>
      </c>
      <c r="C345" s="320" t="s">
        <v>56</v>
      </c>
      <c r="D345" s="320" t="s">
        <v>2061</v>
      </c>
      <c r="E345" s="320" t="s">
        <v>2063</v>
      </c>
      <c r="F345" s="367" t="s">
        <v>2062</v>
      </c>
      <c r="G345" s="320" t="s">
        <v>360</v>
      </c>
      <c r="H345" s="320" t="s">
        <v>1042</v>
      </c>
      <c r="I345" s="320" t="s">
        <v>57</v>
      </c>
      <c r="J345" s="320" t="s">
        <v>58</v>
      </c>
      <c r="K345" s="321">
        <v>5900000</v>
      </c>
      <c r="L345" s="321"/>
      <c r="M345" s="321">
        <v>208</v>
      </c>
      <c r="N345" s="321"/>
      <c r="O345" s="321">
        <v>102</v>
      </c>
      <c r="P345" s="321">
        <v>16</v>
      </c>
      <c r="Q345" s="321">
        <v>0</v>
      </c>
      <c r="R345" s="321">
        <v>20</v>
      </c>
      <c r="S345" s="321">
        <v>0</v>
      </c>
      <c r="T345" s="321">
        <v>0</v>
      </c>
      <c r="U345" s="321">
        <v>0</v>
      </c>
      <c r="V345" s="321">
        <v>0</v>
      </c>
      <c r="W345" s="321">
        <v>0</v>
      </c>
      <c r="X345" s="321">
        <v>0</v>
      </c>
      <c r="Y345" s="321">
        <v>1</v>
      </c>
      <c r="Z345" s="321">
        <v>2</v>
      </c>
      <c r="AA345" s="321"/>
      <c r="AB345" s="321">
        <v>2893269.2308</v>
      </c>
      <c r="AC345" s="321">
        <v>680769.23080000002</v>
      </c>
      <c r="AD345" s="321">
        <v>0</v>
      </c>
      <c r="AE345" s="321">
        <v>1134615.3846</v>
      </c>
      <c r="AF345" s="321">
        <v>0</v>
      </c>
      <c r="AG345" s="321">
        <v>0</v>
      </c>
      <c r="AH345" s="321">
        <v>0</v>
      </c>
      <c r="AI345" s="321">
        <v>0</v>
      </c>
      <c r="AJ345" s="321">
        <v>0</v>
      </c>
      <c r="AK345" s="321">
        <v>0</v>
      </c>
      <c r="AL345" s="321">
        <v>68076.9231</v>
      </c>
      <c r="AM345" s="321">
        <v>185047.07490000001</v>
      </c>
      <c r="AN345" s="321">
        <v>92523.537400000001</v>
      </c>
      <c r="AO345" s="321">
        <v>105000</v>
      </c>
      <c r="AP345" s="321">
        <v>0</v>
      </c>
      <c r="AQ345" s="321">
        <v>510576.92310000001</v>
      </c>
      <c r="AR345" s="321">
        <v>0</v>
      </c>
      <c r="AS345" s="321"/>
      <c r="AT345" s="321">
        <v>0</v>
      </c>
      <c r="AU345" s="321">
        <v>73750</v>
      </c>
      <c r="AV345" s="321">
        <v>0</v>
      </c>
      <c r="AW345" s="321">
        <v>0</v>
      </c>
      <c r="AX345" s="321">
        <v>0</v>
      </c>
      <c r="AY345" s="321">
        <v>0</v>
      </c>
      <c r="AZ345" s="321"/>
      <c r="BA345" s="321"/>
      <c r="BB345" s="321">
        <v>8</v>
      </c>
      <c r="BC345" s="321">
        <v>226923.08</v>
      </c>
      <c r="BD345" s="321">
        <v>60000</v>
      </c>
      <c r="BE345" s="321">
        <v>42548</v>
      </c>
      <c r="BF345" s="321">
        <v>200000</v>
      </c>
      <c r="BG345" s="321">
        <v>87000</v>
      </c>
      <c r="BH345" s="321">
        <v>175000</v>
      </c>
      <c r="BI345" s="321"/>
      <c r="BJ345" s="321"/>
      <c r="BK345" s="321"/>
      <c r="BL345" s="321">
        <v>0</v>
      </c>
      <c r="BM345" s="321"/>
      <c r="BN345" s="321">
        <v>0</v>
      </c>
      <c r="BO345" s="321">
        <v>0</v>
      </c>
      <c r="BP345" s="321">
        <v>176538.4615</v>
      </c>
      <c r="BQ345" s="321">
        <v>62307.692300000002</v>
      </c>
      <c r="BR345" s="321"/>
      <c r="BS345" s="321">
        <v>0</v>
      </c>
      <c r="BT345" s="321">
        <v>1268500</v>
      </c>
      <c r="BU345" s="321">
        <v>619500</v>
      </c>
      <c r="BV345" s="321"/>
      <c r="BW345" s="321">
        <v>0</v>
      </c>
      <c r="BX345" s="321"/>
      <c r="BY345" s="321">
        <v>0</v>
      </c>
      <c r="BZ345" s="321"/>
      <c r="CA345" s="321"/>
      <c r="CB345" s="321">
        <v>8160454</v>
      </c>
      <c r="CC345" s="322">
        <v>5915607</v>
      </c>
      <c r="CD345" s="320"/>
      <c r="CE345" s="320" t="s">
        <v>870</v>
      </c>
      <c r="CF345" s="323">
        <v>46188</v>
      </c>
      <c r="CG345" s="323"/>
      <c r="CH345" s="320" t="s">
        <v>415</v>
      </c>
      <c r="CI345" s="322">
        <v>118000</v>
      </c>
      <c r="CJ345" s="322">
        <v>0</v>
      </c>
      <c r="CK345" s="321"/>
      <c r="CL345" s="324">
        <f t="shared" si="107"/>
        <v>238846.1538</v>
      </c>
      <c r="CM345" s="325">
        <f t="shared" si="108"/>
        <v>-8.4614999983459711</v>
      </c>
      <c r="CN345" s="325">
        <f t="shared" si="109"/>
        <v>-7.6152999987825751</v>
      </c>
      <c r="CO345" s="325">
        <f t="shared" si="110"/>
        <v>-3.0769035220146179E-5</v>
      </c>
      <c r="CP345" s="318"/>
      <c r="CQ345" s="326">
        <f t="shared" si="111"/>
        <v>-3.0769268050789833E-5</v>
      </c>
      <c r="CR345" s="326">
        <f t="shared" si="112"/>
        <v>0</v>
      </c>
      <c r="CS345" s="327">
        <f t="shared" si="113"/>
        <v>1.5384750440716743E-5</v>
      </c>
      <c r="CT345" s="327">
        <f t="shared" si="114"/>
        <v>0</v>
      </c>
      <c r="CU345" s="327">
        <f t="shared" si="115"/>
        <v>0</v>
      </c>
      <c r="CV345" s="327">
        <f t="shared" si="116"/>
        <v>0</v>
      </c>
      <c r="CW345" s="327">
        <f t="shared" si="117"/>
        <v>0</v>
      </c>
      <c r="CX345" s="327">
        <f t="shared" si="118"/>
        <v>0</v>
      </c>
      <c r="CY345" s="327">
        <f t="shared" si="119"/>
        <v>0</v>
      </c>
      <c r="CZ345" s="328">
        <f t="shared" si="120"/>
        <v>238846.1538</v>
      </c>
      <c r="DA345" s="328">
        <f>(360000/208)*(O345+P345+Q345+R345+S345+T345+U345+V345+W345+X345+BI345)-CZ345</f>
        <v>4.6153843868523836E-5</v>
      </c>
      <c r="DB345" s="201"/>
      <c r="DC345" s="327">
        <f>K345/M345*IFERROR(VLOOKUP($D345,Shift!$B:$AZ,45,0),0)-AT345</f>
        <v>0</v>
      </c>
      <c r="DD345" s="327">
        <f>K345/M345*IFERROR(VLOOKUP($D345,Shift!$B:$AV,47,0),0)*10*50%-ROUND(K345/M345*IFERROR(VLOOKUP($D345,Shift!$B:$AV,47,0),0)*8*30%,0)-AU345</f>
        <v>-7.692307690740563E-2</v>
      </c>
      <c r="DE345" s="329">
        <f>VLOOKUP($D345,'Off day working'!A:AM,38,0)-Z345</f>
        <v>0</v>
      </c>
      <c r="DF345" s="328"/>
      <c r="DG345" s="328"/>
      <c r="DH345" s="330">
        <f>K345/208*8*30%*VLOOKUP($D345,Shift!$B:$AZ,47,0)-AL345</f>
        <v>-2.3076921934261918E-5</v>
      </c>
      <c r="DJ345" s="390"/>
      <c r="DK345" s="332">
        <f>VLOOKUP($D345,Meal!$A:$AK,35,0)-BG345</f>
        <v>0</v>
      </c>
      <c r="DL345" s="332">
        <f>VLOOKUP($D345,Meal!$A:$AK,36,0)-BH345</f>
        <v>0</v>
      </c>
      <c r="DM345" s="333">
        <f>VLOOKUP($D345,Shift!B:AW,39,0)-AV345</f>
        <v>0</v>
      </c>
      <c r="DN345" s="334">
        <f>K345/208*VLOOKUP(D345,Shift!$B:$AO,39,0)*8*10%-AW345</f>
        <v>0</v>
      </c>
      <c r="DO345" s="333">
        <f>VLOOKUP($D345,Shift!$B:$AO,40,0)-AX345</f>
        <v>0</v>
      </c>
      <c r="DP345" s="334">
        <f>K345/208*VLOOKUP(D345,Shift!$B:$AO,40,0)*8*50%-AY345</f>
        <v>0</v>
      </c>
      <c r="DQ345" s="335">
        <f>VLOOKUP($D345,Shift!$B:$AZ,41,0)-AZ345</f>
        <v>0</v>
      </c>
      <c r="DR345" s="336">
        <f>K345/208*VLOOKUP($D345,Shift!$B:$AQ,41,0)*8*50%-BA345</f>
        <v>0</v>
      </c>
      <c r="DS345" s="337">
        <f>VLOOKUP($D345,Att!B:CU,98,0)-O345</f>
        <v>0</v>
      </c>
      <c r="DT345" s="338">
        <f>IFERROR(VLOOKUP($D345,OT!$A:$BR,OT!BC$1,0),0)-P345</f>
        <v>0</v>
      </c>
      <c r="DU345" s="338">
        <f>IFERROR(VLOOKUP($D345,OT!$A:$BR,OT!BD$1,0),0)-Q345</f>
        <v>0</v>
      </c>
      <c r="DV345" s="338">
        <f>IFERROR(VLOOKUP($D345,OT!$A:$BR,OT!BE$1,0),0)-R345</f>
        <v>0</v>
      </c>
      <c r="DW345" s="338">
        <f>IFERROR(VLOOKUP($D345,OT!$A:$BR,OT!BF$1,0),0)-S345</f>
        <v>0</v>
      </c>
      <c r="DX345" s="338">
        <f>IFERROR(VLOOKUP($D345,OT!$A:$BR,OT!BG$1,0),0)-T345</f>
        <v>0</v>
      </c>
      <c r="DY345" s="338">
        <f>IFERROR(VLOOKUP($D345,OT!$A:$BR,OT!BH$1,0),0)-U345</f>
        <v>0</v>
      </c>
      <c r="DZ345" s="338">
        <f>IFERROR(VLOOKUP($D345,OT!$A:$BR,OT!BI$1,0),0)-V345</f>
        <v>0</v>
      </c>
      <c r="EA345" s="338">
        <f>IFERROR(VLOOKUP($D345,OT!$A:$BR,OT!BJ$1,0),0)-W345</f>
        <v>0</v>
      </c>
      <c r="EB345" s="338">
        <f>IFERROR(VLOOKUP($D345,OT!$A:$BR,OT!BK$1,0),0)-X345</f>
        <v>0</v>
      </c>
      <c r="EC345" s="339">
        <f>VLOOKUP(D345,'Off day working'!A:AL,38,0)*30000-BD345</f>
        <v>0</v>
      </c>
      <c r="ED345" s="340"/>
      <c r="EE345" s="340"/>
      <c r="EF345" s="338">
        <f t="shared" si="106"/>
        <v>7.6923076921957545E-2</v>
      </c>
      <c r="EG345" s="350">
        <f>4960000*1.07/208*VLOOKUP(D345,Att!B:BZ,77,0)-BJ345</f>
        <v>0</v>
      </c>
      <c r="EI345" s="345">
        <f>IF(AND(CH345="X",EJ345&gt;=0.5),150000/VLOOKUP(D345,Att!B:AT,45,0)*VLOOKUP(D345,Att!B:AP,41,0),IF(AND(CH345="X",EJ345&lt;0.5),0,150000))-AN345</f>
        <v>57476.462599999999</v>
      </c>
      <c r="EJ345" s="346">
        <f>VLOOKUP(D345,Att!B:AP,41,0)/VLOOKUP(D345,Att!B:AT,45,0)</f>
        <v>0.61682358284781835</v>
      </c>
    </row>
    <row r="346" spans="1:140" s="331" customFormat="1" ht="14.5" hidden="1" customHeight="1" x14ac:dyDescent="0.35">
      <c r="A346" s="300" t="s">
        <v>325</v>
      </c>
      <c r="B346" s="300">
        <f t="shared" si="121"/>
        <v>339</v>
      </c>
      <c r="C346" s="320" t="s">
        <v>56</v>
      </c>
      <c r="D346" s="320" t="s">
        <v>2067</v>
      </c>
      <c r="E346" s="320" t="s">
        <v>2069</v>
      </c>
      <c r="F346" s="367" t="s">
        <v>2068</v>
      </c>
      <c r="G346" s="320" t="s">
        <v>360</v>
      </c>
      <c r="H346" s="320" t="s">
        <v>1039</v>
      </c>
      <c r="I346" s="320" t="s">
        <v>57</v>
      </c>
      <c r="J346" s="320" t="s">
        <v>58</v>
      </c>
      <c r="K346" s="321">
        <v>5900000</v>
      </c>
      <c r="L346" s="321"/>
      <c r="M346" s="321">
        <v>208</v>
      </c>
      <c r="N346" s="321"/>
      <c r="O346" s="321">
        <v>112</v>
      </c>
      <c r="P346" s="321">
        <v>18</v>
      </c>
      <c r="Q346" s="321">
        <v>0</v>
      </c>
      <c r="R346" s="321">
        <v>24</v>
      </c>
      <c r="S346" s="321">
        <v>0</v>
      </c>
      <c r="T346" s="321">
        <v>0</v>
      </c>
      <c r="U346" s="321">
        <v>0</v>
      </c>
      <c r="V346" s="321">
        <v>0</v>
      </c>
      <c r="W346" s="321">
        <v>0</v>
      </c>
      <c r="X346" s="321">
        <v>0</v>
      </c>
      <c r="Y346" s="321">
        <v>0</v>
      </c>
      <c r="Z346" s="321">
        <v>2</v>
      </c>
      <c r="AA346" s="321"/>
      <c r="AB346" s="321">
        <v>3176922.9635000001</v>
      </c>
      <c r="AC346" s="321">
        <v>765865.38459999999</v>
      </c>
      <c r="AD346" s="321">
        <v>0</v>
      </c>
      <c r="AE346" s="321">
        <v>1361538.4615</v>
      </c>
      <c r="AF346" s="321">
        <v>0</v>
      </c>
      <c r="AG346" s="321">
        <v>0</v>
      </c>
      <c r="AH346" s="321">
        <v>0</v>
      </c>
      <c r="AI346" s="321">
        <v>0</v>
      </c>
      <c r="AJ346" s="321">
        <v>0</v>
      </c>
      <c r="AK346" s="321">
        <v>0</v>
      </c>
      <c r="AL346" s="321">
        <v>0</v>
      </c>
      <c r="AM346" s="321">
        <v>192856.7985</v>
      </c>
      <c r="AN346" s="321">
        <v>96428.3992</v>
      </c>
      <c r="AO346" s="321">
        <v>40000</v>
      </c>
      <c r="AP346" s="321">
        <v>0</v>
      </c>
      <c r="AQ346" s="321">
        <v>510576.92310000001</v>
      </c>
      <c r="AR346" s="321">
        <v>0</v>
      </c>
      <c r="AS346" s="321"/>
      <c r="AT346" s="321">
        <v>0</v>
      </c>
      <c r="AU346" s="321">
        <v>0</v>
      </c>
      <c r="AV346" s="321">
        <v>0</v>
      </c>
      <c r="AW346" s="321">
        <v>0</v>
      </c>
      <c r="AX346" s="321">
        <v>0</v>
      </c>
      <c r="AY346" s="321">
        <v>0</v>
      </c>
      <c r="AZ346" s="321"/>
      <c r="BA346" s="321"/>
      <c r="BB346" s="321">
        <v>9</v>
      </c>
      <c r="BC346" s="321">
        <v>255288.46</v>
      </c>
      <c r="BD346" s="321">
        <v>60000</v>
      </c>
      <c r="BE346" s="321">
        <v>42548</v>
      </c>
      <c r="BF346" s="321">
        <v>100000</v>
      </c>
      <c r="BG346" s="321">
        <v>65000</v>
      </c>
      <c r="BH346" s="321">
        <v>200000</v>
      </c>
      <c r="BI346" s="321"/>
      <c r="BJ346" s="321"/>
      <c r="BK346" s="321"/>
      <c r="BL346" s="321">
        <v>0</v>
      </c>
      <c r="BM346" s="321"/>
      <c r="BN346" s="321">
        <v>0</v>
      </c>
      <c r="BO346" s="321">
        <v>0</v>
      </c>
      <c r="BP346" s="321">
        <v>193846.1538</v>
      </c>
      <c r="BQ346" s="321">
        <v>72692.307700000005</v>
      </c>
      <c r="BR346" s="321"/>
      <c r="BS346" s="321">
        <v>0</v>
      </c>
      <c r="BT346" s="321">
        <v>1268500</v>
      </c>
      <c r="BU346" s="321">
        <v>619500</v>
      </c>
      <c r="BV346" s="321"/>
      <c r="BW346" s="321">
        <v>0</v>
      </c>
      <c r="BX346" s="321"/>
      <c r="BY346" s="321">
        <v>0</v>
      </c>
      <c r="BZ346" s="321"/>
      <c r="CA346" s="321"/>
      <c r="CB346" s="321">
        <v>8520073</v>
      </c>
      <c r="CC346" s="322">
        <v>6247534</v>
      </c>
      <c r="CD346" s="320"/>
      <c r="CE346" s="320" t="s">
        <v>870</v>
      </c>
      <c r="CF346" s="323">
        <v>46188</v>
      </c>
      <c r="CG346" s="323"/>
      <c r="CH346" s="320" t="s">
        <v>415</v>
      </c>
      <c r="CI346" s="322">
        <v>118000</v>
      </c>
      <c r="CJ346" s="322">
        <v>0</v>
      </c>
      <c r="CK346" s="321"/>
      <c r="CL346" s="324">
        <f t="shared" si="107"/>
        <v>266538.46149999998</v>
      </c>
      <c r="CM346" s="325">
        <f t="shared" si="108"/>
        <v>-9.1480999998748302</v>
      </c>
      <c r="CN346" s="325">
        <f t="shared" si="109"/>
        <v>-8.6096000000834465</v>
      </c>
      <c r="CO346" s="325">
        <f t="shared" si="110"/>
        <v>0.11342307692393661</v>
      </c>
      <c r="CP346" s="318"/>
      <c r="CQ346" s="326">
        <f t="shared" si="111"/>
        <v>1.5384750440716743E-5</v>
      </c>
      <c r="CR346" s="326">
        <f t="shared" si="112"/>
        <v>0</v>
      </c>
      <c r="CS346" s="327">
        <f t="shared" si="113"/>
        <v>3.8461526855826378E-5</v>
      </c>
      <c r="CT346" s="327">
        <f t="shared" si="114"/>
        <v>0</v>
      </c>
      <c r="CU346" s="327">
        <f t="shared" si="115"/>
        <v>0</v>
      </c>
      <c r="CV346" s="327">
        <f t="shared" si="116"/>
        <v>0</v>
      </c>
      <c r="CW346" s="327">
        <f t="shared" si="117"/>
        <v>0</v>
      </c>
      <c r="CX346" s="327">
        <f t="shared" si="118"/>
        <v>0</v>
      </c>
      <c r="CY346" s="327">
        <f t="shared" si="119"/>
        <v>0</v>
      </c>
      <c r="CZ346" s="328">
        <f t="shared" si="120"/>
        <v>266538.46149999998</v>
      </c>
      <c r="DA346" s="328">
        <f>(360000/208)*(O346+P346+Q346+R346+S346+T346+U346+V346+W346+X346+BI346)-CZ346</f>
        <v>3.8461526855826378E-5</v>
      </c>
      <c r="DB346" s="201"/>
      <c r="DC346" s="327">
        <f>K346/M346*IFERROR(VLOOKUP($D346,Shift!$B:$AZ,45,0),0)-AT346</f>
        <v>0</v>
      </c>
      <c r="DD346" s="327">
        <f>K346/M346*IFERROR(VLOOKUP($D346,Shift!$B:$AV,47,0),0)*10*50%-ROUND(K346/M346*IFERROR(VLOOKUP($D346,Shift!$B:$AV,47,0),0)*8*30%,0)-AU346</f>
        <v>0</v>
      </c>
      <c r="DE346" s="329">
        <f>VLOOKUP($D346,'Off day working'!A:AM,38,0)-Z346</f>
        <v>0</v>
      </c>
      <c r="DF346" s="328"/>
      <c r="DG346" s="328"/>
      <c r="DH346" s="330">
        <f>K346/208*8*30%*VLOOKUP($D346,Shift!$B:$AZ,47,0)-AL346</f>
        <v>0</v>
      </c>
      <c r="DJ346" s="390"/>
      <c r="DK346" s="332">
        <f>VLOOKUP($D346,Meal!$A:$AK,35,0)-BG346</f>
        <v>0</v>
      </c>
      <c r="DL346" s="332">
        <f>VLOOKUP($D346,Meal!$A:$AK,36,0)-BH346</f>
        <v>0</v>
      </c>
      <c r="DM346" s="333">
        <f>VLOOKUP($D346,Shift!B:AW,39,0)-AV346</f>
        <v>0</v>
      </c>
      <c r="DN346" s="334">
        <f>K346/208*VLOOKUP(D346,Shift!$B:$AO,39,0)*8*10%-AW346</f>
        <v>0</v>
      </c>
      <c r="DO346" s="333">
        <f>VLOOKUP($D346,Shift!$B:$AO,40,0)-AX346</f>
        <v>0</v>
      </c>
      <c r="DP346" s="334">
        <f>K346/208*VLOOKUP(D346,Shift!$B:$AO,40,0)*8*50%-AY346</f>
        <v>0</v>
      </c>
      <c r="DQ346" s="335">
        <f>VLOOKUP($D346,Shift!$B:$AZ,41,0)-AZ346</f>
        <v>0</v>
      </c>
      <c r="DR346" s="336">
        <f>K346/208*VLOOKUP($D346,Shift!$B:$AQ,41,0)*8*50%-BA346</f>
        <v>0</v>
      </c>
      <c r="DS346" s="337">
        <f>VLOOKUP($D346,Att!B:CU,98,0)-O346</f>
        <v>0</v>
      </c>
      <c r="DT346" s="338">
        <f>IFERROR(VLOOKUP($D346,OT!$A:$BR,OT!BC$1,0),0)-P346</f>
        <v>0</v>
      </c>
      <c r="DU346" s="338">
        <f>IFERROR(VLOOKUP($D346,OT!$A:$BR,OT!BD$1,0),0)-Q346</f>
        <v>0</v>
      </c>
      <c r="DV346" s="338">
        <f>IFERROR(VLOOKUP($D346,OT!$A:$BR,OT!BE$1,0),0)-R346</f>
        <v>0</v>
      </c>
      <c r="DW346" s="338">
        <f>IFERROR(VLOOKUP($D346,OT!$A:$BR,OT!BF$1,0),0)-S346</f>
        <v>0</v>
      </c>
      <c r="DX346" s="338">
        <f>IFERROR(VLOOKUP($D346,OT!$A:$BR,OT!BG$1,0),0)-T346</f>
        <v>0</v>
      </c>
      <c r="DY346" s="338">
        <f>IFERROR(VLOOKUP($D346,OT!$A:$BR,OT!BH$1,0),0)-U346</f>
        <v>0</v>
      </c>
      <c r="DZ346" s="338">
        <f>IFERROR(VLOOKUP($D346,OT!$A:$BR,OT!BI$1,0),0)-V346</f>
        <v>0</v>
      </c>
      <c r="EA346" s="338">
        <f>IFERROR(VLOOKUP($D346,OT!$A:$BR,OT!BJ$1,0),0)-W346</f>
        <v>0</v>
      </c>
      <c r="EB346" s="338">
        <f>IFERROR(VLOOKUP($D346,OT!$A:$BR,OT!BK$1,0),0)-X346</f>
        <v>0</v>
      </c>
      <c r="EC346" s="339">
        <f>VLOOKUP(D346,'Off day working'!A:AL,38,0)*30000-BD346</f>
        <v>0</v>
      </c>
      <c r="ED346" s="340"/>
      <c r="EE346" s="340"/>
      <c r="EF346" s="338">
        <f t="shared" si="106"/>
        <v>7.6923076921957545E-2</v>
      </c>
      <c r="EG346" s="350">
        <f>4960000*1.07/208*VLOOKUP(D346,Att!B:BZ,77,0)-BJ346</f>
        <v>0</v>
      </c>
      <c r="EI346" s="345">
        <f>IF(AND(CH346="X",EJ346&gt;=0.5),150000/VLOOKUP(D346,Att!B:AT,45,0)*VLOOKUP(D346,Att!B:AP,41,0),IF(AND(CH346="X",EJ346&lt;0.5),0,150000))-AN346</f>
        <v>53571.6008</v>
      </c>
      <c r="EJ346" s="346">
        <f>VLOOKUP(D346,Att!B:AP,41,0)/VLOOKUP(D346,Att!B:AT,45,0)</f>
        <v>0.64285599490000911</v>
      </c>
    </row>
    <row r="347" spans="1:140" s="331" customFormat="1" ht="14.5" hidden="1" customHeight="1" x14ac:dyDescent="0.35">
      <c r="A347" s="300" t="s">
        <v>325</v>
      </c>
      <c r="B347" s="300">
        <f t="shared" si="121"/>
        <v>340</v>
      </c>
      <c r="C347" s="320" t="s">
        <v>56</v>
      </c>
      <c r="D347" s="320" t="s">
        <v>2070</v>
      </c>
      <c r="E347" s="320" t="s">
        <v>2072</v>
      </c>
      <c r="F347" s="367" t="s">
        <v>2071</v>
      </c>
      <c r="G347" s="320" t="s">
        <v>360</v>
      </c>
      <c r="H347" s="320" t="s">
        <v>1039</v>
      </c>
      <c r="I347" s="320" t="s">
        <v>57</v>
      </c>
      <c r="J347" s="320" t="s">
        <v>58</v>
      </c>
      <c r="K347" s="321">
        <v>5900000</v>
      </c>
      <c r="L347" s="321"/>
      <c r="M347" s="321">
        <v>208</v>
      </c>
      <c r="N347" s="321"/>
      <c r="O347" s="321">
        <v>102</v>
      </c>
      <c r="P347" s="321">
        <v>18</v>
      </c>
      <c r="Q347" s="321">
        <v>0</v>
      </c>
      <c r="R347" s="321">
        <v>12</v>
      </c>
      <c r="S347" s="321">
        <v>0</v>
      </c>
      <c r="T347" s="321">
        <v>0</v>
      </c>
      <c r="U347" s="321">
        <v>0</v>
      </c>
      <c r="V347" s="321">
        <v>0</v>
      </c>
      <c r="W347" s="321">
        <v>0</v>
      </c>
      <c r="X347" s="321">
        <v>0</v>
      </c>
      <c r="Y347" s="321">
        <v>4</v>
      </c>
      <c r="Z347" s="321">
        <v>1</v>
      </c>
      <c r="AA347" s="321"/>
      <c r="AB347" s="321">
        <v>2893269.2308</v>
      </c>
      <c r="AC347" s="321">
        <v>765865.38459999999</v>
      </c>
      <c r="AD347" s="321">
        <v>0</v>
      </c>
      <c r="AE347" s="321">
        <v>680769.23080000002</v>
      </c>
      <c r="AF347" s="321">
        <v>0</v>
      </c>
      <c r="AG347" s="321">
        <v>0</v>
      </c>
      <c r="AH347" s="321">
        <v>0</v>
      </c>
      <c r="AI347" s="321">
        <v>0</v>
      </c>
      <c r="AJ347" s="321">
        <v>0</v>
      </c>
      <c r="AK347" s="321">
        <v>0</v>
      </c>
      <c r="AL347" s="321">
        <v>204230.76920000001</v>
      </c>
      <c r="AM347" s="321">
        <v>176785.39859999999</v>
      </c>
      <c r="AN347" s="321">
        <v>88392.699299999993</v>
      </c>
      <c r="AO347" s="321">
        <v>100000</v>
      </c>
      <c r="AP347" s="321">
        <v>0</v>
      </c>
      <c r="AQ347" s="321">
        <v>255288.4615</v>
      </c>
      <c r="AR347" s="321">
        <v>0</v>
      </c>
      <c r="AS347" s="321"/>
      <c r="AT347" s="321">
        <v>0</v>
      </c>
      <c r="AU347" s="321">
        <v>221250</v>
      </c>
      <c r="AV347" s="321">
        <v>0</v>
      </c>
      <c r="AW347" s="321">
        <v>0</v>
      </c>
      <c r="AX347" s="321">
        <v>1</v>
      </c>
      <c r="AY347" s="321">
        <v>113461.5385</v>
      </c>
      <c r="AZ347" s="321"/>
      <c r="BA347" s="321"/>
      <c r="BB347" s="321">
        <v>9</v>
      </c>
      <c r="BC347" s="321">
        <v>255288.46</v>
      </c>
      <c r="BD347" s="321">
        <v>30000</v>
      </c>
      <c r="BE347" s="321">
        <v>42548</v>
      </c>
      <c r="BF347" s="321">
        <v>100000</v>
      </c>
      <c r="BG347" s="321">
        <v>45000</v>
      </c>
      <c r="BH347" s="321">
        <v>268000</v>
      </c>
      <c r="BI347" s="321"/>
      <c r="BJ347" s="321"/>
      <c r="BK347" s="321"/>
      <c r="BL347" s="321">
        <v>0</v>
      </c>
      <c r="BM347" s="321"/>
      <c r="BN347" s="321">
        <v>0</v>
      </c>
      <c r="BO347" s="321">
        <v>0</v>
      </c>
      <c r="BP347" s="321">
        <v>176538.4615</v>
      </c>
      <c r="BQ347" s="321">
        <v>51923.0769</v>
      </c>
      <c r="BR347" s="321"/>
      <c r="BS347" s="321">
        <v>0</v>
      </c>
      <c r="BT347" s="321">
        <v>1268500</v>
      </c>
      <c r="BU347" s="321">
        <v>619500</v>
      </c>
      <c r="BV347" s="321"/>
      <c r="BW347" s="321">
        <v>0</v>
      </c>
      <c r="BX347" s="321"/>
      <c r="BY347" s="321">
        <v>0</v>
      </c>
      <c r="BZ347" s="321"/>
      <c r="CA347" s="321"/>
      <c r="CB347" s="321">
        <v>7855121</v>
      </c>
      <c r="CC347" s="322">
        <v>5620659</v>
      </c>
      <c r="CD347" s="320"/>
      <c r="CE347" s="320" t="s">
        <v>870</v>
      </c>
      <c r="CF347" s="323">
        <v>46188</v>
      </c>
      <c r="CG347" s="323"/>
      <c r="CH347" s="320" t="s">
        <v>415</v>
      </c>
      <c r="CI347" s="322">
        <v>118000</v>
      </c>
      <c r="CJ347" s="322">
        <v>0</v>
      </c>
      <c r="CK347" s="321"/>
      <c r="CL347" s="324">
        <f t="shared" si="107"/>
        <v>228461.53840000002</v>
      </c>
      <c r="CM347" s="325">
        <f t="shared" si="108"/>
        <v>-10.288299999199808</v>
      </c>
      <c r="CN347" s="325">
        <f t="shared" si="109"/>
        <v>-9.8266999991610646</v>
      </c>
      <c r="CO347" s="325">
        <f t="shared" si="110"/>
        <v>-3.0769035220146179E-5</v>
      </c>
      <c r="CP347" s="318"/>
      <c r="CQ347" s="326">
        <f t="shared" si="111"/>
        <v>1.5384750440716743E-5</v>
      </c>
      <c r="CR347" s="326">
        <f t="shared" si="112"/>
        <v>0</v>
      </c>
      <c r="CS347" s="327">
        <f t="shared" si="113"/>
        <v>-3.0769268050789833E-5</v>
      </c>
      <c r="CT347" s="327">
        <f t="shared" si="114"/>
        <v>0</v>
      </c>
      <c r="CU347" s="327">
        <f t="shared" si="115"/>
        <v>0</v>
      </c>
      <c r="CV347" s="327">
        <f t="shared" si="116"/>
        <v>0</v>
      </c>
      <c r="CW347" s="327">
        <f t="shared" si="117"/>
        <v>0</v>
      </c>
      <c r="CX347" s="327">
        <f t="shared" si="118"/>
        <v>0</v>
      </c>
      <c r="CY347" s="327">
        <f t="shared" si="119"/>
        <v>0</v>
      </c>
      <c r="CZ347" s="328">
        <f t="shared" si="120"/>
        <v>228461.53840000002</v>
      </c>
      <c r="DA347" s="328">
        <f>(360000/208)*(O347+P347+Q347+R347+S347+T347+U347+V347+W347+X347+BI347)-CZ347</f>
        <v>6.1538448790088296E-5</v>
      </c>
      <c r="DB347" s="201"/>
      <c r="DC347" s="327">
        <f>K347/M347*IFERROR(VLOOKUP($D347,Shift!$B:$AZ,45,0),0)-AT347</f>
        <v>0</v>
      </c>
      <c r="DD347" s="327">
        <f>K347/M347*IFERROR(VLOOKUP($D347,Shift!$B:$AV,47,0),0)*10*50%-ROUND(K347/M347*IFERROR(VLOOKUP($D347,Shift!$B:$AV,47,0),0)*8*30%,0)-AU347</f>
        <v>-0.23076923075132072</v>
      </c>
      <c r="DE347" s="329">
        <f>VLOOKUP($D347,'Off day working'!A:AM,38,0)-Z347</f>
        <v>0</v>
      </c>
      <c r="DF347" s="328"/>
      <c r="DG347" s="328"/>
      <c r="DH347" s="330">
        <f>K347/208*8*30%*VLOOKUP($D347,Shift!$B:$AZ,47,0)-AL347</f>
        <v>3.0769238946959376E-5</v>
      </c>
      <c r="DJ347" s="390"/>
      <c r="DK347" s="332">
        <f>VLOOKUP($D347,Meal!$A:$AK,35,0)-BG347</f>
        <v>0</v>
      </c>
      <c r="DL347" s="332">
        <f>VLOOKUP($D347,Meal!$A:$AK,36,0)-BH347</f>
        <v>0</v>
      </c>
      <c r="DM347" s="333">
        <f>VLOOKUP($D347,Shift!B:AW,39,0)-AV347</f>
        <v>0</v>
      </c>
      <c r="DN347" s="334">
        <f>K347/208*VLOOKUP(D347,Shift!$B:$AO,39,0)*8*10%-AW347</f>
        <v>0</v>
      </c>
      <c r="DO347" s="333">
        <f>VLOOKUP($D347,Shift!$B:$AO,40,0)-AX347</f>
        <v>0</v>
      </c>
      <c r="DP347" s="334">
        <f>K347/208*VLOOKUP(D347,Shift!$B:$AO,40,0)*8*50%-AY347</f>
        <v>-3.8461526855826378E-5</v>
      </c>
      <c r="DQ347" s="335">
        <f>VLOOKUP($D347,Shift!$B:$AZ,41,0)-AZ347</f>
        <v>0</v>
      </c>
      <c r="DR347" s="336">
        <f>K347/208*VLOOKUP($D347,Shift!$B:$AQ,41,0)*8*50%-BA347</f>
        <v>0</v>
      </c>
      <c r="DS347" s="337">
        <f>VLOOKUP($D347,Att!B:CU,98,0)-O347</f>
        <v>0</v>
      </c>
      <c r="DT347" s="338">
        <f>IFERROR(VLOOKUP($D347,OT!$A:$BR,OT!BC$1,0),0)-P347</f>
        <v>0</v>
      </c>
      <c r="DU347" s="338">
        <f>IFERROR(VLOOKUP($D347,OT!$A:$BR,OT!BD$1,0),0)-Q347</f>
        <v>0</v>
      </c>
      <c r="DV347" s="338">
        <f>IFERROR(VLOOKUP($D347,OT!$A:$BR,OT!BE$1,0),0)-R347</f>
        <v>0</v>
      </c>
      <c r="DW347" s="338">
        <f>IFERROR(VLOOKUP($D347,OT!$A:$BR,OT!BF$1,0),0)-S347</f>
        <v>0</v>
      </c>
      <c r="DX347" s="338">
        <f>IFERROR(VLOOKUP($D347,OT!$A:$BR,OT!BG$1,0),0)-T347</f>
        <v>0</v>
      </c>
      <c r="DY347" s="338">
        <f>IFERROR(VLOOKUP($D347,OT!$A:$BR,OT!BH$1,0),0)-U347</f>
        <v>0</v>
      </c>
      <c r="DZ347" s="338">
        <f>IFERROR(VLOOKUP($D347,OT!$A:$BR,OT!BI$1,0),0)-V347</f>
        <v>0</v>
      </c>
      <c r="EA347" s="338">
        <f>IFERROR(VLOOKUP($D347,OT!$A:$BR,OT!BJ$1,0),0)-W347</f>
        <v>0</v>
      </c>
      <c r="EB347" s="338">
        <f>IFERROR(VLOOKUP($D347,OT!$A:$BR,OT!BK$1,0),0)-X347</f>
        <v>0</v>
      </c>
      <c r="EC347" s="339">
        <f>VLOOKUP(D347,'Off day working'!A:AL,38,0)*30000-BD347</f>
        <v>0</v>
      </c>
      <c r="ED347" s="340"/>
      <c r="EE347" s="340"/>
      <c r="EF347" s="338">
        <f t="shared" si="106"/>
        <v>7.6923076921957545E-2</v>
      </c>
      <c r="EG347" s="350">
        <f>4960000*1.07/208*VLOOKUP(D347,Att!B:BZ,77,0)-BJ347</f>
        <v>0</v>
      </c>
      <c r="EI347" s="345">
        <f>IF(AND(CH347="X",EJ347&gt;=0.5),150000/VLOOKUP(D347,Att!B:AT,45,0)*VLOOKUP(D347,Att!B:AP,41,0),IF(AND(CH347="X",EJ347&lt;0.5),0,150000))-AN347</f>
        <v>61607.300700000007</v>
      </c>
      <c r="EJ347" s="346">
        <f>VLOOKUP(D347,Att!B:AP,41,0)/VLOOKUP(D347,Att!B:AT,45,0)</f>
        <v>0.58928466199167506</v>
      </c>
    </row>
    <row r="348" spans="1:140" s="331" customFormat="1" ht="14.5" hidden="1" customHeight="1" x14ac:dyDescent="0.35">
      <c r="A348" s="300" t="s">
        <v>325</v>
      </c>
      <c r="B348" s="300">
        <f t="shared" si="121"/>
        <v>341</v>
      </c>
      <c r="C348" s="320" t="s">
        <v>56</v>
      </c>
      <c r="D348" s="320" t="s">
        <v>2076</v>
      </c>
      <c r="E348" s="320" t="s">
        <v>2078</v>
      </c>
      <c r="F348" s="367" t="s">
        <v>2077</v>
      </c>
      <c r="G348" s="320" t="s">
        <v>360</v>
      </c>
      <c r="H348" s="320" t="s">
        <v>1039</v>
      </c>
      <c r="I348" s="320" t="s">
        <v>57</v>
      </c>
      <c r="J348" s="320" t="s">
        <v>58</v>
      </c>
      <c r="K348" s="321">
        <v>5900000</v>
      </c>
      <c r="L348" s="321"/>
      <c r="M348" s="321">
        <v>208</v>
      </c>
      <c r="N348" s="321"/>
      <c r="O348" s="321">
        <v>102</v>
      </c>
      <c r="P348" s="321">
        <v>10</v>
      </c>
      <c r="Q348" s="321">
        <v>0</v>
      </c>
      <c r="R348" s="321">
        <v>12</v>
      </c>
      <c r="S348" s="321">
        <v>0</v>
      </c>
      <c r="T348" s="321">
        <v>0</v>
      </c>
      <c r="U348" s="321">
        <v>0</v>
      </c>
      <c r="V348" s="321">
        <v>0</v>
      </c>
      <c r="W348" s="321">
        <v>0</v>
      </c>
      <c r="X348" s="321">
        <v>0</v>
      </c>
      <c r="Y348" s="321">
        <v>0</v>
      </c>
      <c r="Z348" s="321">
        <v>1</v>
      </c>
      <c r="AA348" s="321"/>
      <c r="AB348" s="321">
        <v>2893269.2308</v>
      </c>
      <c r="AC348" s="321">
        <v>425480.76919999998</v>
      </c>
      <c r="AD348" s="321">
        <v>0</v>
      </c>
      <c r="AE348" s="321">
        <v>680769.23080000002</v>
      </c>
      <c r="AF348" s="321">
        <v>0</v>
      </c>
      <c r="AG348" s="321">
        <v>0</v>
      </c>
      <c r="AH348" s="321">
        <v>0</v>
      </c>
      <c r="AI348" s="321">
        <v>0</v>
      </c>
      <c r="AJ348" s="321">
        <v>0</v>
      </c>
      <c r="AK348" s="321">
        <v>0</v>
      </c>
      <c r="AL348" s="321">
        <v>0</v>
      </c>
      <c r="AM348" s="321">
        <v>176785.39859999999</v>
      </c>
      <c r="AN348" s="321">
        <v>88392.699299999993</v>
      </c>
      <c r="AO348" s="321">
        <v>100000</v>
      </c>
      <c r="AP348" s="321">
        <v>0</v>
      </c>
      <c r="AQ348" s="321">
        <v>255288.4615</v>
      </c>
      <c r="AR348" s="321">
        <v>0</v>
      </c>
      <c r="AS348" s="321"/>
      <c r="AT348" s="321">
        <v>0</v>
      </c>
      <c r="AU348" s="321">
        <v>0</v>
      </c>
      <c r="AV348" s="321">
        <v>0</v>
      </c>
      <c r="AW348" s="321">
        <v>0</v>
      </c>
      <c r="AX348" s="321">
        <v>0</v>
      </c>
      <c r="AY348" s="321">
        <v>0</v>
      </c>
      <c r="AZ348" s="321"/>
      <c r="BA348" s="321"/>
      <c r="BB348" s="321">
        <v>5</v>
      </c>
      <c r="BC348" s="321">
        <v>141826.92000000001</v>
      </c>
      <c r="BD348" s="321">
        <v>30000</v>
      </c>
      <c r="BE348" s="321">
        <v>42548</v>
      </c>
      <c r="BF348" s="321">
        <v>100000</v>
      </c>
      <c r="BG348" s="321">
        <v>100000</v>
      </c>
      <c r="BH348" s="321">
        <v>120000</v>
      </c>
      <c r="BI348" s="321"/>
      <c r="BJ348" s="321"/>
      <c r="BK348" s="321"/>
      <c r="BL348" s="321">
        <v>0</v>
      </c>
      <c r="BM348" s="321"/>
      <c r="BN348" s="321">
        <v>0</v>
      </c>
      <c r="BO348" s="321">
        <v>0</v>
      </c>
      <c r="BP348" s="321">
        <v>205961.5385</v>
      </c>
      <c r="BQ348" s="321">
        <v>44423.0769</v>
      </c>
      <c r="BR348" s="321"/>
      <c r="BS348" s="321">
        <v>0</v>
      </c>
      <c r="BT348" s="321">
        <v>1268500</v>
      </c>
      <c r="BU348" s="321">
        <v>619500</v>
      </c>
      <c r="BV348" s="321"/>
      <c r="BW348" s="321">
        <v>0</v>
      </c>
      <c r="BX348" s="321"/>
      <c r="BY348" s="321">
        <v>0</v>
      </c>
      <c r="BZ348" s="321"/>
      <c r="CA348" s="321"/>
      <c r="CB348" s="321">
        <v>6791250</v>
      </c>
      <c r="CC348" s="322">
        <v>4534866</v>
      </c>
      <c r="CD348" s="320"/>
      <c r="CE348" s="320" t="s">
        <v>1068</v>
      </c>
      <c r="CF348" s="323">
        <v>46188</v>
      </c>
      <c r="CG348" s="323"/>
      <c r="CH348" s="320" t="s">
        <v>415</v>
      </c>
      <c r="CI348" s="322">
        <v>118000</v>
      </c>
      <c r="CJ348" s="322">
        <v>0</v>
      </c>
      <c r="CK348" s="321"/>
      <c r="CL348" s="324">
        <f t="shared" si="107"/>
        <v>250384.61540000001</v>
      </c>
      <c r="CM348" s="325">
        <f t="shared" si="108"/>
        <v>-4.6743999999016523</v>
      </c>
      <c r="CN348" s="325">
        <f t="shared" si="109"/>
        <v>-5.2897999994456768</v>
      </c>
      <c r="CO348" s="325">
        <f t="shared" si="110"/>
        <v>-3.0769035220146179E-5</v>
      </c>
      <c r="CP348" s="318"/>
      <c r="CQ348" s="326">
        <f t="shared" si="111"/>
        <v>3.0769268050789833E-5</v>
      </c>
      <c r="CR348" s="326">
        <f t="shared" si="112"/>
        <v>0</v>
      </c>
      <c r="CS348" s="327">
        <f t="shared" si="113"/>
        <v>-3.0769268050789833E-5</v>
      </c>
      <c r="CT348" s="327">
        <f t="shared" si="114"/>
        <v>0</v>
      </c>
      <c r="CU348" s="327">
        <f t="shared" si="115"/>
        <v>0</v>
      </c>
      <c r="CV348" s="327">
        <f t="shared" si="116"/>
        <v>0</v>
      </c>
      <c r="CW348" s="327">
        <f t="shared" si="117"/>
        <v>0</v>
      </c>
      <c r="CX348" s="327">
        <f t="shared" si="118"/>
        <v>0</v>
      </c>
      <c r="CY348" s="327">
        <f t="shared" si="119"/>
        <v>0</v>
      </c>
      <c r="CZ348" s="328">
        <f t="shared" si="120"/>
        <v>250384.61540000001</v>
      </c>
      <c r="DA348" s="328">
        <f t="shared" ref="DA348:DA356" si="122">(420000/208)*(O348+P348+Q348+R348+S348+T348+U348+V348+W348+X348+BI348)-CZ348</f>
        <v>-1.538460492156446E-5</v>
      </c>
      <c r="DB348" s="201"/>
      <c r="DC348" s="327">
        <f>K348/M348*IFERROR(VLOOKUP($D348,Shift!$B:$AZ,45,0),0)-AT348</f>
        <v>0</v>
      </c>
      <c r="DD348" s="327">
        <f>K348/M348*IFERROR(VLOOKUP($D348,Shift!$B:$AV,47,0),0)*10*50%-ROUND(K348/M348*IFERROR(VLOOKUP($D348,Shift!$B:$AV,47,0),0)*8*30%,0)-AU348</f>
        <v>0</v>
      </c>
      <c r="DE348" s="329">
        <f>VLOOKUP($D348,'Off day working'!A:AM,38,0)-Z348</f>
        <v>0</v>
      </c>
      <c r="DF348" s="328"/>
      <c r="DG348" s="328"/>
      <c r="DH348" s="330">
        <f>K348/208*8*30%*VLOOKUP($D348,Shift!$B:$AZ,47,0)-AL348</f>
        <v>0</v>
      </c>
      <c r="DJ348" s="390"/>
      <c r="DK348" s="332">
        <f>VLOOKUP($D348,Meal!$A:$AK,35,0)-BG348</f>
        <v>0</v>
      </c>
      <c r="DL348" s="332">
        <f>VLOOKUP($D348,Meal!$A:$AK,36,0)-BH348</f>
        <v>0</v>
      </c>
      <c r="DM348" s="333">
        <f>VLOOKUP($D348,Shift!B:AW,39,0)-AV348</f>
        <v>0</v>
      </c>
      <c r="DN348" s="334">
        <f>K348/208*VLOOKUP(D348,Shift!$B:$AO,39,0)*8*10%-AW348</f>
        <v>0</v>
      </c>
      <c r="DO348" s="333">
        <f>VLOOKUP($D348,Shift!$B:$AO,40,0)-AX348</f>
        <v>0</v>
      </c>
      <c r="DP348" s="334">
        <f>K348/208*VLOOKUP(D348,Shift!$B:$AO,40,0)*8*50%-AY348</f>
        <v>0</v>
      </c>
      <c r="DQ348" s="335">
        <f>VLOOKUP($D348,Shift!$B:$AZ,41,0)-AZ348</f>
        <v>0</v>
      </c>
      <c r="DR348" s="336">
        <f>K348/208*VLOOKUP($D348,Shift!$B:$AQ,41,0)*8*50%-BA348</f>
        <v>0</v>
      </c>
      <c r="DS348" s="337">
        <f>VLOOKUP($D348,Att!B:CU,98,0)-O348</f>
        <v>0</v>
      </c>
      <c r="DT348" s="338">
        <f>IFERROR(VLOOKUP($D348,OT!$A:$BR,OT!BC$1,0),0)-P348</f>
        <v>0</v>
      </c>
      <c r="DU348" s="338">
        <f>IFERROR(VLOOKUP($D348,OT!$A:$BR,OT!BD$1,0),0)-Q348</f>
        <v>0</v>
      </c>
      <c r="DV348" s="338">
        <f>IFERROR(VLOOKUP($D348,OT!$A:$BR,OT!BE$1,0),0)-R348</f>
        <v>0</v>
      </c>
      <c r="DW348" s="338">
        <f>IFERROR(VLOOKUP($D348,OT!$A:$BR,OT!BF$1,0),0)-S348</f>
        <v>0</v>
      </c>
      <c r="DX348" s="338">
        <f>IFERROR(VLOOKUP($D348,OT!$A:$BR,OT!BG$1,0),0)-T348</f>
        <v>0</v>
      </c>
      <c r="DY348" s="338">
        <f>IFERROR(VLOOKUP($D348,OT!$A:$BR,OT!BH$1,0),0)-U348</f>
        <v>0</v>
      </c>
      <c r="DZ348" s="338">
        <f>IFERROR(VLOOKUP($D348,OT!$A:$BR,OT!BI$1,0),0)-V348</f>
        <v>0</v>
      </c>
      <c r="EA348" s="338">
        <f>IFERROR(VLOOKUP($D348,OT!$A:$BR,OT!BJ$1,0),0)-W348</f>
        <v>0</v>
      </c>
      <c r="EB348" s="338">
        <f>IFERROR(VLOOKUP($D348,OT!$A:$BR,OT!BK$1,0),0)-X348</f>
        <v>0</v>
      </c>
      <c r="EC348" s="339">
        <f>VLOOKUP(D348,'Off day working'!A:AL,38,0)*30000-BD348</f>
        <v>0</v>
      </c>
      <c r="ED348" s="340"/>
      <c r="EE348" s="340"/>
      <c r="EF348" s="338">
        <f t="shared" si="106"/>
        <v>7.6923076921957545E-2</v>
      </c>
      <c r="EG348" s="350">
        <f>4960000*1.07/208*VLOOKUP(D348,Att!B:BZ,77,0)-BJ348</f>
        <v>0</v>
      </c>
      <c r="EI348" s="345">
        <f>IF(AND(CH348="X",EJ348&gt;=0.5),150000/VLOOKUP(D348,Att!B:AT,45,0)*VLOOKUP(D348,Att!B:AP,41,0),IF(AND(CH348="X",EJ348&lt;0.5),0,150000))-AN348</f>
        <v>61607.300700000007</v>
      </c>
      <c r="EJ348" s="346">
        <f>VLOOKUP(D348,Att!B:AP,41,0)/VLOOKUP(D348,Att!B:AT,45,0)</f>
        <v>0.58928466199167506</v>
      </c>
    </row>
    <row r="349" spans="1:140" s="331" customFormat="1" ht="14.5" hidden="1" customHeight="1" x14ac:dyDescent="0.35">
      <c r="A349" s="300" t="s">
        <v>325</v>
      </c>
      <c r="B349" s="300">
        <f t="shared" si="121"/>
        <v>342</v>
      </c>
      <c r="C349" s="320" t="s">
        <v>56</v>
      </c>
      <c r="D349" s="320" t="s">
        <v>2079</v>
      </c>
      <c r="E349" s="320" t="s">
        <v>2081</v>
      </c>
      <c r="F349" s="367" t="s">
        <v>2080</v>
      </c>
      <c r="G349" s="320" t="s">
        <v>348</v>
      </c>
      <c r="H349" s="320"/>
      <c r="I349" s="320" t="s">
        <v>59</v>
      </c>
      <c r="J349" s="320" t="s">
        <v>58</v>
      </c>
      <c r="K349" s="321">
        <v>5900000</v>
      </c>
      <c r="L349" s="321"/>
      <c r="M349" s="321">
        <v>208</v>
      </c>
      <c r="N349" s="321"/>
      <c r="O349" s="321">
        <v>112</v>
      </c>
      <c r="P349" s="321">
        <v>16</v>
      </c>
      <c r="Q349" s="321">
        <v>0</v>
      </c>
      <c r="R349" s="321">
        <v>8</v>
      </c>
      <c r="S349" s="321">
        <v>0</v>
      </c>
      <c r="T349" s="321">
        <v>0</v>
      </c>
      <c r="U349" s="321">
        <v>8</v>
      </c>
      <c r="V349" s="321">
        <v>0</v>
      </c>
      <c r="W349" s="321">
        <v>0</v>
      </c>
      <c r="X349" s="321">
        <v>0</v>
      </c>
      <c r="Y349" s="321">
        <v>5</v>
      </c>
      <c r="Z349" s="321">
        <v>2</v>
      </c>
      <c r="AA349" s="321"/>
      <c r="AB349" s="321">
        <v>3176922.9635000001</v>
      </c>
      <c r="AC349" s="321">
        <v>680769.23080000002</v>
      </c>
      <c r="AD349" s="321">
        <v>0</v>
      </c>
      <c r="AE349" s="321">
        <v>453846.15379999997</v>
      </c>
      <c r="AF349" s="321">
        <v>0</v>
      </c>
      <c r="AG349" s="321">
        <v>0</v>
      </c>
      <c r="AH349" s="321">
        <v>658076.92310000001</v>
      </c>
      <c r="AI349" s="321">
        <v>0</v>
      </c>
      <c r="AJ349" s="321">
        <v>0</v>
      </c>
      <c r="AK349" s="321">
        <v>0</v>
      </c>
      <c r="AL349" s="321">
        <v>272307.6923</v>
      </c>
      <c r="AM349" s="321">
        <v>192856.7985</v>
      </c>
      <c r="AN349" s="321">
        <v>96428.3992</v>
      </c>
      <c r="AO349" s="321">
        <v>140000</v>
      </c>
      <c r="AP349" s="321">
        <v>0</v>
      </c>
      <c r="AQ349" s="321">
        <v>510576.92310000001</v>
      </c>
      <c r="AR349" s="321">
        <v>0</v>
      </c>
      <c r="AS349" s="321"/>
      <c r="AT349" s="321">
        <v>0</v>
      </c>
      <c r="AU349" s="321">
        <v>295000</v>
      </c>
      <c r="AV349" s="321">
        <v>0</v>
      </c>
      <c r="AW349" s="321">
        <v>0</v>
      </c>
      <c r="AX349" s="321">
        <v>1</v>
      </c>
      <c r="AY349" s="321">
        <v>113461.5385</v>
      </c>
      <c r="AZ349" s="321"/>
      <c r="BA349" s="321"/>
      <c r="BB349" s="321">
        <v>8</v>
      </c>
      <c r="BC349" s="321">
        <v>226923.08</v>
      </c>
      <c r="BD349" s="321">
        <v>60000</v>
      </c>
      <c r="BE349" s="321"/>
      <c r="BF349" s="321"/>
      <c r="BG349" s="321">
        <v>85000</v>
      </c>
      <c r="BH349" s="321">
        <v>292000</v>
      </c>
      <c r="BI349" s="321"/>
      <c r="BJ349" s="321"/>
      <c r="BK349" s="321"/>
      <c r="BL349" s="321">
        <v>0</v>
      </c>
      <c r="BM349" s="321"/>
      <c r="BN349" s="321">
        <v>0</v>
      </c>
      <c r="BO349" s="321">
        <v>0</v>
      </c>
      <c r="BP349" s="321">
        <v>226153.8462</v>
      </c>
      <c r="BQ349" s="321">
        <v>64615.384599999998</v>
      </c>
      <c r="BR349" s="321"/>
      <c r="BS349" s="321">
        <v>0</v>
      </c>
      <c r="BT349" s="321">
        <v>1268500</v>
      </c>
      <c r="BU349" s="321">
        <v>619500</v>
      </c>
      <c r="BV349" s="321"/>
      <c r="BW349" s="321">
        <v>0</v>
      </c>
      <c r="BX349" s="321"/>
      <c r="BY349" s="321">
        <v>0</v>
      </c>
      <c r="BZ349" s="321"/>
      <c r="CA349" s="321"/>
      <c r="CB349" s="321">
        <v>8931448</v>
      </c>
      <c r="CC349" s="322">
        <v>6634679</v>
      </c>
      <c r="CD349" s="320"/>
      <c r="CE349" s="320" t="s">
        <v>1068</v>
      </c>
      <c r="CF349" s="323">
        <v>46188</v>
      </c>
      <c r="CG349" s="323"/>
      <c r="CH349" s="320" t="s">
        <v>415</v>
      </c>
      <c r="CI349" s="322">
        <v>118000</v>
      </c>
      <c r="CJ349" s="322">
        <v>0</v>
      </c>
      <c r="CK349" s="321"/>
      <c r="CL349" s="324">
        <f t="shared" si="107"/>
        <v>290769.23080000002</v>
      </c>
      <c r="CM349" s="325">
        <f t="shared" si="108"/>
        <v>-9.0663999989628792</v>
      </c>
      <c r="CN349" s="325">
        <f t="shared" si="109"/>
        <v>-9.2971999999135733</v>
      </c>
      <c r="CO349" s="325">
        <f t="shared" si="110"/>
        <v>0.11342307692393661</v>
      </c>
      <c r="CP349" s="318"/>
      <c r="CQ349" s="326">
        <f t="shared" si="111"/>
        <v>-3.0769268050789833E-5</v>
      </c>
      <c r="CR349" s="326">
        <f t="shared" si="112"/>
        <v>0</v>
      </c>
      <c r="CS349" s="327">
        <f t="shared" si="113"/>
        <v>4.615390207618475E-5</v>
      </c>
      <c r="CT349" s="327">
        <f t="shared" si="114"/>
        <v>0</v>
      </c>
      <c r="CU349" s="327">
        <f t="shared" si="115"/>
        <v>0</v>
      </c>
      <c r="CV349" s="327">
        <f t="shared" si="116"/>
        <v>-2.3076892830431461E-5</v>
      </c>
      <c r="CW349" s="327">
        <f t="shared" si="117"/>
        <v>0</v>
      </c>
      <c r="CX349" s="327">
        <f t="shared" si="118"/>
        <v>0</v>
      </c>
      <c r="CY349" s="327">
        <f t="shared" si="119"/>
        <v>0</v>
      </c>
      <c r="CZ349" s="328">
        <f t="shared" si="120"/>
        <v>290769.23080000002</v>
      </c>
      <c r="DA349" s="328">
        <f t="shared" si="122"/>
        <v>-3.0769268050789833E-5</v>
      </c>
      <c r="DB349" s="201"/>
      <c r="DC349" s="327">
        <f>K349/M349*IFERROR(VLOOKUP($D349,Shift!$B:$AZ,45,0),0)-AT349</f>
        <v>0</v>
      </c>
      <c r="DD349" s="327">
        <f>K349/M349*IFERROR(VLOOKUP($D349,Shift!$B:$AV,47,0),0)*10*50%-ROUND(K349/M349*IFERROR(VLOOKUP($D349,Shift!$B:$AV,47,0),0)*8*30%,0)-AU349</f>
        <v>-0.30769230762962252</v>
      </c>
      <c r="DE349" s="329">
        <f>VLOOKUP($D349,'Off day working'!A:AM,38,0)-Z349</f>
        <v>0</v>
      </c>
      <c r="DF349" s="328"/>
      <c r="DG349" s="328"/>
      <c r="DH349" s="330">
        <f>K349/208*8*30%*VLOOKUP($D349,Shift!$B:$AZ,47,0)-AL349</f>
        <v>7.6923170126974583E-6</v>
      </c>
      <c r="DJ349" s="390"/>
      <c r="DK349" s="332">
        <f>VLOOKUP($D349,Meal!$A:$AK,35,0)-BG349</f>
        <v>0</v>
      </c>
      <c r="DL349" s="332">
        <f>VLOOKUP($D349,Meal!$A:$AK,36,0)-BH349</f>
        <v>0</v>
      </c>
      <c r="DM349" s="333">
        <f>VLOOKUP($D349,Shift!B:AW,39,0)-AV349</f>
        <v>0</v>
      </c>
      <c r="DN349" s="334">
        <f>K349/208*VLOOKUP(D349,Shift!$B:$AO,39,0)*8*10%-AW349</f>
        <v>0</v>
      </c>
      <c r="DO349" s="333">
        <f>VLOOKUP($D349,Shift!$B:$AO,40,0)-AX349</f>
        <v>0</v>
      </c>
      <c r="DP349" s="334">
        <f>K349/208*VLOOKUP(D349,Shift!$B:$AO,40,0)*8*50%-AY349</f>
        <v>-3.8461526855826378E-5</v>
      </c>
      <c r="DQ349" s="335">
        <f>VLOOKUP($D349,Shift!$B:$AZ,41,0)-AZ349</f>
        <v>0</v>
      </c>
      <c r="DR349" s="336">
        <f>K349/208*VLOOKUP($D349,Shift!$B:$AQ,41,0)*8*50%-BA349</f>
        <v>0</v>
      </c>
      <c r="DS349" s="337">
        <f>VLOOKUP($D349,Att!B:CU,98,0)-O349</f>
        <v>0</v>
      </c>
      <c r="DT349" s="338">
        <f>IFERROR(VLOOKUP($D349,OT!$A:$BR,OT!BC$1,0),0)-P349</f>
        <v>0</v>
      </c>
      <c r="DU349" s="338">
        <f>IFERROR(VLOOKUP($D349,OT!$A:$BR,OT!BD$1,0),0)-Q349</f>
        <v>0</v>
      </c>
      <c r="DV349" s="338">
        <f>IFERROR(VLOOKUP($D349,OT!$A:$BR,OT!BE$1,0),0)-R349</f>
        <v>0</v>
      </c>
      <c r="DW349" s="338">
        <f>IFERROR(VLOOKUP($D349,OT!$A:$BR,OT!BF$1,0),0)-S349</f>
        <v>0</v>
      </c>
      <c r="DX349" s="338">
        <f>IFERROR(VLOOKUP($D349,OT!$A:$BR,OT!BG$1,0),0)-T349</f>
        <v>0</v>
      </c>
      <c r="DY349" s="338">
        <f>IFERROR(VLOOKUP($D349,OT!$A:$BR,OT!BH$1,0),0)-U349</f>
        <v>0</v>
      </c>
      <c r="DZ349" s="338">
        <f>IFERROR(VLOOKUP($D349,OT!$A:$BR,OT!BI$1,0),0)-V349</f>
        <v>0</v>
      </c>
      <c r="EA349" s="338">
        <f>IFERROR(VLOOKUP($D349,OT!$A:$BR,OT!BJ$1,0),0)-W349</f>
        <v>0</v>
      </c>
      <c r="EB349" s="338">
        <f>IFERROR(VLOOKUP($D349,OT!$A:$BR,OT!BK$1,0),0)-X349</f>
        <v>0</v>
      </c>
      <c r="EC349" s="339">
        <f>VLOOKUP(D349,'Off day working'!A:AL,38,0)*30000-BD349</f>
        <v>0</v>
      </c>
      <c r="ED349" s="340"/>
      <c r="EE349" s="340"/>
      <c r="EF349" s="338">
        <f t="shared" si="106"/>
        <v>0</v>
      </c>
      <c r="EG349" s="350">
        <f>4960000*1.07/208*VLOOKUP(D349,Att!B:BZ,77,0)-BJ349</f>
        <v>0</v>
      </c>
      <c r="EI349" s="345">
        <f>IF(AND(CH349="X",EJ349&gt;=0.5),150000/VLOOKUP(D349,Att!B:AT,45,0)*VLOOKUP(D349,Att!B:AP,41,0),IF(AND(CH349="X",EJ349&lt;0.5),0,150000))-AN349</f>
        <v>53571.6008</v>
      </c>
      <c r="EJ349" s="346">
        <f>VLOOKUP(D349,Att!B:AP,41,0)/VLOOKUP(D349,Att!B:AT,45,0)</f>
        <v>0.64285599490000911</v>
      </c>
    </row>
    <row r="350" spans="1:140" s="331" customFormat="1" ht="14.5" hidden="1" customHeight="1" x14ac:dyDescent="0.35">
      <c r="A350" s="300" t="s">
        <v>325</v>
      </c>
      <c r="B350" s="300">
        <f t="shared" si="121"/>
        <v>343</v>
      </c>
      <c r="C350" s="320" t="s">
        <v>56</v>
      </c>
      <c r="D350" s="320" t="s">
        <v>2082</v>
      </c>
      <c r="E350" s="320" t="s">
        <v>2084</v>
      </c>
      <c r="F350" s="367" t="s">
        <v>2083</v>
      </c>
      <c r="G350" s="320" t="s">
        <v>348</v>
      </c>
      <c r="H350" s="320"/>
      <c r="I350" s="320" t="s">
        <v>59</v>
      </c>
      <c r="J350" s="320" t="s">
        <v>58</v>
      </c>
      <c r="K350" s="321">
        <v>5900000</v>
      </c>
      <c r="L350" s="321"/>
      <c r="M350" s="321">
        <v>208</v>
      </c>
      <c r="N350" s="321"/>
      <c r="O350" s="321">
        <v>112</v>
      </c>
      <c r="P350" s="321">
        <v>20</v>
      </c>
      <c r="Q350" s="321">
        <v>0</v>
      </c>
      <c r="R350" s="321">
        <v>24</v>
      </c>
      <c r="S350" s="321">
        <v>0</v>
      </c>
      <c r="T350" s="321">
        <v>0</v>
      </c>
      <c r="U350" s="321">
        <v>0</v>
      </c>
      <c r="V350" s="321">
        <v>0</v>
      </c>
      <c r="W350" s="321">
        <v>0</v>
      </c>
      <c r="X350" s="321">
        <v>0</v>
      </c>
      <c r="Y350" s="321">
        <v>2</v>
      </c>
      <c r="Z350" s="321">
        <v>2</v>
      </c>
      <c r="AA350" s="321"/>
      <c r="AB350" s="321">
        <v>3176922.9635000001</v>
      </c>
      <c r="AC350" s="321">
        <v>850961.53850000002</v>
      </c>
      <c r="AD350" s="321">
        <v>0</v>
      </c>
      <c r="AE350" s="321">
        <v>1361538.4615</v>
      </c>
      <c r="AF350" s="321">
        <v>0</v>
      </c>
      <c r="AG350" s="321">
        <v>0</v>
      </c>
      <c r="AH350" s="321">
        <v>0</v>
      </c>
      <c r="AI350" s="321">
        <v>0</v>
      </c>
      <c r="AJ350" s="321">
        <v>0</v>
      </c>
      <c r="AK350" s="321">
        <v>0</v>
      </c>
      <c r="AL350" s="321">
        <v>136153.8462</v>
      </c>
      <c r="AM350" s="321">
        <v>192856.7985</v>
      </c>
      <c r="AN350" s="321">
        <v>96428.3992</v>
      </c>
      <c r="AO350" s="321">
        <v>175000</v>
      </c>
      <c r="AP350" s="321">
        <v>0</v>
      </c>
      <c r="AQ350" s="321">
        <v>510576.92310000001</v>
      </c>
      <c r="AR350" s="321">
        <v>0</v>
      </c>
      <c r="AS350" s="321"/>
      <c r="AT350" s="321">
        <v>0</v>
      </c>
      <c r="AU350" s="321">
        <v>147500</v>
      </c>
      <c r="AV350" s="321">
        <v>0</v>
      </c>
      <c r="AW350" s="321">
        <v>0</v>
      </c>
      <c r="AX350" s="321">
        <v>0</v>
      </c>
      <c r="AY350" s="321">
        <v>0</v>
      </c>
      <c r="AZ350" s="321"/>
      <c r="BA350" s="321"/>
      <c r="BB350" s="321">
        <v>10</v>
      </c>
      <c r="BC350" s="321">
        <v>283653.84999999998</v>
      </c>
      <c r="BD350" s="321">
        <v>60000</v>
      </c>
      <c r="BE350" s="321"/>
      <c r="BF350" s="321"/>
      <c r="BG350" s="321">
        <v>45000</v>
      </c>
      <c r="BH350" s="321">
        <v>264000</v>
      </c>
      <c r="BI350" s="321"/>
      <c r="BJ350" s="321"/>
      <c r="BK350" s="321"/>
      <c r="BL350" s="321">
        <v>0</v>
      </c>
      <c r="BM350" s="321"/>
      <c r="BN350" s="321">
        <v>0</v>
      </c>
      <c r="BO350" s="321">
        <v>0</v>
      </c>
      <c r="BP350" s="321">
        <v>226153.8462</v>
      </c>
      <c r="BQ350" s="321">
        <v>88846.1538</v>
      </c>
      <c r="BR350" s="321"/>
      <c r="BS350" s="321">
        <v>0</v>
      </c>
      <c r="BT350" s="321">
        <v>1268500</v>
      </c>
      <c r="BU350" s="321">
        <v>619500</v>
      </c>
      <c r="BV350" s="321"/>
      <c r="BW350" s="321">
        <v>0</v>
      </c>
      <c r="BX350" s="321"/>
      <c r="BY350" s="321">
        <v>0</v>
      </c>
      <c r="BZ350" s="321"/>
      <c r="CA350" s="321"/>
      <c r="CB350" s="321">
        <v>9002103</v>
      </c>
      <c r="CC350" s="322">
        <v>6681103</v>
      </c>
      <c r="CD350" s="320"/>
      <c r="CE350" s="320" t="s">
        <v>1068</v>
      </c>
      <c r="CF350" s="323">
        <v>46188</v>
      </c>
      <c r="CG350" s="323"/>
      <c r="CH350" s="320" t="s">
        <v>415</v>
      </c>
      <c r="CI350" s="322">
        <v>118000</v>
      </c>
      <c r="CJ350" s="322">
        <v>0</v>
      </c>
      <c r="CK350" s="321"/>
      <c r="CL350" s="324">
        <f t="shared" si="107"/>
        <v>315000</v>
      </c>
      <c r="CM350" s="325">
        <f t="shared" si="108"/>
        <v>-10.219500001519918</v>
      </c>
      <c r="CN350" s="325">
        <f t="shared" si="109"/>
        <v>-10.219500000588596</v>
      </c>
      <c r="CO350" s="325">
        <f t="shared" si="110"/>
        <v>0.11342307692393661</v>
      </c>
      <c r="CP350" s="318"/>
      <c r="CQ350" s="326">
        <f t="shared" si="111"/>
        <v>-3.8461526855826378E-5</v>
      </c>
      <c r="CR350" s="326">
        <f t="shared" si="112"/>
        <v>0</v>
      </c>
      <c r="CS350" s="327">
        <f t="shared" si="113"/>
        <v>3.8461526855826378E-5</v>
      </c>
      <c r="CT350" s="327">
        <f t="shared" si="114"/>
        <v>0</v>
      </c>
      <c r="CU350" s="327">
        <f t="shared" si="115"/>
        <v>0</v>
      </c>
      <c r="CV350" s="327">
        <f t="shared" si="116"/>
        <v>0</v>
      </c>
      <c r="CW350" s="327">
        <f t="shared" si="117"/>
        <v>0</v>
      </c>
      <c r="CX350" s="327">
        <f t="shared" si="118"/>
        <v>0</v>
      </c>
      <c r="CY350" s="327">
        <f t="shared" si="119"/>
        <v>0</v>
      </c>
      <c r="CZ350" s="328">
        <f t="shared" si="120"/>
        <v>315000</v>
      </c>
      <c r="DA350" s="328">
        <f t="shared" si="122"/>
        <v>0</v>
      </c>
      <c r="DB350" s="201"/>
      <c r="DC350" s="327">
        <f>K350/M350*IFERROR(VLOOKUP($D350,Shift!$B:$AZ,45,0),0)-AT350</f>
        <v>0</v>
      </c>
      <c r="DD350" s="327">
        <f>K350/M350*IFERROR(VLOOKUP($D350,Shift!$B:$AV,47,0),0)*10*50%-ROUND(K350/M350*IFERROR(VLOOKUP($D350,Shift!$B:$AV,47,0),0)*8*30%,0)-AU350</f>
        <v>-0.15384615381481126</v>
      </c>
      <c r="DE350" s="329">
        <f>VLOOKUP($D350,'Off day working'!A:AM,38,0)-Z350</f>
        <v>0</v>
      </c>
      <c r="DF350" s="328"/>
      <c r="DG350" s="328"/>
      <c r="DH350" s="330">
        <f>K350/208*8*30%*VLOOKUP($D350,Shift!$B:$AZ,47,0)-AL350</f>
        <v>-4.6153843868523836E-5</v>
      </c>
      <c r="DJ350" s="390"/>
      <c r="DK350" s="332">
        <f>VLOOKUP($D350,Meal!$A:$AK,35,0)-BG350</f>
        <v>0</v>
      </c>
      <c r="DL350" s="332">
        <f>VLOOKUP($D350,Meal!$A:$AK,36,0)-BH350</f>
        <v>0</v>
      </c>
      <c r="DM350" s="333">
        <f>VLOOKUP($D350,Shift!B:AW,39,0)-AV350</f>
        <v>0</v>
      </c>
      <c r="DN350" s="334">
        <f>K350/208*VLOOKUP(D350,Shift!$B:$AO,39,0)*8*10%-AW350</f>
        <v>0</v>
      </c>
      <c r="DO350" s="333">
        <f>VLOOKUP($D350,Shift!$B:$AO,40,0)-AX350</f>
        <v>0</v>
      </c>
      <c r="DP350" s="334">
        <f>K350/208*VLOOKUP(D350,Shift!$B:$AO,40,0)*8*50%-AY350</f>
        <v>0</v>
      </c>
      <c r="DQ350" s="335">
        <f>VLOOKUP($D350,Shift!$B:$AZ,41,0)-AZ350</f>
        <v>0</v>
      </c>
      <c r="DR350" s="336">
        <f>K350/208*VLOOKUP($D350,Shift!$B:$AQ,41,0)*8*50%-BA350</f>
        <v>0</v>
      </c>
      <c r="DS350" s="337">
        <f>VLOOKUP($D350,Att!B:CU,98,0)-O350</f>
        <v>0</v>
      </c>
      <c r="DT350" s="338">
        <f>IFERROR(VLOOKUP($D350,OT!$A:$BR,OT!BC$1,0),0)-P350</f>
        <v>0</v>
      </c>
      <c r="DU350" s="338">
        <f>IFERROR(VLOOKUP($D350,OT!$A:$BR,OT!BD$1,0),0)-Q350</f>
        <v>0</v>
      </c>
      <c r="DV350" s="338">
        <f>IFERROR(VLOOKUP($D350,OT!$A:$BR,OT!BE$1,0),0)-R350</f>
        <v>0</v>
      </c>
      <c r="DW350" s="338">
        <f>IFERROR(VLOOKUP($D350,OT!$A:$BR,OT!BF$1,0),0)-S350</f>
        <v>0</v>
      </c>
      <c r="DX350" s="338">
        <f>IFERROR(VLOOKUP($D350,OT!$A:$BR,OT!BG$1,0),0)-T350</f>
        <v>0</v>
      </c>
      <c r="DY350" s="338">
        <f>IFERROR(VLOOKUP($D350,OT!$A:$BR,OT!BH$1,0),0)-U350</f>
        <v>0</v>
      </c>
      <c r="DZ350" s="338">
        <f>IFERROR(VLOOKUP($D350,OT!$A:$BR,OT!BI$1,0),0)-V350</f>
        <v>0</v>
      </c>
      <c r="EA350" s="338">
        <f>IFERROR(VLOOKUP($D350,OT!$A:$BR,OT!BJ$1,0),0)-W350</f>
        <v>0</v>
      </c>
      <c r="EB350" s="338">
        <f>IFERROR(VLOOKUP($D350,OT!$A:$BR,OT!BK$1,0),0)-X350</f>
        <v>0</v>
      </c>
      <c r="EC350" s="339">
        <f>VLOOKUP(D350,'Off day working'!A:AL,38,0)*30000-BD350</f>
        <v>0</v>
      </c>
      <c r="ED350" s="340"/>
      <c r="EE350" s="340"/>
      <c r="EF350" s="338">
        <f t="shared" si="106"/>
        <v>0</v>
      </c>
      <c r="EG350" s="350">
        <f>4960000*1.07/208*VLOOKUP(D350,Att!B:BZ,77,0)-BJ350</f>
        <v>0</v>
      </c>
      <c r="EI350" s="345">
        <f>IF(AND(CH350="X",EJ350&gt;=0.5),150000/VLOOKUP(D350,Att!B:AT,45,0)*VLOOKUP(D350,Att!B:AP,41,0),IF(AND(CH350="X",EJ350&lt;0.5),0,150000))-AN350</f>
        <v>53571.6008</v>
      </c>
      <c r="EJ350" s="346">
        <f>VLOOKUP(D350,Att!B:AP,41,0)/VLOOKUP(D350,Att!B:AT,45,0)</f>
        <v>0.64285599490000911</v>
      </c>
    </row>
    <row r="351" spans="1:140" s="331" customFormat="1" ht="14.5" hidden="1" customHeight="1" x14ac:dyDescent="0.35">
      <c r="A351" s="300" t="s">
        <v>325</v>
      </c>
      <c r="B351" s="300">
        <f t="shared" si="121"/>
        <v>344</v>
      </c>
      <c r="C351" s="320" t="s">
        <v>56</v>
      </c>
      <c r="D351" s="320" t="s">
        <v>2088</v>
      </c>
      <c r="E351" s="320" t="s">
        <v>2090</v>
      </c>
      <c r="F351" s="367" t="s">
        <v>2089</v>
      </c>
      <c r="G351" s="320" t="s">
        <v>360</v>
      </c>
      <c r="H351" s="320" t="s">
        <v>1039</v>
      </c>
      <c r="I351" s="320" t="s">
        <v>63</v>
      </c>
      <c r="J351" s="320" t="s">
        <v>58</v>
      </c>
      <c r="K351" s="321">
        <v>5900000</v>
      </c>
      <c r="L351" s="321"/>
      <c r="M351" s="321">
        <v>208</v>
      </c>
      <c r="N351" s="321"/>
      <c r="O351" s="321">
        <v>84</v>
      </c>
      <c r="P351" s="321">
        <v>6</v>
      </c>
      <c r="Q351" s="321">
        <v>0</v>
      </c>
      <c r="R351" s="321">
        <v>0</v>
      </c>
      <c r="S351" s="321">
        <v>0</v>
      </c>
      <c r="T351" s="321">
        <v>0</v>
      </c>
      <c r="U351" s="321">
        <v>0</v>
      </c>
      <c r="V351" s="321">
        <v>0</v>
      </c>
      <c r="W351" s="321">
        <v>0</v>
      </c>
      <c r="X351" s="321">
        <v>0</v>
      </c>
      <c r="Y351" s="321">
        <v>3</v>
      </c>
      <c r="Z351" s="321"/>
      <c r="AA351" s="321"/>
      <c r="AB351" s="321">
        <v>2382692.3076999998</v>
      </c>
      <c r="AC351" s="321">
        <v>255288.4615</v>
      </c>
      <c r="AD351" s="321">
        <v>0</v>
      </c>
      <c r="AE351" s="321">
        <v>0</v>
      </c>
      <c r="AF351" s="321">
        <v>0</v>
      </c>
      <c r="AG351" s="321">
        <v>0</v>
      </c>
      <c r="AH351" s="321">
        <v>0</v>
      </c>
      <c r="AI351" s="321">
        <v>0</v>
      </c>
      <c r="AJ351" s="321">
        <v>0</v>
      </c>
      <c r="AK351" s="321">
        <v>0</v>
      </c>
      <c r="AL351" s="321">
        <v>204230.76920000001</v>
      </c>
      <c r="AM351" s="321">
        <v>168224.61350000001</v>
      </c>
      <c r="AN351" s="321">
        <v>75701.076100000006</v>
      </c>
      <c r="AO351" s="321">
        <v>93000</v>
      </c>
      <c r="AP351" s="321">
        <v>0</v>
      </c>
      <c r="AQ351" s="321">
        <v>255288.4615</v>
      </c>
      <c r="AR351" s="321">
        <v>0</v>
      </c>
      <c r="AS351" s="321"/>
      <c r="AT351" s="321">
        <v>0</v>
      </c>
      <c r="AU351" s="321">
        <v>221250</v>
      </c>
      <c r="AV351" s="321">
        <v>0</v>
      </c>
      <c r="AW351" s="321">
        <v>0</v>
      </c>
      <c r="AX351" s="321">
        <v>0</v>
      </c>
      <c r="AY351" s="321">
        <v>0</v>
      </c>
      <c r="AZ351" s="321"/>
      <c r="BA351" s="321"/>
      <c r="BB351" s="321">
        <v>3</v>
      </c>
      <c r="BC351" s="321">
        <v>85096.15</v>
      </c>
      <c r="BD351" s="321">
        <v>0</v>
      </c>
      <c r="BE351" s="321">
        <v>42548</v>
      </c>
      <c r="BF351" s="321">
        <v>100000</v>
      </c>
      <c r="BG351" s="321">
        <v>105000</v>
      </c>
      <c r="BH351" s="321">
        <v>126000</v>
      </c>
      <c r="BI351" s="321"/>
      <c r="BJ351" s="321"/>
      <c r="BK351" s="321"/>
      <c r="BL351" s="321">
        <v>0</v>
      </c>
      <c r="BM351" s="321"/>
      <c r="BN351" s="321">
        <v>0</v>
      </c>
      <c r="BO351" s="321">
        <v>0</v>
      </c>
      <c r="BP351" s="321">
        <v>169615.38459999999</v>
      </c>
      <c r="BQ351" s="321">
        <v>12115.384599999999</v>
      </c>
      <c r="BR351" s="321"/>
      <c r="BS351" s="321">
        <v>0</v>
      </c>
      <c r="BT351" s="321">
        <v>1268500</v>
      </c>
      <c r="BU351" s="321">
        <v>619500</v>
      </c>
      <c r="BV351" s="321"/>
      <c r="BW351" s="321">
        <v>0</v>
      </c>
      <c r="BX351" s="321"/>
      <c r="BY351" s="321">
        <v>0</v>
      </c>
      <c r="BZ351" s="321"/>
      <c r="CA351" s="321"/>
      <c r="CB351" s="321">
        <v>5682554</v>
      </c>
      <c r="CC351" s="322">
        <v>3494823</v>
      </c>
      <c r="CD351" s="320"/>
      <c r="CE351" s="320" t="s">
        <v>319</v>
      </c>
      <c r="CF351" s="323">
        <v>46188</v>
      </c>
      <c r="CG351" s="323"/>
      <c r="CH351" s="320" t="s">
        <v>415</v>
      </c>
      <c r="CI351" s="322">
        <v>118000</v>
      </c>
      <c r="CJ351" s="322">
        <v>0</v>
      </c>
      <c r="CK351" s="321"/>
      <c r="CL351" s="324">
        <f t="shared" si="107"/>
        <v>181730.76919999998</v>
      </c>
      <c r="CM351" s="325">
        <f t="shared" si="108"/>
        <v>-3.3912999993190169</v>
      </c>
      <c r="CN351" s="325">
        <f t="shared" si="109"/>
        <v>-3.1604999997653067</v>
      </c>
      <c r="CO351" s="325">
        <f t="shared" si="110"/>
        <v>-7.6917931437492371E-6</v>
      </c>
      <c r="CP351" s="318"/>
      <c r="CQ351" s="326">
        <f t="shared" si="111"/>
        <v>3.8461526855826378E-5</v>
      </c>
      <c r="CR351" s="326">
        <f t="shared" si="112"/>
        <v>0</v>
      </c>
      <c r="CS351" s="327">
        <f t="shared" si="113"/>
        <v>0</v>
      </c>
      <c r="CT351" s="327">
        <f t="shared" si="114"/>
        <v>0</v>
      </c>
      <c r="CU351" s="327">
        <f t="shared" si="115"/>
        <v>0</v>
      </c>
      <c r="CV351" s="327">
        <f t="shared" si="116"/>
        <v>0</v>
      </c>
      <c r="CW351" s="327">
        <f t="shared" si="117"/>
        <v>0</v>
      </c>
      <c r="CX351" s="327">
        <f t="shared" si="118"/>
        <v>0</v>
      </c>
      <c r="CY351" s="327">
        <f t="shared" si="119"/>
        <v>0</v>
      </c>
      <c r="CZ351" s="328">
        <f t="shared" si="120"/>
        <v>181730.76919999998</v>
      </c>
      <c r="DA351" s="328">
        <f t="shared" si="122"/>
        <v>3.0769268050789833E-5</v>
      </c>
      <c r="DB351" s="201"/>
      <c r="DC351" s="327">
        <f>K351/M351*IFERROR(VLOOKUP($D351,Shift!$B:$AZ,45,0),0)-AT351</f>
        <v>0</v>
      </c>
      <c r="DD351" s="327">
        <f>K351/M351*IFERROR(VLOOKUP($D351,Shift!$B:$AV,47,0),0)*10*50%-ROUND(K351/M351*IFERROR(VLOOKUP($D351,Shift!$B:$AV,47,0),0)*8*30%,0)-AU351</f>
        <v>-0.23076923075132072</v>
      </c>
      <c r="DE351" s="329">
        <f>VLOOKUP($D351,'Off day working'!A:AM,38,0)-Z351</f>
        <v>0</v>
      </c>
      <c r="DF351" s="328"/>
      <c r="DG351" s="328"/>
      <c r="DH351" s="330">
        <f>K351/208*8*30%*VLOOKUP($D351,Shift!$B:$AZ,47,0)-AL351</f>
        <v>3.0769238946959376E-5</v>
      </c>
      <c r="DJ351" s="390"/>
      <c r="DK351" s="332">
        <f>VLOOKUP($D351,Meal!$A:$AK,35,0)-BG351</f>
        <v>0</v>
      </c>
      <c r="DL351" s="332">
        <f>VLOOKUP($D351,Meal!$A:$AK,36,0)-BH351</f>
        <v>0</v>
      </c>
      <c r="DM351" s="333">
        <f>VLOOKUP($D351,Shift!B:AW,39,0)-AV351</f>
        <v>0</v>
      </c>
      <c r="DN351" s="334">
        <f>K351/208*VLOOKUP(D351,Shift!$B:$AO,39,0)*8*10%-AW351</f>
        <v>0</v>
      </c>
      <c r="DO351" s="333">
        <f>VLOOKUP($D351,Shift!$B:$AO,40,0)-AX351</f>
        <v>0</v>
      </c>
      <c r="DP351" s="334">
        <f>K351/208*VLOOKUP(D351,Shift!$B:$AO,40,0)*8*50%-AY351</f>
        <v>0</v>
      </c>
      <c r="DQ351" s="335">
        <f>VLOOKUP($D351,Shift!$B:$AZ,41,0)-AZ351</f>
        <v>0</v>
      </c>
      <c r="DR351" s="336">
        <f>K351/208*VLOOKUP($D351,Shift!$B:$AQ,41,0)*8*50%-BA351</f>
        <v>0</v>
      </c>
      <c r="DS351" s="337">
        <f>VLOOKUP($D351,Att!B:CU,98,0)-O351</f>
        <v>0</v>
      </c>
      <c r="DT351" s="338">
        <f>IFERROR(VLOOKUP($D351,OT!$A:$BR,OT!BC$1,0),0)-P351</f>
        <v>0</v>
      </c>
      <c r="DU351" s="338">
        <f>IFERROR(VLOOKUP($D351,OT!$A:$BR,OT!BD$1,0),0)-Q351</f>
        <v>0</v>
      </c>
      <c r="DV351" s="338">
        <f>IFERROR(VLOOKUP($D351,OT!$A:$BR,OT!BE$1,0),0)-R351</f>
        <v>0</v>
      </c>
      <c r="DW351" s="338">
        <f>IFERROR(VLOOKUP($D351,OT!$A:$BR,OT!BF$1,0),0)-S351</f>
        <v>0</v>
      </c>
      <c r="DX351" s="338">
        <f>IFERROR(VLOOKUP($D351,OT!$A:$BR,OT!BG$1,0),0)-T351</f>
        <v>0</v>
      </c>
      <c r="DY351" s="338">
        <f>IFERROR(VLOOKUP($D351,OT!$A:$BR,OT!BH$1,0),0)-U351</f>
        <v>0</v>
      </c>
      <c r="DZ351" s="338">
        <f>IFERROR(VLOOKUP($D351,OT!$A:$BR,OT!BI$1,0),0)-V351</f>
        <v>0</v>
      </c>
      <c r="EA351" s="338">
        <f>IFERROR(VLOOKUP($D351,OT!$A:$BR,OT!BJ$1,0),0)-W351</f>
        <v>0</v>
      </c>
      <c r="EB351" s="338">
        <f>IFERROR(VLOOKUP($D351,OT!$A:$BR,OT!BK$1,0),0)-X351</f>
        <v>0</v>
      </c>
      <c r="EC351" s="339">
        <f>VLOOKUP(D351,'Off day working'!A:AL,38,0)*30000-BD351</f>
        <v>0</v>
      </c>
      <c r="ED351" s="340"/>
      <c r="EE351" s="340"/>
      <c r="EF351" s="338">
        <f t="shared" si="106"/>
        <v>7.6923076921957545E-2</v>
      </c>
      <c r="EG351" s="350">
        <f>4960000*1.07/208*VLOOKUP(D351,Att!B:BZ,77,0)-BJ351</f>
        <v>0</v>
      </c>
      <c r="EI351" s="345">
        <f>IF(AND(CH351="X",EJ351&gt;=0.5),150000/VLOOKUP(D351,Att!B:AT,45,0)*VLOOKUP(D351,Att!B:AP,41,0),IF(AND(CH351="X",EJ351&lt;0.5),0,150000))-AN351</f>
        <v>74298.923899999994</v>
      </c>
      <c r="EJ351" s="346">
        <f>VLOOKUP(D351,Att!B:AP,41,0)/VLOOKUP(D351,Att!B:AT,45,0)</f>
        <v>0.50467384051185138</v>
      </c>
    </row>
    <row r="352" spans="1:140" s="331" customFormat="1" ht="14.5" hidden="1" customHeight="1" x14ac:dyDescent="0.35">
      <c r="A352" s="300" t="s">
        <v>325</v>
      </c>
      <c r="B352" s="300">
        <f t="shared" si="121"/>
        <v>345</v>
      </c>
      <c r="C352" s="320" t="s">
        <v>56</v>
      </c>
      <c r="D352" s="320" t="s">
        <v>2095</v>
      </c>
      <c r="E352" s="320" t="s">
        <v>2097</v>
      </c>
      <c r="F352" s="367" t="s">
        <v>2096</v>
      </c>
      <c r="G352" s="320" t="s">
        <v>360</v>
      </c>
      <c r="H352" s="320"/>
      <c r="I352" s="320" t="s">
        <v>63</v>
      </c>
      <c r="J352" s="320" t="s">
        <v>58</v>
      </c>
      <c r="K352" s="321">
        <v>5900000</v>
      </c>
      <c r="L352" s="321"/>
      <c r="M352" s="321">
        <v>208</v>
      </c>
      <c r="N352" s="321"/>
      <c r="O352" s="321">
        <v>63.75</v>
      </c>
      <c r="P352" s="321">
        <v>4</v>
      </c>
      <c r="Q352" s="321">
        <v>0</v>
      </c>
      <c r="R352" s="321">
        <v>0</v>
      </c>
      <c r="S352" s="321">
        <v>0</v>
      </c>
      <c r="T352" s="321">
        <v>0</v>
      </c>
      <c r="U352" s="321">
        <v>0</v>
      </c>
      <c r="V352" s="321">
        <v>0</v>
      </c>
      <c r="W352" s="321">
        <v>0</v>
      </c>
      <c r="X352" s="321">
        <v>0</v>
      </c>
      <c r="Y352" s="321">
        <v>0</v>
      </c>
      <c r="Z352" s="321"/>
      <c r="AA352" s="321"/>
      <c r="AB352" s="321">
        <v>1808293.2692</v>
      </c>
      <c r="AC352" s="321">
        <v>170192.3077</v>
      </c>
      <c r="AD352" s="321">
        <v>0</v>
      </c>
      <c r="AE352" s="321">
        <v>0</v>
      </c>
      <c r="AF352" s="321">
        <v>0</v>
      </c>
      <c r="AG352" s="321">
        <v>0</v>
      </c>
      <c r="AH352" s="321">
        <v>0</v>
      </c>
      <c r="AI352" s="321">
        <v>0</v>
      </c>
      <c r="AJ352" s="321">
        <v>0</v>
      </c>
      <c r="AK352" s="321">
        <v>0</v>
      </c>
      <c r="AL352" s="321">
        <v>0</v>
      </c>
      <c r="AM352" s="321">
        <v>114136.57120000001</v>
      </c>
      <c r="AN352" s="321">
        <v>0</v>
      </c>
      <c r="AO352" s="321">
        <v>0</v>
      </c>
      <c r="AP352" s="321">
        <v>0</v>
      </c>
      <c r="AQ352" s="321">
        <v>255288.4615</v>
      </c>
      <c r="AR352" s="321">
        <v>0</v>
      </c>
      <c r="AS352" s="321"/>
      <c r="AT352" s="321">
        <v>0</v>
      </c>
      <c r="AU352" s="321">
        <v>0</v>
      </c>
      <c r="AV352" s="321">
        <v>0</v>
      </c>
      <c r="AW352" s="321">
        <v>0</v>
      </c>
      <c r="AX352" s="321">
        <v>0</v>
      </c>
      <c r="AY352" s="321">
        <v>0</v>
      </c>
      <c r="AZ352" s="321"/>
      <c r="BA352" s="321"/>
      <c r="BB352" s="321">
        <v>2</v>
      </c>
      <c r="BC352" s="321">
        <v>56730.77</v>
      </c>
      <c r="BD352" s="321">
        <v>0</v>
      </c>
      <c r="BE352" s="321">
        <v>42548</v>
      </c>
      <c r="BF352" s="321"/>
      <c r="BG352" s="321">
        <v>85000</v>
      </c>
      <c r="BH352" s="321">
        <v>40000</v>
      </c>
      <c r="BI352" s="321"/>
      <c r="BJ352" s="321"/>
      <c r="BK352" s="321"/>
      <c r="BL352" s="321">
        <v>0</v>
      </c>
      <c r="BM352" s="321"/>
      <c r="BN352" s="321">
        <v>0</v>
      </c>
      <c r="BO352" s="321">
        <v>0</v>
      </c>
      <c r="BP352" s="321">
        <v>128725.9615</v>
      </c>
      <c r="BQ352" s="321">
        <v>8076.9231</v>
      </c>
      <c r="BR352" s="321"/>
      <c r="BS352" s="321">
        <v>0</v>
      </c>
      <c r="BT352" s="321">
        <v>0</v>
      </c>
      <c r="BU352" s="321">
        <v>0</v>
      </c>
      <c r="BV352" s="321"/>
      <c r="BW352" s="321">
        <v>0</v>
      </c>
      <c r="BX352" s="321"/>
      <c r="BY352" s="321">
        <v>0</v>
      </c>
      <c r="BZ352" s="321"/>
      <c r="CA352" s="321"/>
      <c r="CB352" s="321">
        <v>2708994</v>
      </c>
      <c r="CC352" s="322">
        <v>2572191</v>
      </c>
      <c r="CD352" s="320"/>
      <c r="CE352" s="320" t="s">
        <v>1067</v>
      </c>
      <c r="CF352" s="323">
        <v>46195</v>
      </c>
      <c r="CG352" s="323"/>
      <c r="CH352" s="320" t="s">
        <v>1043</v>
      </c>
      <c r="CI352" s="322">
        <v>0</v>
      </c>
      <c r="CJ352" s="322">
        <v>0</v>
      </c>
      <c r="CK352" s="321"/>
      <c r="CL352" s="324">
        <f t="shared" si="107"/>
        <v>136802.88459999999</v>
      </c>
      <c r="CM352" s="325">
        <f t="shared" si="108"/>
        <v>-1.7357999999076128</v>
      </c>
      <c r="CN352" s="325">
        <f t="shared" si="109"/>
        <v>-1.620399999897927</v>
      </c>
      <c r="CO352" s="325">
        <f t="shared" si="110"/>
        <v>3.0769268050789833E-5</v>
      </c>
      <c r="CP352" s="318"/>
      <c r="CQ352" s="326">
        <f t="shared" si="111"/>
        <v>-7.6923170126974583E-6</v>
      </c>
      <c r="CR352" s="326">
        <f t="shared" si="112"/>
        <v>0</v>
      </c>
      <c r="CS352" s="327">
        <f t="shared" si="113"/>
        <v>0</v>
      </c>
      <c r="CT352" s="327">
        <f t="shared" si="114"/>
        <v>0</v>
      </c>
      <c r="CU352" s="327">
        <f t="shared" si="115"/>
        <v>0</v>
      </c>
      <c r="CV352" s="327">
        <f t="shared" si="116"/>
        <v>0</v>
      </c>
      <c r="CW352" s="327">
        <f t="shared" si="117"/>
        <v>0</v>
      </c>
      <c r="CX352" s="327">
        <f t="shared" si="118"/>
        <v>0</v>
      </c>
      <c r="CY352" s="327">
        <f t="shared" si="119"/>
        <v>0</v>
      </c>
      <c r="CZ352" s="328">
        <f t="shared" si="120"/>
        <v>136802.88459999999</v>
      </c>
      <c r="DA352" s="328">
        <f t="shared" si="122"/>
        <v>1.5384634025394917E-5</v>
      </c>
      <c r="DB352" s="201"/>
      <c r="DC352" s="327">
        <f>K352/M352*IFERROR(VLOOKUP($D352,Shift!$B:$AZ,45,0),0)-AT352</f>
        <v>0</v>
      </c>
      <c r="DD352" s="327">
        <f>K352/M352*IFERROR(VLOOKUP($D352,Shift!$B:$AV,47,0),0)*10*50%-ROUND(K352/M352*IFERROR(VLOOKUP($D352,Shift!$B:$AV,47,0),0)*8*30%,0)-AU352</f>
        <v>0</v>
      </c>
      <c r="DE352" s="329">
        <f>VLOOKUP($D352,'Off day working'!A:AM,38,0)-Z352</f>
        <v>0</v>
      </c>
      <c r="DF352" s="328"/>
      <c r="DG352" s="328"/>
      <c r="DH352" s="330">
        <f>K352/208*8*30%*VLOOKUP($D352,Shift!$B:$AZ,47,0)-AL352</f>
        <v>0</v>
      </c>
      <c r="DJ352" s="390"/>
      <c r="DK352" s="332">
        <f>VLOOKUP($D352,Meal!$A:$AK,35,0)-BG352</f>
        <v>0</v>
      </c>
      <c r="DL352" s="332">
        <f>VLOOKUP($D352,Meal!$A:$AK,36,0)-BH352</f>
        <v>0</v>
      </c>
      <c r="DM352" s="333">
        <f>VLOOKUP($D352,Shift!B:AW,39,0)-AV352</f>
        <v>0</v>
      </c>
      <c r="DN352" s="334">
        <f>K352/208*VLOOKUP(D352,Shift!$B:$AO,39,0)*8*10%-AW352</f>
        <v>0</v>
      </c>
      <c r="DO352" s="333">
        <f>VLOOKUP($D352,Shift!$B:$AO,40,0)-AX352</f>
        <v>0</v>
      </c>
      <c r="DP352" s="334">
        <f>K352/208*VLOOKUP(D352,Shift!$B:$AO,40,0)*8*50%-AY352</f>
        <v>0</v>
      </c>
      <c r="DQ352" s="335">
        <f>VLOOKUP($D352,Shift!$B:$AZ,41,0)-AZ352</f>
        <v>0</v>
      </c>
      <c r="DR352" s="336">
        <f>K352/208*VLOOKUP($D352,Shift!$B:$AQ,41,0)*8*50%-BA352</f>
        <v>0</v>
      </c>
      <c r="DS352" s="337">
        <f>VLOOKUP($D352,Att!B:CU,98,0)-O352</f>
        <v>0</v>
      </c>
      <c r="DT352" s="338">
        <f>IFERROR(VLOOKUP($D352,OT!$A:$BR,OT!BC$1,0),0)-P352</f>
        <v>0</v>
      </c>
      <c r="DU352" s="338">
        <f>IFERROR(VLOOKUP($D352,OT!$A:$BR,OT!BD$1,0),0)-Q352</f>
        <v>0</v>
      </c>
      <c r="DV352" s="338">
        <f>IFERROR(VLOOKUP($D352,OT!$A:$BR,OT!BE$1,0),0)-R352</f>
        <v>0</v>
      </c>
      <c r="DW352" s="338">
        <f>IFERROR(VLOOKUP($D352,OT!$A:$BR,OT!BF$1,0),0)-S352</f>
        <v>0</v>
      </c>
      <c r="DX352" s="338">
        <f>IFERROR(VLOOKUP($D352,OT!$A:$BR,OT!BG$1,0),0)-T352</f>
        <v>0</v>
      </c>
      <c r="DY352" s="338">
        <f>IFERROR(VLOOKUP($D352,OT!$A:$BR,OT!BH$1,0),0)-U352</f>
        <v>0</v>
      </c>
      <c r="DZ352" s="338">
        <f>IFERROR(VLOOKUP($D352,OT!$A:$BR,OT!BI$1,0),0)-V352</f>
        <v>0</v>
      </c>
      <c r="EA352" s="338">
        <f>IFERROR(VLOOKUP($D352,OT!$A:$BR,OT!BJ$1,0),0)-W352</f>
        <v>0</v>
      </c>
      <c r="EB352" s="338">
        <f>IFERROR(VLOOKUP($D352,OT!$A:$BR,OT!BK$1,0),0)-X352</f>
        <v>0</v>
      </c>
      <c r="EC352" s="339">
        <f>VLOOKUP(D352,'Off day working'!A:AL,38,0)*30000-BD352</f>
        <v>0</v>
      </c>
      <c r="ED352" s="340"/>
      <c r="EE352" s="340"/>
      <c r="EF352" s="338">
        <f t="shared" si="106"/>
        <v>7.6923076921957545E-2</v>
      </c>
      <c r="EG352" s="350">
        <f>4960000*1.07/208*VLOOKUP(D352,Att!B:BZ,77,0)-BJ352</f>
        <v>0</v>
      </c>
      <c r="EI352" s="345">
        <f>IF(AND(CH352="X",EJ352&gt;=0.5),150000/VLOOKUP(D352,Att!B:AT,45,0)*VLOOKUP(D352,Att!B:AP,41,0),IF(AND(CH352="X",EJ352&lt;0.5),0,150000))-AN352</f>
        <v>0</v>
      </c>
      <c r="EJ352" s="346">
        <f>VLOOKUP(D352,Att!B:AP,41,0)/VLOOKUP(D352,Att!B:AT,45,0)</f>
        <v>0.38045523719134028</v>
      </c>
    </row>
    <row r="353" spans="1:140" s="331" customFormat="1" ht="14.5" hidden="1" customHeight="1" x14ac:dyDescent="0.35">
      <c r="A353" s="300" t="s">
        <v>325</v>
      </c>
      <c r="B353" s="300">
        <f t="shared" si="121"/>
        <v>346</v>
      </c>
      <c r="C353" s="320" t="s">
        <v>56</v>
      </c>
      <c r="D353" s="320" t="s">
        <v>2098</v>
      </c>
      <c r="E353" s="320" t="s">
        <v>2099</v>
      </c>
      <c r="F353" s="367" t="s">
        <v>761</v>
      </c>
      <c r="G353" s="320" t="s">
        <v>360</v>
      </c>
      <c r="H353" s="320" t="s">
        <v>1039</v>
      </c>
      <c r="I353" s="320" t="s">
        <v>63</v>
      </c>
      <c r="J353" s="320" t="s">
        <v>58</v>
      </c>
      <c r="K353" s="321">
        <v>5900000</v>
      </c>
      <c r="L353" s="321"/>
      <c r="M353" s="321">
        <v>208</v>
      </c>
      <c r="N353" s="321"/>
      <c r="O353" s="321">
        <v>64</v>
      </c>
      <c r="P353" s="321">
        <v>4</v>
      </c>
      <c r="Q353" s="321">
        <v>0</v>
      </c>
      <c r="R353" s="321">
        <v>0</v>
      </c>
      <c r="S353" s="321">
        <v>0</v>
      </c>
      <c r="T353" s="321">
        <v>0</v>
      </c>
      <c r="U353" s="321">
        <v>0</v>
      </c>
      <c r="V353" s="321">
        <v>0</v>
      </c>
      <c r="W353" s="321">
        <v>0</v>
      </c>
      <c r="X353" s="321">
        <v>0</v>
      </c>
      <c r="Y353" s="321">
        <v>0</v>
      </c>
      <c r="Z353" s="321"/>
      <c r="AA353" s="321"/>
      <c r="AB353" s="321">
        <v>1815384.5019</v>
      </c>
      <c r="AC353" s="321">
        <v>170192.3077</v>
      </c>
      <c r="AD353" s="321">
        <v>0</v>
      </c>
      <c r="AE353" s="321">
        <v>0</v>
      </c>
      <c r="AF353" s="321">
        <v>0</v>
      </c>
      <c r="AG353" s="321">
        <v>0</v>
      </c>
      <c r="AH353" s="321">
        <v>0</v>
      </c>
      <c r="AI353" s="321">
        <v>0</v>
      </c>
      <c r="AJ353" s="321">
        <v>0</v>
      </c>
      <c r="AK353" s="321">
        <v>0</v>
      </c>
      <c r="AL353" s="321">
        <v>0</v>
      </c>
      <c r="AM353" s="321">
        <v>114545.66280000001</v>
      </c>
      <c r="AN353" s="321">
        <v>0</v>
      </c>
      <c r="AO353" s="321">
        <v>0</v>
      </c>
      <c r="AP353" s="321">
        <v>0</v>
      </c>
      <c r="AQ353" s="321">
        <v>255288.4615</v>
      </c>
      <c r="AR353" s="321">
        <v>0</v>
      </c>
      <c r="AS353" s="321"/>
      <c r="AT353" s="321">
        <v>0</v>
      </c>
      <c r="AU353" s="321">
        <v>0</v>
      </c>
      <c r="AV353" s="321">
        <v>0</v>
      </c>
      <c r="AW353" s="321">
        <v>0</v>
      </c>
      <c r="AX353" s="321">
        <v>0</v>
      </c>
      <c r="AY353" s="321">
        <v>0</v>
      </c>
      <c r="AZ353" s="321"/>
      <c r="BA353" s="321"/>
      <c r="BB353" s="321">
        <v>2</v>
      </c>
      <c r="BC353" s="321">
        <v>56730.77</v>
      </c>
      <c r="BD353" s="321">
        <v>0</v>
      </c>
      <c r="BE353" s="321">
        <v>42548</v>
      </c>
      <c r="BF353" s="321">
        <v>100000</v>
      </c>
      <c r="BG353" s="321">
        <v>85000</v>
      </c>
      <c r="BH353" s="321">
        <v>40000</v>
      </c>
      <c r="BI353" s="321"/>
      <c r="BJ353" s="321"/>
      <c r="BK353" s="321"/>
      <c r="BL353" s="321">
        <v>0</v>
      </c>
      <c r="BM353" s="321"/>
      <c r="BN353" s="321">
        <v>0</v>
      </c>
      <c r="BO353" s="321">
        <v>0</v>
      </c>
      <c r="BP353" s="321">
        <v>129230.7692</v>
      </c>
      <c r="BQ353" s="321">
        <v>8076.9231</v>
      </c>
      <c r="BR353" s="321"/>
      <c r="BS353" s="321">
        <v>0</v>
      </c>
      <c r="BT353" s="321">
        <v>0</v>
      </c>
      <c r="BU353" s="321">
        <v>0</v>
      </c>
      <c r="BV353" s="321"/>
      <c r="BW353" s="321">
        <v>0</v>
      </c>
      <c r="BX353" s="321"/>
      <c r="BY353" s="321">
        <v>0</v>
      </c>
      <c r="BZ353" s="321"/>
      <c r="CA353" s="321"/>
      <c r="CB353" s="321">
        <v>2816999</v>
      </c>
      <c r="CC353" s="322">
        <v>2679692</v>
      </c>
      <c r="CD353" s="320"/>
      <c r="CE353" s="320" t="s">
        <v>1068</v>
      </c>
      <c r="CF353" s="323">
        <v>46195</v>
      </c>
      <c r="CG353" s="323"/>
      <c r="CH353" s="320" t="s">
        <v>1043</v>
      </c>
      <c r="CI353" s="322">
        <v>0</v>
      </c>
      <c r="CJ353" s="322">
        <v>0</v>
      </c>
      <c r="CK353" s="321"/>
      <c r="CL353" s="324">
        <f t="shared" si="107"/>
        <v>137307.6923</v>
      </c>
      <c r="CM353" s="325">
        <f t="shared" si="108"/>
        <v>-1.6038000001572073</v>
      </c>
      <c r="CN353" s="325">
        <f t="shared" si="109"/>
        <v>-2.2960999999195337</v>
      </c>
      <c r="CO353" s="325">
        <f t="shared" si="110"/>
        <v>0.11348461546003819</v>
      </c>
      <c r="CP353" s="318"/>
      <c r="CQ353" s="326">
        <f t="shared" si="111"/>
        <v>-7.6923170126974583E-6</v>
      </c>
      <c r="CR353" s="326">
        <f t="shared" si="112"/>
        <v>0</v>
      </c>
      <c r="CS353" s="327">
        <f t="shared" si="113"/>
        <v>0</v>
      </c>
      <c r="CT353" s="327">
        <f t="shared" si="114"/>
        <v>0</v>
      </c>
      <c r="CU353" s="327">
        <f t="shared" si="115"/>
        <v>0</v>
      </c>
      <c r="CV353" s="327">
        <f t="shared" si="116"/>
        <v>0</v>
      </c>
      <c r="CW353" s="327">
        <f t="shared" si="117"/>
        <v>0</v>
      </c>
      <c r="CX353" s="327">
        <f t="shared" si="118"/>
        <v>0</v>
      </c>
      <c r="CY353" s="327">
        <f t="shared" si="119"/>
        <v>0</v>
      </c>
      <c r="CZ353" s="328">
        <f t="shared" si="120"/>
        <v>137307.6923</v>
      </c>
      <c r="DA353" s="328">
        <f t="shared" si="122"/>
        <v>7.6923170126974583E-6</v>
      </c>
      <c r="DB353" s="201"/>
      <c r="DC353" s="327">
        <f>K353/M353*IFERROR(VLOOKUP($D353,Shift!$B:$AZ,45,0),0)-AT353</f>
        <v>0</v>
      </c>
      <c r="DD353" s="327">
        <f>K353/M353*IFERROR(VLOOKUP($D353,Shift!$B:$AV,47,0),0)*10*50%-ROUND(K353/M353*IFERROR(VLOOKUP($D353,Shift!$B:$AV,47,0),0)*8*30%,0)-AU353</f>
        <v>0</v>
      </c>
      <c r="DE353" s="329">
        <f>VLOOKUP($D353,'Off day working'!A:AM,38,0)-Z353</f>
        <v>0</v>
      </c>
      <c r="DF353" s="328"/>
      <c r="DG353" s="328"/>
      <c r="DH353" s="330">
        <f>K353/208*8*30%*VLOOKUP($D353,Shift!$B:$AZ,47,0)-AL353</f>
        <v>0</v>
      </c>
      <c r="DJ353" s="390"/>
      <c r="DK353" s="332">
        <f>VLOOKUP($D353,Meal!$A:$AK,35,0)-BG353</f>
        <v>0</v>
      </c>
      <c r="DL353" s="332">
        <f>VLOOKUP($D353,Meal!$A:$AK,36,0)-BH353</f>
        <v>0</v>
      </c>
      <c r="DM353" s="333">
        <f>VLOOKUP($D353,Shift!B:AW,39,0)-AV353</f>
        <v>0</v>
      </c>
      <c r="DN353" s="334">
        <f>K353/208*VLOOKUP(D353,Shift!$B:$AO,39,0)*8*10%-AW353</f>
        <v>0</v>
      </c>
      <c r="DO353" s="333">
        <f>VLOOKUP($D353,Shift!$B:$AO,40,0)-AX353</f>
        <v>0</v>
      </c>
      <c r="DP353" s="334">
        <f>K353/208*VLOOKUP(D353,Shift!$B:$AO,40,0)*8*50%-AY353</f>
        <v>0</v>
      </c>
      <c r="DQ353" s="335">
        <f>VLOOKUP($D353,Shift!$B:$AZ,41,0)-AZ353</f>
        <v>0</v>
      </c>
      <c r="DR353" s="336">
        <f>K353/208*VLOOKUP($D353,Shift!$B:$AQ,41,0)*8*50%-BA353</f>
        <v>0</v>
      </c>
      <c r="DS353" s="337">
        <f>VLOOKUP($D353,Att!B:CU,98,0)-O353</f>
        <v>0</v>
      </c>
      <c r="DT353" s="338">
        <f>IFERROR(VLOOKUP($D353,OT!$A:$BR,OT!BC$1,0),0)-P353</f>
        <v>0</v>
      </c>
      <c r="DU353" s="338">
        <f>IFERROR(VLOOKUP($D353,OT!$A:$BR,OT!BD$1,0),0)-Q353</f>
        <v>0</v>
      </c>
      <c r="DV353" s="338">
        <f>IFERROR(VLOOKUP($D353,OT!$A:$BR,OT!BE$1,0),0)-R353</f>
        <v>0</v>
      </c>
      <c r="DW353" s="338">
        <f>IFERROR(VLOOKUP($D353,OT!$A:$BR,OT!BF$1,0),0)-S353</f>
        <v>0</v>
      </c>
      <c r="DX353" s="338">
        <f>IFERROR(VLOOKUP($D353,OT!$A:$BR,OT!BG$1,0),0)-T353</f>
        <v>0</v>
      </c>
      <c r="DY353" s="338">
        <f>IFERROR(VLOOKUP($D353,OT!$A:$BR,OT!BH$1,0),0)-U353</f>
        <v>0</v>
      </c>
      <c r="DZ353" s="338">
        <f>IFERROR(VLOOKUP($D353,OT!$A:$BR,OT!BI$1,0),0)-V353</f>
        <v>0</v>
      </c>
      <c r="EA353" s="338">
        <f>IFERROR(VLOOKUP($D353,OT!$A:$BR,OT!BJ$1,0),0)-W353</f>
        <v>0</v>
      </c>
      <c r="EB353" s="338">
        <f>IFERROR(VLOOKUP($D353,OT!$A:$BR,OT!BK$1,0),0)-X353</f>
        <v>0</v>
      </c>
      <c r="EC353" s="339">
        <f>VLOOKUP(D353,'Off day working'!A:AL,38,0)*30000-BD353</f>
        <v>0</v>
      </c>
      <c r="ED353" s="340"/>
      <c r="EE353" s="340"/>
      <c r="EF353" s="338">
        <f t="shared" si="106"/>
        <v>7.6923076921957545E-2</v>
      </c>
      <c r="EG353" s="350">
        <f>4960000*1.07/208*VLOOKUP(D353,Att!B:BZ,77,0)-BJ353</f>
        <v>0</v>
      </c>
      <c r="EI353" s="345">
        <f>IF(AND(CH353="X",EJ353&gt;=0.5),150000/VLOOKUP(D353,Att!B:AT,45,0)*VLOOKUP(D353,Att!B:AP,41,0),IF(AND(CH353="X",EJ353&lt;0.5),0,150000))-AN353</f>
        <v>0</v>
      </c>
      <c r="EJ353" s="346">
        <f>VLOOKUP(D353,Att!B:AP,41,0)/VLOOKUP(D353,Att!B:AT,45,0)</f>
        <v>0.38181887603432002</v>
      </c>
    </row>
    <row r="354" spans="1:140" s="331" customFormat="1" ht="14.5" hidden="1" customHeight="1" x14ac:dyDescent="0.35">
      <c r="A354" s="300" t="s">
        <v>325</v>
      </c>
      <c r="B354" s="300">
        <f t="shared" si="121"/>
        <v>347</v>
      </c>
      <c r="C354" s="320" t="s">
        <v>56</v>
      </c>
      <c r="D354" s="320" t="s">
        <v>2100</v>
      </c>
      <c r="E354" s="320" t="s">
        <v>2102</v>
      </c>
      <c r="F354" s="367" t="s">
        <v>2101</v>
      </c>
      <c r="G354" s="320" t="s">
        <v>360</v>
      </c>
      <c r="H354" s="320" t="s">
        <v>1039</v>
      </c>
      <c r="I354" s="320" t="s">
        <v>63</v>
      </c>
      <c r="J354" s="320" t="s">
        <v>58</v>
      </c>
      <c r="K354" s="321">
        <v>5900000</v>
      </c>
      <c r="L354" s="321"/>
      <c r="M354" s="321">
        <v>208</v>
      </c>
      <c r="N354" s="321"/>
      <c r="O354" s="321">
        <v>64</v>
      </c>
      <c r="P354" s="321">
        <v>4</v>
      </c>
      <c r="Q354" s="321">
        <v>0</v>
      </c>
      <c r="R354" s="321">
        <v>0</v>
      </c>
      <c r="S354" s="321">
        <v>0</v>
      </c>
      <c r="T354" s="321">
        <v>0</v>
      </c>
      <c r="U354" s="321">
        <v>0</v>
      </c>
      <c r="V354" s="321">
        <v>0</v>
      </c>
      <c r="W354" s="321">
        <v>0</v>
      </c>
      <c r="X354" s="321">
        <v>0</v>
      </c>
      <c r="Y354" s="321">
        <v>2</v>
      </c>
      <c r="Z354" s="321"/>
      <c r="AA354" s="321"/>
      <c r="AB354" s="321">
        <v>1815384.5019</v>
      </c>
      <c r="AC354" s="321">
        <v>170192.3077</v>
      </c>
      <c r="AD354" s="321">
        <v>0</v>
      </c>
      <c r="AE354" s="321">
        <v>0</v>
      </c>
      <c r="AF354" s="321">
        <v>0</v>
      </c>
      <c r="AG354" s="321">
        <v>0</v>
      </c>
      <c r="AH354" s="321">
        <v>0</v>
      </c>
      <c r="AI354" s="321">
        <v>0</v>
      </c>
      <c r="AJ354" s="321">
        <v>0</v>
      </c>
      <c r="AK354" s="321">
        <v>0</v>
      </c>
      <c r="AL354" s="321">
        <v>136153.8462</v>
      </c>
      <c r="AM354" s="321">
        <v>114545.66280000001</v>
      </c>
      <c r="AN354" s="321">
        <v>0</v>
      </c>
      <c r="AO354" s="321">
        <v>0</v>
      </c>
      <c r="AP354" s="321">
        <v>0</v>
      </c>
      <c r="AQ354" s="321">
        <v>255288.4615</v>
      </c>
      <c r="AR354" s="321">
        <v>0</v>
      </c>
      <c r="AS354" s="321"/>
      <c r="AT354" s="321">
        <v>0</v>
      </c>
      <c r="AU354" s="321">
        <v>147500</v>
      </c>
      <c r="AV354" s="321">
        <v>0</v>
      </c>
      <c r="AW354" s="321">
        <v>0</v>
      </c>
      <c r="AX354" s="321">
        <v>0</v>
      </c>
      <c r="AY354" s="321">
        <v>0</v>
      </c>
      <c r="AZ354" s="321"/>
      <c r="BA354" s="321"/>
      <c r="BB354" s="321">
        <v>2</v>
      </c>
      <c r="BC354" s="321">
        <v>56730.77</v>
      </c>
      <c r="BD354" s="321">
        <v>0</v>
      </c>
      <c r="BE354" s="321">
        <v>42548</v>
      </c>
      <c r="BF354" s="321">
        <v>100000</v>
      </c>
      <c r="BG354" s="321">
        <v>85000</v>
      </c>
      <c r="BH354" s="321">
        <v>84000</v>
      </c>
      <c r="BI354" s="321"/>
      <c r="BJ354" s="321"/>
      <c r="BK354" s="321"/>
      <c r="BL354" s="321">
        <v>0</v>
      </c>
      <c r="BM354" s="321"/>
      <c r="BN354" s="321">
        <v>0</v>
      </c>
      <c r="BO354" s="321">
        <v>0</v>
      </c>
      <c r="BP354" s="321">
        <v>129230.7692</v>
      </c>
      <c r="BQ354" s="321">
        <v>8076.9231</v>
      </c>
      <c r="BR354" s="321"/>
      <c r="BS354" s="321">
        <v>0</v>
      </c>
      <c r="BT354" s="321">
        <v>0</v>
      </c>
      <c r="BU354" s="321">
        <v>0</v>
      </c>
      <c r="BV354" s="321"/>
      <c r="BW354" s="321">
        <v>0</v>
      </c>
      <c r="BX354" s="321"/>
      <c r="BY354" s="321">
        <v>0</v>
      </c>
      <c r="BZ354" s="321"/>
      <c r="CA354" s="321"/>
      <c r="CB354" s="321">
        <v>3144653</v>
      </c>
      <c r="CC354" s="322">
        <v>3007346</v>
      </c>
      <c r="CD354" s="320"/>
      <c r="CE354" s="320" t="s">
        <v>1068</v>
      </c>
      <c r="CF354" s="323">
        <v>46195</v>
      </c>
      <c r="CG354" s="323"/>
      <c r="CH354" s="320" t="s">
        <v>1043</v>
      </c>
      <c r="CI354" s="322">
        <v>0</v>
      </c>
      <c r="CJ354" s="322">
        <v>0</v>
      </c>
      <c r="CK354" s="321"/>
      <c r="CL354" s="324">
        <f t="shared" si="107"/>
        <v>137307.6923</v>
      </c>
      <c r="CM354" s="325">
        <f t="shared" si="108"/>
        <v>-1.75760000012815</v>
      </c>
      <c r="CN354" s="325">
        <f t="shared" si="109"/>
        <v>-2.4498999998904765</v>
      </c>
      <c r="CO354" s="325">
        <f t="shared" si="110"/>
        <v>0.11348461546003819</v>
      </c>
      <c r="CP354" s="318"/>
      <c r="CQ354" s="326">
        <f t="shared" si="111"/>
        <v>-7.6923170126974583E-6</v>
      </c>
      <c r="CR354" s="326">
        <f t="shared" si="112"/>
        <v>0</v>
      </c>
      <c r="CS354" s="327">
        <f t="shared" si="113"/>
        <v>0</v>
      </c>
      <c r="CT354" s="327">
        <f t="shared" si="114"/>
        <v>0</v>
      </c>
      <c r="CU354" s="327">
        <f t="shared" si="115"/>
        <v>0</v>
      </c>
      <c r="CV354" s="327">
        <f t="shared" si="116"/>
        <v>0</v>
      </c>
      <c r="CW354" s="327">
        <f t="shared" si="117"/>
        <v>0</v>
      </c>
      <c r="CX354" s="327">
        <f t="shared" si="118"/>
        <v>0</v>
      </c>
      <c r="CY354" s="327">
        <f t="shared" si="119"/>
        <v>0</v>
      </c>
      <c r="CZ354" s="328">
        <f t="shared" si="120"/>
        <v>137307.6923</v>
      </c>
      <c r="DA354" s="328">
        <f t="shared" si="122"/>
        <v>7.6923170126974583E-6</v>
      </c>
      <c r="DB354" s="201"/>
      <c r="DC354" s="327">
        <f>K354/M354*IFERROR(VLOOKUP($D354,Shift!$B:$AZ,45,0),0)-AT354</f>
        <v>0</v>
      </c>
      <c r="DD354" s="327">
        <f>K354/M354*IFERROR(VLOOKUP($D354,Shift!$B:$AV,47,0),0)*10*50%-ROUND(K354/M354*IFERROR(VLOOKUP($D354,Shift!$B:$AV,47,0),0)*8*30%,0)-AU354</f>
        <v>-0.15384615381481126</v>
      </c>
      <c r="DE354" s="329">
        <f>VLOOKUP($D354,'Off day working'!A:AM,38,0)-Z354</f>
        <v>0</v>
      </c>
      <c r="DF354" s="328"/>
      <c r="DG354" s="328"/>
      <c r="DH354" s="330">
        <f>K354/208*8*30%*VLOOKUP($D354,Shift!$B:$AZ,47,0)-AL354</f>
        <v>-4.6153843868523836E-5</v>
      </c>
      <c r="DJ354" s="390"/>
      <c r="DK354" s="332">
        <f>VLOOKUP($D354,Meal!$A:$AK,35,0)-BG354</f>
        <v>0</v>
      </c>
      <c r="DL354" s="332">
        <f>VLOOKUP($D354,Meal!$A:$AK,36,0)-BH354</f>
        <v>0</v>
      </c>
      <c r="DM354" s="333">
        <f>VLOOKUP($D354,Shift!B:AW,39,0)-AV354</f>
        <v>0</v>
      </c>
      <c r="DN354" s="334">
        <f>K354/208*VLOOKUP(D354,Shift!$B:$AO,39,0)*8*10%-AW354</f>
        <v>0</v>
      </c>
      <c r="DO354" s="333">
        <f>VLOOKUP($D354,Shift!$B:$AO,40,0)-AX354</f>
        <v>0</v>
      </c>
      <c r="DP354" s="334">
        <f>K354/208*VLOOKUP(D354,Shift!$B:$AO,40,0)*8*50%-AY354</f>
        <v>0</v>
      </c>
      <c r="DQ354" s="335">
        <f>VLOOKUP($D354,Shift!$B:$AZ,41,0)-AZ354</f>
        <v>0</v>
      </c>
      <c r="DR354" s="336">
        <f>K354/208*VLOOKUP($D354,Shift!$B:$AQ,41,0)*8*50%-BA354</f>
        <v>0</v>
      </c>
      <c r="DS354" s="337">
        <f>VLOOKUP($D354,Att!B:CU,98,0)-O354</f>
        <v>0</v>
      </c>
      <c r="DT354" s="338">
        <f>IFERROR(VLOOKUP($D354,OT!$A:$BR,OT!BC$1,0),0)-P354</f>
        <v>0</v>
      </c>
      <c r="DU354" s="338">
        <f>IFERROR(VLOOKUP($D354,OT!$A:$BR,OT!BD$1,0),0)-Q354</f>
        <v>0</v>
      </c>
      <c r="DV354" s="338">
        <f>IFERROR(VLOOKUP($D354,OT!$A:$BR,OT!BE$1,0),0)-R354</f>
        <v>0</v>
      </c>
      <c r="DW354" s="338">
        <f>IFERROR(VLOOKUP($D354,OT!$A:$BR,OT!BF$1,0),0)-S354</f>
        <v>0</v>
      </c>
      <c r="DX354" s="338">
        <f>IFERROR(VLOOKUP($D354,OT!$A:$BR,OT!BG$1,0),0)-T354</f>
        <v>0</v>
      </c>
      <c r="DY354" s="338">
        <f>IFERROR(VLOOKUP($D354,OT!$A:$BR,OT!BH$1,0),0)-U354</f>
        <v>0</v>
      </c>
      <c r="DZ354" s="338">
        <f>IFERROR(VLOOKUP($D354,OT!$A:$BR,OT!BI$1,0),0)-V354</f>
        <v>0</v>
      </c>
      <c r="EA354" s="338">
        <f>IFERROR(VLOOKUP($D354,OT!$A:$BR,OT!BJ$1,0),0)-W354</f>
        <v>0</v>
      </c>
      <c r="EB354" s="338">
        <f>IFERROR(VLOOKUP($D354,OT!$A:$BR,OT!BK$1,0),0)-X354</f>
        <v>0</v>
      </c>
      <c r="EC354" s="339">
        <f>VLOOKUP(D354,'Off day working'!A:AL,38,0)*30000-BD354</f>
        <v>0</v>
      </c>
      <c r="ED354" s="340"/>
      <c r="EE354" s="340"/>
      <c r="EF354" s="338">
        <f t="shared" si="106"/>
        <v>7.6923076921957545E-2</v>
      </c>
      <c r="EG354" s="350">
        <f>4960000*1.07/208*VLOOKUP(D354,Att!B:BZ,77,0)-BJ354</f>
        <v>0</v>
      </c>
      <c r="EI354" s="345">
        <f>IF(AND(CH354="X",EJ354&gt;=0.5),150000/VLOOKUP(D354,Att!B:AT,45,0)*VLOOKUP(D354,Att!B:AP,41,0),IF(AND(CH354="X",EJ354&lt;0.5),0,150000))-AN354</f>
        <v>0</v>
      </c>
      <c r="EJ354" s="346">
        <f>VLOOKUP(D354,Att!B:AP,41,0)/VLOOKUP(D354,Att!B:AT,45,0)</f>
        <v>0.38181887603432002</v>
      </c>
    </row>
    <row r="355" spans="1:140" s="331" customFormat="1" ht="14.5" hidden="1" customHeight="1" x14ac:dyDescent="0.35">
      <c r="A355" s="300" t="s">
        <v>325</v>
      </c>
      <c r="B355" s="300">
        <f t="shared" si="121"/>
        <v>348</v>
      </c>
      <c r="C355" s="320" t="s">
        <v>56</v>
      </c>
      <c r="D355" s="320" t="s">
        <v>2103</v>
      </c>
      <c r="E355" s="320" t="s">
        <v>2105</v>
      </c>
      <c r="F355" s="367" t="s">
        <v>2104</v>
      </c>
      <c r="G355" s="320" t="s">
        <v>360</v>
      </c>
      <c r="H355" s="320" t="s">
        <v>1039</v>
      </c>
      <c r="I355" s="320" t="s">
        <v>63</v>
      </c>
      <c r="J355" s="320" t="s">
        <v>58</v>
      </c>
      <c r="K355" s="321">
        <v>5900000</v>
      </c>
      <c r="L355" s="321"/>
      <c r="M355" s="321">
        <v>208</v>
      </c>
      <c r="N355" s="321"/>
      <c r="O355" s="321">
        <v>64</v>
      </c>
      <c r="P355" s="321">
        <v>4</v>
      </c>
      <c r="Q355" s="321">
        <v>0</v>
      </c>
      <c r="R355" s="321">
        <v>0</v>
      </c>
      <c r="S355" s="321">
        <v>0</v>
      </c>
      <c r="T355" s="321">
        <v>0</v>
      </c>
      <c r="U355" s="321">
        <v>0</v>
      </c>
      <c r="V355" s="321">
        <v>0</v>
      </c>
      <c r="W355" s="321">
        <v>0</v>
      </c>
      <c r="X355" s="321">
        <v>0</v>
      </c>
      <c r="Y355" s="321">
        <v>2</v>
      </c>
      <c r="Z355" s="321"/>
      <c r="AA355" s="321"/>
      <c r="AB355" s="321">
        <v>1815384.5019</v>
      </c>
      <c r="AC355" s="321">
        <v>170192.3077</v>
      </c>
      <c r="AD355" s="321">
        <v>0</v>
      </c>
      <c r="AE355" s="321">
        <v>0</v>
      </c>
      <c r="AF355" s="321">
        <v>0</v>
      </c>
      <c r="AG355" s="321">
        <v>0</v>
      </c>
      <c r="AH355" s="321">
        <v>0</v>
      </c>
      <c r="AI355" s="321">
        <v>0</v>
      </c>
      <c r="AJ355" s="321">
        <v>0</v>
      </c>
      <c r="AK355" s="321">
        <v>0</v>
      </c>
      <c r="AL355" s="321">
        <v>136153.8462</v>
      </c>
      <c r="AM355" s="321">
        <v>114545.66280000001</v>
      </c>
      <c r="AN355" s="321">
        <v>0</v>
      </c>
      <c r="AO355" s="321">
        <v>0</v>
      </c>
      <c r="AP355" s="321">
        <v>0</v>
      </c>
      <c r="AQ355" s="321">
        <v>255288.4615</v>
      </c>
      <c r="AR355" s="321">
        <v>0</v>
      </c>
      <c r="AS355" s="321"/>
      <c r="AT355" s="321">
        <v>0</v>
      </c>
      <c r="AU355" s="321">
        <v>147500</v>
      </c>
      <c r="AV355" s="321">
        <v>0</v>
      </c>
      <c r="AW355" s="321">
        <v>0</v>
      </c>
      <c r="AX355" s="321">
        <v>0</v>
      </c>
      <c r="AY355" s="321">
        <v>0</v>
      </c>
      <c r="AZ355" s="321"/>
      <c r="BA355" s="321"/>
      <c r="BB355" s="321">
        <v>2</v>
      </c>
      <c r="BC355" s="321">
        <v>56730.77</v>
      </c>
      <c r="BD355" s="321">
        <v>0</v>
      </c>
      <c r="BE355" s="321">
        <v>42548</v>
      </c>
      <c r="BF355" s="321">
        <v>100000</v>
      </c>
      <c r="BG355" s="321">
        <v>85000</v>
      </c>
      <c r="BH355" s="321">
        <v>84000</v>
      </c>
      <c r="BI355" s="321"/>
      <c r="BJ355" s="321"/>
      <c r="BK355" s="321"/>
      <c r="BL355" s="321">
        <v>0</v>
      </c>
      <c r="BM355" s="321"/>
      <c r="BN355" s="321">
        <v>0</v>
      </c>
      <c r="BO355" s="321">
        <v>0</v>
      </c>
      <c r="BP355" s="321">
        <v>129230.7692</v>
      </c>
      <c r="BQ355" s="321">
        <v>8076.9231</v>
      </c>
      <c r="BR355" s="321"/>
      <c r="BS355" s="321">
        <v>0</v>
      </c>
      <c r="BT355" s="321">
        <v>0</v>
      </c>
      <c r="BU355" s="321">
        <v>0</v>
      </c>
      <c r="BV355" s="321"/>
      <c r="BW355" s="321">
        <v>0</v>
      </c>
      <c r="BX355" s="321"/>
      <c r="BY355" s="321">
        <v>0</v>
      </c>
      <c r="BZ355" s="321"/>
      <c r="CA355" s="321"/>
      <c r="CB355" s="321">
        <v>3144653</v>
      </c>
      <c r="CC355" s="322">
        <v>3007346</v>
      </c>
      <c r="CD355" s="320"/>
      <c r="CE355" s="320" t="s">
        <v>1068</v>
      </c>
      <c r="CF355" s="323">
        <v>46195</v>
      </c>
      <c r="CG355" s="323"/>
      <c r="CH355" s="320" t="s">
        <v>1043</v>
      </c>
      <c r="CI355" s="322">
        <v>0</v>
      </c>
      <c r="CJ355" s="322">
        <v>0</v>
      </c>
      <c r="CK355" s="321"/>
      <c r="CL355" s="324">
        <f t="shared" si="107"/>
        <v>137307.6923</v>
      </c>
      <c r="CM355" s="325">
        <f t="shared" si="108"/>
        <v>-1.75760000012815</v>
      </c>
      <c r="CN355" s="325">
        <f t="shared" si="109"/>
        <v>-2.4498999998904765</v>
      </c>
      <c r="CO355" s="325">
        <f t="shared" si="110"/>
        <v>0.11348461546003819</v>
      </c>
      <c r="CP355" s="318"/>
      <c r="CQ355" s="326">
        <f t="shared" si="111"/>
        <v>-7.6923170126974583E-6</v>
      </c>
      <c r="CR355" s="326">
        <f t="shared" si="112"/>
        <v>0</v>
      </c>
      <c r="CS355" s="327">
        <f t="shared" si="113"/>
        <v>0</v>
      </c>
      <c r="CT355" s="327">
        <f t="shared" si="114"/>
        <v>0</v>
      </c>
      <c r="CU355" s="327">
        <f t="shared" si="115"/>
        <v>0</v>
      </c>
      <c r="CV355" s="327">
        <f t="shared" si="116"/>
        <v>0</v>
      </c>
      <c r="CW355" s="327">
        <f t="shared" si="117"/>
        <v>0</v>
      </c>
      <c r="CX355" s="327">
        <f t="shared" si="118"/>
        <v>0</v>
      </c>
      <c r="CY355" s="327">
        <f t="shared" si="119"/>
        <v>0</v>
      </c>
      <c r="CZ355" s="328">
        <f t="shared" si="120"/>
        <v>137307.6923</v>
      </c>
      <c r="DA355" s="328">
        <f t="shared" si="122"/>
        <v>7.6923170126974583E-6</v>
      </c>
      <c r="DB355" s="201"/>
      <c r="DC355" s="327">
        <f>K355/M355*IFERROR(VLOOKUP($D355,Shift!$B:$AZ,45,0),0)-AT355</f>
        <v>0</v>
      </c>
      <c r="DD355" s="327">
        <f>K355/M355*IFERROR(VLOOKUP($D355,Shift!$B:$AV,47,0),0)*10*50%-ROUND(K355/M355*IFERROR(VLOOKUP($D355,Shift!$B:$AV,47,0),0)*8*30%,0)-AU355</f>
        <v>-0.15384615381481126</v>
      </c>
      <c r="DE355" s="329">
        <f>VLOOKUP($D355,'Off day working'!A:AM,38,0)-Z355</f>
        <v>0</v>
      </c>
      <c r="DF355" s="328"/>
      <c r="DG355" s="328"/>
      <c r="DH355" s="330">
        <f>K355/208*8*30%*VLOOKUP($D355,Shift!$B:$AZ,47,0)-AL355</f>
        <v>-4.6153843868523836E-5</v>
      </c>
      <c r="DJ355" s="390"/>
      <c r="DK355" s="332">
        <f>VLOOKUP($D355,Meal!$A:$AK,35,0)-BG355</f>
        <v>0</v>
      </c>
      <c r="DL355" s="332">
        <f>VLOOKUP($D355,Meal!$A:$AK,36,0)-BH355</f>
        <v>0</v>
      </c>
      <c r="DM355" s="333">
        <f>VLOOKUP($D355,Shift!B:AW,39,0)-AV355</f>
        <v>0</v>
      </c>
      <c r="DN355" s="334">
        <f>K355/208*VLOOKUP(D355,Shift!$B:$AO,39,0)*8*10%-AW355</f>
        <v>0</v>
      </c>
      <c r="DO355" s="333">
        <f>VLOOKUP($D355,Shift!$B:$AO,40,0)-AX355</f>
        <v>0</v>
      </c>
      <c r="DP355" s="334">
        <f>K355/208*VLOOKUP(D355,Shift!$B:$AO,40,0)*8*50%-AY355</f>
        <v>0</v>
      </c>
      <c r="DQ355" s="335">
        <f>VLOOKUP($D355,Shift!$B:$AZ,41,0)-AZ355</f>
        <v>0</v>
      </c>
      <c r="DR355" s="336">
        <f>K355/208*VLOOKUP($D355,Shift!$B:$AQ,41,0)*8*50%-BA355</f>
        <v>0</v>
      </c>
      <c r="DS355" s="337">
        <f>VLOOKUP($D355,Att!B:CU,98,0)-O355</f>
        <v>0</v>
      </c>
      <c r="DT355" s="338">
        <f>IFERROR(VLOOKUP($D355,OT!$A:$BR,OT!BC$1,0),0)-P355</f>
        <v>0</v>
      </c>
      <c r="DU355" s="338">
        <f>IFERROR(VLOOKUP($D355,OT!$A:$BR,OT!BD$1,0),0)-Q355</f>
        <v>0</v>
      </c>
      <c r="DV355" s="338">
        <f>IFERROR(VLOOKUP($D355,OT!$A:$BR,OT!BE$1,0),0)-R355</f>
        <v>0</v>
      </c>
      <c r="DW355" s="338">
        <f>IFERROR(VLOOKUP($D355,OT!$A:$BR,OT!BF$1,0),0)-S355</f>
        <v>0</v>
      </c>
      <c r="DX355" s="338">
        <f>IFERROR(VLOOKUP($D355,OT!$A:$BR,OT!BG$1,0),0)-T355</f>
        <v>0</v>
      </c>
      <c r="DY355" s="338">
        <f>IFERROR(VLOOKUP($D355,OT!$A:$BR,OT!BH$1,0),0)-U355</f>
        <v>0</v>
      </c>
      <c r="DZ355" s="338">
        <f>IFERROR(VLOOKUP($D355,OT!$A:$BR,OT!BI$1,0),0)-V355</f>
        <v>0</v>
      </c>
      <c r="EA355" s="338">
        <f>IFERROR(VLOOKUP($D355,OT!$A:$BR,OT!BJ$1,0),0)-W355</f>
        <v>0</v>
      </c>
      <c r="EB355" s="338">
        <f>IFERROR(VLOOKUP($D355,OT!$A:$BR,OT!BK$1,0),0)-X355</f>
        <v>0</v>
      </c>
      <c r="EC355" s="339">
        <f>VLOOKUP(D355,'Off day working'!A:AL,38,0)*30000-BD355</f>
        <v>0</v>
      </c>
      <c r="ED355" s="340"/>
      <c r="EE355" s="340"/>
      <c r="EF355" s="338">
        <f t="shared" si="106"/>
        <v>7.6923076921957545E-2</v>
      </c>
      <c r="EG355" s="350">
        <f>4960000*1.07/208*VLOOKUP(D355,Att!B:BZ,77,0)-BJ355</f>
        <v>0</v>
      </c>
      <c r="EI355" s="345">
        <f>IF(AND(CH355="X",EJ355&gt;=0.5),150000/VLOOKUP(D355,Att!B:AT,45,0)*VLOOKUP(D355,Att!B:AP,41,0),IF(AND(CH355="X",EJ355&lt;0.5),0,150000))-AN355</f>
        <v>0</v>
      </c>
      <c r="EJ355" s="346">
        <f>VLOOKUP(D355,Att!B:AP,41,0)/VLOOKUP(D355,Att!B:AT,45,0)</f>
        <v>0.38181887603432002</v>
      </c>
    </row>
    <row r="356" spans="1:140" s="331" customFormat="1" ht="14.5" hidden="1" customHeight="1" x14ac:dyDescent="0.35">
      <c r="A356" s="300" t="s">
        <v>325</v>
      </c>
      <c r="B356" s="300">
        <f t="shared" si="121"/>
        <v>349</v>
      </c>
      <c r="C356" s="320" t="s">
        <v>56</v>
      </c>
      <c r="D356" s="320" t="s">
        <v>2109</v>
      </c>
      <c r="E356" s="320" t="s">
        <v>2111</v>
      </c>
      <c r="F356" s="367" t="s">
        <v>2110</v>
      </c>
      <c r="G356" s="320" t="s">
        <v>360</v>
      </c>
      <c r="H356" s="320" t="s">
        <v>1039</v>
      </c>
      <c r="I356" s="320" t="s">
        <v>59</v>
      </c>
      <c r="J356" s="320" t="s">
        <v>58</v>
      </c>
      <c r="K356" s="321">
        <v>5900000</v>
      </c>
      <c r="L356" s="321"/>
      <c r="M356" s="321">
        <v>208</v>
      </c>
      <c r="N356" s="321"/>
      <c r="O356" s="321">
        <v>64</v>
      </c>
      <c r="P356" s="321">
        <v>4</v>
      </c>
      <c r="Q356" s="321">
        <v>0</v>
      </c>
      <c r="R356" s="321">
        <v>0</v>
      </c>
      <c r="S356" s="321">
        <v>0</v>
      </c>
      <c r="T356" s="321">
        <v>0</v>
      </c>
      <c r="U356" s="321">
        <v>0</v>
      </c>
      <c r="V356" s="321">
        <v>0</v>
      </c>
      <c r="W356" s="321">
        <v>0</v>
      </c>
      <c r="X356" s="321">
        <v>0</v>
      </c>
      <c r="Y356" s="321">
        <v>0</v>
      </c>
      <c r="Z356" s="321"/>
      <c r="AA356" s="321"/>
      <c r="AB356" s="321">
        <v>1815384.5019</v>
      </c>
      <c r="AC356" s="321">
        <v>170192.3077</v>
      </c>
      <c r="AD356" s="321">
        <v>0</v>
      </c>
      <c r="AE356" s="321">
        <v>0</v>
      </c>
      <c r="AF356" s="321">
        <v>0</v>
      </c>
      <c r="AG356" s="321">
        <v>0</v>
      </c>
      <c r="AH356" s="321">
        <v>0</v>
      </c>
      <c r="AI356" s="321">
        <v>0</v>
      </c>
      <c r="AJ356" s="321">
        <v>0</v>
      </c>
      <c r="AK356" s="321">
        <v>0</v>
      </c>
      <c r="AL356" s="321">
        <v>0</v>
      </c>
      <c r="AM356" s="321">
        <v>114545.66280000001</v>
      </c>
      <c r="AN356" s="321">
        <v>0</v>
      </c>
      <c r="AO356" s="321">
        <v>0</v>
      </c>
      <c r="AP356" s="321">
        <v>0</v>
      </c>
      <c r="AQ356" s="321">
        <v>255288.4615</v>
      </c>
      <c r="AR356" s="321">
        <v>0</v>
      </c>
      <c r="AS356" s="321"/>
      <c r="AT356" s="321">
        <v>0</v>
      </c>
      <c r="AU356" s="321">
        <v>0</v>
      </c>
      <c r="AV356" s="321">
        <v>0</v>
      </c>
      <c r="AW356" s="321">
        <v>0</v>
      </c>
      <c r="AX356" s="321">
        <v>0</v>
      </c>
      <c r="AY356" s="321">
        <v>0</v>
      </c>
      <c r="AZ356" s="321"/>
      <c r="BA356" s="321"/>
      <c r="BB356" s="321">
        <v>2</v>
      </c>
      <c r="BC356" s="321">
        <v>56730.77</v>
      </c>
      <c r="BD356" s="321">
        <v>0</v>
      </c>
      <c r="BE356" s="321">
        <v>42548</v>
      </c>
      <c r="BF356" s="321">
        <v>100000</v>
      </c>
      <c r="BG356" s="321">
        <v>85000</v>
      </c>
      <c r="BH356" s="321">
        <v>40000</v>
      </c>
      <c r="BI356" s="321"/>
      <c r="BJ356" s="321"/>
      <c r="BK356" s="321"/>
      <c r="BL356" s="321">
        <v>0</v>
      </c>
      <c r="BM356" s="321"/>
      <c r="BN356" s="321">
        <v>0</v>
      </c>
      <c r="BO356" s="321">
        <v>0</v>
      </c>
      <c r="BP356" s="321">
        <v>129230.7692</v>
      </c>
      <c r="BQ356" s="321">
        <v>8076.9231</v>
      </c>
      <c r="BR356" s="321"/>
      <c r="BS356" s="321">
        <v>0</v>
      </c>
      <c r="BT356" s="321">
        <v>0</v>
      </c>
      <c r="BU356" s="321">
        <v>0</v>
      </c>
      <c r="BV356" s="321"/>
      <c r="BW356" s="321">
        <v>0</v>
      </c>
      <c r="BX356" s="321"/>
      <c r="BY356" s="321">
        <v>0</v>
      </c>
      <c r="BZ356" s="321"/>
      <c r="CA356" s="321"/>
      <c r="CB356" s="321">
        <v>2816999</v>
      </c>
      <c r="CC356" s="322">
        <v>2679692</v>
      </c>
      <c r="CD356" s="320"/>
      <c r="CE356" s="320" t="s">
        <v>319</v>
      </c>
      <c r="CF356" s="323">
        <v>46195</v>
      </c>
      <c r="CG356" s="323"/>
      <c r="CH356" s="320" t="s">
        <v>1043</v>
      </c>
      <c r="CI356" s="322">
        <v>0</v>
      </c>
      <c r="CJ356" s="322">
        <v>0</v>
      </c>
      <c r="CK356" s="321"/>
      <c r="CL356" s="324">
        <f t="shared" si="107"/>
        <v>137307.6923</v>
      </c>
      <c r="CM356" s="325">
        <f t="shared" si="108"/>
        <v>-1.6038000001572073</v>
      </c>
      <c r="CN356" s="325">
        <f t="shared" si="109"/>
        <v>-2.2960999999195337</v>
      </c>
      <c r="CO356" s="325">
        <f t="shared" si="110"/>
        <v>0.11348461546003819</v>
      </c>
      <c r="CP356" s="318"/>
      <c r="CQ356" s="326">
        <f t="shared" si="111"/>
        <v>-7.6923170126974583E-6</v>
      </c>
      <c r="CR356" s="326">
        <f t="shared" si="112"/>
        <v>0</v>
      </c>
      <c r="CS356" s="327">
        <f t="shared" si="113"/>
        <v>0</v>
      </c>
      <c r="CT356" s="327">
        <f t="shared" si="114"/>
        <v>0</v>
      </c>
      <c r="CU356" s="327">
        <f t="shared" si="115"/>
        <v>0</v>
      </c>
      <c r="CV356" s="327">
        <f t="shared" si="116"/>
        <v>0</v>
      </c>
      <c r="CW356" s="327">
        <f t="shared" si="117"/>
        <v>0</v>
      </c>
      <c r="CX356" s="327">
        <f t="shared" si="118"/>
        <v>0</v>
      </c>
      <c r="CY356" s="327">
        <f t="shared" si="119"/>
        <v>0</v>
      </c>
      <c r="CZ356" s="328">
        <f t="shared" si="120"/>
        <v>137307.6923</v>
      </c>
      <c r="DA356" s="328">
        <f t="shared" si="122"/>
        <v>7.6923170126974583E-6</v>
      </c>
      <c r="DB356" s="201"/>
      <c r="DC356" s="327">
        <f>K356/M356*IFERROR(VLOOKUP($D356,Shift!$B:$AZ,45,0),0)-AT356</f>
        <v>0</v>
      </c>
      <c r="DD356" s="327">
        <f>K356/M356*IFERROR(VLOOKUP($D356,Shift!$B:$AV,47,0),0)*10*50%-ROUND(K356/M356*IFERROR(VLOOKUP($D356,Shift!$B:$AV,47,0),0)*8*30%,0)-AU356</f>
        <v>0</v>
      </c>
      <c r="DE356" s="329">
        <f>VLOOKUP($D356,'Off day working'!A:AM,38,0)-Z356</f>
        <v>0</v>
      </c>
      <c r="DF356" s="328"/>
      <c r="DG356" s="328"/>
      <c r="DH356" s="330">
        <f>K356/208*8*30%*VLOOKUP($D356,Shift!$B:$AZ,47,0)-AL356</f>
        <v>0</v>
      </c>
      <c r="DJ356" s="390"/>
      <c r="DK356" s="332">
        <f>VLOOKUP($D356,Meal!$A:$AK,35,0)-BG356</f>
        <v>0</v>
      </c>
      <c r="DL356" s="332">
        <f>VLOOKUP($D356,Meal!$A:$AK,36,0)-BH356</f>
        <v>0</v>
      </c>
      <c r="DM356" s="333">
        <f>VLOOKUP($D356,Shift!B:AW,39,0)-AV356</f>
        <v>0</v>
      </c>
      <c r="DN356" s="334">
        <f>K356/208*VLOOKUP(D356,Shift!$B:$AO,39,0)*8*10%-AW356</f>
        <v>0</v>
      </c>
      <c r="DO356" s="333">
        <f>VLOOKUP($D356,Shift!$B:$AO,40,0)-AX356</f>
        <v>0</v>
      </c>
      <c r="DP356" s="334">
        <f>K356/208*VLOOKUP(D356,Shift!$B:$AO,40,0)*8*50%-AY356</f>
        <v>0</v>
      </c>
      <c r="DQ356" s="335">
        <f>VLOOKUP($D356,Shift!$B:$AZ,41,0)-AZ356</f>
        <v>0</v>
      </c>
      <c r="DR356" s="336">
        <f>K356/208*VLOOKUP($D356,Shift!$B:$AQ,41,0)*8*50%-BA356</f>
        <v>0</v>
      </c>
      <c r="DS356" s="337">
        <f>VLOOKUP($D356,Att!B:CU,98,0)-O356</f>
        <v>0</v>
      </c>
      <c r="DT356" s="338">
        <f>IFERROR(VLOOKUP($D356,OT!$A:$BR,OT!BC$1,0),0)-P356</f>
        <v>0</v>
      </c>
      <c r="DU356" s="338">
        <f>IFERROR(VLOOKUP($D356,OT!$A:$BR,OT!BD$1,0),0)-Q356</f>
        <v>0</v>
      </c>
      <c r="DV356" s="338">
        <f>IFERROR(VLOOKUP($D356,OT!$A:$BR,OT!BE$1,0),0)-R356</f>
        <v>0</v>
      </c>
      <c r="DW356" s="338">
        <f>IFERROR(VLOOKUP($D356,OT!$A:$BR,OT!BF$1,0),0)-S356</f>
        <v>0</v>
      </c>
      <c r="DX356" s="338">
        <f>IFERROR(VLOOKUP($D356,OT!$A:$BR,OT!BG$1,0),0)-T356</f>
        <v>0</v>
      </c>
      <c r="DY356" s="338">
        <f>IFERROR(VLOOKUP($D356,OT!$A:$BR,OT!BH$1,0),0)-U356</f>
        <v>0</v>
      </c>
      <c r="DZ356" s="338">
        <f>IFERROR(VLOOKUP($D356,OT!$A:$BR,OT!BI$1,0),0)-V356</f>
        <v>0</v>
      </c>
      <c r="EA356" s="338">
        <f>IFERROR(VLOOKUP($D356,OT!$A:$BR,OT!BJ$1,0),0)-W356</f>
        <v>0</v>
      </c>
      <c r="EB356" s="338">
        <f>IFERROR(VLOOKUP($D356,OT!$A:$BR,OT!BK$1,0),0)-X356</f>
        <v>0</v>
      </c>
      <c r="EC356" s="339">
        <f>VLOOKUP(D356,'Off day working'!A:AL,38,0)*30000-BD356</f>
        <v>0</v>
      </c>
      <c r="ED356" s="340"/>
      <c r="EE356" s="340"/>
      <c r="EF356" s="338">
        <f t="shared" si="106"/>
        <v>7.6923076921957545E-2</v>
      </c>
      <c r="EG356" s="350">
        <f>4960000*1.07/208*VLOOKUP(D356,Att!B:BZ,77,0)-BJ356</f>
        <v>0</v>
      </c>
      <c r="EI356" s="345">
        <f>IF(AND(CH356="X",EJ356&gt;=0.5),150000/VLOOKUP(D356,Att!B:AT,45,0)*VLOOKUP(D356,Att!B:AP,41,0),IF(AND(CH356="X",EJ356&lt;0.5),0,150000))-AN356</f>
        <v>0</v>
      </c>
      <c r="EJ356" s="346">
        <f>VLOOKUP(D356,Att!B:AP,41,0)/VLOOKUP(D356,Att!B:AT,45,0)</f>
        <v>0.38181887603432002</v>
      </c>
    </row>
    <row r="357" spans="1:140" s="331" customFormat="1" ht="14.5" hidden="1" customHeight="1" x14ac:dyDescent="0.35">
      <c r="A357" s="300" t="s">
        <v>325</v>
      </c>
      <c r="B357" s="300">
        <f t="shared" si="121"/>
        <v>350</v>
      </c>
      <c r="C357" s="320" t="s">
        <v>56</v>
      </c>
      <c r="D357" s="320" t="s">
        <v>2112</v>
      </c>
      <c r="E357" s="320" t="s">
        <v>2114</v>
      </c>
      <c r="F357" s="367" t="s">
        <v>2113</v>
      </c>
      <c r="G357" s="320" t="s">
        <v>360</v>
      </c>
      <c r="H357" s="320"/>
      <c r="I357" s="320" t="s">
        <v>57</v>
      </c>
      <c r="J357" s="320" t="s">
        <v>58</v>
      </c>
      <c r="K357" s="321">
        <v>5900000</v>
      </c>
      <c r="L357" s="321"/>
      <c r="M357" s="321">
        <v>208</v>
      </c>
      <c r="N357" s="321"/>
      <c r="O357" s="321">
        <v>64</v>
      </c>
      <c r="P357" s="321">
        <v>6</v>
      </c>
      <c r="Q357" s="321">
        <v>0</v>
      </c>
      <c r="R357" s="321">
        <v>8</v>
      </c>
      <c r="S357" s="321">
        <v>0</v>
      </c>
      <c r="T357" s="321">
        <v>0</v>
      </c>
      <c r="U357" s="321">
        <v>0</v>
      </c>
      <c r="V357" s="321">
        <v>0</v>
      </c>
      <c r="W357" s="321">
        <v>0</v>
      </c>
      <c r="X357" s="321">
        <v>0</v>
      </c>
      <c r="Y357" s="321">
        <v>0</v>
      </c>
      <c r="Z357" s="321">
        <v>1</v>
      </c>
      <c r="AA357" s="321"/>
      <c r="AB357" s="321">
        <v>1815384.5019</v>
      </c>
      <c r="AC357" s="321">
        <v>255288.4615</v>
      </c>
      <c r="AD357" s="321">
        <v>0</v>
      </c>
      <c r="AE357" s="321">
        <v>453846.15379999997</v>
      </c>
      <c r="AF357" s="321">
        <v>0</v>
      </c>
      <c r="AG357" s="321">
        <v>0</v>
      </c>
      <c r="AH357" s="321">
        <v>0</v>
      </c>
      <c r="AI357" s="321">
        <v>0</v>
      </c>
      <c r="AJ357" s="321">
        <v>0</v>
      </c>
      <c r="AK357" s="321">
        <v>0</v>
      </c>
      <c r="AL357" s="321">
        <v>0</v>
      </c>
      <c r="AM357" s="321">
        <v>114545.66280000001</v>
      </c>
      <c r="AN357" s="321">
        <v>0</v>
      </c>
      <c r="AO357" s="321">
        <v>0</v>
      </c>
      <c r="AP357" s="321">
        <v>0</v>
      </c>
      <c r="AQ357" s="321">
        <v>255288.4615</v>
      </c>
      <c r="AR357" s="321">
        <v>0</v>
      </c>
      <c r="AS357" s="321"/>
      <c r="AT357" s="321">
        <v>0</v>
      </c>
      <c r="AU357" s="321">
        <v>0</v>
      </c>
      <c r="AV357" s="321">
        <v>0</v>
      </c>
      <c r="AW357" s="321">
        <v>0</v>
      </c>
      <c r="AX357" s="321">
        <v>0</v>
      </c>
      <c r="AY357" s="321">
        <v>0</v>
      </c>
      <c r="AZ357" s="321"/>
      <c r="BA357" s="321"/>
      <c r="BB357" s="321">
        <v>3</v>
      </c>
      <c r="BC357" s="321">
        <v>85096.15</v>
      </c>
      <c r="BD357" s="321">
        <v>30000</v>
      </c>
      <c r="BE357" s="321">
        <v>42548</v>
      </c>
      <c r="BF357" s="321"/>
      <c r="BG357" s="321">
        <v>65000</v>
      </c>
      <c r="BH357" s="321">
        <v>75000</v>
      </c>
      <c r="BI357" s="321"/>
      <c r="BJ357" s="321"/>
      <c r="BK357" s="321"/>
      <c r="BL357" s="321">
        <v>0</v>
      </c>
      <c r="BM357" s="321"/>
      <c r="BN357" s="321">
        <v>0</v>
      </c>
      <c r="BO357" s="321">
        <v>0</v>
      </c>
      <c r="BP357" s="321">
        <v>110769.2308</v>
      </c>
      <c r="BQ357" s="321">
        <v>24230.769199999999</v>
      </c>
      <c r="BR357" s="321"/>
      <c r="BS357" s="321">
        <v>0</v>
      </c>
      <c r="BT357" s="321">
        <v>0</v>
      </c>
      <c r="BU357" s="321">
        <v>0</v>
      </c>
      <c r="BV357" s="321"/>
      <c r="BW357" s="321">
        <v>0</v>
      </c>
      <c r="BX357" s="321"/>
      <c r="BY357" s="321">
        <v>0</v>
      </c>
      <c r="BZ357" s="321"/>
      <c r="CA357" s="321"/>
      <c r="CB357" s="321">
        <v>3327000</v>
      </c>
      <c r="CC357" s="322">
        <v>3192000</v>
      </c>
      <c r="CD357" s="320"/>
      <c r="CE357" s="320" t="s">
        <v>870</v>
      </c>
      <c r="CF357" s="323">
        <v>46195</v>
      </c>
      <c r="CG357" s="323"/>
      <c r="CH357" s="320" t="s">
        <v>1043</v>
      </c>
      <c r="CI357" s="322">
        <v>0</v>
      </c>
      <c r="CJ357" s="322">
        <v>0</v>
      </c>
      <c r="CK357" s="321"/>
      <c r="CL357" s="324">
        <f t="shared" si="107"/>
        <v>135000</v>
      </c>
      <c r="CM357" s="325">
        <f t="shared" si="108"/>
        <v>-2.6084999996237457</v>
      </c>
      <c r="CN357" s="325">
        <f t="shared" si="109"/>
        <v>-2.6084999996237457</v>
      </c>
      <c r="CO357" s="325">
        <f t="shared" si="110"/>
        <v>0.11348461546003819</v>
      </c>
      <c r="CP357" s="318"/>
      <c r="CQ357" s="326">
        <f t="shared" si="111"/>
        <v>3.8461526855826378E-5</v>
      </c>
      <c r="CR357" s="326">
        <f t="shared" si="112"/>
        <v>0</v>
      </c>
      <c r="CS357" s="327">
        <f t="shared" si="113"/>
        <v>4.615390207618475E-5</v>
      </c>
      <c r="CT357" s="327">
        <f t="shared" si="114"/>
        <v>0</v>
      </c>
      <c r="CU357" s="327">
        <f t="shared" si="115"/>
        <v>0</v>
      </c>
      <c r="CV357" s="327">
        <f t="shared" si="116"/>
        <v>0</v>
      </c>
      <c r="CW357" s="327">
        <f t="shared" si="117"/>
        <v>0</v>
      </c>
      <c r="CX357" s="327">
        <f t="shared" si="118"/>
        <v>0</v>
      </c>
      <c r="CY357" s="327">
        <f t="shared" si="119"/>
        <v>0</v>
      </c>
      <c r="CZ357" s="328">
        <f t="shared" si="120"/>
        <v>135000</v>
      </c>
      <c r="DA357" s="328">
        <f t="shared" ref="DA357:DA363" si="123">(360000/208)*(O357+P357+Q357+R357+S357+T357+U357+V357+W357+X357+BI357)-CZ357</f>
        <v>0</v>
      </c>
      <c r="DB357" s="201"/>
      <c r="DC357" s="327">
        <f>K357/M357*IFERROR(VLOOKUP($D357,Shift!$B:$AZ,45,0),0)-AT357</f>
        <v>0</v>
      </c>
      <c r="DD357" s="327">
        <f>K357/M357*IFERROR(VLOOKUP($D357,Shift!$B:$AV,47,0),0)*10*50%-ROUND(K357/M357*IFERROR(VLOOKUP($D357,Shift!$B:$AV,47,0),0)*8*30%,0)-AU357</f>
        <v>0</v>
      </c>
      <c r="DE357" s="329">
        <f>VLOOKUP($D357,'Off day working'!A:AM,38,0)-Z357</f>
        <v>0</v>
      </c>
      <c r="DF357" s="328"/>
      <c r="DG357" s="328"/>
      <c r="DH357" s="330">
        <f>K357/208*8*30%*VLOOKUP($D357,Shift!$B:$AZ,47,0)-AL357</f>
        <v>0</v>
      </c>
      <c r="DJ357" s="390"/>
      <c r="DK357" s="332">
        <f>VLOOKUP($D357,Meal!$A:$AK,35,0)-BG357</f>
        <v>0</v>
      </c>
      <c r="DL357" s="332">
        <f>VLOOKUP($D357,Meal!$A:$AK,36,0)-BH357</f>
        <v>0</v>
      </c>
      <c r="DM357" s="333">
        <f>VLOOKUP($D357,Shift!B:AW,39,0)-AV357</f>
        <v>0</v>
      </c>
      <c r="DN357" s="334">
        <f>K357/208*VLOOKUP(D357,Shift!$B:$AO,39,0)*8*10%-AW357</f>
        <v>0</v>
      </c>
      <c r="DO357" s="333">
        <f>VLOOKUP($D357,Shift!$B:$AO,40,0)-AX357</f>
        <v>0</v>
      </c>
      <c r="DP357" s="334">
        <f>K357/208*VLOOKUP(D357,Shift!$B:$AO,40,0)*8*50%-AY357</f>
        <v>0</v>
      </c>
      <c r="DQ357" s="335">
        <f>VLOOKUP($D357,Shift!$B:$AZ,41,0)-AZ357</f>
        <v>0</v>
      </c>
      <c r="DR357" s="336">
        <f>K357/208*VLOOKUP($D357,Shift!$B:$AQ,41,0)*8*50%-BA357</f>
        <v>0</v>
      </c>
      <c r="DS357" s="337">
        <f>VLOOKUP($D357,Att!B:CU,98,0)-O357</f>
        <v>0</v>
      </c>
      <c r="DT357" s="338">
        <f>IFERROR(VLOOKUP($D357,OT!$A:$BR,OT!BC$1,0),0)-P357</f>
        <v>0</v>
      </c>
      <c r="DU357" s="338">
        <f>IFERROR(VLOOKUP($D357,OT!$A:$BR,OT!BD$1,0),0)-Q357</f>
        <v>0</v>
      </c>
      <c r="DV357" s="338">
        <f>IFERROR(VLOOKUP($D357,OT!$A:$BR,OT!BE$1,0),0)-R357</f>
        <v>0</v>
      </c>
      <c r="DW357" s="338">
        <f>IFERROR(VLOOKUP($D357,OT!$A:$BR,OT!BF$1,0),0)-S357</f>
        <v>0</v>
      </c>
      <c r="DX357" s="338">
        <f>IFERROR(VLOOKUP($D357,OT!$A:$BR,OT!BG$1,0),0)-T357</f>
        <v>0</v>
      </c>
      <c r="DY357" s="338">
        <f>IFERROR(VLOOKUP($D357,OT!$A:$BR,OT!BH$1,0),0)-U357</f>
        <v>0</v>
      </c>
      <c r="DZ357" s="338">
        <f>IFERROR(VLOOKUP($D357,OT!$A:$BR,OT!BI$1,0),0)-V357</f>
        <v>0</v>
      </c>
      <c r="EA357" s="338">
        <f>IFERROR(VLOOKUP($D357,OT!$A:$BR,OT!BJ$1,0),0)-W357</f>
        <v>0</v>
      </c>
      <c r="EB357" s="338">
        <f>IFERROR(VLOOKUP($D357,OT!$A:$BR,OT!BK$1,0),0)-X357</f>
        <v>0</v>
      </c>
      <c r="EC357" s="339">
        <f>VLOOKUP(D357,'Off day working'!A:AL,38,0)*30000-BD357</f>
        <v>0</v>
      </c>
      <c r="ED357" s="340"/>
      <c r="EE357" s="340"/>
      <c r="EF357" s="338">
        <f t="shared" si="106"/>
        <v>7.6923076921957545E-2</v>
      </c>
      <c r="EG357" s="350">
        <f>4960000*1.07/208*VLOOKUP(D357,Att!B:BZ,77,0)-BJ357</f>
        <v>0</v>
      </c>
      <c r="EI357" s="345">
        <f>IF(AND(CH357="X",EJ357&gt;=0.5),150000/VLOOKUP(D357,Att!B:AT,45,0)*VLOOKUP(D357,Att!B:AP,41,0),IF(AND(CH357="X",EJ357&lt;0.5),0,150000))-AN357</f>
        <v>0</v>
      </c>
      <c r="EJ357" s="346">
        <f>VLOOKUP(D357,Att!B:AP,41,0)/VLOOKUP(D357,Att!B:AT,45,0)</f>
        <v>0.38181887603432002</v>
      </c>
    </row>
    <row r="358" spans="1:140" s="331" customFormat="1" ht="14.5" hidden="1" customHeight="1" x14ac:dyDescent="0.35">
      <c r="A358" s="300" t="s">
        <v>325</v>
      </c>
      <c r="B358" s="300">
        <f t="shared" si="121"/>
        <v>351</v>
      </c>
      <c r="C358" s="320" t="s">
        <v>56</v>
      </c>
      <c r="D358" s="320" t="s">
        <v>2115</v>
      </c>
      <c r="E358" s="320" t="s">
        <v>2117</v>
      </c>
      <c r="F358" s="367" t="s">
        <v>2116</v>
      </c>
      <c r="G358" s="320" t="s">
        <v>360</v>
      </c>
      <c r="H358" s="320" t="s">
        <v>1039</v>
      </c>
      <c r="I358" s="320" t="s">
        <v>57</v>
      </c>
      <c r="J358" s="320" t="s">
        <v>58</v>
      </c>
      <c r="K358" s="321">
        <v>5900000</v>
      </c>
      <c r="L358" s="321"/>
      <c r="M358" s="321">
        <v>208</v>
      </c>
      <c r="N358" s="321"/>
      <c r="O358" s="321">
        <v>54</v>
      </c>
      <c r="P358" s="321">
        <v>4</v>
      </c>
      <c r="Q358" s="321">
        <v>0</v>
      </c>
      <c r="R358" s="321">
        <v>12</v>
      </c>
      <c r="S358" s="321">
        <v>0</v>
      </c>
      <c r="T358" s="321">
        <v>0</v>
      </c>
      <c r="U358" s="321">
        <v>0</v>
      </c>
      <c r="V358" s="321">
        <v>0</v>
      </c>
      <c r="W358" s="321">
        <v>0</v>
      </c>
      <c r="X358" s="321">
        <v>0</v>
      </c>
      <c r="Y358" s="321">
        <v>0</v>
      </c>
      <c r="Z358" s="321">
        <v>1</v>
      </c>
      <c r="AA358" s="321"/>
      <c r="AB358" s="321">
        <v>1531730.7692</v>
      </c>
      <c r="AC358" s="321">
        <v>170192.3077</v>
      </c>
      <c r="AD358" s="321">
        <v>0</v>
      </c>
      <c r="AE358" s="321">
        <v>680769.23080000002</v>
      </c>
      <c r="AF358" s="321">
        <v>0</v>
      </c>
      <c r="AG358" s="321">
        <v>0</v>
      </c>
      <c r="AH358" s="321">
        <v>0</v>
      </c>
      <c r="AI358" s="321">
        <v>0</v>
      </c>
      <c r="AJ358" s="321">
        <v>0</v>
      </c>
      <c r="AK358" s="321">
        <v>0</v>
      </c>
      <c r="AL358" s="321">
        <v>0</v>
      </c>
      <c r="AM358" s="321">
        <v>98181.996700000003</v>
      </c>
      <c r="AN358" s="321">
        <v>0</v>
      </c>
      <c r="AO358" s="321">
        <v>0</v>
      </c>
      <c r="AP358" s="321">
        <v>0</v>
      </c>
      <c r="AQ358" s="321">
        <v>255288.4615</v>
      </c>
      <c r="AR358" s="321">
        <v>0</v>
      </c>
      <c r="AS358" s="321"/>
      <c r="AT358" s="321">
        <v>0</v>
      </c>
      <c r="AU358" s="321">
        <v>0</v>
      </c>
      <c r="AV358" s="321">
        <v>0</v>
      </c>
      <c r="AW358" s="321">
        <v>0</v>
      </c>
      <c r="AX358" s="321">
        <v>0</v>
      </c>
      <c r="AY358" s="321">
        <v>0</v>
      </c>
      <c r="AZ358" s="321"/>
      <c r="BA358" s="321"/>
      <c r="BB358" s="321">
        <v>2</v>
      </c>
      <c r="BC358" s="321">
        <v>56730.77</v>
      </c>
      <c r="BD358" s="321">
        <v>30000</v>
      </c>
      <c r="BE358" s="321">
        <v>42548</v>
      </c>
      <c r="BF358" s="321">
        <v>100000</v>
      </c>
      <c r="BG358" s="321">
        <v>65000</v>
      </c>
      <c r="BH358" s="321">
        <v>60000</v>
      </c>
      <c r="BI358" s="321"/>
      <c r="BJ358" s="321"/>
      <c r="BK358" s="321"/>
      <c r="BL358" s="321">
        <v>0</v>
      </c>
      <c r="BM358" s="321"/>
      <c r="BN358" s="321">
        <v>0</v>
      </c>
      <c r="BO358" s="321">
        <v>0</v>
      </c>
      <c r="BP358" s="321">
        <v>93461.538499999995</v>
      </c>
      <c r="BQ358" s="321">
        <v>27692.307700000001</v>
      </c>
      <c r="BR358" s="321"/>
      <c r="BS358" s="321">
        <v>0</v>
      </c>
      <c r="BT358" s="321">
        <v>0</v>
      </c>
      <c r="BU358" s="321">
        <v>0</v>
      </c>
      <c r="BV358" s="321"/>
      <c r="BW358" s="321">
        <v>0</v>
      </c>
      <c r="BX358" s="321"/>
      <c r="BY358" s="321">
        <v>0</v>
      </c>
      <c r="BZ358" s="321"/>
      <c r="CA358" s="321"/>
      <c r="CB358" s="321">
        <v>3211597</v>
      </c>
      <c r="CC358" s="322">
        <v>3090444</v>
      </c>
      <c r="CD358" s="320"/>
      <c r="CE358" s="320" t="s">
        <v>870</v>
      </c>
      <c r="CF358" s="323">
        <v>46195</v>
      </c>
      <c r="CG358" s="323"/>
      <c r="CH358" s="320" t="s">
        <v>1043</v>
      </c>
      <c r="CI358" s="322">
        <v>0</v>
      </c>
      <c r="CJ358" s="322">
        <v>0</v>
      </c>
      <c r="CK358" s="321"/>
      <c r="CL358" s="324">
        <f t="shared" si="107"/>
        <v>121153.8462</v>
      </c>
      <c r="CM358" s="325">
        <f t="shared" si="108"/>
        <v>-1.6179000004194677</v>
      </c>
      <c r="CN358" s="325">
        <f t="shared" si="109"/>
        <v>-2.4640999999828637</v>
      </c>
      <c r="CO358" s="325">
        <f t="shared" si="110"/>
        <v>3.0769268050789833E-5</v>
      </c>
      <c r="CP358" s="318"/>
      <c r="CQ358" s="326">
        <f t="shared" si="111"/>
        <v>-7.6923170126974583E-6</v>
      </c>
      <c r="CR358" s="326">
        <f t="shared" si="112"/>
        <v>0</v>
      </c>
      <c r="CS358" s="327">
        <f t="shared" si="113"/>
        <v>-3.0769268050789833E-5</v>
      </c>
      <c r="CT358" s="327">
        <f t="shared" si="114"/>
        <v>0</v>
      </c>
      <c r="CU358" s="327">
        <f t="shared" si="115"/>
        <v>0</v>
      </c>
      <c r="CV358" s="327">
        <f t="shared" si="116"/>
        <v>0</v>
      </c>
      <c r="CW358" s="327">
        <f t="shared" si="117"/>
        <v>0</v>
      </c>
      <c r="CX358" s="327">
        <f t="shared" si="118"/>
        <v>0</v>
      </c>
      <c r="CY358" s="327">
        <f t="shared" si="119"/>
        <v>0</v>
      </c>
      <c r="CZ358" s="328">
        <f t="shared" si="120"/>
        <v>121153.8462</v>
      </c>
      <c r="DA358" s="328">
        <f t="shared" si="123"/>
        <v>-4.6153843868523836E-5</v>
      </c>
      <c r="DB358" s="201"/>
      <c r="DC358" s="327">
        <f>K358/M358*IFERROR(VLOOKUP($D358,Shift!$B:$AZ,45,0),0)-AT358</f>
        <v>0</v>
      </c>
      <c r="DD358" s="327">
        <f>K358/M358*IFERROR(VLOOKUP($D358,Shift!$B:$AV,47,0),0)*10*50%-ROUND(K358/M358*IFERROR(VLOOKUP($D358,Shift!$B:$AV,47,0),0)*8*30%,0)-AU358</f>
        <v>0</v>
      </c>
      <c r="DE358" s="329">
        <f>VLOOKUP($D358,'Off day working'!A:AM,38,0)-Z358</f>
        <v>0</v>
      </c>
      <c r="DF358" s="328"/>
      <c r="DG358" s="328"/>
      <c r="DH358" s="330">
        <f>K358/208*8*30%*VLOOKUP($D358,Shift!$B:$AZ,47,0)-AL358</f>
        <v>0</v>
      </c>
      <c r="DJ358" s="390"/>
      <c r="DK358" s="332">
        <f>VLOOKUP($D358,Meal!$A:$AK,35,0)-BG358</f>
        <v>0</v>
      </c>
      <c r="DL358" s="332">
        <f>VLOOKUP($D358,Meal!$A:$AK,36,0)-BH358</f>
        <v>0</v>
      </c>
      <c r="DM358" s="333">
        <f>VLOOKUP($D358,Shift!B:AW,39,0)-AV358</f>
        <v>0</v>
      </c>
      <c r="DN358" s="334">
        <f>K358/208*VLOOKUP(D358,Shift!$B:$AO,39,0)*8*10%-AW358</f>
        <v>0</v>
      </c>
      <c r="DO358" s="333">
        <f>VLOOKUP($D358,Shift!$B:$AO,40,0)-AX358</f>
        <v>0</v>
      </c>
      <c r="DP358" s="334">
        <f>K358/208*VLOOKUP(D358,Shift!$B:$AO,40,0)*8*50%-AY358</f>
        <v>0</v>
      </c>
      <c r="DQ358" s="335">
        <f>VLOOKUP($D358,Shift!$B:$AZ,41,0)-AZ358</f>
        <v>0</v>
      </c>
      <c r="DR358" s="336">
        <f>K358/208*VLOOKUP($D358,Shift!$B:$AQ,41,0)*8*50%-BA358</f>
        <v>0</v>
      </c>
      <c r="DS358" s="337">
        <f>VLOOKUP($D358,Att!B:CU,98,0)-O358</f>
        <v>0</v>
      </c>
      <c r="DT358" s="338">
        <f>IFERROR(VLOOKUP($D358,OT!$A:$BR,OT!BC$1,0),0)-P358</f>
        <v>0</v>
      </c>
      <c r="DU358" s="338">
        <f>IFERROR(VLOOKUP($D358,OT!$A:$BR,OT!BD$1,0),0)-Q358</f>
        <v>0</v>
      </c>
      <c r="DV358" s="338">
        <f>IFERROR(VLOOKUP($D358,OT!$A:$BR,OT!BE$1,0),0)-R358</f>
        <v>0</v>
      </c>
      <c r="DW358" s="338">
        <f>IFERROR(VLOOKUP($D358,OT!$A:$BR,OT!BF$1,0),0)-S358</f>
        <v>0</v>
      </c>
      <c r="DX358" s="338">
        <f>IFERROR(VLOOKUP($D358,OT!$A:$BR,OT!BG$1,0),0)-T358</f>
        <v>0</v>
      </c>
      <c r="DY358" s="338">
        <f>IFERROR(VLOOKUP($D358,OT!$A:$BR,OT!BH$1,0),0)-U358</f>
        <v>0</v>
      </c>
      <c r="DZ358" s="338">
        <f>IFERROR(VLOOKUP($D358,OT!$A:$BR,OT!BI$1,0),0)-V358</f>
        <v>0</v>
      </c>
      <c r="EA358" s="338">
        <f>IFERROR(VLOOKUP($D358,OT!$A:$BR,OT!BJ$1,0),0)-W358</f>
        <v>0</v>
      </c>
      <c r="EB358" s="338">
        <f>IFERROR(VLOOKUP($D358,OT!$A:$BR,OT!BK$1,0),0)-X358</f>
        <v>0</v>
      </c>
      <c r="EC358" s="339">
        <f>VLOOKUP(D358,'Off day working'!A:AL,38,0)*30000-BD358</f>
        <v>0</v>
      </c>
      <c r="ED358" s="340"/>
      <c r="EE358" s="340"/>
      <c r="EF358" s="338">
        <f t="shared" si="106"/>
        <v>7.6923076921957545E-2</v>
      </c>
      <c r="EG358" s="350">
        <f>4960000*1.07/208*VLOOKUP(D358,Att!B:BZ,77,0)-BJ358</f>
        <v>0</v>
      </c>
      <c r="EI358" s="345">
        <f>IF(AND(CH358="X",EJ358&gt;=0.5),150000/VLOOKUP(D358,Att!B:AT,45,0)*VLOOKUP(D358,Att!B:AP,41,0),IF(AND(CH358="X",EJ358&lt;0.5),0,150000))-AN358</f>
        <v>0</v>
      </c>
      <c r="EJ358" s="346">
        <f>VLOOKUP(D358,Att!B:AP,41,0)/VLOOKUP(D358,Att!B:AT,45,0)</f>
        <v>0.32727332231513145</v>
      </c>
    </row>
    <row r="359" spans="1:140" s="331" customFormat="1" ht="14.5" hidden="1" customHeight="1" x14ac:dyDescent="0.35">
      <c r="A359" s="300" t="s">
        <v>325</v>
      </c>
      <c r="B359" s="300">
        <f t="shared" si="121"/>
        <v>352</v>
      </c>
      <c r="C359" s="320" t="s">
        <v>56</v>
      </c>
      <c r="D359" s="320" t="s">
        <v>2121</v>
      </c>
      <c r="E359" s="320" t="s">
        <v>2123</v>
      </c>
      <c r="F359" s="367" t="s">
        <v>2122</v>
      </c>
      <c r="G359" s="320" t="s">
        <v>360</v>
      </c>
      <c r="H359" s="320"/>
      <c r="I359" s="320" t="s">
        <v>59</v>
      </c>
      <c r="J359" s="320" t="s">
        <v>58</v>
      </c>
      <c r="K359" s="321">
        <v>5900000</v>
      </c>
      <c r="L359" s="321"/>
      <c r="M359" s="321">
        <v>208</v>
      </c>
      <c r="N359" s="321"/>
      <c r="O359" s="321">
        <v>64</v>
      </c>
      <c r="P359" s="321">
        <v>6</v>
      </c>
      <c r="Q359" s="321">
        <v>0</v>
      </c>
      <c r="R359" s="321">
        <v>0</v>
      </c>
      <c r="S359" s="321">
        <v>0</v>
      </c>
      <c r="T359" s="321">
        <v>0</v>
      </c>
      <c r="U359" s="321">
        <v>0</v>
      </c>
      <c r="V359" s="321">
        <v>0</v>
      </c>
      <c r="W359" s="321">
        <v>0</v>
      </c>
      <c r="X359" s="321">
        <v>0</v>
      </c>
      <c r="Y359" s="321">
        <v>0</v>
      </c>
      <c r="Z359" s="321"/>
      <c r="AA359" s="321"/>
      <c r="AB359" s="321">
        <v>1815384.5019</v>
      </c>
      <c r="AC359" s="321">
        <v>255288.4615</v>
      </c>
      <c r="AD359" s="321">
        <v>0</v>
      </c>
      <c r="AE359" s="321">
        <v>0</v>
      </c>
      <c r="AF359" s="321">
        <v>0</v>
      </c>
      <c r="AG359" s="321">
        <v>0</v>
      </c>
      <c r="AH359" s="321">
        <v>0</v>
      </c>
      <c r="AI359" s="321">
        <v>0</v>
      </c>
      <c r="AJ359" s="321">
        <v>0</v>
      </c>
      <c r="AK359" s="321">
        <v>0</v>
      </c>
      <c r="AL359" s="321">
        <v>0</v>
      </c>
      <c r="AM359" s="321">
        <v>114545.66280000001</v>
      </c>
      <c r="AN359" s="321">
        <v>0</v>
      </c>
      <c r="AO359" s="321">
        <v>0</v>
      </c>
      <c r="AP359" s="321">
        <v>0</v>
      </c>
      <c r="AQ359" s="321">
        <v>255288.4615</v>
      </c>
      <c r="AR359" s="321">
        <v>0</v>
      </c>
      <c r="AS359" s="321"/>
      <c r="AT359" s="321">
        <v>0</v>
      </c>
      <c r="AU359" s="321">
        <v>0</v>
      </c>
      <c r="AV359" s="321">
        <v>0</v>
      </c>
      <c r="AW359" s="321">
        <v>0</v>
      </c>
      <c r="AX359" s="321">
        <v>0</v>
      </c>
      <c r="AY359" s="321">
        <v>0</v>
      </c>
      <c r="AZ359" s="321"/>
      <c r="BA359" s="321"/>
      <c r="BB359" s="321">
        <v>3</v>
      </c>
      <c r="BC359" s="321">
        <v>85096.15</v>
      </c>
      <c r="BD359" s="321">
        <v>0</v>
      </c>
      <c r="BE359" s="321">
        <v>42548</v>
      </c>
      <c r="BF359" s="321"/>
      <c r="BG359" s="321">
        <v>65000</v>
      </c>
      <c r="BH359" s="321">
        <v>60000</v>
      </c>
      <c r="BI359" s="321"/>
      <c r="BJ359" s="321"/>
      <c r="BK359" s="321"/>
      <c r="BL359" s="321">
        <v>0</v>
      </c>
      <c r="BM359" s="321"/>
      <c r="BN359" s="321">
        <v>0</v>
      </c>
      <c r="BO359" s="321">
        <v>0</v>
      </c>
      <c r="BP359" s="321">
        <v>110769.2308</v>
      </c>
      <c r="BQ359" s="321">
        <v>10384.615400000001</v>
      </c>
      <c r="BR359" s="321"/>
      <c r="BS359" s="321">
        <v>0</v>
      </c>
      <c r="BT359" s="321">
        <v>0</v>
      </c>
      <c r="BU359" s="321">
        <v>0</v>
      </c>
      <c r="BV359" s="321"/>
      <c r="BW359" s="321">
        <v>0</v>
      </c>
      <c r="BX359" s="321"/>
      <c r="BY359" s="321">
        <v>0</v>
      </c>
      <c r="BZ359" s="321"/>
      <c r="CA359" s="321"/>
      <c r="CB359" s="321">
        <v>2814308</v>
      </c>
      <c r="CC359" s="322">
        <v>2693154</v>
      </c>
      <c r="CD359" s="320"/>
      <c r="CE359" s="320" t="s">
        <v>870</v>
      </c>
      <c r="CF359" s="323">
        <v>46195</v>
      </c>
      <c r="CG359" s="323"/>
      <c r="CH359" s="320" t="s">
        <v>1043</v>
      </c>
      <c r="CI359" s="322">
        <v>0</v>
      </c>
      <c r="CJ359" s="322">
        <v>0</v>
      </c>
      <c r="CK359" s="321"/>
      <c r="CL359" s="324">
        <f t="shared" si="107"/>
        <v>121153.8462</v>
      </c>
      <c r="CM359" s="325">
        <f t="shared" si="108"/>
        <v>-2.9161000000312924</v>
      </c>
      <c r="CN359" s="325">
        <f t="shared" si="109"/>
        <v>-2.7623000000603497</v>
      </c>
      <c r="CO359" s="325">
        <f t="shared" si="110"/>
        <v>0.11348461546003819</v>
      </c>
      <c r="CP359" s="318"/>
      <c r="CQ359" s="326">
        <f t="shared" si="111"/>
        <v>3.8461526855826378E-5</v>
      </c>
      <c r="CR359" s="326">
        <f t="shared" si="112"/>
        <v>0</v>
      </c>
      <c r="CS359" s="327">
        <f t="shared" si="113"/>
        <v>0</v>
      </c>
      <c r="CT359" s="327">
        <f t="shared" si="114"/>
        <v>0</v>
      </c>
      <c r="CU359" s="327">
        <f t="shared" si="115"/>
        <v>0</v>
      </c>
      <c r="CV359" s="327">
        <f t="shared" si="116"/>
        <v>0</v>
      </c>
      <c r="CW359" s="327">
        <f t="shared" si="117"/>
        <v>0</v>
      </c>
      <c r="CX359" s="327">
        <f t="shared" si="118"/>
        <v>0</v>
      </c>
      <c r="CY359" s="327">
        <f t="shared" si="119"/>
        <v>0</v>
      </c>
      <c r="CZ359" s="328">
        <f t="shared" si="120"/>
        <v>121153.8462</v>
      </c>
      <c r="DA359" s="328">
        <f t="shared" si="123"/>
        <v>-4.6153843868523836E-5</v>
      </c>
      <c r="DB359" s="201"/>
      <c r="DC359" s="327">
        <f>K359/M359*IFERROR(VLOOKUP($D359,Shift!$B:$AZ,45,0),0)-AT359</f>
        <v>0</v>
      </c>
      <c r="DD359" s="327">
        <f>K359/M359*IFERROR(VLOOKUP($D359,Shift!$B:$AV,47,0),0)*10*50%-ROUND(K359/M359*IFERROR(VLOOKUP($D359,Shift!$B:$AV,47,0),0)*8*30%,0)-AU359</f>
        <v>0</v>
      </c>
      <c r="DE359" s="329">
        <f>VLOOKUP($D359,'Off day working'!A:AM,38,0)-Z359</f>
        <v>0</v>
      </c>
      <c r="DF359" s="328"/>
      <c r="DG359" s="328"/>
      <c r="DH359" s="330">
        <f>K359/208*8*30%*VLOOKUP($D359,Shift!$B:$AZ,47,0)-AL359</f>
        <v>0</v>
      </c>
      <c r="DJ359" s="390"/>
      <c r="DK359" s="332">
        <f>VLOOKUP($D359,Meal!$A:$AK,35,0)-BG359</f>
        <v>0</v>
      </c>
      <c r="DL359" s="332">
        <f>VLOOKUP($D359,Meal!$A:$AK,36,0)-BH359</f>
        <v>0</v>
      </c>
      <c r="DM359" s="333">
        <f>VLOOKUP($D359,Shift!B:AW,39,0)-AV359</f>
        <v>0</v>
      </c>
      <c r="DN359" s="334">
        <f>K359/208*VLOOKUP(D359,Shift!$B:$AO,39,0)*8*10%-AW359</f>
        <v>0</v>
      </c>
      <c r="DO359" s="333">
        <f>VLOOKUP($D359,Shift!$B:$AO,40,0)-AX359</f>
        <v>0</v>
      </c>
      <c r="DP359" s="334">
        <f>K359/208*VLOOKUP(D359,Shift!$B:$AO,40,0)*8*50%-AY359</f>
        <v>0</v>
      </c>
      <c r="DQ359" s="335">
        <f>VLOOKUP($D359,Shift!$B:$AZ,41,0)-AZ359</f>
        <v>0</v>
      </c>
      <c r="DR359" s="336">
        <f>K359/208*VLOOKUP($D359,Shift!$B:$AQ,41,0)*8*50%-BA359</f>
        <v>0</v>
      </c>
      <c r="DS359" s="337">
        <f>VLOOKUP($D359,Att!B:CU,98,0)-O359</f>
        <v>0</v>
      </c>
      <c r="DT359" s="338">
        <f>IFERROR(VLOOKUP($D359,OT!$A:$BR,OT!BC$1,0),0)-P359</f>
        <v>0</v>
      </c>
      <c r="DU359" s="338">
        <f>IFERROR(VLOOKUP($D359,OT!$A:$BR,OT!BD$1,0),0)-Q359</f>
        <v>0</v>
      </c>
      <c r="DV359" s="338">
        <f>IFERROR(VLOOKUP($D359,OT!$A:$BR,OT!BE$1,0),0)-R359</f>
        <v>0</v>
      </c>
      <c r="DW359" s="338">
        <f>IFERROR(VLOOKUP($D359,OT!$A:$BR,OT!BF$1,0),0)-S359</f>
        <v>0</v>
      </c>
      <c r="DX359" s="338">
        <f>IFERROR(VLOOKUP($D359,OT!$A:$BR,OT!BG$1,0),0)-T359</f>
        <v>0</v>
      </c>
      <c r="DY359" s="338">
        <f>IFERROR(VLOOKUP($D359,OT!$A:$BR,OT!BH$1,0),0)-U359</f>
        <v>0</v>
      </c>
      <c r="DZ359" s="338">
        <f>IFERROR(VLOOKUP($D359,OT!$A:$BR,OT!BI$1,0),0)-V359</f>
        <v>0</v>
      </c>
      <c r="EA359" s="338">
        <f>IFERROR(VLOOKUP($D359,OT!$A:$BR,OT!BJ$1,0),0)-W359</f>
        <v>0</v>
      </c>
      <c r="EB359" s="338">
        <f>IFERROR(VLOOKUP($D359,OT!$A:$BR,OT!BK$1,0),0)-X359</f>
        <v>0</v>
      </c>
      <c r="EC359" s="339">
        <f>VLOOKUP(D359,'Off day working'!A:AL,38,0)*30000-BD359</f>
        <v>0</v>
      </c>
      <c r="ED359" s="340"/>
      <c r="EE359" s="340"/>
      <c r="EF359" s="338">
        <f t="shared" si="106"/>
        <v>7.6923076921957545E-2</v>
      </c>
      <c r="EG359" s="350">
        <f>4960000*1.07/208*VLOOKUP(D359,Att!B:BZ,77,0)-BJ359</f>
        <v>0</v>
      </c>
      <c r="EI359" s="345">
        <f>IF(AND(CH359="X",EJ359&gt;=0.5),150000/VLOOKUP(D359,Att!B:AT,45,0)*VLOOKUP(D359,Att!B:AP,41,0),IF(AND(CH359="X",EJ359&lt;0.5),0,150000))-AN359</f>
        <v>0</v>
      </c>
      <c r="EJ359" s="346">
        <f>VLOOKUP(D359,Att!B:AP,41,0)/VLOOKUP(D359,Att!B:AT,45,0)</f>
        <v>0.38181887603432002</v>
      </c>
    </row>
    <row r="360" spans="1:140" s="331" customFormat="1" ht="14.5" hidden="1" customHeight="1" x14ac:dyDescent="0.35">
      <c r="A360" s="300" t="s">
        <v>325</v>
      </c>
      <c r="B360" s="300">
        <f t="shared" si="121"/>
        <v>353</v>
      </c>
      <c r="C360" s="320" t="s">
        <v>56</v>
      </c>
      <c r="D360" s="320" t="s">
        <v>2124</v>
      </c>
      <c r="E360" s="320" t="s">
        <v>2126</v>
      </c>
      <c r="F360" s="367" t="s">
        <v>2125</v>
      </c>
      <c r="G360" s="320" t="s">
        <v>348</v>
      </c>
      <c r="H360" s="320"/>
      <c r="I360" s="320" t="s">
        <v>59</v>
      </c>
      <c r="J360" s="320" t="s">
        <v>58</v>
      </c>
      <c r="K360" s="321">
        <v>5900000</v>
      </c>
      <c r="L360" s="321"/>
      <c r="M360" s="321">
        <v>208</v>
      </c>
      <c r="N360" s="321"/>
      <c r="O360" s="321">
        <v>64</v>
      </c>
      <c r="P360" s="321">
        <v>8</v>
      </c>
      <c r="Q360" s="321">
        <v>0</v>
      </c>
      <c r="R360" s="321">
        <v>12</v>
      </c>
      <c r="S360" s="321">
        <v>0</v>
      </c>
      <c r="T360" s="321">
        <v>0</v>
      </c>
      <c r="U360" s="321">
        <v>0</v>
      </c>
      <c r="V360" s="321">
        <v>0</v>
      </c>
      <c r="W360" s="321">
        <v>0</v>
      </c>
      <c r="X360" s="321">
        <v>0</v>
      </c>
      <c r="Y360" s="321">
        <v>1</v>
      </c>
      <c r="Z360" s="321">
        <v>1</v>
      </c>
      <c r="AA360" s="321"/>
      <c r="AB360" s="321">
        <v>1815384.5019</v>
      </c>
      <c r="AC360" s="321">
        <v>340384.61540000001</v>
      </c>
      <c r="AD360" s="321">
        <v>0</v>
      </c>
      <c r="AE360" s="321">
        <v>680769.23080000002</v>
      </c>
      <c r="AF360" s="321">
        <v>0</v>
      </c>
      <c r="AG360" s="321">
        <v>0</v>
      </c>
      <c r="AH360" s="321">
        <v>0</v>
      </c>
      <c r="AI360" s="321">
        <v>0</v>
      </c>
      <c r="AJ360" s="321">
        <v>0</v>
      </c>
      <c r="AK360" s="321">
        <v>0</v>
      </c>
      <c r="AL360" s="321">
        <v>68076.9231</v>
      </c>
      <c r="AM360" s="321">
        <v>114545.66280000001</v>
      </c>
      <c r="AN360" s="321">
        <v>0</v>
      </c>
      <c r="AO360" s="321">
        <v>0</v>
      </c>
      <c r="AP360" s="321">
        <v>0</v>
      </c>
      <c r="AQ360" s="321">
        <v>255288.4615</v>
      </c>
      <c r="AR360" s="321">
        <v>0</v>
      </c>
      <c r="AS360" s="321"/>
      <c r="AT360" s="321">
        <v>0</v>
      </c>
      <c r="AU360" s="321">
        <v>73750</v>
      </c>
      <c r="AV360" s="321">
        <v>0</v>
      </c>
      <c r="AW360" s="321">
        <v>0</v>
      </c>
      <c r="AX360" s="321">
        <v>0</v>
      </c>
      <c r="AY360" s="321">
        <v>0</v>
      </c>
      <c r="AZ360" s="321"/>
      <c r="BA360" s="321"/>
      <c r="BB360" s="321">
        <v>4</v>
      </c>
      <c r="BC360" s="321">
        <v>113461.54</v>
      </c>
      <c r="BD360" s="321">
        <v>30000</v>
      </c>
      <c r="BE360" s="321"/>
      <c r="BF360" s="321"/>
      <c r="BG360" s="321">
        <v>45000</v>
      </c>
      <c r="BH360" s="321">
        <v>122000</v>
      </c>
      <c r="BI360" s="321"/>
      <c r="BJ360" s="321"/>
      <c r="BK360" s="321"/>
      <c r="BL360" s="321">
        <v>0</v>
      </c>
      <c r="BM360" s="321"/>
      <c r="BN360" s="321">
        <v>0</v>
      </c>
      <c r="BO360" s="321">
        <v>0</v>
      </c>
      <c r="BP360" s="321">
        <v>110769.2308</v>
      </c>
      <c r="BQ360" s="321">
        <v>34615.384599999998</v>
      </c>
      <c r="BR360" s="321"/>
      <c r="BS360" s="321">
        <v>0</v>
      </c>
      <c r="BT360" s="321">
        <v>0</v>
      </c>
      <c r="BU360" s="321">
        <v>0</v>
      </c>
      <c r="BV360" s="321"/>
      <c r="BW360" s="321">
        <v>0</v>
      </c>
      <c r="BX360" s="321"/>
      <c r="BY360" s="321">
        <v>0</v>
      </c>
      <c r="BZ360" s="321"/>
      <c r="CA360" s="321"/>
      <c r="CB360" s="321">
        <v>3804050</v>
      </c>
      <c r="CC360" s="322">
        <v>3658665</v>
      </c>
      <c r="CD360" s="320"/>
      <c r="CE360" s="320" t="s">
        <v>870</v>
      </c>
      <c r="CF360" s="323">
        <v>46195</v>
      </c>
      <c r="CG360" s="323"/>
      <c r="CH360" s="320" t="s">
        <v>1043</v>
      </c>
      <c r="CI360" s="322">
        <v>0</v>
      </c>
      <c r="CJ360" s="322">
        <v>0</v>
      </c>
      <c r="CK360" s="321"/>
      <c r="CL360" s="324">
        <f t="shared" si="107"/>
        <v>145384.61540000001</v>
      </c>
      <c r="CM360" s="325">
        <f t="shared" si="108"/>
        <v>-4.4490999998524785</v>
      </c>
      <c r="CN360" s="325">
        <f t="shared" si="109"/>
        <v>-4.0644999998621643</v>
      </c>
      <c r="CO360" s="325">
        <f t="shared" si="110"/>
        <v>0.11348461546003819</v>
      </c>
      <c r="CP360" s="318"/>
      <c r="CQ360" s="326">
        <f t="shared" si="111"/>
        <v>-1.5384634025394917E-5</v>
      </c>
      <c r="CR360" s="326">
        <f t="shared" si="112"/>
        <v>0</v>
      </c>
      <c r="CS360" s="327">
        <f t="shared" si="113"/>
        <v>-3.0769268050789833E-5</v>
      </c>
      <c r="CT360" s="327">
        <f t="shared" si="114"/>
        <v>0</v>
      </c>
      <c r="CU360" s="327">
        <f t="shared" si="115"/>
        <v>0</v>
      </c>
      <c r="CV360" s="327">
        <f t="shared" si="116"/>
        <v>0</v>
      </c>
      <c r="CW360" s="327">
        <f t="shared" si="117"/>
        <v>0</v>
      </c>
      <c r="CX360" s="327">
        <f t="shared" si="118"/>
        <v>0</v>
      </c>
      <c r="CY360" s="327">
        <f t="shared" si="119"/>
        <v>0</v>
      </c>
      <c r="CZ360" s="328">
        <f t="shared" si="120"/>
        <v>145384.61540000001</v>
      </c>
      <c r="DA360" s="328">
        <f t="shared" si="123"/>
        <v>-1.5384634025394917E-5</v>
      </c>
      <c r="DB360" s="201"/>
      <c r="DC360" s="327">
        <f>K360/M360*IFERROR(VLOOKUP($D360,Shift!$B:$AZ,45,0),0)-AT360</f>
        <v>0</v>
      </c>
      <c r="DD360" s="327">
        <f>K360/M360*IFERROR(VLOOKUP($D360,Shift!$B:$AV,47,0),0)*10*50%-ROUND(K360/M360*IFERROR(VLOOKUP($D360,Shift!$B:$AV,47,0),0)*8*30%,0)-AU360</f>
        <v>-7.692307690740563E-2</v>
      </c>
      <c r="DE360" s="329">
        <f>VLOOKUP($D360,'Off day working'!A:AM,38,0)-Z360</f>
        <v>0</v>
      </c>
      <c r="DF360" s="328"/>
      <c r="DG360" s="328"/>
      <c r="DH360" s="330">
        <f>K360/208*8*30%*VLOOKUP($D360,Shift!$B:$AZ,47,0)-AL360</f>
        <v>-2.3076921934261918E-5</v>
      </c>
      <c r="DJ360" s="390"/>
      <c r="DK360" s="332">
        <f>VLOOKUP($D360,Meal!$A:$AK,35,0)-BG360</f>
        <v>0</v>
      </c>
      <c r="DL360" s="332">
        <f>VLOOKUP($D360,Meal!$A:$AK,36,0)-BH360</f>
        <v>0</v>
      </c>
      <c r="DM360" s="333">
        <f>VLOOKUP($D360,Shift!B:AW,39,0)-AV360</f>
        <v>0</v>
      </c>
      <c r="DN360" s="334">
        <f>K360/208*VLOOKUP(D360,Shift!$B:$AO,39,0)*8*10%-AW360</f>
        <v>0</v>
      </c>
      <c r="DO360" s="333">
        <f>VLOOKUP($D360,Shift!$B:$AO,40,0)-AX360</f>
        <v>0</v>
      </c>
      <c r="DP360" s="334">
        <f>K360/208*VLOOKUP(D360,Shift!$B:$AO,40,0)*8*50%-AY360</f>
        <v>0</v>
      </c>
      <c r="DQ360" s="335">
        <f>VLOOKUP($D360,Shift!$B:$AZ,41,0)-AZ360</f>
        <v>0</v>
      </c>
      <c r="DR360" s="336">
        <f>K360/208*VLOOKUP($D360,Shift!$B:$AQ,41,0)*8*50%-BA360</f>
        <v>0</v>
      </c>
      <c r="DS360" s="337">
        <f>VLOOKUP($D360,Att!B:CU,98,0)-O360</f>
        <v>0</v>
      </c>
      <c r="DT360" s="338">
        <f>IFERROR(VLOOKUP($D360,OT!$A:$BR,OT!BC$1,0),0)-P360</f>
        <v>0</v>
      </c>
      <c r="DU360" s="338">
        <f>IFERROR(VLOOKUP($D360,OT!$A:$BR,OT!BD$1,0),0)-Q360</f>
        <v>0</v>
      </c>
      <c r="DV360" s="338">
        <f>IFERROR(VLOOKUP($D360,OT!$A:$BR,OT!BE$1,0),0)-R360</f>
        <v>0</v>
      </c>
      <c r="DW360" s="338">
        <f>IFERROR(VLOOKUP($D360,OT!$A:$BR,OT!BF$1,0),0)-S360</f>
        <v>0</v>
      </c>
      <c r="DX360" s="338">
        <f>IFERROR(VLOOKUP($D360,OT!$A:$BR,OT!BG$1,0),0)-T360</f>
        <v>0</v>
      </c>
      <c r="DY360" s="338">
        <f>IFERROR(VLOOKUP($D360,OT!$A:$BR,OT!BH$1,0),0)-U360</f>
        <v>0</v>
      </c>
      <c r="DZ360" s="338">
        <f>IFERROR(VLOOKUP($D360,OT!$A:$BR,OT!BI$1,0),0)-V360</f>
        <v>0</v>
      </c>
      <c r="EA360" s="338">
        <f>IFERROR(VLOOKUP($D360,OT!$A:$BR,OT!BJ$1,0),0)-W360</f>
        <v>0</v>
      </c>
      <c r="EB360" s="338">
        <f>IFERROR(VLOOKUP($D360,OT!$A:$BR,OT!BK$1,0),0)-X360</f>
        <v>0</v>
      </c>
      <c r="EC360" s="339">
        <f>VLOOKUP(D360,'Off day working'!A:AL,38,0)*30000-BD360</f>
        <v>0</v>
      </c>
      <c r="ED360" s="340"/>
      <c r="EE360" s="340"/>
      <c r="EF360" s="338">
        <f t="shared" si="106"/>
        <v>0</v>
      </c>
      <c r="EG360" s="350">
        <f>4960000*1.07/208*VLOOKUP(D360,Att!B:BZ,77,0)-BJ360</f>
        <v>0</v>
      </c>
      <c r="EI360" s="345">
        <f>IF(AND(CH360="X",EJ360&gt;=0.5),150000/VLOOKUP(D360,Att!B:AT,45,0)*VLOOKUP(D360,Att!B:AP,41,0),IF(AND(CH360="X",EJ360&lt;0.5),0,150000))-AN360</f>
        <v>0</v>
      </c>
      <c r="EJ360" s="346">
        <f>VLOOKUP(D360,Att!B:AP,41,0)/VLOOKUP(D360,Att!B:AT,45,0)</f>
        <v>0.38181887603432002</v>
      </c>
    </row>
    <row r="361" spans="1:140" s="331" customFormat="1" ht="14.5" hidden="1" customHeight="1" x14ac:dyDescent="0.35">
      <c r="A361" s="300" t="s">
        <v>325</v>
      </c>
      <c r="B361" s="300">
        <f t="shared" si="121"/>
        <v>354</v>
      </c>
      <c r="C361" s="320" t="s">
        <v>56</v>
      </c>
      <c r="D361" s="320" t="s">
        <v>2127</v>
      </c>
      <c r="E361" s="320" t="s">
        <v>2129</v>
      </c>
      <c r="F361" s="367" t="s">
        <v>2128</v>
      </c>
      <c r="G361" s="320" t="s">
        <v>360</v>
      </c>
      <c r="H361" s="320"/>
      <c r="I361" s="320" t="s">
        <v>59</v>
      </c>
      <c r="J361" s="320" t="s">
        <v>58</v>
      </c>
      <c r="K361" s="321">
        <v>5900000</v>
      </c>
      <c r="L361" s="321"/>
      <c r="M361" s="321">
        <v>208</v>
      </c>
      <c r="N361" s="321"/>
      <c r="O361" s="321">
        <v>64</v>
      </c>
      <c r="P361" s="321">
        <v>8</v>
      </c>
      <c r="Q361" s="321">
        <v>0</v>
      </c>
      <c r="R361" s="321">
        <v>12</v>
      </c>
      <c r="S361" s="321">
        <v>0</v>
      </c>
      <c r="T361" s="321">
        <v>0</v>
      </c>
      <c r="U361" s="321">
        <v>0</v>
      </c>
      <c r="V361" s="321">
        <v>0</v>
      </c>
      <c r="W361" s="321">
        <v>0</v>
      </c>
      <c r="X361" s="321">
        <v>0</v>
      </c>
      <c r="Y361" s="321">
        <v>0</v>
      </c>
      <c r="Z361" s="321">
        <v>1</v>
      </c>
      <c r="AA361" s="321"/>
      <c r="AB361" s="321">
        <v>1815384.5019</v>
      </c>
      <c r="AC361" s="321">
        <v>340384.61540000001</v>
      </c>
      <c r="AD361" s="321">
        <v>0</v>
      </c>
      <c r="AE361" s="321">
        <v>680769.23080000002</v>
      </c>
      <c r="AF361" s="321">
        <v>0</v>
      </c>
      <c r="AG361" s="321">
        <v>0</v>
      </c>
      <c r="AH361" s="321">
        <v>0</v>
      </c>
      <c r="AI361" s="321">
        <v>0</v>
      </c>
      <c r="AJ361" s="321">
        <v>0</v>
      </c>
      <c r="AK361" s="321">
        <v>0</v>
      </c>
      <c r="AL361" s="321">
        <v>0</v>
      </c>
      <c r="AM361" s="321">
        <v>114545.66280000001</v>
      </c>
      <c r="AN361" s="321">
        <v>0</v>
      </c>
      <c r="AO361" s="321">
        <v>0</v>
      </c>
      <c r="AP361" s="321">
        <v>0</v>
      </c>
      <c r="AQ361" s="321">
        <v>255288.4615</v>
      </c>
      <c r="AR361" s="321">
        <v>0</v>
      </c>
      <c r="AS361" s="321"/>
      <c r="AT361" s="321">
        <v>0</v>
      </c>
      <c r="AU361" s="321">
        <v>0</v>
      </c>
      <c r="AV361" s="321">
        <v>0</v>
      </c>
      <c r="AW361" s="321">
        <v>0</v>
      </c>
      <c r="AX361" s="321">
        <v>0</v>
      </c>
      <c r="AY361" s="321">
        <v>0</v>
      </c>
      <c r="AZ361" s="321"/>
      <c r="BA361" s="321"/>
      <c r="BB361" s="321">
        <v>4</v>
      </c>
      <c r="BC361" s="321">
        <v>113461.54</v>
      </c>
      <c r="BD361" s="321">
        <v>30000</v>
      </c>
      <c r="BE361" s="321">
        <v>42548</v>
      </c>
      <c r="BF361" s="321"/>
      <c r="BG361" s="321">
        <v>45000</v>
      </c>
      <c r="BH361" s="321">
        <v>100000</v>
      </c>
      <c r="BI361" s="321"/>
      <c r="BJ361" s="321"/>
      <c r="BK361" s="321"/>
      <c r="BL361" s="321">
        <v>0</v>
      </c>
      <c r="BM361" s="321"/>
      <c r="BN361" s="321">
        <v>0</v>
      </c>
      <c r="BO361" s="321">
        <v>0</v>
      </c>
      <c r="BP361" s="321">
        <v>110769.2308</v>
      </c>
      <c r="BQ361" s="321">
        <v>34615.384599999998</v>
      </c>
      <c r="BR361" s="321"/>
      <c r="BS361" s="321">
        <v>0</v>
      </c>
      <c r="BT361" s="321">
        <v>0</v>
      </c>
      <c r="BU361" s="321">
        <v>0</v>
      </c>
      <c r="BV361" s="321"/>
      <c r="BW361" s="321">
        <v>0</v>
      </c>
      <c r="BX361" s="321"/>
      <c r="BY361" s="321">
        <v>0</v>
      </c>
      <c r="BZ361" s="321"/>
      <c r="CA361" s="321"/>
      <c r="CB361" s="321">
        <v>3682771</v>
      </c>
      <c r="CC361" s="322">
        <v>3537386</v>
      </c>
      <c r="CD361" s="320"/>
      <c r="CE361" s="320" t="s">
        <v>870</v>
      </c>
      <c r="CF361" s="323">
        <v>46195</v>
      </c>
      <c r="CG361" s="323"/>
      <c r="CH361" s="320" t="s">
        <v>1043</v>
      </c>
      <c r="CI361" s="322">
        <v>0</v>
      </c>
      <c r="CJ361" s="322">
        <v>0</v>
      </c>
      <c r="CK361" s="321"/>
      <c r="CL361" s="324">
        <f t="shared" si="107"/>
        <v>145384.61540000001</v>
      </c>
      <c r="CM361" s="325">
        <f t="shared" si="108"/>
        <v>-4.3721999996341765</v>
      </c>
      <c r="CN361" s="325">
        <f t="shared" si="109"/>
        <v>-3.9875999996438622</v>
      </c>
      <c r="CO361" s="325">
        <f t="shared" si="110"/>
        <v>0.11348461546003819</v>
      </c>
      <c r="CP361" s="318"/>
      <c r="CQ361" s="326">
        <f t="shared" si="111"/>
        <v>-1.5384634025394917E-5</v>
      </c>
      <c r="CR361" s="326">
        <f t="shared" si="112"/>
        <v>0</v>
      </c>
      <c r="CS361" s="327">
        <f t="shared" si="113"/>
        <v>-3.0769268050789833E-5</v>
      </c>
      <c r="CT361" s="327">
        <f t="shared" si="114"/>
        <v>0</v>
      </c>
      <c r="CU361" s="327">
        <f t="shared" si="115"/>
        <v>0</v>
      </c>
      <c r="CV361" s="327">
        <f t="shared" si="116"/>
        <v>0</v>
      </c>
      <c r="CW361" s="327">
        <f t="shared" si="117"/>
        <v>0</v>
      </c>
      <c r="CX361" s="327">
        <f t="shared" si="118"/>
        <v>0</v>
      </c>
      <c r="CY361" s="327">
        <f t="shared" si="119"/>
        <v>0</v>
      </c>
      <c r="CZ361" s="328">
        <f t="shared" si="120"/>
        <v>145384.61540000001</v>
      </c>
      <c r="DA361" s="328">
        <f t="shared" si="123"/>
        <v>-1.5384634025394917E-5</v>
      </c>
      <c r="DB361" s="201"/>
      <c r="DC361" s="327">
        <f>K361/M361*IFERROR(VLOOKUP($D361,Shift!$B:$AZ,45,0),0)-AT361</f>
        <v>0</v>
      </c>
      <c r="DD361" s="327">
        <f>K361/M361*IFERROR(VLOOKUP($D361,Shift!$B:$AV,47,0),0)*10*50%-ROUND(K361/M361*IFERROR(VLOOKUP($D361,Shift!$B:$AV,47,0),0)*8*30%,0)-AU361</f>
        <v>0</v>
      </c>
      <c r="DE361" s="329">
        <f>VLOOKUP($D361,'Off day working'!A:AM,38,0)-Z361</f>
        <v>0</v>
      </c>
      <c r="DF361" s="328"/>
      <c r="DG361" s="328"/>
      <c r="DH361" s="330">
        <f>K361/208*8*30%*VLOOKUP($D361,Shift!$B:$AZ,47,0)-AL361</f>
        <v>0</v>
      </c>
      <c r="DJ361" s="390"/>
      <c r="DK361" s="332">
        <f>VLOOKUP($D361,Meal!$A:$AK,35,0)-BG361</f>
        <v>0</v>
      </c>
      <c r="DL361" s="332">
        <f>VLOOKUP($D361,Meal!$A:$AK,36,0)-BH361</f>
        <v>0</v>
      </c>
      <c r="DM361" s="333">
        <f>VLOOKUP($D361,Shift!B:AW,39,0)-AV361</f>
        <v>0</v>
      </c>
      <c r="DN361" s="334">
        <f>K361/208*VLOOKUP(D361,Shift!$B:$AO,39,0)*8*10%-AW361</f>
        <v>0</v>
      </c>
      <c r="DO361" s="333">
        <f>VLOOKUP($D361,Shift!$B:$AO,40,0)-AX361</f>
        <v>0</v>
      </c>
      <c r="DP361" s="334">
        <f>K361/208*VLOOKUP(D361,Shift!$B:$AO,40,0)*8*50%-AY361</f>
        <v>0</v>
      </c>
      <c r="DQ361" s="335">
        <f>VLOOKUP($D361,Shift!$B:$AZ,41,0)-AZ361</f>
        <v>0</v>
      </c>
      <c r="DR361" s="336">
        <f>K361/208*VLOOKUP($D361,Shift!$B:$AQ,41,0)*8*50%-BA361</f>
        <v>0</v>
      </c>
      <c r="DS361" s="337">
        <f>VLOOKUP($D361,Att!B:CU,98,0)-O361</f>
        <v>0</v>
      </c>
      <c r="DT361" s="338">
        <f>IFERROR(VLOOKUP($D361,OT!$A:$BR,OT!BC$1,0),0)-P361</f>
        <v>0</v>
      </c>
      <c r="DU361" s="338">
        <f>IFERROR(VLOOKUP($D361,OT!$A:$BR,OT!BD$1,0),0)-Q361</f>
        <v>0</v>
      </c>
      <c r="DV361" s="338">
        <f>IFERROR(VLOOKUP($D361,OT!$A:$BR,OT!BE$1,0),0)-R361</f>
        <v>0</v>
      </c>
      <c r="DW361" s="338">
        <f>IFERROR(VLOOKUP($D361,OT!$A:$BR,OT!BF$1,0),0)-S361</f>
        <v>0</v>
      </c>
      <c r="DX361" s="338">
        <f>IFERROR(VLOOKUP($D361,OT!$A:$BR,OT!BG$1,0),0)-T361</f>
        <v>0</v>
      </c>
      <c r="DY361" s="338">
        <f>IFERROR(VLOOKUP($D361,OT!$A:$BR,OT!BH$1,0),0)-U361</f>
        <v>0</v>
      </c>
      <c r="DZ361" s="338">
        <f>IFERROR(VLOOKUP($D361,OT!$A:$BR,OT!BI$1,0),0)-V361</f>
        <v>0</v>
      </c>
      <c r="EA361" s="338">
        <f>IFERROR(VLOOKUP($D361,OT!$A:$BR,OT!BJ$1,0),0)-W361</f>
        <v>0</v>
      </c>
      <c r="EB361" s="338">
        <f>IFERROR(VLOOKUP($D361,OT!$A:$BR,OT!BK$1,0),0)-X361</f>
        <v>0</v>
      </c>
      <c r="EC361" s="339">
        <f>VLOOKUP(D361,'Off day working'!A:AL,38,0)*30000-BD361</f>
        <v>0</v>
      </c>
      <c r="ED361" s="340"/>
      <c r="EE361" s="340"/>
      <c r="EF361" s="338">
        <f t="shared" si="106"/>
        <v>7.6923076921957545E-2</v>
      </c>
      <c r="EG361" s="350">
        <f>4960000*1.07/208*VLOOKUP(D361,Att!B:BZ,77,0)-BJ361</f>
        <v>0</v>
      </c>
      <c r="EI361" s="345">
        <f>IF(AND(CH361="X",EJ361&gt;=0.5),150000/VLOOKUP(D361,Att!B:AT,45,0)*VLOOKUP(D361,Att!B:AP,41,0),IF(AND(CH361="X",EJ361&lt;0.5),0,150000))-AN361</f>
        <v>0</v>
      </c>
      <c r="EJ361" s="346">
        <f>VLOOKUP(D361,Att!B:AP,41,0)/VLOOKUP(D361,Att!B:AT,45,0)</f>
        <v>0.38181887603432002</v>
      </c>
    </row>
    <row r="362" spans="1:140" s="331" customFormat="1" ht="14.5" hidden="1" customHeight="1" x14ac:dyDescent="0.35">
      <c r="A362" s="300" t="s">
        <v>325</v>
      </c>
      <c r="B362" s="300">
        <f t="shared" si="121"/>
        <v>355</v>
      </c>
      <c r="C362" s="320" t="s">
        <v>56</v>
      </c>
      <c r="D362" s="320" t="s">
        <v>2130</v>
      </c>
      <c r="E362" s="320" t="s">
        <v>2132</v>
      </c>
      <c r="F362" s="367" t="s">
        <v>2131</v>
      </c>
      <c r="G362" s="320" t="s">
        <v>360</v>
      </c>
      <c r="H362" s="320"/>
      <c r="I362" s="320" t="s">
        <v>1037</v>
      </c>
      <c r="J362" s="320" t="s">
        <v>58</v>
      </c>
      <c r="K362" s="321">
        <v>5900000</v>
      </c>
      <c r="L362" s="321"/>
      <c r="M362" s="321">
        <v>208</v>
      </c>
      <c r="N362" s="321"/>
      <c r="O362" s="321">
        <v>64</v>
      </c>
      <c r="P362" s="321">
        <v>0</v>
      </c>
      <c r="Q362" s="321">
        <v>0</v>
      </c>
      <c r="R362" s="321">
        <v>8</v>
      </c>
      <c r="S362" s="321">
        <v>0</v>
      </c>
      <c r="T362" s="321">
        <v>0</v>
      </c>
      <c r="U362" s="321">
        <v>0</v>
      </c>
      <c r="V362" s="321">
        <v>0</v>
      </c>
      <c r="W362" s="321">
        <v>0</v>
      </c>
      <c r="X362" s="321">
        <v>0</v>
      </c>
      <c r="Y362" s="321">
        <v>0</v>
      </c>
      <c r="Z362" s="321">
        <v>1</v>
      </c>
      <c r="AA362" s="321"/>
      <c r="AB362" s="321">
        <v>1815384.5019</v>
      </c>
      <c r="AC362" s="321">
        <v>0</v>
      </c>
      <c r="AD362" s="321">
        <v>0</v>
      </c>
      <c r="AE362" s="321">
        <v>453846.15379999997</v>
      </c>
      <c r="AF362" s="321">
        <v>0</v>
      </c>
      <c r="AG362" s="321">
        <v>0</v>
      </c>
      <c r="AH362" s="321">
        <v>0</v>
      </c>
      <c r="AI362" s="321">
        <v>0</v>
      </c>
      <c r="AJ362" s="321">
        <v>0</v>
      </c>
      <c r="AK362" s="321">
        <v>0</v>
      </c>
      <c r="AL362" s="321">
        <v>0</v>
      </c>
      <c r="AM362" s="321">
        <v>114545.66280000001</v>
      </c>
      <c r="AN362" s="321">
        <v>0</v>
      </c>
      <c r="AO362" s="321">
        <v>0</v>
      </c>
      <c r="AP362" s="321">
        <v>0</v>
      </c>
      <c r="AQ362" s="321">
        <v>255288.4615</v>
      </c>
      <c r="AR362" s="321">
        <v>0</v>
      </c>
      <c r="AS362" s="321"/>
      <c r="AT362" s="321">
        <v>0</v>
      </c>
      <c r="AU362" s="321">
        <v>0</v>
      </c>
      <c r="AV362" s="321">
        <v>0</v>
      </c>
      <c r="AW362" s="321">
        <v>0</v>
      </c>
      <c r="AX362" s="321">
        <v>0</v>
      </c>
      <c r="AY362" s="321">
        <v>0</v>
      </c>
      <c r="AZ362" s="321"/>
      <c r="BA362" s="321"/>
      <c r="BB362" s="321"/>
      <c r="BC362" s="321"/>
      <c r="BD362" s="321">
        <v>30000</v>
      </c>
      <c r="BE362" s="321">
        <v>42548</v>
      </c>
      <c r="BF362" s="321"/>
      <c r="BG362" s="321">
        <v>125000</v>
      </c>
      <c r="BH362" s="321">
        <v>15000</v>
      </c>
      <c r="BI362" s="321"/>
      <c r="BJ362" s="321"/>
      <c r="BK362" s="321"/>
      <c r="BL362" s="321">
        <v>0</v>
      </c>
      <c r="BM362" s="321"/>
      <c r="BN362" s="321">
        <v>0</v>
      </c>
      <c r="BO362" s="321">
        <v>0</v>
      </c>
      <c r="BP362" s="321">
        <v>110769.2308</v>
      </c>
      <c r="BQ362" s="321">
        <v>13846.1538</v>
      </c>
      <c r="BR362" s="321"/>
      <c r="BS362" s="321">
        <v>0</v>
      </c>
      <c r="BT362" s="321">
        <v>0</v>
      </c>
      <c r="BU362" s="321">
        <v>0</v>
      </c>
      <c r="BV362" s="321"/>
      <c r="BW362" s="321">
        <v>0</v>
      </c>
      <c r="BX362" s="321"/>
      <c r="BY362" s="321">
        <v>0</v>
      </c>
      <c r="BZ362" s="321"/>
      <c r="CA362" s="321"/>
      <c r="CB362" s="321">
        <v>2976228</v>
      </c>
      <c r="CC362" s="322">
        <v>2851613</v>
      </c>
      <c r="CD362" s="320"/>
      <c r="CE362" s="320" t="s">
        <v>870</v>
      </c>
      <c r="CF362" s="323">
        <v>46195</v>
      </c>
      <c r="CG362" s="323"/>
      <c r="CH362" s="320" t="s">
        <v>1043</v>
      </c>
      <c r="CI362" s="322">
        <v>0</v>
      </c>
      <c r="CJ362" s="322">
        <v>0</v>
      </c>
      <c r="CK362" s="321"/>
      <c r="CL362" s="324">
        <f t="shared" si="107"/>
        <v>124615.3846</v>
      </c>
      <c r="CM362" s="325">
        <f t="shared" si="108"/>
        <v>0.16460000025108457</v>
      </c>
      <c r="CN362" s="325">
        <f t="shared" si="109"/>
        <v>-0.21999999973922968</v>
      </c>
      <c r="CO362" s="325">
        <f t="shared" si="110"/>
        <v>0.11348461546003819</v>
      </c>
      <c r="CP362" s="318"/>
      <c r="CQ362" s="326">
        <f t="shared" si="111"/>
        <v>0</v>
      </c>
      <c r="CR362" s="326">
        <f t="shared" si="112"/>
        <v>0</v>
      </c>
      <c r="CS362" s="327">
        <f t="shared" si="113"/>
        <v>4.615390207618475E-5</v>
      </c>
      <c r="CT362" s="327">
        <f t="shared" si="114"/>
        <v>0</v>
      </c>
      <c r="CU362" s="327">
        <f t="shared" si="115"/>
        <v>0</v>
      </c>
      <c r="CV362" s="327">
        <f t="shared" si="116"/>
        <v>0</v>
      </c>
      <c r="CW362" s="327">
        <f t="shared" si="117"/>
        <v>0</v>
      </c>
      <c r="CX362" s="327">
        <f t="shared" si="118"/>
        <v>0</v>
      </c>
      <c r="CY362" s="327">
        <f t="shared" si="119"/>
        <v>0</v>
      </c>
      <c r="CZ362" s="328">
        <f t="shared" si="120"/>
        <v>124615.3846</v>
      </c>
      <c r="DA362" s="328">
        <f t="shared" si="123"/>
        <v>1.538460492156446E-5</v>
      </c>
      <c r="DB362" s="201"/>
      <c r="DC362" s="327">
        <f>K362/M362*IFERROR(VLOOKUP($D362,Shift!$B:$AZ,45,0),0)-AT362</f>
        <v>0</v>
      </c>
      <c r="DD362" s="327">
        <f>K362/M362*IFERROR(VLOOKUP($D362,Shift!$B:$AV,47,0),0)*10*50%-ROUND(K362/M362*IFERROR(VLOOKUP($D362,Shift!$B:$AV,47,0),0)*8*30%,0)-AU362</f>
        <v>0</v>
      </c>
      <c r="DE362" s="329">
        <f>VLOOKUP($D362,'Off day working'!A:AM,38,0)-Z362</f>
        <v>0</v>
      </c>
      <c r="DF362" s="328"/>
      <c r="DG362" s="328"/>
      <c r="DH362" s="330">
        <f>K362/208*8*30%*VLOOKUP($D362,Shift!$B:$AZ,47,0)-AL362</f>
        <v>0</v>
      </c>
      <c r="DJ362" s="390"/>
      <c r="DK362" s="332">
        <f>VLOOKUP($D362,Meal!$A:$AK,35,0)-BG362</f>
        <v>0</v>
      </c>
      <c r="DL362" s="332">
        <f>VLOOKUP($D362,Meal!$A:$AK,36,0)-BH362</f>
        <v>0</v>
      </c>
      <c r="DM362" s="333">
        <f>VLOOKUP($D362,Shift!B:AW,39,0)-AV362</f>
        <v>0</v>
      </c>
      <c r="DN362" s="334">
        <f>K362/208*VLOOKUP(D362,Shift!$B:$AO,39,0)*8*10%-AW362</f>
        <v>0</v>
      </c>
      <c r="DO362" s="333">
        <f>VLOOKUP($D362,Shift!$B:$AO,40,0)-AX362</f>
        <v>0</v>
      </c>
      <c r="DP362" s="334">
        <f>K362/208*VLOOKUP(D362,Shift!$B:$AO,40,0)*8*50%-AY362</f>
        <v>0</v>
      </c>
      <c r="DQ362" s="335">
        <f>VLOOKUP($D362,Shift!$B:$AZ,41,0)-AZ362</f>
        <v>0</v>
      </c>
      <c r="DR362" s="336">
        <f>K362/208*VLOOKUP($D362,Shift!$B:$AQ,41,0)*8*50%-BA362</f>
        <v>0</v>
      </c>
      <c r="DS362" s="337">
        <f>VLOOKUP($D362,Att!B:CU,98,0)-O362</f>
        <v>0</v>
      </c>
      <c r="DT362" s="338">
        <f>IFERROR(VLOOKUP($D362,OT!$A:$BR,OT!BC$1,0),0)-P362</f>
        <v>0</v>
      </c>
      <c r="DU362" s="338">
        <f>IFERROR(VLOOKUP($D362,OT!$A:$BR,OT!BD$1,0),0)-Q362</f>
        <v>0</v>
      </c>
      <c r="DV362" s="338">
        <f>IFERROR(VLOOKUP($D362,OT!$A:$BR,OT!BE$1,0),0)-R362</f>
        <v>0</v>
      </c>
      <c r="DW362" s="338">
        <f>IFERROR(VLOOKUP($D362,OT!$A:$BR,OT!BF$1,0),0)-S362</f>
        <v>0</v>
      </c>
      <c r="DX362" s="338">
        <f>IFERROR(VLOOKUP($D362,OT!$A:$BR,OT!BG$1,0),0)-T362</f>
        <v>0</v>
      </c>
      <c r="DY362" s="338">
        <f>IFERROR(VLOOKUP($D362,OT!$A:$BR,OT!BH$1,0),0)-U362</f>
        <v>0</v>
      </c>
      <c r="DZ362" s="338">
        <f>IFERROR(VLOOKUP($D362,OT!$A:$BR,OT!BI$1,0),0)-V362</f>
        <v>0</v>
      </c>
      <c r="EA362" s="338">
        <f>IFERROR(VLOOKUP($D362,OT!$A:$BR,OT!BJ$1,0),0)-W362</f>
        <v>0</v>
      </c>
      <c r="EB362" s="338">
        <f>IFERROR(VLOOKUP($D362,OT!$A:$BR,OT!BK$1,0),0)-X362</f>
        <v>0</v>
      </c>
      <c r="EC362" s="339">
        <f>VLOOKUP(D362,'Off day working'!A:AL,38,0)*30000-BD362</f>
        <v>0</v>
      </c>
      <c r="ED362" s="340"/>
      <c r="EE362" s="340"/>
      <c r="EF362" s="338">
        <f t="shared" si="106"/>
        <v>7.6923076921957545E-2</v>
      </c>
      <c r="EG362" s="350">
        <f>4960000*1.07/208*VLOOKUP(D362,Att!B:BZ,77,0)-BJ362</f>
        <v>0</v>
      </c>
      <c r="EI362" s="345">
        <f>IF(AND(CH362="X",EJ362&gt;=0.5),150000/VLOOKUP(D362,Att!B:AT,45,0)*VLOOKUP(D362,Att!B:AP,41,0),IF(AND(CH362="X",EJ362&lt;0.5),0,150000))-AN362</f>
        <v>0</v>
      </c>
      <c r="EJ362" s="346">
        <f>VLOOKUP(D362,Att!B:AP,41,0)/VLOOKUP(D362,Att!B:AT,45,0)</f>
        <v>0.38181887603432002</v>
      </c>
    </row>
    <row r="363" spans="1:140" s="331" customFormat="1" ht="14.5" hidden="1" customHeight="1" x14ac:dyDescent="0.35">
      <c r="A363" s="300" t="s">
        <v>325</v>
      </c>
      <c r="B363" s="300">
        <f t="shared" si="121"/>
        <v>356</v>
      </c>
      <c r="C363" s="320" t="s">
        <v>61</v>
      </c>
      <c r="D363" s="320" t="s">
        <v>2133</v>
      </c>
      <c r="E363" s="320" t="s">
        <v>2135</v>
      </c>
      <c r="F363" s="367" t="s">
        <v>2134</v>
      </c>
      <c r="G363" s="320" t="s">
        <v>348</v>
      </c>
      <c r="H363" s="320" t="s">
        <v>1039</v>
      </c>
      <c r="I363" s="320" t="s">
        <v>62</v>
      </c>
      <c r="J363" s="320" t="s">
        <v>58</v>
      </c>
      <c r="K363" s="321">
        <v>5900000</v>
      </c>
      <c r="L363" s="321"/>
      <c r="M363" s="321">
        <v>208</v>
      </c>
      <c r="N363" s="321"/>
      <c r="O363" s="321">
        <v>54</v>
      </c>
      <c r="P363" s="321">
        <v>8</v>
      </c>
      <c r="Q363" s="321">
        <v>0</v>
      </c>
      <c r="R363" s="321">
        <v>24</v>
      </c>
      <c r="S363" s="321">
        <v>0</v>
      </c>
      <c r="T363" s="321">
        <v>0</v>
      </c>
      <c r="U363" s="321">
        <v>0</v>
      </c>
      <c r="V363" s="321">
        <v>0</v>
      </c>
      <c r="W363" s="321">
        <v>0</v>
      </c>
      <c r="X363" s="321">
        <v>0</v>
      </c>
      <c r="Y363" s="321">
        <v>0</v>
      </c>
      <c r="Z363" s="321">
        <v>2</v>
      </c>
      <c r="AA363" s="321"/>
      <c r="AB363" s="321">
        <v>1531730.7692</v>
      </c>
      <c r="AC363" s="321">
        <v>340384.61540000001</v>
      </c>
      <c r="AD363" s="321">
        <v>0</v>
      </c>
      <c r="AE363" s="321">
        <v>1361538.4615</v>
      </c>
      <c r="AF363" s="321">
        <v>0</v>
      </c>
      <c r="AG363" s="321">
        <v>0</v>
      </c>
      <c r="AH363" s="321">
        <v>0</v>
      </c>
      <c r="AI363" s="321">
        <v>0</v>
      </c>
      <c r="AJ363" s="321">
        <v>0</v>
      </c>
      <c r="AK363" s="321">
        <v>0</v>
      </c>
      <c r="AL363" s="321">
        <v>0</v>
      </c>
      <c r="AM363" s="321">
        <v>102857.14290000001</v>
      </c>
      <c r="AN363" s="321">
        <v>0</v>
      </c>
      <c r="AO363" s="321">
        <v>0</v>
      </c>
      <c r="AP363" s="321">
        <v>0</v>
      </c>
      <c r="AQ363" s="321">
        <v>255288.4615</v>
      </c>
      <c r="AR363" s="321">
        <v>0</v>
      </c>
      <c r="AS363" s="321"/>
      <c r="AT363" s="321">
        <v>0</v>
      </c>
      <c r="AU363" s="321">
        <v>0</v>
      </c>
      <c r="AV363" s="321">
        <v>0</v>
      </c>
      <c r="AW363" s="321">
        <v>0</v>
      </c>
      <c r="AX363" s="321">
        <v>0</v>
      </c>
      <c r="AY363" s="321">
        <v>0</v>
      </c>
      <c r="AZ363" s="321"/>
      <c r="BA363" s="321"/>
      <c r="BB363" s="321">
        <v>4</v>
      </c>
      <c r="BC363" s="321">
        <v>113461.54</v>
      </c>
      <c r="BD363" s="321">
        <v>60000</v>
      </c>
      <c r="BE363" s="321"/>
      <c r="BF363" s="321">
        <v>100000</v>
      </c>
      <c r="BG363" s="321">
        <v>50000</v>
      </c>
      <c r="BH363" s="321">
        <v>100000</v>
      </c>
      <c r="BI363" s="321"/>
      <c r="BJ363" s="321"/>
      <c r="BK363" s="321"/>
      <c r="BL363" s="321">
        <v>0</v>
      </c>
      <c r="BM363" s="321"/>
      <c r="BN363" s="321">
        <v>0</v>
      </c>
      <c r="BO363" s="321">
        <v>0</v>
      </c>
      <c r="BP363" s="321">
        <v>93461.538499999995</v>
      </c>
      <c r="BQ363" s="321">
        <v>55384.615400000002</v>
      </c>
      <c r="BR363" s="321"/>
      <c r="BS363" s="321">
        <v>0</v>
      </c>
      <c r="BT363" s="321">
        <v>0</v>
      </c>
      <c r="BU363" s="321">
        <v>0</v>
      </c>
      <c r="BV363" s="321"/>
      <c r="BW363" s="321">
        <v>0</v>
      </c>
      <c r="BX363" s="321"/>
      <c r="BY363" s="321">
        <v>0</v>
      </c>
      <c r="BZ363" s="321"/>
      <c r="CA363" s="321"/>
      <c r="CB363" s="321">
        <v>4164111</v>
      </c>
      <c r="CC363" s="322">
        <v>4015265</v>
      </c>
      <c r="CD363" s="320"/>
      <c r="CE363" s="320" t="s">
        <v>870</v>
      </c>
      <c r="CF363" s="323">
        <v>46195</v>
      </c>
      <c r="CG363" s="323"/>
      <c r="CH363" s="320" t="s">
        <v>1043</v>
      </c>
      <c r="CI363" s="322">
        <v>0</v>
      </c>
      <c r="CJ363" s="322">
        <v>0</v>
      </c>
      <c r="CK363" s="321"/>
      <c r="CL363" s="324">
        <f t="shared" si="107"/>
        <v>148846.1539</v>
      </c>
      <c r="CM363" s="325">
        <f t="shared" si="108"/>
        <v>-3.855600000359118</v>
      </c>
      <c r="CN363" s="325">
        <f t="shared" si="109"/>
        <v>-4.0095000001601875</v>
      </c>
      <c r="CO363" s="325">
        <f t="shared" si="110"/>
        <v>3.0769268050789833E-5</v>
      </c>
      <c r="CP363" s="318"/>
      <c r="CQ363" s="326">
        <f t="shared" si="111"/>
        <v>-1.5384634025394917E-5</v>
      </c>
      <c r="CR363" s="326">
        <f t="shared" si="112"/>
        <v>0</v>
      </c>
      <c r="CS363" s="327">
        <f t="shared" si="113"/>
        <v>3.8461526855826378E-5</v>
      </c>
      <c r="CT363" s="327">
        <f t="shared" si="114"/>
        <v>0</v>
      </c>
      <c r="CU363" s="327">
        <f t="shared" si="115"/>
        <v>0</v>
      </c>
      <c r="CV363" s="327">
        <f t="shared" si="116"/>
        <v>0</v>
      </c>
      <c r="CW363" s="327">
        <f t="shared" si="117"/>
        <v>0</v>
      </c>
      <c r="CX363" s="327">
        <f t="shared" si="118"/>
        <v>0</v>
      </c>
      <c r="CY363" s="327">
        <f t="shared" si="119"/>
        <v>0</v>
      </c>
      <c r="CZ363" s="328">
        <f t="shared" si="120"/>
        <v>148846.1539</v>
      </c>
      <c r="DA363" s="328">
        <f t="shared" si="123"/>
        <v>-5.3846160881221294E-5</v>
      </c>
      <c r="DB363" s="201"/>
      <c r="DC363" s="327">
        <f>K363/M363*IFERROR(VLOOKUP($D363,Shift!$B:$AZ,45,0),0)-AT363</f>
        <v>0</v>
      </c>
      <c r="DD363" s="327">
        <f>K363/M363*IFERROR(VLOOKUP($D363,Shift!$B:$AV,47,0),0)*10*50%-ROUND(K363/M363*IFERROR(VLOOKUP($D363,Shift!$B:$AV,47,0),0)*8*30%,0)-AU363</f>
        <v>0</v>
      </c>
      <c r="DE363" s="329">
        <f>VLOOKUP($D363,'Off day working'!A:AM,38,0)-Z363</f>
        <v>0</v>
      </c>
      <c r="DF363" s="328"/>
      <c r="DG363" s="328"/>
      <c r="DH363" s="330">
        <f>K363/208*8*30%*VLOOKUP($D363,Shift!$B:$AZ,47,0)-AL363</f>
        <v>0</v>
      </c>
      <c r="DJ363" s="390"/>
      <c r="DK363" s="332">
        <f>VLOOKUP($D363,Meal!$A:$AK,35,0)-BG363</f>
        <v>0</v>
      </c>
      <c r="DL363" s="332">
        <f>VLOOKUP($D363,Meal!$A:$AK,36,0)-BH363</f>
        <v>0</v>
      </c>
      <c r="DM363" s="333">
        <f>VLOOKUP($D363,Shift!B:AW,39,0)-AV363</f>
        <v>0</v>
      </c>
      <c r="DN363" s="334">
        <f>K363/208*VLOOKUP(D363,Shift!$B:$AO,39,0)*8*10%-AW363</f>
        <v>0</v>
      </c>
      <c r="DO363" s="333">
        <f>VLOOKUP($D363,Shift!$B:$AO,40,0)-AX363</f>
        <v>0</v>
      </c>
      <c r="DP363" s="334">
        <f>K363/208*VLOOKUP(D363,Shift!$B:$AO,40,0)*8*50%-AY363</f>
        <v>0</v>
      </c>
      <c r="DQ363" s="335">
        <f>VLOOKUP($D363,Shift!$B:$AZ,41,0)-AZ363</f>
        <v>0</v>
      </c>
      <c r="DR363" s="336">
        <f>K363/208*VLOOKUP($D363,Shift!$B:$AQ,41,0)*8*50%-BA363</f>
        <v>0</v>
      </c>
      <c r="DS363" s="337">
        <f>VLOOKUP($D363,Att!B:CU,98,0)-O363</f>
        <v>0</v>
      </c>
      <c r="DT363" s="338">
        <f>IFERROR(VLOOKUP($D363,OT!$A:$BR,OT!BC$1,0),0)-P363</f>
        <v>0</v>
      </c>
      <c r="DU363" s="338">
        <f>IFERROR(VLOOKUP($D363,OT!$A:$BR,OT!BD$1,0),0)-Q363</f>
        <v>0</v>
      </c>
      <c r="DV363" s="338">
        <f>IFERROR(VLOOKUP($D363,OT!$A:$BR,OT!BE$1,0),0)-R363</f>
        <v>0</v>
      </c>
      <c r="DW363" s="338">
        <f>IFERROR(VLOOKUP($D363,OT!$A:$BR,OT!BF$1,0),0)-S363</f>
        <v>0</v>
      </c>
      <c r="DX363" s="338">
        <f>IFERROR(VLOOKUP($D363,OT!$A:$BR,OT!BG$1,0),0)-T363</f>
        <v>0</v>
      </c>
      <c r="DY363" s="338">
        <f>IFERROR(VLOOKUP($D363,OT!$A:$BR,OT!BH$1,0),0)-U363</f>
        <v>0</v>
      </c>
      <c r="DZ363" s="338">
        <f>IFERROR(VLOOKUP($D363,OT!$A:$BR,OT!BI$1,0),0)-V363</f>
        <v>0</v>
      </c>
      <c r="EA363" s="338">
        <f>IFERROR(VLOOKUP($D363,OT!$A:$BR,OT!BJ$1,0),0)-W363</f>
        <v>0</v>
      </c>
      <c r="EB363" s="338">
        <f>IFERROR(VLOOKUP($D363,OT!$A:$BR,OT!BK$1,0),0)-X363</f>
        <v>0</v>
      </c>
      <c r="EC363" s="339">
        <f>VLOOKUP(D363,'Off day working'!A:AL,38,0)*30000-BD363</f>
        <v>0</v>
      </c>
      <c r="ED363" s="340"/>
      <c r="EE363" s="340"/>
      <c r="EF363" s="338">
        <f t="shared" si="106"/>
        <v>0</v>
      </c>
      <c r="EG363" s="350">
        <f>4960000*1.07/208*VLOOKUP(D363,Att!B:BZ,77,0)-BJ363</f>
        <v>0</v>
      </c>
      <c r="EI363" s="345">
        <f>IF(AND(CH363="X",EJ363&gt;=0.5),150000/VLOOKUP(D363,Att!B:AT,45,0)*VLOOKUP(D363,Att!B:AP,41,0),IF(AND(CH363="X",EJ363&lt;0.5),0,150000))-AN363</f>
        <v>0</v>
      </c>
      <c r="EJ363" s="346">
        <f>VLOOKUP(D363,Att!B:AP,41,0)/VLOOKUP(D363,Att!B:AT,45,0)</f>
        <v>0.34285714285714286</v>
      </c>
    </row>
    <row r="364" spans="1:140" s="331" customFormat="1" ht="14.5" hidden="1" customHeight="1" x14ac:dyDescent="0.35">
      <c r="A364" s="300" t="s">
        <v>325</v>
      </c>
      <c r="B364" s="300">
        <f t="shared" si="121"/>
        <v>357</v>
      </c>
      <c r="C364" s="320" t="s">
        <v>61</v>
      </c>
      <c r="D364" s="320" t="s">
        <v>2136</v>
      </c>
      <c r="E364" s="320" t="s">
        <v>2138</v>
      </c>
      <c r="F364" s="367" t="s">
        <v>2137</v>
      </c>
      <c r="G364" s="320" t="s">
        <v>348</v>
      </c>
      <c r="H364" s="320" t="s">
        <v>1039</v>
      </c>
      <c r="I364" s="320" t="s">
        <v>62</v>
      </c>
      <c r="J364" s="320" t="s">
        <v>58</v>
      </c>
      <c r="K364" s="321">
        <v>5900000</v>
      </c>
      <c r="L364" s="321"/>
      <c r="M364" s="321">
        <v>208</v>
      </c>
      <c r="N364" s="321"/>
      <c r="O364" s="321">
        <v>54</v>
      </c>
      <c r="P364" s="321">
        <v>8</v>
      </c>
      <c r="Q364" s="321">
        <v>0</v>
      </c>
      <c r="R364" s="321">
        <v>24</v>
      </c>
      <c r="S364" s="321">
        <v>0</v>
      </c>
      <c r="T364" s="321">
        <v>0</v>
      </c>
      <c r="U364" s="321">
        <v>0</v>
      </c>
      <c r="V364" s="321">
        <v>0</v>
      </c>
      <c r="W364" s="321">
        <v>0</v>
      </c>
      <c r="X364" s="321">
        <v>0</v>
      </c>
      <c r="Y364" s="321">
        <v>0</v>
      </c>
      <c r="Z364" s="321">
        <v>2</v>
      </c>
      <c r="AA364" s="321"/>
      <c r="AB364" s="321">
        <v>1531730.7692</v>
      </c>
      <c r="AC364" s="321">
        <v>340384.61540000001</v>
      </c>
      <c r="AD364" s="321">
        <v>0</v>
      </c>
      <c r="AE364" s="321">
        <v>1361538.4615</v>
      </c>
      <c r="AF364" s="321">
        <v>0</v>
      </c>
      <c r="AG364" s="321">
        <v>0</v>
      </c>
      <c r="AH364" s="321">
        <v>0</v>
      </c>
      <c r="AI364" s="321">
        <v>0</v>
      </c>
      <c r="AJ364" s="321">
        <v>0</v>
      </c>
      <c r="AK364" s="321">
        <v>0</v>
      </c>
      <c r="AL364" s="321">
        <v>0</v>
      </c>
      <c r="AM364" s="321">
        <v>102857.14290000001</v>
      </c>
      <c r="AN364" s="321">
        <v>0</v>
      </c>
      <c r="AO364" s="321">
        <v>0</v>
      </c>
      <c r="AP364" s="321">
        <v>0</v>
      </c>
      <c r="AQ364" s="321">
        <v>255288.4615</v>
      </c>
      <c r="AR364" s="321">
        <v>0</v>
      </c>
      <c r="AS364" s="321"/>
      <c r="AT364" s="321">
        <v>0</v>
      </c>
      <c r="AU364" s="321">
        <v>0</v>
      </c>
      <c r="AV364" s="321">
        <v>0</v>
      </c>
      <c r="AW364" s="321">
        <v>0</v>
      </c>
      <c r="AX364" s="321">
        <v>0</v>
      </c>
      <c r="AY364" s="321">
        <v>0</v>
      </c>
      <c r="AZ364" s="321"/>
      <c r="BA364" s="321"/>
      <c r="BB364" s="321">
        <v>4</v>
      </c>
      <c r="BC364" s="321">
        <v>113461.54</v>
      </c>
      <c r="BD364" s="321">
        <v>60000</v>
      </c>
      <c r="BE364" s="321"/>
      <c r="BF364" s="321">
        <v>100000</v>
      </c>
      <c r="BG364" s="321">
        <v>50000</v>
      </c>
      <c r="BH364" s="321">
        <v>100000</v>
      </c>
      <c r="BI364" s="321"/>
      <c r="BJ364" s="321"/>
      <c r="BK364" s="321"/>
      <c r="BL364" s="321">
        <v>0</v>
      </c>
      <c r="BM364" s="321"/>
      <c r="BN364" s="321">
        <v>0</v>
      </c>
      <c r="BO364" s="321">
        <v>0</v>
      </c>
      <c r="BP364" s="321">
        <v>109038.4615</v>
      </c>
      <c r="BQ364" s="321">
        <v>64615.384599999998</v>
      </c>
      <c r="BR364" s="321"/>
      <c r="BS364" s="321">
        <v>0</v>
      </c>
      <c r="BT364" s="321">
        <v>0</v>
      </c>
      <c r="BU364" s="321">
        <v>0</v>
      </c>
      <c r="BV364" s="321"/>
      <c r="BW364" s="321">
        <v>0</v>
      </c>
      <c r="BX364" s="321"/>
      <c r="BY364" s="321">
        <v>0</v>
      </c>
      <c r="BZ364" s="321"/>
      <c r="CA364" s="321"/>
      <c r="CB364" s="321">
        <v>4188919</v>
      </c>
      <c r="CC364" s="322">
        <v>4015265</v>
      </c>
      <c r="CD364" s="320"/>
      <c r="CE364" s="320" t="s">
        <v>1068</v>
      </c>
      <c r="CF364" s="323">
        <v>46195</v>
      </c>
      <c r="CG364" s="323"/>
      <c r="CH364" s="320" t="s">
        <v>1043</v>
      </c>
      <c r="CI364" s="322">
        <v>0</v>
      </c>
      <c r="CJ364" s="322">
        <v>0</v>
      </c>
      <c r="CK364" s="321"/>
      <c r="CL364" s="324">
        <f t="shared" si="107"/>
        <v>173653.8461</v>
      </c>
      <c r="CM364" s="325">
        <f t="shared" si="108"/>
        <v>-4.163399999961257</v>
      </c>
      <c r="CN364" s="325">
        <f t="shared" si="109"/>
        <v>-4.0095000001601875</v>
      </c>
      <c r="CO364" s="325">
        <f t="shared" si="110"/>
        <v>3.0769268050789833E-5</v>
      </c>
      <c r="CP364" s="318"/>
      <c r="CQ364" s="326">
        <f t="shared" si="111"/>
        <v>-1.5384634025394917E-5</v>
      </c>
      <c r="CR364" s="326">
        <f t="shared" si="112"/>
        <v>0</v>
      </c>
      <c r="CS364" s="327">
        <f t="shared" si="113"/>
        <v>3.8461526855826378E-5</v>
      </c>
      <c r="CT364" s="327">
        <f t="shared" si="114"/>
        <v>0</v>
      </c>
      <c r="CU364" s="327">
        <f t="shared" si="115"/>
        <v>0</v>
      </c>
      <c r="CV364" s="327">
        <f t="shared" si="116"/>
        <v>0</v>
      </c>
      <c r="CW364" s="327">
        <f t="shared" si="117"/>
        <v>0</v>
      </c>
      <c r="CX364" s="327">
        <f t="shared" si="118"/>
        <v>0</v>
      </c>
      <c r="CY364" s="327">
        <f t="shared" si="119"/>
        <v>0</v>
      </c>
      <c r="CZ364" s="328">
        <f t="shared" si="120"/>
        <v>173653.8461</v>
      </c>
      <c r="DA364" s="328">
        <f>(420000/208)*(O364+P364+Q364+R364+S364+T364+U364+V364+W364+X364+BI364)-CZ364</f>
        <v>5.3846160881221294E-5</v>
      </c>
      <c r="DB364" s="201"/>
      <c r="DC364" s="327">
        <f>K364/M364*IFERROR(VLOOKUP($D364,Shift!$B:$AZ,45,0),0)-AT364</f>
        <v>0</v>
      </c>
      <c r="DD364" s="327">
        <f>K364/M364*IFERROR(VLOOKUP($D364,Shift!$B:$AV,47,0),0)*10*50%-ROUND(K364/M364*IFERROR(VLOOKUP($D364,Shift!$B:$AV,47,0),0)*8*30%,0)-AU364</f>
        <v>0</v>
      </c>
      <c r="DE364" s="329">
        <f>VLOOKUP($D364,'Off day working'!A:AM,38,0)-Z364</f>
        <v>0</v>
      </c>
      <c r="DF364" s="328"/>
      <c r="DG364" s="328"/>
      <c r="DH364" s="330">
        <f>K364/208*8*30%*VLOOKUP($D364,Shift!$B:$AZ,47,0)-AL364</f>
        <v>0</v>
      </c>
      <c r="DJ364" s="390"/>
      <c r="DK364" s="332">
        <f>VLOOKUP($D364,Meal!$A:$AK,35,0)-BG364</f>
        <v>0</v>
      </c>
      <c r="DL364" s="332">
        <f>VLOOKUP($D364,Meal!$A:$AK,36,0)-BH364</f>
        <v>0</v>
      </c>
      <c r="DM364" s="333">
        <f>VLOOKUP($D364,Shift!B:AW,39,0)-AV364</f>
        <v>0</v>
      </c>
      <c r="DN364" s="334">
        <f>K364/208*VLOOKUP(D364,Shift!$B:$AO,39,0)*8*10%-AW364</f>
        <v>0</v>
      </c>
      <c r="DO364" s="333">
        <f>VLOOKUP($D364,Shift!$B:$AO,40,0)-AX364</f>
        <v>0</v>
      </c>
      <c r="DP364" s="334">
        <f>K364/208*VLOOKUP(D364,Shift!$B:$AO,40,0)*8*50%-AY364</f>
        <v>0</v>
      </c>
      <c r="DQ364" s="335">
        <f>VLOOKUP($D364,Shift!$B:$AZ,41,0)-AZ364</f>
        <v>0</v>
      </c>
      <c r="DR364" s="336">
        <f>K364/208*VLOOKUP($D364,Shift!$B:$AQ,41,0)*8*50%-BA364</f>
        <v>0</v>
      </c>
      <c r="DS364" s="337">
        <f>VLOOKUP($D364,Att!B:CU,98,0)-O364</f>
        <v>0</v>
      </c>
      <c r="DT364" s="338">
        <f>IFERROR(VLOOKUP($D364,OT!$A:$BR,OT!BC$1,0),0)-P364</f>
        <v>0</v>
      </c>
      <c r="DU364" s="338">
        <f>IFERROR(VLOOKUP($D364,OT!$A:$BR,OT!BD$1,0),0)-Q364</f>
        <v>0</v>
      </c>
      <c r="DV364" s="338">
        <f>IFERROR(VLOOKUP($D364,OT!$A:$BR,OT!BE$1,0),0)-R364</f>
        <v>0</v>
      </c>
      <c r="DW364" s="338">
        <f>IFERROR(VLOOKUP($D364,OT!$A:$BR,OT!BF$1,0),0)-S364</f>
        <v>0</v>
      </c>
      <c r="DX364" s="338">
        <f>IFERROR(VLOOKUP($D364,OT!$A:$BR,OT!BG$1,0),0)-T364</f>
        <v>0</v>
      </c>
      <c r="DY364" s="338">
        <f>IFERROR(VLOOKUP($D364,OT!$A:$BR,OT!BH$1,0),0)-U364</f>
        <v>0</v>
      </c>
      <c r="DZ364" s="338">
        <f>IFERROR(VLOOKUP($D364,OT!$A:$BR,OT!BI$1,0),0)-V364</f>
        <v>0</v>
      </c>
      <c r="EA364" s="338">
        <f>IFERROR(VLOOKUP($D364,OT!$A:$BR,OT!BJ$1,0),0)-W364</f>
        <v>0</v>
      </c>
      <c r="EB364" s="338">
        <f>IFERROR(VLOOKUP($D364,OT!$A:$BR,OT!BK$1,0),0)-X364</f>
        <v>0</v>
      </c>
      <c r="EC364" s="339">
        <f>VLOOKUP(D364,'Off day working'!A:AL,38,0)*30000-BD364</f>
        <v>0</v>
      </c>
      <c r="ED364" s="340"/>
      <c r="EE364" s="340"/>
      <c r="EF364" s="338">
        <f t="shared" si="106"/>
        <v>0</v>
      </c>
      <c r="EG364" s="350">
        <f>4960000*1.07/208*VLOOKUP(D364,Att!B:BZ,77,0)-BJ364</f>
        <v>0</v>
      </c>
      <c r="EI364" s="345">
        <f>IF(AND(CH364="X",EJ364&gt;=0.5),150000/VLOOKUP(D364,Att!B:AT,45,0)*VLOOKUP(D364,Att!B:AP,41,0),IF(AND(CH364="X",EJ364&lt;0.5),0,150000))-AN364</f>
        <v>0</v>
      </c>
      <c r="EJ364" s="346">
        <f>VLOOKUP(D364,Att!B:AP,41,0)/VLOOKUP(D364,Att!B:AT,45,0)</f>
        <v>0.34285714285714286</v>
      </c>
    </row>
    <row r="365" spans="1:140" s="331" customFormat="1" ht="14.5" hidden="1" customHeight="1" x14ac:dyDescent="0.35">
      <c r="A365" s="300" t="s">
        <v>325</v>
      </c>
      <c r="B365" s="300">
        <f t="shared" si="121"/>
        <v>358</v>
      </c>
      <c r="C365" s="320" t="s">
        <v>56</v>
      </c>
      <c r="D365" s="320" t="s">
        <v>2139</v>
      </c>
      <c r="E365" s="320" t="s">
        <v>2141</v>
      </c>
      <c r="F365" s="367" t="s">
        <v>2140</v>
      </c>
      <c r="G365" s="320" t="s">
        <v>348</v>
      </c>
      <c r="H365" s="320"/>
      <c r="I365" s="320" t="s">
        <v>59</v>
      </c>
      <c r="J365" s="320" t="s">
        <v>58</v>
      </c>
      <c r="K365" s="321">
        <v>5900000</v>
      </c>
      <c r="L365" s="321"/>
      <c r="M365" s="321">
        <v>208</v>
      </c>
      <c r="N365" s="321"/>
      <c r="O365" s="321">
        <v>16</v>
      </c>
      <c r="P365" s="321">
        <v>0</v>
      </c>
      <c r="Q365" s="321">
        <v>0</v>
      </c>
      <c r="R365" s="321">
        <v>0</v>
      </c>
      <c r="S365" s="321">
        <v>0</v>
      </c>
      <c r="T365" s="321">
        <v>0</v>
      </c>
      <c r="U365" s="321">
        <v>0</v>
      </c>
      <c r="V365" s="321">
        <v>0</v>
      </c>
      <c r="W365" s="321">
        <v>0</v>
      </c>
      <c r="X365" s="321">
        <v>0</v>
      </c>
      <c r="Y365" s="321">
        <v>0</v>
      </c>
      <c r="Z365" s="321"/>
      <c r="AA365" s="321"/>
      <c r="AB365" s="321">
        <v>453846.0404</v>
      </c>
      <c r="AC365" s="321">
        <v>0</v>
      </c>
      <c r="AD365" s="321">
        <v>0</v>
      </c>
      <c r="AE365" s="321">
        <v>0</v>
      </c>
      <c r="AF365" s="321">
        <v>0</v>
      </c>
      <c r="AG365" s="321">
        <v>0</v>
      </c>
      <c r="AH365" s="321">
        <v>0</v>
      </c>
      <c r="AI365" s="321">
        <v>0</v>
      </c>
      <c r="AJ365" s="321">
        <v>0</v>
      </c>
      <c r="AK365" s="321">
        <v>0</v>
      </c>
      <c r="AL365" s="321"/>
      <c r="AM365" s="321">
        <v>33333.333299999998</v>
      </c>
      <c r="AN365" s="321">
        <v>0</v>
      </c>
      <c r="AO365" s="321"/>
      <c r="AP365" s="321"/>
      <c r="AQ365" s="321"/>
      <c r="AR365" s="321"/>
      <c r="AS365" s="321"/>
      <c r="AT365" s="321"/>
      <c r="AU365" s="321"/>
      <c r="AV365" s="321"/>
      <c r="AW365" s="321"/>
      <c r="AX365" s="321"/>
      <c r="AY365" s="321"/>
      <c r="AZ365" s="321"/>
      <c r="BA365" s="321"/>
      <c r="BB365" s="321"/>
      <c r="BC365" s="321"/>
      <c r="BD365" s="321">
        <v>0</v>
      </c>
      <c r="BE365" s="321"/>
      <c r="BF365" s="321"/>
      <c r="BG365" s="321">
        <v>30000</v>
      </c>
      <c r="BH365" s="321"/>
      <c r="BI365" s="321"/>
      <c r="BJ365" s="321"/>
      <c r="BK365" s="321"/>
      <c r="BL365" s="321"/>
      <c r="BM365" s="321"/>
      <c r="BN365" s="321">
        <v>0</v>
      </c>
      <c r="BO365" s="321">
        <v>0</v>
      </c>
      <c r="BP365" s="321">
        <v>27692.307700000001</v>
      </c>
      <c r="BQ365" s="321">
        <v>0</v>
      </c>
      <c r="BR365" s="321"/>
      <c r="BS365" s="321"/>
      <c r="BT365" s="321"/>
      <c r="BU365" s="321"/>
      <c r="BV365" s="321"/>
      <c r="BW365" s="321">
        <v>0</v>
      </c>
      <c r="BX365" s="321"/>
      <c r="BY365" s="321">
        <v>0</v>
      </c>
      <c r="BZ365" s="321"/>
      <c r="CA365" s="321"/>
      <c r="CB365" s="321">
        <v>544872</v>
      </c>
      <c r="CC365" s="322">
        <v>517179</v>
      </c>
      <c r="CD365" s="320"/>
      <c r="CE365" s="320" t="s">
        <v>870</v>
      </c>
      <c r="CF365" s="323">
        <v>46202</v>
      </c>
      <c r="CG365" s="323"/>
      <c r="CH365" s="320" t="s">
        <v>1043</v>
      </c>
      <c r="CI365" s="322">
        <v>0</v>
      </c>
      <c r="CJ365" s="322">
        <v>0</v>
      </c>
      <c r="CK365" s="321"/>
      <c r="CL365" s="324">
        <f t="shared" si="107"/>
        <v>27692.307700000001</v>
      </c>
      <c r="CM365" s="325">
        <f t="shared" si="108"/>
        <v>-0.31859999999869615</v>
      </c>
      <c r="CN365" s="325">
        <f t="shared" si="109"/>
        <v>0.37369999999646097</v>
      </c>
      <c r="CO365" s="325">
        <f t="shared" si="110"/>
        <v>0.1134461538749747</v>
      </c>
      <c r="CP365" s="318"/>
      <c r="CQ365" s="326">
        <f t="shared" si="111"/>
        <v>0</v>
      </c>
      <c r="CR365" s="326">
        <f t="shared" si="112"/>
        <v>0</v>
      </c>
      <c r="CS365" s="327">
        <f t="shared" si="113"/>
        <v>0</v>
      </c>
      <c r="CT365" s="327">
        <f t="shared" si="114"/>
        <v>0</v>
      </c>
      <c r="CU365" s="327">
        <f t="shared" si="115"/>
        <v>0</v>
      </c>
      <c r="CV365" s="327">
        <f t="shared" si="116"/>
        <v>0</v>
      </c>
      <c r="CW365" s="327">
        <f t="shared" si="117"/>
        <v>0</v>
      </c>
      <c r="CX365" s="327">
        <f t="shared" si="118"/>
        <v>0</v>
      </c>
      <c r="CY365" s="327">
        <f t="shared" si="119"/>
        <v>0</v>
      </c>
      <c r="CZ365" s="328">
        <f t="shared" si="120"/>
        <v>27692.307700000001</v>
      </c>
      <c r="DA365" s="328">
        <f t="shared" ref="DA365:DA372" si="124">(360000/208)*(O365+P365+Q365+R365+S365+T365+U365+V365+W365+X365+BI365)-CZ365</f>
        <v>-7.6923097367398441E-6</v>
      </c>
      <c r="DB365" s="201"/>
      <c r="DC365" s="327">
        <f>K365/M365*IFERROR(VLOOKUP($D365,Shift!$B:$AZ,45,0),0)-AT365</f>
        <v>0</v>
      </c>
      <c r="DD365" s="327">
        <f>K365/M365*IFERROR(VLOOKUP($D365,Shift!$B:$AV,47,0),0)*10*50%-ROUND(K365/M365*IFERROR(VLOOKUP($D365,Shift!$B:$AV,47,0),0)*8*30%,0)-AU365</f>
        <v>0</v>
      </c>
      <c r="DE365" s="329">
        <f>VLOOKUP($D365,'Off day working'!A:AM,38,0)-Z365</f>
        <v>0</v>
      </c>
      <c r="DF365" s="328"/>
      <c r="DG365" s="328"/>
      <c r="DH365" s="330">
        <f>K365/208*8*30%*VLOOKUP($D365,Shift!$B:$AZ,47,0)-AL365</f>
        <v>0</v>
      </c>
      <c r="DJ365" s="390"/>
      <c r="DK365" s="332">
        <f>VLOOKUP($D365,Meal!$A:$AK,35,0)-BG365</f>
        <v>0</v>
      </c>
      <c r="DL365" s="332">
        <f>VLOOKUP($D365,Meal!$A:$AK,36,0)-BH365</f>
        <v>0</v>
      </c>
      <c r="DM365" s="333">
        <f>VLOOKUP($D365,Shift!B:AW,39,0)-AV365</f>
        <v>0</v>
      </c>
      <c r="DN365" s="334">
        <f>K365/208*VLOOKUP(D365,Shift!$B:$AO,39,0)*8*10%-AW365</f>
        <v>0</v>
      </c>
      <c r="DO365" s="333">
        <f>VLOOKUP($D365,Shift!$B:$AO,40,0)-AX365</f>
        <v>0</v>
      </c>
      <c r="DP365" s="334">
        <f>K365/208*VLOOKUP(D365,Shift!$B:$AO,40,0)*8*50%-AY365</f>
        <v>0</v>
      </c>
      <c r="DQ365" s="335">
        <f>VLOOKUP($D365,Shift!$B:$AZ,41,0)-AZ365</f>
        <v>0</v>
      </c>
      <c r="DR365" s="336">
        <f>K365/208*VLOOKUP($D365,Shift!$B:$AQ,41,0)*8*50%-BA365</f>
        <v>0</v>
      </c>
      <c r="DS365" s="337">
        <f>VLOOKUP($D365,Att!B:CU,98,0)-O365</f>
        <v>0</v>
      </c>
      <c r="DT365" s="338">
        <f>IFERROR(VLOOKUP($D365,OT!$A:$BR,OT!BC$1,0),0)-P365</f>
        <v>0</v>
      </c>
      <c r="DU365" s="338">
        <f>IFERROR(VLOOKUP($D365,OT!$A:$BR,OT!BD$1,0),0)-Q365</f>
        <v>0</v>
      </c>
      <c r="DV365" s="338">
        <f>IFERROR(VLOOKUP($D365,OT!$A:$BR,OT!BE$1,0),0)-R365</f>
        <v>0</v>
      </c>
      <c r="DW365" s="338">
        <f>IFERROR(VLOOKUP($D365,OT!$A:$BR,OT!BF$1,0),0)-S365</f>
        <v>0</v>
      </c>
      <c r="DX365" s="338">
        <f>IFERROR(VLOOKUP($D365,OT!$A:$BR,OT!BG$1,0),0)-T365</f>
        <v>0</v>
      </c>
      <c r="DY365" s="338">
        <f>IFERROR(VLOOKUP($D365,OT!$A:$BR,OT!BH$1,0),0)-U365</f>
        <v>0</v>
      </c>
      <c r="DZ365" s="338">
        <f>IFERROR(VLOOKUP($D365,OT!$A:$BR,OT!BI$1,0),0)-V365</f>
        <v>0</v>
      </c>
      <c r="EA365" s="338">
        <f>IFERROR(VLOOKUP($D365,OT!$A:$BR,OT!BJ$1,0),0)-W365</f>
        <v>0</v>
      </c>
      <c r="EB365" s="338">
        <f>IFERROR(VLOOKUP($D365,OT!$A:$BR,OT!BK$1,0),0)-X365</f>
        <v>0</v>
      </c>
      <c r="EC365" s="339">
        <f>VLOOKUP(D365,'Off day working'!A:AL,38,0)*30000-BD365</f>
        <v>0</v>
      </c>
      <c r="ED365" s="340"/>
      <c r="EE365" s="340"/>
      <c r="EF365" s="338">
        <f t="shared" si="106"/>
        <v>0</v>
      </c>
      <c r="EG365" s="350">
        <f>4960000*1.07/208*VLOOKUP(D365,Att!B:BZ,77,0)-BJ365</f>
        <v>0</v>
      </c>
      <c r="EI365" s="345">
        <f>IF(AND(CH365="X",EJ365&gt;=0.5),150000/VLOOKUP(D365,Att!B:AT,45,0)*VLOOKUP(D365,Att!B:AP,41,0),IF(AND(CH365="X",EJ365&lt;0.5),0,150000))-AN365</f>
        <v>0</v>
      </c>
      <c r="EJ365" s="346">
        <f>VLOOKUP(D365,Att!B:AP,41,0)/VLOOKUP(D365,Att!B:AT,45,0)</f>
        <v>0.1111111111111111</v>
      </c>
    </row>
    <row r="366" spans="1:140" s="331" customFormat="1" ht="14.5" hidden="1" customHeight="1" x14ac:dyDescent="0.35">
      <c r="A366" s="300" t="s">
        <v>325</v>
      </c>
      <c r="B366" s="300">
        <f t="shared" si="121"/>
        <v>359</v>
      </c>
      <c r="C366" s="320" t="s">
        <v>56</v>
      </c>
      <c r="D366" s="320" t="s">
        <v>2143</v>
      </c>
      <c r="E366" s="320" t="s">
        <v>2145</v>
      </c>
      <c r="F366" s="367" t="s">
        <v>2144</v>
      </c>
      <c r="G366" s="320" t="s">
        <v>348</v>
      </c>
      <c r="H366" s="320"/>
      <c r="I366" s="320" t="s">
        <v>59</v>
      </c>
      <c r="J366" s="320" t="s">
        <v>58</v>
      </c>
      <c r="K366" s="321">
        <v>5900000</v>
      </c>
      <c r="L366" s="321"/>
      <c r="M366" s="321">
        <v>208</v>
      </c>
      <c r="N366" s="321"/>
      <c r="O366" s="321">
        <v>16</v>
      </c>
      <c r="P366" s="321">
        <v>0</v>
      </c>
      <c r="Q366" s="321">
        <v>0</v>
      </c>
      <c r="R366" s="321">
        <v>0</v>
      </c>
      <c r="S366" s="321">
        <v>0</v>
      </c>
      <c r="T366" s="321">
        <v>0</v>
      </c>
      <c r="U366" s="321">
        <v>0</v>
      </c>
      <c r="V366" s="321">
        <v>0</v>
      </c>
      <c r="W366" s="321">
        <v>0</v>
      </c>
      <c r="X366" s="321">
        <v>0</v>
      </c>
      <c r="Y366" s="321">
        <v>0</v>
      </c>
      <c r="Z366" s="321"/>
      <c r="AA366" s="321"/>
      <c r="AB366" s="321">
        <v>453846.0404</v>
      </c>
      <c r="AC366" s="321">
        <v>0</v>
      </c>
      <c r="AD366" s="321">
        <v>0</v>
      </c>
      <c r="AE366" s="321">
        <v>0</v>
      </c>
      <c r="AF366" s="321">
        <v>0</v>
      </c>
      <c r="AG366" s="321">
        <v>0</v>
      </c>
      <c r="AH366" s="321">
        <v>0</v>
      </c>
      <c r="AI366" s="321">
        <v>0</v>
      </c>
      <c r="AJ366" s="321">
        <v>0</v>
      </c>
      <c r="AK366" s="321">
        <v>0</v>
      </c>
      <c r="AL366" s="321"/>
      <c r="AM366" s="321">
        <v>33333.333299999998</v>
      </c>
      <c r="AN366" s="321">
        <v>0</v>
      </c>
      <c r="AO366" s="321"/>
      <c r="AP366" s="321"/>
      <c r="AQ366" s="321"/>
      <c r="AR366" s="321"/>
      <c r="AS366" s="321"/>
      <c r="AT366" s="321"/>
      <c r="AU366" s="321"/>
      <c r="AV366" s="321"/>
      <c r="AW366" s="321"/>
      <c r="AX366" s="321"/>
      <c r="AY366" s="321"/>
      <c r="AZ366" s="321"/>
      <c r="BA366" s="321"/>
      <c r="BB366" s="321"/>
      <c r="BC366" s="321"/>
      <c r="BD366" s="321">
        <v>0</v>
      </c>
      <c r="BE366" s="321"/>
      <c r="BF366" s="321"/>
      <c r="BG366" s="321">
        <v>30000</v>
      </c>
      <c r="BH366" s="321"/>
      <c r="BI366" s="321"/>
      <c r="BJ366" s="321"/>
      <c r="BK366" s="321"/>
      <c r="BL366" s="321"/>
      <c r="BM366" s="321"/>
      <c r="BN366" s="321">
        <v>0</v>
      </c>
      <c r="BO366" s="321">
        <v>0</v>
      </c>
      <c r="BP366" s="321">
        <v>27692.307700000001</v>
      </c>
      <c r="BQ366" s="321">
        <v>0</v>
      </c>
      <c r="BR366" s="321"/>
      <c r="BS366" s="321"/>
      <c r="BT366" s="321"/>
      <c r="BU366" s="321"/>
      <c r="BV366" s="321"/>
      <c r="BW366" s="321">
        <v>0</v>
      </c>
      <c r="BX366" s="321"/>
      <c r="BY366" s="321">
        <v>0</v>
      </c>
      <c r="BZ366" s="321"/>
      <c r="CA366" s="321"/>
      <c r="CB366" s="321">
        <v>544872</v>
      </c>
      <c r="CC366" s="322">
        <v>517179</v>
      </c>
      <c r="CD366" s="320"/>
      <c r="CE366" s="320" t="s">
        <v>870</v>
      </c>
      <c r="CF366" s="323">
        <v>46202</v>
      </c>
      <c r="CG366" s="323"/>
      <c r="CH366" s="320" t="s">
        <v>1043</v>
      </c>
      <c r="CI366" s="322">
        <v>0</v>
      </c>
      <c r="CJ366" s="322">
        <v>0</v>
      </c>
      <c r="CK366" s="321"/>
      <c r="CL366" s="324">
        <f t="shared" si="107"/>
        <v>27692.307700000001</v>
      </c>
      <c r="CM366" s="325">
        <f t="shared" si="108"/>
        <v>-0.31859999999869615</v>
      </c>
      <c r="CN366" s="325">
        <f t="shared" si="109"/>
        <v>0.37369999999646097</v>
      </c>
      <c r="CO366" s="325">
        <f t="shared" si="110"/>
        <v>0.1134461538749747</v>
      </c>
      <c r="CP366" s="318"/>
      <c r="CQ366" s="326">
        <f t="shared" si="111"/>
        <v>0</v>
      </c>
      <c r="CR366" s="326">
        <f t="shared" si="112"/>
        <v>0</v>
      </c>
      <c r="CS366" s="327">
        <f t="shared" si="113"/>
        <v>0</v>
      </c>
      <c r="CT366" s="327">
        <f t="shared" si="114"/>
        <v>0</v>
      </c>
      <c r="CU366" s="327">
        <f t="shared" si="115"/>
        <v>0</v>
      </c>
      <c r="CV366" s="327">
        <f t="shared" si="116"/>
        <v>0</v>
      </c>
      <c r="CW366" s="327">
        <f t="shared" si="117"/>
        <v>0</v>
      </c>
      <c r="CX366" s="327">
        <f t="shared" si="118"/>
        <v>0</v>
      </c>
      <c r="CY366" s="327">
        <f t="shared" si="119"/>
        <v>0</v>
      </c>
      <c r="CZ366" s="328">
        <f t="shared" si="120"/>
        <v>27692.307700000001</v>
      </c>
      <c r="DA366" s="328">
        <f t="shared" si="124"/>
        <v>-7.6923097367398441E-6</v>
      </c>
      <c r="DB366" s="201"/>
      <c r="DC366" s="327">
        <f>K366/M366*IFERROR(VLOOKUP($D366,Shift!$B:$AZ,45,0),0)-AT366</f>
        <v>0</v>
      </c>
      <c r="DD366" s="327">
        <f>K366/M366*IFERROR(VLOOKUP($D366,Shift!$B:$AV,47,0),0)*10*50%-ROUND(K366/M366*IFERROR(VLOOKUP($D366,Shift!$B:$AV,47,0),0)*8*30%,0)-AU366</f>
        <v>0</v>
      </c>
      <c r="DE366" s="329">
        <f>VLOOKUP($D366,'Off day working'!A:AM,38,0)-Z366</f>
        <v>0</v>
      </c>
      <c r="DF366" s="328"/>
      <c r="DG366" s="328"/>
      <c r="DH366" s="330">
        <f>K366/208*8*30%*VLOOKUP($D366,Shift!$B:$AZ,47,0)-AL366</f>
        <v>0</v>
      </c>
      <c r="DJ366" s="390"/>
      <c r="DK366" s="332">
        <f>VLOOKUP($D366,Meal!$A:$AK,35,0)-BG366</f>
        <v>0</v>
      </c>
      <c r="DL366" s="332">
        <f>VLOOKUP($D366,Meal!$A:$AK,36,0)-BH366</f>
        <v>0</v>
      </c>
      <c r="DM366" s="333">
        <f>VLOOKUP($D366,Shift!B:AW,39,0)-AV366</f>
        <v>0</v>
      </c>
      <c r="DN366" s="334">
        <f>K366/208*VLOOKUP(D366,Shift!$B:$AO,39,0)*8*10%-AW366</f>
        <v>0</v>
      </c>
      <c r="DO366" s="333">
        <f>VLOOKUP($D366,Shift!$B:$AO,40,0)-AX366</f>
        <v>0</v>
      </c>
      <c r="DP366" s="334">
        <f>K366/208*VLOOKUP(D366,Shift!$B:$AO,40,0)*8*50%-AY366</f>
        <v>0</v>
      </c>
      <c r="DQ366" s="335">
        <f>VLOOKUP($D366,Shift!$B:$AZ,41,0)-AZ366</f>
        <v>0</v>
      </c>
      <c r="DR366" s="336">
        <f>K366/208*VLOOKUP($D366,Shift!$B:$AQ,41,0)*8*50%-BA366</f>
        <v>0</v>
      </c>
      <c r="DS366" s="337">
        <f>VLOOKUP($D366,Att!B:CU,98,0)-O366</f>
        <v>0</v>
      </c>
      <c r="DT366" s="338">
        <f>IFERROR(VLOOKUP($D366,OT!$A:$BR,OT!BC$1,0),0)-P366</f>
        <v>0</v>
      </c>
      <c r="DU366" s="338">
        <f>IFERROR(VLOOKUP($D366,OT!$A:$BR,OT!BD$1,0),0)-Q366</f>
        <v>0</v>
      </c>
      <c r="DV366" s="338">
        <f>IFERROR(VLOOKUP($D366,OT!$A:$BR,OT!BE$1,0),0)-R366</f>
        <v>0</v>
      </c>
      <c r="DW366" s="338">
        <f>IFERROR(VLOOKUP($D366,OT!$A:$BR,OT!BF$1,0),0)-S366</f>
        <v>0</v>
      </c>
      <c r="DX366" s="338">
        <f>IFERROR(VLOOKUP($D366,OT!$A:$BR,OT!BG$1,0),0)-T366</f>
        <v>0</v>
      </c>
      <c r="DY366" s="338">
        <f>IFERROR(VLOOKUP($D366,OT!$A:$BR,OT!BH$1,0),0)-U366</f>
        <v>0</v>
      </c>
      <c r="DZ366" s="338">
        <f>IFERROR(VLOOKUP($D366,OT!$A:$BR,OT!BI$1,0),0)-V366</f>
        <v>0</v>
      </c>
      <c r="EA366" s="338">
        <f>IFERROR(VLOOKUP($D366,OT!$A:$BR,OT!BJ$1,0),0)-W366</f>
        <v>0</v>
      </c>
      <c r="EB366" s="338">
        <f>IFERROR(VLOOKUP($D366,OT!$A:$BR,OT!BK$1,0),0)-X366</f>
        <v>0</v>
      </c>
      <c r="EC366" s="339">
        <f>VLOOKUP(D366,'Off day working'!A:AL,38,0)*30000-BD366</f>
        <v>0</v>
      </c>
      <c r="ED366" s="340"/>
      <c r="EE366" s="340"/>
      <c r="EF366" s="338">
        <f t="shared" si="106"/>
        <v>0</v>
      </c>
      <c r="EG366" s="350">
        <f>4960000*1.07/208*VLOOKUP(D366,Att!B:BZ,77,0)-BJ366</f>
        <v>0</v>
      </c>
      <c r="EI366" s="345">
        <f>IF(AND(CH366="X",EJ366&gt;=0.5),150000/VLOOKUP(D366,Att!B:AT,45,0)*VLOOKUP(D366,Att!B:AP,41,0),IF(AND(CH366="X",EJ366&lt;0.5),0,150000))-AN366</f>
        <v>0</v>
      </c>
      <c r="EJ366" s="346">
        <f>VLOOKUP(D366,Att!B:AP,41,0)/VLOOKUP(D366,Att!B:AT,45,0)</f>
        <v>0.1111111111111111</v>
      </c>
    </row>
    <row r="367" spans="1:140" s="331" customFormat="1" ht="14.5" hidden="1" customHeight="1" x14ac:dyDescent="0.35">
      <c r="A367" s="300" t="s">
        <v>325</v>
      </c>
      <c r="B367" s="300">
        <f t="shared" si="121"/>
        <v>360</v>
      </c>
      <c r="C367" s="320" t="s">
        <v>56</v>
      </c>
      <c r="D367" s="320" t="s">
        <v>2149</v>
      </c>
      <c r="E367" s="320" t="s">
        <v>2151</v>
      </c>
      <c r="F367" s="367" t="s">
        <v>2150</v>
      </c>
      <c r="G367" s="320" t="s">
        <v>360</v>
      </c>
      <c r="H367" s="320"/>
      <c r="I367" s="320" t="s">
        <v>57</v>
      </c>
      <c r="J367" s="320" t="s">
        <v>58</v>
      </c>
      <c r="K367" s="321">
        <v>5900000</v>
      </c>
      <c r="L367" s="321"/>
      <c r="M367" s="321">
        <v>208</v>
      </c>
      <c r="N367" s="321"/>
      <c r="O367" s="321">
        <v>16</v>
      </c>
      <c r="P367" s="321">
        <v>0</v>
      </c>
      <c r="Q367" s="321">
        <v>0</v>
      </c>
      <c r="R367" s="321">
        <v>0</v>
      </c>
      <c r="S367" s="321">
        <v>0</v>
      </c>
      <c r="T367" s="321">
        <v>0</v>
      </c>
      <c r="U367" s="321">
        <v>0</v>
      </c>
      <c r="V367" s="321">
        <v>0</v>
      </c>
      <c r="W367" s="321">
        <v>0</v>
      </c>
      <c r="X367" s="321">
        <v>0</v>
      </c>
      <c r="Y367" s="321">
        <v>0</v>
      </c>
      <c r="Z367" s="321"/>
      <c r="AA367" s="321"/>
      <c r="AB367" s="321">
        <v>453846.0404</v>
      </c>
      <c r="AC367" s="321">
        <v>0</v>
      </c>
      <c r="AD367" s="321">
        <v>0</v>
      </c>
      <c r="AE367" s="321">
        <v>0</v>
      </c>
      <c r="AF367" s="321">
        <v>0</v>
      </c>
      <c r="AG367" s="321">
        <v>0</v>
      </c>
      <c r="AH367" s="321">
        <v>0</v>
      </c>
      <c r="AI367" s="321">
        <v>0</v>
      </c>
      <c r="AJ367" s="321">
        <v>0</v>
      </c>
      <c r="AK367" s="321">
        <v>0</v>
      </c>
      <c r="AL367" s="321"/>
      <c r="AM367" s="321">
        <v>33333.333299999998</v>
      </c>
      <c r="AN367" s="321">
        <v>0</v>
      </c>
      <c r="AO367" s="321"/>
      <c r="AP367" s="321"/>
      <c r="AQ367" s="321"/>
      <c r="AR367" s="321"/>
      <c r="AS367" s="321"/>
      <c r="AT367" s="321"/>
      <c r="AU367" s="321"/>
      <c r="AV367" s="321"/>
      <c r="AW367" s="321"/>
      <c r="AX367" s="321"/>
      <c r="AY367" s="321"/>
      <c r="AZ367" s="321"/>
      <c r="BA367" s="321"/>
      <c r="BB367" s="321"/>
      <c r="BC367" s="321"/>
      <c r="BD367" s="321">
        <v>0</v>
      </c>
      <c r="BE367" s="321"/>
      <c r="BF367" s="321"/>
      <c r="BG367" s="321">
        <v>30000</v>
      </c>
      <c r="BH367" s="321"/>
      <c r="BI367" s="321"/>
      <c r="BJ367" s="321"/>
      <c r="BK367" s="321"/>
      <c r="BL367" s="321"/>
      <c r="BM367" s="321"/>
      <c r="BN367" s="321">
        <v>0</v>
      </c>
      <c r="BO367" s="321">
        <v>0</v>
      </c>
      <c r="BP367" s="321">
        <v>27692.307700000001</v>
      </c>
      <c r="BQ367" s="321">
        <v>0</v>
      </c>
      <c r="BR367" s="321"/>
      <c r="BS367" s="321"/>
      <c r="BT367" s="321"/>
      <c r="BU367" s="321"/>
      <c r="BV367" s="321"/>
      <c r="BW367" s="321">
        <v>0</v>
      </c>
      <c r="BX367" s="321"/>
      <c r="BY367" s="321">
        <v>0</v>
      </c>
      <c r="BZ367" s="321"/>
      <c r="CA367" s="321"/>
      <c r="CB367" s="321">
        <v>544872</v>
      </c>
      <c r="CC367" s="322">
        <v>517179</v>
      </c>
      <c r="CD367" s="320"/>
      <c r="CE367" s="320" t="s">
        <v>870</v>
      </c>
      <c r="CF367" s="323">
        <v>46202</v>
      </c>
      <c r="CG367" s="323"/>
      <c r="CH367" s="320" t="s">
        <v>1043</v>
      </c>
      <c r="CI367" s="322">
        <v>0</v>
      </c>
      <c r="CJ367" s="322">
        <v>0</v>
      </c>
      <c r="CK367" s="321"/>
      <c r="CL367" s="324">
        <f t="shared" si="107"/>
        <v>27692.307700000001</v>
      </c>
      <c r="CM367" s="325">
        <f t="shared" si="108"/>
        <v>-0.31859999999869615</v>
      </c>
      <c r="CN367" s="325">
        <f t="shared" si="109"/>
        <v>0.37369999999646097</v>
      </c>
      <c r="CO367" s="325">
        <f t="shared" si="110"/>
        <v>0.1134461538749747</v>
      </c>
      <c r="CP367" s="318"/>
      <c r="CQ367" s="326">
        <f t="shared" si="111"/>
        <v>0</v>
      </c>
      <c r="CR367" s="326">
        <f t="shared" si="112"/>
        <v>0</v>
      </c>
      <c r="CS367" s="327">
        <f t="shared" si="113"/>
        <v>0</v>
      </c>
      <c r="CT367" s="327">
        <f t="shared" si="114"/>
        <v>0</v>
      </c>
      <c r="CU367" s="327">
        <f t="shared" si="115"/>
        <v>0</v>
      </c>
      <c r="CV367" s="327">
        <f t="shared" si="116"/>
        <v>0</v>
      </c>
      <c r="CW367" s="327">
        <f t="shared" si="117"/>
        <v>0</v>
      </c>
      <c r="CX367" s="327">
        <f t="shared" si="118"/>
        <v>0</v>
      </c>
      <c r="CY367" s="327">
        <f t="shared" si="119"/>
        <v>0</v>
      </c>
      <c r="CZ367" s="328">
        <f t="shared" si="120"/>
        <v>27692.307700000001</v>
      </c>
      <c r="DA367" s="328">
        <f t="shared" si="124"/>
        <v>-7.6923097367398441E-6</v>
      </c>
      <c r="DB367" s="201"/>
      <c r="DC367" s="327">
        <f>K367/M367*IFERROR(VLOOKUP($D367,Shift!$B:$AZ,45,0),0)-AT367</f>
        <v>0</v>
      </c>
      <c r="DD367" s="327">
        <f>K367/M367*IFERROR(VLOOKUP($D367,Shift!$B:$AV,47,0),0)*10*50%-ROUND(K367/M367*IFERROR(VLOOKUP($D367,Shift!$B:$AV,47,0),0)*8*30%,0)-AU367</f>
        <v>0</v>
      </c>
      <c r="DE367" s="329">
        <f>VLOOKUP($D367,'Off day working'!A:AM,38,0)-Z367</f>
        <v>0</v>
      </c>
      <c r="DF367" s="328"/>
      <c r="DG367" s="328"/>
      <c r="DH367" s="330">
        <f>K367/208*8*30%*VLOOKUP($D367,Shift!$B:$AZ,47,0)-AL367</f>
        <v>0</v>
      </c>
      <c r="DJ367" s="390"/>
      <c r="DK367" s="332">
        <f>VLOOKUP($D367,Meal!$A:$AK,35,0)-BG367</f>
        <v>0</v>
      </c>
      <c r="DL367" s="332">
        <f>VLOOKUP($D367,Meal!$A:$AK,36,0)-BH367</f>
        <v>0</v>
      </c>
      <c r="DM367" s="333">
        <f>VLOOKUP($D367,Shift!B:AW,39,0)-AV367</f>
        <v>0</v>
      </c>
      <c r="DN367" s="334">
        <f>K367/208*VLOOKUP(D367,Shift!$B:$AO,39,0)*8*10%-AW367</f>
        <v>0</v>
      </c>
      <c r="DO367" s="333">
        <f>VLOOKUP($D367,Shift!$B:$AO,40,0)-AX367</f>
        <v>0</v>
      </c>
      <c r="DP367" s="334">
        <f>K367/208*VLOOKUP(D367,Shift!$B:$AO,40,0)*8*50%-AY367</f>
        <v>0</v>
      </c>
      <c r="DQ367" s="335">
        <f>VLOOKUP($D367,Shift!$B:$AZ,41,0)-AZ367</f>
        <v>0</v>
      </c>
      <c r="DR367" s="336">
        <f>K367/208*VLOOKUP($D367,Shift!$B:$AQ,41,0)*8*50%-BA367</f>
        <v>0</v>
      </c>
      <c r="DS367" s="337">
        <f>VLOOKUP($D367,Att!B:CU,98,0)-O367</f>
        <v>0</v>
      </c>
      <c r="DT367" s="338">
        <f>IFERROR(VLOOKUP($D367,OT!$A:$BR,OT!BC$1,0),0)-P367</f>
        <v>0</v>
      </c>
      <c r="DU367" s="338">
        <f>IFERROR(VLOOKUP($D367,OT!$A:$BR,OT!BD$1,0),0)-Q367</f>
        <v>0</v>
      </c>
      <c r="DV367" s="338">
        <f>IFERROR(VLOOKUP($D367,OT!$A:$BR,OT!BE$1,0),0)-R367</f>
        <v>0</v>
      </c>
      <c r="DW367" s="338">
        <f>IFERROR(VLOOKUP($D367,OT!$A:$BR,OT!BF$1,0),0)-S367</f>
        <v>0</v>
      </c>
      <c r="DX367" s="338">
        <f>IFERROR(VLOOKUP($D367,OT!$A:$BR,OT!BG$1,0),0)-T367</f>
        <v>0</v>
      </c>
      <c r="DY367" s="338">
        <f>IFERROR(VLOOKUP($D367,OT!$A:$BR,OT!BH$1,0),0)-U367</f>
        <v>0</v>
      </c>
      <c r="DZ367" s="338">
        <f>IFERROR(VLOOKUP($D367,OT!$A:$BR,OT!BI$1,0),0)-V367</f>
        <v>0</v>
      </c>
      <c r="EA367" s="338">
        <f>IFERROR(VLOOKUP($D367,OT!$A:$BR,OT!BJ$1,0),0)-W367</f>
        <v>0</v>
      </c>
      <c r="EB367" s="338">
        <f>IFERROR(VLOOKUP($D367,OT!$A:$BR,OT!BK$1,0),0)-X367</f>
        <v>0</v>
      </c>
      <c r="EC367" s="339">
        <f>VLOOKUP(D367,'Off day working'!A:AL,38,0)*30000-BD367</f>
        <v>0</v>
      </c>
      <c r="ED367" s="340"/>
      <c r="EE367" s="340"/>
      <c r="EF367" s="338">
        <f t="shared" si="106"/>
        <v>42548.076923076922</v>
      </c>
      <c r="EG367" s="350">
        <f>4960000*1.07/208*VLOOKUP(D367,Att!B:BZ,77,0)-BJ367</f>
        <v>0</v>
      </c>
      <c r="EI367" s="345">
        <f>IF(AND(CH367="X",EJ367&gt;=0.5),150000/VLOOKUP(D367,Att!B:AT,45,0)*VLOOKUP(D367,Att!B:AP,41,0),IF(AND(CH367="X",EJ367&lt;0.5),0,150000))-AN367</f>
        <v>0</v>
      </c>
      <c r="EJ367" s="346">
        <f>VLOOKUP(D367,Att!B:AP,41,0)/VLOOKUP(D367,Att!B:AT,45,0)</f>
        <v>0.1111111111111111</v>
      </c>
    </row>
    <row r="368" spans="1:140" s="331" customFormat="1" ht="14.5" hidden="1" customHeight="1" x14ac:dyDescent="0.35">
      <c r="A368" s="300" t="s">
        <v>325</v>
      </c>
      <c r="B368" s="300">
        <f t="shared" si="121"/>
        <v>361</v>
      </c>
      <c r="C368" s="320" t="s">
        <v>56</v>
      </c>
      <c r="D368" s="320" t="s">
        <v>2152</v>
      </c>
      <c r="E368" s="320" t="s">
        <v>2154</v>
      </c>
      <c r="F368" s="367" t="s">
        <v>2153</v>
      </c>
      <c r="G368" s="320" t="s">
        <v>360</v>
      </c>
      <c r="H368" s="320"/>
      <c r="I368" s="320" t="s">
        <v>57</v>
      </c>
      <c r="J368" s="320" t="s">
        <v>58</v>
      </c>
      <c r="K368" s="321">
        <v>5900000</v>
      </c>
      <c r="L368" s="321"/>
      <c r="M368" s="321">
        <v>208</v>
      </c>
      <c r="N368" s="321"/>
      <c r="O368" s="321">
        <v>16</v>
      </c>
      <c r="P368" s="321">
        <v>0</v>
      </c>
      <c r="Q368" s="321">
        <v>0</v>
      </c>
      <c r="R368" s="321">
        <v>0</v>
      </c>
      <c r="S368" s="321">
        <v>0</v>
      </c>
      <c r="T368" s="321">
        <v>0</v>
      </c>
      <c r="U368" s="321">
        <v>0</v>
      </c>
      <c r="V368" s="321">
        <v>0</v>
      </c>
      <c r="W368" s="321">
        <v>0</v>
      </c>
      <c r="X368" s="321">
        <v>0</v>
      </c>
      <c r="Y368" s="321">
        <v>0</v>
      </c>
      <c r="Z368" s="321"/>
      <c r="AA368" s="321"/>
      <c r="AB368" s="321">
        <v>453846.0404</v>
      </c>
      <c r="AC368" s="321">
        <v>0</v>
      </c>
      <c r="AD368" s="321">
        <v>0</v>
      </c>
      <c r="AE368" s="321">
        <v>0</v>
      </c>
      <c r="AF368" s="321">
        <v>0</v>
      </c>
      <c r="AG368" s="321">
        <v>0</v>
      </c>
      <c r="AH368" s="321">
        <v>0</v>
      </c>
      <c r="AI368" s="321">
        <v>0</v>
      </c>
      <c r="AJ368" s="321">
        <v>0</v>
      </c>
      <c r="AK368" s="321">
        <v>0</v>
      </c>
      <c r="AL368" s="321"/>
      <c r="AM368" s="321">
        <v>33333.333299999998</v>
      </c>
      <c r="AN368" s="321">
        <v>0</v>
      </c>
      <c r="AO368" s="321"/>
      <c r="AP368" s="321"/>
      <c r="AQ368" s="321"/>
      <c r="AR368" s="321"/>
      <c r="AS368" s="321"/>
      <c r="AT368" s="321"/>
      <c r="AU368" s="321"/>
      <c r="AV368" s="321"/>
      <c r="AW368" s="321"/>
      <c r="AX368" s="321"/>
      <c r="AY368" s="321"/>
      <c r="AZ368" s="321"/>
      <c r="BA368" s="321"/>
      <c r="BB368" s="321"/>
      <c r="BC368" s="321"/>
      <c r="BD368" s="321">
        <v>0</v>
      </c>
      <c r="BE368" s="321"/>
      <c r="BF368" s="321"/>
      <c r="BG368" s="321">
        <v>30000</v>
      </c>
      <c r="BH368" s="321"/>
      <c r="BI368" s="321"/>
      <c r="BJ368" s="321"/>
      <c r="BK368" s="321"/>
      <c r="BL368" s="321"/>
      <c r="BM368" s="321"/>
      <c r="BN368" s="321">
        <v>0</v>
      </c>
      <c r="BO368" s="321">
        <v>0</v>
      </c>
      <c r="BP368" s="321">
        <v>27692.307700000001</v>
      </c>
      <c r="BQ368" s="321">
        <v>0</v>
      </c>
      <c r="BR368" s="321"/>
      <c r="BS368" s="321"/>
      <c r="BT368" s="321"/>
      <c r="BU368" s="321"/>
      <c r="BV368" s="321"/>
      <c r="BW368" s="321">
        <v>0</v>
      </c>
      <c r="BX368" s="321"/>
      <c r="BY368" s="321">
        <v>0</v>
      </c>
      <c r="BZ368" s="321"/>
      <c r="CA368" s="321"/>
      <c r="CB368" s="321">
        <v>544872</v>
      </c>
      <c r="CC368" s="322">
        <v>517179</v>
      </c>
      <c r="CD368" s="320"/>
      <c r="CE368" s="320" t="s">
        <v>870</v>
      </c>
      <c r="CF368" s="323">
        <v>46202</v>
      </c>
      <c r="CG368" s="323"/>
      <c r="CH368" s="320" t="s">
        <v>1043</v>
      </c>
      <c r="CI368" s="322">
        <v>0</v>
      </c>
      <c r="CJ368" s="322">
        <v>0</v>
      </c>
      <c r="CK368" s="321"/>
      <c r="CL368" s="324">
        <f t="shared" si="107"/>
        <v>27692.307700000001</v>
      </c>
      <c r="CM368" s="325">
        <f t="shared" si="108"/>
        <v>-0.31859999999869615</v>
      </c>
      <c r="CN368" s="325">
        <f t="shared" si="109"/>
        <v>0.37369999999646097</v>
      </c>
      <c r="CO368" s="325">
        <f t="shared" si="110"/>
        <v>0.1134461538749747</v>
      </c>
      <c r="CP368" s="318"/>
      <c r="CQ368" s="326">
        <f t="shared" si="111"/>
        <v>0</v>
      </c>
      <c r="CR368" s="326">
        <f t="shared" si="112"/>
        <v>0</v>
      </c>
      <c r="CS368" s="327">
        <f t="shared" si="113"/>
        <v>0</v>
      </c>
      <c r="CT368" s="327">
        <f t="shared" si="114"/>
        <v>0</v>
      </c>
      <c r="CU368" s="327">
        <f t="shared" si="115"/>
        <v>0</v>
      </c>
      <c r="CV368" s="327">
        <f t="shared" si="116"/>
        <v>0</v>
      </c>
      <c r="CW368" s="327">
        <f t="shared" si="117"/>
        <v>0</v>
      </c>
      <c r="CX368" s="327">
        <f t="shared" si="118"/>
        <v>0</v>
      </c>
      <c r="CY368" s="327">
        <f t="shared" si="119"/>
        <v>0</v>
      </c>
      <c r="CZ368" s="328">
        <f t="shared" si="120"/>
        <v>27692.307700000001</v>
      </c>
      <c r="DA368" s="328">
        <f t="shared" si="124"/>
        <v>-7.6923097367398441E-6</v>
      </c>
      <c r="DB368" s="201"/>
      <c r="DC368" s="327">
        <f>K368/M368*IFERROR(VLOOKUP($D368,Shift!$B:$AZ,45,0),0)-AT368</f>
        <v>0</v>
      </c>
      <c r="DD368" s="327">
        <f>K368/M368*IFERROR(VLOOKUP($D368,Shift!$B:$AV,47,0),0)*10*50%-ROUND(K368/M368*IFERROR(VLOOKUP($D368,Shift!$B:$AV,47,0),0)*8*30%,0)-AU368</f>
        <v>0</v>
      </c>
      <c r="DE368" s="329">
        <f>VLOOKUP($D368,'Off day working'!A:AM,38,0)-Z368</f>
        <v>0</v>
      </c>
      <c r="DF368" s="328"/>
      <c r="DG368" s="328"/>
      <c r="DH368" s="330">
        <f>K368/208*8*30%*VLOOKUP($D368,Shift!$B:$AZ,47,0)-AL368</f>
        <v>0</v>
      </c>
      <c r="DJ368" s="390"/>
      <c r="DK368" s="332">
        <f>VLOOKUP($D368,Meal!$A:$AK,35,0)-BG368</f>
        <v>0</v>
      </c>
      <c r="DL368" s="332">
        <f>VLOOKUP($D368,Meal!$A:$AK,36,0)-BH368</f>
        <v>0</v>
      </c>
      <c r="DM368" s="333">
        <f>VLOOKUP($D368,Shift!B:AW,39,0)-AV368</f>
        <v>0</v>
      </c>
      <c r="DN368" s="334">
        <f>K368/208*VLOOKUP(D368,Shift!$B:$AO,39,0)*8*10%-AW368</f>
        <v>0</v>
      </c>
      <c r="DO368" s="333">
        <f>VLOOKUP($D368,Shift!$B:$AO,40,0)-AX368</f>
        <v>0</v>
      </c>
      <c r="DP368" s="334">
        <f>K368/208*VLOOKUP(D368,Shift!$B:$AO,40,0)*8*50%-AY368</f>
        <v>0</v>
      </c>
      <c r="DQ368" s="335">
        <f>VLOOKUP($D368,Shift!$B:$AZ,41,0)-AZ368</f>
        <v>0</v>
      </c>
      <c r="DR368" s="336">
        <f>K368/208*VLOOKUP($D368,Shift!$B:$AQ,41,0)*8*50%-BA368</f>
        <v>0</v>
      </c>
      <c r="DS368" s="337">
        <f>VLOOKUP($D368,Att!B:CU,98,0)-O368</f>
        <v>0</v>
      </c>
      <c r="DT368" s="338">
        <f>IFERROR(VLOOKUP($D368,OT!$A:$BR,OT!BC$1,0),0)-P368</f>
        <v>0</v>
      </c>
      <c r="DU368" s="338">
        <f>IFERROR(VLOOKUP($D368,OT!$A:$BR,OT!BD$1,0),0)-Q368</f>
        <v>0</v>
      </c>
      <c r="DV368" s="338">
        <f>IFERROR(VLOOKUP($D368,OT!$A:$BR,OT!BE$1,0),0)-R368</f>
        <v>0</v>
      </c>
      <c r="DW368" s="338">
        <f>IFERROR(VLOOKUP($D368,OT!$A:$BR,OT!BF$1,0),0)-S368</f>
        <v>0</v>
      </c>
      <c r="DX368" s="338">
        <f>IFERROR(VLOOKUP($D368,OT!$A:$BR,OT!BG$1,0),0)-T368</f>
        <v>0</v>
      </c>
      <c r="DY368" s="338">
        <f>IFERROR(VLOOKUP($D368,OT!$A:$BR,OT!BH$1,0),0)-U368</f>
        <v>0</v>
      </c>
      <c r="DZ368" s="338">
        <f>IFERROR(VLOOKUP($D368,OT!$A:$BR,OT!BI$1,0),0)-V368</f>
        <v>0</v>
      </c>
      <c r="EA368" s="338">
        <f>IFERROR(VLOOKUP($D368,OT!$A:$BR,OT!BJ$1,0),0)-W368</f>
        <v>0</v>
      </c>
      <c r="EB368" s="338">
        <f>IFERROR(VLOOKUP($D368,OT!$A:$BR,OT!BK$1,0),0)-X368</f>
        <v>0</v>
      </c>
      <c r="EC368" s="339">
        <f>VLOOKUP(D368,'Off day working'!A:AL,38,0)*30000-BD368</f>
        <v>0</v>
      </c>
      <c r="ED368" s="340"/>
      <c r="EE368" s="340"/>
      <c r="EF368" s="338">
        <f t="shared" si="106"/>
        <v>42548.076923076922</v>
      </c>
      <c r="EG368" s="350">
        <f>4960000*1.07/208*VLOOKUP(D368,Att!B:BZ,77,0)-BJ368</f>
        <v>0</v>
      </c>
      <c r="EI368" s="345">
        <f>IF(AND(CH368="X",EJ368&gt;=0.5),150000/VLOOKUP(D368,Att!B:AT,45,0)*VLOOKUP(D368,Att!B:AP,41,0),IF(AND(CH368="X",EJ368&lt;0.5),0,150000))-AN368</f>
        <v>0</v>
      </c>
      <c r="EJ368" s="346">
        <f>VLOOKUP(D368,Att!B:AP,41,0)/VLOOKUP(D368,Att!B:AT,45,0)</f>
        <v>0.1111111111111111</v>
      </c>
    </row>
    <row r="369" spans="1:140" s="331" customFormat="1" ht="14.5" hidden="1" customHeight="1" x14ac:dyDescent="0.35">
      <c r="A369" s="300" t="s">
        <v>325</v>
      </c>
      <c r="B369" s="300">
        <f t="shared" si="121"/>
        <v>362</v>
      </c>
      <c r="C369" s="320" t="s">
        <v>56</v>
      </c>
      <c r="D369" s="320" t="s">
        <v>2158</v>
      </c>
      <c r="E369" s="320" t="s">
        <v>2160</v>
      </c>
      <c r="F369" s="367" t="s">
        <v>2159</v>
      </c>
      <c r="G369" s="320" t="s">
        <v>360</v>
      </c>
      <c r="H369" s="320"/>
      <c r="I369" s="320" t="s">
        <v>64</v>
      </c>
      <c r="J369" s="320" t="s">
        <v>58</v>
      </c>
      <c r="K369" s="321">
        <v>5900000</v>
      </c>
      <c r="L369" s="321"/>
      <c r="M369" s="321">
        <v>208</v>
      </c>
      <c r="N369" s="321"/>
      <c r="O369" s="321">
        <v>16</v>
      </c>
      <c r="P369" s="321">
        <v>0</v>
      </c>
      <c r="Q369" s="321">
        <v>0</v>
      </c>
      <c r="R369" s="321">
        <v>0</v>
      </c>
      <c r="S369" s="321">
        <v>0</v>
      </c>
      <c r="T369" s="321">
        <v>0</v>
      </c>
      <c r="U369" s="321">
        <v>0</v>
      </c>
      <c r="V369" s="321">
        <v>0</v>
      </c>
      <c r="W369" s="321">
        <v>0</v>
      </c>
      <c r="X369" s="321">
        <v>0</v>
      </c>
      <c r="Y369" s="321">
        <v>0</v>
      </c>
      <c r="Z369" s="321"/>
      <c r="AA369" s="321"/>
      <c r="AB369" s="321">
        <v>453846.0404</v>
      </c>
      <c r="AC369" s="321">
        <v>0</v>
      </c>
      <c r="AD369" s="321">
        <v>0</v>
      </c>
      <c r="AE369" s="321">
        <v>0</v>
      </c>
      <c r="AF369" s="321">
        <v>0</v>
      </c>
      <c r="AG369" s="321">
        <v>0</v>
      </c>
      <c r="AH369" s="321">
        <v>0</v>
      </c>
      <c r="AI369" s="321">
        <v>0</v>
      </c>
      <c r="AJ369" s="321">
        <v>0</v>
      </c>
      <c r="AK369" s="321">
        <v>0</v>
      </c>
      <c r="AL369" s="321"/>
      <c r="AM369" s="321">
        <v>33333.333299999998</v>
      </c>
      <c r="AN369" s="321">
        <v>0</v>
      </c>
      <c r="AO369" s="321"/>
      <c r="AP369" s="321"/>
      <c r="AQ369" s="321"/>
      <c r="AR369" s="321"/>
      <c r="AS369" s="321"/>
      <c r="AT369" s="321"/>
      <c r="AU369" s="321"/>
      <c r="AV369" s="321"/>
      <c r="AW369" s="321"/>
      <c r="AX369" s="321"/>
      <c r="AY369" s="321"/>
      <c r="AZ369" s="321"/>
      <c r="BA369" s="321"/>
      <c r="BB369" s="321"/>
      <c r="BC369" s="321"/>
      <c r="BD369" s="321">
        <v>0</v>
      </c>
      <c r="BE369" s="321"/>
      <c r="BF369" s="321"/>
      <c r="BG369" s="321">
        <v>30000</v>
      </c>
      <c r="BH369" s="321"/>
      <c r="BI369" s="321"/>
      <c r="BJ369" s="321"/>
      <c r="BK369" s="321"/>
      <c r="BL369" s="321"/>
      <c r="BM369" s="321"/>
      <c r="BN369" s="321">
        <v>0</v>
      </c>
      <c r="BO369" s="321">
        <v>0</v>
      </c>
      <c r="BP369" s="321">
        <v>27692.307700000001</v>
      </c>
      <c r="BQ369" s="321">
        <v>0</v>
      </c>
      <c r="BR369" s="321"/>
      <c r="BS369" s="321"/>
      <c r="BT369" s="321"/>
      <c r="BU369" s="321"/>
      <c r="BV369" s="321"/>
      <c r="BW369" s="321">
        <v>0</v>
      </c>
      <c r="BX369" s="321"/>
      <c r="BY369" s="321">
        <v>0</v>
      </c>
      <c r="BZ369" s="321"/>
      <c r="CA369" s="321"/>
      <c r="CB369" s="321">
        <v>544872</v>
      </c>
      <c r="CC369" s="322">
        <v>517179</v>
      </c>
      <c r="CD369" s="320"/>
      <c r="CE369" s="320" t="s">
        <v>870</v>
      </c>
      <c r="CF369" s="323">
        <v>46202</v>
      </c>
      <c r="CG369" s="323"/>
      <c r="CH369" s="320" t="s">
        <v>1043</v>
      </c>
      <c r="CI369" s="322">
        <v>0</v>
      </c>
      <c r="CJ369" s="322">
        <v>0</v>
      </c>
      <c r="CK369" s="321"/>
      <c r="CL369" s="324">
        <f t="shared" si="107"/>
        <v>27692.307700000001</v>
      </c>
      <c r="CM369" s="325">
        <f t="shared" si="108"/>
        <v>-0.31859999999869615</v>
      </c>
      <c r="CN369" s="325">
        <f t="shared" si="109"/>
        <v>0.37369999999646097</v>
      </c>
      <c r="CO369" s="325">
        <f t="shared" si="110"/>
        <v>0.1134461538749747</v>
      </c>
      <c r="CP369" s="318"/>
      <c r="CQ369" s="326">
        <f t="shared" si="111"/>
        <v>0</v>
      </c>
      <c r="CR369" s="326">
        <f t="shared" si="112"/>
        <v>0</v>
      </c>
      <c r="CS369" s="327">
        <f t="shared" si="113"/>
        <v>0</v>
      </c>
      <c r="CT369" s="327">
        <f t="shared" si="114"/>
        <v>0</v>
      </c>
      <c r="CU369" s="327">
        <f t="shared" si="115"/>
        <v>0</v>
      </c>
      <c r="CV369" s="327">
        <f t="shared" si="116"/>
        <v>0</v>
      </c>
      <c r="CW369" s="327">
        <f t="shared" si="117"/>
        <v>0</v>
      </c>
      <c r="CX369" s="327">
        <f t="shared" si="118"/>
        <v>0</v>
      </c>
      <c r="CY369" s="327">
        <f t="shared" si="119"/>
        <v>0</v>
      </c>
      <c r="CZ369" s="328">
        <f t="shared" si="120"/>
        <v>27692.307700000001</v>
      </c>
      <c r="DA369" s="328">
        <f t="shared" si="124"/>
        <v>-7.6923097367398441E-6</v>
      </c>
      <c r="DB369" s="201"/>
      <c r="DC369" s="327">
        <f>K369/M369*IFERROR(VLOOKUP($D369,Shift!$B:$AZ,45,0),0)-AT369</f>
        <v>0</v>
      </c>
      <c r="DD369" s="327">
        <f>K369/M369*IFERROR(VLOOKUP($D369,Shift!$B:$AV,47,0),0)*10*50%-ROUND(K369/M369*IFERROR(VLOOKUP($D369,Shift!$B:$AV,47,0),0)*8*30%,0)-AU369</f>
        <v>0</v>
      </c>
      <c r="DE369" s="329">
        <f>VLOOKUP($D369,'Off day working'!A:AM,38,0)-Z369</f>
        <v>0</v>
      </c>
      <c r="DF369" s="328"/>
      <c r="DG369" s="328"/>
      <c r="DH369" s="330">
        <f>K369/208*8*30%*VLOOKUP($D369,Shift!$B:$AZ,47,0)-AL369</f>
        <v>0</v>
      </c>
      <c r="DJ369" s="390"/>
      <c r="DK369" s="332">
        <f>VLOOKUP($D369,Meal!$A:$AK,35,0)-BG369</f>
        <v>0</v>
      </c>
      <c r="DL369" s="332">
        <f>VLOOKUP($D369,Meal!$A:$AK,36,0)-BH369</f>
        <v>0</v>
      </c>
      <c r="DM369" s="333">
        <f>VLOOKUP($D369,Shift!B:AW,39,0)-AV369</f>
        <v>0</v>
      </c>
      <c r="DN369" s="334">
        <f>K369/208*VLOOKUP(D369,Shift!$B:$AO,39,0)*8*10%-AW369</f>
        <v>0</v>
      </c>
      <c r="DO369" s="333">
        <f>VLOOKUP($D369,Shift!$B:$AO,40,0)-AX369</f>
        <v>0</v>
      </c>
      <c r="DP369" s="334">
        <f>K369/208*VLOOKUP(D369,Shift!$B:$AO,40,0)*8*50%-AY369</f>
        <v>0</v>
      </c>
      <c r="DQ369" s="335">
        <f>VLOOKUP($D369,Shift!$B:$AZ,41,0)-AZ369</f>
        <v>0</v>
      </c>
      <c r="DR369" s="336">
        <f>K369/208*VLOOKUP($D369,Shift!$B:$AQ,41,0)*8*50%-BA369</f>
        <v>0</v>
      </c>
      <c r="DS369" s="337">
        <f>VLOOKUP($D369,Att!B:CU,98,0)-O369</f>
        <v>0</v>
      </c>
      <c r="DT369" s="338">
        <f>IFERROR(VLOOKUP($D369,OT!$A:$BR,OT!BC$1,0),0)-P369</f>
        <v>0</v>
      </c>
      <c r="DU369" s="338">
        <f>IFERROR(VLOOKUP($D369,OT!$A:$BR,OT!BD$1,0),0)-Q369</f>
        <v>0</v>
      </c>
      <c r="DV369" s="338">
        <f>IFERROR(VLOOKUP($D369,OT!$A:$BR,OT!BE$1,0),0)-R369</f>
        <v>0</v>
      </c>
      <c r="DW369" s="338">
        <f>IFERROR(VLOOKUP($D369,OT!$A:$BR,OT!BF$1,0),0)-S369</f>
        <v>0</v>
      </c>
      <c r="DX369" s="338">
        <f>IFERROR(VLOOKUP($D369,OT!$A:$BR,OT!BG$1,0),0)-T369</f>
        <v>0</v>
      </c>
      <c r="DY369" s="338">
        <f>IFERROR(VLOOKUP($D369,OT!$A:$BR,OT!BH$1,0),0)-U369</f>
        <v>0</v>
      </c>
      <c r="DZ369" s="338">
        <f>IFERROR(VLOOKUP($D369,OT!$A:$BR,OT!BI$1,0),0)-V369</f>
        <v>0</v>
      </c>
      <c r="EA369" s="338">
        <f>IFERROR(VLOOKUP($D369,OT!$A:$BR,OT!BJ$1,0),0)-W369</f>
        <v>0</v>
      </c>
      <c r="EB369" s="338">
        <f>IFERROR(VLOOKUP($D369,OT!$A:$BR,OT!BK$1,0),0)-X369</f>
        <v>0</v>
      </c>
      <c r="EC369" s="339">
        <f>VLOOKUP(D369,'Off day working'!A:AL,38,0)*30000-BD369</f>
        <v>0</v>
      </c>
      <c r="ED369" s="340"/>
      <c r="EE369" s="340"/>
      <c r="EF369" s="338">
        <f t="shared" si="106"/>
        <v>42548.076923076922</v>
      </c>
      <c r="EG369" s="350">
        <f>4960000*1.07/208*VLOOKUP(D369,Att!B:BZ,77,0)-BJ369</f>
        <v>0</v>
      </c>
      <c r="EI369" s="345">
        <f>IF(AND(CH369="X",EJ369&gt;=0.5),150000/VLOOKUP(D369,Att!B:AT,45,0)*VLOOKUP(D369,Att!B:AP,41,0),IF(AND(CH369="X",EJ369&lt;0.5),0,150000))-AN369</f>
        <v>0</v>
      </c>
      <c r="EJ369" s="346">
        <f>VLOOKUP(D369,Att!B:AP,41,0)/VLOOKUP(D369,Att!B:AT,45,0)</f>
        <v>0.1111111111111111</v>
      </c>
    </row>
    <row r="370" spans="1:140" s="331" customFormat="1" ht="14.5" hidden="1" customHeight="1" x14ac:dyDescent="0.35">
      <c r="A370" s="300" t="s">
        <v>325</v>
      </c>
      <c r="B370" s="300">
        <f t="shared" si="121"/>
        <v>363</v>
      </c>
      <c r="C370" s="320" t="s">
        <v>56</v>
      </c>
      <c r="D370" s="320" t="s">
        <v>2161</v>
      </c>
      <c r="E370" s="320" t="s">
        <v>2163</v>
      </c>
      <c r="F370" s="367" t="s">
        <v>2162</v>
      </c>
      <c r="G370" s="320" t="s">
        <v>348</v>
      </c>
      <c r="H370" s="320"/>
      <c r="I370" s="320" t="s">
        <v>64</v>
      </c>
      <c r="J370" s="320" t="s">
        <v>58</v>
      </c>
      <c r="K370" s="321">
        <v>5900000</v>
      </c>
      <c r="L370" s="321"/>
      <c r="M370" s="321">
        <v>208</v>
      </c>
      <c r="N370" s="321"/>
      <c r="O370" s="321">
        <v>16</v>
      </c>
      <c r="P370" s="321">
        <v>0</v>
      </c>
      <c r="Q370" s="321">
        <v>0</v>
      </c>
      <c r="R370" s="321">
        <v>0</v>
      </c>
      <c r="S370" s="321">
        <v>0</v>
      </c>
      <c r="T370" s="321">
        <v>0</v>
      </c>
      <c r="U370" s="321">
        <v>0</v>
      </c>
      <c r="V370" s="321">
        <v>0</v>
      </c>
      <c r="W370" s="321">
        <v>0</v>
      </c>
      <c r="X370" s="321">
        <v>0</v>
      </c>
      <c r="Y370" s="321">
        <v>0</v>
      </c>
      <c r="Z370" s="321"/>
      <c r="AA370" s="321"/>
      <c r="AB370" s="321">
        <v>453846.0404</v>
      </c>
      <c r="AC370" s="321">
        <v>0</v>
      </c>
      <c r="AD370" s="321">
        <v>0</v>
      </c>
      <c r="AE370" s="321">
        <v>0</v>
      </c>
      <c r="AF370" s="321">
        <v>0</v>
      </c>
      <c r="AG370" s="321">
        <v>0</v>
      </c>
      <c r="AH370" s="321">
        <v>0</v>
      </c>
      <c r="AI370" s="321">
        <v>0</v>
      </c>
      <c r="AJ370" s="321">
        <v>0</v>
      </c>
      <c r="AK370" s="321">
        <v>0</v>
      </c>
      <c r="AL370" s="321"/>
      <c r="AM370" s="321">
        <v>33333.333299999998</v>
      </c>
      <c r="AN370" s="321">
        <v>0</v>
      </c>
      <c r="AO370" s="321"/>
      <c r="AP370" s="321"/>
      <c r="AQ370" s="321"/>
      <c r="AR370" s="321"/>
      <c r="AS370" s="321"/>
      <c r="AT370" s="321"/>
      <c r="AU370" s="321"/>
      <c r="AV370" s="321"/>
      <c r="AW370" s="321"/>
      <c r="AX370" s="321"/>
      <c r="AY370" s="321"/>
      <c r="AZ370" s="321"/>
      <c r="BA370" s="321"/>
      <c r="BB370" s="321"/>
      <c r="BC370" s="321"/>
      <c r="BD370" s="321">
        <v>0</v>
      </c>
      <c r="BE370" s="321"/>
      <c r="BF370" s="321"/>
      <c r="BG370" s="321">
        <v>30000</v>
      </c>
      <c r="BH370" s="321"/>
      <c r="BI370" s="321"/>
      <c r="BJ370" s="321"/>
      <c r="BK370" s="321"/>
      <c r="BL370" s="321"/>
      <c r="BM370" s="321"/>
      <c r="BN370" s="321">
        <v>0</v>
      </c>
      <c r="BO370" s="321">
        <v>0</v>
      </c>
      <c r="BP370" s="321">
        <v>27692.307700000001</v>
      </c>
      <c r="BQ370" s="321">
        <v>0</v>
      </c>
      <c r="BR370" s="321"/>
      <c r="BS370" s="321"/>
      <c r="BT370" s="321"/>
      <c r="BU370" s="321"/>
      <c r="BV370" s="321"/>
      <c r="BW370" s="321">
        <v>0</v>
      </c>
      <c r="BX370" s="321"/>
      <c r="BY370" s="321">
        <v>0</v>
      </c>
      <c r="BZ370" s="321"/>
      <c r="CA370" s="321"/>
      <c r="CB370" s="321">
        <v>544872</v>
      </c>
      <c r="CC370" s="322">
        <v>517179</v>
      </c>
      <c r="CD370" s="320"/>
      <c r="CE370" s="320" t="s">
        <v>870</v>
      </c>
      <c r="CF370" s="323">
        <v>46202</v>
      </c>
      <c r="CG370" s="323"/>
      <c r="CH370" s="320" t="s">
        <v>1043</v>
      </c>
      <c r="CI370" s="322">
        <v>0</v>
      </c>
      <c r="CJ370" s="322">
        <v>0</v>
      </c>
      <c r="CK370" s="321"/>
      <c r="CL370" s="324">
        <f t="shared" si="107"/>
        <v>27692.307700000001</v>
      </c>
      <c r="CM370" s="325">
        <f t="shared" si="108"/>
        <v>-0.31859999999869615</v>
      </c>
      <c r="CN370" s="325">
        <f t="shared" si="109"/>
        <v>0.37369999999646097</v>
      </c>
      <c r="CO370" s="325">
        <f t="shared" si="110"/>
        <v>0.1134461538749747</v>
      </c>
      <c r="CP370" s="318"/>
      <c r="CQ370" s="326">
        <f t="shared" si="111"/>
        <v>0</v>
      </c>
      <c r="CR370" s="326">
        <f t="shared" si="112"/>
        <v>0</v>
      </c>
      <c r="CS370" s="327">
        <f t="shared" si="113"/>
        <v>0</v>
      </c>
      <c r="CT370" s="327">
        <f t="shared" si="114"/>
        <v>0</v>
      </c>
      <c r="CU370" s="327">
        <f t="shared" si="115"/>
        <v>0</v>
      </c>
      <c r="CV370" s="327">
        <f t="shared" si="116"/>
        <v>0</v>
      </c>
      <c r="CW370" s="327">
        <f t="shared" si="117"/>
        <v>0</v>
      </c>
      <c r="CX370" s="327">
        <f t="shared" si="118"/>
        <v>0</v>
      </c>
      <c r="CY370" s="327">
        <f t="shared" si="119"/>
        <v>0</v>
      </c>
      <c r="CZ370" s="328">
        <f t="shared" si="120"/>
        <v>27692.307700000001</v>
      </c>
      <c r="DA370" s="328">
        <f t="shared" si="124"/>
        <v>-7.6923097367398441E-6</v>
      </c>
      <c r="DB370" s="201"/>
      <c r="DC370" s="327">
        <f>K370/M370*IFERROR(VLOOKUP($D370,Shift!$B:$AZ,45,0),0)-AT370</f>
        <v>0</v>
      </c>
      <c r="DD370" s="327">
        <f>K370/M370*IFERROR(VLOOKUP($D370,Shift!$B:$AV,47,0),0)*10*50%-ROUND(K370/M370*IFERROR(VLOOKUP($D370,Shift!$B:$AV,47,0),0)*8*30%,0)-AU370</f>
        <v>0</v>
      </c>
      <c r="DE370" s="329">
        <f>VLOOKUP($D370,'Off day working'!A:AM,38,0)-Z370</f>
        <v>0</v>
      </c>
      <c r="DF370" s="328"/>
      <c r="DG370" s="328"/>
      <c r="DH370" s="330">
        <f>K370/208*8*30%*VLOOKUP($D370,Shift!$B:$AZ,47,0)-AL370</f>
        <v>0</v>
      </c>
      <c r="DJ370" s="390"/>
      <c r="DK370" s="332">
        <f>VLOOKUP($D370,Meal!$A:$AK,35,0)-BG370</f>
        <v>0</v>
      </c>
      <c r="DL370" s="332">
        <f>VLOOKUP($D370,Meal!$A:$AK,36,0)-BH370</f>
        <v>0</v>
      </c>
      <c r="DM370" s="333">
        <f>VLOOKUP($D370,Shift!B:AW,39,0)-AV370</f>
        <v>0</v>
      </c>
      <c r="DN370" s="334">
        <f>K370/208*VLOOKUP(D370,Shift!$B:$AO,39,0)*8*10%-AW370</f>
        <v>0</v>
      </c>
      <c r="DO370" s="333">
        <f>VLOOKUP($D370,Shift!$B:$AO,40,0)-AX370</f>
        <v>0</v>
      </c>
      <c r="DP370" s="334">
        <f>K370/208*VLOOKUP(D370,Shift!$B:$AO,40,0)*8*50%-AY370</f>
        <v>0</v>
      </c>
      <c r="DQ370" s="335">
        <f>VLOOKUP($D370,Shift!$B:$AZ,41,0)-AZ370</f>
        <v>0</v>
      </c>
      <c r="DR370" s="336">
        <f>K370/208*VLOOKUP($D370,Shift!$B:$AQ,41,0)*8*50%-BA370</f>
        <v>0</v>
      </c>
      <c r="DS370" s="337">
        <f>VLOOKUP($D370,Att!B:CU,98,0)-O370</f>
        <v>0</v>
      </c>
      <c r="DT370" s="338">
        <f>IFERROR(VLOOKUP($D370,OT!$A:$BR,OT!BC$1,0),0)-P370</f>
        <v>0</v>
      </c>
      <c r="DU370" s="338">
        <f>IFERROR(VLOOKUP($D370,OT!$A:$BR,OT!BD$1,0),0)-Q370</f>
        <v>0</v>
      </c>
      <c r="DV370" s="338">
        <f>IFERROR(VLOOKUP($D370,OT!$A:$BR,OT!BE$1,0),0)-R370</f>
        <v>0</v>
      </c>
      <c r="DW370" s="338">
        <f>IFERROR(VLOOKUP($D370,OT!$A:$BR,OT!BF$1,0),0)-S370</f>
        <v>0</v>
      </c>
      <c r="DX370" s="338">
        <f>IFERROR(VLOOKUP($D370,OT!$A:$BR,OT!BG$1,0),0)-T370</f>
        <v>0</v>
      </c>
      <c r="DY370" s="338">
        <f>IFERROR(VLOOKUP($D370,OT!$A:$BR,OT!BH$1,0),0)-U370</f>
        <v>0</v>
      </c>
      <c r="DZ370" s="338">
        <f>IFERROR(VLOOKUP($D370,OT!$A:$BR,OT!BI$1,0),0)-V370</f>
        <v>0</v>
      </c>
      <c r="EA370" s="338">
        <f>IFERROR(VLOOKUP($D370,OT!$A:$BR,OT!BJ$1,0),0)-W370</f>
        <v>0</v>
      </c>
      <c r="EB370" s="338">
        <f>IFERROR(VLOOKUP($D370,OT!$A:$BR,OT!BK$1,0),0)-X370</f>
        <v>0</v>
      </c>
      <c r="EC370" s="339">
        <f>VLOOKUP(D370,'Off day working'!A:AL,38,0)*30000-BD370</f>
        <v>0</v>
      </c>
      <c r="ED370" s="340"/>
      <c r="EE370" s="340"/>
      <c r="EF370" s="338">
        <f t="shared" si="106"/>
        <v>0</v>
      </c>
      <c r="EG370" s="350">
        <f>4960000*1.07/208*VLOOKUP(D370,Att!B:BZ,77,0)-BJ370</f>
        <v>0</v>
      </c>
      <c r="EI370" s="345">
        <f>IF(AND(CH370="X",EJ370&gt;=0.5),150000/VLOOKUP(D370,Att!B:AT,45,0)*VLOOKUP(D370,Att!B:AP,41,0),IF(AND(CH370="X",EJ370&lt;0.5),0,150000))-AN370</f>
        <v>0</v>
      </c>
      <c r="EJ370" s="346">
        <f>VLOOKUP(D370,Att!B:AP,41,0)/VLOOKUP(D370,Att!B:AT,45,0)</f>
        <v>0.1111111111111111</v>
      </c>
    </row>
    <row r="371" spans="1:140" s="331" customFormat="1" ht="14.5" hidden="1" customHeight="1" x14ac:dyDescent="0.35">
      <c r="A371" s="300" t="s">
        <v>325</v>
      </c>
      <c r="B371" s="300">
        <f t="shared" si="121"/>
        <v>364</v>
      </c>
      <c r="C371" s="320" t="s">
        <v>56</v>
      </c>
      <c r="D371" s="320" t="s">
        <v>2164</v>
      </c>
      <c r="E371" s="320" t="s">
        <v>2166</v>
      </c>
      <c r="F371" s="367" t="s">
        <v>2165</v>
      </c>
      <c r="G371" s="320" t="s">
        <v>360</v>
      </c>
      <c r="H371" s="320"/>
      <c r="I371" s="320" t="s">
        <v>57</v>
      </c>
      <c r="J371" s="320" t="s">
        <v>58</v>
      </c>
      <c r="K371" s="321">
        <v>5900000</v>
      </c>
      <c r="L371" s="321"/>
      <c r="M371" s="321">
        <v>208</v>
      </c>
      <c r="N371" s="321"/>
      <c r="O371" s="321">
        <v>16</v>
      </c>
      <c r="P371" s="321">
        <v>0</v>
      </c>
      <c r="Q371" s="321">
        <v>0</v>
      </c>
      <c r="R371" s="321">
        <v>0</v>
      </c>
      <c r="S371" s="321">
        <v>0</v>
      </c>
      <c r="T371" s="321">
        <v>0</v>
      </c>
      <c r="U371" s="321">
        <v>0</v>
      </c>
      <c r="V371" s="321">
        <v>0</v>
      </c>
      <c r="W371" s="321">
        <v>0</v>
      </c>
      <c r="X371" s="321">
        <v>0</v>
      </c>
      <c r="Y371" s="321">
        <v>0</v>
      </c>
      <c r="Z371" s="321"/>
      <c r="AA371" s="321"/>
      <c r="AB371" s="321">
        <v>453846.0404</v>
      </c>
      <c r="AC371" s="321">
        <v>0</v>
      </c>
      <c r="AD371" s="321">
        <v>0</v>
      </c>
      <c r="AE371" s="321">
        <v>0</v>
      </c>
      <c r="AF371" s="321">
        <v>0</v>
      </c>
      <c r="AG371" s="321">
        <v>0</v>
      </c>
      <c r="AH371" s="321">
        <v>0</v>
      </c>
      <c r="AI371" s="321">
        <v>0</v>
      </c>
      <c r="AJ371" s="321">
        <v>0</v>
      </c>
      <c r="AK371" s="321">
        <v>0</v>
      </c>
      <c r="AL371" s="321"/>
      <c r="AM371" s="321">
        <v>33333.333299999998</v>
      </c>
      <c r="AN371" s="321">
        <v>0</v>
      </c>
      <c r="AO371" s="321"/>
      <c r="AP371" s="321"/>
      <c r="AQ371" s="321"/>
      <c r="AR371" s="321"/>
      <c r="AS371" s="321"/>
      <c r="AT371" s="321"/>
      <c r="AU371" s="321"/>
      <c r="AV371" s="321"/>
      <c r="AW371" s="321"/>
      <c r="AX371" s="321"/>
      <c r="AY371" s="321"/>
      <c r="AZ371" s="321"/>
      <c r="BA371" s="321"/>
      <c r="BB371" s="321"/>
      <c r="BC371" s="321"/>
      <c r="BD371" s="321">
        <v>0</v>
      </c>
      <c r="BE371" s="321"/>
      <c r="BF371" s="321"/>
      <c r="BG371" s="321">
        <v>30000</v>
      </c>
      <c r="BH371" s="321"/>
      <c r="BI371" s="321"/>
      <c r="BJ371" s="321"/>
      <c r="BK371" s="321"/>
      <c r="BL371" s="321"/>
      <c r="BM371" s="321"/>
      <c r="BN371" s="321">
        <v>0</v>
      </c>
      <c r="BO371" s="321">
        <v>0</v>
      </c>
      <c r="BP371" s="321">
        <v>27692.307700000001</v>
      </c>
      <c r="BQ371" s="321">
        <v>0</v>
      </c>
      <c r="BR371" s="321"/>
      <c r="BS371" s="321"/>
      <c r="BT371" s="321"/>
      <c r="BU371" s="321"/>
      <c r="BV371" s="321"/>
      <c r="BW371" s="321">
        <v>0</v>
      </c>
      <c r="BX371" s="321"/>
      <c r="BY371" s="321">
        <v>0</v>
      </c>
      <c r="BZ371" s="321"/>
      <c r="CA371" s="321"/>
      <c r="CB371" s="321">
        <v>544872</v>
      </c>
      <c r="CC371" s="322">
        <v>517179</v>
      </c>
      <c r="CD371" s="320"/>
      <c r="CE371" s="320" t="s">
        <v>870</v>
      </c>
      <c r="CF371" s="323">
        <v>46202</v>
      </c>
      <c r="CG371" s="323"/>
      <c r="CH371" s="320" t="s">
        <v>1043</v>
      </c>
      <c r="CI371" s="322">
        <v>0</v>
      </c>
      <c r="CJ371" s="322">
        <v>0</v>
      </c>
      <c r="CK371" s="321"/>
      <c r="CL371" s="324">
        <f t="shared" si="107"/>
        <v>27692.307700000001</v>
      </c>
      <c r="CM371" s="325">
        <f t="shared" si="108"/>
        <v>-0.31859999999869615</v>
      </c>
      <c r="CN371" s="325">
        <f t="shared" si="109"/>
        <v>0.37369999999646097</v>
      </c>
      <c r="CO371" s="325">
        <f t="shared" si="110"/>
        <v>0.1134461538749747</v>
      </c>
      <c r="CP371" s="318"/>
      <c r="CQ371" s="326">
        <f t="shared" si="111"/>
        <v>0</v>
      </c>
      <c r="CR371" s="326">
        <f t="shared" si="112"/>
        <v>0</v>
      </c>
      <c r="CS371" s="327">
        <f t="shared" si="113"/>
        <v>0</v>
      </c>
      <c r="CT371" s="327">
        <f t="shared" si="114"/>
        <v>0</v>
      </c>
      <c r="CU371" s="327">
        <f t="shared" si="115"/>
        <v>0</v>
      </c>
      <c r="CV371" s="327">
        <f t="shared" si="116"/>
        <v>0</v>
      </c>
      <c r="CW371" s="327">
        <f t="shared" si="117"/>
        <v>0</v>
      </c>
      <c r="CX371" s="327">
        <f t="shared" si="118"/>
        <v>0</v>
      </c>
      <c r="CY371" s="327">
        <f t="shared" si="119"/>
        <v>0</v>
      </c>
      <c r="CZ371" s="328">
        <f t="shared" si="120"/>
        <v>27692.307700000001</v>
      </c>
      <c r="DA371" s="328">
        <f t="shared" si="124"/>
        <v>-7.6923097367398441E-6</v>
      </c>
      <c r="DB371" s="201"/>
      <c r="DC371" s="327">
        <f>K371/M371*IFERROR(VLOOKUP($D371,Shift!$B:$AZ,45,0),0)-AT371</f>
        <v>0</v>
      </c>
      <c r="DD371" s="327">
        <f>K371/M371*IFERROR(VLOOKUP($D371,Shift!$B:$AV,47,0),0)*10*50%-ROUND(K371/M371*IFERROR(VLOOKUP($D371,Shift!$B:$AV,47,0),0)*8*30%,0)-AU371</f>
        <v>0</v>
      </c>
      <c r="DE371" s="329">
        <f>VLOOKUP($D371,'Off day working'!A:AM,38,0)-Z371</f>
        <v>0</v>
      </c>
      <c r="DF371" s="328"/>
      <c r="DG371" s="328"/>
      <c r="DH371" s="330">
        <f>K371/208*8*30%*VLOOKUP($D371,Shift!$B:$AZ,47,0)-AL371</f>
        <v>0</v>
      </c>
      <c r="DJ371" s="390"/>
      <c r="DK371" s="332">
        <f>VLOOKUP($D371,Meal!$A:$AK,35,0)-BG371</f>
        <v>0</v>
      </c>
      <c r="DL371" s="332">
        <f>VLOOKUP($D371,Meal!$A:$AK,36,0)-BH371</f>
        <v>0</v>
      </c>
      <c r="DM371" s="333">
        <f>VLOOKUP($D371,Shift!B:AW,39,0)-AV371</f>
        <v>0</v>
      </c>
      <c r="DN371" s="334">
        <f>K371/208*VLOOKUP(D371,Shift!$B:$AO,39,0)*8*10%-AW371</f>
        <v>0</v>
      </c>
      <c r="DO371" s="333">
        <f>VLOOKUP($D371,Shift!$B:$AO,40,0)-AX371</f>
        <v>0</v>
      </c>
      <c r="DP371" s="334">
        <f>K371/208*VLOOKUP(D371,Shift!$B:$AO,40,0)*8*50%-AY371</f>
        <v>0</v>
      </c>
      <c r="DQ371" s="335">
        <f>VLOOKUP($D371,Shift!$B:$AZ,41,0)-AZ371</f>
        <v>0</v>
      </c>
      <c r="DR371" s="336">
        <f>K371/208*VLOOKUP($D371,Shift!$B:$AQ,41,0)*8*50%-BA371</f>
        <v>0</v>
      </c>
      <c r="DS371" s="337">
        <f>VLOOKUP($D371,Att!B:CU,98,0)-O371</f>
        <v>0</v>
      </c>
      <c r="DT371" s="338">
        <f>IFERROR(VLOOKUP($D371,OT!$A:$BR,OT!BC$1,0),0)-P371</f>
        <v>0</v>
      </c>
      <c r="DU371" s="338">
        <f>IFERROR(VLOOKUP($D371,OT!$A:$BR,OT!BD$1,0),0)-Q371</f>
        <v>0</v>
      </c>
      <c r="DV371" s="338">
        <f>IFERROR(VLOOKUP($D371,OT!$A:$BR,OT!BE$1,0),0)-R371</f>
        <v>0</v>
      </c>
      <c r="DW371" s="338">
        <f>IFERROR(VLOOKUP($D371,OT!$A:$BR,OT!BF$1,0),0)-S371</f>
        <v>0</v>
      </c>
      <c r="DX371" s="338">
        <f>IFERROR(VLOOKUP($D371,OT!$A:$BR,OT!BG$1,0),0)-T371</f>
        <v>0</v>
      </c>
      <c r="DY371" s="338">
        <f>IFERROR(VLOOKUP($D371,OT!$A:$BR,OT!BH$1,0),0)-U371</f>
        <v>0</v>
      </c>
      <c r="DZ371" s="338">
        <f>IFERROR(VLOOKUP($D371,OT!$A:$BR,OT!BI$1,0),0)-V371</f>
        <v>0</v>
      </c>
      <c r="EA371" s="338">
        <f>IFERROR(VLOOKUP($D371,OT!$A:$BR,OT!BJ$1,0),0)-W371</f>
        <v>0</v>
      </c>
      <c r="EB371" s="338">
        <f>IFERROR(VLOOKUP($D371,OT!$A:$BR,OT!BK$1,0),0)-X371</f>
        <v>0</v>
      </c>
      <c r="EC371" s="339">
        <f>VLOOKUP(D371,'Off day working'!A:AL,38,0)*30000-BD371</f>
        <v>0</v>
      </c>
      <c r="ED371" s="340"/>
      <c r="EE371" s="340"/>
      <c r="EF371" s="338">
        <f t="shared" si="106"/>
        <v>42548.076923076922</v>
      </c>
      <c r="EG371" s="350">
        <f>4960000*1.07/208*VLOOKUP(D371,Att!B:BZ,77,0)-BJ371</f>
        <v>0</v>
      </c>
      <c r="EI371" s="345">
        <f>IF(AND(CH371="X",EJ371&gt;=0.5),150000/VLOOKUP(D371,Att!B:AT,45,0)*VLOOKUP(D371,Att!B:AP,41,0),IF(AND(CH371="X",EJ371&lt;0.5),0,150000))-AN371</f>
        <v>0</v>
      </c>
      <c r="EJ371" s="346">
        <f>VLOOKUP(D371,Att!B:AP,41,0)/VLOOKUP(D371,Att!B:AT,45,0)</f>
        <v>0.1111111111111111</v>
      </c>
    </row>
    <row r="372" spans="1:140" s="331" customFormat="1" ht="14.5" hidden="1" customHeight="1" x14ac:dyDescent="0.35">
      <c r="A372" s="300" t="s">
        <v>325</v>
      </c>
      <c r="B372" s="300">
        <f t="shared" si="121"/>
        <v>365</v>
      </c>
      <c r="C372" s="320" t="s">
        <v>56</v>
      </c>
      <c r="D372" s="320" t="s">
        <v>2167</v>
      </c>
      <c r="E372" s="320" t="s">
        <v>2169</v>
      </c>
      <c r="F372" s="367" t="s">
        <v>2168</v>
      </c>
      <c r="G372" s="320" t="s">
        <v>360</v>
      </c>
      <c r="H372" s="320"/>
      <c r="I372" s="320" t="s">
        <v>59</v>
      </c>
      <c r="J372" s="320" t="s">
        <v>58</v>
      </c>
      <c r="K372" s="321">
        <v>5900000</v>
      </c>
      <c r="L372" s="321"/>
      <c r="M372" s="321">
        <v>208</v>
      </c>
      <c r="N372" s="321"/>
      <c r="O372" s="321">
        <v>16</v>
      </c>
      <c r="P372" s="321">
        <v>0</v>
      </c>
      <c r="Q372" s="321">
        <v>0</v>
      </c>
      <c r="R372" s="321">
        <v>0</v>
      </c>
      <c r="S372" s="321">
        <v>0</v>
      </c>
      <c r="T372" s="321">
        <v>0</v>
      </c>
      <c r="U372" s="321">
        <v>0</v>
      </c>
      <c r="V372" s="321">
        <v>0</v>
      </c>
      <c r="W372" s="321">
        <v>0</v>
      </c>
      <c r="X372" s="321">
        <v>0</v>
      </c>
      <c r="Y372" s="321">
        <v>0</v>
      </c>
      <c r="Z372" s="321"/>
      <c r="AA372" s="321"/>
      <c r="AB372" s="321">
        <v>453846.0404</v>
      </c>
      <c r="AC372" s="321">
        <v>0</v>
      </c>
      <c r="AD372" s="321">
        <v>0</v>
      </c>
      <c r="AE372" s="321">
        <v>0</v>
      </c>
      <c r="AF372" s="321">
        <v>0</v>
      </c>
      <c r="AG372" s="321">
        <v>0</v>
      </c>
      <c r="AH372" s="321">
        <v>0</v>
      </c>
      <c r="AI372" s="321">
        <v>0</v>
      </c>
      <c r="AJ372" s="321">
        <v>0</v>
      </c>
      <c r="AK372" s="321">
        <v>0</v>
      </c>
      <c r="AL372" s="321"/>
      <c r="AM372" s="321">
        <v>33333.333299999998</v>
      </c>
      <c r="AN372" s="321">
        <v>0</v>
      </c>
      <c r="AO372" s="321"/>
      <c r="AP372" s="321"/>
      <c r="AQ372" s="321"/>
      <c r="AR372" s="321"/>
      <c r="AS372" s="321"/>
      <c r="AT372" s="321"/>
      <c r="AU372" s="321"/>
      <c r="AV372" s="321"/>
      <c r="AW372" s="321"/>
      <c r="AX372" s="321"/>
      <c r="AY372" s="321"/>
      <c r="AZ372" s="321"/>
      <c r="BA372" s="321"/>
      <c r="BB372" s="321"/>
      <c r="BC372" s="321"/>
      <c r="BD372" s="321">
        <v>0</v>
      </c>
      <c r="BE372" s="321"/>
      <c r="BF372" s="321"/>
      <c r="BG372" s="321">
        <v>30000</v>
      </c>
      <c r="BH372" s="321"/>
      <c r="BI372" s="321"/>
      <c r="BJ372" s="321"/>
      <c r="BK372" s="321"/>
      <c r="BL372" s="321"/>
      <c r="BM372" s="321"/>
      <c r="BN372" s="321">
        <v>0</v>
      </c>
      <c r="BO372" s="321">
        <v>0</v>
      </c>
      <c r="BP372" s="321">
        <v>27692.307700000001</v>
      </c>
      <c r="BQ372" s="321">
        <v>0</v>
      </c>
      <c r="BR372" s="321"/>
      <c r="BS372" s="321"/>
      <c r="BT372" s="321"/>
      <c r="BU372" s="321"/>
      <c r="BV372" s="321"/>
      <c r="BW372" s="321">
        <v>0</v>
      </c>
      <c r="BX372" s="321"/>
      <c r="BY372" s="321">
        <v>0</v>
      </c>
      <c r="BZ372" s="321"/>
      <c r="CA372" s="321"/>
      <c r="CB372" s="321">
        <v>544872</v>
      </c>
      <c r="CC372" s="322">
        <v>517179</v>
      </c>
      <c r="CD372" s="320"/>
      <c r="CE372" s="320" t="s">
        <v>870</v>
      </c>
      <c r="CF372" s="323">
        <v>46202</v>
      </c>
      <c r="CG372" s="323"/>
      <c r="CH372" s="320" t="s">
        <v>1043</v>
      </c>
      <c r="CI372" s="322">
        <v>0</v>
      </c>
      <c r="CJ372" s="322">
        <v>0</v>
      </c>
      <c r="CK372" s="321"/>
      <c r="CL372" s="324">
        <f t="shared" si="107"/>
        <v>27692.307700000001</v>
      </c>
      <c r="CM372" s="325">
        <f t="shared" si="108"/>
        <v>-0.31859999999869615</v>
      </c>
      <c r="CN372" s="325">
        <f t="shared" si="109"/>
        <v>0.37369999999646097</v>
      </c>
      <c r="CO372" s="325">
        <f t="shared" si="110"/>
        <v>0.1134461538749747</v>
      </c>
      <c r="CP372" s="318"/>
      <c r="CQ372" s="326">
        <f t="shared" si="111"/>
        <v>0</v>
      </c>
      <c r="CR372" s="326">
        <f t="shared" si="112"/>
        <v>0</v>
      </c>
      <c r="CS372" s="327">
        <f t="shared" si="113"/>
        <v>0</v>
      </c>
      <c r="CT372" s="327">
        <f t="shared" si="114"/>
        <v>0</v>
      </c>
      <c r="CU372" s="327">
        <f t="shared" si="115"/>
        <v>0</v>
      </c>
      <c r="CV372" s="327">
        <f t="shared" si="116"/>
        <v>0</v>
      </c>
      <c r="CW372" s="327">
        <f t="shared" si="117"/>
        <v>0</v>
      </c>
      <c r="CX372" s="327">
        <f t="shared" si="118"/>
        <v>0</v>
      </c>
      <c r="CY372" s="327">
        <f t="shared" si="119"/>
        <v>0</v>
      </c>
      <c r="CZ372" s="328">
        <f t="shared" si="120"/>
        <v>27692.307700000001</v>
      </c>
      <c r="DA372" s="328">
        <f t="shared" si="124"/>
        <v>-7.6923097367398441E-6</v>
      </c>
      <c r="DB372" s="201"/>
      <c r="DC372" s="327">
        <f>K372/M372*IFERROR(VLOOKUP($D372,Shift!$B:$AZ,45,0),0)-AT372</f>
        <v>0</v>
      </c>
      <c r="DD372" s="327">
        <f>K372/M372*IFERROR(VLOOKUP($D372,Shift!$B:$AV,47,0),0)*10*50%-ROUND(K372/M372*IFERROR(VLOOKUP($D372,Shift!$B:$AV,47,0),0)*8*30%,0)-AU372</f>
        <v>0</v>
      </c>
      <c r="DE372" s="329">
        <f>VLOOKUP($D372,'Off day working'!A:AM,38,0)-Z372</f>
        <v>0</v>
      </c>
      <c r="DF372" s="328"/>
      <c r="DG372" s="328"/>
      <c r="DH372" s="330">
        <f>K372/208*8*30%*VLOOKUP($D372,Shift!$B:$AZ,47,0)-AL372</f>
        <v>0</v>
      </c>
      <c r="DJ372" s="390"/>
      <c r="DK372" s="332">
        <f>VLOOKUP($D372,Meal!$A:$AK,35,0)-BG372</f>
        <v>0</v>
      </c>
      <c r="DL372" s="332">
        <f>VLOOKUP($D372,Meal!$A:$AK,36,0)-BH372</f>
        <v>0</v>
      </c>
      <c r="DM372" s="333">
        <f>VLOOKUP($D372,Shift!B:AW,39,0)-AV372</f>
        <v>0</v>
      </c>
      <c r="DN372" s="334">
        <f>K372/208*VLOOKUP(D372,Shift!$B:$AO,39,0)*8*10%-AW372</f>
        <v>0</v>
      </c>
      <c r="DO372" s="333">
        <f>VLOOKUP($D372,Shift!$B:$AO,40,0)-AX372</f>
        <v>0</v>
      </c>
      <c r="DP372" s="334">
        <f>K372/208*VLOOKUP(D372,Shift!$B:$AO,40,0)*8*50%-AY372</f>
        <v>0</v>
      </c>
      <c r="DQ372" s="335">
        <f>VLOOKUP($D372,Shift!$B:$AZ,41,0)-AZ372</f>
        <v>0</v>
      </c>
      <c r="DR372" s="336">
        <f>K372/208*VLOOKUP($D372,Shift!$B:$AQ,41,0)*8*50%-BA372</f>
        <v>0</v>
      </c>
      <c r="DS372" s="337">
        <f>VLOOKUP($D372,Att!B:CU,98,0)-O372</f>
        <v>0</v>
      </c>
      <c r="DT372" s="338">
        <f>IFERROR(VLOOKUP($D372,OT!$A:$BR,OT!BC$1,0),0)-P372</f>
        <v>0</v>
      </c>
      <c r="DU372" s="338">
        <f>IFERROR(VLOOKUP($D372,OT!$A:$BR,OT!BD$1,0),0)-Q372</f>
        <v>0</v>
      </c>
      <c r="DV372" s="338">
        <f>IFERROR(VLOOKUP($D372,OT!$A:$BR,OT!BE$1,0),0)-R372</f>
        <v>0</v>
      </c>
      <c r="DW372" s="338">
        <f>IFERROR(VLOOKUP($D372,OT!$A:$BR,OT!BF$1,0),0)-S372</f>
        <v>0</v>
      </c>
      <c r="DX372" s="338">
        <f>IFERROR(VLOOKUP($D372,OT!$A:$BR,OT!BG$1,0),0)-T372</f>
        <v>0</v>
      </c>
      <c r="DY372" s="338">
        <f>IFERROR(VLOOKUP($D372,OT!$A:$BR,OT!BH$1,0),0)-U372</f>
        <v>0</v>
      </c>
      <c r="DZ372" s="338">
        <f>IFERROR(VLOOKUP($D372,OT!$A:$BR,OT!BI$1,0),0)-V372</f>
        <v>0</v>
      </c>
      <c r="EA372" s="338">
        <f>IFERROR(VLOOKUP($D372,OT!$A:$BR,OT!BJ$1,0),0)-W372</f>
        <v>0</v>
      </c>
      <c r="EB372" s="338">
        <f>IFERROR(VLOOKUP($D372,OT!$A:$BR,OT!BK$1,0),0)-X372</f>
        <v>0</v>
      </c>
      <c r="EC372" s="339">
        <f>VLOOKUP(D372,'Off day working'!A:AL,38,0)*30000-BD372</f>
        <v>0</v>
      </c>
      <c r="ED372" s="340"/>
      <c r="EE372" s="340"/>
      <c r="EF372" s="338">
        <f t="shared" si="106"/>
        <v>42548.076923076922</v>
      </c>
      <c r="EG372" s="350">
        <f>4960000*1.07/208*VLOOKUP(D372,Att!B:BZ,77,0)-BJ372</f>
        <v>0</v>
      </c>
      <c r="EI372" s="345">
        <f>IF(AND(CH372="X",EJ372&gt;=0.5),150000/VLOOKUP(D372,Att!B:AT,45,0)*VLOOKUP(D372,Att!B:AP,41,0),IF(AND(CH372="X",EJ372&lt;0.5),0,150000))-AN372</f>
        <v>0</v>
      </c>
      <c r="EJ372" s="346">
        <f>VLOOKUP(D372,Att!B:AP,41,0)/VLOOKUP(D372,Att!B:AT,45,0)</f>
        <v>0.1111111111111111</v>
      </c>
    </row>
    <row r="373" spans="1:140" s="331" customFormat="1" ht="14.5" hidden="1" customHeight="1" x14ac:dyDescent="0.35">
      <c r="A373" s="300" t="s">
        <v>55</v>
      </c>
      <c r="B373" s="300">
        <f t="shared" si="121"/>
        <v>366</v>
      </c>
      <c r="C373" s="320" t="s">
        <v>61</v>
      </c>
      <c r="D373" s="320" t="s">
        <v>632</v>
      </c>
      <c r="E373" s="320" t="s">
        <v>634</v>
      </c>
      <c r="F373" s="367" t="s">
        <v>633</v>
      </c>
      <c r="G373" s="320" t="s">
        <v>348</v>
      </c>
      <c r="H373" s="320" t="s">
        <v>1039</v>
      </c>
      <c r="I373" s="320" t="s">
        <v>62</v>
      </c>
      <c r="J373" s="320" t="s">
        <v>58</v>
      </c>
      <c r="K373" s="321">
        <v>5900000</v>
      </c>
      <c r="L373" s="321"/>
      <c r="M373" s="321">
        <v>208</v>
      </c>
      <c r="N373" s="321"/>
      <c r="O373" s="321"/>
      <c r="P373" s="321">
        <v>0</v>
      </c>
      <c r="Q373" s="321">
        <v>0</v>
      </c>
      <c r="R373" s="321">
        <v>0</v>
      </c>
      <c r="S373" s="321">
        <v>0</v>
      </c>
      <c r="T373" s="321">
        <v>0</v>
      </c>
      <c r="U373" s="321">
        <v>0</v>
      </c>
      <c r="V373" s="321">
        <v>0</v>
      </c>
      <c r="W373" s="321">
        <v>0</v>
      </c>
      <c r="X373" s="321">
        <v>0</v>
      </c>
      <c r="Y373" s="321">
        <v>0</v>
      </c>
      <c r="Z373" s="321"/>
      <c r="AA373" s="321"/>
      <c r="AB373" s="321"/>
      <c r="AC373" s="321">
        <v>0</v>
      </c>
      <c r="AD373" s="321">
        <v>0</v>
      </c>
      <c r="AE373" s="321">
        <v>0</v>
      </c>
      <c r="AF373" s="321">
        <v>0</v>
      </c>
      <c r="AG373" s="321">
        <v>0</v>
      </c>
      <c r="AH373" s="321">
        <v>0</v>
      </c>
      <c r="AI373" s="321">
        <v>0</v>
      </c>
      <c r="AJ373" s="321">
        <v>0</v>
      </c>
      <c r="AK373" s="321">
        <v>0</v>
      </c>
      <c r="AL373" s="321"/>
      <c r="AM373" s="321">
        <v>0</v>
      </c>
      <c r="AN373" s="321">
        <v>0</v>
      </c>
      <c r="AO373" s="321">
        <v>140000</v>
      </c>
      <c r="AP373" s="321">
        <v>0</v>
      </c>
      <c r="AQ373" s="321"/>
      <c r="AR373" s="321">
        <v>0</v>
      </c>
      <c r="AS373" s="321"/>
      <c r="AT373" s="321"/>
      <c r="AU373" s="321"/>
      <c r="AV373" s="321"/>
      <c r="AW373" s="321"/>
      <c r="AX373" s="321"/>
      <c r="AY373" s="321"/>
      <c r="AZ373" s="321"/>
      <c r="BA373" s="321"/>
      <c r="BB373" s="321"/>
      <c r="BC373" s="321"/>
      <c r="BD373" s="321">
        <v>0</v>
      </c>
      <c r="BE373" s="321"/>
      <c r="BF373" s="321"/>
      <c r="BG373" s="321"/>
      <c r="BH373" s="321"/>
      <c r="BI373" s="321"/>
      <c r="BJ373" s="321"/>
      <c r="BK373" s="321"/>
      <c r="BL373" s="321">
        <v>0</v>
      </c>
      <c r="BM373" s="321"/>
      <c r="BN373" s="321">
        <v>0</v>
      </c>
      <c r="BO373" s="321">
        <v>0</v>
      </c>
      <c r="BP373" s="321"/>
      <c r="BQ373" s="321">
        <v>0</v>
      </c>
      <c r="BR373" s="321"/>
      <c r="BS373" s="321">
        <v>0</v>
      </c>
      <c r="BT373" s="321">
        <v>531000</v>
      </c>
      <c r="BU373" s="321">
        <v>0</v>
      </c>
      <c r="BV373" s="321"/>
      <c r="BW373" s="321">
        <v>0</v>
      </c>
      <c r="BX373" s="321"/>
      <c r="BY373" s="321">
        <v>0</v>
      </c>
      <c r="BZ373" s="321">
        <v>17.62</v>
      </c>
      <c r="CA373" s="321">
        <v>499798</v>
      </c>
      <c r="CB373" s="321">
        <v>1170798</v>
      </c>
      <c r="CC373" s="322">
        <v>639798</v>
      </c>
      <c r="CD373" s="320"/>
      <c r="CE373" s="320" t="s">
        <v>1068</v>
      </c>
      <c r="CF373" s="323">
        <v>45731</v>
      </c>
      <c r="CG373" s="323">
        <v>46175</v>
      </c>
      <c r="CH373" s="320" t="s">
        <v>1043</v>
      </c>
      <c r="CI373" s="322">
        <v>0</v>
      </c>
      <c r="CJ373" s="322">
        <v>0</v>
      </c>
      <c r="CK373" s="321"/>
      <c r="CL373" s="324">
        <f t="shared" si="107"/>
        <v>0</v>
      </c>
      <c r="CM373" s="325">
        <f t="shared" si="108"/>
        <v>0</v>
      </c>
      <c r="CN373" s="325">
        <f t="shared" si="109"/>
        <v>0</v>
      </c>
      <c r="CO373" s="325">
        <f t="shared" si="110"/>
        <v>0</v>
      </c>
      <c r="CP373" s="318"/>
      <c r="CQ373" s="326">
        <f t="shared" si="111"/>
        <v>0</v>
      </c>
      <c r="CR373" s="326">
        <f t="shared" si="112"/>
        <v>0</v>
      </c>
      <c r="CS373" s="327">
        <f t="shared" si="113"/>
        <v>0</v>
      </c>
      <c r="CT373" s="327">
        <f t="shared" si="114"/>
        <v>0</v>
      </c>
      <c r="CU373" s="327">
        <f t="shared" si="115"/>
        <v>0</v>
      </c>
      <c r="CV373" s="327">
        <f t="shared" si="116"/>
        <v>0</v>
      </c>
      <c r="CW373" s="327">
        <f t="shared" si="117"/>
        <v>0</v>
      </c>
      <c r="CX373" s="327">
        <f t="shared" si="118"/>
        <v>0</v>
      </c>
      <c r="CY373" s="327">
        <f t="shared" si="119"/>
        <v>0</v>
      </c>
      <c r="CZ373" s="328">
        <f t="shared" si="120"/>
        <v>0</v>
      </c>
      <c r="DA373" s="328">
        <f>(420000/208)*(O373+P373+Q373+R373+S373+T373+U373+V373+W373+X373+BI373)-CZ373</f>
        <v>0</v>
      </c>
      <c r="DB373" s="201"/>
      <c r="DC373" s="327">
        <f>K373/M373*IFERROR(VLOOKUP($D373,Shift!$B:$AZ,45,0),0)-AT373</f>
        <v>0</v>
      </c>
      <c r="DD373" s="327">
        <f>K373/M373*IFERROR(VLOOKUP($D373,Shift!$B:$AV,47,0),0)*10*50%-ROUND(K373/M373*IFERROR(VLOOKUP($D373,Shift!$B:$AV,47,0),0)*8*30%,0)-AU373</f>
        <v>0</v>
      </c>
      <c r="DE373" s="329">
        <f>VLOOKUP($D373,'Off day working'!A:AM,38,0)-Z373</f>
        <v>0</v>
      </c>
      <c r="DF373" s="328"/>
      <c r="DG373" s="328"/>
      <c r="DH373" s="330">
        <f>K373/208*8*30%*VLOOKUP($D373,Shift!$B:$AZ,47,0)-AL373</f>
        <v>0</v>
      </c>
      <c r="DJ373" s="390"/>
      <c r="DK373" s="332" t="e">
        <f>VLOOKUP($D373,Meal!$A:$AK,35,0)-BG373</f>
        <v>#N/A</v>
      </c>
      <c r="DL373" s="332" t="e">
        <f>VLOOKUP($D373,Meal!$A:$AK,36,0)-BH373</f>
        <v>#N/A</v>
      </c>
      <c r="DM373" s="333">
        <f>VLOOKUP($D373,Shift!B:AW,39,0)-AV373</f>
        <v>0</v>
      </c>
      <c r="DN373" s="334">
        <f>K373/208*VLOOKUP(D373,Shift!$B:$AO,39,0)*8*10%-AW373</f>
        <v>0</v>
      </c>
      <c r="DO373" s="333">
        <f>VLOOKUP($D373,Shift!$B:$AO,40,0)-AX373</f>
        <v>0</v>
      </c>
      <c r="DP373" s="334">
        <f>K373/208*VLOOKUP(D373,Shift!$B:$AO,40,0)*8*50%-AY373</f>
        <v>0</v>
      </c>
      <c r="DQ373" s="335">
        <f>VLOOKUP($D373,Shift!$B:$AZ,41,0)-AZ373</f>
        <v>0</v>
      </c>
      <c r="DR373" s="336">
        <f>K373/208*VLOOKUP($D373,Shift!$B:$AQ,41,0)*8*50%-BA373</f>
        <v>0</v>
      </c>
      <c r="DS373" s="337">
        <f>VLOOKUP($D373,Att!B:CU,98,0)-O373</f>
        <v>0</v>
      </c>
      <c r="DT373" s="338">
        <f>IFERROR(VLOOKUP($D373,OT!$A:$BR,OT!BC$1,0),0)-P373</f>
        <v>0</v>
      </c>
      <c r="DU373" s="338">
        <f>IFERROR(VLOOKUP($D373,OT!$A:$BR,OT!BD$1,0),0)-Q373</f>
        <v>0</v>
      </c>
      <c r="DV373" s="338">
        <f>IFERROR(VLOOKUP($D373,OT!$A:$BR,OT!BE$1,0),0)-R373</f>
        <v>0</v>
      </c>
      <c r="DW373" s="338">
        <f>IFERROR(VLOOKUP($D373,OT!$A:$BR,OT!BF$1,0),0)-S373</f>
        <v>0</v>
      </c>
      <c r="DX373" s="338">
        <f>IFERROR(VLOOKUP($D373,OT!$A:$BR,OT!BG$1,0),0)-T373</f>
        <v>0</v>
      </c>
      <c r="DY373" s="338">
        <f>IFERROR(VLOOKUP($D373,OT!$A:$BR,OT!BH$1,0),0)-U373</f>
        <v>0</v>
      </c>
      <c r="DZ373" s="338">
        <f>IFERROR(VLOOKUP($D373,OT!$A:$BR,OT!BI$1,0),0)-V373</f>
        <v>0</v>
      </c>
      <c r="EA373" s="338">
        <f>IFERROR(VLOOKUP($D373,OT!$A:$BR,OT!BJ$1,0),0)-W373</f>
        <v>0</v>
      </c>
      <c r="EB373" s="338">
        <f>IFERROR(VLOOKUP($D373,OT!$A:$BR,OT!BK$1,0),0)-X373</f>
        <v>0</v>
      </c>
      <c r="EC373" s="339">
        <f>VLOOKUP(D373,'Off day working'!A:AL,38,0)*30000-BD373</f>
        <v>0</v>
      </c>
      <c r="ED373" s="340"/>
      <c r="EE373" s="340"/>
      <c r="EF373" s="338">
        <f t="shared" si="106"/>
        <v>0</v>
      </c>
      <c r="EG373" s="350">
        <f>4960000*1.07/208*VLOOKUP(D373,Att!B:BZ,77,0)-BJ373</f>
        <v>0</v>
      </c>
      <c r="EI373" s="345">
        <f>IF(AND(CH373="X",EJ373&gt;=0.5),150000/VLOOKUP(D373,Att!B:AT,45,0)*VLOOKUP(D373,Att!B:AP,41,0),IF(AND(CH373="X",EJ373&lt;0.5),0,150000))-AN373</f>
        <v>0</v>
      </c>
      <c r="EJ373" s="346">
        <f>VLOOKUP(D373,Att!B:AP,41,0)/VLOOKUP(D373,Att!B:AT,45,0)</f>
        <v>0</v>
      </c>
    </row>
    <row r="374" spans="1:140" s="331" customFormat="1" ht="14.5" hidden="1" customHeight="1" x14ac:dyDescent="0.35">
      <c r="A374" s="300" t="s">
        <v>55</v>
      </c>
      <c r="B374" s="300">
        <f t="shared" si="121"/>
        <v>367</v>
      </c>
      <c r="C374" s="320" t="s">
        <v>56</v>
      </c>
      <c r="D374" s="320" t="s">
        <v>1767</v>
      </c>
      <c r="E374" s="320" t="s">
        <v>1769</v>
      </c>
      <c r="F374" s="367" t="s">
        <v>1768</v>
      </c>
      <c r="G374" s="320" t="s">
        <v>360</v>
      </c>
      <c r="H374" s="320" t="s">
        <v>1039</v>
      </c>
      <c r="I374" s="320" t="s">
        <v>63</v>
      </c>
      <c r="J374" s="320" t="s">
        <v>58</v>
      </c>
      <c r="K374" s="321">
        <v>5900000</v>
      </c>
      <c r="L374" s="321"/>
      <c r="M374" s="321">
        <v>208</v>
      </c>
      <c r="N374" s="321"/>
      <c r="O374" s="321">
        <v>10</v>
      </c>
      <c r="P374" s="321">
        <v>2</v>
      </c>
      <c r="Q374" s="321">
        <v>0</v>
      </c>
      <c r="R374" s="321">
        <v>0</v>
      </c>
      <c r="S374" s="321">
        <v>0</v>
      </c>
      <c r="T374" s="321">
        <v>0</v>
      </c>
      <c r="U374" s="321">
        <v>0</v>
      </c>
      <c r="V374" s="321">
        <v>0</v>
      </c>
      <c r="W374" s="321">
        <v>0</v>
      </c>
      <c r="X374" s="321">
        <v>0</v>
      </c>
      <c r="Y374" s="321">
        <v>1</v>
      </c>
      <c r="Z374" s="321"/>
      <c r="AA374" s="321"/>
      <c r="AB374" s="321">
        <v>283653.73269999999</v>
      </c>
      <c r="AC374" s="321">
        <v>85096.1538</v>
      </c>
      <c r="AD374" s="321">
        <v>0</v>
      </c>
      <c r="AE374" s="321">
        <v>0</v>
      </c>
      <c r="AF374" s="321">
        <v>0</v>
      </c>
      <c r="AG374" s="321">
        <v>0</v>
      </c>
      <c r="AH374" s="321">
        <v>0</v>
      </c>
      <c r="AI374" s="321">
        <v>0</v>
      </c>
      <c r="AJ374" s="321">
        <v>0</v>
      </c>
      <c r="AK374" s="321">
        <v>0</v>
      </c>
      <c r="AL374" s="321">
        <v>68076.9231</v>
      </c>
      <c r="AM374" s="321">
        <v>16666.666700000002</v>
      </c>
      <c r="AN374" s="321">
        <v>0</v>
      </c>
      <c r="AO374" s="321">
        <v>0</v>
      </c>
      <c r="AP374" s="321">
        <v>0</v>
      </c>
      <c r="AQ374" s="321"/>
      <c r="AR374" s="321">
        <v>22222</v>
      </c>
      <c r="AS374" s="321"/>
      <c r="AT374" s="321">
        <v>0</v>
      </c>
      <c r="AU374" s="321">
        <v>73750</v>
      </c>
      <c r="AV374" s="321">
        <v>0</v>
      </c>
      <c r="AW374" s="321">
        <v>0</v>
      </c>
      <c r="AX374" s="321">
        <v>0</v>
      </c>
      <c r="AY374" s="321">
        <v>0</v>
      </c>
      <c r="AZ374" s="321"/>
      <c r="BA374" s="321"/>
      <c r="BB374" s="321">
        <v>1</v>
      </c>
      <c r="BC374" s="321">
        <v>28365.38</v>
      </c>
      <c r="BD374" s="321">
        <v>0</v>
      </c>
      <c r="BE374" s="321"/>
      <c r="BF374" s="321"/>
      <c r="BG374" s="321"/>
      <c r="BH374" s="321">
        <v>42000</v>
      </c>
      <c r="BI374" s="321"/>
      <c r="BJ374" s="321"/>
      <c r="BK374" s="321"/>
      <c r="BL374" s="321">
        <v>500000</v>
      </c>
      <c r="BM374" s="321"/>
      <c r="BN374" s="321">
        <v>0</v>
      </c>
      <c r="BO374" s="321">
        <v>0</v>
      </c>
      <c r="BP374" s="321">
        <v>20192.307700000001</v>
      </c>
      <c r="BQ374" s="321">
        <v>4038.4614999999999</v>
      </c>
      <c r="BR374" s="321"/>
      <c r="BS374" s="321">
        <v>0</v>
      </c>
      <c r="BT374" s="321">
        <v>0</v>
      </c>
      <c r="BU374" s="321">
        <v>0</v>
      </c>
      <c r="BV374" s="321"/>
      <c r="BW374" s="321">
        <v>0</v>
      </c>
      <c r="BX374" s="321"/>
      <c r="BY374" s="321">
        <v>0</v>
      </c>
      <c r="BZ374" s="321">
        <v>0</v>
      </c>
      <c r="CA374" s="321">
        <v>0</v>
      </c>
      <c r="CB374" s="321">
        <v>1144063</v>
      </c>
      <c r="CC374" s="322">
        <v>1119832</v>
      </c>
      <c r="CD374" s="320" t="s">
        <v>2203</v>
      </c>
      <c r="CE374" s="320" t="s">
        <v>1067</v>
      </c>
      <c r="CF374" s="323">
        <v>46169</v>
      </c>
      <c r="CG374" s="323">
        <v>46176</v>
      </c>
      <c r="CH374" s="320" t="s">
        <v>1043</v>
      </c>
      <c r="CI374" s="322">
        <v>0</v>
      </c>
      <c r="CJ374" s="322">
        <v>0</v>
      </c>
      <c r="CK374" s="321"/>
      <c r="CL374" s="324">
        <f t="shared" si="107"/>
        <v>24230.769200000002</v>
      </c>
      <c r="CM374" s="325">
        <f t="shared" si="108"/>
        <v>-1.3744999999180436</v>
      </c>
      <c r="CN374" s="325">
        <f t="shared" si="109"/>
        <v>-1.1436999998986721</v>
      </c>
      <c r="CO374" s="325">
        <f t="shared" si="110"/>
        <v>0.1134538461919874</v>
      </c>
      <c r="CP374" s="318"/>
      <c r="CQ374" s="326">
        <f t="shared" si="111"/>
        <v>4.6153843868523836E-5</v>
      </c>
      <c r="CR374" s="326">
        <f t="shared" si="112"/>
        <v>0</v>
      </c>
      <c r="CS374" s="327">
        <f t="shared" si="113"/>
        <v>0</v>
      </c>
      <c r="CT374" s="327">
        <f t="shared" si="114"/>
        <v>0</v>
      </c>
      <c r="CU374" s="327">
        <f t="shared" si="115"/>
        <v>0</v>
      </c>
      <c r="CV374" s="327">
        <f t="shared" si="116"/>
        <v>0</v>
      </c>
      <c r="CW374" s="327">
        <f t="shared" si="117"/>
        <v>0</v>
      </c>
      <c r="CX374" s="327">
        <f t="shared" si="118"/>
        <v>0</v>
      </c>
      <c r="CY374" s="327">
        <f t="shared" si="119"/>
        <v>0</v>
      </c>
      <c r="CZ374" s="328">
        <f t="shared" si="120"/>
        <v>24230.769200000002</v>
      </c>
      <c r="DA374" s="328">
        <f>(420000/208)*(O374+P374+Q374+R374+S374+T374+U374+V374+W374+X374+BI374)-CZ374</f>
        <v>3.0769228033022955E-5</v>
      </c>
      <c r="DB374" s="201"/>
      <c r="DC374" s="327">
        <f>K374/M374*IFERROR(VLOOKUP($D374,Shift!$B:$AZ,45,0),0)-AT374</f>
        <v>0</v>
      </c>
      <c r="DD374" s="327">
        <f>K374/M374*IFERROR(VLOOKUP($D374,Shift!$B:$AV,47,0),0)*10*50%-ROUND(K374/M374*IFERROR(VLOOKUP($D374,Shift!$B:$AV,47,0),0)*8*30%,0)-AU374</f>
        <v>-7.692307690740563E-2</v>
      </c>
      <c r="DE374" s="329">
        <f>VLOOKUP($D374,'Off day working'!A:AM,38,0)-Z374</f>
        <v>0</v>
      </c>
      <c r="DF374" s="328"/>
      <c r="DG374" s="328"/>
      <c r="DH374" s="330">
        <f>K374/208*8*30%*VLOOKUP($D374,Shift!$B:$AZ,47,0)-AL374</f>
        <v>-2.3076921934261918E-5</v>
      </c>
      <c r="DJ374" s="390"/>
      <c r="DK374" s="332">
        <f>VLOOKUP($D374,Meal!$A:$AK,35,0)-BG374</f>
        <v>0</v>
      </c>
      <c r="DL374" s="332">
        <f>VLOOKUP($D374,Meal!$A:$AK,36,0)-BH374</f>
        <v>0</v>
      </c>
      <c r="DM374" s="333">
        <f>VLOOKUP($D374,Shift!B:AW,39,0)-AV374</f>
        <v>0</v>
      </c>
      <c r="DN374" s="334">
        <f>K374/208*VLOOKUP(D374,Shift!$B:$AO,39,0)*8*10%-AW374</f>
        <v>0</v>
      </c>
      <c r="DO374" s="333">
        <f>VLOOKUP($D374,Shift!$B:$AO,40,0)-AX374</f>
        <v>0</v>
      </c>
      <c r="DP374" s="334">
        <f>K374/208*VLOOKUP(D374,Shift!$B:$AO,40,0)*8*50%-AY374</f>
        <v>0</v>
      </c>
      <c r="DQ374" s="335">
        <f>VLOOKUP($D374,Shift!$B:$AZ,41,0)-AZ374</f>
        <v>0</v>
      </c>
      <c r="DR374" s="336">
        <f>K374/208*VLOOKUP($D374,Shift!$B:$AQ,41,0)*8*50%-BA374</f>
        <v>0</v>
      </c>
      <c r="DS374" s="337">
        <f>VLOOKUP($D374,Att!B:CU,98,0)-O374</f>
        <v>0</v>
      </c>
      <c r="DT374" s="338">
        <f>IFERROR(VLOOKUP($D374,OT!$A:$BR,OT!BC$1,0),0)-P374</f>
        <v>0</v>
      </c>
      <c r="DU374" s="338">
        <f>IFERROR(VLOOKUP($D374,OT!$A:$BR,OT!BD$1,0),0)-Q374</f>
        <v>0</v>
      </c>
      <c r="DV374" s="338">
        <f>IFERROR(VLOOKUP($D374,OT!$A:$BR,OT!BE$1,0),0)-R374</f>
        <v>0</v>
      </c>
      <c r="DW374" s="338">
        <f>IFERROR(VLOOKUP($D374,OT!$A:$BR,OT!BF$1,0),0)-S374</f>
        <v>0</v>
      </c>
      <c r="DX374" s="338">
        <f>IFERROR(VLOOKUP($D374,OT!$A:$BR,OT!BG$1,0),0)-T374</f>
        <v>0</v>
      </c>
      <c r="DY374" s="338">
        <f>IFERROR(VLOOKUP($D374,OT!$A:$BR,OT!BH$1,0),0)-U374</f>
        <v>0</v>
      </c>
      <c r="DZ374" s="338">
        <f>IFERROR(VLOOKUP($D374,OT!$A:$BR,OT!BI$1,0),0)-V374</f>
        <v>0</v>
      </c>
      <c r="EA374" s="338">
        <f>IFERROR(VLOOKUP($D374,OT!$A:$BR,OT!BJ$1,0),0)-W374</f>
        <v>0</v>
      </c>
      <c r="EB374" s="338">
        <f>IFERROR(VLOOKUP($D374,OT!$A:$BR,OT!BK$1,0),0)-X374</f>
        <v>0</v>
      </c>
      <c r="EC374" s="339">
        <f>VLOOKUP(D374,'Off day working'!A:AL,38,0)*30000-BD374</f>
        <v>0</v>
      </c>
      <c r="ED374" s="340"/>
      <c r="EE374" s="340"/>
      <c r="EF374" s="338">
        <f t="shared" si="106"/>
        <v>42548.076923076922</v>
      </c>
      <c r="EG374" s="350">
        <f>4960000*1.07/208*VLOOKUP(D374,Att!B:BZ,77,0)-BJ374</f>
        <v>0</v>
      </c>
      <c r="EI374" s="345">
        <f>IF(AND(CH374="X",EJ374&gt;=0.5),150000/VLOOKUP(D374,Att!B:AT,45,0)*VLOOKUP(D374,Att!B:AP,41,0),IF(AND(CH374="X",EJ374&lt;0.5),0,150000))-AN374</f>
        <v>0</v>
      </c>
      <c r="EJ374" s="346">
        <f>VLOOKUP(D374,Att!B:AP,41,0)/VLOOKUP(D374,Att!B:AT,45,0)</f>
        <v>5.5555555555555552E-2</v>
      </c>
    </row>
    <row r="375" spans="1:140" s="331" customFormat="1" ht="14.5" hidden="1" customHeight="1" x14ac:dyDescent="0.35">
      <c r="A375" s="300" t="s">
        <v>55</v>
      </c>
      <c r="B375" s="300">
        <f t="shared" si="121"/>
        <v>368</v>
      </c>
      <c r="C375" s="320" t="s">
        <v>61</v>
      </c>
      <c r="D375" s="320" t="s">
        <v>1810</v>
      </c>
      <c r="E375" s="320" t="s">
        <v>1931</v>
      </c>
      <c r="F375" s="367" t="s">
        <v>1811</v>
      </c>
      <c r="G375" s="320" t="s">
        <v>348</v>
      </c>
      <c r="H375" s="320" t="s">
        <v>1039</v>
      </c>
      <c r="I375" s="320" t="s">
        <v>62</v>
      </c>
      <c r="J375" s="320" t="s">
        <v>58</v>
      </c>
      <c r="K375" s="321">
        <v>5900000</v>
      </c>
      <c r="L375" s="321"/>
      <c r="M375" s="321">
        <v>208</v>
      </c>
      <c r="N375" s="321"/>
      <c r="O375" s="321"/>
      <c r="P375" s="321">
        <v>0</v>
      </c>
      <c r="Q375" s="321">
        <v>0</v>
      </c>
      <c r="R375" s="321">
        <v>0</v>
      </c>
      <c r="S375" s="321">
        <v>0</v>
      </c>
      <c r="T375" s="321">
        <v>0</v>
      </c>
      <c r="U375" s="321">
        <v>0</v>
      </c>
      <c r="V375" s="321">
        <v>0</v>
      </c>
      <c r="W375" s="321">
        <v>0</v>
      </c>
      <c r="X375" s="321">
        <v>0</v>
      </c>
      <c r="Y375" s="321">
        <v>0</v>
      </c>
      <c r="Z375" s="321"/>
      <c r="AA375" s="321"/>
      <c r="AB375" s="321"/>
      <c r="AC375" s="321">
        <v>0</v>
      </c>
      <c r="AD375" s="321">
        <v>0</v>
      </c>
      <c r="AE375" s="321">
        <v>0</v>
      </c>
      <c r="AF375" s="321">
        <v>0</v>
      </c>
      <c r="AG375" s="321">
        <v>0</v>
      </c>
      <c r="AH375" s="321">
        <v>0</v>
      </c>
      <c r="AI375" s="321">
        <v>0</v>
      </c>
      <c r="AJ375" s="321">
        <v>0</v>
      </c>
      <c r="AK375" s="321">
        <v>0</v>
      </c>
      <c r="AL375" s="321"/>
      <c r="AM375" s="321">
        <v>0</v>
      </c>
      <c r="AN375" s="321">
        <v>0</v>
      </c>
      <c r="AO375" s="321">
        <v>0</v>
      </c>
      <c r="AP375" s="321">
        <v>0</v>
      </c>
      <c r="AQ375" s="321"/>
      <c r="AR375" s="321">
        <v>0</v>
      </c>
      <c r="AS375" s="321"/>
      <c r="AT375" s="321"/>
      <c r="AU375" s="321"/>
      <c r="AV375" s="321"/>
      <c r="AW375" s="321"/>
      <c r="AX375" s="321"/>
      <c r="AY375" s="321"/>
      <c r="AZ375" s="321"/>
      <c r="BA375" s="321"/>
      <c r="BB375" s="321"/>
      <c r="BC375" s="321"/>
      <c r="BD375" s="321">
        <v>0</v>
      </c>
      <c r="BE375" s="321"/>
      <c r="BF375" s="321"/>
      <c r="BG375" s="321"/>
      <c r="BH375" s="321"/>
      <c r="BI375" s="321"/>
      <c r="BJ375" s="321"/>
      <c r="BK375" s="321"/>
      <c r="BL375" s="321">
        <v>0</v>
      </c>
      <c r="BM375" s="321"/>
      <c r="BN375" s="321">
        <v>0</v>
      </c>
      <c r="BO375" s="321">
        <v>0</v>
      </c>
      <c r="BP375" s="321"/>
      <c r="BQ375" s="321">
        <v>0</v>
      </c>
      <c r="BR375" s="321"/>
      <c r="BS375" s="321">
        <v>0</v>
      </c>
      <c r="BT375" s="321">
        <v>0</v>
      </c>
      <c r="BU375" s="321">
        <v>0</v>
      </c>
      <c r="BV375" s="321"/>
      <c r="BW375" s="321">
        <v>0</v>
      </c>
      <c r="BX375" s="321"/>
      <c r="BY375" s="321">
        <v>0</v>
      </c>
      <c r="BZ375" s="321">
        <v>0</v>
      </c>
      <c r="CA375" s="321">
        <v>0</v>
      </c>
      <c r="CB375" s="321">
        <v>0</v>
      </c>
      <c r="CC375" s="322">
        <v>0</v>
      </c>
      <c r="CD375" s="320"/>
      <c r="CE375" s="320" t="s">
        <v>1067</v>
      </c>
      <c r="CF375" s="323">
        <v>46175</v>
      </c>
      <c r="CG375" s="323">
        <v>46176</v>
      </c>
      <c r="CH375" s="320" t="s">
        <v>1043</v>
      </c>
      <c r="CI375" s="322">
        <v>0</v>
      </c>
      <c r="CJ375" s="322">
        <v>0</v>
      </c>
      <c r="CK375" s="321"/>
      <c r="CL375" s="324">
        <f t="shared" si="107"/>
        <v>0</v>
      </c>
      <c r="CM375" s="325">
        <f t="shared" si="108"/>
        <v>0</v>
      </c>
      <c r="CN375" s="325">
        <f t="shared" si="109"/>
        <v>0</v>
      </c>
      <c r="CO375" s="325">
        <f t="shared" si="110"/>
        <v>0</v>
      </c>
      <c r="CP375" s="318"/>
      <c r="CQ375" s="326">
        <f t="shared" si="111"/>
        <v>0</v>
      </c>
      <c r="CR375" s="326">
        <f t="shared" si="112"/>
        <v>0</v>
      </c>
      <c r="CS375" s="327">
        <f t="shared" si="113"/>
        <v>0</v>
      </c>
      <c r="CT375" s="327">
        <f t="shared" si="114"/>
        <v>0</v>
      </c>
      <c r="CU375" s="327">
        <f t="shared" si="115"/>
        <v>0</v>
      </c>
      <c r="CV375" s="327">
        <f t="shared" si="116"/>
        <v>0</v>
      </c>
      <c r="CW375" s="327">
        <f t="shared" si="117"/>
        <v>0</v>
      </c>
      <c r="CX375" s="327">
        <f t="shared" si="118"/>
        <v>0</v>
      </c>
      <c r="CY375" s="327">
        <f t="shared" si="119"/>
        <v>0</v>
      </c>
      <c r="CZ375" s="328">
        <f t="shared" si="120"/>
        <v>0</v>
      </c>
      <c r="DA375" s="328">
        <f>(420000/208)*(O375+P375+Q375+R375+S375+T375+U375+V375+W375+X375+BI375)-CZ375</f>
        <v>0</v>
      </c>
      <c r="DB375" s="201"/>
      <c r="DC375" s="327">
        <f>K375/M375*IFERROR(VLOOKUP($D375,Shift!$B:$AZ,45,0),0)-AT375</f>
        <v>0</v>
      </c>
      <c r="DD375" s="327">
        <f>K375/M375*IFERROR(VLOOKUP($D375,Shift!$B:$AV,47,0),0)*10*50%-ROUND(K375/M375*IFERROR(VLOOKUP($D375,Shift!$B:$AV,47,0),0)*8*30%,0)-AU375</f>
        <v>0</v>
      </c>
      <c r="DE375" s="329">
        <f>VLOOKUP($D375,'Off day working'!A:AM,38,0)-Z375</f>
        <v>0</v>
      </c>
      <c r="DF375" s="328"/>
      <c r="DG375" s="328"/>
      <c r="DH375" s="330">
        <f>K375/208*8*30%*VLOOKUP($D375,Shift!$B:$AZ,47,0)-AL375</f>
        <v>0</v>
      </c>
      <c r="DJ375" s="390"/>
      <c r="DK375" s="332" t="e">
        <f>VLOOKUP($D375,Meal!$A:$AK,35,0)-BG375</f>
        <v>#N/A</v>
      </c>
      <c r="DL375" s="332" t="e">
        <f>VLOOKUP($D375,Meal!$A:$AK,36,0)-BH375</f>
        <v>#N/A</v>
      </c>
      <c r="DM375" s="333">
        <f>VLOOKUP($D375,Shift!B:AW,39,0)-AV375</f>
        <v>0</v>
      </c>
      <c r="DN375" s="334">
        <f>K375/208*VLOOKUP(D375,Shift!$B:$AO,39,0)*8*10%-AW375</f>
        <v>0</v>
      </c>
      <c r="DO375" s="333">
        <f>VLOOKUP($D375,Shift!$B:$AO,40,0)-AX375</f>
        <v>0</v>
      </c>
      <c r="DP375" s="334">
        <f>K375/208*VLOOKUP(D375,Shift!$B:$AO,40,0)*8*50%-AY375</f>
        <v>0</v>
      </c>
      <c r="DQ375" s="335">
        <f>VLOOKUP($D375,Shift!$B:$AZ,41,0)-AZ375</f>
        <v>0</v>
      </c>
      <c r="DR375" s="336">
        <f>K375/208*VLOOKUP($D375,Shift!$B:$AQ,41,0)*8*50%-BA375</f>
        <v>0</v>
      </c>
      <c r="DS375" s="337">
        <f>VLOOKUP($D375,Att!B:CU,98,0)-O375</f>
        <v>0</v>
      </c>
      <c r="DT375" s="338">
        <f>IFERROR(VLOOKUP($D375,OT!$A:$BR,OT!BC$1,0),0)-P375</f>
        <v>0</v>
      </c>
      <c r="DU375" s="338">
        <f>IFERROR(VLOOKUP($D375,OT!$A:$BR,OT!BD$1,0),0)-Q375</f>
        <v>0</v>
      </c>
      <c r="DV375" s="338">
        <f>IFERROR(VLOOKUP($D375,OT!$A:$BR,OT!BE$1,0),0)-R375</f>
        <v>0</v>
      </c>
      <c r="DW375" s="338">
        <f>IFERROR(VLOOKUP($D375,OT!$A:$BR,OT!BF$1,0),0)-S375</f>
        <v>0</v>
      </c>
      <c r="DX375" s="338">
        <f>IFERROR(VLOOKUP($D375,OT!$A:$BR,OT!BG$1,0),0)-T375</f>
        <v>0</v>
      </c>
      <c r="DY375" s="338">
        <f>IFERROR(VLOOKUP($D375,OT!$A:$BR,OT!BH$1,0),0)-U375</f>
        <v>0</v>
      </c>
      <c r="DZ375" s="338">
        <f>IFERROR(VLOOKUP($D375,OT!$A:$BR,OT!BI$1,0),0)-V375</f>
        <v>0</v>
      </c>
      <c r="EA375" s="338">
        <f>IFERROR(VLOOKUP($D375,OT!$A:$BR,OT!BJ$1,0),0)-W375</f>
        <v>0</v>
      </c>
      <c r="EB375" s="338">
        <f>IFERROR(VLOOKUP($D375,OT!$A:$BR,OT!BK$1,0),0)-X375</f>
        <v>0</v>
      </c>
      <c r="EC375" s="339">
        <f>VLOOKUP(D375,'Off day working'!A:AL,38,0)*30000-BD375</f>
        <v>0</v>
      </c>
      <c r="ED375" s="340"/>
      <c r="EE375" s="340"/>
      <c r="EF375" s="338">
        <f t="shared" si="106"/>
        <v>0</v>
      </c>
      <c r="EG375" s="350">
        <f>4960000*1.07/208*VLOOKUP(D375,Att!B:BZ,77,0)-BJ375</f>
        <v>0</v>
      </c>
      <c r="EI375" s="345">
        <f>IF(AND(CH375="X",EJ375&gt;=0.5),150000/VLOOKUP(D375,Att!B:AT,45,0)*VLOOKUP(D375,Att!B:AP,41,0),IF(AND(CH375="X",EJ375&lt;0.5),0,150000))-AN375</f>
        <v>0</v>
      </c>
      <c r="EJ375" s="346">
        <f>VLOOKUP(D375,Att!B:AP,41,0)/VLOOKUP(D375,Att!B:AT,45,0)</f>
        <v>0</v>
      </c>
    </row>
    <row r="376" spans="1:140" s="331" customFormat="1" ht="14.5" hidden="1" customHeight="1" x14ac:dyDescent="0.35">
      <c r="A376" s="300" t="s">
        <v>55</v>
      </c>
      <c r="B376" s="300">
        <f t="shared" si="121"/>
        <v>369</v>
      </c>
      <c r="C376" s="320" t="s">
        <v>56</v>
      </c>
      <c r="D376" s="320" t="s">
        <v>1816</v>
      </c>
      <c r="E376" s="320" t="s">
        <v>1935</v>
      </c>
      <c r="F376" s="367" t="s">
        <v>1817</v>
      </c>
      <c r="G376" s="320" t="s">
        <v>348</v>
      </c>
      <c r="H376" s="320"/>
      <c r="I376" s="320" t="s">
        <v>59</v>
      </c>
      <c r="J376" s="320" t="s">
        <v>58</v>
      </c>
      <c r="K376" s="321">
        <v>5900000</v>
      </c>
      <c r="L376" s="321"/>
      <c r="M376" s="321">
        <v>208</v>
      </c>
      <c r="N376" s="321"/>
      <c r="O376" s="321"/>
      <c r="P376" s="321">
        <v>0</v>
      </c>
      <c r="Q376" s="321">
        <v>0</v>
      </c>
      <c r="R376" s="321">
        <v>0</v>
      </c>
      <c r="S376" s="321">
        <v>0</v>
      </c>
      <c r="T376" s="321">
        <v>0</v>
      </c>
      <c r="U376" s="321">
        <v>0</v>
      </c>
      <c r="V376" s="321">
        <v>0</v>
      </c>
      <c r="W376" s="321">
        <v>0</v>
      </c>
      <c r="X376" s="321">
        <v>0</v>
      </c>
      <c r="Y376" s="321">
        <v>0</v>
      </c>
      <c r="Z376" s="321"/>
      <c r="AA376" s="321"/>
      <c r="AB376" s="321"/>
      <c r="AC376" s="321">
        <v>0</v>
      </c>
      <c r="AD376" s="321">
        <v>0</v>
      </c>
      <c r="AE376" s="321">
        <v>0</v>
      </c>
      <c r="AF376" s="321">
        <v>0</v>
      </c>
      <c r="AG376" s="321">
        <v>0</v>
      </c>
      <c r="AH376" s="321">
        <v>0</v>
      </c>
      <c r="AI376" s="321">
        <v>0</v>
      </c>
      <c r="AJ376" s="321">
        <v>0</v>
      </c>
      <c r="AK376" s="321">
        <v>0</v>
      </c>
      <c r="AL376" s="321"/>
      <c r="AM376" s="321">
        <v>0</v>
      </c>
      <c r="AN376" s="321">
        <v>0</v>
      </c>
      <c r="AO376" s="321">
        <v>0</v>
      </c>
      <c r="AP376" s="321">
        <v>0</v>
      </c>
      <c r="AQ376" s="321"/>
      <c r="AR376" s="321">
        <v>0</v>
      </c>
      <c r="AS376" s="321"/>
      <c r="AT376" s="321"/>
      <c r="AU376" s="321"/>
      <c r="AV376" s="321"/>
      <c r="AW376" s="321"/>
      <c r="AX376" s="321"/>
      <c r="AY376" s="321"/>
      <c r="AZ376" s="321"/>
      <c r="BA376" s="321"/>
      <c r="BB376" s="321"/>
      <c r="BC376" s="321"/>
      <c r="BD376" s="321">
        <v>0</v>
      </c>
      <c r="BE376" s="321"/>
      <c r="BF376" s="321"/>
      <c r="BG376" s="321"/>
      <c r="BH376" s="321"/>
      <c r="BI376" s="321"/>
      <c r="BJ376" s="321"/>
      <c r="BK376" s="321"/>
      <c r="BL376" s="321">
        <v>0</v>
      </c>
      <c r="BM376" s="321"/>
      <c r="BN376" s="321">
        <v>0</v>
      </c>
      <c r="BO376" s="321">
        <v>0</v>
      </c>
      <c r="BP376" s="321"/>
      <c r="BQ376" s="321">
        <v>0</v>
      </c>
      <c r="BR376" s="321"/>
      <c r="BS376" s="321">
        <v>0</v>
      </c>
      <c r="BT376" s="321">
        <v>0</v>
      </c>
      <c r="BU376" s="321">
        <v>0</v>
      </c>
      <c r="BV376" s="321"/>
      <c r="BW376" s="321">
        <v>0</v>
      </c>
      <c r="BX376" s="321"/>
      <c r="BY376" s="321">
        <v>0</v>
      </c>
      <c r="BZ376" s="321">
        <v>0</v>
      </c>
      <c r="CA376" s="321">
        <v>0</v>
      </c>
      <c r="CB376" s="321">
        <v>0</v>
      </c>
      <c r="CC376" s="322">
        <v>0</v>
      </c>
      <c r="CD376" s="320"/>
      <c r="CE376" s="320" t="s">
        <v>1067</v>
      </c>
      <c r="CF376" s="323">
        <v>46175</v>
      </c>
      <c r="CG376" s="323">
        <v>46176</v>
      </c>
      <c r="CH376" s="320" t="s">
        <v>1043</v>
      </c>
      <c r="CI376" s="322">
        <v>0</v>
      </c>
      <c r="CJ376" s="322">
        <v>0</v>
      </c>
      <c r="CK376" s="321"/>
      <c r="CL376" s="324">
        <f t="shared" si="107"/>
        <v>0</v>
      </c>
      <c r="CM376" s="325">
        <f t="shared" si="108"/>
        <v>0</v>
      </c>
      <c r="CN376" s="325">
        <f t="shared" si="109"/>
        <v>0</v>
      </c>
      <c r="CO376" s="325">
        <f t="shared" si="110"/>
        <v>0</v>
      </c>
      <c r="CP376" s="318"/>
      <c r="CQ376" s="326">
        <f t="shared" si="111"/>
        <v>0</v>
      </c>
      <c r="CR376" s="326">
        <f t="shared" si="112"/>
        <v>0</v>
      </c>
      <c r="CS376" s="327">
        <f t="shared" si="113"/>
        <v>0</v>
      </c>
      <c r="CT376" s="327">
        <f t="shared" si="114"/>
        <v>0</v>
      </c>
      <c r="CU376" s="327">
        <f t="shared" si="115"/>
        <v>0</v>
      </c>
      <c r="CV376" s="327">
        <f t="shared" si="116"/>
        <v>0</v>
      </c>
      <c r="CW376" s="327">
        <f t="shared" si="117"/>
        <v>0</v>
      </c>
      <c r="CX376" s="327">
        <f t="shared" si="118"/>
        <v>0</v>
      </c>
      <c r="CY376" s="327">
        <f t="shared" si="119"/>
        <v>0</v>
      </c>
      <c r="CZ376" s="328">
        <f t="shared" si="120"/>
        <v>0</v>
      </c>
      <c r="DA376" s="328">
        <f>(420000/208)*(O376+P376+Q376+R376+S376+T376+U376+V376+W376+X376+BI376)-CZ376</f>
        <v>0</v>
      </c>
      <c r="DB376" s="201"/>
      <c r="DC376" s="327">
        <f>K376/M376*IFERROR(VLOOKUP($D376,Shift!$B:$AZ,45,0),0)-AT376</f>
        <v>0</v>
      </c>
      <c r="DD376" s="327">
        <f>K376/M376*IFERROR(VLOOKUP($D376,Shift!$B:$AV,47,0),0)*10*50%-ROUND(K376/M376*IFERROR(VLOOKUP($D376,Shift!$B:$AV,47,0),0)*8*30%,0)-AU376</f>
        <v>0</v>
      </c>
      <c r="DE376" s="329">
        <f>VLOOKUP($D376,'Off day working'!A:AM,38,0)-Z376</f>
        <v>0</v>
      </c>
      <c r="DF376" s="328"/>
      <c r="DG376" s="328"/>
      <c r="DH376" s="330">
        <f>K376/208*8*30%*VLOOKUP($D376,Shift!$B:$AZ,47,0)-AL376</f>
        <v>0</v>
      </c>
      <c r="DJ376" s="390"/>
      <c r="DK376" s="332" t="e">
        <f>VLOOKUP($D376,Meal!$A:$AK,35,0)-BG376</f>
        <v>#N/A</v>
      </c>
      <c r="DL376" s="332" t="e">
        <f>VLOOKUP($D376,Meal!$A:$AK,36,0)-BH376</f>
        <v>#N/A</v>
      </c>
      <c r="DM376" s="333">
        <f>VLOOKUP($D376,Shift!B:AW,39,0)-AV376</f>
        <v>0</v>
      </c>
      <c r="DN376" s="334">
        <f>K376/208*VLOOKUP(D376,Shift!$B:$AO,39,0)*8*10%-AW376</f>
        <v>0</v>
      </c>
      <c r="DO376" s="333">
        <f>VLOOKUP($D376,Shift!$B:$AO,40,0)-AX376</f>
        <v>0</v>
      </c>
      <c r="DP376" s="334">
        <f>K376/208*VLOOKUP(D376,Shift!$B:$AO,40,0)*8*50%-AY376</f>
        <v>0</v>
      </c>
      <c r="DQ376" s="335">
        <f>VLOOKUP($D376,Shift!$B:$AZ,41,0)-AZ376</f>
        <v>0</v>
      </c>
      <c r="DR376" s="336">
        <f>K376/208*VLOOKUP($D376,Shift!$B:$AQ,41,0)*8*50%-BA376</f>
        <v>0</v>
      </c>
      <c r="DS376" s="337">
        <f>VLOOKUP($D376,Att!B:CU,98,0)-O376</f>
        <v>0</v>
      </c>
      <c r="DT376" s="338">
        <f>IFERROR(VLOOKUP($D376,OT!$A:$BR,OT!BC$1,0),0)-P376</f>
        <v>0</v>
      </c>
      <c r="DU376" s="338">
        <f>IFERROR(VLOOKUP($D376,OT!$A:$BR,OT!BD$1,0),0)-Q376</f>
        <v>0</v>
      </c>
      <c r="DV376" s="338">
        <f>IFERROR(VLOOKUP($D376,OT!$A:$BR,OT!BE$1,0),0)-R376</f>
        <v>0</v>
      </c>
      <c r="DW376" s="338">
        <f>IFERROR(VLOOKUP($D376,OT!$A:$BR,OT!BF$1,0),0)-S376</f>
        <v>0</v>
      </c>
      <c r="DX376" s="338">
        <f>IFERROR(VLOOKUP($D376,OT!$A:$BR,OT!BG$1,0),0)-T376</f>
        <v>0</v>
      </c>
      <c r="DY376" s="338">
        <f>IFERROR(VLOOKUP($D376,OT!$A:$BR,OT!BH$1,0),0)-U376</f>
        <v>0</v>
      </c>
      <c r="DZ376" s="338">
        <f>IFERROR(VLOOKUP($D376,OT!$A:$BR,OT!BI$1,0),0)-V376</f>
        <v>0</v>
      </c>
      <c r="EA376" s="338">
        <f>IFERROR(VLOOKUP($D376,OT!$A:$BR,OT!BJ$1,0),0)-W376</f>
        <v>0</v>
      </c>
      <c r="EB376" s="338">
        <f>IFERROR(VLOOKUP($D376,OT!$A:$BR,OT!BK$1,0),0)-X376</f>
        <v>0</v>
      </c>
      <c r="EC376" s="339">
        <f>VLOOKUP(D376,'Off day working'!A:AL,38,0)*30000-BD376</f>
        <v>0</v>
      </c>
      <c r="ED376" s="340"/>
      <c r="EE376" s="340"/>
      <c r="EF376" s="338">
        <f t="shared" si="106"/>
        <v>0</v>
      </c>
      <c r="EG376" s="350">
        <f>4960000*1.07/208*VLOOKUP(D376,Att!B:BZ,77,0)-BJ376</f>
        <v>0</v>
      </c>
      <c r="EI376" s="345">
        <f>IF(AND(CH376="X",EJ376&gt;=0.5),150000/VLOOKUP(D376,Att!B:AT,45,0)*VLOOKUP(D376,Att!B:AP,41,0),IF(AND(CH376="X",EJ376&lt;0.5),0,150000))-AN376</f>
        <v>0</v>
      </c>
      <c r="EJ376" s="346">
        <f>VLOOKUP(D376,Att!B:AP,41,0)/VLOOKUP(D376,Att!B:AT,45,0)</f>
        <v>0</v>
      </c>
    </row>
    <row r="377" spans="1:140" s="331" customFormat="1" ht="14.5" hidden="1" customHeight="1" x14ac:dyDescent="0.35">
      <c r="A377" s="300" t="s">
        <v>55</v>
      </c>
      <c r="B377" s="300">
        <f t="shared" si="121"/>
        <v>370</v>
      </c>
      <c r="C377" s="320" t="s">
        <v>56</v>
      </c>
      <c r="D377" s="320" t="s">
        <v>1818</v>
      </c>
      <c r="E377" s="320" t="s">
        <v>1936</v>
      </c>
      <c r="F377" s="367" t="s">
        <v>1819</v>
      </c>
      <c r="G377" s="320" t="s">
        <v>360</v>
      </c>
      <c r="H377" s="320"/>
      <c r="I377" s="320" t="s">
        <v>57</v>
      </c>
      <c r="J377" s="320" t="s">
        <v>58</v>
      </c>
      <c r="K377" s="321">
        <v>5900000</v>
      </c>
      <c r="L377" s="321"/>
      <c r="M377" s="321">
        <v>208</v>
      </c>
      <c r="N377" s="321"/>
      <c r="O377" s="321"/>
      <c r="P377" s="321">
        <v>0</v>
      </c>
      <c r="Q377" s="321">
        <v>0</v>
      </c>
      <c r="R377" s="321">
        <v>0</v>
      </c>
      <c r="S377" s="321">
        <v>0</v>
      </c>
      <c r="T377" s="321">
        <v>0</v>
      </c>
      <c r="U377" s="321">
        <v>0</v>
      </c>
      <c r="V377" s="321">
        <v>0</v>
      </c>
      <c r="W377" s="321">
        <v>0</v>
      </c>
      <c r="X377" s="321">
        <v>0</v>
      </c>
      <c r="Y377" s="321">
        <v>0</v>
      </c>
      <c r="Z377" s="321"/>
      <c r="AA377" s="321"/>
      <c r="AB377" s="321"/>
      <c r="AC377" s="321">
        <v>0</v>
      </c>
      <c r="AD377" s="321">
        <v>0</v>
      </c>
      <c r="AE377" s="321">
        <v>0</v>
      </c>
      <c r="AF377" s="321">
        <v>0</v>
      </c>
      <c r="AG377" s="321">
        <v>0</v>
      </c>
      <c r="AH377" s="321">
        <v>0</v>
      </c>
      <c r="AI377" s="321">
        <v>0</v>
      </c>
      <c r="AJ377" s="321">
        <v>0</v>
      </c>
      <c r="AK377" s="321">
        <v>0</v>
      </c>
      <c r="AL377" s="321"/>
      <c r="AM377" s="321">
        <v>0</v>
      </c>
      <c r="AN377" s="321">
        <v>0</v>
      </c>
      <c r="AO377" s="321">
        <v>0</v>
      </c>
      <c r="AP377" s="321">
        <v>0</v>
      </c>
      <c r="AQ377" s="321"/>
      <c r="AR377" s="321">
        <v>0</v>
      </c>
      <c r="AS377" s="321"/>
      <c r="AT377" s="321"/>
      <c r="AU377" s="321"/>
      <c r="AV377" s="321"/>
      <c r="AW377" s="321"/>
      <c r="AX377" s="321"/>
      <c r="AY377" s="321"/>
      <c r="AZ377" s="321"/>
      <c r="BA377" s="321"/>
      <c r="BB377" s="321"/>
      <c r="BC377" s="321"/>
      <c r="BD377" s="321">
        <v>0</v>
      </c>
      <c r="BE377" s="321"/>
      <c r="BF377" s="321"/>
      <c r="BG377" s="321"/>
      <c r="BH377" s="321"/>
      <c r="BI377" s="321"/>
      <c r="BJ377" s="321"/>
      <c r="BK377" s="321"/>
      <c r="BL377" s="321">
        <v>0</v>
      </c>
      <c r="BM377" s="321"/>
      <c r="BN377" s="321">
        <v>0</v>
      </c>
      <c r="BO377" s="321">
        <v>0</v>
      </c>
      <c r="BP377" s="321"/>
      <c r="BQ377" s="321">
        <v>0</v>
      </c>
      <c r="BR377" s="321"/>
      <c r="BS377" s="321">
        <v>0</v>
      </c>
      <c r="BT377" s="321">
        <v>0</v>
      </c>
      <c r="BU377" s="321">
        <v>0</v>
      </c>
      <c r="BV377" s="321"/>
      <c r="BW377" s="321">
        <v>0</v>
      </c>
      <c r="BX377" s="321"/>
      <c r="BY377" s="321">
        <v>0</v>
      </c>
      <c r="BZ377" s="321">
        <v>0</v>
      </c>
      <c r="CA377" s="321">
        <v>0</v>
      </c>
      <c r="CB377" s="321">
        <v>0</v>
      </c>
      <c r="CC377" s="322">
        <v>0</v>
      </c>
      <c r="CD377" s="320"/>
      <c r="CE377" s="320" t="s">
        <v>870</v>
      </c>
      <c r="CF377" s="323">
        <v>46175</v>
      </c>
      <c r="CG377" s="323">
        <v>46176</v>
      </c>
      <c r="CH377" s="320" t="s">
        <v>1043</v>
      </c>
      <c r="CI377" s="322">
        <v>0</v>
      </c>
      <c r="CJ377" s="322">
        <v>0</v>
      </c>
      <c r="CK377" s="321"/>
      <c r="CL377" s="324">
        <f t="shared" si="107"/>
        <v>0</v>
      </c>
      <c r="CM377" s="325">
        <f t="shared" si="108"/>
        <v>0</v>
      </c>
      <c r="CN377" s="325">
        <f t="shared" si="109"/>
        <v>0</v>
      </c>
      <c r="CO377" s="325">
        <f t="shared" si="110"/>
        <v>0</v>
      </c>
      <c r="CP377" s="318"/>
      <c r="CQ377" s="326">
        <f t="shared" si="111"/>
        <v>0</v>
      </c>
      <c r="CR377" s="326">
        <f t="shared" si="112"/>
        <v>0</v>
      </c>
      <c r="CS377" s="327">
        <f t="shared" si="113"/>
        <v>0</v>
      </c>
      <c r="CT377" s="327">
        <f t="shared" si="114"/>
        <v>0</v>
      </c>
      <c r="CU377" s="327">
        <f t="shared" si="115"/>
        <v>0</v>
      </c>
      <c r="CV377" s="327">
        <f t="shared" si="116"/>
        <v>0</v>
      </c>
      <c r="CW377" s="327">
        <f t="shared" si="117"/>
        <v>0</v>
      </c>
      <c r="CX377" s="327">
        <f t="shared" si="118"/>
        <v>0</v>
      </c>
      <c r="CY377" s="327">
        <f t="shared" si="119"/>
        <v>0</v>
      </c>
      <c r="CZ377" s="328">
        <f t="shared" si="120"/>
        <v>0</v>
      </c>
      <c r="DA377" s="328">
        <f>(360000/208)*(O377+P377+Q377+R377+S377+T377+U377+V377+W377+X377+BI377)-CZ377</f>
        <v>0</v>
      </c>
      <c r="DB377" s="201"/>
      <c r="DC377" s="327">
        <f>K377/M377*IFERROR(VLOOKUP($D377,Shift!$B:$AZ,45,0),0)-AT377</f>
        <v>0</v>
      </c>
      <c r="DD377" s="327">
        <f>K377/M377*IFERROR(VLOOKUP($D377,Shift!$B:$AV,47,0),0)*10*50%-ROUND(K377/M377*IFERROR(VLOOKUP($D377,Shift!$B:$AV,47,0),0)*8*30%,0)-AU377</f>
        <v>0</v>
      </c>
      <c r="DE377" s="329">
        <f>VLOOKUP($D377,'Off day working'!A:AM,38,0)-Z377</f>
        <v>0</v>
      </c>
      <c r="DF377" s="328"/>
      <c r="DG377" s="328"/>
      <c r="DH377" s="330">
        <f>K377/208*8*30%*VLOOKUP($D377,Shift!$B:$AZ,47,0)-AL377</f>
        <v>0</v>
      </c>
      <c r="DJ377" s="390"/>
      <c r="DK377" s="332" t="e">
        <f>VLOOKUP($D377,Meal!$A:$AK,35,0)-BG377</f>
        <v>#N/A</v>
      </c>
      <c r="DL377" s="332" t="e">
        <f>VLOOKUP($D377,Meal!$A:$AK,36,0)-BH377</f>
        <v>#N/A</v>
      </c>
      <c r="DM377" s="333">
        <f>VLOOKUP($D377,Shift!B:AW,39,0)-AV377</f>
        <v>0</v>
      </c>
      <c r="DN377" s="334">
        <f>K377/208*VLOOKUP(D377,Shift!$B:$AO,39,0)*8*10%-AW377</f>
        <v>0</v>
      </c>
      <c r="DO377" s="333">
        <f>VLOOKUP($D377,Shift!$B:$AO,40,0)-AX377</f>
        <v>0</v>
      </c>
      <c r="DP377" s="334">
        <f>K377/208*VLOOKUP(D377,Shift!$B:$AO,40,0)*8*50%-AY377</f>
        <v>0</v>
      </c>
      <c r="DQ377" s="335">
        <f>VLOOKUP($D377,Shift!$B:$AZ,41,0)-AZ377</f>
        <v>0</v>
      </c>
      <c r="DR377" s="336">
        <f>K377/208*VLOOKUP($D377,Shift!$B:$AQ,41,0)*8*50%-BA377</f>
        <v>0</v>
      </c>
      <c r="DS377" s="337">
        <f>VLOOKUP($D377,Att!B:CU,98,0)-O377</f>
        <v>0</v>
      </c>
      <c r="DT377" s="338">
        <f>IFERROR(VLOOKUP($D377,OT!$A:$BR,OT!BC$1,0),0)-P377</f>
        <v>0</v>
      </c>
      <c r="DU377" s="338">
        <f>IFERROR(VLOOKUP($D377,OT!$A:$BR,OT!BD$1,0),0)-Q377</f>
        <v>0</v>
      </c>
      <c r="DV377" s="338">
        <f>IFERROR(VLOOKUP($D377,OT!$A:$BR,OT!BE$1,0),0)-R377</f>
        <v>0</v>
      </c>
      <c r="DW377" s="338">
        <f>IFERROR(VLOOKUP($D377,OT!$A:$BR,OT!BF$1,0),0)-S377</f>
        <v>0</v>
      </c>
      <c r="DX377" s="338">
        <f>IFERROR(VLOOKUP($D377,OT!$A:$BR,OT!BG$1,0),0)-T377</f>
        <v>0</v>
      </c>
      <c r="DY377" s="338">
        <f>IFERROR(VLOOKUP($D377,OT!$A:$BR,OT!BH$1,0),0)-U377</f>
        <v>0</v>
      </c>
      <c r="DZ377" s="338">
        <f>IFERROR(VLOOKUP($D377,OT!$A:$BR,OT!BI$1,0),0)-V377</f>
        <v>0</v>
      </c>
      <c r="EA377" s="338">
        <f>IFERROR(VLOOKUP($D377,OT!$A:$BR,OT!BJ$1,0),0)-W377</f>
        <v>0</v>
      </c>
      <c r="EB377" s="338">
        <f>IFERROR(VLOOKUP($D377,OT!$A:$BR,OT!BK$1,0),0)-X377</f>
        <v>0</v>
      </c>
      <c r="EC377" s="339">
        <f>VLOOKUP(D377,'Off day working'!A:AL,38,0)*30000-BD377</f>
        <v>0</v>
      </c>
      <c r="ED377" s="340"/>
      <c r="EE377" s="340"/>
      <c r="EF377" s="338">
        <f t="shared" si="106"/>
        <v>42548.076923076922</v>
      </c>
      <c r="EG377" s="350">
        <f>4960000*1.07/208*VLOOKUP(D377,Att!B:BZ,77,0)-BJ377</f>
        <v>0</v>
      </c>
      <c r="EI377" s="345">
        <f>IF(AND(CH377="X",EJ377&gt;=0.5),150000/VLOOKUP(D377,Att!B:AT,45,0)*VLOOKUP(D377,Att!B:AP,41,0),IF(AND(CH377="X",EJ377&lt;0.5),0,150000))-AN377</f>
        <v>0</v>
      </c>
      <c r="EJ377" s="346">
        <f>VLOOKUP(D377,Att!B:AP,41,0)/VLOOKUP(D377,Att!B:AT,45,0)</f>
        <v>0</v>
      </c>
    </row>
    <row r="378" spans="1:140" s="331" customFormat="1" ht="14.5" hidden="1" customHeight="1" x14ac:dyDescent="0.35">
      <c r="A378" s="300" t="s">
        <v>55</v>
      </c>
      <c r="B378" s="300">
        <f t="shared" si="121"/>
        <v>371</v>
      </c>
      <c r="C378" s="320" t="s">
        <v>56</v>
      </c>
      <c r="D378" s="320" t="s">
        <v>1826</v>
      </c>
      <c r="E378" s="320" t="s">
        <v>1940</v>
      </c>
      <c r="F378" s="367" t="s">
        <v>1827</v>
      </c>
      <c r="G378" s="320" t="s">
        <v>360</v>
      </c>
      <c r="H378" s="320" t="s">
        <v>1039</v>
      </c>
      <c r="I378" s="320" t="s">
        <v>59</v>
      </c>
      <c r="J378" s="320" t="s">
        <v>58</v>
      </c>
      <c r="K378" s="321">
        <v>5900000</v>
      </c>
      <c r="L378" s="321"/>
      <c r="M378" s="321">
        <v>208</v>
      </c>
      <c r="N378" s="321"/>
      <c r="O378" s="321"/>
      <c r="P378" s="321">
        <v>0</v>
      </c>
      <c r="Q378" s="321">
        <v>0</v>
      </c>
      <c r="R378" s="321">
        <v>0</v>
      </c>
      <c r="S378" s="321">
        <v>0</v>
      </c>
      <c r="T378" s="321">
        <v>0</v>
      </c>
      <c r="U378" s="321">
        <v>0</v>
      </c>
      <c r="V378" s="321">
        <v>0</v>
      </c>
      <c r="W378" s="321">
        <v>0</v>
      </c>
      <c r="X378" s="321">
        <v>0</v>
      </c>
      <c r="Y378" s="321">
        <v>0</v>
      </c>
      <c r="Z378" s="321"/>
      <c r="AA378" s="321"/>
      <c r="AB378" s="321"/>
      <c r="AC378" s="321">
        <v>0</v>
      </c>
      <c r="AD378" s="321">
        <v>0</v>
      </c>
      <c r="AE378" s="321">
        <v>0</v>
      </c>
      <c r="AF378" s="321">
        <v>0</v>
      </c>
      <c r="AG378" s="321">
        <v>0</v>
      </c>
      <c r="AH378" s="321">
        <v>0</v>
      </c>
      <c r="AI378" s="321">
        <v>0</v>
      </c>
      <c r="AJ378" s="321">
        <v>0</v>
      </c>
      <c r="AK378" s="321">
        <v>0</v>
      </c>
      <c r="AL378" s="321"/>
      <c r="AM378" s="321">
        <v>0</v>
      </c>
      <c r="AN378" s="321">
        <v>0</v>
      </c>
      <c r="AO378" s="321">
        <v>0</v>
      </c>
      <c r="AP378" s="321">
        <v>0</v>
      </c>
      <c r="AQ378" s="321"/>
      <c r="AR378" s="321">
        <v>0</v>
      </c>
      <c r="AS378" s="321"/>
      <c r="AT378" s="321"/>
      <c r="AU378" s="321"/>
      <c r="AV378" s="321"/>
      <c r="AW378" s="321"/>
      <c r="AX378" s="321"/>
      <c r="AY378" s="321"/>
      <c r="AZ378" s="321"/>
      <c r="BA378" s="321"/>
      <c r="BB378" s="321"/>
      <c r="BC378" s="321"/>
      <c r="BD378" s="321">
        <v>0</v>
      </c>
      <c r="BE378" s="321"/>
      <c r="BF378" s="321"/>
      <c r="BG378" s="321"/>
      <c r="BH378" s="321"/>
      <c r="BI378" s="321"/>
      <c r="BJ378" s="321"/>
      <c r="BK378" s="321"/>
      <c r="BL378" s="321">
        <v>0</v>
      </c>
      <c r="BM378" s="321"/>
      <c r="BN378" s="321">
        <v>0</v>
      </c>
      <c r="BO378" s="321">
        <v>0</v>
      </c>
      <c r="BP378" s="321"/>
      <c r="BQ378" s="321">
        <v>0</v>
      </c>
      <c r="BR378" s="321"/>
      <c r="BS378" s="321">
        <v>0</v>
      </c>
      <c r="BT378" s="321">
        <v>0</v>
      </c>
      <c r="BU378" s="321">
        <v>0</v>
      </c>
      <c r="BV378" s="321"/>
      <c r="BW378" s="321">
        <v>0</v>
      </c>
      <c r="BX378" s="321"/>
      <c r="BY378" s="321">
        <v>0</v>
      </c>
      <c r="BZ378" s="321">
        <v>0</v>
      </c>
      <c r="CA378" s="321">
        <v>0</v>
      </c>
      <c r="CB378" s="321">
        <v>0</v>
      </c>
      <c r="CC378" s="322">
        <v>0</v>
      </c>
      <c r="CD378" s="320"/>
      <c r="CE378" s="320" t="s">
        <v>870</v>
      </c>
      <c r="CF378" s="323">
        <v>46175</v>
      </c>
      <c r="CG378" s="323">
        <v>46176</v>
      </c>
      <c r="CH378" s="320" t="s">
        <v>1043</v>
      </c>
      <c r="CI378" s="322">
        <v>0</v>
      </c>
      <c r="CJ378" s="322">
        <v>0</v>
      </c>
      <c r="CK378" s="321"/>
      <c r="CL378" s="324">
        <f t="shared" si="107"/>
        <v>0</v>
      </c>
      <c r="CM378" s="325">
        <f t="shared" si="108"/>
        <v>0</v>
      </c>
      <c r="CN378" s="325">
        <f t="shared" si="109"/>
        <v>0</v>
      </c>
      <c r="CO378" s="325">
        <f t="shared" si="110"/>
        <v>0</v>
      </c>
      <c r="CP378" s="318"/>
      <c r="CQ378" s="326">
        <f t="shared" si="111"/>
        <v>0</v>
      </c>
      <c r="CR378" s="326">
        <f t="shared" si="112"/>
        <v>0</v>
      </c>
      <c r="CS378" s="327">
        <f t="shared" si="113"/>
        <v>0</v>
      </c>
      <c r="CT378" s="327">
        <f t="shared" si="114"/>
        <v>0</v>
      </c>
      <c r="CU378" s="327">
        <f t="shared" si="115"/>
        <v>0</v>
      </c>
      <c r="CV378" s="327">
        <f t="shared" si="116"/>
        <v>0</v>
      </c>
      <c r="CW378" s="327">
        <f t="shared" si="117"/>
        <v>0</v>
      </c>
      <c r="CX378" s="327">
        <f t="shared" si="118"/>
        <v>0</v>
      </c>
      <c r="CY378" s="327">
        <f t="shared" si="119"/>
        <v>0</v>
      </c>
      <c r="CZ378" s="328">
        <f t="shared" si="120"/>
        <v>0</v>
      </c>
      <c r="DA378" s="328">
        <f>(360000/208)*(O378+P378+Q378+R378+S378+T378+U378+V378+W378+X378+BI378)-CZ378</f>
        <v>0</v>
      </c>
      <c r="DB378" s="201"/>
      <c r="DC378" s="327">
        <f>K378/M378*IFERROR(VLOOKUP($D378,Shift!$B:$AZ,45,0),0)-AT378</f>
        <v>0</v>
      </c>
      <c r="DD378" s="327">
        <f>K378/M378*IFERROR(VLOOKUP($D378,Shift!$B:$AV,47,0),0)*10*50%-ROUND(K378/M378*IFERROR(VLOOKUP($D378,Shift!$B:$AV,47,0),0)*8*30%,0)-AU378</f>
        <v>0</v>
      </c>
      <c r="DE378" s="329">
        <f>VLOOKUP($D378,'Off day working'!A:AM,38,0)-Z378</f>
        <v>0</v>
      </c>
      <c r="DF378" s="328"/>
      <c r="DG378" s="328"/>
      <c r="DH378" s="330">
        <f>K378/208*8*30%*VLOOKUP($D378,Shift!$B:$AZ,47,0)-AL378</f>
        <v>0</v>
      </c>
      <c r="DJ378" s="390"/>
      <c r="DK378" s="332" t="e">
        <f>VLOOKUP($D378,Meal!$A:$AK,35,0)-BG378</f>
        <v>#N/A</v>
      </c>
      <c r="DL378" s="332" t="e">
        <f>VLOOKUP($D378,Meal!$A:$AK,36,0)-BH378</f>
        <v>#N/A</v>
      </c>
      <c r="DM378" s="333">
        <f>VLOOKUP($D378,Shift!B:AW,39,0)-AV378</f>
        <v>0</v>
      </c>
      <c r="DN378" s="334">
        <f>K378/208*VLOOKUP(D378,Shift!$B:$AO,39,0)*8*10%-AW378</f>
        <v>0</v>
      </c>
      <c r="DO378" s="333">
        <f>VLOOKUP($D378,Shift!$B:$AO,40,0)-AX378</f>
        <v>0</v>
      </c>
      <c r="DP378" s="334">
        <f>K378/208*VLOOKUP(D378,Shift!$B:$AO,40,0)*8*50%-AY378</f>
        <v>0</v>
      </c>
      <c r="DQ378" s="335">
        <f>VLOOKUP($D378,Shift!$B:$AZ,41,0)-AZ378</f>
        <v>0</v>
      </c>
      <c r="DR378" s="336">
        <f>K378/208*VLOOKUP($D378,Shift!$B:$AQ,41,0)*8*50%-BA378</f>
        <v>0</v>
      </c>
      <c r="DS378" s="337">
        <f>VLOOKUP($D378,Att!B:CU,98,0)-O378</f>
        <v>0</v>
      </c>
      <c r="DT378" s="338">
        <f>IFERROR(VLOOKUP($D378,OT!$A:$BR,OT!BC$1,0),0)-P378</f>
        <v>0</v>
      </c>
      <c r="DU378" s="338">
        <f>IFERROR(VLOOKUP($D378,OT!$A:$BR,OT!BD$1,0),0)-Q378</f>
        <v>0</v>
      </c>
      <c r="DV378" s="338">
        <f>IFERROR(VLOOKUP($D378,OT!$A:$BR,OT!BE$1,0),0)-R378</f>
        <v>0</v>
      </c>
      <c r="DW378" s="338">
        <f>IFERROR(VLOOKUP($D378,OT!$A:$BR,OT!BF$1,0),0)-S378</f>
        <v>0</v>
      </c>
      <c r="DX378" s="338">
        <f>IFERROR(VLOOKUP($D378,OT!$A:$BR,OT!BG$1,0),0)-T378</f>
        <v>0</v>
      </c>
      <c r="DY378" s="338">
        <f>IFERROR(VLOOKUP($D378,OT!$A:$BR,OT!BH$1,0),0)-U378</f>
        <v>0</v>
      </c>
      <c r="DZ378" s="338">
        <f>IFERROR(VLOOKUP($D378,OT!$A:$BR,OT!BI$1,0),0)-V378</f>
        <v>0</v>
      </c>
      <c r="EA378" s="338">
        <f>IFERROR(VLOOKUP($D378,OT!$A:$BR,OT!BJ$1,0),0)-W378</f>
        <v>0</v>
      </c>
      <c r="EB378" s="338">
        <f>IFERROR(VLOOKUP($D378,OT!$A:$BR,OT!BK$1,0),0)-X378</f>
        <v>0</v>
      </c>
      <c r="EC378" s="339">
        <f>VLOOKUP(D378,'Off day working'!A:AL,38,0)*30000-BD378</f>
        <v>0</v>
      </c>
      <c r="ED378" s="340"/>
      <c r="EE378" s="340"/>
      <c r="EF378" s="338">
        <f t="shared" si="106"/>
        <v>42548.076923076922</v>
      </c>
      <c r="EG378" s="350">
        <f>4960000*1.07/208*VLOOKUP(D378,Att!B:BZ,77,0)-BJ378</f>
        <v>0</v>
      </c>
      <c r="EI378" s="345">
        <f>IF(AND(CH378="X",EJ378&gt;=0.5),150000/VLOOKUP(D378,Att!B:AT,45,0)*VLOOKUP(D378,Att!B:AP,41,0),IF(AND(CH378="X",EJ378&lt;0.5),0,150000))-AN378</f>
        <v>0</v>
      </c>
      <c r="EJ378" s="346">
        <f>VLOOKUP(D378,Att!B:AP,41,0)/VLOOKUP(D378,Att!B:AT,45,0)</f>
        <v>0</v>
      </c>
    </row>
    <row r="379" spans="1:140" s="331" customFormat="1" ht="14.5" hidden="1" customHeight="1" x14ac:dyDescent="0.35">
      <c r="A379" s="300" t="s">
        <v>55</v>
      </c>
      <c r="B379" s="300">
        <f t="shared" si="121"/>
        <v>372</v>
      </c>
      <c r="C379" s="320" t="s">
        <v>56</v>
      </c>
      <c r="D379" s="320" t="s">
        <v>1841</v>
      </c>
      <c r="E379" s="320" t="s">
        <v>1948</v>
      </c>
      <c r="F379" s="367" t="s">
        <v>1842</v>
      </c>
      <c r="G379" s="320" t="s">
        <v>360</v>
      </c>
      <c r="H379" s="320" t="s">
        <v>1039</v>
      </c>
      <c r="I379" s="320" t="s">
        <v>57</v>
      </c>
      <c r="J379" s="320" t="s">
        <v>58</v>
      </c>
      <c r="K379" s="321">
        <v>5900000</v>
      </c>
      <c r="L379" s="321"/>
      <c r="M379" s="321">
        <v>208</v>
      </c>
      <c r="N379" s="321"/>
      <c r="O379" s="321"/>
      <c r="P379" s="321">
        <v>0</v>
      </c>
      <c r="Q379" s="321">
        <v>0</v>
      </c>
      <c r="R379" s="321">
        <v>0</v>
      </c>
      <c r="S379" s="321">
        <v>0</v>
      </c>
      <c r="T379" s="321">
        <v>0</v>
      </c>
      <c r="U379" s="321">
        <v>0</v>
      </c>
      <c r="V379" s="321">
        <v>0</v>
      </c>
      <c r="W379" s="321">
        <v>0</v>
      </c>
      <c r="X379" s="321">
        <v>0</v>
      </c>
      <c r="Y379" s="321">
        <v>0</v>
      </c>
      <c r="Z379" s="321"/>
      <c r="AA379" s="321"/>
      <c r="AB379" s="321"/>
      <c r="AC379" s="321">
        <v>0</v>
      </c>
      <c r="AD379" s="321">
        <v>0</v>
      </c>
      <c r="AE379" s="321">
        <v>0</v>
      </c>
      <c r="AF379" s="321">
        <v>0</v>
      </c>
      <c r="AG379" s="321">
        <v>0</v>
      </c>
      <c r="AH379" s="321">
        <v>0</v>
      </c>
      <c r="AI379" s="321">
        <v>0</v>
      </c>
      <c r="AJ379" s="321">
        <v>0</v>
      </c>
      <c r="AK379" s="321">
        <v>0</v>
      </c>
      <c r="AL379" s="321"/>
      <c r="AM379" s="321">
        <v>0</v>
      </c>
      <c r="AN379" s="321">
        <v>0</v>
      </c>
      <c r="AO379" s="321">
        <v>0</v>
      </c>
      <c r="AP379" s="321">
        <v>0</v>
      </c>
      <c r="AQ379" s="321"/>
      <c r="AR379" s="321">
        <v>0</v>
      </c>
      <c r="AS379" s="321"/>
      <c r="AT379" s="321"/>
      <c r="AU379" s="321"/>
      <c r="AV379" s="321"/>
      <c r="AW379" s="321"/>
      <c r="AX379" s="321"/>
      <c r="AY379" s="321"/>
      <c r="AZ379" s="321"/>
      <c r="BA379" s="321"/>
      <c r="BB379" s="321"/>
      <c r="BC379" s="321"/>
      <c r="BD379" s="321">
        <v>0</v>
      </c>
      <c r="BE379" s="321"/>
      <c r="BF379" s="321"/>
      <c r="BG379" s="321"/>
      <c r="BH379" s="321"/>
      <c r="BI379" s="321"/>
      <c r="BJ379" s="321"/>
      <c r="BK379" s="321"/>
      <c r="BL379" s="321">
        <v>0</v>
      </c>
      <c r="BM379" s="321"/>
      <c r="BN379" s="321">
        <v>0</v>
      </c>
      <c r="BO379" s="321">
        <v>0</v>
      </c>
      <c r="BP379" s="321"/>
      <c r="BQ379" s="321">
        <v>0</v>
      </c>
      <c r="BR379" s="321"/>
      <c r="BS379" s="321">
        <v>0</v>
      </c>
      <c r="BT379" s="321">
        <v>0</v>
      </c>
      <c r="BU379" s="321">
        <v>0</v>
      </c>
      <c r="BV379" s="321"/>
      <c r="BW379" s="321">
        <v>0</v>
      </c>
      <c r="BX379" s="321"/>
      <c r="BY379" s="321">
        <v>0</v>
      </c>
      <c r="BZ379" s="321">
        <v>0</v>
      </c>
      <c r="CA379" s="321">
        <v>0</v>
      </c>
      <c r="CB379" s="321">
        <v>0</v>
      </c>
      <c r="CC379" s="322">
        <v>0</v>
      </c>
      <c r="CD379" s="320"/>
      <c r="CE379" s="320" t="s">
        <v>1067</v>
      </c>
      <c r="CF379" s="323">
        <v>46175</v>
      </c>
      <c r="CG379" s="323">
        <v>46176</v>
      </c>
      <c r="CH379" s="320" t="s">
        <v>1043</v>
      </c>
      <c r="CI379" s="322">
        <v>0</v>
      </c>
      <c r="CJ379" s="322">
        <v>0</v>
      </c>
      <c r="CK379" s="321"/>
      <c r="CL379" s="324">
        <f t="shared" si="107"/>
        <v>0</v>
      </c>
      <c r="CM379" s="325">
        <f t="shared" si="108"/>
        <v>0</v>
      </c>
      <c r="CN379" s="325">
        <f t="shared" si="109"/>
        <v>0</v>
      </c>
      <c r="CO379" s="325">
        <f t="shared" si="110"/>
        <v>0</v>
      </c>
      <c r="CP379" s="318"/>
      <c r="CQ379" s="326">
        <f t="shared" si="111"/>
        <v>0</v>
      </c>
      <c r="CR379" s="326">
        <f t="shared" si="112"/>
        <v>0</v>
      </c>
      <c r="CS379" s="327">
        <f t="shared" si="113"/>
        <v>0</v>
      </c>
      <c r="CT379" s="327">
        <f t="shared" si="114"/>
        <v>0</v>
      </c>
      <c r="CU379" s="327">
        <f t="shared" si="115"/>
        <v>0</v>
      </c>
      <c r="CV379" s="327">
        <f t="shared" si="116"/>
        <v>0</v>
      </c>
      <c r="CW379" s="327">
        <f t="shared" si="117"/>
        <v>0</v>
      </c>
      <c r="CX379" s="327">
        <f t="shared" si="118"/>
        <v>0</v>
      </c>
      <c r="CY379" s="327">
        <f t="shared" si="119"/>
        <v>0</v>
      </c>
      <c r="CZ379" s="328">
        <f t="shared" si="120"/>
        <v>0</v>
      </c>
      <c r="DA379" s="328">
        <f>(420000/208)*(O379+P379+Q379+R379+S379+T379+U379+V379+W379+X379+BI379)-CZ379</f>
        <v>0</v>
      </c>
      <c r="DB379" s="201"/>
      <c r="DC379" s="327">
        <f>K379/M379*IFERROR(VLOOKUP($D379,Shift!$B:$AZ,45,0),0)-AT379</f>
        <v>0</v>
      </c>
      <c r="DD379" s="327">
        <f>K379/M379*IFERROR(VLOOKUP($D379,Shift!$B:$AV,47,0),0)*10*50%-ROUND(K379/M379*IFERROR(VLOOKUP($D379,Shift!$B:$AV,47,0),0)*8*30%,0)-AU379</f>
        <v>0</v>
      </c>
      <c r="DE379" s="329">
        <f>VLOOKUP($D379,'Off day working'!A:AM,38,0)-Z379</f>
        <v>0</v>
      </c>
      <c r="DF379" s="328"/>
      <c r="DG379" s="328"/>
      <c r="DH379" s="330">
        <f>K379/208*8*30%*VLOOKUP($D379,Shift!$B:$AZ,47,0)-AL379</f>
        <v>0</v>
      </c>
      <c r="DJ379" s="390"/>
      <c r="DK379" s="332" t="e">
        <f>VLOOKUP($D379,Meal!$A:$AK,35,0)-BG379</f>
        <v>#N/A</v>
      </c>
      <c r="DL379" s="332" t="e">
        <f>VLOOKUP($D379,Meal!$A:$AK,36,0)-BH379</f>
        <v>#N/A</v>
      </c>
      <c r="DM379" s="333">
        <f>VLOOKUP($D379,Shift!B:AW,39,0)-AV379</f>
        <v>0</v>
      </c>
      <c r="DN379" s="334">
        <f>K379/208*VLOOKUP(D379,Shift!$B:$AO,39,0)*8*10%-AW379</f>
        <v>0</v>
      </c>
      <c r="DO379" s="333">
        <f>VLOOKUP($D379,Shift!$B:$AO,40,0)-AX379</f>
        <v>0</v>
      </c>
      <c r="DP379" s="334">
        <f>K379/208*VLOOKUP(D379,Shift!$B:$AO,40,0)*8*50%-AY379</f>
        <v>0</v>
      </c>
      <c r="DQ379" s="335">
        <f>VLOOKUP($D379,Shift!$B:$AZ,41,0)-AZ379</f>
        <v>0</v>
      </c>
      <c r="DR379" s="336">
        <f>K379/208*VLOOKUP($D379,Shift!$B:$AQ,41,0)*8*50%-BA379</f>
        <v>0</v>
      </c>
      <c r="DS379" s="337">
        <f>VLOOKUP($D379,Att!B:CU,98,0)-O379</f>
        <v>0</v>
      </c>
      <c r="DT379" s="338">
        <f>IFERROR(VLOOKUP($D379,OT!$A:$BR,OT!BC$1,0),0)-P379</f>
        <v>0</v>
      </c>
      <c r="DU379" s="338">
        <f>IFERROR(VLOOKUP($D379,OT!$A:$BR,OT!BD$1,0),0)-Q379</f>
        <v>0</v>
      </c>
      <c r="DV379" s="338">
        <f>IFERROR(VLOOKUP($D379,OT!$A:$BR,OT!BE$1,0),0)-R379</f>
        <v>0</v>
      </c>
      <c r="DW379" s="338">
        <f>IFERROR(VLOOKUP($D379,OT!$A:$BR,OT!BF$1,0),0)-S379</f>
        <v>0</v>
      </c>
      <c r="DX379" s="338">
        <f>IFERROR(VLOOKUP($D379,OT!$A:$BR,OT!BG$1,0),0)-T379</f>
        <v>0</v>
      </c>
      <c r="DY379" s="338">
        <f>IFERROR(VLOOKUP($D379,OT!$A:$BR,OT!BH$1,0),0)-U379</f>
        <v>0</v>
      </c>
      <c r="DZ379" s="338">
        <f>IFERROR(VLOOKUP($D379,OT!$A:$BR,OT!BI$1,0),0)-V379</f>
        <v>0</v>
      </c>
      <c r="EA379" s="338">
        <f>IFERROR(VLOOKUP($D379,OT!$A:$BR,OT!BJ$1,0),0)-W379</f>
        <v>0</v>
      </c>
      <c r="EB379" s="338">
        <f>IFERROR(VLOOKUP($D379,OT!$A:$BR,OT!BK$1,0),0)-X379</f>
        <v>0</v>
      </c>
      <c r="EC379" s="339">
        <f>VLOOKUP(D379,'Off day working'!A:AL,38,0)*30000-BD379</f>
        <v>0</v>
      </c>
      <c r="ED379" s="340"/>
      <c r="EE379" s="340"/>
      <c r="EF379" s="338">
        <f t="shared" si="106"/>
        <v>42548.076923076922</v>
      </c>
      <c r="EG379" s="350">
        <f>4960000*1.07/208*VLOOKUP(D379,Att!B:BZ,77,0)-BJ379</f>
        <v>0</v>
      </c>
      <c r="EI379" s="345">
        <f>IF(AND(CH379="X",EJ379&gt;=0.5),150000/VLOOKUP(D379,Att!B:AT,45,0)*VLOOKUP(D379,Att!B:AP,41,0),IF(AND(CH379="X",EJ379&lt;0.5),0,150000))-AN379</f>
        <v>0</v>
      </c>
      <c r="EJ379" s="346">
        <f>VLOOKUP(D379,Att!B:AP,41,0)/VLOOKUP(D379,Att!B:AT,45,0)</f>
        <v>0</v>
      </c>
    </row>
    <row r="380" spans="1:140" s="331" customFormat="1" ht="14.5" hidden="1" customHeight="1" x14ac:dyDescent="0.35">
      <c r="A380" s="300" t="s">
        <v>55</v>
      </c>
      <c r="B380" s="300">
        <f t="shared" si="121"/>
        <v>373</v>
      </c>
      <c r="C380" s="320" t="s">
        <v>56</v>
      </c>
      <c r="D380" s="320" t="s">
        <v>1843</v>
      </c>
      <c r="E380" s="320" t="s">
        <v>1949</v>
      </c>
      <c r="F380" s="367" t="s">
        <v>1844</v>
      </c>
      <c r="G380" s="320" t="s">
        <v>348</v>
      </c>
      <c r="H380" s="320"/>
      <c r="I380" s="320" t="s">
        <v>59</v>
      </c>
      <c r="J380" s="320" t="s">
        <v>58</v>
      </c>
      <c r="K380" s="321">
        <v>5900000</v>
      </c>
      <c r="L380" s="321"/>
      <c r="M380" s="321">
        <v>208</v>
      </c>
      <c r="N380" s="321"/>
      <c r="O380" s="321"/>
      <c r="P380" s="321">
        <v>0</v>
      </c>
      <c r="Q380" s="321">
        <v>0</v>
      </c>
      <c r="R380" s="321">
        <v>0</v>
      </c>
      <c r="S380" s="321">
        <v>0</v>
      </c>
      <c r="T380" s="321">
        <v>0</v>
      </c>
      <c r="U380" s="321">
        <v>0</v>
      </c>
      <c r="V380" s="321">
        <v>0</v>
      </c>
      <c r="W380" s="321">
        <v>0</v>
      </c>
      <c r="X380" s="321">
        <v>0</v>
      </c>
      <c r="Y380" s="321">
        <v>0</v>
      </c>
      <c r="Z380" s="321"/>
      <c r="AA380" s="321"/>
      <c r="AB380" s="321"/>
      <c r="AC380" s="321">
        <v>0</v>
      </c>
      <c r="AD380" s="321">
        <v>0</v>
      </c>
      <c r="AE380" s="321">
        <v>0</v>
      </c>
      <c r="AF380" s="321">
        <v>0</v>
      </c>
      <c r="AG380" s="321">
        <v>0</v>
      </c>
      <c r="AH380" s="321">
        <v>0</v>
      </c>
      <c r="AI380" s="321">
        <v>0</v>
      </c>
      <c r="AJ380" s="321">
        <v>0</v>
      </c>
      <c r="AK380" s="321">
        <v>0</v>
      </c>
      <c r="AL380" s="321"/>
      <c r="AM380" s="321">
        <v>0</v>
      </c>
      <c r="AN380" s="321">
        <v>0</v>
      </c>
      <c r="AO380" s="321">
        <v>0</v>
      </c>
      <c r="AP380" s="321">
        <v>0</v>
      </c>
      <c r="AQ380" s="321"/>
      <c r="AR380" s="321">
        <v>0</v>
      </c>
      <c r="AS380" s="321"/>
      <c r="AT380" s="321"/>
      <c r="AU380" s="321"/>
      <c r="AV380" s="321"/>
      <c r="AW380" s="321"/>
      <c r="AX380" s="321"/>
      <c r="AY380" s="321"/>
      <c r="AZ380" s="321"/>
      <c r="BA380" s="321"/>
      <c r="BB380" s="321"/>
      <c r="BC380" s="321"/>
      <c r="BD380" s="321">
        <v>0</v>
      </c>
      <c r="BE380" s="321"/>
      <c r="BF380" s="321"/>
      <c r="BG380" s="321"/>
      <c r="BH380" s="321"/>
      <c r="BI380" s="321"/>
      <c r="BJ380" s="321"/>
      <c r="BK380" s="321"/>
      <c r="BL380" s="321">
        <v>0</v>
      </c>
      <c r="BM380" s="321"/>
      <c r="BN380" s="321">
        <v>0</v>
      </c>
      <c r="BO380" s="321">
        <v>0</v>
      </c>
      <c r="BP380" s="321"/>
      <c r="BQ380" s="321">
        <v>0</v>
      </c>
      <c r="BR380" s="321"/>
      <c r="BS380" s="321">
        <v>0</v>
      </c>
      <c r="BT380" s="321">
        <v>0</v>
      </c>
      <c r="BU380" s="321">
        <v>0</v>
      </c>
      <c r="BV380" s="321"/>
      <c r="BW380" s="321">
        <v>0</v>
      </c>
      <c r="BX380" s="321"/>
      <c r="BY380" s="321">
        <v>0</v>
      </c>
      <c r="BZ380" s="321">
        <v>0</v>
      </c>
      <c r="CA380" s="321">
        <v>0</v>
      </c>
      <c r="CB380" s="321">
        <v>0</v>
      </c>
      <c r="CC380" s="322">
        <v>0</v>
      </c>
      <c r="CD380" s="320"/>
      <c r="CE380" s="320" t="s">
        <v>1067</v>
      </c>
      <c r="CF380" s="323">
        <v>46175</v>
      </c>
      <c r="CG380" s="323">
        <v>46176</v>
      </c>
      <c r="CH380" s="320" t="s">
        <v>1043</v>
      </c>
      <c r="CI380" s="322">
        <v>0</v>
      </c>
      <c r="CJ380" s="322">
        <v>0</v>
      </c>
      <c r="CK380" s="321"/>
      <c r="CL380" s="324">
        <f t="shared" si="107"/>
        <v>0</v>
      </c>
      <c r="CM380" s="325">
        <f t="shared" si="108"/>
        <v>0</v>
      </c>
      <c r="CN380" s="325">
        <f t="shared" si="109"/>
        <v>0</v>
      </c>
      <c r="CO380" s="325">
        <f t="shared" si="110"/>
        <v>0</v>
      </c>
      <c r="CP380" s="318"/>
      <c r="CQ380" s="326">
        <f t="shared" si="111"/>
        <v>0</v>
      </c>
      <c r="CR380" s="326">
        <f t="shared" si="112"/>
        <v>0</v>
      </c>
      <c r="CS380" s="327">
        <f t="shared" si="113"/>
        <v>0</v>
      </c>
      <c r="CT380" s="327">
        <f t="shared" si="114"/>
        <v>0</v>
      </c>
      <c r="CU380" s="327">
        <f t="shared" si="115"/>
        <v>0</v>
      </c>
      <c r="CV380" s="327">
        <f t="shared" si="116"/>
        <v>0</v>
      </c>
      <c r="CW380" s="327">
        <f t="shared" si="117"/>
        <v>0</v>
      </c>
      <c r="CX380" s="327">
        <f t="shared" si="118"/>
        <v>0</v>
      </c>
      <c r="CY380" s="327">
        <f t="shared" si="119"/>
        <v>0</v>
      </c>
      <c r="CZ380" s="328">
        <f t="shared" si="120"/>
        <v>0</v>
      </c>
      <c r="DA380" s="328">
        <f>(420000/208)*(O380+P380+Q380+R380+S380+T380+U380+V380+W380+X380+BI380)-CZ380</f>
        <v>0</v>
      </c>
      <c r="DB380" s="201"/>
      <c r="DC380" s="327">
        <f>K380/M380*IFERROR(VLOOKUP($D380,Shift!$B:$AZ,45,0),0)-AT380</f>
        <v>0</v>
      </c>
      <c r="DD380" s="327">
        <f>K380/M380*IFERROR(VLOOKUP($D380,Shift!$B:$AV,47,0),0)*10*50%-ROUND(K380/M380*IFERROR(VLOOKUP($D380,Shift!$B:$AV,47,0),0)*8*30%,0)-AU380</f>
        <v>0</v>
      </c>
      <c r="DE380" s="329">
        <f>VLOOKUP($D380,'Off day working'!A:AM,38,0)-Z380</f>
        <v>0</v>
      </c>
      <c r="DF380" s="328"/>
      <c r="DG380" s="328"/>
      <c r="DH380" s="330">
        <f>K380/208*8*30%*VLOOKUP($D380,Shift!$B:$AZ,47,0)-AL380</f>
        <v>0</v>
      </c>
      <c r="DJ380" s="390"/>
      <c r="DK380" s="332" t="e">
        <f>VLOOKUP($D380,Meal!$A:$AK,35,0)-BG380</f>
        <v>#N/A</v>
      </c>
      <c r="DL380" s="332" t="e">
        <f>VLOOKUP($D380,Meal!$A:$AK,36,0)-BH380</f>
        <v>#N/A</v>
      </c>
      <c r="DM380" s="333">
        <f>VLOOKUP($D380,Shift!B:AW,39,0)-AV380</f>
        <v>0</v>
      </c>
      <c r="DN380" s="334">
        <f>K380/208*VLOOKUP(D380,Shift!$B:$AO,39,0)*8*10%-AW380</f>
        <v>0</v>
      </c>
      <c r="DO380" s="333">
        <f>VLOOKUP($D380,Shift!$B:$AO,40,0)-AX380</f>
        <v>0</v>
      </c>
      <c r="DP380" s="334">
        <f>K380/208*VLOOKUP(D380,Shift!$B:$AO,40,0)*8*50%-AY380</f>
        <v>0</v>
      </c>
      <c r="DQ380" s="335">
        <f>VLOOKUP($D380,Shift!$B:$AZ,41,0)-AZ380</f>
        <v>0</v>
      </c>
      <c r="DR380" s="336">
        <f>K380/208*VLOOKUP($D380,Shift!$B:$AQ,41,0)*8*50%-BA380</f>
        <v>0</v>
      </c>
      <c r="DS380" s="337">
        <f>VLOOKUP($D380,Att!B:CU,98,0)-O380</f>
        <v>0</v>
      </c>
      <c r="DT380" s="338">
        <f>IFERROR(VLOOKUP($D380,OT!$A:$BR,OT!BC$1,0),0)-P380</f>
        <v>0</v>
      </c>
      <c r="DU380" s="338">
        <f>IFERROR(VLOOKUP($D380,OT!$A:$BR,OT!BD$1,0),0)-Q380</f>
        <v>0</v>
      </c>
      <c r="DV380" s="338">
        <f>IFERROR(VLOOKUP($D380,OT!$A:$BR,OT!BE$1,0),0)-R380</f>
        <v>0</v>
      </c>
      <c r="DW380" s="338">
        <f>IFERROR(VLOOKUP($D380,OT!$A:$BR,OT!BF$1,0),0)-S380</f>
        <v>0</v>
      </c>
      <c r="DX380" s="338">
        <f>IFERROR(VLOOKUP($D380,OT!$A:$BR,OT!BG$1,0),0)-T380</f>
        <v>0</v>
      </c>
      <c r="DY380" s="338">
        <f>IFERROR(VLOOKUP($D380,OT!$A:$BR,OT!BH$1,0),0)-U380</f>
        <v>0</v>
      </c>
      <c r="DZ380" s="338">
        <f>IFERROR(VLOOKUP($D380,OT!$A:$BR,OT!BI$1,0),0)-V380</f>
        <v>0</v>
      </c>
      <c r="EA380" s="338">
        <f>IFERROR(VLOOKUP($D380,OT!$A:$BR,OT!BJ$1,0),0)-W380</f>
        <v>0</v>
      </c>
      <c r="EB380" s="338">
        <f>IFERROR(VLOOKUP($D380,OT!$A:$BR,OT!BK$1,0),0)-X380</f>
        <v>0</v>
      </c>
      <c r="EC380" s="339">
        <f>VLOOKUP(D380,'Off day working'!A:AL,38,0)*30000-BD380</f>
        <v>0</v>
      </c>
      <c r="ED380" s="340"/>
      <c r="EE380" s="340"/>
      <c r="EF380" s="338">
        <f t="shared" si="106"/>
        <v>0</v>
      </c>
      <c r="EG380" s="350">
        <f>4960000*1.07/208*VLOOKUP(D380,Att!B:BZ,77,0)-BJ380</f>
        <v>0</v>
      </c>
      <c r="EI380" s="345">
        <f>IF(AND(CH380="X",EJ380&gt;=0.5),150000/VLOOKUP(D380,Att!B:AT,45,0)*VLOOKUP(D380,Att!B:AP,41,0),IF(AND(CH380="X",EJ380&lt;0.5),0,150000))-AN380</f>
        <v>0</v>
      </c>
      <c r="EJ380" s="346">
        <f>VLOOKUP(D380,Att!B:AP,41,0)/VLOOKUP(D380,Att!B:AT,45,0)</f>
        <v>0</v>
      </c>
    </row>
    <row r="381" spans="1:140" s="331" customFormat="1" ht="14.5" hidden="1" customHeight="1" x14ac:dyDescent="0.35">
      <c r="A381" s="300" t="s">
        <v>55</v>
      </c>
      <c r="B381" s="300">
        <f t="shared" si="121"/>
        <v>374</v>
      </c>
      <c r="C381" s="320" t="s">
        <v>56</v>
      </c>
      <c r="D381" s="320" t="s">
        <v>1378</v>
      </c>
      <c r="E381" s="320" t="s">
        <v>1380</v>
      </c>
      <c r="F381" s="367" t="s">
        <v>1379</v>
      </c>
      <c r="G381" s="320" t="s">
        <v>348</v>
      </c>
      <c r="H381" s="320" t="s">
        <v>1042</v>
      </c>
      <c r="I381" s="320" t="s">
        <v>63</v>
      </c>
      <c r="J381" s="320" t="s">
        <v>58</v>
      </c>
      <c r="K381" s="321">
        <v>5900000</v>
      </c>
      <c r="L381" s="321"/>
      <c r="M381" s="321">
        <v>208</v>
      </c>
      <c r="N381" s="321"/>
      <c r="O381" s="321">
        <v>20</v>
      </c>
      <c r="P381" s="321">
        <v>2</v>
      </c>
      <c r="Q381" s="321">
        <v>0</v>
      </c>
      <c r="R381" s="321">
        <v>0</v>
      </c>
      <c r="S381" s="321">
        <v>0</v>
      </c>
      <c r="T381" s="321">
        <v>0</v>
      </c>
      <c r="U381" s="321">
        <v>0</v>
      </c>
      <c r="V381" s="321">
        <v>0</v>
      </c>
      <c r="W381" s="321">
        <v>0</v>
      </c>
      <c r="X381" s="321">
        <v>0</v>
      </c>
      <c r="Y381" s="321">
        <v>0</v>
      </c>
      <c r="Z381" s="321"/>
      <c r="AA381" s="321"/>
      <c r="AB381" s="321">
        <v>567307.46539999999</v>
      </c>
      <c r="AC381" s="321">
        <v>85096.1538</v>
      </c>
      <c r="AD381" s="321">
        <v>0</v>
      </c>
      <c r="AE381" s="321">
        <v>0</v>
      </c>
      <c r="AF381" s="321">
        <v>0</v>
      </c>
      <c r="AG381" s="321">
        <v>0</v>
      </c>
      <c r="AH381" s="321">
        <v>0</v>
      </c>
      <c r="AI381" s="321">
        <v>0</v>
      </c>
      <c r="AJ381" s="321">
        <v>0</v>
      </c>
      <c r="AK381" s="321">
        <v>0</v>
      </c>
      <c r="AL381" s="321">
        <v>0</v>
      </c>
      <c r="AM381" s="321">
        <v>33333.333299999998</v>
      </c>
      <c r="AN381" s="321">
        <v>0</v>
      </c>
      <c r="AO381" s="321">
        <v>0</v>
      </c>
      <c r="AP381" s="321">
        <v>0</v>
      </c>
      <c r="AQ381" s="321"/>
      <c r="AR381" s="321">
        <v>333333</v>
      </c>
      <c r="AS381" s="321"/>
      <c r="AT381" s="321">
        <v>0</v>
      </c>
      <c r="AU381" s="321">
        <v>0</v>
      </c>
      <c r="AV381" s="321">
        <v>0</v>
      </c>
      <c r="AW381" s="321">
        <v>0</v>
      </c>
      <c r="AX381" s="321">
        <v>0</v>
      </c>
      <c r="AY381" s="321">
        <v>0</v>
      </c>
      <c r="AZ381" s="321"/>
      <c r="BA381" s="321"/>
      <c r="BB381" s="321">
        <v>1</v>
      </c>
      <c r="BC381" s="321">
        <v>28365.38</v>
      </c>
      <c r="BD381" s="321">
        <v>0</v>
      </c>
      <c r="BE381" s="321"/>
      <c r="BF381" s="321">
        <v>200000</v>
      </c>
      <c r="BG381" s="321">
        <v>20000</v>
      </c>
      <c r="BH381" s="321">
        <v>20000</v>
      </c>
      <c r="BI381" s="321"/>
      <c r="BJ381" s="321"/>
      <c r="BK381" s="321"/>
      <c r="BL381" s="321">
        <v>1200000</v>
      </c>
      <c r="BM381" s="321"/>
      <c r="BN381" s="321">
        <v>0</v>
      </c>
      <c r="BO381" s="321">
        <v>0</v>
      </c>
      <c r="BP381" s="321">
        <v>34615.384599999998</v>
      </c>
      <c r="BQ381" s="321">
        <v>3461.5385000000001</v>
      </c>
      <c r="BR381" s="321"/>
      <c r="BS381" s="321">
        <v>0</v>
      </c>
      <c r="BT381" s="321">
        <v>0</v>
      </c>
      <c r="BU381" s="321">
        <v>0</v>
      </c>
      <c r="BV381" s="321"/>
      <c r="BW381" s="321">
        <v>0</v>
      </c>
      <c r="BX381" s="321"/>
      <c r="BY381" s="321">
        <v>0</v>
      </c>
      <c r="BZ381" s="321">
        <v>15.28</v>
      </c>
      <c r="CA381" s="321">
        <v>433423</v>
      </c>
      <c r="CB381" s="321">
        <v>2958936</v>
      </c>
      <c r="CC381" s="322">
        <v>2920859</v>
      </c>
      <c r="CD381" s="320" t="s">
        <v>2206</v>
      </c>
      <c r="CE381" s="320" t="s">
        <v>870</v>
      </c>
      <c r="CF381" s="323">
        <v>46113</v>
      </c>
      <c r="CG381" s="323">
        <v>46177</v>
      </c>
      <c r="CH381" s="320" t="s">
        <v>1043</v>
      </c>
      <c r="CI381" s="322">
        <v>0</v>
      </c>
      <c r="CJ381" s="322">
        <v>0</v>
      </c>
      <c r="CK381" s="321"/>
      <c r="CL381" s="324">
        <f t="shared" si="107"/>
        <v>38076.9231</v>
      </c>
      <c r="CM381" s="325">
        <f t="shared" si="108"/>
        <v>-0.74440000019967556</v>
      </c>
      <c r="CN381" s="325">
        <f t="shared" si="109"/>
        <v>-0.66749999998137355</v>
      </c>
      <c r="CO381" s="325">
        <f t="shared" si="110"/>
        <v>0.22690769238397479</v>
      </c>
      <c r="CP381" s="318"/>
      <c r="CQ381" s="326">
        <f t="shared" si="111"/>
        <v>4.6153843868523836E-5</v>
      </c>
      <c r="CR381" s="326">
        <f t="shared" si="112"/>
        <v>0</v>
      </c>
      <c r="CS381" s="327">
        <f t="shared" si="113"/>
        <v>0</v>
      </c>
      <c r="CT381" s="327">
        <f t="shared" si="114"/>
        <v>0</v>
      </c>
      <c r="CU381" s="327">
        <f t="shared" si="115"/>
        <v>0</v>
      </c>
      <c r="CV381" s="327">
        <f t="shared" si="116"/>
        <v>0</v>
      </c>
      <c r="CW381" s="327">
        <f t="shared" si="117"/>
        <v>0</v>
      </c>
      <c r="CX381" s="327">
        <f t="shared" si="118"/>
        <v>0</v>
      </c>
      <c r="CY381" s="327">
        <f t="shared" si="119"/>
        <v>0</v>
      </c>
      <c r="CZ381" s="328">
        <f t="shared" si="120"/>
        <v>38076.9231</v>
      </c>
      <c r="DA381" s="328">
        <f>(360000/208)*(O381+P381+Q381+R381+S381+T381+U381+V381+W381+X381+BI381)-CZ381</f>
        <v>-2.3076921934261918E-5</v>
      </c>
      <c r="DB381" s="201"/>
      <c r="DC381" s="327">
        <f>K381/M381*IFERROR(VLOOKUP($D381,Shift!$B:$AZ,45,0),0)-AT381</f>
        <v>0</v>
      </c>
      <c r="DD381" s="327">
        <f>K381/M381*IFERROR(VLOOKUP($D381,Shift!$B:$AV,47,0),0)*10*50%-ROUND(K381/M381*IFERROR(VLOOKUP($D381,Shift!$B:$AV,47,0),0)*8*30%,0)-AU381</f>
        <v>0</v>
      </c>
      <c r="DE381" s="329">
        <f>VLOOKUP($D381,'Off day working'!A:AM,38,0)-Z381</f>
        <v>0</v>
      </c>
      <c r="DF381" s="328"/>
      <c r="DG381" s="328"/>
      <c r="DH381" s="330">
        <f>K381/208*8*30%*VLOOKUP($D381,Shift!$B:$AZ,47,0)-AL381</f>
        <v>0</v>
      </c>
      <c r="DJ381" s="390"/>
      <c r="DK381" s="332">
        <f>VLOOKUP($D381,Meal!$A:$AK,35,0)-BG381</f>
        <v>0</v>
      </c>
      <c r="DL381" s="332">
        <f>VLOOKUP($D381,Meal!$A:$AK,36,0)-BH381</f>
        <v>0</v>
      </c>
      <c r="DM381" s="333">
        <f>VLOOKUP($D381,Shift!B:AW,39,0)-AV381</f>
        <v>0</v>
      </c>
      <c r="DN381" s="334">
        <f>K381/208*VLOOKUP(D381,Shift!$B:$AO,39,0)*8*10%-AW381</f>
        <v>0</v>
      </c>
      <c r="DO381" s="333">
        <f>VLOOKUP($D381,Shift!$B:$AO,40,0)-AX381</f>
        <v>0</v>
      </c>
      <c r="DP381" s="334">
        <f>K381/208*VLOOKUP(D381,Shift!$B:$AO,40,0)*8*50%-AY381</f>
        <v>0</v>
      </c>
      <c r="DQ381" s="335">
        <f>VLOOKUP($D381,Shift!$B:$AZ,41,0)-AZ381</f>
        <v>0</v>
      </c>
      <c r="DR381" s="336">
        <f>K381/208*VLOOKUP($D381,Shift!$B:$AQ,41,0)*8*50%-BA381</f>
        <v>0</v>
      </c>
      <c r="DS381" s="337">
        <f>VLOOKUP($D381,Att!B:CU,98,0)-O381</f>
        <v>0</v>
      </c>
      <c r="DT381" s="338">
        <f>IFERROR(VLOOKUP($D381,OT!$A:$BR,OT!BC$1,0),0)-P381</f>
        <v>0</v>
      </c>
      <c r="DU381" s="338">
        <f>IFERROR(VLOOKUP($D381,OT!$A:$BR,OT!BD$1,0),0)-Q381</f>
        <v>0</v>
      </c>
      <c r="DV381" s="338">
        <f>IFERROR(VLOOKUP($D381,OT!$A:$BR,OT!BE$1,0),0)-R381</f>
        <v>0</v>
      </c>
      <c r="DW381" s="338">
        <f>IFERROR(VLOOKUP($D381,OT!$A:$BR,OT!BF$1,0),0)-S381</f>
        <v>0</v>
      </c>
      <c r="DX381" s="338">
        <f>IFERROR(VLOOKUP($D381,OT!$A:$BR,OT!BG$1,0),0)-T381</f>
        <v>0</v>
      </c>
      <c r="DY381" s="338">
        <f>IFERROR(VLOOKUP($D381,OT!$A:$BR,OT!BH$1,0),0)-U381</f>
        <v>0</v>
      </c>
      <c r="DZ381" s="338">
        <f>IFERROR(VLOOKUP($D381,OT!$A:$BR,OT!BI$1,0),0)-V381</f>
        <v>0</v>
      </c>
      <c r="EA381" s="338">
        <f>IFERROR(VLOOKUP($D381,OT!$A:$BR,OT!BJ$1,0),0)-W381</f>
        <v>0</v>
      </c>
      <c r="EB381" s="338">
        <f>IFERROR(VLOOKUP($D381,OT!$A:$BR,OT!BK$1,0),0)-X381</f>
        <v>0</v>
      </c>
      <c r="EC381" s="339">
        <f>VLOOKUP(D381,'Off day working'!A:AL,38,0)*30000-BD381</f>
        <v>0</v>
      </c>
      <c r="ED381" s="340"/>
      <c r="EE381" s="340"/>
      <c r="EF381" s="338">
        <f t="shared" si="106"/>
        <v>0</v>
      </c>
      <c r="EG381" s="350">
        <f>4960000*1.07/208*VLOOKUP(D381,Att!B:BZ,77,0)-BJ381</f>
        <v>0</v>
      </c>
      <c r="EI381" s="345">
        <f>IF(AND(CH381="X",EJ381&gt;=0.5),150000/VLOOKUP(D381,Att!B:AT,45,0)*VLOOKUP(D381,Att!B:AP,41,0),IF(AND(CH381="X",EJ381&lt;0.5),0,150000))-AN381</f>
        <v>0</v>
      </c>
      <c r="EJ381" s="346">
        <f>VLOOKUP(D381,Att!B:AP,41,0)/VLOOKUP(D381,Att!B:AT,45,0)</f>
        <v>0.1111111111111111</v>
      </c>
    </row>
    <row r="382" spans="1:140" s="331" customFormat="1" ht="14.5" hidden="1" customHeight="1" x14ac:dyDescent="0.35">
      <c r="A382" s="300" t="s">
        <v>55</v>
      </c>
      <c r="B382" s="300">
        <f t="shared" si="121"/>
        <v>375</v>
      </c>
      <c r="C382" s="320" t="s">
        <v>56</v>
      </c>
      <c r="D382" s="320" t="s">
        <v>1812</v>
      </c>
      <c r="E382" s="320" t="s">
        <v>1933</v>
      </c>
      <c r="F382" s="367" t="s">
        <v>1813</v>
      </c>
      <c r="G382" s="320" t="s">
        <v>348</v>
      </c>
      <c r="H382" s="320" t="s">
        <v>1039</v>
      </c>
      <c r="I382" s="320" t="s">
        <v>63</v>
      </c>
      <c r="J382" s="320" t="s">
        <v>58</v>
      </c>
      <c r="K382" s="321">
        <v>5900000</v>
      </c>
      <c r="L382" s="321"/>
      <c r="M382" s="321">
        <v>208</v>
      </c>
      <c r="N382" s="321"/>
      <c r="O382" s="321"/>
      <c r="P382" s="321">
        <v>0</v>
      </c>
      <c r="Q382" s="321">
        <v>0</v>
      </c>
      <c r="R382" s="321">
        <v>0</v>
      </c>
      <c r="S382" s="321">
        <v>0</v>
      </c>
      <c r="T382" s="321">
        <v>0</v>
      </c>
      <c r="U382" s="321">
        <v>0</v>
      </c>
      <c r="V382" s="321">
        <v>0</v>
      </c>
      <c r="W382" s="321">
        <v>0</v>
      </c>
      <c r="X382" s="321">
        <v>0</v>
      </c>
      <c r="Y382" s="321">
        <v>0</v>
      </c>
      <c r="Z382" s="321"/>
      <c r="AA382" s="321"/>
      <c r="AB382" s="321"/>
      <c r="AC382" s="321">
        <v>0</v>
      </c>
      <c r="AD382" s="321">
        <v>0</v>
      </c>
      <c r="AE382" s="321">
        <v>0</v>
      </c>
      <c r="AF382" s="321">
        <v>0</v>
      </c>
      <c r="AG382" s="321">
        <v>0</v>
      </c>
      <c r="AH382" s="321">
        <v>0</v>
      </c>
      <c r="AI382" s="321">
        <v>0</v>
      </c>
      <c r="AJ382" s="321">
        <v>0</v>
      </c>
      <c r="AK382" s="321">
        <v>0</v>
      </c>
      <c r="AL382" s="321"/>
      <c r="AM382" s="321">
        <v>0</v>
      </c>
      <c r="AN382" s="321">
        <v>0</v>
      </c>
      <c r="AO382" s="321">
        <v>0</v>
      </c>
      <c r="AP382" s="321">
        <v>0</v>
      </c>
      <c r="AQ382" s="321"/>
      <c r="AR382" s="321">
        <v>0</v>
      </c>
      <c r="AS382" s="321"/>
      <c r="AT382" s="321"/>
      <c r="AU382" s="321"/>
      <c r="AV382" s="321"/>
      <c r="AW382" s="321"/>
      <c r="AX382" s="321"/>
      <c r="AY382" s="321"/>
      <c r="AZ382" s="321"/>
      <c r="BA382" s="321"/>
      <c r="BB382" s="321"/>
      <c r="BC382" s="321"/>
      <c r="BD382" s="321">
        <v>0</v>
      </c>
      <c r="BE382" s="321"/>
      <c r="BF382" s="321"/>
      <c r="BG382" s="321">
        <v>30000</v>
      </c>
      <c r="BH382" s="321"/>
      <c r="BI382" s="321"/>
      <c r="BJ382" s="321"/>
      <c r="BK382" s="321"/>
      <c r="BL382" s="321">
        <v>0</v>
      </c>
      <c r="BM382" s="321"/>
      <c r="BN382" s="321">
        <v>0</v>
      </c>
      <c r="BO382" s="321">
        <v>0</v>
      </c>
      <c r="BP382" s="321"/>
      <c r="BQ382" s="321">
        <v>0</v>
      </c>
      <c r="BR382" s="321"/>
      <c r="BS382" s="321">
        <v>0</v>
      </c>
      <c r="BT382" s="321">
        <v>531000</v>
      </c>
      <c r="BU382" s="321">
        <v>0</v>
      </c>
      <c r="BV382" s="321"/>
      <c r="BW382" s="321">
        <v>0</v>
      </c>
      <c r="BX382" s="321"/>
      <c r="BY382" s="321">
        <v>0</v>
      </c>
      <c r="BZ382" s="321">
        <v>0</v>
      </c>
      <c r="CA382" s="321">
        <v>0</v>
      </c>
      <c r="CB382" s="321">
        <v>561000</v>
      </c>
      <c r="CC382" s="322">
        <v>30000</v>
      </c>
      <c r="CD382" s="320"/>
      <c r="CE382" s="320" t="s">
        <v>870</v>
      </c>
      <c r="CF382" s="323">
        <v>46175</v>
      </c>
      <c r="CG382" s="323">
        <v>46177</v>
      </c>
      <c r="CH382" s="320" t="s">
        <v>1043</v>
      </c>
      <c r="CI382" s="322">
        <v>0</v>
      </c>
      <c r="CJ382" s="322">
        <v>0</v>
      </c>
      <c r="CK382" s="321"/>
      <c r="CL382" s="324">
        <f t="shared" si="107"/>
        <v>0</v>
      </c>
      <c r="CM382" s="325">
        <f t="shared" si="108"/>
        <v>0</v>
      </c>
      <c r="CN382" s="325">
        <f t="shared" si="109"/>
        <v>0</v>
      </c>
      <c r="CO382" s="325">
        <f t="shared" si="110"/>
        <v>0</v>
      </c>
      <c r="CP382" s="318"/>
      <c r="CQ382" s="326">
        <f t="shared" si="111"/>
        <v>0</v>
      </c>
      <c r="CR382" s="326">
        <f t="shared" si="112"/>
        <v>0</v>
      </c>
      <c r="CS382" s="327">
        <f t="shared" si="113"/>
        <v>0</v>
      </c>
      <c r="CT382" s="327">
        <f t="shared" si="114"/>
        <v>0</v>
      </c>
      <c r="CU382" s="327">
        <f t="shared" si="115"/>
        <v>0</v>
      </c>
      <c r="CV382" s="327">
        <f t="shared" si="116"/>
        <v>0</v>
      </c>
      <c r="CW382" s="327">
        <f t="shared" si="117"/>
        <v>0</v>
      </c>
      <c r="CX382" s="327">
        <f t="shared" si="118"/>
        <v>0</v>
      </c>
      <c r="CY382" s="327">
        <f t="shared" si="119"/>
        <v>0</v>
      </c>
      <c r="CZ382" s="328">
        <f t="shared" si="120"/>
        <v>0</v>
      </c>
      <c r="DA382" s="328">
        <f>(360000/208)*(O382+P382+Q382+R382+S382+T382+U382+V382+W382+X382+BI382)-CZ382</f>
        <v>0</v>
      </c>
      <c r="DB382" s="201"/>
      <c r="DC382" s="327">
        <f>K382/M382*IFERROR(VLOOKUP($D382,Shift!$B:$AZ,45,0),0)-AT382</f>
        <v>0</v>
      </c>
      <c r="DD382" s="327">
        <f>K382/M382*IFERROR(VLOOKUP($D382,Shift!$B:$AV,47,0),0)*10*50%-ROUND(K382/M382*IFERROR(VLOOKUP($D382,Shift!$B:$AV,47,0),0)*8*30%,0)-AU382</f>
        <v>0</v>
      </c>
      <c r="DE382" s="329">
        <f>VLOOKUP($D382,'Off day working'!A:AM,38,0)-Z382</f>
        <v>0</v>
      </c>
      <c r="DF382" s="328"/>
      <c r="DG382" s="328"/>
      <c r="DH382" s="330">
        <f>K382/208*8*30%*VLOOKUP($D382,Shift!$B:$AZ,47,0)-AL382</f>
        <v>0</v>
      </c>
      <c r="DJ382" s="390"/>
      <c r="DK382" s="332">
        <f>VLOOKUP($D382,Meal!$A:$AK,35,0)-BG382</f>
        <v>0</v>
      </c>
      <c r="DL382" s="332">
        <f>VLOOKUP($D382,Meal!$A:$AK,36,0)-BH382</f>
        <v>0</v>
      </c>
      <c r="DM382" s="333">
        <f>VLOOKUP($D382,Shift!B:AW,39,0)-AV382</f>
        <v>0</v>
      </c>
      <c r="DN382" s="334">
        <f>K382/208*VLOOKUP(D382,Shift!$B:$AO,39,0)*8*10%-AW382</f>
        <v>0</v>
      </c>
      <c r="DO382" s="333">
        <f>VLOOKUP($D382,Shift!$B:$AO,40,0)-AX382</f>
        <v>0</v>
      </c>
      <c r="DP382" s="334">
        <f>K382/208*VLOOKUP(D382,Shift!$B:$AO,40,0)*8*50%-AY382</f>
        <v>0</v>
      </c>
      <c r="DQ382" s="335">
        <f>VLOOKUP($D382,Shift!$B:$AZ,41,0)-AZ382</f>
        <v>0</v>
      </c>
      <c r="DR382" s="336">
        <f>K382/208*VLOOKUP($D382,Shift!$B:$AQ,41,0)*8*50%-BA382</f>
        <v>0</v>
      </c>
      <c r="DS382" s="337">
        <f>VLOOKUP($D382,Att!B:CU,98,0)-O382</f>
        <v>0</v>
      </c>
      <c r="DT382" s="338">
        <f>IFERROR(VLOOKUP($D382,OT!$A:$BR,OT!BC$1,0),0)-P382</f>
        <v>0</v>
      </c>
      <c r="DU382" s="338">
        <f>IFERROR(VLOOKUP($D382,OT!$A:$BR,OT!BD$1,0),0)-Q382</f>
        <v>0</v>
      </c>
      <c r="DV382" s="338">
        <f>IFERROR(VLOOKUP($D382,OT!$A:$BR,OT!BE$1,0),0)-R382</f>
        <v>0</v>
      </c>
      <c r="DW382" s="338">
        <f>IFERROR(VLOOKUP($D382,OT!$A:$BR,OT!BF$1,0),0)-S382</f>
        <v>0</v>
      </c>
      <c r="DX382" s="338">
        <f>IFERROR(VLOOKUP($D382,OT!$A:$BR,OT!BG$1,0),0)-T382</f>
        <v>0</v>
      </c>
      <c r="DY382" s="338">
        <f>IFERROR(VLOOKUP($D382,OT!$A:$BR,OT!BH$1,0),0)-U382</f>
        <v>0</v>
      </c>
      <c r="DZ382" s="338">
        <f>IFERROR(VLOOKUP($D382,OT!$A:$BR,OT!BI$1,0),0)-V382</f>
        <v>0</v>
      </c>
      <c r="EA382" s="338">
        <f>IFERROR(VLOOKUP($D382,OT!$A:$BR,OT!BJ$1,0),0)-W382</f>
        <v>0</v>
      </c>
      <c r="EB382" s="338">
        <f>IFERROR(VLOOKUP($D382,OT!$A:$BR,OT!BK$1,0),0)-X382</f>
        <v>0</v>
      </c>
      <c r="EC382" s="339">
        <f>VLOOKUP(D382,'Off day working'!A:AL,38,0)*30000-BD382</f>
        <v>0</v>
      </c>
      <c r="ED382" s="340"/>
      <c r="EE382" s="340"/>
      <c r="EF382" s="338">
        <f t="shared" si="106"/>
        <v>0</v>
      </c>
      <c r="EG382" s="350">
        <f>4960000*1.07/208*VLOOKUP(D382,Att!B:BZ,77,0)-BJ382</f>
        <v>0</v>
      </c>
      <c r="EI382" s="345">
        <f>IF(AND(CH382="X",EJ382&gt;=0.5),150000/VLOOKUP(D382,Att!B:AT,45,0)*VLOOKUP(D382,Att!B:AP,41,0),IF(AND(CH382="X",EJ382&lt;0.5),0,150000))-AN382</f>
        <v>0</v>
      </c>
      <c r="EJ382" s="346">
        <f>VLOOKUP(D382,Att!B:AP,41,0)/VLOOKUP(D382,Att!B:AT,45,0)</f>
        <v>0</v>
      </c>
    </row>
    <row r="383" spans="1:140" s="331" customFormat="1" ht="14.5" hidden="1" customHeight="1" x14ac:dyDescent="0.35">
      <c r="A383" s="300" t="s">
        <v>55</v>
      </c>
      <c r="B383" s="300">
        <f t="shared" si="121"/>
        <v>376</v>
      </c>
      <c r="C383" s="320" t="s">
        <v>56</v>
      </c>
      <c r="D383" s="320" t="s">
        <v>1857</v>
      </c>
      <c r="E383" s="320" t="s">
        <v>1957</v>
      </c>
      <c r="F383" s="367" t="s">
        <v>1858</v>
      </c>
      <c r="G383" s="320" t="s">
        <v>348</v>
      </c>
      <c r="H383" s="320"/>
      <c r="I383" s="320" t="s">
        <v>63</v>
      </c>
      <c r="J383" s="320" t="s">
        <v>58</v>
      </c>
      <c r="K383" s="321">
        <v>5900000</v>
      </c>
      <c r="L383" s="321"/>
      <c r="M383" s="321">
        <v>208</v>
      </c>
      <c r="N383" s="321"/>
      <c r="O383" s="321"/>
      <c r="P383" s="321">
        <v>0</v>
      </c>
      <c r="Q383" s="321">
        <v>0</v>
      </c>
      <c r="R383" s="321">
        <v>0</v>
      </c>
      <c r="S383" s="321">
        <v>0</v>
      </c>
      <c r="T383" s="321">
        <v>0</v>
      </c>
      <c r="U383" s="321">
        <v>0</v>
      </c>
      <c r="V383" s="321">
        <v>0</v>
      </c>
      <c r="W383" s="321">
        <v>0</v>
      </c>
      <c r="X383" s="321">
        <v>0</v>
      </c>
      <c r="Y383" s="321">
        <v>0</v>
      </c>
      <c r="Z383" s="321"/>
      <c r="AA383" s="321"/>
      <c r="AB383" s="321"/>
      <c r="AC383" s="321">
        <v>0</v>
      </c>
      <c r="AD383" s="321">
        <v>0</v>
      </c>
      <c r="AE383" s="321">
        <v>0</v>
      </c>
      <c r="AF383" s="321">
        <v>0</v>
      </c>
      <c r="AG383" s="321">
        <v>0</v>
      </c>
      <c r="AH383" s="321">
        <v>0</v>
      </c>
      <c r="AI383" s="321">
        <v>0</v>
      </c>
      <c r="AJ383" s="321">
        <v>0</v>
      </c>
      <c r="AK383" s="321">
        <v>0</v>
      </c>
      <c r="AL383" s="321"/>
      <c r="AM383" s="321">
        <v>0</v>
      </c>
      <c r="AN383" s="321">
        <v>0</v>
      </c>
      <c r="AO383" s="321">
        <v>0</v>
      </c>
      <c r="AP383" s="321">
        <v>0</v>
      </c>
      <c r="AQ383" s="321"/>
      <c r="AR383" s="321">
        <v>0</v>
      </c>
      <c r="AS383" s="321"/>
      <c r="AT383" s="321"/>
      <c r="AU383" s="321"/>
      <c r="AV383" s="321"/>
      <c r="AW383" s="321"/>
      <c r="AX383" s="321"/>
      <c r="AY383" s="321"/>
      <c r="AZ383" s="321"/>
      <c r="BA383" s="321"/>
      <c r="BB383" s="321"/>
      <c r="BC383" s="321"/>
      <c r="BD383" s="321">
        <v>0</v>
      </c>
      <c r="BE383" s="321"/>
      <c r="BF383" s="321"/>
      <c r="BG383" s="321"/>
      <c r="BH383" s="321"/>
      <c r="BI383" s="321"/>
      <c r="BJ383" s="321"/>
      <c r="BK383" s="321"/>
      <c r="BL383" s="321">
        <v>0</v>
      </c>
      <c r="BM383" s="321"/>
      <c r="BN383" s="321">
        <v>0</v>
      </c>
      <c r="BO383" s="321">
        <v>0</v>
      </c>
      <c r="BP383" s="321"/>
      <c r="BQ383" s="321">
        <v>0</v>
      </c>
      <c r="BR383" s="321"/>
      <c r="BS383" s="321">
        <v>0</v>
      </c>
      <c r="BT383" s="321">
        <v>0</v>
      </c>
      <c r="BU383" s="321">
        <v>0</v>
      </c>
      <c r="BV383" s="321"/>
      <c r="BW383" s="321">
        <v>0</v>
      </c>
      <c r="BX383" s="321"/>
      <c r="BY383" s="321">
        <v>0</v>
      </c>
      <c r="BZ383" s="321">
        <v>0</v>
      </c>
      <c r="CA383" s="321">
        <v>0</v>
      </c>
      <c r="CB383" s="321">
        <v>0</v>
      </c>
      <c r="CC383" s="322">
        <v>0</v>
      </c>
      <c r="CD383" s="320"/>
      <c r="CE383" s="320" t="s">
        <v>870</v>
      </c>
      <c r="CF383" s="323">
        <v>46176</v>
      </c>
      <c r="CG383" s="323">
        <v>46177</v>
      </c>
      <c r="CH383" s="320" t="s">
        <v>1043</v>
      </c>
      <c r="CI383" s="322">
        <v>0</v>
      </c>
      <c r="CJ383" s="322">
        <v>0</v>
      </c>
      <c r="CK383" s="321"/>
      <c r="CL383" s="324">
        <f t="shared" si="107"/>
        <v>0</v>
      </c>
      <c r="CM383" s="325">
        <f t="shared" si="108"/>
        <v>0</v>
      </c>
      <c r="CN383" s="325">
        <f t="shared" si="109"/>
        <v>0</v>
      </c>
      <c r="CO383" s="325">
        <f t="shared" si="110"/>
        <v>0</v>
      </c>
      <c r="CP383" s="318"/>
      <c r="CQ383" s="326">
        <f t="shared" si="111"/>
        <v>0</v>
      </c>
      <c r="CR383" s="326">
        <f t="shared" si="112"/>
        <v>0</v>
      </c>
      <c r="CS383" s="327">
        <f t="shared" si="113"/>
        <v>0</v>
      </c>
      <c r="CT383" s="327">
        <f t="shared" si="114"/>
        <v>0</v>
      </c>
      <c r="CU383" s="327">
        <f t="shared" si="115"/>
        <v>0</v>
      </c>
      <c r="CV383" s="327">
        <f t="shared" si="116"/>
        <v>0</v>
      </c>
      <c r="CW383" s="327">
        <f t="shared" si="117"/>
        <v>0</v>
      </c>
      <c r="CX383" s="327">
        <f t="shared" si="118"/>
        <v>0</v>
      </c>
      <c r="CY383" s="327">
        <f t="shared" si="119"/>
        <v>0</v>
      </c>
      <c r="CZ383" s="328">
        <f t="shared" si="120"/>
        <v>0</v>
      </c>
      <c r="DA383" s="328">
        <f>(360000/208)*(O383+P383+Q383+R383+S383+T383+U383+V383+W383+X383+BI383)-CZ383</f>
        <v>0</v>
      </c>
      <c r="DB383" s="201"/>
      <c r="DC383" s="327">
        <f>K383/M383*IFERROR(VLOOKUP($D383,Shift!$B:$AZ,45,0),0)-AT383</f>
        <v>0</v>
      </c>
      <c r="DD383" s="327">
        <f>K383/M383*IFERROR(VLOOKUP($D383,Shift!$B:$AV,47,0),0)*10*50%-ROUND(K383/M383*IFERROR(VLOOKUP($D383,Shift!$B:$AV,47,0),0)*8*30%,0)-AU383</f>
        <v>0</v>
      </c>
      <c r="DE383" s="329">
        <f>VLOOKUP($D383,'Off day working'!A:AM,38,0)-Z383</f>
        <v>0</v>
      </c>
      <c r="DF383" s="328"/>
      <c r="DG383" s="328"/>
      <c r="DH383" s="330">
        <f>K383/208*8*30%*VLOOKUP($D383,Shift!$B:$AZ,47,0)-AL383</f>
        <v>0</v>
      </c>
      <c r="DJ383" s="390"/>
      <c r="DK383" s="332" t="e">
        <f>VLOOKUP($D383,Meal!$A:$AK,35,0)-BG383</f>
        <v>#N/A</v>
      </c>
      <c r="DL383" s="332" t="e">
        <f>VLOOKUP($D383,Meal!$A:$AK,36,0)-BH383</f>
        <v>#N/A</v>
      </c>
      <c r="DM383" s="333">
        <f>VLOOKUP($D383,Shift!B:AW,39,0)-AV383</f>
        <v>0</v>
      </c>
      <c r="DN383" s="334">
        <f>K383/208*VLOOKUP(D383,Shift!$B:$AO,39,0)*8*10%-AW383</f>
        <v>0</v>
      </c>
      <c r="DO383" s="333">
        <f>VLOOKUP($D383,Shift!$B:$AO,40,0)-AX383</f>
        <v>0</v>
      </c>
      <c r="DP383" s="334">
        <f>K383/208*VLOOKUP(D383,Shift!$B:$AO,40,0)*8*50%-AY383</f>
        <v>0</v>
      </c>
      <c r="DQ383" s="335">
        <f>VLOOKUP($D383,Shift!$B:$AZ,41,0)-AZ383</f>
        <v>0</v>
      </c>
      <c r="DR383" s="336">
        <f>K383/208*VLOOKUP($D383,Shift!$B:$AQ,41,0)*8*50%-BA383</f>
        <v>0</v>
      </c>
      <c r="DS383" s="337">
        <f>VLOOKUP($D383,Att!B:CU,98,0)-O383</f>
        <v>0</v>
      </c>
      <c r="DT383" s="338">
        <f>IFERROR(VLOOKUP($D383,OT!$A:$BR,OT!BC$1,0),0)-P383</f>
        <v>0</v>
      </c>
      <c r="DU383" s="338">
        <f>IFERROR(VLOOKUP($D383,OT!$A:$BR,OT!BD$1,0),0)-Q383</f>
        <v>0</v>
      </c>
      <c r="DV383" s="338">
        <f>IFERROR(VLOOKUP($D383,OT!$A:$BR,OT!BE$1,0),0)-R383</f>
        <v>0</v>
      </c>
      <c r="DW383" s="338">
        <f>IFERROR(VLOOKUP($D383,OT!$A:$BR,OT!BF$1,0),0)-S383</f>
        <v>0</v>
      </c>
      <c r="DX383" s="338">
        <f>IFERROR(VLOOKUP($D383,OT!$A:$BR,OT!BG$1,0),0)-T383</f>
        <v>0</v>
      </c>
      <c r="DY383" s="338">
        <f>IFERROR(VLOOKUP($D383,OT!$A:$BR,OT!BH$1,0),0)-U383</f>
        <v>0</v>
      </c>
      <c r="DZ383" s="338">
        <f>IFERROR(VLOOKUP($D383,OT!$A:$BR,OT!BI$1,0),0)-V383</f>
        <v>0</v>
      </c>
      <c r="EA383" s="338">
        <f>IFERROR(VLOOKUP($D383,OT!$A:$BR,OT!BJ$1,0),0)-W383</f>
        <v>0</v>
      </c>
      <c r="EB383" s="338">
        <f>IFERROR(VLOOKUP($D383,OT!$A:$BR,OT!BK$1,0),0)-X383</f>
        <v>0</v>
      </c>
      <c r="EC383" s="339">
        <f>VLOOKUP(D383,'Off day working'!A:AL,38,0)*30000-BD383</f>
        <v>0</v>
      </c>
      <c r="ED383" s="340"/>
      <c r="EE383" s="340"/>
      <c r="EF383" s="338">
        <f t="shared" si="106"/>
        <v>0</v>
      </c>
      <c r="EG383" s="350">
        <f>4960000*1.07/208*VLOOKUP(D383,Att!B:BZ,77,0)-BJ383</f>
        <v>0</v>
      </c>
      <c r="EI383" s="345">
        <f>IF(AND(CH383="X",EJ383&gt;=0.5),150000/VLOOKUP(D383,Att!B:AT,45,0)*VLOOKUP(D383,Att!B:AP,41,0),IF(AND(CH383="X",EJ383&lt;0.5),0,150000))-AN383</f>
        <v>0</v>
      </c>
      <c r="EJ383" s="346">
        <f>VLOOKUP(D383,Att!B:AP,41,0)/VLOOKUP(D383,Att!B:AT,45,0)</f>
        <v>0</v>
      </c>
    </row>
    <row r="384" spans="1:140" s="331" customFormat="1" ht="14.5" hidden="1" customHeight="1" x14ac:dyDescent="0.35">
      <c r="A384" s="300" t="s">
        <v>55</v>
      </c>
      <c r="B384" s="300">
        <f t="shared" si="121"/>
        <v>377</v>
      </c>
      <c r="C384" s="320" t="s">
        <v>56</v>
      </c>
      <c r="D384" s="320" t="s">
        <v>1859</v>
      </c>
      <c r="E384" s="320" t="s">
        <v>1958</v>
      </c>
      <c r="F384" s="367" t="s">
        <v>1860</v>
      </c>
      <c r="G384" s="320" t="s">
        <v>360</v>
      </c>
      <c r="H384" s="320"/>
      <c r="I384" s="320" t="s">
        <v>63</v>
      </c>
      <c r="J384" s="320" t="s">
        <v>58</v>
      </c>
      <c r="K384" s="321">
        <v>5900000</v>
      </c>
      <c r="L384" s="321"/>
      <c r="M384" s="321">
        <v>208</v>
      </c>
      <c r="N384" s="321"/>
      <c r="O384" s="321"/>
      <c r="P384" s="321">
        <v>0</v>
      </c>
      <c r="Q384" s="321">
        <v>0</v>
      </c>
      <c r="R384" s="321">
        <v>0</v>
      </c>
      <c r="S384" s="321">
        <v>0</v>
      </c>
      <c r="T384" s="321">
        <v>0</v>
      </c>
      <c r="U384" s="321">
        <v>0</v>
      </c>
      <c r="V384" s="321">
        <v>0</v>
      </c>
      <c r="W384" s="321">
        <v>0</v>
      </c>
      <c r="X384" s="321">
        <v>0</v>
      </c>
      <c r="Y384" s="321">
        <v>0</v>
      </c>
      <c r="Z384" s="321"/>
      <c r="AA384" s="321"/>
      <c r="AB384" s="321"/>
      <c r="AC384" s="321">
        <v>0</v>
      </c>
      <c r="AD384" s="321">
        <v>0</v>
      </c>
      <c r="AE384" s="321">
        <v>0</v>
      </c>
      <c r="AF384" s="321">
        <v>0</v>
      </c>
      <c r="AG384" s="321">
        <v>0</v>
      </c>
      <c r="AH384" s="321">
        <v>0</v>
      </c>
      <c r="AI384" s="321">
        <v>0</v>
      </c>
      <c r="AJ384" s="321">
        <v>0</v>
      </c>
      <c r="AK384" s="321">
        <v>0</v>
      </c>
      <c r="AL384" s="321"/>
      <c r="AM384" s="321">
        <v>0</v>
      </c>
      <c r="AN384" s="321">
        <v>0</v>
      </c>
      <c r="AO384" s="321">
        <v>0</v>
      </c>
      <c r="AP384" s="321">
        <v>0</v>
      </c>
      <c r="AQ384" s="321"/>
      <c r="AR384" s="321">
        <v>0</v>
      </c>
      <c r="AS384" s="321"/>
      <c r="AT384" s="321"/>
      <c r="AU384" s="321"/>
      <c r="AV384" s="321"/>
      <c r="AW384" s="321"/>
      <c r="AX384" s="321"/>
      <c r="AY384" s="321"/>
      <c r="AZ384" s="321"/>
      <c r="BA384" s="321"/>
      <c r="BB384" s="321"/>
      <c r="BC384" s="321"/>
      <c r="BD384" s="321">
        <v>0</v>
      </c>
      <c r="BE384" s="321"/>
      <c r="BF384" s="321"/>
      <c r="BG384" s="321"/>
      <c r="BH384" s="321"/>
      <c r="BI384" s="321"/>
      <c r="BJ384" s="321"/>
      <c r="BK384" s="321"/>
      <c r="BL384" s="321">
        <v>0</v>
      </c>
      <c r="BM384" s="321"/>
      <c r="BN384" s="321">
        <v>0</v>
      </c>
      <c r="BO384" s="321">
        <v>0</v>
      </c>
      <c r="BP384" s="321"/>
      <c r="BQ384" s="321">
        <v>0</v>
      </c>
      <c r="BR384" s="321"/>
      <c r="BS384" s="321">
        <v>0</v>
      </c>
      <c r="BT384" s="321">
        <v>0</v>
      </c>
      <c r="BU384" s="321">
        <v>0</v>
      </c>
      <c r="BV384" s="321"/>
      <c r="BW384" s="321">
        <v>0</v>
      </c>
      <c r="BX384" s="321"/>
      <c r="BY384" s="321">
        <v>0</v>
      </c>
      <c r="BZ384" s="321">
        <v>0</v>
      </c>
      <c r="CA384" s="321">
        <v>0</v>
      </c>
      <c r="CB384" s="321">
        <v>0</v>
      </c>
      <c r="CC384" s="322">
        <v>0</v>
      </c>
      <c r="CD384" s="320"/>
      <c r="CE384" s="320" t="s">
        <v>870</v>
      </c>
      <c r="CF384" s="323">
        <v>46176</v>
      </c>
      <c r="CG384" s="323">
        <v>46177</v>
      </c>
      <c r="CH384" s="320" t="s">
        <v>1043</v>
      </c>
      <c r="CI384" s="322">
        <v>0</v>
      </c>
      <c r="CJ384" s="322">
        <v>0</v>
      </c>
      <c r="CK384" s="321"/>
      <c r="CL384" s="324">
        <f t="shared" si="107"/>
        <v>0</v>
      </c>
      <c r="CM384" s="325">
        <f t="shared" si="108"/>
        <v>0</v>
      </c>
      <c r="CN384" s="325">
        <f t="shared" si="109"/>
        <v>0</v>
      </c>
      <c r="CO384" s="325">
        <f t="shared" si="110"/>
        <v>0</v>
      </c>
      <c r="CP384" s="318"/>
      <c r="CQ384" s="326">
        <f t="shared" si="111"/>
        <v>0</v>
      </c>
      <c r="CR384" s="326">
        <f t="shared" si="112"/>
        <v>0</v>
      </c>
      <c r="CS384" s="327">
        <f t="shared" si="113"/>
        <v>0</v>
      </c>
      <c r="CT384" s="327">
        <f t="shared" si="114"/>
        <v>0</v>
      </c>
      <c r="CU384" s="327">
        <f t="shared" si="115"/>
        <v>0</v>
      </c>
      <c r="CV384" s="327">
        <f t="shared" si="116"/>
        <v>0</v>
      </c>
      <c r="CW384" s="327">
        <f t="shared" si="117"/>
        <v>0</v>
      </c>
      <c r="CX384" s="327">
        <f t="shared" si="118"/>
        <v>0</v>
      </c>
      <c r="CY384" s="327">
        <f t="shared" si="119"/>
        <v>0</v>
      </c>
      <c r="CZ384" s="328">
        <f t="shared" si="120"/>
        <v>0</v>
      </c>
      <c r="DA384" s="328">
        <f>(360000/208)*(O384+P384+Q384+R384+S384+T384+U384+V384+W384+X384+BI384)-CZ384</f>
        <v>0</v>
      </c>
      <c r="DB384" s="201"/>
      <c r="DC384" s="327">
        <f>K384/M384*IFERROR(VLOOKUP($D384,Shift!$B:$AZ,45,0),0)-AT384</f>
        <v>0</v>
      </c>
      <c r="DD384" s="327">
        <f>K384/M384*IFERROR(VLOOKUP($D384,Shift!$B:$AV,47,0),0)*10*50%-ROUND(K384/M384*IFERROR(VLOOKUP($D384,Shift!$B:$AV,47,0),0)*8*30%,0)-AU384</f>
        <v>0</v>
      </c>
      <c r="DE384" s="329">
        <f>VLOOKUP($D384,'Off day working'!A:AM,38,0)-Z384</f>
        <v>0</v>
      </c>
      <c r="DF384" s="328"/>
      <c r="DG384" s="328"/>
      <c r="DH384" s="330">
        <f>K384/208*8*30%*VLOOKUP($D384,Shift!$B:$AZ,47,0)-AL384</f>
        <v>0</v>
      </c>
      <c r="DJ384" s="390"/>
      <c r="DK384" s="332" t="e">
        <f>VLOOKUP($D384,Meal!$A:$AK,35,0)-BG384</f>
        <v>#N/A</v>
      </c>
      <c r="DL384" s="332" t="e">
        <f>VLOOKUP($D384,Meal!$A:$AK,36,0)-BH384</f>
        <v>#N/A</v>
      </c>
      <c r="DM384" s="333">
        <f>VLOOKUP($D384,Shift!B:AW,39,0)-AV384</f>
        <v>0</v>
      </c>
      <c r="DN384" s="334">
        <f>K384/208*VLOOKUP(D384,Shift!$B:$AO,39,0)*8*10%-AW384</f>
        <v>0</v>
      </c>
      <c r="DO384" s="333">
        <f>VLOOKUP($D384,Shift!$B:$AO,40,0)-AX384</f>
        <v>0</v>
      </c>
      <c r="DP384" s="334">
        <f>K384/208*VLOOKUP(D384,Shift!$B:$AO,40,0)*8*50%-AY384</f>
        <v>0</v>
      </c>
      <c r="DQ384" s="335">
        <f>VLOOKUP($D384,Shift!$B:$AZ,41,0)-AZ384</f>
        <v>0</v>
      </c>
      <c r="DR384" s="336">
        <f>K384/208*VLOOKUP($D384,Shift!$B:$AQ,41,0)*8*50%-BA384</f>
        <v>0</v>
      </c>
      <c r="DS384" s="337">
        <f>VLOOKUP($D384,Att!B:CU,98,0)-O384</f>
        <v>0</v>
      </c>
      <c r="DT384" s="338">
        <f>IFERROR(VLOOKUP($D384,OT!$A:$BR,OT!BC$1,0),0)-P384</f>
        <v>0</v>
      </c>
      <c r="DU384" s="338">
        <f>IFERROR(VLOOKUP($D384,OT!$A:$BR,OT!BD$1,0),0)-Q384</f>
        <v>0</v>
      </c>
      <c r="DV384" s="338">
        <f>IFERROR(VLOOKUP($D384,OT!$A:$BR,OT!BE$1,0),0)-R384</f>
        <v>0</v>
      </c>
      <c r="DW384" s="338">
        <f>IFERROR(VLOOKUP($D384,OT!$A:$BR,OT!BF$1,0),0)-S384</f>
        <v>0</v>
      </c>
      <c r="DX384" s="338">
        <f>IFERROR(VLOOKUP($D384,OT!$A:$BR,OT!BG$1,0),0)-T384</f>
        <v>0</v>
      </c>
      <c r="DY384" s="338">
        <f>IFERROR(VLOOKUP($D384,OT!$A:$BR,OT!BH$1,0),0)-U384</f>
        <v>0</v>
      </c>
      <c r="DZ384" s="338">
        <f>IFERROR(VLOOKUP($D384,OT!$A:$BR,OT!BI$1,0),0)-V384</f>
        <v>0</v>
      </c>
      <c r="EA384" s="338">
        <f>IFERROR(VLOOKUP($D384,OT!$A:$BR,OT!BJ$1,0),0)-W384</f>
        <v>0</v>
      </c>
      <c r="EB384" s="338">
        <f>IFERROR(VLOOKUP($D384,OT!$A:$BR,OT!BK$1,0),0)-X384</f>
        <v>0</v>
      </c>
      <c r="EC384" s="339">
        <f>VLOOKUP(D384,'Off day working'!A:AL,38,0)*30000-BD384</f>
        <v>0</v>
      </c>
      <c r="ED384" s="340"/>
      <c r="EE384" s="340"/>
      <c r="EF384" s="338">
        <f t="shared" si="106"/>
        <v>42548.076923076922</v>
      </c>
      <c r="EG384" s="350">
        <f>4960000*1.07/208*VLOOKUP(D384,Att!B:BZ,77,0)-BJ384</f>
        <v>0</v>
      </c>
      <c r="EI384" s="345">
        <f>IF(AND(CH384="X",EJ384&gt;=0.5),150000/VLOOKUP(D384,Att!B:AT,45,0)*VLOOKUP(D384,Att!B:AP,41,0),IF(AND(CH384="X",EJ384&lt;0.5),0,150000))-AN384</f>
        <v>0</v>
      </c>
      <c r="EJ384" s="346">
        <f>VLOOKUP(D384,Att!B:AP,41,0)/VLOOKUP(D384,Att!B:AT,45,0)</f>
        <v>0</v>
      </c>
    </row>
    <row r="385" spans="1:140" s="331" customFormat="1" ht="14.5" hidden="1" customHeight="1" x14ac:dyDescent="0.35">
      <c r="A385" s="300" t="s">
        <v>55</v>
      </c>
      <c r="B385" s="300">
        <f t="shared" si="121"/>
        <v>378</v>
      </c>
      <c r="C385" s="320" t="s">
        <v>56</v>
      </c>
      <c r="D385" s="320" t="s">
        <v>1889</v>
      </c>
      <c r="E385" s="320" t="s">
        <v>1974</v>
      </c>
      <c r="F385" s="367" t="s">
        <v>1890</v>
      </c>
      <c r="G385" s="320" t="s">
        <v>360</v>
      </c>
      <c r="H385" s="320" t="s">
        <v>1039</v>
      </c>
      <c r="I385" s="320" t="s">
        <v>60</v>
      </c>
      <c r="J385" s="320" t="s">
        <v>58</v>
      </c>
      <c r="K385" s="321">
        <v>5900000</v>
      </c>
      <c r="L385" s="321"/>
      <c r="M385" s="321">
        <v>208</v>
      </c>
      <c r="N385" s="321"/>
      <c r="O385" s="321"/>
      <c r="P385" s="321">
        <v>0</v>
      </c>
      <c r="Q385" s="321">
        <v>0</v>
      </c>
      <c r="R385" s="321">
        <v>0</v>
      </c>
      <c r="S385" s="321">
        <v>0</v>
      </c>
      <c r="T385" s="321">
        <v>0</v>
      </c>
      <c r="U385" s="321">
        <v>0</v>
      </c>
      <c r="V385" s="321">
        <v>0</v>
      </c>
      <c r="W385" s="321">
        <v>0</v>
      </c>
      <c r="X385" s="321">
        <v>0</v>
      </c>
      <c r="Y385" s="321">
        <v>0</v>
      </c>
      <c r="Z385" s="321"/>
      <c r="AA385" s="321"/>
      <c r="AB385" s="321"/>
      <c r="AC385" s="321">
        <v>0</v>
      </c>
      <c r="AD385" s="321">
        <v>0</v>
      </c>
      <c r="AE385" s="321">
        <v>0</v>
      </c>
      <c r="AF385" s="321">
        <v>0</v>
      </c>
      <c r="AG385" s="321">
        <v>0</v>
      </c>
      <c r="AH385" s="321">
        <v>0</v>
      </c>
      <c r="AI385" s="321">
        <v>0</v>
      </c>
      <c r="AJ385" s="321">
        <v>0</v>
      </c>
      <c r="AK385" s="321">
        <v>0</v>
      </c>
      <c r="AL385" s="321"/>
      <c r="AM385" s="321">
        <v>0</v>
      </c>
      <c r="AN385" s="321">
        <v>0</v>
      </c>
      <c r="AO385" s="321">
        <v>0</v>
      </c>
      <c r="AP385" s="321">
        <v>0</v>
      </c>
      <c r="AQ385" s="321"/>
      <c r="AR385" s="321">
        <v>0</v>
      </c>
      <c r="AS385" s="321"/>
      <c r="AT385" s="321"/>
      <c r="AU385" s="321"/>
      <c r="AV385" s="321"/>
      <c r="AW385" s="321"/>
      <c r="AX385" s="321"/>
      <c r="AY385" s="321"/>
      <c r="AZ385" s="321"/>
      <c r="BA385" s="321"/>
      <c r="BB385" s="321"/>
      <c r="BC385" s="321"/>
      <c r="BD385" s="321">
        <v>0</v>
      </c>
      <c r="BE385" s="321"/>
      <c r="BF385" s="321"/>
      <c r="BG385" s="321"/>
      <c r="BH385" s="321"/>
      <c r="BI385" s="321"/>
      <c r="BJ385" s="321"/>
      <c r="BK385" s="321"/>
      <c r="BL385" s="321"/>
      <c r="BM385" s="321"/>
      <c r="BN385" s="321">
        <v>0</v>
      </c>
      <c r="BO385" s="321">
        <v>0</v>
      </c>
      <c r="BP385" s="321"/>
      <c r="BQ385" s="321">
        <v>0</v>
      </c>
      <c r="BR385" s="321"/>
      <c r="BS385" s="321">
        <v>0</v>
      </c>
      <c r="BT385" s="321">
        <v>0</v>
      </c>
      <c r="BU385" s="321">
        <v>0</v>
      </c>
      <c r="BV385" s="321"/>
      <c r="BW385" s="321">
        <v>0</v>
      </c>
      <c r="BX385" s="321"/>
      <c r="BY385" s="321">
        <v>0</v>
      </c>
      <c r="BZ385" s="321">
        <v>0</v>
      </c>
      <c r="CA385" s="321">
        <v>0</v>
      </c>
      <c r="CB385" s="321">
        <v>0</v>
      </c>
      <c r="CC385" s="322">
        <v>0</v>
      </c>
      <c r="CD385" s="320"/>
      <c r="CE385" s="320" t="s">
        <v>870</v>
      </c>
      <c r="CF385" s="323">
        <v>46176</v>
      </c>
      <c r="CG385" s="323">
        <v>46177</v>
      </c>
      <c r="CH385" s="320" t="s">
        <v>1043</v>
      </c>
      <c r="CI385" s="322">
        <v>0</v>
      </c>
      <c r="CJ385" s="322">
        <v>0</v>
      </c>
      <c r="CK385" s="321"/>
      <c r="CL385" s="324">
        <f t="shared" si="107"/>
        <v>0</v>
      </c>
      <c r="CM385" s="325">
        <f t="shared" si="108"/>
        <v>0</v>
      </c>
      <c r="CN385" s="325">
        <f t="shared" si="109"/>
        <v>0</v>
      </c>
      <c r="CO385" s="325">
        <f t="shared" si="110"/>
        <v>0</v>
      </c>
      <c r="CP385" s="318"/>
      <c r="CQ385" s="326">
        <f t="shared" si="111"/>
        <v>0</v>
      </c>
      <c r="CR385" s="326">
        <f t="shared" si="112"/>
        <v>0</v>
      </c>
      <c r="CS385" s="327">
        <f t="shared" si="113"/>
        <v>0</v>
      </c>
      <c r="CT385" s="327">
        <f t="shared" si="114"/>
        <v>0</v>
      </c>
      <c r="CU385" s="327">
        <f t="shared" si="115"/>
        <v>0</v>
      </c>
      <c r="CV385" s="327">
        <f t="shared" si="116"/>
        <v>0</v>
      </c>
      <c r="CW385" s="327">
        <f t="shared" si="117"/>
        <v>0</v>
      </c>
      <c r="CX385" s="327">
        <f t="shared" si="118"/>
        <v>0</v>
      </c>
      <c r="CY385" s="327">
        <f t="shared" si="119"/>
        <v>0</v>
      </c>
      <c r="CZ385" s="328">
        <f t="shared" si="120"/>
        <v>0</v>
      </c>
      <c r="DA385" s="328">
        <f>(360000/208)*(O385+P385+Q385+R385+S385+T385+U385+V385+W385+X385+BI385)-CZ385</f>
        <v>0</v>
      </c>
      <c r="DB385" s="201"/>
      <c r="DC385" s="327">
        <f>K385/M385*IFERROR(VLOOKUP($D385,Shift!$B:$AZ,45,0),0)-AT385</f>
        <v>0</v>
      </c>
      <c r="DD385" s="327">
        <f>K385/M385*IFERROR(VLOOKUP($D385,Shift!$B:$AV,47,0),0)*10*50%-ROUND(K385/M385*IFERROR(VLOOKUP($D385,Shift!$B:$AV,47,0),0)*8*30%,0)-AU385</f>
        <v>0</v>
      </c>
      <c r="DE385" s="329">
        <f>VLOOKUP($D385,'Off day working'!A:AM,38,0)-Z385</f>
        <v>0</v>
      </c>
      <c r="DF385" s="328"/>
      <c r="DG385" s="328"/>
      <c r="DH385" s="330">
        <f>K385/208*8*30%*VLOOKUP($D385,Shift!$B:$AZ,47,0)-AL385</f>
        <v>0</v>
      </c>
      <c r="DJ385" s="390"/>
      <c r="DK385" s="332">
        <f>VLOOKUP($D385,Meal!$A:$AK,35,0)-BG385</f>
        <v>0</v>
      </c>
      <c r="DL385" s="332">
        <f>VLOOKUP($D385,Meal!$A:$AK,36,0)-BH385</f>
        <v>0</v>
      </c>
      <c r="DM385" s="333">
        <f>VLOOKUP($D385,Shift!B:AW,39,0)-AV385</f>
        <v>0</v>
      </c>
      <c r="DN385" s="334">
        <f>K385/208*VLOOKUP(D385,Shift!$B:$AO,39,0)*8*10%-AW385</f>
        <v>0</v>
      </c>
      <c r="DO385" s="333">
        <f>VLOOKUP($D385,Shift!$B:$AO,40,0)-AX385</f>
        <v>0</v>
      </c>
      <c r="DP385" s="334">
        <f>K385/208*VLOOKUP(D385,Shift!$B:$AO,40,0)*8*50%-AY385</f>
        <v>0</v>
      </c>
      <c r="DQ385" s="335">
        <f>VLOOKUP($D385,Shift!$B:$AZ,41,0)-AZ385</f>
        <v>0</v>
      </c>
      <c r="DR385" s="336">
        <f>K385/208*VLOOKUP($D385,Shift!$B:$AQ,41,0)*8*50%-BA385</f>
        <v>0</v>
      </c>
      <c r="DS385" s="337">
        <f>VLOOKUP($D385,Att!B:CU,98,0)-O385</f>
        <v>0</v>
      </c>
      <c r="DT385" s="338">
        <f>IFERROR(VLOOKUP($D385,OT!$A:$BR,OT!BC$1,0),0)-P385</f>
        <v>0</v>
      </c>
      <c r="DU385" s="338">
        <f>IFERROR(VLOOKUP($D385,OT!$A:$BR,OT!BD$1,0),0)-Q385</f>
        <v>0</v>
      </c>
      <c r="DV385" s="338">
        <f>IFERROR(VLOOKUP($D385,OT!$A:$BR,OT!BE$1,0),0)-R385</f>
        <v>0</v>
      </c>
      <c r="DW385" s="338">
        <f>IFERROR(VLOOKUP($D385,OT!$A:$BR,OT!BF$1,0),0)-S385</f>
        <v>0</v>
      </c>
      <c r="DX385" s="338">
        <f>IFERROR(VLOOKUP($D385,OT!$A:$BR,OT!BG$1,0),0)-T385</f>
        <v>0</v>
      </c>
      <c r="DY385" s="338">
        <f>IFERROR(VLOOKUP($D385,OT!$A:$BR,OT!BH$1,0),0)-U385</f>
        <v>0</v>
      </c>
      <c r="DZ385" s="338">
        <f>IFERROR(VLOOKUP($D385,OT!$A:$BR,OT!BI$1,0),0)-V385</f>
        <v>0</v>
      </c>
      <c r="EA385" s="338">
        <f>IFERROR(VLOOKUP($D385,OT!$A:$BR,OT!BJ$1,0),0)-W385</f>
        <v>0</v>
      </c>
      <c r="EB385" s="338">
        <f>IFERROR(VLOOKUP($D385,OT!$A:$BR,OT!BK$1,0),0)-X385</f>
        <v>0</v>
      </c>
      <c r="EC385" s="339">
        <f>VLOOKUP(D385,'Off day working'!A:AL,38,0)*30000-BD385</f>
        <v>0</v>
      </c>
      <c r="ED385" s="340"/>
      <c r="EE385" s="340"/>
      <c r="EF385" s="338">
        <f t="shared" si="106"/>
        <v>42548.076923076922</v>
      </c>
      <c r="EG385" s="350">
        <f>4960000*1.07/208*VLOOKUP(D385,Att!B:BZ,77,0)-BJ385</f>
        <v>0</v>
      </c>
      <c r="EI385" s="345">
        <f>IF(AND(CH385="X",EJ385&gt;=0.5),150000/VLOOKUP(D385,Att!B:AT,45,0)*VLOOKUP(D385,Att!B:AP,41,0),IF(AND(CH385="X",EJ385&lt;0.5),0,150000))-AN385</f>
        <v>0</v>
      </c>
      <c r="EJ385" s="346">
        <f>VLOOKUP(D385,Att!B:AP,41,0)/VLOOKUP(D385,Att!B:AT,45,0)</f>
        <v>0</v>
      </c>
    </row>
    <row r="386" spans="1:140" s="331" customFormat="1" ht="14.5" hidden="1" customHeight="1" x14ac:dyDescent="0.35">
      <c r="A386" s="300" t="s">
        <v>55</v>
      </c>
      <c r="B386" s="300">
        <f t="shared" si="121"/>
        <v>379</v>
      </c>
      <c r="C386" s="320" t="s">
        <v>56</v>
      </c>
      <c r="D386" s="320" t="s">
        <v>1893</v>
      </c>
      <c r="E386" s="320" t="s">
        <v>1976</v>
      </c>
      <c r="F386" s="367" t="s">
        <v>1894</v>
      </c>
      <c r="G386" s="320" t="s">
        <v>348</v>
      </c>
      <c r="H386" s="320" t="s">
        <v>1039</v>
      </c>
      <c r="I386" s="320" t="s">
        <v>59</v>
      </c>
      <c r="J386" s="320" t="s">
        <v>58</v>
      </c>
      <c r="K386" s="321">
        <v>5900000</v>
      </c>
      <c r="L386" s="321"/>
      <c r="M386" s="321">
        <v>208</v>
      </c>
      <c r="N386" s="321"/>
      <c r="O386" s="321"/>
      <c r="P386" s="321">
        <v>0</v>
      </c>
      <c r="Q386" s="321">
        <v>0</v>
      </c>
      <c r="R386" s="321">
        <v>0</v>
      </c>
      <c r="S386" s="321">
        <v>0</v>
      </c>
      <c r="T386" s="321">
        <v>0</v>
      </c>
      <c r="U386" s="321">
        <v>0</v>
      </c>
      <c r="V386" s="321">
        <v>0</v>
      </c>
      <c r="W386" s="321">
        <v>0</v>
      </c>
      <c r="X386" s="321">
        <v>0</v>
      </c>
      <c r="Y386" s="321">
        <v>0</v>
      </c>
      <c r="Z386" s="321"/>
      <c r="AA386" s="321"/>
      <c r="AB386" s="321"/>
      <c r="AC386" s="321">
        <v>0</v>
      </c>
      <c r="AD386" s="321">
        <v>0</v>
      </c>
      <c r="AE386" s="321">
        <v>0</v>
      </c>
      <c r="AF386" s="321">
        <v>0</v>
      </c>
      <c r="AG386" s="321">
        <v>0</v>
      </c>
      <c r="AH386" s="321">
        <v>0</v>
      </c>
      <c r="AI386" s="321">
        <v>0</v>
      </c>
      <c r="AJ386" s="321">
        <v>0</v>
      </c>
      <c r="AK386" s="321">
        <v>0</v>
      </c>
      <c r="AL386" s="321"/>
      <c r="AM386" s="321">
        <v>0</v>
      </c>
      <c r="AN386" s="321">
        <v>0</v>
      </c>
      <c r="AO386" s="321">
        <v>0</v>
      </c>
      <c r="AP386" s="321">
        <v>0</v>
      </c>
      <c r="AQ386" s="321"/>
      <c r="AR386" s="321">
        <v>0</v>
      </c>
      <c r="AS386" s="321"/>
      <c r="AT386" s="321"/>
      <c r="AU386" s="321"/>
      <c r="AV386" s="321"/>
      <c r="AW386" s="321"/>
      <c r="AX386" s="321"/>
      <c r="AY386" s="321"/>
      <c r="AZ386" s="321"/>
      <c r="BA386" s="321"/>
      <c r="BB386" s="321"/>
      <c r="BC386" s="321"/>
      <c r="BD386" s="321">
        <v>0</v>
      </c>
      <c r="BE386" s="321"/>
      <c r="BF386" s="321"/>
      <c r="BG386" s="321"/>
      <c r="BH386" s="321"/>
      <c r="BI386" s="321"/>
      <c r="BJ386" s="321"/>
      <c r="BK386" s="321"/>
      <c r="BL386" s="321">
        <v>0</v>
      </c>
      <c r="BM386" s="321"/>
      <c r="BN386" s="321">
        <v>0</v>
      </c>
      <c r="BO386" s="321">
        <v>0</v>
      </c>
      <c r="BP386" s="321"/>
      <c r="BQ386" s="321">
        <v>0</v>
      </c>
      <c r="BR386" s="321"/>
      <c r="BS386" s="321">
        <v>0</v>
      </c>
      <c r="BT386" s="321">
        <v>0</v>
      </c>
      <c r="BU386" s="321">
        <v>0</v>
      </c>
      <c r="BV386" s="321"/>
      <c r="BW386" s="321">
        <v>0</v>
      </c>
      <c r="BX386" s="321"/>
      <c r="BY386" s="321">
        <v>0</v>
      </c>
      <c r="BZ386" s="321">
        <v>0</v>
      </c>
      <c r="CA386" s="321">
        <v>0</v>
      </c>
      <c r="CB386" s="321">
        <v>0</v>
      </c>
      <c r="CC386" s="322">
        <v>0</v>
      </c>
      <c r="CD386" s="320"/>
      <c r="CE386" s="320" t="s">
        <v>319</v>
      </c>
      <c r="CF386" s="323">
        <v>46176</v>
      </c>
      <c r="CG386" s="323">
        <v>46177</v>
      </c>
      <c r="CH386" s="320" t="s">
        <v>1043</v>
      </c>
      <c r="CI386" s="322">
        <v>0</v>
      </c>
      <c r="CJ386" s="322">
        <v>0</v>
      </c>
      <c r="CK386" s="321"/>
      <c r="CL386" s="324">
        <f t="shared" si="107"/>
        <v>0</v>
      </c>
      <c r="CM386" s="325">
        <f t="shared" si="108"/>
        <v>0</v>
      </c>
      <c r="CN386" s="325">
        <f t="shared" si="109"/>
        <v>0</v>
      </c>
      <c r="CO386" s="325">
        <f t="shared" si="110"/>
        <v>0</v>
      </c>
      <c r="CP386" s="318"/>
      <c r="CQ386" s="326">
        <f t="shared" si="111"/>
        <v>0</v>
      </c>
      <c r="CR386" s="326">
        <f t="shared" si="112"/>
        <v>0</v>
      </c>
      <c r="CS386" s="327">
        <f t="shared" si="113"/>
        <v>0</v>
      </c>
      <c r="CT386" s="327">
        <f t="shared" si="114"/>
        <v>0</v>
      </c>
      <c r="CU386" s="327">
        <f t="shared" si="115"/>
        <v>0</v>
      </c>
      <c r="CV386" s="327">
        <f t="shared" si="116"/>
        <v>0</v>
      </c>
      <c r="CW386" s="327">
        <f t="shared" si="117"/>
        <v>0</v>
      </c>
      <c r="CX386" s="327">
        <f t="shared" si="118"/>
        <v>0</v>
      </c>
      <c r="CY386" s="327">
        <f t="shared" si="119"/>
        <v>0</v>
      </c>
      <c r="CZ386" s="328">
        <f t="shared" si="120"/>
        <v>0</v>
      </c>
      <c r="DA386" s="328">
        <f>(420000/208)*(O386+P386+Q386+R386+S386+T386+U386+V386+W386+X386+BI386)-CZ386</f>
        <v>0</v>
      </c>
      <c r="DB386" s="201"/>
      <c r="DC386" s="327">
        <f>K386/M386*IFERROR(VLOOKUP($D386,Shift!$B:$AZ,45,0),0)-AT386</f>
        <v>0</v>
      </c>
      <c r="DD386" s="327">
        <f>K386/M386*IFERROR(VLOOKUP($D386,Shift!$B:$AV,47,0),0)*10*50%-ROUND(K386/M386*IFERROR(VLOOKUP($D386,Shift!$B:$AV,47,0),0)*8*30%,0)-AU386</f>
        <v>0</v>
      </c>
      <c r="DE386" s="329">
        <f>VLOOKUP($D386,'Off day working'!A:AM,38,0)-Z386</f>
        <v>0</v>
      </c>
      <c r="DF386" s="328"/>
      <c r="DG386" s="328"/>
      <c r="DH386" s="330">
        <f>K386/208*8*30%*VLOOKUP($D386,Shift!$B:$AZ,47,0)-AL386</f>
        <v>0</v>
      </c>
      <c r="DJ386" s="390"/>
      <c r="DK386" s="332" t="e">
        <f>VLOOKUP($D386,Meal!$A:$AK,35,0)-BG386</f>
        <v>#N/A</v>
      </c>
      <c r="DL386" s="332" t="e">
        <f>VLOOKUP($D386,Meal!$A:$AK,36,0)-BH386</f>
        <v>#N/A</v>
      </c>
      <c r="DM386" s="333">
        <f>VLOOKUP($D386,Shift!B:AW,39,0)-AV386</f>
        <v>0</v>
      </c>
      <c r="DN386" s="334">
        <f>K386/208*VLOOKUP(D386,Shift!$B:$AO,39,0)*8*10%-AW386</f>
        <v>0</v>
      </c>
      <c r="DO386" s="333">
        <f>VLOOKUP($D386,Shift!$B:$AO,40,0)-AX386</f>
        <v>0</v>
      </c>
      <c r="DP386" s="334">
        <f>K386/208*VLOOKUP(D386,Shift!$B:$AO,40,0)*8*50%-AY386</f>
        <v>0</v>
      </c>
      <c r="DQ386" s="335">
        <f>VLOOKUP($D386,Shift!$B:$AZ,41,0)-AZ386</f>
        <v>0</v>
      </c>
      <c r="DR386" s="336">
        <f>K386/208*VLOOKUP($D386,Shift!$B:$AQ,41,0)*8*50%-BA386</f>
        <v>0</v>
      </c>
      <c r="DS386" s="337">
        <f>VLOOKUP($D386,Att!B:CU,98,0)-O386</f>
        <v>0</v>
      </c>
      <c r="DT386" s="338">
        <f>IFERROR(VLOOKUP($D386,OT!$A:$BR,OT!BC$1,0),0)-P386</f>
        <v>0</v>
      </c>
      <c r="DU386" s="338">
        <f>IFERROR(VLOOKUP($D386,OT!$A:$BR,OT!BD$1,0),0)-Q386</f>
        <v>0</v>
      </c>
      <c r="DV386" s="338">
        <f>IFERROR(VLOOKUP($D386,OT!$A:$BR,OT!BE$1,0),0)-R386</f>
        <v>0</v>
      </c>
      <c r="DW386" s="338">
        <f>IFERROR(VLOOKUP($D386,OT!$A:$BR,OT!BF$1,0),0)-S386</f>
        <v>0</v>
      </c>
      <c r="DX386" s="338">
        <f>IFERROR(VLOOKUP($D386,OT!$A:$BR,OT!BG$1,0),0)-T386</f>
        <v>0</v>
      </c>
      <c r="DY386" s="338">
        <f>IFERROR(VLOOKUP($D386,OT!$A:$BR,OT!BH$1,0),0)-U386</f>
        <v>0</v>
      </c>
      <c r="DZ386" s="338">
        <f>IFERROR(VLOOKUP($D386,OT!$A:$BR,OT!BI$1,0),0)-V386</f>
        <v>0</v>
      </c>
      <c r="EA386" s="338">
        <f>IFERROR(VLOOKUP($D386,OT!$A:$BR,OT!BJ$1,0),0)-W386</f>
        <v>0</v>
      </c>
      <c r="EB386" s="338">
        <f>IFERROR(VLOOKUP($D386,OT!$A:$BR,OT!BK$1,0),0)-X386</f>
        <v>0</v>
      </c>
      <c r="EC386" s="339">
        <f>VLOOKUP(D386,'Off day working'!A:AL,38,0)*30000-BD386</f>
        <v>0</v>
      </c>
      <c r="ED386" s="340"/>
      <c r="EE386" s="340"/>
      <c r="EF386" s="338">
        <f t="shared" si="106"/>
        <v>0</v>
      </c>
      <c r="EG386" s="350">
        <f>4960000*1.07/208*VLOOKUP(D386,Att!B:BZ,77,0)-BJ386</f>
        <v>0</v>
      </c>
      <c r="EI386" s="345">
        <f>IF(AND(CH386="X",EJ386&gt;=0.5),150000/VLOOKUP(D386,Att!B:AT,45,0)*VLOOKUP(D386,Att!B:AP,41,0),IF(AND(CH386="X",EJ386&lt;0.5),0,150000))-AN386</f>
        <v>0</v>
      </c>
      <c r="EJ386" s="346">
        <f>VLOOKUP(D386,Att!B:AP,41,0)/VLOOKUP(D386,Att!B:AT,45,0)</f>
        <v>0</v>
      </c>
    </row>
    <row r="387" spans="1:140" s="331" customFormat="1" ht="14.5" hidden="1" customHeight="1" x14ac:dyDescent="0.35">
      <c r="A387" s="300" t="s">
        <v>55</v>
      </c>
      <c r="B387" s="300">
        <f t="shared" si="121"/>
        <v>380</v>
      </c>
      <c r="C387" s="320" t="s">
        <v>56</v>
      </c>
      <c r="D387" s="320" t="s">
        <v>1775</v>
      </c>
      <c r="E387" s="320" t="s">
        <v>1777</v>
      </c>
      <c r="F387" s="367" t="s">
        <v>1776</v>
      </c>
      <c r="G387" s="320" t="s">
        <v>360</v>
      </c>
      <c r="H387" s="320" t="s">
        <v>1039</v>
      </c>
      <c r="I387" s="320" t="s">
        <v>63</v>
      </c>
      <c r="J387" s="320" t="s">
        <v>58</v>
      </c>
      <c r="K387" s="321">
        <v>5900000</v>
      </c>
      <c r="L387" s="321"/>
      <c r="M387" s="321">
        <v>208</v>
      </c>
      <c r="N387" s="321"/>
      <c r="O387" s="321">
        <v>10</v>
      </c>
      <c r="P387" s="321">
        <v>1.75</v>
      </c>
      <c r="Q387" s="321">
        <v>0</v>
      </c>
      <c r="R387" s="321">
        <v>0</v>
      </c>
      <c r="S387" s="321">
        <v>0</v>
      </c>
      <c r="T387" s="321">
        <v>0</v>
      </c>
      <c r="U387" s="321">
        <v>0</v>
      </c>
      <c r="V387" s="321">
        <v>0</v>
      </c>
      <c r="W387" s="321">
        <v>0</v>
      </c>
      <c r="X387" s="321">
        <v>0</v>
      </c>
      <c r="Y387" s="321">
        <v>1</v>
      </c>
      <c r="Z387" s="321"/>
      <c r="AA387" s="321"/>
      <c r="AB387" s="321">
        <v>283653.73269999999</v>
      </c>
      <c r="AC387" s="321">
        <v>74459.134600000005</v>
      </c>
      <c r="AD387" s="321">
        <v>0</v>
      </c>
      <c r="AE387" s="321">
        <v>0</v>
      </c>
      <c r="AF387" s="321">
        <v>0</v>
      </c>
      <c r="AG387" s="321">
        <v>0</v>
      </c>
      <c r="AH387" s="321">
        <v>0</v>
      </c>
      <c r="AI387" s="321">
        <v>0</v>
      </c>
      <c r="AJ387" s="321">
        <v>0</v>
      </c>
      <c r="AK387" s="321">
        <v>0</v>
      </c>
      <c r="AL387" s="321">
        <v>68076.9231</v>
      </c>
      <c r="AM387" s="321">
        <v>16666.666700000002</v>
      </c>
      <c r="AN387" s="321">
        <v>0</v>
      </c>
      <c r="AO387" s="321">
        <v>0</v>
      </c>
      <c r="AP387" s="321">
        <v>0</v>
      </c>
      <c r="AQ387" s="321"/>
      <c r="AR387" s="321">
        <v>0</v>
      </c>
      <c r="AS387" s="321"/>
      <c r="AT387" s="321">
        <v>0</v>
      </c>
      <c r="AU387" s="321">
        <v>73750</v>
      </c>
      <c r="AV387" s="321">
        <v>0</v>
      </c>
      <c r="AW387" s="321">
        <v>0</v>
      </c>
      <c r="AX387" s="321">
        <v>0</v>
      </c>
      <c r="AY387" s="321">
        <v>0</v>
      </c>
      <c r="AZ387" s="321"/>
      <c r="BA387" s="321"/>
      <c r="BB387" s="321"/>
      <c r="BC387" s="321"/>
      <c r="BD387" s="321">
        <v>0</v>
      </c>
      <c r="BE387" s="321"/>
      <c r="BF387" s="321"/>
      <c r="BG387" s="321"/>
      <c r="BH387" s="321">
        <v>42000</v>
      </c>
      <c r="BI387" s="321"/>
      <c r="BJ387" s="321"/>
      <c r="BK387" s="321"/>
      <c r="BL387" s="321">
        <v>-453846.15379999997</v>
      </c>
      <c r="BM387" s="321"/>
      <c r="BN387" s="321">
        <v>0</v>
      </c>
      <c r="BO387" s="321">
        <v>0</v>
      </c>
      <c r="BP387" s="321">
        <v>17307.692299999999</v>
      </c>
      <c r="BQ387" s="321">
        <v>3028.8462</v>
      </c>
      <c r="BR387" s="321"/>
      <c r="BS387" s="321">
        <v>0</v>
      </c>
      <c r="BT387" s="321">
        <v>0</v>
      </c>
      <c r="BU387" s="321">
        <v>0</v>
      </c>
      <c r="BV387" s="321"/>
      <c r="BW387" s="321">
        <v>0</v>
      </c>
      <c r="BX387" s="321"/>
      <c r="BY387" s="321">
        <v>0</v>
      </c>
      <c r="BZ387" s="321">
        <v>0</v>
      </c>
      <c r="CA387" s="321">
        <v>0</v>
      </c>
      <c r="CB387" s="321">
        <v>125097</v>
      </c>
      <c r="CC387" s="322">
        <v>104760</v>
      </c>
      <c r="CD387" s="320" t="s">
        <v>1797</v>
      </c>
      <c r="CE387" s="320" t="s">
        <v>870</v>
      </c>
      <c r="CF387" s="323">
        <v>46169</v>
      </c>
      <c r="CG387" s="323">
        <v>46178</v>
      </c>
      <c r="CH387" s="320" t="s">
        <v>1043</v>
      </c>
      <c r="CI387" s="322">
        <v>0</v>
      </c>
      <c r="CJ387" s="322">
        <v>0</v>
      </c>
      <c r="CK387" s="321"/>
      <c r="CL387" s="324">
        <f t="shared" si="107"/>
        <v>20336.538499999999</v>
      </c>
      <c r="CM387" s="325">
        <f t="shared" si="108"/>
        <v>-0.15819999997620471</v>
      </c>
      <c r="CN387" s="325">
        <f t="shared" si="109"/>
        <v>0.30330000002868474</v>
      </c>
      <c r="CO387" s="325">
        <f t="shared" si="110"/>
        <v>0.1134538461919874</v>
      </c>
      <c r="CP387" s="318"/>
      <c r="CQ387" s="326">
        <f t="shared" si="111"/>
        <v>1.5384619473479688E-5</v>
      </c>
      <c r="CR387" s="326">
        <f t="shared" si="112"/>
        <v>0</v>
      </c>
      <c r="CS387" s="327">
        <f t="shared" si="113"/>
        <v>0</v>
      </c>
      <c r="CT387" s="327">
        <f t="shared" si="114"/>
        <v>0</v>
      </c>
      <c r="CU387" s="327">
        <f t="shared" si="115"/>
        <v>0</v>
      </c>
      <c r="CV387" s="327">
        <f t="shared" si="116"/>
        <v>0</v>
      </c>
      <c r="CW387" s="327">
        <f t="shared" si="117"/>
        <v>0</v>
      </c>
      <c r="CX387" s="327">
        <f t="shared" si="118"/>
        <v>0</v>
      </c>
      <c r="CY387" s="327">
        <f t="shared" si="119"/>
        <v>0</v>
      </c>
      <c r="CZ387" s="328">
        <f t="shared" si="120"/>
        <v>20336.538499999999</v>
      </c>
      <c r="DA387" s="328">
        <f>(360000/208)*(O387+P387+Q387+R387+S387+T387+U387+V387+W387+X387+BI387)-CZ387</f>
        <v>-3.8461537769762799E-5</v>
      </c>
      <c r="DB387" s="201"/>
      <c r="DC387" s="327">
        <f>K387/M387*IFERROR(VLOOKUP($D387,Shift!$B:$AZ,45,0),0)-AT387</f>
        <v>0</v>
      </c>
      <c r="DD387" s="327">
        <f>K387/M387*IFERROR(VLOOKUP($D387,Shift!$B:$AV,47,0),0)*10*50%-ROUND(K387/M387*IFERROR(VLOOKUP($D387,Shift!$B:$AV,47,0),0)*8*30%,0)-AU387</f>
        <v>-7.692307690740563E-2</v>
      </c>
      <c r="DE387" s="329">
        <f>VLOOKUP($D387,'Off day working'!A:AM,38,0)-Z387</f>
        <v>0</v>
      </c>
      <c r="DF387" s="328"/>
      <c r="DG387" s="328"/>
      <c r="DH387" s="330">
        <f>K387/208*8*30%*VLOOKUP($D387,Shift!$B:$AZ,47,0)-AL387</f>
        <v>-2.3076921934261918E-5</v>
      </c>
      <c r="DJ387" s="390"/>
      <c r="DK387" s="332">
        <f>VLOOKUP($D387,Meal!$A:$AK,35,0)-BG387</f>
        <v>0</v>
      </c>
      <c r="DL387" s="332">
        <f>VLOOKUP($D387,Meal!$A:$AK,36,0)-BH387</f>
        <v>0</v>
      </c>
      <c r="DM387" s="333">
        <f>VLOOKUP($D387,Shift!B:AW,39,0)-AV387</f>
        <v>0</v>
      </c>
      <c r="DN387" s="334">
        <f>K387/208*VLOOKUP(D387,Shift!$B:$AO,39,0)*8*10%-AW387</f>
        <v>0</v>
      </c>
      <c r="DO387" s="333">
        <f>VLOOKUP($D387,Shift!$B:$AO,40,0)-AX387</f>
        <v>0</v>
      </c>
      <c r="DP387" s="334">
        <f>K387/208*VLOOKUP(D387,Shift!$B:$AO,40,0)*8*50%-AY387</f>
        <v>0</v>
      </c>
      <c r="DQ387" s="335">
        <f>VLOOKUP($D387,Shift!$B:$AZ,41,0)-AZ387</f>
        <v>0</v>
      </c>
      <c r="DR387" s="336">
        <f>K387/208*VLOOKUP($D387,Shift!$B:$AQ,41,0)*8*50%-BA387</f>
        <v>0</v>
      </c>
      <c r="DS387" s="337">
        <f>VLOOKUP($D387,Att!B:CU,98,0)-O387</f>
        <v>0</v>
      </c>
      <c r="DT387" s="338">
        <f>IFERROR(VLOOKUP($D387,OT!$A:$BR,OT!BC$1,0),0)-P387</f>
        <v>0</v>
      </c>
      <c r="DU387" s="338">
        <f>IFERROR(VLOOKUP($D387,OT!$A:$BR,OT!BD$1,0),0)-Q387</f>
        <v>0</v>
      </c>
      <c r="DV387" s="338">
        <f>IFERROR(VLOOKUP($D387,OT!$A:$BR,OT!BE$1,0),0)-R387</f>
        <v>0</v>
      </c>
      <c r="DW387" s="338">
        <f>IFERROR(VLOOKUP($D387,OT!$A:$BR,OT!BF$1,0),0)-S387</f>
        <v>0</v>
      </c>
      <c r="DX387" s="338">
        <f>IFERROR(VLOOKUP($D387,OT!$A:$BR,OT!BG$1,0),0)-T387</f>
        <v>0</v>
      </c>
      <c r="DY387" s="338">
        <f>IFERROR(VLOOKUP($D387,OT!$A:$BR,OT!BH$1,0),0)-U387</f>
        <v>0</v>
      </c>
      <c r="DZ387" s="338">
        <f>IFERROR(VLOOKUP($D387,OT!$A:$BR,OT!BI$1,0),0)-V387</f>
        <v>0</v>
      </c>
      <c r="EA387" s="338">
        <f>IFERROR(VLOOKUP($D387,OT!$A:$BR,OT!BJ$1,0),0)-W387</f>
        <v>0</v>
      </c>
      <c r="EB387" s="338">
        <f>IFERROR(VLOOKUP($D387,OT!$A:$BR,OT!BK$1,0),0)-X387</f>
        <v>0</v>
      </c>
      <c r="EC387" s="339">
        <f>VLOOKUP(D387,'Off day working'!A:AL,38,0)*30000-BD387</f>
        <v>0</v>
      </c>
      <c r="ED387" s="340"/>
      <c r="EE387" s="340"/>
      <c r="EF387" s="338">
        <f t="shared" si="106"/>
        <v>42548.076923076922</v>
      </c>
      <c r="EG387" s="350">
        <f>4960000*1.07/208*VLOOKUP(D387,Att!B:BZ,77,0)-BJ387</f>
        <v>0</v>
      </c>
      <c r="EI387" s="345">
        <f>IF(AND(CH387="X",EJ387&gt;=0.5),150000/VLOOKUP(D387,Att!B:AT,45,0)*VLOOKUP(D387,Att!B:AP,41,0),IF(AND(CH387="X",EJ387&lt;0.5),0,150000))-AN387</f>
        <v>0</v>
      </c>
      <c r="EJ387" s="346">
        <f>VLOOKUP(D387,Att!B:AP,41,0)/VLOOKUP(D387,Att!B:AT,45,0)</f>
        <v>5.5555555555555552E-2</v>
      </c>
    </row>
    <row r="388" spans="1:140" s="331" customFormat="1" ht="14.5" hidden="1" customHeight="1" x14ac:dyDescent="0.35">
      <c r="A388" s="300" t="s">
        <v>55</v>
      </c>
      <c r="B388" s="300">
        <f t="shared" si="121"/>
        <v>381</v>
      </c>
      <c r="C388" s="320" t="s">
        <v>318</v>
      </c>
      <c r="D388" s="320" t="s">
        <v>739</v>
      </c>
      <c r="E388" s="320" t="s">
        <v>741</v>
      </c>
      <c r="F388" s="367" t="s">
        <v>740</v>
      </c>
      <c r="G388" s="320" t="s">
        <v>360</v>
      </c>
      <c r="H388" s="320"/>
      <c r="I388" s="320" t="s">
        <v>722</v>
      </c>
      <c r="J388" s="320" t="s">
        <v>69</v>
      </c>
      <c r="K388" s="321">
        <v>24000000</v>
      </c>
      <c r="L388" s="321"/>
      <c r="M388" s="321">
        <v>176</v>
      </c>
      <c r="N388" s="321"/>
      <c r="O388" s="321">
        <v>40</v>
      </c>
      <c r="P388" s="321">
        <v>0</v>
      </c>
      <c r="Q388" s="321">
        <v>0</v>
      </c>
      <c r="R388" s="321">
        <v>0</v>
      </c>
      <c r="S388" s="321">
        <v>0</v>
      </c>
      <c r="T388" s="321">
        <v>0</v>
      </c>
      <c r="U388" s="321">
        <v>0</v>
      </c>
      <c r="V388" s="321">
        <v>0</v>
      </c>
      <c r="W388" s="321">
        <v>0</v>
      </c>
      <c r="X388" s="321">
        <v>0</v>
      </c>
      <c r="Y388" s="321">
        <v>0</v>
      </c>
      <c r="Z388" s="321"/>
      <c r="AA388" s="321"/>
      <c r="AB388" s="321">
        <v>5454545.4545</v>
      </c>
      <c r="AC388" s="321">
        <v>0</v>
      </c>
      <c r="AD388" s="321">
        <v>0</v>
      </c>
      <c r="AE388" s="321">
        <v>0</v>
      </c>
      <c r="AF388" s="321">
        <v>0</v>
      </c>
      <c r="AG388" s="321">
        <v>0</v>
      </c>
      <c r="AH388" s="321">
        <v>0</v>
      </c>
      <c r="AI388" s="321">
        <v>0</v>
      </c>
      <c r="AJ388" s="321">
        <v>0</v>
      </c>
      <c r="AK388" s="321">
        <v>0</v>
      </c>
      <c r="AL388" s="321"/>
      <c r="AM388" s="321">
        <v>29545.4545</v>
      </c>
      <c r="AN388" s="321">
        <v>0</v>
      </c>
      <c r="AO388" s="321">
        <v>0</v>
      </c>
      <c r="AP388" s="321">
        <v>0</v>
      </c>
      <c r="AQ388" s="321"/>
      <c r="AR388" s="321">
        <v>0</v>
      </c>
      <c r="AS388" s="321"/>
      <c r="AT388" s="321"/>
      <c r="AU388" s="321"/>
      <c r="AV388" s="321"/>
      <c r="AW388" s="321"/>
      <c r="AX388" s="321"/>
      <c r="AY388" s="321"/>
      <c r="AZ388" s="321"/>
      <c r="BA388" s="321"/>
      <c r="BB388" s="321"/>
      <c r="BC388" s="321"/>
      <c r="BD388" s="321">
        <v>0</v>
      </c>
      <c r="BE388" s="321">
        <v>204545</v>
      </c>
      <c r="BF388" s="321"/>
      <c r="BG388" s="321">
        <v>50000</v>
      </c>
      <c r="BH388" s="321"/>
      <c r="BI388" s="321"/>
      <c r="BJ388" s="321"/>
      <c r="BK388" s="321"/>
      <c r="BL388" s="321">
        <v>0</v>
      </c>
      <c r="BM388" s="321"/>
      <c r="BN388" s="321">
        <v>0</v>
      </c>
      <c r="BO388" s="321">
        <v>0</v>
      </c>
      <c r="BP388" s="321">
        <v>95454.545499999993</v>
      </c>
      <c r="BQ388" s="321">
        <v>0</v>
      </c>
      <c r="BR388" s="321"/>
      <c r="BS388" s="321">
        <v>0</v>
      </c>
      <c r="BT388" s="321">
        <v>0</v>
      </c>
      <c r="BU388" s="321">
        <v>0</v>
      </c>
      <c r="BV388" s="321"/>
      <c r="BW388" s="321">
        <v>0</v>
      </c>
      <c r="BX388" s="321"/>
      <c r="BY388" s="321">
        <v>0</v>
      </c>
      <c r="BZ388" s="321">
        <v>12.25</v>
      </c>
      <c r="CA388" s="321">
        <v>1670454</v>
      </c>
      <c r="CB388" s="321">
        <v>7504544</v>
      </c>
      <c r="CC388" s="322">
        <v>7409090</v>
      </c>
      <c r="CD388" s="320"/>
      <c r="CE388" s="320" t="s">
        <v>1067</v>
      </c>
      <c r="CF388" s="323">
        <v>45931</v>
      </c>
      <c r="CG388" s="323">
        <v>46179</v>
      </c>
      <c r="CH388" s="320" t="s">
        <v>1043</v>
      </c>
      <c r="CI388" s="322">
        <v>0</v>
      </c>
      <c r="CJ388" s="322">
        <v>0</v>
      </c>
      <c r="CK388" s="321"/>
      <c r="CL388" s="324">
        <f t="shared" si="107"/>
        <v>95454.545499999993</v>
      </c>
      <c r="CM388" s="325">
        <f t="shared" si="108"/>
        <v>0.45449999999254942</v>
      </c>
      <c r="CN388" s="325">
        <f t="shared" si="109"/>
        <v>-9.1000000014901161E-2</v>
      </c>
      <c r="CO388" s="325">
        <f t="shared" si="110"/>
        <v>4.5454129576683044E-5</v>
      </c>
      <c r="CP388" s="318"/>
      <c r="CQ388" s="326">
        <f t="shared" si="111"/>
        <v>0</v>
      </c>
      <c r="CR388" s="326">
        <f t="shared" si="112"/>
        <v>0</v>
      </c>
      <c r="CS388" s="327">
        <f t="shared" si="113"/>
        <v>0</v>
      </c>
      <c r="CT388" s="327">
        <f t="shared" si="114"/>
        <v>0</v>
      </c>
      <c r="CU388" s="327">
        <f t="shared" si="115"/>
        <v>0</v>
      </c>
      <c r="CV388" s="327">
        <f t="shared" si="116"/>
        <v>0</v>
      </c>
      <c r="CW388" s="327">
        <f t="shared" si="117"/>
        <v>0</v>
      </c>
      <c r="CX388" s="327">
        <f t="shared" si="118"/>
        <v>0</v>
      </c>
      <c r="CY388" s="327">
        <f t="shared" si="119"/>
        <v>0</v>
      </c>
      <c r="CZ388" s="328">
        <f t="shared" si="120"/>
        <v>95454.545499999993</v>
      </c>
      <c r="DA388" s="328">
        <f>(420000/176)*(O388+P388+Q388+R388+S388+T388+U388+V388+W388+X388+BI388)-CZ388</f>
        <v>-4.5454537030309439E-5</v>
      </c>
      <c r="DB388" s="201"/>
      <c r="DC388" s="327">
        <f>K388/M388*IFERROR(VLOOKUP($D388,Shift!$B:$AZ,45,0),0)-AT388</f>
        <v>0</v>
      </c>
      <c r="DD388" s="327">
        <f>K388/M388*IFERROR(VLOOKUP($D388,Shift!$B:$AV,47,0),0)*10*50%-ROUND(K388/M388*IFERROR(VLOOKUP($D388,Shift!$B:$AV,47,0),0)*8*30%,0)-AU388</f>
        <v>0</v>
      </c>
      <c r="DE388" s="329" t="e">
        <f>VLOOKUP($D388,'Off day working'!A:AM,38,0)-Z388</f>
        <v>#N/A</v>
      </c>
      <c r="DF388" s="328"/>
      <c r="DG388" s="328"/>
      <c r="DH388" s="330">
        <f>K388/208*8*30%*VLOOKUP($D388,Shift!$B:$AZ,47,0)-AL388</f>
        <v>0</v>
      </c>
      <c r="DJ388" s="390"/>
      <c r="DK388" s="332">
        <f>VLOOKUP($D388,Meal!$A:$AK,35,0)-BG388</f>
        <v>0</v>
      </c>
      <c r="DL388" s="332">
        <f>VLOOKUP($D388,Meal!$A:$AK,36,0)-BH388</f>
        <v>0</v>
      </c>
      <c r="DM388" s="333">
        <f>VLOOKUP($D388,Shift!B:AW,39,0)-AV388</f>
        <v>0</v>
      </c>
      <c r="DN388" s="334">
        <f>K388/208*VLOOKUP(D388,Shift!$B:$AO,39,0)*8*10%-AW388</f>
        <v>0</v>
      </c>
      <c r="DO388" s="333">
        <f>VLOOKUP($D388,Shift!$B:$AO,40,0)-AX388</f>
        <v>0</v>
      </c>
      <c r="DP388" s="334">
        <f>K388/208*VLOOKUP(D388,Shift!$B:$AO,40,0)*8*50%-AY388</f>
        <v>0</v>
      </c>
      <c r="DQ388" s="335">
        <f>VLOOKUP($D388,Shift!$B:$AZ,41,0)-AZ388</f>
        <v>0</v>
      </c>
      <c r="DR388" s="336">
        <f>K388/208*VLOOKUP($D388,Shift!$B:$AQ,41,0)*8*50%-BA388</f>
        <v>0</v>
      </c>
      <c r="DS388" s="337">
        <f>VLOOKUP($D388,Att!B:CU,98,0)-O388</f>
        <v>0</v>
      </c>
      <c r="DT388" s="338">
        <f>IFERROR(VLOOKUP($D388,OT!$A:$BR,OT!BC$1,0),0)-P388</f>
        <v>0</v>
      </c>
      <c r="DU388" s="338">
        <f>IFERROR(VLOOKUP($D388,OT!$A:$BR,OT!BD$1,0),0)-Q388</f>
        <v>0</v>
      </c>
      <c r="DV388" s="338">
        <f>IFERROR(VLOOKUP($D388,OT!$A:$BR,OT!BE$1,0),0)-R388</f>
        <v>0</v>
      </c>
      <c r="DW388" s="338">
        <f>IFERROR(VLOOKUP($D388,OT!$A:$BR,OT!BF$1,0),0)-S388</f>
        <v>0</v>
      </c>
      <c r="DX388" s="338">
        <f>IFERROR(VLOOKUP($D388,OT!$A:$BR,OT!BG$1,0),0)-T388</f>
        <v>0</v>
      </c>
      <c r="DY388" s="338">
        <f>IFERROR(VLOOKUP($D388,OT!$A:$BR,OT!BH$1,0),0)-U388</f>
        <v>0</v>
      </c>
      <c r="DZ388" s="338">
        <f>IFERROR(VLOOKUP($D388,OT!$A:$BR,OT!BI$1,0),0)-V388</f>
        <v>0</v>
      </c>
      <c r="EA388" s="338">
        <f>IFERROR(VLOOKUP($D388,OT!$A:$BR,OT!BJ$1,0),0)-W388</f>
        <v>0</v>
      </c>
      <c r="EB388" s="338">
        <f>IFERROR(VLOOKUP($D388,OT!$A:$BR,OT!BK$1,0),0)-X388</f>
        <v>0</v>
      </c>
      <c r="EC388" s="339" t="e">
        <f>VLOOKUP(D388,'Off day working'!A:AL,38,0)*30000-BD388</f>
        <v>#N/A</v>
      </c>
      <c r="ED388" s="340"/>
      <c r="EE388" s="340"/>
      <c r="EF388" s="338">
        <f t="shared" ref="EF388:EF451" si="125">IF(G388="M",0-BE388,IF(G388="F",K388/208*1.5-BE388))</f>
        <v>-31468.076923076907</v>
      </c>
      <c r="EG388" s="350">
        <f>4960000*1.07/208*VLOOKUP(D388,Att!B:BZ,77,0)-BJ388</f>
        <v>0</v>
      </c>
      <c r="EI388" s="345">
        <f>IF(AND(CH388="X",EJ388&gt;=0.5),150000/VLOOKUP(D388,Att!B:AT,45,0)*VLOOKUP(D388,Att!B:AP,41,0),IF(AND(CH388="X",EJ388&lt;0.5),0,150000))-AN388</f>
        <v>0</v>
      </c>
      <c r="EJ388" s="346">
        <f>VLOOKUP(D388,Att!B:AP,41,0)/VLOOKUP(D388,Att!B:AT,45,0)</f>
        <v>0.22727272727272727</v>
      </c>
    </row>
    <row r="389" spans="1:140" s="331" customFormat="1" ht="14.5" hidden="1" customHeight="1" x14ac:dyDescent="0.35">
      <c r="A389" s="300" t="s">
        <v>55</v>
      </c>
      <c r="B389" s="300">
        <f t="shared" si="121"/>
        <v>382</v>
      </c>
      <c r="C389" s="320" t="s">
        <v>56</v>
      </c>
      <c r="D389" s="320" t="s">
        <v>1094</v>
      </c>
      <c r="E389" s="320" t="s">
        <v>1096</v>
      </c>
      <c r="F389" s="367" t="s">
        <v>1095</v>
      </c>
      <c r="G389" s="320" t="s">
        <v>360</v>
      </c>
      <c r="H389" s="320" t="s">
        <v>1040</v>
      </c>
      <c r="I389" s="320" t="s">
        <v>59</v>
      </c>
      <c r="J389" s="320" t="s">
        <v>58</v>
      </c>
      <c r="K389" s="321">
        <v>5900000</v>
      </c>
      <c r="L389" s="321"/>
      <c r="M389" s="321">
        <v>208</v>
      </c>
      <c r="N389" s="321"/>
      <c r="O389" s="321">
        <v>30</v>
      </c>
      <c r="P389" s="321">
        <v>5.75</v>
      </c>
      <c r="Q389" s="321">
        <v>0</v>
      </c>
      <c r="R389" s="321">
        <v>0</v>
      </c>
      <c r="S389" s="321">
        <v>0</v>
      </c>
      <c r="T389" s="321">
        <v>0</v>
      </c>
      <c r="U389" s="321">
        <v>0</v>
      </c>
      <c r="V389" s="321">
        <v>0</v>
      </c>
      <c r="W389" s="321">
        <v>0</v>
      </c>
      <c r="X389" s="321">
        <v>0</v>
      </c>
      <c r="Y389" s="321">
        <v>3</v>
      </c>
      <c r="Z389" s="321"/>
      <c r="AA389" s="321"/>
      <c r="AB389" s="321">
        <v>850961.53850000002</v>
      </c>
      <c r="AC389" s="321">
        <v>244651.4423</v>
      </c>
      <c r="AD389" s="321">
        <v>0</v>
      </c>
      <c r="AE389" s="321">
        <v>0</v>
      </c>
      <c r="AF389" s="321">
        <v>0</v>
      </c>
      <c r="AG389" s="321">
        <v>0</v>
      </c>
      <c r="AH389" s="321">
        <v>0</v>
      </c>
      <c r="AI389" s="321">
        <v>0</v>
      </c>
      <c r="AJ389" s="321">
        <v>0</v>
      </c>
      <c r="AK389" s="321">
        <v>0</v>
      </c>
      <c r="AL389" s="321">
        <v>204230.76920000001</v>
      </c>
      <c r="AM389" s="321">
        <v>50000</v>
      </c>
      <c r="AN389" s="321">
        <v>0</v>
      </c>
      <c r="AO389" s="321">
        <v>0</v>
      </c>
      <c r="AP389" s="321">
        <v>0</v>
      </c>
      <c r="AQ389" s="321"/>
      <c r="AR389" s="321">
        <v>0</v>
      </c>
      <c r="AS389" s="321"/>
      <c r="AT389" s="321">
        <v>0</v>
      </c>
      <c r="AU389" s="321">
        <v>221250</v>
      </c>
      <c r="AV389" s="321">
        <v>0</v>
      </c>
      <c r="AW389" s="321">
        <v>0</v>
      </c>
      <c r="AX389" s="321">
        <v>0</v>
      </c>
      <c r="AY389" s="321">
        <v>0</v>
      </c>
      <c r="AZ389" s="321"/>
      <c r="BA389" s="321"/>
      <c r="BB389" s="321">
        <v>2</v>
      </c>
      <c r="BC389" s="321">
        <v>56730.77</v>
      </c>
      <c r="BD389" s="321">
        <v>0</v>
      </c>
      <c r="BE389" s="321">
        <v>42548</v>
      </c>
      <c r="BF389" s="321">
        <v>150000</v>
      </c>
      <c r="BG389" s="321"/>
      <c r="BH389" s="321">
        <v>126000</v>
      </c>
      <c r="BI389" s="321"/>
      <c r="BJ389" s="321"/>
      <c r="BK389" s="321"/>
      <c r="BL389" s="321">
        <v>0</v>
      </c>
      <c r="BM389" s="321"/>
      <c r="BN389" s="321">
        <v>0</v>
      </c>
      <c r="BO389" s="321">
        <v>0</v>
      </c>
      <c r="BP389" s="321">
        <v>60576.9231</v>
      </c>
      <c r="BQ389" s="321">
        <v>11610.5769</v>
      </c>
      <c r="BR389" s="321"/>
      <c r="BS389" s="321">
        <v>0</v>
      </c>
      <c r="BT389" s="321">
        <v>0</v>
      </c>
      <c r="BU389" s="321">
        <v>0</v>
      </c>
      <c r="BV389" s="321"/>
      <c r="BW389" s="321">
        <v>0</v>
      </c>
      <c r="BX389" s="321"/>
      <c r="BY389" s="321">
        <v>0</v>
      </c>
      <c r="BZ389" s="321">
        <v>21.44</v>
      </c>
      <c r="CA389" s="321">
        <v>608153</v>
      </c>
      <c r="CB389" s="321">
        <v>2626715</v>
      </c>
      <c r="CC389" s="322">
        <v>2554528</v>
      </c>
      <c r="CD389" s="320"/>
      <c r="CE389" s="320" t="s">
        <v>1068</v>
      </c>
      <c r="CF389" s="323">
        <v>46085</v>
      </c>
      <c r="CG389" s="323">
        <v>46179</v>
      </c>
      <c r="CH389" s="320" t="s">
        <v>1043</v>
      </c>
      <c r="CI389" s="322">
        <v>0</v>
      </c>
      <c r="CJ389" s="322">
        <v>0</v>
      </c>
      <c r="CK389" s="321"/>
      <c r="CL389" s="324">
        <f t="shared" si="107"/>
        <v>72187.5</v>
      </c>
      <c r="CM389" s="325">
        <f t="shared" si="108"/>
        <v>-1.9799999999813735</v>
      </c>
      <c r="CN389" s="325">
        <f t="shared" si="109"/>
        <v>-2.4799999999813735</v>
      </c>
      <c r="CO389" s="325">
        <f t="shared" si="110"/>
        <v>-3.8461526855826378E-5</v>
      </c>
      <c r="CP389" s="318"/>
      <c r="CQ389" s="326">
        <f t="shared" si="111"/>
        <v>7.692346116527915E-6</v>
      </c>
      <c r="CR389" s="326">
        <f t="shared" si="112"/>
        <v>0</v>
      </c>
      <c r="CS389" s="327">
        <f t="shared" si="113"/>
        <v>0</v>
      </c>
      <c r="CT389" s="327">
        <f t="shared" si="114"/>
        <v>0</v>
      </c>
      <c r="CU389" s="327">
        <f t="shared" si="115"/>
        <v>0</v>
      </c>
      <c r="CV389" s="327">
        <f t="shared" si="116"/>
        <v>0</v>
      </c>
      <c r="CW389" s="327">
        <f t="shared" si="117"/>
        <v>0</v>
      </c>
      <c r="CX389" s="327">
        <f t="shared" si="118"/>
        <v>0</v>
      </c>
      <c r="CY389" s="327">
        <f t="shared" si="119"/>
        <v>0</v>
      </c>
      <c r="CZ389" s="328">
        <f t="shared" si="120"/>
        <v>72187.5</v>
      </c>
      <c r="DA389" s="328">
        <f>(420000/208)*(O389+P389+Q389+R389+S389+T389+U389+V389+W389+X389+BI389)-CZ389</f>
        <v>0</v>
      </c>
      <c r="DB389" s="201"/>
      <c r="DC389" s="327">
        <f>K389/M389*IFERROR(VLOOKUP($D389,Shift!$B:$AZ,45,0),0)-AT389</f>
        <v>0</v>
      </c>
      <c r="DD389" s="327">
        <f>K389/M389*IFERROR(VLOOKUP($D389,Shift!$B:$AV,47,0),0)*10*50%-ROUND(K389/M389*IFERROR(VLOOKUP($D389,Shift!$B:$AV,47,0),0)*8*30%,0)-AU389</f>
        <v>-0.23076923075132072</v>
      </c>
      <c r="DE389" s="329">
        <f>VLOOKUP($D389,'Off day working'!A:AM,38,0)-Z389</f>
        <v>0</v>
      </c>
      <c r="DF389" s="328"/>
      <c r="DG389" s="328"/>
      <c r="DH389" s="330">
        <f>K389/208*8*30%*VLOOKUP($D389,Shift!$B:$AZ,47,0)-AL389</f>
        <v>3.0769238946959376E-5</v>
      </c>
      <c r="DJ389" s="390"/>
      <c r="DK389" s="332">
        <f>VLOOKUP($D389,Meal!$A:$AK,35,0)-BG389</f>
        <v>0</v>
      </c>
      <c r="DL389" s="332">
        <f>VLOOKUP($D389,Meal!$A:$AK,36,0)-BH389</f>
        <v>0</v>
      </c>
      <c r="DM389" s="333">
        <f>VLOOKUP($D389,Shift!B:AW,39,0)-AV389</f>
        <v>0</v>
      </c>
      <c r="DN389" s="334">
        <f>K389/208*VLOOKUP(D389,Shift!$B:$AO,39,0)*8*10%-AW389</f>
        <v>0</v>
      </c>
      <c r="DO389" s="333">
        <f>VLOOKUP($D389,Shift!$B:$AO,40,0)-AX389</f>
        <v>0</v>
      </c>
      <c r="DP389" s="334">
        <f>K389/208*VLOOKUP(D389,Shift!$B:$AO,40,0)*8*50%-AY389</f>
        <v>0</v>
      </c>
      <c r="DQ389" s="335">
        <f>VLOOKUP($D389,Shift!$B:$AZ,41,0)-AZ389</f>
        <v>0</v>
      </c>
      <c r="DR389" s="336">
        <f>K389/208*VLOOKUP($D389,Shift!$B:$AQ,41,0)*8*50%-BA389</f>
        <v>0</v>
      </c>
      <c r="DS389" s="337">
        <f>VLOOKUP($D389,Att!B:CU,98,0)-O389</f>
        <v>0</v>
      </c>
      <c r="DT389" s="338">
        <f>IFERROR(VLOOKUP($D389,OT!$A:$BR,OT!BC$1,0),0)-P389</f>
        <v>0</v>
      </c>
      <c r="DU389" s="338">
        <f>IFERROR(VLOOKUP($D389,OT!$A:$BR,OT!BD$1,0),0)-Q389</f>
        <v>0</v>
      </c>
      <c r="DV389" s="338">
        <f>IFERROR(VLOOKUP($D389,OT!$A:$BR,OT!BE$1,0),0)-R389</f>
        <v>0</v>
      </c>
      <c r="DW389" s="338">
        <f>IFERROR(VLOOKUP($D389,OT!$A:$BR,OT!BF$1,0),0)-S389</f>
        <v>0</v>
      </c>
      <c r="DX389" s="338">
        <f>IFERROR(VLOOKUP($D389,OT!$A:$BR,OT!BG$1,0),0)-T389</f>
        <v>0</v>
      </c>
      <c r="DY389" s="338">
        <f>IFERROR(VLOOKUP($D389,OT!$A:$BR,OT!BH$1,0),0)-U389</f>
        <v>0</v>
      </c>
      <c r="DZ389" s="338">
        <f>IFERROR(VLOOKUP($D389,OT!$A:$BR,OT!BI$1,0),0)-V389</f>
        <v>0</v>
      </c>
      <c r="EA389" s="338">
        <f>IFERROR(VLOOKUP($D389,OT!$A:$BR,OT!BJ$1,0),0)-W389</f>
        <v>0</v>
      </c>
      <c r="EB389" s="338">
        <f>IFERROR(VLOOKUP($D389,OT!$A:$BR,OT!BK$1,0),0)-X389</f>
        <v>0</v>
      </c>
      <c r="EC389" s="339">
        <f>VLOOKUP(D389,'Off day working'!A:AL,38,0)*30000-BD389</f>
        <v>0</v>
      </c>
      <c r="ED389" s="340"/>
      <c r="EE389" s="340"/>
      <c r="EF389" s="338">
        <f t="shared" si="125"/>
        <v>7.6923076921957545E-2</v>
      </c>
      <c r="EG389" s="350">
        <f>4960000*1.07/208*VLOOKUP(D389,Att!B:BZ,77,0)-BJ389</f>
        <v>0</v>
      </c>
      <c r="EI389" s="345">
        <f>IF(AND(CH389="X",EJ389&gt;=0.5),150000/VLOOKUP(D389,Att!B:AT,45,0)*VLOOKUP(D389,Att!B:AP,41,0),IF(AND(CH389="X",EJ389&lt;0.5),0,150000))-AN389</f>
        <v>0</v>
      </c>
      <c r="EJ389" s="346">
        <f>VLOOKUP(D389,Att!B:AP,41,0)/VLOOKUP(D389,Att!B:AT,45,0)</f>
        <v>0.16666666666666666</v>
      </c>
    </row>
    <row r="390" spans="1:140" s="331" customFormat="1" ht="14.5" hidden="1" customHeight="1" x14ac:dyDescent="0.35">
      <c r="A390" s="300" t="s">
        <v>55</v>
      </c>
      <c r="B390" s="300">
        <f t="shared" si="121"/>
        <v>383</v>
      </c>
      <c r="C390" s="320" t="s">
        <v>56</v>
      </c>
      <c r="D390" s="320" t="s">
        <v>1276</v>
      </c>
      <c r="E390" s="320" t="s">
        <v>1278</v>
      </c>
      <c r="F390" s="367" t="s">
        <v>1277</v>
      </c>
      <c r="G390" s="320" t="s">
        <v>348</v>
      </c>
      <c r="H390" s="320" t="s">
        <v>1041</v>
      </c>
      <c r="I390" s="320" t="s">
        <v>57</v>
      </c>
      <c r="J390" s="320" t="s">
        <v>58</v>
      </c>
      <c r="K390" s="321">
        <v>5900000</v>
      </c>
      <c r="L390" s="321"/>
      <c r="M390" s="321">
        <v>208</v>
      </c>
      <c r="N390" s="321"/>
      <c r="O390" s="321">
        <v>48</v>
      </c>
      <c r="P390" s="321">
        <v>8</v>
      </c>
      <c r="Q390" s="321">
        <v>0</v>
      </c>
      <c r="R390" s="321">
        <v>0</v>
      </c>
      <c r="S390" s="321">
        <v>0</v>
      </c>
      <c r="T390" s="321">
        <v>0</v>
      </c>
      <c r="U390" s="321">
        <v>0</v>
      </c>
      <c r="V390" s="321">
        <v>0</v>
      </c>
      <c r="W390" s="321">
        <v>0</v>
      </c>
      <c r="X390" s="321">
        <v>0</v>
      </c>
      <c r="Y390" s="321">
        <v>0</v>
      </c>
      <c r="Z390" s="321"/>
      <c r="AA390" s="321"/>
      <c r="AB390" s="321">
        <v>1361538.4615</v>
      </c>
      <c r="AC390" s="321">
        <v>340384.61540000001</v>
      </c>
      <c r="AD390" s="321">
        <v>0</v>
      </c>
      <c r="AE390" s="321">
        <v>0</v>
      </c>
      <c r="AF390" s="321">
        <v>0</v>
      </c>
      <c r="AG390" s="321">
        <v>0</v>
      </c>
      <c r="AH390" s="321">
        <v>0</v>
      </c>
      <c r="AI390" s="321">
        <v>0</v>
      </c>
      <c r="AJ390" s="321">
        <v>0</v>
      </c>
      <c r="AK390" s="321">
        <v>0</v>
      </c>
      <c r="AL390" s="321">
        <v>0</v>
      </c>
      <c r="AM390" s="321">
        <v>83333.333299999998</v>
      </c>
      <c r="AN390" s="321">
        <v>0</v>
      </c>
      <c r="AO390" s="321">
        <v>287500</v>
      </c>
      <c r="AP390" s="321">
        <v>0</v>
      </c>
      <c r="AQ390" s="321"/>
      <c r="AR390" s="321">
        <v>0</v>
      </c>
      <c r="AS390" s="321"/>
      <c r="AT390" s="321">
        <v>0</v>
      </c>
      <c r="AU390" s="321">
        <v>0</v>
      </c>
      <c r="AV390" s="321">
        <v>0</v>
      </c>
      <c r="AW390" s="321">
        <v>0</v>
      </c>
      <c r="AX390" s="321">
        <v>0</v>
      </c>
      <c r="AY390" s="321">
        <v>0</v>
      </c>
      <c r="AZ390" s="321"/>
      <c r="BA390" s="321"/>
      <c r="BB390" s="321">
        <v>4</v>
      </c>
      <c r="BC390" s="321">
        <v>113461.54</v>
      </c>
      <c r="BD390" s="321">
        <v>0</v>
      </c>
      <c r="BE390" s="321"/>
      <c r="BF390" s="321">
        <v>200000</v>
      </c>
      <c r="BG390" s="321">
        <v>15000</v>
      </c>
      <c r="BH390" s="321">
        <v>80000</v>
      </c>
      <c r="BI390" s="321"/>
      <c r="BJ390" s="321"/>
      <c r="BK390" s="321"/>
      <c r="BL390" s="321">
        <v>0</v>
      </c>
      <c r="BM390" s="321"/>
      <c r="BN390" s="321">
        <v>0</v>
      </c>
      <c r="BO390" s="321">
        <v>0</v>
      </c>
      <c r="BP390" s="321">
        <v>83076.9231</v>
      </c>
      <c r="BQ390" s="321">
        <v>13846.1538</v>
      </c>
      <c r="BR390" s="321"/>
      <c r="BS390" s="321">
        <v>0</v>
      </c>
      <c r="BT390" s="321">
        <v>0</v>
      </c>
      <c r="BU390" s="321">
        <v>0</v>
      </c>
      <c r="BV390" s="321"/>
      <c r="BW390" s="321">
        <v>0</v>
      </c>
      <c r="BX390" s="321"/>
      <c r="BY390" s="321">
        <v>0</v>
      </c>
      <c r="BZ390" s="321">
        <v>7.6</v>
      </c>
      <c r="CA390" s="321">
        <v>215576</v>
      </c>
      <c r="CB390" s="321">
        <v>2793721</v>
      </c>
      <c r="CC390" s="322">
        <v>2696798</v>
      </c>
      <c r="CD390" s="320"/>
      <c r="CE390" s="320" t="s">
        <v>870</v>
      </c>
      <c r="CF390" s="323">
        <v>46106</v>
      </c>
      <c r="CG390" s="323">
        <v>46179</v>
      </c>
      <c r="CH390" s="320" t="s">
        <v>1043</v>
      </c>
      <c r="CI390" s="322">
        <v>0</v>
      </c>
      <c r="CJ390" s="322">
        <v>0</v>
      </c>
      <c r="CK390" s="321"/>
      <c r="CL390" s="324">
        <f t="shared" si="107"/>
        <v>96923.0769</v>
      </c>
      <c r="CM390" s="325">
        <f t="shared" si="108"/>
        <v>-3.9729000004008412</v>
      </c>
      <c r="CN390" s="325">
        <f t="shared" si="109"/>
        <v>-4.049800000153482</v>
      </c>
      <c r="CO390" s="325">
        <f t="shared" si="110"/>
        <v>3.8461526855826378E-5</v>
      </c>
      <c r="CP390" s="318"/>
      <c r="CQ390" s="326">
        <f t="shared" si="111"/>
        <v>-1.5384634025394917E-5</v>
      </c>
      <c r="CR390" s="326">
        <f t="shared" si="112"/>
        <v>0</v>
      </c>
      <c r="CS390" s="327">
        <f t="shared" si="113"/>
        <v>0</v>
      </c>
      <c r="CT390" s="327">
        <f t="shared" si="114"/>
        <v>0</v>
      </c>
      <c r="CU390" s="327">
        <f t="shared" si="115"/>
        <v>0</v>
      </c>
      <c r="CV390" s="327">
        <f t="shared" si="116"/>
        <v>0</v>
      </c>
      <c r="CW390" s="327">
        <f t="shared" si="117"/>
        <v>0</v>
      </c>
      <c r="CX390" s="327">
        <f t="shared" si="118"/>
        <v>0</v>
      </c>
      <c r="CY390" s="327">
        <f t="shared" si="119"/>
        <v>0</v>
      </c>
      <c r="CZ390" s="328">
        <f t="shared" si="120"/>
        <v>96923.0769</v>
      </c>
      <c r="DA390" s="328">
        <f t="shared" ref="DA390:DA395" si="126">(360000/208)*(O390+P390+Q390+R390+S390+T390+U390+V390+W390+X390+BI390)-CZ390</f>
        <v>2.3076921934261918E-5</v>
      </c>
      <c r="DB390" s="201"/>
      <c r="DC390" s="327">
        <f>K390/M390*IFERROR(VLOOKUP($D390,Shift!$B:$AZ,45,0),0)-AT390</f>
        <v>0</v>
      </c>
      <c r="DD390" s="327">
        <f>K390/M390*IFERROR(VLOOKUP($D390,Shift!$B:$AV,47,0),0)*10*50%-ROUND(K390/M390*IFERROR(VLOOKUP($D390,Shift!$B:$AV,47,0),0)*8*30%,0)-AU390</f>
        <v>0</v>
      </c>
      <c r="DE390" s="329">
        <f>VLOOKUP($D390,'Off day working'!A:AM,38,0)-Z390</f>
        <v>0</v>
      </c>
      <c r="DF390" s="328"/>
      <c r="DG390" s="328"/>
      <c r="DH390" s="330">
        <f>K390/208*8*30%*VLOOKUP($D390,Shift!$B:$AZ,47,0)-AL390</f>
        <v>0</v>
      </c>
      <c r="DJ390" s="390"/>
      <c r="DK390" s="332">
        <f>VLOOKUP($D390,Meal!$A:$AK,35,0)-BG390</f>
        <v>0</v>
      </c>
      <c r="DL390" s="332">
        <f>VLOOKUP($D390,Meal!$A:$AK,36,0)-BH390</f>
        <v>0</v>
      </c>
      <c r="DM390" s="333">
        <f>VLOOKUP($D390,Shift!B:AW,39,0)-AV390</f>
        <v>0</v>
      </c>
      <c r="DN390" s="334">
        <f>K390/208*VLOOKUP(D390,Shift!$B:$AO,39,0)*8*10%-AW390</f>
        <v>0</v>
      </c>
      <c r="DO390" s="333">
        <f>VLOOKUP($D390,Shift!$B:$AO,40,0)-AX390</f>
        <v>0</v>
      </c>
      <c r="DP390" s="334">
        <f>K390/208*VLOOKUP(D390,Shift!$B:$AO,40,0)*8*50%-AY390</f>
        <v>0</v>
      </c>
      <c r="DQ390" s="335">
        <f>VLOOKUP($D390,Shift!$B:$AZ,41,0)-AZ390</f>
        <v>0</v>
      </c>
      <c r="DR390" s="336">
        <f>K390/208*VLOOKUP($D390,Shift!$B:$AQ,41,0)*8*50%-BA390</f>
        <v>0</v>
      </c>
      <c r="DS390" s="337">
        <f>VLOOKUP($D390,Att!B:CU,98,0)-O390</f>
        <v>0</v>
      </c>
      <c r="DT390" s="338">
        <f>IFERROR(VLOOKUP($D390,OT!$A:$BR,OT!BC$1,0),0)-P390</f>
        <v>0</v>
      </c>
      <c r="DU390" s="338">
        <f>IFERROR(VLOOKUP($D390,OT!$A:$BR,OT!BD$1,0),0)-Q390</f>
        <v>0</v>
      </c>
      <c r="DV390" s="338">
        <f>IFERROR(VLOOKUP($D390,OT!$A:$BR,OT!BE$1,0),0)-R390</f>
        <v>0</v>
      </c>
      <c r="DW390" s="338">
        <f>IFERROR(VLOOKUP($D390,OT!$A:$BR,OT!BF$1,0),0)-S390</f>
        <v>0</v>
      </c>
      <c r="DX390" s="338">
        <f>IFERROR(VLOOKUP($D390,OT!$A:$BR,OT!BG$1,0),0)-T390</f>
        <v>0</v>
      </c>
      <c r="DY390" s="338">
        <f>IFERROR(VLOOKUP($D390,OT!$A:$BR,OT!BH$1,0),0)-U390</f>
        <v>0</v>
      </c>
      <c r="DZ390" s="338">
        <f>IFERROR(VLOOKUP($D390,OT!$A:$BR,OT!BI$1,0),0)-V390</f>
        <v>0</v>
      </c>
      <c r="EA390" s="338">
        <f>IFERROR(VLOOKUP($D390,OT!$A:$BR,OT!BJ$1,0),0)-W390</f>
        <v>0</v>
      </c>
      <c r="EB390" s="338">
        <f>IFERROR(VLOOKUP($D390,OT!$A:$BR,OT!BK$1,0),0)-X390</f>
        <v>0</v>
      </c>
      <c r="EC390" s="339">
        <f>VLOOKUP(D390,'Off day working'!A:AL,38,0)*30000-BD390</f>
        <v>0</v>
      </c>
      <c r="ED390" s="340"/>
      <c r="EE390" s="340"/>
      <c r="EF390" s="338">
        <f t="shared" si="125"/>
        <v>0</v>
      </c>
      <c r="EG390" s="350">
        <f>4960000*1.07/208*VLOOKUP(D390,Att!B:BZ,77,0)-BJ390</f>
        <v>0</v>
      </c>
      <c r="EI390" s="345">
        <f>IF(AND(CH390="X",EJ390&gt;=0.5),150000/VLOOKUP(D390,Att!B:AT,45,0)*VLOOKUP(D390,Att!B:AP,41,0),IF(AND(CH390="X",EJ390&lt;0.5),0,150000))-AN390</f>
        <v>0</v>
      </c>
      <c r="EJ390" s="346">
        <f>VLOOKUP(D390,Att!B:AP,41,0)/VLOOKUP(D390,Att!B:AT,45,0)</f>
        <v>0.27777777777777779</v>
      </c>
    </row>
    <row r="391" spans="1:140" s="331" customFormat="1" ht="14.5" hidden="1" customHeight="1" x14ac:dyDescent="0.35">
      <c r="A391" s="300" t="s">
        <v>55</v>
      </c>
      <c r="B391" s="300">
        <f t="shared" si="121"/>
        <v>384</v>
      </c>
      <c r="C391" s="320" t="s">
        <v>56</v>
      </c>
      <c r="D391" s="320" t="s">
        <v>1300</v>
      </c>
      <c r="E391" s="320" t="s">
        <v>1302</v>
      </c>
      <c r="F391" s="367" t="s">
        <v>1301</v>
      </c>
      <c r="G391" s="320" t="s">
        <v>348</v>
      </c>
      <c r="H391" s="320" t="s">
        <v>1041</v>
      </c>
      <c r="I391" s="320" t="s">
        <v>59</v>
      </c>
      <c r="J391" s="320" t="s">
        <v>58</v>
      </c>
      <c r="K391" s="321">
        <v>5900000</v>
      </c>
      <c r="L391" s="321"/>
      <c r="M391" s="321">
        <v>208</v>
      </c>
      <c r="N391" s="321"/>
      <c r="O391" s="321">
        <v>48</v>
      </c>
      <c r="P391" s="321">
        <v>10</v>
      </c>
      <c r="Q391" s="321">
        <v>0</v>
      </c>
      <c r="R391" s="321">
        <v>0</v>
      </c>
      <c r="S391" s="321">
        <v>0</v>
      </c>
      <c r="T391" s="321">
        <v>0</v>
      </c>
      <c r="U391" s="321">
        <v>0</v>
      </c>
      <c r="V391" s="321">
        <v>0</v>
      </c>
      <c r="W391" s="321">
        <v>0</v>
      </c>
      <c r="X391" s="321">
        <v>0</v>
      </c>
      <c r="Y391" s="321">
        <v>0</v>
      </c>
      <c r="Z391" s="321"/>
      <c r="AA391" s="321"/>
      <c r="AB391" s="321">
        <v>1361538.4615</v>
      </c>
      <c r="AC391" s="321">
        <v>425480.76919999998</v>
      </c>
      <c r="AD391" s="321">
        <v>0</v>
      </c>
      <c r="AE391" s="321">
        <v>0</v>
      </c>
      <c r="AF391" s="321">
        <v>0</v>
      </c>
      <c r="AG391" s="321">
        <v>0</v>
      </c>
      <c r="AH391" s="321">
        <v>0</v>
      </c>
      <c r="AI391" s="321">
        <v>0</v>
      </c>
      <c r="AJ391" s="321">
        <v>0</v>
      </c>
      <c r="AK391" s="321">
        <v>0</v>
      </c>
      <c r="AL391" s="321">
        <v>0</v>
      </c>
      <c r="AM391" s="321">
        <v>83333.333299999998</v>
      </c>
      <c r="AN391" s="321">
        <v>0</v>
      </c>
      <c r="AO391" s="321">
        <v>207500</v>
      </c>
      <c r="AP391" s="321">
        <v>0</v>
      </c>
      <c r="AQ391" s="321"/>
      <c r="AR391" s="321">
        <v>0</v>
      </c>
      <c r="AS391" s="321"/>
      <c r="AT391" s="321">
        <v>0</v>
      </c>
      <c r="AU391" s="321">
        <v>0</v>
      </c>
      <c r="AV391" s="321">
        <v>0</v>
      </c>
      <c r="AW391" s="321">
        <v>0</v>
      </c>
      <c r="AX391" s="321">
        <v>0</v>
      </c>
      <c r="AY391" s="321">
        <v>0</v>
      </c>
      <c r="AZ391" s="321"/>
      <c r="BA391" s="321"/>
      <c r="BB391" s="321">
        <v>5</v>
      </c>
      <c r="BC391" s="321">
        <v>141826.92000000001</v>
      </c>
      <c r="BD391" s="321">
        <v>0</v>
      </c>
      <c r="BE391" s="321"/>
      <c r="BF391" s="321">
        <v>200000</v>
      </c>
      <c r="BG391" s="321">
        <v>20000</v>
      </c>
      <c r="BH391" s="321">
        <v>80000</v>
      </c>
      <c r="BI391" s="321"/>
      <c r="BJ391" s="321"/>
      <c r="BK391" s="321"/>
      <c r="BL391" s="321">
        <v>0</v>
      </c>
      <c r="BM391" s="321"/>
      <c r="BN391" s="321">
        <v>0</v>
      </c>
      <c r="BO391" s="321">
        <v>0</v>
      </c>
      <c r="BP391" s="321">
        <v>83076.9231</v>
      </c>
      <c r="BQ391" s="321">
        <v>17307.692299999999</v>
      </c>
      <c r="BR391" s="321"/>
      <c r="BS391" s="321">
        <v>0</v>
      </c>
      <c r="BT391" s="321">
        <v>0</v>
      </c>
      <c r="BU391" s="321">
        <v>0</v>
      </c>
      <c r="BV391" s="321"/>
      <c r="BW391" s="321">
        <v>0</v>
      </c>
      <c r="BX391" s="321"/>
      <c r="BY391" s="321">
        <v>0</v>
      </c>
      <c r="BZ391" s="321">
        <v>15.6</v>
      </c>
      <c r="CA391" s="321">
        <v>442500</v>
      </c>
      <c r="CB391" s="321">
        <v>3062569</v>
      </c>
      <c r="CC391" s="322">
        <v>2962184</v>
      </c>
      <c r="CD391" s="320"/>
      <c r="CE391" s="320" t="s">
        <v>870</v>
      </c>
      <c r="CF391" s="323">
        <v>46112</v>
      </c>
      <c r="CG391" s="323">
        <v>46180</v>
      </c>
      <c r="CH391" s="320" t="s">
        <v>1043</v>
      </c>
      <c r="CI391" s="322">
        <v>0</v>
      </c>
      <c r="CJ391" s="322">
        <v>0</v>
      </c>
      <c r="CK391" s="321"/>
      <c r="CL391" s="324">
        <f t="shared" si="107"/>
        <v>100384.6154</v>
      </c>
      <c r="CM391" s="325">
        <f t="shared" si="108"/>
        <v>-4.9005999998189509</v>
      </c>
      <c r="CN391" s="325">
        <f t="shared" si="109"/>
        <v>-4.5159999998286366</v>
      </c>
      <c r="CO391" s="325">
        <f t="shared" si="110"/>
        <v>3.8461526855826378E-5</v>
      </c>
      <c r="CP391" s="318"/>
      <c r="CQ391" s="326">
        <f t="shared" si="111"/>
        <v>3.0769268050789833E-5</v>
      </c>
      <c r="CR391" s="326">
        <f t="shared" si="112"/>
        <v>0</v>
      </c>
      <c r="CS391" s="327">
        <f t="shared" si="113"/>
        <v>0</v>
      </c>
      <c r="CT391" s="327">
        <f t="shared" si="114"/>
        <v>0</v>
      </c>
      <c r="CU391" s="327">
        <f t="shared" si="115"/>
        <v>0</v>
      </c>
      <c r="CV391" s="327">
        <f t="shared" si="116"/>
        <v>0</v>
      </c>
      <c r="CW391" s="327">
        <f t="shared" si="117"/>
        <v>0</v>
      </c>
      <c r="CX391" s="327">
        <f t="shared" si="118"/>
        <v>0</v>
      </c>
      <c r="CY391" s="327">
        <f t="shared" si="119"/>
        <v>0</v>
      </c>
      <c r="CZ391" s="328">
        <f t="shared" si="120"/>
        <v>100384.6154</v>
      </c>
      <c r="DA391" s="328">
        <f t="shared" si="126"/>
        <v>-1.5384619473479688E-5</v>
      </c>
      <c r="DB391" s="201"/>
      <c r="DC391" s="327">
        <f>K391/M391*IFERROR(VLOOKUP($D391,Shift!$B:$AZ,45,0),0)-AT391</f>
        <v>0</v>
      </c>
      <c r="DD391" s="327">
        <f>K391/M391*IFERROR(VLOOKUP($D391,Shift!$B:$AV,47,0),0)*10*50%-ROUND(K391/M391*IFERROR(VLOOKUP($D391,Shift!$B:$AV,47,0),0)*8*30%,0)-AU391</f>
        <v>0</v>
      </c>
      <c r="DE391" s="329">
        <f>VLOOKUP($D391,'Off day working'!A:AM,38,0)-Z391</f>
        <v>0</v>
      </c>
      <c r="DF391" s="328"/>
      <c r="DG391" s="328"/>
      <c r="DH391" s="330">
        <f>K391/208*8*30%*VLOOKUP($D391,Shift!$B:$AZ,47,0)-AL391</f>
        <v>0</v>
      </c>
      <c r="DJ391" s="390"/>
      <c r="DK391" s="332">
        <f>VLOOKUP($D391,Meal!$A:$AK,35,0)-BG391</f>
        <v>0</v>
      </c>
      <c r="DL391" s="332">
        <f>VLOOKUP($D391,Meal!$A:$AK,36,0)-BH391</f>
        <v>0</v>
      </c>
      <c r="DM391" s="333">
        <f>VLOOKUP($D391,Shift!B:AW,39,0)-AV391</f>
        <v>0</v>
      </c>
      <c r="DN391" s="334">
        <f>K391/208*VLOOKUP(D391,Shift!$B:$AO,39,0)*8*10%-AW391</f>
        <v>0</v>
      </c>
      <c r="DO391" s="333">
        <f>VLOOKUP($D391,Shift!$B:$AO,40,0)-AX391</f>
        <v>0</v>
      </c>
      <c r="DP391" s="334">
        <f>K391/208*VLOOKUP(D391,Shift!$B:$AO,40,0)*8*50%-AY391</f>
        <v>0</v>
      </c>
      <c r="DQ391" s="335">
        <f>VLOOKUP($D391,Shift!$B:$AZ,41,0)-AZ391</f>
        <v>0</v>
      </c>
      <c r="DR391" s="336">
        <f>K391/208*VLOOKUP($D391,Shift!$B:$AQ,41,0)*8*50%-BA391</f>
        <v>0</v>
      </c>
      <c r="DS391" s="337">
        <f>VLOOKUP($D391,Att!B:CU,98,0)-O391</f>
        <v>0</v>
      </c>
      <c r="DT391" s="338">
        <f>IFERROR(VLOOKUP($D391,OT!$A:$BR,OT!BC$1,0),0)-P391</f>
        <v>0</v>
      </c>
      <c r="DU391" s="338">
        <f>IFERROR(VLOOKUP($D391,OT!$A:$BR,OT!BD$1,0),0)-Q391</f>
        <v>0</v>
      </c>
      <c r="DV391" s="338">
        <f>IFERROR(VLOOKUP($D391,OT!$A:$BR,OT!BE$1,0),0)-R391</f>
        <v>0</v>
      </c>
      <c r="DW391" s="338">
        <f>IFERROR(VLOOKUP($D391,OT!$A:$BR,OT!BF$1,0),0)-S391</f>
        <v>0</v>
      </c>
      <c r="DX391" s="338">
        <f>IFERROR(VLOOKUP($D391,OT!$A:$BR,OT!BG$1,0),0)-T391</f>
        <v>0</v>
      </c>
      <c r="DY391" s="338">
        <f>IFERROR(VLOOKUP($D391,OT!$A:$BR,OT!BH$1,0),0)-U391</f>
        <v>0</v>
      </c>
      <c r="DZ391" s="338">
        <f>IFERROR(VLOOKUP($D391,OT!$A:$BR,OT!BI$1,0),0)-V391</f>
        <v>0</v>
      </c>
      <c r="EA391" s="338">
        <f>IFERROR(VLOOKUP($D391,OT!$A:$BR,OT!BJ$1,0),0)-W391</f>
        <v>0</v>
      </c>
      <c r="EB391" s="338">
        <f>IFERROR(VLOOKUP($D391,OT!$A:$BR,OT!BK$1,0),0)-X391</f>
        <v>0</v>
      </c>
      <c r="EC391" s="339">
        <f>VLOOKUP(D391,'Off day working'!A:AL,38,0)*30000-BD391</f>
        <v>0</v>
      </c>
      <c r="ED391" s="340"/>
      <c r="EE391" s="340"/>
      <c r="EF391" s="338">
        <f t="shared" si="125"/>
        <v>0</v>
      </c>
      <c r="EG391" s="350">
        <f>4960000*1.07/208*VLOOKUP(D391,Att!B:BZ,77,0)-BJ391</f>
        <v>0</v>
      </c>
      <c r="EI391" s="345">
        <f>IF(AND(CH391="X",EJ391&gt;=0.5),150000/VLOOKUP(D391,Att!B:AT,45,0)*VLOOKUP(D391,Att!B:AP,41,0),IF(AND(CH391="X",EJ391&lt;0.5),0,150000))-AN391</f>
        <v>0</v>
      </c>
      <c r="EJ391" s="346">
        <f>VLOOKUP(D391,Att!B:AP,41,0)/VLOOKUP(D391,Att!B:AT,45,0)</f>
        <v>0.27777777777777779</v>
      </c>
    </row>
    <row r="392" spans="1:140" s="331" customFormat="1" ht="14.5" hidden="1" customHeight="1" x14ac:dyDescent="0.35">
      <c r="A392" s="300" t="s">
        <v>55</v>
      </c>
      <c r="B392" s="300">
        <f t="shared" si="121"/>
        <v>385</v>
      </c>
      <c r="C392" s="320" t="s">
        <v>56</v>
      </c>
      <c r="D392" s="320" t="s">
        <v>1338</v>
      </c>
      <c r="E392" s="320" t="s">
        <v>1340</v>
      </c>
      <c r="F392" s="367" t="s">
        <v>1339</v>
      </c>
      <c r="G392" s="320" t="s">
        <v>348</v>
      </c>
      <c r="H392" s="320" t="s">
        <v>1039</v>
      </c>
      <c r="I392" s="320" t="s">
        <v>63</v>
      </c>
      <c r="J392" s="320" t="s">
        <v>58</v>
      </c>
      <c r="K392" s="321">
        <v>5900000</v>
      </c>
      <c r="L392" s="321"/>
      <c r="M392" s="321">
        <v>208</v>
      </c>
      <c r="N392" s="321"/>
      <c r="O392" s="321"/>
      <c r="P392" s="321">
        <v>0</v>
      </c>
      <c r="Q392" s="321">
        <v>0</v>
      </c>
      <c r="R392" s="321">
        <v>0</v>
      </c>
      <c r="S392" s="321">
        <v>0</v>
      </c>
      <c r="T392" s="321">
        <v>0</v>
      </c>
      <c r="U392" s="321">
        <v>0</v>
      </c>
      <c r="V392" s="321">
        <v>0</v>
      </c>
      <c r="W392" s="321">
        <v>0</v>
      </c>
      <c r="X392" s="321">
        <v>0</v>
      </c>
      <c r="Y392" s="321">
        <v>0</v>
      </c>
      <c r="Z392" s="321"/>
      <c r="AA392" s="321"/>
      <c r="AB392" s="321"/>
      <c r="AC392" s="321">
        <v>0</v>
      </c>
      <c r="AD392" s="321">
        <v>0</v>
      </c>
      <c r="AE392" s="321">
        <v>0</v>
      </c>
      <c r="AF392" s="321">
        <v>0</v>
      </c>
      <c r="AG392" s="321">
        <v>0</v>
      </c>
      <c r="AH392" s="321">
        <v>0</v>
      </c>
      <c r="AI392" s="321">
        <v>0</v>
      </c>
      <c r="AJ392" s="321">
        <v>0</v>
      </c>
      <c r="AK392" s="321">
        <v>0</v>
      </c>
      <c r="AL392" s="321"/>
      <c r="AM392" s="321">
        <v>0</v>
      </c>
      <c r="AN392" s="321">
        <v>0</v>
      </c>
      <c r="AO392" s="321">
        <v>62000</v>
      </c>
      <c r="AP392" s="321">
        <v>0</v>
      </c>
      <c r="AQ392" s="321"/>
      <c r="AR392" s="321">
        <v>0</v>
      </c>
      <c r="AS392" s="321"/>
      <c r="AT392" s="321"/>
      <c r="AU392" s="321"/>
      <c r="AV392" s="321"/>
      <c r="AW392" s="321"/>
      <c r="AX392" s="321"/>
      <c r="AY392" s="321"/>
      <c r="AZ392" s="321"/>
      <c r="BA392" s="321"/>
      <c r="BB392" s="321"/>
      <c r="BC392" s="321"/>
      <c r="BD392" s="321">
        <v>0</v>
      </c>
      <c r="BE392" s="321"/>
      <c r="BF392" s="321"/>
      <c r="BG392" s="321"/>
      <c r="BH392" s="321"/>
      <c r="BI392" s="321"/>
      <c r="BJ392" s="321"/>
      <c r="BK392" s="321"/>
      <c r="BL392" s="321">
        <v>-391038</v>
      </c>
      <c r="BM392" s="321"/>
      <c r="BN392" s="321">
        <v>0</v>
      </c>
      <c r="BO392" s="321">
        <v>0</v>
      </c>
      <c r="BP392" s="321"/>
      <c r="BQ392" s="321">
        <v>0</v>
      </c>
      <c r="BR392" s="321"/>
      <c r="BS392" s="321">
        <v>0</v>
      </c>
      <c r="BT392" s="321">
        <v>0</v>
      </c>
      <c r="BU392" s="321">
        <v>0</v>
      </c>
      <c r="BV392" s="321"/>
      <c r="BW392" s="321">
        <v>0</v>
      </c>
      <c r="BX392" s="321"/>
      <c r="BY392" s="321">
        <v>0</v>
      </c>
      <c r="BZ392" s="321">
        <v>11.6</v>
      </c>
      <c r="CA392" s="321">
        <v>329038</v>
      </c>
      <c r="CB392" s="321">
        <v>0</v>
      </c>
      <c r="CC392" s="322">
        <v>0</v>
      </c>
      <c r="CD392" s="320" t="s">
        <v>1796</v>
      </c>
      <c r="CE392" s="320" t="s">
        <v>870</v>
      </c>
      <c r="CF392" s="323">
        <v>46113</v>
      </c>
      <c r="CG392" s="323">
        <v>46181</v>
      </c>
      <c r="CH392" s="320" t="s">
        <v>1043</v>
      </c>
      <c r="CI392" s="322">
        <v>0</v>
      </c>
      <c r="CJ392" s="322">
        <v>0</v>
      </c>
      <c r="CK392" s="321"/>
      <c r="CL392" s="324">
        <f t="shared" ref="CL392:CL456" si="127">SUM(BN392:BQ392)+CJ392</f>
        <v>0</v>
      </c>
      <c r="CM392" s="325">
        <f t="shared" ref="CM392:CM456" si="128">SUM(AB392:AU392,AW392,AY392,BA392,BC392,BD392:BH392,BJ392:BL392,BM392:BR392,BS392,BT392)+100%*CA392-CB392+CJ392+CI392</f>
        <v>0</v>
      </c>
      <c r="CN392" s="325">
        <f t="shared" ref="CN392:CN456" si="129">SUM(AB392:AU392,AW392,AY392,BA392,BC392,BD392:BH392,BJ392,BL392)+BS392-BU392+CA392-CC392</f>
        <v>0</v>
      </c>
      <c r="CO392" s="325">
        <f t="shared" ref="CO392:CO456" si="130">K392/M392*O392-AB392</f>
        <v>0</v>
      </c>
      <c r="CP392" s="318"/>
      <c r="CQ392" s="326">
        <f t="shared" ref="CQ392:CQ455" si="131">$K392/$M392*P392*1.5-AC392</f>
        <v>0</v>
      </c>
      <c r="CR392" s="326">
        <f t="shared" ref="CR392:CR455" si="132">$K392/$M392*Q392*1.75-AD392</f>
        <v>0</v>
      </c>
      <c r="CS392" s="327">
        <f t="shared" ref="CS392:CS455" si="133">$K392/$M392*R392*2-AE392</f>
        <v>0</v>
      </c>
      <c r="CT392" s="327">
        <f t="shared" ref="CT392:CT455" si="134">$K392/$M392*S392*2.1-AF392</f>
        <v>0</v>
      </c>
      <c r="CU392" s="327">
        <f t="shared" ref="CU392:CU455" si="135">$K392/$M392*T392*2.2-AG392</f>
        <v>0</v>
      </c>
      <c r="CV392" s="327">
        <f t="shared" ref="CV392:CV455" si="136">$K392/$M392*U392*2.9-AH392</f>
        <v>0</v>
      </c>
      <c r="CW392" s="327">
        <f t="shared" ref="CW392:CW455" si="137">$K392/$M392*V392*3-AI392</f>
        <v>0</v>
      </c>
      <c r="CX392" s="327">
        <f t="shared" ref="CX392:CX455" si="138">$K392/$M392*W392*4.1-AJ392</f>
        <v>0</v>
      </c>
      <c r="CY392" s="327">
        <f t="shared" ref="CY392:CY455" si="139">$K392/$M392*X392*1-AK392</f>
        <v>0</v>
      </c>
      <c r="CZ392" s="328">
        <f t="shared" ref="CZ392:CZ455" si="140">(BP392+BQ392)</f>
        <v>0</v>
      </c>
      <c r="DA392" s="328">
        <f t="shared" si="126"/>
        <v>0</v>
      </c>
      <c r="DB392" s="201"/>
      <c r="DC392" s="327">
        <f>K392/M392*IFERROR(VLOOKUP($D392,Shift!$B:$AZ,45,0),0)-AT392</f>
        <v>0</v>
      </c>
      <c r="DD392" s="327">
        <f>K392/M392*IFERROR(VLOOKUP($D392,Shift!$B:$AV,47,0),0)*10*50%-ROUND(K392/M392*IFERROR(VLOOKUP($D392,Shift!$B:$AV,47,0),0)*8*30%,0)-AU392</f>
        <v>0</v>
      </c>
      <c r="DE392" s="329">
        <f>VLOOKUP($D392,'Off day working'!A:AM,38,0)-Z392</f>
        <v>0</v>
      </c>
      <c r="DF392" s="328"/>
      <c r="DG392" s="328"/>
      <c r="DH392" s="330">
        <f>K392/208*8*30%*VLOOKUP($D392,Shift!$B:$AZ,47,0)-AL392</f>
        <v>0</v>
      </c>
      <c r="DJ392" s="390"/>
      <c r="DK392" s="332" t="e">
        <f>VLOOKUP($D392,Meal!$A:$AK,35,0)-BG392</f>
        <v>#N/A</v>
      </c>
      <c r="DL392" s="332" t="e">
        <f>VLOOKUP($D392,Meal!$A:$AK,36,0)-BH392</f>
        <v>#N/A</v>
      </c>
      <c r="DM392" s="333">
        <f>VLOOKUP($D392,Shift!B:AW,39,0)-AV392</f>
        <v>0</v>
      </c>
      <c r="DN392" s="334">
        <f>K392/208*VLOOKUP(D392,Shift!$B:$AO,39,0)*8*10%-AW392</f>
        <v>0</v>
      </c>
      <c r="DO392" s="333">
        <f>VLOOKUP($D392,Shift!$B:$AO,40,0)-AX392</f>
        <v>0</v>
      </c>
      <c r="DP392" s="334">
        <f>K392/208*VLOOKUP(D392,Shift!$B:$AO,40,0)*8*50%-AY392</f>
        <v>0</v>
      </c>
      <c r="DQ392" s="335">
        <f>VLOOKUP($D392,Shift!$B:$AZ,41,0)-AZ392</f>
        <v>0</v>
      </c>
      <c r="DR392" s="336">
        <f>K392/208*VLOOKUP($D392,Shift!$B:$AQ,41,0)*8*50%-BA392</f>
        <v>0</v>
      </c>
      <c r="DS392" s="337">
        <f>VLOOKUP($D392,Att!B:CU,98,0)-O392</f>
        <v>0</v>
      </c>
      <c r="DT392" s="338">
        <f>IFERROR(VLOOKUP($D392,OT!$A:$BR,OT!BC$1,0),0)-P392</f>
        <v>0</v>
      </c>
      <c r="DU392" s="338">
        <f>IFERROR(VLOOKUP($D392,OT!$A:$BR,OT!BD$1,0),0)-Q392</f>
        <v>0</v>
      </c>
      <c r="DV392" s="338">
        <f>IFERROR(VLOOKUP($D392,OT!$A:$BR,OT!BE$1,0),0)-R392</f>
        <v>0</v>
      </c>
      <c r="DW392" s="338">
        <f>IFERROR(VLOOKUP($D392,OT!$A:$BR,OT!BF$1,0),0)-S392</f>
        <v>0</v>
      </c>
      <c r="DX392" s="338">
        <f>IFERROR(VLOOKUP($D392,OT!$A:$BR,OT!BG$1,0),0)-T392</f>
        <v>0</v>
      </c>
      <c r="DY392" s="338">
        <f>IFERROR(VLOOKUP($D392,OT!$A:$BR,OT!BH$1,0),0)-U392</f>
        <v>0</v>
      </c>
      <c r="DZ392" s="338">
        <f>IFERROR(VLOOKUP($D392,OT!$A:$BR,OT!BI$1,0),0)-V392</f>
        <v>0</v>
      </c>
      <c r="EA392" s="338">
        <f>IFERROR(VLOOKUP($D392,OT!$A:$BR,OT!BJ$1,0),0)-W392</f>
        <v>0</v>
      </c>
      <c r="EB392" s="338">
        <f>IFERROR(VLOOKUP($D392,OT!$A:$BR,OT!BK$1,0),0)-X392</f>
        <v>0</v>
      </c>
      <c r="EC392" s="339">
        <f>VLOOKUP(D392,'Off day working'!A:AL,38,0)*30000-BD392</f>
        <v>0</v>
      </c>
      <c r="ED392" s="340"/>
      <c r="EE392" s="340"/>
      <c r="EF392" s="338">
        <f t="shared" si="125"/>
        <v>0</v>
      </c>
      <c r="EG392" s="350">
        <f>4960000*1.07/208*VLOOKUP(D392,Att!B:BZ,77,0)-BJ392</f>
        <v>0</v>
      </c>
      <c r="EI392" s="345">
        <f>IF(AND(CH392="X",EJ392&gt;=0.5),150000/VLOOKUP(D392,Att!B:AT,45,0)*VLOOKUP(D392,Att!B:AP,41,0),IF(AND(CH392="X",EJ392&lt;0.5),0,150000))-AN392</f>
        <v>0</v>
      </c>
      <c r="EJ392" s="346">
        <f>VLOOKUP(D392,Att!B:AP,41,0)/VLOOKUP(D392,Att!B:AT,45,0)</f>
        <v>0</v>
      </c>
    </row>
    <row r="393" spans="1:140" s="331" customFormat="1" ht="14.5" hidden="1" customHeight="1" x14ac:dyDescent="0.35">
      <c r="A393" s="300" t="s">
        <v>55</v>
      </c>
      <c r="B393" s="300">
        <f t="shared" ref="B393:B456" si="141">ROW()-7</f>
        <v>386</v>
      </c>
      <c r="C393" s="320" t="s">
        <v>56</v>
      </c>
      <c r="D393" s="320" t="s">
        <v>1863</v>
      </c>
      <c r="E393" s="320" t="s">
        <v>1960</v>
      </c>
      <c r="F393" s="367" t="s">
        <v>1864</v>
      </c>
      <c r="G393" s="320" t="s">
        <v>360</v>
      </c>
      <c r="H393" s="320" t="s">
        <v>1042</v>
      </c>
      <c r="I393" s="320" t="s">
        <v>59</v>
      </c>
      <c r="J393" s="320" t="s">
        <v>58</v>
      </c>
      <c r="K393" s="321">
        <v>5900000</v>
      </c>
      <c r="L393" s="321"/>
      <c r="M393" s="321">
        <v>208</v>
      </c>
      <c r="N393" s="321"/>
      <c r="O393" s="321"/>
      <c r="P393" s="321">
        <v>0</v>
      </c>
      <c r="Q393" s="321">
        <v>0</v>
      </c>
      <c r="R393" s="321">
        <v>0</v>
      </c>
      <c r="S393" s="321">
        <v>0</v>
      </c>
      <c r="T393" s="321">
        <v>0</v>
      </c>
      <c r="U393" s="321">
        <v>0</v>
      </c>
      <c r="V393" s="321">
        <v>0</v>
      </c>
      <c r="W393" s="321">
        <v>0</v>
      </c>
      <c r="X393" s="321">
        <v>0</v>
      </c>
      <c r="Y393" s="321">
        <v>0</v>
      </c>
      <c r="Z393" s="321"/>
      <c r="AA393" s="321"/>
      <c r="AB393" s="321"/>
      <c r="AC393" s="321">
        <v>0</v>
      </c>
      <c r="AD393" s="321">
        <v>0</v>
      </c>
      <c r="AE393" s="321">
        <v>0</v>
      </c>
      <c r="AF393" s="321">
        <v>0</v>
      </c>
      <c r="AG393" s="321">
        <v>0</v>
      </c>
      <c r="AH393" s="321">
        <v>0</v>
      </c>
      <c r="AI393" s="321">
        <v>0</v>
      </c>
      <c r="AJ393" s="321">
        <v>0</v>
      </c>
      <c r="AK393" s="321">
        <v>0</v>
      </c>
      <c r="AL393" s="321"/>
      <c r="AM393" s="321">
        <v>0</v>
      </c>
      <c r="AN393" s="321">
        <v>0</v>
      </c>
      <c r="AO393" s="321">
        <v>0</v>
      </c>
      <c r="AP393" s="321">
        <v>0</v>
      </c>
      <c r="AQ393" s="321"/>
      <c r="AR393" s="321">
        <v>0</v>
      </c>
      <c r="AS393" s="321"/>
      <c r="AT393" s="321"/>
      <c r="AU393" s="321"/>
      <c r="AV393" s="321"/>
      <c r="AW393" s="321"/>
      <c r="AX393" s="321"/>
      <c r="AY393" s="321"/>
      <c r="AZ393" s="321"/>
      <c r="BA393" s="321"/>
      <c r="BB393" s="321"/>
      <c r="BC393" s="321"/>
      <c r="BD393" s="321">
        <v>0</v>
      </c>
      <c r="BE393" s="321"/>
      <c r="BF393" s="321"/>
      <c r="BG393" s="321"/>
      <c r="BH393" s="321"/>
      <c r="BI393" s="321"/>
      <c r="BJ393" s="321"/>
      <c r="BK393" s="321"/>
      <c r="BL393" s="321"/>
      <c r="BM393" s="321"/>
      <c r="BN393" s="321">
        <v>0</v>
      </c>
      <c r="BO393" s="321">
        <v>0</v>
      </c>
      <c r="BP393" s="321"/>
      <c r="BQ393" s="321">
        <v>0</v>
      </c>
      <c r="BR393" s="321"/>
      <c r="BS393" s="321">
        <v>0</v>
      </c>
      <c r="BT393" s="321">
        <v>0</v>
      </c>
      <c r="BU393" s="321">
        <v>0</v>
      </c>
      <c r="BV393" s="321"/>
      <c r="BW393" s="321">
        <v>0</v>
      </c>
      <c r="BX393" s="321"/>
      <c r="BY393" s="321">
        <v>0</v>
      </c>
      <c r="BZ393" s="321">
        <v>0</v>
      </c>
      <c r="CA393" s="321">
        <v>0</v>
      </c>
      <c r="CB393" s="321">
        <v>0</v>
      </c>
      <c r="CC393" s="322">
        <v>0</v>
      </c>
      <c r="CD393" s="320"/>
      <c r="CE393" s="320" t="s">
        <v>870</v>
      </c>
      <c r="CF393" s="323">
        <v>46176</v>
      </c>
      <c r="CG393" s="323">
        <v>46181</v>
      </c>
      <c r="CH393" s="320" t="s">
        <v>1043</v>
      </c>
      <c r="CI393" s="322">
        <v>0</v>
      </c>
      <c r="CJ393" s="322">
        <v>0</v>
      </c>
      <c r="CK393" s="321"/>
      <c r="CL393" s="324">
        <f t="shared" si="127"/>
        <v>0</v>
      </c>
      <c r="CM393" s="325">
        <f t="shared" si="128"/>
        <v>0</v>
      </c>
      <c r="CN393" s="325">
        <f t="shared" si="129"/>
        <v>0</v>
      </c>
      <c r="CO393" s="325">
        <f t="shared" si="130"/>
        <v>0</v>
      </c>
      <c r="CP393" s="318"/>
      <c r="CQ393" s="326">
        <f t="shared" si="131"/>
        <v>0</v>
      </c>
      <c r="CR393" s="326">
        <f t="shared" si="132"/>
        <v>0</v>
      </c>
      <c r="CS393" s="327">
        <f t="shared" si="133"/>
        <v>0</v>
      </c>
      <c r="CT393" s="327">
        <f t="shared" si="134"/>
        <v>0</v>
      </c>
      <c r="CU393" s="327">
        <f t="shared" si="135"/>
        <v>0</v>
      </c>
      <c r="CV393" s="327">
        <f t="shared" si="136"/>
        <v>0</v>
      </c>
      <c r="CW393" s="327">
        <f t="shared" si="137"/>
        <v>0</v>
      </c>
      <c r="CX393" s="327">
        <f t="shared" si="138"/>
        <v>0</v>
      </c>
      <c r="CY393" s="327">
        <f t="shared" si="139"/>
        <v>0</v>
      </c>
      <c r="CZ393" s="328">
        <f t="shared" si="140"/>
        <v>0</v>
      </c>
      <c r="DA393" s="328">
        <f t="shared" si="126"/>
        <v>0</v>
      </c>
      <c r="DB393" s="201"/>
      <c r="DC393" s="327">
        <f>K393/M393*IFERROR(VLOOKUP($D393,Shift!$B:$AZ,45,0),0)-AT393</f>
        <v>0</v>
      </c>
      <c r="DD393" s="327">
        <f>K393/M393*IFERROR(VLOOKUP($D393,Shift!$B:$AV,47,0),0)*10*50%-ROUND(K393/M393*IFERROR(VLOOKUP($D393,Shift!$B:$AV,47,0),0)*8*30%,0)-AU393</f>
        <v>0</v>
      </c>
      <c r="DE393" s="329">
        <f>VLOOKUP($D393,'Off day working'!A:AM,38,0)-Z393</f>
        <v>0</v>
      </c>
      <c r="DF393" s="328"/>
      <c r="DG393" s="328"/>
      <c r="DH393" s="330">
        <f>K393/208*8*30%*VLOOKUP($D393,Shift!$B:$AZ,47,0)-AL393</f>
        <v>0</v>
      </c>
      <c r="DJ393" s="390"/>
      <c r="DK393" s="332">
        <f>VLOOKUP($D393,Meal!$A:$AK,35,0)-BG393</f>
        <v>0</v>
      </c>
      <c r="DL393" s="332">
        <f>VLOOKUP($D393,Meal!$A:$AK,36,0)-BH393</f>
        <v>0</v>
      </c>
      <c r="DM393" s="333">
        <f>VLOOKUP($D393,Shift!B:AW,39,0)-AV393</f>
        <v>0</v>
      </c>
      <c r="DN393" s="334">
        <f>K393/208*VLOOKUP(D393,Shift!$B:$AO,39,0)*8*10%-AW393</f>
        <v>0</v>
      </c>
      <c r="DO393" s="333">
        <f>VLOOKUP($D393,Shift!$B:$AO,40,0)-AX393</f>
        <v>0</v>
      </c>
      <c r="DP393" s="334">
        <f>K393/208*VLOOKUP(D393,Shift!$B:$AO,40,0)*8*50%-AY393</f>
        <v>0</v>
      </c>
      <c r="DQ393" s="335">
        <f>VLOOKUP($D393,Shift!$B:$AZ,41,0)-AZ393</f>
        <v>0</v>
      </c>
      <c r="DR393" s="336">
        <f>K393/208*VLOOKUP($D393,Shift!$B:$AQ,41,0)*8*50%-BA393</f>
        <v>0</v>
      </c>
      <c r="DS393" s="337">
        <f>VLOOKUP($D393,Att!B:CU,98,0)-O393</f>
        <v>0</v>
      </c>
      <c r="DT393" s="338">
        <f>IFERROR(VLOOKUP($D393,OT!$A:$BR,OT!BC$1,0),0)-P393</f>
        <v>0</v>
      </c>
      <c r="DU393" s="338">
        <f>IFERROR(VLOOKUP($D393,OT!$A:$BR,OT!BD$1,0),0)-Q393</f>
        <v>0</v>
      </c>
      <c r="DV393" s="338">
        <f>IFERROR(VLOOKUP($D393,OT!$A:$BR,OT!BE$1,0),0)-R393</f>
        <v>0</v>
      </c>
      <c r="DW393" s="338">
        <f>IFERROR(VLOOKUP($D393,OT!$A:$BR,OT!BF$1,0),0)-S393</f>
        <v>0</v>
      </c>
      <c r="DX393" s="338">
        <f>IFERROR(VLOOKUP($D393,OT!$A:$BR,OT!BG$1,0),0)-T393</f>
        <v>0</v>
      </c>
      <c r="DY393" s="338">
        <f>IFERROR(VLOOKUP($D393,OT!$A:$BR,OT!BH$1,0),0)-U393</f>
        <v>0</v>
      </c>
      <c r="DZ393" s="338">
        <f>IFERROR(VLOOKUP($D393,OT!$A:$BR,OT!BI$1,0),0)-V393</f>
        <v>0</v>
      </c>
      <c r="EA393" s="338">
        <f>IFERROR(VLOOKUP($D393,OT!$A:$BR,OT!BJ$1,0),0)-W393</f>
        <v>0</v>
      </c>
      <c r="EB393" s="338">
        <f>IFERROR(VLOOKUP($D393,OT!$A:$BR,OT!BK$1,0),0)-X393</f>
        <v>0</v>
      </c>
      <c r="EC393" s="339">
        <f>VLOOKUP(D393,'Off day working'!A:AL,38,0)*30000-BD393</f>
        <v>0</v>
      </c>
      <c r="ED393" s="340"/>
      <c r="EE393" s="340"/>
      <c r="EF393" s="338">
        <f t="shared" si="125"/>
        <v>42548.076923076922</v>
      </c>
      <c r="EG393" s="350">
        <f>4960000*1.07/208*VLOOKUP(D393,Att!B:BZ,77,0)-BJ393</f>
        <v>0</v>
      </c>
      <c r="EI393" s="345">
        <f>IF(AND(CH393="X",EJ393&gt;=0.5),150000/VLOOKUP(D393,Att!B:AT,45,0)*VLOOKUP(D393,Att!B:AP,41,0),IF(AND(CH393="X",EJ393&lt;0.5),0,150000))-AN393</f>
        <v>0</v>
      </c>
      <c r="EJ393" s="346">
        <f>VLOOKUP(D393,Att!B:AP,41,0)/VLOOKUP(D393,Att!B:AT,45,0)</f>
        <v>0</v>
      </c>
    </row>
    <row r="394" spans="1:140" s="331" customFormat="1" ht="14.5" hidden="1" customHeight="1" x14ac:dyDescent="0.35">
      <c r="A394" s="300" t="s">
        <v>55</v>
      </c>
      <c r="B394" s="300">
        <f t="shared" si="141"/>
        <v>387</v>
      </c>
      <c r="C394" s="320" t="s">
        <v>56</v>
      </c>
      <c r="D394" s="320" t="s">
        <v>1873</v>
      </c>
      <c r="E394" s="320" t="s">
        <v>1965</v>
      </c>
      <c r="F394" s="367" t="s">
        <v>1874</v>
      </c>
      <c r="G394" s="320" t="s">
        <v>360</v>
      </c>
      <c r="H394" s="320"/>
      <c r="I394" s="320" t="s">
        <v>57</v>
      </c>
      <c r="J394" s="320" t="s">
        <v>58</v>
      </c>
      <c r="K394" s="321">
        <v>5900000</v>
      </c>
      <c r="L394" s="321"/>
      <c r="M394" s="321">
        <v>208</v>
      </c>
      <c r="N394" s="321"/>
      <c r="O394" s="321"/>
      <c r="P394" s="321">
        <v>0</v>
      </c>
      <c r="Q394" s="321">
        <v>0</v>
      </c>
      <c r="R394" s="321">
        <v>0</v>
      </c>
      <c r="S394" s="321">
        <v>0</v>
      </c>
      <c r="T394" s="321">
        <v>0</v>
      </c>
      <c r="U394" s="321">
        <v>0</v>
      </c>
      <c r="V394" s="321">
        <v>0</v>
      </c>
      <c r="W394" s="321">
        <v>0</v>
      </c>
      <c r="X394" s="321">
        <v>0</v>
      </c>
      <c r="Y394" s="321">
        <v>0</v>
      </c>
      <c r="Z394" s="321"/>
      <c r="AA394" s="321"/>
      <c r="AB394" s="321"/>
      <c r="AC394" s="321">
        <v>0</v>
      </c>
      <c r="AD394" s="321">
        <v>0</v>
      </c>
      <c r="AE394" s="321">
        <v>0</v>
      </c>
      <c r="AF394" s="321">
        <v>0</v>
      </c>
      <c r="AG394" s="321">
        <v>0</v>
      </c>
      <c r="AH394" s="321">
        <v>0</v>
      </c>
      <c r="AI394" s="321">
        <v>0</v>
      </c>
      <c r="AJ394" s="321">
        <v>0</v>
      </c>
      <c r="AK394" s="321">
        <v>0</v>
      </c>
      <c r="AL394" s="321"/>
      <c r="AM394" s="321">
        <v>0</v>
      </c>
      <c r="AN394" s="321">
        <v>0</v>
      </c>
      <c r="AO394" s="321"/>
      <c r="AP394" s="321">
        <v>0</v>
      </c>
      <c r="AQ394" s="321"/>
      <c r="AR394" s="321">
        <v>0</v>
      </c>
      <c r="AS394" s="321"/>
      <c r="AT394" s="321"/>
      <c r="AU394" s="321"/>
      <c r="AV394" s="321"/>
      <c r="AW394" s="321"/>
      <c r="AX394" s="321"/>
      <c r="AY394" s="321"/>
      <c r="AZ394" s="321"/>
      <c r="BA394" s="321"/>
      <c r="BB394" s="321"/>
      <c r="BC394" s="321"/>
      <c r="BD394" s="321">
        <v>0</v>
      </c>
      <c r="BE394" s="321"/>
      <c r="BF394" s="321"/>
      <c r="BG394" s="321"/>
      <c r="BH394" s="321"/>
      <c r="BI394" s="321"/>
      <c r="BJ394" s="321"/>
      <c r="BK394" s="321"/>
      <c r="BL394" s="321"/>
      <c r="BM394" s="321"/>
      <c r="BN394" s="321">
        <v>0</v>
      </c>
      <c r="BO394" s="321">
        <v>0</v>
      </c>
      <c r="BP394" s="321"/>
      <c r="BQ394" s="321">
        <v>0</v>
      </c>
      <c r="BR394" s="321"/>
      <c r="BS394" s="321">
        <v>0</v>
      </c>
      <c r="BT394" s="321">
        <v>0</v>
      </c>
      <c r="BU394" s="321">
        <v>0</v>
      </c>
      <c r="BV394" s="321"/>
      <c r="BW394" s="321">
        <v>0</v>
      </c>
      <c r="BX394" s="321"/>
      <c r="BY394" s="321">
        <v>0</v>
      </c>
      <c r="BZ394" s="321">
        <v>0</v>
      </c>
      <c r="CA394" s="321">
        <v>0</v>
      </c>
      <c r="CB394" s="321">
        <v>0</v>
      </c>
      <c r="CC394" s="322">
        <v>0</v>
      </c>
      <c r="CD394" s="320"/>
      <c r="CE394" s="320" t="s">
        <v>870</v>
      </c>
      <c r="CF394" s="323">
        <v>46176</v>
      </c>
      <c r="CG394" s="323">
        <v>46181</v>
      </c>
      <c r="CH394" s="320" t="s">
        <v>1043</v>
      </c>
      <c r="CI394" s="322">
        <v>0</v>
      </c>
      <c r="CJ394" s="322">
        <v>0</v>
      </c>
      <c r="CK394" s="321"/>
      <c r="CL394" s="324">
        <f t="shared" si="127"/>
        <v>0</v>
      </c>
      <c r="CM394" s="325">
        <f t="shared" si="128"/>
        <v>0</v>
      </c>
      <c r="CN394" s="325">
        <f t="shared" si="129"/>
        <v>0</v>
      </c>
      <c r="CO394" s="325">
        <f t="shared" si="130"/>
        <v>0</v>
      </c>
      <c r="CP394" s="318"/>
      <c r="CQ394" s="326">
        <f t="shared" si="131"/>
        <v>0</v>
      </c>
      <c r="CR394" s="326">
        <f t="shared" si="132"/>
        <v>0</v>
      </c>
      <c r="CS394" s="327">
        <f t="shared" si="133"/>
        <v>0</v>
      </c>
      <c r="CT394" s="327">
        <f t="shared" si="134"/>
        <v>0</v>
      </c>
      <c r="CU394" s="327">
        <f t="shared" si="135"/>
        <v>0</v>
      </c>
      <c r="CV394" s="327">
        <f t="shared" si="136"/>
        <v>0</v>
      </c>
      <c r="CW394" s="327">
        <f t="shared" si="137"/>
        <v>0</v>
      </c>
      <c r="CX394" s="327">
        <f t="shared" si="138"/>
        <v>0</v>
      </c>
      <c r="CY394" s="327">
        <f t="shared" si="139"/>
        <v>0</v>
      </c>
      <c r="CZ394" s="328">
        <f t="shared" si="140"/>
        <v>0</v>
      </c>
      <c r="DA394" s="328">
        <f t="shared" si="126"/>
        <v>0</v>
      </c>
      <c r="DB394" s="201"/>
      <c r="DC394" s="327">
        <f>K394/M394*IFERROR(VLOOKUP($D394,Shift!$B:$AZ,45,0),0)-AT394</f>
        <v>0</v>
      </c>
      <c r="DD394" s="327">
        <f>K394/M394*IFERROR(VLOOKUP($D394,Shift!$B:$AV,47,0),0)*10*50%-ROUND(K394/M394*IFERROR(VLOOKUP($D394,Shift!$B:$AV,47,0),0)*8*30%,0)-AU394</f>
        <v>0</v>
      </c>
      <c r="DE394" s="329">
        <f>VLOOKUP($D394,'Off day working'!A:AM,38,0)-Z394</f>
        <v>0</v>
      </c>
      <c r="DF394" s="328"/>
      <c r="DG394" s="328"/>
      <c r="DH394" s="330">
        <f>K394/208*8*30%*VLOOKUP($D394,Shift!$B:$AZ,47,0)-AL394</f>
        <v>0</v>
      </c>
      <c r="DJ394" s="390"/>
      <c r="DK394" s="332">
        <f>VLOOKUP($D394,Meal!$A:$AK,35,0)-BG394</f>
        <v>0</v>
      </c>
      <c r="DL394" s="332">
        <f>VLOOKUP($D394,Meal!$A:$AK,36,0)-BH394</f>
        <v>0</v>
      </c>
      <c r="DM394" s="333">
        <f>VLOOKUP($D394,Shift!B:AW,39,0)-AV394</f>
        <v>0</v>
      </c>
      <c r="DN394" s="334">
        <f>K394/208*VLOOKUP(D394,Shift!$B:$AO,39,0)*8*10%-AW394</f>
        <v>0</v>
      </c>
      <c r="DO394" s="333">
        <f>VLOOKUP($D394,Shift!$B:$AO,40,0)-AX394</f>
        <v>0</v>
      </c>
      <c r="DP394" s="334">
        <f>K394/208*VLOOKUP(D394,Shift!$B:$AO,40,0)*8*50%-AY394</f>
        <v>0</v>
      </c>
      <c r="DQ394" s="335">
        <f>VLOOKUP($D394,Shift!$B:$AZ,41,0)-AZ394</f>
        <v>0</v>
      </c>
      <c r="DR394" s="336">
        <f>K394/208*VLOOKUP($D394,Shift!$B:$AQ,41,0)*8*50%-BA394</f>
        <v>0</v>
      </c>
      <c r="DS394" s="337">
        <f>VLOOKUP($D394,Att!B:CU,98,0)-O394</f>
        <v>0</v>
      </c>
      <c r="DT394" s="338">
        <f>IFERROR(VLOOKUP($D394,OT!$A:$BR,OT!BC$1,0),0)-P394</f>
        <v>0</v>
      </c>
      <c r="DU394" s="338">
        <f>IFERROR(VLOOKUP($D394,OT!$A:$BR,OT!BD$1,0),0)-Q394</f>
        <v>0</v>
      </c>
      <c r="DV394" s="338">
        <f>IFERROR(VLOOKUP($D394,OT!$A:$BR,OT!BE$1,0),0)-R394</f>
        <v>0</v>
      </c>
      <c r="DW394" s="338">
        <f>IFERROR(VLOOKUP($D394,OT!$A:$BR,OT!BF$1,0),0)-S394</f>
        <v>0</v>
      </c>
      <c r="DX394" s="338">
        <f>IFERROR(VLOOKUP($D394,OT!$A:$BR,OT!BG$1,0),0)-T394</f>
        <v>0</v>
      </c>
      <c r="DY394" s="338">
        <f>IFERROR(VLOOKUP($D394,OT!$A:$BR,OT!BH$1,0),0)-U394</f>
        <v>0</v>
      </c>
      <c r="DZ394" s="338">
        <f>IFERROR(VLOOKUP($D394,OT!$A:$BR,OT!BI$1,0),0)-V394</f>
        <v>0</v>
      </c>
      <c r="EA394" s="338">
        <f>IFERROR(VLOOKUP($D394,OT!$A:$BR,OT!BJ$1,0),0)-W394</f>
        <v>0</v>
      </c>
      <c r="EB394" s="338">
        <f>IFERROR(VLOOKUP($D394,OT!$A:$BR,OT!BK$1,0),0)-X394</f>
        <v>0</v>
      </c>
      <c r="EC394" s="339">
        <f>VLOOKUP(D394,'Off day working'!A:AL,38,0)*30000-BD394</f>
        <v>0</v>
      </c>
      <c r="ED394" s="340"/>
      <c r="EE394" s="340"/>
      <c r="EF394" s="338">
        <f t="shared" si="125"/>
        <v>42548.076923076922</v>
      </c>
      <c r="EG394" s="350">
        <f>4960000*1.07/208*VLOOKUP(D394,Att!B:BZ,77,0)-BJ394</f>
        <v>0</v>
      </c>
      <c r="EI394" s="345">
        <f>IF(AND(CH394="X",EJ394&gt;=0.5),150000/VLOOKUP(D394,Att!B:AT,45,0)*VLOOKUP(D394,Att!B:AP,41,0),IF(AND(CH394="X",EJ394&lt;0.5),0,150000))-AN394</f>
        <v>0</v>
      </c>
      <c r="EJ394" s="346">
        <f>VLOOKUP(D394,Att!B:AP,41,0)/VLOOKUP(D394,Att!B:AT,45,0)</f>
        <v>0</v>
      </c>
    </row>
    <row r="395" spans="1:140" s="331" customFormat="1" ht="14.5" hidden="1" customHeight="1" x14ac:dyDescent="0.35">
      <c r="A395" s="300" t="s">
        <v>55</v>
      </c>
      <c r="B395" s="300">
        <f t="shared" si="141"/>
        <v>388</v>
      </c>
      <c r="C395" s="320" t="s">
        <v>56</v>
      </c>
      <c r="D395" s="320" t="s">
        <v>1861</v>
      </c>
      <c r="E395" s="320" t="s">
        <v>1959</v>
      </c>
      <c r="F395" s="367" t="s">
        <v>1862</v>
      </c>
      <c r="G395" s="320" t="s">
        <v>360</v>
      </c>
      <c r="H395" s="320" t="s">
        <v>1039</v>
      </c>
      <c r="I395" s="320" t="s">
        <v>63</v>
      </c>
      <c r="J395" s="320" t="s">
        <v>58</v>
      </c>
      <c r="K395" s="321">
        <v>5900000</v>
      </c>
      <c r="L395" s="321"/>
      <c r="M395" s="321">
        <v>208</v>
      </c>
      <c r="N395" s="321"/>
      <c r="O395" s="321">
        <v>26</v>
      </c>
      <c r="P395" s="321">
        <v>0</v>
      </c>
      <c r="Q395" s="321">
        <v>0</v>
      </c>
      <c r="R395" s="321">
        <v>0</v>
      </c>
      <c r="S395" s="321">
        <v>0</v>
      </c>
      <c r="T395" s="321">
        <v>0</v>
      </c>
      <c r="U395" s="321">
        <v>0</v>
      </c>
      <c r="V395" s="321">
        <v>0</v>
      </c>
      <c r="W395" s="321">
        <v>0</v>
      </c>
      <c r="X395" s="321">
        <v>0</v>
      </c>
      <c r="Y395" s="321">
        <v>0</v>
      </c>
      <c r="Z395" s="321"/>
      <c r="AA395" s="321"/>
      <c r="AB395" s="321">
        <v>737499.77309999999</v>
      </c>
      <c r="AC395" s="321">
        <v>0</v>
      </c>
      <c r="AD395" s="321">
        <v>0</v>
      </c>
      <c r="AE395" s="321">
        <v>0</v>
      </c>
      <c r="AF395" s="321">
        <v>0</v>
      </c>
      <c r="AG395" s="321">
        <v>0</v>
      </c>
      <c r="AH395" s="321">
        <v>0</v>
      </c>
      <c r="AI395" s="321">
        <v>0</v>
      </c>
      <c r="AJ395" s="321">
        <v>0</v>
      </c>
      <c r="AK395" s="321">
        <v>0</v>
      </c>
      <c r="AL395" s="321">
        <v>0</v>
      </c>
      <c r="AM395" s="321">
        <v>50000</v>
      </c>
      <c r="AN395" s="321">
        <v>0</v>
      </c>
      <c r="AO395" s="321">
        <v>0</v>
      </c>
      <c r="AP395" s="321">
        <v>0</v>
      </c>
      <c r="AQ395" s="321"/>
      <c r="AR395" s="321">
        <v>0</v>
      </c>
      <c r="AS395" s="321"/>
      <c r="AT395" s="321">
        <v>0</v>
      </c>
      <c r="AU395" s="321">
        <v>0</v>
      </c>
      <c r="AV395" s="321">
        <v>0</v>
      </c>
      <c r="AW395" s="321">
        <v>0</v>
      </c>
      <c r="AX395" s="321">
        <v>0</v>
      </c>
      <c r="AY395" s="321">
        <v>0</v>
      </c>
      <c r="AZ395" s="321"/>
      <c r="BA395" s="321"/>
      <c r="BB395" s="321"/>
      <c r="BC395" s="321"/>
      <c r="BD395" s="321">
        <v>0</v>
      </c>
      <c r="BE395" s="321">
        <v>42548</v>
      </c>
      <c r="BF395" s="321">
        <v>100000</v>
      </c>
      <c r="BG395" s="321">
        <v>50000</v>
      </c>
      <c r="BH395" s="321"/>
      <c r="BI395" s="321"/>
      <c r="BJ395" s="321"/>
      <c r="BK395" s="321"/>
      <c r="BL395" s="321">
        <v>-680769.23080000002</v>
      </c>
      <c r="BM395" s="321"/>
      <c r="BN395" s="321">
        <v>0</v>
      </c>
      <c r="BO395" s="321">
        <v>0</v>
      </c>
      <c r="BP395" s="321">
        <v>45000</v>
      </c>
      <c r="BQ395" s="321">
        <v>0</v>
      </c>
      <c r="BR395" s="321"/>
      <c r="BS395" s="321">
        <v>0</v>
      </c>
      <c r="BT395" s="321">
        <v>0</v>
      </c>
      <c r="BU395" s="321">
        <v>0</v>
      </c>
      <c r="BV395" s="321"/>
      <c r="BW395" s="321">
        <v>0</v>
      </c>
      <c r="BX395" s="321"/>
      <c r="BY395" s="321">
        <v>0</v>
      </c>
      <c r="BZ395" s="321">
        <v>0</v>
      </c>
      <c r="CA395" s="321">
        <v>0</v>
      </c>
      <c r="CB395" s="321">
        <v>344279</v>
      </c>
      <c r="CC395" s="322">
        <v>299279</v>
      </c>
      <c r="CD395" s="320" t="s">
        <v>1796</v>
      </c>
      <c r="CE395" s="320" t="s">
        <v>870</v>
      </c>
      <c r="CF395" s="323">
        <v>46176</v>
      </c>
      <c r="CG395" s="323">
        <v>46182</v>
      </c>
      <c r="CH395" s="320" t="s">
        <v>1043</v>
      </c>
      <c r="CI395" s="322">
        <v>0</v>
      </c>
      <c r="CJ395" s="322">
        <v>0</v>
      </c>
      <c r="CK395" s="321"/>
      <c r="CL395" s="324">
        <f t="shared" si="127"/>
        <v>45000</v>
      </c>
      <c r="CM395" s="325">
        <f t="shared" si="128"/>
        <v>-0.45770000002812594</v>
      </c>
      <c r="CN395" s="325">
        <f t="shared" si="129"/>
        <v>-0.45770000002812594</v>
      </c>
      <c r="CO395" s="325">
        <f t="shared" si="130"/>
        <v>0.22690000000875443</v>
      </c>
      <c r="CP395" s="318"/>
      <c r="CQ395" s="326">
        <f t="shared" si="131"/>
        <v>0</v>
      </c>
      <c r="CR395" s="326">
        <f t="shared" si="132"/>
        <v>0</v>
      </c>
      <c r="CS395" s="327">
        <f t="shared" si="133"/>
        <v>0</v>
      </c>
      <c r="CT395" s="327">
        <f t="shared" si="134"/>
        <v>0</v>
      </c>
      <c r="CU395" s="327">
        <f t="shared" si="135"/>
        <v>0</v>
      </c>
      <c r="CV395" s="327">
        <f t="shared" si="136"/>
        <v>0</v>
      </c>
      <c r="CW395" s="327">
        <f t="shared" si="137"/>
        <v>0</v>
      </c>
      <c r="CX395" s="327">
        <f t="shared" si="138"/>
        <v>0</v>
      </c>
      <c r="CY395" s="327">
        <f t="shared" si="139"/>
        <v>0</v>
      </c>
      <c r="CZ395" s="328">
        <f t="shared" si="140"/>
        <v>45000</v>
      </c>
      <c r="DA395" s="328">
        <f t="shared" si="126"/>
        <v>0</v>
      </c>
      <c r="DB395" s="201"/>
      <c r="DC395" s="327">
        <f>K395/M395*IFERROR(VLOOKUP($D395,Shift!$B:$AZ,45,0),0)-AT395</f>
        <v>0</v>
      </c>
      <c r="DD395" s="327">
        <f>K395/M395*IFERROR(VLOOKUP($D395,Shift!$B:$AV,47,0),0)*10*50%-ROUND(K395/M395*IFERROR(VLOOKUP($D395,Shift!$B:$AV,47,0),0)*8*30%,0)-AU395</f>
        <v>0</v>
      </c>
      <c r="DE395" s="329">
        <f>VLOOKUP($D395,'Off day working'!A:AM,38,0)-Z395</f>
        <v>0</v>
      </c>
      <c r="DF395" s="328"/>
      <c r="DG395" s="328"/>
      <c r="DH395" s="330">
        <f>K395/208*8*30%*VLOOKUP($D395,Shift!$B:$AZ,47,0)-AL395</f>
        <v>0</v>
      </c>
      <c r="DJ395" s="390"/>
      <c r="DK395" s="332">
        <f>VLOOKUP($D395,Meal!$A:$AK,35,0)-BG395</f>
        <v>0</v>
      </c>
      <c r="DL395" s="332">
        <f>VLOOKUP($D395,Meal!$A:$AK,36,0)-BH395</f>
        <v>0</v>
      </c>
      <c r="DM395" s="333">
        <f>VLOOKUP($D395,Shift!B:AW,39,0)-AV395</f>
        <v>0</v>
      </c>
      <c r="DN395" s="334">
        <f>K395/208*VLOOKUP(D395,Shift!$B:$AO,39,0)*8*10%-AW395</f>
        <v>0</v>
      </c>
      <c r="DO395" s="333">
        <f>VLOOKUP($D395,Shift!$B:$AO,40,0)-AX395</f>
        <v>0</v>
      </c>
      <c r="DP395" s="334">
        <f>K395/208*VLOOKUP(D395,Shift!$B:$AO,40,0)*8*50%-AY395</f>
        <v>0</v>
      </c>
      <c r="DQ395" s="335">
        <f>VLOOKUP($D395,Shift!$B:$AZ,41,0)-AZ395</f>
        <v>0</v>
      </c>
      <c r="DR395" s="336">
        <f>K395/208*VLOOKUP($D395,Shift!$B:$AQ,41,0)*8*50%-BA395</f>
        <v>0</v>
      </c>
      <c r="DS395" s="337">
        <f>VLOOKUP($D395,Att!B:CU,98,0)-O395</f>
        <v>0</v>
      </c>
      <c r="DT395" s="338">
        <f>IFERROR(VLOOKUP($D395,OT!$A:$BR,OT!BC$1,0),0)-P395</f>
        <v>0</v>
      </c>
      <c r="DU395" s="338">
        <f>IFERROR(VLOOKUP($D395,OT!$A:$BR,OT!BD$1,0),0)-Q395</f>
        <v>0</v>
      </c>
      <c r="DV395" s="338">
        <f>IFERROR(VLOOKUP($D395,OT!$A:$BR,OT!BE$1,0),0)-R395</f>
        <v>0</v>
      </c>
      <c r="DW395" s="338">
        <f>IFERROR(VLOOKUP($D395,OT!$A:$BR,OT!BF$1,0),0)-S395</f>
        <v>0</v>
      </c>
      <c r="DX395" s="338">
        <f>IFERROR(VLOOKUP($D395,OT!$A:$BR,OT!BG$1,0),0)-T395</f>
        <v>0</v>
      </c>
      <c r="DY395" s="338">
        <f>IFERROR(VLOOKUP($D395,OT!$A:$BR,OT!BH$1,0),0)-U395</f>
        <v>0</v>
      </c>
      <c r="DZ395" s="338">
        <f>IFERROR(VLOOKUP($D395,OT!$A:$BR,OT!BI$1,0),0)-V395</f>
        <v>0</v>
      </c>
      <c r="EA395" s="338">
        <f>IFERROR(VLOOKUP($D395,OT!$A:$BR,OT!BJ$1,0),0)-W395</f>
        <v>0</v>
      </c>
      <c r="EB395" s="338">
        <f>IFERROR(VLOOKUP($D395,OT!$A:$BR,OT!BK$1,0),0)-X395</f>
        <v>0</v>
      </c>
      <c r="EC395" s="339">
        <f>VLOOKUP(D395,'Off day working'!A:AL,38,0)*30000-BD395</f>
        <v>0</v>
      </c>
      <c r="ED395" s="340"/>
      <c r="EE395" s="340"/>
      <c r="EF395" s="338">
        <f t="shared" si="125"/>
        <v>7.6923076921957545E-2</v>
      </c>
      <c r="EG395" s="350">
        <f>4960000*1.07/208*VLOOKUP(D395,Att!B:BZ,77,0)-BJ395</f>
        <v>0</v>
      </c>
      <c r="EI395" s="345">
        <f>IF(AND(CH395="X",EJ395&gt;=0.5),150000/VLOOKUP(D395,Att!B:AT,45,0)*VLOOKUP(D395,Att!B:AP,41,0),IF(AND(CH395="X",EJ395&lt;0.5),0,150000))-AN395</f>
        <v>0</v>
      </c>
      <c r="EJ395" s="346">
        <f>VLOOKUP(D395,Att!B:AP,41,0)/VLOOKUP(D395,Att!B:AT,45,0)</f>
        <v>0.16666666666666666</v>
      </c>
    </row>
    <row r="396" spans="1:140" s="331" customFormat="1" ht="14.5" hidden="1" customHeight="1" x14ac:dyDescent="0.35">
      <c r="A396" s="300" t="s">
        <v>55</v>
      </c>
      <c r="B396" s="300">
        <f t="shared" si="141"/>
        <v>389</v>
      </c>
      <c r="C396" s="320" t="s">
        <v>56</v>
      </c>
      <c r="D396" s="320" t="s">
        <v>779</v>
      </c>
      <c r="E396" s="320" t="s">
        <v>781</v>
      </c>
      <c r="F396" s="367" t="s">
        <v>780</v>
      </c>
      <c r="G396" s="320" t="s">
        <v>360</v>
      </c>
      <c r="H396" s="320" t="s">
        <v>1039</v>
      </c>
      <c r="I396" s="320" t="s">
        <v>63</v>
      </c>
      <c r="J396" s="320" t="s">
        <v>58</v>
      </c>
      <c r="K396" s="321">
        <v>5900000</v>
      </c>
      <c r="L396" s="321"/>
      <c r="M396" s="321">
        <v>208</v>
      </c>
      <c r="N396" s="321"/>
      <c r="O396" s="321"/>
      <c r="P396" s="321">
        <v>0</v>
      </c>
      <c r="Q396" s="321">
        <v>0</v>
      </c>
      <c r="R396" s="321">
        <v>0</v>
      </c>
      <c r="S396" s="321">
        <v>0</v>
      </c>
      <c r="T396" s="321">
        <v>0</v>
      </c>
      <c r="U396" s="321">
        <v>0</v>
      </c>
      <c r="V396" s="321">
        <v>0</v>
      </c>
      <c r="W396" s="321">
        <v>0</v>
      </c>
      <c r="X396" s="321">
        <v>0</v>
      </c>
      <c r="Y396" s="321">
        <v>0</v>
      </c>
      <c r="Z396" s="321"/>
      <c r="AA396" s="321"/>
      <c r="AB396" s="321"/>
      <c r="AC396" s="321">
        <v>0</v>
      </c>
      <c r="AD396" s="321">
        <v>0</v>
      </c>
      <c r="AE396" s="321">
        <v>0</v>
      </c>
      <c r="AF396" s="321">
        <v>0</v>
      </c>
      <c r="AG396" s="321">
        <v>0</v>
      </c>
      <c r="AH396" s="321">
        <v>0</v>
      </c>
      <c r="AI396" s="321">
        <v>0</v>
      </c>
      <c r="AJ396" s="321">
        <v>0</v>
      </c>
      <c r="AK396" s="321">
        <v>0</v>
      </c>
      <c r="AL396" s="321"/>
      <c r="AM396" s="321">
        <v>0</v>
      </c>
      <c r="AN396" s="321">
        <v>0</v>
      </c>
      <c r="AO396" s="321">
        <v>40000</v>
      </c>
      <c r="AP396" s="321">
        <v>0</v>
      </c>
      <c r="AQ396" s="321"/>
      <c r="AR396" s="321">
        <v>0</v>
      </c>
      <c r="AS396" s="321"/>
      <c r="AT396" s="321"/>
      <c r="AU396" s="321"/>
      <c r="AV396" s="321"/>
      <c r="AW396" s="321"/>
      <c r="AX396" s="321"/>
      <c r="AY396" s="321"/>
      <c r="AZ396" s="321"/>
      <c r="BA396" s="321"/>
      <c r="BB396" s="321"/>
      <c r="BC396" s="321"/>
      <c r="BD396" s="321">
        <v>0</v>
      </c>
      <c r="BE396" s="321"/>
      <c r="BF396" s="321"/>
      <c r="BG396" s="321"/>
      <c r="BH396" s="321"/>
      <c r="BI396" s="321"/>
      <c r="BJ396" s="321"/>
      <c r="BK396" s="321"/>
      <c r="BL396" s="321">
        <v>-602201</v>
      </c>
      <c r="BM396" s="321"/>
      <c r="BN396" s="321">
        <v>0</v>
      </c>
      <c r="BO396" s="321">
        <v>0</v>
      </c>
      <c r="BP396" s="321"/>
      <c r="BQ396" s="321">
        <v>0</v>
      </c>
      <c r="BR396" s="321"/>
      <c r="BS396" s="321">
        <v>0</v>
      </c>
      <c r="BT396" s="321">
        <v>0</v>
      </c>
      <c r="BU396" s="321">
        <v>0</v>
      </c>
      <c r="BV396" s="321"/>
      <c r="BW396" s="321">
        <v>0</v>
      </c>
      <c r="BX396" s="321"/>
      <c r="BY396" s="321">
        <v>0</v>
      </c>
      <c r="BZ396" s="321">
        <v>19.82</v>
      </c>
      <c r="CA396" s="321">
        <v>562201</v>
      </c>
      <c r="CB396" s="321">
        <v>0</v>
      </c>
      <c r="CC396" s="322">
        <v>0</v>
      </c>
      <c r="CD396" s="320" t="s">
        <v>1796</v>
      </c>
      <c r="CE396" s="320" t="s">
        <v>319</v>
      </c>
      <c r="CF396" s="323">
        <v>45945</v>
      </c>
      <c r="CG396" s="323">
        <v>46184</v>
      </c>
      <c r="CH396" s="320" t="s">
        <v>1043</v>
      </c>
      <c r="CI396" s="322">
        <v>0</v>
      </c>
      <c r="CJ396" s="322">
        <v>0</v>
      </c>
      <c r="CK396" s="321"/>
      <c r="CL396" s="324">
        <f t="shared" si="127"/>
        <v>0</v>
      </c>
      <c r="CM396" s="325">
        <f t="shared" si="128"/>
        <v>0</v>
      </c>
      <c r="CN396" s="325">
        <f t="shared" si="129"/>
        <v>0</v>
      </c>
      <c r="CO396" s="325">
        <f t="shared" si="130"/>
        <v>0</v>
      </c>
      <c r="CP396" s="318"/>
      <c r="CQ396" s="326">
        <f t="shared" si="131"/>
        <v>0</v>
      </c>
      <c r="CR396" s="326">
        <f t="shared" si="132"/>
        <v>0</v>
      </c>
      <c r="CS396" s="327">
        <f t="shared" si="133"/>
        <v>0</v>
      </c>
      <c r="CT396" s="327">
        <f t="shared" si="134"/>
        <v>0</v>
      </c>
      <c r="CU396" s="327">
        <f t="shared" si="135"/>
        <v>0</v>
      </c>
      <c r="CV396" s="327">
        <f t="shared" si="136"/>
        <v>0</v>
      </c>
      <c r="CW396" s="327">
        <f t="shared" si="137"/>
        <v>0</v>
      </c>
      <c r="CX396" s="327">
        <f t="shared" si="138"/>
        <v>0</v>
      </c>
      <c r="CY396" s="327">
        <f t="shared" si="139"/>
        <v>0</v>
      </c>
      <c r="CZ396" s="328">
        <f t="shared" si="140"/>
        <v>0</v>
      </c>
      <c r="DA396" s="328">
        <f>(420000/208)*(O396+P396+Q396+R396+S396+T396+U396+V396+W396+X396+BI396)-CZ396</f>
        <v>0</v>
      </c>
      <c r="DB396" s="201"/>
      <c r="DC396" s="327">
        <f>K396/M396*IFERROR(VLOOKUP($D396,Shift!$B:$AZ,45,0),0)-AT396</f>
        <v>0</v>
      </c>
      <c r="DD396" s="327">
        <f>K396/M396*IFERROR(VLOOKUP($D396,Shift!$B:$AV,47,0),0)*10*50%-ROUND(K396/M396*IFERROR(VLOOKUP($D396,Shift!$B:$AV,47,0),0)*8*30%,0)-AU396</f>
        <v>0</v>
      </c>
      <c r="DE396" s="329">
        <f>VLOOKUP($D396,'Off day working'!A:AM,38,0)-Z396</f>
        <v>0</v>
      </c>
      <c r="DF396" s="328"/>
      <c r="DG396" s="328"/>
      <c r="DH396" s="330">
        <f>K396/208*8*30%*VLOOKUP($D396,Shift!$B:$AZ,47,0)-AL396</f>
        <v>0</v>
      </c>
      <c r="DJ396" s="390"/>
      <c r="DK396" s="332" t="e">
        <f>VLOOKUP($D396,Meal!$A:$AK,35,0)-BG396</f>
        <v>#N/A</v>
      </c>
      <c r="DL396" s="332" t="e">
        <f>VLOOKUP($D396,Meal!$A:$AK,36,0)-BH396</f>
        <v>#N/A</v>
      </c>
      <c r="DM396" s="333">
        <f>VLOOKUP($D396,Shift!B:AW,39,0)-AV396</f>
        <v>0</v>
      </c>
      <c r="DN396" s="334">
        <f>K396/208*VLOOKUP(D396,Shift!$B:$AO,39,0)*8*10%-AW396</f>
        <v>0</v>
      </c>
      <c r="DO396" s="333">
        <f>VLOOKUP($D396,Shift!$B:$AO,40,0)-AX396</f>
        <v>0</v>
      </c>
      <c r="DP396" s="334">
        <f>K396/208*VLOOKUP(D396,Shift!$B:$AO,40,0)*8*50%-AY396</f>
        <v>0</v>
      </c>
      <c r="DQ396" s="335">
        <f>VLOOKUP($D396,Shift!$B:$AZ,41,0)-AZ396</f>
        <v>0</v>
      </c>
      <c r="DR396" s="336">
        <f>K396/208*VLOOKUP($D396,Shift!$B:$AQ,41,0)*8*50%-BA396</f>
        <v>0</v>
      </c>
      <c r="DS396" s="337">
        <f>VLOOKUP($D396,Att!B:CU,98,0)-O396</f>
        <v>0</v>
      </c>
      <c r="DT396" s="338">
        <f>IFERROR(VLOOKUP($D396,OT!$A:$BR,OT!BC$1,0),0)-P396</f>
        <v>0</v>
      </c>
      <c r="DU396" s="338">
        <f>IFERROR(VLOOKUP($D396,OT!$A:$BR,OT!BD$1,0),0)-Q396</f>
        <v>0</v>
      </c>
      <c r="DV396" s="338">
        <f>IFERROR(VLOOKUP($D396,OT!$A:$BR,OT!BE$1,0),0)-R396</f>
        <v>0</v>
      </c>
      <c r="DW396" s="338">
        <f>IFERROR(VLOOKUP($D396,OT!$A:$BR,OT!BF$1,0),0)-S396</f>
        <v>0</v>
      </c>
      <c r="DX396" s="338">
        <f>IFERROR(VLOOKUP($D396,OT!$A:$BR,OT!BG$1,0),0)-T396</f>
        <v>0</v>
      </c>
      <c r="DY396" s="338">
        <f>IFERROR(VLOOKUP($D396,OT!$A:$BR,OT!BH$1,0),0)-U396</f>
        <v>0</v>
      </c>
      <c r="DZ396" s="338">
        <f>IFERROR(VLOOKUP($D396,OT!$A:$BR,OT!BI$1,0),0)-V396</f>
        <v>0</v>
      </c>
      <c r="EA396" s="338">
        <f>IFERROR(VLOOKUP($D396,OT!$A:$BR,OT!BJ$1,0),0)-W396</f>
        <v>0</v>
      </c>
      <c r="EB396" s="338">
        <f>IFERROR(VLOOKUP($D396,OT!$A:$BR,OT!BK$1,0),0)-X396</f>
        <v>0</v>
      </c>
      <c r="EC396" s="339">
        <f>VLOOKUP(D396,'Off day working'!A:AL,38,0)*30000-BD396</f>
        <v>0</v>
      </c>
      <c r="ED396" s="340"/>
      <c r="EE396" s="340"/>
      <c r="EF396" s="338">
        <f t="shared" si="125"/>
        <v>42548.076923076922</v>
      </c>
      <c r="EG396" s="350">
        <f>4960000*1.07/208*VLOOKUP(D396,Att!B:BZ,77,0)-BJ396</f>
        <v>0</v>
      </c>
      <c r="EI396" s="345">
        <f>IF(AND(CH396="X",EJ396&gt;=0.5),150000/VLOOKUP(D396,Att!B:AT,45,0)*VLOOKUP(D396,Att!B:AP,41,0),IF(AND(CH396="X",EJ396&lt;0.5),0,150000))-AN396</f>
        <v>0</v>
      </c>
      <c r="EJ396" s="346">
        <f>VLOOKUP(D396,Att!B:AP,41,0)/VLOOKUP(D396,Att!B:AT,45,0)</f>
        <v>0</v>
      </c>
    </row>
    <row r="397" spans="1:140" s="331" customFormat="1" ht="14.5" hidden="1" customHeight="1" x14ac:dyDescent="0.35">
      <c r="A397" s="300" t="s">
        <v>55</v>
      </c>
      <c r="B397" s="300">
        <f t="shared" si="141"/>
        <v>390</v>
      </c>
      <c r="C397" s="320" t="s">
        <v>56</v>
      </c>
      <c r="D397" s="320" t="s">
        <v>1759</v>
      </c>
      <c r="E397" s="320" t="s">
        <v>1761</v>
      </c>
      <c r="F397" s="367" t="s">
        <v>1760</v>
      </c>
      <c r="G397" s="320" t="s">
        <v>360</v>
      </c>
      <c r="H397" s="320" t="s">
        <v>1039</v>
      </c>
      <c r="I397" s="320" t="s">
        <v>57</v>
      </c>
      <c r="J397" s="320" t="s">
        <v>58</v>
      </c>
      <c r="K397" s="321">
        <v>5900000</v>
      </c>
      <c r="L397" s="321"/>
      <c r="M397" s="321">
        <v>208</v>
      </c>
      <c r="N397" s="321"/>
      <c r="O397" s="321">
        <v>38</v>
      </c>
      <c r="P397" s="321">
        <v>0</v>
      </c>
      <c r="Q397" s="321">
        <v>0</v>
      </c>
      <c r="R397" s="321">
        <v>0</v>
      </c>
      <c r="S397" s="321">
        <v>0</v>
      </c>
      <c r="T397" s="321">
        <v>0</v>
      </c>
      <c r="U397" s="321">
        <v>0</v>
      </c>
      <c r="V397" s="321">
        <v>0</v>
      </c>
      <c r="W397" s="321">
        <v>0</v>
      </c>
      <c r="X397" s="321">
        <v>0</v>
      </c>
      <c r="Y397" s="321">
        <v>0</v>
      </c>
      <c r="Z397" s="321"/>
      <c r="AA397" s="321"/>
      <c r="AB397" s="321">
        <v>1077884.3884999999</v>
      </c>
      <c r="AC397" s="321">
        <v>0</v>
      </c>
      <c r="AD397" s="321">
        <v>0</v>
      </c>
      <c r="AE397" s="321">
        <v>0</v>
      </c>
      <c r="AF397" s="321">
        <v>0</v>
      </c>
      <c r="AG397" s="321">
        <v>0</v>
      </c>
      <c r="AH397" s="321">
        <v>0</v>
      </c>
      <c r="AI397" s="321">
        <v>0</v>
      </c>
      <c r="AJ397" s="321">
        <v>0</v>
      </c>
      <c r="AK397" s="321">
        <v>0</v>
      </c>
      <c r="AL397" s="321">
        <v>0</v>
      </c>
      <c r="AM397" s="321">
        <v>65454.664499999999</v>
      </c>
      <c r="AN397" s="321">
        <v>0</v>
      </c>
      <c r="AO397" s="321">
        <v>0</v>
      </c>
      <c r="AP397" s="321">
        <v>0</v>
      </c>
      <c r="AQ397" s="321"/>
      <c r="AR397" s="321">
        <v>0</v>
      </c>
      <c r="AS397" s="321"/>
      <c r="AT397" s="321">
        <v>0</v>
      </c>
      <c r="AU397" s="321">
        <v>0</v>
      </c>
      <c r="AV397" s="321">
        <v>0</v>
      </c>
      <c r="AW397" s="321">
        <v>0</v>
      </c>
      <c r="AX397" s="321">
        <v>0</v>
      </c>
      <c r="AY397" s="321">
        <v>0</v>
      </c>
      <c r="AZ397" s="321"/>
      <c r="BA397" s="321"/>
      <c r="BB397" s="321"/>
      <c r="BC397" s="321"/>
      <c r="BD397" s="321">
        <v>0</v>
      </c>
      <c r="BE397" s="321">
        <v>42548</v>
      </c>
      <c r="BF397" s="321">
        <v>100000</v>
      </c>
      <c r="BG397" s="321">
        <v>75000</v>
      </c>
      <c r="BH397" s="321"/>
      <c r="BI397" s="321"/>
      <c r="BJ397" s="321"/>
      <c r="BK397" s="321"/>
      <c r="BL397" s="321">
        <v>-680769.23080000002</v>
      </c>
      <c r="BM397" s="321"/>
      <c r="BN397" s="321">
        <v>0</v>
      </c>
      <c r="BO397" s="321">
        <v>0</v>
      </c>
      <c r="BP397" s="321">
        <v>76730.769199999995</v>
      </c>
      <c r="BQ397" s="321">
        <v>0</v>
      </c>
      <c r="BR397" s="321"/>
      <c r="BS397" s="321">
        <v>0</v>
      </c>
      <c r="BT397" s="321">
        <v>0</v>
      </c>
      <c r="BU397" s="321">
        <v>0</v>
      </c>
      <c r="BV397" s="321"/>
      <c r="BW397" s="321">
        <v>0</v>
      </c>
      <c r="BX397" s="321"/>
      <c r="BY397" s="321">
        <v>0</v>
      </c>
      <c r="BZ397" s="321">
        <v>0</v>
      </c>
      <c r="CA397" s="321">
        <v>0</v>
      </c>
      <c r="CB397" s="321">
        <v>756849</v>
      </c>
      <c r="CC397" s="322">
        <v>680118</v>
      </c>
      <c r="CD397" s="320" t="s">
        <v>1796</v>
      </c>
      <c r="CE397" s="320" t="s">
        <v>1067</v>
      </c>
      <c r="CF397" s="323">
        <v>46169</v>
      </c>
      <c r="CG397" s="323">
        <v>46184</v>
      </c>
      <c r="CH397" s="320" t="s">
        <v>1043</v>
      </c>
      <c r="CI397" s="322">
        <v>0</v>
      </c>
      <c r="CJ397" s="322">
        <v>0</v>
      </c>
      <c r="CK397" s="321"/>
      <c r="CL397" s="324">
        <f t="shared" si="127"/>
        <v>76730.769199999995</v>
      </c>
      <c r="CM397" s="325">
        <f t="shared" si="128"/>
        <v>-0.4086000001989305</v>
      </c>
      <c r="CN397" s="325">
        <f t="shared" si="129"/>
        <v>-0.17780000017955899</v>
      </c>
      <c r="CO397" s="325">
        <f t="shared" si="130"/>
        <v>0.22688461560755968</v>
      </c>
      <c r="CP397" s="318"/>
      <c r="CQ397" s="326">
        <f t="shared" si="131"/>
        <v>0</v>
      </c>
      <c r="CR397" s="326">
        <f t="shared" si="132"/>
        <v>0</v>
      </c>
      <c r="CS397" s="327">
        <f t="shared" si="133"/>
        <v>0</v>
      </c>
      <c r="CT397" s="327">
        <f t="shared" si="134"/>
        <v>0</v>
      </c>
      <c r="CU397" s="327">
        <f t="shared" si="135"/>
        <v>0</v>
      </c>
      <c r="CV397" s="327">
        <f t="shared" si="136"/>
        <v>0</v>
      </c>
      <c r="CW397" s="327">
        <f t="shared" si="137"/>
        <v>0</v>
      </c>
      <c r="CX397" s="327">
        <f t="shared" si="138"/>
        <v>0</v>
      </c>
      <c r="CY397" s="327">
        <f t="shared" si="139"/>
        <v>0</v>
      </c>
      <c r="CZ397" s="328">
        <f t="shared" si="140"/>
        <v>76730.769199999995</v>
      </c>
      <c r="DA397" s="328">
        <f>(420000/208)*(O397+P397+Q397+R397+S397+T397+U397+V397+W397+X397+BI397)-CZ397</f>
        <v>3.0769238946959376E-5</v>
      </c>
      <c r="DB397" s="201"/>
      <c r="DC397" s="327">
        <f>K397/M397*IFERROR(VLOOKUP($D397,Shift!$B:$AZ,45,0),0)-AT397</f>
        <v>0</v>
      </c>
      <c r="DD397" s="327">
        <f>K397/M397*IFERROR(VLOOKUP($D397,Shift!$B:$AV,47,0),0)*10*50%-ROUND(K397/M397*IFERROR(VLOOKUP($D397,Shift!$B:$AV,47,0),0)*8*30%,0)-AU397</f>
        <v>0</v>
      </c>
      <c r="DE397" s="329">
        <f>VLOOKUP($D397,'Off day working'!A:AM,38,0)-Z397</f>
        <v>0</v>
      </c>
      <c r="DF397" s="328"/>
      <c r="DG397" s="328"/>
      <c r="DH397" s="330">
        <f>K397/208*8*30%*VLOOKUP($D397,Shift!$B:$AZ,47,0)-AL397</f>
        <v>0</v>
      </c>
      <c r="DJ397" s="390"/>
      <c r="DK397" s="332">
        <f>VLOOKUP($D397,Meal!$A:$AK,35,0)-BG397</f>
        <v>0</v>
      </c>
      <c r="DL397" s="332">
        <f>VLOOKUP($D397,Meal!$A:$AK,36,0)-BH397</f>
        <v>0</v>
      </c>
      <c r="DM397" s="333">
        <f>VLOOKUP($D397,Shift!B:AW,39,0)-AV397</f>
        <v>0</v>
      </c>
      <c r="DN397" s="334">
        <f>K397/208*VLOOKUP(D397,Shift!$B:$AO,39,0)*8*10%-AW397</f>
        <v>0</v>
      </c>
      <c r="DO397" s="333">
        <f>VLOOKUP($D397,Shift!$B:$AO,40,0)-AX397</f>
        <v>0</v>
      </c>
      <c r="DP397" s="334">
        <f>K397/208*VLOOKUP(D397,Shift!$B:$AO,40,0)*8*50%-AY397</f>
        <v>0</v>
      </c>
      <c r="DQ397" s="335">
        <f>VLOOKUP($D397,Shift!$B:$AZ,41,0)-AZ397</f>
        <v>0</v>
      </c>
      <c r="DR397" s="336">
        <f>K397/208*VLOOKUP($D397,Shift!$B:$AQ,41,0)*8*50%-BA397</f>
        <v>0</v>
      </c>
      <c r="DS397" s="337">
        <f>VLOOKUP($D397,Att!B:CU,98,0)-O397</f>
        <v>0</v>
      </c>
      <c r="DT397" s="338">
        <f>IFERROR(VLOOKUP($D397,OT!$A:$BR,OT!BC$1,0),0)-P397</f>
        <v>0</v>
      </c>
      <c r="DU397" s="338">
        <f>IFERROR(VLOOKUP($D397,OT!$A:$BR,OT!BD$1,0),0)-Q397</f>
        <v>0</v>
      </c>
      <c r="DV397" s="338">
        <f>IFERROR(VLOOKUP($D397,OT!$A:$BR,OT!BE$1,0),0)-R397</f>
        <v>0</v>
      </c>
      <c r="DW397" s="338">
        <f>IFERROR(VLOOKUP($D397,OT!$A:$BR,OT!BF$1,0),0)-S397</f>
        <v>0</v>
      </c>
      <c r="DX397" s="338">
        <f>IFERROR(VLOOKUP($D397,OT!$A:$BR,OT!BG$1,0),0)-T397</f>
        <v>0</v>
      </c>
      <c r="DY397" s="338">
        <f>IFERROR(VLOOKUP($D397,OT!$A:$BR,OT!BH$1,0),0)-U397</f>
        <v>0</v>
      </c>
      <c r="DZ397" s="338">
        <f>IFERROR(VLOOKUP($D397,OT!$A:$BR,OT!BI$1,0),0)-V397</f>
        <v>0</v>
      </c>
      <c r="EA397" s="338">
        <f>IFERROR(VLOOKUP($D397,OT!$A:$BR,OT!BJ$1,0),0)-W397</f>
        <v>0</v>
      </c>
      <c r="EB397" s="338">
        <f>IFERROR(VLOOKUP($D397,OT!$A:$BR,OT!BK$1,0),0)-X397</f>
        <v>0</v>
      </c>
      <c r="EC397" s="339">
        <f>VLOOKUP(D397,'Off day working'!A:AL,38,0)*30000-BD397</f>
        <v>0</v>
      </c>
      <c r="ED397" s="340"/>
      <c r="EE397" s="340"/>
      <c r="EF397" s="338">
        <f t="shared" si="125"/>
        <v>7.6923076921957545E-2</v>
      </c>
      <c r="EG397" s="350">
        <f>4960000*1.07/208*VLOOKUP(D397,Att!B:BZ,77,0)-BJ397</f>
        <v>0</v>
      </c>
      <c r="EI397" s="345">
        <f>IF(AND(CH397="X",EJ397&gt;=0.5),150000/VLOOKUP(D397,Att!B:AT,45,0)*VLOOKUP(D397,Att!B:AP,41,0),IF(AND(CH397="X",EJ397&lt;0.5),0,150000))-AN397</f>
        <v>0</v>
      </c>
      <c r="EJ397" s="346">
        <f>VLOOKUP(D397,Att!B:AP,41,0)/VLOOKUP(D397,Att!B:AT,45,0)</f>
        <v>0.21818221487675429</v>
      </c>
    </row>
    <row r="398" spans="1:140" s="331" customFormat="1" ht="14.5" hidden="1" customHeight="1" x14ac:dyDescent="0.35">
      <c r="A398" s="300" t="s">
        <v>55</v>
      </c>
      <c r="B398" s="300">
        <f t="shared" si="141"/>
        <v>391</v>
      </c>
      <c r="C398" s="320" t="s">
        <v>56</v>
      </c>
      <c r="D398" s="320" t="s">
        <v>1814</v>
      </c>
      <c r="E398" s="320" t="s">
        <v>1934</v>
      </c>
      <c r="F398" s="367" t="s">
        <v>1815</v>
      </c>
      <c r="G398" s="320" t="s">
        <v>348</v>
      </c>
      <c r="H398" s="320" t="s">
        <v>1039</v>
      </c>
      <c r="I398" s="320" t="s">
        <v>57</v>
      </c>
      <c r="J398" s="320" t="s">
        <v>58</v>
      </c>
      <c r="K398" s="321">
        <v>5900000</v>
      </c>
      <c r="L398" s="321"/>
      <c r="M398" s="321">
        <v>208</v>
      </c>
      <c r="N398" s="321"/>
      <c r="O398" s="321">
        <v>26</v>
      </c>
      <c r="P398" s="321">
        <v>0</v>
      </c>
      <c r="Q398" s="321">
        <v>0</v>
      </c>
      <c r="R398" s="321">
        <v>0</v>
      </c>
      <c r="S398" s="321">
        <v>0</v>
      </c>
      <c r="T398" s="321">
        <v>0</v>
      </c>
      <c r="U398" s="321">
        <v>0</v>
      </c>
      <c r="V398" s="321">
        <v>0</v>
      </c>
      <c r="W398" s="321">
        <v>0</v>
      </c>
      <c r="X398" s="321">
        <v>0</v>
      </c>
      <c r="Y398" s="321">
        <v>0</v>
      </c>
      <c r="Z398" s="321"/>
      <c r="AA398" s="321"/>
      <c r="AB398" s="321">
        <v>737499.77309999999</v>
      </c>
      <c r="AC398" s="321">
        <v>0</v>
      </c>
      <c r="AD398" s="321">
        <v>0</v>
      </c>
      <c r="AE398" s="321">
        <v>0</v>
      </c>
      <c r="AF398" s="321">
        <v>0</v>
      </c>
      <c r="AG398" s="321">
        <v>0</v>
      </c>
      <c r="AH398" s="321">
        <v>0</v>
      </c>
      <c r="AI398" s="321">
        <v>0</v>
      </c>
      <c r="AJ398" s="321">
        <v>0</v>
      </c>
      <c r="AK398" s="321">
        <v>0</v>
      </c>
      <c r="AL398" s="321">
        <v>0</v>
      </c>
      <c r="AM398" s="321">
        <v>50000</v>
      </c>
      <c r="AN398" s="321">
        <v>0</v>
      </c>
      <c r="AO398" s="321">
        <v>0</v>
      </c>
      <c r="AP398" s="321">
        <v>0</v>
      </c>
      <c r="AQ398" s="321"/>
      <c r="AR398" s="321">
        <v>0</v>
      </c>
      <c r="AS398" s="321"/>
      <c r="AT398" s="321">
        <v>0</v>
      </c>
      <c r="AU398" s="321">
        <v>0</v>
      </c>
      <c r="AV398" s="321">
        <v>0</v>
      </c>
      <c r="AW398" s="321">
        <v>0</v>
      </c>
      <c r="AX398" s="321">
        <v>0</v>
      </c>
      <c r="AY398" s="321">
        <v>0</v>
      </c>
      <c r="AZ398" s="321"/>
      <c r="BA398" s="321"/>
      <c r="BB398" s="321"/>
      <c r="BC398" s="321"/>
      <c r="BD398" s="321">
        <v>0</v>
      </c>
      <c r="BE398" s="321"/>
      <c r="BF398" s="321">
        <v>100000</v>
      </c>
      <c r="BG398" s="321">
        <v>50000</v>
      </c>
      <c r="BH398" s="321"/>
      <c r="BI398" s="321"/>
      <c r="BJ398" s="321"/>
      <c r="BK398" s="321"/>
      <c r="BL398" s="321">
        <v>-680769.23080000002</v>
      </c>
      <c r="BM398" s="321"/>
      <c r="BN398" s="321">
        <v>0</v>
      </c>
      <c r="BO398" s="321">
        <v>0</v>
      </c>
      <c r="BP398" s="321">
        <v>52500</v>
      </c>
      <c r="BQ398" s="321">
        <v>0</v>
      </c>
      <c r="BR398" s="321"/>
      <c r="BS398" s="321">
        <v>0</v>
      </c>
      <c r="BT398" s="321">
        <v>0</v>
      </c>
      <c r="BU398" s="321">
        <v>0</v>
      </c>
      <c r="BV398" s="321"/>
      <c r="BW398" s="321">
        <v>0</v>
      </c>
      <c r="BX398" s="321"/>
      <c r="BY398" s="321">
        <v>0</v>
      </c>
      <c r="BZ398" s="321">
        <v>0</v>
      </c>
      <c r="CA398" s="321">
        <v>0</v>
      </c>
      <c r="CB398" s="321">
        <v>309231</v>
      </c>
      <c r="CC398" s="322">
        <v>256731</v>
      </c>
      <c r="CD398" s="320" t="s">
        <v>1796</v>
      </c>
      <c r="CE398" s="320" t="s">
        <v>1067</v>
      </c>
      <c r="CF398" s="323">
        <v>46175</v>
      </c>
      <c r="CG398" s="323">
        <v>46184</v>
      </c>
      <c r="CH398" s="320" t="s">
        <v>1043</v>
      </c>
      <c r="CI398" s="322">
        <v>0</v>
      </c>
      <c r="CJ398" s="322">
        <v>0</v>
      </c>
      <c r="CK398" s="321"/>
      <c r="CL398" s="324">
        <f t="shared" si="127"/>
        <v>52500</v>
      </c>
      <c r="CM398" s="325">
        <f t="shared" si="128"/>
        <v>-0.45770000002812594</v>
      </c>
      <c r="CN398" s="325">
        <f t="shared" si="129"/>
        <v>-0.45770000002812594</v>
      </c>
      <c r="CO398" s="325">
        <f t="shared" si="130"/>
        <v>0.22690000000875443</v>
      </c>
      <c r="CP398" s="318"/>
      <c r="CQ398" s="326">
        <f t="shared" si="131"/>
        <v>0</v>
      </c>
      <c r="CR398" s="326">
        <f t="shared" si="132"/>
        <v>0</v>
      </c>
      <c r="CS398" s="327">
        <f t="shared" si="133"/>
        <v>0</v>
      </c>
      <c r="CT398" s="327">
        <f t="shared" si="134"/>
        <v>0</v>
      </c>
      <c r="CU398" s="327">
        <f t="shared" si="135"/>
        <v>0</v>
      </c>
      <c r="CV398" s="327">
        <f t="shared" si="136"/>
        <v>0</v>
      </c>
      <c r="CW398" s="327">
        <f t="shared" si="137"/>
        <v>0</v>
      </c>
      <c r="CX398" s="327">
        <f t="shared" si="138"/>
        <v>0</v>
      </c>
      <c r="CY398" s="327">
        <f t="shared" si="139"/>
        <v>0</v>
      </c>
      <c r="CZ398" s="328">
        <f t="shared" si="140"/>
        <v>52500</v>
      </c>
      <c r="DA398" s="328">
        <f>(420000/208)*(O398+P398+Q398+R398+S398+T398+U398+V398+W398+X398+BI398)-CZ398</f>
        <v>0</v>
      </c>
      <c r="DB398" s="201"/>
      <c r="DC398" s="327">
        <f>K398/M398*IFERROR(VLOOKUP($D398,Shift!$B:$AZ,45,0),0)-AT398</f>
        <v>0</v>
      </c>
      <c r="DD398" s="327">
        <f>K398/M398*IFERROR(VLOOKUP($D398,Shift!$B:$AV,47,0),0)*10*50%-ROUND(K398/M398*IFERROR(VLOOKUP($D398,Shift!$B:$AV,47,0),0)*8*30%,0)-AU398</f>
        <v>0</v>
      </c>
      <c r="DE398" s="329">
        <f>VLOOKUP($D398,'Off day working'!A:AM,38,0)-Z398</f>
        <v>0</v>
      </c>
      <c r="DF398" s="328"/>
      <c r="DG398" s="328"/>
      <c r="DH398" s="330">
        <f>K398/208*8*30%*VLOOKUP($D398,Shift!$B:$AZ,47,0)-AL398</f>
        <v>0</v>
      </c>
      <c r="DJ398" s="390"/>
      <c r="DK398" s="332">
        <f>VLOOKUP($D398,Meal!$A:$AK,35,0)-BG398</f>
        <v>0</v>
      </c>
      <c r="DL398" s="332">
        <f>VLOOKUP($D398,Meal!$A:$AK,36,0)-BH398</f>
        <v>0</v>
      </c>
      <c r="DM398" s="333">
        <f>VLOOKUP($D398,Shift!B:AW,39,0)-AV398</f>
        <v>0</v>
      </c>
      <c r="DN398" s="334">
        <f>K398/208*VLOOKUP(D398,Shift!$B:$AO,39,0)*8*10%-AW398</f>
        <v>0</v>
      </c>
      <c r="DO398" s="333">
        <f>VLOOKUP($D398,Shift!$B:$AO,40,0)-AX398</f>
        <v>0</v>
      </c>
      <c r="DP398" s="334">
        <f>K398/208*VLOOKUP(D398,Shift!$B:$AO,40,0)*8*50%-AY398</f>
        <v>0</v>
      </c>
      <c r="DQ398" s="335">
        <f>VLOOKUP($D398,Shift!$B:$AZ,41,0)-AZ398</f>
        <v>0</v>
      </c>
      <c r="DR398" s="336">
        <f>K398/208*VLOOKUP($D398,Shift!$B:$AQ,41,0)*8*50%-BA398</f>
        <v>0</v>
      </c>
      <c r="DS398" s="337">
        <f>VLOOKUP($D398,Att!B:CU,98,0)-O398</f>
        <v>0</v>
      </c>
      <c r="DT398" s="338">
        <f>IFERROR(VLOOKUP($D398,OT!$A:$BR,OT!BC$1,0),0)-P398</f>
        <v>0</v>
      </c>
      <c r="DU398" s="338">
        <f>IFERROR(VLOOKUP($D398,OT!$A:$BR,OT!BD$1,0),0)-Q398</f>
        <v>0</v>
      </c>
      <c r="DV398" s="338">
        <f>IFERROR(VLOOKUP($D398,OT!$A:$BR,OT!BE$1,0),0)-R398</f>
        <v>0</v>
      </c>
      <c r="DW398" s="338">
        <f>IFERROR(VLOOKUP($D398,OT!$A:$BR,OT!BF$1,0),0)-S398</f>
        <v>0</v>
      </c>
      <c r="DX398" s="338">
        <f>IFERROR(VLOOKUP($D398,OT!$A:$BR,OT!BG$1,0),0)-T398</f>
        <v>0</v>
      </c>
      <c r="DY398" s="338">
        <f>IFERROR(VLOOKUP($D398,OT!$A:$BR,OT!BH$1,0),0)-U398</f>
        <v>0</v>
      </c>
      <c r="DZ398" s="338">
        <f>IFERROR(VLOOKUP($D398,OT!$A:$BR,OT!BI$1,0),0)-V398</f>
        <v>0</v>
      </c>
      <c r="EA398" s="338">
        <f>IFERROR(VLOOKUP($D398,OT!$A:$BR,OT!BJ$1,0),0)-W398</f>
        <v>0</v>
      </c>
      <c r="EB398" s="338">
        <f>IFERROR(VLOOKUP($D398,OT!$A:$BR,OT!BK$1,0),0)-X398</f>
        <v>0</v>
      </c>
      <c r="EC398" s="339">
        <f>VLOOKUP(D398,'Off day working'!A:AL,38,0)*30000-BD398</f>
        <v>0</v>
      </c>
      <c r="ED398" s="340"/>
      <c r="EE398" s="340"/>
      <c r="EF398" s="338">
        <f t="shared" si="125"/>
        <v>0</v>
      </c>
      <c r="EG398" s="350">
        <f>4960000*1.07/208*VLOOKUP(D398,Att!B:BZ,77,0)-BJ398</f>
        <v>0</v>
      </c>
      <c r="EI398" s="345">
        <f>IF(AND(CH398="X",EJ398&gt;=0.5),150000/VLOOKUP(D398,Att!B:AT,45,0)*VLOOKUP(D398,Att!B:AP,41,0),IF(AND(CH398="X",EJ398&lt;0.5),0,150000))-AN398</f>
        <v>0</v>
      </c>
      <c r="EJ398" s="346">
        <f>VLOOKUP(D398,Att!B:AP,41,0)/VLOOKUP(D398,Att!B:AT,45,0)</f>
        <v>0.16666666666666666</v>
      </c>
    </row>
    <row r="399" spans="1:140" s="331" customFormat="1" ht="14.5" hidden="1" customHeight="1" x14ac:dyDescent="0.35">
      <c r="A399" s="300" t="s">
        <v>55</v>
      </c>
      <c r="B399" s="300">
        <f t="shared" si="141"/>
        <v>392</v>
      </c>
      <c r="C399" s="320" t="s">
        <v>56</v>
      </c>
      <c r="D399" s="320" t="s">
        <v>1824</v>
      </c>
      <c r="E399" s="320" t="s">
        <v>1939</v>
      </c>
      <c r="F399" s="367" t="s">
        <v>1825</v>
      </c>
      <c r="G399" s="320" t="s">
        <v>360</v>
      </c>
      <c r="H399" s="320" t="s">
        <v>1039</v>
      </c>
      <c r="I399" s="320" t="s">
        <v>59</v>
      </c>
      <c r="J399" s="320" t="s">
        <v>58</v>
      </c>
      <c r="K399" s="321">
        <v>5900000</v>
      </c>
      <c r="L399" s="321"/>
      <c r="M399" s="321">
        <v>208</v>
      </c>
      <c r="N399" s="321"/>
      <c r="O399" s="321">
        <v>26</v>
      </c>
      <c r="P399" s="321">
        <v>2</v>
      </c>
      <c r="Q399" s="321">
        <v>0</v>
      </c>
      <c r="R399" s="321">
        <v>0</v>
      </c>
      <c r="S399" s="321">
        <v>0</v>
      </c>
      <c r="T399" s="321">
        <v>0</v>
      </c>
      <c r="U399" s="321">
        <v>0</v>
      </c>
      <c r="V399" s="321">
        <v>0</v>
      </c>
      <c r="W399" s="321">
        <v>0</v>
      </c>
      <c r="X399" s="321">
        <v>0</v>
      </c>
      <c r="Y399" s="321">
        <v>0</v>
      </c>
      <c r="Z399" s="321"/>
      <c r="AA399" s="321"/>
      <c r="AB399" s="321">
        <v>737499.77309999999</v>
      </c>
      <c r="AC399" s="321">
        <v>85096.1538</v>
      </c>
      <c r="AD399" s="321">
        <v>0</v>
      </c>
      <c r="AE399" s="321">
        <v>0</v>
      </c>
      <c r="AF399" s="321">
        <v>0</v>
      </c>
      <c r="AG399" s="321">
        <v>0</v>
      </c>
      <c r="AH399" s="321">
        <v>0</v>
      </c>
      <c r="AI399" s="321">
        <v>0</v>
      </c>
      <c r="AJ399" s="321">
        <v>0</v>
      </c>
      <c r="AK399" s="321">
        <v>0</v>
      </c>
      <c r="AL399" s="321">
        <v>0</v>
      </c>
      <c r="AM399" s="321">
        <v>50000</v>
      </c>
      <c r="AN399" s="321">
        <v>0</v>
      </c>
      <c r="AO399" s="321">
        <v>0</v>
      </c>
      <c r="AP399" s="321">
        <v>0</v>
      </c>
      <c r="AQ399" s="321"/>
      <c r="AR399" s="321">
        <v>0</v>
      </c>
      <c r="AS399" s="321"/>
      <c r="AT399" s="321">
        <v>0</v>
      </c>
      <c r="AU399" s="321">
        <v>0</v>
      </c>
      <c r="AV399" s="321">
        <v>0</v>
      </c>
      <c r="AW399" s="321">
        <v>0</v>
      </c>
      <c r="AX399" s="321">
        <v>0</v>
      </c>
      <c r="AY399" s="321">
        <v>0</v>
      </c>
      <c r="AZ399" s="321"/>
      <c r="BA399" s="321"/>
      <c r="BB399" s="321">
        <v>1</v>
      </c>
      <c r="BC399" s="321">
        <v>28365.38</v>
      </c>
      <c r="BD399" s="321">
        <v>0</v>
      </c>
      <c r="BE399" s="321">
        <v>42548</v>
      </c>
      <c r="BF399" s="321">
        <v>100000</v>
      </c>
      <c r="BG399" s="321">
        <v>30000</v>
      </c>
      <c r="BH399" s="321">
        <v>20000</v>
      </c>
      <c r="BI399" s="321"/>
      <c r="BJ399" s="321"/>
      <c r="BK399" s="321"/>
      <c r="BL399" s="321">
        <v>-680769.23080000002</v>
      </c>
      <c r="BM399" s="321"/>
      <c r="BN399" s="321">
        <v>0</v>
      </c>
      <c r="BO399" s="321">
        <v>0</v>
      </c>
      <c r="BP399" s="321">
        <v>45000</v>
      </c>
      <c r="BQ399" s="321">
        <v>3461.5385000000001</v>
      </c>
      <c r="BR399" s="321"/>
      <c r="BS399" s="321">
        <v>0</v>
      </c>
      <c r="BT399" s="321">
        <v>0</v>
      </c>
      <c r="BU399" s="321">
        <v>0</v>
      </c>
      <c r="BV399" s="321"/>
      <c r="BW399" s="321">
        <v>0</v>
      </c>
      <c r="BX399" s="321"/>
      <c r="BY399" s="321">
        <v>0</v>
      </c>
      <c r="BZ399" s="321">
        <v>0</v>
      </c>
      <c r="CA399" s="321">
        <v>0</v>
      </c>
      <c r="CB399" s="321">
        <v>461203</v>
      </c>
      <c r="CC399" s="322">
        <v>412741</v>
      </c>
      <c r="CD399" s="320" t="s">
        <v>1796</v>
      </c>
      <c r="CE399" s="320" t="s">
        <v>870</v>
      </c>
      <c r="CF399" s="323">
        <v>46175</v>
      </c>
      <c r="CG399" s="323">
        <v>46184</v>
      </c>
      <c r="CH399" s="320" t="s">
        <v>1043</v>
      </c>
      <c r="CI399" s="322">
        <v>0</v>
      </c>
      <c r="CJ399" s="322">
        <v>0</v>
      </c>
      <c r="CK399" s="321"/>
      <c r="CL399" s="324">
        <f t="shared" si="127"/>
        <v>48461.538500000002</v>
      </c>
      <c r="CM399" s="325">
        <f t="shared" si="128"/>
        <v>-1.3854000000283122</v>
      </c>
      <c r="CN399" s="325">
        <f t="shared" si="129"/>
        <v>-0.92390000005252659</v>
      </c>
      <c r="CO399" s="325">
        <f t="shared" si="130"/>
        <v>0.22690000000875443</v>
      </c>
      <c r="CP399" s="318"/>
      <c r="CQ399" s="326">
        <f t="shared" si="131"/>
        <v>4.6153843868523836E-5</v>
      </c>
      <c r="CR399" s="326">
        <f t="shared" si="132"/>
        <v>0</v>
      </c>
      <c r="CS399" s="327">
        <f t="shared" si="133"/>
        <v>0</v>
      </c>
      <c r="CT399" s="327">
        <f t="shared" si="134"/>
        <v>0</v>
      </c>
      <c r="CU399" s="327">
        <f t="shared" si="135"/>
        <v>0</v>
      </c>
      <c r="CV399" s="327">
        <f t="shared" si="136"/>
        <v>0</v>
      </c>
      <c r="CW399" s="327">
        <f t="shared" si="137"/>
        <v>0</v>
      </c>
      <c r="CX399" s="327">
        <f t="shared" si="138"/>
        <v>0</v>
      </c>
      <c r="CY399" s="327">
        <f t="shared" si="139"/>
        <v>0</v>
      </c>
      <c r="CZ399" s="328">
        <f t="shared" si="140"/>
        <v>48461.538500000002</v>
      </c>
      <c r="DA399" s="328">
        <f>(360000/208)*(O399+P399+Q399+R399+S399+T399+U399+V399+W399+X399+BI399)-CZ399</f>
        <v>-3.8461541407741606E-5</v>
      </c>
      <c r="DB399" s="201"/>
      <c r="DC399" s="327">
        <f>K399/M399*IFERROR(VLOOKUP($D399,Shift!$B:$AZ,45,0),0)-AT399</f>
        <v>0</v>
      </c>
      <c r="DD399" s="327">
        <f>K399/M399*IFERROR(VLOOKUP($D399,Shift!$B:$AV,47,0),0)*10*50%-ROUND(K399/M399*IFERROR(VLOOKUP($D399,Shift!$B:$AV,47,0),0)*8*30%,0)-AU399</f>
        <v>0</v>
      </c>
      <c r="DE399" s="329">
        <f>VLOOKUP($D399,'Off day working'!A:AM,38,0)-Z399</f>
        <v>0</v>
      </c>
      <c r="DF399" s="328"/>
      <c r="DG399" s="328"/>
      <c r="DH399" s="330">
        <f>K399/208*8*30%*VLOOKUP($D399,Shift!$B:$AZ,47,0)-AL399</f>
        <v>0</v>
      </c>
      <c r="DJ399" s="390"/>
      <c r="DK399" s="332">
        <f>VLOOKUP($D399,Meal!$A:$AK,35,0)-BG399</f>
        <v>0</v>
      </c>
      <c r="DL399" s="332">
        <f>VLOOKUP($D399,Meal!$A:$AK,36,0)-BH399</f>
        <v>0</v>
      </c>
      <c r="DM399" s="333">
        <f>VLOOKUP($D399,Shift!B:AW,39,0)-AV399</f>
        <v>0</v>
      </c>
      <c r="DN399" s="334">
        <f>K399/208*VLOOKUP(D399,Shift!$B:$AO,39,0)*8*10%-AW399</f>
        <v>0</v>
      </c>
      <c r="DO399" s="333">
        <f>VLOOKUP($D399,Shift!$B:$AO,40,0)-AX399</f>
        <v>0</v>
      </c>
      <c r="DP399" s="334">
        <f>K399/208*VLOOKUP(D399,Shift!$B:$AO,40,0)*8*50%-AY399</f>
        <v>0</v>
      </c>
      <c r="DQ399" s="335">
        <f>VLOOKUP($D399,Shift!$B:$AZ,41,0)-AZ399</f>
        <v>0</v>
      </c>
      <c r="DR399" s="336">
        <f>K399/208*VLOOKUP($D399,Shift!$B:$AQ,41,0)*8*50%-BA399</f>
        <v>0</v>
      </c>
      <c r="DS399" s="337">
        <f>VLOOKUP($D399,Att!B:CU,98,0)-O399</f>
        <v>0</v>
      </c>
      <c r="DT399" s="338">
        <f>IFERROR(VLOOKUP($D399,OT!$A:$BR,OT!BC$1,0),0)-P399</f>
        <v>0</v>
      </c>
      <c r="DU399" s="338">
        <f>IFERROR(VLOOKUP($D399,OT!$A:$BR,OT!BD$1,0),0)-Q399</f>
        <v>0</v>
      </c>
      <c r="DV399" s="338">
        <f>IFERROR(VLOOKUP($D399,OT!$A:$BR,OT!BE$1,0),0)-R399</f>
        <v>0</v>
      </c>
      <c r="DW399" s="338">
        <f>IFERROR(VLOOKUP($D399,OT!$A:$BR,OT!BF$1,0),0)-S399</f>
        <v>0</v>
      </c>
      <c r="DX399" s="338">
        <f>IFERROR(VLOOKUP($D399,OT!$A:$BR,OT!BG$1,0),0)-T399</f>
        <v>0</v>
      </c>
      <c r="DY399" s="338">
        <f>IFERROR(VLOOKUP($D399,OT!$A:$BR,OT!BH$1,0),0)-U399</f>
        <v>0</v>
      </c>
      <c r="DZ399" s="338">
        <f>IFERROR(VLOOKUP($D399,OT!$A:$BR,OT!BI$1,0),0)-V399</f>
        <v>0</v>
      </c>
      <c r="EA399" s="338">
        <f>IFERROR(VLOOKUP($D399,OT!$A:$BR,OT!BJ$1,0),0)-W399</f>
        <v>0</v>
      </c>
      <c r="EB399" s="338">
        <f>IFERROR(VLOOKUP($D399,OT!$A:$BR,OT!BK$1,0),0)-X399</f>
        <v>0</v>
      </c>
      <c r="EC399" s="339">
        <f>VLOOKUP(D399,'Off day working'!A:AL,38,0)*30000-BD399</f>
        <v>0</v>
      </c>
      <c r="ED399" s="340"/>
      <c r="EE399" s="340"/>
      <c r="EF399" s="338">
        <f t="shared" si="125"/>
        <v>7.6923076921957545E-2</v>
      </c>
      <c r="EG399" s="350">
        <f>4960000*1.07/208*VLOOKUP(D399,Att!B:BZ,77,0)-BJ399</f>
        <v>0</v>
      </c>
      <c r="EI399" s="345">
        <f>IF(AND(CH399="X",EJ399&gt;=0.5),150000/VLOOKUP(D399,Att!B:AT,45,0)*VLOOKUP(D399,Att!B:AP,41,0),IF(AND(CH399="X",EJ399&lt;0.5),0,150000))-AN399</f>
        <v>0</v>
      </c>
      <c r="EJ399" s="346">
        <f>VLOOKUP(D399,Att!B:AP,41,0)/VLOOKUP(D399,Att!B:AT,45,0)</f>
        <v>0.16666666666666666</v>
      </c>
    </row>
    <row r="400" spans="1:140" s="331" customFormat="1" ht="14.5" hidden="1" customHeight="1" x14ac:dyDescent="0.35">
      <c r="A400" s="300" t="s">
        <v>55</v>
      </c>
      <c r="B400" s="300">
        <f t="shared" si="141"/>
        <v>393</v>
      </c>
      <c r="C400" s="320" t="s">
        <v>56</v>
      </c>
      <c r="D400" s="320" t="s">
        <v>1838</v>
      </c>
      <c r="E400" s="320" t="s">
        <v>1946</v>
      </c>
      <c r="F400" s="367" t="s">
        <v>1839</v>
      </c>
      <c r="G400" s="320" t="s">
        <v>360</v>
      </c>
      <c r="H400" s="320"/>
      <c r="I400" s="320" t="s">
        <v>59</v>
      </c>
      <c r="J400" s="320" t="s">
        <v>58</v>
      </c>
      <c r="K400" s="321">
        <v>5900000</v>
      </c>
      <c r="L400" s="321"/>
      <c r="M400" s="321">
        <v>208</v>
      </c>
      <c r="N400" s="321"/>
      <c r="O400" s="321">
        <v>26</v>
      </c>
      <c r="P400" s="321">
        <v>2</v>
      </c>
      <c r="Q400" s="321">
        <v>0</v>
      </c>
      <c r="R400" s="321">
        <v>0</v>
      </c>
      <c r="S400" s="321">
        <v>0</v>
      </c>
      <c r="T400" s="321">
        <v>0</v>
      </c>
      <c r="U400" s="321">
        <v>0</v>
      </c>
      <c r="V400" s="321">
        <v>0</v>
      </c>
      <c r="W400" s="321">
        <v>0</v>
      </c>
      <c r="X400" s="321">
        <v>0</v>
      </c>
      <c r="Y400" s="321">
        <v>0</v>
      </c>
      <c r="Z400" s="321"/>
      <c r="AA400" s="321"/>
      <c r="AB400" s="321">
        <v>737499.77309999999</v>
      </c>
      <c r="AC400" s="321">
        <v>85096.1538</v>
      </c>
      <c r="AD400" s="321">
        <v>0</v>
      </c>
      <c r="AE400" s="321">
        <v>0</v>
      </c>
      <c r="AF400" s="321">
        <v>0</v>
      </c>
      <c r="AG400" s="321">
        <v>0</v>
      </c>
      <c r="AH400" s="321">
        <v>0</v>
      </c>
      <c r="AI400" s="321">
        <v>0</v>
      </c>
      <c r="AJ400" s="321">
        <v>0</v>
      </c>
      <c r="AK400" s="321">
        <v>0</v>
      </c>
      <c r="AL400" s="321">
        <v>0</v>
      </c>
      <c r="AM400" s="321">
        <v>50000</v>
      </c>
      <c r="AN400" s="321">
        <v>0</v>
      </c>
      <c r="AO400" s="321">
        <v>0</v>
      </c>
      <c r="AP400" s="321">
        <v>0</v>
      </c>
      <c r="AQ400" s="321"/>
      <c r="AR400" s="321">
        <v>0</v>
      </c>
      <c r="AS400" s="321"/>
      <c r="AT400" s="321">
        <v>0</v>
      </c>
      <c r="AU400" s="321">
        <v>0</v>
      </c>
      <c r="AV400" s="321">
        <v>0</v>
      </c>
      <c r="AW400" s="321">
        <v>0</v>
      </c>
      <c r="AX400" s="321">
        <v>0</v>
      </c>
      <c r="AY400" s="321">
        <v>0</v>
      </c>
      <c r="AZ400" s="321"/>
      <c r="BA400" s="321"/>
      <c r="BB400" s="321">
        <v>1</v>
      </c>
      <c r="BC400" s="321">
        <v>28365.38</v>
      </c>
      <c r="BD400" s="321">
        <v>0</v>
      </c>
      <c r="BE400" s="321">
        <v>42548</v>
      </c>
      <c r="BF400" s="321"/>
      <c r="BG400" s="321">
        <v>30000</v>
      </c>
      <c r="BH400" s="321">
        <v>20000</v>
      </c>
      <c r="BI400" s="321"/>
      <c r="BJ400" s="321"/>
      <c r="BK400" s="321"/>
      <c r="BL400" s="321">
        <v>-680769.23080000002</v>
      </c>
      <c r="BM400" s="321"/>
      <c r="BN400" s="321">
        <v>0</v>
      </c>
      <c r="BO400" s="321">
        <v>0</v>
      </c>
      <c r="BP400" s="321">
        <v>52500</v>
      </c>
      <c r="BQ400" s="321">
        <v>4038.4614999999999</v>
      </c>
      <c r="BR400" s="321"/>
      <c r="BS400" s="321">
        <v>0</v>
      </c>
      <c r="BT400" s="321">
        <v>0</v>
      </c>
      <c r="BU400" s="321">
        <v>0</v>
      </c>
      <c r="BV400" s="321"/>
      <c r="BW400" s="321">
        <v>0</v>
      </c>
      <c r="BX400" s="321"/>
      <c r="BY400" s="321">
        <v>0</v>
      </c>
      <c r="BZ400" s="321">
        <v>0</v>
      </c>
      <c r="CA400" s="321">
        <v>0</v>
      </c>
      <c r="CB400" s="321">
        <v>369280</v>
      </c>
      <c r="CC400" s="322">
        <v>312741</v>
      </c>
      <c r="CD400" s="320" t="s">
        <v>1796</v>
      </c>
      <c r="CE400" s="320" t="s">
        <v>319</v>
      </c>
      <c r="CF400" s="323">
        <v>46175</v>
      </c>
      <c r="CG400" s="323">
        <v>46184</v>
      </c>
      <c r="CH400" s="320" t="s">
        <v>1043</v>
      </c>
      <c r="CI400" s="322">
        <v>0</v>
      </c>
      <c r="CJ400" s="322">
        <v>0</v>
      </c>
      <c r="CK400" s="321"/>
      <c r="CL400" s="324">
        <f t="shared" si="127"/>
        <v>56538.461499999998</v>
      </c>
      <c r="CM400" s="325">
        <f t="shared" si="128"/>
        <v>-1.462400000076741</v>
      </c>
      <c r="CN400" s="325">
        <f t="shared" si="129"/>
        <v>-0.92390000005252659</v>
      </c>
      <c r="CO400" s="325">
        <f t="shared" si="130"/>
        <v>0.22690000000875443</v>
      </c>
      <c r="CP400" s="318"/>
      <c r="CQ400" s="326">
        <f t="shared" si="131"/>
        <v>4.6153843868523836E-5</v>
      </c>
      <c r="CR400" s="326">
        <f t="shared" si="132"/>
        <v>0</v>
      </c>
      <c r="CS400" s="327">
        <f t="shared" si="133"/>
        <v>0</v>
      </c>
      <c r="CT400" s="327">
        <f t="shared" si="134"/>
        <v>0</v>
      </c>
      <c r="CU400" s="327">
        <f t="shared" si="135"/>
        <v>0</v>
      </c>
      <c r="CV400" s="327">
        <f t="shared" si="136"/>
        <v>0</v>
      </c>
      <c r="CW400" s="327">
        <f t="shared" si="137"/>
        <v>0</v>
      </c>
      <c r="CX400" s="327">
        <f t="shared" si="138"/>
        <v>0</v>
      </c>
      <c r="CY400" s="327">
        <f t="shared" si="139"/>
        <v>0</v>
      </c>
      <c r="CZ400" s="328">
        <f t="shared" si="140"/>
        <v>56538.461499999998</v>
      </c>
      <c r="DA400" s="328">
        <f>(420000/208)*(O400+P400+Q400+R400+S400+T400+U400+V400+W400+X400+BI400)-CZ400</f>
        <v>3.8461541407741606E-5</v>
      </c>
      <c r="DB400" s="201"/>
      <c r="DC400" s="327">
        <f>K400/M400*IFERROR(VLOOKUP($D400,Shift!$B:$AZ,45,0),0)-AT400</f>
        <v>0</v>
      </c>
      <c r="DD400" s="327">
        <f>K400/M400*IFERROR(VLOOKUP($D400,Shift!$B:$AV,47,0),0)*10*50%-ROUND(K400/M400*IFERROR(VLOOKUP($D400,Shift!$B:$AV,47,0),0)*8*30%,0)-AU400</f>
        <v>0</v>
      </c>
      <c r="DE400" s="329">
        <f>VLOOKUP($D400,'Off day working'!A:AM,38,0)-Z400</f>
        <v>0</v>
      </c>
      <c r="DF400" s="328"/>
      <c r="DG400" s="328"/>
      <c r="DH400" s="330">
        <f>K400/208*8*30%*VLOOKUP($D400,Shift!$B:$AZ,47,0)-AL400</f>
        <v>0</v>
      </c>
      <c r="DJ400" s="390"/>
      <c r="DK400" s="332">
        <f>VLOOKUP($D400,Meal!$A:$AK,35,0)-BG400</f>
        <v>0</v>
      </c>
      <c r="DL400" s="332">
        <f>VLOOKUP($D400,Meal!$A:$AK,36,0)-BH400</f>
        <v>0</v>
      </c>
      <c r="DM400" s="333">
        <f>VLOOKUP($D400,Shift!B:AW,39,0)-AV400</f>
        <v>0</v>
      </c>
      <c r="DN400" s="334">
        <f>K400/208*VLOOKUP(D400,Shift!$B:$AO,39,0)*8*10%-AW400</f>
        <v>0</v>
      </c>
      <c r="DO400" s="333">
        <f>VLOOKUP($D400,Shift!$B:$AO,40,0)-AX400</f>
        <v>0</v>
      </c>
      <c r="DP400" s="334">
        <f>K400/208*VLOOKUP(D400,Shift!$B:$AO,40,0)*8*50%-AY400</f>
        <v>0</v>
      </c>
      <c r="DQ400" s="335">
        <f>VLOOKUP($D400,Shift!$B:$AZ,41,0)-AZ400</f>
        <v>0</v>
      </c>
      <c r="DR400" s="336">
        <f>K400/208*VLOOKUP($D400,Shift!$B:$AQ,41,0)*8*50%-BA400</f>
        <v>0</v>
      </c>
      <c r="DS400" s="337">
        <f>VLOOKUP($D400,Att!B:CU,98,0)-O400</f>
        <v>0</v>
      </c>
      <c r="DT400" s="338">
        <f>IFERROR(VLOOKUP($D400,OT!$A:$BR,OT!BC$1,0),0)-P400</f>
        <v>0</v>
      </c>
      <c r="DU400" s="338">
        <f>IFERROR(VLOOKUP($D400,OT!$A:$BR,OT!BD$1,0),0)-Q400</f>
        <v>0</v>
      </c>
      <c r="DV400" s="338">
        <f>IFERROR(VLOOKUP($D400,OT!$A:$BR,OT!BE$1,0),0)-R400</f>
        <v>0</v>
      </c>
      <c r="DW400" s="338">
        <f>IFERROR(VLOOKUP($D400,OT!$A:$BR,OT!BF$1,0),0)-S400</f>
        <v>0</v>
      </c>
      <c r="DX400" s="338">
        <f>IFERROR(VLOOKUP($D400,OT!$A:$BR,OT!BG$1,0),0)-T400</f>
        <v>0</v>
      </c>
      <c r="DY400" s="338">
        <f>IFERROR(VLOOKUP($D400,OT!$A:$BR,OT!BH$1,0),0)-U400</f>
        <v>0</v>
      </c>
      <c r="DZ400" s="338">
        <f>IFERROR(VLOOKUP($D400,OT!$A:$BR,OT!BI$1,0),0)-V400</f>
        <v>0</v>
      </c>
      <c r="EA400" s="338">
        <f>IFERROR(VLOOKUP($D400,OT!$A:$BR,OT!BJ$1,0),0)-W400</f>
        <v>0</v>
      </c>
      <c r="EB400" s="338">
        <f>IFERROR(VLOOKUP($D400,OT!$A:$BR,OT!BK$1,0),0)-X400</f>
        <v>0</v>
      </c>
      <c r="EC400" s="339">
        <f>VLOOKUP(D400,'Off day working'!A:AL,38,0)*30000-BD400</f>
        <v>0</v>
      </c>
      <c r="ED400" s="340"/>
      <c r="EE400" s="340"/>
      <c r="EF400" s="338">
        <f t="shared" si="125"/>
        <v>7.6923076921957545E-2</v>
      </c>
      <c r="EG400" s="350">
        <f>4960000*1.07/208*VLOOKUP(D400,Att!B:BZ,77,0)-BJ400</f>
        <v>0</v>
      </c>
      <c r="EI400" s="345">
        <f>IF(AND(CH400="X",EJ400&gt;=0.5),150000/VLOOKUP(D400,Att!B:AT,45,0)*VLOOKUP(D400,Att!B:AP,41,0),IF(AND(CH400="X",EJ400&lt;0.5),0,150000))-AN400</f>
        <v>0</v>
      </c>
      <c r="EJ400" s="346">
        <f>VLOOKUP(D400,Att!B:AP,41,0)/VLOOKUP(D400,Att!B:AT,45,0)</f>
        <v>0.16666666666666666</v>
      </c>
    </row>
    <row r="401" spans="1:140" s="331" customFormat="1" ht="14.5" hidden="1" customHeight="1" x14ac:dyDescent="0.35">
      <c r="A401" s="300" t="s">
        <v>55</v>
      </c>
      <c r="B401" s="300">
        <f t="shared" si="141"/>
        <v>394</v>
      </c>
      <c r="C401" s="320" t="s">
        <v>56</v>
      </c>
      <c r="D401" s="320" t="s">
        <v>2015</v>
      </c>
      <c r="E401" s="320" t="s">
        <v>2017</v>
      </c>
      <c r="F401" s="367" t="s">
        <v>2016</v>
      </c>
      <c r="G401" s="320" t="s">
        <v>360</v>
      </c>
      <c r="H401" s="320"/>
      <c r="I401" s="320" t="s">
        <v>57</v>
      </c>
      <c r="J401" s="320" t="s">
        <v>58</v>
      </c>
      <c r="K401" s="321">
        <v>5900000</v>
      </c>
      <c r="L401" s="321"/>
      <c r="M401" s="321">
        <v>208</v>
      </c>
      <c r="N401" s="321"/>
      <c r="O401" s="321"/>
      <c r="P401" s="321">
        <v>0</v>
      </c>
      <c r="Q401" s="321">
        <v>0</v>
      </c>
      <c r="R401" s="321">
        <v>0</v>
      </c>
      <c r="S401" s="321">
        <v>0</v>
      </c>
      <c r="T401" s="321">
        <v>0</v>
      </c>
      <c r="U401" s="321">
        <v>0</v>
      </c>
      <c r="V401" s="321">
        <v>0</v>
      </c>
      <c r="W401" s="321">
        <v>0</v>
      </c>
      <c r="X401" s="321">
        <v>0</v>
      </c>
      <c r="Y401" s="321">
        <v>0</v>
      </c>
      <c r="Z401" s="321"/>
      <c r="AA401" s="321"/>
      <c r="AB401" s="321"/>
      <c r="AC401" s="321">
        <v>0</v>
      </c>
      <c r="AD401" s="321">
        <v>0</v>
      </c>
      <c r="AE401" s="321">
        <v>0</v>
      </c>
      <c r="AF401" s="321">
        <v>0</v>
      </c>
      <c r="AG401" s="321">
        <v>0</v>
      </c>
      <c r="AH401" s="321">
        <v>0</v>
      </c>
      <c r="AI401" s="321">
        <v>0</v>
      </c>
      <c r="AJ401" s="321">
        <v>0</v>
      </c>
      <c r="AK401" s="321">
        <v>0</v>
      </c>
      <c r="AL401" s="321"/>
      <c r="AM401" s="321">
        <v>0</v>
      </c>
      <c r="AN401" s="321">
        <v>0</v>
      </c>
      <c r="AO401" s="321">
        <v>0</v>
      </c>
      <c r="AP401" s="321">
        <v>0</v>
      </c>
      <c r="AQ401" s="321"/>
      <c r="AR401" s="321">
        <v>0</v>
      </c>
      <c r="AS401" s="321"/>
      <c r="AT401" s="321"/>
      <c r="AU401" s="321"/>
      <c r="AV401" s="321"/>
      <c r="AW401" s="321"/>
      <c r="AX401" s="321"/>
      <c r="AY401" s="321"/>
      <c r="AZ401" s="321"/>
      <c r="BA401" s="321"/>
      <c r="BB401" s="321"/>
      <c r="BC401" s="321"/>
      <c r="BD401" s="321">
        <v>0</v>
      </c>
      <c r="BE401" s="321"/>
      <c r="BF401" s="321"/>
      <c r="BG401" s="321"/>
      <c r="BH401" s="321"/>
      <c r="BI401" s="321"/>
      <c r="BJ401" s="321"/>
      <c r="BK401" s="321"/>
      <c r="BL401" s="321">
        <v>0</v>
      </c>
      <c r="BM401" s="321"/>
      <c r="BN401" s="321">
        <v>0</v>
      </c>
      <c r="BO401" s="321">
        <v>0</v>
      </c>
      <c r="BP401" s="321"/>
      <c r="BQ401" s="321">
        <v>0</v>
      </c>
      <c r="BR401" s="321"/>
      <c r="BS401" s="321">
        <v>0</v>
      </c>
      <c r="BT401" s="321">
        <v>0</v>
      </c>
      <c r="BU401" s="321">
        <v>0</v>
      </c>
      <c r="BV401" s="321"/>
      <c r="BW401" s="321">
        <v>0</v>
      </c>
      <c r="BX401" s="321"/>
      <c r="BY401" s="321">
        <v>0</v>
      </c>
      <c r="BZ401" s="321">
        <v>0</v>
      </c>
      <c r="CA401" s="321">
        <v>0</v>
      </c>
      <c r="CB401" s="321">
        <v>0</v>
      </c>
      <c r="CC401" s="322">
        <v>0</v>
      </c>
      <c r="CD401" s="320"/>
      <c r="CE401" s="320" t="s">
        <v>870</v>
      </c>
      <c r="CF401" s="323">
        <v>46183</v>
      </c>
      <c r="CG401" s="323">
        <v>46184</v>
      </c>
      <c r="CH401" s="320" t="s">
        <v>1043</v>
      </c>
      <c r="CI401" s="322">
        <v>0</v>
      </c>
      <c r="CJ401" s="322">
        <v>0</v>
      </c>
      <c r="CK401" s="321"/>
      <c r="CL401" s="324">
        <f t="shared" si="127"/>
        <v>0</v>
      </c>
      <c r="CM401" s="325">
        <f t="shared" si="128"/>
        <v>0</v>
      </c>
      <c r="CN401" s="325">
        <f t="shared" si="129"/>
        <v>0</v>
      </c>
      <c r="CO401" s="325">
        <f t="shared" si="130"/>
        <v>0</v>
      </c>
      <c r="CP401" s="318"/>
      <c r="CQ401" s="326">
        <f t="shared" si="131"/>
        <v>0</v>
      </c>
      <c r="CR401" s="326">
        <f t="shared" si="132"/>
        <v>0</v>
      </c>
      <c r="CS401" s="327">
        <f t="shared" si="133"/>
        <v>0</v>
      </c>
      <c r="CT401" s="327">
        <f t="shared" si="134"/>
        <v>0</v>
      </c>
      <c r="CU401" s="327">
        <f t="shared" si="135"/>
        <v>0</v>
      </c>
      <c r="CV401" s="327">
        <f t="shared" si="136"/>
        <v>0</v>
      </c>
      <c r="CW401" s="327">
        <f t="shared" si="137"/>
        <v>0</v>
      </c>
      <c r="CX401" s="327">
        <f t="shared" si="138"/>
        <v>0</v>
      </c>
      <c r="CY401" s="327">
        <f t="shared" si="139"/>
        <v>0</v>
      </c>
      <c r="CZ401" s="328">
        <f t="shared" si="140"/>
        <v>0</v>
      </c>
      <c r="DA401" s="328">
        <f>(360000/208)*(O401+P401+Q401+R401+S401+T401+U401+V401+W401+X401+BI401)-CZ401</f>
        <v>0</v>
      </c>
      <c r="DB401" s="201"/>
      <c r="DC401" s="327">
        <f>K401/M401*IFERROR(VLOOKUP($D401,Shift!$B:$AZ,45,0),0)-AT401</f>
        <v>0</v>
      </c>
      <c r="DD401" s="327">
        <f>K401/M401*IFERROR(VLOOKUP($D401,Shift!$B:$AV,47,0),0)*10*50%-ROUND(K401/M401*IFERROR(VLOOKUP($D401,Shift!$B:$AV,47,0),0)*8*30%,0)-AU401</f>
        <v>0</v>
      </c>
      <c r="DE401" s="329">
        <f>VLOOKUP($D401,'Off day working'!A:AM,38,0)-Z401</f>
        <v>0</v>
      </c>
      <c r="DF401" s="328"/>
      <c r="DG401" s="328"/>
      <c r="DH401" s="330">
        <f>K401/208*8*30%*VLOOKUP($D401,Shift!$B:$AZ,47,0)-AL401</f>
        <v>0</v>
      </c>
      <c r="DJ401" s="390"/>
      <c r="DK401" s="332" t="e">
        <f>VLOOKUP($D401,Meal!$A:$AK,35,0)-BG401</f>
        <v>#N/A</v>
      </c>
      <c r="DL401" s="332" t="e">
        <f>VLOOKUP($D401,Meal!$A:$AK,36,0)-BH401</f>
        <v>#N/A</v>
      </c>
      <c r="DM401" s="333">
        <f>VLOOKUP($D401,Shift!B:AW,39,0)-AV401</f>
        <v>0</v>
      </c>
      <c r="DN401" s="334">
        <f>K401/208*VLOOKUP(D401,Shift!$B:$AO,39,0)*8*10%-AW401</f>
        <v>0</v>
      </c>
      <c r="DO401" s="333">
        <f>VLOOKUP($D401,Shift!$B:$AO,40,0)-AX401</f>
        <v>0</v>
      </c>
      <c r="DP401" s="334">
        <f>K401/208*VLOOKUP(D401,Shift!$B:$AO,40,0)*8*50%-AY401</f>
        <v>0</v>
      </c>
      <c r="DQ401" s="335">
        <f>VLOOKUP($D401,Shift!$B:$AZ,41,0)-AZ401</f>
        <v>0</v>
      </c>
      <c r="DR401" s="336">
        <f>K401/208*VLOOKUP($D401,Shift!$B:$AQ,41,0)*8*50%-BA401</f>
        <v>0</v>
      </c>
      <c r="DS401" s="337">
        <f>VLOOKUP($D401,Att!B:CU,98,0)-O401</f>
        <v>0</v>
      </c>
      <c r="DT401" s="338">
        <f>IFERROR(VLOOKUP($D401,OT!$A:$BR,OT!BC$1,0),0)-P401</f>
        <v>0</v>
      </c>
      <c r="DU401" s="338">
        <f>IFERROR(VLOOKUP($D401,OT!$A:$BR,OT!BD$1,0),0)-Q401</f>
        <v>0</v>
      </c>
      <c r="DV401" s="338">
        <f>IFERROR(VLOOKUP($D401,OT!$A:$BR,OT!BE$1,0),0)-R401</f>
        <v>0</v>
      </c>
      <c r="DW401" s="338">
        <f>IFERROR(VLOOKUP($D401,OT!$A:$BR,OT!BF$1,0),0)-S401</f>
        <v>0</v>
      </c>
      <c r="DX401" s="338">
        <f>IFERROR(VLOOKUP($D401,OT!$A:$BR,OT!BG$1,0),0)-T401</f>
        <v>0</v>
      </c>
      <c r="DY401" s="338">
        <f>IFERROR(VLOOKUP($D401,OT!$A:$BR,OT!BH$1,0),0)-U401</f>
        <v>0</v>
      </c>
      <c r="DZ401" s="338">
        <f>IFERROR(VLOOKUP($D401,OT!$A:$BR,OT!BI$1,0),0)-V401</f>
        <v>0</v>
      </c>
      <c r="EA401" s="338">
        <f>IFERROR(VLOOKUP($D401,OT!$A:$BR,OT!BJ$1,0),0)-W401</f>
        <v>0</v>
      </c>
      <c r="EB401" s="338">
        <f>IFERROR(VLOOKUP($D401,OT!$A:$BR,OT!BK$1,0),0)-X401</f>
        <v>0</v>
      </c>
      <c r="EC401" s="339">
        <f>VLOOKUP(D401,'Off day working'!A:AL,38,0)*30000-BD401</f>
        <v>0</v>
      </c>
      <c r="ED401" s="340"/>
      <c r="EE401" s="340"/>
      <c r="EF401" s="338">
        <f t="shared" si="125"/>
        <v>42548.076923076922</v>
      </c>
      <c r="EG401" s="350">
        <f>4960000*1.07/208*VLOOKUP(D401,Att!B:BZ,77,0)-BJ401</f>
        <v>0</v>
      </c>
      <c r="EI401" s="345">
        <f>IF(AND(CH401="X",EJ401&gt;=0.5),150000/VLOOKUP(D401,Att!B:AT,45,0)*VLOOKUP(D401,Att!B:AP,41,0),IF(AND(CH401="X",EJ401&lt;0.5),0,150000))-AN401</f>
        <v>0</v>
      </c>
      <c r="EJ401" s="346">
        <f>VLOOKUP(D401,Att!B:AP,41,0)/VLOOKUP(D401,Att!B:AT,45,0)</f>
        <v>0</v>
      </c>
    </row>
    <row r="402" spans="1:140" s="331" customFormat="1" ht="14.5" hidden="1" customHeight="1" x14ac:dyDescent="0.35">
      <c r="A402" s="300" t="s">
        <v>55</v>
      </c>
      <c r="B402" s="300">
        <f t="shared" si="141"/>
        <v>395</v>
      </c>
      <c r="C402" s="320" t="s">
        <v>56</v>
      </c>
      <c r="D402" s="320" t="s">
        <v>972</v>
      </c>
      <c r="E402" s="320" t="s">
        <v>974</v>
      </c>
      <c r="F402" s="367" t="s">
        <v>973</v>
      </c>
      <c r="G402" s="320" t="s">
        <v>360</v>
      </c>
      <c r="H402" s="320" t="s">
        <v>1039</v>
      </c>
      <c r="I402" s="320" t="s">
        <v>59</v>
      </c>
      <c r="J402" s="320" t="s">
        <v>58</v>
      </c>
      <c r="K402" s="321">
        <v>5900000</v>
      </c>
      <c r="L402" s="321"/>
      <c r="M402" s="321">
        <v>208</v>
      </c>
      <c r="N402" s="321"/>
      <c r="O402" s="321"/>
      <c r="P402" s="321">
        <v>0</v>
      </c>
      <c r="Q402" s="321">
        <v>0</v>
      </c>
      <c r="R402" s="321">
        <v>0</v>
      </c>
      <c r="S402" s="321">
        <v>0</v>
      </c>
      <c r="T402" s="321">
        <v>0</v>
      </c>
      <c r="U402" s="321">
        <v>0</v>
      </c>
      <c r="V402" s="321">
        <v>0</v>
      </c>
      <c r="W402" s="321">
        <v>0</v>
      </c>
      <c r="X402" s="321">
        <v>0</v>
      </c>
      <c r="Y402" s="321">
        <v>0</v>
      </c>
      <c r="Z402" s="321"/>
      <c r="AA402" s="321"/>
      <c r="AB402" s="321"/>
      <c r="AC402" s="321">
        <v>0</v>
      </c>
      <c r="AD402" s="321">
        <v>0</v>
      </c>
      <c r="AE402" s="321">
        <v>0</v>
      </c>
      <c r="AF402" s="321">
        <v>0</v>
      </c>
      <c r="AG402" s="321">
        <v>0</v>
      </c>
      <c r="AH402" s="321">
        <v>0</v>
      </c>
      <c r="AI402" s="321">
        <v>0</v>
      </c>
      <c r="AJ402" s="321">
        <v>0</v>
      </c>
      <c r="AK402" s="321">
        <v>0</v>
      </c>
      <c r="AL402" s="321"/>
      <c r="AM402" s="321">
        <v>0</v>
      </c>
      <c r="AN402" s="321">
        <v>0</v>
      </c>
      <c r="AO402" s="321">
        <v>0</v>
      </c>
      <c r="AP402" s="321">
        <v>0</v>
      </c>
      <c r="AQ402" s="321"/>
      <c r="AR402" s="321">
        <v>0</v>
      </c>
      <c r="AS402" s="321"/>
      <c r="AT402" s="321"/>
      <c r="AU402" s="321"/>
      <c r="AV402" s="321"/>
      <c r="AW402" s="321"/>
      <c r="AX402" s="321"/>
      <c r="AY402" s="321"/>
      <c r="AZ402" s="321"/>
      <c r="BA402" s="321"/>
      <c r="BB402" s="321"/>
      <c r="BC402" s="321"/>
      <c r="BD402" s="321">
        <v>0</v>
      </c>
      <c r="BE402" s="321"/>
      <c r="BF402" s="321"/>
      <c r="BG402" s="321"/>
      <c r="BH402" s="321"/>
      <c r="BI402" s="321"/>
      <c r="BJ402" s="321"/>
      <c r="BK402" s="321"/>
      <c r="BL402" s="321">
        <v>-478524</v>
      </c>
      <c r="BM402" s="321"/>
      <c r="BN402" s="321">
        <v>0</v>
      </c>
      <c r="BO402" s="321">
        <v>0</v>
      </c>
      <c r="BP402" s="321"/>
      <c r="BQ402" s="321">
        <v>0</v>
      </c>
      <c r="BR402" s="321"/>
      <c r="BS402" s="321">
        <v>0</v>
      </c>
      <c r="BT402" s="321">
        <v>0</v>
      </c>
      <c r="BU402" s="321">
        <v>0</v>
      </c>
      <c r="BV402" s="321"/>
      <c r="BW402" s="321">
        <v>0</v>
      </c>
      <c r="BX402" s="321"/>
      <c r="BY402" s="321">
        <v>0</v>
      </c>
      <c r="BZ402" s="321">
        <v>16.87</v>
      </c>
      <c r="CA402" s="321">
        <v>478524</v>
      </c>
      <c r="CB402" s="321">
        <v>0</v>
      </c>
      <c r="CC402" s="322">
        <v>0</v>
      </c>
      <c r="CD402" s="320" t="s">
        <v>1796</v>
      </c>
      <c r="CE402" s="320" t="s">
        <v>870</v>
      </c>
      <c r="CF402" s="323">
        <v>45995</v>
      </c>
      <c r="CG402" s="323">
        <v>46185</v>
      </c>
      <c r="CH402" s="320" t="s">
        <v>1043</v>
      </c>
      <c r="CI402" s="322">
        <v>0</v>
      </c>
      <c r="CJ402" s="322">
        <v>0</v>
      </c>
      <c r="CK402" s="321"/>
      <c r="CL402" s="324">
        <f t="shared" si="127"/>
        <v>0</v>
      </c>
      <c r="CM402" s="325">
        <f t="shared" si="128"/>
        <v>0</v>
      </c>
      <c r="CN402" s="325">
        <f t="shared" si="129"/>
        <v>0</v>
      </c>
      <c r="CO402" s="325">
        <f t="shared" si="130"/>
        <v>0</v>
      </c>
      <c r="CP402" s="318"/>
      <c r="CQ402" s="326">
        <f t="shared" si="131"/>
        <v>0</v>
      </c>
      <c r="CR402" s="326">
        <f t="shared" si="132"/>
        <v>0</v>
      </c>
      <c r="CS402" s="327">
        <f t="shared" si="133"/>
        <v>0</v>
      </c>
      <c r="CT402" s="327">
        <f t="shared" si="134"/>
        <v>0</v>
      </c>
      <c r="CU402" s="327">
        <f t="shared" si="135"/>
        <v>0</v>
      </c>
      <c r="CV402" s="327">
        <f t="shared" si="136"/>
        <v>0</v>
      </c>
      <c r="CW402" s="327">
        <f t="shared" si="137"/>
        <v>0</v>
      </c>
      <c r="CX402" s="327">
        <f t="shared" si="138"/>
        <v>0</v>
      </c>
      <c r="CY402" s="327">
        <f t="shared" si="139"/>
        <v>0</v>
      </c>
      <c r="CZ402" s="328">
        <f t="shared" si="140"/>
        <v>0</v>
      </c>
      <c r="DA402" s="328">
        <f>(360000/208)*(O402+P402+Q402+R402+S402+T402+U402+V402+W402+X402+BI402)-CZ402</f>
        <v>0</v>
      </c>
      <c r="DB402" s="201"/>
      <c r="DC402" s="327">
        <f>K402/M402*IFERROR(VLOOKUP($D402,Shift!$B:$AZ,45,0),0)-AT402</f>
        <v>0</v>
      </c>
      <c r="DD402" s="327">
        <f>K402/M402*IFERROR(VLOOKUP($D402,Shift!$B:$AV,47,0),0)*10*50%-ROUND(K402/M402*IFERROR(VLOOKUP($D402,Shift!$B:$AV,47,0),0)*8*30%,0)-AU402</f>
        <v>0</v>
      </c>
      <c r="DE402" s="329">
        <f>VLOOKUP($D402,'Off day working'!A:AM,38,0)-Z402</f>
        <v>0</v>
      </c>
      <c r="DF402" s="328"/>
      <c r="DG402" s="328"/>
      <c r="DH402" s="330">
        <f>K402/208*8*30%*VLOOKUP($D402,Shift!$B:$AZ,47,0)-AL402</f>
        <v>0</v>
      </c>
      <c r="DJ402" s="390"/>
      <c r="DK402" s="332" t="e">
        <f>VLOOKUP($D402,Meal!$A:$AK,35,0)-BG402</f>
        <v>#N/A</v>
      </c>
      <c r="DL402" s="332" t="e">
        <f>VLOOKUP($D402,Meal!$A:$AK,36,0)-BH402</f>
        <v>#N/A</v>
      </c>
      <c r="DM402" s="333">
        <f>VLOOKUP($D402,Shift!B:AW,39,0)-AV402</f>
        <v>0</v>
      </c>
      <c r="DN402" s="334">
        <f>K402/208*VLOOKUP(D402,Shift!$B:$AO,39,0)*8*10%-AW402</f>
        <v>0</v>
      </c>
      <c r="DO402" s="333">
        <f>VLOOKUP($D402,Shift!$B:$AO,40,0)-AX402</f>
        <v>0</v>
      </c>
      <c r="DP402" s="334">
        <f>K402/208*VLOOKUP(D402,Shift!$B:$AO,40,0)*8*50%-AY402</f>
        <v>0</v>
      </c>
      <c r="DQ402" s="335">
        <f>VLOOKUP($D402,Shift!$B:$AZ,41,0)-AZ402</f>
        <v>0</v>
      </c>
      <c r="DR402" s="336">
        <f>K402/208*VLOOKUP($D402,Shift!$B:$AQ,41,0)*8*50%-BA402</f>
        <v>0</v>
      </c>
      <c r="DS402" s="337">
        <f>VLOOKUP($D402,Att!B:CU,98,0)-O402</f>
        <v>0</v>
      </c>
      <c r="DT402" s="338">
        <f>IFERROR(VLOOKUP($D402,OT!$A:$BR,OT!BC$1,0),0)-P402</f>
        <v>0</v>
      </c>
      <c r="DU402" s="338">
        <f>IFERROR(VLOOKUP($D402,OT!$A:$BR,OT!BD$1,0),0)-Q402</f>
        <v>0</v>
      </c>
      <c r="DV402" s="338">
        <f>IFERROR(VLOOKUP($D402,OT!$A:$BR,OT!BE$1,0),0)-R402</f>
        <v>0</v>
      </c>
      <c r="DW402" s="338">
        <f>IFERROR(VLOOKUP($D402,OT!$A:$BR,OT!BF$1,0),0)-S402</f>
        <v>0</v>
      </c>
      <c r="DX402" s="338">
        <f>IFERROR(VLOOKUP($D402,OT!$A:$BR,OT!BG$1,0),0)-T402</f>
        <v>0</v>
      </c>
      <c r="DY402" s="338">
        <f>IFERROR(VLOOKUP($D402,OT!$A:$BR,OT!BH$1,0),0)-U402</f>
        <v>0</v>
      </c>
      <c r="DZ402" s="338">
        <f>IFERROR(VLOOKUP($D402,OT!$A:$BR,OT!BI$1,0),0)-V402</f>
        <v>0</v>
      </c>
      <c r="EA402" s="338">
        <f>IFERROR(VLOOKUP($D402,OT!$A:$BR,OT!BJ$1,0),0)-W402</f>
        <v>0</v>
      </c>
      <c r="EB402" s="338">
        <f>IFERROR(VLOOKUP($D402,OT!$A:$BR,OT!BK$1,0),0)-X402</f>
        <v>0</v>
      </c>
      <c r="EC402" s="339">
        <f>VLOOKUP(D402,'Off day working'!A:AL,38,0)*30000-BD402</f>
        <v>0</v>
      </c>
      <c r="ED402" s="340"/>
      <c r="EE402" s="340"/>
      <c r="EF402" s="338">
        <f t="shared" si="125"/>
        <v>42548.076923076922</v>
      </c>
      <c r="EG402" s="350">
        <f>4960000*1.07/208*VLOOKUP(D402,Att!B:BZ,77,0)-BJ402</f>
        <v>0</v>
      </c>
      <c r="EI402" s="345">
        <f>IF(AND(CH402="X",EJ402&gt;=0.5),150000/VLOOKUP(D402,Att!B:AT,45,0)*VLOOKUP(D402,Att!B:AP,41,0),IF(AND(CH402="X",EJ402&lt;0.5),0,150000))-AN402</f>
        <v>0</v>
      </c>
      <c r="EJ402" s="346">
        <f>VLOOKUP(D402,Att!B:AP,41,0)/VLOOKUP(D402,Att!B:AT,45,0)</f>
        <v>0</v>
      </c>
    </row>
    <row r="403" spans="1:140" s="331" customFormat="1" ht="14.5" hidden="1" customHeight="1" x14ac:dyDescent="0.35">
      <c r="A403" s="300" t="s">
        <v>55</v>
      </c>
      <c r="B403" s="300">
        <f t="shared" si="141"/>
        <v>396</v>
      </c>
      <c r="C403" s="320" t="s">
        <v>56</v>
      </c>
      <c r="D403" s="320" t="s">
        <v>1437</v>
      </c>
      <c r="E403" s="320" t="s">
        <v>1439</v>
      </c>
      <c r="F403" s="367" t="s">
        <v>1438</v>
      </c>
      <c r="G403" s="320" t="s">
        <v>360</v>
      </c>
      <c r="H403" s="320" t="s">
        <v>1039</v>
      </c>
      <c r="I403" s="320" t="s">
        <v>63</v>
      </c>
      <c r="J403" s="320" t="s">
        <v>58</v>
      </c>
      <c r="K403" s="321">
        <v>5900000</v>
      </c>
      <c r="L403" s="321"/>
      <c r="M403" s="321">
        <v>208</v>
      </c>
      <c r="N403" s="321"/>
      <c r="O403" s="321">
        <v>60</v>
      </c>
      <c r="P403" s="321">
        <v>12</v>
      </c>
      <c r="Q403" s="321">
        <v>0</v>
      </c>
      <c r="R403" s="321">
        <v>0</v>
      </c>
      <c r="S403" s="321">
        <v>0</v>
      </c>
      <c r="T403" s="321">
        <v>0</v>
      </c>
      <c r="U403" s="321">
        <v>0</v>
      </c>
      <c r="V403" s="321">
        <v>0</v>
      </c>
      <c r="W403" s="321">
        <v>0</v>
      </c>
      <c r="X403" s="321">
        <v>0</v>
      </c>
      <c r="Y403" s="321">
        <v>2</v>
      </c>
      <c r="Z403" s="321"/>
      <c r="AA403" s="321"/>
      <c r="AB403" s="321">
        <v>1701923.0769</v>
      </c>
      <c r="AC403" s="321">
        <v>510576.92310000001</v>
      </c>
      <c r="AD403" s="321">
        <v>0</v>
      </c>
      <c r="AE403" s="321">
        <v>0</v>
      </c>
      <c r="AF403" s="321">
        <v>0</v>
      </c>
      <c r="AG403" s="321">
        <v>0</v>
      </c>
      <c r="AH403" s="321">
        <v>0</v>
      </c>
      <c r="AI403" s="321">
        <v>0</v>
      </c>
      <c r="AJ403" s="321">
        <v>0</v>
      </c>
      <c r="AK403" s="321">
        <v>0</v>
      </c>
      <c r="AL403" s="321">
        <v>136153.8462</v>
      </c>
      <c r="AM403" s="321">
        <v>98181.996700000003</v>
      </c>
      <c r="AN403" s="321">
        <v>0</v>
      </c>
      <c r="AO403" s="321">
        <v>327000</v>
      </c>
      <c r="AP403" s="321">
        <v>0</v>
      </c>
      <c r="AQ403" s="321"/>
      <c r="AR403" s="321">
        <v>0</v>
      </c>
      <c r="AS403" s="321"/>
      <c r="AT403" s="321">
        <v>0</v>
      </c>
      <c r="AU403" s="321">
        <v>147500</v>
      </c>
      <c r="AV403" s="321">
        <v>0</v>
      </c>
      <c r="AW403" s="321">
        <v>0</v>
      </c>
      <c r="AX403" s="321">
        <v>0</v>
      </c>
      <c r="AY403" s="321">
        <v>0</v>
      </c>
      <c r="AZ403" s="321"/>
      <c r="BA403" s="321"/>
      <c r="BB403" s="321">
        <v>6</v>
      </c>
      <c r="BC403" s="321">
        <v>170192.31</v>
      </c>
      <c r="BD403" s="321">
        <v>0</v>
      </c>
      <c r="BE403" s="321">
        <v>42548</v>
      </c>
      <c r="BF403" s="321">
        <v>100000</v>
      </c>
      <c r="BG403" s="321"/>
      <c r="BH403" s="321">
        <v>164000</v>
      </c>
      <c r="BI403" s="321"/>
      <c r="BJ403" s="321"/>
      <c r="BK403" s="321"/>
      <c r="BL403" s="321">
        <v>-680769.23080000002</v>
      </c>
      <c r="BM403" s="321"/>
      <c r="BN403" s="321">
        <v>0</v>
      </c>
      <c r="BO403" s="321">
        <v>0</v>
      </c>
      <c r="BP403" s="321">
        <v>103846.1538</v>
      </c>
      <c r="BQ403" s="321">
        <v>20769.230800000001</v>
      </c>
      <c r="BR403" s="321"/>
      <c r="BS403" s="321">
        <v>0</v>
      </c>
      <c r="BT403" s="321">
        <v>0</v>
      </c>
      <c r="BU403" s="321">
        <v>0</v>
      </c>
      <c r="BV403" s="321"/>
      <c r="BW403" s="321">
        <v>0</v>
      </c>
      <c r="BX403" s="321"/>
      <c r="BY403" s="321">
        <v>0</v>
      </c>
      <c r="BZ403" s="321">
        <v>7.68</v>
      </c>
      <c r="CA403" s="321">
        <v>217846</v>
      </c>
      <c r="CB403" s="321">
        <v>3059774</v>
      </c>
      <c r="CC403" s="322">
        <v>2935159</v>
      </c>
      <c r="CD403" s="320" t="s">
        <v>1796</v>
      </c>
      <c r="CE403" s="320" t="s">
        <v>870</v>
      </c>
      <c r="CF403" s="323">
        <v>46128</v>
      </c>
      <c r="CG403" s="323">
        <v>46185</v>
      </c>
      <c r="CH403" s="320" t="s">
        <v>1043</v>
      </c>
      <c r="CI403" s="322">
        <v>0</v>
      </c>
      <c r="CJ403" s="322">
        <v>0</v>
      </c>
      <c r="CK403" s="321"/>
      <c r="CL403" s="324">
        <f t="shared" si="127"/>
        <v>124615.3846</v>
      </c>
      <c r="CM403" s="325">
        <f t="shared" si="128"/>
        <v>-5.6932999999262393</v>
      </c>
      <c r="CN403" s="325">
        <f t="shared" si="129"/>
        <v>-6.0778999999165535</v>
      </c>
      <c r="CO403" s="325">
        <f t="shared" si="130"/>
        <v>2.3077009245753288E-5</v>
      </c>
      <c r="CP403" s="318"/>
      <c r="CQ403" s="326">
        <f t="shared" si="131"/>
        <v>-2.3076951038092375E-5</v>
      </c>
      <c r="CR403" s="326">
        <f t="shared" si="132"/>
        <v>0</v>
      </c>
      <c r="CS403" s="327">
        <f t="shared" si="133"/>
        <v>0</v>
      </c>
      <c r="CT403" s="327">
        <f t="shared" si="134"/>
        <v>0</v>
      </c>
      <c r="CU403" s="327">
        <f t="shared" si="135"/>
        <v>0</v>
      </c>
      <c r="CV403" s="327">
        <f t="shared" si="136"/>
        <v>0</v>
      </c>
      <c r="CW403" s="327">
        <f t="shared" si="137"/>
        <v>0</v>
      </c>
      <c r="CX403" s="327">
        <f t="shared" si="138"/>
        <v>0</v>
      </c>
      <c r="CY403" s="327">
        <f t="shared" si="139"/>
        <v>0</v>
      </c>
      <c r="CZ403" s="328">
        <f t="shared" si="140"/>
        <v>124615.3846</v>
      </c>
      <c r="DA403" s="328">
        <f>(360000/208)*(O403+P403+Q403+R403+S403+T403+U403+V403+W403+X403+BI403)-CZ403</f>
        <v>1.538460492156446E-5</v>
      </c>
      <c r="DB403" s="201"/>
      <c r="DC403" s="327">
        <f>K403/M403*IFERROR(VLOOKUP($D403,Shift!$B:$AZ,45,0),0)-AT403</f>
        <v>0</v>
      </c>
      <c r="DD403" s="327">
        <f>K403/M403*IFERROR(VLOOKUP($D403,Shift!$B:$AV,47,0),0)*10*50%-ROUND(K403/M403*IFERROR(VLOOKUP($D403,Shift!$B:$AV,47,0),0)*8*30%,0)-AU403</f>
        <v>-0.15384615381481126</v>
      </c>
      <c r="DE403" s="329">
        <f>VLOOKUP($D403,'Off day working'!A:AM,38,0)-Z403</f>
        <v>0</v>
      </c>
      <c r="DF403" s="328"/>
      <c r="DG403" s="328"/>
      <c r="DH403" s="330">
        <f>K403/208*8*30%*VLOOKUP($D403,Shift!$B:$AZ,47,0)-AL403</f>
        <v>-4.6153843868523836E-5</v>
      </c>
      <c r="DJ403" s="390"/>
      <c r="DK403" s="332">
        <f>VLOOKUP($D403,Meal!$A:$AK,35,0)-BG403</f>
        <v>0</v>
      </c>
      <c r="DL403" s="332">
        <f>VLOOKUP($D403,Meal!$A:$AK,36,0)-BH403</f>
        <v>0</v>
      </c>
      <c r="DM403" s="333">
        <f>VLOOKUP($D403,Shift!B:AW,39,0)-AV403</f>
        <v>0</v>
      </c>
      <c r="DN403" s="334">
        <f>K403/208*VLOOKUP(D403,Shift!$B:$AO,39,0)*8*10%-AW403</f>
        <v>0</v>
      </c>
      <c r="DO403" s="333">
        <f>VLOOKUP($D403,Shift!$B:$AO,40,0)-AX403</f>
        <v>0</v>
      </c>
      <c r="DP403" s="334">
        <f>K403/208*VLOOKUP(D403,Shift!$B:$AO,40,0)*8*50%-AY403</f>
        <v>0</v>
      </c>
      <c r="DQ403" s="335">
        <f>VLOOKUP($D403,Shift!$B:$AZ,41,0)-AZ403</f>
        <v>0</v>
      </c>
      <c r="DR403" s="336">
        <f>K403/208*VLOOKUP($D403,Shift!$B:$AQ,41,0)*8*50%-BA403</f>
        <v>0</v>
      </c>
      <c r="DS403" s="337">
        <f>VLOOKUP($D403,Att!B:CU,98,0)-O403</f>
        <v>0</v>
      </c>
      <c r="DT403" s="338">
        <f>IFERROR(VLOOKUP($D403,OT!$A:$BR,OT!BC$1,0),0)-P403</f>
        <v>0</v>
      </c>
      <c r="DU403" s="338">
        <f>IFERROR(VLOOKUP($D403,OT!$A:$BR,OT!BD$1,0),0)-Q403</f>
        <v>0</v>
      </c>
      <c r="DV403" s="338">
        <f>IFERROR(VLOOKUP($D403,OT!$A:$BR,OT!BE$1,0),0)-R403</f>
        <v>0</v>
      </c>
      <c r="DW403" s="338">
        <f>IFERROR(VLOOKUP($D403,OT!$A:$BR,OT!BF$1,0),0)-S403</f>
        <v>0</v>
      </c>
      <c r="DX403" s="338">
        <f>IFERROR(VLOOKUP($D403,OT!$A:$BR,OT!BG$1,0),0)-T403</f>
        <v>0</v>
      </c>
      <c r="DY403" s="338">
        <f>IFERROR(VLOOKUP($D403,OT!$A:$BR,OT!BH$1,0),0)-U403</f>
        <v>0</v>
      </c>
      <c r="DZ403" s="338">
        <f>IFERROR(VLOOKUP($D403,OT!$A:$BR,OT!BI$1,0),0)-V403</f>
        <v>0</v>
      </c>
      <c r="EA403" s="338">
        <f>IFERROR(VLOOKUP($D403,OT!$A:$BR,OT!BJ$1,0),0)-W403</f>
        <v>0</v>
      </c>
      <c r="EB403" s="338">
        <f>IFERROR(VLOOKUP($D403,OT!$A:$BR,OT!BK$1,0),0)-X403</f>
        <v>0</v>
      </c>
      <c r="EC403" s="339">
        <f>VLOOKUP(D403,'Off day working'!A:AL,38,0)*30000-BD403</f>
        <v>0</v>
      </c>
      <c r="ED403" s="340"/>
      <c r="EE403" s="340"/>
      <c r="EF403" s="338">
        <f t="shared" si="125"/>
        <v>7.6923076921957545E-2</v>
      </c>
      <c r="EG403" s="350">
        <f>4960000*1.07/208*VLOOKUP(D403,Att!B:BZ,77,0)-BJ403</f>
        <v>0</v>
      </c>
      <c r="EI403" s="345">
        <f>IF(AND(CH403="X",EJ403&gt;=0.5),150000/VLOOKUP(D403,Att!B:AT,45,0)*VLOOKUP(D403,Att!B:AP,41,0),IF(AND(CH403="X",EJ403&lt;0.5),0,150000))-AN403</f>
        <v>0</v>
      </c>
      <c r="EJ403" s="346">
        <f>VLOOKUP(D403,Att!B:AP,41,0)/VLOOKUP(D403,Att!B:AT,45,0)</f>
        <v>0.32727332231513145</v>
      </c>
    </row>
    <row r="404" spans="1:140" s="331" customFormat="1" ht="14.5" hidden="1" customHeight="1" x14ac:dyDescent="0.35">
      <c r="A404" s="300" t="s">
        <v>55</v>
      </c>
      <c r="B404" s="300">
        <f t="shared" si="141"/>
        <v>397</v>
      </c>
      <c r="C404" s="320" t="s">
        <v>56</v>
      </c>
      <c r="D404" s="320" t="s">
        <v>1490</v>
      </c>
      <c r="E404" s="320" t="s">
        <v>1492</v>
      </c>
      <c r="F404" s="367" t="s">
        <v>1491</v>
      </c>
      <c r="G404" s="320" t="s">
        <v>360</v>
      </c>
      <c r="H404" s="320" t="s">
        <v>1039</v>
      </c>
      <c r="I404" s="320" t="s">
        <v>57</v>
      </c>
      <c r="J404" s="320" t="s">
        <v>58</v>
      </c>
      <c r="K404" s="321">
        <v>5900000</v>
      </c>
      <c r="L404" s="321"/>
      <c r="M404" s="321">
        <v>208</v>
      </c>
      <c r="N404" s="321"/>
      <c r="O404" s="321"/>
      <c r="P404" s="321">
        <v>0</v>
      </c>
      <c r="Q404" s="321">
        <v>0</v>
      </c>
      <c r="R404" s="321">
        <v>0</v>
      </c>
      <c r="S404" s="321">
        <v>0</v>
      </c>
      <c r="T404" s="321">
        <v>0</v>
      </c>
      <c r="U404" s="321">
        <v>0</v>
      </c>
      <c r="V404" s="321">
        <v>0</v>
      </c>
      <c r="W404" s="321">
        <v>0</v>
      </c>
      <c r="X404" s="321">
        <v>0</v>
      </c>
      <c r="Y404" s="321">
        <v>0</v>
      </c>
      <c r="Z404" s="321"/>
      <c r="AA404" s="321"/>
      <c r="AB404" s="321"/>
      <c r="AC404" s="321">
        <v>0</v>
      </c>
      <c r="AD404" s="321">
        <v>0</v>
      </c>
      <c r="AE404" s="321">
        <v>0</v>
      </c>
      <c r="AF404" s="321">
        <v>0</v>
      </c>
      <c r="AG404" s="321">
        <v>0</v>
      </c>
      <c r="AH404" s="321">
        <v>0</v>
      </c>
      <c r="AI404" s="321">
        <v>0</v>
      </c>
      <c r="AJ404" s="321">
        <v>0</v>
      </c>
      <c r="AK404" s="321">
        <v>0</v>
      </c>
      <c r="AL404" s="321"/>
      <c r="AM404" s="321">
        <v>0</v>
      </c>
      <c r="AN404" s="321">
        <v>0</v>
      </c>
      <c r="AO404" s="321">
        <v>0</v>
      </c>
      <c r="AP404" s="321">
        <v>0</v>
      </c>
      <c r="AQ404" s="321"/>
      <c r="AR404" s="321">
        <v>0</v>
      </c>
      <c r="AS404" s="321"/>
      <c r="AT404" s="321"/>
      <c r="AU404" s="321"/>
      <c r="AV404" s="321"/>
      <c r="AW404" s="321"/>
      <c r="AX404" s="321"/>
      <c r="AY404" s="321"/>
      <c r="AZ404" s="321"/>
      <c r="BA404" s="321"/>
      <c r="BB404" s="321"/>
      <c r="BC404" s="321"/>
      <c r="BD404" s="321">
        <v>0</v>
      </c>
      <c r="BE404" s="321"/>
      <c r="BF404" s="321"/>
      <c r="BG404" s="321"/>
      <c r="BH404" s="321"/>
      <c r="BI404" s="321"/>
      <c r="BJ404" s="321"/>
      <c r="BK404" s="321"/>
      <c r="BL404" s="321">
        <v>-183807</v>
      </c>
      <c r="BM404" s="321"/>
      <c r="BN404" s="321">
        <v>0</v>
      </c>
      <c r="BO404" s="321">
        <v>0</v>
      </c>
      <c r="BP404" s="321"/>
      <c r="BQ404" s="321">
        <v>0</v>
      </c>
      <c r="BR404" s="321"/>
      <c r="BS404" s="321">
        <v>0</v>
      </c>
      <c r="BT404" s="321">
        <v>0</v>
      </c>
      <c r="BU404" s="321">
        <v>0</v>
      </c>
      <c r="BV404" s="321"/>
      <c r="BW404" s="321">
        <v>0</v>
      </c>
      <c r="BX404" s="321"/>
      <c r="BY404" s="321">
        <v>0</v>
      </c>
      <c r="BZ404" s="321">
        <v>6.48</v>
      </c>
      <c r="CA404" s="321">
        <v>183807</v>
      </c>
      <c r="CB404" s="321">
        <v>0</v>
      </c>
      <c r="CC404" s="322">
        <v>0</v>
      </c>
      <c r="CD404" s="320" t="s">
        <v>1796</v>
      </c>
      <c r="CE404" s="320" t="s">
        <v>1068</v>
      </c>
      <c r="CF404" s="323">
        <v>46134</v>
      </c>
      <c r="CG404" s="323">
        <v>46185</v>
      </c>
      <c r="CH404" s="320" t="s">
        <v>1043</v>
      </c>
      <c r="CI404" s="322">
        <v>0</v>
      </c>
      <c r="CJ404" s="322">
        <v>0</v>
      </c>
      <c r="CK404" s="321"/>
      <c r="CL404" s="324">
        <f t="shared" si="127"/>
        <v>0</v>
      </c>
      <c r="CM404" s="325">
        <f t="shared" si="128"/>
        <v>0</v>
      </c>
      <c r="CN404" s="325">
        <f t="shared" si="129"/>
        <v>0</v>
      </c>
      <c r="CO404" s="325">
        <f t="shared" si="130"/>
        <v>0</v>
      </c>
      <c r="CP404" s="318"/>
      <c r="CQ404" s="326">
        <f t="shared" si="131"/>
        <v>0</v>
      </c>
      <c r="CR404" s="326">
        <f t="shared" si="132"/>
        <v>0</v>
      </c>
      <c r="CS404" s="327">
        <f t="shared" si="133"/>
        <v>0</v>
      </c>
      <c r="CT404" s="327">
        <f t="shared" si="134"/>
        <v>0</v>
      </c>
      <c r="CU404" s="327">
        <f t="shared" si="135"/>
        <v>0</v>
      </c>
      <c r="CV404" s="327">
        <f t="shared" si="136"/>
        <v>0</v>
      </c>
      <c r="CW404" s="327">
        <f t="shared" si="137"/>
        <v>0</v>
      </c>
      <c r="CX404" s="327">
        <f t="shared" si="138"/>
        <v>0</v>
      </c>
      <c r="CY404" s="327">
        <f t="shared" si="139"/>
        <v>0</v>
      </c>
      <c r="CZ404" s="328">
        <f t="shared" si="140"/>
        <v>0</v>
      </c>
      <c r="DA404" s="328">
        <f>(420000/208)*(O404+P404+Q404+R404+S404+T404+U404+V404+W404+X404+BI404)-CZ404</f>
        <v>0</v>
      </c>
      <c r="DB404" s="201"/>
      <c r="DC404" s="327">
        <f>K404/M404*IFERROR(VLOOKUP($D404,Shift!$B:$AZ,45,0),0)-AT404</f>
        <v>0</v>
      </c>
      <c r="DD404" s="327">
        <f>K404/M404*IFERROR(VLOOKUP($D404,Shift!$B:$AV,47,0),0)*10*50%-ROUND(K404/M404*IFERROR(VLOOKUP($D404,Shift!$B:$AV,47,0),0)*8*30%,0)-AU404</f>
        <v>0</v>
      </c>
      <c r="DE404" s="329">
        <f>VLOOKUP($D404,'Off day working'!A:AM,38,0)-Z404</f>
        <v>0</v>
      </c>
      <c r="DF404" s="328"/>
      <c r="DG404" s="328"/>
      <c r="DH404" s="330">
        <f>K404/208*8*30%*VLOOKUP($D404,Shift!$B:$AZ,47,0)-AL404</f>
        <v>0</v>
      </c>
      <c r="DJ404" s="390"/>
      <c r="DK404" s="332" t="e">
        <f>VLOOKUP($D404,Meal!$A:$AK,35,0)-BG404</f>
        <v>#N/A</v>
      </c>
      <c r="DL404" s="332" t="e">
        <f>VLOOKUP($D404,Meal!$A:$AK,36,0)-BH404</f>
        <v>#N/A</v>
      </c>
      <c r="DM404" s="333">
        <f>VLOOKUP($D404,Shift!B:AW,39,0)-AV404</f>
        <v>0</v>
      </c>
      <c r="DN404" s="334">
        <f>K404/208*VLOOKUP(D404,Shift!$B:$AO,39,0)*8*10%-AW404</f>
        <v>0</v>
      </c>
      <c r="DO404" s="333">
        <f>VLOOKUP($D404,Shift!$B:$AO,40,0)-AX404</f>
        <v>0</v>
      </c>
      <c r="DP404" s="334">
        <f>K404/208*VLOOKUP(D404,Shift!$B:$AO,40,0)*8*50%-AY404</f>
        <v>0</v>
      </c>
      <c r="DQ404" s="335">
        <f>VLOOKUP($D404,Shift!$B:$AZ,41,0)-AZ404</f>
        <v>0</v>
      </c>
      <c r="DR404" s="336">
        <f>K404/208*VLOOKUP($D404,Shift!$B:$AQ,41,0)*8*50%-BA404</f>
        <v>0</v>
      </c>
      <c r="DS404" s="337">
        <f>VLOOKUP($D404,Att!B:CU,98,0)-O404</f>
        <v>0</v>
      </c>
      <c r="DT404" s="338">
        <f>IFERROR(VLOOKUP($D404,OT!$A:$BR,OT!BC$1,0),0)-P404</f>
        <v>0</v>
      </c>
      <c r="DU404" s="338">
        <f>IFERROR(VLOOKUP($D404,OT!$A:$BR,OT!BD$1,0),0)-Q404</f>
        <v>0</v>
      </c>
      <c r="DV404" s="338">
        <f>IFERROR(VLOOKUP($D404,OT!$A:$BR,OT!BE$1,0),0)-R404</f>
        <v>0</v>
      </c>
      <c r="DW404" s="338">
        <f>IFERROR(VLOOKUP($D404,OT!$A:$BR,OT!BF$1,0),0)-S404</f>
        <v>0</v>
      </c>
      <c r="DX404" s="338">
        <f>IFERROR(VLOOKUP($D404,OT!$A:$BR,OT!BG$1,0),0)-T404</f>
        <v>0</v>
      </c>
      <c r="DY404" s="338">
        <f>IFERROR(VLOOKUP($D404,OT!$A:$BR,OT!BH$1,0),0)-U404</f>
        <v>0</v>
      </c>
      <c r="DZ404" s="338">
        <f>IFERROR(VLOOKUP($D404,OT!$A:$BR,OT!BI$1,0),0)-V404</f>
        <v>0</v>
      </c>
      <c r="EA404" s="338">
        <f>IFERROR(VLOOKUP($D404,OT!$A:$BR,OT!BJ$1,0),0)-W404</f>
        <v>0</v>
      </c>
      <c r="EB404" s="338">
        <f>IFERROR(VLOOKUP($D404,OT!$A:$BR,OT!BK$1,0),0)-X404</f>
        <v>0</v>
      </c>
      <c r="EC404" s="339">
        <f>VLOOKUP(D404,'Off day working'!A:AL,38,0)*30000-BD404</f>
        <v>0</v>
      </c>
      <c r="ED404" s="340"/>
      <c r="EE404" s="340"/>
      <c r="EF404" s="338">
        <f t="shared" si="125"/>
        <v>42548.076923076922</v>
      </c>
      <c r="EG404" s="350">
        <f>4960000*1.07/208*VLOOKUP(D404,Att!B:BZ,77,0)-BJ404</f>
        <v>0</v>
      </c>
      <c r="EI404" s="345">
        <f>IF(AND(CH404="X",EJ404&gt;=0.5),150000/VLOOKUP(D404,Att!B:AT,45,0)*VLOOKUP(D404,Att!B:AP,41,0),IF(AND(CH404="X",EJ404&lt;0.5),0,150000))-AN404</f>
        <v>0</v>
      </c>
      <c r="EJ404" s="346">
        <f>VLOOKUP(D404,Att!B:AP,41,0)/VLOOKUP(D404,Att!B:AT,45,0)</f>
        <v>0</v>
      </c>
    </row>
    <row r="405" spans="1:140" s="331" customFormat="1" ht="14.5" hidden="1" customHeight="1" x14ac:dyDescent="0.35">
      <c r="A405" s="300" t="s">
        <v>55</v>
      </c>
      <c r="B405" s="300">
        <f t="shared" si="141"/>
        <v>398</v>
      </c>
      <c r="C405" s="320" t="s">
        <v>56</v>
      </c>
      <c r="D405" s="320" t="s">
        <v>1986</v>
      </c>
      <c r="E405" s="320" t="s">
        <v>1988</v>
      </c>
      <c r="F405" s="367" t="s">
        <v>1987</v>
      </c>
      <c r="G405" s="320" t="s">
        <v>348</v>
      </c>
      <c r="H405" s="320"/>
      <c r="I405" s="320" t="s">
        <v>63</v>
      </c>
      <c r="J405" s="320" t="s">
        <v>58</v>
      </c>
      <c r="K405" s="321">
        <v>5900000</v>
      </c>
      <c r="L405" s="321"/>
      <c r="M405" s="321">
        <v>208</v>
      </c>
      <c r="N405" s="321"/>
      <c r="O405" s="321"/>
      <c r="P405" s="321">
        <v>0</v>
      </c>
      <c r="Q405" s="321">
        <v>0</v>
      </c>
      <c r="R405" s="321">
        <v>0</v>
      </c>
      <c r="S405" s="321">
        <v>0</v>
      </c>
      <c r="T405" s="321">
        <v>0</v>
      </c>
      <c r="U405" s="321">
        <v>0</v>
      </c>
      <c r="V405" s="321">
        <v>0</v>
      </c>
      <c r="W405" s="321">
        <v>0</v>
      </c>
      <c r="X405" s="321">
        <v>0</v>
      </c>
      <c r="Y405" s="321">
        <v>0</v>
      </c>
      <c r="Z405" s="321"/>
      <c r="AA405" s="321"/>
      <c r="AB405" s="321"/>
      <c r="AC405" s="321">
        <v>0</v>
      </c>
      <c r="AD405" s="321">
        <v>0</v>
      </c>
      <c r="AE405" s="321">
        <v>0</v>
      </c>
      <c r="AF405" s="321">
        <v>0</v>
      </c>
      <c r="AG405" s="321">
        <v>0</v>
      </c>
      <c r="AH405" s="321">
        <v>0</v>
      </c>
      <c r="AI405" s="321">
        <v>0</v>
      </c>
      <c r="AJ405" s="321">
        <v>0</v>
      </c>
      <c r="AK405" s="321">
        <v>0</v>
      </c>
      <c r="AL405" s="321"/>
      <c r="AM405" s="321">
        <v>0</v>
      </c>
      <c r="AN405" s="321">
        <v>0</v>
      </c>
      <c r="AO405" s="321">
        <v>0</v>
      </c>
      <c r="AP405" s="321">
        <v>0</v>
      </c>
      <c r="AQ405" s="321"/>
      <c r="AR405" s="321">
        <v>0</v>
      </c>
      <c r="AS405" s="321"/>
      <c r="AT405" s="321"/>
      <c r="AU405" s="321"/>
      <c r="AV405" s="321"/>
      <c r="AW405" s="321"/>
      <c r="AX405" s="321"/>
      <c r="AY405" s="321"/>
      <c r="AZ405" s="321"/>
      <c r="BA405" s="321"/>
      <c r="BB405" s="321"/>
      <c r="BC405" s="321"/>
      <c r="BD405" s="321"/>
      <c r="BE405" s="321"/>
      <c r="BF405" s="321"/>
      <c r="BG405" s="321">
        <v>0</v>
      </c>
      <c r="BH405" s="321"/>
      <c r="BI405" s="321"/>
      <c r="BJ405" s="321"/>
      <c r="BK405" s="321"/>
      <c r="BL405" s="321"/>
      <c r="BM405" s="321"/>
      <c r="BN405" s="321">
        <v>0</v>
      </c>
      <c r="BO405" s="321">
        <v>0</v>
      </c>
      <c r="BP405" s="321"/>
      <c r="BQ405" s="321">
        <v>0</v>
      </c>
      <c r="BR405" s="321"/>
      <c r="BS405" s="321">
        <v>0</v>
      </c>
      <c r="BT405" s="321">
        <v>0</v>
      </c>
      <c r="BU405" s="321">
        <v>0</v>
      </c>
      <c r="BV405" s="321"/>
      <c r="BW405" s="321">
        <v>0</v>
      </c>
      <c r="BX405" s="321"/>
      <c r="BY405" s="321">
        <v>0</v>
      </c>
      <c r="BZ405" s="321">
        <v>0</v>
      </c>
      <c r="CA405" s="321">
        <v>0</v>
      </c>
      <c r="CB405" s="321">
        <v>0</v>
      </c>
      <c r="CC405" s="322">
        <v>0</v>
      </c>
      <c r="CD405" s="320"/>
      <c r="CE405" s="320" t="s">
        <v>870</v>
      </c>
      <c r="CF405" s="323">
        <v>46183</v>
      </c>
      <c r="CG405" s="323">
        <v>46185</v>
      </c>
      <c r="CH405" s="320" t="s">
        <v>1043</v>
      </c>
      <c r="CI405" s="322">
        <v>0</v>
      </c>
      <c r="CJ405" s="322">
        <v>0</v>
      </c>
      <c r="CK405" s="321"/>
      <c r="CL405" s="324">
        <f t="shared" si="127"/>
        <v>0</v>
      </c>
      <c r="CM405" s="325">
        <f t="shared" si="128"/>
        <v>0</v>
      </c>
      <c r="CN405" s="325">
        <f t="shared" si="129"/>
        <v>0</v>
      </c>
      <c r="CO405" s="325">
        <f t="shared" si="130"/>
        <v>0</v>
      </c>
      <c r="CP405" s="318"/>
      <c r="CQ405" s="326">
        <f t="shared" si="131"/>
        <v>0</v>
      </c>
      <c r="CR405" s="326">
        <f t="shared" si="132"/>
        <v>0</v>
      </c>
      <c r="CS405" s="327">
        <f t="shared" si="133"/>
        <v>0</v>
      </c>
      <c r="CT405" s="327">
        <f t="shared" si="134"/>
        <v>0</v>
      </c>
      <c r="CU405" s="327">
        <f t="shared" si="135"/>
        <v>0</v>
      </c>
      <c r="CV405" s="327">
        <f t="shared" si="136"/>
        <v>0</v>
      </c>
      <c r="CW405" s="327">
        <f t="shared" si="137"/>
        <v>0</v>
      </c>
      <c r="CX405" s="327">
        <f t="shared" si="138"/>
        <v>0</v>
      </c>
      <c r="CY405" s="327">
        <f t="shared" si="139"/>
        <v>0</v>
      </c>
      <c r="CZ405" s="328">
        <f t="shared" si="140"/>
        <v>0</v>
      </c>
      <c r="DA405" s="328">
        <f>(360000/208)*(O405+P405+Q405+R405+S405+T405+U405+V405+W405+X405+BI405)-CZ405</f>
        <v>0</v>
      </c>
      <c r="DB405" s="201"/>
      <c r="DC405" s="327">
        <f>K405/M405*IFERROR(VLOOKUP($D405,Shift!$B:$AZ,45,0),0)-AT405</f>
        <v>0</v>
      </c>
      <c r="DD405" s="327">
        <f>K405/M405*IFERROR(VLOOKUP($D405,Shift!$B:$AV,47,0),0)*10*50%-ROUND(K405/M405*IFERROR(VLOOKUP($D405,Shift!$B:$AV,47,0),0)*8*30%,0)-AU405</f>
        <v>0</v>
      </c>
      <c r="DE405" s="329">
        <f>VLOOKUP($D405,'Off day working'!A:AM,38,0)-Z405</f>
        <v>0</v>
      </c>
      <c r="DF405" s="328"/>
      <c r="DG405" s="328"/>
      <c r="DH405" s="330">
        <f>K405/208*8*30%*VLOOKUP($D405,Shift!$B:$AZ,47,0)-AL405</f>
        <v>0</v>
      </c>
      <c r="DJ405" s="390"/>
      <c r="DK405" s="332">
        <f>VLOOKUP($D405,Meal!$A:$AK,35,0)-BG405</f>
        <v>0</v>
      </c>
      <c r="DL405" s="332">
        <f>VLOOKUP($D405,Meal!$A:$AK,36,0)-BH405</f>
        <v>0</v>
      </c>
      <c r="DM405" s="333">
        <f>VLOOKUP($D405,Shift!B:AW,39,0)-AV405</f>
        <v>0</v>
      </c>
      <c r="DN405" s="334">
        <f>K405/208*VLOOKUP(D405,Shift!$B:$AO,39,0)*8*10%-AW405</f>
        <v>0</v>
      </c>
      <c r="DO405" s="333">
        <f>VLOOKUP($D405,Shift!$B:$AO,40,0)-AX405</f>
        <v>0</v>
      </c>
      <c r="DP405" s="334">
        <f>K405/208*VLOOKUP(D405,Shift!$B:$AO,40,0)*8*50%-AY405</f>
        <v>0</v>
      </c>
      <c r="DQ405" s="335">
        <f>VLOOKUP($D405,Shift!$B:$AZ,41,0)-AZ405</f>
        <v>0</v>
      </c>
      <c r="DR405" s="336">
        <f>K405/208*VLOOKUP($D405,Shift!$B:$AQ,41,0)*8*50%-BA405</f>
        <v>0</v>
      </c>
      <c r="DS405" s="337">
        <f>VLOOKUP($D405,Att!B:CU,98,0)-O405</f>
        <v>0</v>
      </c>
      <c r="DT405" s="338">
        <f>IFERROR(VLOOKUP($D405,OT!$A:$BR,OT!BC$1,0),0)-P405</f>
        <v>0</v>
      </c>
      <c r="DU405" s="338">
        <f>IFERROR(VLOOKUP($D405,OT!$A:$BR,OT!BD$1,0),0)-Q405</f>
        <v>0</v>
      </c>
      <c r="DV405" s="338">
        <f>IFERROR(VLOOKUP($D405,OT!$A:$BR,OT!BE$1,0),0)-R405</f>
        <v>0</v>
      </c>
      <c r="DW405" s="338">
        <f>IFERROR(VLOOKUP($D405,OT!$A:$BR,OT!BF$1,0),0)-S405</f>
        <v>0</v>
      </c>
      <c r="DX405" s="338">
        <f>IFERROR(VLOOKUP($D405,OT!$A:$BR,OT!BG$1,0),0)-T405</f>
        <v>0</v>
      </c>
      <c r="DY405" s="338">
        <f>IFERROR(VLOOKUP($D405,OT!$A:$BR,OT!BH$1,0),0)-U405</f>
        <v>0</v>
      </c>
      <c r="DZ405" s="338">
        <f>IFERROR(VLOOKUP($D405,OT!$A:$BR,OT!BI$1,0),0)-V405</f>
        <v>0</v>
      </c>
      <c r="EA405" s="338">
        <f>IFERROR(VLOOKUP($D405,OT!$A:$BR,OT!BJ$1,0),0)-W405</f>
        <v>0</v>
      </c>
      <c r="EB405" s="338">
        <f>IFERROR(VLOOKUP($D405,OT!$A:$BR,OT!BK$1,0),0)-X405</f>
        <v>0</v>
      </c>
      <c r="EC405" s="339">
        <f>VLOOKUP(D405,'Off day working'!A:AL,38,0)*30000-BD405</f>
        <v>0</v>
      </c>
      <c r="ED405" s="340"/>
      <c r="EE405" s="340"/>
      <c r="EF405" s="338">
        <f t="shared" si="125"/>
        <v>0</v>
      </c>
      <c r="EG405" s="350">
        <f>4960000*1.07/208*VLOOKUP(D405,Att!B:BZ,77,0)-BJ405</f>
        <v>0</v>
      </c>
      <c r="EI405" s="345">
        <f>IF(AND(CH405="X",EJ405&gt;=0.5),150000/VLOOKUP(D405,Att!B:AT,45,0)*VLOOKUP(D405,Att!B:AP,41,0),IF(AND(CH405="X",EJ405&lt;0.5),0,150000))-AN405</f>
        <v>0</v>
      </c>
      <c r="EJ405" s="346">
        <f>VLOOKUP(D405,Att!B:AP,41,0)/VLOOKUP(D405,Att!B:AT,45,0)</f>
        <v>0</v>
      </c>
    </row>
    <row r="406" spans="1:140" s="331" customFormat="1" ht="14.5" hidden="1" customHeight="1" x14ac:dyDescent="0.35">
      <c r="A406" s="300" t="s">
        <v>55</v>
      </c>
      <c r="B406" s="300">
        <f t="shared" si="141"/>
        <v>399</v>
      </c>
      <c r="C406" s="320" t="s">
        <v>56</v>
      </c>
      <c r="D406" s="320" t="s">
        <v>2012</v>
      </c>
      <c r="E406" s="320" t="s">
        <v>2014</v>
      </c>
      <c r="F406" s="367" t="s">
        <v>2013</v>
      </c>
      <c r="G406" s="320" t="s">
        <v>360</v>
      </c>
      <c r="H406" s="320"/>
      <c r="I406" s="320" t="s">
        <v>57</v>
      </c>
      <c r="J406" s="320" t="s">
        <v>58</v>
      </c>
      <c r="K406" s="321">
        <v>5900000</v>
      </c>
      <c r="L406" s="321"/>
      <c r="M406" s="321">
        <v>208</v>
      </c>
      <c r="N406" s="321"/>
      <c r="O406" s="321"/>
      <c r="P406" s="321">
        <v>0</v>
      </c>
      <c r="Q406" s="321">
        <v>0</v>
      </c>
      <c r="R406" s="321">
        <v>0</v>
      </c>
      <c r="S406" s="321">
        <v>0</v>
      </c>
      <c r="T406" s="321">
        <v>0</v>
      </c>
      <c r="U406" s="321">
        <v>0</v>
      </c>
      <c r="V406" s="321">
        <v>0</v>
      </c>
      <c r="W406" s="321">
        <v>0</v>
      </c>
      <c r="X406" s="321">
        <v>0</v>
      </c>
      <c r="Y406" s="321">
        <v>0</v>
      </c>
      <c r="Z406" s="321"/>
      <c r="AA406" s="321"/>
      <c r="AB406" s="321"/>
      <c r="AC406" s="321">
        <v>0</v>
      </c>
      <c r="AD406" s="321">
        <v>0</v>
      </c>
      <c r="AE406" s="321">
        <v>0</v>
      </c>
      <c r="AF406" s="321">
        <v>0</v>
      </c>
      <c r="AG406" s="321">
        <v>0</v>
      </c>
      <c r="AH406" s="321">
        <v>0</v>
      </c>
      <c r="AI406" s="321">
        <v>0</v>
      </c>
      <c r="AJ406" s="321">
        <v>0</v>
      </c>
      <c r="AK406" s="321">
        <v>0</v>
      </c>
      <c r="AL406" s="321"/>
      <c r="AM406" s="321">
        <v>0</v>
      </c>
      <c r="AN406" s="321">
        <v>0</v>
      </c>
      <c r="AO406" s="321">
        <v>0</v>
      </c>
      <c r="AP406" s="321">
        <v>0</v>
      </c>
      <c r="AQ406" s="321"/>
      <c r="AR406" s="321">
        <v>0</v>
      </c>
      <c r="AS406" s="321"/>
      <c r="AT406" s="321"/>
      <c r="AU406" s="321"/>
      <c r="AV406" s="321"/>
      <c r="AW406" s="321"/>
      <c r="AX406" s="321"/>
      <c r="AY406" s="321"/>
      <c r="AZ406" s="321"/>
      <c r="BA406" s="321"/>
      <c r="BB406" s="321"/>
      <c r="BC406" s="321"/>
      <c r="BD406" s="321">
        <v>0</v>
      </c>
      <c r="BE406" s="321"/>
      <c r="BF406" s="321"/>
      <c r="BG406" s="321"/>
      <c r="BH406" s="321"/>
      <c r="BI406" s="321"/>
      <c r="BJ406" s="321"/>
      <c r="BK406" s="321"/>
      <c r="BL406" s="321"/>
      <c r="BM406" s="321"/>
      <c r="BN406" s="321">
        <v>0</v>
      </c>
      <c r="BO406" s="321">
        <v>0</v>
      </c>
      <c r="BP406" s="321"/>
      <c r="BQ406" s="321">
        <v>0</v>
      </c>
      <c r="BR406" s="321"/>
      <c r="BS406" s="321">
        <v>0</v>
      </c>
      <c r="BT406" s="321">
        <v>0</v>
      </c>
      <c r="BU406" s="321">
        <v>0</v>
      </c>
      <c r="BV406" s="321"/>
      <c r="BW406" s="321">
        <v>0</v>
      </c>
      <c r="BX406" s="321"/>
      <c r="BY406" s="321">
        <v>0</v>
      </c>
      <c r="BZ406" s="321">
        <v>0</v>
      </c>
      <c r="CA406" s="321">
        <v>0</v>
      </c>
      <c r="CB406" s="321">
        <v>0</v>
      </c>
      <c r="CC406" s="322">
        <v>0</v>
      </c>
      <c r="CD406" s="320"/>
      <c r="CE406" s="320" t="s">
        <v>870</v>
      </c>
      <c r="CF406" s="323">
        <v>46183</v>
      </c>
      <c r="CG406" s="323">
        <v>46185</v>
      </c>
      <c r="CH406" s="320" t="s">
        <v>1043</v>
      </c>
      <c r="CI406" s="322">
        <v>0</v>
      </c>
      <c r="CJ406" s="322">
        <v>0</v>
      </c>
      <c r="CK406" s="321"/>
      <c r="CL406" s="324">
        <f t="shared" si="127"/>
        <v>0</v>
      </c>
      <c r="CM406" s="325">
        <f t="shared" si="128"/>
        <v>0</v>
      </c>
      <c r="CN406" s="325">
        <f t="shared" si="129"/>
        <v>0</v>
      </c>
      <c r="CO406" s="325">
        <f t="shared" si="130"/>
        <v>0</v>
      </c>
      <c r="CP406" s="318"/>
      <c r="CQ406" s="326">
        <f t="shared" si="131"/>
        <v>0</v>
      </c>
      <c r="CR406" s="326">
        <f t="shared" si="132"/>
        <v>0</v>
      </c>
      <c r="CS406" s="327">
        <f t="shared" si="133"/>
        <v>0</v>
      </c>
      <c r="CT406" s="327">
        <f t="shared" si="134"/>
        <v>0</v>
      </c>
      <c r="CU406" s="327">
        <f t="shared" si="135"/>
        <v>0</v>
      </c>
      <c r="CV406" s="327">
        <f t="shared" si="136"/>
        <v>0</v>
      </c>
      <c r="CW406" s="327">
        <f t="shared" si="137"/>
        <v>0</v>
      </c>
      <c r="CX406" s="327">
        <f t="shared" si="138"/>
        <v>0</v>
      </c>
      <c r="CY406" s="327">
        <f t="shared" si="139"/>
        <v>0</v>
      </c>
      <c r="CZ406" s="328">
        <f t="shared" si="140"/>
        <v>0</v>
      </c>
      <c r="DA406" s="328">
        <f>(360000/208)*(O406+P406+Q406+R406+S406+T406+U406+V406+W406+X406+BI406)-CZ406</f>
        <v>0</v>
      </c>
      <c r="DB406" s="201"/>
      <c r="DC406" s="327">
        <f>K406/M406*IFERROR(VLOOKUP($D406,Shift!$B:$AZ,45,0),0)-AT406</f>
        <v>0</v>
      </c>
      <c r="DD406" s="327">
        <f>K406/M406*IFERROR(VLOOKUP($D406,Shift!$B:$AV,47,0),0)*10*50%-ROUND(K406/M406*IFERROR(VLOOKUP($D406,Shift!$B:$AV,47,0),0)*8*30%,0)-AU406</f>
        <v>0</v>
      </c>
      <c r="DE406" s="329">
        <f>VLOOKUP($D406,'Off day working'!A:AM,38,0)-Z406</f>
        <v>0</v>
      </c>
      <c r="DF406" s="328"/>
      <c r="DG406" s="328"/>
      <c r="DH406" s="330">
        <f>K406/208*8*30%*VLOOKUP($D406,Shift!$B:$AZ,47,0)-AL406</f>
        <v>0</v>
      </c>
      <c r="DJ406" s="390"/>
      <c r="DK406" s="332">
        <f>VLOOKUP($D406,Meal!$A:$AK,35,0)-BG406</f>
        <v>0</v>
      </c>
      <c r="DL406" s="332">
        <f>VLOOKUP($D406,Meal!$A:$AK,36,0)-BH406</f>
        <v>0</v>
      </c>
      <c r="DM406" s="333">
        <f>VLOOKUP($D406,Shift!B:AW,39,0)-AV406</f>
        <v>0</v>
      </c>
      <c r="DN406" s="334">
        <f>K406/208*VLOOKUP(D406,Shift!$B:$AO,39,0)*8*10%-AW406</f>
        <v>0</v>
      </c>
      <c r="DO406" s="333">
        <f>VLOOKUP($D406,Shift!$B:$AO,40,0)-AX406</f>
        <v>0</v>
      </c>
      <c r="DP406" s="334">
        <f>K406/208*VLOOKUP(D406,Shift!$B:$AO,40,0)*8*50%-AY406</f>
        <v>0</v>
      </c>
      <c r="DQ406" s="335">
        <f>VLOOKUP($D406,Shift!$B:$AZ,41,0)-AZ406</f>
        <v>0</v>
      </c>
      <c r="DR406" s="336">
        <f>K406/208*VLOOKUP($D406,Shift!$B:$AQ,41,0)*8*50%-BA406</f>
        <v>0</v>
      </c>
      <c r="DS406" s="337">
        <f>VLOOKUP($D406,Att!B:CU,98,0)-O406</f>
        <v>0</v>
      </c>
      <c r="DT406" s="338">
        <f>IFERROR(VLOOKUP($D406,OT!$A:$BR,OT!BC$1,0),0)-P406</f>
        <v>0</v>
      </c>
      <c r="DU406" s="338">
        <f>IFERROR(VLOOKUP($D406,OT!$A:$BR,OT!BD$1,0),0)-Q406</f>
        <v>0</v>
      </c>
      <c r="DV406" s="338">
        <f>IFERROR(VLOOKUP($D406,OT!$A:$BR,OT!BE$1,0),0)-R406</f>
        <v>0</v>
      </c>
      <c r="DW406" s="338">
        <f>IFERROR(VLOOKUP($D406,OT!$A:$BR,OT!BF$1,0),0)-S406</f>
        <v>0</v>
      </c>
      <c r="DX406" s="338">
        <f>IFERROR(VLOOKUP($D406,OT!$A:$BR,OT!BG$1,0),0)-T406</f>
        <v>0</v>
      </c>
      <c r="DY406" s="338">
        <f>IFERROR(VLOOKUP($D406,OT!$A:$BR,OT!BH$1,0),0)-U406</f>
        <v>0</v>
      </c>
      <c r="DZ406" s="338">
        <f>IFERROR(VLOOKUP($D406,OT!$A:$BR,OT!BI$1,0),0)-V406</f>
        <v>0</v>
      </c>
      <c r="EA406" s="338">
        <f>IFERROR(VLOOKUP($D406,OT!$A:$BR,OT!BJ$1,0),0)-W406</f>
        <v>0</v>
      </c>
      <c r="EB406" s="338">
        <f>IFERROR(VLOOKUP($D406,OT!$A:$BR,OT!BK$1,0),0)-X406</f>
        <v>0</v>
      </c>
      <c r="EC406" s="339">
        <f>VLOOKUP(D406,'Off day working'!A:AL,38,0)*30000-BD406</f>
        <v>0</v>
      </c>
      <c r="ED406" s="340"/>
      <c r="EE406" s="340"/>
      <c r="EF406" s="338">
        <f t="shared" si="125"/>
        <v>42548.076923076922</v>
      </c>
      <c r="EG406" s="350">
        <f>4960000*1.07/208*VLOOKUP(D406,Att!B:BZ,77,0)-BJ406</f>
        <v>0</v>
      </c>
      <c r="EI406" s="345">
        <f>IF(AND(CH406="X",EJ406&gt;=0.5),150000/VLOOKUP(D406,Att!B:AT,45,0)*VLOOKUP(D406,Att!B:AP,41,0),IF(AND(CH406="X",EJ406&lt;0.5),0,150000))-AN406</f>
        <v>0</v>
      </c>
      <c r="EJ406" s="346">
        <f>VLOOKUP(D406,Att!B:AP,41,0)/VLOOKUP(D406,Att!B:AT,45,0)</f>
        <v>0</v>
      </c>
    </row>
    <row r="407" spans="1:140" s="331" customFormat="1" ht="14.5" hidden="1" customHeight="1" x14ac:dyDescent="0.35">
      <c r="A407" s="300" t="s">
        <v>55</v>
      </c>
      <c r="B407" s="300">
        <f t="shared" si="141"/>
        <v>400</v>
      </c>
      <c r="C407" s="320" t="s">
        <v>56</v>
      </c>
      <c r="D407" s="320" t="s">
        <v>2021</v>
      </c>
      <c r="E407" s="320" t="s">
        <v>2023</v>
      </c>
      <c r="F407" s="367" t="s">
        <v>2022</v>
      </c>
      <c r="G407" s="320" t="s">
        <v>360</v>
      </c>
      <c r="H407" s="320"/>
      <c r="I407" s="320" t="s">
        <v>57</v>
      </c>
      <c r="J407" s="320" t="s">
        <v>58</v>
      </c>
      <c r="K407" s="321">
        <v>5900000</v>
      </c>
      <c r="L407" s="321"/>
      <c r="M407" s="321">
        <v>208</v>
      </c>
      <c r="N407" s="321"/>
      <c r="O407" s="321"/>
      <c r="P407" s="321">
        <v>0</v>
      </c>
      <c r="Q407" s="321">
        <v>0</v>
      </c>
      <c r="R407" s="321">
        <v>0</v>
      </c>
      <c r="S407" s="321">
        <v>0</v>
      </c>
      <c r="T407" s="321">
        <v>0</v>
      </c>
      <c r="U407" s="321">
        <v>0</v>
      </c>
      <c r="V407" s="321">
        <v>0</v>
      </c>
      <c r="W407" s="321">
        <v>0</v>
      </c>
      <c r="X407" s="321">
        <v>0</v>
      </c>
      <c r="Y407" s="321">
        <v>0</v>
      </c>
      <c r="Z407" s="321"/>
      <c r="AA407" s="321"/>
      <c r="AB407" s="321"/>
      <c r="AC407" s="321">
        <v>0</v>
      </c>
      <c r="AD407" s="321">
        <v>0</v>
      </c>
      <c r="AE407" s="321">
        <v>0</v>
      </c>
      <c r="AF407" s="321">
        <v>0</v>
      </c>
      <c r="AG407" s="321">
        <v>0</v>
      </c>
      <c r="AH407" s="321">
        <v>0</v>
      </c>
      <c r="AI407" s="321">
        <v>0</v>
      </c>
      <c r="AJ407" s="321">
        <v>0</v>
      </c>
      <c r="AK407" s="321">
        <v>0</v>
      </c>
      <c r="AL407" s="321"/>
      <c r="AM407" s="321">
        <v>0</v>
      </c>
      <c r="AN407" s="321">
        <v>0</v>
      </c>
      <c r="AO407" s="321">
        <v>0</v>
      </c>
      <c r="AP407" s="321">
        <v>0</v>
      </c>
      <c r="AQ407" s="321"/>
      <c r="AR407" s="321">
        <v>0</v>
      </c>
      <c r="AS407" s="321"/>
      <c r="AT407" s="321"/>
      <c r="AU407" s="321"/>
      <c r="AV407" s="321"/>
      <c r="AW407" s="321"/>
      <c r="AX407" s="321"/>
      <c r="AY407" s="321"/>
      <c r="AZ407" s="321"/>
      <c r="BA407" s="321"/>
      <c r="BB407" s="321"/>
      <c r="BC407" s="321"/>
      <c r="BD407" s="321">
        <v>0</v>
      </c>
      <c r="BE407" s="321"/>
      <c r="BF407" s="321"/>
      <c r="BG407" s="321"/>
      <c r="BH407" s="321"/>
      <c r="BI407" s="321"/>
      <c r="BJ407" s="321"/>
      <c r="BK407" s="321"/>
      <c r="BL407" s="321"/>
      <c r="BM407" s="321"/>
      <c r="BN407" s="321">
        <v>0</v>
      </c>
      <c r="BO407" s="321">
        <v>0</v>
      </c>
      <c r="BP407" s="321"/>
      <c r="BQ407" s="321">
        <v>0</v>
      </c>
      <c r="BR407" s="321"/>
      <c r="BS407" s="321">
        <v>0</v>
      </c>
      <c r="BT407" s="321">
        <v>0</v>
      </c>
      <c r="BU407" s="321">
        <v>0</v>
      </c>
      <c r="BV407" s="321"/>
      <c r="BW407" s="321">
        <v>0</v>
      </c>
      <c r="BX407" s="321"/>
      <c r="BY407" s="321">
        <v>0</v>
      </c>
      <c r="BZ407" s="321">
        <v>0</v>
      </c>
      <c r="CA407" s="321">
        <v>0</v>
      </c>
      <c r="CB407" s="321">
        <v>0</v>
      </c>
      <c r="CC407" s="322">
        <v>0</v>
      </c>
      <c r="CD407" s="320"/>
      <c r="CE407" s="320" t="s">
        <v>870</v>
      </c>
      <c r="CF407" s="323">
        <v>46183</v>
      </c>
      <c r="CG407" s="323">
        <v>46185</v>
      </c>
      <c r="CH407" s="320" t="s">
        <v>1043</v>
      </c>
      <c r="CI407" s="322">
        <v>0</v>
      </c>
      <c r="CJ407" s="322">
        <v>0</v>
      </c>
      <c r="CK407" s="321"/>
      <c r="CL407" s="324">
        <f t="shared" si="127"/>
        <v>0</v>
      </c>
      <c r="CM407" s="325">
        <f t="shared" si="128"/>
        <v>0</v>
      </c>
      <c r="CN407" s="325">
        <f t="shared" si="129"/>
        <v>0</v>
      </c>
      <c r="CO407" s="325">
        <f t="shared" si="130"/>
        <v>0</v>
      </c>
      <c r="CP407" s="318"/>
      <c r="CQ407" s="326">
        <f t="shared" si="131"/>
        <v>0</v>
      </c>
      <c r="CR407" s="326">
        <f t="shared" si="132"/>
        <v>0</v>
      </c>
      <c r="CS407" s="327">
        <f t="shared" si="133"/>
        <v>0</v>
      </c>
      <c r="CT407" s="327">
        <f t="shared" si="134"/>
        <v>0</v>
      </c>
      <c r="CU407" s="327">
        <f t="shared" si="135"/>
        <v>0</v>
      </c>
      <c r="CV407" s="327">
        <f t="shared" si="136"/>
        <v>0</v>
      </c>
      <c r="CW407" s="327">
        <f t="shared" si="137"/>
        <v>0</v>
      </c>
      <c r="CX407" s="327">
        <f t="shared" si="138"/>
        <v>0</v>
      </c>
      <c r="CY407" s="327">
        <f t="shared" si="139"/>
        <v>0</v>
      </c>
      <c r="CZ407" s="328">
        <f t="shared" si="140"/>
        <v>0</v>
      </c>
      <c r="DA407" s="328">
        <f>(360000/208)*(O407+P407+Q407+R407+S407+T407+U407+V407+W407+X407+BI407)-CZ407</f>
        <v>0</v>
      </c>
      <c r="DB407" s="201"/>
      <c r="DC407" s="327">
        <f>K407/M407*IFERROR(VLOOKUP($D407,Shift!$B:$AZ,45,0),0)-AT407</f>
        <v>0</v>
      </c>
      <c r="DD407" s="327">
        <f>K407/M407*IFERROR(VLOOKUP($D407,Shift!$B:$AV,47,0),0)*10*50%-ROUND(K407/M407*IFERROR(VLOOKUP($D407,Shift!$B:$AV,47,0),0)*8*30%,0)-AU407</f>
        <v>0</v>
      </c>
      <c r="DE407" s="329">
        <f>VLOOKUP($D407,'Off day working'!A:AM,38,0)-Z407</f>
        <v>0</v>
      </c>
      <c r="DF407" s="328"/>
      <c r="DG407" s="328"/>
      <c r="DH407" s="330">
        <f>K407/208*8*30%*VLOOKUP($D407,Shift!$B:$AZ,47,0)-AL407</f>
        <v>0</v>
      </c>
      <c r="DJ407" s="390"/>
      <c r="DK407" s="332">
        <f>VLOOKUP($D407,Meal!$A:$AK,35,0)-BG407</f>
        <v>0</v>
      </c>
      <c r="DL407" s="332">
        <f>VLOOKUP($D407,Meal!$A:$AK,36,0)-BH407</f>
        <v>0</v>
      </c>
      <c r="DM407" s="333">
        <f>VLOOKUP($D407,Shift!B:AW,39,0)-AV407</f>
        <v>0</v>
      </c>
      <c r="DN407" s="334">
        <f>K407/208*VLOOKUP(D407,Shift!$B:$AO,39,0)*8*10%-AW407</f>
        <v>0</v>
      </c>
      <c r="DO407" s="333">
        <f>VLOOKUP($D407,Shift!$B:$AO,40,0)-AX407</f>
        <v>0</v>
      </c>
      <c r="DP407" s="334">
        <f>K407/208*VLOOKUP(D407,Shift!$B:$AO,40,0)*8*50%-AY407</f>
        <v>0</v>
      </c>
      <c r="DQ407" s="335">
        <f>VLOOKUP($D407,Shift!$B:$AZ,41,0)-AZ407</f>
        <v>0</v>
      </c>
      <c r="DR407" s="336">
        <f>K407/208*VLOOKUP($D407,Shift!$B:$AQ,41,0)*8*50%-BA407</f>
        <v>0</v>
      </c>
      <c r="DS407" s="337">
        <f>VLOOKUP($D407,Att!B:CU,98,0)-O407</f>
        <v>0</v>
      </c>
      <c r="DT407" s="338">
        <f>IFERROR(VLOOKUP($D407,OT!$A:$BR,OT!BC$1,0),0)-P407</f>
        <v>0</v>
      </c>
      <c r="DU407" s="338">
        <f>IFERROR(VLOOKUP($D407,OT!$A:$BR,OT!BD$1,0),0)-Q407</f>
        <v>0</v>
      </c>
      <c r="DV407" s="338">
        <f>IFERROR(VLOOKUP($D407,OT!$A:$BR,OT!BE$1,0),0)-R407</f>
        <v>0</v>
      </c>
      <c r="DW407" s="338">
        <f>IFERROR(VLOOKUP($D407,OT!$A:$BR,OT!BF$1,0),0)-S407</f>
        <v>0</v>
      </c>
      <c r="DX407" s="338">
        <f>IFERROR(VLOOKUP($D407,OT!$A:$BR,OT!BG$1,0),0)-T407</f>
        <v>0</v>
      </c>
      <c r="DY407" s="338">
        <f>IFERROR(VLOOKUP($D407,OT!$A:$BR,OT!BH$1,0),0)-U407</f>
        <v>0</v>
      </c>
      <c r="DZ407" s="338">
        <f>IFERROR(VLOOKUP($D407,OT!$A:$BR,OT!BI$1,0),0)-V407</f>
        <v>0</v>
      </c>
      <c r="EA407" s="338">
        <f>IFERROR(VLOOKUP($D407,OT!$A:$BR,OT!BJ$1,0),0)-W407</f>
        <v>0</v>
      </c>
      <c r="EB407" s="338">
        <f>IFERROR(VLOOKUP($D407,OT!$A:$BR,OT!BK$1,0),0)-X407</f>
        <v>0</v>
      </c>
      <c r="EC407" s="339">
        <f>VLOOKUP(D407,'Off day working'!A:AL,38,0)*30000-BD407</f>
        <v>0</v>
      </c>
      <c r="ED407" s="340"/>
      <c r="EE407" s="340"/>
      <c r="EF407" s="338">
        <f t="shared" si="125"/>
        <v>42548.076923076922</v>
      </c>
      <c r="EG407" s="350">
        <f>4960000*1.07/208*VLOOKUP(D407,Att!B:BZ,77,0)-BJ407</f>
        <v>0</v>
      </c>
      <c r="EI407" s="345">
        <f>IF(AND(CH407="X",EJ407&gt;=0.5),150000/VLOOKUP(D407,Att!B:AT,45,0)*VLOOKUP(D407,Att!B:AP,41,0),IF(AND(CH407="X",EJ407&lt;0.5),0,150000))-AN407</f>
        <v>0</v>
      </c>
      <c r="EJ407" s="346">
        <f>VLOOKUP(D407,Att!B:AP,41,0)/VLOOKUP(D407,Att!B:AT,45,0)</f>
        <v>0</v>
      </c>
    </row>
    <row r="408" spans="1:140" s="331" customFormat="1" ht="14.5" hidden="1" customHeight="1" x14ac:dyDescent="0.35">
      <c r="A408" s="300" t="s">
        <v>55</v>
      </c>
      <c r="B408" s="300">
        <f t="shared" si="141"/>
        <v>401</v>
      </c>
      <c r="C408" s="320" t="s">
        <v>56</v>
      </c>
      <c r="D408" s="320" t="s">
        <v>2024</v>
      </c>
      <c r="E408" s="320" t="s">
        <v>2026</v>
      </c>
      <c r="F408" s="367" t="s">
        <v>2025</v>
      </c>
      <c r="G408" s="320" t="s">
        <v>360</v>
      </c>
      <c r="H408" s="320"/>
      <c r="I408" s="320" t="s">
        <v>57</v>
      </c>
      <c r="J408" s="320" t="s">
        <v>58</v>
      </c>
      <c r="K408" s="321">
        <v>5900000</v>
      </c>
      <c r="L408" s="321"/>
      <c r="M408" s="321">
        <v>208</v>
      </c>
      <c r="N408" s="321"/>
      <c r="O408" s="321"/>
      <c r="P408" s="321">
        <v>0</v>
      </c>
      <c r="Q408" s="321">
        <v>0</v>
      </c>
      <c r="R408" s="321">
        <v>0</v>
      </c>
      <c r="S408" s="321">
        <v>0</v>
      </c>
      <c r="T408" s="321">
        <v>0</v>
      </c>
      <c r="U408" s="321">
        <v>0</v>
      </c>
      <c r="V408" s="321">
        <v>0</v>
      </c>
      <c r="W408" s="321">
        <v>0</v>
      </c>
      <c r="X408" s="321">
        <v>0</v>
      </c>
      <c r="Y408" s="321">
        <v>0</v>
      </c>
      <c r="Z408" s="321"/>
      <c r="AA408" s="321"/>
      <c r="AB408" s="321"/>
      <c r="AC408" s="321">
        <v>0</v>
      </c>
      <c r="AD408" s="321">
        <v>0</v>
      </c>
      <c r="AE408" s="321">
        <v>0</v>
      </c>
      <c r="AF408" s="321">
        <v>0</v>
      </c>
      <c r="AG408" s="321">
        <v>0</v>
      </c>
      <c r="AH408" s="321">
        <v>0</v>
      </c>
      <c r="AI408" s="321">
        <v>0</v>
      </c>
      <c r="AJ408" s="321">
        <v>0</v>
      </c>
      <c r="AK408" s="321">
        <v>0</v>
      </c>
      <c r="AL408" s="321"/>
      <c r="AM408" s="321">
        <v>0</v>
      </c>
      <c r="AN408" s="321">
        <v>0</v>
      </c>
      <c r="AO408" s="321">
        <v>0</v>
      </c>
      <c r="AP408" s="321">
        <v>0</v>
      </c>
      <c r="AQ408" s="321"/>
      <c r="AR408" s="321">
        <v>0</v>
      </c>
      <c r="AS408" s="321"/>
      <c r="AT408" s="321"/>
      <c r="AU408" s="321"/>
      <c r="AV408" s="321"/>
      <c r="AW408" s="321"/>
      <c r="AX408" s="321"/>
      <c r="AY408" s="321"/>
      <c r="AZ408" s="321"/>
      <c r="BA408" s="321"/>
      <c r="BB408" s="321"/>
      <c r="BC408" s="321"/>
      <c r="BD408" s="321">
        <v>0</v>
      </c>
      <c r="BE408" s="321"/>
      <c r="BF408" s="321"/>
      <c r="BG408" s="321"/>
      <c r="BH408" s="321"/>
      <c r="BI408" s="321"/>
      <c r="BJ408" s="321"/>
      <c r="BK408" s="321"/>
      <c r="BL408" s="321"/>
      <c r="BM408" s="321"/>
      <c r="BN408" s="321">
        <v>0</v>
      </c>
      <c r="BO408" s="321">
        <v>0</v>
      </c>
      <c r="BP408" s="321"/>
      <c r="BQ408" s="321">
        <v>0</v>
      </c>
      <c r="BR408" s="321"/>
      <c r="BS408" s="321">
        <v>0</v>
      </c>
      <c r="BT408" s="321">
        <v>0</v>
      </c>
      <c r="BU408" s="321">
        <v>0</v>
      </c>
      <c r="BV408" s="321"/>
      <c r="BW408" s="321">
        <v>0</v>
      </c>
      <c r="BX408" s="321"/>
      <c r="BY408" s="321">
        <v>0</v>
      </c>
      <c r="BZ408" s="321">
        <v>0</v>
      </c>
      <c r="CA408" s="321">
        <v>0</v>
      </c>
      <c r="CB408" s="321">
        <v>0</v>
      </c>
      <c r="CC408" s="322">
        <v>0</v>
      </c>
      <c r="CD408" s="320"/>
      <c r="CE408" s="320" t="s">
        <v>870</v>
      </c>
      <c r="CF408" s="323">
        <v>46183</v>
      </c>
      <c r="CG408" s="323">
        <v>46185</v>
      </c>
      <c r="CH408" s="320" t="s">
        <v>1043</v>
      </c>
      <c r="CI408" s="322">
        <v>0</v>
      </c>
      <c r="CJ408" s="322">
        <v>0</v>
      </c>
      <c r="CK408" s="321"/>
      <c r="CL408" s="324">
        <f t="shared" si="127"/>
        <v>0</v>
      </c>
      <c r="CM408" s="325">
        <f t="shared" si="128"/>
        <v>0</v>
      </c>
      <c r="CN408" s="325">
        <f t="shared" si="129"/>
        <v>0</v>
      </c>
      <c r="CO408" s="325">
        <f t="shared" si="130"/>
        <v>0</v>
      </c>
      <c r="CP408" s="318"/>
      <c r="CQ408" s="326">
        <f t="shared" si="131"/>
        <v>0</v>
      </c>
      <c r="CR408" s="326">
        <f t="shared" si="132"/>
        <v>0</v>
      </c>
      <c r="CS408" s="327">
        <f t="shared" si="133"/>
        <v>0</v>
      </c>
      <c r="CT408" s="327">
        <f t="shared" si="134"/>
        <v>0</v>
      </c>
      <c r="CU408" s="327">
        <f t="shared" si="135"/>
        <v>0</v>
      </c>
      <c r="CV408" s="327">
        <f t="shared" si="136"/>
        <v>0</v>
      </c>
      <c r="CW408" s="327">
        <f t="shared" si="137"/>
        <v>0</v>
      </c>
      <c r="CX408" s="327">
        <f t="shared" si="138"/>
        <v>0</v>
      </c>
      <c r="CY408" s="327">
        <f t="shared" si="139"/>
        <v>0</v>
      </c>
      <c r="CZ408" s="328">
        <f t="shared" si="140"/>
        <v>0</v>
      </c>
      <c r="DA408" s="328">
        <f>(360000/208)*(O408+P408+Q408+R408+S408+T408+U408+V408+W408+X408+BI408)-CZ408</f>
        <v>0</v>
      </c>
      <c r="DB408" s="201"/>
      <c r="DC408" s="327">
        <f>K408/M408*IFERROR(VLOOKUP($D408,Shift!$B:$AZ,45,0),0)-AT408</f>
        <v>0</v>
      </c>
      <c r="DD408" s="327">
        <f>K408/M408*IFERROR(VLOOKUP($D408,Shift!$B:$AV,47,0),0)*10*50%-ROUND(K408/M408*IFERROR(VLOOKUP($D408,Shift!$B:$AV,47,0),0)*8*30%,0)-AU408</f>
        <v>0</v>
      </c>
      <c r="DE408" s="329">
        <f>VLOOKUP($D408,'Off day working'!A:AM,38,0)-Z408</f>
        <v>0</v>
      </c>
      <c r="DF408" s="328"/>
      <c r="DG408" s="328"/>
      <c r="DH408" s="330">
        <f>K408/208*8*30%*VLOOKUP($D408,Shift!$B:$AZ,47,0)-AL408</f>
        <v>0</v>
      </c>
      <c r="DJ408" s="390"/>
      <c r="DK408" s="332">
        <f>VLOOKUP($D408,Meal!$A:$AK,35,0)-BG408</f>
        <v>0</v>
      </c>
      <c r="DL408" s="332">
        <f>VLOOKUP($D408,Meal!$A:$AK,36,0)-BH408</f>
        <v>0</v>
      </c>
      <c r="DM408" s="333">
        <f>VLOOKUP($D408,Shift!B:AW,39,0)-AV408</f>
        <v>0</v>
      </c>
      <c r="DN408" s="334">
        <f>K408/208*VLOOKUP(D408,Shift!$B:$AO,39,0)*8*10%-AW408</f>
        <v>0</v>
      </c>
      <c r="DO408" s="333">
        <f>VLOOKUP($D408,Shift!$B:$AO,40,0)-AX408</f>
        <v>0</v>
      </c>
      <c r="DP408" s="334">
        <f>K408/208*VLOOKUP(D408,Shift!$B:$AO,40,0)*8*50%-AY408</f>
        <v>0</v>
      </c>
      <c r="DQ408" s="335">
        <f>VLOOKUP($D408,Shift!$B:$AZ,41,0)-AZ408</f>
        <v>0</v>
      </c>
      <c r="DR408" s="336">
        <f>K408/208*VLOOKUP($D408,Shift!$B:$AQ,41,0)*8*50%-BA408</f>
        <v>0</v>
      </c>
      <c r="DS408" s="337">
        <f>VLOOKUP($D408,Att!B:CU,98,0)-O408</f>
        <v>0</v>
      </c>
      <c r="DT408" s="338">
        <f>IFERROR(VLOOKUP($D408,OT!$A:$BR,OT!BC$1,0),0)-P408</f>
        <v>0</v>
      </c>
      <c r="DU408" s="338">
        <f>IFERROR(VLOOKUP($D408,OT!$A:$BR,OT!BD$1,0),0)-Q408</f>
        <v>0</v>
      </c>
      <c r="DV408" s="338">
        <f>IFERROR(VLOOKUP($D408,OT!$A:$BR,OT!BE$1,0),0)-R408</f>
        <v>0</v>
      </c>
      <c r="DW408" s="338">
        <f>IFERROR(VLOOKUP($D408,OT!$A:$BR,OT!BF$1,0),0)-S408</f>
        <v>0</v>
      </c>
      <c r="DX408" s="338">
        <f>IFERROR(VLOOKUP($D408,OT!$A:$BR,OT!BG$1,0),0)-T408</f>
        <v>0</v>
      </c>
      <c r="DY408" s="338">
        <f>IFERROR(VLOOKUP($D408,OT!$A:$BR,OT!BH$1,0),0)-U408</f>
        <v>0</v>
      </c>
      <c r="DZ408" s="338">
        <f>IFERROR(VLOOKUP($D408,OT!$A:$BR,OT!BI$1,0),0)-V408</f>
        <v>0</v>
      </c>
      <c r="EA408" s="338">
        <f>IFERROR(VLOOKUP($D408,OT!$A:$BR,OT!BJ$1,0),0)-W408</f>
        <v>0</v>
      </c>
      <c r="EB408" s="338">
        <f>IFERROR(VLOOKUP($D408,OT!$A:$BR,OT!BK$1,0),0)-X408</f>
        <v>0</v>
      </c>
      <c r="EC408" s="339">
        <f>VLOOKUP(D408,'Off day working'!A:AL,38,0)*30000-BD408</f>
        <v>0</v>
      </c>
      <c r="ED408" s="340"/>
      <c r="EE408" s="340"/>
      <c r="EF408" s="338">
        <f t="shared" si="125"/>
        <v>42548.076923076922</v>
      </c>
      <c r="EG408" s="350">
        <f>4960000*1.07/208*VLOOKUP(D408,Att!B:BZ,77,0)-BJ408</f>
        <v>0</v>
      </c>
      <c r="EI408" s="345">
        <f>IF(AND(CH408="X",EJ408&gt;=0.5),150000/VLOOKUP(D408,Att!B:AT,45,0)*VLOOKUP(D408,Att!B:AP,41,0),IF(AND(CH408="X",EJ408&lt;0.5),0,150000))-AN408</f>
        <v>0</v>
      </c>
      <c r="EJ408" s="346">
        <f>VLOOKUP(D408,Att!B:AP,41,0)/VLOOKUP(D408,Att!B:AT,45,0)</f>
        <v>0</v>
      </c>
    </row>
    <row r="409" spans="1:140" s="331" customFormat="1" ht="14.5" hidden="1" customHeight="1" x14ac:dyDescent="0.35">
      <c r="A409" s="300" t="s">
        <v>55</v>
      </c>
      <c r="B409" s="300">
        <f t="shared" si="141"/>
        <v>402</v>
      </c>
      <c r="C409" s="320" t="s">
        <v>56</v>
      </c>
      <c r="D409" s="320" t="s">
        <v>1114</v>
      </c>
      <c r="E409" s="320" t="s">
        <v>1116</v>
      </c>
      <c r="F409" s="367" t="s">
        <v>1115</v>
      </c>
      <c r="G409" s="320" t="s">
        <v>360</v>
      </c>
      <c r="H409" s="320"/>
      <c r="I409" s="320" t="s">
        <v>67</v>
      </c>
      <c r="J409" s="320" t="s">
        <v>58</v>
      </c>
      <c r="K409" s="321">
        <v>5900000</v>
      </c>
      <c r="L409" s="321"/>
      <c r="M409" s="321">
        <v>208</v>
      </c>
      <c r="N409" s="321"/>
      <c r="O409" s="321">
        <v>86</v>
      </c>
      <c r="P409" s="321">
        <v>22</v>
      </c>
      <c r="Q409" s="321">
        <v>0</v>
      </c>
      <c r="R409" s="321">
        <v>0</v>
      </c>
      <c r="S409" s="321">
        <v>0</v>
      </c>
      <c r="T409" s="321">
        <v>0</v>
      </c>
      <c r="U409" s="321">
        <v>0</v>
      </c>
      <c r="V409" s="321">
        <v>0</v>
      </c>
      <c r="W409" s="321">
        <v>0</v>
      </c>
      <c r="X409" s="321">
        <v>0</v>
      </c>
      <c r="Y409" s="321">
        <v>5</v>
      </c>
      <c r="Z409" s="321"/>
      <c r="AA409" s="321"/>
      <c r="AB409" s="321">
        <v>2439422.85</v>
      </c>
      <c r="AC409" s="321">
        <v>936057.6923</v>
      </c>
      <c r="AD409" s="321">
        <v>0</v>
      </c>
      <c r="AE409" s="321">
        <v>0</v>
      </c>
      <c r="AF409" s="321">
        <v>0</v>
      </c>
      <c r="AG409" s="321">
        <v>0</v>
      </c>
      <c r="AH409" s="321">
        <v>0</v>
      </c>
      <c r="AI409" s="321">
        <v>0</v>
      </c>
      <c r="AJ409" s="321">
        <v>0</v>
      </c>
      <c r="AK409" s="321">
        <v>0</v>
      </c>
      <c r="AL409" s="321">
        <v>272307.6923</v>
      </c>
      <c r="AM409" s="321">
        <v>144642.59890000001</v>
      </c>
      <c r="AN409" s="321">
        <v>0</v>
      </c>
      <c r="AO409" s="321">
        <v>10000</v>
      </c>
      <c r="AP409" s="321">
        <v>0</v>
      </c>
      <c r="AQ409" s="321">
        <v>255288.4615</v>
      </c>
      <c r="AR409" s="321">
        <v>0</v>
      </c>
      <c r="AS409" s="321"/>
      <c r="AT409" s="321">
        <v>0</v>
      </c>
      <c r="AU409" s="321">
        <v>295000</v>
      </c>
      <c r="AV409" s="321">
        <v>0</v>
      </c>
      <c r="AW409" s="321">
        <v>0</v>
      </c>
      <c r="AX409" s="321">
        <v>1</v>
      </c>
      <c r="AY409" s="321">
        <v>113461.5385</v>
      </c>
      <c r="AZ409" s="321"/>
      <c r="BA409" s="321"/>
      <c r="BB409" s="321">
        <v>11</v>
      </c>
      <c r="BC409" s="321">
        <v>312019.23</v>
      </c>
      <c r="BD409" s="321">
        <v>0</v>
      </c>
      <c r="BE409" s="321">
        <v>42548</v>
      </c>
      <c r="BF409" s="321"/>
      <c r="BG409" s="321"/>
      <c r="BH409" s="321">
        <v>290000</v>
      </c>
      <c r="BI409" s="321"/>
      <c r="BJ409" s="321"/>
      <c r="BK409" s="321"/>
      <c r="BL409" s="321">
        <v>0</v>
      </c>
      <c r="BM409" s="321"/>
      <c r="BN409" s="321">
        <v>0</v>
      </c>
      <c r="BO409" s="321">
        <v>0</v>
      </c>
      <c r="BP409" s="321">
        <v>173653.8462</v>
      </c>
      <c r="BQ409" s="321">
        <v>44423.0769</v>
      </c>
      <c r="BR409" s="321"/>
      <c r="BS409" s="321">
        <v>0</v>
      </c>
      <c r="BT409" s="321">
        <v>0</v>
      </c>
      <c r="BU409" s="321">
        <v>0</v>
      </c>
      <c r="BV409" s="321"/>
      <c r="BW409" s="321">
        <v>0</v>
      </c>
      <c r="BX409" s="321">
        <v>1.25</v>
      </c>
      <c r="BY409" s="321">
        <v>35456.730799999998</v>
      </c>
      <c r="BZ409" s="321">
        <v>9.74</v>
      </c>
      <c r="CA409" s="321">
        <v>276278</v>
      </c>
      <c r="CB409" s="321">
        <v>5605115</v>
      </c>
      <c r="CC409" s="322">
        <v>5387038</v>
      </c>
      <c r="CD409" s="320"/>
      <c r="CE409" s="320" t="s">
        <v>319</v>
      </c>
      <c r="CF409" s="323">
        <v>46086</v>
      </c>
      <c r="CG409" s="323">
        <v>46188</v>
      </c>
      <c r="CH409" s="320" t="s">
        <v>1043</v>
      </c>
      <c r="CI409" s="322">
        <v>0</v>
      </c>
      <c r="CJ409" s="322">
        <v>0</v>
      </c>
      <c r="CK409" s="321"/>
      <c r="CL409" s="324">
        <f t="shared" si="127"/>
        <v>218076.92310000001</v>
      </c>
      <c r="CM409" s="325">
        <f t="shared" si="128"/>
        <v>-12.013400000520051</v>
      </c>
      <c r="CN409" s="325">
        <f t="shared" si="129"/>
        <v>-11.936499999836087</v>
      </c>
      <c r="CO409" s="325">
        <f t="shared" si="130"/>
        <v>0.22692307690158486</v>
      </c>
      <c r="CP409" s="318"/>
      <c r="CQ409" s="326">
        <f t="shared" si="131"/>
        <v>7.6924916356801987E-6</v>
      </c>
      <c r="CR409" s="326">
        <f t="shared" si="132"/>
        <v>0</v>
      </c>
      <c r="CS409" s="327">
        <f t="shared" si="133"/>
        <v>0</v>
      </c>
      <c r="CT409" s="327">
        <f t="shared" si="134"/>
        <v>0</v>
      </c>
      <c r="CU409" s="327">
        <f t="shared" si="135"/>
        <v>0</v>
      </c>
      <c r="CV409" s="327">
        <f t="shared" si="136"/>
        <v>0</v>
      </c>
      <c r="CW409" s="327">
        <f t="shared" si="137"/>
        <v>0</v>
      </c>
      <c r="CX409" s="327">
        <f t="shared" si="138"/>
        <v>0</v>
      </c>
      <c r="CY409" s="327">
        <f t="shared" si="139"/>
        <v>0</v>
      </c>
      <c r="CZ409" s="328">
        <f t="shared" si="140"/>
        <v>218076.92310000001</v>
      </c>
      <c r="DA409" s="328">
        <f>(420000/208)*(O409+P409+Q409+R409+S409+T409+U409+V409+W409+X409+BI409)-CZ409</f>
        <v>-2.3076921934261918E-5</v>
      </c>
      <c r="DB409" s="201"/>
      <c r="DC409" s="327">
        <f>K409/M409*IFERROR(VLOOKUP($D409,Shift!$B:$AZ,45,0),0)-AT409</f>
        <v>0</v>
      </c>
      <c r="DD409" s="327">
        <f>K409/M409*IFERROR(VLOOKUP($D409,Shift!$B:$AV,47,0),0)*10*50%-ROUND(K409/M409*IFERROR(VLOOKUP($D409,Shift!$B:$AV,47,0),0)*8*30%,0)-AU409</f>
        <v>-0.30769230762962252</v>
      </c>
      <c r="DE409" s="329">
        <f>VLOOKUP($D409,'Off day working'!A:AM,38,0)-Z409</f>
        <v>0</v>
      </c>
      <c r="DF409" s="328"/>
      <c r="DG409" s="328"/>
      <c r="DH409" s="330">
        <f>K409/208*8*30%*VLOOKUP($D409,Shift!$B:$AZ,47,0)-AL409</f>
        <v>7.6923170126974583E-6</v>
      </c>
      <c r="DJ409" s="390"/>
      <c r="DK409" s="332">
        <f>VLOOKUP($D409,Meal!$A:$AK,35,0)-BG409</f>
        <v>0</v>
      </c>
      <c r="DL409" s="332">
        <f>VLOOKUP($D409,Meal!$A:$AK,36,0)-BH409</f>
        <v>0</v>
      </c>
      <c r="DM409" s="333">
        <f>VLOOKUP($D409,Shift!B:AW,39,0)-AV409</f>
        <v>0</v>
      </c>
      <c r="DN409" s="334">
        <f>K409/208*VLOOKUP(D409,Shift!$B:$AO,39,0)*8*10%-AW409</f>
        <v>0</v>
      </c>
      <c r="DO409" s="333">
        <f>VLOOKUP($D409,Shift!$B:$AO,40,0)-AX409</f>
        <v>0</v>
      </c>
      <c r="DP409" s="334">
        <f>K409/208*VLOOKUP(D409,Shift!$B:$AO,40,0)*8*50%-AY409</f>
        <v>-3.8461526855826378E-5</v>
      </c>
      <c r="DQ409" s="335">
        <f>VLOOKUP($D409,Shift!$B:$AZ,41,0)-AZ409</f>
        <v>0</v>
      </c>
      <c r="DR409" s="336">
        <f>K409/208*VLOOKUP($D409,Shift!$B:$AQ,41,0)*8*50%-BA409</f>
        <v>0</v>
      </c>
      <c r="DS409" s="337">
        <f>VLOOKUP($D409,Att!B:CU,98,0)-O409</f>
        <v>0</v>
      </c>
      <c r="DT409" s="338">
        <f>IFERROR(VLOOKUP($D409,OT!$A:$BR,OT!BC$1,0),0)-P409</f>
        <v>0</v>
      </c>
      <c r="DU409" s="338">
        <f>IFERROR(VLOOKUP($D409,OT!$A:$BR,OT!BD$1,0),0)-Q409</f>
        <v>0</v>
      </c>
      <c r="DV409" s="338">
        <f>IFERROR(VLOOKUP($D409,OT!$A:$BR,OT!BE$1,0),0)-R409</f>
        <v>0</v>
      </c>
      <c r="DW409" s="338">
        <f>IFERROR(VLOOKUP($D409,OT!$A:$BR,OT!BF$1,0),0)-S409</f>
        <v>0</v>
      </c>
      <c r="DX409" s="338">
        <f>IFERROR(VLOOKUP($D409,OT!$A:$BR,OT!BG$1,0),0)-T409</f>
        <v>0</v>
      </c>
      <c r="DY409" s="338">
        <f>IFERROR(VLOOKUP($D409,OT!$A:$BR,OT!BH$1,0),0)-U409</f>
        <v>0</v>
      </c>
      <c r="DZ409" s="338">
        <f>IFERROR(VLOOKUP($D409,OT!$A:$BR,OT!BI$1,0),0)-V409</f>
        <v>0</v>
      </c>
      <c r="EA409" s="338">
        <f>IFERROR(VLOOKUP($D409,OT!$A:$BR,OT!BJ$1,0),0)-W409</f>
        <v>0</v>
      </c>
      <c r="EB409" s="338">
        <f>IFERROR(VLOOKUP($D409,OT!$A:$BR,OT!BK$1,0),0)-X409</f>
        <v>0</v>
      </c>
      <c r="EC409" s="339">
        <f>VLOOKUP(D409,'Off day working'!A:AL,38,0)*30000-BD409</f>
        <v>0</v>
      </c>
      <c r="ED409" s="340"/>
      <c r="EE409" s="340"/>
      <c r="EF409" s="338">
        <f t="shared" si="125"/>
        <v>7.6923076921957545E-2</v>
      </c>
      <c r="EG409" s="350">
        <f>4960000*1.07/208*VLOOKUP(D409,Att!B:BZ,77,0)-BJ409</f>
        <v>0</v>
      </c>
      <c r="EI409" s="345">
        <f>IF(AND(CH409="X",EJ409&gt;=0.5),150000/VLOOKUP(D409,Att!B:AT,45,0)*VLOOKUP(D409,Att!B:AP,41,0),IF(AND(CH409="X",EJ409&lt;0.5),0,150000))-AN409</f>
        <v>0</v>
      </c>
      <c r="EJ409" s="346">
        <f>VLOOKUP(D409,Att!B:AP,41,0)/VLOOKUP(D409,Att!B:AT,45,0)</f>
        <v>0.4754455795614651</v>
      </c>
    </row>
    <row r="410" spans="1:140" s="331" customFormat="1" ht="14.5" hidden="1" customHeight="1" x14ac:dyDescent="0.35">
      <c r="A410" s="300" t="s">
        <v>55</v>
      </c>
      <c r="B410" s="300">
        <f t="shared" si="141"/>
        <v>403</v>
      </c>
      <c r="C410" s="320" t="s">
        <v>61</v>
      </c>
      <c r="D410" s="320" t="s">
        <v>1228</v>
      </c>
      <c r="E410" s="320" t="s">
        <v>1230</v>
      </c>
      <c r="F410" s="367" t="s">
        <v>1229</v>
      </c>
      <c r="G410" s="320" t="s">
        <v>348</v>
      </c>
      <c r="H410" s="320"/>
      <c r="I410" s="320" t="s">
        <v>62</v>
      </c>
      <c r="J410" s="320" t="s">
        <v>58</v>
      </c>
      <c r="K410" s="321">
        <v>5900000</v>
      </c>
      <c r="L410" s="321"/>
      <c r="M410" s="321">
        <v>208</v>
      </c>
      <c r="N410" s="321"/>
      <c r="O410" s="321">
        <v>48</v>
      </c>
      <c r="P410" s="321">
        <v>4</v>
      </c>
      <c r="Q410" s="321">
        <v>0</v>
      </c>
      <c r="R410" s="321">
        <v>0</v>
      </c>
      <c r="S410" s="321">
        <v>0</v>
      </c>
      <c r="T410" s="321">
        <v>0</v>
      </c>
      <c r="U410" s="321">
        <v>0</v>
      </c>
      <c r="V410" s="321">
        <v>0</v>
      </c>
      <c r="W410" s="321">
        <v>0</v>
      </c>
      <c r="X410" s="321">
        <v>0</v>
      </c>
      <c r="Y410" s="321">
        <v>0</v>
      </c>
      <c r="Z410" s="321"/>
      <c r="AA410" s="321"/>
      <c r="AB410" s="321">
        <v>1361538.4615</v>
      </c>
      <c r="AC410" s="321">
        <v>170192.3077</v>
      </c>
      <c r="AD410" s="321">
        <v>0</v>
      </c>
      <c r="AE410" s="321">
        <v>0</v>
      </c>
      <c r="AF410" s="321">
        <v>0</v>
      </c>
      <c r="AG410" s="321">
        <v>0</v>
      </c>
      <c r="AH410" s="321">
        <v>0</v>
      </c>
      <c r="AI410" s="321">
        <v>0</v>
      </c>
      <c r="AJ410" s="321">
        <v>0</v>
      </c>
      <c r="AK410" s="321">
        <v>0</v>
      </c>
      <c r="AL410" s="321">
        <v>0</v>
      </c>
      <c r="AM410" s="321">
        <v>80356.999400000001</v>
      </c>
      <c r="AN410" s="321">
        <v>0</v>
      </c>
      <c r="AO410" s="321">
        <v>370000</v>
      </c>
      <c r="AP410" s="321">
        <v>0</v>
      </c>
      <c r="AQ410" s="321">
        <v>255288.4615</v>
      </c>
      <c r="AR410" s="321">
        <v>0</v>
      </c>
      <c r="AS410" s="321"/>
      <c r="AT410" s="321">
        <v>0</v>
      </c>
      <c r="AU410" s="321">
        <v>0</v>
      </c>
      <c r="AV410" s="321">
        <v>0</v>
      </c>
      <c r="AW410" s="321">
        <v>0</v>
      </c>
      <c r="AX410" s="321">
        <v>0</v>
      </c>
      <c r="AY410" s="321">
        <v>0</v>
      </c>
      <c r="AZ410" s="321"/>
      <c r="BA410" s="321"/>
      <c r="BB410" s="321">
        <v>2</v>
      </c>
      <c r="BC410" s="321">
        <v>56730.77</v>
      </c>
      <c r="BD410" s="321">
        <v>0</v>
      </c>
      <c r="BE410" s="321"/>
      <c r="BF410" s="321"/>
      <c r="BG410" s="321">
        <v>60000</v>
      </c>
      <c r="BH410" s="321">
        <v>40000</v>
      </c>
      <c r="BI410" s="321"/>
      <c r="BJ410" s="321"/>
      <c r="BK410" s="321"/>
      <c r="BL410" s="321">
        <v>0</v>
      </c>
      <c r="BM410" s="321"/>
      <c r="BN410" s="321">
        <v>0</v>
      </c>
      <c r="BO410" s="321">
        <v>0</v>
      </c>
      <c r="BP410" s="321">
        <v>96923.0769</v>
      </c>
      <c r="BQ410" s="321">
        <v>8076.9231</v>
      </c>
      <c r="BR410" s="321"/>
      <c r="BS410" s="321">
        <v>0</v>
      </c>
      <c r="BT410" s="321">
        <v>0</v>
      </c>
      <c r="BU410" s="321">
        <v>0</v>
      </c>
      <c r="BV410" s="321"/>
      <c r="BW410" s="321">
        <v>0</v>
      </c>
      <c r="BX410" s="321"/>
      <c r="BY410" s="321">
        <v>0</v>
      </c>
      <c r="BZ410" s="321">
        <v>8</v>
      </c>
      <c r="CA410" s="321">
        <v>226923</v>
      </c>
      <c r="CB410" s="321">
        <v>2726032</v>
      </c>
      <c r="CC410" s="322">
        <v>2621032</v>
      </c>
      <c r="CD410" s="320"/>
      <c r="CE410" s="320" t="s">
        <v>1068</v>
      </c>
      <c r="CF410" s="323">
        <v>46098</v>
      </c>
      <c r="CG410" s="323">
        <v>46188</v>
      </c>
      <c r="CH410" s="320" t="s">
        <v>1043</v>
      </c>
      <c r="CI410" s="322">
        <v>0</v>
      </c>
      <c r="CJ410" s="322">
        <v>0</v>
      </c>
      <c r="CK410" s="321"/>
      <c r="CL410" s="324">
        <f t="shared" si="127"/>
        <v>105000</v>
      </c>
      <c r="CM410" s="325">
        <f t="shared" si="128"/>
        <v>-1.999899999704212</v>
      </c>
      <c r="CN410" s="325">
        <f t="shared" si="129"/>
        <v>-1.999899999704212</v>
      </c>
      <c r="CO410" s="325">
        <f t="shared" si="130"/>
        <v>3.8461526855826378E-5</v>
      </c>
      <c r="CP410" s="318"/>
      <c r="CQ410" s="326">
        <f t="shared" si="131"/>
        <v>-7.6923170126974583E-6</v>
      </c>
      <c r="CR410" s="326">
        <f t="shared" si="132"/>
        <v>0</v>
      </c>
      <c r="CS410" s="327">
        <f t="shared" si="133"/>
        <v>0</v>
      </c>
      <c r="CT410" s="327">
        <f t="shared" si="134"/>
        <v>0</v>
      </c>
      <c r="CU410" s="327">
        <f t="shared" si="135"/>
        <v>0</v>
      </c>
      <c r="CV410" s="327">
        <f t="shared" si="136"/>
        <v>0</v>
      </c>
      <c r="CW410" s="327">
        <f t="shared" si="137"/>
        <v>0</v>
      </c>
      <c r="CX410" s="327">
        <f t="shared" si="138"/>
        <v>0</v>
      </c>
      <c r="CY410" s="327">
        <f t="shared" si="139"/>
        <v>0</v>
      </c>
      <c r="CZ410" s="328">
        <f t="shared" si="140"/>
        <v>105000</v>
      </c>
      <c r="DA410" s="328">
        <f>(420000/208)*(O410+P410+Q410+R410+S410+T410+U410+V410+W410+X410+BI410)-CZ410</f>
        <v>0</v>
      </c>
      <c r="DB410" s="201"/>
      <c r="DC410" s="327">
        <f>K410/M410*IFERROR(VLOOKUP($D410,Shift!$B:$AZ,45,0),0)-AT410</f>
        <v>0</v>
      </c>
      <c r="DD410" s="327">
        <f>K410/M410*IFERROR(VLOOKUP($D410,Shift!$B:$AV,47,0),0)*10*50%-ROUND(K410/M410*IFERROR(VLOOKUP($D410,Shift!$B:$AV,47,0),0)*8*30%,0)-AU410</f>
        <v>0</v>
      </c>
      <c r="DE410" s="329">
        <f>VLOOKUP($D410,'Off day working'!A:AM,38,0)-Z410</f>
        <v>0</v>
      </c>
      <c r="DF410" s="328"/>
      <c r="DG410" s="328"/>
      <c r="DH410" s="330">
        <f>K410/208*8*30%*VLOOKUP($D410,Shift!$B:$AZ,47,0)-AL410</f>
        <v>0</v>
      </c>
      <c r="DJ410" s="390"/>
      <c r="DK410" s="332">
        <f>VLOOKUP($D410,Meal!$A:$AK,35,0)-BG410</f>
        <v>0</v>
      </c>
      <c r="DL410" s="332">
        <f>VLOOKUP($D410,Meal!$A:$AK,36,0)-BH410</f>
        <v>0</v>
      </c>
      <c r="DM410" s="333">
        <f>VLOOKUP($D410,Shift!B:AW,39,0)-AV410</f>
        <v>0</v>
      </c>
      <c r="DN410" s="334">
        <f>K410/208*VLOOKUP(D410,Shift!$B:$AO,39,0)*8*10%-AW410</f>
        <v>0</v>
      </c>
      <c r="DO410" s="333">
        <f>VLOOKUP($D410,Shift!$B:$AO,40,0)-AX410</f>
        <v>0</v>
      </c>
      <c r="DP410" s="334">
        <f>K410/208*VLOOKUP(D410,Shift!$B:$AO,40,0)*8*50%-AY410</f>
        <v>0</v>
      </c>
      <c r="DQ410" s="335">
        <f>VLOOKUP($D410,Shift!$B:$AZ,41,0)-AZ410</f>
        <v>0</v>
      </c>
      <c r="DR410" s="336">
        <f>K410/208*VLOOKUP($D410,Shift!$B:$AQ,41,0)*8*50%-BA410</f>
        <v>0</v>
      </c>
      <c r="DS410" s="337">
        <f>VLOOKUP($D410,Att!B:CU,98,0)-O410</f>
        <v>0</v>
      </c>
      <c r="DT410" s="338">
        <f>IFERROR(VLOOKUP($D410,OT!$A:$BR,OT!BC$1,0),0)-P410</f>
        <v>0</v>
      </c>
      <c r="DU410" s="338">
        <f>IFERROR(VLOOKUP($D410,OT!$A:$BR,OT!BD$1,0),0)-Q410</f>
        <v>0</v>
      </c>
      <c r="DV410" s="338">
        <f>IFERROR(VLOOKUP($D410,OT!$A:$BR,OT!BE$1,0),0)-R410</f>
        <v>0</v>
      </c>
      <c r="DW410" s="338">
        <f>IFERROR(VLOOKUP($D410,OT!$A:$BR,OT!BF$1,0),0)-S410</f>
        <v>0</v>
      </c>
      <c r="DX410" s="338">
        <f>IFERROR(VLOOKUP($D410,OT!$A:$BR,OT!BG$1,0),0)-T410</f>
        <v>0</v>
      </c>
      <c r="DY410" s="338">
        <f>IFERROR(VLOOKUP($D410,OT!$A:$BR,OT!BH$1,0),0)-U410</f>
        <v>0</v>
      </c>
      <c r="DZ410" s="338">
        <f>IFERROR(VLOOKUP($D410,OT!$A:$BR,OT!BI$1,0),0)-V410</f>
        <v>0</v>
      </c>
      <c r="EA410" s="338">
        <f>IFERROR(VLOOKUP($D410,OT!$A:$BR,OT!BJ$1,0),0)-W410</f>
        <v>0</v>
      </c>
      <c r="EB410" s="338">
        <f>IFERROR(VLOOKUP($D410,OT!$A:$BR,OT!BK$1,0),0)-X410</f>
        <v>0</v>
      </c>
      <c r="EC410" s="339">
        <f>VLOOKUP(D410,'Off day working'!A:AL,38,0)*30000-BD410</f>
        <v>0</v>
      </c>
      <c r="ED410" s="340"/>
      <c r="EE410" s="340"/>
      <c r="EF410" s="338">
        <f t="shared" si="125"/>
        <v>0</v>
      </c>
      <c r="EG410" s="350">
        <f>4960000*1.07/208*VLOOKUP(D410,Att!B:BZ,77,0)-BJ410</f>
        <v>0</v>
      </c>
      <c r="EI410" s="345">
        <f>IF(AND(CH410="X",EJ410&gt;=0.5),150000/VLOOKUP(D410,Att!B:AT,45,0)*VLOOKUP(D410,Att!B:AP,41,0),IF(AND(CH410="X",EJ410&lt;0.5),0,150000))-AN410</f>
        <v>0</v>
      </c>
      <c r="EJ410" s="346">
        <f>VLOOKUP(D410,Att!B:AP,41,0)/VLOOKUP(D410,Att!B:AT,45,0)</f>
        <v>0.26785666454167045</v>
      </c>
    </row>
    <row r="411" spans="1:140" s="331" customFormat="1" ht="14.5" hidden="1" customHeight="1" x14ac:dyDescent="0.35">
      <c r="A411" s="300" t="s">
        <v>55</v>
      </c>
      <c r="B411" s="300">
        <f t="shared" si="141"/>
        <v>404</v>
      </c>
      <c r="C411" s="320" t="s">
        <v>56</v>
      </c>
      <c r="D411" s="320" t="s">
        <v>1308</v>
      </c>
      <c r="E411" s="320" t="s">
        <v>1310</v>
      </c>
      <c r="F411" s="367" t="s">
        <v>1309</v>
      </c>
      <c r="G411" s="320" t="s">
        <v>360</v>
      </c>
      <c r="H411" s="320" t="s">
        <v>1039</v>
      </c>
      <c r="I411" s="320" t="s">
        <v>57</v>
      </c>
      <c r="J411" s="320" t="s">
        <v>58</v>
      </c>
      <c r="K411" s="321">
        <v>5900000</v>
      </c>
      <c r="L411" s="321"/>
      <c r="M411" s="321">
        <v>208</v>
      </c>
      <c r="N411" s="321"/>
      <c r="O411" s="321">
        <v>48</v>
      </c>
      <c r="P411" s="321">
        <v>12</v>
      </c>
      <c r="Q411" s="321">
        <v>0</v>
      </c>
      <c r="R411" s="321">
        <v>0</v>
      </c>
      <c r="S411" s="321">
        <v>0</v>
      </c>
      <c r="T411" s="321">
        <v>0</v>
      </c>
      <c r="U411" s="321">
        <v>0</v>
      </c>
      <c r="V411" s="321">
        <v>0</v>
      </c>
      <c r="W411" s="321">
        <v>0</v>
      </c>
      <c r="X411" s="321">
        <v>0</v>
      </c>
      <c r="Y411" s="321">
        <v>0</v>
      </c>
      <c r="Z411" s="321"/>
      <c r="AA411" s="321"/>
      <c r="AB411" s="321">
        <v>1361538.4615</v>
      </c>
      <c r="AC411" s="321">
        <v>510576.92310000001</v>
      </c>
      <c r="AD411" s="321">
        <v>0</v>
      </c>
      <c r="AE411" s="321">
        <v>0</v>
      </c>
      <c r="AF411" s="321">
        <v>0</v>
      </c>
      <c r="AG411" s="321">
        <v>0</v>
      </c>
      <c r="AH411" s="321">
        <v>0</v>
      </c>
      <c r="AI411" s="321">
        <v>0</v>
      </c>
      <c r="AJ411" s="321">
        <v>0</v>
      </c>
      <c r="AK411" s="321">
        <v>0</v>
      </c>
      <c r="AL411" s="321">
        <v>0</v>
      </c>
      <c r="AM411" s="321">
        <v>80356.999400000001</v>
      </c>
      <c r="AN411" s="321">
        <v>0</v>
      </c>
      <c r="AO411" s="321">
        <v>205000</v>
      </c>
      <c r="AP411" s="321">
        <v>0</v>
      </c>
      <c r="AQ411" s="321">
        <v>255288.4615</v>
      </c>
      <c r="AR411" s="321">
        <v>0</v>
      </c>
      <c r="AS411" s="321"/>
      <c r="AT411" s="321">
        <v>0</v>
      </c>
      <c r="AU411" s="321">
        <v>0</v>
      </c>
      <c r="AV411" s="321">
        <v>0</v>
      </c>
      <c r="AW411" s="321">
        <v>0</v>
      </c>
      <c r="AX411" s="321">
        <v>0</v>
      </c>
      <c r="AY411" s="321">
        <v>0</v>
      </c>
      <c r="AZ411" s="321"/>
      <c r="BA411" s="321"/>
      <c r="BB411" s="321">
        <v>6</v>
      </c>
      <c r="BC411" s="321">
        <v>170192.31</v>
      </c>
      <c r="BD411" s="321">
        <v>0</v>
      </c>
      <c r="BE411" s="321">
        <v>42548</v>
      </c>
      <c r="BF411" s="321">
        <v>100000</v>
      </c>
      <c r="BG411" s="321"/>
      <c r="BH411" s="321">
        <v>100000</v>
      </c>
      <c r="BI411" s="321"/>
      <c r="BJ411" s="321"/>
      <c r="BK411" s="321"/>
      <c r="BL411" s="321">
        <v>-226923.07689999999</v>
      </c>
      <c r="BM411" s="321"/>
      <c r="BN411" s="321">
        <v>0</v>
      </c>
      <c r="BO411" s="321">
        <v>0</v>
      </c>
      <c r="BP411" s="321">
        <v>83076.9231</v>
      </c>
      <c r="BQ411" s="321">
        <v>20769.230800000001</v>
      </c>
      <c r="BR411" s="321"/>
      <c r="BS411" s="321">
        <v>0</v>
      </c>
      <c r="BT411" s="321">
        <v>0</v>
      </c>
      <c r="BU411" s="321">
        <v>0</v>
      </c>
      <c r="BV411" s="321"/>
      <c r="BW411" s="321">
        <v>0</v>
      </c>
      <c r="BX411" s="321"/>
      <c r="BY411" s="321">
        <v>0</v>
      </c>
      <c r="BZ411" s="321">
        <v>15.68</v>
      </c>
      <c r="CA411" s="321">
        <v>444769</v>
      </c>
      <c r="CB411" s="321">
        <v>3147199</v>
      </c>
      <c r="CC411" s="322">
        <v>3043353</v>
      </c>
      <c r="CD411" s="320" t="s">
        <v>1798</v>
      </c>
      <c r="CE411" s="320" t="s">
        <v>870</v>
      </c>
      <c r="CF411" s="323">
        <v>46112</v>
      </c>
      <c r="CG411" s="323">
        <v>46188</v>
      </c>
      <c r="CH411" s="320" t="s">
        <v>1043</v>
      </c>
      <c r="CI411" s="322">
        <v>0</v>
      </c>
      <c r="CJ411" s="322">
        <v>0</v>
      </c>
      <c r="CK411" s="321"/>
      <c r="CL411" s="324">
        <f t="shared" si="127"/>
        <v>103846.1539</v>
      </c>
      <c r="CM411" s="325">
        <f t="shared" si="128"/>
        <v>-5.7674999996088445</v>
      </c>
      <c r="CN411" s="325">
        <f t="shared" si="129"/>
        <v>-5.921399999409914</v>
      </c>
      <c r="CO411" s="325">
        <f t="shared" si="130"/>
        <v>3.8461526855826378E-5</v>
      </c>
      <c r="CP411" s="318"/>
      <c r="CQ411" s="326">
        <f t="shared" si="131"/>
        <v>-2.3076951038092375E-5</v>
      </c>
      <c r="CR411" s="326">
        <f t="shared" si="132"/>
        <v>0</v>
      </c>
      <c r="CS411" s="327">
        <f t="shared" si="133"/>
        <v>0</v>
      </c>
      <c r="CT411" s="327">
        <f t="shared" si="134"/>
        <v>0</v>
      </c>
      <c r="CU411" s="327">
        <f t="shared" si="135"/>
        <v>0</v>
      </c>
      <c r="CV411" s="327">
        <f t="shared" si="136"/>
        <v>0</v>
      </c>
      <c r="CW411" s="327">
        <f t="shared" si="137"/>
        <v>0</v>
      </c>
      <c r="CX411" s="327">
        <f t="shared" si="138"/>
        <v>0</v>
      </c>
      <c r="CY411" s="327">
        <f t="shared" si="139"/>
        <v>0</v>
      </c>
      <c r="CZ411" s="328">
        <f t="shared" si="140"/>
        <v>103846.1539</v>
      </c>
      <c r="DA411" s="328">
        <f>(360000/208)*(O411+P411+Q411+R411+S411+T411+U411+V411+W411+X411+BI411)-CZ411</f>
        <v>-5.3846160881221294E-5</v>
      </c>
      <c r="DB411" s="201"/>
      <c r="DC411" s="327">
        <f>K411/M411*IFERROR(VLOOKUP($D411,Shift!$B:$AZ,45,0),0)-AT411</f>
        <v>0</v>
      </c>
      <c r="DD411" s="327">
        <f>K411/M411*IFERROR(VLOOKUP($D411,Shift!$B:$AV,47,0),0)*10*50%-ROUND(K411/M411*IFERROR(VLOOKUP($D411,Shift!$B:$AV,47,0),0)*8*30%,0)-AU411</f>
        <v>0</v>
      </c>
      <c r="DE411" s="329">
        <f>VLOOKUP($D411,'Off day working'!A:AM,38,0)-Z411</f>
        <v>0</v>
      </c>
      <c r="DF411" s="328"/>
      <c r="DG411" s="328"/>
      <c r="DH411" s="330">
        <f>K411/208*8*30%*VLOOKUP($D411,Shift!$B:$AZ,47,0)-AL411</f>
        <v>0</v>
      </c>
      <c r="DJ411" s="390"/>
      <c r="DK411" s="332">
        <f>VLOOKUP($D411,Meal!$A:$AK,35,0)-BG411</f>
        <v>0</v>
      </c>
      <c r="DL411" s="332">
        <f>VLOOKUP($D411,Meal!$A:$AK,36,0)-BH411</f>
        <v>0</v>
      </c>
      <c r="DM411" s="333">
        <f>VLOOKUP($D411,Shift!B:AW,39,0)-AV411</f>
        <v>0</v>
      </c>
      <c r="DN411" s="334">
        <f>K411/208*VLOOKUP(D411,Shift!$B:$AO,39,0)*8*10%-AW411</f>
        <v>0</v>
      </c>
      <c r="DO411" s="333">
        <f>VLOOKUP($D411,Shift!$B:$AO,40,0)-AX411</f>
        <v>0</v>
      </c>
      <c r="DP411" s="334">
        <f>K411/208*VLOOKUP(D411,Shift!$B:$AO,40,0)*8*50%-AY411</f>
        <v>0</v>
      </c>
      <c r="DQ411" s="335">
        <f>VLOOKUP($D411,Shift!$B:$AZ,41,0)-AZ411</f>
        <v>0</v>
      </c>
      <c r="DR411" s="336">
        <f>K411/208*VLOOKUP($D411,Shift!$B:$AQ,41,0)*8*50%-BA411</f>
        <v>0</v>
      </c>
      <c r="DS411" s="337">
        <f>VLOOKUP($D411,Att!B:CU,98,0)-O411</f>
        <v>0</v>
      </c>
      <c r="DT411" s="338">
        <f>IFERROR(VLOOKUP($D411,OT!$A:$BR,OT!BC$1,0),0)-P411</f>
        <v>0</v>
      </c>
      <c r="DU411" s="338">
        <f>IFERROR(VLOOKUP($D411,OT!$A:$BR,OT!BD$1,0),0)-Q411</f>
        <v>0</v>
      </c>
      <c r="DV411" s="338">
        <f>IFERROR(VLOOKUP($D411,OT!$A:$BR,OT!BE$1,0),0)-R411</f>
        <v>0</v>
      </c>
      <c r="DW411" s="338">
        <f>IFERROR(VLOOKUP($D411,OT!$A:$BR,OT!BF$1,0),0)-S411</f>
        <v>0</v>
      </c>
      <c r="DX411" s="338">
        <f>IFERROR(VLOOKUP($D411,OT!$A:$BR,OT!BG$1,0),0)-T411</f>
        <v>0</v>
      </c>
      <c r="DY411" s="338">
        <f>IFERROR(VLOOKUP($D411,OT!$A:$BR,OT!BH$1,0),0)-U411</f>
        <v>0</v>
      </c>
      <c r="DZ411" s="338">
        <f>IFERROR(VLOOKUP($D411,OT!$A:$BR,OT!BI$1,0),0)-V411</f>
        <v>0</v>
      </c>
      <c r="EA411" s="338">
        <f>IFERROR(VLOOKUP($D411,OT!$A:$BR,OT!BJ$1,0),0)-W411</f>
        <v>0</v>
      </c>
      <c r="EB411" s="338">
        <f>IFERROR(VLOOKUP($D411,OT!$A:$BR,OT!BK$1,0),0)-X411</f>
        <v>0</v>
      </c>
      <c r="EC411" s="339">
        <f>VLOOKUP(D411,'Off day working'!A:AL,38,0)*30000-BD411</f>
        <v>0</v>
      </c>
      <c r="ED411" s="340"/>
      <c r="EE411" s="340"/>
      <c r="EF411" s="338">
        <f t="shared" si="125"/>
        <v>7.6923076921957545E-2</v>
      </c>
      <c r="EG411" s="350">
        <f>4960000*1.07/208*VLOOKUP(D411,Att!B:BZ,77,0)-BJ411</f>
        <v>0</v>
      </c>
      <c r="EI411" s="345">
        <f>IF(AND(CH411="X",EJ411&gt;=0.5),150000/VLOOKUP(D411,Att!B:AT,45,0)*VLOOKUP(D411,Att!B:AP,41,0),IF(AND(CH411="X",EJ411&lt;0.5),0,150000))-AN411</f>
        <v>0</v>
      </c>
      <c r="EJ411" s="346">
        <f>VLOOKUP(D411,Att!B:AP,41,0)/VLOOKUP(D411,Att!B:AT,45,0)</f>
        <v>0.26785666454167045</v>
      </c>
    </row>
    <row r="412" spans="1:140" s="331" customFormat="1" ht="14.5" hidden="1" customHeight="1" x14ac:dyDescent="0.35">
      <c r="A412" s="300" t="s">
        <v>55</v>
      </c>
      <c r="B412" s="300">
        <f t="shared" si="141"/>
        <v>405</v>
      </c>
      <c r="C412" s="320" t="s">
        <v>61</v>
      </c>
      <c r="D412" s="320" t="s">
        <v>1717</v>
      </c>
      <c r="E412" s="320" t="s">
        <v>1719</v>
      </c>
      <c r="F412" s="367" t="s">
        <v>1718</v>
      </c>
      <c r="G412" s="320" t="s">
        <v>348</v>
      </c>
      <c r="H412" s="320" t="s">
        <v>1039</v>
      </c>
      <c r="I412" s="320" t="s">
        <v>62</v>
      </c>
      <c r="J412" s="320" t="s">
        <v>58</v>
      </c>
      <c r="K412" s="321">
        <v>5900000</v>
      </c>
      <c r="L412" s="321"/>
      <c r="M412" s="321">
        <v>208</v>
      </c>
      <c r="N412" s="321"/>
      <c r="O412" s="321">
        <v>67.25</v>
      </c>
      <c r="P412" s="321">
        <v>16</v>
      </c>
      <c r="Q412" s="321">
        <v>0</v>
      </c>
      <c r="R412" s="321">
        <v>0</v>
      </c>
      <c r="S412" s="321">
        <v>0</v>
      </c>
      <c r="T412" s="321">
        <v>0</v>
      </c>
      <c r="U412" s="321">
        <v>0</v>
      </c>
      <c r="V412" s="321">
        <v>0</v>
      </c>
      <c r="W412" s="321">
        <v>0</v>
      </c>
      <c r="X412" s="321">
        <v>0</v>
      </c>
      <c r="Y412" s="321">
        <v>0</v>
      </c>
      <c r="Z412" s="321"/>
      <c r="AA412" s="321"/>
      <c r="AB412" s="321">
        <v>1907571.8884999999</v>
      </c>
      <c r="AC412" s="321">
        <v>680769.23080000002</v>
      </c>
      <c r="AD412" s="321">
        <v>0</v>
      </c>
      <c r="AE412" s="321">
        <v>0</v>
      </c>
      <c r="AF412" s="321">
        <v>0</v>
      </c>
      <c r="AG412" s="321">
        <v>0</v>
      </c>
      <c r="AH412" s="321">
        <v>0</v>
      </c>
      <c r="AI412" s="321">
        <v>0</v>
      </c>
      <c r="AJ412" s="321">
        <v>0</v>
      </c>
      <c r="AK412" s="321">
        <v>0</v>
      </c>
      <c r="AL412" s="321">
        <v>0</v>
      </c>
      <c r="AM412" s="321">
        <v>111294.44409999999</v>
      </c>
      <c r="AN412" s="321">
        <v>0</v>
      </c>
      <c r="AO412" s="321">
        <v>0</v>
      </c>
      <c r="AP412" s="321">
        <v>0</v>
      </c>
      <c r="AQ412" s="321"/>
      <c r="AR412" s="321">
        <v>0</v>
      </c>
      <c r="AS412" s="321"/>
      <c r="AT412" s="321">
        <v>0</v>
      </c>
      <c r="AU412" s="321">
        <v>0</v>
      </c>
      <c r="AV412" s="321">
        <v>0</v>
      </c>
      <c r="AW412" s="321">
        <v>0</v>
      </c>
      <c r="AX412" s="321">
        <v>0</v>
      </c>
      <c r="AY412" s="321">
        <v>0</v>
      </c>
      <c r="AZ412" s="321"/>
      <c r="BA412" s="321"/>
      <c r="BB412" s="321">
        <v>8</v>
      </c>
      <c r="BC412" s="321">
        <v>226923.08</v>
      </c>
      <c r="BD412" s="321">
        <v>0</v>
      </c>
      <c r="BE412" s="321"/>
      <c r="BF412" s="321">
        <v>100000</v>
      </c>
      <c r="BG412" s="321"/>
      <c r="BH412" s="321">
        <v>140000</v>
      </c>
      <c r="BI412" s="321"/>
      <c r="BJ412" s="321"/>
      <c r="BK412" s="321"/>
      <c r="BL412" s="321">
        <v>25529</v>
      </c>
      <c r="BM412" s="321"/>
      <c r="BN412" s="321">
        <v>0</v>
      </c>
      <c r="BO412" s="321">
        <v>0</v>
      </c>
      <c r="BP412" s="321">
        <v>135793.26920000001</v>
      </c>
      <c r="BQ412" s="321">
        <v>32307.692299999999</v>
      </c>
      <c r="BR412" s="321"/>
      <c r="BS412" s="321">
        <v>0</v>
      </c>
      <c r="BT412" s="321">
        <v>0</v>
      </c>
      <c r="BU412" s="321">
        <v>0</v>
      </c>
      <c r="BV412" s="321"/>
      <c r="BW412" s="321">
        <v>0</v>
      </c>
      <c r="BX412" s="321"/>
      <c r="BY412" s="321">
        <v>0</v>
      </c>
      <c r="BZ412" s="321">
        <v>0</v>
      </c>
      <c r="CA412" s="321">
        <v>0</v>
      </c>
      <c r="CB412" s="321">
        <v>3360197</v>
      </c>
      <c r="CC412" s="322">
        <v>3192096</v>
      </c>
      <c r="CD412" s="320" t="s">
        <v>2194</v>
      </c>
      <c r="CE412" s="320" t="s">
        <v>1067</v>
      </c>
      <c r="CF412" s="323">
        <v>46169</v>
      </c>
      <c r="CG412" s="323">
        <v>46188</v>
      </c>
      <c r="CH412" s="320" t="s">
        <v>1043</v>
      </c>
      <c r="CI412" s="322">
        <v>0</v>
      </c>
      <c r="CJ412" s="322">
        <v>0</v>
      </c>
      <c r="CK412" s="321"/>
      <c r="CL412" s="324">
        <f t="shared" si="127"/>
        <v>168100.9615</v>
      </c>
      <c r="CM412" s="325">
        <f t="shared" si="128"/>
        <v>-8.3950999998487532</v>
      </c>
      <c r="CN412" s="325">
        <f t="shared" si="129"/>
        <v>-8.3566000000573695</v>
      </c>
      <c r="CO412" s="325">
        <f t="shared" si="130"/>
        <v>0.22688461560755968</v>
      </c>
      <c r="CP412" s="318"/>
      <c r="CQ412" s="326">
        <f t="shared" si="131"/>
        <v>-3.0769268050789833E-5</v>
      </c>
      <c r="CR412" s="326">
        <f t="shared" si="132"/>
        <v>0</v>
      </c>
      <c r="CS412" s="327">
        <f t="shared" si="133"/>
        <v>0</v>
      </c>
      <c r="CT412" s="327">
        <f t="shared" si="134"/>
        <v>0</v>
      </c>
      <c r="CU412" s="327">
        <f t="shared" si="135"/>
        <v>0</v>
      </c>
      <c r="CV412" s="327">
        <f t="shared" si="136"/>
        <v>0</v>
      </c>
      <c r="CW412" s="327">
        <f t="shared" si="137"/>
        <v>0</v>
      </c>
      <c r="CX412" s="327">
        <f t="shared" si="138"/>
        <v>0</v>
      </c>
      <c r="CY412" s="327">
        <f t="shared" si="139"/>
        <v>0</v>
      </c>
      <c r="CZ412" s="328">
        <f t="shared" si="140"/>
        <v>168100.9615</v>
      </c>
      <c r="DA412" s="328">
        <f>(420000/208)*(O412+P412+Q412+R412+S412+T412+U412+V412+W412+X412+BI412)-CZ412</f>
        <v>3.8461526855826378E-5</v>
      </c>
      <c r="DB412" s="201"/>
      <c r="DC412" s="327">
        <f>K412/M412*IFERROR(VLOOKUP($D412,Shift!$B:$AZ,45,0),0)-AT412</f>
        <v>0</v>
      </c>
      <c r="DD412" s="327">
        <f>K412/M412*IFERROR(VLOOKUP($D412,Shift!$B:$AV,47,0),0)*10*50%-ROUND(K412/M412*IFERROR(VLOOKUP($D412,Shift!$B:$AV,47,0),0)*8*30%,0)-AU412</f>
        <v>0</v>
      </c>
      <c r="DE412" s="329">
        <f>VLOOKUP($D412,'Off day working'!A:AM,38,0)-Z412</f>
        <v>0</v>
      </c>
      <c r="DF412" s="328"/>
      <c r="DG412" s="328"/>
      <c r="DH412" s="330">
        <f>K412/208*8*30%*VLOOKUP($D412,Shift!$B:$AZ,47,0)-AL412</f>
        <v>0</v>
      </c>
      <c r="DJ412" s="390"/>
      <c r="DK412" s="332">
        <f>VLOOKUP($D412,Meal!$A:$AK,35,0)-BG412</f>
        <v>0</v>
      </c>
      <c r="DL412" s="332">
        <f>VLOOKUP($D412,Meal!$A:$AK,36,0)-BH412</f>
        <v>0</v>
      </c>
      <c r="DM412" s="333">
        <f>VLOOKUP($D412,Shift!B:AW,39,0)-AV412</f>
        <v>0</v>
      </c>
      <c r="DN412" s="334">
        <f>K412/208*VLOOKUP(D412,Shift!$B:$AO,39,0)*8*10%-AW412</f>
        <v>0</v>
      </c>
      <c r="DO412" s="333">
        <f>VLOOKUP($D412,Shift!$B:$AO,40,0)-AX412</f>
        <v>0</v>
      </c>
      <c r="DP412" s="334">
        <f>K412/208*VLOOKUP(D412,Shift!$B:$AO,40,0)*8*50%-AY412</f>
        <v>0</v>
      </c>
      <c r="DQ412" s="335">
        <f>VLOOKUP($D412,Shift!$B:$AZ,41,0)-AZ412</f>
        <v>0</v>
      </c>
      <c r="DR412" s="336">
        <f>K412/208*VLOOKUP($D412,Shift!$B:$AQ,41,0)*8*50%-BA412</f>
        <v>0</v>
      </c>
      <c r="DS412" s="337">
        <f>VLOOKUP($D412,Att!B:CU,98,0)-O412</f>
        <v>0</v>
      </c>
      <c r="DT412" s="338">
        <f>IFERROR(VLOOKUP($D412,OT!$A:$BR,OT!BC$1,0),0)-P412</f>
        <v>0</v>
      </c>
      <c r="DU412" s="338">
        <f>IFERROR(VLOOKUP($D412,OT!$A:$BR,OT!BD$1,0),0)-Q412</f>
        <v>0</v>
      </c>
      <c r="DV412" s="338">
        <f>IFERROR(VLOOKUP($D412,OT!$A:$BR,OT!BE$1,0),0)-R412</f>
        <v>0</v>
      </c>
      <c r="DW412" s="338">
        <f>IFERROR(VLOOKUP($D412,OT!$A:$BR,OT!BF$1,0),0)-S412</f>
        <v>0</v>
      </c>
      <c r="DX412" s="338">
        <f>IFERROR(VLOOKUP($D412,OT!$A:$BR,OT!BG$1,0),0)-T412</f>
        <v>0</v>
      </c>
      <c r="DY412" s="338">
        <f>IFERROR(VLOOKUP($D412,OT!$A:$BR,OT!BH$1,0),0)-U412</f>
        <v>0</v>
      </c>
      <c r="DZ412" s="338">
        <f>IFERROR(VLOOKUP($D412,OT!$A:$BR,OT!BI$1,0),0)-V412</f>
        <v>0</v>
      </c>
      <c r="EA412" s="338">
        <f>IFERROR(VLOOKUP($D412,OT!$A:$BR,OT!BJ$1,0),0)-W412</f>
        <v>0</v>
      </c>
      <c r="EB412" s="338">
        <f>IFERROR(VLOOKUP($D412,OT!$A:$BR,OT!BK$1,0),0)-X412</f>
        <v>0</v>
      </c>
      <c r="EC412" s="339">
        <f>VLOOKUP(D412,'Off day working'!A:AL,38,0)*30000-BD412</f>
        <v>0</v>
      </c>
      <c r="ED412" s="340"/>
      <c r="EE412" s="340"/>
      <c r="EF412" s="338">
        <f t="shared" si="125"/>
        <v>0</v>
      </c>
      <c r="EG412" s="350">
        <f>4960000*1.07/208*VLOOKUP(D412,Att!B:BZ,77,0)-BJ412</f>
        <v>0</v>
      </c>
      <c r="EI412" s="345">
        <f>IF(AND(CH412="X",EJ412&gt;=0.5),150000/VLOOKUP(D412,Att!B:AT,45,0)*VLOOKUP(D412,Att!B:AP,41,0),IF(AND(CH412="X",EJ412&lt;0.5),0,150000))-AN412</f>
        <v>0</v>
      </c>
      <c r="EJ412" s="346">
        <f>VLOOKUP(D412,Att!B:AP,41,0)/VLOOKUP(D412,Att!B:AT,45,0)</f>
        <v>0.37098148039021361</v>
      </c>
    </row>
    <row r="413" spans="1:140" s="331" customFormat="1" ht="14.5" hidden="1" customHeight="1" x14ac:dyDescent="0.35">
      <c r="A413" s="300" t="s">
        <v>55</v>
      </c>
      <c r="B413" s="300">
        <f t="shared" si="141"/>
        <v>406</v>
      </c>
      <c r="C413" s="320" t="s">
        <v>56</v>
      </c>
      <c r="D413" s="320" t="s">
        <v>1830</v>
      </c>
      <c r="E413" s="320" t="s">
        <v>1942</v>
      </c>
      <c r="F413" s="367" t="s">
        <v>1831</v>
      </c>
      <c r="G413" s="320" t="s">
        <v>348</v>
      </c>
      <c r="H413" s="320" t="s">
        <v>1039</v>
      </c>
      <c r="I413" s="320" t="s">
        <v>57</v>
      </c>
      <c r="J413" s="320" t="s">
        <v>58</v>
      </c>
      <c r="K413" s="321">
        <v>5900000</v>
      </c>
      <c r="L413" s="321"/>
      <c r="M413" s="321">
        <v>208</v>
      </c>
      <c r="N413" s="321"/>
      <c r="O413" s="321">
        <v>94</v>
      </c>
      <c r="P413" s="321">
        <v>18</v>
      </c>
      <c r="Q413" s="321">
        <v>0</v>
      </c>
      <c r="R413" s="321">
        <v>12</v>
      </c>
      <c r="S413" s="321">
        <v>0</v>
      </c>
      <c r="T413" s="321">
        <v>0</v>
      </c>
      <c r="U413" s="321">
        <v>0</v>
      </c>
      <c r="V413" s="321">
        <v>0</v>
      </c>
      <c r="W413" s="321">
        <v>0</v>
      </c>
      <c r="X413" s="321">
        <v>0</v>
      </c>
      <c r="Y413" s="321">
        <v>5</v>
      </c>
      <c r="Z413" s="321">
        <v>1</v>
      </c>
      <c r="AA413" s="321"/>
      <c r="AB413" s="321">
        <v>2666346.0403999998</v>
      </c>
      <c r="AC413" s="321">
        <v>765865.38459999999</v>
      </c>
      <c r="AD413" s="321">
        <v>0</v>
      </c>
      <c r="AE413" s="321">
        <v>680769.23080000002</v>
      </c>
      <c r="AF413" s="321">
        <v>0</v>
      </c>
      <c r="AG413" s="321">
        <v>0</v>
      </c>
      <c r="AH413" s="321">
        <v>0</v>
      </c>
      <c r="AI413" s="321">
        <v>0</v>
      </c>
      <c r="AJ413" s="321">
        <v>0</v>
      </c>
      <c r="AK413" s="321">
        <v>0</v>
      </c>
      <c r="AL413" s="321">
        <v>272307.6923</v>
      </c>
      <c r="AM413" s="321">
        <v>163636.6612</v>
      </c>
      <c r="AN413" s="321">
        <v>0</v>
      </c>
      <c r="AO413" s="321">
        <v>247500</v>
      </c>
      <c r="AP413" s="321">
        <v>0</v>
      </c>
      <c r="AQ413" s="321">
        <v>255288.4615</v>
      </c>
      <c r="AR413" s="321">
        <v>0</v>
      </c>
      <c r="AS413" s="321"/>
      <c r="AT413" s="321">
        <v>0</v>
      </c>
      <c r="AU413" s="321">
        <v>295000</v>
      </c>
      <c r="AV413" s="321">
        <v>0</v>
      </c>
      <c r="AW413" s="321">
        <v>0</v>
      </c>
      <c r="AX413" s="321">
        <v>1</v>
      </c>
      <c r="AY413" s="321">
        <v>113461.5385</v>
      </c>
      <c r="AZ413" s="321"/>
      <c r="BA413" s="321"/>
      <c r="BB413" s="321">
        <v>9</v>
      </c>
      <c r="BC413" s="321">
        <v>255288.46</v>
      </c>
      <c r="BD413" s="321">
        <v>30000</v>
      </c>
      <c r="BE413" s="321"/>
      <c r="BF413" s="321">
        <v>100000</v>
      </c>
      <c r="BG413" s="321">
        <v>30000</v>
      </c>
      <c r="BH413" s="321">
        <v>290000</v>
      </c>
      <c r="BI413" s="321"/>
      <c r="BJ413" s="321"/>
      <c r="BK413" s="321"/>
      <c r="BL413" s="321">
        <v>0</v>
      </c>
      <c r="BM413" s="321"/>
      <c r="BN413" s="321">
        <v>0</v>
      </c>
      <c r="BO413" s="321">
        <v>0</v>
      </c>
      <c r="BP413" s="321">
        <v>189807.6923</v>
      </c>
      <c r="BQ413" s="321">
        <v>60576.9231</v>
      </c>
      <c r="BR413" s="321"/>
      <c r="BS413" s="321">
        <v>0</v>
      </c>
      <c r="BT413" s="321">
        <v>0</v>
      </c>
      <c r="BU413" s="321">
        <v>0</v>
      </c>
      <c r="BV413" s="321"/>
      <c r="BW413" s="321">
        <v>0</v>
      </c>
      <c r="BX413" s="321"/>
      <c r="BY413" s="321">
        <v>0</v>
      </c>
      <c r="BZ413" s="321">
        <v>0</v>
      </c>
      <c r="CA413" s="321">
        <v>0</v>
      </c>
      <c r="CB413" s="321">
        <v>6415858</v>
      </c>
      <c r="CC413" s="322">
        <v>6165473</v>
      </c>
      <c r="CD413" s="320"/>
      <c r="CE413" s="320" t="s">
        <v>319</v>
      </c>
      <c r="CF413" s="323">
        <v>46175</v>
      </c>
      <c r="CG413" s="323">
        <v>46188</v>
      </c>
      <c r="CH413" s="320" t="s">
        <v>1043</v>
      </c>
      <c r="CI413" s="322">
        <v>0</v>
      </c>
      <c r="CJ413" s="322">
        <v>0</v>
      </c>
      <c r="CK413" s="321"/>
      <c r="CL413" s="324">
        <f t="shared" si="127"/>
        <v>250384.61540000001</v>
      </c>
      <c r="CM413" s="325">
        <f t="shared" si="128"/>
        <v>-9.9152999995276332</v>
      </c>
      <c r="CN413" s="325">
        <f t="shared" si="129"/>
        <v>-9.5307000000029802</v>
      </c>
      <c r="CO413" s="325">
        <f t="shared" si="130"/>
        <v>0.113446154166013</v>
      </c>
      <c r="CP413" s="318"/>
      <c r="CQ413" s="326">
        <f t="shared" si="131"/>
        <v>1.5384750440716743E-5</v>
      </c>
      <c r="CR413" s="326">
        <f t="shared" si="132"/>
        <v>0</v>
      </c>
      <c r="CS413" s="327">
        <f t="shared" si="133"/>
        <v>-3.0769268050789833E-5</v>
      </c>
      <c r="CT413" s="327">
        <f t="shared" si="134"/>
        <v>0</v>
      </c>
      <c r="CU413" s="327">
        <f t="shared" si="135"/>
        <v>0</v>
      </c>
      <c r="CV413" s="327">
        <f t="shared" si="136"/>
        <v>0</v>
      </c>
      <c r="CW413" s="327">
        <f t="shared" si="137"/>
        <v>0</v>
      </c>
      <c r="CX413" s="327">
        <f t="shared" si="138"/>
        <v>0</v>
      </c>
      <c r="CY413" s="327">
        <f t="shared" si="139"/>
        <v>0</v>
      </c>
      <c r="CZ413" s="328">
        <f t="shared" si="140"/>
        <v>250384.61540000001</v>
      </c>
      <c r="DA413" s="328">
        <f>(420000/208)*(O413+P413+Q413+R413+S413+T413+U413+V413+W413+X413+BI413)-CZ413</f>
        <v>-1.538460492156446E-5</v>
      </c>
      <c r="DB413" s="201"/>
      <c r="DC413" s="327">
        <f>K413/M413*IFERROR(VLOOKUP($D413,Shift!$B:$AZ,45,0),0)-AT413</f>
        <v>0</v>
      </c>
      <c r="DD413" s="327">
        <f>K413/M413*IFERROR(VLOOKUP($D413,Shift!$B:$AV,47,0),0)*10*50%-ROUND(K413/M413*IFERROR(VLOOKUP($D413,Shift!$B:$AV,47,0),0)*8*30%,0)-AU413</f>
        <v>-0.30769230762962252</v>
      </c>
      <c r="DE413" s="329">
        <f>VLOOKUP($D413,'Off day working'!A:AM,38,0)-Z413</f>
        <v>0</v>
      </c>
      <c r="DF413" s="328"/>
      <c r="DG413" s="328"/>
      <c r="DH413" s="330">
        <f>K413/208*8*30%*VLOOKUP($D413,Shift!$B:$AZ,47,0)-AL413</f>
        <v>7.6923170126974583E-6</v>
      </c>
      <c r="DJ413" s="390"/>
      <c r="DK413" s="332">
        <f>VLOOKUP($D413,Meal!$A:$AK,35,0)-BG413</f>
        <v>0</v>
      </c>
      <c r="DL413" s="332">
        <f>VLOOKUP($D413,Meal!$A:$AK,36,0)-BH413</f>
        <v>0</v>
      </c>
      <c r="DM413" s="333">
        <f>VLOOKUP($D413,Shift!B:AW,39,0)-AV413</f>
        <v>0</v>
      </c>
      <c r="DN413" s="334">
        <f>K413/208*VLOOKUP(D413,Shift!$B:$AO,39,0)*8*10%-AW413</f>
        <v>0</v>
      </c>
      <c r="DO413" s="333">
        <f>VLOOKUP($D413,Shift!$B:$AO,40,0)-AX413</f>
        <v>0</v>
      </c>
      <c r="DP413" s="334">
        <f>K413/208*VLOOKUP(D413,Shift!$B:$AO,40,0)*8*50%-AY413</f>
        <v>-3.8461526855826378E-5</v>
      </c>
      <c r="DQ413" s="335">
        <f>VLOOKUP($D413,Shift!$B:$AZ,41,0)-AZ413</f>
        <v>0</v>
      </c>
      <c r="DR413" s="336">
        <f>K413/208*VLOOKUP($D413,Shift!$B:$AQ,41,0)*8*50%-BA413</f>
        <v>0</v>
      </c>
      <c r="DS413" s="337">
        <f>VLOOKUP($D413,Att!B:CU,98,0)-O413</f>
        <v>0</v>
      </c>
      <c r="DT413" s="338">
        <f>IFERROR(VLOOKUP($D413,OT!$A:$BR,OT!BC$1,0),0)-P413</f>
        <v>0</v>
      </c>
      <c r="DU413" s="338">
        <f>IFERROR(VLOOKUP($D413,OT!$A:$BR,OT!BD$1,0),0)-Q413</f>
        <v>0</v>
      </c>
      <c r="DV413" s="338">
        <f>IFERROR(VLOOKUP($D413,OT!$A:$BR,OT!BE$1,0),0)-R413</f>
        <v>0</v>
      </c>
      <c r="DW413" s="338">
        <f>IFERROR(VLOOKUP($D413,OT!$A:$BR,OT!BF$1,0),0)-S413</f>
        <v>0</v>
      </c>
      <c r="DX413" s="338">
        <f>IFERROR(VLOOKUP($D413,OT!$A:$BR,OT!BG$1,0),0)-T413</f>
        <v>0</v>
      </c>
      <c r="DY413" s="338">
        <f>IFERROR(VLOOKUP($D413,OT!$A:$BR,OT!BH$1,0),0)-U413</f>
        <v>0</v>
      </c>
      <c r="DZ413" s="338">
        <f>IFERROR(VLOOKUP($D413,OT!$A:$BR,OT!BI$1,0),0)-V413</f>
        <v>0</v>
      </c>
      <c r="EA413" s="338">
        <f>IFERROR(VLOOKUP($D413,OT!$A:$BR,OT!BJ$1,0),0)-W413</f>
        <v>0</v>
      </c>
      <c r="EB413" s="338">
        <f>IFERROR(VLOOKUP($D413,OT!$A:$BR,OT!BK$1,0),0)-X413</f>
        <v>0</v>
      </c>
      <c r="EC413" s="339">
        <f>VLOOKUP(D413,'Off day working'!A:AL,38,0)*30000-BD413</f>
        <v>0</v>
      </c>
      <c r="ED413" s="340"/>
      <c r="EE413" s="340"/>
      <c r="EF413" s="338">
        <f t="shared" si="125"/>
        <v>0</v>
      </c>
      <c r="EG413" s="350">
        <f>4960000*1.07/208*VLOOKUP(D413,Att!B:BZ,77,0)-BJ413</f>
        <v>0</v>
      </c>
      <c r="EI413" s="345">
        <f>IF(AND(CH413="X",EJ413&gt;=0.5),150000/VLOOKUP(D413,Att!B:AT,45,0)*VLOOKUP(D413,Att!B:AP,41,0),IF(AND(CH413="X",EJ413&lt;0.5),0,150000))-AN413</f>
        <v>81818.330578782858</v>
      </c>
      <c r="EJ413" s="346">
        <f>VLOOKUP(D413,Att!B:AP,41,0)/VLOOKUP(D413,Att!B:AT,45,0)</f>
        <v>0.54545553719188578</v>
      </c>
    </row>
    <row r="414" spans="1:140" s="331" customFormat="1" ht="14.5" hidden="1" customHeight="1" x14ac:dyDescent="0.35">
      <c r="A414" s="300" t="s">
        <v>55</v>
      </c>
      <c r="B414" s="300">
        <f t="shared" si="141"/>
        <v>407</v>
      </c>
      <c r="C414" s="320" t="s">
        <v>56</v>
      </c>
      <c r="D414" s="320" t="s">
        <v>1845</v>
      </c>
      <c r="E414" s="320" t="s">
        <v>1950</v>
      </c>
      <c r="F414" s="367" t="s">
        <v>1846</v>
      </c>
      <c r="G414" s="320" t="s">
        <v>348</v>
      </c>
      <c r="H414" s="320" t="s">
        <v>1039</v>
      </c>
      <c r="I414" s="320" t="s">
        <v>59</v>
      </c>
      <c r="J414" s="320" t="s">
        <v>58</v>
      </c>
      <c r="K414" s="321">
        <v>5900000</v>
      </c>
      <c r="L414" s="321"/>
      <c r="M414" s="321">
        <v>208</v>
      </c>
      <c r="N414" s="321"/>
      <c r="O414" s="321">
        <v>84</v>
      </c>
      <c r="P414" s="321">
        <v>14</v>
      </c>
      <c r="Q414" s="321">
        <v>0</v>
      </c>
      <c r="R414" s="321">
        <v>0</v>
      </c>
      <c r="S414" s="321">
        <v>0</v>
      </c>
      <c r="T414" s="321">
        <v>0</v>
      </c>
      <c r="U414" s="321">
        <v>0</v>
      </c>
      <c r="V414" s="321">
        <v>0</v>
      </c>
      <c r="W414" s="321">
        <v>0</v>
      </c>
      <c r="X414" s="321">
        <v>0</v>
      </c>
      <c r="Y414" s="321">
        <v>0</v>
      </c>
      <c r="Z414" s="321"/>
      <c r="AA414" s="321"/>
      <c r="AB414" s="321">
        <v>2382692.3076999998</v>
      </c>
      <c r="AC414" s="321">
        <v>595673.07689999999</v>
      </c>
      <c r="AD414" s="321">
        <v>0</v>
      </c>
      <c r="AE414" s="321">
        <v>0</v>
      </c>
      <c r="AF414" s="321">
        <v>0</v>
      </c>
      <c r="AG414" s="321">
        <v>0</v>
      </c>
      <c r="AH414" s="321">
        <v>0</v>
      </c>
      <c r="AI414" s="321">
        <v>0</v>
      </c>
      <c r="AJ414" s="321">
        <v>0</v>
      </c>
      <c r="AK414" s="321">
        <v>0</v>
      </c>
      <c r="AL414" s="321">
        <v>0</v>
      </c>
      <c r="AM414" s="321">
        <v>147272.995</v>
      </c>
      <c r="AN414" s="321">
        <v>0</v>
      </c>
      <c r="AO414" s="321">
        <v>100000</v>
      </c>
      <c r="AP414" s="321">
        <v>0</v>
      </c>
      <c r="AQ414" s="321"/>
      <c r="AR414" s="321">
        <v>0</v>
      </c>
      <c r="AS414" s="321"/>
      <c r="AT414" s="321">
        <v>0</v>
      </c>
      <c r="AU414" s="321">
        <v>0</v>
      </c>
      <c r="AV414" s="321">
        <v>0</v>
      </c>
      <c r="AW414" s="321">
        <v>0</v>
      </c>
      <c r="AX414" s="321">
        <v>0</v>
      </c>
      <c r="AY414" s="321">
        <v>0</v>
      </c>
      <c r="AZ414" s="321"/>
      <c r="BA414" s="321"/>
      <c r="BB414" s="321">
        <v>7</v>
      </c>
      <c r="BC414" s="321">
        <v>198557.69</v>
      </c>
      <c r="BD414" s="321">
        <v>0</v>
      </c>
      <c r="BE414" s="321"/>
      <c r="BF414" s="321">
        <v>100000</v>
      </c>
      <c r="BG414" s="321">
        <v>50000</v>
      </c>
      <c r="BH414" s="321">
        <v>120000</v>
      </c>
      <c r="BI414" s="321"/>
      <c r="BJ414" s="321"/>
      <c r="BK414" s="321"/>
      <c r="BL414" s="321">
        <v>0</v>
      </c>
      <c r="BM414" s="321"/>
      <c r="BN414" s="321">
        <v>0</v>
      </c>
      <c r="BO414" s="321">
        <v>0</v>
      </c>
      <c r="BP414" s="321">
        <v>145384.61540000001</v>
      </c>
      <c r="BQ414" s="321">
        <v>24230.769199999999</v>
      </c>
      <c r="BR414" s="321"/>
      <c r="BS414" s="321">
        <v>0</v>
      </c>
      <c r="BT414" s="321">
        <v>0</v>
      </c>
      <c r="BU414" s="321">
        <v>0</v>
      </c>
      <c r="BV414" s="321"/>
      <c r="BW414" s="321">
        <v>0</v>
      </c>
      <c r="BX414" s="321"/>
      <c r="BY414" s="321">
        <v>0</v>
      </c>
      <c r="BZ414" s="321">
        <v>0</v>
      </c>
      <c r="CA414" s="321">
        <v>0</v>
      </c>
      <c r="CB414" s="321">
        <v>3863818</v>
      </c>
      <c r="CC414" s="322">
        <v>3694203</v>
      </c>
      <c r="CD414" s="320"/>
      <c r="CE414" s="320" t="s">
        <v>870</v>
      </c>
      <c r="CF414" s="323">
        <v>46175</v>
      </c>
      <c r="CG414" s="323">
        <v>46188</v>
      </c>
      <c r="CH414" s="320" t="s">
        <v>1043</v>
      </c>
      <c r="CI414" s="322">
        <v>0</v>
      </c>
      <c r="CJ414" s="322">
        <v>0</v>
      </c>
      <c r="CK414" s="321"/>
      <c r="CL414" s="324">
        <f t="shared" si="127"/>
        <v>169615.38460000002</v>
      </c>
      <c r="CM414" s="325">
        <f t="shared" si="128"/>
        <v>-6.5458000004291534</v>
      </c>
      <c r="CN414" s="325">
        <f t="shared" si="129"/>
        <v>-6.9304000004194677</v>
      </c>
      <c r="CO414" s="325">
        <f t="shared" si="130"/>
        <v>-7.6917931437492371E-6</v>
      </c>
      <c r="CP414" s="318"/>
      <c r="CQ414" s="326">
        <f t="shared" si="131"/>
        <v>2.3077009245753288E-5</v>
      </c>
      <c r="CR414" s="326">
        <f t="shared" si="132"/>
        <v>0</v>
      </c>
      <c r="CS414" s="327">
        <f t="shared" si="133"/>
        <v>0</v>
      </c>
      <c r="CT414" s="327">
        <f t="shared" si="134"/>
        <v>0</v>
      </c>
      <c r="CU414" s="327">
        <f t="shared" si="135"/>
        <v>0</v>
      </c>
      <c r="CV414" s="327">
        <f t="shared" si="136"/>
        <v>0</v>
      </c>
      <c r="CW414" s="327">
        <f t="shared" si="137"/>
        <v>0</v>
      </c>
      <c r="CX414" s="327">
        <f t="shared" si="138"/>
        <v>0</v>
      </c>
      <c r="CY414" s="327">
        <f t="shared" si="139"/>
        <v>0</v>
      </c>
      <c r="CZ414" s="328">
        <f t="shared" si="140"/>
        <v>169615.38460000002</v>
      </c>
      <c r="DA414" s="328">
        <f>(360000/208)*(O414+P414+Q414+R414+S414+T414+U414+V414+W414+X414+BI414)-CZ414</f>
        <v>1.538460492156446E-5</v>
      </c>
      <c r="DB414" s="201"/>
      <c r="DC414" s="327">
        <f>K414/M414*IFERROR(VLOOKUP($D414,Shift!$B:$AZ,45,0),0)-AT414</f>
        <v>0</v>
      </c>
      <c r="DD414" s="327">
        <f>K414/M414*IFERROR(VLOOKUP($D414,Shift!$B:$AV,47,0),0)*10*50%-ROUND(K414/M414*IFERROR(VLOOKUP($D414,Shift!$B:$AV,47,0),0)*8*30%,0)-AU414</f>
        <v>0</v>
      </c>
      <c r="DE414" s="329">
        <f>VLOOKUP($D414,'Off day working'!A:AM,38,0)-Z414</f>
        <v>0</v>
      </c>
      <c r="DF414" s="328"/>
      <c r="DG414" s="328"/>
      <c r="DH414" s="330">
        <f>K414/208*8*30%*VLOOKUP($D414,Shift!$B:$AZ,47,0)-AL414</f>
        <v>0</v>
      </c>
      <c r="DJ414" s="390"/>
      <c r="DK414" s="332">
        <f>VLOOKUP($D414,Meal!$A:$AK,35,0)-BG414</f>
        <v>0</v>
      </c>
      <c r="DL414" s="332">
        <f>VLOOKUP($D414,Meal!$A:$AK,36,0)-BH414</f>
        <v>0</v>
      </c>
      <c r="DM414" s="333">
        <f>VLOOKUP($D414,Shift!B:AW,39,0)-AV414</f>
        <v>0</v>
      </c>
      <c r="DN414" s="334">
        <f>K414/208*VLOOKUP(D414,Shift!$B:$AO,39,0)*8*10%-AW414</f>
        <v>0</v>
      </c>
      <c r="DO414" s="333">
        <f>VLOOKUP($D414,Shift!$B:$AO,40,0)-AX414</f>
        <v>0</v>
      </c>
      <c r="DP414" s="334">
        <f>K414/208*VLOOKUP(D414,Shift!$B:$AO,40,0)*8*50%-AY414</f>
        <v>0</v>
      </c>
      <c r="DQ414" s="335">
        <f>VLOOKUP($D414,Shift!$B:$AZ,41,0)-AZ414</f>
        <v>0</v>
      </c>
      <c r="DR414" s="336">
        <f>K414/208*VLOOKUP($D414,Shift!$B:$AQ,41,0)*8*50%-BA414</f>
        <v>0</v>
      </c>
      <c r="DS414" s="337">
        <f>VLOOKUP($D414,Att!B:CU,98,0)-O414</f>
        <v>0</v>
      </c>
      <c r="DT414" s="338">
        <f>IFERROR(VLOOKUP($D414,OT!$A:$BR,OT!BC$1,0),0)-P414</f>
        <v>0</v>
      </c>
      <c r="DU414" s="338">
        <f>IFERROR(VLOOKUP($D414,OT!$A:$BR,OT!BD$1,0),0)-Q414</f>
        <v>0</v>
      </c>
      <c r="DV414" s="338">
        <f>IFERROR(VLOOKUP($D414,OT!$A:$BR,OT!BE$1,0),0)-R414</f>
        <v>0</v>
      </c>
      <c r="DW414" s="338">
        <f>IFERROR(VLOOKUP($D414,OT!$A:$BR,OT!BF$1,0),0)-S414</f>
        <v>0</v>
      </c>
      <c r="DX414" s="338">
        <f>IFERROR(VLOOKUP($D414,OT!$A:$BR,OT!BG$1,0),0)-T414</f>
        <v>0</v>
      </c>
      <c r="DY414" s="338">
        <f>IFERROR(VLOOKUP($D414,OT!$A:$BR,OT!BH$1,0),0)-U414</f>
        <v>0</v>
      </c>
      <c r="DZ414" s="338">
        <f>IFERROR(VLOOKUP($D414,OT!$A:$BR,OT!BI$1,0),0)-V414</f>
        <v>0</v>
      </c>
      <c r="EA414" s="338">
        <f>IFERROR(VLOOKUP($D414,OT!$A:$BR,OT!BJ$1,0),0)-W414</f>
        <v>0</v>
      </c>
      <c r="EB414" s="338">
        <f>IFERROR(VLOOKUP($D414,OT!$A:$BR,OT!BK$1,0),0)-X414</f>
        <v>0</v>
      </c>
      <c r="EC414" s="339">
        <f>VLOOKUP(D414,'Off day working'!A:AL,38,0)*30000-BD414</f>
        <v>0</v>
      </c>
      <c r="ED414" s="340"/>
      <c r="EE414" s="340"/>
      <c r="EF414" s="338">
        <f t="shared" si="125"/>
        <v>0</v>
      </c>
      <c r="EG414" s="350">
        <f>4960000*1.07/208*VLOOKUP(D414,Att!B:BZ,77,0)-BJ414</f>
        <v>0</v>
      </c>
      <c r="EI414" s="345">
        <f>IF(AND(CH414="X",EJ414&gt;=0.5),150000/VLOOKUP(D414,Att!B:AT,45,0)*VLOOKUP(D414,Att!B:AP,41,0),IF(AND(CH414="X",EJ414&lt;0.5),0,150000))-AN414</f>
        <v>0</v>
      </c>
      <c r="EJ414" s="346">
        <f>VLOOKUP(D414,Att!B:AP,41,0)/VLOOKUP(D414,Att!B:AT,45,0)</f>
        <v>0.49090998347269721</v>
      </c>
    </row>
    <row r="415" spans="1:140" s="331" customFormat="1" ht="14.5" hidden="1" customHeight="1" x14ac:dyDescent="0.35">
      <c r="A415" s="300" t="s">
        <v>55</v>
      </c>
      <c r="B415" s="300">
        <f t="shared" si="141"/>
        <v>408</v>
      </c>
      <c r="C415" s="320" t="s">
        <v>56</v>
      </c>
      <c r="D415" s="320" t="s">
        <v>1867</v>
      </c>
      <c r="E415" s="320" t="s">
        <v>1962</v>
      </c>
      <c r="F415" s="367" t="s">
        <v>1868</v>
      </c>
      <c r="G415" s="320" t="s">
        <v>360</v>
      </c>
      <c r="H415" s="320" t="s">
        <v>1042</v>
      </c>
      <c r="I415" s="320" t="s">
        <v>59</v>
      </c>
      <c r="J415" s="320" t="s">
        <v>58</v>
      </c>
      <c r="K415" s="321">
        <v>5900000</v>
      </c>
      <c r="L415" s="321"/>
      <c r="M415" s="321">
        <v>208</v>
      </c>
      <c r="N415" s="321"/>
      <c r="O415" s="321">
        <v>64</v>
      </c>
      <c r="P415" s="321">
        <v>12</v>
      </c>
      <c r="Q415" s="321">
        <v>0</v>
      </c>
      <c r="R415" s="321">
        <v>0</v>
      </c>
      <c r="S415" s="321">
        <v>0</v>
      </c>
      <c r="T415" s="321">
        <v>0</v>
      </c>
      <c r="U415" s="321">
        <v>0</v>
      </c>
      <c r="V415" s="321">
        <v>0</v>
      </c>
      <c r="W415" s="321">
        <v>0</v>
      </c>
      <c r="X415" s="321">
        <v>0</v>
      </c>
      <c r="Y415" s="321">
        <v>0</v>
      </c>
      <c r="Z415" s="321"/>
      <c r="AA415" s="321"/>
      <c r="AB415" s="321">
        <v>1815384.5019</v>
      </c>
      <c r="AC415" s="321">
        <v>510576.92310000001</v>
      </c>
      <c r="AD415" s="321">
        <v>0</v>
      </c>
      <c r="AE415" s="321">
        <v>0</v>
      </c>
      <c r="AF415" s="321">
        <v>0</v>
      </c>
      <c r="AG415" s="321">
        <v>0</v>
      </c>
      <c r="AH415" s="321">
        <v>0</v>
      </c>
      <c r="AI415" s="321">
        <v>0</v>
      </c>
      <c r="AJ415" s="321">
        <v>0</v>
      </c>
      <c r="AK415" s="321">
        <v>0</v>
      </c>
      <c r="AL415" s="321">
        <v>0</v>
      </c>
      <c r="AM415" s="321">
        <v>114545.66280000001</v>
      </c>
      <c r="AN415" s="321">
        <v>0</v>
      </c>
      <c r="AO415" s="321">
        <v>155000</v>
      </c>
      <c r="AP415" s="321">
        <v>0</v>
      </c>
      <c r="AQ415" s="321">
        <v>255288.4615</v>
      </c>
      <c r="AR415" s="321">
        <v>0</v>
      </c>
      <c r="AS415" s="321"/>
      <c r="AT415" s="321">
        <v>0</v>
      </c>
      <c r="AU415" s="321">
        <v>0</v>
      </c>
      <c r="AV415" s="321">
        <v>0</v>
      </c>
      <c r="AW415" s="321">
        <v>0</v>
      </c>
      <c r="AX415" s="321">
        <v>0</v>
      </c>
      <c r="AY415" s="321">
        <v>0</v>
      </c>
      <c r="AZ415" s="321"/>
      <c r="BA415" s="321"/>
      <c r="BB415" s="321">
        <v>6</v>
      </c>
      <c r="BC415" s="321">
        <v>170192.31</v>
      </c>
      <c r="BD415" s="321">
        <v>0</v>
      </c>
      <c r="BE415" s="321">
        <v>42548</v>
      </c>
      <c r="BF415" s="321">
        <v>200000</v>
      </c>
      <c r="BG415" s="321">
        <v>30000</v>
      </c>
      <c r="BH415" s="321">
        <v>100000</v>
      </c>
      <c r="BI415" s="321"/>
      <c r="BJ415" s="321"/>
      <c r="BK415" s="321"/>
      <c r="BL415" s="321">
        <v>0</v>
      </c>
      <c r="BM415" s="321"/>
      <c r="BN415" s="321">
        <v>0</v>
      </c>
      <c r="BO415" s="321">
        <v>0</v>
      </c>
      <c r="BP415" s="321">
        <v>110769.2308</v>
      </c>
      <c r="BQ415" s="321">
        <v>20769.230800000001</v>
      </c>
      <c r="BR415" s="321"/>
      <c r="BS415" s="321">
        <v>0</v>
      </c>
      <c r="BT415" s="321">
        <v>0</v>
      </c>
      <c r="BU415" s="321">
        <v>0</v>
      </c>
      <c r="BV415" s="321"/>
      <c r="BW415" s="321">
        <v>0</v>
      </c>
      <c r="BX415" s="321"/>
      <c r="BY415" s="321">
        <v>0</v>
      </c>
      <c r="BZ415" s="321">
        <v>0</v>
      </c>
      <c r="CA415" s="321">
        <v>0</v>
      </c>
      <c r="CB415" s="321">
        <v>3525080</v>
      </c>
      <c r="CC415" s="322">
        <v>3393542</v>
      </c>
      <c r="CD415" s="320"/>
      <c r="CE415" s="320" t="s">
        <v>870</v>
      </c>
      <c r="CF415" s="323">
        <v>46176</v>
      </c>
      <c r="CG415" s="323">
        <v>46188</v>
      </c>
      <c r="CH415" s="320" t="s">
        <v>1043</v>
      </c>
      <c r="CI415" s="322">
        <v>0</v>
      </c>
      <c r="CJ415" s="322">
        <v>0</v>
      </c>
      <c r="CK415" s="321"/>
      <c r="CL415" s="324">
        <f t="shared" si="127"/>
        <v>131538.46160000001</v>
      </c>
      <c r="CM415" s="325">
        <f t="shared" si="128"/>
        <v>-5.6790999998338521</v>
      </c>
      <c r="CN415" s="325">
        <f t="shared" si="129"/>
        <v>-6.1406999998725951</v>
      </c>
      <c r="CO415" s="325">
        <f t="shared" si="130"/>
        <v>0.11348461546003819</v>
      </c>
      <c r="CP415" s="318"/>
      <c r="CQ415" s="326">
        <f t="shared" si="131"/>
        <v>-2.3076951038092375E-5</v>
      </c>
      <c r="CR415" s="326">
        <f t="shared" si="132"/>
        <v>0</v>
      </c>
      <c r="CS415" s="327">
        <f t="shared" si="133"/>
        <v>0</v>
      </c>
      <c r="CT415" s="327">
        <f t="shared" si="134"/>
        <v>0</v>
      </c>
      <c r="CU415" s="327">
        <f t="shared" si="135"/>
        <v>0</v>
      </c>
      <c r="CV415" s="327">
        <f t="shared" si="136"/>
        <v>0</v>
      </c>
      <c r="CW415" s="327">
        <f t="shared" si="137"/>
        <v>0</v>
      </c>
      <c r="CX415" s="327">
        <f t="shared" si="138"/>
        <v>0</v>
      </c>
      <c r="CY415" s="327">
        <f t="shared" si="139"/>
        <v>0</v>
      </c>
      <c r="CZ415" s="328">
        <f t="shared" si="140"/>
        <v>131538.46160000001</v>
      </c>
      <c r="DA415" s="328">
        <f>(360000/208)*(O415+P415+Q415+R415+S415+T415+U415+V415+W415+X415+BI415)-CZ415</f>
        <v>-6.1538477893918753E-5</v>
      </c>
      <c r="DB415" s="201"/>
      <c r="DC415" s="327">
        <f>K415/M415*IFERROR(VLOOKUP($D415,Shift!$B:$AZ,45,0),0)-AT415</f>
        <v>0</v>
      </c>
      <c r="DD415" s="327">
        <f>K415/M415*IFERROR(VLOOKUP($D415,Shift!$B:$AV,47,0),0)*10*50%-ROUND(K415/M415*IFERROR(VLOOKUP($D415,Shift!$B:$AV,47,0),0)*8*30%,0)-AU415</f>
        <v>0</v>
      </c>
      <c r="DE415" s="329">
        <f>VLOOKUP($D415,'Off day working'!A:AM,38,0)-Z415</f>
        <v>0</v>
      </c>
      <c r="DF415" s="328"/>
      <c r="DG415" s="328"/>
      <c r="DH415" s="330">
        <f>K415/208*8*30%*VLOOKUP($D415,Shift!$B:$AZ,47,0)-AL415</f>
        <v>0</v>
      </c>
      <c r="DJ415" s="390"/>
      <c r="DK415" s="332">
        <f>VLOOKUP($D415,Meal!$A:$AK,35,0)-BG415</f>
        <v>0</v>
      </c>
      <c r="DL415" s="332">
        <f>VLOOKUP($D415,Meal!$A:$AK,36,0)-BH415</f>
        <v>0</v>
      </c>
      <c r="DM415" s="333">
        <f>VLOOKUP($D415,Shift!B:AW,39,0)-AV415</f>
        <v>0</v>
      </c>
      <c r="DN415" s="334">
        <f>K415/208*VLOOKUP(D415,Shift!$B:$AO,39,0)*8*10%-AW415</f>
        <v>0</v>
      </c>
      <c r="DO415" s="333">
        <f>VLOOKUP($D415,Shift!$B:$AO,40,0)-AX415</f>
        <v>0</v>
      </c>
      <c r="DP415" s="334">
        <f>K415/208*VLOOKUP(D415,Shift!$B:$AO,40,0)*8*50%-AY415</f>
        <v>0</v>
      </c>
      <c r="DQ415" s="335">
        <f>VLOOKUP($D415,Shift!$B:$AZ,41,0)-AZ415</f>
        <v>0</v>
      </c>
      <c r="DR415" s="336">
        <f>K415/208*VLOOKUP($D415,Shift!$B:$AQ,41,0)*8*50%-BA415</f>
        <v>0</v>
      </c>
      <c r="DS415" s="337">
        <f>VLOOKUP($D415,Att!B:CU,98,0)-O415</f>
        <v>0</v>
      </c>
      <c r="DT415" s="338">
        <f>IFERROR(VLOOKUP($D415,OT!$A:$BR,OT!BC$1,0),0)-P415</f>
        <v>0</v>
      </c>
      <c r="DU415" s="338">
        <f>IFERROR(VLOOKUP($D415,OT!$A:$BR,OT!BD$1,0),0)-Q415</f>
        <v>0</v>
      </c>
      <c r="DV415" s="338">
        <f>IFERROR(VLOOKUP($D415,OT!$A:$BR,OT!BE$1,0),0)-R415</f>
        <v>0</v>
      </c>
      <c r="DW415" s="338">
        <f>IFERROR(VLOOKUP($D415,OT!$A:$BR,OT!BF$1,0),0)-S415</f>
        <v>0</v>
      </c>
      <c r="DX415" s="338">
        <f>IFERROR(VLOOKUP($D415,OT!$A:$BR,OT!BG$1,0),0)-T415</f>
        <v>0</v>
      </c>
      <c r="DY415" s="338">
        <f>IFERROR(VLOOKUP($D415,OT!$A:$BR,OT!BH$1,0),0)-U415</f>
        <v>0</v>
      </c>
      <c r="DZ415" s="338">
        <f>IFERROR(VLOOKUP($D415,OT!$A:$BR,OT!BI$1,0),0)-V415</f>
        <v>0</v>
      </c>
      <c r="EA415" s="338">
        <f>IFERROR(VLOOKUP($D415,OT!$A:$BR,OT!BJ$1,0),0)-W415</f>
        <v>0</v>
      </c>
      <c r="EB415" s="338">
        <f>IFERROR(VLOOKUP($D415,OT!$A:$BR,OT!BK$1,0),0)-X415</f>
        <v>0</v>
      </c>
      <c r="EC415" s="339">
        <f>VLOOKUP(D415,'Off day working'!A:AL,38,0)*30000-BD415</f>
        <v>0</v>
      </c>
      <c r="ED415" s="340"/>
      <c r="EE415" s="340"/>
      <c r="EF415" s="338">
        <f t="shared" si="125"/>
        <v>7.6923076921957545E-2</v>
      </c>
      <c r="EG415" s="350">
        <f>4960000*1.07/208*VLOOKUP(D415,Att!B:BZ,77,0)-BJ415</f>
        <v>0</v>
      </c>
      <c r="EI415" s="345">
        <f>IF(AND(CH415="X",EJ415&gt;=0.5),150000/VLOOKUP(D415,Att!B:AT,45,0)*VLOOKUP(D415,Att!B:AP,41,0),IF(AND(CH415="X",EJ415&lt;0.5),0,150000))-AN415</f>
        <v>0</v>
      </c>
      <c r="EJ415" s="346">
        <f>VLOOKUP(D415,Att!B:AP,41,0)/VLOOKUP(D415,Att!B:AT,45,0)</f>
        <v>0.38181887603432002</v>
      </c>
    </row>
    <row r="416" spans="1:140" s="331" customFormat="1" ht="14.5" hidden="1" customHeight="1" x14ac:dyDescent="0.35">
      <c r="A416" s="300" t="s">
        <v>55</v>
      </c>
      <c r="B416" s="300">
        <f t="shared" si="141"/>
        <v>409</v>
      </c>
      <c r="C416" s="320" t="s">
        <v>56</v>
      </c>
      <c r="D416" s="320" t="s">
        <v>1875</v>
      </c>
      <c r="E416" s="320" t="s">
        <v>1966</v>
      </c>
      <c r="F416" s="367" t="s">
        <v>1876</v>
      </c>
      <c r="G416" s="320" t="s">
        <v>348</v>
      </c>
      <c r="H416" s="320" t="s">
        <v>1039</v>
      </c>
      <c r="I416" s="320" t="s">
        <v>59</v>
      </c>
      <c r="J416" s="320" t="s">
        <v>58</v>
      </c>
      <c r="K416" s="321">
        <v>5900000</v>
      </c>
      <c r="L416" s="321"/>
      <c r="M416" s="321">
        <v>208</v>
      </c>
      <c r="N416" s="321"/>
      <c r="O416" s="321">
        <v>64</v>
      </c>
      <c r="P416" s="321">
        <v>6</v>
      </c>
      <c r="Q416" s="321">
        <v>0</v>
      </c>
      <c r="R416" s="321">
        <v>0</v>
      </c>
      <c r="S416" s="321">
        <v>0</v>
      </c>
      <c r="T416" s="321">
        <v>0</v>
      </c>
      <c r="U416" s="321">
        <v>0</v>
      </c>
      <c r="V416" s="321">
        <v>0</v>
      </c>
      <c r="W416" s="321">
        <v>0</v>
      </c>
      <c r="X416" s="321">
        <v>0</v>
      </c>
      <c r="Y416" s="321">
        <v>0</v>
      </c>
      <c r="Z416" s="321"/>
      <c r="AA416" s="321"/>
      <c r="AB416" s="321">
        <v>1815384.5019</v>
      </c>
      <c r="AC416" s="321">
        <v>255288.4615</v>
      </c>
      <c r="AD416" s="321">
        <v>0</v>
      </c>
      <c r="AE416" s="321">
        <v>0</v>
      </c>
      <c r="AF416" s="321">
        <v>0</v>
      </c>
      <c r="AG416" s="321">
        <v>0</v>
      </c>
      <c r="AH416" s="321">
        <v>0</v>
      </c>
      <c r="AI416" s="321">
        <v>0</v>
      </c>
      <c r="AJ416" s="321">
        <v>0</v>
      </c>
      <c r="AK416" s="321">
        <v>0</v>
      </c>
      <c r="AL416" s="321">
        <v>0</v>
      </c>
      <c r="AM416" s="321">
        <v>114545.66280000001</v>
      </c>
      <c r="AN416" s="321">
        <v>0</v>
      </c>
      <c r="AO416" s="321">
        <v>170000</v>
      </c>
      <c r="AP416" s="321">
        <v>0</v>
      </c>
      <c r="AQ416" s="321">
        <v>255288.4615</v>
      </c>
      <c r="AR416" s="321">
        <v>0</v>
      </c>
      <c r="AS416" s="321"/>
      <c r="AT416" s="321">
        <v>0</v>
      </c>
      <c r="AU416" s="321">
        <v>0</v>
      </c>
      <c r="AV416" s="321">
        <v>0</v>
      </c>
      <c r="AW416" s="321">
        <v>0</v>
      </c>
      <c r="AX416" s="321">
        <v>0</v>
      </c>
      <c r="AY416" s="321">
        <v>0</v>
      </c>
      <c r="AZ416" s="321"/>
      <c r="BA416" s="321"/>
      <c r="BB416" s="321">
        <v>3</v>
      </c>
      <c r="BC416" s="321">
        <v>85096.15</v>
      </c>
      <c r="BD416" s="321">
        <v>0</v>
      </c>
      <c r="BE416" s="321"/>
      <c r="BF416" s="321">
        <v>100000</v>
      </c>
      <c r="BG416" s="321">
        <v>65000</v>
      </c>
      <c r="BH416" s="321">
        <v>60000</v>
      </c>
      <c r="BI416" s="321"/>
      <c r="BJ416" s="321"/>
      <c r="BK416" s="321"/>
      <c r="BL416" s="321">
        <v>0</v>
      </c>
      <c r="BM416" s="321"/>
      <c r="BN416" s="321">
        <v>0</v>
      </c>
      <c r="BO416" s="321">
        <v>0</v>
      </c>
      <c r="BP416" s="321">
        <v>110769.2308</v>
      </c>
      <c r="BQ416" s="321">
        <v>10384.615400000001</v>
      </c>
      <c r="BR416" s="321"/>
      <c r="BS416" s="321">
        <v>0</v>
      </c>
      <c r="BT416" s="321">
        <v>0</v>
      </c>
      <c r="BU416" s="321">
        <v>0</v>
      </c>
      <c r="BV416" s="321"/>
      <c r="BW416" s="321">
        <v>0</v>
      </c>
      <c r="BX416" s="321"/>
      <c r="BY416" s="321">
        <v>0</v>
      </c>
      <c r="BZ416" s="321">
        <v>0</v>
      </c>
      <c r="CA416" s="321">
        <v>0</v>
      </c>
      <c r="CB416" s="321">
        <v>3041760</v>
      </c>
      <c r="CC416" s="322">
        <v>2920606</v>
      </c>
      <c r="CD416" s="320"/>
      <c r="CE416" s="320" t="s">
        <v>870</v>
      </c>
      <c r="CF416" s="323">
        <v>46176</v>
      </c>
      <c r="CG416" s="323">
        <v>46188</v>
      </c>
      <c r="CH416" s="320" t="s">
        <v>1043</v>
      </c>
      <c r="CI416" s="322">
        <v>0</v>
      </c>
      <c r="CJ416" s="322">
        <v>0</v>
      </c>
      <c r="CK416" s="321"/>
      <c r="CL416" s="324">
        <f t="shared" si="127"/>
        <v>121153.8462</v>
      </c>
      <c r="CM416" s="325">
        <f t="shared" si="128"/>
        <v>-2.9161000000312924</v>
      </c>
      <c r="CN416" s="325">
        <f t="shared" si="129"/>
        <v>-2.7623000000603497</v>
      </c>
      <c r="CO416" s="325">
        <f t="shared" si="130"/>
        <v>0.11348461546003819</v>
      </c>
      <c r="CP416" s="318"/>
      <c r="CQ416" s="326">
        <f t="shared" si="131"/>
        <v>3.8461526855826378E-5</v>
      </c>
      <c r="CR416" s="326">
        <f t="shared" si="132"/>
        <v>0</v>
      </c>
      <c r="CS416" s="327">
        <f t="shared" si="133"/>
        <v>0</v>
      </c>
      <c r="CT416" s="327">
        <f t="shared" si="134"/>
        <v>0</v>
      </c>
      <c r="CU416" s="327">
        <f t="shared" si="135"/>
        <v>0</v>
      </c>
      <c r="CV416" s="327">
        <f t="shared" si="136"/>
        <v>0</v>
      </c>
      <c r="CW416" s="327">
        <f t="shared" si="137"/>
        <v>0</v>
      </c>
      <c r="CX416" s="327">
        <f t="shared" si="138"/>
        <v>0</v>
      </c>
      <c r="CY416" s="327">
        <f t="shared" si="139"/>
        <v>0</v>
      </c>
      <c r="CZ416" s="328">
        <f t="shared" si="140"/>
        <v>121153.8462</v>
      </c>
      <c r="DA416" s="328">
        <f>(360000/208)*(O416+P416+Q416+R416+S416+T416+U416+V416+W416+X416+BI416)-CZ416</f>
        <v>-4.6153843868523836E-5</v>
      </c>
      <c r="DB416" s="201"/>
      <c r="DC416" s="327">
        <f>K416/M416*IFERROR(VLOOKUP($D416,Shift!$B:$AZ,45,0),0)-AT416</f>
        <v>0</v>
      </c>
      <c r="DD416" s="327">
        <f>K416/M416*IFERROR(VLOOKUP($D416,Shift!$B:$AV,47,0),0)*10*50%-ROUND(K416/M416*IFERROR(VLOOKUP($D416,Shift!$B:$AV,47,0),0)*8*30%,0)-AU416</f>
        <v>0</v>
      </c>
      <c r="DE416" s="329">
        <f>VLOOKUP($D416,'Off day working'!A:AM,38,0)-Z416</f>
        <v>0</v>
      </c>
      <c r="DF416" s="328"/>
      <c r="DG416" s="328"/>
      <c r="DH416" s="330">
        <f>K416/208*8*30%*VLOOKUP($D416,Shift!$B:$AZ,47,0)-AL416</f>
        <v>0</v>
      </c>
      <c r="DJ416" s="390"/>
      <c r="DK416" s="332">
        <f>VLOOKUP($D416,Meal!$A:$AK,35,0)-BG416</f>
        <v>0</v>
      </c>
      <c r="DL416" s="332">
        <f>VLOOKUP($D416,Meal!$A:$AK,36,0)-BH416</f>
        <v>0</v>
      </c>
      <c r="DM416" s="333">
        <f>VLOOKUP($D416,Shift!B:AW,39,0)-AV416</f>
        <v>0</v>
      </c>
      <c r="DN416" s="334">
        <f>K416/208*VLOOKUP(D416,Shift!$B:$AO,39,0)*8*10%-AW416</f>
        <v>0</v>
      </c>
      <c r="DO416" s="333">
        <f>VLOOKUP($D416,Shift!$B:$AO,40,0)-AX416</f>
        <v>0</v>
      </c>
      <c r="DP416" s="334">
        <f>K416/208*VLOOKUP(D416,Shift!$B:$AO,40,0)*8*50%-AY416</f>
        <v>0</v>
      </c>
      <c r="DQ416" s="335">
        <f>VLOOKUP($D416,Shift!$B:$AZ,41,0)-AZ416</f>
        <v>0</v>
      </c>
      <c r="DR416" s="336">
        <f>K416/208*VLOOKUP($D416,Shift!$B:$AQ,41,0)*8*50%-BA416</f>
        <v>0</v>
      </c>
      <c r="DS416" s="337">
        <f>VLOOKUP($D416,Att!B:CU,98,0)-O416</f>
        <v>0</v>
      </c>
      <c r="DT416" s="338">
        <f>IFERROR(VLOOKUP($D416,OT!$A:$BR,OT!BC$1,0),0)-P416</f>
        <v>0</v>
      </c>
      <c r="DU416" s="338">
        <f>IFERROR(VLOOKUP($D416,OT!$A:$BR,OT!BD$1,0),0)-Q416</f>
        <v>0</v>
      </c>
      <c r="DV416" s="338">
        <f>IFERROR(VLOOKUP($D416,OT!$A:$BR,OT!BE$1,0),0)-R416</f>
        <v>0</v>
      </c>
      <c r="DW416" s="338">
        <f>IFERROR(VLOOKUP($D416,OT!$A:$BR,OT!BF$1,0),0)-S416</f>
        <v>0</v>
      </c>
      <c r="DX416" s="338">
        <f>IFERROR(VLOOKUP($D416,OT!$A:$BR,OT!BG$1,0),0)-T416</f>
        <v>0</v>
      </c>
      <c r="DY416" s="338">
        <f>IFERROR(VLOOKUP($D416,OT!$A:$BR,OT!BH$1,0),0)-U416</f>
        <v>0</v>
      </c>
      <c r="DZ416" s="338">
        <f>IFERROR(VLOOKUP($D416,OT!$A:$BR,OT!BI$1,0),0)-V416</f>
        <v>0</v>
      </c>
      <c r="EA416" s="338">
        <f>IFERROR(VLOOKUP($D416,OT!$A:$BR,OT!BJ$1,0),0)-W416</f>
        <v>0</v>
      </c>
      <c r="EB416" s="338">
        <f>IFERROR(VLOOKUP($D416,OT!$A:$BR,OT!BK$1,0),0)-X416</f>
        <v>0</v>
      </c>
      <c r="EC416" s="339">
        <f>VLOOKUP(D416,'Off day working'!A:AL,38,0)*30000-BD416</f>
        <v>0</v>
      </c>
      <c r="ED416" s="340"/>
      <c r="EE416" s="340"/>
      <c r="EF416" s="338">
        <f t="shared" si="125"/>
        <v>0</v>
      </c>
      <c r="EG416" s="350">
        <f>4960000*1.07/208*VLOOKUP(D416,Att!B:BZ,77,0)-BJ416</f>
        <v>0</v>
      </c>
      <c r="EI416" s="345">
        <f>IF(AND(CH416="X",EJ416&gt;=0.5),150000/VLOOKUP(D416,Att!B:AT,45,0)*VLOOKUP(D416,Att!B:AP,41,0),IF(AND(CH416="X",EJ416&lt;0.5),0,150000))-AN416</f>
        <v>0</v>
      </c>
      <c r="EJ416" s="346">
        <f>VLOOKUP(D416,Att!B:AP,41,0)/VLOOKUP(D416,Att!B:AT,45,0)</f>
        <v>0.38181887603432002</v>
      </c>
    </row>
    <row r="417" spans="1:140" s="331" customFormat="1" ht="14.5" hidden="1" customHeight="1" x14ac:dyDescent="0.35">
      <c r="A417" s="300" t="s">
        <v>55</v>
      </c>
      <c r="B417" s="300">
        <f t="shared" si="141"/>
        <v>410</v>
      </c>
      <c r="C417" s="320" t="s">
        <v>65</v>
      </c>
      <c r="D417" s="320" t="s">
        <v>1980</v>
      </c>
      <c r="E417" s="320" t="s">
        <v>1982</v>
      </c>
      <c r="F417" s="367" t="s">
        <v>1981</v>
      </c>
      <c r="G417" s="320" t="s">
        <v>348</v>
      </c>
      <c r="H417" s="320"/>
      <c r="I417" s="320" t="s">
        <v>63</v>
      </c>
      <c r="J417" s="320" t="s">
        <v>58</v>
      </c>
      <c r="K417" s="321">
        <v>5900000</v>
      </c>
      <c r="L417" s="321"/>
      <c r="M417" s="321">
        <v>208</v>
      </c>
      <c r="N417" s="321"/>
      <c r="O417" s="321">
        <v>24</v>
      </c>
      <c r="P417" s="321">
        <v>0</v>
      </c>
      <c r="Q417" s="321">
        <v>0</v>
      </c>
      <c r="R417" s="321">
        <v>0</v>
      </c>
      <c r="S417" s="321">
        <v>0</v>
      </c>
      <c r="T417" s="321">
        <v>0</v>
      </c>
      <c r="U417" s="321">
        <v>0</v>
      </c>
      <c r="V417" s="321">
        <v>0</v>
      </c>
      <c r="W417" s="321">
        <v>0</v>
      </c>
      <c r="X417" s="321">
        <v>0</v>
      </c>
      <c r="Y417" s="321">
        <v>0</v>
      </c>
      <c r="Z417" s="321"/>
      <c r="AA417" s="321"/>
      <c r="AB417" s="321">
        <v>680769.23080000002</v>
      </c>
      <c r="AC417" s="321">
        <v>0</v>
      </c>
      <c r="AD417" s="321">
        <v>0</v>
      </c>
      <c r="AE417" s="321">
        <v>0</v>
      </c>
      <c r="AF417" s="321">
        <v>0</v>
      </c>
      <c r="AG417" s="321">
        <v>0</v>
      </c>
      <c r="AH417" s="321">
        <v>0</v>
      </c>
      <c r="AI417" s="321">
        <v>0</v>
      </c>
      <c r="AJ417" s="321">
        <v>0</v>
      </c>
      <c r="AK417" s="321">
        <v>0</v>
      </c>
      <c r="AL417" s="321"/>
      <c r="AM417" s="321">
        <v>50000</v>
      </c>
      <c r="AN417" s="321">
        <v>0</v>
      </c>
      <c r="AO417" s="321">
        <v>0</v>
      </c>
      <c r="AP417" s="321">
        <v>0</v>
      </c>
      <c r="AQ417" s="321"/>
      <c r="AR417" s="321">
        <v>0</v>
      </c>
      <c r="AS417" s="321"/>
      <c r="AT417" s="321"/>
      <c r="AU417" s="321"/>
      <c r="AV417" s="321"/>
      <c r="AW417" s="321"/>
      <c r="AX417" s="321"/>
      <c r="AY417" s="321"/>
      <c r="AZ417" s="321"/>
      <c r="BA417" s="321"/>
      <c r="BB417" s="321"/>
      <c r="BC417" s="321"/>
      <c r="BD417" s="321">
        <v>0</v>
      </c>
      <c r="BE417" s="321"/>
      <c r="BF417" s="321"/>
      <c r="BG417" s="321">
        <v>45000</v>
      </c>
      <c r="BH417" s="321"/>
      <c r="BI417" s="321"/>
      <c r="BJ417" s="321"/>
      <c r="BK417" s="321"/>
      <c r="BL417" s="321">
        <v>-680769.23080000002</v>
      </c>
      <c r="BM417" s="321"/>
      <c r="BN417" s="321">
        <v>0</v>
      </c>
      <c r="BO417" s="321">
        <v>0</v>
      </c>
      <c r="BP417" s="321">
        <v>41538.461499999998</v>
      </c>
      <c r="BQ417" s="321">
        <v>0</v>
      </c>
      <c r="BR417" s="321"/>
      <c r="BS417" s="321">
        <v>0</v>
      </c>
      <c r="BT417" s="321">
        <v>0</v>
      </c>
      <c r="BU417" s="321">
        <v>0</v>
      </c>
      <c r="BV417" s="321"/>
      <c r="BW417" s="321">
        <v>0</v>
      </c>
      <c r="BX417" s="321"/>
      <c r="BY417" s="321">
        <v>0</v>
      </c>
      <c r="BZ417" s="321">
        <v>0</v>
      </c>
      <c r="CA417" s="321">
        <v>0</v>
      </c>
      <c r="CB417" s="321">
        <v>136538</v>
      </c>
      <c r="CC417" s="322">
        <v>95000</v>
      </c>
      <c r="CD417" s="320" t="s">
        <v>1796</v>
      </c>
      <c r="CE417" s="320" t="s">
        <v>870</v>
      </c>
      <c r="CF417" s="323">
        <v>46183</v>
      </c>
      <c r="CG417" s="323">
        <v>46188</v>
      </c>
      <c r="CH417" s="320" t="s">
        <v>1043</v>
      </c>
      <c r="CI417" s="322">
        <v>0</v>
      </c>
      <c r="CJ417" s="322">
        <v>0</v>
      </c>
      <c r="CK417" s="321"/>
      <c r="CL417" s="324">
        <f t="shared" si="127"/>
        <v>41538.461499999998</v>
      </c>
      <c r="CM417" s="325">
        <f t="shared" si="128"/>
        <v>0.46150000000488944</v>
      </c>
      <c r="CN417" s="325">
        <f t="shared" si="129"/>
        <v>0</v>
      </c>
      <c r="CO417" s="325">
        <f t="shared" si="130"/>
        <v>-3.0769268050789833E-5</v>
      </c>
      <c r="CP417" s="318"/>
      <c r="CQ417" s="326">
        <f t="shared" si="131"/>
        <v>0</v>
      </c>
      <c r="CR417" s="326">
        <f t="shared" si="132"/>
        <v>0</v>
      </c>
      <c r="CS417" s="327">
        <f t="shared" si="133"/>
        <v>0</v>
      </c>
      <c r="CT417" s="327">
        <f t="shared" si="134"/>
        <v>0</v>
      </c>
      <c r="CU417" s="327">
        <f t="shared" si="135"/>
        <v>0</v>
      </c>
      <c r="CV417" s="327">
        <f t="shared" si="136"/>
        <v>0</v>
      </c>
      <c r="CW417" s="327">
        <f t="shared" si="137"/>
        <v>0</v>
      </c>
      <c r="CX417" s="327">
        <f t="shared" si="138"/>
        <v>0</v>
      </c>
      <c r="CY417" s="327">
        <f t="shared" si="139"/>
        <v>0</v>
      </c>
      <c r="CZ417" s="328">
        <f t="shared" si="140"/>
        <v>41538.461499999998</v>
      </c>
      <c r="DA417" s="328">
        <f>(360000/208)*(O417+P417+Q417+R417+S417+T417+U417+V417+W417+X417+BI417)-CZ417</f>
        <v>3.8461541407741606E-5</v>
      </c>
      <c r="DB417" s="201"/>
      <c r="DC417" s="327">
        <f>K417/M417*IFERROR(VLOOKUP($D417,Shift!$B:$AZ,45,0),0)-AT417</f>
        <v>0</v>
      </c>
      <c r="DD417" s="327">
        <f>K417/M417*IFERROR(VLOOKUP($D417,Shift!$B:$AV,47,0),0)*10*50%-ROUND(K417/M417*IFERROR(VLOOKUP($D417,Shift!$B:$AV,47,0),0)*8*30%,0)-AU417</f>
        <v>0</v>
      </c>
      <c r="DE417" s="329">
        <f>VLOOKUP($D417,'Off day working'!A:AM,38,0)-Z417</f>
        <v>0</v>
      </c>
      <c r="DF417" s="328"/>
      <c r="DG417" s="328"/>
      <c r="DH417" s="330">
        <f>K417/208*8*30%*VLOOKUP($D417,Shift!$B:$AZ,47,0)-AL417</f>
        <v>0</v>
      </c>
      <c r="DJ417" s="390"/>
      <c r="DK417" s="332">
        <f>VLOOKUP($D417,Meal!$A:$AK,35,0)-BG417</f>
        <v>0</v>
      </c>
      <c r="DL417" s="332">
        <f>VLOOKUP($D417,Meal!$A:$AK,36,0)-BH417</f>
        <v>0</v>
      </c>
      <c r="DM417" s="333">
        <f>VLOOKUP($D417,Shift!B:AW,39,0)-AV417</f>
        <v>0</v>
      </c>
      <c r="DN417" s="334">
        <f>K417/208*VLOOKUP(D417,Shift!$B:$AO,39,0)*8*10%-AW417</f>
        <v>0</v>
      </c>
      <c r="DO417" s="333">
        <f>VLOOKUP($D417,Shift!$B:$AO,40,0)-AX417</f>
        <v>0</v>
      </c>
      <c r="DP417" s="334">
        <f>K417/208*VLOOKUP(D417,Shift!$B:$AO,40,0)*8*50%-AY417</f>
        <v>0</v>
      </c>
      <c r="DQ417" s="335">
        <f>VLOOKUP($D417,Shift!$B:$AZ,41,0)-AZ417</f>
        <v>0</v>
      </c>
      <c r="DR417" s="336">
        <f>K417/208*VLOOKUP($D417,Shift!$B:$AQ,41,0)*8*50%-BA417</f>
        <v>0</v>
      </c>
      <c r="DS417" s="337">
        <f>VLOOKUP($D417,Att!B:CU,98,0)-O417</f>
        <v>0</v>
      </c>
      <c r="DT417" s="338">
        <f>IFERROR(VLOOKUP($D417,OT!$A:$BR,OT!BC$1,0),0)-P417</f>
        <v>0</v>
      </c>
      <c r="DU417" s="338">
        <f>IFERROR(VLOOKUP($D417,OT!$A:$BR,OT!BD$1,0),0)-Q417</f>
        <v>0</v>
      </c>
      <c r="DV417" s="338">
        <f>IFERROR(VLOOKUP($D417,OT!$A:$BR,OT!BE$1,0),0)-R417</f>
        <v>0</v>
      </c>
      <c r="DW417" s="338">
        <f>IFERROR(VLOOKUP($D417,OT!$A:$BR,OT!BF$1,0),0)-S417</f>
        <v>0</v>
      </c>
      <c r="DX417" s="338">
        <f>IFERROR(VLOOKUP($D417,OT!$A:$BR,OT!BG$1,0),0)-T417</f>
        <v>0</v>
      </c>
      <c r="DY417" s="338">
        <f>IFERROR(VLOOKUP($D417,OT!$A:$BR,OT!BH$1,0),0)-U417</f>
        <v>0</v>
      </c>
      <c r="DZ417" s="338">
        <f>IFERROR(VLOOKUP($D417,OT!$A:$BR,OT!BI$1,0),0)-V417</f>
        <v>0</v>
      </c>
      <c r="EA417" s="338">
        <f>IFERROR(VLOOKUP($D417,OT!$A:$BR,OT!BJ$1,0),0)-W417</f>
        <v>0</v>
      </c>
      <c r="EB417" s="338">
        <f>IFERROR(VLOOKUP($D417,OT!$A:$BR,OT!BK$1,0),0)-X417</f>
        <v>0</v>
      </c>
      <c r="EC417" s="339">
        <f>VLOOKUP(D417,'Off day working'!A:AL,38,0)*30000-BD417</f>
        <v>0</v>
      </c>
      <c r="ED417" s="340"/>
      <c r="EE417" s="340"/>
      <c r="EF417" s="338">
        <f t="shared" si="125"/>
        <v>0</v>
      </c>
      <c r="EG417" s="350">
        <f>4960000*1.07/208*VLOOKUP(D417,Att!B:BZ,77,0)-BJ417</f>
        <v>0</v>
      </c>
      <c r="EI417" s="345">
        <f>IF(AND(CH417="X",EJ417&gt;=0.5),150000/VLOOKUP(D417,Att!B:AT,45,0)*VLOOKUP(D417,Att!B:AP,41,0),IF(AND(CH417="X",EJ417&lt;0.5),0,150000))-AN417</f>
        <v>0</v>
      </c>
      <c r="EJ417" s="346">
        <f>VLOOKUP(D417,Att!B:AP,41,0)/VLOOKUP(D417,Att!B:AT,45,0)</f>
        <v>0.16666666666666666</v>
      </c>
    </row>
    <row r="418" spans="1:140" s="331" customFormat="1" ht="14.5" hidden="1" customHeight="1" x14ac:dyDescent="0.35">
      <c r="A418" s="300" t="s">
        <v>55</v>
      </c>
      <c r="B418" s="300">
        <f t="shared" si="141"/>
        <v>411</v>
      </c>
      <c r="C418" s="320" t="s">
        <v>56</v>
      </c>
      <c r="D418" s="320" t="s">
        <v>799</v>
      </c>
      <c r="E418" s="320" t="s">
        <v>802</v>
      </c>
      <c r="F418" s="367" t="s">
        <v>800</v>
      </c>
      <c r="G418" s="320" t="s">
        <v>360</v>
      </c>
      <c r="H418" s="320" t="s">
        <v>1039</v>
      </c>
      <c r="I418" s="320" t="s">
        <v>57</v>
      </c>
      <c r="J418" s="320" t="s">
        <v>58</v>
      </c>
      <c r="K418" s="321">
        <v>5900000</v>
      </c>
      <c r="L418" s="321"/>
      <c r="M418" s="321">
        <v>208</v>
      </c>
      <c r="N418" s="321"/>
      <c r="O418" s="321">
        <v>64</v>
      </c>
      <c r="P418" s="321">
        <v>0</v>
      </c>
      <c r="Q418" s="321">
        <v>0</v>
      </c>
      <c r="R418" s="321">
        <v>0</v>
      </c>
      <c r="S418" s="321">
        <v>0</v>
      </c>
      <c r="T418" s="321">
        <v>0</v>
      </c>
      <c r="U418" s="321">
        <v>0</v>
      </c>
      <c r="V418" s="321">
        <v>0</v>
      </c>
      <c r="W418" s="321">
        <v>0</v>
      </c>
      <c r="X418" s="321">
        <v>0</v>
      </c>
      <c r="Y418" s="321">
        <v>0</v>
      </c>
      <c r="Z418" s="321"/>
      <c r="AA418" s="321"/>
      <c r="AB418" s="321">
        <v>1815384.5019</v>
      </c>
      <c r="AC418" s="321">
        <v>0</v>
      </c>
      <c r="AD418" s="321">
        <v>0</v>
      </c>
      <c r="AE418" s="321">
        <v>0</v>
      </c>
      <c r="AF418" s="321">
        <v>0</v>
      </c>
      <c r="AG418" s="321">
        <v>0</v>
      </c>
      <c r="AH418" s="321">
        <v>0</v>
      </c>
      <c r="AI418" s="321">
        <v>0</v>
      </c>
      <c r="AJ418" s="321">
        <v>0</v>
      </c>
      <c r="AK418" s="321">
        <v>0</v>
      </c>
      <c r="AL418" s="321">
        <v>0</v>
      </c>
      <c r="AM418" s="321">
        <v>163636.36360000001</v>
      </c>
      <c r="AN418" s="321">
        <v>150000</v>
      </c>
      <c r="AO418" s="321">
        <v>0</v>
      </c>
      <c r="AP418" s="321">
        <v>0</v>
      </c>
      <c r="AQ418" s="321"/>
      <c r="AR418" s="321">
        <v>0</v>
      </c>
      <c r="AS418" s="321"/>
      <c r="AT418" s="321">
        <v>0</v>
      </c>
      <c r="AU418" s="321">
        <v>0</v>
      </c>
      <c r="AV418" s="321">
        <v>0</v>
      </c>
      <c r="AW418" s="321">
        <v>0</v>
      </c>
      <c r="AX418" s="321">
        <v>0</v>
      </c>
      <c r="AY418" s="321">
        <v>0</v>
      </c>
      <c r="AZ418" s="321"/>
      <c r="BA418" s="321"/>
      <c r="BB418" s="321"/>
      <c r="BC418" s="321"/>
      <c r="BD418" s="321">
        <v>0</v>
      </c>
      <c r="BE418" s="321">
        <v>42548</v>
      </c>
      <c r="BF418" s="321">
        <v>100000</v>
      </c>
      <c r="BG418" s="321">
        <v>105000</v>
      </c>
      <c r="BH418" s="321"/>
      <c r="BI418" s="321"/>
      <c r="BJ418" s="321"/>
      <c r="BK418" s="321"/>
      <c r="BL418" s="321">
        <v>0</v>
      </c>
      <c r="BM418" s="321"/>
      <c r="BN418" s="321">
        <v>0</v>
      </c>
      <c r="BO418" s="321">
        <v>0</v>
      </c>
      <c r="BP418" s="321">
        <v>129230.7692</v>
      </c>
      <c r="BQ418" s="321">
        <v>0</v>
      </c>
      <c r="BR418" s="321"/>
      <c r="BS418" s="321">
        <v>0</v>
      </c>
      <c r="BT418" s="321">
        <v>0</v>
      </c>
      <c r="BU418" s="321">
        <v>0</v>
      </c>
      <c r="BV418" s="321"/>
      <c r="BW418" s="321">
        <v>0</v>
      </c>
      <c r="BX418" s="321">
        <v>8</v>
      </c>
      <c r="BY418" s="321">
        <v>226923.07689999999</v>
      </c>
      <c r="BZ418" s="321">
        <v>6.57</v>
      </c>
      <c r="CA418" s="321">
        <v>186360</v>
      </c>
      <c r="CB418" s="321">
        <v>2692160</v>
      </c>
      <c r="CC418" s="322">
        <v>2562929</v>
      </c>
      <c r="CD418" s="320"/>
      <c r="CE418" s="320" t="s">
        <v>319</v>
      </c>
      <c r="CF418" s="323">
        <v>45959</v>
      </c>
      <c r="CG418" s="323">
        <v>46189</v>
      </c>
      <c r="CH418" s="320" t="s">
        <v>1043</v>
      </c>
      <c r="CI418" s="322">
        <v>0</v>
      </c>
      <c r="CJ418" s="322">
        <v>0</v>
      </c>
      <c r="CK418" s="321"/>
      <c r="CL418" s="324">
        <f t="shared" si="127"/>
        <v>129230.7692</v>
      </c>
      <c r="CM418" s="325">
        <f t="shared" si="128"/>
        <v>-0.36529999971389771</v>
      </c>
      <c r="CN418" s="325">
        <f t="shared" si="129"/>
        <v>-0.1344999996945262</v>
      </c>
      <c r="CO418" s="325">
        <f t="shared" si="130"/>
        <v>0.11348461546003819</v>
      </c>
      <c r="CP418" s="318"/>
      <c r="CQ418" s="326">
        <f t="shared" si="131"/>
        <v>0</v>
      </c>
      <c r="CR418" s="326">
        <f t="shared" si="132"/>
        <v>0</v>
      </c>
      <c r="CS418" s="327">
        <f t="shared" si="133"/>
        <v>0</v>
      </c>
      <c r="CT418" s="327">
        <f t="shared" si="134"/>
        <v>0</v>
      </c>
      <c r="CU418" s="327">
        <f t="shared" si="135"/>
        <v>0</v>
      </c>
      <c r="CV418" s="327">
        <f t="shared" si="136"/>
        <v>0</v>
      </c>
      <c r="CW418" s="327">
        <f t="shared" si="137"/>
        <v>0</v>
      </c>
      <c r="CX418" s="327">
        <f t="shared" si="138"/>
        <v>0</v>
      </c>
      <c r="CY418" s="327">
        <f t="shared" si="139"/>
        <v>0</v>
      </c>
      <c r="CZ418" s="328">
        <f t="shared" si="140"/>
        <v>129230.7692</v>
      </c>
      <c r="DA418" s="328">
        <f>(420000/208)*(O418+P418+Q418+R418+S418+T418+U418+V418+W418+X418+BI418)-CZ418</f>
        <v>3.0769238946959376E-5</v>
      </c>
      <c r="DB418" s="201"/>
      <c r="DC418" s="327">
        <f>K418/M418*IFERROR(VLOOKUP($D418,Shift!$B:$AZ,45,0),0)-AT418</f>
        <v>0</v>
      </c>
      <c r="DD418" s="327">
        <f>K418/M418*IFERROR(VLOOKUP($D418,Shift!$B:$AV,47,0),0)*10*50%-ROUND(K418/M418*IFERROR(VLOOKUP($D418,Shift!$B:$AV,47,0),0)*8*30%,0)-AU418</f>
        <v>0</v>
      </c>
      <c r="DE418" s="329">
        <f>VLOOKUP($D418,'Off day working'!A:AM,38,0)-Z418</f>
        <v>0</v>
      </c>
      <c r="DF418" s="328"/>
      <c r="DG418" s="328"/>
      <c r="DH418" s="330">
        <f>K418/208*8*30%*VLOOKUP($D418,Shift!$B:$AZ,47,0)-AL418</f>
        <v>0</v>
      </c>
      <c r="DJ418" s="390"/>
      <c r="DK418" s="332">
        <f>VLOOKUP($D418,Meal!$A:$AK,35,0)-BG418</f>
        <v>0</v>
      </c>
      <c r="DL418" s="332">
        <f>VLOOKUP($D418,Meal!$A:$AK,36,0)-BH418</f>
        <v>0</v>
      </c>
      <c r="DM418" s="333">
        <f>VLOOKUP($D418,Shift!B:AW,39,0)-AV418</f>
        <v>0</v>
      </c>
      <c r="DN418" s="334">
        <f>K418/208*VLOOKUP(D418,Shift!$B:$AO,39,0)*8*10%-AW418</f>
        <v>0</v>
      </c>
      <c r="DO418" s="333">
        <f>VLOOKUP($D418,Shift!$B:$AO,40,0)-AX418</f>
        <v>0</v>
      </c>
      <c r="DP418" s="334">
        <f>K418/208*VLOOKUP(D418,Shift!$B:$AO,40,0)*8*50%-AY418</f>
        <v>0</v>
      </c>
      <c r="DQ418" s="335">
        <f>VLOOKUP($D418,Shift!$B:$AZ,41,0)-AZ418</f>
        <v>0</v>
      </c>
      <c r="DR418" s="336">
        <f>K418/208*VLOOKUP($D418,Shift!$B:$AQ,41,0)*8*50%-BA418</f>
        <v>0</v>
      </c>
      <c r="DS418" s="337">
        <f>VLOOKUP($D418,Att!B:CU,98,0)-O418</f>
        <v>0</v>
      </c>
      <c r="DT418" s="338">
        <f>IFERROR(VLOOKUP($D418,OT!$A:$BR,OT!BC$1,0),0)-P418</f>
        <v>0</v>
      </c>
      <c r="DU418" s="338">
        <f>IFERROR(VLOOKUP($D418,OT!$A:$BR,OT!BD$1,0),0)-Q418</f>
        <v>0</v>
      </c>
      <c r="DV418" s="338">
        <f>IFERROR(VLOOKUP($D418,OT!$A:$BR,OT!BE$1,0),0)-R418</f>
        <v>0</v>
      </c>
      <c r="DW418" s="338">
        <f>IFERROR(VLOOKUP($D418,OT!$A:$BR,OT!BF$1,0),0)-S418</f>
        <v>0</v>
      </c>
      <c r="DX418" s="338">
        <f>IFERROR(VLOOKUP($D418,OT!$A:$BR,OT!BG$1,0),0)-T418</f>
        <v>0</v>
      </c>
      <c r="DY418" s="338">
        <f>IFERROR(VLOOKUP($D418,OT!$A:$BR,OT!BH$1,0),0)-U418</f>
        <v>0</v>
      </c>
      <c r="DZ418" s="338">
        <f>IFERROR(VLOOKUP($D418,OT!$A:$BR,OT!BI$1,0),0)-V418</f>
        <v>0</v>
      </c>
      <c r="EA418" s="338">
        <f>IFERROR(VLOOKUP($D418,OT!$A:$BR,OT!BJ$1,0),0)-W418</f>
        <v>0</v>
      </c>
      <c r="EB418" s="338">
        <f>IFERROR(VLOOKUP($D418,OT!$A:$BR,OT!BK$1,0),0)-X418</f>
        <v>0</v>
      </c>
      <c r="EC418" s="339">
        <f>VLOOKUP(D418,'Off day working'!A:AL,38,0)*30000-BD418</f>
        <v>0</v>
      </c>
      <c r="ED418" s="340"/>
      <c r="EE418" s="340"/>
      <c r="EF418" s="338">
        <f t="shared" si="125"/>
        <v>7.6923076921957545E-2</v>
      </c>
      <c r="EG418" s="350">
        <f>4960000*1.07/208*VLOOKUP(D418,Att!B:BZ,77,0)-BJ418</f>
        <v>0</v>
      </c>
      <c r="EI418" s="345">
        <f>IF(AND(CH418="X",EJ418&gt;=0.5),150000/VLOOKUP(D418,Att!B:AT,45,0)*VLOOKUP(D418,Att!B:AP,41,0),IF(AND(CH418="X",EJ418&lt;0.5),0,150000))-AN418</f>
        <v>-150000</v>
      </c>
      <c r="EJ418" s="346">
        <f>VLOOKUP(D418,Att!B:AP,41,0)/VLOOKUP(D418,Att!B:AT,45,0)</f>
        <v>0.31818181818181818</v>
      </c>
    </row>
    <row r="419" spans="1:140" s="331" customFormat="1" ht="14.5" hidden="1" customHeight="1" x14ac:dyDescent="0.35">
      <c r="A419" s="300" t="s">
        <v>55</v>
      </c>
      <c r="B419" s="300">
        <f t="shared" si="141"/>
        <v>412</v>
      </c>
      <c r="C419" s="320" t="s">
        <v>56</v>
      </c>
      <c r="D419" s="320" t="s">
        <v>1855</v>
      </c>
      <c r="E419" s="320" t="s">
        <v>1956</v>
      </c>
      <c r="F419" s="367" t="s">
        <v>1856</v>
      </c>
      <c r="G419" s="320" t="s">
        <v>348</v>
      </c>
      <c r="H419" s="320" t="s">
        <v>1039</v>
      </c>
      <c r="I419" s="320" t="s">
        <v>63</v>
      </c>
      <c r="J419" s="320" t="s">
        <v>58</v>
      </c>
      <c r="K419" s="321">
        <v>5900000</v>
      </c>
      <c r="L419" s="321"/>
      <c r="M419" s="321">
        <v>208</v>
      </c>
      <c r="N419" s="321"/>
      <c r="O419" s="321">
        <v>86</v>
      </c>
      <c r="P419" s="321">
        <v>10</v>
      </c>
      <c r="Q419" s="321">
        <v>0</v>
      </c>
      <c r="R419" s="321">
        <v>0</v>
      </c>
      <c r="S419" s="321">
        <v>0</v>
      </c>
      <c r="T419" s="321">
        <v>0</v>
      </c>
      <c r="U419" s="321">
        <v>0</v>
      </c>
      <c r="V419" s="321">
        <v>0</v>
      </c>
      <c r="W419" s="321">
        <v>0</v>
      </c>
      <c r="X419" s="321">
        <v>0</v>
      </c>
      <c r="Y419" s="321">
        <v>1</v>
      </c>
      <c r="Z419" s="321"/>
      <c r="AA419" s="321"/>
      <c r="AB419" s="321">
        <v>2439422.85</v>
      </c>
      <c r="AC419" s="321">
        <v>425480.76919999998</v>
      </c>
      <c r="AD419" s="321">
        <v>0</v>
      </c>
      <c r="AE419" s="321">
        <v>0</v>
      </c>
      <c r="AF419" s="321">
        <v>0</v>
      </c>
      <c r="AG419" s="321">
        <v>0</v>
      </c>
      <c r="AH419" s="321">
        <v>0</v>
      </c>
      <c r="AI419" s="321">
        <v>0</v>
      </c>
      <c r="AJ419" s="321">
        <v>0</v>
      </c>
      <c r="AK419" s="321">
        <v>0</v>
      </c>
      <c r="AL419" s="321">
        <v>68076.9231</v>
      </c>
      <c r="AM419" s="321">
        <v>163636.6612</v>
      </c>
      <c r="AN419" s="321">
        <v>73636.497499999998</v>
      </c>
      <c r="AO419" s="321">
        <v>169000</v>
      </c>
      <c r="AP419" s="321">
        <v>0</v>
      </c>
      <c r="AQ419" s="321"/>
      <c r="AR419" s="321">
        <v>0</v>
      </c>
      <c r="AS419" s="321"/>
      <c r="AT419" s="321">
        <v>0</v>
      </c>
      <c r="AU419" s="321">
        <v>73750</v>
      </c>
      <c r="AV419" s="321">
        <v>0</v>
      </c>
      <c r="AW419" s="321">
        <v>0</v>
      </c>
      <c r="AX419" s="321">
        <v>0</v>
      </c>
      <c r="AY419" s="321">
        <v>0</v>
      </c>
      <c r="AZ419" s="321"/>
      <c r="BA419" s="321"/>
      <c r="BB419" s="321">
        <v>5</v>
      </c>
      <c r="BC419" s="321">
        <v>141826.92000000001</v>
      </c>
      <c r="BD419" s="321">
        <v>0</v>
      </c>
      <c r="BE419" s="321"/>
      <c r="BF419" s="321">
        <v>100000</v>
      </c>
      <c r="BG419" s="321">
        <v>90000</v>
      </c>
      <c r="BH419" s="321">
        <v>102000</v>
      </c>
      <c r="BI419" s="321"/>
      <c r="BJ419" s="321"/>
      <c r="BK419" s="321"/>
      <c r="BL419" s="321">
        <v>0</v>
      </c>
      <c r="BM419" s="321"/>
      <c r="BN419" s="321">
        <v>0</v>
      </c>
      <c r="BO419" s="321">
        <v>0</v>
      </c>
      <c r="BP419" s="321">
        <v>148846.1538</v>
      </c>
      <c r="BQ419" s="321">
        <v>17307.692299999999</v>
      </c>
      <c r="BR419" s="321"/>
      <c r="BS419" s="321">
        <v>0</v>
      </c>
      <c r="BT419" s="321">
        <v>0</v>
      </c>
      <c r="BU419" s="321">
        <v>0</v>
      </c>
      <c r="BV419" s="321"/>
      <c r="BW419" s="321">
        <v>0</v>
      </c>
      <c r="BX419" s="321"/>
      <c r="BY419" s="321">
        <v>0</v>
      </c>
      <c r="BZ419" s="321">
        <v>0</v>
      </c>
      <c r="CA419" s="321">
        <v>0</v>
      </c>
      <c r="CB419" s="321">
        <v>4012989</v>
      </c>
      <c r="CC419" s="322">
        <v>3846836</v>
      </c>
      <c r="CD419" s="320"/>
      <c r="CE419" s="320" t="s">
        <v>870</v>
      </c>
      <c r="CF419" s="323">
        <v>46176</v>
      </c>
      <c r="CG419" s="323">
        <v>46189</v>
      </c>
      <c r="CH419" s="320" t="s">
        <v>1043</v>
      </c>
      <c r="CI419" s="322">
        <v>0</v>
      </c>
      <c r="CJ419" s="322">
        <v>0</v>
      </c>
      <c r="CK419" s="321"/>
      <c r="CL419" s="324">
        <f t="shared" si="127"/>
        <v>166153.8461</v>
      </c>
      <c r="CM419" s="325">
        <f t="shared" si="128"/>
        <v>-4.5328999999910593</v>
      </c>
      <c r="CN419" s="325">
        <f t="shared" si="129"/>
        <v>-5.3790000001899898</v>
      </c>
      <c r="CO419" s="325">
        <f t="shared" si="130"/>
        <v>0.22692307690158486</v>
      </c>
      <c r="CP419" s="318"/>
      <c r="CQ419" s="326">
        <f t="shared" si="131"/>
        <v>3.0769268050789833E-5</v>
      </c>
      <c r="CR419" s="326">
        <f t="shared" si="132"/>
        <v>0</v>
      </c>
      <c r="CS419" s="327">
        <f t="shared" si="133"/>
        <v>0</v>
      </c>
      <c r="CT419" s="327">
        <f t="shared" si="134"/>
        <v>0</v>
      </c>
      <c r="CU419" s="327">
        <f t="shared" si="135"/>
        <v>0</v>
      </c>
      <c r="CV419" s="327">
        <f t="shared" si="136"/>
        <v>0</v>
      </c>
      <c r="CW419" s="327">
        <f t="shared" si="137"/>
        <v>0</v>
      </c>
      <c r="CX419" s="327">
        <f t="shared" si="138"/>
        <v>0</v>
      </c>
      <c r="CY419" s="327">
        <f t="shared" si="139"/>
        <v>0</v>
      </c>
      <c r="CZ419" s="328">
        <f t="shared" si="140"/>
        <v>166153.8461</v>
      </c>
      <c r="DA419" s="328">
        <f>(360000/208)*(O419+P419+Q419+R419+S419+T419+U419+V419+W419+X419+BI419)-CZ419</f>
        <v>5.3846160881221294E-5</v>
      </c>
      <c r="DB419" s="201"/>
      <c r="DC419" s="327">
        <f>K419/M419*IFERROR(VLOOKUP($D419,Shift!$B:$AZ,45,0),0)-AT419</f>
        <v>0</v>
      </c>
      <c r="DD419" s="327">
        <f>K419/M419*IFERROR(VLOOKUP($D419,Shift!$B:$AV,47,0),0)*10*50%-ROUND(K419/M419*IFERROR(VLOOKUP($D419,Shift!$B:$AV,47,0),0)*8*30%,0)-AU419</f>
        <v>-7.692307690740563E-2</v>
      </c>
      <c r="DE419" s="329">
        <f>VLOOKUP($D419,'Off day working'!A:AM,38,0)-Z419</f>
        <v>0</v>
      </c>
      <c r="DF419" s="328"/>
      <c r="DG419" s="328"/>
      <c r="DH419" s="330">
        <f>K419/208*8*30%*VLOOKUP($D419,Shift!$B:$AZ,47,0)-AL419</f>
        <v>-2.3076921934261918E-5</v>
      </c>
      <c r="DJ419" s="390"/>
      <c r="DK419" s="332">
        <f>VLOOKUP($D419,Meal!$A:$AK,35,0)-BG419</f>
        <v>0</v>
      </c>
      <c r="DL419" s="332">
        <f>VLOOKUP($D419,Meal!$A:$AK,36,0)-BH419</f>
        <v>0</v>
      </c>
      <c r="DM419" s="333">
        <f>VLOOKUP($D419,Shift!B:AW,39,0)-AV419</f>
        <v>0</v>
      </c>
      <c r="DN419" s="334">
        <f>K419/208*VLOOKUP(D419,Shift!$B:$AO,39,0)*8*10%-AW419</f>
        <v>0</v>
      </c>
      <c r="DO419" s="333">
        <f>VLOOKUP($D419,Shift!$B:$AO,40,0)-AX419</f>
        <v>0</v>
      </c>
      <c r="DP419" s="334">
        <f>K419/208*VLOOKUP(D419,Shift!$B:$AO,40,0)*8*50%-AY419</f>
        <v>0</v>
      </c>
      <c r="DQ419" s="335">
        <f>VLOOKUP($D419,Shift!$B:$AZ,41,0)-AZ419</f>
        <v>0</v>
      </c>
      <c r="DR419" s="336">
        <f>K419/208*VLOOKUP($D419,Shift!$B:$AQ,41,0)*8*50%-BA419</f>
        <v>0</v>
      </c>
      <c r="DS419" s="337">
        <f>VLOOKUP($D419,Att!B:CU,98,0)-O419</f>
        <v>0</v>
      </c>
      <c r="DT419" s="338">
        <f>IFERROR(VLOOKUP($D419,OT!$A:$BR,OT!BC$1,0),0)-P419</f>
        <v>0</v>
      </c>
      <c r="DU419" s="338">
        <f>IFERROR(VLOOKUP($D419,OT!$A:$BR,OT!BD$1,0),0)-Q419</f>
        <v>0</v>
      </c>
      <c r="DV419" s="338">
        <f>IFERROR(VLOOKUP($D419,OT!$A:$BR,OT!BE$1,0),0)-R419</f>
        <v>0</v>
      </c>
      <c r="DW419" s="338">
        <f>IFERROR(VLOOKUP($D419,OT!$A:$BR,OT!BF$1,0),0)-S419</f>
        <v>0</v>
      </c>
      <c r="DX419" s="338">
        <f>IFERROR(VLOOKUP($D419,OT!$A:$BR,OT!BG$1,0),0)-T419</f>
        <v>0</v>
      </c>
      <c r="DY419" s="338">
        <f>IFERROR(VLOOKUP($D419,OT!$A:$BR,OT!BH$1,0),0)-U419</f>
        <v>0</v>
      </c>
      <c r="DZ419" s="338">
        <f>IFERROR(VLOOKUP($D419,OT!$A:$BR,OT!BI$1,0),0)-V419</f>
        <v>0</v>
      </c>
      <c r="EA419" s="338">
        <f>IFERROR(VLOOKUP($D419,OT!$A:$BR,OT!BJ$1,0),0)-W419</f>
        <v>0</v>
      </c>
      <c r="EB419" s="338">
        <f>IFERROR(VLOOKUP($D419,OT!$A:$BR,OT!BK$1,0),0)-X419</f>
        <v>0</v>
      </c>
      <c r="EC419" s="339">
        <f>VLOOKUP(D419,'Off day working'!A:AL,38,0)*30000-BD419</f>
        <v>0</v>
      </c>
      <c r="ED419" s="340"/>
      <c r="EE419" s="340"/>
      <c r="EF419" s="338">
        <f t="shared" si="125"/>
        <v>0</v>
      </c>
      <c r="EG419" s="350">
        <f>4960000*1.07/208*VLOOKUP(D419,Att!B:BZ,77,0)-BJ419</f>
        <v>0</v>
      </c>
      <c r="EI419" s="345">
        <f>IF(AND(CH419="X",EJ419&gt;=0.5),150000/VLOOKUP(D419,Att!B:AT,45,0)*VLOOKUP(D419,Att!B:AP,41,0),IF(AND(CH419="X",EJ419&lt;0.5),0,150000))-AN419</f>
        <v>-73636.497499999998</v>
      </c>
      <c r="EJ419" s="346">
        <f>VLOOKUP(D419,Att!B:AP,41,0)/VLOOKUP(D419,Att!B:AT,45,0)</f>
        <v>0.49090998347269721</v>
      </c>
    </row>
    <row r="420" spans="1:140" s="331" customFormat="1" ht="14.5" hidden="1" customHeight="1" x14ac:dyDescent="0.35">
      <c r="A420" s="300" t="s">
        <v>55</v>
      </c>
      <c r="B420" s="300">
        <f t="shared" si="141"/>
        <v>413</v>
      </c>
      <c r="C420" s="320" t="s">
        <v>56</v>
      </c>
      <c r="D420" s="320" t="s">
        <v>2085</v>
      </c>
      <c r="E420" s="320" t="s">
        <v>2087</v>
      </c>
      <c r="F420" s="367" t="s">
        <v>2086</v>
      </c>
      <c r="G420" s="320" t="s">
        <v>348</v>
      </c>
      <c r="H420" s="320"/>
      <c r="I420" s="320" t="s">
        <v>59</v>
      </c>
      <c r="J420" s="320" t="s">
        <v>58</v>
      </c>
      <c r="K420" s="321">
        <v>5900000</v>
      </c>
      <c r="L420" s="321"/>
      <c r="M420" s="321">
        <v>208</v>
      </c>
      <c r="N420" s="321"/>
      <c r="O420" s="321"/>
      <c r="P420" s="321">
        <v>0</v>
      </c>
      <c r="Q420" s="321">
        <v>0</v>
      </c>
      <c r="R420" s="321">
        <v>0</v>
      </c>
      <c r="S420" s="321">
        <v>0</v>
      </c>
      <c r="T420" s="321">
        <v>0</v>
      </c>
      <c r="U420" s="321">
        <v>0</v>
      </c>
      <c r="V420" s="321">
        <v>0</v>
      </c>
      <c r="W420" s="321">
        <v>0</v>
      </c>
      <c r="X420" s="321">
        <v>0</v>
      </c>
      <c r="Y420" s="321">
        <v>0</v>
      </c>
      <c r="Z420" s="321"/>
      <c r="AA420" s="321"/>
      <c r="AB420" s="321"/>
      <c r="AC420" s="321">
        <v>0</v>
      </c>
      <c r="AD420" s="321">
        <v>0</v>
      </c>
      <c r="AE420" s="321">
        <v>0</v>
      </c>
      <c r="AF420" s="321">
        <v>0</v>
      </c>
      <c r="AG420" s="321">
        <v>0</v>
      </c>
      <c r="AH420" s="321">
        <v>0</v>
      </c>
      <c r="AI420" s="321">
        <v>0</v>
      </c>
      <c r="AJ420" s="321">
        <v>0</v>
      </c>
      <c r="AK420" s="321">
        <v>0</v>
      </c>
      <c r="AL420" s="321"/>
      <c r="AM420" s="321">
        <v>0</v>
      </c>
      <c r="AN420" s="321"/>
      <c r="AO420" s="321">
        <v>0</v>
      </c>
      <c r="AP420" s="321">
        <v>0</v>
      </c>
      <c r="AQ420" s="321"/>
      <c r="AR420" s="321">
        <v>0</v>
      </c>
      <c r="AS420" s="321"/>
      <c r="AT420" s="321"/>
      <c r="AU420" s="321"/>
      <c r="AV420" s="321"/>
      <c r="AW420" s="321"/>
      <c r="AX420" s="321"/>
      <c r="AY420" s="321"/>
      <c r="AZ420" s="321"/>
      <c r="BA420" s="321"/>
      <c r="BB420" s="321"/>
      <c r="BC420" s="321"/>
      <c r="BD420" s="321">
        <v>30000</v>
      </c>
      <c r="BE420" s="321"/>
      <c r="BF420" s="321"/>
      <c r="BG420" s="321">
        <v>0</v>
      </c>
      <c r="BH420" s="321"/>
      <c r="BI420" s="321"/>
      <c r="BJ420" s="321"/>
      <c r="BK420" s="321"/>
      <c r="BL420" s="321">
        <v>0</v>
      </c>
      <c r="BM420" s="321"/>
      <c r="BN420" s="321">
        <v>0</v>
      </c>
      <c r="BO420" s="321">
        <v>0</v>
      </c>
      <c r="BP420" s="321"/>
      <c r="BQ420" s="321">
        <v>0</v>
      </c>
      <c r="BR420" s="321"/>
      <c r="BS420" s="321">
        <v>0</v>
      </c>
      <c r="BT420" s="321">
        <v>0</v>
      </c>
      <c r="BU420" s="321">
        <v>0</v>
      </c>
      <c r="BV420" s="321"/>
      <c r="BW420" s="321">
        <v>0</v>
      </c>
      <c r="BX420" s="321"/>
      <c r="BY420" s="321">
        <v>0</v>
      </c>
      <c r="BZ420" s="321">
        <v>0</v>
      </c>
      <c r="CA420" s="321">
        <v>0</v>
      </c>
      <c r="CB420" s="321">
        <v>30000</v>
      </c>
      <c r="CC420" s="322">
        <v>30000</v>
      </c>
      <c r="CD420" s="320"/>
      <c r="CE420" s="320" t="s">
        <v>1067</v>
      </c>
      <c r="CF420" s="323">
        <v>46188</v>
      </c>
      <c r="CG420" s="323">
        <v>46189</v>
      </c>
      <c r="CH420" s="320" t="s">
        <v>1043</v>
      </c>
      <c r="CI420" s="322">
        <v>0</v>
      </c>
      <c r="CJ420" s="322">
        <v>0</v>
      </c>
      <c r="CK420" s="321"/>
      <c r="CL420" s="324">
        <f t="shared" si="127"/>
        <v>0</v>
      </c>
      <c r="CM420" s="325">
        <f t="shared" si="128"/>
        <v>0</v>
      </c>
      <c r="CN420" s="325">
        <f t="shared" si="129"/>
        <v>0</v>
      </c>
      <c r="CO420" s="325">
        <f t="shared" si="130"/>
        <v>0</v>
      </c>
      <c r="CP420" s="318"/>
      <c r="CQ420" s="326">
        <f t="shared" si="131"/>
        <v>0</v>
      </c>
      <c r="CR420" s="326">
        <f t="shared" si="132"/>
        <v>0</v>
      </c>
      <c r="CS420" s="327">
        <f t="shared" si="133"/>
        <v>0</v>
      </c>
      <c r="CT420" s="327">
        <f t="shared" si="134"/>
        <v>0</v>
      </c>
      <c r="CU420" s="327">
        <f t="shared" si="135"/>
        <v>0</v>
      </c>
      <c r="CV420" s="327">
        <f t="shared" si="136"/>
        <v>0</v>
      </c>
      <c r="CW420" s="327">
        <f t="shared" si="137"/>
        <v>0</v>
      </c>
      <c r="CX420" s="327">
        <f t="shared" si="138"/>
        <v>0</v>
      </c>
      <c r="CY420" s="327">
        <f t="shared" si="139"/>
        <v>0</v>
      </c>
      <c r="CZ420" s="328">
        <f t="shared" si="140"/>
        <v>0</v>
      </c>
      <c r="DA420" s="328">
        <f>(420000/208)*(O420+P420+Q420+R420+S420+T420+U420+V420+W420+X420+BI420)-CZ420</f>
        <v>0</v>
      </c>
      <c r="DB420" s="201"/>
      <c r="DC420" s="327">
        <f>K420/M420*IFERROR(VLOOKUP($D420,Shift!$B:$AZ,45,0),0)-AT420</f>
        <v>0</v>
      </c>
      <c r="DD420" s="327">
        <f>K420/M420*IFERROR(VLOOKUP($D420,Shift!$B:$AV,47,0),0)*10*50%-ROUND(K420/M420*IFERROR(VLOOKUP($D420,Shift!$B:$AV,47,0),0)*8*30%,0)-AU420</f>
        <v>0</v>
      </c>
      <c r="DE420" s="329">
        <f>VLOOKUP($D420,'Off day working'!A:AM,38,0)-Z420</f>
        <v>0</v>
      </c>
      <c r="DF420" s="328"/>
      <c r="DG420" s="328"/>
      <c r="DH420" s="330">
        <f>K420/208*8*30%*VLOOKUP($D420,Shift!$B:$AZ,47,0)-AL420</f>
        <v>0</v>
      </c>
      <c r="DJ420" s="390"/>
      <c r="DK420" s="332">
        <f>VLOOKUP($D420,Meal!$A:$AK,35,0)-BG420</f>
        <v>0</v>
      </c>
      <c r="DL420" s="332">
        <f>VLOOKUP($D420,Meal!$A:$AK,36,0)-BH420</f>
        <v>0</v>
      </c>
      <c r="DM420" s="333">
        <f>VLOOKUP($D420,Shift!B:AW,39,0)-AV420</f>
        <v>0</v>
      </c>
      <c r="DN420" s="334">
        <f>K420/208*VLOOKUP(D420,Shift!$B:$AO,39,0)*8*10%-AW420</f>
        <v>0</v>
      </c>
      <c r="DO420" s="333">
        <f>VLOOKUP($D420,Shift!$B:$AO,40,0)-AX420</f>
        <v>0</v>
      </c>
      <c r="DP420" s="334">
        <f>K420/208*VLOOKUP(D420,Shift!$B:$AO,40,0)*8*50%-AY420</f>
        <v>0</v>
      </c>
      <c r="DQ420" s="335">
        <f>VLOOKUP($D420,Shift!$B:$AZ,41,0)-AZ420</f>
        <v>0</v>
      </c>
      <c r="DR420" s="336">
        <f>K420/208*VLOOKUP($D420,Shift!$B:$AQ,41,0)*8*50%-BA420</f>
        <v>0</v>
      </c>
      <c r="DS420" s="337">
        <f>VLOOKUP($D420,Att!B:CU,98,0)-O420</f>
        <v>0</v>
      </c>
      <c r="DT420" s="338">
        <f>IFERROR(VLOOKUP($D420,OT!$A:$BR,OT!BC$1,0),0)-P420</f>
        <v>0</v>
      </c>
      <c r="DU420" s="338">
        <f>IFERROR(VLOOKUP($D420,OT!$A:$BR,OT!BD$1,0),0)-Q420</f>
        <v>0</v>
      </c>
      <c r="DV420" s="338">
        <f>IFERROR(VLOOKUP($D420,OT!$A:$BR,OT!BE$1,0),0)-R420</f>
        <v>0</v>
      </c>
      <c r="DW420" s="338">
        <f>IFERROR(VLOOKUP($D420,OT!$A:$BR,OT!BF$1,0),0)-S420</f>
        <v>0</v>
      </c>
      <c r="DX420" s="338">
        <f>IFERROR(VLOOKUP($D420,OT!$A:$BR,OT!BG$1,0),0)-T420</f>
        <v>0</v>
      </c>
      <c r="DY420" s="338">
        <f>IFERROR(VLOOKUP($D420,OT!$A:$BR,OT!BH$1,0),0)-U420</f>
        <v>0</v>
      </c>
      <c r="DZ420" s="338">
        <f>IFERROR(VLOOKUP($D420,OT!$A:$BR,OT!BI$1,0),0)-V420</f>
        <v>0</v>
      </c>
      <c r="EA420" s="338">
        <f>IFERROR(VLOOKUP($D420,OT!$A:$BR,OT!BJ$1,0),0)-W420</f>
        <v>0</v>
      </c>
      <c r="EB420" s="338">
        <f>IFERROR(VLOOKUP($D420,OT!$A:$BR,OT!BK$1,0),0)-X420</f>
        <v>0</v>
      </c>
      <c r="EC420" s="339">
        <f>VLOOKUP(D420,'Off day working'!A:AL,38,0)*30000-BD420</f>
        <v>-30000</v>
      </c>
      <c r="ED420" s="340"/>
      <c r="EE420" s="340"/>
      <c r="EF420" s="338">
        <f t="shared" si="125"/>
        <v>0</v>
      </c>
      <c r="EG420" s="350">
        <f>4960000*1.07/208*VLOOKUP(D420,Att!B:BZ,77,0)-BJ420</f>
        <v>0</v>
      </c>
      <c r="EI420" s="345">
        <f>IF(AND(CH420="X",EJ420&gt;=0.5),150000/VLOOKUP(D420,Att!B:AT,45,0)*VLOOKUP(D420,Att!B:AP,41,0),IF(AND(CH420="X",EJ420&lt;0.5),0,150000))-AN420</f>
        <v>0</v>
      </c>
      <c r="EJ420" s="346">
        <f>VLOOKUP(D420,Att!B:AP,41,0)/VLOOKUP(D420,Att!B:AT,45,0)</f>
        <v>0</v>
      </c>
    </row>
    <row r="421" spans="1:140" s="331" customFormat="1" ht="14.5" hidden="1" customHeight="1" x14ac:dyDescent="0.35">
      <c r="A421" s="300" t="s">
        <v>55</v>
      </c>
      <c r="B421" s="300">
        <f t="shared" si="141"/>
        <v>414</v>
      </c>
      <c r="C421" s="320" t="s">
        <v>56</v>
      </c>
      <c r="D421" s="320" t="s">
        <v>1002</v>
      </c>
      <c r="E421" s="320" t="s">
        <v>1004</v>
      </c>
      <c r="F421" s="367" t="s">
        <v>1003</v>
      </c>
      <c r="G421" s="320" t="s">
        <v>360</v>
      </c>
      <c r="H421" s="320" t="s">
        <v>1041</v>
      </c>
      <c r="I421" s="320" t="s">
        <v>63</v>
      </c>
      <c r="J421" s="320" t="s">
        <v>58</v>
      </c>
      <c r="K421" s="321">
        <v>5900000</v>
      </c>
      <c r="L421" s="321"/>
      <c r="M421" s="321">
        <v>208</v>
      </c>
      <c r="N421" s="321"/>
      <c r="O421" s="321">
        <v>116</v>
      </c>
      <c r="P421" s="321">
        <v>20</v>
      </c>
      <c r="Q421" s="321">
        <v>0</v>
      </c>
      <c r="R421" s="321">
        <v>4</v>
      </c>
      <c r="S421" s="321">
        <v>0</v>
      </c>
      <c r="T421" s="321">
        <v>0</v>
      </c>
      <c r="U421" s="321">
        <v>8</v>
      </c>
      <c r="V421" s="321">
        <v>0</v>
      </c>
      <c r="W421" s="321">
        <v>0</v>
      </c>
      <c r="X421" s="321">
        <v>0</v>
      </c>
      <c r="Y421" s="321">
        <v>5</v>
      </c>
      <c r="Z421" s="321">
        <v>1</v>
      </c>
      <c r="AA421" s="321"/>
      <c r="AB421" s="321">
        <v>3290384.3884999999</v>
      </c>
      <c r="AC421" s="321">
        <v>850961.53850000002</v>
      </c>
      <c r="AD421" s="321">
        <v>0</v>
      </c>
      <c r="AE421" s="321">
        <v>226923.07689999999</v>
      </c>
      <c r="AF421" s="321">
        <v>0</v>
      </c>
      <c r="AG421" s="321">
        <v>0</v>
      </c>
      <c r="AH421" s="321">
        <v>658076.92310000001</v>
      </c>
      <c r="AI421" s="321">
        <v>0</v>
      </c>
      <c r="AJ421" s="321">
        <v>0</v>
      </c>
      <c r="AK421" s="321">
        <v>0</v>
      </c>
      <c r="AL421" s="321">
        <v>272307.6923</v>
      </c>
      <c r="AM421" s="321">
        <v>192856.7985</v>
      </c>
      <c r="AN421" s="321">
        <v>150000</v>
      </c>
      <c r="AO421" s="321">
        <v>360500</v>
      </c>
      <c r="AP421" s="321">
        <v>0</v>
      </c>
      <c r="AQ421" s="321">
        <v>510576.92310000001</v>
      </c>
      <c r="AR421" s="321">
        <v>0</v>
      </c>
      <c r="AS421" s="321"/>
      <c r="AT421" s="321">
        <v>0</v>
      </c>
      <c r="AU421" s="321">
        <v>295000</v>
      </c>
      <c r="AV421" s="321">
        <v>0</v>
      </c>
      <c r="AW421" s="321">
        <v>0</v>
      </c>
      <c r="AX421" s="321">
        <v>1</v>
      </c>
      <c r="AY421" s="321">
        <v>113461.5385</v>
      </c>
      <c r="AZ421" s="321"/>
      <c r="BA421" s="321"/>
      <c r="BB421" s="321">
        <v>10</v>
      </c>
      <c r="BC421" s="321">
        <v>283653.84999999998</v>
      </c>
      <c r="BD421" s="321">
        <v>30000</v>
      </c>
      <c r="BE421" s="321">
        <v>42548</v>
      </c>
      <c r="BF421" s="321">
        <v>200000</v>
      </c>
      <c r="BG421" s="321">
        <v>62000</v>
      </c>
      <c r="BH421" s="321">
        <v>290000</v>
      </c>
      <c r="BI421" s="321"/>
      <c r="BJ421" s="321"/>
      <c r="BK421" s="321"/>
      <c r="BL421" s="321">
        <v>0</v>
      </c>
      <c r="BM421" s="321"/>
      <c r="BN421" s="321">
        <v>0</v>
      </c>
      <c r="BO421" s="321">
        <v>0</v>
      </c>
      <c r="BP421" s="321">
        <v>200769.23079999999</v>
      </c>
      <c r="BQ421" s="321">
        <v>55384.615400000002</v>
      </c>
      <c r="BR421" s="321"/>
      <c r="BS421" s="321">
        <v>0</v>
      </c>
      <c r="BT421" s="321">
        <v>1268500</v>
      </c>
      <c r="BU421" s="321">
        <v>619500</v>
      </c>
      <c r="BV421" s="321"/>
      <c r="BW421" s="321">
        <v>0</v>
      </c>
      <c r="BX421" s="321">
        <v>20</v>
      </c>
      <c r="BY421" s="321">
        <v>567307.6923</v>
      </c>
      <c r="BZ421" s="321">
        <v>2.7199999999999998</v>
      </c>
      <c r="CA421" s="321">
        <v>77153</v>
      </c>
      <c r="CB421" s="321">
        <v>9549069</v>
      </c>
      <c r="CC421" s="322">
        <v>7286915</v>
      </c>
      <c r="CD421" s="320"/>
      <c r="CE421" s="320" t="s">
        <v>870</v>
      </c>
      <c r="CF421" s="323">
        <v>46044</v>
      </c>
      <c r="CG421" s="323">
        <v>46190</v>
      </c>
      <c r="CH421" s="320" t="s">
        <v>1043</v>
      </c>
      <c r="CI421" s="322">
        <v>118000</v>
      </c>
      <c r="CJ421" s="322">
        <v>0</v>
      </c>
      <c r="CK421" s="321"/>
      <c r="CL421" s="324">
        <f t="shared" si="127"/>
        <v>256153.8462</v>
      </c>
      <c r="CM421" s="325">
        <f t="shared" si="128"/>
        <v>-11.424400001764297</v>
      </c>
      <c r="CN421" s="325">
        <f t="shared" si="129"/>
        <v>-11.270600000396371</v>
      </c>
      <c r="CO421" s="325">
        <f t="shared" si="130"/>
        <v>0.22688461560755968</v>
      </c>
      <c r="CP421" s="318"/>
      <c r="CQ421" s="326">
        <f t="shared" si="131"/>
        <v>-3.8461526855826378E-5</v>
      </c>
      <c r="CR421" s="326">
        <f t="shared" si="132"/>
        <v>0</v>
      </c>
      <c r="CS421" s="327">
        <f t="shared" si="133"/>
        <v>2.3076951038092375E-5</v>
      </c>
      <c r="CT421" s="327">
        <f t="shared" si="134"/>
        <v>0</v>
      </c>
      <c r="CU421" s="327">
        <f t="shared" si="135"/>
        <v>0</v>
      </c>
      <c r="CV421" s="327">
        <f t="shared" si="136"/>
        <v>-2.3076892830431461E-5</v>
      </c>
      <c r="CW421" s="327">
        <f t="shared" si="137"/>
        <v>0</v>
      </c>
      <c r="CX421" s="327">
        <f t="shared" si="138"/>
        <v>0</v>
      </c>
      <c r="CY421" s="327">
        <f t="shared" si="139"/>
        <v>0</v>
      </c>
      <c r="CZ421" s="328">
        <f t="shared" si="140"/>
        <v>256153.8462</v>
      </c>
      <c r="DA421" s="328">
        <f>(360000/208)*(O421+P421+Q421+R421+S421+T421+U421+V421+W421+X421+BI421)-CZ421</f>
        <v>-4.6153843868523836E-5</v>
      </c>
      <c r="DB421" s="201"/>
      <c r="DC421" s="327">
        <f>K421/M421*IFERROR(VLOOKUP($D421,Shift!$B:$AZ,45,0),0)-AT421</f>
        <v>0</v>
      </c>
      <c r="DD421" s="327">
        <f>K421/M421*IFERROR(VLOOKUP($D421,Shift!$B:$AV,47,0),0)*10*50%-ROUND(K421/M421*IFERROR(VLOOKUP($D421,Shift!$B:$AV,47,0),0)*8*30%,0)-AU421</f>
        <v>-0.30769230762962252</v>
      </c>
      <c r="DE421" s="329">
        <f>VLOOKUP($D421,'Off day working'!A:AM,38,0)-Z421</f>
        <v>0</v>
      </c>
      <c r="DF421" s="328"/>
      <c r="DG421" s="328"/>
      <c r="DH421" s="330">
        <f>K421/208*8*30%*VLOOKUP($D421,Shift!$B:$AZ,47,0)-AL421</f>
        <v>7.6923170126974583E-6</v>
      </c>
      <c r="DJ421" s="390"/>
      <c r="DK421" s="332">
        <f>VLOOKUP($D421,Meal!$A:$AK,35,0)-BG421</f>
        <v>0</v>
      </c>
      <c r="DL421" s="332">
        <f>VLOOKUP($D421,Meal!$A:$AK,36,0)-BH421</f>
        <v>0</v>
      </c>
      <c r="DM421" s="333">
        <f>VLOOKUP($D421,Shift!B:AW,39,0)-AV421</f>
        <v>0</v>
      </c>
      <c r="DN421" s="334">
        <f>K421/208*VLOOKUP(D421,Shift!$B:$AO,39,0)*8*10%-AW421</f>
        <v>0</v>
      </c>
      <c r="DO421" s="333">
        <f>VLOOKUP($D421,Shift!$B:$AO,40,0)-AX421</f>
        <v>0</v>
      </c>
      <c r="DP421" s="334">
        <f>K421/208*VLOOKUP(D421,Shift!$B:$AO,40,0)*8*50%-AY421</f>
        <v>-3.8461526855826378E-5</v>
      </c>
      <c r="DQ421" s="335">
        <f>VLOOKUP($D421,Shift!$B:$AZ,41,0)-AZ421</f>
        <v>0</v>
      </c>
      <c r="DR421" s="336">
        <f>K421/208*VLOOKUP($D421,Shift!$B:$AQ,41,0)*8*50%-BA421</f>
        <v>0</v>
      </c>
      <c r="DS421" s="337">
        <f>VLOOKUP($D421,Att!B:CU,98,0)-O421</f>
        <v>0</v>
      </c>
      <c r="DT421" s="338">
        <f>IFERROR(VLOOKUP($D421,OT!$A:$BR,OT!BC$1,0),0)-P421</f>
        <v>0</v>
      </c>
      <c r="DU421" s="338">
        <f>IFERROR(VLOOKUP($D421,OT!$A:$BR,OT!BD$1,0),0)-Q421</f>
        <v>0</v>
      </c>
      <c r="DV421" s="338">
        <f>IFERROR(VLOOKUP($D421,OT!$A:$BR,OT!BE$1,0),0)-R421</f>
        <v>0</v>
      </c>
      <c r="DW421" s="338">
        <f>IFERROR(VLOOKUP($D421,OT!$A:$BR,OT!BF$1,0),0)-S421</f>
        <v>0</v>
      </c>
      <c r="DX421" s="338">
        <f>IFERROR(VLOOKUP($D421,OT!$A:$BR,OT!BG$1,0),0)-T421</f>
        <v>0</v>
      </c>
      <c r="DY421" s="338">
        <f>IFERROR(VLOOKUP($D421,OT!$A:$BR,OT!BH$1,0),0)-U421</f>
        <v>0</v>
      </c>
      <c r="DZ421" s="338">
        <f>IFERROR(VLOOKUP($D421,OT!$A:$BR,OT!BI$1,0),0)-V421</f>
        <v>0</v>
      </c>
      <c r="EA421" s="338">
        <f>IFERROR(VLOOKUP($D421,OT!$A:$BR,OT!BJ$1,0),0)-W421</f>
        <v>0</v>
      </c>
      <c r="EB421" s="338">
        <f>IFERROR(VLOOKUP($D421,OT!$A:$BR,OT!BK$1,0),0)-X421</f>
        <v>0</v>
      </c>
      <c r="EC421" s="339">
        <f>VLOOKUP(D421,'Off day working'!A:AL,38,0)*30000-BD421</f>
        <v>0</v>
      </c>
      <c r="ED421" s="340"/>
      <c r="EE421" s="340"/>
      <c r="EF421" s="338">
        <f t="shared" si="125"/>
        <v>7.6923076921957545E-2</v>
      </c>
      <c r="EG421" s="350">
        <f>4960000*1.07/208*VLOOKUP(D421,Att!B:BZ,77,0)-BJ421</f>
        <v>0</v>
      </c>
      <c r="EI421" s="345">
        <f>IF(AND(CH421="X",EJ421&gt;=0.5),150000/VLOOKUP(D421,Att!B:AT,45,0)*VLOOKUP(D421,Att!B:AP,41,0),IF(AND(CH421="X",EJ421&lt;0.5),0,150000))-AN421</f>
        <v>-69643.000637498859</v>
      </c>
      <c r="EJ421" s="346">
        <f>VLOOKUP(D421,Att!B:AP,41,0)/VLOOKUP(D421,Att!B:AT,45,0)</f>
        <v>0.53571332908334091</v>
      </c>
    </row>
    <row r="422" spans="1:140" s="331" customFormat="1" ht="14.5" hidden="1" customHeight="1" x14ac:dyDescent="0.35">
      <c r="A422" s="300" t="s">
        <v>55</v>
      </c>
      <c r="B422" s="300">
        <f t="shared" si="141"/>
        <v>415</v>
      </c>
      <c r="C422" s="320" t="s">
        <v>56</v>
      </c>
      <c r="D422" s="320" t="s">
        <v>1375</v>
      </c>
      <c r="E422" s="320" t="s">
        <v>1377</v>
      </c>
      <c r="F422" s="367" t="s">
        <v>1376</v>
      </c>
      <c r="G422" s="320" t="s">
        <v>360</v>
      </c>
      <c r="H422" s="320" t="s">
        <v>1039</v>
      </c>
      <c r="I422" s="320" t="s">
        <v>63</v>
      </c>
      <c r="J422" s="320" t="s">
        <v>58</v>
      </c>
      <c r="K422" s="321">
        <v>5900000</v>
      </c>
      <c r="L422" s="321"/>
      <c r="M422" s="321">
        <v>208</v>
      </c>
      <c r="N422" s="321"/>
      <c r="O422" s="321">
        <v>96</v>
      </c>
      <c r="P422" s="321">
        <v>20</v>
      </c>
      <c r="Q422" s="321">
        <v>0</v>
      </c>
      <c r="R422" s="321">
        <v>12</v>
      </c>
      <c r="S422" s="321">
        <v>0</v>
      </c>
      <c r="T422" s="321">
        <v>0</v>
      </c>
      <c r="U422" s="321">
        <v>0</v>
      </c>
      <c r="V422" s="321">
        <v>0</v>
      </c>
      <c r="W422" s="321">
        <v>0</v>
      </c>
      <c r="X422" s="321">
        <v>0</v>
      </c>
      <c r="Y422" s="321">
        <v>4</v>
      </c>
      <c r="Z422" s="321">
        <v>1</v>
      </c>
      <c r="AA422" s="321"/>
      <c r="AB422" s="321">
        <v>2723076.9230999998</v>
      </c>
      <c r="AC422" s="321">
        <v>850961.53850000002</v>
      </c>
      <c r="AD422" s="321">
        <v>0</v>
      </c>
      <c r="AE422" s="321">
        <v>680769.23080000002</v>
      </c>
      <c r="AF422" s="321">
        <v>0</v>
      </c>
      <c r="AG422" s="321">
        <v>0</v>
      </c>
      <c r="AH422" s="321">
        <v>0</v>
      </c>
      <c r="AI422" s="321">
        <v>0</v>
      </c>
      <c r="AJ422" s="321">
        <v>0</v>
      </c>
      <c r="AK422" s="321">
        <v>0</v>
      </c>
      <c r="AL422" s="321">
        <v>204230.76920000001</v>
      </c>
      <c r="AM422" s="321">
        <v>160713.9987</v>
      </c>
      <c r="AN422" s="321">
        <v>150000</v>
      </c>
      <c r="AO422" s="321">
        <v>452000</v>
      </c>
      <c r="AP422" s="321">
        <v>0</v>
      </c>
      <c r="AQ422" s="321">
        <v>255288.4615</v>
      </c>
      <c r="AR422" s="321">
        <v>0</v>
      </c>
      <c r="AS422" s="321"/>
      <c r="AT422" s="321">
        <v>0</v>
      </c>
      <c r="AU422" s="321">
        <v>221250</v>
      </c>
      <c r="AV422" s="321">
        <v>0</v>
      </c>
      <c r="AW422" s="321">
        <v>0</v>
      </c>
      <c r="AX422" s="321">
        <v>1</v>
      </c>
      <c r="AY422" s="321">
        <v>113461.5385</v>
      </c>
      <c r="AZ422" s="321"/>
      <c r="BA422" s="321"/>
      <c r="BB422" s="321">
        <v>10</v>
      </c>
      <c r="BC422" s="321">
        <v>283653.84999999998</v>
      </c>
      <c r="BD422" s="321">
        <v>30000</v>
      </c>
      <c r="BE422" s="321">
        <v>42548</v>
      </c>
      <c r="BF422" s="321">
        <v>100000</v>
      </c>
      <c r="BG422" s="321">
        <v>40000</v>
      </c>
      <c r="BH422" s="321">
        <v>268000</v>
      </c>
      <c r="BI422" s="321"/>
      <c r="BJ422" s="321"/>
      <c r="BK422" s="321"/>
      <c r="BL422" s="321">
        <v>-680769.23080000002</v>
      </c>
      <c r="BM422" s="321"/>
      <c r="BN422" s="321">
        <v>0</v>
      </c>
      <c r="BO422" s="321">
        <v>0</v>
      </c>
      <c r="BP422" s="321">
        <v>166153.8462</v>
      </c>
      <c r="BQ422" s="321">
        <v>55384.615400000002</v>
      </c>
      <c r="BR422" s="321"/>
      <c r="BS422" s="321">
        <v>0</v>
      </c>
      <c r="BT422" s="321">
        <v>0</v>
      </c>
      <c r="BU422" s="321">
        <v>0</v>
      </c>
      <c r="BV422" s="321"/>
      <c r="BW422" s="321">
        <v>0</v>
      </c>
      <c r="BX422" s="321"/>
      <c r="BY422" s="321">
        <v>0</v>
      </c>
      <c r="BZ422" s="321">
        <v>15.28</v>
      </c>
      <c r="CA422" s="321">
        <v>433423</v>
      </c>
      <c r="CB422" s="321">
        <v>6550158</v>
      </c>
      <c r="CC422" s="322">
        <v>6328619</v>
      </c>
      <c r="CD422" s="320" t="s">
        <v>1796</v>
      </c>
      <c r="CE422" s="320" t="s">
        <v>870</v>
      </c>
      <c r="CF422" s="323">
        <v>46113</v>
      </c>
      <c r="CG422" s="323">
        <v>46190</v>
      </c>
      <c r="CH422" s="320" t="s">
        <v>1043</v>
      </c>
      <c r="CI422" s="322">
        <v>0</v>
      </c>
      <c r="CJ422" s="322">
        <v>0</v>
      </c>
      <c r="CK422" s="321"/>
      <c r="CL422" s="324">
        <f t="shared" si="127"/>
        <v>221538.46160000001</v>
      </c>
      <c r="CM422" s="325">
        <f t="shared" si="128"/>
        <v>-11.45890000090003</v>
      </c>
      <c r="CN422" s="325">
        <f t="shared" si="129"/>
        <v>-10.920500000007451</v>
      </c>
      <c r="CO422" s="325">
        <f t="shared" si="130"/>
        <v>-2.3076776415109634E-5</v>
      </c>
      <c r="CP422" s="318"/>
      <c r="CQ422" s="326">
        <f t="shared" si="131"/>
        <v>-3.8461526855826378E-5</v>
      </c>
      <c r="CR422" s="326">
        <f t="shared" si="132"/>
        <v>0</v>
      </c>
      <c r="CS422" s="327">
        <f t="shared" si="133"/>
        <v>-3.0769268050789833E-5</v>
      </c>
      <c r="CT422" s="327">
        <f t="shared" si="134"/>
        <v>0</v>
      </c>
      <c r="CU422" s="327">
        <f t="shared" si="135"/>
        <v>0</v>
      </c>
      <c r="CV422" s="327">
        <f t="shared" si="136"/>
        <v>0</v>
      </c>
      <c r="CW422" s="327">
        <f t="shared" si="137"/>
        <v>0</v>
      </c>
      <c r="CX422" s="327">
        <f t="shared" si="138"/>
        <v>0</v>
      </c>
      <c r="CY422" s="327">
        <f t="shared" si="139"/>
        <v>0</v>
      </c>
      <c r="CZ422" s="328">
        <f t="shared" si="140"/>
        <v>221538.46160000001</v>
      </c>
      <c r="DA422" s="328">
        <f>(360000/208)*(O422+P422+Q422+R422+S422+T422+U422+V422+W422+X422+BI422)-CZ422</f>
        <v>-6.1538477893918753E-5</v>
      </c>
      <c r="DB422" s="201"/>
      <c r="DC422" s="327">
        <f>K422/M422*IFERROR(VLOOKUP($D422,Shift!$B:$AZ,45,0),0)-AT422</f>
        <v>0</v>
      </c>
      <c r="DD422" s="327">
        <f>K422/M422*IFERROR(VLOOKUP($D422,Shift!$B:$AV,47,0),0)*10*50%-ROUND(K422/M422*IFERROR(VLOOKUP($D422,Shift!$B:$AV,47,0),0)*8*30%,0)-AU422</f>
        <v>-0.23076923075132072</v>
      </c>
      <c r="DE422" s="329">
        <f>VLOOKUP($D422,'Off day working'!A:AM,38,0)-Z422</f>
        <v>0</v>
      </c>
      <c r="DF422" s="328"/>
      <c r="DG422" s="328"/>
      <c r="DH422" s="330">
        <f>K422/208*8*30%*VLOOKUP($D422,Shift!$B:$AZ,47,0)-AL422</f>
        <v>3.0769238946959376E-5</v>
      </c>
      <c r="DJ422" s="390"/>
      <c r="DK422" s="332">
        <f>VLOOKUP($D422,Meal!$A:$AK,35,0)-BG422</f>
        <v>0</v>
      </c>
      <c r="DL422" s="332">
        <f>VLOOKUP($D422,Meal!$A:$AK,36,0)-BH422</f>
        <v>0</v>
      </c>
      <c r="DM422" s="333">
        <f>VLOOKUP($D422,Shift!B:AW,39,0)-AV422</f>
        <v>0</v>
      </c>
      <c r="DN422" s="334">
        <f>K422/208*VLOOKUP(D422,Shift!$B:$AO,39,0)*8*10%-AW422</f>
        <v>0</v>
      </c>
      <c r="DO422" s="333">
        <f>VLOOKUP($D422,Shift!$B:$AO,40,0)-AX422</f>
        <v>0</v>
      </c>
      <c r="DP422" s="334">
        <f>K422/208*VLOOKUP(D422,Shift!$B:$AO,40,0)*8*50%-AY422</f>
        <v>-3.8461526855826378E-5</v>
      </c>
      <c r="DQ422" s="335">
        <f>VLOOKUP($D422,Shift!$B:$AZ,41,0)-AZ422</f>
        <v>0</v>
      </c>
      <c r="DR422" s="336">
        <f>K422/208*VLOOKUP($D422,Shift!$B:$AQ,41,0)*8*50%-BA422</f>
        <v>0</v>
      </c>
      <c r="DS422" s="337">
        <f>VLOOKUP($D422,Att!B:CU,98,0)-O422</f>
        <v>0</v>
      </c>
      <c r="DT422" s="338">
        <f>IFERROR(VLOOKUP($D422,OT!$A:$BR,OT!BC$1,0),0)-P422</f>
        <v>0</v>
      </c>
      <c r="DU422" s="338">
        <f>IFERROR(VLOOKUP($D422,OT!$A:$BR,OT!BD$1,0),0)-Q422</f>
        <v>0</v>
      </c>
      <c r="DV422" s="338">
        <f>IFERROR(VLOOKUP($D422,OT!$A:$BR,OT!BE$1,0),0)-R422</f>
        <v>0</v>
      </c>
      <c r="DW422" s="338">
        <f>IFERROR(VLOOKUP($D422,OT!$A:$BR,OT!BF$1,0),0)-S422</f>
        <v>0</v>
      </c>
      <c r="DX422" s="338">
        <f>IFERROR(VLOOKUP($D422,OT!$A:$BR,OT!BG$1,0),0)-T422</f>
        <v>0</v>
      </c>
      <c r="DY422" s="338">
        <f>IFERROR(VLOOKUP($D422,OT!$A:$BR,OT!BH$1,0),0)-U422</f>
        <v>0</v>
      </c>
      <c r="DZ422" s="338">
        <f>IFERROR(VLOOKUP($D422,OT!$A:$BR,OT!BI$1,0),0)-V422</f>
        <v>0</v>
      </c>
      <c r="EA422" s="338">
        <f>IFERROR(VLOOKUP($D422,OT!$A:$BR,OT!BJ$1,0),0)-W422</f>
        <v>0</v>
      </c>
      <c r="EB422" s="338">
        <f>IFERROR(VLOOKUP($D422,OT!$A:$BR,OT!BK$1,0),0)-X422</f>
        <v>0</v>
      </c>
      <c r="EC422" s="339">
        <f>VLOOKUP(D422,'Off day working'!A:AL,38,0)*30000-BD422</f>
        <v>0</v>
      </c>
      <c r="ED422" s="340"/>
      <c r="EE422" s="340"/>
      <c r="EF422" s="338">
        <f t="shared" si="125"/>
        <v>7.6923076921957545E-2</v>
      </c>
      <c r="EG422" s="350">
        <f>4960000*1.07/208*VLOOKUP(D422,Att!B:BZ,77,0)-BJ422</f>
        <v>0</v>
      </c>
      <c r="EI422" s="345">
        <f>IF(AND(CH422="X",EJ422&gt;=0.5),150000/VLOOKUP(D422,Att!B:AT,45,0)*VLOOKUP(D422,Att!B:AP,41,0),IF(AND(CH422="X",EJ422&lt;0.5),0,150000))-AN422</f>
        <v>-69643.000637498859</v>
      </c>
      <c r="EJ422" s="346">
        <f>VLOOKUP(D422,Att!B:AP,41,0)/VLOOKUP(D422,Att!B:AT,45,0)</f>
        <v>0.53571332908334091</v>
      </c>
    </row>
    <row r="423" spans="1:140" s="331" customFormat="1" ht="14.5" hidden="1" customHeight="1" x14ac:dyDescent="0.35">
      <c r="A423" s="300" t="s">
        <v>55</v>
      </c>
      <c r="B423" s="300">
        <f t="shared" si="141"/>
        <v>416</v>
      </c>
      <c r="C423" s="320" t="s">
        <v>56</v>
      </c>
      <c r="D423" s="320" t="s">
        <v>1594</v>
      </c>
      <c r="E423" s="320" t="s">
        <v>1596</v>
      </c>
      <c r="F423" s="367" t="s">
        <v>1595</v>
      </c>
      <c r="G423" s="320" t="s">
        <v>348</v>
      </c>
      <c r="H423" s="320" t="s">
        <v>1039</v>
      </c>
      <c r="I423" s="320" t="s">
        <v>63</v>
      </c>
      <c r="J423" s="320" t="s">
        <v>58</v>
      </c>
      <c r="K423" s="321">
        <v>5900000</v>
      </c>
      <c r="L423" s="321"/>
      <c r="M423" s="321">
        <v>208</v>
      </c>
      <c r="N423" s="321"/>
      <c r="O423" s="321">
        <v>50</v>
      </c>
      <c r="P423" s="321">
        <v>4</v>
      </c>
      <c r="Q423" s="321">
        <v>0</v>
      </c>
      <c r="R423" s="321">
        <v>0</v>
      </c>
      <c r="S423" s="321">
        <v>0</v>
      </c>
      <c r="T423" s="321">
        <v>0</v>
      </c>
      <c r="U423" s="321">
        <v>0</v>
      </c>
      <c r="V423" s="321">
        <v>0</v>
      </c>
      <c r="W423" s="321">
        <v>0</v>
      </c>
      <c r="X423" s="321">
        <v>0</v>
      </c>
      <c r="Y423" s="321">
        <v>0</v>
      </c>
      <c r="Z423" s="321"/>
      <c r="AA423" s="321"/>
      <c r="AB423" s="321">
        <v>1418269.0038000001</v>
      </c>
      <c r="AC423" s="321">
        <v>170192.3077</v>
      </c>
      <c r="AD423" s="321">
        <v>0</v>
      </c>
      <c r="AE423" s="321">
        <v>0</v>
      </c>
      <c r="AF423" s="321">
        <v>0</v>
      </c>
      <c r="AG423" s="321">
        <v>0</v>
      </c>
      <c r="AH423" s="321">
        <v>0</v>
      </c>
      <c r="AI423" s="321">
        <v>0</v>
      </c>
      <c r="AJ423" s="321">
        <v>0</v>
      </c>
      <c r="AK423" s="321">
        <v>0</v>
      </c>
      <c r="AL423" s="321">
        <v>0</v>
      </c>
      <c r="AM423" s="321">
        <v>80356.999400000001</v>
      </c>
      <c r="AN423" s="321">
        <v>150000</v>
      </c>
      <c r="AO423" s="321">
        <v>649000</v>
      </c>
      <c r="AP423" s="321">
        <v>0</v>
      </c>
      <c r="AQ423" s="321"/>
      <c r="AR423" s="321">
        <v>0</v>
      </c>
      <c r="AS423" s="321"/>
      <c r="AT423" s="321">
        <v>0</v>
      </c>
      <c r="AU423" s="321">
        <v>0</v>
      </c>
      <c r="AV423" s="321">
        <v>0</v>
      </c>
      <c r="AW423" s="321">
        <v>0</v>
      </c>
      <c r="AX423" s="321">
        <v>0</v>
      </c>
      <c r="AY423" s="321">
        <v>0</v>
      </c>
      <c r="AZ423" s="321"/>
      <c r="BA423" s="321"/>
      <c r="BB423" s="321">
        <v>2</v>
      </c>
      <c r="BC423" s="321">
        <v>56730.77</v>
      </c>
      <c r="BD423" s="321">
        <v>0</v>
      </c>
      <c r="BE423" s="321"/>
      <c r="BF423" s="321">
        <v>100000</v>
      </c>
      <c r="BG423" s="321">
        <v>60000</v>
      </c>
      <c r="BH423" s="321">
        <v>40000</v>
      </c>
      <c r="BI423" s="321"/>
      <c r="BJ423" s="321"/>
      <c r="BK423" s="321"/>
      <c r="BL423" s="321">
        <v>0</v>
      </c>
      <c r="BM423" s="321"/>
      <c r="BN423" s="321">
        <v>0</v>
      </c>
      <c r="BO423" s="321">
        <v>0</v>
      </c>
      <c r="BP423" s="321">
        <v>100961.5385</v>
      </c>
      <c r="BQ423" s="321">
        <v>8076.9231</v>
      </c>
      <c r="BR423" s="321"/>
      <c r="BS423" s="321">
        <v>0</v>
      </c>
      <c r="BT423" s="321">
        <v>0</v>
      </c>
      <c r="BU423" s="321">
        <v>0</v>
      </c>
      <c r="BV423" s="321"/>
      <c r="BW423" s="321">
        <v>0</v>
      </c>
      <c r="BX423" s="321"/>
      <c r="BY423" s="321">
        <v>0</v>
      </c>
      <c r="BZ423" s="321">
        <v>4.5600000000000005</v>
      </c>
      <c r="CA423" s="321">
        <v>129346</v>
      </c>
      <c r="CB423" s="321">
        <v>2962936</v>
      </c>
      <c r="CC423" s="322">
        <v>2853897</v>
      </c>
      <c r="CD423" s="320"/>
      <c r="CE423" s="320" t="s">
        <v>1068</v>
      </c>
      <c r="CF423" s="323">
        <v>46147</v>
      </c>
      <c r="CG423" s="323">
        <v>46190</v>
      </c>
      <c r="CH423" s="320" t="s">
        <v>1043</v>
      </c>
      <c r="CI423" s="322">
        <v>0</v>
      </c>
      <c r="CJ423" s="322">
        <v>0</v>
      </c>
      <c r="CK423" s="321"/>
      <c r="CL423" s="324">
        <f t="shared" si="127"/>
        <v>109038.4616</v>
      </c>
      <c r="CM423" s="325">
        <f t="shared" si="128"/>
        <v>-2.4575000004842877</v>
      </c>
      <c r="CN423" s="325">
        <f t="shared" si="129"/>
        <v>-1.9191000000573695</v>
      </c>
      <c r="CO423" s="325">
        <f t="shared" si="130"/>
        <v>0.22696923068724573</v>
      </c>
      <c r="CP423" s="318"/>
      <c r="CQ423" s="326">
        <f t="shared" si="131"/>
        <v>-7.6923170126974583E-6</v>
      </c>
      <c r="CR423" s="326">
        <f t="shared" si="132"/>
        <v>0</v>
      </c>
      <c r="CS423" s="327">
        <f t="shared" si="133"/>
        <v>0</v>
      </c>
      <c r="CT423" s="327">
        <f t="shared" si="134"/>
        <v>0</v>
      </c>
      <c r="CU423" s="327">
        <f t="shared" si="135"/>
        <v>0</v>
      </c>
      <c r="CV423" s="327">
        <f t="shared" si="136"/>
        <v>0</v>
      </c>
      <c r="CW423" s="327">
        <f t="shared" si="137"/>
        <v>0</v>
      </c>
      <c r="CX423" s="327">
        <f t="shared" si="138"/>
        <v>0</v>
      </c>
      <c r="CY423" s="327">
        <f t="shared" si="139"/>
        <v>0</v>
      </c>
      <c r="CZ423" s="328">
        <f t="shared" si="140"/>
        <v>109038.4616</v>
      </c>
      <c r="DA423" s="328">
        <f>(420000/208)*(O423+P423+Q423+R423+S423+T423+U423+V423+W423+X423+BI423)-CZ423</f>
        <v>-6.1538448790088296E-5</v>
      </c>
      <c r="DB423" s="201"/>
      <c r="DC423" s="327">
        <f>K423/M423*IFERROR(VLOOKUP($D423,Shift!$B:$AZ,45,0),0)-AT423</f>
        <v>0</v>
      </c>
      <c r="DD423" s="327">
        <f>K423/M423*IFERROR(VLOOKUP($D423,Shift!$B:$AV,47,0),0)*10*50%-ROUND(K423/M423*IFERROR(VLOOKUP($D423,Shift!$B:$AV,47,0),0)*8*30%,0)-AU423</f>
        <v>0</v>
      </c>
      <c r="DE423" s="329">
        <f>VLOOKUP($D423,'Off day working'!A:AM,38,0)-Z423</f>
        <v>0</v>
      </c>
      <c r="DF423" s="328"/>
      <c r="DG423" s="328"/>
      <c r="DH423" s="330">
        <f>K423/208*8*30%*VLOOKUP($D423,Shift!$B:$AZ,47,0)-AL423</f>
        <v>0</v>
      </c>
      <c r="DJ423" s="390"/>
      <c r="DK423" s="332">
        <f>VLOOKUP($D423,Meal!$A:$AK,35,0)-BG423</f>
        <v>0</v>
      </c>
      <c r="DL423" s="332">
        <f>VLOOKUP($D423,Meal!$A:$AK,36,0)-BH423</f>
        <v>0</v>
      </c>
      <c r="DM423" s="333">
        <f>VLOOKUP($D423,Shift!B:AW,39,0)-AV423</f>
        <v>0</v>
      </c>
      <c r="DN423" s="334">
        <f>K423/208*VLOOKUP(D423,Shift!$B:$AO,39,0)*8*10%-AW423</f>
        <v>0</v>
      </c>
      <c r="DO423" s="333">
        <f>VLOOKUP($D423,Shift!$B:$AO,40,0)-AX423</f>
        <v>0</v>
      </c>
      <c r="DP423" s="334">
        <f>K423/208*VLOOKUP(D423,Shift!$B:$AO,40,0)*8*50%-AY423</f>
        <v>0</v>
      </c>
      <c r="DQ423" s="335">
        <f>VLOOKUP($D423,Shift!$B:$AZ,41,0)-AZ423</f>
        <v>0</v>
      </c>
      <c r="DR423" s="336">
        <f>K423/208*VLOOKUP($D423,Shift!$B:$AQ,41,0)*8*50%-BA423</f>
        <v>0</v>
      </c>
      <c r="DS423" s="337">
        <f>VLOOKUP($D423,Att!B:CU,98,0)-O423</f>
        <v>0</v>
      </c>
      <c r="DT423" s="338">
        <f>IFERROR(VLOOKUP($D423,OT!$A:$BR,OT!BC$1,0),0)-P423</f>
        <v>0</v>
      </c>
      <c r="DU423" s="338">
        <f>IFERROR(VLOOKUP($D423,OT!$A:$BR,OT!BD$1,0),0)-Q423</f>
        <v>0</v>
      </c>
      <c r="DV423" s="338">
        <f>IFERROR(VLOOKUP($D423,OT!$A:$BR,OT!BE$1,0),0)-R423</f>
        <v>0</v>
      </c>
      <c r="DW423" s="338">
        <f>IFERROR(VLOOKUP($D423,OT!$A:$BR,OT!BF$1,0),0)-S423</f>
        <v>0</v>
      </c>
      <c r="DX423" s="338">
        <f>IFERROR(VLOOKUP($D423,OT!$A:$BR,OT!BG$1,0),0)-T423</f>
        <v>0</v>
      </c>
      <c r="DY423" s="338">
        <f>IFERROR(VLOOKUP($D423,OT!$A:$BR,OT!BH$1,0),0)-U423</f>
        <v>0</v>
      </c>
      <c r="DZ423" s="338">
        <f>IFERROR(VLOOKUP($D423,OT!$A:$BR,OT!BI$1,0),0)-V423</f>
        <v>0</v>
      </c>
      <c r="EA423" s="338">
        <f>IFERROR(VLOOKUP($D423,OT!$A:$BR,OT!BJ$1,0),0)-W423</f>
        <v>0</v>
      </c>
      <c r="EB423" s="338">
        <f>IFERROR(VLOOKUP($D423,OT!$A:$BR,OT!BK$1,0),0)-X423</f>
        <v>0</v>
      </c>
      <c r="EC423" s="339">
        <f>VLOOKUP(D423,'Off day working'!A:AL,38,0)*30000-BD423</f>
        <v>0</v>
      </c>
      <c r="ED423" s="340"/>
      <c r="EE423" s="340"/>
      <c r="EF423" s="338">
        <f t="shared" si="125"/>
        <v>0</v>
      </c>
      <c r="EG423" s="350">
        <f>4960000*1.07/208*VLOOKUP(D423,Att!B:BZ,77,0)-BJ423</f>
        <v>0</v>
      </c>
      <c r="EI423" s="345">
        <f>IF(AND(CH423="X",EJ423&gt;=0.5),150000/VLOOKUP(D423,Att!B:AT,45,0)*VLOOKUP(D423,Att!B:AP,41,0),IF(AND(CH423="X",EJ423&lt;0.5),0,150000))-AN423</f>
        <v>-150000</v>
      </c>
      <c r="EJ423" s="346">
        <f>VLOOKUP(D423,Att!B:AP,41,0)/VLOOKUP(D423,Att!B:AT,45,0)</f>
        <v>0.26785666454167045</v>
      </c>
    </row>
    <row r="424" spans="1:140" s="331" customFormat="1" ht="14.5" hidden="1" customHeight="1" x14ac:dyDescent="0.35">
      <c r="A424" s="300" t="s">
        <v>55</v>
      </c>
      <c r="B424" s="300">
        <f t="shared" si="141"/>
        <v>417</v>
      </c>
      <c r="C424" s="320" t="s">
        <v>56</v>
      </c>
      <c r="D424" s="320" t="s">
        <v>2049</v>
      </c>
      <c r="E424" s="320" t="s">
        <v>2051</v>
      </c>
      <c r="F424" s="367" t="s">
        <v>2050</v>
      </c>
      <c r="G424" s="320" t="s">
        <v>360</v>
      </c>
      <c r="H424" s="320"/>
      <c r="I424" s="320" t="s">
        <v>59</v>
      </c>
      <c r="J424" s="320" t="s">
        <v>58</v>
      </c>
      <c r="K424" s="321">
        <v>5900000</v>
      </c>
      <c r="L424" s="321"/>
      <c r="M424" s="321">
        <v>208</v>
      </c>
      <c r="N424" s="321"/>
      <c r="O424" s="321"/>
      <c r="P424" s="321">
        <v>0</v>
      </c>
      <c r="Q424" s="321">
        <v>0</v>
      </c>
      <c r="R424" s="321">
        <v>0</v>
      </c>
      <c r="S424" s="321">
        <v>0</v>
      </c>
      <c r="T424" s="321">
        <v>0</v>
      </c>
      <c r="U424" s="321">
        <v>0</v>
      </c>
      <c r="V424" s="321">
        <v>0</v>
      </c>
      <c r="W424" s="321">
        <v>0</v>
      </c>
      <c r="X424" s="321">
        <v>0</v>
      </c>
      <c r="Y424" s="321">
        <v>0</v>
      </c>
      <c r="Z424" s="321"/>
      <c r="AA424" s="321"/>
      <c r="AB424" s="321"/>
      <c r="AC424" s="321">
        <v>0</v>
      </c>
      <c r="AD424" s="321">
        <v>0</v>
      </c>
      <c r="AE424" s="321">
        <v>0</v>
      </c>
      <c r="AF424" s="321">
        <v>0</v>
      </c>
      <c r="AG424" s="321">
        <v>0</v>
      </c>
      <c r="AH424" s="321">
        <v>0</v>
      </c>
      <c r="AI424" s="321">
        <v>0</v>
      </c>
      <c r="AJ424" s="321">
        <v>0</v>
      </c>
      <c r="AK424" s="321">
        <v>0</v>
      </c>
      <c r="AL424" s="321"/>
      <c r="AM424" s="321">
        <v>0</v>
      </c>
      <c r="AN424" s="321">
        <v>0</v>
      </c>
      <c r="AO424" s="321">
        <v>0</v>
      </c>
      <c r="AP424" s="321">
        <v>0</v>
      </c>
      <c r="AQ424" s="321"/>
      <c r="AR424" s="321">
        <v>0</v>
      </c>
      <c r="AS424" s="321"/>
      <c r="AT424" s="321"/>
      <c r="AU424" s="321"/>
      <c r="AV424" s="321"/>
      <c r="AW424" s="321"/>
      <c r="AX424" s="321"/>
      <c r="AY424" s="321"/>
      <c r="AZ424" s="321"/>
      <c r="BA424" s="321"/>
      <c r="BB424" s="321"/>
      <c r="BC424" s="321"/>
      <c r="BD424" s="321">
        <v>0</v>
      </c>
      <c r="BE424" s="321"/>
      <c r="BF424" s="321"/>
      <c r="BG424" s="321"/>
      <c r="BH424" s="321"/>
      <c r="BI424" s="321"/>
      <c r="BJ424" s="321"/>
      <c r="BK424" s="321"/>
      <c r="BL424" s="321"/>
      <c r="BM424" s="321"/>
      <c r="BN424" s="321">
        <v>0</v>
      </c>
      <c r="BO424" s="321">
        <v>0</v>
      </c>
      <c r="BP424" s="321"/>
      <c r="BQ424" s="321">
        <v>0</v>
      </c>
      <c r="BR424" s="321"/>
      <c r="BS424" s="321">
        <v>0</v>
      </c>
      <c r="BT424" s="321">
        <v>0</v>
      </c>
      <c r="BU424" s="321">
        <v>0</v>
      </c>
      <c r="BV424" s="321"/>
      <c r="BW424" s="321">
        <v>0</v>
      </c>
      <c r="BX424" s="321"/>
      <c r="BY424" s="321">
        <v>0</v>
      </c>
      <c r="BZ424" s="321">
        <v>0</v>
      </c>
      <c r="CA424" s="321">
        <v>0</v>
      </c>
      <c r="CB424" s="321">
        <v>0</v>
      </c>
      <c r="CC424" s="322">
        <v>0</v>
      </c>
      <c r="CD424" s="320"/>
      <c r="CE424" s="320" t="s">
        <v>870</v>
      </c>
      <c r="CF424" s="323">
        <v>46188</v>
      </c>
      <c r="CG424" s="323">
        <v>46190</v>
      </c>
      <c r="CH424" s="320" t="s">
        <v>1043</v>
      </c>
      <c r="CI424" s="322">
        <v>0</v>
      </c>
      <c r="CJ424" s="322">
        <v>0</v>
      </c>
      <c r="CK424" s="321"/>
      <c r="CL424" s="324">
        <f t="shared" si="127"/>
        <v>0</v>
      </c>
      <c r="CM424" s="325">
        <f t="shared" si="128"/>
        <v>0</v>
      </c>
      <c r="CN424" s="325">
        <f t="shared" si="129"/>
        <v>0</v>
      </c>
      <c r="CO424" s="325">
        <f t="shared" si="130"/>
        <v>0</v>
      </c>
      <c r="CP424" s="318"/>
      <c r="CQ424" s="326">
        <f t="shared" si="131"/>
        <v>0</v>
      </c>
      <c r="CR424" s="326">
        <f t="shared" si="132"/>
        <v>0</v>
      </c>
      <c r="CS424" s="327">
        <f t="shared" si="133"/>
        <v>0</v>
      </c>
      <c r="CT424" s="327">
        <f t="shared" si="134"/>
        <v>0</v>
      </c>
      <c r="CU424" s="327">
        <f t="shared" si="135"/>
        <v>0</v>
      </c>
      <c r="CV424" s="327">
        <f t="shared" si="136"/>
        <v>0</v>
      </c>
      <c r="CW424" s="327">
        <f t="shared" si="137"/>
        <v>0</v>
      </c>
      <c r="CX424" s="327">
        <f t="shared" si="138"/>
        <v>0</v>
      </c>
      <c r="CY424" s="327">
        <f t="shared" si="139"/>
        <v>0</v>
      </c>
      <c r="CZ424" s="328">
        <f t="shared" si="140"/>
        <v>0</v>
      </c>
      <c r="DA424" s="328">
        <f t="shared" ref="DA424:DA433" si="142">(360000/208)*(O424+P424+Q424+R424+S424+T424+U424+V424+W424+X424+BI424)-CZ424</f>
        <v>0</v>
      </c>
      <c r="DB424" s="201"/>
      <c r="DC424" s="327">
        <f>K424/M424*IFERROR(VLOOKUP($D424,Shift!$B:$AZ,45,0),0)-AT424</f>
        <v>0</v>
      </c>
      <c r="DD424" s="327">
        <f>K424/M424*IFERROR(VLOOKUP($D424,Shift!$B:$AV,47,0),0)*10*50%-ROUND(K424/M424*IFERROR(VLOOKUP($D424,Shift!$B:$AV,47,0),0)*8*30%,0)-AU424</f>
        <v>0</v>
      </c>
      <c r="DE424" s="329">
        <f>VLOOKUP($D424,'Off day working'!A:AM,38,0)-Z424</f>
        <v>0</v>
      </c>
      <c r="DF424" s="328"/>
      <c r="DG424" s="328"/>
      <c r="DH424" s="330">
        <f>K424/208*8*30%*VLOOKUP($D424,Shift!$B:$AZ,47,0)-AL424</f>
        <v>0</v>
      </c>
      <c r="DJ424" s="390"/>
      <c r="DK424" s="332">
        <f>VLOOKUP($D424,Meal!$A:$AK,35,0)-BG424</f>
        <v>0</v>
      </c>
      <c r="DL424" s="332">
        <f>VLOOKUP($D424,Meal!$A:$AK,36,0)-BH424</f>
        <v>0</v>
      </c>
      <c r="DM424" s="333">
        <f>VLOOKUP($D424,Shift!B:AW,39,0)-AV424</f>
        <v>0</v>
      </c>
      <c r="DN424" s="334">
        <f>K424/208*VLOOKUP(D424,Shift!$B:$AO,39,0)*8*10%-AW424</f>
        <v>0</v>
      </c>
      <c r="DO424" s="333">
        <f>VLOOKUP($D424,Shift!$B:$AO,40,0)-AX424</f>
        <v>0</v>
      </c>
      <c r="DP424" s="334">
        <f>K424/208*VLOOKUP(D424,Shift!$B:$AO,40,0)*8*50%-AY424</f>
        <v>0</v>
      </c>
      <c r="DQ424" s="335">
        <f>VLOOKUP($D424,Shift!$B:$AZ,41,0)-AZ424</f>
        <v>0</v>
      </c>
      <c r="DR424" s="336">
        <f>K424/208*VLOOKUP($D424,Shift!$B:$AQ,41,0)*8*50%-BA424</f>
        <v>0</v>
      </c>
      <c r="DS424" s="337">
        <f>VLOOKUP($D424,Att!B:CU,98,0)-O424</f>
        <v>0</v>
      </c>
      <c r="DT424" s="338">
        <f>IFERROR(VLOOKUP($D424,OT!$A:$BR,OT!BC$1,0),0)-P424</f>
        <v>0</v>
      </c>
      <c r="DU424" s="338">
        <f>IFERROR(VLOOKUP($D424,OT!$A:$BR,OT!BD$1,0),0)-Q424</f>
        <v>0</v>
      </c>
      <c r="DV424" s="338">
        <f>IFERROR(VLOOKUP($D424,OT!$A:$BR,OT!BE$1,0),0)-R424</f>
        <v>0</v>
      </c>
      <c r="DW424" s="338">
        <f>IFERROR(VLOOKUP($D424,OT!$A:$BR,OT!BF$1,0),0)-S424</f>
        <v>0</v>
      </c>
      <c r="DX424" s="338">
        <f>IFERROR(VLOOKUP($D424,OT!$A:$BR,OT!BG$1,0),0)-T424</f>
        <v>0</v>
      </c>
      <c r="DY424" s="338">
        <f>IFERROR(VLOOKUP($D424,OT!$A:$BR,OT!BH$1,0),0)-U424</f>
        <v>0</v>
      </c>
      <c r="DZ424" s="338">
        <f>IFERROR(VLOOKUP($D424,OT!$A:$BR,OT!BI$1,0),0)-V424</f>
        <v>0</v>
      </c>
      <c r="EA424" s="338">
        <f>IFERROR(VLOOKUP($D424,OT!$A:$BR,OT!BJ$1,0),0)-W424</f>
        <v>0</v>
      </c>
      <c r="EB424" s="338">
        <f>IFERROR(VLOOKUP($D424,OT!$A:$BR,OT!BK$1,0),0)-X424</f>
        <v>0</v>
      </c>
      <c r="EC424" s="339">
        <f>VLOOKUP(D424,'Off day working'!A:AL,38,0)*30000-BD424</f>
        <v>0</v>
      </c>
      <c r="ED424" s="340"/>
      <c r="EE424" s="340"/>
      <c r="EF424" s="338">
        <f t="shared" si="125"/>
        <v>42548.076923076922</v>
      </c>
      <c r="EG424" s="350">
        <f>4960000*1.07/208*VLOOKUP(D424,Att!B:BZ,77,0)-BJ424</f>
        <v>0</v>
      </c>
      <c r="EI424" s="345">
        <f>IF(AND(CH424="X",EJ424&gt;=0.5),150000/VLOOKUP(D424,Att!B:AT,45,0)*VLOOKUP(D424,Att!B:AP,41,0),IF(AND(CH424="X",EJ424&lt;0.5),0,150000))-AN424</f>
        <v>0</v>
      </c>
      <c r="EJ424" s="346">
        <f>VLOOKUP(D424,Att!B:AP,41,0)/VLOOKUP(D424,Att!B:AT,45,0)</f>
        <v>0</v>
      </c>
    </row>
    <row r="425" spans="1:140" s="331" customFormat="1" ht="14.5" hidden="1" customHeight="1" x14ac:dyDescent="0.35">
      <c r="A425" s="300" t="s">
        <v>55</v>
      </c>
      <c r="B425" s="300">
        <f t="shared" si="141"/>
        <v>418</v>
      </c>
      <c r="C425" s="320" t="s">
        <v>56</v>
      </c>
      <c r="D425" s="320" t="s">
        <v>2055</v>
      </c>
      <c r="E425" s="320" t="s">
        <v>2057</v>
      </c>
      <c r="F425" s="367" t="s">
        <v>2056</v>
      </c>
      <c r="G425" s="320" t="s">
        <v>360</v>
      </c>
      <c r="H425" s="320"/>
      <c r="I425" s="320" t="s">
        <v>59</v>
      </c>
      <c r="J425" s="320" t="s">
        <v>58</v>
      </c>
      <c r="K425" s="321">
        <v>5900000</v>
      </c>
      <c r="L425" s="321"/>
      <c r="M425" s="321">
        <v>208</v>
      </c>
      <c r="N425" s="321"/>
      <c r="O425" s="321"/>
      <c r="P425" s="321">
        <v>0</v>
      </c>
      <c r="Q425" s="321">
        <v>0</v>
      </c>
      <c r="R425" s="321">
        <v>0</v>
      </c>
      <c r="S425" s="321">
        <v>0</v>
      </c>
      <c r="T425" s="321">
        <v>0</v>
      </c>
      <c r="U425" s="321">
        <v>0</v>
      </c>
      <c r="V425" s="321">
        <v>0</v>
      </c>
      <c r="W425" s="321">
        <v>0</v>
      </c>
      <c r="X425" s="321">
        <v>0</v>
      </c>
      <c r="Y425" s="321">
        <v>0</v>
      </c>
      <c r="Z425" s="321"/>
      <c r="AA425" s="321"/>
      <c r="AB425" s="321"/>
      <c r="AC425" s="321">
        <v>0</v>
      </c>
      <c r="AD425" s="321">
        <v>0</v>
      </c>
      <c r="AE425" s="321">
        <v>0</v>
      </c>
      <c r="AF425" s="321">
        <v>0</v>
      </c>
      <c r="AG425" s="321">
        <v>0</v>
      </c>
      <c r="AH425" s="321">
        <v>0</v>
      </c>
      <c r="AI425" s="321">
        <v>0</v>
      </c>
      <c r="AJ425" s="321">
        <v>0</v>
      </c>
      <c r="AK425" s="321">
        <v>0</v>
      </c>
      <c r="AL425" s="321"/>
      <c r="AM425" s="321">
        <v>0</v>
      </c>
      <c r="AN425" s="321">
        <v>0</v>
      </c>
      <c r="AO425" s="321">
        <v>0</v>
      </c>
      <c r="AP425" s="321">
        <v>0</v>
      </c>
      <c r="AQ425" s="321"/>
      <c r="AR425" s="321">
        <v>0</v>
      </c>
      <c r="AS425" s="321"/>
      <c r="AT425" s="321"/>
      <c r="AU425" s="321"/>
      <c r="AV425" s="321"/>
      <c r="AW425" s="321"/>
      <c r="AX425" s="321"/>
      <c r="AY425" s="321"/>
      <c r="AZ425" s="321"/>
      <c r="BA425" s="321"/>
      <c r="BB425" s="321"/>
      <c r="BC425" s="321"/>
      <c r="BD425" s="321">
        <v>0</v>
      </c>
      <c r="BE425" s="321"/>
      <c r="BF425" s="321"/>
      <c r="BG425" s="321"/>
      <c r="BH425" s="321"/>
      <c r="BI425" s="321"/>
      <c r="BJ425" s="321"/>
      <c r="BK425" s="321"/>
      <c r="BL425" s="321"/>
      <c r="BM425" s="321"/>
      <c r="BN425" s="321">
        <v>0</v>
      </c>
      <c r="BO425" s="321">
        <v>0</v>
      </c>
      <c r="BP425" s="321"/>
      <c r="BQ425" s="321">
        <v>0</v>
      </c>
      <c r="BR425" s="321"/>
      <c r="BS425" s="321">
        <v>0</v>
      </c>
      <c r="BT425" s="321">
        <v>0</v>
      </c>
      <c r="BU425" s="321">
        <v>0</v>
      </c>
      <c r="BV425" s="321"/>
      <c r="BW425" s="321">
        <v>0</v>
      </c>
      <c r="BX425" s="321"/>
      <c r="BY425" s="321">
        <v>0</v>
      </c>
      <c r="BZ425" s="321">
        <v>0</v>
      </c>
      <c r="CA425" s="321">
        <v>0</v>
      </c>
      <c r="CB425" s="321">
        <v>0</v>
      </c>
      <c r="CC425" s="322">
        <v>0</v>
      </c>
      <c r="CD425" s="320"/>
      <c r="CE425" s="320" t="s">
        <v>870</v>
      </c>
      <c r="CF425" s="323">
        <v>46188</v>
      </c>
      <c r="CG425" s="323">
        <v>46190</v>
      </c>
      <c r="CH425" s="320" t="s">
        <v>1043</v>
      </c>
      <c r="CI425" s="322">
        <v>0</v>
      </c>
      <c r="CJ425" s="322">
        <v>0</v>
      </c>
      <c r="CK425" s="321"/>
      <c r="CL425" s="324">
        <f t="shared" si="127"/>
        <v>0</v>
      </c>
      <c r="CM425" s="325">
        <f t="shared" si="128"/>
        <v>0</v>
      </c>
      <c r="CN425" s="325">
        <f t="shared" si="129"/>
        <v>0</v>
      </c>
      <c r="CO425" s="325">
        <f t="shared" si="130"/>
        <v>0</v>
      </c>
      <c r="CP425" s="318"/>
      <c r="CQ425" s="326">
        <f t="shared" si="131"/>
        <v>0</v>
      </c>
      <c r="CR425" s="326">
        <f t="shared" si="132"/>
        <v>0</v>
      </c>
      <c r="CS425" s="327">
        <f t="shared" si="133"/>
        <v>0</v>
      </c>
      <c r="CT425" s="327">
        <f t="shared" si="134"/>
        <v>0</v>
      </c>
      <c r="CU425" s="327">
        <f t="shared" si="135"/>
        <v>0</v>
      </c>
      <c r="CV425" s="327">
        <f t="shared" si="136"/>
        <v>0</v>
      </c>
      <c r="CW425" s="327">
        <f t="shared" si="137"/>
        <v>0</v>
      </c>
      <c r="CX425" s="327">
        <f t="shared" si="138"/>
        <v>0</v>
      </c>
      <c r="CY425" s="327">
        <f t="shared" si="139"/>
        <v>0</v>
      </c>
      <c r="CZ425" s="328">
        <f t="shared" si="140"/>
        <v>0</v>
      </c>
      <c r="DA425" s="328">
        <f t="shared" si="142"/>
        <v>0</v>
      </c>
      <c r="DB425" s="201"/>
      <c r="DC425" s="327">
        <f>K425/M425*IFERROR(VLOOKUP($D425,Shift!$B:$AZ,45,0),0)-AT425</f>
        <v>0</v>
      </c>
      <c r="DD425" s="327">
        <f>K425/M425*IFERROR(VLOOKUP($D425,Shift!$B:$AV,47,0),0)*10*50%-ROUND(K425/M425*IFERROR(VLOOKUP($D425,Shift!$B:$AV,47,0),0)*8*30%,0)-AU425</f>
        <v>0</v>
      </c>
      <c r="DE425" s="329">
        <f>VLOOKUP($D425,'Off day working'!A:AM,38,0)-Z425</f>
        <v>0</v>
      </c>
      <c r="DF425" s="328"/>
      <c r="DG425" s="328"/>
      <c r="DH425" s="330">
        <f>K425/208*8*30%*VLOOKUP($D425,Shift!$B:$AZ,47,0)-AL425</f>
        <v>0</v>
      </c>
      <c r="DJ425" s="390"/>
      <c r="DK425" s="332">
        <f>VLOOKUP($D425,Meal!$A:$AK,35,0)-BG425</f>
        <v>0</v>
      </c>
      <c r="DL425" s="332">
        <f>VLOOKUP($D425,Meal!$A:$AK,36,0)-BH425</f>
        <v>0</v>
      </c>
      <c r="DM425" s="333">
        <f>VLOOKUP($D425,Shift!B:AW,39,0)-AV425</f>
        <v>0</v>
      </c>
      <c r="DN425" s="334">
        <f>K425/208*VLOOKUP(D425,Shift!$B:$AO,39,0)*8*10%-AW425</f>
        <v>0</v>
      </c>
      <c r="DO425" s="333">
        <f>VLOOKUP($D425,Shift!$B:$AO,40,0)-AX425</f>
        <v>0</v>
      </c>
      <c r="DP425" s="334">
        <f>K425/208*VLOOKUP(D425,Shift!$B:$AO,40,0)*8*50%-AY425</f>
        <v>0</v>
      </c>
      <c r="DQ425" s="335">
        <f>VLOOKUP($D425,Shift!$B:$AZ,41,0)-AZ425</f>
        <v>0</v>
      </c>
      <c r="DR425" s="336">
        <f>K425/208*VLOOKUP($D425,Shift!$B:$AQ,41,0)*8*50%-BA425</f>
        <v>0</v>
      </c>
      <c r="DS425" s="337">
        <f>VLOOKUP($D425,Att!B:CU,98,0)-O425</f>
        <v>0</v>
      </c>
      <c r="DT425" s="338">
        <f>IFERROR(VLOOKUP($D425,OT!$A:$BR,OT!BC$1,0),0)-P425</f>
        <v>0</v>
      </c>
      <c r="DU425" s="338">
        <f>IFERROR(VLOOKUP($D425,OT!$A:$BR,OT!BD$1,0),0)-Q425</f>
        <v>0</v>
      </c>
      <c r="DV425" s="338">
        <f>IFERROR(VLOOKUP($D425,OT!$A:$BR,OT!BE$1,0),0)-R425</f>
        <v>0</v>
      </c>
      <c r="DW425" s="338">
        <f>IFERROR(VLOOKUP($D425,OT!$A:$BR,OT!BF$1,0),0)-S425</f>
        <v>0</v>
      </c>
      <c r="DX425" s="338">
        <f>IFERROR(VLOOKUP($D425,OT!$A:$BR,OT!BG$1,0),0)-T425</f>
        <v>0</v>
      </c>
      <c r="DY425" s="338">
        <f>IFERROR(VLOOKUP($D425,OT!$A:$BR,OT!BH$1,0),0)-U425</f>
        <v>0</v>
      </c>
      <c r="DZ425" s="338">
        <f>IFERROR(VLOOKUP($D425,OT!$A:$BR,OT!BI$1,0),0)-V425</f>
        <v>0</v>
      </c>
      <c r="EA425" s="338">
        <f>IFERROR(VLOOKUP($D425,OT!$A:$BR,OT!BJ$1,0),0)-W425</f>
        <v>0</v>
      </c>
      <c r="EB425" s="338">
        <f>IFERROR(VLOOKUP($D425,OT!$A:$BR,OT!BK$1,0),0)-X425</f>
        <v>0</v>
      </c>
      <c r="EC425" s="339">
        <f>VLOOKUP(D425,'Off day working'!A:AL,38,0)*30000-BD425</f>
        <v>0</v>
      </c>
      <c r="ED425" s="340"/>
      <c r="EE425" s="340"/>
      <c r="EF425" s="338">
        <f t="shared" si="125"/>
        <v>42548.076923076922</v>
      </c>
      <c r="EG425" s="350">
        <f>4960000*1.07/208*VLOOKUP(D425,Att!B:BZ,77,0)-BJ425</f>
        <v>0</v>
      </c>
      <c r="EI425" s="345">
        <f>IF(AND(CH425="X",EJ425&gt;=0.5),150000/VLOOKUP(D425,Att!B:AT,45,0)*VLOOKUP(D425,Att!B:AP,41,0),IF(AND(CH425="X",EJ425&lt;0.5),0,150000))-AN425</f>
        <v>0</v>
      </c>
      <c r="EJ425" s="346">
        <f>VLOOKUP(D425,Att!B:AP,41,0)/VLOOKUP(D425,Att!B:AT,45,0)</f>
        <v>0</v>
      </c>
    </row>
    <row r="426" spans="1:140" s="331" customFormat="1" ht="14.5" hidden="1" customHeight="1" x14ac:dyDescent="0.35">
      <c r="A426" s="300" t="s">
        <v>55</v>
      </c>
      <c r="B426" s="300">
        <f t="shared" si="141"/>
        <v>419</v>
      </c>
      <c r="C426" s="320" t="s">
        <v>56</v>
      </c>
      <c r="D426" s="320" t="s">
        <v>2073</v>
      </c>
      <c r="E426" s="320" t="s">
        <v>2075</v>
      </c>
      <c r="F426" s="367" t="s">
        <v>2074</v>
      </c>
      <c r="G426" s="320" t="s">
        <v>348</v>
      </c>
      <c r="H426" s="320"/>
      <c r="I426" s="320" t="s">
        <v>63</v>
      </c>
      <c r="J426" s="320" t="s">
        <v>58</v>
      </c>
      <c r="K426" s="321">
        <v>5900000</v>
      </c>
      <c r="L426" s="321"/>
      <c r="M426" s="321">
        <v>208</v>
      </c>
      <c r="N426" s="321"/>
      <c r="O426" s="321"/>
      <c r="P426" s="321">
        <v>0</v>
      </c>
      <c r="Q426" s="321">
        <v>0</v>
      </c>
      <c r="R426" s="321">
        <v>0</v>
      </c>
      <c r="S426" s="321">
        <v>0</v>
      </c>
      <c r="T426" s="321">
        <v>0</v>
      </c>
      <c r="U426" s="321">
        <v>0</v>
      </c>
      <c r="V426" s="321">
        <v>0</v>
      </c>
      <c r="W426" s="321">
        <v>0</v>
      </c>
      <c r="X426" s="321">
        <v>0</v>
      </c>
      <c r="Y426" s="321">
        <v>0</v>
      </c>
      <c r="Z426" s="321"/>
      <c r="AA426" s="321"/>
      <c r="AB426" s="321"/>
      <c r="AC426" s="321">
        <v>0</v>
      </c>
      <c r="AD426" s="321">
        <v>0</v>
      </c>
      <c r="AE426" s="321">
        <v>0</v>
      </c>
      <c r="AF426" s="321">
        <v>0</v>
      </c>
      <c r="AG426" s="321">
        <v>0</v>
      </c>
      <c r="AH426" s="321">
        <v>0</v>
      </c>
      <c r="AI426" s="321">
        <v>0</v>
      </c>
      <c r="AJ426" s="321">
        <v>0</v>
      </c>
      <c r="AK426" s="321">
        <v>0</v>
      </c>
      <c r="AL426" s="321"/>
      <c r="AM426" s="321">
        <v>0</v>
      </c>
      <c r="AN426" s="321"/>
      <c r="AO426" s="321">
        <v>0</v>
      </c>
      <c r="AP426" s="321">
        <v>0</v>
      </c>
      <c r="AQ426" s="321"/>
      <c r="AR426" s="321">
        <v>0</v>
      </c>
      <c r="AS426" s="321"/>
      <c r="AT426" s="321"/>
      <c r="AU426" s="321"/>
      <c r="AV426" s="321"/>
      <c r="AW426" s="321"/>
      <c r="AX426" s="321"/>
      <c r="AY426" s="321"/>
      <c r="AZ426" s="321"/>
      <c r="BA426" s="321"/>
      <c r="BB426" s="321"/>
      <c r="BC426" s="321"/>
      <c r="BD426" s="321">
        <v>60000</v>
      </c>
      <c r="BE426" s="321"/>
      <c r="BF426" s="321"/>
      <c r="BG426" s="321">
        <v>0</v>
      </c>
      <c r="BH426" s="321"/>
      <c r="BI426" s="321"/>
      <c r="BJ426" s="321"/>
      <c r="BK426" s="321"/>
      <c r="BL426" s="321">
        <v>0</v>
      </c>
      <c r="BM426" s="321"/>
      <c r="BN426" s="321">
        <v>0</v>
      </c>
      <c r="BO426" s="321">
        <v>0</v>
      </c>
      <c r="BP426" s="321"/>
      <c r="BQ426" s="321">
        <v>0</v>
      </c>
      <c r="BR426" s="321"/>
      <c r="BS426" s="321">
        <v>0</v>
      </c>
      <c r="BT426" s="321">
        <v>0</v>
      </c>
      <c r="BU426" s="321">
        <v>0</v>
      </c>
      <c r="BV426" s="321"/>
      <c r="BW426" s="321">
        <v>0</v>
      </c>
      <c r="BX426" s="321"/>
      <c r="BY426" s="321">
        <v>0</v>
      </c>
      <c r="BZ426" s="321">
        <v>0</v>
      </c>
      <c r="CA426" s="321">
        <v>0</v>
      </c>
      <c r="CB426" s="321">
        <v>60000</v>
      </c>
      <c r="CC426" s="322">
        <v>60000</v>
      </c>
      <c r="CD426" s="320"/>
      <c r="CE426" s="320" t="s">
        <v>870</v>
      </c>
      <c r="CF426" s="323">
        <v>46188</v>
      </c>
      <c r="CG426" s="323">
        <v>46190</v>
      </c>
      <c r="CH426" s="320" t="s">
        <v>1043</v>
      </c>
      <c r="CI426" s="322">
        <v>0</v>
      </c>
      <c r="CJ426" s="322">
        <v>0</v>
      </c>
      <c r="CK426" s="321"/>
      <c r="CL426" s="324">
        <f t="shared" si="127"/>
        <v>0</v>
      </c>
      <c r="CM426" s="325">
        <f t="shared" si="128"/>
        <v>0</v>
      </c>
      <c r="CN426" s="325">
        <f t="shared" si="129"/>
        <v>0</v>
      </c>
      <c r="CO426" s="325">
        <f t="shared" si="130"/>
        <v>0</v>
      </c>
      <c r="CP426" s="318"/>
      <c r="CQ426" s="326">
        <f t="shared" si="131"/>
        <v>0</v>
      </c>
      <c r="CR426" s="326">
        <f t="shared" si="132"/>
        <v>0</v>
      </c>
      <c r="CS426" s="327">
        <f t="shared" si="133"/>
        <v>0</v>
      </c>
      <c r="CT426" s="327">
        <f t="shared" si="134"/>
        <v>0</v>
      </c>
      <c r="CU426" s="327">
        <f t="shared" si="135"/>
        <v>0</v>
      </c>
      <c r="CV426" s="327">
        <f t="shared" si="136"/>
        <v>0</v>
      </c>
      <c r="CW426" s="327">
        <f t="shared" si="137"/>
        <v>0</v>
      </c>
      <c r="CX426" s="327">
        <f t="shared" si="138"/>
        <v>0</v>
      </c>
      <c r="CY426" s="327">
        <f t="shared" si="139"/>
        <v>0</v>
      </c>
      <c r="CZ426" s="328">
        <f t="shared" si="140"/>
        <v>0</v>
      </c>
      <c r="DA426" s="328">
        <f t="shared" si="142"/>
        <v>0</v>
      </c>
      <c r="DB426" s="201"/>
      <c r="DC426" s="327">
        <f>K426/M426*IFERROR(VLOOKUP($D426,Shift!$B:$AZ,45,0),0)-AT426</f>
        <v>0</v>
      </c>
      <c r="DD426" s="327">
        <f>K426/M426*IFERROR(VLOOKUP($D426,Shift!$B:$AV,47,0),0)*10*50%-ROUND(K426/M426*IFERROR(VLOOKUP($D426,Shift!$B:$AV,47,0),0)*8*30%,0)-AU426</f>
        <v>0</v>
      </c>
      <c r="DE426" s="329">
        <f>VLOOKUP($D426,'Off day working'!A:AM,38,0)-Z426</f>
        <v>0</v>
      </c>
      <c r="DF426" s="328"/>
      <c r="DG426" s="328"/>
      <c r="DH426" s="330">
        <f>K426/208*8*30%*VLOOKUP($D426,Shift!$B:$AZ,47,0)-AL426</f>
        <v>0</v>
      </c>
      <c r="DJ426" s="390"/>
      <c r="DK426" s="332">
        <f>VLOOKUP($D426,Meal!$A:$AK,35,0)-BG426</f>
        <v>0</v>
      </c>
      <c r="DL426" s="332">
        <f>VLOOKUP($D426,Meal!$A:$AK,36,0)-BH426</f>
        <v>0</v>
      </c>
      <c r="DM426" s="333">
        <f>VLOOKUP($D426,Shift!B:AW,39,0)-AV426</f>
        <v>0</v>
      </c>
      <c r="DN426" s="334">
        <f>K426/208*VLOOKUP(D426,Shift!$B:$AO,39,0)*8*10%-AW426</f>
        <v>0</v>
      </c>
      <c r="DO426" s="333">
        <f>VLOOKUP($D426,Shift!$B:$AO,40,0)-AX426</f>
        <v>0</v>
      </c>
      <c r="DP426" s="334">
        <f>K426/208*VLOOKUP(D426,Shift!$B:$AO,40,0)*8*50%-AY426</f>
        <v>0</v>
      </c>
      <c r="DQ426" s="335">
        <f>VLOOKUP($D426,Shift!$B:$AZ,41,0)-AZ426</f>
        <v>0</v>
      </c>
      <c r="DR426" s="336">
        <f>K426/208*VLOOKUP($D426,Shift!$B:$AQ,41,0)*8*50%-BA426</f>
        <v>0</v>
      </c>
      <c r="DS426" s="337">
        <f>VLOOKUP($D426,Att!B:CU,98,0)-O426</f>
        <v>0</v>
      </c>
      <c r="DT426" s="338">
        <f>IFERROR(VLOOKUP($D426,OT!$A:$BR,OT!BC$1,0),0)-P426</f>
        <v>0</v>
      </c>
      <c r="DU426" s="338">
        <f>IFERROR(VLOOKUP($D426,OT!$A:$BR,OT!BD$1,0),0)-Q426</f>
        <v>0</v>
      </c>
      <c r="DV426" s="338">
        <f>IFERROR(VLOOKUP($D426,OT!$A:$BR,OT!BE$1,0),0)-R426</f>
        <v>0</v>
      </c>
      <c r="DW426" s="338">
        <f>IFERROR(VLOOKUP($D426,OT!$A:$BR,OT!BF$1,0),0)-S426</f>
        <v>0</v>
      </c>
      <c r="DX426" s="338">
        <f>IFERROR(VLOOKUP($D426,OT!$A:$BR,OT!BG$1,0),0)-T426</f>
        <v>0</v>
      </c>
      <c r="DY426" s="338">
        <f>IFERROR(VLOOKUP($D426,OT!$A:$BR,OT!BH$1,0),0)-U426</f>
        <v>0</v>
      </c>
      <c r="DZ426" s="338">
        <f>IFERROR(VLOOKUP($D426,OT!$A:$BR,OT!BI$1,0),0)-V426</f>
        <v>0</v>
      </c>
      <c r="EA426" s="338">
        <f>IFERROR(VLOOKUP($D426,OT!$A:$BR,OT!BJ$1,0),0)-W426</f>
        <v>0</v>
      </c>
      <c r="EB426" s="338">
        <f>IFERROR(VLOOKUP($D426,OT!$A:$BR,OT!BK$1,0),0)-X426</f>
        <v>0</v>
      </c>
      <c r="EC426" s="339">
        <f>VLOOKUP(D426,'Off day working'!A:AL,38,0)*30000-BD426</f>
        <v>-60000</v>
      </c>
      <c r="ED426" s="340"/>
      <c r="EE426" s="340"/>
      <c r="EF426" s="338">
        <f t="shared" si="125"/>
        <v>0</v>
      </c>
      <c r="EG426" s="350">
        <f>4960000*1.07/208*VLOOKUP(D426,Att!B:BZ,77,0)-BJ426</f>
        <v>0</v>
      </c>
      <c r="EI426" s="345">
        <f>IF(AND(CH426="X",EJ426&gt;=0.5),150000/VLOOKUP(D426,Att!B:AT,45,0)*VLOOKUP(D426,Att!B:AP,41,0),IF(AND(CH426="X",EJ426&lt;0.5),0,150000))-AN426</f>
        <v>0</v>
      </c>
      <c r="EJ426" s="346">
        <f>VLOOKUP(D426,Att!B:AP,41,0)/VLOOKUP(D426,Att!B:AT,45,0)</f>
        <v>0</v>
      </c>
    </row>
    <row r="427" spans="1:140" s="331" customFormat="1" ht="14.5" hidden="1" customHeight="1" x14ac:dyDescent="0.35">
      <c r="A427" s="300" t="s">
        <v>55</v>
      </c>
      <c r="B427" s="300">
        <f t="shared" si="141"/>
        <v>420</v>
      </c>
      <c r="C427" s="320" t="s">
        <v>56</v>
      </c>
      <c r="D427" s="320" t="s">
        <v>1351</v>
      </c>
      <c r="E427" s="320" t="s">
        <v>1353</v>
      </c>
      <c r="F427" s="367" t="s">
        <v>1352</v>
      </c>
      <c r="G427" s="320" t="s">
        <v>348</v>
      </c>
      <c r="H427" s="320" t="s">
        <v>1041</v>
      </c>
      <c r="I427" s="320" t="s">
        <v>59</v>
      </c>
      <c r="J427" s="320" t="s">
        <v>58</v>
      </c>
      <c r="K427" s="321">
        <v>5900000</v>
      </c>
      <c r="L427" s="321"/>
      <c r="M427" s="321">
        <v>208</v>
      </c>
      <c r="N427" s="321"/>
      <c r="O427" s="321">
        <v>108</v>
      </c>
      <c r="P427" s="321">
        <v>18</v>
      </c>
      <c r="Q427" s="321">
        <v>0</v>
      </c>
      <c r="R427" s="321">
        <v>0</v>
      </c>
      <c r="S427" s="321">
        <v>0</v>
      </c>
      <c r="T427" s="321">
        <v>0</v>
      </c>
      <c r="U427" s="321">
        <v>0</v>
      </c>
      <c r="V427" s="321">
        <v>0</v>
      </c>
      <c r="W427" s="321">
        <v>0</v>
      </c>
      <c r="X427" s="321">
        <v>0</v>
      </c>
      <c r="Y427" s="321">
        <v>4</v>
      </c>
      <c r="Z427" s="321"/>
      <c r="AA427" s="321"/>
      <c r="AB427" s="321">
        <v>3063461.5384999998</v>
      </c>
      <c r="AC427" s="321">
        <v>765865.38459999999</v>
      </c>
      <c r="AD427" s="321">
        <v>0</v>
      </c>
      <c r="AE427" s="321">
        <v>0</v>
      </c>
      <c r="AF427" s="321">
        <v>0</v>
      </c>
      <c r="AG427" s="321">
        <v>0</v>
      </c>
      <c r="AH427" s="321">
        <v>0</v>
      </c>
      <c r="AI427" s="321">
        <v>0</v>
      </c>
      <c r="AJ427" s="321">
        <v>0</v>
      </c>
      <c r="AK427" s="321">
        <v>0</v>
      </c>
      <c r="AL427" s="321">
        <v>272307.6923</v>
      </c>
      <c r="AM427" s="321">
        <v>176785.39859999999</v>
      </c>
      <c r="AN427" s="321">
        <v>150000</v>
      </c>
      <c r="AO427" s="321">
        <v>242500</v>
      </c>
      <c r="AP427" s="321">
        <v>0</v>
      </c>
      <c r="AQ427" s="321">
        <v>255288.4615</v>
      </c>
      <c r="AR427" s="321">
        <v>0</v>
      </c>
      <c r="AS427" s="321"/>
      <c r="AT427" s="321">
        <v>0</v>
      </c>
      <c r="AU427" s="321">
        <v>295000</v>
      </c>
      <c r="AV427" s="321">
        <v>0</v>
      </c>
      <c r="AW427" s="321">
        <v>0</v>
      </c>
      <c r="AX427" s="321">
        <v>0</v>
      </c>
      <c r="AY427" s="321">
        <v>0</v>
      </c>
      <c r="AZ427" s="321"/>
      <c r="BA427" s="321"/>
      <c r="BB427" s="321">
        <v>9</v>
      </c>
      <c r="BC427" s="321">
        <v>255288.46</v>
      </c>
      <c r="BD427" s="321">
        <v>0</v>
      </c>
      <c r="BE427" s="321"/>
      <c r="BF427" s="321">
        <v>200000</v>
      </c>
      <c r="BG427" s="321">
        <v>60000</v>
      </c>
      <c r="BH427" s="321">
        <v>248000</v>
      </c>
      <c r="BI427" s="321"/>
      <c r="BJ427" s="321"/>
      <c r="BK427" s="321"/>
      <c r="BL427" s="321">
        <v>0</v>
      </c>
      <c r="BM427" s="321"/>
      <c r="BN427" s="321">
        <v>0</v>
      </c>
      <c r="BO427" s="321">
        <v>0</v>
      </c>
      <c r="BP427" s="321">
        <v>186923.07689999999</v>
      </c>
      <c r="BQ427" s="321">
        <v>31153.8462</v>
      </c>
      <c r="BR427" s="321"/>
      <c r="BS427" s="321">
        <v>0</v>
      </c>
      <c r="BT427" s="321">
        <v>1268500</v>
      </c>
      <c r="BU427" s="321">
        <v>619500</v>
      </c>
      <c r="BV427" s="321"/>
      <c r="BW427" s="321">
        <v>0</v>
      </c>
      <c r="BX427" s="321"/>
      <c r="BY427" s="321">
        <v>0</v>
      </c>
      <c r="BZ427" s="321">
        <v>15.68</v>
      </c>
      <c r="CA427" s="321">
        <v>444769</v>
      </c>
      <c r="CB427" s="321">
        <v>8033852</v>
      </c>
      <c r="CC427" s="322">
        <v>5809775</v>
      </c>
      <c r="CD427" s="320"/>
      <c r="CE427" s="320" t="s">
        <v>870</v>
      </c>
      <c r="CF427" s="323">
        <v>46113</v>
      </c>
      <c r="CG427" s="323">
        <v>46191</v>
      </c>
      <c r="CH427" s="320" t="s">
        <v>1043</v>
      </c>
      <c r="CI427" s="322">
        <v>118000</v>
      </c>
      <c r="CJ427" s="322">
        <v>0</v>
      </c>
      <c r="CK427" s="321"/>
      <c r="CL427" s="324">
        <f t="shared" si="127"/>
        <v>218076.92309999999</v>
      </c>
      <c r="CM427" s="325">
        <f t="shared" si="128"/>
        <v>-9.1414000010117888</v>
      </c>
      <c r="CN427" s="325">
        <f t="shared" si="129"/>
        <v>-9.0645000003278255</v>
      </c>
      <c r="CO427" s="325">
        <f t="shared" si="130"/>
        <v>-3.8461294025182724E-5</v>
      </c>
      <c r="CP427" s="318"/>
      <c r="CQ427" s="326">
        <f t="shared" si="131"/>
        <v>1.5384750440716743E-5</v>
      </c>
      <c r="CR427" s="326">
        <f t="shared" si="132"/>
        <v>0</v>
      </c>
      <c r="CS427" s="327">
        <f t="shared" si="133"/>
        <v>0</v>
      </c>
      <c r="CT427" s="327">
        <f t="shared" si="134"/>
        <v>0</v>
      </c>
      <c r="CU427" s="327">
        <f t="shared" si="135"/>
        <v>0</v>
      </c>
      <c r="CV427" s="327">
        <f t="shared" si="136"/>
        <v>0</v>
      </c>
      <c r="CW427" s="327">
        <f t="shared" si="137"/>
        <v>0</v>
      </c>
      <c r="CX427" s="327">
        <f t="shared" si="138"/>
        <v>0</v>
      </c>
      <c r="CY427" s="327">
        <f t="shared" si="139"/>
        <v>0</v>
      </c>
      <c r="CZ427" s="328">
        <f t="shared" si="140"/>
        <v>218076.92309999999</v>
      </c>
      <c r="DA427" s="328">
        <f t="shared" si="142"/>
        <v>-2.3076921934261918E-5</v>
      </c>
      <c r="DB427" s="201"/>
      <c r="DC427" s="327">
        <f>K427/M427*IFERROR(VLOOKUP($D427,Shift!$B:$AZ,45,0),0)-AT427</f>
        <v>0</v>
      </c>
      <c r="DD427" s="327">
        <f>K427/M427*IFERROR(VLOOKUP($D427,Shift!$B:$AV,47,0),0)*10*50%-ROUND(K427/M427*IFERROR(VLOOKUP($D427,Shift!$B:$AV,47,0),0)*8*30%,0)-AU427</f>
        <v>-0.30769230762962252</v>
      </c>
      <c r="DE427" s="329">
        <f>VLOOKUP($D427,'Off day working'!A:AM,38,0)-Z427</f>
        <v>0</v>
      </c>
      <c r="DF427" s="328"/>
      <c r="DG427" s="328"/>
      <c r="DH427" s="330">
        <f>K427/208*8*30%*VLOOKUP($D427,Shift!$B:$AZ,47,0)-AL427</f>
        <v>7.6923170126974583E-6</v>
      </c>
      <c r="DJ427" s="390"/>
      <c r="DK427" s="332">
        <f>VLOOKUP($D427,Meal!$A:$AK,35,0)-BG427</f>
        <v>0</v>
      </c>
      <c r="DL427" s="332">
        <f>VLOOKUP($D427,Meal!$A:$AK,36,0)-BH427</f>
        <v>0</v>
      </c>
      <c r="DM427" s="333">
        <f>VLOOKUP($D427,Shift!B:AW,39,0)-AV427</f>
        <v>0</v>
      </c>
      <c r="DN427" s="334">
        <f>K427/208*VLOOKUP(D427,Shift!$B:$AO,39,0)*8*10%-AW427</f>
        <v>0</v>
      </c>
      <c r="DO427" s="333">
        <f>VLOOKUP($D427,Shift!$B:$AO,40,0)-AX427</f>
        <v>0</v>
      </c>
      <c r="DP427" s="334">
        <f>K427/208*VLOOKUP(D427,Shift!$B:$AO,40,0)*8*50%-AY427</f>
        <v>0</v>
      </c>
      <c r="DQ427" s="335">
        <f>VLOOKUP($D427,Shift!$B:$AZ,41,0)-AZ427</f>
        <v>0</v>
      </c>
      <c r="DR427" s="336">
        <f>K427/208*VLOOKUP($D427,Shift!$B:$AQ,41,0)*8*50%-BA427</f>
        <v>0</v>
      </c>
      <c r="DS427" s="337">
        <f>VLOOKUP($D427,Att!B:CU,98,0)-O427</f>
        <v>0</v>
      </c>
      <c r="DT427" s="338">
        <f>IFERROR(VLOOKUP($D427,OT!$A:$BR,OT!BC$1,0),0)-P427</f>
        <v>0</v>
      </c>
      <c r="DU427" s="338">
        <f>IFERROR(VLOOKUP($D427,OT!$A:$BR,OT!BD$1,0),0)-Q427</f>
        <v>0</v>
      </c>
      <c r="DV427" s="338">
        <f>IFERROR(VLOOKUP($D427,OT!$A:$BR,OT!BE$1,0),0)-R427</f>
        <v>0</v>
      </c>
      <c r="DW427" s="338">
        <f>IFERROR(VLOOKUP($D427,OT!$A:$BR,OT!BF$1,0),0)-S427</f>
        <v>0</v>
      </c>
      <c r="DX427" s="338">
        <f>IFERROR(VLOOKUP($D427,OT!$A:$BR,OT!BG$1,0),0)-T427</f>
        <v>0</v>
      </c>
      <c r="DY427" s="338">
        <f>IFERROR(VLOOKUP($D427,OT!$A:$BR,OT!BH$1,0),0)-U427</f>
        <v>0</v>
      </c>
      <c r="DZ427" s="338">
        <f>IFERROR(VLOOKUP($D427,OT!$A:$BR,OT!BI$1,0),0)-V427</f>
        <v>0</v>
      </c>
      <c r="EA427" s="338">
        <f>IFERROR(VLOOKUP($D427,OT!$A:$BR,OT!BJ$1,0),0)-W427</f>
        <v>0</v>
      </c>
      <c r="EB427" s="338">
        <f>IFERROR(VLOOKUP($D427,OT!$A:$BR,OT!BK$1,0),0)-X427</f>
        <v>0</v>
      </c>
      <c r="EC427" s="339">
        <f>VLOOKUP(D427,'Off day working'!A:AL,38,0)*30000-BD427</f>
        <v>0</v>
      </c>
      <c r="ED427" s="340"/>
      <c r="EE427" s="340"/>
      <c r="EF427" s="338">
        <f t="shared" si="125"/>
        <v>0</v>
      </c>
      <c r="EG427" s="350">
        <f>4960000*1.07/208*VLOOKUP(D427,Att!B:BZ,77,0)-BJ427</f>
        <v>0</v>
      </c>
      <c r="EI427" s="345">
        <f>IF(AND(CH427="X",EJ427&gt;=0.5),150000/VLOOKUP(D427,Att!B:AT,45,0)*VLOOKUP(D427,Att!B:AP,41,0),IF(AND(CH427="X",EJ427&lt;0.5),0,150000))-AN427</f>
        <v>-61607.300701248736</v>
      </c>
      <c r="EJ427" s="346">
        <f>VLOOKUP(D427,Att!B:AP,41,0)/VLOOKUP(D427,Att!B:AT,45,0)</f>
        <v>0.58928466199167506</v>
      </c>
    </row>
    <row r="428" spans="1:140" s="331" customFormat="1" ht="14.5" hidden="1" customHeight="1" x14ac:dyDescent="0.35">
      <c r="A428" s="300" t="s">
        <v>55</v>
      </c>
      <c r="B428" s="300">
        <f t="shared" si="141"/>
        <v>421</v>
      </c>
      <c r="C428" s="320" t="s">
        <v>56</v>
      </c>
      <c r="D428" s="320" t="s">
        <v>2002</v>
      </c>
      <c r="E428" s="320" t="s">
        <v>2004</v>
      </c>
      <c r="F428" s="367" t="s">
        <v>2003</v>
      </c>
      <c r="G428" s="320" t="s">
        <v>348</v>
      </c>
      <c r="H428" s="320"/>
      <c r="I428" s="320" t="s">
        <v>63</v>
      </c>
      <c r="J428" s="320" t="s">
        <v>58</v>
      </c>
      <c r="K428" s="321">
        <v>5900000</v>
      </c>
      <c r="L428" s="321"/>
      <c r="M428" s="321">
        <v>208</v>
      </c>
      <c r="N428" s="321"/>
      <c r="O428" s="321">
        <v>64</v>
      </c>
      <c r="P428" s="321">
        <v>8</v>
      </c>
      <c r="Q428" s="321">
        <v>0</v>
      </c>
      <c r="R428" s="321">
        <v>0</v>
      </c>
      <c r="S428" s="321">
        <v>0</v>
      </c>
      <c r="T428" s="321">
        <v>0</v>
      </c>
      <c r="U428" s="321">
        <v>0</v>
      </c>
      <c r="V428" s="321">
        <v>0</v>
      </c>
      <c r="W428" s="321">
        <v>0</v>
      </c>
      <c r="X428" s="321">
        <v>0</v>
      </c>
      <c r="Y428" s="321">
        <v>3</v>
      </c>
      <c r="Z428" s="321"/>
      <c r="AA428" s="321"/>
      <c r="AB428" s="321">
        <v>1815384.5019</v>
      </c>
      <c r="AC428" s="321">
        <v>340384.61540000001</v>
      </c>
      <c r="AD428" s="321">
        <v>0</v>
      </c>
      <c r="AE428" s="321">
        <v>0</v>
      </c>
      <c r="AF428" s="321">
        <v>0</v>
      </c>
      <c r="AG428" s="321">
        <v>0</v>
      </c>
      <c r="AH428" s="321">
        <v>0</v>
      </c>
      <c r="AI428" s="321">
        <v>0</v>
      </c>
      <c r="AJ428" s="321">
        <v>0</v>
      </c>
      <c r="AK428" s="321">
        <v>0</v>
      </c>
      <c r="AL428" s="321">
        <v>204230.76920000001</v>
      </c>
      <c r="AM428" s="321">
        <v>116666.6667</v>
      </c>
      <c r="AN428" s="321">
        <v>58333.333299999998</v>
      </c>
      <c r="AO428" s="321">
        <v>182500</v>
      </c>
      <c r="AP428" s="321">
        <v>0</v>
      </c>
      <c r="AQ428" s="321"/>
      <c r="AR428" s="321">
        <v>0</v>
      </c>
      <c r="AS428" s="321"/>
      <c r="AT428" s="321">
        <v>0</v>
      </c>
      <c r="AU428" s="321">
        <v>221250</v>
      </c>
      <c r="AV428" s="321">
        <v>0</v>
      </c>
      <c r="AW428" s="321">
        <v>0</v>
      </c>
      <c r="AX428" s="321">
        <v>0</v>
      </c>
      <c r="AY428" s="321">
        <v>0</v>
      </c>
      <c r="AZ428" s="321"/>
      <c r="BA428" s="321"/>
      <c r="BB428" s="321">
        <v>3</v>
      </c>
      <c r="BC428" s="321">
        <v>85096.15</v>
      </c>
      <c r="BD428" s="321">
        <v>0</v>
      </c>
      <c r="BE428" s="321"/>
      <c r="BF428" s="321"/>
      <c r="BG428" s="321">
        <v>65000</v>
      </c>
      <c r="BH428" s="321">
        <v>126000</v>
      </c>
      <c r="BI428" s="321"/>
      <c r="BJ428" s="321"/>
      <c r="BK428" s="321"/>
      <c r="BL428" s="321">
        <v>-226923.07689999999</v>
      </c>
      <c r="BM428" s="321"/>
      <c r="BN428" s="321">
        <v>0</v>
      </c>
      <c r="BO428" s="321">
        <v>0</v>
      </c>
      <c r="BP428" s="321">
        <v>110769.2308</v>
      </c>
      <c r="BQ428" s="321">
        <v>13846.1538</v>
      </c>
      <c r="BR428" s="321"/>
      <c r="BS428" s="321">
        <v>0</v>
      </c>
      <c r="BT428" s="321">
        <v>0</v>
      </c>
      <c r="BU428" s="321">
        <v>0</v>
      </c>
      <c r="BV428" s="321"/>
      <c r="BW428" s="321">
        <v>0</v>
      </c>
      <c r="BX428" s="321"/>
      <c r="BY428" s="321">
        <v>0</v>
      </c>
      <c r="BZ428" s="321">
        <v>0</v>
      </c>
      <c r="CA428" s="321">
        <v>0</v>
      </c>
      <c r="CB428" s="321">
        <v>3112541</v>
      </c>
      <c r="CC428" s="322">
        <v>2987926</v>
      </c>
      <c r="CD428" s="320" t="s">
        <v>1798</v>
      </c>
      <c r="CE428" s="320" t="s">
        <v>870</v>
      </c>
      <c r="CF428" s="323">
        <v>46183</v>
      </c>
      <c r="CG428" s="323">
        <v>46191</v>
      </c>
      <c r="CH428" s="320" t="s">
        <v>1043</v>
      </c>
      <c r="CI428" s="322">
        <v>0</v>
      </c>
      <c r="CJ428" s="322">
        <v>0</v>
      </c>
      <c r="CK428" s="321"/>
      <c r="CL428" s="324">
        <f t="shared" si="127"/>
        <v>124615.3846</v>
      </c>
      <c r="CM428" s="325">
        <f t="shared" si="128"/>
        <v>-2.6558000002987683</v>
      </c>
      <c r="CN428" s="325">
        <f t="shared" si="129"/>
        <v>-3.0404000002890825</v>
      </c>
      <c r="CO428" s="325">
        <f t="shared" si="130"/>
        <v>0.11348461546003819</v>
      </c>
      <c r="CP428" s="318"/>
      <c r="CQ428" s="326">
        <f t="shared" si="131"/>
        <v>-1.5384634025394917E-5</v>
      </c>
      <c r="CR428" s="326">
        <f t="shared" si="132"/>
        <v>0</v>
      </c>
      <c r="CS428" s="327">
        <f t="shared" si="133"/>
        <v>0</v>
      </c>
      <c r="CT428" s="327">
        <f t="shared" si="134"/>
        <v>0</v>
      </c>
      <c r="CU428" s="327">
        <f t="shared" si="135"/>
        <v>0</v>
      </c>
      <c r="CV428" s="327">
        <f t="shared" si="136"/>
        <v>0</v>
      </c>
      <c r="CW428" s="327">
        <f t="shared" si="137"/>
        <v>0</v>
      </c>
      <c r="CX428" s="327">
        <f t="shared" si="138"/>
        <v>0</v>
      </c>
      <c r="CY428" s="327">
        <f t="shared" si="139"/>
        <v>0</v>
      </c>
      <c r="CZ428" s="328">
        <f t="shared" si="140"/>
        <v>124615.3846</v>
      </c>
      <c r="DA428" s="328">
        <f t="shared" si="142"/>
        <v>1.538460492156446E-5</v>
      </c>
      <c r="DB428" s="201"/>
      <c r="DC428" s="327">
        <f>K428/M428*IFERROR(VLOOKUP($D428,Shift!$B:$AZ,45,0),0)-AT428</f>
        <v>0</v>
      </c>
      <c r="DD428" s="327">
        <f>K428/M428*IFERROR(VLOOKUP($D428,Shift!$B:$AV,47,0),0)*10*50%-ROUND(K428/M428*IFERROR(VLOOKUP($D428,Shift!$B:$AV,47,0),0)*8*30%,0)-AU428</f>
        <v>-0.23076923075132072</v>
      </c>
      <c r="DE428" s="329">
        <f>VLOOKUP($D428,'Off day working'!A:AM,38,0)-Z428</f>
        <v>0</v>
      </c>
      <c r="DF428" s="328"/>
      <c r="DG428" s="328"/>
      <c r="DH428" s="330">
        <f>K428/208*8*30%*VLOOKUP($D428,Shift!$B:$AZ,47,0)-AL428</f>
        <v>3.0769238946959376E-5</v>
      </c>
      <c r="DJ428" s="390"/>
      <c r="DK428" s="332">
        <f>VLOOKUP($D428,Meal!$A:$AK,35,0)-BG428</f>
        <v>0</v>
      </c>
      <c r="DL428" s="332">
        <f>VLOOKUP($D428,Meal!$A:$AK,36,0)-BH428</f>
        <v>0</v>
      </c>
      <c r="DM428" s="333">
        <f>VLOOKUP($D428,Shift!B:AW,39,0)-AV428</f>
        <v>0</v>
      </c>
      <c r="DN428" s="334">
        <f>K428/208*VLOOKUP(D428,Shift!$B:$AO,39,0)*8*10%-AW428</f>
        <v>0</v>
      </c>
      <c r="DO428" s="333">
        <f>VLOOKUP($D428,Shift!$B:$AO,40,0)-AX428</f>
        <v>0</v>
      </c>
      <c r="DP428" s="334">
        <f>K428/208*VLOOKUP(D428,Shift!$B:$AO,40,0)*8*50%-AY428</f>
        <v>0</v>
      </c>
      <c r="DQ428" s="335">
        <f>VLOOKUP($D428,Shift!$B:$AZ,41,0)-AZ428</f>
        <v>0</v>
      </c>
      <c r="DR428" s="336">
        <f>K428/208*VLOOKUP($D428,Shift!$B:$AQ,41,0)*8*50%-BA428</f>
        <v>0</v>
      </c>
      <c r="DS428" s="337">
        <f>VLOOKUP($D428,Att!B:CU,98,0)-O428</f>
        <v>0</v>
      </c>
      <c r="DT428" s="338">
        <f>IFERROR(VLOOKUP($D428,OT!$A:$BR,OT!BC$1,0),0)-P428</f>
        <v>0</v>
      </c>
      <c r="DU428" s="338">
        <f>IFERROR(VLOOKUP($D428,OT!$A:$BR,OT!BD$1,0),0)-Q428</f>
        <v>0</v>
      </c>
      <c r="DV428" s="338">
        <f>IFERROR(VLOOKUP($D428,OT!$A:$BR,OT!BE$1,0),0)-R428</f>
        <v>0</v>
      </c>
      <c r="DW428" s="338">
        <f>IFERROR(VLOOKUP($D428,OT!$A:$BR,OT!BF$1,0),0)-S428</f>
        <v>0</v>
      </c>
      <c r="DX428" s="338">
        <f>IFERROR(VLOOKUP($D428,OT!$A:$BR,OT!BG$1,0),0)-T428</f>
        <v>0</v>
      </c>
      <c r="DY428" s="338">
        <f>IFERROR(VLOOKUP($D428,OT!$A:$BR,OT!BH$1,0),0)-U428</f>
        <v>0</v>
      </c>
      <c r="DZ428" s="338">
        <f>IFERROR(VLOOKUP($D428,OT!$A:$BR,OT!BI$1,0),0)-V428</f>
        <v>0</v>
      </c>
      <c r="EA428" s="338">
        <f>IFERROR(VLOOKUP($D428,OT!$A:$BR,OT!BJ$1,0),0)-W428</f>
        <v>0</v>
      </c>
      <c r="EB428" s="338">
        <f>IFERROR(VLOOKUP($D428,OT!$A:$BR,OT!BK$1,0),0)-X428</f>
        <v>0</v>
      </c>
      <c r="EC428" s="339">
        <f>VLOOKUP(D428,'Off day working'!A:AL,38,0)*30000-BD428</f>
        <v>0</v>
      </c>
      <c r="ED428" s="340"/>
      <c r="EE428" s="340"/>
      <c r="EF428" s="338">
        <f t="shared" si="125"/>
        <v>0</v>
      </c>
      <c r="EG428" s="350">
        <f>4960000*1.07/208*VLOOKUP(D428,Att!B:BZ,77,0)-BJ428</f>
        <v>0</v>
      </c>
      <c r="EI428" s="345">
        <f>IF(AND(CH428="X",EJ428&gt;=0.5),150000/VLOOKUP(D428,Att!B:AT,45,0)*VLOOKUP(D428,Att!B:AP,41,0),IF(AND(CH428="X",EJ428&lt;0.5),0,150000))-AN428</f>
        <v>-58333.333299999998</v>
      </c>
      <c r="EJ428" s="346">
        <f>VLOOKUP(D428,Att!B:AP,41,0)/VLOOKUP(D428,Att!B:AT,45,0)</f>
        <v>0.3888888888888889</v>
      </c>
    </row>
    <row r="429" spans="1:140" s="331" customFormat="1" ht="14.5" hidden="1" customHeight="1" x14ac:dyDescent="0.35">
      <c r="A429" s="300" t="s">
        <v>55</v>
      </c>
      <c r="B429" s="300">
        <f t="shared" si="141"/>
        <v>422</v>
      </c>
      <c r="C429" s="320" t="s">
        <v>56</v>
      </c>
      <c r="D429" s="320" t="s">
        <v>2045</v>
      </c>
      <c r="E429" s="320" t="s">
        <v>2047</v>
      </c>
      <c r="F429" s="367" t="s">
        <v>2046</v>
      </c>
      <c r="G429" s="320" t="s">
        <v>348</v>
      </c>
      <c r="H429" s="320"/>
      <c r="I429" s="320" t="s">
        <v>57</v>
      </c>
      <c r="J429" s="320" t="s">
        <v>58</v>
      </c>
      <c r="K429" s="321">
        <v>5900000</v>
      </c>
      <c r="L429" s="321"/>
      <c r="M429" s="321">
        <v>208</v>
      </c>
      <c r="N429" s="321"/>
      <c r="O429" s="321">
        <v>24</v>
      </c>
      <c r="P429" s="321">
        <v>0</v>
      </c>
      <c r="Q429" s="321">
        <v>0</v>
      </c>
      <c r="R429" s="321">
        <v>0</v>
      </c>
      <c r="S429" s="321">
        <v>0</v>
      </c>
      <c r="T429" s="321">
        <v>0</v>
      </c>
      <c r="U429" s="321">
        <v>0</v>
      </c>
      <c r="V429" s="321">
        <v>0</v>
      </c>
      <c r="W429" s="321">
        <v>0</v>
      </c>
      <c r="X429" s="321">
        <v>0</v>
      </c>
      <c r="Y429" s="321">
        <v>0</v>
      </c>
      <c r="Z429" s="321"/>
      <c r="AA429" s="321"/>
      <c r="AB429" s="321">
        <v>680769.23080000002</v>
      </c>
      <c r="AC429" s="321">
        <v>0</v>
      </c>
      <c r="AD429" s="321">
        <v>0</v>
      </c>
      <c r="AE429" s="321">
        <v>0</v>
      </c>
      <c r="AF429" s="321">
        <v>0</v>
      </c>
      <c r="AG429" s="321">
        <v>0</v>
      </c>
      <c r="AH429" s="321">
        <v>0</v>
      </c>
      <c r="AI429" s="321">
        <v>0</v>
      </c>
      <c r="AJ429" s="321">
        <v>0</v>
      </c>
      <c r="AK429" s="321">
        <v>0</v>
      </c>
      <c r="AL429" s="321"/>
      <c r="AM429" s="321">
        <v>50000</v>
      </c>
      <c r="AN429" s="321">
        <v>25000</v>
      </c>
      <c r="AO429" s="321">
        <v>0</v>
      </c>
      <c r="AP429" s="321">
        <v>0</v>
      </c>
      <c r="AQ429" s="321"/>
      <c r="AR429" s="321">
        <v>0</v>
      </c>
      <c r="AS429" s="321"/>
      <c r="AT429" s="321"/>
      <c r="AU429" s="321"/>
      <c r="AV429" s="321"/>
      <c r="AW429" s="321"/>
      <c r="AX429" s="321"/>
      <c r="AY429" s="321"/>
      <c r="AZ429" s="321"/>
      <c r="BA429" s="321"/>
      <c r="BB429" s="321"/>
      <c r="BC429" s="321"/>
      <c r="BD429" s="321">
        <v>0</v>
      </c>
      <c r="BE429" s="321"/>
      <c r="BF429" s="321"/>
      <c r="BG429" s="321">
        <v>45000</v>
      </c>
      <c r="BH429" s="321"/>
      <c r="BI429" s="321"/>
      <c r="BJ429" s="321"/>
      <c r="BK429" s="321"/>
      <c r="BL429" s="321">
        <v>-680769.23080000002</v>
      </c>
      <c r="BM429" s="321"/>
      <c r="BN429" s="321">
        <v>0</v>
      </c>
      <c r="BO429" s="321">
        <v>0</v>
      </c>
      <c r="BP429" s="321">
        <v>41538.461499999998</v>
      </c>
      <c r="BQ429" s="321">
        <v>0</v>
      </c>
      <c r="BR429" s="321"/>
      <c r="BS429" s="321">
        <v>0</v>
      </c>
      <c r="BT429" s="321">
        <v>0</v>
      </c>
      <c r="BU429" s="321">
        <v>0</v>
      </c>
      <c r="BV429" s="321"/>
      <c r="BW429" s="321">
        <v>0</v>
      </c>
      <c r="BX429" s="321"/>
      <c r="BY429" s="321">
        <v>0</v>
      </c>
      <c r="BZ429" s="321">
        <v>0</v>
      </c>
      <c r="CA429" s="321">
        <v>0</v>
      </c>
      <c r="CB429" s="321">
        <v>161538</v>
      </c>
      <c r="CC429" s="322">
        <v>120000</v>
      </c>
      <c r="CD429" s="320" t="s">
        <v>1796</v>
      </c>
      <c r="CE429" s="320" t="s">
        <v>870</v>
      </c>
      <c r="CF429" s="323">
        <v>46188</v>
      </c>
      <c r="CG429" s="323">
        <v>46191</v>
      </c>
      <c r="CH429" s="320" t="s">
        <v>1043</v>
      </c>
      <c r="CI429" s="322">
        <v>0</v>
      </c>
      <c r="CJ429" s="322">
        <v>0</v>
      </c>
      <c r="CK429" s="321"/>
      <c r="CL429" s="324">
        <f t="shared" si="127"/>
        <v>41538.461499999998</v>
      </c>
      <c r="CM429" s="325">
        <f t="shared" si="128"/>
        <v>0.46150000000488944</v>
      </c>
      <c r="CN429" s="325">
        <f t="shared" si="129"/>
        <v>0</v>
      </c>
      <c r="CO429" s="325">
        <f t="shared" si="130"/>
        <v>-3.0769268050789833E-5</v>
      </c>
      <c r="CP429" s="318"/>
      <c r="CQ429" s="326">
        <f t="shared" si="131"/>
        <v>0</v>
      </c>
      <c r="CR429" s="326">
        <f t="shared" si="132"/>
        <v>0</v>
      </c>
      <c r="CS429" s="327">
        <f t="shared" si="133"/>
        <v>0</v>
      </c>
      <c r="CT429" s="327">
        <f t="shared" si="134"/>
        <v>0</v>
      </c>
      <c r="CU429" s="327">
        <f t="shared" si="135"/>
        <v>0</v>
      </c>
      <c r="CV429" s="327">
        <f t="shared" si="136"/>
        <v>0</v>
      </c>
      <c r="CW429" s="327">
        <f t="shared" si="137"/>
        <v>0</v>
      </c>
      <c r="CX429" s="327">
        <f t="shared" si="138"/>
        <v>0</v>
      </c>
      <c r="CY429" s="327">
        <f t="shared" si="139"/>
        <v>0</v>
      </c>
      <c r="CZ429" s="328">
        <f t="shared" si="140"/>
        <v>41538.461499999998</v>
      </c>
      <c r="DA429" s="328">
        <f t="shared" si="142"/>
        <v>3.8461541407741606E-5</v>
      </c>
      <c r="DB429" s="201"/>
      <c r="DC429" s="327">
        <f>K429/M429*IFERROR(VLOOKUP($D429,Shift!$B:$AZ,45,0),0)-AT429</f>
        <v>0</v>
      </c>
      <c r="DD429" s="327">
        <f>K429/M429*IFERROR(VLOOKUP($D429,Shift!$B:$AV,47,0),0)*10*50%-ROUND(K429/M429*IFERROR(VLOOKUP($D429,Shift!$B:$AV,47,0),0)*8*30%,0)-AU429</f>
        <v>0</v>
      </c>
      <c r="DE429" s="329">
        <f>VLOOKUP($D429,'Off day working'!A:AM,38,0)-Z429</f>
        <v>0</v>
      </c>
      <c r="DF429" s="328"/>
      <c r="DG429" s="328"/>
      <c r="DH429" s="330">
        <f>K429/208*8*30%*VLOOKUP($D429,Shift!$B:$AZ,47,0)-AL429</f>
        <v>0</v>
      </c>
      <c r="DJ429" s="390"/>
      <c r="DK429" s="332">
        <f>VLOOKUP($D429,Meal!$A:$AK,35,0)-BG429</f>
        <v>0</v>
      </c>
      <c r="DL429" s="332">
        <f>VLOOKUP($D429,Meal!$A:$AK,36,0)-BH429</f>
        <v>0</v>
      </c>
      <c r="DM429" s="333">
        <f>VLOOKUP($D429,Shift!B:AW,39,0)-AV429</f>
        <v>0</v>
      </c>
      <c r="DN429" s="334">
        <f>K429/208*VLOOKUP(D429,Shift!$B:$AO,39,0)*8*10%-AW429</f>
        <v>0</v>
      </c>
      <c r="DO429" s="333">
        <f>VLOOKUP($D429,Shift!$B:$AO,40,0)-AX429</f>
        <v>0</v>
      </c>
      <c r="DP429" s="334">
        <f>K429/208*VLOOKUP(D429,Shift!$B:$AO,40,0)*8*50%-AY429</f>
        <v>0</v>
      </c>
      <c r="DQ429" s="335">
        <f>VLOOKUP($D429,Shift!$B:$AZ,41,0)-AZ429</f>
        <v>0</v>
      </c>
      <c r="DR429" s="336">
        <f>K429/208*VLOOKUP($D429,Shift!$B:$AQ,41,0)*8*50%-BA429</f>
        <v>0</v>
      </c>
      <c r="DS429" s="337">
        <f>VLOOKUP($D429,Att!B:CU,98,0)-O429</f>
        <v>0</v>
      </c>
      <c r="DT429" s="338">
        <f>IFERROR(VLOOKUP($D429,OT!$A:$BR,OT!BC$1,0),0)-P429</f>
        <v>0</v>
      </c>
      <c r="DU429" s="338">
        <f>IFERROR(VLOOKUP($D429,OT!$A:$BR,OT!BD$1,0),0)-Q429</f>
        <v>0</v>
      </c>
      <c r="DV429" s="338">
        <f>IFERROR(VLOOKUP($D429,OT!$A:$BR,OT!BE$1,0),0)-R429</f>
        <v>0</v>
      </c>
      <c r="DW429" s="338">
        <f>IFERROR(VLOOKUP($D429,OT!$A:$BR,OT!BF$1,0),0)-S429</f>
        <v>0</v>
      </c>
      <c r="DX429" s="338">
        <f>IFERROR(VLOOKUP($D429,OT!$A:$BR,OT!BG$1,0),0)-T429</f>
        <v>0</v>
      </c>
      <c r="DY429" s="338">
        <f>IFERROR(VLOOKUP($D429,OT!$A:$BR,OT!BH$1,0),0)-U429</f>
        <v>0</v>
      </c>
      <c r="DZ429" s="338">
        <f>IFERROR(VLOOKUP($D429,OT!$A:$BR,OT!BI$1,0),0)-V429</f>
        <v>0</v>
      </c>
      <c r="EA429" s="338">
        <f>IFERROR(VLOOKUP($D429,OT!$A:$BR,OT!BJ$1,0),0)-W429</f>
        <v>0</v>
      </c>
      <c r="EB429" s="338">
        <f>IFERROR(VLOOKUP($D429,OT!$A:$BR,OT!BK$1,0),0)-X429</f>
        <v>0</v>
      </c>
      <c r="EC429" s="339">
        <f>VLOOKUP(D429,'Off day working'!A:AL,38,0)*30000-BD429</f>
        <v>0</v>
      </c>
      <c r="ED429" s="340"/>
      <c r="EE429" s="340"/>
      <c r="EF429" s="338">
        <f t="shared" si="125"/>
        <v>0</v>
      </c>
      <c r="EG429" s="350">
        <f>4960000*1.07/208*VLOOKUP(D429,Att!B:BZ,77,0)-BJ429</f>
        <v>0</v>
      </c>
      <c r="EI429" s="345">
        <f>IF(AND(CH429="X",EJ429&gt;=0.5),150000/VLOOKUP(D429,Att!B:AT,45,0)*VLOOKUP(D429,Att!B:AP,41,0),IF(AND(CH429="X",EJ429&lt;0.5),0,150000))-AN429</f>
        <v>-25000</v>
      </c>
      <c r="EJ429" s="346">
        <f>VLOOKUP(D429,Att!B:AP,41,0)/VLOOKUP(D429,Att!B:AT,45,0)</f>
        <v>0.16666666666666666</v>
      </c>
    </row>
    <row r="430" spans="1:140" s="331" customFormat="1" ht="14.5" hidden="1" customHeight="1" x14ac:dyDescent="0.35">
      <c r="A430" s="300" t="s">
        <v>55</v>
      </c>
      <c r="B430" s="300">
        <f t="shared" si="141"/>
        <v>423</v>
      </c>
      <c r="C430" s="320" t="s">
        <v>56</v>
      </c>
      <c r="D430" s="320" t="s">
        <v>1851</v>
      </c>
      <c r="E430" s="320" t="s">
        <v>1954</v>
      </c>
      <c r="F430" s="367" t="s">
        <v>1852</v>
      </c>
      <c r="G430" s="320" t="s">
        <v>360</v>
      </c>
      <c r="H430" s="320" t="s">
        <v>1039</v>
      </c>
      <c r="I430" s="320" t="s">
        <v>63</v>
      </c>
      <c r="J430" s="320" t="s">
        <v>58</v>
      </c>
      <c r="K430" s="321">
        <v>5900000</v>
      </c>
      <c r="L430" s="321"/>
      <c r="M430" s="321">
        <v>208</v>
      </c>
      <c r="N430" s="321"/>
      <c r="O430" s="321">
        <v>114</v>
      </c>
      <c r="P430" s="321">
        <v>14</v>
      </c>
      <c r="Q430" s="321">
        <v>0</v>
      </c>
      <c r="R430" s="321">
        <v>0</v>
      </c>
      <c r="S430" s="321">
        <v>0</v>
      </c>
      <c r="T430" s="321">
        <v>0</v>
      </c>
      <c r="U430" s="321">
        <v>0</v>
      </c>
      <c r="V430" s="321">
        <v>0</v>
      </c>
      <c r="W430" s="321">
        <v>0</v>
      </c>
      <c r="X430" s="321">
        <v>0</v>
      </c>
      <c r="Y430" s="321">
        <v>5</v>
      </c>
      <c r="Z430" s="321"/>
      <c r="AA430" s="321"/>
      <c r="AB430" s="321">
        <v>3233653.8462</v>
      </c>
      <c r="AC430" s="321">
        <v>595673.07689999999</v>
      </c>
      <c r="AD430" s="321">
        <v>0</v>
      </c>
      <c r="AE430" s="321">
        <v>0</v>
      </c>
      <c r="AF430" s="321">
        <v>0</v>
      </c>
      <c r="AG430" s="321">
        <v>0</v>
      </c>
      <c r="AH430" s="321">
        <v>0</v>
      </c>
      <c r="AI430" s="321">
        <v>0</v>
      </c>
      <c r="AJ430" s="321">
        <v>0</v>
      </c>
      <c r="AK430" s="321">
        <v>0</v>
      </c>
      <c r="AL430" s="321">
        <v>272307.6923</v>
      </c>
      <c r="AM430" s="321">
        <v>196363.99340000001</v>
      </c>
      <c r="AN430" s="321">
        <v>98181.996700000003</v>
      </c>
      <c r="AO430" s="321">
        <v>168500</v>
      </c>
      <c r="AP430" s="321">
        <v>0</v>
      </c>
      <c r="AQ430" s="321">
        <v>255288.4615</v>
      </c>
      <c r="AR430" s="321">
        <v>0</v>
      </c>
      <c r="AS430" s="321"/>
      <c r="AT430" s="321">
        <v>0</v>
      </c>
      <c r="AU430" s="321">
        <v>295000</v>
      </c>
      <c r="AV430" s="321">
        <v>0</v>
      </c>
      <c r="AW430" s="321">
        <v>0</v>
      </c>
      <c r="AX430" s="321">
        <v>1</v>
      </c>
      <c r="AY430" s="321">
        <v>113461.5385</v>
      </c>
      <c r="AZ430" s="321"/>
      <c r="BA430" s="321"/>
      <c r="BB430" s="321">
        <v>7</v>
      </c>
      <c r="BC430" s="321">
        <v>198557.69</v>
      </c>
      <c r="BD430" s="321">
        <v>0</v>
      </c>
      <c r="BE430" s="321">
        <v>42548</v>
      </c>
      <c r="BF430" s="321">
        <v>100000</v>
      </c>
      <c r="BG430" s="321">
        <v>97000</v>
      </c>
      <c r="BH430" s="321">
        <v>228000</v>
      </c>
      <c r="BI430" s="321"/>
      <c r="BJ430" s="321"/>
      <c r="BK430" s="321"/>
      <c r="BL430" s="321">
        <v>-680769.23080000002</v>
      </c>
      <c r="BM430" s="321"/>
      <c r="BN430" s="321">
        <v>0</v>
      </c>
      <c r="BO430" s="321">
        <v>0</v>
      </c>
      <c r="BP430" s="321">
        <v>197307.6923</v>
      </c>
      <c r="BQ430" s="321">
        <v>24230.769199999999</v>
      </c>
      <c r="BR430" s="321"/>
      <c r="BS430" s="321">
        <v>0</v>
      </c>
      <c r="BT430" s="321">
        <v>1268500</v>
      </c>
      <c r="BU430" s="321">
        <v>619500</v>
      </c>
      <c r="BV430" s="321"/>
      <c r="BW430" s="321">
        <v>0</v>
      </c>
      <c r="BX430" s="321"/>
      <c r="BY430" s="321">
        <v>0</v>
      </c>
      <c r="BZ430" s="321">
        <v>0</v>
      </c>
      <c r="CA430" s="321">
        <v>0</v>
      </c>
      <c r="CB430" s="321">
        <v>6821814</v>
      </c>
      <c r="CC430" s="322">
        <v>4594275</v>
      </c>
      <c r="CD430" s="320" t="s">
        <v>1796</v>
      </c>
      <c r="CE430" s="320" t="s">
        <v>870</v>
      </c>
      <c r="CF430" s="323">
        <v>46176</v>
      </c>
      <c r="CG430" s="323">
        <v>46192</v>
      </c>
      <c r="CH430" s="320" t="s">
        <v>1043</v>
      </c>
      <c r="CI430" s="322">
        <v>118000</v>
      </c>
      <c r="CJ430" s="322">
        <v>0</v>
      </c>
      <c r="CK430" s="321"/>
      <c r="CL430" s="324">
        <f t="shared" si="127"/>
        <v>221538.4615</v>
      </c>
      <c r="CM430" s="325">
        <f t="shared" si="128"/>
        <v>-8.4737999988719821</v>
      </c>
      <c r="CN430" s="325">
        <f t="shared" si="129"/>
        <v>-7.9352999990805984</v>
      </c>
      <c r="CO430" s="325">
        <f t="shared" si="130"/>
        <v>-4.6153552830219269E-5</v>
      </c>
      <c r="CP430" s="318"/>
      <c r="CQ430" s="326">
        <f t="shared" si="131"/>
        <v>2.3077009245753288E-5</v>
      </c>
      <c r="CR430" s="326">
        <f t="shared" si="132"/>
        <v>0</v>
      </c>
      <c r="CS430" s="327">
        <f t="shared" si="133"/>
        <v>0</v>
      </c>
      <c r="CT430" s="327">
        <f t="shared" si="134"/>
        <v>0</v>
      </c>
      <c r="CU430" s="327">
        <f t="shared" si="135"/>
        <v>0</v>
      </c>
      <c r="CV430" s="327">
        <f t="shared" si="136"/>
        <v>0</v>
      </c>
      <c r="CW430" s="327">
        <f t="shared" si="137"/>
        <v>0</v>
      </c>
      <c r="CX430" s="327">
        <f t="shared" si="138"/>
        <v>0</v>
      </c>
      <c r="CY430" s="327">
        <f t="shared" si="139"/>
        <v>0</v>
      </c>
      <c r="CZ430" s="328">
        <f t="shared" si="140"/>
        <v>221538.4615</v>
      </c>
      <c r="DA430" s="328">
        <f t="shared" si="142"/>
        <v>3.8461526855826378E-5</v>
      </c>
      <c r="DB430" s="201"/>
      <c r="DC430" s="327">
        <f>K430/M430*IFERROR(VLOOKUP($D430,Shift!$B:$AZ,45,0),0)-AT430</f>
        <v>0</v>
      </c>
      <c r="DD430" s="327">
        <f>K430/M430*IFERROR(VLOOKUP($D430,Shift!$B:$AV,47,0),0)*10*50%-ROUND(K430/M430*IFERROR(VLOOKUP($D430,Shift!$B:$AV,47,0),0)*8*30%,0)-AU430</f>
        <v>-0.30769230762962252</v>
      </c>
      <c r="DE430" s="329">
        <f>VLOOKUP($D430,'Off day working'!A:AM,38,0)-Z430</f>
        <v>0</v>
      </c>
      <c r="DF430" s="328"/>
      <c r="DG430" s="328"/>
      <c r="DH430" s="330">
        <f>K430/208*8*30%*VLOOKUP($D430,Shift!$B:$AZ,47,0)-AL430</f>
        <v>7.6923170126974583E-6</v>
      </c>
      <c r="DJ430" s="390"/>
      <c r="DK430" s="332">
        <f>VLOOKUP($D430,Meal!$A:$AK,35,0)-BG430</f>
        <v>0</v>
      </c>
      <c r="DL430" s="332">
        <f>VLOOKUP($D430,Meal!$A:$AK,36,0)-BH430</f>
        <v>0</v>
      </c>
      <c r="DM430" s="333">
        <f>VLOOKUP($D430,Shift!B:AW,39,0)-AV430</f>
        <v>0</v>
      </c>
      <c r="DN430" s="334">
        <f>K430/208*VLOOKUP(D430,Shift!$B:$AO,39,0)*8*10%-AW430</f>
        <v>0</v>
      </c>
      <c r="DO430" s="333">
        <f>VLOOKUP($D430,Shift!$B:$AO,40,0)-AX430</f>
        <v>0</v>
      </c>
      <c r="DP430" s="334">
        <f>K430/208*VLOOKUP(D430,Shift!$B:$AO,40,0)*8*50%-AY430</f>
        <v>-3.8461526855826378E-5</v>
      </c>
      <c r="DQ430" s="335">
        <f>VLOOKUP($D430,Shift!$B:$AZ,41,0)-AZ430</f>
        <v>0</v>
      </c>
      <c r="DR430" s="336">
        <f>K430/208*VLOOKUP($D430,Shift!$B:$AQ,41,0)*8*50%-BA430</f>
        <v>0</v>
      </c>
      <c r="DS430" s="337">
        <f>VLOOKUP($D430,Att!B:CU,98,0)-O430</f>
        <v>0</v>
      </c>
      <c r="DT430" s="338">
        <f>IFERROR(VLOOKUP($D430,OT!$A:$BR,OT!BC$1,0),0)-P430</f>
        <v>0</v>
      </c>
      <c r="DU430" s="338">
        <f>IFERROR(VLOOKUP($D430,OT!$A:$BR,OT!BD$1,0),0)-Q430</f>
        <v>0</v>
      </c>
      <c r="DV430" s="338">
        <f>IFERROR(VLOOKUP($D430,OT!$A:$BR,OT!BE$1,0),0)-R430</f>
        <v>0</v>
      </c>
      <c r="DW430" s="338">
        <f>IFERROR(VLOOKUP($D430,OT!$A:$BR,OT!BF$1,0),0)-S430</f>
        <v>0</v>
      </c>
      <c r="DX430" s="338">
        <f>IFERROR(VLOOKUP($D430,OT!$A:$BR,OT!BG$1,0),0)-T430</f>
        <v>0</v>
      </c>
      <c r="DY430" s="338">
        <f>IFERROR(VLOOKUP($D430,OT!$A:$BR,OT!BH$1,0),0)-U430</f>
        <v>0</v>
      </c>
      <c r="DZ430" s="338">
        <f>IFERROR(VLOOKUP($D430,OT!$A:$BR,OT!BI$1,0),0)-V430</f>
        <v>0</v>
      </c>
      <c r="EA430" s="338">
        <f>IFERROR(VLOOKUP($D430,OT!$A:$BR,OT!BJ$1,0),0)-W430</f>
        <v>0</v>
      </c>
      <c r="EB430" s="338">
        <f>IFERROR(VLOOKUP($D430,OT!$A:$BR,OT!BK$1,0),0)-X430</f>
        <v>0</v>
      </c>
      <c r="EC430" s="339">
        <f>VLOOKUP(D430,'Off day working'!A:AL,38,0)*30000-BD430</f>
        <v>0</v>
      </c>
      <c r="ED430" s="340"/>
      <c r="EE430" s="340"/>
      <c r="EF430" s="338">
        <f t="shared" si="125"/>
        <v>7.6923076921957545E-2</v>
      </c>
      <c r="EG430" s="350">
        <f>4960000*1.07/208*VLOOKUP(D430,Att!B:BZ,77,0)-BJ430</f>
        <v>0</v>
      </c>
      <c r="EI430" s="345">
        <f>IF(AND(CH430="X",EJ430&gt;=0.5),150000/VLOOKUP(D430,Att!B:AT,45,0)*VLOOKUP(D430,Att!B:AP,41,0),IF(AND(CH430="X",EJ430&lt;0.5),0,150000))-AN430</f>
        <v>-5.460562533698976E-6</v>
      </c>
      <c r="EJ430" s="346">
        <f>VLOOKUP(D430,Att!B:AP,41,0)/VLOOKUP(D430,Att!B:AT,45,0)</f>
        <v>0.65454664463026291</v>
      </c>
    </row>
    <row r="431" spans="1:140" s="331" customFormat="1" ht="14.5" hidden="1" customHeight="1" x14ac:dyDescent="0.35">
      <c r="A431" s="300" t="s">
        <v>55</v>
      </c>
      <c r="B431" s="300">
        <f t="shared" si="141"/>
        <v>424</v>
      </c>
      <c r="C431" s="320" t="s">
        <v>56</v>
      </c>
      <c r="D431" s="320" t="s">
        <v>1853</v>
      </c>
      <c r="E431" s="320" t="s">
        <v>1955</v>
      </c>
      <c r="F431" s="367" t="s">
        <v>1854</v>
      </c>
      <c r="G431" s="320" t="s">
        <v>360</v>
      </c>
      <c r="H431" s="320" t="s">
        <v>1041</v>
      </c>
      <c r="I431" s="320" t="s">
        <v>63</v>
      </c>
      <c r="J431" s="320" t="s">
        <v>58</v>
      </c>
      <c r="K431" s="321">
        <v>5900000</v>
      </c>
      <c r="L431" s="321"/>
      <c r="M431" s="321">
        <v>208</v>
      </c>
      <c r="N431" s="321"/>
      <c r="O431" s="321">
        <v>94</v>
      </c>
      <c r="P431" s="321">
        <v>10</v>
      </c>
      <c r="Q431" s="321">
        <v>0</v>
      </c>
      <c r="R431" s="321">
        <v>0</v>
      </c>
      <c r="S431" s="321">
        <v>0</v>
      </c>
      <c r="T431" s="321">
        <v>0</v>
      </c>
      <c r="U431" s="321">
        <v>0</v>
      </c>
      <c r="V431" s="321">
        <v>0</v>
      </c>
      <c r="W431" s="321">
        <v>0</v>
      </c>
      <c r="X431" s="321">
        <v>0</v>
      </c>
      <c r="Y431" s="321">
        <v>5</v>
      </c>
      <c r="Z431" s="321"/>
      <c r="AA431" s="321"/>
      <c r="AB431" s="321">
        <v>2666346.0403999998</v>
      </c>
      <c r="AC431" s="321">
        <v>425480.76919999998</v>
      </c>
      <c r="AD431" s="321">
        <v>0</v>
      </c>
      <c r="AE431" s="321">
        <v>0</v>
      </c>
      <c r="AF431" s="321">
        <v>0</v>
      </c>
      <c r="AG431" s="321">
        <v>0</v>
      </c>
      <c r="AH431" s="321">
        <v>0</v>
      </c>
      <c r="AI431" s="321">
        <v>0</v>
      </c>
      <c r="AJ431" s="321">
        <v>0</v>
      </c>
      <c r="AK431" s="321">
        <v>0</v>
      </c>
      <c r="AL431" s="321">
        <v>272307.6923</v>
      </c>
      <c r="AM431" s="321">
        <v>163636.6612</v>
      </c>
      <c r="AN431" s="321">
        <v>81818.330600000001</v>
      </c>
      <c r="AO431" s="321">
        <v>32000</v>
      </c>
      <c r="AP431" s="321">
        <v>0</v>
      </c>
      <c r="AQ431" s="321">
        <v>255288.4615</v>
      </c>
      <c r="AR431" s="321">
        <v>0</v>
      </c>
      <c r="AS431" s="321"/>
      <c r="AT431" s="321">
        <v>0</v>
      </c>
      <c r="AU431" s="321">
        <v>295000</v>
      </c>
      <c r="AV431" s="321">
        <v>0</v>
      </c>
      <c r="AW431" s="321">
        <v>0</v>
      </c>
      <c r="AX431" s="321">
        <v>1</v>
      </c>
      <c r="AY431" s="321">
        <v>113461.5385</v>
      </c>
      <c r="AZ431" s="321"/>
      <c r="BA431" s="321"/>
      <c r="BB431" s="321">
        <v>5</v>
      </c>
      <c r="BC431" s="321">
        <v>141826.92000000001</v>
      </c>
      <c r="BD431" s="321">
        <v>0</v>
      </c>
      <c r="BE431" s="321">
        <v>42548</v>
      </c>
      <c r="BF431" s="321">
        <v>200000</v>
      </c>
      <c r="BG431" s="321">
        <v>97000</v>
      </c>
      <c r="BH431" s="321">
        <v>188000</v>
      </c>
      <c r="BI431" s="321"/>
      <c r="BJ431" s="321"/>
      <c r="BK431" s="321"/>
      <c r="BL431" s="321">
        <v>-680769.23080000002</v>
      </c>
      <c r="BM431" s="321"/>
      <c r="BN431" s="321">
        <v>0</v>
      </c>
      <c r="BO431" s="321">
        <v>0</v>
      </c>
      <c r="BP431" s="321">
        <v>162692.3077</v>
      </c>
      <c r="BQ431" s="321">
        <v>17307.692299999999</v>
      </c>
      <c r="BR431" s="321"/>
      <c r="BS431" s="321">
        <v>0</v>
      </c>
      <c r="BT431" s="321">
        <v>0</v>
      </c>
      <c r="BU431" s="321">
        <v>0</v>
      </c>
      <c r="BV431" s="321"/>
      <c r="BW431" s="321">
        <v>0</v>
      </c>
      <c r="BX431" s="321"/>
      <c r="BY431" s="321">
        <v>0</v>
      </c>
      <c r="BZ431" s="321">
        <v>0</v>
      </c>
      <c r="CA431" s="321">
        <v>0</v>
      </c>
      <c r="CB431" s="321">
        <v>4473951</v>
      </c>
      <c r="CC431" s="322">
        <v>4293951</v>
      </c>
      <c r="CD431" s="320" t="s">
        <v>1796</v>
      </c>
      <c r="CE431" s="320" t="s">
        <v>870</v>
      </c>
      <c r="CF431" s="323">
        <v>46176</v>
      </c>
      <c r="CG431" s="323">
        <v>46192</v>
      </c>
      <c r="CH431" s="320" t="s">
        <v>1043</v>
      </c>
      <c r="CI431" s="322">
        <v>0</v>
      </c>
      <c r="CJ431" s="322">
        <v>0</v>
      </c>
      <c r="CK431" s="321"/>
      <c r="CL431" s="324">
        <f t="shared" si="127"/>
        <v>180000</v>
      </c>
      <c r="CM431" s="325">
        <f t="shared" si="128"/>
        <v>-5.8171000005677342</v>
      </c>
      <c r="CN431" s="325">
        <f t="shared" si="129"/>
        <v>-5.8171000005677342</v>
      </c>
      <c r="CO431" s="325">
        <f t="shared" si="130"/>
        <v>0.113446154166013</v>
      </c>
      <c r="CP431" s="318"/>
      <c r="CQ431" s="326">
        <f t="shared" si="131"/>
        <v>3.0769268050789833E-5</v>
      </c>
      <c r="CR431" s="326">
        <f t="shared" si="132"/>
        <v>0</v>
      </c>
      <c r="CS431" s="327">
        <f t="shared" si="133"/>
        <v>0</v>
      </c>
      <c r="CT431" s="327">
        <f t="shared" si="134"/>
        <v>0</v>
      </c>
      <c r="CU431" s="327">
        <f t="shared" si="135"/>
        <v>0</v>
      </c>
      <c r="CV431" s="327">
        <f t="shared" si="136"/>
        <v>0</v>
      </c>
      <c r="CW431" s="327">
        <f t="shared" si="137"/>
        <v>0</v>
      </c>
      <c r="CX431" s="327">
        <f t="shared" si="138"/>
        <v>0</v>
      </c>
      <c r="CY431" s="327">
        <f t="shared" si="139"/>
        <v>0</v>
      </c>
      <c r="CZ431" s="328">
        <f t="shared" si="140"/>
        <v>180000</v>
      </c>
      <c r="DA431" s="328">
        <f t="shared" si="142"/>
        <v>0</v>
      </c>
      <c r="DB431" s="201"/>
      <c r="DC431" s="327">
        <f>K431/M431*IFERROR(VLOOKUP($D431,Shift!$B:$AZ,45,0),0)-AT431</f>
        <v>0</v>
      </c>
      <c r="DD431" s="327">
        <f>K431/M431*IFERROR(VLOOKUP($D431,Shift!$B:$AV,47,0),0)*10*50%-ROUND(K431/M431*IFERROR(VLOOKUP($D431,Shift!$B:$AV,47,0),0)*8*30%,0)-AU431</f>
        <v>-0.30769230762962252</v>
      </c>
      <c r="DE431" s="329">
        <f>VLOOKUP($D431,'Off day working'!A:AM,38,0)-Z431</f>
        <v>0</v>
      </c>
      <c r="DF431" s="328"/>
      <c r="DG431" s="328"/>
      <c r="DH431" s="330">
        <f>K431/208*8*30%*VLOOKUP($D431,Shift!$B:$AZ,47,0)-AL431</f>
        <v>7.6923170126974583E-6</v>
      </c>
      <c r="DJ431" s="390"/>
      <c r="DK431" s="332">
        <f>VLOOKUP($D431,Meal!$A:$AK,35,0)-BG431</f>
        <v>0</v>
      </c>
      <c r="DL431" s="332">
        <f>VLOOKUP($D431,Meal!$A:$AK,36,0)-BH431</f>
        <v>0</v>
      </c>
      <c r="DM431" s="333">
        <f>VLOOKUP($D431,Shift!B:AW,39,0)-AV431</f>
        <v>0</v>
      </c>
      <c r="DN431" s="334">
        <f>K431/208*VLOOKUP(D431,Shift!$B:$AO,39,0)*8*10%-AW431</f>
        <v>0</v>
      </c>
      <c r="DO431" s="333">
        <f>VLOOKUP($D431,Shift!$B:$AO,40,0)-AX431</f>
        <v>0</v>
      </c>
      <c r="DP431" s="334">
        <f>K431/208*VLOOKUP(D431,Shift!$B:$AO,40,0)*8*50%-AY431</f>
        <v>-3.8461526855826378E-5</v>
      </c>
      <c r="DQ431" s="335">
        <f>VLOOKUP($D431,Shift!$B:$AZ,41,0)-AZ431</f>
        <v>0</v>
      </c>
      <c r="DR431" s="336">
        <f>K431/208*VLOOKUP($D431,Shift!$B:$AQ,41,0)*8*50%-BA431</f>
        <v>0</v>
      </c>
      <c r="DS431" s="337">
        <f>VLOOKUP($D431,Att!B:CU,98,0)-O431</f>
        <v>0</v>
      </c>
      <c r="DT431" s="338">
        <f>IFERROR(VLOOKUP($D431,OT!$A:$BR,OT!BC$1,0),0)-P431</f>
        <v>0</v>
      </c>
      <c r="DU431" s="338">
        <f>IFERROR(VLOOKUP($D431,OT!$A:$BR,OT!BD$1,0),0)-Q431</f>
        <v>0</v>
      </c>
      <c r="DV431" s="338">
        <f>IFERROR(VLOOKUP($D431,OT!$A:$BR,OT!BE$1,0),0)-R431</f>
        <v>0</v>
      </c>
      <c r="DW431" s="338">
        <f>IFERROR(VLOOKUP($D431,OT!$A:$BR,OT!BF$1,0),0)-S431</f>
        <v>0</v>
      </c>
      <c r="DX431" s="338">
        <f>IFERROR(VLOOKUP($D431,OT!$A:$BR,OT!BG$1,0),0)-T431</f>
        <v>0</v>
      </c>
      <c r="DY431" s="338">
        <f>IFERROR(VLOOKUP($D431,OT!$A:$BR,OT!BH$1,0),0)-U431</f>
        <v>0</v>
      </c>
      <c r="DZ431" s="338">
        <f>IFERROR(VLOOKUP($D431,OT!$A:$BR,OT!BI$1,0),0)-V431</f>
        <v>0</v>
      </c>
      <c r="EA431" s="338">
        <f>IFERROR(VLOOKUP($D431,OT!$A:$BR,OT!BJ$1,0),0)-W431</f>
        <v>0</v>
      </c>
      <c r="EB431" s="338">
        <f>IFERROR(VLOOKUP($D431,OT!$A:$BR,OT!BK$1,0),0)-X431</f>
        <v>0</v>
      </c>
      <c r="EC431" s="339">
        <f>VLOOKUP(D431,'Off day working'!A:AL,38,0)*30000-BD431</f>
        <v>0</v>
      </c>
      <c r="ED431" s="340"/>
      <c r="EE431" s="340"/>
      <c r="EF431" s="338">
        <f t="shared" si="125"/>
        <v>7.6923076921957545E-2</v>
      </c>
      <c r="EG431" s="350">
        <f>4960000*1.07/208*VLOOKUP(D431,Att!B:BZ,77,0)-BJ431</f>
        <v>0</v>
      </c>
      <c r="EI431" s="345">
        <f>IF(AND(CH431="X",EJ431&gt;=0.5),150000/VLOOKUP(D431,Att!B:AT,45,0)*VLOOKUP(D431,Att!B:AP,41,0),IF(AND(CH431="X",EJ431&lt;0.5),0,150000))-AN431</f>
        <v>-2.1217143512330949E-5</v>
      </c>
      <c r="EJ431" s="346">
        <f>VLOOKUP(D431,Att!B:AP,41,0)/VLOOKUP(D431,Att!B:AT,45,0)</f>
        <v>0.54545553719188578</v>
      </c>
    </row>
    <row r="432" spans="1:140" s="331" customFormat="1" ht="14.5" hidden="1" customHeight="1" x14ac:dyDescent="0.35">
      <c r="A432" s="300" t="s">
        <v>55</v>
      </c>
      <c r="B432" s="300">
        <f t="shared" si="141"/>
        <v>425</v>
      </c>
      <c r="C432" s="320" t="s">
        <v>56</v>
      </c>
      <c r="D432" s="320" t="s">
        <v>1989</v>
      </c>
      <c r="E432" s="320" t="s">
        <v>1991</v>
      </c>
      <c r="F432" s="367" t="s">
        <v>1990</v>
      </c>
      <c r="G432" s="320" t="s">
        <v>348</v>
      </c>
      <c r="H432" s="320"/>
      <c r="I432" s="320" t="s">
        <v>63</v>
      </c>
      <c r="J432" s="320" t="s">
        <v>58</v>
      </c>
      <c r="K432" s="321">
        <v>5900000</v>
      </c>
      <c r="L432" s="321"/>
      <c r="M432" s="321">
        <v>208</v>
      </c>
      <c r="N432" s="321"/>
      <c r="O432" s="321">
        <v>74</v>
      </c>
      <c r="P432" s="321">
        <v>8</v>
      </c>
      <c r="Q432" s="321">
        <v>0</v>
      </c>
      <c r="R432" s="321">
        <v>0</v>
      </c>
      <c r="S432" s="321">
        <v>0</v>
      </c>
      <c r="T432" s="321">
        <v>0</v>
      </c>
      <c r="U432" s="321">
        <v>0</v>
      </c>
      <c r="V432" s="321">
        <v>0</v>
      </c>
      <c r="W432" s="321">
        <v>0</v>
      </c>
      <c r="X432" s="321">
        <v>0</v>
      </c>
      <c r="Y432" s="321">
        <v>4</v>
      </c>
      <c r="Z432" s="321"/>
      <c r="AA432" s="321"/>
      <c r="AB432" s="321">
        <v>2099038.2346000001</v>
      </c>
      <c r="AC432" s="321">
        <v>340384.61540000001</v>
      </c>
      <c r="AD432" s="321">
        <v>0</v>
      </c>
      <c r="AE432" s="321">
        <v>0</v>
      </c>
      <c r="AF432" s="321">
        <v>0</v>
      </c>
      <c r="AG432" s="321">
        <v>0</v>
      </c>
      <c r="AH432" s="321">
        <v>0</v>
      </c>
      <c r="AI432" s="321">
        <v>0</v>
      </c>
      <c r="AJ432" s="321">
        <v>0</v>
      </c>
      <c r="AK432" s="321">
        <v>0</v>
      </c>
      <c r="AL432" s="321">
        <v>272307.6923</v>
      </c>
      <c r="AM432" s="321">
        <v>133333.3333</v>
      </c>
      <c r="AN432" s="321">
        <v>66666.666700000002</v>
      </c>
      <c r="AO432" s="321">
        <v>182500</v>
      </c>
      <c r="AP432" s="321">
        <v>0</v>
      </c>
      <c r="AQ432" s="321"/>
      <c r="AR432" s="321">
        <v>0</v>
      </c>
      <c r="AS432" s="321"/>
      <c r="AT432" s="321">
        <v>0</v>
      </c>
      <c r="AU432" s="321">
        <v>295000</v>
      </c>
      <c r="AV432" s="321">
        <v>0</v>
      </c>
      <c r="AW432" s="321">
        <v>0</v>
      </c>
      <c r="AX432" s="321">
        <v>0</v>
      </c>
      <c r="AY432" s="321">
        <v>0</v>
      </c>
      <c r="AZ432" s="321"/>
      <c r="BA432" s="321"/>
      <c r="BB432" s="321">
        <v>4</v>
      </c>
      <c r="BC432" s="321">
        <v>113461.54</v>
      </c>
      <c r="BD432" s="321">
        <v>0</v>
      </c>
      <c r="BE432" s="321"/>
      <c r="BF432" s="321"/>
      <c r="BG432" s="321">
        <v>65000</v>
      </c>
      <c r="BH432" s="321">
        <v>168000</v>
      </c>
      <c r="BI432" s="321"/>
      <c r="BJ432" s="321"/>
      <c r="BK432" s="321"/>
      <c r="BL432" s="321">
        <v>0</v>
      </c>
      <c r="BM432" s="321"/>
      <c r="BN432" s="321">
        <v>0</v>
      </c>
      <c r="BO432" s="321">
        <v>0</v>
      </c>
      <c r="BP432" s="321">
        <v>128076.9231</v>
      </c>
      <c r="BQ432" s="321">
        <v>13846.1538</v>
      </c>
      <c r="BR432" s="321"/>
      <c r="BS432" s="321">
        <v>0</v>
      </c>
      <c r="BT432" s="321">
        <v>0</v>
      </c>
      <c r="BU432" s="321">
        <v>0</v>
      </c>
      <c r="BV432" s="321"/>
      <c r="BW432" s="321">
        <v>0</v>
      </c>
      <c r="BX432" s="321"/>
      <c r="BY432" s="321">
        <v>0</v>
      </c>
      <c r="BZ432" s="321">
        <v>0</v>
      </c>
      <c r="CA432" s="321">
        <v>0</v>
      </c>
      <c r="CB432" s="321">
        <v>3877619</v>
      </c>
      <c r="CC432" s="322">
        <v>3735696</v>
      </c>
      <c r="CD432" s="320"/>
      <c r="CE432" s="320" t="s">
        <v>870</v>
      </c>
      <c r="CF432" s="323">
        <v>46183</v>
      </c>
      <c r="CG432" s="323">
        <v>46192</v>
      </c>
      <c r="CH432" s="320" t="s">
        <v>1043</v>
      </c>
      <c r="CI432" s="322">
        <v>0</v>
      </c>
      <c r="CJ432" s="322">
        <v>0</v>
      </c>
      <c r="CK432" s="321"/>
      <c r="CL432" s="324">
        <f t="shared" si="127"/>
        <v>141923.07689999999</v>
      </c>
      <c r="CM432" s="325">
        <f t="shared" si="128"/>
        <v>-3.8408000003546476</v>
      </c>
      <c r="CN432" s="325">
        <f t="shared" si="129"/>
        <v>-3.9177000001072884</v>
      </c>
      <c r="CO432" s="325">
        <f t="shared" si="130"/>
        <v>0.22693846141919494</v>
      </c>
      <c r="CP432" s="318"/>
      <c r="CQ432" s="326">
        <f t="shared" si="131"/>
        <v>-1.5384634025394917E-5</v>
      </c>
      <c r="CR432" s="326">
        <f t="shared" si="132"/>
        <v>0</v>
      </c>
      <c r="CS432" s="327">
        <f t="shared" si="133"/>
        <v>0</v>
      </c>
      <c r="CT432" s="327">
        <f t="shared" si="134"/>
        <v>0</v>
      </c>
      <c r="CU432" s="327">
        <f t="shared" si="135"/>
        <v>0</v>
      </c>
      <c r="CV432" s="327">
        <f t="shared" si="136"/>
        <v>0</v>
      </c>
      <c r="CW432" s="327">
        <f t="shared" si="137"/>
        <v>0</v>
      </c>
      <c r="CX432" s="327">
        <f t="shared" si="138"/>
        <v>0</v>
      </c>
      <c r="CY432" s="327">
        <f t="shared" si="139"/>
        <v>0</v>
      </c>
      <c r="CZ432" s="328">
        <f t="shared" si="140"/>
        <v>141923.07689999999</v>
      </c>
      <c r="DA432" s="328">
        <f t="shared" si="142"/>
        <v>2.3076921934261918E-5</v>
      </c>
      <c r="DB432" s="201"/>
      <c r="DC432" s="327">
        <f>K432/M432*IFERROR(VLOOKUP($D432,Shift!$B:$AZ,45,0),0)-AT432</f>
        <v>0</v>
      </c>
      <c r="DD432" s="327">
        <f>K432/M432*IFERROR(VLOOKUP($D432,Shift!$B:$AV,47,0),0)*10*50%-ROUND(K432/M432*IFERROR(VLOOKUP($D432,Shift!$B:$AV,47,0),0)*8*30%,0)-AU432</f>
        <v>-0.30769230762962252</v>
      </c>
      <c r="DE432" s="329">
        <f>VLOOKUP($D432,'Off day working'!A:AM,38,0)-Z432</f>
        <v>0</v>
      </c>
      <c r="DF432" s="328"/>
      <c r="DG432" s="328"/>
      <c r="DH432" s="330">
        <f>K432/208*8*30%*VLOOKUP($D432,Shift!$B:$AZ,47,0)-AL432</f>
        <v>7.6923170126974583E-6</v>
      </c>
      <c r="DJ432" s="390"/>
      <c r="DK432" s="332">
        <f>VLOOKUP($D432,Meal!$A:$AK,35,0)-BG432</f>
        <v>0</v>
      </c>
      <c r="DL432" s="332">
        <f>VLOOKUP($D432,Meal!$A:$AK,36,0)-BH432</f>
        <v>0</v>
      </c>
      <c r="DM432" s="333">
        <f>VLOOKUP($D432,Shift!B:AW,39,0)-AV432</f>
        <v>0</v>
      </c>
      <c r="DN432" s="334">
        <f>K432/208*VLOOKUP(D432,Shift!$B:$AO,39,0)*8*10%-AW432</f>
        <v>0</v>
      </c>
      <c r="DO432" s="333">
        <f>VLOOKUP($D432,Shift!$B:$AO,40,0)-AX432</f>
        <v>0</v>
      </c>
      <c r="DP432" s="334">
        <f>K432/208*VLOOKUP(D432,Shift!$B:$AO,40,0)*8*50%-AY432</f>
        <v>0</v>
      </c>
      <c r="DQ432" s="335">
        <f>VLOOKUP($D432,Shift!$B:$AZ,41,0)-AZ432</f>
        <v>0</v>
      </c>
      <c r="DR432" s="336">
        <f>K432/208*VLOOKUP($D432,Shift!$B:$AQ,41,0)*8*50%-BA432</f>
        <v>0</v>
      </c>
      <c r="DS432" s="337">
        <f>VLOOKUP($D432,Att!B:CU,98,0)-O432</f>
        <v>0</v>
      </c>
      <c r="DT432" s="338">
        <f>IFERROR(VLOOKUP($D432,OT!$A:$BR,OT!BC$1,0),0)-P432</f>
        <v>0</v>
      </c>
      <c r="DU432" s="338">
        <f>IFERROR(VLOOKUP($D432,OT!$A:$BR,OT!BD$1,0),0)-Q432</f>
        <v>0</v>
      </c>
      <c r="DV432" s="338">
        <f>IFERROR(VLOOKUP($D432,OT!$A:$BR,OT!BE$1,0),0)-R432</f>
        <v>0</v>
      </c>
      <c r="DW432" s="338">
        <f>IFERROR(VLOOKUP($D432,OT!$A:$BR,OT!BF$1,0),0)-S432</f>
        <v>0</v>
      </c>
      <c r="DX432" s="338">
        <f>IFERROR(VLOOKUP($D432,OT!$A:$BR,OT!BG$1,0),0)-T432</f>
        <v>0</v>
      </c>
      <c r="DY432" s="338">
        <f>IFERROR(VLOOKUP($D432,OT!$A:$BR,OT!BH$1,0),0)-U432</f>
        <v>0</v>
      </c>
      <c r="DZ432" s="338">
        <f>IFERROR(VLOOKUP($D432,OT!$A:$BR,OT!BI$1,0),0)-V432</f>
        <v>0</v>
      </c>
      <c r="EA432" s="338">
        <f>IFERROR(VLOOKUP($D432,OT!$A:$BR,OT!BJ$1,0),0)-W432</f>
        <v>0</v>
      </c>
      <c r="EB432" s="338">
        <f>IFERROR(VLOOKUP($D432,OT!$A:$BR,OT!BK$1,0),0)-X432</f>
        <v>0</v>
      </c>
      <c r="EC432" s="339">
        <f>VLOOKUP(D432,'Off day working'!A:AL,38,0)*30000-BD432</f>
        <v>0</v>
      </c>
      <c r="ED432" s="340"/>
      <c r="EE432" s="340"/>
      <c r="EF432" s="338">
        <f t="shared" si="125"/>
        <v>0</v>
      </c>
      <c r="EG432" s="350">
        <f>4960000*1.07/208*VLOOKUP(D432,Att!B:BZ,77,0)-BJ432</f>
        <v>0</v>
      </c>
      <c r="EI432" s="345">
        <f>IF(AND(CH432="X",EJ432&gt;=0.5),150000/VLOOKUP(D432,Att!B:AT,45,0)*VLOOKUP(D432,Att!B:AP,41,0),IF(AND(CH432="X",EJ432&lt;0.5),0,150000))-AN432</f>
        <v>-66666.666700000002</v>
      </c>
      <c r="EJ432" s="346">
        <f>VLOOKUP(D432,Att!B:AP,41,0)/VLOOKUP(D432,Att!B:AT,45,0)</f>
        <v>0.44444444444444442</v>
      </c>
    </row>
    <row r="433" spans="1:140" s="331" customFormat="1" ht="14.5" hidden="1" customHeight="1" x14ac:dyDescent="0.35">
      <c r="A433" s="300" t="s">
        <v>55</v>
      </c>
      <c r="B433" s="300">
        <f t="shared" si="141"/>
        <v>426</v>
      </c>
      <c r="C433" s="320" t="s">
        <v>56</v>
      </c>
      <c r="D433" s="320" t="s">
        <v>1992</v>
      </c>
      <c r="E433" s="320" t="s">
        <v>1994</v>
      </c>
      <c r="F433" s="367" t="s">
        <v>1993</v>
      </c>
      <c r="G433" s="320" t="s">
        <v>360</v>
      </c>
      <c r="H433" s="320"/>
      <c r="I433" s="320" t="s">
        <v>63</v>
      </c>
      <c r="J433" s="320" t="s">
        <v>58</v>
      </c>
      <c r="K433" s="321">
        <v>5900000</v>
      </c>
      <c r="L433" s="321"/>
      <c r="M433" s="321">
        <v>208</v>
      </c>
      <c r="N433" s="321"/>
      <c r="O433" s="321">
        <v>63.882999999999996</v>
      </c>
      <c r="P433" s="321">
        <v>6</v>
      </c>
      <c r="Q433" s="321">
        <v>0</v>
      </c>
      <c r="R433" s="321">
        <v>0</v>
      </c>
      <c r="S433" s="321">
        <v>0</v>
      </c>
      <c r="T433" s="321">
        <v>0</v>
      </c>
      <c r="U433" s="321">
        <v>0</v>
      </c>
      <c r="V433" s="321">
        <v>0</v>
      </c>
      <c r="W433" s="321">
        <v>0</v>
      </c>
      <c r="X433" s="321">
        <v>0</v>
      </c>
      <c r="Y433" s="321">
        <v>0</v>
      </c>
      <c r="Z433" s="321"/>
      <c r="AA433" s="321"/>
      <c r="AB433" s="321">
        <v>1812065.7519</v>
      </c>
      <c r="AC433" s="321">
        <v>255288.4615</v>
      </c>
      <c r="AD433" s="321">
        <v>0</v>
      </c>
      <c r="AE433" s="321">
        <v>0</v>
      </c>
      <c r="AF433" s="321">
        <v>0</v>
      </c>
      <c r="AG433" s="321">
        <v>0</v>
      </c>
      <c r="AH433" s="321">
        <v>0</v>
      </c>
      <c r="AI433" s="321">
        <v>0</v>
      </c>
      <c r="AJ433" s="321">
        <v>0</v>
      </c>
      <c r="AK433" s="321">
        <v>0</v>
      </c>
      <c r="AL433" s="321">
        <v>0</v>
      </c>
      <c r="AM433" s="321">
        <v>116471.6667</v>
      </c>
      <c r="AN433" s="321">
        <v>58235.833299999998</v>
      </c>
      <c r="AO433" s="321">
        <v>16000</v>
      </c>
      <c r="AP433" s="321">
        <v>0</v>
      </c>
      <c r="AQ433" s="321"/>
      <c r="AR433" s="321">
        <v>0</v>
      </c>
      <c r="AS433" s="321"/>
      <c r="AT433" s="321">
        <v>0</v>
      </c>
      <c r="AU433" s="321">
        <v>0</v>
      </c>
      <c r="AV433" s="321">
        <v>0</v>
      </c>
      <c r="AW433" s="321">
        <v>0</v>
      </c>
      <c r="AX433" s="321">
        <v>0</v>
      </c>
      <c r="AY433" s="321">
        <v>0</v>
      </c>
      <c r="AZ433" s="321"/>
      <c r="BA433" s="321"/>
      <c r="BB433" s="321">
        <v>3</v>
      </c>
      <c r="BC433" s="321">
        <v>85096.15</v>
      </c>
      <c r="BD433" s="321">
        <v>0</v>
      </c>
      <c r="BE433" s="321">
        <v>42548</v>
      </c>
      <c r="BF433" s="321"/>
      <c r="BG433" s="321">
        <v>45000</v>
      </c>
      <c r="BH433" s="321">
        <v>60000</v>
      </c>
      <c r="BI433" s="321"/>
      <c r="BJ433" s="321"/>
      <c r="BK433" s="321"/>
      <c r="BL433" s="321">
        <v>-453846.15379999997</v>
      </c>
      <c r="BM433" s="321"/>
      <c r="BN433" s="321">
        <v>0</v>
      </c>
      <c r="BO433" s="321">
        <v>0</v>
      </c>
      <c r="BP433" s="321">
        <v>110566.7308</v>
      </c>
      <c r="BQ433" s="321">
        <v>10384.615400000001</v>
      </c>
      <c r="BR433" s="321"/>
      <c r="BS433" s="321">
        <v>0</v>
      </c>
      <c r="BT433" s="321">
        <v>0</v>
      </c>
      <c r="BU433" s="321">
        <v>0</v>
      </c>
      <c r="BV433" s="321"/>
      <c r="BW433" s="321">
        <v>0</v>
      </c>
      <c r="BX433" s="321"/>
      <c r="BY433" s="321">
        <v>0</v>
      </c>
      <c r="BZ433" s="321">
        <v>0</v>
      </c>
      <c r="CA433" s="321">
        <v>0</v>
      </c>
      <c r="CB433" s="321">
        <v>2157814</v>
      </c>
      <c r="CC433" s="322">
        <v>2036863</v>
      </c>
      <c r="CD433" s="320" t="s">
        <v>1797</v>
      </c>
      <c r="CE433" s="320" t="s">
        <v>870</v>
      </c>
      <c r="CF433" s="323">
        <v>46183</v>
      </c>
      <c r="CG433" s="323">
        <v>46192</v>
      </c>
      <c r="CH433" s="320" t="s">
        <v>1043</v>
      </c>
      <c r="CI433" s="322">
        <v>0</v>
      </c>
      <c r="CJ433" s="322">
        <v>0</v>
      </c>
      <c r="CK433" s="321"/>
      <c r="CL433" s="324">
        <f t="shared" si="127"/>
        <v>120951.3462</v>
      </c>
      <c r="CM433" s="325">
        <f t="shared" si="128"/>
        <v>-2.944199999794364</v>
      </c>
      <c r="CN433" s="325">
        <f t="shared" si="129"/>
        <v>-3.2903999998234212</v>
      </c>
      <c r="CO433" s="325">
        <f t="shared" si="130"/>
        <v>0.11348461522720754</v>
      </c>
      <c r="CP433" s="318"/>
      <c r="CQ433" s="326">
        <f t="shared" si="131"/>
        <v>3.8461526855826378E-5</v>
      </c>
      <c r="CR433" s="326">
        <f t="shared" si="132"/>
        <v>0</v>
      </c>
      <c r="CS433" s="327">
        <f t="shared" si="133"/>
        <v>0</v>
      </c>
      <c r="CT433" s="327">
        <f t="shared" si="134"/>
        <v>0</v>
      </c>
      <c r="CU433" s="327">
        <f t="shared" si="135"/>
        <v>0</v>
      </c>
      <c r="CV433" s="327">
        <f t="shared" si="136"/>
        <v>0</v>
      </c>
      <c r="CW433" s="327">
        <f t="shared" si="137"/>
        <v>0</v>
      </c>
      <c r="CX433" s="327">
        <f t="shared" si="138"/>
        <v>0</v>
      </c>
      <c r="CY433" s="327">
        <f t="shared" si="139"/>
        <v>0</v>
      </c>
      <c r="CZ433" s="328">
        <f t="shared" si="140"/>
        <v>120951.3462</v>
      </c>
      <c r="DA433" s="328">
        <f t="shared" si="142"/>
        <v>-4.6153858420439065E-5</v>
      </c>
      <c r="DB433" s="201"/>
      <c r="DC433" s="327">
        <f>K433/M433*IFERROR(VLOOKUP($D433,Shift!$B:$AZ,45,0),0)-AT433</f>
        <v>0</v>
      </c>
      <c r="DD433" s="327">
        <f>K433/M433*IFERROR(VLOOKUP($D433,Shift!$B:$AV,47,0),0)*10*50%-ROUND(K433/M433*IFERROR(VLOOKUP($D433,Shift!$B:$AV,47,0),0)*8*30%,0)-AU433</f>
        <v>0</v>
      </c>
      <c r="DE433" s="329">
        <f>VLOOKUP($D433,'Off day working'!A:AM,38,0)-Z433</f>
        <v>0</v>
      </c>
      <c r="DF433" s="328"/>
      <c r="DG433" s="328"/>
      <c r="DH433" s="330">
        <f>K433/208*8*30%*VLOOKUP($D433,Shift!$B:$AZ,47,0)-AL433</f>
        <v>0</v>
      </c>
      <c r="DJ433" s="390"/>
      <c r="DK433" s="332">
        <f>VLOOKUP($D433,Meal!$A:$AK,35,0)-BG433</f>
        <v>0</v>
      </c>
      <c r="DL433" s="332">
        <f>VLOOKUP($D433,Meal!$A:$AK,36,0)-BH433</f>
        <v>0</v>
      </c>
      <c r="DM433" s="333">
        <f>VLOOKUP($D433,Shift!B:AW,39,0)-AV433</f>
        <v>0</v>
      </c>
      <c r="DN433" s="334">
        <f>K433/208*VLOOKUP(D433,Shift!$B:$AO,39,0)*8*10%-AW433</f>
        <v>0</v>
      </c>
      <c r="DO433" s="333">
        <f>VLOOKUP($D433,Shift!$B:$AO,40,0)-AX433</f>
        <v>0</v>
      </c>
      <c r="DP433" s="334">
        <f>K433/208*VLOOKUP(D433,Shift!$B:$AO,40,0)*8*50%-AY433</f>
        <v>0</v>
      </c>
      <c r="DQ433" s="335">
        <f>VLOOKUP($D433,Shift!$B:$AZ,41,0)-AZ433</f>
        <v>0</v>
      </c>
      <c r="DR433" s="336">
        <f>K433/208*VLOOKUP($D433,Shift!$B:$AQ,41,0)*8*50%-BA433</f>
        <v>0</v>
      </c>
      <c r="DS433" s="337">
        <f>VLOOKUP($D433,Att!B:CU,98,0)-O433</f>
        <v>0</v>
      </c>
      <c r="DT433" s="338">
        <f>IFERROR(VLOOKUP($D433,OT!$A:$BR,OT!BC$1,0),0)-P433</f>
        <v>0</v>
      </c>
      <c r="DU433" s="338">
        <f>IFERROR(VLOOKUP($D433,OT!$A:$BR,OT!BD$1,0),0)-Q433</f>
        <v>0</v>
      </c>
      <c r="DV433" s="338">
        <f>IFERROR(VLOOKUP($D433,OT!$A:$BR,OT!BE$1,0),0)-R433</f>
        <v>0</v>
      </c>
      <c r="DW433" s="338">
        <f>IFERROR(VLOOKUP($D433,OT!$A:$BR,OT!BF$1,0),0)-S433</f>
        <v>0</v>
      </c>
      <c r="DX433" s="338">
        <f>IFERROR(VLOOKUP($D433,OT!$A:$BR,OT!BG$1,0),0)-T433</f>
        <v>0</v>
      </c>
      <c r="DY433" s="338">
        <f>IFERROR(VLOOKUP($D433,OT!$A:$BR,OT!BH$1,0),0)-U433</f>
        <v>0</v>
      </c>
      <c r="DZ433" s="338">
        <f>IFERROR(VLOOKUP($D433,OT!$A:$BR,OT!BI$1,0),0)-V433</f>
        <v>0</v>
      </c>
      <c r="EA433" s="338">
        <f>IFERROR(VLOOKUP($D433,OT!$A:$BR,OT!BJ$1,0),0)-W433</f>
        <v>0</v>
      </c>
      <c r="EB433" s="338">
        <f>IFERROR(VLOOKUP($D433,OT!$A:$BR,OT!BK$1,0),0)-X433</f>
        <v>0</v>
      </c>
      <c r="EC433" s="339">
        <f>VLOOKUP(D433,'Off day working'!A:AL,38,0)*30000-BD433</f>
        <v>0</v>
      </c>
      <c r="ED433" s="340"/>
      <c r="EE433" s="340"/>
      <c r="EF433" s="338">
        <f t="shared" si="125"/>
        <v>7.6923076921957545E-2</v>
      </c>
      <c r="EG433" s="350">
        <f>4960000*1.07/208*VLOOKUP(D433,Att!B:BZ,77,0)-BJ433</f>
        <v>0</v>
      </c>
      <c r="EI433" s="345">
        <f>IF(AND(CH433="X",EJ433&gt;=0.5),150000/VLOOKUP(D433,Att!B:AT,45,0)*VLOOKUP(D433,Att!B:AP,41,0),IF(AND(CH433="X",EJ433&lt;0.5),0,150000))-AN433</f>
        <v>-58235.833299999998</v>
      </c>
      <c r="EJ433" s="346">
        <f>VLOOKUP(D433,Att!B:AP,41,0)/VLOOKUP(D433,Att!B:AT,45,0)</f>
        <v>0.38823888888888886</v>
      </c>
    </row>
    <row r="434" spans="1:140" s="331" customFormat="1" ht="14.5" hidden="1" customHeight="1" x14ac:dyDescent="0.35">
      <c r="A434" s="300" t="s">
        <v>55</v>
      </c>
      <c r="B434" s="300">
        <f t="shared" si="141"/>
        <v>427</v>
      </c>
      <c r="C434" s="320" t="s">
        <v>56</v>
      </c>
      <c r="D434" s="320" t="s">
        <v>1570</v>
      </c>
      <c r="E434" s="320" t="s">
        <v>1572</v>
      </c>
      <c r="F434" s="367" t="s">
        <v>1571</v>
      </c>
      <c r="G434" s="320" t="s">
        <v>360</v>
      </c>
      <c r="H434" s="320" t="s">
        <v>1039</v>
      </c>
      <c r="I434" s="320" t="s">
        <v>57</v>
      </c>
      <c r="J434" s="320" t="s">
        <v>58</v>
      </c>
      <c r="K434" s="321">
        <v>5900000</v>
      </c>
      <c r="L434" s="321"/>
      <c r="M434" s="321">
        <v>208</v>
      </c>
      <c r="N434" s="321"/>
      <c r="O434" s="321">
        <v>113.5</v>
      </c>
      <c r="P434" s="321">
        <v>16</v>
      </c>
      <c r="Q434" s="321">
        <v>0</v>
      </c>
      <c r="R434" s="321">
        <v>0</v>
      </c>
      <c r="S434" s="321">
        <v>0</v>
      </c>
      <c r="T434" s="321">
        <v>0</v>
      </c>
      <c r="U434" s="321">
        <v>0</v>
      </c>
      <c r="V434" s="321">
        <v>0</v>
      </c>
      <c r="W434" s="321">
        <v>0</v>
      </c>
      <c r="X434" s="321">
        <v>0</v>
      </c>
      <c r="Y434" s="321">
        <v>5</v>
      </c>
      <c r="Z434" s="321"/>
      <c r="AA434" s="321"/>
      <c r="AB434" s="321">
        <v>3219471.0403999998</v>
      </c>
      <c r="AC434" s="321">
        <v>680769.23080000002</v>
      </c>
      <c r="AD434" s="321">
        <v>0</v>
      </c>
      <c r="AE434" s="321">
        <v>0</v>
      </c>
      <c r="AF434" s="321">
        <v>0</v>
      </c>
      <c r="AG434" s="321">
        <v>0</v>
      </c>
      <c r="AH434" s="321">
        <v>0</v>
      </c>
      <c r="AI434" s="321">
        <v>0</v>
      </c>
      <c r="AJ434" s="321">
        <v>0</v>
      </c>
      <c r="AK434" s="321">
        <v>0</v>
      </c>
      <c r="AL434" s="321">
        <v>272307.6923</v>
      </c>
      <c r="AM434" s="321">
        <v>188486.84210000001</v>
      </c>
      <c r="AN434" s="321">
        <v>150000</v>
      </c>
      <c r="AO434" s="321">
        <v>145000</v>
      </c>
      <c r="AP434" s="321">
        <v>0</v>
      </c>
      <c r="AQ434" s="321">
        <v>255288.4615</v>
      </c>
      <c r="AR434" s="321">
        <v>0</v>
      </c>
      <c r="AS434" s="321"/>
      <c r="AT434" s="321">
        <v>0</v>
      </c>
      <c r="AU434" s="321">
        <v>295000</v>
      </c>
      <c r="AV434" s="321">
        <v>0</v>
      </c>
      <c r="AW434" s="321">
        <v>0</v>
      </c>
      <c r="AX434" s="321">
        <v>1</v>
      </c>
      <c r="AY434" s="321">
        <v>113461.5385</v>
      </c>
      <c r="AZ434" s="321"/>
      <c r="BA434" s="321"/>
      <c r="BB434" s="321">
        <v>8</v>
      </c>
      <c r="BC434" s="321">
        <v>226923.08</v>
      </c>
      <c r="BD434" s="321">
        <v>0</v>
      </c>
      <c r="BE434" s="321">
        <v>42548</v>
      </c>
      <c r="BF434" s="321">
        <v>100000</v>
      </c>
      <c r="BG434" s="321">
        <v>82000</v>
      </c>
      <c r="BH434" s="321">
        <v>243000</v>
      </c>
      <c r="BI434" s="321"/>
      <c r="BJ434" s="321"/>
      <c r="BK434" s="321"/>
      <c r="BL434" s="321">
        <v>0</v>
      </c>
      <c r="BM434" s="321"/>
      <c r="BN434" s="321">
        <v>0</v>
      </c>
      <c r="BO434" s="321">
        <v>0</v>
      </c>
      <c r="BP434" s="321">
        <v>229182.6923</v>
      </c>
      <c r="BQ434" s="321">
        <v>32307.692299999999</v>
      </c>
      <c r="BR434" s="321"/>
      <c r="BS434" s="321">
        <v>0</v>
      </c>
      <c r="BT434" s="321">
        <v>1268500</v>
      </c>
      <c r="BU434" s="321">
        <v>619500</v>
      </c>
      <c r="BV434" s="321"/>
      <c r="BW434" s="321">
        <v>0</v>
      </c>
      <c r="BX434" s="321"/>
      <c r="BY434" s="321">
        <v>0</v>
      </c>
      <c r="BZ434" s="321">
        <v>6.5600000000000005</v>
      </c>
      <c r="CA434" s="321">
        <v>186076</v>
      </c>
      <c r="CB434" s="321">
        <v>7848331</v>
      </c>
      <c r="CC434" s="322">
        <v>5580841</v>
      </c>
      <c r="CD434" s="320"/>
      <c r="CE434" s="320" t="s">
        <v>1068</v>
      </c>
      <c r="CF434" s="323">
        <v>46147</v>
      </c>
      <c r="CG434" s="323">
        <v>46195</v>
      </c>
      <c r="CH434" s="320" t="s">
        <v>1043</v>
      </c>
      <c r="CI434" s="322">
        <v>118000</v>
      </c>
      <c r="CJ434" s="322">
        <v>0</v>
      </c>
      <c r="CK434" s="321"/>
      <c r="CL434" s="324">
        <f t="shared" si="127"/>
        <v>261490.38459999999</v>
      </c>
      <c r="CM434" s="325">
        <f t="shared" si="128"/>
        <v>-8.7297999998554587</v>
      </c>
      <c r="CN434" s="325">
        <f t="shared" si="129"/>
        <v>-9.1144000003114343</v>
      </c>
      <c r="CO434" s="325">
        <f t="shared" si="130"/>
        <v>0.113446154166013</v>
      </c>
      <c r="CP434" s="318"/>
      <c r="CQ434" s="326">
        <f t="shared" si="131"/>
        <v>-3.0769268050789833E-5</v>
      </c>
      <c r="CR434" s="326">
        <f t="shared" si="132"/>
        <v>0</v>
      </c>
      <c r="CS434" s="327">
        <f t="shared" si="133"/>
        <v>0</v>
      </c>
      <c r="CT434" s="327">
        <f t="shared" si="134"/>
        <v>0</v>
      </c>
      <c r="CU434" s="327">
        <f t="shared" si="135"/>
        <v>0</v>
      </c>
      <c r="CV434" s="327">
        <f t="shared" si="136"/>
        <v>0</v>
      </c>
      <c r="CW434" s="327">
        <f t="shared" si="137"/>
        <v>0</v>
      </c>
      <c r="CX434" s="327">
        <f t="shared" si="138"/>
        <v>0</v>
      </c>
      <c r="CY434" s="327">
        <f t="shared" si="139"/>
        <v>0</v>
      </c>
      <c r="CZ434" s="328">
        <f t="shared" si="140"/>
        <v>261490.38459999999</v>
      </c>
      <c r="DA434" s="328">
        <f>(420000/208)*(O434+P434+Q434+R434+S434+T434+U434+V434+W434+X434+BI434)-CZ434</f>
        <v>1.5384634025394917E-5</v>
      </c>
      <c r="DB434" s="201"/>
      <c r="DC434" s="327">
        <f>K434/M434*IFERROR(VLOOKUP($D434,Shift!$B:$AZ,45,0),0)-AT434</f>
        <v>0</v>
      </c>
      <c r="DD434" s="327">
        <f>K434/M434*IFERROR(VLOOKUP($D434,Shift!$B:$AV,47,0),0)*10*50%-ROUND(K434/M434*IFERROR(VLOOKUP($D434,Shift!$B:$AV,47,0),0)*8*30%,0)-AU434</f>
        <v>-0.30769230762962252</v>
      </c>
      <c r="DE434" s="329">
        <f>VLOOKUP($D434,'Off day working'!A:AM,38,0)-Z434</f>
        <v>0</v>
      </c>
      <c r="DF434" s="328"/>
      <c r="DG434" s="328"/>
      <c r="DH434" s="330">
        <f>K434/208*8*30%*VLOOKUP($D434,Shift!$B:$AZ,47,0)-AL434</f>
        <v>7.6923170126974583E-6</v>
      </c>
      <c r="DJ434" s="390"/>
      <c r="DK434" s="332">
        <f>VLOOKUP($D434,Meal!$A:$AK,35,0)-BG434</f>
        <v>0</v>
      </c>
      <c r="DL434" s="332">
        <f>VLOOKUP($D434,Meal!$A:$AK,36,0)-BH434</f>
        <v>0</v>
      </c>
      <c r="DM434" s="333">
        <f>VLOOKUP($D434,Shift!B:AW,39,0)-AV434</f>
        <v>0</v>
      </c>
      <c r="DN434" s="334">
        <f>K434/208*VLOOKUP(D434,Shift!$B:$AO,39,0)*8*10%-AW434</f>
        <v>0</v>
      </c>
      <c r="DO434" s="333">
        <f>VLOOKUP($D434,Shift!$B:$AO,40,0)-AX434</f>
        <v>0</v>
      </c>
      <c r="DP434" s="334">
        <f>K434/208*VLOOKUP(D434,Shift!$B:$AO,40,0)*8*50%-AY434</f>
        <v>-3.8461526855826378E-5</v>
      </c>
      <c r="DQ434" s="335">
        <f>VLOOKUP($D434,Shift!$B:$AZ,41,0)-AZ434</f>
        <v>0</v>
      </c>
      <c r="DR434" s="336">
        <f>K434/208*VLOOKUP($D434,Shift!$B:$AQ,41,0)*8*50%-BA434</f>
        <v>0</v>
      </c>
      <c r="DS434" s="337">
        <f>VLOOKUP($D434,Att!B:CU,98,0)-O434</f>
        <v>0</v>
      </c>
      <c r="DT434" s="338">
        <f>IFERROR(VLOOKUP($D434,OT!$A:$BR,OT!BC$1,0),0)-P434</f>
        <v>0</v>
      </c>
      <c r="DU434" s="338">
        <f>IFERROR(VLOOKUP($D434,OT!$A:$BR,OT!BD$1,0),0)-Q434</f>
        <v>0</v>
      </c>
      <c r="DV434" s="338">
        <f>IFERROR(VLOOKUP($D434,OT!$A:$BR,OT!BE$1,0),0)-R434</f>
        <v>0</v>
      </c>
      <c r="DW434" s="338">
        <f>IFERROR(VLOOKUP($D434,OT!$A:$BR,OT!BF$1,0),0)-S434</f>
        <v>0</v>
      </c>
      <c r="DX434" s="338">
        <f>IFERROR(VLOOKUP($D434,OT!$A:$BR,OT!BG$1,0),0)-T434</f>
        <v>0</v>
      </c>
      <c r="DY434" s="338">
        <f>IFERROR(VLOOKUP($D434,OT!$A:$BR,OT!BH$1,0),0)-U434</f>
        <v>0</v>
      </c>
      <c r="DZ434" s="338">
        <f>IFERROR(VLOOKUP($D434,OT!$A:$BR,OT!BI$1,0),0)-V434</f>
        <v>0</v>
      </c>
      <c r="EA434" s="338">
        <f>IFERROR(VLOOKUP($D434,OT!$A:$BR,OT!BJ$1,0),0)-W434</f>
        <v>0</v>
      </c>
      <c r="EB434" s="338">
        <f>IFERROR(VLOOKUP($D434,OT!$A:$BR,OT!BK$1,0),0)-X434</f>
        <v>0</v>
      </c>
      <c r="EC434" s="339">
        <f>VLOOKUP(D434,'Off day working'!A:AL,38,0)*30000-BD434</f>
        <v>0</v>
      </c>
      <c r="ED434" s="340"/>
      <c r="EE434" s="340"/>
      <c r="EF434" s="338">
        <f t="shared" si="125"/>
        <v>7.6923076921957545E-2</v>
      </c>
      <c r="EG434" s="350">
        <f>4960000*1.07/208*VLOOKUP(D434,Att!B:BZ,77,0)-BJ434</f>
        <v>0</v>
      </c>
      <c r="EI434" s="345">
        <f>IF(AND(CH434="X",EJ434&gt;=0.5),150000/VLOOKUP(D434,Att!B:AT,45,0)*VLOOKUP(D434,Att!B:AP,41,0),IF(AND(CH434="X",EJ434&lt;0.5),0,150000))-AN434</f>
        <v>-55756.578947368413</v>
      </c>
      <c r="EJ434" s="346">
        <f>VLOOKUP(D434,Att!B:AP,41,0)/VLOOKUP(D434,Att!B:AT,45,0)</f>
        <v>0.62828947368421051</v>
      </c>
    </row>
    <row r="435" spans="1:140" s="331" customFormat="1" ht="14.5" hidden="1" customHeight="1" x14ac:dyDescent="0.35">
      <c r="A435" s="300" t="s">
        <v>55</v>
      </c>
      <c r="B435" s="300">
        <f t="shared" si="141"/>
        <v>428</v>
      </c>
      <c r="C435" s="320" t="s">
        <v>56</v>
      </c>
      <c r="D435" s="320" t="s">
        <v>1877</v>
      </c>
      <c r="E435" s="320" t="s">
        <v>1967</v>
      </c>
      <c r="F435" s="367" t="s">
        <v>1878</v>
      </c>
      <c r="G435" s="320" t="s">
        <v>348</v>
      </c>
      <c r="H435" s="320" t="s">
        <v>1039</v>
      </c>
      <c r="I435" s="320" t="s">
        <v>59</v>
      </c>
      <c r="J435" s="320" t="s">
        <v>58</v>
      </c>
      <c r="K435" s="321">
        <v>5900000</v>
      </c>
      <c r="L435" s="321"/>
      <c r="M435" s="321">
        <v>208</v>
      </c>
      <c r="N435" s="321"/>
      <c r="O435" s="321">
        <v>94</v>
      </c>
      <c r="P435" s="321">
        <v>18</v>
      </c>
      <c r="Q435" s="321">
        <v>0</v>
      </c>
      <c r="R435" s="321">
        <v>12</v>
      </c>
      <c r="S435" s="321">
        <v>0</v>
      </c>
      <c r="T435" s="321">
        <v>0</v>
      </c>
      <c r="U435" s="321">
        <v>0</v>
      </c>
      <c r="V435" s="321">
        <v>0</v>
      </c>
      <c r="W435" s="321">
        <v>0</v>
      </c>
      <c r="X435" s="321">
        <v>0</v>
      </c>
      <c r="Y435" s="321">
        <v>0</v>
      </c>
      <c r="Z435" s="321">
        <v>1</v>
      </c>
      <c r="AA435" s="321"/>
      <c r="AB435" s="321">
        <v>2666346.0403999998</v>
      </c>
      <c r="AC435" s="321">
        <v>765865.38459999999</v>
      </c>
      <c r="AD435" s="321">
        <v>0</v>
      </c>
      <c r="AE435" s="321">
        <v>680769.23080000002</v>
      </c>
      <c r="AF435" s="321">
        <v>0</v>
      </c>
      <c r="AG435" s="321">
        <v>0</v>
      </c>
      <c r="AH435" s="321">
        <v>0</v>
      </c>
      <c r="AI435" s="321">
        <v>0</v>
      </c>
      <c r="AJ435" s="321">
        <v>0</v>
      </c>
      <c r="AK435" s="321">
        <v>0</v>
      </c>
      <c r="AL435" s="321">
        <v>0</v>
      </c>
      <c r="AM435" s="321">
        <v>160713.9987</v>
      </c>
      <c r="AN435" s="321">
        <v>80356.999400000001</v>
      </c>
      <c r="AO435" s="321">
        <v>32500</v>
      </c>
      <c r="AP435" s="321">
        <v>0</v>
      </c>
      <c r="AQ435" s="321">
        <v>255288.4615</v>
      </c>
      <c r="AR435" s="321">
        <v>0</v>
      </c>
      <c r="AS435" s="321"/>
      <c r="AT435" s="321">
        <v>0</v>
      </c>
      <c r="AU435" s="321">
        <v>0</v>
      </c>
      <c r="AV435" s="321">
        <v>0</v>
      </c>
      <c r="AW435" s="321">
        <v>0</v>
      </c>
      <c r="AX435" s="321">
        <v>0</v>
      </c>
      <c r="AY435" s="321">
        <v>0</v>
      </c>
      <c r="AZ435" s="321"/>
      <c r="BA435" s="321"/>
      <c r="BB435" s="321">
        <v>9</v>
      </c>
      <c r="BC435" s="321">
        <v>255288.46</v>
      </c>
      <c r="BD435" s="321">
        <v>30000</v>
      </c>
      <c r="BE435" s="321"/>
      <c r="BF435" s="321">
        <v>100000</v>
      </c>
      <c r="BG435" s="321">
        <v>30000</v>
      </c>
      <c r="BH435" s="321">
        <v>180000</v>
      </c>
      <c r="BI435" s="321"/>
      <c r="BJ435" s="321"/>
      <c r="BK435" s="321"/>
      <c r="BL435" s="321">
        <v>0</v>
      </c>
      <c r="BM435" s="321"/>
      <c r="BN435" s="321">
        <v>0</v>
      </c>
      <c r="BO435" s="321">
        <v>0</v>
      </c>
      <c r="BP435" s="321">
        <v>162692.3077</v>
      </c>
      <c r="BQ435" s="321">
        <v>51923.0769</v>
      </c>
      <c r="BR435" s="321"/>
      <c r="BS435" s="321">
        <v>0</v>
      </c>
      <c r="BT435" s="321">
        <v>1268500</v>
      </c>
      <c r="BU435" s="321">
        <v>619500</v>
      </c>
      <c r="BV435" s="321"/>
      <c r="BW435" s="321">
        <v>0</v>
      </c>
      <c r="BX435" s="321"/>
      <c r="BY435" s="321">
        <v>0</v>
      </c>
      <c r="BZ435" s="321">
        <v>0</v>
      </c>
      <c r="CA435" s="321">
        <v>0</v>
      </c>
      <c r="CB435" s="321">
        <v>6838253</v>
      </c>
      <c r="CC435" s="322">
        <v>4617638</v>
      </c>
      <c r="CD435" s="320"/>
      <c r="CE435" s="320" t="s">
        <v>870</v>
      </c>
      <c r="CF435" s="323">
        <v>46176</v>
      </c>
      <c r="CG435" s="323">
        <v>46195</v>
      </c>
      <c r="CH435" s="320" t="s">
        <v>1043</v>
      </c>
      <c r="CI435" s="322">
        <v>118000</v>
      </c>
      <c r="CJ435" s="322">
        <v>0</v>
      </c>
      <c r="CK435" s="321"/>
      <c r="CL435" s="324">
        <f t="shared" si="127"/>
        <v>214615.38459999999</v>
      </c>
      <c r="CM435" s="325">
        <f t="shared" si="128"/>
        <v>-9.0400000000372529</v>
      </c>
      <c r="CN435" s="325">
        <f t="shared" si="129"/>
        <v>-9.4245999995619059</v>
      </c>
      <c r="CO435" s="325">
        <f t="shared" si="130"/>
        <v>0.113446154166013</v>
      </c>
      <c r="CP435" s="318"/>
      <c r="CQ435" s="326">
        <f t="shared" si="131"/>
        <v>1.5384750440716743E-5</v>
      </c>
      <c r="CR435" s="326">
        <f t="shared" si="132"/>
        <v>0</v>
      </c>
      <c r="CS435" s="327">
        <f t="shared" si="133"/>
        <v>-3.0769268050789833E-5</v>
      </c>
      <c r="CT435" s="327">
        <f t="shared" si="134"/>
        <v>0</v>
      </c>
      <c r="CU435" s="327">
        <f t="shared" si="135"/>
        <v>0</v>
      </c>
      <c r="CV435" s="327">
        <f t="shared" si="136"/>
        <v>0</v>
      </c>
      <c r="CW435" s="327">
        <f t="shared" si="137"/>
        <v>0</v>
      </c>
      <c r="CX435" s="327">
        <f t="shared" si="138"/>
        <v>0</v>
      </c>
      <c r="CY435" s="327">
        <f t="shared" si="139"/>
        <v>0</v>
      </c>
      <c r="CZ435" s="328">
        <f t="shared" si="140"/>
        <v>214615.38459999999</v>
      </c>
      <c r="DA435" s="328">
        <f>(360000/208)*(O435+P435+Q435+R435+S435+T435+U435+V435+W435+X435+BI435)-CZ435</f>
        <v>1.538460492156446E-5</v>
      </c>
      <c r="DB435" s="201"/>
      <c r="DC435" s="327">
        <f>K435/M435*IFERROR(VLOOKUP($D435,Shift!$B:$AZ,45,0),0)-AT435</f>
        <v>0</v>
      </c>
      <c r="DD435" s="327">
        <f>K435/M435*IFERROR(VLOOKUP($D435,Shift!$B:$AV,47,0),0)*10*50%-ROUND(K435/M435*IFERROR(VLOOKUP($D435,Shift!$B:$AV,47,0),0)*8*30%,0)-AU435</f>
        <v>0</v>
      </c>
      <c r="DE435" s="329">
        <f>VLOOKUP($D435,'Off day working'!A:AM,38,0)-Z435</f>
        <v>0</v>
      </c>
      <c r="DF435" s="328"/>
      <c r="DG435" s="328"/>
      <c r="DH435" s="330">
        <f>K435/208*8*30%*VLOOKUP($D435,Shift!$B:$AZ,47,0)-AL435</f>
        <v>0</v>
      </c>
      <c r="DJ435" s="390"/>
      <c r="DK435" s="332">
        <f>VLOOKUP($D435,Meal!$A:$AK,35,0)-BG435</f>
        <v>0</v>
      </c>
      <c r="DL435" s="332">
        <f>VLOOKUP($D435,Meal!$A:$AK,36,0)-BH435</f>
        <v>0</v>
      </c>
      <c r="DM435" s="333">
        <f>VLOOKUP($D435,Shift!B:AW,39,0)-AV435</f>
        <v>0</v>
      </c>
      <c r="DN435" s="334">
        <f>K435/208*VLOOKUP(D435,Shift!$B:$AO,39,0)*8*10%-AW435</f>
        <v>0</v>
      </c>
      <c r="DO435" s="333">
        <f>VLOOKUP($D435,Shift!$B:$AO,40,0)-AX435</f>
        <v>0</v>
      </c>
      <c r="DP435" s="334">
        <f>K435/208*VLOOKUP(D435,Shift!$B:$AO,40,0)*8*50%-AY435</f>
        <v>0</v>
      </c>
      <c r="DQ435" s="335">
        <f>VLOOKUP($D435,Shift!$B:$AZ,41,0)-AZ435</f>
        <v>0</v>
      </c>
      <c r="DR435" s="336">
        <f>K435/208*VLOOKUP($D435,Shift!$B:$AQ,41,0)*8*50%-BA435</f>
        <v>0</v>
      </c>
      <c r="DS435" s="337">
        <f>VLOOKUP($D435,Att!B:CU,98,0)-O435</f>
        <v>0</v>
      </c>
      <c r="DT435" s="338">
        <f>IFERROR(VLOOKUP($D435,OT!$A:$BR,OT!BC$1,0),0)-P435</f>
        <v>0</v>
      </c>
      <c r="DU435" s="338">
        <f>IFERROR(VLOOKUP($D435,OT!$A:$BR,OT!BD$1,0),0)-Q435</f>
        <v>0</v>
      </c>
      <c r="DV435" s="338">
        <f>IFERROR(VLOOKUP($D435,OT!$A:$BR,OT!BE$1,0),0)-R435</f>
        <v>0</v>
      </c>
      <c r="DW435" s="338">
        <f>IFERROR(VLOOKUP($D435,OT!$A:$BR,OT!BF$1,0),0)-S435</f>
        <v>0</v>
      </c>
      <c r="DX435" s="338">
        <f>IFERROR(VLOOKUP($D435,OT!$A:$BR,OT!BG$1,0),0)-T435</f>
        <v>0</v>
      </c>
      <c r="DY435" s="338">
        <f>IFERROR(VLOOKUP($D435,OT!$A:$BR,OT!BH$1,0),0)-U435</f>
        <v>0</v>
      </c>
      <c r="DZ435" s="338">
        <f>IFERROR(VLOOKUP($D435,OT!$A:$BR,OT!BI$1,0),0)-V435</f>
        <v>0</v>
      </c>
      <c r="EA435" s="338">
        <f>IFERROR(VLOOKUP($D435,OT!$A:$BR,OT!BJ$1,0),0)-W435</f>
        <v>0</v>
      </c>
      <c r="EB435" s="338">
        <f>IFERROR(VLOOKUP($D435,OT!$A:$BR,OT!BK$1,0),0)-X435</f>
        <v>0</v>
      </c>
      <c r="EC435" s="339">
        <f>VLOOKUP(D435,'Off day working'!A:AL,38,0)*30000-BD435</f>
        <v>0</v>
      </c>
      <c r="ED435" s="340"/>
      <c r="EE435" s="340"/>
      <c r="EF435" s="338">
        <f t="shared" si="125"/>
        <v>0</v>
      </c>
      <c r="EG435" s="350">
        <f>4960000*1.07/208*VLOOKUP(D435,Att!B:BZ,77,0)-BJ435</f>
        <v>0</v>
      </c>
      <c r="EI435" s="345">
        <f>IF(AND(CH435="X",EJ435&gt;=0.5),150000/VLOOKUP(D435,Att!B:AT,45,0)*VLOOKUP(D435,Att!B:AP,41,0),IF(AND(CH435="X",EJ435&lt;0.5),0,150000))-AN435</f>
        <v>-3.7498859455808997E-5</v>
      </c>
      <c r="EJ435" s="346">
        <f>VLOOKUP(D435,Att!B:AP,41,0)/VLOOKUP(D435,Att!B:AT,45,0)</f>
        <v>0.53571332908334091</v>
      </c>
    </row>
    <row r="436" spans="1:140" s="331" customFormat="1" ht="14.5" hidden="1" customHeight="1" x14ac:dyDescent="0.35">
      <c r="A436" s="300" t="s">
        <v>55</v>
      </c>
      <c r="B436" s="300">
        <f t="shared" si="141"/>
        <v>429</v>
      </c>
      <c r="C436" s="320" t="s">
        <v>56</v>
      </c>
      <c r="D436" s="320" t="s">
        <v>2036</v>
      </c>
      <c r="E436" s="320" t="s">
        <v>2038</v>
      </c>
      <c r="F436" s="367" t="s">
        <v>2037</v>
      </c>
      <c r="G436" s="320" t="s">
        <v>360</v>
      </c>
      <c r="H436" s="320"/>
      <c r="I436" s="320" t="s">
        <v>59</v>
      </c>
      <c r="J436" s="320" t="s">
        <v>58</v>
      </c>
      <c r="K436" s="321">
        <v>5900000</v>
      </c>
      <c r="L436" s="321"/>
      <c r="M436" s="321">
        <v>208</v>
      </c>
      <c r="N436" s="321"/>
      <c r="O436" s="321">
        <v>61.75</v>
      </c>
      <c r="P436" s="321">
        <v>8</v>
      </c>
      <c r="Q436" s="321">
        <v>0</v>
      </c>
      <c r="R436" s="321">
        <v>0</v>
      </c>
      <c r="S436" s="321">
        <v>0</v>
      </c>
      <c r="T436" s="321">
        <v>0</v>
      </c>
      <c r="U436" s="321">
        <v>0</v>
      </c>
      <c r="V436" s="321">
        <v>0</v>
      </c>
      <c r="W436" s="321">
        <v>0</v>
      </c>
      <c r="X436" s="321">
        <v>0</v>
      </c>
      <c r="Y436" s="321">
        <v>0</v>
      </c>
      <c r="Z436" s="321"/>
      <c r="AA436" s="321"/>
      <c r="AB436" s="321">
        <v>1751562.3865</v>
      </c>
      <c r="AC436" s="321">
        <v>340384.61540000001</v>
      </c>
      <c r="AD436" s="321">
        <v>0</v>
      </c>
      <c r="AE436" s="321">
        <v>0</v>
      </c>
      <c r="AF436" s="321">
        <v>0</v>
      </c>
      <c r="AG436" s="321">
        <v>0</v>
      </c>
      <c r="AH436" s="321">
        <v>0</v>
      </c>
      <c r="AI436" s="321">
        <v>0</v>
      </c>
      <c r="AJ436" s="321">
        <v>0</v>
      </c>
      <c r="AK436" s="321">
        <v>0</v>
      </c>
      <c r="AL436" s="321">
        <v>0</v>
      </c>
      <c r="AM436" s="321">
        <v>114035.1164</v>
      </c>
      <c r="AN436" s="321">
        <v>57017.558199999999</v>
      </c>
      <c r="AO436" s="321">
        <v>0</v>
      </c>
      <c r="AP436" s="321">
        <v>0</v>
      </c>
      <c r="AQ436" s="321"/>
      <c r="AR436" s="321">
        <v>0</v>
      </c>
      <c r="AS436" s="321"/>
      <c r="AT436" s="321">
        <v>0</v>
      </c>
      <c r="AU436" s="321">
        <v>0</v>
      </c>
      <c r="AV436" s="321">
        <v>0</v>
      </c>
      <c r="AW436" s="321">
        <v>0</v>
      </c>
      <c r="AX436" s="321">
        <v>0</v>
      </c>
      <c r="AY436" s="321">
        <v>0</v>
      </c>
      <c r="AZ436" s="321"/>
      <c r="BA436" s="321"/>
      <c r="BB436" s="321">
        <v>4</v>
      </c>
      <c r="BC436" s="321">
        <v>113461.54</v>
      </c>
      <c r="BD436" s="321">
        <v>0</v>
      </c>
      <c r="BE436" s="321">
        <v>42548</v>
      </c>
      <c r="BF436" s="321"/>
      <c r="BG436" s="321">
        <v>65000</v>
      </c>
      <c r="BH436" s="321">
        <v>60000</v>
      </c>
      <c r="BI436" s="321"/>
      <c r="BJ436" s="321"/>
      <c r="BK436" s="321"/>
      <c r="BL436" s="321">
        <v>0</v>
      </c>
      <c r="BM436" s="321"/>
      <c r="BN436" s="321">
        <v>0</v>
      </c>
      <c r="BO436" s="321">
        <v>0</v>
      </c>
      <c r="BP436" s="321">
        <v>106875</v>
      </c>
      <c r="BQ436" s="321">
        <v>13846.1538</v>
      </c>
      <c r="BR436" s="321"/>
      <c r="BS436" s="321">
        <v>0</v>
      </c>
      <c r="BT436" s="321">
        <v>0</v>
      </c>
      <c r="BU436" s="321">
        <v>0</v>
      </c>
      <c r="BV436" s="321"/>
      <c r="BW436" s="321">
        <v>0</v>
      </c>
      <c r="BX436" s="321"/>
      <c r="BY436" s="321">
        <v>0</v>
      </c>
      <c r="BZ436" s="321">
        <v>0</v>
      </c>
      <c r="CA436" s="321">
        <v>0</v>
      </c>
      <c r="CB436" s="321">
        <v>2664734</v>
      </c>
      <c r="CC436" s="322">
        <v>2544013</v>
      </c>
      <c r="CD436" s="320"/>
      <c r="CE436" s="320" t="s">
        <v>870</v>
      </c>
      <c r="CF436" s="323">
        <v>46183</v>
      </c>
      <c r="CG436" s="323">
        <v>46195</v>
      </c>
      <c r="CH436" s="320" t="s">
        <v>1043</v>
      </c>
      <c r="CI436" s="322">
        <v>0</v>
      </c>
      <c r="CJ436" s="322">
        <v>0</v>
      </c>
      <c r="CK436" s="321"/>
      <c r="CL436" s="324">
        <f t="shared" si="127"/>
        <v>120721.1538</v>
      </c>
      <c r="CM436" s="325">
        <f t="shared" si="128"/>
        <v>-3.6296999999321997</v>
      </c>
      <c r="CN436" s="325">
        <f t="shared" si="129"/>
        <v>-3.7834999999031425</v>
      </c>
      <c r="CO436" s="325">
        <f t="shared" si="130"/>
        <v>0.11349999997764826</v>
      </c>
      <c r="CP436" s="318"/>
      <c r="CQ436" s="326">
        <f t="shared" si="131"/>
        <v>-1.5384634025394917E-5</v>
      </c>
      <c r="CR436" s="326">
        <f t="shared" si="132"/>
        <v>0</v>
      </c>
      <c r="CS436" s="327">
        <f t="shared" si="133"/>
        <v>0</v>
      </c>
      <c r="CT436" s="327">
        <f t="shared" si="134"/>
        <v>0</v>
      </c>
      <c r="CU436" s="327">
        <f t="shared" si="135"/>
        <v>0</v>
      </c>
      <c r="CV436" s="327">
        <f t="shared" si="136"/>
        <v>0</v>
      </c>
      <c r="CW436" s="327">
        <f t="shared" si="137"/>
        <v>0</v>
      </c>
      <c r="CX436" s="327">
        <f t="shared" si="138"/>
        <v>0</v>
      </c>
      <c r="CY436" s="327">
        <f t="shared" si="139"/>
        <v>0</v>
      </c>
      <c r="CZ436" s="328">
        <f t="shared" si="140"/>
        <v>120721.1538</v>
      </c>
      <c r="DA436" s="328">
        <f>(360000/208)*(O436+P436+Q436+R436+S436+T436+U436+V436+W436+X436+BI436)-CZ436</f>
        <v>4.6153843868523836E-5</v>
      </c>
      <c r="DB436" s="201"/>
      <c r="DC436" s="327">
        <f>K436/M436*IFERROR(VLOOKUP($D436,Shift!$B:$AZ,45,0),0)-AT436</f>
        <v>0</v>
      </c>
      <c r="DD436" s="327">
        <f>K436/M436*IFERROR(VLOOKUP($D436,Shift!$B:$AV,47,0),0)*10*50%-ROUND(K436/M436*IFERROR(VLOOKUP($D436,Shift!$B:$AV,47,0),0)*8*30%,0)-AU436</f>
        <v>0</v>
      </c>
      <c r="DE436" s="329">
        <f>VLOOKUP($D436,'Off day working'!A:AM,38,0)-Z436</f>
        <v>0</v>
      </c>
      <c r="DF436" s="328"/>
      <c r="DG436" s="328"/>
      <c r="DH436" s="330">
        <f>K436/208*8*30%*VLOOKUP($D436,Shift!$B:$AZ,47,0)-AL436</f>
        <v>0</v>
      </c>
      <c r="DJ436" s="390"/>
      <c r="DK436" s="332">
        <f>VLOOKUP($D436,Meal!$A:$AK,35,0)-BG436</f>
        <v>0</v>
      </c>
      <c r="DL436" s="332">
        <f>VLOOKUP($D436,Meal!$A:$AK,36,0)-BH436</f>
        <v>0</v>
      </c>
      <c r="DM436" s="333">
        <f>VLOOKUP($D436,Shift!B:AW,39,0)-AV436</f>
        <v>0</v>
      </c>
      <c r="DN436" s="334">
        <f>K436/208*VLOOKUP(D436,Shift!$B:$AO,39,0)*8*10%-AW436</f>
        <v>0</v>
      </c>
      <c r="DO436" s="333">
        <f>VLOOKUP($D436,Shift!$B:$AO,40,0)-AX436</f>
        <v>0</v>
      </c>
      <c r="DP436" s="334">
        <f>K436/208*VLOOKUP(D436,Shift!$B:$AO,40,0)*8*50%-AY436</f>
        <v>0</v>
      </c>
      <c r="DQ436" s="335">
        <f>VLOOKUP($D436,Shift!$B:$AZ,41,0)-AZ436</f>
        <v>0</v>
      </c>
      <c r="DR436" s="336">
        <f>K436/208*VLOOKUP($D436,Shift!$B:$AQ,41,0)*8*50%-BA436</f>
        <v>0</v>
      </c>
      <c r="DS436" s="337">
        <f>VLOOKUP($D436,Att!B:CU,98,0)-O436</f>
        <v>0</v>
      </c>
      <c r="DT436" s="338">
        <f>IFERROR(VLOOKUP($D436,OT!$A:$BR,OT!BC$1,0),0)-P436</f>
        <v>0</v>
      </c>
      <c r="DU436" s="338">
        <f>IFERROR(VLOOKUP($D436,OT!$A:$BR,OT!BD$1,0),0)-Q436</f>
        <v>0</v>
      </c>
      <c r="DV436" s="338">
        <f>IFERROR(VLOOKUP($D436,OT!$A:$BR,OT!BE$1,0),0)-R436</f>
        <v>0</v>
      </c>
      <c r="DW436" s="338">
        <f>IFERROR(VLOOKUP($D436,OT!$A:$BR,OT!BF$1,0),0)-S436</f>
        <v>0</v>
      </c>
      <c r="DX436" s="338">
        <f>IFERROR(VLOOKUP($D436,OT!$A:$BR,OT!BG$1,0),0)-T436</f>
        <v>0</v>
      </c>
      <c r="DY436" s="338">
        <f>IFERROR(VLOOKUP($D436,OT!$A:$BR,OT!BH$1,0),0)-U436</f>
        <v>0</v>
      </c>
      <c r="DZ436" s="338">
        <f>IFERROR(VLOOKUP($D436,OT!$A:$BR,OT!BI$1,0),0)-V436</f>
        <v>0</v>
      </c>
      <c r="EA436" s="338">
        <f>IFERROR(VLOOKUP($D436,OT!$A:$BR,OT!BJ$1,0),0)-W436</f>
        <v>0</v>
      </c>
      <c r="EB436" s="338">
        <f>IFERROR(VLOOKUP($D436,OT!$A:$BR,OT!BK$1,0),0)-X436</f>
        <v>0</v>
      </c>
      <c r="EC436" s="339">
        <f>VLOOKUP(D436,'Off day working'!A:AL,38,0)*30000-BD436</f>
        <v>0</v>
      </c>
      <c r="ED436" s="340"/>
      <c r="EE436" s="340"/>
      <c r="EF436" s="338">
        <f t="shared" si="125"/>
        <v>7.6923076921957545E-2</v>
      </c>
      <c r="EG436" s="350">
        <f>4960000*1.07/208*VLOOKUP(D436,Att!B:BZ,77,0)-BJ436</f>
        <v>0</v>
      </c>
      <c r="EI436" s="345">
        <f>IF(AND(CH436="X",EJ436&gt;=0.5),150000/VLOOKUP(D436,Att!B:AT,45,0)*VLOOKUP(D436,Att!B:AP,41,0),IF(AND(CH436="X",EJ436&lt;0.5),0,150000))-AN436</f>
        <v>-57017.558199999999</v>
      </c>
      <c r="EJ436" s="346">
        <f>VLOOKUP(D436,Att!B:AP,41,0)/VLOOKUP(D436,Att!B:AT,45,0)</f>
        <v>0.38011432748059537</v>
      </c>
    </row>
    <row r="437" spans="1:140" s="331" customFormat="1" ht="14.5" hidden="1" customHeight="1" x14ac:dyDescent="0.35">
      <c r="A437" s="300" t="s">
        <v>55</v>
      </c>
      <c r="B437" s="300">
        <f t="shared" si="141"/>
        <v>430</v>
      </c>
      <c r="C437" s="320" t="s">
        <v>56</v>
      </c>
      <c r="D437" s="320" t="s">
        <v>1743</v>
      </c>
      <c r="E437" s="320" t="s">
        <v>1745</v>
      </c>
      <c r="F437" s="367" t="s">
        <v>1744</v>
      </c>
      <c r="G437" s="320" t="s">
        <v>360</v>
      </c>
      <c r="H437" s="320"/>
      <c r="I437" s="320" t="s">
        <v>60</v>
      </c>
      <c r="J437" s="320" t="s">
        <v>58</v>
      </c>
      <c r="K437" s="321">
        <v>5900000</v>
      </c>
      <c r="L437" s="321"/>
      <c r="M437" s="321">
        <v>208</v>
      </c>
      <c r="N437" s="321"/>
      <c r="O437" s="321">
        <v>106</v>
      </c>
      <c r="P437" s="321">
        <v>16</v>
      </c>
      <c r="Q437" s="321">
        <v>0</v>
      </c>
      <c r="R437" s="321">
        <v>0</v>
      </c>
      <c r="S437" s="321">
        <v>0</v>
      </c>
      <c r="T437" s="321">
        <v>0</v>
      </c>
      <c r="U437" s="321">
        <v>0</v>
      </c>
      <c r="V437" s="321">
        <v>0</v>
      </c>
      <c r="W437" s="321">
        <v>0</v>
      </c>
      <c r="X437" s="321">
        <v>0</v>
      </c>
      <c r="Y437" s="321">
        <v>5</v>
      </c>
      <c r="Z437" s="321"/>
      <c r="AA437" s="321"/>
      <c r="AB437" s="321">
        <v>3006730.6557999998</v>
      </c>
      <c r="AC437" s="321">
        <v>680769.23080000002</v>
      </c>
      <c r="AD437" s="321">
        <v>0</v>
      </c>
      <c r="AE437" s="321">
        <v>0</v>
      </c>
      <c r="AF437" s="321">
        <v>0</v>
      </c>
      <c r="AG437" s="321">
        <v>0</v>
      </c>
      <c r="AH437" s="321">
        <v>0</v>
      </c>
      <c r="AI437" s="321">
        <v>0</v>
      </c>
      <c r="AJ437" s="321">
        <v>0</v>
      </c>
      <c r="AK437" s="321">
        <v>0</v>
      </c>
      <c r="AL437" s="321">
        <v>272307.6923</v>
      </c>
      <c r="AM437" s="321">
        <v>173684.21049999999</v>
      </c>
      <c r="AN437" s="321">
        <v>150000</v>
      </c>
      <c r="AO437" s="321">
        <v>0</v>
      </c>
      <c r="AP437" s="321">
        <v>0</v>
      </c>
      <c r="AQ437" s="321">
        <v>510576.92310000001</v>
      </c>
      <c r="AR437" s="321">
        <v>0</v>
      </c>
      <c r="AS437" s="321"/>
      <c r="AT437" s="321">
        <v>0</v>
      </c>
      <c r="AU437" s="321">
        <v>295000</v>
      </c>
      <c r="AV437" s="321">
        <v>0</v>
      </c>
      <c r="AW437" s="321">
        <v>0</v>
      </c>
      <c r="AX437" s="321">
        <v>1</v>
      </c>
      <c r="AY437" s="321">
        <v>113461.5385</v>
      </c>
      <c r="AZ437" s="321"/>
      <c r="BA437" s="321"/>
      <c r="BB437" s="321">
        <v>8</v>
      </c>
      <c r="BC437" s="321">
        <v>226923.08</v>
      </c>
      <c r="BD437" s="321">
        <v>0</v>
      </c>
      <c r="BE437" s="321">
        <v>42548</v>
      </c>
      <c r="BF437" s="321"/>
      <c r="BG437" s="321">
        <v>67000</v>
      </c>
      <c r="BH437" s="321">
        <v>248000</v>
      </c>
      <c r="BI437" s="321"/>
      <c r="BJ437" s="321"/>
      <c r="BK437" s="321"/>
      <c r="BL437" s="321">
        <v>-453846.15379999997</v>
      </c>
      <c r="BM437" s="321"/>
      <c r="BN437" s="321">
        <v>0</v>
      </c>
      <c r="BO437" s="321">
        <v>0</v>
      </c>
      <c r="BP437" s="321">
        <v>183461.5385</v>
      </c>
      <c r="BQ437" s="321">
        <v>27692.307700000001</v>
      </c>
      <c r="BR437" s="321"/>
      <c r="BS437" s="321">
        <v>0</v>
      </c>
      <c r="BT437" s="321">
        <v>1268500</v>
      </c>
      <c r="BU437" s="321">
        <v>619500</v>
      </c>
      <c r="BV437" s="321"/>
      <c r="BW437" s="321">
        <v>0</v>
      </c>
      <c r="BX437" s="321"/>
      <c r="BY437" s="321">
        <v>0</v>
      </c>
      <c r="BZ437" s="321">
        <v>0</v>
      </c>
      <c r="CA437" s="321">
        <v>0</v>
      </c>
      <c r="CB437" s="321">
        <v>6930818</v>
      </c>
      <c r="CC437" s="322">
        <v>4713664</v>
      </c>
      <c r="CD437" s="320" t="s">
        <v>1797</v>
      </c>
      <c r="CE437" s="320" t="s">
        <v>870</v>
      </c>
      <c r="CF437" s="323">
        <v>46169</v>
      </c>
      <c r="CG437" s="323">
        <v>46196</v>
      </c>
      <c r="CH437" s="320" t="s">
        <v>1043</v>
      </c>
      <c r="CI437" s="322">
        <v>118000</v>
      </c>
      <c r="CJ437" s="322">
        <v>0</v>
      </c>
      <c r="CK437" s="321"/>
      <c r="CL437" s="324">
        <f t="shared" si="127"/>
        <v>211153.8462</v>
      </c>
      <c r="CM437" s="325">
        <f t="shared" si="128"/>
        <v>-8.9765999997034669</v>
      </c>
      <c r="CN437" s="325">
        <f t="shared" si="129"/>
        <v>-8.8227999992668629</v>
      </c>
      <c r="CO437" s="325">
        <f t="shared" si="130"/>
        <v>0.11343076964840293</v>
      </c>
      <c r="CP437" s="318"/>
      <c r="CQ437" s="326">
        <f t="shared" si="131"/>
        <v>-3.0769268050789833E-5</v>
      </c>
      <c r="CR437" s="326">
        <f t="shared" si="132"/>
        <v>0</v>
      </c>
      <c r="CS437" s="327">
        <f t="shared" si="133"/>
        <v>0</v>
      </c>
      <c r="CT437" s="327">
        <f t="shared" si="134"/>
        <v>0</v>
      </c>
      <c r="CU437" s="327">
        <f t="shared" si="135"/>
        <v>0</v>
      </c>
      <c r="CV437" s="327">
        <f t="shared" si="136"/>
        <v>0</v>
      </c>
      <c r="CW437" s="327">
        <f t="shared" si="137"/>
        <v>0</v>
      </c>
      <c r="CX437" s="327">
        <f t="shared" si="138"/>
        <v>0</v>
      </c>
      <c r="CY437" s="327">
        <f t="shared" si="139"/>
        <v>0</v>
      </c>
      <c r="CZ437" s="328">
        <f t="shared" si="140"/>
        <v>211153.8462</v>
      </c>
      <c r="DA437" s="328">
        <f>(360000/208)*(O437+P437+Q437+R437+S437+T437+U437+V437+W437+X437+BI437)-CZ437</f>
        <v>-4.6153843868523836E-5</v>
      </c>
      <c r="DB437" s="201"/>
      <c r="DC437" s="327">
        <f>K437/M437*IFERROR(VLOOKUP($D437,Shift!$B:$AZ,45,0),0)-AT437</f>
        <v>0</v>
      </c>
      <c r="DD437" s="327">
        <f>K437/M437*IFERROR(VLOOKUP($D437,Shift!$B:$AV,47,0),0)*10*50%-ROUND(K437/M437*IFERROR(VLOOKUP($D437,Shift!$B:$AV,47,0),0)*8*30%,0)-AU437</f>
        <v>-0.30769230762962252</v>
      </c>
      <c r="DE437" s="329">
        <f>VLOOKUP($D437,'Off day working'!A:AM,38,0)-Z437</f>
        <v>0</v>
      </c>
      <c r="DF437" s="328"/>
      <c r="DG437" s="328"/>
      <c r="DH437" s="330">
        <f>K437/208*8*30%*VLOOKUP($D437,Shift!$B:$AZ,47,0)-AL437</f>
        <v>7.6923170126974583E-6</v>
      </c>
      <c r="DJ437" s="390"/>
      <c r="DK437" s="332">
        <f>VLOOKUP($D437,Meal!$A:$AK,35,0)-BG437</f>
        <v>0</v>
      </c>
      <c r="DL437" s="332">
        <f>VLOOKUP($D437,Meal!$A:$AK,36,0)-BH437</f>
        <v>0</v>
      </c>
      <c r="DM437" s="333">
        <f>VLOOKUP($D437,Shift!B:AW,39,0)-AV437</f>
        <v>0</v>
      </c>
      <c r="DN437" s="334">
        <f>K437/208*VLOOKUP(D437,Shift!$B:$AO,39,0)*8*10%-AW437</f>
        <v>0</v>
      </c>
      <c r="DO437" s="333">
        <f>VLOOKUP($D437,Shift!$B:$AO,40,0)-AX437</f>
        <v>0</v>
      </c>
      <c r="DP437" s="334">
        <f>K437/208*VLOOKUP(D437,Shift!$B:$AO,40,0)*8*50%-AY437</f>
        <v>-3.8461526855826378E-5</v>
      </c>
      <c r="DQ437" s="335">
        <f>VLOOKUP($D437,Shift!$B:$AZ,41,0)-AZ437</f>
        <v>0</v>
      </c>
      <c r="DR437" s="336">
        <f>K437/208*VLOOKUP($D437,Shift!$B:$AQ,41,0)*8*50%-BA437</f>
        <v>0</v>
      </c>
      <c r="DS437" s="337">
        <f>VLOOKUP($D437,Att!B:CU,98,0)-O437</f>
        <v>0</v>
      </c>
      <c r="DT437" s="338">
        <f>IFERROR(VLOOKUP($D437,OT!$A:$BR,OT!BC$1,0),0)-P437</f>
        <v>0</v>
      </c>
      <c r="DU437" s="338">
        <f>IFERROR(VLOOKUP($D437,OT!$A:$BR,OT!BD$1,0),0)-Q437</f>
        <v>0</v>
      </c>
      <c r="DV437" s="338">
        <f>IFERROR(VLOOKUP($D437,OT!$A:$BR,OT!BE$1,0),0)-R437</f>
        <v>0</v>
      </c>
      <c r="DW437" s="338">
        <f>IFERROR(VLOOKUP($D437,OT!$A:$BR,OT!BF$1,0),0)-S437</f>
        <v>0</v>
      </c>
      <c r="DX437" s="338">
        <f>IFERROR(VLOOKUP($D437,OT!$A:$BR,OT!BG$1,0),0)-T437</f>
        <v>0</v>
      </c>
      <c r="DY437" s="338">
        <f>IFERROR(VLOOKUP($D437,OT!$A:$BR,OT!BH$1,0),0)-U437</f>
        <v>0</v>
      </c>
      <c r="DZ437" s="338">
        <f>IFERROR(VLOOKUP($D437,OT!$A:$BR,OT!BI$1,0),0)-V437</f>
        <v>0</v>
      </c>
      <c r="EA437" s="338">
        <f>IFERROR(VLOOKUP($D437,OT!$A:$BR,OT!BJ$1,0),0)-W437</f>
        <v>0</v>
      </c>
      <c r="EB437" s="338">
        <f>IFERROR(VLOOKUP($D437,OT!$A:$BR,OT!BK$1,0),0)-X437</f>
        <v>0</v>
      </c>
      <c r="EC437" s="339">
        <f>VLOOKUP(D437,'Off day working'!A:AL,38,0)*30000-BD437</f>
        <v>0</v>
      </c>
      <c r="ED437" s="340"/>
      <c r="EE437" s="340"/>
      <c r="EF437" s="338">
        <f t="shared" si="125"/>
        <v>7.6923076921957545E-2</v>
      </c>
      <c r="EG437" s="350">
        <f>4960000*1.07/208*VLOOKUP(D437,Att!B:BZ,77,0)-BJ437</f>
        <v>0</v>
      </c>
      <c r="EI437" s="345">
        <f>IF(AND(CH437="X",EJ437&gt;=0.5),150000/VLOOKUP(D437,Att!B:AT,45,0)*VLOOKUP(D437,Att!B:AP,41,0),IF(AND(CH437="X",EJ437&lt;0.5),0,150000))-AN437</f>
        <v>-63157.894736842107</v>
      </c>
      <c r="EJ437" s="346">
        <f>VLOOKUP(D437,Att!B:AP,41,0)/VLOOKUP(D437,Att!B:AT,45,0)</f>
        <v>0.57894736842105265</v>
      </c>
    </row>
    <row r="438" spans="1:140" s="331" customFormat="1" ht="14.5" hidden="1" customHeight="1" x14ac:dyDescent="0.35">
      <c r="A438" s="300" t="s">
        <v>55</v>
      </c>
      <c r="B438" s="300">
        <f t="shared" si="141"/>
        <v>431</v>
      </c>
      <c r="C438" s="320" t="s">
        <v>56</v>
      </c>
      <c r="D438" s="320" t="s">
        <v>2091</v>
      </c>
      <c r="E438" s="320" t="s">
        <v>2093</v>
      </c>
      <c r="F438" s="367" t="s">
        <v>2092</v>
      </c>
      <c r="G438" s="320" t="s">
        <v>348</v>
      </c>
      <c r="H438" s="320"/>
      <c r="I438" s="320" t="s">
        <v>63</v>
      </c>
      <c r="J438" s="320" t="s">
        <v>58</v>
      </c>
      <c r="K438" s="321">
        <v>5900000</v>
      </c>
      <c r="L438" s="321"/>
      <c r="M438" s="321">
        <v>208</v>
      </c>
      <c r="N438" s="321"/>
      <c r="O438" s="321"/>
      <c r="P438" s="321">
        <v>0</v>
      </c>
      <c r="Q438" s="321">
        <v>0</v>
      </c>
      <c r="R438" s="321">
        <v>0</v>
      </c>
      <c r="S438" s="321">
        <v>0</v>
      </c>
      <c r="T438" s="321">
        <v>0</v>
      </c>
      <c r="U438" s="321">
        <v>0</v>
      </c>
      <c r="V438" s="321">
        <v>0</v>
      </c>
      <c r="W438" s="321">
        <v>0</v>
      </c>
      <c r="X438" s="321">
        <v>0</v>
      </c>
      <c r="Y438" s="321">
        <v>0</v>
      </c>
      <c r="Z438" s="321"/>
      <c r="AA438" s="321"/>
      <c r="AB438" s="321"/>
      <c r="AC438" s="321">
        <v>0</v>
      </c>
      <c r="AD438" s="321">
        <v>0</v>
      </c>
      <c r="AE438" s="321">
        <v>0</v>
      </c>
      <c r="AF438" s="321">
        <v>0</v>
      </c>
      <c r="AG438" s="321">
        <v>0</v>
      </c>
      <c r="AH438" s="321">
        <v>0</v>
      </c>
      <c r="AI438" s="321">
        <v>0</v>
      </c>
      <c r="AJ438" s="321">
        <v>0</v>
      </c>
      <c r="AK438" s="321">
        <v>0</v>
      </c>
      <c r="AL438" s="321"/>
      <c r="AM438" s="321">
        <v>0</v>
      </c>
      <c r="AN438" s="321">
        <v>0</v>
      </c>
      <c r="AO438" s="321">
        <v>0</v>
      </c>
      <c r="AP438" s="321">
        <v>0</v>
      </c>
      <c r="AQ438" s="321"/>
      <c r="AR438" s="321">
        <v>0</v>
      </c>
      <c r="AS438" s="321"/>
      <c r="AT438" s="321"/>
      <c r="AU438" s="321"/>
      <c r="AV438" s="321"/>
      <c r="AW438" s="321"/>
      <c r="AX438" s="321"/>
      <c r="AY438" s="321"/>
      <c r="AZ438" s="321"/>
      <c r="BA438" s="321"/>
      <c r="BB438" s="321"/>
      <c r="BC438" s="321"/>
      <c r="BD438" s="321">
        <v>0</v>
      </c>
      <c r="BE438" s="321"/>
      <c r="BF438" s="321"/>
      <c r="BG438" s="321"/>
      <c r="BH438" s="321"/>
      <c r="BI438" s="321"/>
      <c r="BJ438" s="321"/>
      <c r="BK438" s="321"/>
      <c r="BL438" s="321"/>
      <c r="BM438" s="321"/>
      <c r="BN438" s="321">
        <v>0</v>
      </c>
      <c r="BO438" s="321">
        <v>0</v>
      </c>
      <c r="BP438" s="321"/>
      <c r="BQ438" s="321">
        <v>0</v>
      </c>
      <c r="BR438" s="321"/>
      <c r="BS438" s="321">
        <v>0</v>
      </c>
      <c r="BT438" s="321">
        <v>0</v>
      </c>
      <c r="BU438" s="321">
        <v>0</v>
      </c>
      <c r="BV438" s="321"/>
      <c r="BW438" s="321">
        <v>0</v>
      </c>
      <c r="BX438" s="321"/>
      <c r="BY438" s="321">
        <v>0</v>
      </c>
      <c r="BZ438" s="321">
        <v>0</v>
      </c>
      <c r="CA438" s="321">
        <v>0</v>
      </c>
      <c r="CB438" s="321">
        <v>0</v>
      </c>
      <c r="CC438" s="322">
        <v>0</v>
      </c>
      <c r="CD438" s="320"/>
      <c r="CE438" s="320" t="s">
        <v>1067</v>
      </c>
      <c r="CF438" s="323">
        <v>46195</v>
      </c>
      <c r="CG438" s="323">
        <v>46197</v>
      </c>
      <c r="CH438" s="320" t="s">
        <v>1043</v>
      </c>
      <c r="CI438" s="322">
        <v>0</v>
      </c>
      <c r="CJ438" s="322">
        <v>0</v>
      </c>
      <c r="CK438" s="321"/>
      <c r="CL438" s="324">
        <f t="shared" si="127"/>
        <v>0</v>
      </c>
      <c r="CM438" s="325">
        <f t="shared" si="128"/>
        <v>0</v>
      </c>
      <c r="CN438" s="325">
        <f t="shared" si="129"/>
        <v>0</v>
      </c>
      <c r="CO438" s="325">
        <f t="shared" si="130"/>
        <v>0</v>
      </c>
      <c r="CP438" s="318"/>
      <c r="CQ438" s="326">
        <f t="shared" si="131"/>
        <v>0</v>
      </c>
      <c r="CR438" s="326">
        <f t="shared" si="132"/>
        <v>0</v>
      </c>
      <c r="CS438" s="327">
        <f t="shared" si="133"/>
        <v>0</v>
      </c>
      <c r="CT438" s="327">
        <f t="shared" si="134"/>
        <v>0</v>
      </c>
      <c r="CU438" s="327">
        <f t="shared" si="135"/>
        <v>0</v>
      </c>
      <c r="CV438" s="327">
        <f t="shared" si="136"/>
        <v>0</v>
      </c>
      <c r="CW438" s="327">
        <f t="shared" si="137"/>
        <v>0</v>
      </c>
      <c r="CX438" s="327">
        <f t="shared" si="138"/>
        <v>0</v>
      </c>
      <c r="CY438" s="327">
        <f t="shared" si="139"/>
        <v>0</v>
      </c>
      <c r="CZ438" s="328">
        <f t="shared" si="140"/>
        <v>0</v>
      </c>
      <c r="DA438" s="328">
        <f>(420000/208)*(O438+P438+Q438+R438+S438+T438+U438+V438+W438+X438+BI438)-CZ438</f>
        <v>0</v>
      </c>
      <c r="DB438" s="201"/>
      <c r="DC438" s="327">
        <f>K438/M438*IFERROR(VLOOKUP($D438,Shift!$B:$AZ,45,0),0)-AT438</f>
        <v>0</v>
      </c>
      <c r="DD438" s="327">
        <f>K438/M438*IFERROR(VLOOKUP($D438,Shift!$B:$AV,47,0),0)*10*50%-ROUND(K438/M438*IFERROR(VLOOKUP($D438,Shift!$B:$AV,47,0),0)*8*30%,0)-AU438</f>
        <v>0</v>
      </c>
      <c r="DE438" s="329">
        <f>VLOOKUP($D438,'Off day working'!A:AM,38,0)-Z438</f>
        <v>0</v>
      </c>
      <c r="DF438" s="328"/>
      <c r="DG438" s="328"/>
      <c r="DH438" s="330">
        <f>K438/208*8*30%*VLOOKUP($D438,Shift!$B:$AZ,47,0)-AL438</f>
        <v>0</v>
      </c>
      <c r="DJ438" s="390"/>
      <c r="DK438" s="332">
        <f>VLOOKUP($D438,Meal!$A:$AK,35,0)-BG438</f>
        <v>0</v>
      </c>
      <c r="DL438" s="332">
        <f>VLOOKUP($D438,Meal!$A:$AK,36,0)-BH438</f>
        <v>0</v>
      </c>
      <c r="DM438" s="333">
        <f>VLOOKUP($D438,Shift!B:AW,39,0)-AV438</f>
        <v>0</v>
      </c>
      <c r="DN438" s="334">
        <f>K438/208*VLOOKUP(D438,Shift!$B:$AO,39,0)*8*10%-AW438</f>
        <v>0</v>
      </c>
      <c r="DO438" s="333">
        <f>VLOOKUP($D438,Shift!$B:$AO,40,0)-AX438</f>
        <v>0</v>
      </c>
      <c r="DP438" s="334">
        <f>K438/208*VLOOKUP(D438,Shift!$B:$AO,40,0)*8*50%-AY438</f>
        <v>0</v>
      </c>
      <c r="DQ438" s="335">
        <f>VLOOKUP($D438,Shift!$B:$AZ,41,0)-AZ438</f>
        <v>0</v>
      </c>
      <c r="DR438" s="336">
        <f>K438/208*VLOOKUP($D438,Shift!$B:$AQ,41,0)*8*50%-BA438</f>
        <v>0</v>
      </c>
      <c r="DS438" s="337">
        <f>VLOOKUP($D438,Att!B:CU,98,0)-O438</f>
        <v>0</v>
      </c>
      <c r="DT438" s="338">
        <f>IFERROR(VLOOKUP($D438,OT!$A:$BR,OT!BC$1,0),0)-P438</f>
        <v>0</v>
      </c>
      <c r="DU438" s="338">
        <f>IFERROR(VLOOKUP($D438,OT!$A:$BR,OT!BD$1,0),0)-Q438</f>
        <v>0</v>
      </c>
      <c r="DV438" s="338">
        <f>IFERROR(VLOOKUP($D438,OT!$A:$BR,OT!BE$1,0),0)-R438</f>
        <v>0</v>
      </c>
      <c r="DW438" s="338">
        <f>IFERROR(VLOOKUP($D438,OT!$A:$BR,OT!BF$1,0),0)-S438</f>
        <v>0</v>
      </c>
      <c r="DX438" s="338">
        <f>IFERROR(VLOOKUP($D438,OT!$A:$BR,OT!BG$1,0),0)-T438</f>
        <v>0</v>
      </c>
      <c r="DY438" s="338">
        <f>IFERROR(VLOOKUP($D438,OT!$A:$BR,OT!BH$1,0),0)-U438</f>
        <v>0</v>
      </c>
      <c r="DZ438" s="338">
        <f>IFERROR(VLOOKUP($D438,OT!$A:$BR,OT!BI$1,0),0)-V438</f>
        <v>0</v>
      </c>
      <c r="EA438" s="338">
        <f>IFERROR(VLOOKUP($D438,OT!$A:$BR,OT!BJ$1,0),0)-W438</f>
        <v>0</v>
      </c>
      <c r="EB438" s="338">
        <f>IFERROR(VLOOKUP($D438,OT!$A:$BR,OT!BK$1,0),0)-X438</f>
        <v>0</v>
      </c>
      <c r="EC438" s="339">
        <f>VLOOKUP(D438,'Off day working'!A:AL,38,0)*30000-BD438</f>
        <v>0</v>
      </c>
      <c r="ED438" s="340"/>
      <c r="EE438" s="340"/>
      <c r="EF438" s="338">
        <f t="shared" si="125"/>
        <v>0</v>
      </c>
      <c r="EG438" s="350">
        <f>4960000*1.07/208*VLOOKUP(D438,Att!B:BZ,77,0)-BJ438</f>
        <v>0</v>
      </c>
      <c r="EI438" s="345">
        <f>IF(AND(CH438="X",EJ438&gt;=0.5),150000/VLOOKUP(D438,Att!B:AT,45,0)*VLOOKUP(D438,Att!B:AP,41,0),IF(AND(CH438="X",EJ438&lt;0.5),0,150000))-AN438</f>
        <v>0</v>
      </c>
      <c r="EJ438" s="346">
        <f>VLOOKUP(D438,Att!B:AP,41,0)/VLOOKUP(D438,Att!B:AT,45,0)</f>
        <v>0</v>
      </c>
    </row>
    <row r="439" spans="1:140" s="331" customFormat="1" ht="14.5" hidden="1" customHeight="1" x14ac:dyDescent="0.35">
      <c r="A439" s="300" t="s">
        <v>55</v>
      </c>
      <c r="B439" s="300">
        <f t="shared" si="141"/>
        <v>432</v>
      </c>
      <c r="C439" s="320" t="s">
        <v>56</v>
      </c>
      <c r="D439" s="320" t="s">
        <v>2106</v>
      </c>
      <c r="E439" s="320" t="s">
        <v>2108</v>
      </c>
      <c r="F439" s="367" t="s">
        <v>2107</v>
      </c>
      <c r="G439" s="320" t="s">
        <v>348</v>
      </c>
      <c r="H439" s="320"/>
      <c r="I439" s="320" t="s">
        <v>63</v>
      </c>
      <c r="J439" s="320" t="s">
        <v>58</v>
      </c>
      <c r="K439" s="321">
        <v>5900000</v>
      </c>
      <c r="L439" s="321"/>
      <c r="M439" s="321">
        <v>208</v>
      </c>
      <c r="N439" s="321"/>
      <c r="O439" s="321"/>
      <c r="P439" s="321">
        <v>0</v>
      </c>
      <c r="Q439" s="321">
        <v>0</v>
      </c>
      <c r="R439" s="321">
        <v>0</v>
      </c>
      <c r="S439" s="321">
        <v>0</v>
      </c>
      <c r="T439" s="321">
        <v>0</v>
      </c>
      <c r="U439" s="321">
        <v>0</v>
      </c>
      <c r="V439" s="321">
        <v>0</v>
      </c>
      <c r="W439" s="321">
        <v>0</v>
      </c>
      <c r="X439" s="321">
        <v>0</v>
      </c>
      <c r="Y439" s="321">
        <v>0</v>
      </c>
      <c r="Z439" s="321"/>
      <c r="AA439" s="321"/>
      <c r="AB439" s="321"/>
      <c r="AC439" s="321">
        <v>0</v>
      </c>
      <c r="AD439" s="321">
        <v>0</v>
      </c>
      <c r="AE439" s="321">
        <v>0</v>
      </c>
      <c r="AF439" s="321">
        <v>0</v>
      </c>
      <c r="AG439" s="321">
        <v>0</v>
      </c>
      <c r="AH439" s="321">
        <v>0</v>
      </c>
      <c r="AI439" s="321">
        <v>0</v>
      </c>
      <c r="AJ439" s="321">
        <v>0</v>
      </c>
      <c r="AK439" s="321">
        <v>0</v>
      </c>
      <c r="AL439" s="321"/>
      <c r="AM439" s="321">
        <v>0</v>
      </c>
      <c r="AN439" s="321">
        <v>0</v>
      </c>
      <c r="AO439" s="321">
        <v>0</v>
      </c>
      <c r="AP439" s="321">
        <v>0</v>
      </c>
      <c r="AQ439" s="321"/>
      <c r="AR439" s="321">
        <v>0</v>
      </c>
      <c r="AS439" s="321"/>
      <c r="AT439" s="321"/>
      <c r="AU439" s="321"/>
      <c r="AV439" s="321"/>
      <c r="AW439" s="321"/>
      <c r="AX439" s="321"/>
      <c r="AY439" s="321"/>
      <c r="AZ439" s="321"/>
      <c r="BA439" s="321"/>
      <c r="BB439" s="321"/>
      <c r="BC439" s="321"/>
      <c r="BD439" s="321"/>
      <c r="BE439" s="321"/>
      <c r="BF439" s="321"/>
      <c r="BG439" s="321">
        <v>0</v>
      </c>
      <c r="BH439" s="321"/>
      <c r="BI439" s="321"/>
      <c r="BJ439" s="321"/>
      <c r="BK439" s="321"/>
      <c r="BL439" s="321"/>
      <c r="BM439" s="321"/>
      <c r="BN439" s="321">
        <v>0</v>
      </c>
      <c r="BO439" s="321">
        <v>0</v>
      </c>
      <c r="BP439" s="321"/>
      <c r="BQ439" s="321">
        <v>0</v>
      </c>
      <c r="BR439" s="321"/>
      <c r="BS439" s="321">
        <v>0</v>
      </c>
      <c r="BT439" s="321">
        <v>0</v>
      </c>
      <c r="BU439" s="321">
        <v>0</v>
      </c>
      <c r="BV439" s="321"/>
      <c r="BW439" s="321">
        <v>0</v>
      </c>
      <c r="BX439" s="321"/>
      <c r="BY439" s="321">
        <v>0</v>
      </c>
      <c r="BZ439" s="321">
        <v>0</v>
      </c>
      <c r="CA439" s="321">
        <v>0</v>
      </c>
      <c r="CB439" s="321">
        <v>0</v>
      </c>
      <c r="CC439" s="322">
        <v>0</v>
      </c>
      <c r="CD439" s="320"/>
      <c r="CE439" s="320" t="s">
        <v>319</v>
      </c>
      <c r="CF439" s="323">
        <v>46195</v>
      </c>
      <c r="CG439" s="323">
        <v>46197</v>
      </c>
      <c r="CH439" s="320" t="s">
        <v>1043</v>
      </c>
      <c r="CI439" s="322">
        <v>0</v>
      </c>
      <c r="CJ439" s="322">
        <v>0</v>
      </c>
      <c r="CK439" s="321"/>
      <c r="CL439" s="324">
        <f t="shared" si="127"/>
        <v>0</v>
      </c>
      <c r="CM439" s="325">
        <f t="shared" si="128"/>
        <v>0</v>
      </c>
      <c r="CN439" s="325">
        <f t="shared" si="129"/>
        <v>0</v>
      </c>
      <c r="CO439" s="325">
        <f t="shared" si="130"/>
        <v>0</v>
      </c>
      <c r="CP439" s="318"/>
      <c r="CQ439" s="326">
        <f t="shared" si="131"/>
        <v>0</v>
      </c>
      <c r="CR439" s="326">
        <f t="shared" si="132"/>
        <v>0</v>
      </c>
      <c r="CS439" s="327">
        <f t="shared" si="133"/>
        <v>0</v>
      </c>
      <c r="CT439" s="327">
        <f t="shared" si="134"/>
        <v>0</v>
      </c>
      <c r="CU439" s="327">
        <f t="shared" si="135"/>
        <v>0</v>
      </c>
      <c r="CV439" s="327">
        <f t="shared" si="136"/>
        <v>0</v>
      </c>
      <c r="CW439" s="327">
        <f t="shared" si="137"/>
        <v>0</v>
      </c>
      <c r="CX439" s="327">
        <f t="shared" si="138"/>
        <v>0</v>
      </c>
      <c r="CY439" s="327">
        <f t="shared" si="139"/>
        <v>0</v>
      </c>
      <c r="CZ439" s="328">
        <f t="shared" si="140"/>
        <v>0</v>
      </c>
      <c r="DA439" s="328">
        <f>(420000/208)*(O439+P439+Q439+R439+S439+T439+U439+V439+W439+X439+BI439)-CZ439</f>
        <v>0</v>
      </c>
      <c r="DB439" s="201"/>
      <c r="DC439" s="327">
        <f>K439/M439*IFERROR(VLOOKUP($D439,Shift!$B:$AZ,45,0),0)-AT439</f>
        <v>0</v>
      </c>
      <c r="DD439" s="327">
        <f>K439/M439*IFERROR(VLOOKUP($D439,Shift!$B:$AV,47,0),0)*10*50%-ROUND(K439/M439*IFERROR(VLOOKUP($D439,Shift!$B:$AV,47,0),0)*8*30%,0)-AU439</f>
        <v>0</v>
      </c>
      <c r="DE439" s="329">
        <f>VLOOKUP($D439,'Off day working'!A:AM,38,0)-Z439</f>
        <v>0</v>
      </c>
      <c r="DF439" s="328"/>
      <c r="DG439" s="328"/>
      <c r="DH439" s="330">
        <f>K439/208*8*30%*VLOOKUP($D439,Shift!$B:$AZ,47,0)-AL439</f>
        <v>0</v>
      </c>
      <c r="DJ439" s="390"/>
      <c r="DK439" s="332">
        <f>VLOOKUP($D439,Meal!$A:$AK,35,0)-BG439</f>
        <v>0</v>
      </c>
      <c r="DL439" s="332">
        <f>VLOOKUP($D439,Meal!$A:$AK,36,0)-BH439</f>
        <v>0</v>
      </c>
      <c r="DM439" s="333">
        <f>VLOOKUP($D439,Shift!B:AW,39,0)-AV439</f>
        <v>0</v>
      </c>
      <c r="DN439" s="334">
        <f>K439/208*VLOOKUP(D439,Shift!$B:$AO,39,0)*8*10%-AW439</f>
        <v>0</v>
      </c>
      <c r="DO439" s="333">
        <f>VLOOKUP($D439,Shift!$B:$AO,40,0)-AX439</f>
        <v>0</v>
      </c>
      <c r="DP439" s="334">
        <f>K439/208*VLOOKUP(D439,Shift!$B:$AO,40,0)*8*50%-AY439</f>
        <v>0</v>
      </c>
      <c r="DQ439" s="335">
        <f>VLOOKUP($D439,Shift!$B:$AZ,41,0)-AZ439</f>
        <v>0</v>
      </c>
      <c r="DR439" s="336">
        <f>K439/208*VLOOKUP($D439,Shift!$B:$AQ,41,0)*8*50%-BA439</f>
        <v>0</v>
      </c>
      <c r="DS439" s="337">
        <f>VLOOKUP($D439,Att!B:CU,98,0)-O439</f>
        <v>0</v>
      </c>
      <c r="DT439" s="338">
        <f>IFERROR(VLOOKUP($D439,OT!$A:$BR,OT!BC$1,0),0)-P439</f>
        <v>0</v>
      </c>
      <c r="DU439" s="338">
        <f>IFERROR(VLOOKUP($D439,OT!$A:$BR,OT!BD$1,0),0)-Q439</f>
        <v>0</v>
      </c>
      <c r="DV439" s="338">
        <f>IFERROR(VLOOKUP($D439,OT!$A:$BR,OT!BE$1,0),0)-R439</f>
        <v>0</v>
      </c>
      <c r="DW439" s="338">
        <f>IFERROR(VLOOKUP($D439,OT!$A:$BR,OT!BF$1,0),0)-S439</f>
        <v>0</v>
      </c>
      <c r="DX439" s="338">
        <f>IFERROR(VLOOKUP($D439,OT!$A:$BR,OT!BG$1,0),0)-T439</f>
        <v>0</v>
      </c>
      <c r="DY439" s="338">
        <f>IFERROR(VLOOKUP($D439,OT!$A:$BR,OT!BH$1,0),0)-U439</f>
        <v>0</v>
      </c>
      <c r="DZ439" s="338">
        <f>IFERROR(VLOOKUP($D439,OT!$A:$BR,OT!BI$1,0),0)-V439</f>
        <v>0</v>
      </c>
      <c r="EA439" s="338">
        <f>IFERROR(VLOOKUP($D439,OT!$A:$BR,OT!BJ$1,0),0)-W439</f>
        <v>0</v>
      </c>
      <c r="EB439" s="338">
        <f>IFERROR(VLOOKUP($D439,OT!$A:$BR,OT!BK$1,0),0)-X439</f>
        <v>0</v>
      </c>
      <c r="EC439" s="339">
        <f>VLOOKUP(D439,'Off day working'!A:AL,38,0)*30000-BD439</f>
        <v>0</v>
      </c>
      <c r="ED439" s="340"/>
      <c r="EE439" s="340"/>
      <c r="EF439" s="338">
        <f t="shared" si="125"/>
        <v>0</v>
      </c>
      <c r="EG439" s="350">
        <f>4960000*1.07/208*VLOOKUP(D439,Att!B:BZ,77,0)-BJ439</f>
        <v>0</v>
      </c>
      <c r="EI439" s="345">
        <f>IF(AND(CH439="X",EJ439&gt;=0.5),150000/VLOOKUP(D439,Att!B:AT,45,0)*VLOOKUP(D439,Att!B:AP,41,0),IF(AND(CH439="X",EJ439&lt;0.5),0,150000))-AN439</f>
        <v>0</v>
      </c>
      <c r="EJ439" s="346">
        <f>VLOOKUP(D439,Att!B:AP,41,0)/VLOOKUP(D439,Att!B:AT,45,0)</f>
        <v>0</v>
      </c>
    </row>
    <row r="440" spans="1:140" s="331" customFormat="1" ht="14.5" hidden="1" customHeight="1" x14ac:dyDescent="0.35">
      <c r="A440" s="300" t="s">
        <v>55</v>
      </c>
      <c r="B440" s="300">
        <f t="shared" si="141"/>
        <v>433</v>
      </c>
      <c r="C440" s="320" t="s">
        <v>61</v>
      </c>
      <c r="D440" s="320" t="s">
        <v>2118</v>
      </c>
      <c r="E440" s="320" t="s">
        <v>2120</v>
      </c>
      <c r="F440" s="367" t="s">
        <v>2119</v>
      </c>
      <c r="G440" s="320" t="s">
        <v>348</v>
      </c>
      <c r="H440" s="320"/>
      <c r="I440" s="320" t="s">
        <v>62</v>
      </c>
      <c r="J440" s="320" t="s">
        <v>58</v>
      </c>
      <c r="K440" s="321">
        <v>5900000</v>
      </c>
      <c r="L440" s="321"/>
      <c r="M440" s="321">
        <v>208</v>
      </c>
      <c r="N440" s="321"/>
      <c r="O440" s="321"/>
      <c r="P440" s="321">
        <v>0</v>
      </c>
      <c r="Q440" s="321">
        <v>0</v>
      </c>
      <c r="R440" s="321">
        <v>0</v>
      </c>
      <c r="S440" s="321">
        <v>0</v>
      </c>
      <c r="T440" s="321">
        <v>0</v>
      </c>
      <c r="U440" s="321">
        <v>0</v>
      </c>
      <c r="V440" s="321">
        <v>0</v>
      </c>
      <c r="W440" s="321">
        <v>0</v>
      </c>
      <c r="X440" s="321">
        <v>0</v>
      </c>
      <c r="Y440" s="321">
        <v>0</v>
      </c>
      <c r="Z440" s="321"/>
      <c r="AA440" s="321"/>
      <c r="AB440" s="321"/>
      <c r="AC440" s="321">
        <v>0</v>
      </c>
      <c r="AD440" s="321">
        <v>0</v>
      </c>
      <c r="AE440" s="321">
        <v>0</v>
      </c>
      <c r="AF440" s="321">
        <v>0</v>
      </c>
      <c r="AG440" s="321">
        <v>0</v>
      </c>
      <c r="AH440" s="321">
        <v>0</v>
      </c>
      <c r="AI440" s="321">
        <v>0</v>
      </c>
      <c r="AJ440" s="321">
        <v>0</v>
      </c>
      <c r="AK440" s="321">
        <v>0</v>
      </c>
      <c r="AL440" s="321"/>
      <c r="AM440" s="321">
        <v>0</v>
      </c>
      <c r="AN440" s="321">
        <v>0</v>
      </c>
      <c r="AO440" s="321">
        <v>0</v>
      </c>
      <c r="AP440" s="321">
        <v>0</v>
      </c>
      <c r="AQ440" s="321"/>
      <c r="AR440" s="321">
        <v>0</v>
      </c>
      <c r="AS440" s="321"/>
      <c r="AT440" s="321"/>
      <c r="AU440" s="321"/>
      <c r="AV440" s="321"/>
      <c r="AW440" s="321"/>
      <c r="AX440" s="321"/>
      <c r="AY440" s="321"/>
      <c r="AZ440" s="321"/>
      <c r="BA440" s="321"/>
      <c r="BB440" s="321"/>
      <c r="BC440" s="321"/>
      <c r="BD440" s="321"/>
      <c r="BE440" s="321"/>
      <c r="BF440" s="321"/>
      <c r="BG440" s="321">
        <v>0</v>
      </c>
      <c r="BH440" s="321"/>
      <c r="BI440" s="321"/>
      <c r="BJ440" s="321"/>
      <c r="BK440" s="321"/>
      <c r="BL440" s="321"/>
      <c r="BM440" s="321"/>
      <c r="BN440" s="321">
        <v>0</v>
      </c>
      <c r="BO440" s="321">
        <v>0</v>
      </c>
      <c r="BP440" s="321"/>
      <c r="BQ440" s="321">
        <v>0</v>
      </c>
      <c r="BR440" s="321"/>
      <c r="BS440" s="321">
        <v>0</v>
      </c>
      <c r="BT440" s="321">
        <v>0</v>
      </c>
      <c r="BU440" s="321">
        <v>0</v>
      </c>
      <c r="BV440" s="321"/>
      <c r="BW440" s="321">
        <v>0</v>
      </c>
      <c r="BX440" s="321"/>
      <c r="BY440" s="321">
        <v>0</v>
      </c>
      <c r="BZ440" s="321">
        <v>0</v>
      </c>
      <c r="CA440" s="321">
        <v>0</v>
      </c>
      <c r="CB440" s="321">
        <v>0</v>
      </c>
      <c r="CC440" s="322">
        <v>0</v>
      </c>
      <c r="CD440" s="320"/>
      <c r="CE440" s="320" t="s">
        <v>870</v>
      </c>
      <c r="CF440" s="323">
        <v>46195</v>
      </c>
      <c r="CG440" s="323">
        <v>46197</v>
      </c>
      <c r="CH440" s="320" t="s">
        <v>1043</v>
      </c>
      <c r="CI440" s="322">
        <v>0</v>
      </c>
      <c r="CJ440" s="322">
        <v>0</v>
      </c>
      <c r="CK440" s="321"/>
      <c r="CL440" s="324">
        <f t="shared" si="127"/>
        <v>0</v>
      </c>
      <c r="CM440" s="325">
        <f t="shared" si="128"/>
        <v>0</v>
      </c>
      <c r="CN440" s="325">
        <f t="shared" si="129"/>
        <v>0</v>
      </c>
      <c r="CO440" s="325">
        <f t="shared" si="130"/>
        <v>0</v>
      </c>
      <c r="CP440" s="318"/>
      <c r="CQ440" s="326">
        <f t="shared" si="131"/>
        <v>0</v>
      </c>
      <c r="CR440" s="326">
        <f t="shared" si="132"/>
        <v>0</v>
      </c>
      <c r="CS440" s="327">
        <f t="shared" si="133"/>
        <v>0</v>
      </c>
      <c r="CT440" s="327">
        <f t="shared" si="134"/>
        <v>0</v>
      </c>
      <c r="CU440" s="327">
        <f t="shared" si="135"/>
        <v>0</v>
      </c>
      <c r="CV440" s="327">
        <f t="shared" si="136"/>
        <v>0</v>
      </c>
      <c r="CW440" s="327">
        <f t="shared" si="137"/>
        <v>0</v>
      </c>
      <c r="CX440" s="327">
        <f t="shared" si="138"/>
        <v>0</v>
      </c>
      <c r="CY440" s="327">
        <f t="shared" si="139"/>
        <v>0</v>
      </c>
      <c r="CZ440" s="328">
        <f t="shared" si="140"/>
        <v>0</v>
      </c>
      <c r="DA440" s="328">
        <f>(360000/208)*(O440+P440+Q440+R440+S440+T440+U440+V440+W440+X440+BI440)-CZ440</f>
        <v>0</v>
      </c>
      <c r="DB440" s="201"/>
      <c r="DC440" s="327">
        <f>K440/M440*IFERROR(VLOOKUP($D440,Shift!$B:$AZ,45,0),0)-AT440</f>
        <v>0</v>
      </c>
      <c r="DD440" s="327">
        <f>K440/M440*IFERROR(VLOOKUP($D440,Shift!$B:$AV,47,0),0)*10*50%-ROUND(K440/M440*IFERROR(VLOOKUP($D440,Shift!$B:$AV,47,0),0)*8*30%,0)-AU440</f>
        <v>0</v>
      </c>
      <c r="DE440" s="329">
        <f>VLOOKUP($D440,'Off day working'!A:AM,38,0)-Z440</f>
        <v>0</v>
      </c>
      <c r="DF440" s="328"/>
      <c r="DG440" s="328"/>
      <c r="DH440" s="330">
        <f>K440/208*8*30%*VLOOKUP($D440,Shift!$B:$AZ,47,0)-AL440</f>
        <v>0</v>
      </c>
      <c r="DJ440" s="390"/>
      <c r="DK440" s="332">
        <f>VLOOKUP($D440,Meal!$A:$AK,35,0)-BG440</f>
        <v>0</v>
      </c>
      <c r="DL440" s="332">
        <f>VLOOKUP($D440,Meal!$A:$AK,36,0)-BH440</f>
        <v>0</v>
      </c>
      <c r="DM440" s="333">
        <f>VLOOKUP($D440,Shift!B:AW,39,0)-AV440</f>
        <v>0</v>
      </c>
      <c r="DN440" s="334">
        <f>K440/208*VLOOKUP(D440,Shift!$B:$AO,39,0)*8*10%-AW440</f>
        <v>0</v>
      </c>
      <c r="DO440" s="333">
        <f>VLOOKUP($D440,Shift!$B:$AO,40,0)-AX440</f>
        <v>0</v>
      </c>
      <c r="DP440" s="334">
        <f>K440/208*VLOOKUP(D440,Shift!$B:$AO,40,0)*8*50%-AY440</f>
        <v>0</v>
      </c>
      <c r="DQ440" s="335">
        <f>VLOOKUP($D440,Shift!$B:$AZ,41,0)-AZ440</f>
        <v>0</v>
      </c>
      <c r="DR440" s="336">
        <f>K440/208*VLOOKUP($D440,Shift!$B:$AQ,41,0)*8*50%-BA440</f>
        <v>0</v>
      </c>
      <c r="DS440" s="337">
        <f>VLOOKUP($D440,Att!B:CU,98,0)-O440</f>
        <v>0</v>
      </c>
      <c r="DT440" s="338">
        <f>IFERROR(VLOOKUP($D440,OT!$A:$BR,OT!BC$1,0),0)-P440</f>
        <v>0</v>
      </c>
      <c r="DU440" s="338">
        <f>IFERROR(VLOOKUP($D440,OT!$A:$BR,OT!BD$1,0),0)-Q440</f>
        <v>0</v>
      </c>
      <c r="DV440" s="338">
        <f>IFERROR(VLOOKUP($D440,OT!$A:$BR,OT!BE$1,0),0)-R440</f>
        <v>0</v>
      </c>
      <c r="DW440" s="338">
        <f>IFERROR(VLOOKUP($D440,OT!$A:$BR,OT!BF$1,0),0)-S440</f>
        <v>0</v>
      </c>
      <c r="DX440" s="338">
        <f>IFERROR(VLOOKUP($D440,OT!$A:$BR,OT!BG$1,0),0)-T440</f>
        <v>0</v>
      </c>
      <c r="DY440" s="338">
        <f>IFERROR(VLOOKUP($D440,OT!$A:$BR,OT!BH$1,0),0)-U440</f>
        <v>0</v>
      </c>
      <c r="DZ440" s="338">
        <f>IFERROR(VLOOKUP($D440,OT!$A:$BR,OT!BI$1,0),0)-V440</f>
        <v>0</v>
      </c>
      <c r="EA440" s="338">
        <f>IFERROR(VLOOKUP($D440,OT!$A:$BR,OT!BJ$1,0),0)-W440</f>
        <v>0</v>
      </c>
      <c r="EB440" s="338">
        <f>IFERROR(VLOOKUP($D440,OT!$A:$BR,OT!BK$1,0),0)-X440</f>
        <v>0</v>
      </c>
      <c r="EC440" s="339">
        <f>VLOOKUP(D440,'Off day working'!A:AL,38,0)*30000-BD440</f>
        <v>0</v>
      </c>
      <c r="ED440" s="340"/>
      <c r="EE440" s="340"/>
      <c r="EF440" s="338">
        <f t="shared" si="125"/>
        <v>0</v>
      </c>
      <c r="EG440" s="350">
        <f>4960000*1.07/208*VLOOKUP(D440,Att!B:BZ,77,0)-BJ440</f>
        <v>0</v>
      </c>
      <c r="EI440" s="345">
        <f>IF(AND(CH440="X",EJ440&gt;=0.5),150000/VLOOKUP(D440,Att!B:AT,45,0)*VLOOKUP(D440,Att!B:AP,41,0),IF(AND(CH440="X",EJ440&lt;0.5),0,150000))-AN440</f>
        <v>0</v>
      </c>
      <c r="EJ440" s="346">
        <f>VLOOKUP(D440,Att!B:AP,41,0)/VLOOKUP(D440,Att!B:AT,45,0)</f>
        <v>0</v>
      </c>
    </row>
    <row r="441" spans="1:140" s="331" customFormat="1" ht="14.5" hidden="1" customHeight="1" x14ac:dyDescent="0.35">
      <c r="A441" s="300" t="s">
        <v>55</v>
      </c>
      <c r="B441" s="300">
        <f t="shared" si="141"/>
        <v>434</v>
      </c>
      <c r="C441" s="320" t="s">
        <v>227</v>
      </c>
      <c r="D441" s="320" t="s">
        <v>978</v>
      </c>
      <c r="E441" s="320" t="s">
        <v>980</v>
      </c>
      <c r="F441" s="367" t="s">
        <v>979</v>
      </c>
      <c r="G441" s="320" t="s">
        <v>348</v>
      </c>
      <c r="H441" s="320"/>
      <c r="I441" s="320" t="s">
        <v>937</v>
      </c>
      <c r="J441" s="320" t="s">
        <v>69</v>
      </c>
      <c r="K441" s="321">
        <v>13000000</v>
      </c>
      <c r="L441" s="321"/>
      <c r="M441" s="321">
        <v>176</v>
      </c>
      <c r="N441" s="321"/>
      <c r="O441" s="321">
        <v>121.68299999999999</v>
      </c>
      <c r="P441" s="321">
        <v>0</v>
      </c>
      <c r="Q441" s="321">
        <v>0</v>
      </c>
      <c r="R441" s="321">
        <v>0</v>
      </c>
      <c r="S441" s="321">
        <v>0</v>
      </c>
      <c r="T441" s="321">
        <v>0</v>
      </c>
      <c r="U441" s="321">
        <v>0</v>
      </c>
      <c r="V441" s="321">
        <v>0</v>
      </c>
      <c r="W441" s="321">
        <v>0</v>
      </c>
      <c r="X441" s="321">
        <v>0</v>
      </c>
      <c r="Y441" s="321">
        <v>0</v>
      </c>
      <c r="Z441" s="321"/>
      <c r="AA441" s="321"/>
      <c r="AB441" s="321">
        <v>8987948.2727000006</v>
      </c>
      <c r="AC441" s="321">
        <v>0</v>
      </c>
      <c r="AD441" s="321">
        <v>0</v>
      </c>
      <c r="AE441" s="321">
        <v>0</v>
      </c>
      <c r="AF441" s="321">
        <v>0</v>
      </c>
      <c r="AG441" s="321">
        <v>0</v>
      </c>
      <c r="AH441" s="321">
        <v>0</v>
      </c>
      <c r="AI441" s="321">
        <v>0</v>
      </c>
      <c r="AJ441" s="321">
        <v>0</v>
      </c>
      <c r="AK441" s="321">
        <v>0</v>
      </c>
      <c r="AL441" s="321"/>
      <c r="AM441" s="321">
        <v>207414.54550000001</v>
      </c>
      <c r="AN441" s="321">
        <v>150000</v>
      </c>
      <c r="AO441" s="321">
        <v>0</v>
      </c>
      <c r="AP441" s="321">
        <v>0</v>
      </c>
      <c r="AQ441" s="321"/>
      <c r="AR441" s="321">
        <v>0</v>
      </c>
      <c r="AS441" s="321"/>
      <c r="AT441" s="321"/>
      <c r="AU441" s="321"/>
      <c r="AV441" s="321"/>
      <c r="AW441" s="321"/>
      <c r="AX441" s="321"/>
      <c r="AY441" s="321"/>
      <c r="AZ441" s="321"/>
      <c r="BA441" s="321"/>
      <c r="BB441" s="321"/>
      <c r="BC441" s="321"/>
      <c r="BD441" s="321">
        <v>0</v>
      </c>
      <c r="BE441" s="321"/>
      <c r="BF441" s="321"/>
      <c r="BG441" s="321">
        <v>100000</v>
      </c>
      <c r="BH441" s="321"/>
      <c r="BI441" s="321"/>
      <c r="BJ441" s="321"/>
      <c r="BK441" s="321"/>
      <c r="BL441" s="321">
        <v>0</v>
      </c>
      <c r="BM441" s="321"/>
      <c r="BN441" s="321">
        <v>0</v>
      </c>
      <c r="BO441" s="321">
        <v>0</v>
      </c>
      <c r="BP441" s="321">
        <v>290379.88640000002</v>
      </c>
      <c r="BQ441" s="321">
        <v>0</v>
      </c>
      <c r="BR441" s="321"/>
      <c r="BS441" s="321">
        <v>0</v>
      </c>
      <c r="BT441" s="321">
        <v>2795000</v>
      </c>
      <c r="BU441" s="321">
        <v>1365000</v>
      </c>
      <c r="BV441" s="321"/>
      <c r="BW441" s="321">
        <v>0</v>
      </c>
      <c r="BX441" s="321">
        <v>8.5</v>
      </c>
      <c r="BY441" s="321">
        <v>531250</v>
      </c>
      <c r="BZ441" s="321">
        <v>5.92</v>
      </c>
      <c r="CA441" s="321">
        <v>437272</v>
      </c>
      <c r="CB441" s="321">
        <v>12968015</v>
      </c>
      <c r="CC441" s="322">
        <v>8517635</v>
      </c>
      <c r="CD441" s="320"/>
      <c r="CE441" s="320" t="s">
        <v>1067</v>
      </c>
      <c r="CF441" s="323">
        <v>46006</v>
      </c>
      <c r="CG441" s="323">
        <v>46200</v>
      </c>
      <c r="CH441" s="320" t="s">
        <v>1043</v>
      </c>
      <c r="CI441" s="322">
        <v>0</v>
      </c>
      <c r="CJ441" s="322">
        <v>0</v>
      </c>
      <c r="CK441" s="321"/>
      <c r="CL441" s="324">
        <f>SUM(BN441:BQ441)+CJ441</f>
        <v>290379.88640000002</v>
      </c>
      <c r="CM441" s="325">
        <f>SUM(AB441:AU441,AW441,AY441,BA441,BC441,BD441:BH441,BJ441:BL441,BM441:BR441,BS441,BT441)+100%*CA441-CB441+CJ441+CI441</f>
        <v>-0.29540000110864639</v>
      </c>
      <c r="CN441" s="325">
        <f>SUM(AB441:AU441,AW441,AY441,BA441,BC441,BD441:BH441,BJ441,BL441)+BS441-BU441+CA441-CC441</f>
        <v>-0.1818000003695488</v>
      </c>
      <c r="CO441" s="325">
        <f>K441/M441*O441-AB441</f>
        <v>0.59093636274337769</v>
      </c>
      <c r="CP441" s="318"/>
      <c r="CQ441" s="326">
        <f t="shared" si="131"/>
        <v>0</v>
      </c>
      <c r="CR441" s="326">
        <f t="shared" si="132"/>
        <v>0</v>
      </c>
      <c r="CS441" s="327">
        <f t="shared" si="133"/>
        <v>0</v>
      </c>
      <c r="CT441" s="327">
        <f t="shared" si="134"/>
        <v>0</v>
      </c>
      <c r="CU441" s="327">
        <f t="shared" si="135"/>
        <v>0</v>
      </c>
      <c r="CV441" s="327">
        <f t="shared" si="136"/>
        <v>0</v>
      </c>
      <c r="CW441" s="327">
        <f t="shared" si="137"/>
        <v>0</v>
      </c>
      <c r="CX441" s="327">
        <f t="shared" si="138"/>
        <v>0</v>
      </c>
      <c r="CY441" s="327">
        <f t="shared" si="139"/>
        <v>0</v>
      </c>
      <c r="CZ441" s="328">
        <f t="shared" si="140"/>
        <v>290379.88640000002</v>
      </c>
      <c r="DA441" s="328">
        <f>(420000/176)*(O441+P441+Q441+R441+S441+T441+U441+V441+W441+X441+BI441)-CZ441</f>
        <v>-3.6363664548844099E-5</v>
      </c>
      <c r="DB441" s="201"/>
      <c r="DC441" s="327">
        <f>K441/M441*IFERROR(VLOOKUP($D441,Shift!$B:$AZ,45,0),0)-AT441</f>
        <v>0</v>
      </c>
      <c r="DD441" s="327">
        <f>K441/M441*IFERROR(VLOOKUP($D441,Shift!$B:$AV,47,0),0)*10*50%-ROUND(K441/M441*IFERROR(VLOOKUP($D441,Shift!$B:$AV,47,0),0)*8*30%,0)-AU441</f>
        <v>0</v>
      </c>
      <c r="DE441" s="329" t="e">
        <f>VLOOKUP($D441,'Off day working'!A:AM,38,0)-Z441</f>
        <v>#N/A</v>
      </c>
      <c r="DF441" s="328"/>
      <c r="DG441" s="328"/>
      <c r="DH441" s="330">
        <f>K441/208*8*30%*VLOOKUP($D441,Shift!$B:$AZ,47,0)-AL441</f>
        <v>0</v>
      </c>
      <c r="DJ441" s="390"/>
      <c r="DK441" s="332">
        <f>VLOOKUP($D441,Meal!$A:$AK,35,0)-BG441</f>
        <v>0</v>
      </c>
      <c r="DL441" s="332">
        <f>VLOOKUP($D441,Meal!$A:$AK,36,0)-BH441</f>
        <v>0</v>
      </c>
      <c r="DM441" s="333">
        <f>VLOOKUP($D441,Shift!B:AW,39,0)-AV441</f>
        <v>0</v>
      </c>
      <c r="DN441" s="334">
        <f>K441/208*VLOOKUP(D441,Shift!$B:$AO,39,0)*8*10%-AW441</f>
        <v>0</v>
      </c>
      <c r="DO441" s="333">
        <f>VLOOKUP($D441,Shift!$B:$AO,40,0)-AX441</f>
        <v>0</v>
      </c>
      <c r="DP441" s="334">
        <f>K441/208*VLOOKUP(D441,Shift!$B:$AO,40,0)*8*50%-AY441</f>
        <v>0</v>
      </c>
      <c r="DQ441" s="335">
        <f>VLOOKUP($D441,Shift!$B:$AZ,41,0)-AZ441</f>
        <v>0</v>
      </c>
      <c r="DR441" s="336">
        <f>K441/208*VLOOKUP($D441,Shift!$B:$AQ,41,0)*8*50%-BA441</f>
        <v>0</v>
      </c>
      <c r="DS441" s="337">
        <f>VLOOKUP($D441,Att!B:CU,98,0)-O441</f>
        <v>0</v>
      </c>
      <c r="DT441" s="338">
        <f>IFERROR(VLOOKUP($D441,OT!$A:$BR,OT!BC$1,0),0)-P441</f>
        <v>0</v>
      </c>
      <c r="DU441" s="338">
        <f>IFERROR(VLOOKUP($D441,OT!$A:$BR,OT!BD$1,0),0)-Q441</f>
        <v>0</v>
      </c>
      <c r="DV441" s="338">
        <f>IFERROR(VLOOKUP($D441,OT!$A:$BR,OT!BE$1,0),0)-R441</f>
        <v>0</v>
      </c>
      <c r="DW441" s="338">
        <f>IFERROR(VLOOKUP($D441,OT!$A:$BR,OT!BF$1,0),0)-S441</f>
        <v>0</v>
      </c>
      <c r="DX441" s="338">
        <f>IFERROR(VLOOKUP($D441,OT!$A:$BR,OT!BG$1,0),0)-T441</f>
        <v>0</v>
      </c>
      <c r="DY441" s="338">
        <f>IFERROR(VLOOKUP($D441,OT!$A:$BR,OT!BH$1,0),0)-U441</f>
        <v>0</v>
      </c>
      <c r="DZ441" s="338">
        <f>IFERROR(VLOOKUP($D441,OT!$A:$BR,OT!BI$1,0),0)-V441</f>
        <v>0</v>
      </c>
      <c r="EA441" s="338">
        <f>IFERROR(VLOOKUP($D441,OT!$A:$BR,OT!BJ$1,0),0)-W441</f>
        <v>0</v>
      </c>
      <c r="EB441" s="338">
        <f>IFERROR(VLOOKUP($D441,OT!$A:$BR,OT!BK$1,0),0)-X441</f>
        <v>0</v>
      </c>
      <c r="EC441" s="339" t="e">
        <f>VLOOKUP(D441,'Off day working'!A:AL,38,0)*30000-BD441</f>
        <v>#N/A</v>
      </c>
      <c r="ED441" s="340"/>
      <c r="EE441" s="340"/>
      <c r="EF441" s="338">
        <f t="shared" si="125"/>
        <v>0</v>
      </c>
      <c r="EG441" s="350">
        <f>4960000*1.07/208*VLOOKUP(D441,Att!B:BZ,77,0)-BJ441</f>
        <v>0</v>
      </c>
      <c r="EI441" s="345">
        <f>IF(AND(CH441="X",EJ441&gt;=0.5),150000/VLOOKUP(D441,Att!B:AT,45,0)*VLOOKUP(D441,Att!B:AP,41,0),IF(AND(CH441="X",EJ441&lt;0.5),0,150000))-AN441</f>
        <v>-53537.215909090912</v>
      </c>
      <c r="EJ441" s="346">
        <f>VLOOKUP(D441,Att!B:AP,41,0)/VLOOKUP(D441,Att!B:AT,45,0)</f>
        <v>0.64308522727272721</v>
      </c>
    </row>
    <row r="442" spans="1:140" s="331" customFormat="1" ht="14.5" hidden="1" customHeight="1" x14ac:dyDescent="0.35">
      <c r="A442" s="300" t="s">
        <v>55</v>
      </c>
      <c r="B442" s="300">
        <f t="shared" si="141"/>
        <v>435</v>
      </c>
      <c r="C442" s="320" t="s">
        <v>56</v>
      </c>
      <c r="D442" s="320" t="s">
        <v>904</v>
      </c>
      <c r="E442" s="320" t="s">
        <v>906</v>
      </c>
      <c r="F442" s="367" t="s">
        <v>905</v>
      </c>
      <c r="G442" s="320" t="s">
        <v>360</v>
      </c>
      <c r="H442" s="320"/>
      <c r="I442" s="320" t="s">
        <v>57</v>
      </c>
      <c r="J442" s="320" t="s">
        <v>58</v>
      </c>
      <c r="K442" s="321">
        <v>5900000</v>
      </c>
      <c r="L442" s="321"/>
      <c r="M442" s="321">
        <v>208</v>
      </c>
      <c r="N442" s="321"/>
      <c r="O442" s="321">
        <v>176</v>
      </c>
      <c r="P442" s="321">
        <v>38</v>
      </c>
      <c r="Q442" s="321">
        <v>0</v>
      </c>
      <c r="R442" s="321">
        <v>12</v>
      </c>
      <c r="S442" s="321">
        <v>0</v>
      </c>
      <c r="T442" s="321">
        <v>0</v>
      </c>
      <c r="U442" s="321">
        <v>0</v>
      </c>
      <c r="V442" s="321">
        <v>0</v>
      </c>
      <c r="W442" s="321">
        <v>0</v>
      </c>
      <c r="X442" s="321">
        <v>0</v>
      </c>
      <c r="Y442" s="321">
        <v>9</v>
      </c>
      <c r="Z442" s="321">
        <v>1</v>
      </c>
      <c r="AA442" s="321"/>
      <c r="AB442" s="321">
        <v>4992307.4654000001</v>
      </c>
      <c r="AC442" s="321">
        <v>1616826.9231</v>
      </c>
      <c r="AD442" s="321">
        <v>0</v>
      </c>
      <c r="AE442" s="321">
        <v>680769.23080000002</v>
      </c>
      <c r="AF442" s="321">
        <v>0</v>
      </c>
      <c r="AG442" s="321">
        <v>0</v>
      </c>
      <c r="AH442" s="321">
        <v>0</v>
      </c>
      <c r="AI442" s="321">
        <v>0</v>
      </c>
      <c r="AJ442" s="321">
        <v>0</v>
      </c>
      <c r="AK442" s="321">
        <v>0</v>
      </c>
      <c r="AL442" s="321">
        <v>544615.38459999999</v>
      </c>
      <c r="AM442" s="321">
        <v>300000</v>
      </c>
      <c r="AN442" s="321">
        <v>150000</v>
      </c>
      <c r="AO442" s="321">
        <v>521500</v>
      </c>
      <c r="AP442" s="321">
        <v>0</v>
      </c>
      <c r="AQ442" s="321">
        <v>510576.92310000001</v>
      </c>
      <c r="AR442" s="321">
        <v>0</v>
      </c>
      <c r="AS442" s="321"/>
      <c r="AT442" s="321">
        <v>0</v>
      </c>
      <c r="AU442" s="321">
        <v>590000</v>
      </c>
      <c r="AV442" s="321">
        <v>0</v>
      </c>
      <c r="AW442" s="321">
        <v>0</v>
      </c>
      <c r="AX442" s="321">
        <v>1</v>
      </c>
      <c r="AY442" s="321">
        <v>113461.5385</v>
      </c>
      <c r="AZ442" s="321"/>
      <c r="BA442" s="321"/>
      <c r="BB442" s="321">
        <v>19</v>
      </c>
      <c r="BC442" s="321">
        <v>538942.31000000006</v>
      </c>
      <c r="BD442" s="321">
        <v>30000</v>
      </c>
      <c r="BE442" s="321">
        <v>42548</v>
      </c>
      <c r="BF442" s="321"/>
      <c r="BG442" s="321">
        <v>84000</v>
      </c>
      <c r="BH442" s="321">
        <v>494000</v>
      </c>
      <c r="BI442" s="321"/>
      <c r="BJ442" s="321"/>
      <c r="BK442" s="321"/>
      <c r="BL442" s="321">
        <v>0</v>
      </c>
      <c r="BM442" s="321"/>
      <c r="BN442" s="321">
        <v>0</v>
      </c>
      <c r="BO442" s="321">
        <v>0</v>
      </c>
      <c r="BP442" s="321">
        <v>304615.38459999999</v>
      </c>
      <c r="BQ442" s="321">
        <v>86538.461500000005</v>
      </c>
      <c r="BR442" s="321"/>
      <c r="BS442" s="321">
        <v>0</v>
      </c>
      <c r="BT442" s="321">
        <v>1268500</v>
      </c>
      <c r="BU442" s="321">
        <v>619500</v>
      </c>
      <c r="BV442" s="321"/>
      <c r="BW442" s="321">
        <v>0</v>
      </c>
      <c r="BX442" s="321">
        <v>1</v>
      </c>
      <c r="BY442" s="321">
        <v>28365.384600000001</v>
      </c>
      <c r="BZ442" s="321">
        <v>10.51</v>
      </c>
      <c r="CA442" s="321">
        <v>298120</v>
      </c>
      <c r="CB442" s="321">
        <v>13285342</v>
      </c>
      <c r="CC442" s="322">
        <v>10888188</v>
      </c>
      <c r="CD442" s="320"/>
      <c r="CE442" s="320" t="s">
        <v>870</v>
      </c>
      <c r="CF442" s="323">
        <v>45981</v>
      </c>
      <c r="CG442" s="323">
        <v>46202</v>
      </c>
      <c r="CH442" s="320" t="s">
        <v>1043</v>
      </c>
      <c r="CI442" s="322">
        <v>118000</v>
      </c>
      <c r="CJ442" s="322">
        <v>0</v>
      </c>
      <c r="CK442" s="321"/>
      <c r="CL442" s="324">
        <f t="shared" si="127"/>
        <v>391153.84609999997</v>
      </c>
      <c r="CM442" s="325">
        <f t="shared" si="128"/>
        <v>-20.3783999979496</v>
      </c>
      <c r="CN442" s="325">
        <f t="shared" si="129"/>
        <v>-20.224499998614192</v>
      </c>
      <c r="CO442" s="325">
        <f t="shared" si="130"/>
        <v>0.22690769284963608</v>
      </c>
      <c r="CP442" s="318"/>
      <c r="CQ442" s="326">
        <f t="shared" si="131"/>
        <v>-2.3076776415109634E-5</v>
      </c>
      <c r="CR442" s="326">
        <f t="shared" si="132"/>
        <v>0</v>
      </c>
      <c r="CS442" s="327">
        <f t="shared" si="133"/>
        <v>-3.0769268050789833E-5</v>
      </c>
      <c r="CT442" s="327">
        <f t="shared" si="134"/>
        <v>0</v>
      </c>
      <c r="CU442" s="327">
        <f t="shared" si="135"/>
        <v>0</v>
      </c>
      <c r="CV442" s="327">
        <f t="shared" si="136"/>
        <v>0</v>
      </c>
      <c r="CW442" s="327">
        <f t="shared" si="137"/>
        <v>0</v>
      </c>
      <c r="CX442" s="327">
        <f t="shared" si="138"/>
        <v>0</v>
      </c>
      <c r="CY442" s="327">
        <f t="shared" si="139"/>
        <v>0</v>
      </c>
      <c r="CZ442" s="328">
        <f t="shared" si="140"/>
        <v>391153.84609999997</v>
      </c>
      <c r="DA442" s="328">
        <f>(360000/208)*(O442+P442+Q442+R442+S442+T442+U442+V442+W442+X442+BI442)-CZ442</f>
        <v>5.3846160881221294E-5</v>
      </c>
      <c r="DB442" s="201"/>
      <c r="DC442" s="327">
        <f>K442/M442*IFERROR(VLOOKUP($D442,Shift!$B:$AZ,45,0),0)-AT442</f>
        <v>0</v>
      </c>
      <c r="DD442" s="327">
        <f>K442/M442*IFERROR(VLOOKUP($D442,Shift!$B:$AV,47,0),0)*10*50%-ROUND(K442/M442*IFERROR(VLOOKUP($D442,Shift!$B:$AV,47,0),0)*8*30%,0)-AU442</f>
        <v>0.38461538474075496</v>
      </c>
      <c r="DE442" s="329">
        <f>VLOOKUP($D442,'Off day working'!A:AM,38,0)-Z442</f>
        <v>0</v>
      </c>
      <c r="DF442" s="328"/>
      <c r="DG442" s="328"/>
      <c r="DH442" s="330">
        <f>K442/208*8*30%*VLOOKUP($D442,Shift!$B:$AZ,47,0)-AL442</f>
        <v>1.5384634025394917E-5</v>
      </c>
      <c r="DJ442" s="390"/>
      <c r="DK442" s="332">
        <f>VLOOKUP($D442,Meal!$A:$AK,35,0)-BG442</f>
        <v>0</v>
      </c>
      <c r="DL442" s="332">
        <f>VLOOKUP($D442,Meal!$A:$AK,36,0)-BH442</f>
        <v>0</v>
      </c>
      <c r="DM442" s="333">
        <f>VLOOKUP($D442,Shift!B:AW,39,0)-AV442</f>
        <v>0</v>
      </c>
      <c r="DN442" s="334">
        <f>K442/208*VLOOKUP(D442,Shift!$B:$AO,39,0)*8*10%-AW442</f>
        <v>0</v>
      </c>
      <c r="DO442" s="333">
        <f>VLOOKUP($D442,Shift!$B:$AO,40,0)-AX442</f>
        <v>0</v>
      </c>
      <c r="DP442" s="334">
        <f>K442/208*VLOOKUP(D442,Shift!$B:$AO,40,0)*8*50%-AY442</f>
        <v>-3.8461526855826378E-5</v>
      </c>
      <c r="DQ442" s="335">
        <f>VLOOKUP($D442,Shift!$B:$AZ,41,0)-AZ442</f>
        <v>0</v>
      </c>
      <c r="DR442" s="336">
        <f>K442/208*VLOOKUP($D442,Shift!$B:$AQ,41,0)*8*50%-BA442</f>
        <v>0</v>
      </c>
      <c r="DS442" s="337">
        <f>VLOOKUP($D442,Att!B:CU,98,0)-O442</f>
        <v>0</v>
      </c>
      <c r="DT442" s="338">
        <f>IFERROR(VLOOKUP($D442,OT!$A:$BR,OT!BC$1,0),0)-P442</f>
        <v>0</v>
      </c>
      <c r="DU442" s="338">
        <f>IFERROR(VLOOKUP($D442,OT!$A:$BR,OT!BD$1,0),0)-Q442</f>
        <v>0</v>
      </c>
      <c r="DV442" s="338">
        <f>IFERROR(VLOOKUP($D442,OT!$A:$BR,OT!BE$1,0),0)-R442</f>
        <v>0</v>
      </c>
      <c r="DW442" s="338">
        <f>IFERROR(VLOOKUP($D442,OT!$A:$BR,OT!BF$1,0),0)-S442</f>
        <v>0</v>
      </c>
      <c r="DX442" s="338">
        <f>IFERROR(VLOOKUP($D442,OT!$A:$BR,OT!BG$1,0),0)-T442</f>
        <v>0</v>
      </c>
      <c r="DY442" s="338">
        <f>IFERROR(VLOOKUP($D442,OT!$A:$BR,OT!BH$1,0),0)-U442</f>
        <v>0</v>
      </c>
      <c r="DZ442" s="338">
        <f>IFERROR(VLOOKUP($D442,OT!$A:$BR,OT!BI$1,0),0)-V442</f>
        <v>0</v>
      </c>
      <c r="EA442" s="338">
        <f>IFERROR(VLOOKUP($D442,OT!$A:$BR,OT!BJ$1,0),0)-W442</f>
        <v>0</v>
      </c>
      <c r="EB442" s="338">
        <f>IFERROR(VLOOKUP($D442,OT!$A:$BR,OT!BK$1,0),0)-X442</f>
        <v>0</v>
      </c>
      <c r="EC442" s="339">
        <f>VLOOKUP(D442,'Off day working'!A:AL,38,0)*30000-BD442</f>
        <v>0</v>
      </c>
      <c r="ED442" s="340"/>
      <c r="EE442" s="340"/>
      <c r="EF442" s="338">
        <f t="shared" si="125"/>
        <v>7.6923076921957545E-2</v>
      </c>
      <c r="EG442" s="350">
        <f>4960000*1.07/208*VLOOKUP(D442,Att!B:BZ,77,0)-BJ442</f>
        <v>0</v>
      </c>
      <c r="EI442" s="345">
        <f>IF(AND(CH442="X",EJ442&gt;=0.5),150000/VLOOKUP(D442,Att!B:AT,45,0)*VLOOKUP(D442,Att!B:AP,41,0),IF(AND(CH442="X",EJ442&lt;0.5),0,150000))-AN442</f>
        <v>-11120.450207672809</v>
      </c>
      <c r="EJ442" s="346">
        <f>VLOOKUP(D442,Att!B:AP,41,0)/VLOOKUP(D442,Att!B:AT,45,0)</f>
        <v>0.92586366528218134</v>
      </c>
    </row>
    <row r="443" spans="1:140" s="331" customFormat="1" ht="14.5" hidden="1" customHeight="1" x14ac:dyDescent="0.35">
      <c r="A443" s="300" t="s">
        <v>55</v>
      </c>
      <c r="B443" s="300">
        <f t="shared" si="141"/>
        <v>436</v>
      </c>
      <c r="C443" s="320" t="s">
        <v>56</v>
      </c>
      <c r="D443" s="320" t="s">
        <v>2027</v>
      </c>
      <c r="E443" s="320" t="s">
        <v>2029</v>
      </c>
      <c r="F443" s="367" t="s">
        <v>2028</v>
      </c>
      <c r="G443" s="320" t="s">
        <v>360</v>
      </c>
      <c r="H443" s="320"/>
      <c r="I443" s="320" t="s">
        <v>57</v>
      </c>
      <c r="J443" s="320" t="s">
        <v>58</v>
      </c>
      <c r="K443" s="321">
        <v>5900000</v>
      </c>
      <c r="L443" s="321"/>
      <c r="M443" s="321">
        <v>208</v>
      </c>
      <c r="N443" s="321"/>
      <c r="O443" s="321">
        <v>118</v>
      </c>
      <c r="P443" s="321">
        <v>20</v>
      </c>
      <c r="Q443" s="321">
        <v>0</v>
      </c>
      <c r="R443" s="321">
        <v>0</v>
      </c>
      <c r="S443" s="321">
        <v>0</v>
      </c>
      <c r="T443" s="321">
        <v>0</v>
      </c>
      <c r="U443" s="321">
        <v>0</v>
      </c>
      <c r="V443" s="321">
        <v>0</v>
      </c>
      <c r="W443" s="321">
        <v>0</v>
      </c>
      <c r="X443" s="321">
        <v>0</v>
      </c>
      <c r="Y443" s="321">
        <v>0</v>
      </c>
      <c r="Z443" s="321"/>
      <c r="AA443" s="321"/>
      <c r="AB443" s="321">
        <v>3347115.2711999998</v>
      </c>
      <c r="AC443" s="321">
        <v>850961.53850000002</v>
      </c>
      <c r="AD443" s="321">
        <v>0</v>
      </c>
      <c r="AE443" s="321">
        <v>0</v>
      </c>
      <c r="AF443" s="321">
        <v>0</v>
      </c>
      <c r="AG443" s="321">
        <v>0</v>
      </c>
      <c r="AH443" s="321">
        <v>0</v>
      </c>
      <c r="AI443" s="321">
        <v>0</v>
      </c>
      <c r="AJ443" s="321">
        <v>0</v>
      </c>
      <c r="AK443" s="321">
        <v>0</v>
      </c>
      <c r="AL443" s="321">
        <v>0</v>
      </c>
      <c r="AM443" s="321">
        <v>208928.19829999999</v>
      </c>
      <c r="AN443" s="321">
        <v>104464.0992</v>
      </c>
      <c r="AO443" s="321">
        <v>175000</v>
      </c>
      <c r="AP443" s="321">
        <v>0</v>
      </c>
      <c r="AQ443" s="321">
        <v>255288.4615</v>
      </c>
      <c r="AR443" s="321">
        <v>0</v>
      </c>
      <c r="AS443" s="321"/>
      <c r="AT443" s="321">
        <v>0</v>
      </c>
      <c r="AU443" s="321">
        <v>0</v>
      </c>
      <c r="AV443" s="321">
        <v>0</v>
      </c>
      <c r="AW443" s="321">
        <v>0</v>
      </c>
      <c r="AX443" s="321">
        <v>0</v>
      </c>
      <c r="AY443" s="321">
        <v>0</v>
      </c>
      <c r="AZ443" s="321"/>
      <c r="BA443" s="321"/>
      <c r="BB443" s="321">
        <v>10</v>
      </c>
      <c r="BC443" s="321">
        <v>283653.84999999998</v>
      </c>
      <c r="BD443" s="321">
        <v>0</v>
      </c>
      <c r="BE443" s="321">
        <v>42548</v>
      </c>
      <c r="BF443" s="321"/>
      <c r="BG443" s="321">
        <v>80000</v>
      </c>
      <c r="BH443" s="321">
        <v>160000</v>
      </c>
      <c r="BI443" s="321"/>
      <c r="BJ443" s="321"/>
      <c r="BK443" s="321"/>
      <c r="BL443" s="321">
        <v>0</v>
      </c>
      <c r="BM443" s="321"/>
      <c r="BN443" s="321">
        <v>0</v>
      </c>
      <c r="BO443" s="321">
        <v>0</v>
      </c>
      <c r="BP443" s="321">
        <v>204230.76920000001</v>
      </c>
      <c r="BQ443" s="321">
        <v>34615.384599999998</v>
      </c>
      <c r="BR443" s="321"/>
      <c r="BS443" s="321">
        <v>0</v>
      </c>
      <c r="BT443" s="321">
        <v>0</v>
      </c>
      <c r="BU443" s="321">
        <v>0</v>
      </c>
      <c r="BV443" s="321"/>
      <c r="BW443" s="321">
        <v>0</v>
      </c>
      <c r="BX443" s="321"/>
      <c r="BY443" s="321">
        <v>0</v>
      </c>
      <c r="BZ443" s="321">
        <v>0</v>
      </c>
      <c r="CA443" s="321">
        <v>0</v>
      </c>
      <c r="CB443" s="321">
        <v>5746816</v>
      </c>
      <c r="CC443" s="322">
        <v>5507969</v>
      </c>
      <c r="CD443" s="320"/>
      <c r="CE443" s="320" t="s">
        <v>870</v>
      </c>
      <c r="CF443" s="323">
        <v>46183</v>
      </c>
      <c r="CG443" s="323">
        <v>46202</v>
      </c>
      <c r="CH443" s="320" t="s">
        <v>1043</v>
      </c>
      <c r="CI443" s="322">
        <v>0</v>
      </c>
      <c r="CJ443" s="322">
        <v>0</v>
      </c>
      <c r="CK443" s="321"/>
      <c r="CL443" s="324">
        <f t="shared" si="127"/>
        <v>238846.1538</v>
      </c>
      <c r="CM443" s="325">
        <f t="shared" si="128"/>
        <v>-10.427499999292195</v>
      </c>
      <c r="CN443" s="325">
        <f t="shared" si="129"/>
        <v>-9.5812999997287989</v>
      </c>
      <c r="CO443" s="325">
        <f t="shared" si="130"/>
        <v>0.11341538513079286</v>
      </c>
      <c r="CP443" s="318"/>
      <c r="CQ443" s="326">
        <f t="shared" si="131"/>
        <v>-3.8461526855826378E-5</v>
      </c>
      <c r="CR443" s="326">
        <f t="shared" si="132"/>
        <v>0</v>
      </c>
      <c r="CS443" s="327">
        <f t="shared" si="133"/>
        <v>0</v>
      </c>
      <c r="CT443" s="327">
        <f t="shared" si="134"/>
        <v>0</v>
      </c>
      <c r="CU443" s="327">
        <f t="shared" si="135"/>
        <v>0</v>
      </c>
      <c r="CV443" s="327">
        <f t="shared" si="136"/>
        <v>0</v>
      </c>
      <c r="CW443" s="327">
        <f t="shared" si="137"/>
        <v>0</v>
      </c>
      <c r="CX443" s="327">
        <f t="shared" si="138"/>
        <v>0</v>
      </c>
      <c r="CY443" s="327">
        <f t="shared" si="139"/>
        <v>0</v>
      </c>
      <c r="CZ443" s="328">
        <f t="shared" si="140"/>
        <v>238846.1538</v>
      </c>
      <c r="DA443" s="328">
        <f>(360000/208)*(O443+P443+Q443+R443+S443+T443+U443+V443+W443+X443+BI443)-CZ443</f>
        <v>4.6153843868523836E-5</v>
      </c>
      <c r="DB443" s="201"/>
      <c r="DC443" s="327">
        <f>K443/M443*IFERROR(VLOOKUP($D443,Shift!$B:$AZ,45,0),0)-AT443</f>
        <v>0</v>
      </c>
      <c r="DD443" s="327">
        <f>K443/M443*IFERROR(VLOOKUP($D443,Shift!$B:$AV,47,0),0)*10*50%-ROUND(K443/M443*IFERROR(VLOOKUP($D443,Shift!$B:$AV,47,0),0)*8*30%,0)-AU443</f>
        <v>0</v>
      </c>
      <c r="DE443" s="329">
        <f>VLOOKUP($D443,'Off day working'!A:AM,38,0)-Z443</f>
        <v>0</v>
      </c>
      <c r="DF443" s="328"/>
      <c r="DG443" s="328"/>
      <c r="DH443" s="330">
        <f>K443/208*8*30%*VLOOKUP($D443,Shift!$B:$AZ,47,0)-AL443</f>
        <v>0</v>
      </c>
      <c r="DJ443" s="390"/>
      <c r="DK443" s="332">
        <f>VLOOKUP($D443,Meal!$A:$AK,35,0)-BG443</f>
        <v>0</v>
      </c>
      <c r="DL443" s="332">
        <f>VLOOKUP($D443,Meal!$A:$AK,36,0)-BH443</f>
        <v>0</v>
      </c>
      <c r="DM443" s="333">
        <f>VLOOKUP($D443,Shift!B:AW,39,0)-AV443</f>
        <v>0</v>
      </c>
      <c r="DN443" s="334">
        <f>K443/208*VLOOKUP(D443,Shift!$B:$AO,39,0)*8*10%-AW443</f>
        <v>0</v>
      </c>
      <c r="DO443" s="333">
        <f>VLOOKUP($D443,Shift!$B:$AO,40,0)-AX443</f>
        <v>0</v>
      </c>
      <c r="DP443" s="334">
        <f>K443/208*VLOOKUP(D443,Shift!$B:$AO,40,0)*8*50%-AY443</f>
        <v>0</v>
      </c>
      <c r="DQ443" s="335">
        <f>VLOOKUP($D443,Shift!$B:$AZ,41,0)-AZ443</f>
        <v>0</v>
      </c>
      <c r="DR443" s="336">
        <f>K443/208*VLOOKUP($D443,Shift!$B:$AQ,41,0)*8*50%-BA443</f>
        <v>0</v>
      </c>
      <c r="DS443" s="337">
        <f>VLOOKUP($D443,Att!B:CU,98,0)-O443</f>
        <v>0</v>
      </c>
      <c r="DT443" s="338">
        <f>IFERROR(VLOOKUP($D443,OT!$A:$BR,OT!BC$1,0),0)-P443</f>
        <v>0</v>
      </c>
      <c r="DU443" s="338">
        <f>IFERROR(VLOOKUP($D443,OT!$A:$BR,OT!BD$1,0),0)-Q443</f>
        <v>0</v>
      </c>
      <c r="DV443" s="338">
        <f>IFERROR(VLOOKUP($D443,OT!$A:$BR,OT!BE$1,0),0)-R443</f>
        <v>0</v>
      </c>
      <c r="DW443" s="338">
        <f>IFERROR(VLOOKUP($D443,OT!$A:$BR,OT!BF$1,0),0)-S443</f>
        <v>0</v>
      </c>
      <c r="DX443" s="338">
        <f>IFERROR(VLOOKUP($D443,OT!$A:$BR,OT!BG$1,0),0)-T443</f>
        <v>0</v>
      </c>
      <c r="DY443" s="338">
        <f>IFERROR(VLOOKUP($D443,OT!$A:$BR,OT!BH$1,0),0)-U443</f>
        <v>0</v>
      </c>
      <c r="DZ443" s="338">
        <f>IFERROR(VLOOKUP($D443,OT!$A:$BR,OT!BI$1,0),0)-V443</f>
        <v>0</v>
      </c>
      <c r="EA443" s="338">
        <f>IFERROR(VLOOKUP($D443,OT!$A:$BR,OT!BJ$1,0),0)-W443</f>
        <v>0</v>
      </c>
      <c r="EB443" s="338">
        <f>IFERROR(VLOOKUP($D443,OT!$A:$BR,OT!BK$1,0),0)-X443</f>
        <v>0</v>
      </c>
      <c r="EC443" s="339">
        <f>VLOOKUP(D443,'Off day working'!A:AL,38,0)*30000-BD443</f>
        <v>0</v>
      </c>
      <c r="ED443" s="340"/>
      <c r="EE443" s="340"/>
      <c r="EF443" s="338">
        <f t="shared" si="125"/>
        <v>7.6923076921957545E-2</v>
      </c>
      <c r="EG443" s="350">
        <f>4960000*1.07/208*VLOOKUP(D443,Att!B:BZ,77,0)-BJ443</f>
        <v>0</v>
      </c>
      <c r="EI443" s="345">
        <f>IF(AND(CH443="X",EJ443&gt;=0.5),150000/VLOOKUP(D443,Att!B:AT,45,0)*VLOOKUP(D443,Att!B:AP,41,0),IF(AND(CH443="X",EJ443&lt;0.5),0,150000))-AN443</f>
        <v>-2.8748501790687442E-5</v>
      </c>
      <c r="EJ443" s="346">
        <f>VLOOKUP(D443,Att!B:AP,41,0)/VLOOKUP(D443,Att!B:AT,45,0)</f>
        <v>0.69642732780834327</v>
      </c>
    </row>
    <row r="444" spans="1:140" s="331" customFormat="1" ht="14.5" hidden="1" customHeight="1" x14ac:dyDescent="0.35">
      <c r="A444" s="300" t="s">
        <v>55</v>
      </c>
      <c r="B444" s="300">
        <f t="shared" si="141"/>
        <v>437</v>
      </c>
      <c r="C444" s="320" t="s">
        <v>56</v>
      </c>
      <c r="D444" s="320" t="s">
        <v>2146</v>
      </c>
      <c r="E444" s="320" t="s">
        <v>2148</v>
      </c>
      <c r="F444" s="367" t="s">
        <v>2147</v>
      </c>
      <c r="G444" s="320" t="s">
        <v>360</v>
      </c>
      <c r="H444" s="320"/>
      <c r="I444" s="320" t="s">
        <v>57</v>
      </c>
      <c r="J444" s="320" t="s">
        <v>58</v>
      </c>
      <c r="K444" s="321">
        <v>5900000</v>
      </c>
      <c r="L444" s="321"/>
      <c r="M444" s="321">
        <v>208</v>
      </c>
      <c r="N444" s="321"/>
      <c r="O444" s="321"/>
      <c r="P444" s="321">
        <v>0</v>
      </c>
      <c r="Q444" s="321">
        <v>0</v>
      </c>
      <c r="R444" s="321">
        <v>0</v>
      </c>
      <c r="S444" s="321">
        <v>0</v>
      </c>
      <c r="T444" s="321">
        <v>0</v>
      </c>
      <c r="U444" s="321">
        <v>0</v>
      </c>
      <c r="V444" s="321">
        <v>0</v>
      </c>
      <c r="W444" s="321">
        <v>0</v>
      </c>
      <c r="X444" s="321">
        <v>0</v>
      </c>
      <c r="Y444" s="321">
        <v>0</v>
      </c>
      <c r="Z444" s="321"/>
      <c r="AA444" s="321"/>
      <c r="AB444" s="321"/>
      <c r="AC444" s="321">
        <v>0</v>
      </c>
      <c r="AD444" s="321">
        <v>0</v>
      </c>
      <c r="AE444" s="321">
        <v>0</v>
      </c>
      <c r="AF444" s="321">
        <v>0</v>
      </c>
      <c r="AG444" s="321">
        <v>0</v>
      </c>
      <c r="AH444" s="321">
        <v>0</v>
      </c>
      <c r="AI444" s="321">
        <v>0</v>
      </c>
      <c r="AJ444" s="321">
        <v>0</v>
      </c>
      <c r="AK444" s="321">
        <v>0</v>
      </c>
      <c r="AL444" s="321"/>
      <c r="AM444" s="321">
        <v>0</v>
      </c>
      <c r="AN444" s="321">
        <v>0</v>
      </c>
      <c r="AO444" s="321"/>
      <c r="AP444" s="321"/>
      <c r="AQ444" s="321"/>
      <c r="AR444" s="321"/>
      <c r="AS444" s="321"/>
      <c r="AT444" s="321"/>
      <c r="AU444" s="321"/>
      <c r="AV444" s="321"/>
      <c r="AW444" s="321"/>
      <c r="AX444" s="321"/>
      <c r="AY444" s="321"/>
      <c r="AZ444" s="321"/>
      <c r="BA444" s="321"/>
      <c r="BB444" s="321"/>
      <c r="BC444" s="321"/>
      <c r="BD444" s="321">
        <v>0</v>
      </c>
      <c r="BE444" s="321"/>
      <c r="BF444" s="321"/>
      <c r="BG444" s="321"/>
      <c r="BH444" s="321"/>
      <c r="BI444" s="321"/>
      <c r="BJ444" s="321"/>
      <c r="BK444" s="321"/>
      <c r="BL444" s="321"/>
      <c r="BM444" s="321"/>
      <c r="BN444" s="321">
        <v>0</v>
      </c>
      <c r="BO444" s="321">
        <v>0</v>
      </c>
      <c r="BP444" s="321"/>
      <c r="BQ444" s="321">
        <v>0</v>
      </c>
      <c r="BR444" s="321"/>
      <c r="BS444" s="321"/>
      <c r="BT444" s="321"/>
      <c r="BU444" s="321"/>
      <c r="BV444" s="321"/>
      <c r="BW444" s="321">
        <v>0</v>
      </c>
      <c r="BX444" s="321"/>
      <c r="BY444" s="321">
        <v>0</v>
      </c>
      <c r="BZ444" s="321">
        <v>0</v>
      </c>
      <c r="CA444" s="321">
        <v>0</v>
      </c>
      <c r="CB444" s="321">
        <v>0</v>
      </c>
      <c r="CC444" s="322">
        <v>0</v>
      </c>
      <c r="CD444" s="320"/>
      <c r="CE444" s="320" t="s">
        <v>870</v>
      </c>
      <c r="CF444" s="323">
        <v>46202</v>
      </c>
      <c r="CG444" s="323">
        <v>46203</v>
      </c>
      <c r="CH444" s="320" t="s">
        <v>1043</v>
      </c>
      <c r="CI444" s="322">
        <v>0</v>
      </c>
      <c r="CJ444" s="322">
        <v>0</v>
      </c>
      <c r="CK444" s="321"/>
      <c r="CL444" s="324">
        <f t="shared" si="127"/>
        <v>0</v>
      </c>
      <c r="CM444" s="325">
        <f t="shared" si="128"/>
        <v>0</v>
      </c>
      <c r="CN444" s="325">
        <f t="shared" si="129"/>
        <v>0</v>
      </c>
      <c r="CO444" s="325">
        <f t="shared" si="130"/>
        <v>0</v>
      </c>
      <c r="CP444" s="318"/>
      <c r="CQ444" s="326">
        <f t="shared" si="131"/>
        <v>0</v>
      </c>
      <c r="CR444" s="326">
        <f t="shared" si="132"/>
        <v>0</v>
      </c>
      <c r="CS444" s="327">
        <f t="shared" si="133"/>
        <v>0</v>
      </c>
      <c r="CT444" s="327">
        <f t="shared" si="134"/>
        <v>0</v>
      </c>
      <c r="CU444" s="327">
        <f t="shared" si="135"/>
        <v>0</v>
      </c>
      <c r="CV444" s="327">
        <f t="shared" si="136"/>
        <v>0</v>
      </c>
      <c r="CW444" s="327">
        <f t="shared" si="137"/>
        <v>0</v>
      </c>
      <c r="CX444" s="327">
        <f t="shared" si="138"/>
        <v>0</v>
      </c>
      <c r="CY444" s="327">
        <f t="shared" si="139"/>
        <v>0</v>
      </c>
      <c r="CZ444" s="328">
        <f t="shared" si="140"/>
        <v>0</v>
      </c>
      <c r="DA444" s="328">
        <f>(360000/208)*(O444+P444+Q444+R444+S444+T444+U444+V444+W444+X444+BI444)-CZ444</f>
        <v>0</v>
      </c>
      <c r="DB444" s="201"/>
      <c r="DC444" s="327">
        <f>K444/M444*IFERROR(VLOOKUP($D444,Shift!$B:$AZ,45,0),0)-AT444</f>
        <v>0</v>
      </c>
      <c r="DD444" s="327">
        <f>K444/M444*IFERROR(VLOOKUP($D444,Shift!$B:$AV,47,0),0)*10*50%-ROUND(K444/M444*IFERROR(VLOOKUP($D444,Shift!$B:$AV,47,0),0)*8*30%,0)-AU444</f>
        <v>0</v>
      </c>
      <c r="DE444" s="329">
        <f>VLOOKUP($D444,'Off day working'!A:AM,38,0)-Z444</f>
        <v>0</v>
      </c>
      <c r="DF444" s="328"/>
      <c r="DG444" s="328"/>
      <c r="DH444" s="330">
        <f>K444/208*8*30%*VLOOKUP($D444,Shift!$B:$AZ,47,0)-AL444</f>
        <v>0</v>
      </c>
      <c r="DJ444" s="390"/>
      <c r="DK444" s="332" t="e">
        <f>VLOOKUP($D444,Meal!$A:$AK,35,0)-BG444</f>
        <v>#N/A</v>
      </c>
      <c r="DL444" s="332" t="e">
        <f>VLOOKUP($D444,Meal!$A:$AK,36,0)-BH444</f>
        <v>#N/A</v>
      </c>
      <c r="DM444" s="333">
        <f>VLOOKUP($D444,Shift!B:AW,39,0)-AV444</f>
        <v>0</v>
      </c>
      <c r="DN444" s="334">
        <f>K444/208*VLOOKUP(D444,Shift!$B:$AO,39,0)*8*10%-AW444</f>
        <v>0</v>
      </c>
      <c r="DO444" s="333">
        <f>VLOOKUP($D444,Shift!$B:$AO,40,0)-AX444</f>
        <v>0</v>
      </c>
      <c r="DP444" s="334">
        <f>K444/208*VLOOKUP(D444,Shift!$B:$AO,40,0)*8*50%-AY444</f>
        <v>0</v>
      </c>
      <c r="DQ444" s="335">
        <f>VLOOKUP($D444,Shift!$B:$AZ,41,0)-AZ444</f>
        <v>0</v>
      </c>
      <c r="DR444" s="336">
        <f>K444/208*VLOOKUP($D444,Shift!$B:$AQ,41,0)*8*50%-BA444</f>
        <v>0</v>
      </c>
      <c r="DS444" s="337">
        <f>VLOOKUP($D444,Att!B:CU,98,0)-O444</f>
        <v>0</v>
      </c>
      <c r="DT444" s="338">
        <f>IFERROR(VLOOKUP($D444,OT!$A:$BR,OT!BC$1,0),0)-P444</f>
        <v>0</v>
      </c>
      <c r="DU444" s="338">
        <f>IFERROR(VLOOKUP($D444,OT!$A:$BR,OT!BD$1,0),0)-Q444</f>
        <v>0</v>
      </c>
      <c r="DV444" s="338">
        <f>IFERROR(VLOOKUP($D444,OT!$A:$BR,OT!BE$1,0),0)-R444</f>
        <v>0</v>
      </c>
      <c r="DW444" s="338">
        <f>IFERROR(VLOOKUP($D444,OT!$A:$BR,OT!BF$1,0),0)-S444</f>
        <v>0</v>
      </c>
      <c r="DX444" s="338">
        <f>IFERROR(VLOOKUP($D444,OT!$A:$BR,OT!BG$1,0),0)-T444</f>
        <v>0</v>
      </c>
      <c r="DY444" s="338">
        <f>IFERROR(VLOOKUP($D444,OT!$A:$BR,OT!BH$1,0),0)-U444</f>
        <v>0</v>
      </c>
      <c r="DZ444" s="338">
        <f>IFERROR(VLOOKUP($D444,OT!$A:$BR,OT!BI$1,0),0)-V444</f>
        <v>0</v>
      </c>
      <c r="EA444" s="338">
        <f>IFERROR(VLOOKUP($D444,OT!$A:$BR,OT!BJ$1,0),0)-W444</f>
        <v>0</v>
      </c>
      <c r="EB444" s="338">
        <f>IFERROR(VLOOKUP($D444,OT!$A:$BR,OT!BK$1,0),0)-X444</f>
        <v>0</v>
      </c>
      <c r="EC444" s="339">
        <f>VLOOKUP(D444,'Off day working'!A:AL,38,0)*30000-BD444</f>
        <v>0</v>
      </c>
      <c r="ED444" s="340"/>
      <c r="EE444" s="340"/>
      <c r="EF444" s="338">
        <f t="shared" si="125"/>
        <v>42548.076923076922</v>
      </c>
      <c r="EG444" s="350">
        <f>4960000*1.07/208*VLOOKUP(D444,Att!B:BZ,77,0)-BJ444</f>
        <v>0</v>
      </c>
      <c r="EI444" s="345">
        <f>IF(AND(CH444="X",EJ444&gt;=0.5),150000/VLOOKUP(D444,Att!B:AT,45,0)*VLOOKUP(D444,Att!B:AP,41,0),IF(AND(CH444="X",EJ444&lt;0.5),0,150000))-AN444</f>
        <v>0</v>
      </c>
      <c r="EJ444" s="346">
        <f>VLOOKUP(D444,Att!B:AP,41,0)/VLOOKUP(D444,Att!B:AT,45,0)</f>
        <v>0</v>
      </c>
    </row>
    <row r="445" spans="1:140" s="331" customFormat="1" ht="14.5" hidden="1" customHeight="1" x14ac:dyDescent="0.35">
      <c r="A445" s="300" t="s">
        <v>55</v>
      </c>
      <c r="B445" s="300">
        <f t="shared" si="141"/>
        <v>438</v>
      </c>
      <c r="C445" s="320" t="s">
        <v>56</v>
      </c>
      <c r="D445" s="320" t="s">
        <v>538</v>
      </c>
      <c r="E445" s="320" t="s">
        <v>540</v>
      </c>
      <c r="F445" s="367" t="s">
        <v>539</v>
      </c>
      <c r="G445" s="320" t="s">
        <v>360</v>
      </c>
      <c r="H445" s="320" t="s">
        <v>1041</v>
      </c>
      <c r="I445" s="320" t="s">
        <v>59</v>
      </c>
      <c r="J445" s="320" t="s">
        <v>58</v>
      </c>
      <c r="K445" s="321">
        <v>5900000</v>
      </c>
      <c r="L445" s="321"/>
      <c r="M445" s="321">
        <v>208</v>
      </c>
      <c r="N445" s="321"/>
      <c r="O445" s="321">
        <v>184</v>
      </c>
      <c r="P445" s="321">
        <v>32</v>
      </c>
      <c r="Q445" s="321">
        <v>0</v>
      </c>
      <c r="R445" s="321">
        <v>0</v>
      </c>
      <c r="S445" s="321">
        <v>0</v>
      </c>
      <c r="T445" s="321">
        <v>0</v>
      </c>
      <c r="U445" s="321">
        <v>0</v>
      </c>
      <c r="V445" s="321">
        <v>0</v>
      </c>
      <c r="W445" s="321">
        <v>0</v>
      </c>
      <c r="X445" s="321">
        <v>0</v>
      </c>
      <c r="Y445" s="321">
        <v>0</v>
      </c>
      <c r="Z445" s="321"/>
      <c r="AA445" s="321"/>
      <c r="AB445" s="321">
        <v>5219230.6557999998</v>
      </c>
      <c r="AC445" s="321">
        <v>1361538.4615</v>
      </c>
      <c r="AD445" s="321">
        <v>0</v>
      </c>
      <c r="AE445" s="321">
        <v>0</v>
      </c>
      <c r="AF445" s="321">
        <v>0</v>
      </c>
      <c r="AG445" s="321">
        <v>0</v>
      </c>
      <c r="AH445" s="321">
        <v>0</v>
      </c>
      <c r="AI445" s="321">
        <v>0</v>
      </c>
      <c r="AJ445" s="321">
        <v>0</v>
      </c>
      <c r="AK445" s="321">
        <v>0</v>
      </c>
      <c r="AL445" s="321">
        <v>0</v>
      </c>
      <c r="AM445" s="321">
        <v>300000</v>
      </c>
      <c r="AN445" s="321">
        <v>150000</v>
      </c>
      <c r="AO445" s="321">
        <v>432500</v>
      </c>
      <c r="AP445" s="321">
        <v>0</v>
      </c>
      <c r="AQ445" s="321">
        <v>510576.92310000001</v>
      </c>
      <c r="AR445" s="321">
        <v>0</v>
      </c>
      <c r="AS445" s="321"/>
      <c r="AT445" s="321">
        <v>0</v>
      </c>
      <c r="AU445" s="321">
        <v>0</v>
      </c>
      <c r="AV445" s="321">
        <v>0</v>
      </c>
      <c r="AW445" s="321">
        <v>0</v>
      </c>
      <c r="AX445" s="321">
        <v>0</v>
      </c>
      <c r="AY445" s="321">
        <v>0</v>
      </c>
      <c r="AZ445" s="321"/>
      <c r="BA445" s="321"/>
      <c r="BB445" s="321">
        <v>16</v>
      </c>
      <c r="BC445" s="321">
        <v>453846.15</v>
      </c>
      <c r="BD445" s="321">
        <v>0</v>
      </c>
      <c r="BE445" s="321">
        <v>42548</v>
      </c>
      <c r="BF445" s="321">
        <v>200000</v>
      </c>
      <c r="BG445" s="321"/>
      <c r="BH445" s="321">
        <v>260000</v>
      </c>
      <c r="BI445" s="321"/>
      <c r="BJ445" s="321"/>
      <c r="BK445" s="321"/>
      <c r="BL445" s="321">
        <v>0</v>
      </c>
      <c r="BM445" s="321"/>
      <c r="BN445" s="321">
        <v>0</v>
      </c>
      <c r="BO445" s="321">
        <v>0</v>
      </c>
      <c r="BP445" s="321">
        <v>371538.46149999998</v>
      </c>
      <c r="BQ445" s="321">
        <v>64615.384599999998</v>
      </c>
      <c r="BR445" s="321"/>
      <c r="BS445" s="321">
        <v>0</v>
      </c>
      <c r="BT445" s="321">
        <v>1268500</v>
      </c>
      <c r="BU445" s="321">
        <v>619500</v>
      </c>
      <c r="BV445" s="321"/>
      <c r="BW445" s="321">
        <v>0</v>
      </c>
      <c r="BX445" s="321">
        <v>56</v>
      </c>
      <c r="BY445" s="321">
        <v>1588461.5385</v>
      </c>
      <c r="BZ445" s="321">
        <v>12.94</v>
      </c>
      <c r="CA445" s="321">
        <v>367048</v>
      </c>
      <c r="CB445" s="321">
        <v>11119958</v>
      </c>
      <c r="CC445" s="322">
        <v>8677804</v>
      </c>
      <c r="CD445" s="320"/>
      <c r="CE445" s="320" t="s">
        <v>1068</v>
      </c>
      <c r="CF445" s="323">
        <v>45349</v>
      </c>
      <c r="CG445" s="323">
        <v>46204</v>
      </c>
      <c r="CH445" s="320" t="s">
        <v>1043</v>
      </c>
      <c r="CI445" s="322">
        <v>118000</v>
      </c>
      <c r="CJ445" s="322">
        <v>0</v>
      </c>
      <c r="CK445" s="321"/>
      <c r="CL445" s="324">
        <f t="shared" si="127"/>
        <v>436153.84609999997</v>
      </c>
      <c r="CM445" s="325">
        <f t="shared" si="128"/>
        <v>-15.963499998673797</v>
      </c>
      <c r="CN445" s="325">
        <f t="shared" si="129"/>
        <v>-15.809599999338388</v>
      </c>
      <c r="CO445" s="325">
        <f t="shared" si="130"/>
        <v>0.11343077011406422</v>
      </c>
      <c r="CP445" s="318"/>
      <c r="CQ445" s="326">
        <f t="shared" si="131"/>
        <v>3.8461526855826378E-5</v>
      </c>
      <c r="CR445" s="326">
        <f t="shared" si="132"/>
        <v>0</v>
      </c>
      <c r="CS445" s="327">
        <f t="shared" si="133"/>
        <v>0</v>
      </c>
      <c r="CT445" s="327">
        <f t="shared" si="134"/>
        <v>0</v>
      </c>
      <c r="CU445" s="327">
        <f t="shared" si="135"/>
        <v>0</v>
      </c>
      <c r="CV445" s="327">
        <f t="shared" si="136"/>
        <v>0</v>
      </c>
      <c r="CW445" s="327">
        <f t="shared" si="137"/>
        <v>0</v>
      </c>
      <c r="CX445" s="327">
        <f t="shared" si="138"/>
        <v>0</v>
      </c>
      <c r="CY445" s="327">
        <f t="shared" si="139"/>
        <v>0</v>
      </c>
      <c r="CZ445" s="328">
        <f t="shared" si="140"/>
        <v>436153.84609999997</v>
      </c>
      <c r="DA445" s="328">
        <f t="shared" ref="DA445:DA450" si="143">(420000/208)*(O445+P445+Q445+R445+S445+T445+U445+V445+W445+X445+BI445)-CZ445</f>
        <v>5.3846219088882208E-5</v>
      </c>
      <c r="DB445" s="201"/>
      <c r="DC445" s="327">
        <f>K445/M445*IFERROR(VLOOKUP($D445,Shift!$B:$AZ,45,0),0)-AT445</f>
        <v>0</v>
      </c>
      <c r="DD445" s="327">
        <f>K445/M445*IFERROR(VLOOKUP($D445,Shift!$B:$AV,47,0),0)*10*50%-ROUND(K445/M445*IFERROR(VLOOKUP($D445,Shift!$B:$AV,47,0),0)*8*30%,0)-AU445</f>
        <v>0</v>
      </c>
      <c r="DE445" s="329">
        <f>VLOOKUP($D445,'Off day working'!A:AM,38,0)-Z445</f>
        <v>0</v>
      </c>
      <c r="DF445" s="328"/>
      <c r="DG445" s="328"/>
      <c r="DH445" s="330">
        <f>K445/208*8*30%*VLOOKUP($D445,Shift!$B:$AZ,47,0)-AL445</f>
        <v>0</v>
      </c>
      <c r="DJ445" s="390"/>
      <c r="DK445" s="332">
        <f>VLOOKUP($D445,Meal!$A:$AK,35,0)-BG445</f>
        <v>0</v>
      </c>
      <c r="DL445" s="332">
        <f>VLOOKUP($D445,Meal!$A:$AK,36,0)-BH445</f>
        <v>0</v>
      </c>
      <c r="DM445" s="333">
        <f>VLOOKUP($D445,Shift!B:AW,39,0)-AV445</f>
        <v>0</v>
      </c>
      <c r="DN445" s="334">
        <f>K445/208*VLOOKUP(D445,Shift!$B:$AO,39,0)*8*10%-AW445</f>
        <v>0</v>
      </c>
      <c r="DO445" s="333">
        <f>VLOOKUP($D445,Shift!$B:$AO,40,0)-AX445</f>
        <v>0</v>
      </c>
      <c r="DP445" s="334">
        <f>K445/208*VLOOKUP(D445,Shift!$B:$AO,40,0)*8*50%-AY445</f>
        <v>0</v>
      </c>
      <c r="DQ445" s="335">
        <f>VLOOKUP($D445,Shift!$B:$AZ,41,0)-AZ445</f>
        <v>0</v>
      </c>
      <c r="DR445" s="336">
        <f>K445/208*VLOOKUP($D445,Shift!$B:$AQ,41,0)*8*50%-BA445</f>
        <v>0</v>
      </c>
      <c r="DS445" s="337">
        <f>VLOOKUP($D445,Att!B:CU,98,0)-O445</f>
        <v>0</v>
      </c>
      <c r="DT445" s="338">
        <f>IFERROR(VLOOKUP($D445,OT!$A:$BR,OT!BC$1,0),0)-P445</f>
        <v>0</v>
      </c>
      <c r="DU445" s="338">
        <f>IFERROR(VLOOKUP($D445,OT!$A:$BR,OT!BD$1,0),0)-Q445</f>
        <v>0</v>
      </c>
      <c r="DV445" s="338">
        <f>IFERROR(VLOOKUP($D445,OT!$A:$BR,OT!BE$1,0),0)-R445</f>
        <v>0</v>
      </c>
      <c r="DW445" s="338">
        <f>IFERROR(VLOOKUP($D445,OT!$A:$BR,OT!BF$1,0),0)-S445</f>
        <v>0</v>
      </c>
      <c r="DX445" s="338">
        <f>IFERROR(VLOOKUP($D445,OT!$A:$BR,OT!BG$1,0),0)-T445</f>
        <v>0</v>
      </c>
      <c r="DY445" s="338">
        <f>IFERROR(VLOOKUP($D445,OT!$A:$BR,OT!BH$1,0),0)-U445</f>
        <v>0</v>
      </c>
      <c r="DZ445" s="338">
        <f>IFERROR(VLOOKUP($D445,OT!$A:$BR,OT!BI$1,0),0)-V445</f>
        <v>0</v>
      </c>
      <c r="EA445" s="338">
        <f>IFERROR(VLOOKUP($D445,OT!$A:$BR,OT!BJ$1,0),0)-W445</f>
        <v>0</v>
      </c>
      <c r="EB445" s="338">
        <f>IFERROR(VLOOKUP($D445,OT!$A:$BR,OT!BK$1,0),0)-X445</f>
        <v>0</v>
      </c>
      <c r="EC445" s="339">
        <f>VLOOKUP(D445,'Off day working'!A:AL,38,0)*30000-BD445</f>
        <v>0</v>
      </c>
      <c r="ED445" s="340"/>
      <c r="EE445" s="340"/>
      <c r="EF445" s="338">
        <f t="shared" si="125"/>
        <v>7.6923076921957545E-2</v>
      </c>
      <c r="EG445" s="350">
        <f>4960000*1.07/208*VLOOKUP(D445,Att!B:BZ,77,0)-BJ445</f>
        <v>0</v>
      </c>
      <c r="EI445" s="345">
        <f>IF(AND(CH445="X",EJ445&gt;=0.5),150000/VLOOKUP(D445,Att!B:AT,45,0)*VLOOKUP(D445,Att!B:AP,41,0),IF(AND(CH445="X",EJ445&lt;0.5),0,150000))-AN445</f>
        <v>-57142.857142857145</v>
      </c>
      <c r="EJ445" s="346">
        <f>VLOOKUP(D445,Att!B:AP,41,0)/VLOOKUP(D445,Att!B:AT,45,0)</f>
        <v>0.61904761904761907</v>
      </c>
    </row>
    <row r="446" spans="1:140" s="331" customFormat="1" ht="14.5" hidden="1" customHeight="1" x14ac:dyDescent="0.35">
      <c r="A446" s="300" t="s">
        <v>55</v>
      </c>
      <c r="B446" s="300">
        <f t="shared" si="141"/>
        <v>439</v>
      </c>
      <c r="C446" s="320" t="s">
        <v>56</v>
      </c>
      <c r="D446" s="320" t="s">
        <v>594</v>
      </c>
      <c r="E446" s="320" t="s">
        <v>596</v>
      </c>
      <c r="F446" s="367" t="s">
        <v>595</v>
      </c>
      <c r="G446" s="320" t="s">
        <v>360</v>
      </c>
      <c r="H446" s="320" t="s">
        <v>1039</v>
      </c>
      <c r="I446" s="320" t="s">
        <v>59</v>
      </c>
      <c r="J446" s="320" t="s">
        <v>58</v>
      </c>
      <c r="K446" s="321">
        <v>5900000</v>
      </c>
      <c r="L446" s="321"/>
      <c r="M446" s="321">
        <v>208</v>
      </c>
      <c r="N446" s="321"/>
      <c r="O446" s="321">
        <v>198</v>
      </c>
      <c r="P446" s="321">
        <v>34</v>
      </c>
      <c r="Q446" s="321">
        <v>0</v>
      </c>
      <c r="R446" s="321">
        <v>12</v>
      </c>
      <c r="S446" s="321">
        <v>0</v>
      </c>
      <c r="T446" s="321">
        <v>0</v>
      </c>
      <c r="U446" s="321">
        <v>0</v>
      </c>
      <c r="V446" s="321">
        <v>0</v>
      </c>
      <c r="W446" s="321">
        <v>0</v>
      </c>
      <c r="X446" s="321">
        <v>0</v>
      </c>
      <c r="Y446" s="321">
        <v>10</v>
      </c>
      <c r="Z446" s="321">
        <v>1</v>
      </c>
      <c r="AA446" s="321"/>
      <c r="AB446" s="321">
        <v>5616346.1538000004</v>
      </c>
      <c r="AC446" s="321">
        <v>1446634.6154</v>
      </c>
      <c r="AD446" s="321">
        <v>0</v>
      </c>
      <c r="AE446" s="321">
        <v>680769.23080000002</v>
      </c>
      <c r="AF446" s="321">
        <v>0</v>
      </c>
      <c r="AG446" s="321">
        <v>0</v>
      </c>
      <c r="AH446" s="321">
        <v>0</v>
      </c>
      <c r="AI446" s="321">
        <v>0</v>
      </c>
      <c r="AJ446" s="321">
        <v>0</v>
      </c>
      <c r="AK446" s="321">
        <v>0</v>
      </c>
      <c r="AL446" s="321">
        <v>544615.38459999999</v>
      </c>
      <c r="AM446" s="321">
        <v>300000</v>
      </c>
      <c r="AN446" s="321">
        <v>150000</v>
      </c>
      <c r="AO446" s="321">
        <v>552500</v>
      </c>
      <c r="AP446" s="321">
        <v>0</v>
      </c>
      <c r="AQ446" s="321">
        <v>765865.38459999999</v>
      </c>
      <c r="AR446" s="321">
        <v>0</v>
      </c>
      <c r="AS446" s="321"/>
      <c r="AT446" s="321">
        <v>0</v>
      </c>
      <c r="AU446" s="321">
        <v>590000</v>
      </c>
      <c r="AV446" s="321">
        <v>0</v>
      </c>
      <c r="AW446" s="321">
        <v>0</v>
      </c>
      <c r="AX446" s="321">
        <v>2</v>
      </c>
      <c r="AY446" s="321">
        <v>226923.07689999999</v>
      </c>
      <c r="AZ446" s="321"/>
      <c r="BA446" s="321"/>
      <c r="BB446" s="321">
        <v>17</v>
      </c>
      <c r="BC446" s="321">
        <v>482211.54</v>
      </c>
      <c r="BD446" s="321">
        <v>30000</v>
      </c>
      <c r="BE446" s="321">
        <v>42548</v>
      </c>
      <c r="BF446" s="321">
        <v>100000</v>
      </c>
      <c r="BG446" s="321">
        <v>195000</v>
      </c>
      <c r="BH446" s="321">
        <v>410000</v>
      </c>
      <c r="BI446" s="321"/>
      <c r="BJ446" s="321"/>
      <c r="BK446" s="321"/>
      <c r="BL446" s="321">
        <v>0</v>
      </c>
      <c r="BM446" s="321"/>
      <c r="BN446" s="321">
        <v>0</v>
      </c>
      <c r="BO446" s="321">
        <v>0</v>
      </c>
      <c r="BP446" s="321">
        <v>399807.6923</v>
      </c>
      <c r="BQ446" s="321">
        <v>92884.615399999995</v>
      </c>
      <c r="BR446" s="321"/>
      <c r="BS446" s="321">
        <v>0</v>
      </c>
      <c r="BT446" s="321">
        <v>1268500</v>
      </c>
      <c r="BU446" s="321">
        <v>619500</v>
      </c>
      <c r="BV446" s="321"/>
      <c r="BW446" s="321">
        <v>0</v>
      </c>
      <c r="BX446" s="321">
        <v>20</v>
      </c>
      <c r="BY446" s="321">
        <v>567307.6923</v>
      </c>
      <c r="BZ446" s="321">
        <v>10.47</v>
      </c>
      <c r="CA446" s="321">
        <v>296985</v>
      </c>
      <c r="CB446" s="321">
        <v>14191610</v>
      </c>
      <c r="CC446" s="322">
        <v>11810917</v>
      </c>
      <c r="CD446" s="320"/>
      <c r="CE446" s="320" t="s">
        <v>1067</v>
      </c>
      <c r="CF446" s="323">
        <v>45498</v>
      </c>
      <c r="CG446" s="323">
        <v>46204</v>
      </c>
      <c r="CH446" s="320" t="s">
        <v>1043</v>
      </c>
      <c r="CI446" s="322">
        <v>0</v>
      </c>
      <c r="CJ446" s="322">
        <v>0</v>
      </c>
      <c r="CK446" s="321"/>
      <c r="CL446" s="324">
        <f t="shared" si="127"/>
        <v>492692.3077</v>
      </c>
      <c r="CM446" s="325">
        <f t="shared" si="128"/>
        <v>-19.306200001388788</v>
      </c>
      <c r="CN446" s="325">
        <f t="shared" si="129"/>
        <v>-18.613900000229478</v>
      </c>
      <c r="CO446" s="325">
        <f t="shared" si="130"/>
        <v>4.6153552830219269E-5</v>
      </c>
      <c r="CP446" s="318"/>
      <c r="CQ446" s="326">
        <f t="shared" si="131"/>
        <v>-1.538451761007309E-5</v>
      </c>
      <c r="CR446" s="326">
        <f t="shared" si="132"/>
        <v>0</v>
      </c>
      <c r="CS446" s="327">
        <f t="shared" si="133"/>
        <v>-3.0769268050789833E-5</v>
      </c>
      <c r="CT446" s="327">
        <f t="shared" si="134"/>
        <v>0</v>
      </c>
      <c r="CU446" s="327">
        <f t="shared" si="135"/>
        <v>0</v>
      </c>
      <c r="CV446" s="327">
        <f t="shared" si="136"/>
        <v>0</v>
      </c>
      <c r="CW446" s="327">
        <f t="shared" si="137"/>
        <v>0</v>
      </c>
      <c r="CX446" s="327">
        <f t="shared" si="138"/>
        <v>0</v>
      </c>
      <c r="CY446" s="327">
        <f t="shared" si="139"/>
        <v>0</v>
      </c>
      <c r="CZ446" s="328">
        <f t="shared" si="140"/>
        <v>492692.3077</v>
      </c>
      <c r="DA446" s="328">
        <f t="shared" si="143"/>
        <v>-7.6923170126974583E-6</v>
      </c>
      <c r="DB446" s="201"/>
      <c r="DC446" s="327">
        <f>K446/M446*IFERROR(VLOOKUP($D446,Shift!$B:$AZ,45,0),0)-AT446</f>
        <v>0</v>
      </c>
      <c r="DD446" s="327">
        <f>K446/M446*IFERROR(VLOOKUP($D446,Shift!$B:$AV,47,0),0)*10*50%-ROUND(K446/M446*IFERROR(VLOOKUP($D446,Shift!$B:$AV,47,0),0)*8*30%,0)-AU446</f>
        <v>0.38461538474075496</v>
      </c>
      <c r="DE446" s="329">
        <f>VLOOKUP($D446,'Off day working'!A:AM,38,0)-Z446</f>
        <v>0</v>
      </c>
      <c r="DF446" s="328"/>
      <c r="DG446" s="328"/>
      <c r="DH446" s="330">
        <f>K446/208*8*30%*VLOOKUP($D446,Shift!$B:$AZ,47,0)-AL446</f>
        <v>1.5384634025394917E-5</v>
      </c>
      <c r="DJ446" s="390"/>
      <c r="DK446" s="332">
        <f>VLOOKUP($D446,Meal!$A:$AK,35,0)-BG446</f>
        <v>0</v>
      </c>
      <c r="DL446" s="332">
        <f>VLOOKUP($D446,Meal!$A:$AK,36,0)-BH446</f>
        <v>0</v>
      </c>
      <c r="DM446" s="333">
        <f>VLOOKUP($D446,Shift!B:AW,39,0)-AV446</f>
        <v>0</v>
      </c>
      <c r="DN446" s="334">
        <f>K446/208*VLOOKUP(D446,Shift!$B:$AO,39,0)*8*10%-AW446</f>
        <v>0</v>
      </c>
      <c r="DO446" s="333">
        <f>VLOOKUP($D446,Shift!$B:$AO,40,0)-AX446</f>
        <v>0</v>
      </c>
      <c r="DP446" s="334">
        <f>K446/208*VLOOKUP(D446,Shift!$B:$AO,40,0)*8*50%-AY446</f>
        <v>2.3076951038092375E-5</v>
      </c>
      <c r="DQ446" s="335">
        <f>VLOOKUP($D446,Shift!$B:$AZ,41,0)-AZ446</f>
        <v>0</v>
      </c>
      <c r="DR446" s="336">
        <f>K446/208*VLOOKUP($D446,Shift!$B:$AQ,41,0)*8*50%-BA446</f>
        <v>0</v>
      </c>
      <c r="DS446" s="337">
        <f>VLOOKUP($D446,Att!B:CU,98,0)-O446</f>
        <v>0</v>
      </c>
      <c r="DT446" s="338">
        <f>IFERROR(VLOOKUP($D446,OT!$A:$BR,OT!BC$1,0),0)-P446</f>
        <v>0</v>
      </c>
      <c r="DU446" s="338">
        <f>IFERROR(VLOOKUP($D446,OT!$A:$BR,OT!BD$1,0),0)-Q446</f>
        <v>0</v>
      </c>
      <c r="DV446" s="338">
        <f>IFERROR(VLOOKUP($D446,OT!$A:$BR,OT!BE$1,0),0)-R446</f>
        <v>0</v>
      </c>
      <c r="DW446" s="338">
        <f>IFERROR(VLOOKUP($D446,OT!$A:$BR,OT!BF$1,0),0)-S446</f>
        <v>0</v>
      </c>
      <c r="DX446" s="338">
        <f>IFERROR(VLOOKUP($D446,OT!$A:$BR,OT!BG$1,0),0)-T446</f>
        <v>0</v>
      </c>
      <c r="DY446" s="338">
        <f>IFERROR(VLOOKUP($D446,OT!$A:$BR,OT!BH$1,0),0)-U446</f>
        <v>0</v>
      </c>
      <c r="DZ446" s="338">
        <f>IFERROR(VLOOKUP($D446,OT!$A:$BR,OT!BI$1,0),0)-V446</f>
        <v>0</v>
      </c>
      <c r="EA446" s="338">
        <f>IFERROR(VLOOKUP($D446,OT!$A:$BR,OT!BJ$1,0),0)-W446</f>
        <v>0</v>
      </c>
      <c r="EB446" s="338">
        <f>IFERROR(VLOOKUP($D446,OT!$A:$BR,OT!BK$1,0),0)-X446</f>
        <v>0</v>
      </c>
      <c r="EC446" s="339">
        <f>VLOOKUP(D446,'Off day working'!A:AL,38,0)*30000-BD446</f>
        <v>0</v>
      </c>
      <c r="ED446" s="340"/>
      <c r="EE446" s="340"/>
      <c r="EF446" s="338">
        <f t="shared" si="125"/>
        <v>7.6923076921957545E-2</v>
      </c>
      <c r="EG446" s="350">
        <f>4960000*1.07/208*VLOOKUP(D446,Att!B:BZ,77,0)-BJ446</f>
        <v>0</v>
      </c>
      <c r="EI446" s="345">
        <f>IF(AND(CH446="X",EJ446&gt;=0.5),150000/VLOOKUP(D446,Att!B:AT,45,0)*VLOOKUP(D446,Att!B:AP,41,0),IF(AND(CH446="X",EJ446&lt;0.5),0,150000))-AN446</f>
        <v>0</v>
      </c>
      <c r="EJ446" s="346">
        <f>VLOOKUP(D446,Att!B:AP,41,0)/VLOOKUP(D446,Att!B:AT,45,0)</f>
        <v>1</v>
      </c>
    </row>
    <row r="447" spans="1:140" s="331" customFormat="1" ht="14.5" hidden="1" customHeight="1" x14ac:dyDescent="0.35">
      <c r="A447" s="300" t="s">
        <v>55</v>
      </c>
      <c r="B447" s="300">
        <f t="shared" si="141"/>
        <v>440</v>
      </c>
      <c r="C447" s="320" t="s">
        <v>56</v>
      </c>
      <c r="D447" s="320" t="s">
        <v>663</v>
      </c>
      <c r="E447" s="320" t="s">
        <v>665</v>
      </c>
      <c r="F447" s="367" t="s">
        <v>664</v>
      </c>
      <c r="G447" s="320" t="s">
        <v>360</v>
      </c>
      <c r="H447" s="320" t="s">
        <v>1039</v>
      </c>
      <c r="I447" s="320" t="s">
        <v>59</v>
      </c>
      <c r="J447" s="320" t="s">
        <v>58</v>
      </c>
      <c r="K447" s="321">
        <v>5900000</v>
      </c>
      <c r="L447" s="321"/>
      <c r="M447" s="321">
        <v>208</v>
      </c>
      <c r="N447" s="321"/>
      <c r="O447" s="321">
        <v>76</v>
      </c>
      <c r="P447" s="321">
        <v>16</v>
      </c>
      <c r="Q447" s="321">
        <v>0</v>
      </c>
      <c r="R447" s="321">
        <v>0</v>
      </c>
      <c r="S447" s="321">
        <v>0</v>
      </c>
      <c r="T447" s="321">
        <v>0</v>
      </c>
      <c r="U447" s="321">
        <v>0</v>
      </c>
      <c r="V447" s="321">
        <v>0</v>
      </c>
      <c r="W447" s="321">
        <v>0</v>
      </c>
      <c r="X447" s="321">
        <v>0</v>
      </c>
      <c r="Y447" s="321">
        <v>5</v>
      </c>
      <c r="Z447" s="321"/>
      <c r="AA447" s="321"/>
      <c r="AB447" s="321">
        <v>2155769.1173</v>
      </c>
      <c r="AC447" s="321">
        <v>680769.23080000002</v>
      </c>
      <c r="AD447" s="321">
        <v>0</v>
      </c>
      <c r="AE447" s="321">
        <v>0</v>
      </c>
      <c r="AF447" s="321">
        <v>0</v>
      </c>
      <c r="AG447" s="321">
        <v>0</v>
      </c>
      <c r="AH447" s="321">
        <v>0</v>
      </c>
      <c r="AI447" s="321">
        <v>0</v>
      </c>
      <c r="AJ447" s="321">
        <v>0</v>
      </c>
      <c r="AK447" s="321">
        <v>0</v>
      </c>
      <c r="AL447" s="321">
        <v>272307.6923</v>
      </c>
      <c r="AM447" s="321">
        <v>132109.8493</v>
      </c>
      <c r="AN447" s="321">
        <v>150000</v>
      </c>
      <c r="AO447" s="321">
        <v>30000</v>
      </c>
      <c r="AP447" s="321">
        <v>0</v>
      </c>
      <c r="AQ447" s="321"/>
      <c r="AR447" s="321">
        <v>0</v>
      </c>
      <c r="AS447" s="321"/>
      <c r="AT447" s="321">
        <v>0</v>
      </c>
      <c r="AU447" s="321">
        <v>295000</v>
      </c>
      <c r="AV447" s="321">
        <v>0</v>
      </c>
      <c r="AW447" s="321">
        <v>0</v>
      </c>
      <c r="AX447" s="321">
        <v>1</v>
      </c>
      <c r="AY447" s="321">
        <v>113461.5385</v>
      </c>
      <c r="AZ447" s="321"/>
      <c r="BA447" s="321"/>
      <c r="BB447" s="321">
        <v>8</v>
      </c>
      <c r="BC447" s="321">
        <v>226923.08</v>
      </c>
      <c r="BD447" s="321">
        <v>0</v>
      </c>
      <c r="BE447" s="321">
        <v>42548</v>
      </c>
      <c r="BF447" s="321">
        <v>100000</v>
      </c>
      <c r="BG447" s="321"/>
      <c r="BH447" s="321">
        <v>250000</v>
      </c>
      <c r="BI447" s="321"/>
      <c r="BJ447" s="321"/>
      <c r="BK447" s="321"/>
      <c r="BL447" s="321">
        <v>0</v>
      </c>
      <c r="BM447" s="321"/>
      <c r="BN447" s="321">
        <v>0</v>
      </c>
      <c r="BO447" s="321">
        <v>0</v>
      </c>
      <c r="BP447" s="321">
        <v>153461.5385</v>
      </c>
      <c r="BQ447" s="321">
        <v>32307.692299999999</v>
      </c>
      <c r="BR447" s="321"/>
      <c r="BS447" s="321">
        <v>0</v>
      </c>
      <c r="BT447" s="321">
        <v>442500</v>
      </c>
      <c r="BU447" s="321">
        <v>88500</v>
      </c>
      <c r="BV447" s="321"/>
      <c r="BW447" s="321">
        <v>0</v>
      </c>
      <c r="BX447" s="321"/>
      <c r="BY447" s="321">
        <v>0</v>
      </c>
      <c r="BZ447" s="321">
        <v>27.8</v>
      </c>
      <c r="CA447" s="321">
        <v>788557</v>
      </c>
      <c r="CB447" s="321">
        <v>5865724</v>
      </c>
      <c r="CC447" s="322">
        <v>5148955</v>
      </c>
      <c r="CD447" s="320"/>
      <c r="CE447" s="320" t="s">
        <v>1067</v>
      </c>
      <c r="CF447" s="323">
        <v>45764</v>
      </c>
      <c r="CG447" s="323">
        <v>46204</v>
      </c>
      <c r="CH447" s="320" t="s">
        <v>1043</v>
      </c>
      <c r="CI447" s="322">
        <v>0</v>
      </c>
      <c r="CJ447" s="322">
        <v>0</v>
      </c>
      <c r="CK447" s="321"/>
      <c r="CL447" s="324">
        <f t="shared" si="127"/>
        <v>185769.23079999999</v>
      </c>
      <c r="CM447" s="325">
        <f t="shared" si="128"/>
        <v>-9.2609999999403954</v>
      </c>
      <c r="CN447" s="325">
        <f t="shared" si="129"/>
        <v>-9.4917999999597669</v>
      </c>
      <c r="CO447" s="325">
        <f t="shared" si="130"/>
        <v>0.11346923094242811</v>
      </c>
      <c r="CP447" s="318"/>
      <c r="CQ447" s="326">
        <f t="shared" si="131"/>
        <v>-3.0769268050789833E-5</v>
      </c>
      <c r="CR447" s="326">
        <f t="shared" si="132"/>
        <v>0</v>
      </c>
      <c r="CS447" s="327">
        <f t="shared" si="133"/>
        <v>0</v>
      </c>
      <c r="CT447" s="327">
        <f t="shared" si="134"/>
        <v>0</v>
      </c>
      <c r="CU447" s="327">
        <f t="shared" si="135"/>
        <v>0</v>
      </c>
      <c r="CV447" s="327">
        <f t="shared" si="136"/>
        <v>0</v>
      </c>
      <c r="CW447" s="327">
        <f t="shared" si="137"/>
        <v>0</v>
      </c>
      <c r="CX447" s="327">
        <f t="shared" si="138"/>
        <v>0</v>
      </c>
      <c r="CY447" s="327">
        <f t="shared" si="139"/>
        <v>0</v>
      </c>
      <c r="CZ447" s="328">
        <f t="shared" si="140"/>
        <v>185769.23079999999</v>
      </c>
      <c r="DA447" s="328">
        <f t="shared" si="143"/>
        <v>-3.076920984312892E-5</v>
      </c>
      <c r="DB447" s="201"/>
      <c r="DC447" s="327">
        <f>K447/M447*IFERROR(VLOOKUP($D447,Shift!$B:$AZ,45,0),0)-AT447</f>
        <v>0</v>
      </c>
      <c r="DD447" s="327">
        <f>K447/M447*IFERROR(VLOOKUP($D447,Shift!$B:$AV,47,0),0)*10*50%-ROUND(K447/M447*IFERROR(VLOOKUP($D447,Shift!$B:$AV,47,0),0)*8*30%,0)-AU447</f>
        <v>-0.30769230762962252</v>
      </c>
      <c r="DE447" s="329">
        <f>VLOOKUP($D447,'Off day working'!A:AM,38,0)-Z447</f>
        <v>0</v>
      </c>
      <c r="DF447" s="328"/>
      <c r="DG447" s="328"/>
      <c r="DH447" s="330">
        <f>K447/208*8*30%*VLOOKUP($D447,Shift!$B:$AZ,47,0)-AL447</f>
        <v>7.6923170126974583E-6</v>
      </c>
      <c r="DJ447" s="390"/>
      <c r="DK447" s="332">
        <f>VLOOKUP($D447,Meal!$A:$AK,35,0)-BG447</f>
        <v>0</v>
      </c>
      <c r="DL447" s="332">
        <f>VLOOKUP($D447,Meal!$A:$AK,36,0)-BH447</f>
        <v>0</v>
      </c>
      <c r="DM447" s="333">
        <f>VLOOKUP($D447,Shift!B:AW,39,0)-AV447</f>
        <v>0</v>
      </c>
      <c r="DN447" s="334">
        <f>K447/208*VLOOKUP(D447,Shift!$B:$AO,39,0)*8*10%-AW447</f>
        <v>0</v>
      </c>
      <c r="DO447" s="333">
        <f>VLOOKUP($D447,Shift!$B:$AO,40,0)-AX447</f>
        <v>0</v>
      </c>
      <c r="DP447" s="334">
        <f>K447/208*VLOOKUP(D447,Shift!$B:$AO,40,0)*8*50%-AY447</f>
        <v>-3.8461526855826378E-5</v>
      </c>
      <c r="DQ447" s="335">
        <f>VLOOKUP($D447,Shift!$B:$AZ,41,0)-AZ447</f>
        <v>0</v>
      </c>
      <c r="DR447" s="336">
        <f>K447/208*VLOOKUP($D447,Shift!$B:$AQ,41,0)*8*50%-BA447</f>
        <v>0</v>
      </c>
      <c r="DS447" s="337">
        <f>VLOOKUP($D447,Att!B:CU,98,0)-O447</f>
        <v>0</v>
      </c>
      <c r="DT447" s="338">
        <f>IFERROR(VLOOKUP($D447,OT!$A:$BR,OT!BC$1,0),0)-P447</f>
        <v>0</v>
      </c>
      <c r="DU447" s="338">
        <f>IFERROR(VLOOKUP($D447,OT!$A:$BR,OT!BD$1,0),0)-Q447</f>
        <v>0</v>
      </c>
      <c r="DV447" s="338">
        <f>IFERROR(VLOOKUP($D447,OT!$A:$BR,OT!BE$1,0),0)-R447</f>
        <v>0</v>
      </c>
      <c r="DW447" s="338">
        <f>IFERROR(VLOOKUP($D447,OT!$A:$BR,OT!BF$1,0),0)-S447</f>
        <v>0</v>
      </c>
      <c r="DX447" s="338">
        <f>IFERROR(VLOOKUP($D447,OT!$A:$BR,OT!BG$1,0),0)-T447</f>
        <v>0</v>
      </c>
      <c r="DY447" s="338">
        <f>IFERROR(VLOOKUP($D447,OT!$A:$BR,OT!BH$1,0),0)-U447</f>
        <v>0</v>
      </c>
      <c r="DZ447" s="338">
        <f>IFERROR(VLOOKUP($D447,OT!$A:$BR,OT!BI$1,0),0)-V447</f>
        <v>0</v>
      </c>
      <c r="EA447" s="338">
        <f>IFERROR(VLOOKUP($D447,OT!$A:$BR,OT!BJ$1,0),0)-W447</f>
        <v>0</v>
      </c>
      <c r="EB447" s="338">
        <f>IFERROR(VLOOKUP($D447,OT!$A:$BR,OT!BK$1,0),0)-X447</f>
        <v>0</v>
      </c>
      <c r="EC447" s="339">
        <f>VLOOKUP(D447,'Off day working'!A:AL,38,0)*30000-BD447</f>
        <v>0</v>
      </c>
      <c r="ED447" s="340"/>
      <c r="EE447" s="340"/>
      <c r="EF447" s="338">
        <f t="shared" si="125"/>
        <v>7.6923076921957545E-2</v>
      </c>
      <c r="EG447" s="350">
        <f>4960000*1.07/208*VLOOKUP(D447,Att!B:BZ,77,0)-BJ447</f>
        <v>0</v>
      </c>
      <c r="EI447" s="345">
        <f>IF(AND(CH447="X",EJ447&gt;=0.5),150000/VLOOKUP(D447,Att!B:AT,45,0)*VLOOKUP(D447,Att!B:AP,41,0),IF(AND(CH447="X",EJ447&lt;0.5),0,150000))-AN447</f>
        <v>-150000</v>
      </c>
      <c r="EJ447" s="346">
        <f>VLOOKUP(D447,Att!B:AP,41,0)/VLOOKUP(D447,Att!B:AT,45,0)</f>
        <v>0.38532039390753414</v>
      </c>
    </row>
    <row r="448" spans="1:140" s="331" customFormat="1" ht="14.5" hidden="1" customHeight="1" x14ac:dyDescent="0.35">
      <c r="A448" s="300" t="s">
        <v>55</v>
      </c>
      <c r="B448" s="300">
        <f t="shared" si="141"/>
        <v>441</v>
      </c>
      <c r="C448" s="320" t="s">
        <v>56</v>
      </c>
      <c r="D448" s="320" t="s">
        <v>692</v>
      </c>
      <c r="E448" s="320" t="s">
        <v>694</v>
      </c>
      <c r="F448" s="367" t="s">
        <v>693</v>
      </c>
      <c r="G448" s="320" t="s">
        <v>360</v>
      </c>
      <c r="H448" s="320" t="s">
        <v>1039</v>
      </c>
      <c r="I448" s="320" t="s">
        <v>57</v>
      </c>
      <c r="J448" s="320" t="s">
        <v>58</v>
      </c>
      <c r="K448" s="321">
        <v>5900000</v>
      </c>
      <c r="L448" s="321"/>
      <c r="M448" s="321">
        <v>208</v>
      </c>
      <c r="N448" s="321"/>
      <c r="O448" s="321">
        <v>164</v>
      </c>
      <c r="P448" s="321">
        <v>28.5</v>
      </c>
      <c r="Q448" s="321">
        <v>0</v>
      </c>
      <c r="R448" s="321">
        <v>4</v>
      </c>
      <c r="S448" s="321">
        <v>0</v>
      </c>
      <c r="T448" s="321">
        <v>0</v>
      </c>
      <c r="U448" s="321">
        <v>8</v>
      </c>
      <c r="V448" s="321">
        <v>0</v>
      </c>
      <c r="W448" s="321">
        <v>0</v>
      </c>
      <c r="X448" s="321">
        <v>0</v>
      </c>
      <c r="Y448" s="321">
        <v>5</v>
      </c>
      <c r="Z448" s="321">
        <v>1</v>
      </c>
      <c r="AA448" s="321"/>
      <c r="AB448" s="321">
        <v>4651922.8499999996</v>
      </c>
      <c r="AC448" s="321">
        <v>1212620.1923</v>
      </c>
      <c r="AD448" s="321">
        <v>0</v>
      </c>
      <c r="AE448" s="321">
        <v>226923.07689999999</v>
      </c>
      <c r="AF448" s="321">
        <v>0</v>
      </c>
      <c r="AG448" s="321">
        <v>0</v>
      </c>
      <c r="AH448" s="321">
        <v>658076.92310000001</v>
      </c>
      <c r="AI448" s="321">
        <v>0</v>
      </c>
      <c r="AJ448" s="321">
        <v>0</v>
      </c>
      <c r="AK448" s="321">
        <v>0</v>
      </c>
      <c r="AL448" s="321">
        <v>272307.6923</v>
      </c>
      <c r="AM448" s="321">
        <v>300000</v>
      </c>
      <c r="AN448" s="321">
        <v>150000</v>
      </c>
      <c r="AO448" s="321">
        <v>157500</v>
      </c>
      <c r="AP448" s="321">
        <v>0</v>
      </c>
      <c r="AQ448" s="321">
        <v>510576.92310000001</v>
      </c>
      <c r="AR448" s="321">
        <v>0</v>
      </c>
      <c r="AS448" s="321"/>
      <c r="AT448" s="321">
        <v>0</v>
      </c>
      <c r="AU448" s="321">
        <v>295000</v>
      </c>
      <c r="AV448" s="321">
        <v>0</v>
      </c>
      <c r="AW448" s="321">
        <v>0</v>
      </c>
      <c r="AX448" s="321">
        <v>1</v>
      </c>
      <c r="AY448" s="321">
        <v>113461.5385</v>
      </c>
      <c r="AZ448" s="321"/>
      <c r="BA448" s="321"/>
      <c r="BB448" s="321">
        <v>14</v>
      </c>
      <c r="BC448" s="321">
        <v>397115.38</v>
      </c>
      <c r="BD448" s="321">
        <v>30000</v>
      </c>
      <c r="BE448" s="321">
        <v>42548</v>
      </c>
      <c r="BF448" s="321">
        <v>100000</v>
      </c>
      <c r="BG448" s="321">
        <v>55000</v>
      </c>
      <c r="BH448" s="321">
        <v>412000</v>
      </c>
      <c r="BI448" s="321"/>
      <c r="BJ448" s="321"/>
      <c r="BK448" s="321"/>
      <c r="BL448" s="321">
        <v>0</v>
      </c>
      <c r="BM448" s="321"/>
      <c r="BN448" s="321">
        <v>0</v>
      </c>
      <c r="BO448" s="321">
        <v>0</v>
      </c>
      <c r="BP448" s="321">
        <v>331153.84620000003</v>
      </c>
      <c r="BQ448" s="321">
        <v>81778.8462</v>
      </c>
      <c r="BR448" s="321"/>
      <c r="BS448" s="321">
        <v>0</v>
      </c>
      <c r="BT448" s="321">
        <v>1268500</v>
      </c>
      <c r="BU448" s="321">
        <v>619500</v>
      </c>
      <c r="BV448" s="321"/>
      <c r="BW448" s="321">
        <v>0</v>
      </c>
      <c r="BX448" s="321">
        <v>10</v>
      </c>
      <c r="BY448" s="321">
        <v>283653.84620000003</v>
      </c>
      <c r="BZ448" s="321">
        <v>21.03</v>
      </c>
      <c r="CA448" s="321">
        <v>596524</v>
      </c>
      <c r="CB448" s="321">
        <v>11981024</v>
      </c>
      <c r="CC448" s="322">
        <v>9562092</v>
      </c>
      <c r="CD448" s="320"/>
      <c r="CE448" s="320" t="s">
        <v>319</v>
      </c>
      <c r="CF448" s="323">
        <v>45814</v>
      </c>
      <c r="CG448" s="323">
        <v>46204</v>
      </c>
      <c r="CH448" s="320" t="s">
        <v>1043</v>
      </c>
      <c r="CI448" s="322">
        <v>118000</v>
      </c>
      <c r="CJ448" s="322">
        <v>0</v>
      </c>
      <c r="CK448" s="321"/>
      <c r="CL448" s="324">
        <f t="shared" si="127"/>
        <v>412932.69240000006</v>
      </c>
      <c r="CM448" s="325">
        <f t="shared" si="128"/>
        <v>-14.73139999806881</v>
      </c>
      <c r="CN448" s="325">
        <f t="shared" si="129"/>
        <v>-15.423799999058247</v>
      </c>
      <c r="CO448" s="325">
        <f t="shared" si="130"/>
        <v>0.22692307736724615</v>
      </c>
      <c r="CP448" s="318"/>
      <c r="CQ448" s="326">
        <f t="shared" si="131"/>
        <v>7.6924916356801987E-6</v>
      </c>
      <c r="CR448" s="326">
        <f t="shared" si="132"/>
        <v>0</v>
      </c>
      <c r="CS448" s="327">
        <f t="shared" si="133"/>
        <v>2.3076951038092375E-5</v>
      </c>
      <c r="CT448" s="327">
        <f t="shared" si="134"/>
        <v>0</v>
      </c>
      <c r="CU448" s="327">
        <f t="shared" si="135"/>
        <v>0</v>
      </c>
      <c r="CV448" s="327">
        <f t="shared" si="136"/>
        <v>-2.3076892830431461E-5</v>
      </c>
      <c r="CW448" s="327">
        <f t="shared" si="137"/>
        <v>0</v>
      </c>
      <c r="CX448" s="327">
        <f t="shared" si="138"/>
        <v>0</v>
      </c>
      <c r="CY448" s="327">
        <f t="shared" si="139"/>
        <v>0</v>
      </c>
      <c r="CZ448" s="328">
        <f t="shared" si="140"/>
        <v>412932.69240000006</v>
      </c>
      <c r="DA448" s="328">
        <f t="shared" si="143"/>
        <v>-9.2307745944708586E-5</v>
      </c>
      <c r="DB448" s="201"/>
      <c r="DC448" s="327">
        <f>K448/M448*IFERROR(VLOOKUP($D448,Shift!$B:$AZ,45,0),0)-AT448</f>
        <v>0</v>
      </c>
      <c r="DD448" s="327">
        <f>K448/M448*IFERROR(VLOOKUP($D448,Shift!$B:$AV,47,0),0)*10*50%-ROUND(K448/M448*IFERROR(VLOOKUP($D448,Shift!$B:$AV,47,0),0)*8*30%,0)-AU448</f>
        <v>-0.30769230762962252</v>
      </c>
      <c r="DE448" s="329">
        <f>VLOOKUP($D448,'Off day working'!A:AM,38,0)-Z448</f>
        <v>0</v>
      </c>
      <c r="DF448" s="328"/>
      <c r="DG448" s="328"/>
      <c r="DH448" s="330">
        <f>K448/208*8*30%*VLOOKUP($D448,Shift!$B:$AZ,47,0)-AL448</f>
        <v>7.6923170126974583E-6</v>
      </c>
      <c r="DJ448" s="390"/>
      <c r="DK448" s="332">
        <f>VLOOKUP($D448,Meal!$A:$AK,35,0)-BG448</f>
        <v>0</v>
      </c>
      <c r="DL448" s="332">
        <f>VLOOKUP($D448,Meal!$A:$AK,36,0)-BH448</f>
        <v>0</v>
      </c>
      <c r="DM448" s="333">
        <f>VLOOKUP($D448,Shift!B:AW,39,0)-AV448</f>
        <v>0</v>
      </c>
      <c r="DN448" s="334">
        <f>K448/208*VLOOKUP(D448,Shift!$B:$AO,39,0)*8*10%-AW448</f>
        <v>0</v>
      </c>
      <c r="DO448" s="333">
        <f>VLOOKUP($D448,Shift!$B:$AO,40,0)-AX448</f>
        <v>0</v>
      </c>
      <c r="DP448" s="334">
        <f>K448/208*VLOOKUP(D448,Shift!$B:$AO,40,0)*8*50%-AY448</f>
        <v>-3.8461526855826378E-5</v>
      </c>
      <c r="DQ448" s="335">
        <f>VLOOKUP($D448,Shift!$B:$AZ,41,0)-AZ448</f>
        <v>0</v>
      </c>
      <c r="DR448" s="336">
        <f>K448/208*VLOOKUP($D448,Shift!$B:$AQ,41,0)*8*50%-BA448</f>
        <v>0</v>
      </c>
      <c r="DS448" s="337">
        <f>VLOOKUP($D448,Att!B:CU,98,0)-O448</f>
        <v>0</v>
      </c>
      <c r="DT448" s="338">
        <f>IFERROR(VLOOKUP($D448,OT!$A:$BR,OT!BC$1,0),0)-P448</f>
        <v>0</v>
      </c>
      <c r="DU448" s="338">
        <f>IFERROR(VLOOKUP($D448,OT!$A:$BR,OT!BD$1,0),0)-Q448</f>
        <v>0</v>
      </c>
      <c r="DV448" s="338">
        <f>IFERROR(VLOOKUP($D448,OT!$A:$BR,OT!BE$1,0),0)-R448</f>
        <v>0</v>
      </c>
      <c r="DW448" s="338">
        <f>IFERROR(VLOOKUP($D448,OT!$A:$BR,OT!BF$1,0),0)-S448</f>
        <v>0</v>
      </c>
      <c r="DX448" s="338">
        <f>IFERROR(VLOOKUP($D448,OT!$A:$BR,OT!BG$1,0),0)-T448</f>
        <v>0</v>
      </c>
      <c r="DY448" s="338">
        <f>IFERROR(VLOOKUP($D448,OT!$A:$BR,OT!BH$1,0),0)-U448</f>
        <v>0</v>
      </c>
      <c r="DZ448" s="338">
        <f>IFERROR(VLOOKUP($D448,OT!$A:$BR,OT!BI$1,0),0)-V448</f>
        <v>0</v>
      </c>
      <c r="EA448" s="338">
        <f>IFERROR(VLOOKUP($D448,OT!$A:$BR,OT!BJ$1,0),0)-W448</f>
        <v>0</v>
      </c>
      <c r="EB448" s="338">
        <f>IFERROR(VLOOKUP($D448,OT!$A:$BR,OT!BK$1,0),0)-X448</f>
        <v>0</v>
      </c>
      <c r="EC448" s="339">
        <f>VLOOKUP(D448,'Off day working'!A:AL,38,0)*30000-BD448</f>
        <v>0</v>
      </c>
      <c r="ED448" s="340"/>
      <c r="EE448" s="340"/>
      <c r="EF448" s="338">
        <f t="shared" si="125"/>
        <v>7.6923076921957545E-2</v>
      </c>
      <c r="EG448" s="350">
        <f>4960000*1.07/208*VLOOKUP(D448,Att!B:BZ,77,0)-BJ448</f>
        <v>0</v>
      </c>
      <c r="EI448" s="345">
        <f>IF(AND(CH448="X",EJ448&gt;=0.5),150000/VLOOKUP(D448,Att!B:AT,45,0)*VLOOKUP(D448,Att!B:AP,41,0),IF(AND(CH448="X",EJ448&lt;0.5),0,150000))-AN448</f>
        <v>-23684.210526315786</v>
      </c>
      <c r="EJ448" s="346">
        <f>VLOOKUP(D448,Att!B:AP,41,0)/VLOOKUP(D448,Att!B:AT,45,0)</f>
        <v>0.84210526315789469</v>
      </c>
    </row>
    <row r="449" spans="1:140" s="331" customFormat="1" ht="14.5" hidden="1" customHeight="1" x14ac:dyDescent="0.35">
      <c r="A449" s="300" t="s">
        <v>55</v>
      </c>
      <c r="B449" s="300">
        <f t="shared" si="141"/>
        <v>442</v>
      </c>
      <c r="C449" s="320" t="s">
        <v>56</v>
      </c>
      <c r="D449" s="320" t="s">
        <v>782</v>
      </c>
      <c r="E449" s="320" t="s">
        <v>784</v>
      </c>
      <c r="F449" s="367" t="s">
        <v>783</v>
      </c>
      <c r="G449" s="320" t="s">
        <v>348</v>
      </c>
      <c r="H449" s="320" t="s">
        <v>1039</v>
      </c>
      <c r="I449" s="320" t="s">
        <v>63</v>
      </c>
      <c r="J449" s="320" t="s">
        <v>58</v>
      </c>
      <c r="K449" s="321">
        <v>5900000</v>
      </c>
      <c r="L449" s="321"/>
      <c r="M449" s="321">
        <v>208</v>
      </c>
      <c r="N449" s="321"/>
      <c r="O449" s="321">
        <v>208</v>
      </c>
      <c r="P449" s="321">
        <v>40</v>
      </c>
      <c r="Q449" s="321">
        <v>0</v>
      </c>
      <c r="R449" s="321">
        <v>8</v>
      </c>
      <c r="S449" s="321">
        <v>0</v>
      </c>
      <c r="T449" s="321">
        <v>0</v>
      </c>
      <c r="U449" s="321">
        <v>0</v>
      </c>
      <c r="V449" s="321">
        <v>0</v>
      </c>
      <c r="W449" s="321">
        <v>0</v>
      </c>
      <c r="X449" s="321">
        <v>0</v>
      </c>
      <c r="Y449" s="321">
        <v>10</v>
      </c>
      <c r="Z449" s="321">
        <v>1</v>
      </c>
      <c r="AA449" s="321"/>
      <c r="AB449" s="321">
        <v>5899999.8865</v>
      </c>
      <c r="AC449" s="321">
        <v>1701923.0769</v>
      </c>
      <c r="AD449" s="321">
        <v>0</v>
      </c>
      <c r="AE449" s="321">
        <v>453846.15379999997</v>
      </c>
      <c r="AF449" s="321">
        <v>0</v>
      </c>
      <c r="AG449" s="321">
        <v>0</v>
      </c>
      <c r="AH449" s="321">
        <v>0</v>
      </c>
      <c r="AI449" s="321">
        <v>0</v>
      </c>
      <c r="AJ449" s="321">
        <v>0</v>
      </c>
      <c r="AK449" s="321">
        <v>0</v>
      </c>
      <c r="AL449" s="321">
        <v>544615.38459999999</v>
      </c>
      <c r="AM449" s="321">
        <v>300000</v>
      </c>
      <c r="AN449" s="321">
        <v>150000</v>
      </c>
      <c r="AO449" s="321">
        <v>602500</v>
      </c>
      <c r="AP449" s="321">
        <v>0</v>
      </c>
      <c r="AQ449" s="321">
        <v>1021153.8462</v>
      </c>
      <c r="AR449" s="321">
        <v>0</v>
      </c>
      <c r="AS449" s="321"/>
      <c r="AT449" s="321">
        <v>0</v>
      </c>
      <c r="AU449" s="321">
        <v>590000</v>
      </c>
      <c r="AV449" s="321">
        <v>0</v>
      </c>
      <c r="AW449" s="321">
        <v>0</v>
      </c>
      <c r="AX449" s="321">
        <v>2</v>
      </c>
      <c r="AY449" s="321">
        <v>226923.07689999999</v>
      </c>
      <c r="AZ449" s="321"/>
      <c r="BA449" s="321"/>
      <c r="BB449" s="321">
        <v>20</v>
      </c>
      <c r="BC449" s="321">
        <v>567307.68999999994</v>
      </c>
      <c r="BD449" s="321">
        <v>30000</v>
      </c>
      <c r="BE449" s="321"/>
      <c r="BF449" s="321">
        <v>100000</v>
      </c>
      <c r="BG449" s="321">
        <v>111000</v>
      </c>
      <c r="BH449" s="321">
        <v>509000</v>
      </c>
      <c r="BI449" s="321"/>
      <c r="BJ449" s="321"/>
      <c r="BK449" s="321"/>
      <c r="BL449" s="321">
        <v>0</v>
      </c>
      <c r="BM449" s="321"/>
      <c r="BN449" s="321">
        <v>0</v>
      </c>
      <c r="BO449" s="321">
        <v>0</v>
      </c>
      <c r="BP449" s="321">
        <v>420000</v>
      </c>
      <c r="BQ449" s="321">
        <v>96923.0769</v>
      </c>
      <c r="BR449" s="321"/>
      <c r="BS449" s="321">
        <v>0</v>
      </c>
      <c r="BT449" s="321">
        <v>1268500</v>
      </c>
      <c r="BU449" s="321">
        <v>619500</v>
      </c>
      <c r="BV449" s="321"/>
      <c r="BW449" s="321">
        <v>0</v>
      </c>
      <c r="BX449" s="321">
        <v>10</v>
      </c>
      <c r="BY449" s="321">
        <v>283653.84620000003</v>
      </c>
      <c r="BZ449" s="321">
        <v>11</v>
      </c>
      <c r="CA449" s="321">
        <v>312019</v>
      </c>
      <c r="CB449" s="321">
        <v>15023733</v>
      </c>
      <c r="CC449" s="322">
        <v>12500810</v>
      </c>
      <c r="CD449" s="320"/>
      <c r="CE449" s="320" t="s">
        <v>1068</v>
      </c>
      <c r="CF449" s="323">
        <v>45945</v>
      </c>
      <c r="CG449" s="323">
        <v>46204</v>
      </c>
      <c r="CH449" s="320" t="s">
        <v>1043</v>
      </c>
      <c r="CI449" s="322">
        <v>118000</v>
      </c>
      <c r="CJ449" s="322">
        <v>0</v>
      </c>
      <c r="CK449" s="321"/>
      <c r="CL449" s="324">
        <f t="shared" si="127"/>
        <v>516923.07689999999</v>
      </c>
      <c r="CM449" s="325">
        <f t="shared" si="128"/>
        <v>-21.808199999853969</v>
      </c>
      <c r="CN449" s="325">
        <f t="shared" si="129"/>
        <v>-21.885099999606609</v>
      </c>
      <c r="CO449" s="325">
        <f t="shared" si="130"/>
        <v>0.11349999997764826</v>
      </c>
      <c r="CP449" s="318"/>
      <c r="CQ449" s="326">
        <f t="shared" si="131"/>
        <v>2.3077009245753288E-5</v>
      </c>
      <c r="CR449" s="326">
        <f t="shared" si="132"/>
        <v>0</v>
      </c>
      <c r="CS449" s="327">
        <f t="shared" si="133"/>
        <v>4.615390207618475E-5</v>
      </c>
      <c r="CT449" s="327">
        <f t="shared" si="134"/>
        <v>0</v>
      </c>
      <c r="CU449" s="327">
        <f t="shared" si="135"/>
        <v>0</v>
      </c>
      <c r="CV449" s="327">
        <f t="shared" si="136"/>
        <v>0</v>
      </c>
      <c r="CW449" s="327">
        <f t="shared" si="137"/>
        <v>0</v>
      </c>
      <c r="CX449" s="327">
        <f t="shared" si="138"/>
        <v>0</v>
      </c>
      <c r="CY449" s="327">
        <f t="shared" si="139"/>
        <v>0</v>
      </c>
      <c r="CZ449" s="328">
        <f t="shared" si="140"/>
        <v>516923.07689999999</v>
      </c>
      <c r="DA449" s="328">
        <f t="shared" si="143"/>
        <v>2.3076951038092375E-5</v>
      </c>
      <c r="DB449" s="201"/>
      <c r="DC449" s="327">
        <f>K449/M449*IFERROR(VLOOKUP($D449,Shift!$B:$AZ,45,0),0)-AT449</f>
        <v>0</v>
      </c>
      <c r="DD449" s="327">
        <f>K449/M449*IFERROR(VLOOKUP($D449,Shift!$B:$AV,47,0),0)*10*50%-ROUND(K449/M449*IFERROR(VLOOKUP($D449,Shift!$B:$AV,47,0),0)*8*30%,0)-AU449</f>
        <v>0.38461538474075496</v>
      </c>
      <c r="DE449" s="329">
        <f>VLOOKUP($D449,'Off day working'!A:AM,38,0)-Z449</f>
        <v>0</v>
      </c>
      <c r="DF449" s="328"/>
      <c r="DG449" s="328"/>
      <c r="DH449" s="330">
        <f>K449/208*8*30%*VLOOKUP($D449,Shift!$B:$AZ,47,0)-AL449</f>
        <v>1.5384634025394917E-5</v>
      </c>
      <c r="DJ449" s="390"/>
      <c r="DK449" s="332">
        <f>VLOOKUP($D449,Meal!$A:$AK,35,0)-BG449</f>
        <v>0</v>
      </c>
      <c r="DL449" s="332">
        <f>VLOOKUP($D449,Meal!$A:$AK,36,0)-BH449</f>
        <v>0</v>
      </c>
      <c r="DM449" s="333">
        <f>VLOOKUP($D449,Shift!B:AW,39,0)-AV449</f>
        <v>0</v>
      </c>
      <c r="DN449" s="334">
        <f>K449/208*VLOOKUP(D449,Shift!$B:$AO,39,0)*8*10%-AW449</f>
        <v>0</v>
      </c>
      <c r="DO449" s="333">
        <f>VLOOKUP($D449,Shift!$B:$AO,40,0)-AX449</f>
        <v>0</v>
      </c>
      <c r="DP449" s="334">
        <f>K449/208*VLOOKUP(D449,Shift!$B:$AO,40,0)*8*50%-AY449</f>
        <v>2.3076951038092375E-5</v>
      </c>
      <c r="DQ449" s="335">
        <f>VLOOKUP($D449,Shift!$B:$AZ,41,0)-AZ449</f>
        <v>0</v>
      </c>
      <c r="DR449" s="336">
        <f>K449/208*VLOOKUP($D449,Shift!$B:$AQ,41,0)*8*50%-BA449</f>
        <v>0</v>
      </c>
      <c r="DS449" s="337">
        <f>VLOOKUP($D449,Att!B:CU,98,0)-O449</f>
        <v>0</v>
      </c>
      <c r="DT449" s="338">
        <f>IFERROR(VLOOKUP($D449,OT!$A:$BR,OT!BC$1,0),0)-P449</f>
        <v>0</v>
      </c>
      <c r="DU449" s="338">
        <f>IFERROR(VLOOKUP($D449,OT!$A:$BR,OT!BD$1,0),0)-Q449</f>
        <v>0</v>
      </c>
      <c r="DV449" s="338">
        <f>IFERROR(VLOOKUP($D449,OT!$A:$BR,OT!BE$1,0),0)-R449</f>
        <v>0</v>
      </c>
      <c r="DW449" s="338">
        <f>IFERROR(VLOOKUP($D449,OT!$A:$BR,OT!BF$1,0),0)-S449</f>
        <v>0</v>
      </c>
      <c r="DX449" s="338">
        <f>IFERROR(VLOOKUP($D449,OT!$A:$BR,OT!BG$1,0),0)-T449</f>
        <v>0</v>
      </c>
      <c r="DY449" s="338">
        <f>IFERROR(VLOOKUP($D449,OT!$A:$BR,OT!BH$1,0),0)-U449</f>
        <v>0</v>
      </c>
      <c r="DZ449" s="338">
        <f>IFERROR(VLOOKUP($D449,OT!$A:$BR,OT!BI$1,0),0)-V449</f>
        <v>0</v>
      </c>
      <c r="EA449" s="338">
        <f>IFERROR(VLOOKUP($D449,OT!$A:$BR,OT!BJ$1,0),0)-W449</f>
        <v>0</v>
      </c>
      <c r="EB449" s="338">
        <f>IFERROR(VLOOKUP($D449,OT!$A:$BR,OT!BK$1,0),0)-X449</f>
        <v>0</v>
      </c>
      <c r="EC449" s="339">
        <f>VLOOKUP(D449,'Off day working'!A:AL,38,0)*30000-BD449</f>
        <v>0</v>
      </c>
      <c r="ED449" s="340"/>
      <c r="EE449" s="340"/>
      <c r="EF449" s="338">
        <f t="shared" si="125"/>
        <v>0</v>
      </c>
      <c r="EG449" s="350">
        <f>4960000*1.07/208*VLOOKUP(D449,Att!B:BZ,77,0)-BJ449</f>
        <v>0</v>
      </c>
      <c r="EI449" s="345">
        <f>IF(AND(CH449="X",EJ449&gt;=0.5),150000/VLOOKUP(D449,Att!B:AT,45,0)*VLOOKUP(D449,Att!B:AP,41,0),IF(AND(CH449="X",EJ449&lt;0.5),0,150000))-AN449</f>
        <v>15137.311674657511</v>
      </c>
      <c r="EJ449" s="346">
        <f>VLOOKUP(D449,Att!B:AP,41,0)/VLOOKUP(D449,Att!B:AT,45,0)</f>
        <v>1.1009154111643833</v>
      </c>
    </row>
    <row r="450" spans="1:140" s="331" customFormat="1" ht="14.5" hidden="1" customHeight="1" x14ac:dyDescent="0.35">
      <c r="A450" s="300" t="s">
        <v>55</v>
      </c>
      <c r="B450" s="300">
        <f t="shared" si="141"/>
        <v>443</v>
      </c>
      <c r="C450" s="320" t="s">
        <v>61</v>
      </c>
      <c r="D450" s="320" t="s">
        <v>785</v>
      </c>
      <c r="E450" s="320" t="s">
        <v>787</v>
      </c>
      <c r="F450" s="367" t="s">
        <v>786</v>
      </c>
      <c r="G450" s="320" t="s">
        <v>348</v>
      </c>
      <c r="H450" s="320" t="s">
        <v>1039</v>
      </c>
      <c r="I450" s="320" t="s">
        <v>63</v>
      </c>
      <c r="J450" s="320" t="s">
        <v>58</v>
      </c>
      <c r="K450" s="321">
        <v>5900000</v>
      </c>
      <c r="L450" s="321"/>
      <c r="M450" s="321">
        <v>208</v>
      </c>
      <c r="N450" s="321"/>
      <c r="O450" s="321">
        <v>208</v>
      </c>
      <c r="P450" s="321">
        <v>20</v>
      </c>
      <c r="Q450" s="321">
        <v>0</v>
      </c>
      <c r="R450" s="321">
        <v>12</v>
      </c>
      <c r="S450" s="321">
        <v>0</v>
      </c>
      <c r="T450" s="321">
        <v>0</v>
      </c>
      <c r="U450" s="321">
        <v>0</v>
      </c>
      <c r="V450" s="321">
        <v>0</v>
      </c>
      <c r="W450" s="321">
        <v>0</v>
      </c>
      <c r="X450" s="321">
        <v>0</v>
      </c>
      <c r="Y450" s="321">
        <v>10</v>
      </c>
      <c r="Z450" s="321">
        <v>1</v>
      </c>
      <c r="AA450" s="321"/>
      <c r="AB450" s="321">
        <v>5899999.8865</v>
      </c>
      <c r="AC450" s="321">
        <v>850961.53850000002</v>
      </c>
      <c r="AD450" s="321">
        <v>0</v>
      </c>
      <c r="AE450" s="321">
        <v>680769.23080000002</v>
      </c>
      <c r="AF450" s="321">
        <v>0</v>
      </c>
      <c r="AG450" s="321">
        <v>0</v>
      </c>
      <c r="AH450" s="321">
        <v>0</v>
      </c>
      <c r="AI450" s="321">
        <v>0</v>
      </c>
      <c r="AJ450" s="321">
        <v>0</v>
      </c>
      <c r="AK450" s="321">
        <v>0</v>
      </c>
      <c r="AL450" s="321">
        <v>544615.38459999999</v>
      </c>
      <c r="AM450" s="321">
        <v>300000</v>
      </c>
      <c r="AN450" s="321">
        <v>150000</v>
      </c>
      <c r="AO450" s="321">
        <v>1677500</v>
      </c>
      <c r="AP450" s="321">
        <v>0</v>
      </c>
      <c r="AQ450" s="321">
        <v>1021153.8462</v>
      </c>
      <c r="AR450" s="321">
        <v>477778</v>
      </c>
      <c r="AS450" s="321"/>
      <c r="AT450" s="321">
        <v>0</v>
      </c>
      <c r="AU450" s="321">
        <v>590000</v>
      </c>
      <c r="AV450" s="321">
        <v>0</v>
      </c>
      <c r="AW450" s="321">
        <v>0</v>
      </c>
      <c r="AX450" s="321">
        <v>2</v>
      </c>
      <c r="AY450" s="321">
        <v>226923.07689999999</v>
      </c>
      <c r="AZ450" s="321"/>
      <c r="BA450" s="321"/>
      <c r="BB450" s="321">
        <v>10</v>
      </c>
      <c r="BC450" s="321">
        <v>283653.84999999998</v>
      </c>
      <c r="BD450" s="321">
        <v>30000</v>
      </c>
      <c r="BE450" s="321"/>
      <c r="BF450" s="321">
        <v>100000</v>
      </c>
      <c r="BG450" s="321">
        <v>305000</v>
      </c>
      <c r="BH450" s="321">
        <v>330000</v>
      </c>
      <c r="BI450" s="321"/>
      <c r="BJ450" s="321"/>
      <c r="BK450" s="321"/>
      <c r="BL450" s="321">
        <v>51058</v>
      </c>
      <c r="BM450" s="321"/>
      <c r="BN450" s="321">
        <v>0</v>
      </c>
      <c r="BO450" s="321">
        <v>0</v>
      </c>
      <c r="BP450" s="321">
        <v>420000</v>
      </c>
      <c r="BQ450" s="321">
        <v>64615.384599999998</v>
      </c>
      <c r="BR450" s="321"/>
      <c r="BS450" s="321">
        <v>0</v>
      </c>
      <c r="BT450" s="321">
        <v>1268500</v>
      </c>
      <c r="BU450" s="321">
        <v>619500</v>
      </c>
      <c r="BV450" s="321"/>
      <c r="BW450" s="321">
        <v>0</v>
      </c>
      <c r="BX450" s="321"/>
      <c r="BY450" s="321">
        <v>0</v>
      </c>
      <c r="BZ450" s="321">
        <v>28.64</v>
      </c>
      <c r="CA450" s="321">
        <v>812384</v>
      </c>
      <c r="CB450" s="321">
        <v>16202924</v>
      </c>
      <c r="CC450" s="322">
        <v>13712309</v>
      </c>
      <c r="CD450" s="320" t="s">
        <v>2194</v>
      </c>
      <c r="CE450" s="320" t="s">
        <v>1068</v>
      </c>
      <c r="CF450" s="323">
        <v>45952</v>
      </c>
      <c r="CG450" s="323">
        <v>46204</v>
      </c>
      <c r="CH450" s="320" t="s">
        <v>1043</v>
      </c>
      <c r="CI450" s="322">
        <v>118000</v>
      </c>
      <c r="CJ450" s="322">
        <v>0</v>
      </c>
      <c r="CK450" s="321"/>
      <c r="CL450" s="324">
        <f t="shared" si="127"/>
        <v>484615.38459999999</v>
      </c>
      <c r="CM450" s="325">
        <f t="shared" si="128"/>
        <v>-11.801899999380112</v>
      </c>
      <c r="CN450" s="325">
        <f t="shared" si="129"/>
        <v>-12.186499999836087</v>
      </c>
      <c r="CO450" s="325">
        <f t="shared" si="130"/>
        <v>0.11349999997764826</v>
      </c>
      <c r="CP450" s="318"/>
      <c r="CQ450" s="326">
        <f t="shared" si="131"/>
        <v>-3.8461526855826378E-5</v>
      </c>
      <c r="CR450" s="326">
        <f t="shared" si="132"/>
        <v>0</v>
      </c>
      <c r="CS450" s="327">
        <f t="shared" si="133"/>
        <v>-3.0769268050789833E-5</v>
      </c>
      <c r="CT450" s="327">
        <f t="shared" si="134"/>
        <v>0</v>
      </c>
      <c r="CU450" s="327">
        <f t="shared" si="135"/>
        <v>0</v>
      </c>
      <c r="CV450" s="327">
        <f t="shared" si="136"/>
        <v>0</v>
      </c>
      <c r="CW450" s="327">
        <f t="shared" si="137"/>
        <v>0</v>
      </c>
      <c r="CX450" s="327">
        <f t="shared" si="138"/>
        <v>0</v>
      </c>
      <c r="CY450" s="327">
        <f t="shared" si="139"/>
        <v>0</v>
      </c>
      <c r="CZ450" s="328">
        <f t="shared" si="140"/>
        <v>484615.38459999999</v>
      </c>
      <c r="DA450" s="328">
        <f t="shared" si="143"/>
        <v>1.5384634025394917E-5</v>
      </c>
      <c r="DB450" s="201"/>
      <c r="DC450" s="327">
        <f>K450/M450*IFERROR(VLOOKUP($D450,Shift!$B:$AZ,45,0),0)-AT450</f>
        <v>0</v>
      </c>
      <c r="DD450" s="327">
        <f>K450/M450*IFERROR(VLOOKUP($D450,Shift!$B:$AV,47,0),0)*10*50%-ROUND(K450/M450*IFERROR(VLOOKUP($D450,Shift!$B:$AV,47,0),0)*8*30%,0)-AU450</f>
        <v>0.38461538474075496</v>
      </c>
      <c r="DE450" s="329">
        <f>VLOOKUP($D450,'Off day working'!A:AM,38,0)-Z450</f>
        <v>0</v>
      </c>
      <c r="DF450" s="328"/>
      <c r="DG450" s="328"/>
      <c r="DH450" s="330">
        <f>K450/208*8*30%*VLOOKUP($D450,Shift!$B:$AZ,47,0)-AL450</f>
        <v>1.5384634025394917E-5</v>
      </c>
      <c r="DJ450" s="390"/>
      <c r="DK450" s="332">
        <f>VLOOKUP($D450,Meal!$A:$AK,35,0)-BG450</f>
        <v>0</v>
      </c>
      <c r="DL450" s="332">
        <f>VLOOKUP($D450,Meal!$A:$AK,36,0)-BH450</f>
        <v>0</v>
      </c>
      <c r="DM450" s="333">
        <f>VLOOKUP($D450,Shift!B:AW,39,0)-AV450</f>
        <v>0</v>
      </c>
      <c r="DN450" s="334">
        <f>K450/208*VLOOKUP(D450,Shift!$B:$AO,39,0)*8*10%-AW450</f>
        <v>0</v>
      </c>
      <c r="DO450" s="333">
        <f>VLOOKUP($D450,Shift!$B:$AO,40,0)-AX450</f>
        <v>0</v>
      </c>
      <c r="DP450" s="334">
        <f>K450/208*VLOOKUP(D450,Shift!$B:$AO,40,0)*8*50%-AY450</f>
        <v>2.3076951038092375E-5</v>
      </c>
      <c r="DQ450" s="335">
        <f>VLOOKUP($D450,Shift!$B:$AZ,41,0)-AZ450</f>
        <v>0</v>
      </c>
      <c r="DR450" s="336">
        <f>K450/208*VLOOKUP($D450,Shift!$B:$AQ,41,0)*8*50%-BA450</f>
        <v>0</v>
      </c>
      <c r="DS450" s="337">
        <f>VLOOKUP($D450,Att!B:CU,98,0)-O450</f>
        <v>0</v>
      </c>
      <c r="DT450" s="338">
        <f>IFERROR(VLOOKUP($D450,OT!$A:$BR,OT!BC$1,0),0)-P450</f>
        <v>0</v>
      </c>
      <c r="DU450" s="338">
        <f>IFERROR(VLOOKUP($D450,OT!$A:$BR,OT!BD$1,0),0)-Q450</f>
        <v>0</v>
      </c>
      <c r="DV450" s="338">
        <f>IFERROR(VLOOKUP($D450,OT!$A:$BR,OT!BE$1,0),0)-R450</f>
        <v>0</v>
      </c>
      <c r="DW450" s="338">
        <f>IFERROR(VLOOKUP($D450,OT!$A:$BR,OT!BF$1,0),0)-S450</f>
        <v>0</v>
      </c>
      <c r="DX450" s="338">
        <f>IFERROR(VLOOKUP($D450,OT!$A:$BR,OT!BG$1,0),0)-T450</f>
        <v>0</v>
      </c>
      <c r="DY450" s="338">
        <f>IFERROR(VLOOKUP($D450,OT!$A:$BR,OT!BH$1,0),0)-U450</f>
        <v>0</v>
      </c>
      <c r="DZ450" s="338">
        <f>IFERROR(VLOOKUP($D450,OT!$A:$BR,OT!BI$1,0),0)-V450</f>
        <v>0</v>
      </c>
      <c r="EA450" s="338">
        <f>IFERROR(VLOOKUP($D450,OT!$A:$BR,OT!BJ$1,0),0)-W450</f>
        <v>0</v>
      </c>
      <c r="EB450" s="338">
        <f>IFERROR(VLOOKUP($D450,OT!$A:$BR,OT!BK$1,0),0)-X450</f>
        <v>0</v>
      </c>
      <c r="EC450" s="339">
        <f>VLOOKUP(D450,'Off day working'!A:AL,38,0)*30000-BD450</f>
        <v>0</v>
      </c>
      <c r="ED450" s="340"/>
      <c r="EE450" s="340"/>
      <c r="EF450" s="338">
        <f t="shared" si="125"/>
        <v>0</v>
      </c>
      <c r="EG450" s="350">
        <f>4960000*1.07/208*VLOOKUP(D450,Att!B:BZ,77,0)-BJ450</f>
        <v>0</v>
      </c>
      <c r="EI450" s="345">
        <f>IF(AND(CH450="X",EJ450&gt;=0.5),150000/VLOOKUP(D450,Att!B:AT,45,0)*VLOOKUP(D450,Att!B:AP,41,0),IF(AND(CH450="X",EJ450&lt;0.5),0,150000))-AN450</f>
        <v>22173.613611106761</v>
      </c>
      <c r="EJ450" s="346">
        <f>VLOOKUP(D450,Att!B:AP,41,0)/VLOOKUP(D450,Att!B:AT,45,0)</f>
        <v>1.1478240907407118</v>
      </c>
    </row>
    <row r="451" spans="1:140" s="331" customFormat="1" ht="14.5" hidden="1" customHeight="1" x14ac:dyDescent="0.35">
      <c r="A451" s="300" t="s">
        <v>55</v>
      </c>
      <c r="B451" s="300">
        <f t="shared" si="141"/>
        <v>444</v>
      </c>
      <c r="C451" s="320" t="s">
        <v>65</v>
      </c>
      <c r="D451" s="320" t="s">
        <v>863</v>
      </c>
      <c r="E451" s="320" t="s">
        <v>865</v>
      </c>
      <c r="F451" s="367" t="s">
        <v>864</v>
      </c>
      <c r="G451" s="320" t="s">
        <v>360</v>
      </c>
      <c r="H451" s="320"/>
      <c r="I451" s="320" t="s">
        <v>691</v>
      </c>
      <c r="J451" s="320" t="s">
        <v>69</v>
      </c>
      <c r="K451" s="321">
        <v>9000000</v>
      </c>
      <c r="L451" s="321"/>
      <c r="M451" s="321">
        <v>176</v>
      </c>
      <c r="N451" s="321"/>
      <c r="O451" s="321">
        <v>176</v>
      </c>
      <c r="P451" s="321">
        <v>9.5</v>
      </c>
      <c r="Q451" s="321">
        <v>0</v>
      </c>
      <c r="R451" s="321">
        <v>34.5</v>
      </c>
      <c r="S451" s="321">
        <v>0</v>
      </c>
      <c r="T451" s="321">
        <v>0</v>
      </c>
      <c r="U451" s="321">
        <v>0</v>
      </c>
      <c r="V451" s="321">
        <v>0</v>
      </c>
      <c r="W451" s="321">
        <v>0</v>
      </c>
      <c r="X451" s="321">
        <v>0</v>
      </c>
      <c r="Y451" s="321">
        <v>0</v>
      </c>
      <c r="Z451" s="321"/>
      <c r="AA451" s="321"/>
      <c r="AB451" s="321">
        <v>9000000</v>
      </c>
      <c r="AC451" s="321">
        <v>728693.18180000002</v>
      </c>
      <c r="AD451" s="321">
        <v>0</v>
      </c>
      <c r="AE451" s="321">
        <v>3528409.0909000002</v>
      </c>
      <c r="AF451" s="321">
        <v>0</v>
      </c>
      <c r="AG451" s="321">
        <v>0</v>
      </c>
      <c r="AH451" s="321">
        <v>0</v>
      </c>
      <c r="AI451" s="321">
        <v>0</v>
      </c>
      <c r="AJ451" s="321">
        <v>0</v>
      </c>
      <c r="AK451" s="321">
        <v>0</v>
      </c>
      <c r="AL451" s="321"/>
      <c r="AM451" s="321">
        <v>300000</v>
      </c>
      <c r="AN451" s="321">
        <v>150000</v>
      </c>
      <c r="AO451" s="321">
        <v>0</v>
      </c>
      <c r="AP451" s="321">
        <v>0</v>
      </c>
      <c r="AQ451" s="321"/>
      <c r="AR451" s="321">
        <v>500000</v>
      </c>
      <c r="AS451" s="321"/>
      <c r="AT451" s="321"/>
      <c r="AU451" s="321"/>
      <c r="AV451" s="321"/>
      <c r="AW451" s="321"/>
      <c r="AX451" s="321"/>
      <c r="AY451" s="321"/>
      <c r="AZ451" s="321"/>
      <c r="BA451" s="321"/>
      <c r="BB451" s="321"/>
      <c r="BC451" s="321"/>
      <c r="BD451" s="321">
        <v>0</v>
      </c>
      <c r="BE451" s="321">
        <v>76705</v>
      </c>
      <c r="BF451" s="321"/>
      <c r="BG451" s="321">
        <v>160000</v>
      </c>
      <c r="BH451" s="321">
        <v>60000</v>
      </c>
      <c r="BI451" s="321"/>
      <c r="BJ451" s="321"/>
      <c r="BK451" s="321"/>
      <c r="BL451" s="321">
        <v>0</v>
      </c>
      <c r="BM451" s="321"/>
      <c r="BN451" s="321">
        <v>0</v>
      </c>
      <c r="BO451" s="321">
        <v>0</v>
      </c>
      <c r="BP451" s="321">
        <v>420000</v>
      </c>
      <c r="BQ451" s="321">
        <v>105000</v>
      </c>
      <c r="BR451" s="321"/>
      <c r="BS451" s="321">
        <v>0</v>
      </c>
      <c r="BT451" s="321">
        <v>1935000</v>
      </c>
      <c r="BU451" s="321">
        <v>945000</v>
      </c>
      <c r="BV451" s="321"/>
      <c r="BW451" s="321">
        <v>0</v>
      </c>
      <c r="BX451" s="321">
        <v>16</v>
      </c>
      <c r="BY451" s="321">
        <v>692307.6923</v>
      </c>
      <c r="BZ451" s="321">
        <v>11.29</v>
      </c>
      <c r="CA451" s="321">
        <v>577329</v>
      </c>
      <c r="CB451" s="321">
        <v>17541136</v>
      </c>
      <c r="CC451" s="322">
        <v>14136136</v>
      </c>
      <c r="CD451" s="320"/>
      <c r="CE451" s="320" t="s">
        <v>1067</v>
      </c>
      <c r="CF451" s="323">
        <v>45978</v>
      </c>
      <c r="CG451" s="323">
        <v>46204</v>
      </c>
      <c r="CH451" s="320" t="s">
        <v>1043</v>
      </c>
      <c r="CI451" s="322">
        <v>0</v>
      </c>
      <c r="CJ451" s="322">
        <v>0</v>
      </c>
      <c r="CK451" s="321"/>
      <c r="CL451" s="324">
        <f t="shared" si="127"/>
        <v>525000</v>
      </c>
      <c r="CM451" s="325">
        <f t="shared" si="128"/>
        <v>0.2727000005543232</v>
      </c>
      <c r="CN451" s="325">
        <f t="shared" si="129"/>
        <v>0.2727000005543232</v>
      </c>
      <c r="CO451" s="325">
        <f t="shared" si="130"/>
        <v>0</v>
      </c>
      <c r="CP451" s="318"/>
      <c r="CQ451" s="326">
        <f t="shared" si="131"/>
        <v>1.8181861378252506E-5</v>
      </c>
      <c r="CR451" s="326">
        <f t="shared" si="132"/>
        <v>0</v>
      </c>
      <c r="CS451" s="327">
        <f t="shared" si="133"/>
        <v>9.0911053121089935E-6</v>
      </c>
      <c r="CT451" s="327">
        <f t="shared" si="134"/>
        <v>0</v>
      </c>
      <c r="CU451" s="327">
        <f t="shared" si="135"/>
        <v>0</v>
      </c>
      <c r="CV451" s="327">
        <f t="shared" si="136"/>
        <v>0</v>
      </c>
      <c r="CW451" s="327">
        <f t="shared" si="137"/>
        <v>0</v>
      </c>
      <c r="CX451" s="327">
        <f t="shared" si="138"/>
        <v>0</v>
      </c>
      <c r="CY451" s="327">
        <f t="shared" si="139"/>
        <v>0</v>
      </c>
      <c r="CZ451" s="328">
        <f t="shared" si="140"/>
        <v>525000</v>
      </c>
      <c r="DA451" s="328">
        <f>(420000/176)*(O451+P451+Q451+R451+S451+T451+U451+V451+W451+X451+BI451)-CZ451</f>
        <v>0</v>
      </c>
      <c r="DB451" s="201"/>
      <c r="DC451" s="327">
        <f>K451/M451*IFERROR(VLOOKUP($D451,Shift!$B:$AZ,45,0),0)-AT451</f>
        <v>0</v>
      </c>
      <c r="DD451" s="327">
        <f>K451/M451*IFERROR(VLOOKUP($D451,Shift!$B:$AV,47,0),0)*10*50%-ROUND(K451/M451*IFERROR(VLOOKUP($D451,Shift!$B:$AV,47,0),0)*8*30%,0)-AU451</f>
        <v>0</v>
      </c>
      <c r="DE451" s="329" t="e">
        <f>VLOOKUP($D451,'Off day working'!A:AM,38,0)-Z451</f>
        <v>#N/A</v>
      </c>
      <c r="DF451" s="328"/>
      <c r="DG451" s="328"/>
      <c r="DH451" s="330">
        <f>K451/208*8*30%*VLOOKUP($D451,Shift!$B:$AZ,47,0)-AL451</f>
        <v>0</v>
      </c>
      <c r="DJ451" s="390"/>
      <c r="DK451" s="332">
        <f>VLOOKUP($D451,Meal!$A:$AK,35,0)-BG451</f>
        <v>0</v>
      </c>
      <c r="DL451" s="332">
        <f>VLOOKUP($D451,Meal!$A:$AK,36,0)-BH451</f>
        <v>0</v>
      </c>
      <c r="DM451" s="333">
        <f>VLOOKUP($D451,Shift!B:AW,39,0)-AV451</f>
        <v>0</v>
      </c>
      <c r="DN451" s="334">
        <f>K451/208*VLOOKUP(D451,Shift!$B:$AO,39,0)*8*10%-AW451</f>
        <v>0</v>
      </c>
      <c r="DO451" s="333">
        <f>VLOOKUP($D451,Shift!$B:$AO,40,0)-AX451</f>
        <v>0</v>
      </c>
      <c r="DP451" s="334">
        <f>K451/208*VLOOKUP(D451,Shift!$B:$AO,40,0)*8*50%-AY451</f>
        <v>0</v>
      </c>
      <c r="DQ451" s="335">
        <f>VLOOKUP($D451,Shift!$B:$AZ,41,0)-AZ451</f>
        <v>0</v>
      </c>
      <c r="DR451" s="336">
        <f>K451/208*VLOOKUP($D451,Shift!$B:$AQ,41,0)*8*50%-BA451</f>
        <v>0</v>
      </c>
      <c r="DS451" s="337">
        <f>VLOOKUP($D451,Att!B:CU,98,0)-O451</f>
        <v>0</v>
      </c>
      <c r="DT451" s="338">
        <f>IFERROR(VLOOKUP($D451,OT!$A:$BR,OT!BC$1,0),0)-P451</f>
        <v>0</v>
      </c>
      <c r="DU451" s="338">
        <f>IFERROR(VLOOKUP($D451,OT!$A:$BR,OT!BD$1,0),0)-Q451</f>
        <v>0</v>
      </c>
      <c r="DV451" s="338">
        <f>IFERROR(VLOOKUP($D451,OT!$A:$BR,OT!BE$1,0),0)-R451</f>
        <v>0</v>
      </c>
      <c r="DW451" s="338">
        <f>IFERROR(VLOOKUP($D451,OT!$A:$BR,OT!BF$1,0),0)-S451</f>
        <v>0</v>
      </c>
      <c r="DX451" s="338">
        <f>IFERROR(VLOOKUP($D451,OT!$A:$BR,OT!BG$1,0),0)-T451</f>
        <v>0</v>
      </c>
      <c r="DY451" s="338">
        <f>IFERROR(VLOOKUP($D451,OT!$A:$BR,OT!BH$1,0),0)-U451</f>
        <v>0</v>
      </c>
      <c r="DZ451" s="338">
        <f>IFERROR(VLOOKUP($D451,OT!$A:$BR,OT!BI$1,0),0)-V451</f>
        <v>0</v>
      </c>
      <c r="EA451" s="338">
        <f>IFERROR(VLOOKUP($D451,OT!$A:$BR,OT!BJ$1,0),0)-W451</f>
        <v>0</v>
      </c>
      <c r="EB451" s="338">
        <f>IFERROR(VLOOKUP($D451,OT!$A:$BR,OT!BK$1,0),0)-X451</f>
        <v>0</v>
      </c>
      <c r="EC451" s="339" t="e">
        <f>VLOOKUP(D451,'Off day working'!A:AL,38,0)*30000-BD451</f>
        <v>#N/A</v>
      </c>
      <c r="ED451" s="340"/>
      <c r="EE451" s="340"/>
      <c r="EF451" s="338">
        <f t="shared" si="125"/>
        <v>-11801.153846153851</v>
      </c>
      <c r="EG451" s="350">
        <f>4960000*1.07/208*VLOOKUP(D451,Att!B:BZ,77,0)-BJ451</f>
        <v>0</v>
      </c>
      <c r="EI451" s="345">
        <f>IF(AND(CH451="X",EJ451&gt;=0.5),150000/VLOOKUP(D451,Att!B:AT,45,0)*VLOOKUP(D451,Att!B:AP,41,0),IF(AND(CH451="X",EJ451&lt;0.5),0,150000))-AN451</f>
        <v>-13636.363636363647</v>
      </c>
      <c r="EJ451" s="346">
        <f>VLOOKUP(D451,Att!B:AP,41,0)/VLOOKUP(D451,Att!B:AT,45,0)</f>
        <v>0.90909090909090906</v>
      </c>
    </row>
    <row r="452" spans="1:140" s="331" customFormat="1" ht="14.5" hidden="1" customHeight="1" x14ac:dyDescent="0.35">
      <c r="A452" s="300" t="s">
        <v>55</v>
      </c>
      <c r="B452" s="300">
        <f t="shared" si="141"/>
        <v>445</v>
      </c>
      <c r="C452" s="320" t="s">
        <v>56</v>
      </c>
      <c r="D452" s="320" t="s">
        <v>892</v>
      </c>
      <c r="E452" s="320" t="s">
        <v>894</v>
      </c>
      <c r="F452" s="367" t="s">
        <v>893</v>
      </c>
      <c r="G452" s="320" t="s">
        <v>360</v>
      </c>
      <c r="H452" s="320" t="s">
        <v>1042</v>
      </c>
      <c r="I452" s="320" t="s">
        <v>60</v>
      </c>
      <c r="J452" s="320" t="s">
        <v>58</v>
      </c>
      <c r="K452" s="321">
        <v>5900000</v>
      </c>
      <c r="L452" s="321"/>
      <c r="M452" s="321">
        <v>208</v>
      </c>
      <c r="N452" s="321"/>
      <c r="O452" s="321">
        <v>198</v>
      </c>
      <c r="P452" s="321">
        <v>30</v>
      </c>
      <c r="Q452" s="321">
        <v>0</v>
      </c>
      <c r="R452" s="321">
        <v>0</v>
      </c>
      <c r="S452" s="321">
        <v>0</v>
      </c>
      <c r="T452" s="321">
        <v>0</v>
      </c>
      <c r="U452" s="321">
        <v>0</v>
      </c>
      <c r="V452" s="321">
        <v>0</v>
      </c>
      <c r="W452" s="321">
        <v>0</v>
      </c>
      <c r="X452" s="321">
        <v>0</v>
      </c>
      <c r="Y452" s="321">
        <v>0</v>
      </c>
      <c r="Z452" s="321"/>
      <c r="AA452" s="321"/>
      <c r="AB452" s="321">
        <v>5616346.1538000004</v>
      </c>
      <c r="AC452" s="321">
        <v>1276442.3077</v>
      </c>
      <c r="AD452" s="321">
        <v>0</v>
      </c>
      <c r="AE452" s="321">
        <v>0</v>
      </c>
      <c r="AF452" s="321">
        <v>0</v>
      </c>
      <c r="AG452" s="321">
        <v>0</v>
      </c>
      <c r="AH452" s="321">
        <v>0</v>
      </c>
      <c r="AI452" s="321">
        <v>0</v>
      </c>
      <c r="AJ452" s="321">
        <v>0</v>
      </c>
      <c r="AK452" s="321">
        <v>0</v>
      </c>
      <c r="AL452" s="321">
        <v>0</v>
      </c>
      <c r="AM452" s="321">
        <v>300000</v>
      </c>
      <c r="AN452" s="321">
        <v>150000</v>
      </c>
      <c r="AO452" s="321">
        <v>345000</v>
      </c>
      <c r="AP452" s="321">
        <v>0</v>
      </c>
      <c r="AQ452" s="321">
        <v>765865.38459999999</v>
      </c>
      <c r="AR452" s="321">
        <v>0</v>
      </c>
      <c r="AS452" s="321"/>
      <c r="AT452" s="321">
        <v>0</v>
      </c>
      <c r="AU452" s="321">
        <v>0</v>
      </c>
      <c r="AV452" s="321">
        <v>0</v>
      </c>
      <c r="AW452" s="321">
        <v>0</v>
      </c>
      <c r="AX452" s="321">
        <v>0</v>
      </c>
      <c r="AY452" s="321">
        <v>0</v>
      </c>
      <c r="AZ452" s="321"/>
      <c r="BA452" s="321"/>
      <c r="BB452" s="321">
        <v>15</v>
      </c>
      <c r="BC452" s="321">
        <v>425480.77</v>
      </c>
      <c r="BD452" s="321">
        <v>0</v>
      </c>
      <c r="BE452" s="321">
        <v>42548</v>
      </c>
      <c r="BF452" s="321">
        <v>200000</v>
      </c>
      <c r="BG452" s="321">
        <v>130000</v>
      </c>
      <c r="BH452" s="321">
        <v>260000</v>
      </c>
      <c r="BI452" s="321"/>
      <c r="BJ452" s="321"/>
      <c r="BK452" s="321"/>
      <c r="BL452" s="321">
        <v>0</v>
      </c>
      <c r="BM452" s="321"/>
      <c r="BN452" s="321">
        <v>0</v>
      </c>
      <c r="BO452" s="321">
        <v>0</v>
      </c>
      <c r="BP452" s="321">
        <v>399807.6923</v>
      </c>
      <c r="BQ452" s="321">
        <v>60576.9231</v>
      </c>
      <c r="BR452" s="321"/>
      <c r="BS452" s="321">
        <v>0</v>
      </c>
      <c r="BT452" s="321">
        <v>1268500</v>
      </c>
      <c r="BU452" s="321">
        <v>619500</v>
      </c>
      <c r="BV452" s="321"/>
      <c r="BW452" s="321">
        <v>0</v>
      </c>
      <c r="BX452" s="321">
        <v>10</v>
      </c>
      <c r="BY452" s="321">
        <v>283653.84620000003</v>
      </c>
      <c r="BZ452" s="321">
        <v>29.6</v>
      </c>
      <c r="CA452" s="321">
        <v>839615</v>
      </c>
      <c r="CB452" s="321">
        <v>12198197</v>
      </c>
      <c r="CC452" s="322">
        <v>9731813</v>
      </c>
      <c r="CD452" s="320"/>
      <c r="CE452" s="320" t="s">
        <v>1068</v>
      </c>
      <c r="CF452" s="323">
        <v>45980</v>
      </c>
      <c r="CG452" s="323">
        <v>46204</v>
      </c>
      <c r="CH452" s="320" t="s">
        <v>1043</v>
      </c>
      <c r="CI452" s="322">
        <v>118000</v>
      </c>
      <c r="CJ452" s="322">
        <v>0</v>
      </c>
      <c r="CK452" s="321"/>
      <c r="CL452" s="324">
        <f t="shared" si="127"/>
        <v>460384.61540000001</v>
      </c>
      <c r="CM452" s="325">
        <f t="shared" si="128"/>
        <v>-14.768500000238419</v>
      </c>
      <c r="CN452" s="325">
        <f t="shared" si="129"/>
        <v>-15.383899999782443</v>
      </c>
      <c r="CO452" s="325">
        <f t="shared" si="130"/>
        <v>4.6153552830219269E-5</v>
      </c>
      <c r="CP452" s="318"/>
      <c r="CQ452" s="326">
        <f t="shared" si="131"/>
        <v>-7.6922588050365448E-6</v>
      </c>
      <c r="CR452" s="326">
        <f t="shared" si="132"/>
        <v>0</v>
      </c>
      <c r="CS452" s="327">
        <f t="shared" si="133"/>
        <v>0</v>
      </c>
      <c r="CT452" s="327">
        <f t="shared" si="134"/>
        <v>0</v>
      </c>
      <c r="CU452" s="327">
        <f t="shared" si="135"/>
        <v>0</v>
      </c>
      <c r="CV452" s="327">
        <f t="shared" si="136"/>
        <v>0</v>
      </c>
      <c r="CW452" s="327">
        <f t="shared" si="137"/>
        <v>0</v>
      </c>
      <c r="CX452" s="327">
        <f t="shared" si="138"/>
        <v>0</v>
      </c>
      <c r="CY452" s="327">
        <f t="shared" si="139"/>
        <v>0</v>
      </c>
      <c r="CZ452" s="328">
        <f t="shared" si="140"/>
        <v>460384.61540000001</v>
      </c>
      <c r="DA452" s="328">
        <f>(420000/208)*(O452+P452+Q452+R452+S452+T452+U452+V452+W452+X452+BI452)-CZ452</f>
        <v>-1.5384634025394917E-5</v>
      </c>
      <c r="DB452" s="201"/>
      <c r="DC452" s="327">
        <f>K452/M452*IFERROR(VLOOKUP($D452,Shift!$B:$AZ,45,0),0)-AT452</f>
        <v>0</v>
      </c>
      <c r="DD452" s="327">
        <f>K452/M452*IFERROR(VLOOKUP($D452,Shift!$B:$AV,47,0),0)*10*50%-ROUND(K452/M452*IFERROR(VLOOKUP($D452,Shift!$B:$AV,47,0),0)*8*30%,0)-AU452</f>
        <v>0</v>
      </c>
      <c r="DE452" s="329">
        <f>VLOOKUP($D452,'Off day working'!A:AM,38,0)-Z452</f>
        <v>0</v>
      </c>
      <c r="DF452" s="328"/>
      <c r="DG452" s="328"/>
      <c r="DH452" s="330">
        <f>K452/208*8*30%*VLOOKUP($D452,Shift!$B:$AZ,47,0)-AL452</f>
        <v>0</v>
      </c>
      <c r="DJ452" s="390"/>
      <c r="DK452" s="332">
        <f>VLOOKUP($D452,Meal!$A:$AK,35,0)-BG452</f>
        <v>0</v>
      </c>
      <c r="DL452" s="332">
        <f>VLOOKUP($D452,Meal!$A:$AK,36,0)-BH452</f>
        <v>0</v>
      </c>
      <c r="DM452" s="333">
        <f>VLOOKUP($D452,Shift!B:AW,39,0)-AV452</f>
        <v>0</v>
      </c>
      <c r="DN452" s="334">
        <f>K452/208*VLOOKUP(D452,Shift!$B:$AO,39,0)*8*10%-AW452</f>
        <v>0</v>
      </c>
      <c r="DO452" s="333">
        <f>VLOOKUP($D452,Shift!$B:$AO,40,0)-AX452</f>
        <v>0</v>
      </c>
      <c r="DP452" s="334">
        <f>K452/208*VLOOKUP(D452,Shift!$B:$AO,40,0)*8*50%-AY452</f>
        <v>0</v>
      </c>
      <c r="DQ452" s="335">
        <f>VLOOKUP($D452,Shift!$B:$AZ,41,0)-AZ452</f>
        <v>0</v>
      </c>
      <c r="DR452" s="336">
        <f>K452/208*VLOOKUP($D452,Shift!$B:$AQ,41,0)*8*50%-BA452</f>
        <v>0</v>
      </c>
      <c r="DS452" s="337">
        <f>VLOOKUP($D452,Att!B:CU,98,0)-O452</f>
        <v>0</v>
      </c>
      <c r="DT452" s="338">
        <f>IFERROR(VLOOKUP($D452,OT!$A:$BR,OT!BC$1,0),0)-P452</f>
        <v>0</v>
      </c>
      <c r="DU452" s="338">
        <f>IFERROR(VLOOKUP($D452,OT!$A:$BR,OT!BD$1,0),0)-Q452</f>
        <v>0</v>
      </c>
      <c r="DV452" s="338">
        <f>IFERROR(VLOOKUP($D452,OT!$A:$BR,OT!BE$1,0),0)-R452</f>
        <v>0</v>
      </c>
      <c r="DW452" s="338">
        <f>IFERROR(VLOOKUP($D452,OT!$A:$BR,OT!BF$1,0),0)-S452</f>
        <v>0</v>
      </c>
      <c r="DX452" s="338">
        <f>IFERROR(VLOOKUP($D452,OT!$A:$BR,OT!BG$1,0),0)-T452</f>
        <v>0</v>
      </c>
      <c r="DY452" s="338">
        <f>IFERROR(VLOOKUP($D452,OT!$A:$BR,OT!BH$1,0),0)-U452</f>
        <v>0</v>
      </c>
      <c r="DZ452" s="338">
        <f>IFERROR(VLOOKUP($D452,OT!$A:$BR,OT!BI$1,0),0)-V452</f>
        <v>0</v>
      </c>
      <c r="EA452" s="338">
        <f>IFERROR(VLOOKUP($D452,OT!$A:$BR,OT!BJ$1,0),0)-W452</f>
        <v>0</v>
      </c>
      <c r="EB452" s="338">
        <f>IFERROR(VLOOKUP($D452,OT!$A:$BR,OT!BK$1,0),0)-X452</f>
        <v>0</v>
      </c>
      <c r="EC452" s="339">
        <f>VLOOKUP(D452,'Off day working'!A:AL,38,0)*30000-BD452</f>
        <v>0</v>
      </c>
      <c r="ED452" s="340"/>
      <c r="EE452" s="340"/>
      <c r="EF452" s="338">
        <f t="shared" ref="EF452:EF462" si="144">IF(G452="M",0-BE452,IF(G452="F",K452/208*1.5-BE452))</f>
        <v>7.6923076921957545E-2</v>
      </c>
      <c r="EG452" s="350">
        <f>4960000*1.07/208*VLOOKUP(D452,Att!B:BZ,77,0)-BJ452</f>
        <v>0</v>
      </c>
      <c r="EI452" s="345">
        <f>IF(AND(CH452="X",EJ452&gt;=0.5),150000/VLOOKUP(D452,Att!B:AT,45,0)*VLOOKUP(D452,Att!B:AP,41,0),IF(AND(CH452="X",EJ452&lt;0.5),0,150000))-AN452</f>
        <v>7894.7368421052815</v>
      </c>
      <c r="EJ452" s="346">
        <f>VLOOKUP(D452,Att!B:AP,41,0)/VLOOKUP(D452,Att!B:AT,45,0)</f>
        <v>1.0526315789473684</v>
      </c>
    </row>
    <row r="453" spans="1:140" s="331" customFormat="1" ht="14.5" hidden="1" customHeight="1" x14ac:dyDescent="0.35">
      <c r="A453" s="300" t="s">
        <v>55</v>
      </c>
      <c r="B453" s="300">
        <f t="shared" si="141"/>
        <v>446</v>
      </c>
      <c r="C453" s="320" t="s">
        <v>801</v>
      </c>
      <c r="D453" s="320" t="s">
        <v>996</v>
      </c>
      <c r="E453" s="320" t="s">
        <v>998</v>
      </c>
      <c r="F453" s="367" t="s">
        <v>997</v>
      </c>
      <c r="G453" s="320" t="s">
        <v>348</v>
      </c>
      <c r="H453" s="320"/>
      <c r="I453" s="320" t="s">
        <v>1778</v>
      </c>
      <c r="J453" s="320" t="s">
        <v>69</v>
      </c>
      <c r="K453" s="321">
        <v>10000000</v>
      </c>
      <c r="L453" s="321"/>
      <c r="M453" s="321">
        <v>176</v>
      </c>
      <c r="N453" s="321"/>
      <c r="O453" s="321">
        <v>128</v>
      </c>
      <c r="P453" s="321">
        <v>0</v>
      </c>
      <c r="Q453" s="321">
        <v>0</v>
      </c>
      <c r="R453" s="321">
        <v>0</v>
      </c>
      <c r="S453" s="321">
        <v>0</v>
      </c>
      <c r="T453" s="321">
        <v>0</v>
      </c>
      <c r="U453" s="321">
        <v>0</v>
      </c>
      <c r="V453" s="321">
        <v>0</v>
      </c>
      <c r="W453" s="321">
        <v>0</v>
      </c>
      <c r="X453" s="321">
        <v>0</v>
      </c>
      <c r="Y453" s="321">
        <v>0</v>
      </c>
      <c r="Z453" s="321"/>
      <c r="AA453" s="321"/>
      <c r="AB453" s="321">
        <v>7272727.2726999996</v>
      </c>
      <c r="AC453" s="321">
        <v>0</v>
      </c>
      <c r="AD453" s="321">
        <v>0</v>
      </c>
      <c r="AE453" s="321">
        <v>0</v>
      </c>
      <c r="AF453" s="321">
        <v>0</v>
      </c>
      <c r="AG453" s="321">
        <v>0</v>
      </c>
      <c r="AH453" s="321">
        <v>0</v>
      </c>
      <c r="AI453" s="321">
        <v>0</v>
      </c>
      <c r="AJ453" s="321">
        <v>0</v>
      </c>
      <c r="AK453" s="321">
        <v>0</v>
      </c>
      <c r="AL453" s="321"/>
      <c r="AM453" s="321">
        <v>112272.7273</v>
      </c>
      <c r="AN453" s="321">
        <v>150000</v>
      </c>
      <c r="AO453" s="321">
        <v>0</v>
      </c>
      <c r="AP453" s="321">
        <v>0</v>
      </c>
      <c r="AQ453" s="321"/>
      <c r="AR453" s="321">
        <v>0</v>
      </c>
      <c r="AS453" s="321"/>
      <c r="AT453" s="321"/>
      <c r="AU453" s="321"/>
      <c r="AV453" s="321"/>
      <c r="AW453" s="321"/>
      <c r="AX453" s="321"/>
      <c r="AY453" s="321"/>
      <c r="AZ453" s="321"/>
      <c r="BA453" s="321"/>
      <c r="BB453" s="321"/>
      <c r="BC453" s="321"/>
      <c r="BD453" s="321">
        <v>0</v>
      </c>
      <c r="BE453" s="321"/>
      <c r="BF453" s="321"/>
      <c r="BG453" s="321">
        <v>150000</v>
      </c>
      <c r="BH453" s="321"/>
      <c r="BI453" s="321"/>
      <c r="BJ453" s="321"/>
      <c r="BK453" s="321"/>
      <c r="BL453" s="321">
        <v>1363636.3636</v>
      </c>
      <c r="BM453" s="321"/>
      <c r="BN453" s="321">
        <v>0</v>
      </c>
      <c r="BO453" s="321">
        <v>0</v>
      </c>
      <c r="BP453" s="321">
        <v>305454.54550000001</v>
      </c>
      <c r="BQ453" s="321">
        <v>0</v>
      </c>
      <c r="BR453" s="321"/>
      <c r="BS453" s="321">
        <v>0</v>
      </c>
      <c r="BT453" s="321">
        <v>2150000</v>
      </c>
      <c r="BU453" s="321">
        <v>1050000</v>
      </c>
      <c r="BV453" s="321"/>
      <c r="BW453" s="321">
        <v>0</v>
      </c>
      <c r="BX453" s="321">
        <v>8</v>
      </c>
      <c r="BY453" s="321">
        <v>384615.38459999999</v>
      </c>
      <c r="BZ453" s="321">
        <v>6.38</v>
      </c>
      <c r="CA453" s="321">
        <v>362499</v>
      </c>
      <c r="CB453" s="321">
        <v>11866590</v>
      </c>
      <c r="CC453" s="322">
        <v>8361135</v>
      </c>
      <c r="CD453" s="320" t="s">
        <v>2207</v>
      </c>
      <c r="CE453" s="320" t="s">
        <v>1067</v>
      </c>
      <c r="CF453" s="323">
        <v>46028</v>
      </c>
      <c r="CG453" s="323">
        <v>46204</v>
      </c>
      <c r="CH453" s="320" t="s">
        <v>1043</v>
      </c>
      <c r="CI453" s="322">
        <v>0</v>
      </c>
      <c r="CJ453" s="322">
        <v>0</v>
      </c>
      <c r="CK453" s="321"/>
      <c r="CL453" s="324">
        <f t="shared" si="127"/>
        <v>305454.54550000001</v>
      </c>
      <c r="CM453" s="325">
        <f t="shared" si="128"/>
        <v>-9.0900000184774399E-2</v>
      </c>
      <c r="CN453" s="325">
        <f t="shared" si="129"/>
        <v>0.3636000007390976</v>
      </c>
      <c r="CO453" s="325">
        <f t="shared" si="130"/>
        <v>2.7272850275039673E-5</v>
      </c>
      <c r="CP453" s="318"/>
      <c r="CQ453" s="326">
        <f t="shared" si="131"/>
        <v>0</v>
      </c>
      <c r="CR453" s="326">
        <f t="shared" si="132"/>
        <v>0</v>
      </c>
      <c r="CS453" s="327">
        <f t="shared" si="133"/>
        <v>0</v>
      </c>
      <c r="CT453" s="327">
        <f t="shared" si="134"/>
        <v>0</v>
      </c>
      <c r="CU453" s="327">
        <f t="shared" si="135"/>
        <v>0</v>
      </c>
      <c r="CV453" s="327">
        <f t="shared" si="136"/>
        <v>0</v>
      </c>
      <c r="CW453" s="327">
        <f t="shared" si="137"/>
        <v>0</v>
      </c>
      <c r="CX453" s="327">
        <f t="shared" si="138"/>
        <v>0</v>
      </c>
      <c r="CY453" s="327">
        <f t="shared" si="139"/>
        <v>0</v>
      </c>
      <c r="CZ453" s="328">
        <f t="shared" si="140"/>
        <v>305454.54550000001</v>
      </c>
      <c r="DA453" s="328">
        <f>(420000/176)*(O453+P453+Q453+R453+S453+T453+U453+V453+W453+X453+BI453)-CZ453</f>
        <v>-4.5454537030309439E-5</v>
      </c>
      <c r="DB453" s="201"/>
      <c r="DC453" s="327">
        <f>K453/M453*IFERROR(VLOOKUP($D453,Shift!$B:$AZ,45,0),0)-AT453</f>
        <v>0</v>
      </c>
      <c r="DD453" s="327">
        <f>K453/M453*IFERROR(VLOOKUP($D453,Shift!$B:$AV,47,0),0)*10*50%-ROUND(K453/M453*IFERROR(VLOOKUP($D453,Shift!$B:$AV,47,0),0)*8*30%,0)-AU453</f>
        <v>0</v>
      </c>
      <c r="DE453" s="329" t="e">
        <f>VLOOKUP($D453,'Off day working'!A:AM,38,0)-Z453</f>
        <v>#N/A</v>
      </c>
      <c r="DF453" s="328"/>
      <c r="DG453" s="328"/>
      <c r="DH453" s="330">
        <f>K453/208*8*30%*VLOOKUP($D453,Shift!$B:$AZ,47,0)-AL453</f>
        <v>0</v>
      </c>
      <c r="DJ453" s="390"/>
      <c r="DK453" s="332">
        <f>VLOOKUP($D453,Meal!$A:$AK,35,0)-BG453</f>
        <v>0</v>
      </c>
      <c r="DL453" s="332">
        <f>VLOOKUP($D453,Meal!$A:$AK,36,0)-BH453</f>
        <v>0</v>
      </c>
      <c r="DM453" s="333">
        <f>VLOOKUP($D453,Shift!B:AW,39,0)-AV453</f>
        <v>0</v>
      </c>
      <c r="DN453" s="334">
        <f>K453/208*VLOOKUP(D453,Shift!$B:$AO,39,0)*8*10%-AW453</f>
        <v>0</v>
      </c>
      <c r="DO453" s="333">
        <f>VLOOKUP($D453,Shift!$B:$AO,40,0)-AX453</f>
        <v>0</v>
      </c>
      <c r="DP453" s="334">
        <f>K453/208*VLOOKUP(D453,Shift!$B:$AO,40,0)*8*50%-AY453</f>
        <v>0</v>
      </c>
      <c r="DQ453" s="335">
        <f>VLOOKUP($D453,Shift!$B:$AZ,41,0)-AZ453</f>
        <v>0</v>
      </c>
      <c r="DR453" s="336">
        <f>K453/208*VLOOKUP($D453,Shift!$B:$AQ,41,0)*8*50%-BA453</f>
        <v>0</v>
      </c>
      <c r="DS453" s="337">
        <f>VLOOKUP($D453,Att!B:CU,98,0)-O453</f>
        <v>0</v>
      </c>
      <c r="DT453" s="338">
        <f>IFERROR(VLOOKUP($D453,OT!$A:$BR,OT!BC$1,0),0)-P453</f>
        <v>0</v>
      </c>
      <c r="DU453" s="338">
        <f>IFERROR(VLOOKUP($D453,OT!$A:$BR,OT!BD$1,0),0)-Q453</f>
        <v>0</v>
      </c>
      <c r="DV453" s="338">
        <f>IFERROR(VLOOKUP($D453,OT!$A:$BR,OT!BE$1,0),0)-R453</f>
        <v>0</v>
      </c>
      <c r="DW453" s="338">
        <f>IFERROR(VLOOKUP($D453,OT!$A:$BR,OT!BF$1,0),0)-S453</f>
        <v>0</v>
      </c>
      <c r="DX453" s="338">
        <f>IFERROR(VLOOKUP($D453,OT!$A:$BR,OT!BG$1,0),0)-T453</f>
        <v>0</v>
      </c>
      <c r="DY453" s="338">
        <f>IFERROR(VLOOKUP($D453,OT!$A:$BR,OT!BH$1,0),0)-U453</f>
        <v>0</v>
      </c>
      <c r="DZ453" s="338">
        <f>IFERROR(VLOOKUP($D453,OT!$A:$BR,OT!BI$1,0),0)-V453</f>
        <v>0</v>
      </c>
      <c r="EA453" s="338">
        <f>IFERROR(VLOOKUP($D453,OT!$A:$BR,OT!BJ$1,0),0)-W453</f>
        <v>0</v>
      </c>
      <c r="EB453" s="338">
        <f>IFERROR(VLOOKUP($D453,OT!$A:$BR,OT!BK$1,0),0)-X453</f>
        <v>0</v>
      </c>
      <c r="EC453" s="339" t="e">
        <f>VLOOKUP(D453,'Off day working'!A:AL,38,0)*30000-BD453</f>
        <v>#N/A</v>
      </c>
      <c r="ED453" s="340"/>
      <c r="EE453" s="340"/>
      <c r="EF453" s="338">
        <f t="shared" si="144"/>
        <v>0</v>
      </c>
      <c r="EG453" s="350">
        <f>4960000*1.07/208*VLOOKUP(D453,Att!B:BZ,77,0)-BJ453</f>
        <v>0</v>
      </c>
      <c r="EI453" s="345">
        <f>IF(AND(CH453="X",EJ453&gt;=0.5),150000/VLOOKUP(D453,Att!B:AT,45,0)*VLOOKUP(D453,Att!B:AP,41,0),IF(AND(CH453="X",EJ453&lt;0.5),0,150000))-AN453</f>
        <v>-47727.272727272735</v>
      </c>
      <c r="EJ453" s="346">
        <f>VLOOKUP(D453,Att!B:AP,41,0)/VLOOKUP(D453,Att!B:AT,45,0)</f>
        <v>0.68181818181818177</v>
      </c>
    </row>
    <row r="454" spans="1:140" s="331" customFormat="1" ht="14.5" hidden="1" customHeight="1" x14ac:dyDescent="0.35">
      <c r="A454" s="300" t="s">
        <v>55</v>
      </c>
      <c r="B454" s="300">
        <f t="shared" si="141"/>
        <v>447</v>
      </c>
      <c r="C454" s="320" t="s">
        <v>56</v>
      </c>
      <c r="D454" s="320" t="s">
        <v>1294</v>
      </c>
      <c r="E454" s="320" t="s">
        <v>1296</v>
      </c>
      <c r="F454" s="367" t="s">
        <v>1295</v>
      </c>
      <c r="G454" s="320" t="s">
        <v>348</v>
      </c>
      <c r="H454" s="320" t="s">
        <v>1039</v>
      </c>
      <c r="I454" s="320" t="s">
        <v>59</v>
      </c>
      <c r="J454" s="320" t="s">
        <v>58</v>
      </c>
      <c r="K454" s="321">
        <v>5900000</v>
      </c>
      <c r="L454" s="321"/>
      <c r="M454" s="321">
        <v>208</v>
      </c>
      <c r="N454" s="321"/>
      <c r="O454" s="321">
        <v>140</v>
      </c>
      <c r="P454" s="321">
        <v>20</v>
      </c>
      <c r="Q454" s="321">
        <v>0</v>
      </c>
      <c r="R454" s="321">
        <v>0</v>
      </c>
      <c r="S454" s="321">
        <v>0</v>
      </c>
      <c r="T454" s="321">
        <v>0</v>
      </c>
      <c r="U454" s="321">
        <v>0</v>
      </c>
      <c r="V454" s="321">
        <v>0</v>
      </c>
      <c r="W454" s="321">
        <v>0</v>
      </c>
      <c r="X454" s="321">
        <v>0</v>
      </c>
      <c r="Y454" s="321">
        <v>10</v>
      </c>
      <c r="Z454" s="321"/>
      <c r="AA454" s="321"/>
      <c r="AB454" s="321">
        <v>3971153.6192000001</v>
      </c>
      <c r="AC454" s="321">
        <v>850961.53850000002</v>
      </c>
      <c r="AD454" s="321">
        <v>0</v>
      </c>
      <c r="AE454" s="321">
        <v>0</v>
      </c>
      <c r="AF454" s="321">
        <v>0</v>
      </c>
      <c r="AG454" s="321">
        <v>0</v>
      </c>
      <c r="AH454" s="321">
        <v>0</v>
      </c>
      <c r="AI454" s="321">
        <v>0</v>
      </c>
      <c r="AJ454" s="321">
        <v>0</v>
      </c>
      <c r="AK454" s="321">
        <v>0</v>
      </c>
      <c r="AL454" s="321">
        <v>544615.38459999999</v>
      </c>
      <c r="AM454" s="321">
        <v>284210.52630000003</v>
      </c>
      <c r="AN454" s="321">
        <v>150000</v>
      </c>
      <c r="AO454" s="321">
        <v>507500</v>
      </c>
      <c r="AP454" s="321">
        <v>0</v>
      </c>
      <c r="AQ454" s="321">
        <v>510576.92310000001</v>
      </c>
      <c r="AR454" s="321">
        <v>0</v>
      </c>
      <c r="AS454" s="321"/>
      <c r="AT454" s="321">
        <v>0</v>
      </c>
      <c r="AU454" s="321">
        <v>590000</v>
      </c>
      <c r="AV454" s="321">
        <v>0</v>
      </c>
      <c r="AW454" s="321">
        <v>0</v>
      </c>
      <c r="AX454" s="321">
        <v>2</v>
      </c>
      <c r="AY454" s="321">
        <v>226923.07689999999</v>
      </c>
      <c r="AZ454" s="321"/>
      <c r="BA454" s="321"/>
      <c r="BB454" s="321">
        <v>10</v>
      </c>
      <c r="BC454" s="321">
        <v>283653.84999999998</v>
      </c>
      <c r="BD454" s="321">
        <v>0</v>
      </c>
      <c r="BE454" s="321"/>
      <c r="BF454" s="321">
        <v>100000</v>
      </c>
      <c r="BG454" s="321">
        <v>237000</v>
      </c>
      <c r="BH454" s="321">
        <v>248000</v>
      </c>
      <c r="BI454" s="321"/>
      <c r="BJ454" s="321"/>
      <c r="BK454" s="321"/>
      <c r="BL454" s="321">
        <v>0</v>
      </c>
      <c r="BM454" s="321"/>
      <c r="BN454" s="321">
        <v>0</v>
      </c>
      <c r="BO454" s="321">
        <v>0</v>
      </c>
      <c r="BP454" s="321">
        <v>282692.3077</v>
      </c>
      <c r="BQ454" s="321">
        <v>40384.615400000002</v>
      </c>
      <c r="BR454" s="321"/>
      <c r="BS454" s="321">
        <v>0</v>
      </c>
      <c r="BT454" s="321">
        <v>1268500</v>
      </c>
      <c r="BU454" s="321">
        <v>619500</v>
      </c>
      <c r="BV454" s="321"/>
      <c r="BW454" s="321">
        <v>0</v>
      </c>
      <c r="BX454" s="321">
        <v>10</v>
      </c>
      <c r="BY454" s="321">
        <v>283653.84620000003</v>
      </c>
      <c r="BZ454" s="321">
        <v>9.92</v>
      </c>
      <c r="CA454" s="321">
        <v>281384</v>
      </c>
      <c r="CB454" s="321">
        <v>10377568</v>
      </c>
      <c r="CC454" s="322">
        <v>8166491</v>
      </c>
      <c r="CD454" s="320"/>
      <c r="CE454" s="320" t="s">
        <v>1067</v>
      </c>
      <c r="CF454" s="323">
        <v>46106</v>
      </c>
      <c r="CG454" s="323">
        <v>46204</v>
      </c>
      <c r="CH454" s="320" t="s">
        <v>1043</v>
      </c>
      <c r="CI454" s="322">
        <v>0</v>
      </c>
      <c r="CJ454" s="322">
        <v>0</v>
      </c>
      <c r="CK454" s="321"/>
      <c r="CL454" s="324">
        <f t="shared" si="127"/>
        <v>323076.92310000001</v>
      </c>
      <c r="CM454" s="325">
        <f t="shared" si="128"/>
        <v>-12.158299999311566</v>
      </c>
      <c r="CN454" s="325">
        <f t="shared" si="129"/>
        <v>-12.081399999558926</v>
      </c>
      <c r="CO454" s="325">
        <f t="shared" si="130"/>
        <v>0.2269538464024663</v>
      </c>
      <c r="CP454" s="318"/>
      <c r="CQ454" s="326">
        <f t="shared" si="131"/>
        <v>-3.8461526855826378E-5</v>
      </c>
      <c r="CR454" s="326">
        <f t="shared" si="132"/>
        <v>0</v>
      </c>
      <c r="CS454" s="327">
        <f t="shared" si="133"/>
        <v>0</v>
      </c>
      <c r="CT454" s="327">
        <f t="shared" si="134"/>
        <v>0</v>
      </c>
      <c r="CU454" s="327">
        <f t="shared" si="135"/>
        <v>0</v>
      </c>
      <c r="CV454" s="327">
        <f t="shared" si="136"/>
        <v>0</v>
      </c>
      <c r="CW454" s="327">
        <f t="shared" si="137"/>
        <v>0</v>
      </c>
      <c r="CX454" s="327">
        <f t="shared" si="138"/>
        <v>0</v>
      </c>
      <c r="CY454" s="327">
        <f t="shared" si="139"/>
        <v>0</v>
      </c>
      <c r="CZ454" s="328">
        <f t="shared" si="140"/>
        <v>323076.92310000001</v>
      </c>
      <c r="DA454" s="328">
        <f>(420000/208)*(O454+P454+Q454+R454+S454+T454+U454+V454+W454+X454+BI454)-CZ454</f>
        <v>-2.3076951038092375E-5</v>
      </c>
      <c r="DB454" s="201"/>
      <c r="DC454" s="327">
        <f>K454/M454*IFERROR(VLOOKUP($D454,Shift!$B:$AZ,45,0),0)-AT454</f>
        <v>0</v>
      </c>
      <c r="DD454" s="327">
        <f>K454/M454*IFERROR(VLOOKUP($D454,Shift!$B:$AV,47,0),0)*10*50%-ROUND(K454/M454*IFERROR(VLOOKUP($D454,Shift!$B:$AV,47,0),0)*8*30%,0)-AU454</f>
        <v>0.38461538474075496</v>
      </c>
      <c r="DE454" s="329">
        <f>VLOOKUP($D454,'Off day working'!A:AM,38,0)-Z454</f>
        <v>0</v>
      </c>
      <c r="DF454" s="328"/>
      <c r="DG454" s="328"/>
      <c r="DH454" s="330">
        <f>K454/208*8*30%*VLOOKUP($D454,Shift!$B:$AZ,47,0)-AL454</f>
        <v>1.5384634025394917E-5</v>
      </c>
      <c r="DJ454" s="390"/>
      <c r="DK454" s="332">
        <f>VLOOKUP($D454,Meal!$A:$AK,35,0)-BG454</f>
        <v>0</v>
      </c>
      <c r="DL454" s="332">
        <f>VLOOKUP($D454,Meal!$A:$AK,36,0)-BH454</f>
        <v>0</v>
      </c>
      <c r="DM454" s="333">
        <f>VLOOKUP($D454,Shift!B:AW,39,0)-AV454</f>
        <v>0</v>
      </c>
      <c r="DN454" s="334">
        <f>K454/208*VLOOKUP(D454,Shift!$B:$AO,39,0)*8*10%-AW454</f>
        <v>0</v>
      </c>
      <c r="DO454" s="333">
        <f>VLOOKUP($D454,Shift!$B:$AO,40,0)-AX454</f>
        <v>0</v>
      </c>
      <c r="DP454" s="334">
        <f>K454/208*VLOOKUP(D454,Shift!$B:$AO,40,0)*8*50%-AY454</f>
        <v>2.3076951038092375E-5</v>
      </c>
      <c r="DQ454" s="335">
        <f>VLOOKUP($D454,Shift!$B:$AZ,41,0)-AZ454</f>
        <v>0</v>
      </c>
      <c r="DR454" s="336">
        <f>K454/208*VLOOKUP($D454,Shift!$B:$AQ,41,0)*8*50%-BA454</f>
        <v>0</v>
      </c>
      <c r="DS454" s="337">
        <f>VLOOKUP($D454,Att!B:CU,98,0)-O454</f>
        <v>0</v>
      </c>
      <c r="DT454" s="338">
        <f>IFERROR(VLOOKUP($D454,OT!$A:$BR,OT!BC$1,0),0)-P454</f>
        <v>0</v>
      </c>
      <c r="DU454" s="338">
        <f>IFERROR(VLOOKUP($D454,OT!$A:$BR,OT!BD$1,0),0)-Q454</f>
        <v>0</v>
      </c>
      <c r="DV454" s="338">
        <f>IFERROR(VLOOKUP($D454,OT!$A:$BR,OT!BE$1,0),0)-R454</f>
        <v>0</v>
      </c>
      <c r="DW454" s="338">
        <f>IFERROR(VLOOKUP($D454,OT!$A:$BR,OT!BF$1,0),0)-S454</f>
        <v>0</v>
      </c>
      <c r="DX454" s="338">
        <f>IFERROR(VLOOKUP($D454,OT!$A:$BR,OT!BG$1,0),0)-T454</f>
        <v>0</v>
      </c>
      <c r="DY454" s="338">
        <f>IFERROR(VLOOKUP($D454,OT!$A:$BR,OT!BH$1,0),0)-U454</f>
        <v>0</v>
      </c>
      <c r="DZ454" s="338">
        <f>IFERROR(VLOOKUP($D454,OT!$A:$BR,OT!BI$1,0),0)-V454</f>
        <v>0</v>
      </c>
      <c r="EA454" s="338">
        <f>IFERROR(VLOOKUP($D454,OT!$A:$BR,OT!BJ$1,0),0)-W454</f>
        <v>0</v>
      </c>
      <c r="EB454" s="338">
        <f>IFERROR(VLOOKUP($D454,OT!$A:$BR,OT!BK$1,0),0)-X454</f>
        <v>0</v>
      </c>
      <c r="EC454" s="339">
        <f>VLOOKUP(D454,'Off day working'!A:AL,38,0)*30000-BD454</f>
        <v>0</v>
      </c>
      <c r="ED454" s="340"/>
      <c r="EE454" s="340"/>
      <c r="EF454" s="338">
        <f t="shared" si="144"/>
        <v>0</v>
      </c>
      <c r="EG454" s="350">
        <f>4960000*1.07/208*VLOOKUP(D454,Att!B:BZ,77,0)-BJ454</f>
        <v>0</v>
      </c>
      <c r="EI454" s="345">
        <f>IF(AND(CH454="X",EJ454&gt;=0.5),150000/VLOOKUP(D454,Att!B:AT,45,0)*VLOOKUP(D454,Att!B:AP,41,0),IF(AND(CH454="X",EJ454&lt;0.5),0,150000))-AN454</f>
        <v>-39473.68421052632</v>
      </c>
      <c r="EJ454" s="346">
        <f>VLOOKUP(D454,Att!B:AP,41,0)/VLOOKUP(D454,Att!B:AT,45,0)</f>
        <v>0.73684210526315785</v>
      </c>
    </row>
    <row r="455" spans="1:140" s="331" customFormat="1" ht="14.5" hidden="1" customHeight="1" x14ac:dyDescent="0.35">
      <c r="A455" s="300" t="s">
        <v>55</v>
      </c>
      <c r="B455" s="300">
        <f t="shared" si="141"/>
        <v>448</v>
      </c>
      <c r="C455" s="320" t="s">
        <v>56</v>
      </c>
      <c r="D455" s="320" t="s">
        <v>1465</v>
      </c>
      <c r="E455" s="320" t="s">
        <v>1466</v>
      </c>
      <c r="F455" s="367" t="s">
        <v>1347</v>
      </c>
      <c r="G455" s="320" t="s">
        <v>360</v>
      </c>
      <c r="H455" s="320" t="s">
        <v>1039</v>
      </c>
      <c r="I455" s="320" t="s">
        <v>57</v>
      </c>
      <c r="J455" s="320" t="s">
        <v>58</v>
      </c>
      <c r="K455" s="321">
        <v>5900000</v>
      </c>
      <c r="L455" s="321"/>
      <c r="M455" s="321">
        <v>208</v>
      </c>
      <c r="N455" s="321"/>
      <c r="O455" s="321">
        <v>156</v>
      </c>
      <c r="P455" s="321">
        <v>14</v>
      </c>
      <c r="Q455" s="321">
        <v>0</v>
      </c>
      <c r="R455" s="321">
        <v>20</v>
      </c>
      <c r="S455" s="321">
        <v>0</v>
      </c>
      <c r="T455" s="321">
        <v>0</v>
      </c>
      <c r="U455" s="321">
        <v>0</v>
      </c>
      <c r="V455" s="321">
        <v>0</v>
      </c>
      <c r="W455" s="321">
        <v>0</v>
      </c>
      <c r="X455" s="321">
        <v>0</v>
      </c>
      <c r="Y455" s="321">
        <v>0</v>
      </c>
      <c r="Z455" s="321">
        <v>2</v>
      </c>
      <c r="AA455" s="321"/>
      <c r="AB455" s="321">
        <v>4425000</v>
      </c>
      <c r="AC455" s="321">
        <v>595673.07689999999</v>
      </c>
      <c r="AD455" s="321">
        <v>0</v>
      </c>
      <c r="AE455" s="321">
        <v>1134615.3846</v>
      </c>
      <c r="AF455" s="321">
        <v>0</v>
      </c>
      <c r="AG455" s="321">
        <v>0</v>
      </c>
      <c r="AH455" s="321">
        <v>0</v>
      </c>
      <c r="AI455" s="321">
        <v>0</v>
      </c>
      <c r="AJ455" s="321">
        <v>0</v>
      </c>
      <c r="AK455" s="321">
        <v>0</v>
      </c>
      <c r="AL455" s="321">
        <v>0</v>
      </c>
      <c r="AM455" s="321">
        <v>300000</v>
      </c>
      <c r="AN455" s="321">
        <v>150000</v>
      </c>
      <c r="AO455" s="321">
        <v>65000</v>
      </c>
      <c r="AP455" s="321">
        <v>0</v>
      </c>
      <c r="AQ455" s="321">
        <v>255288.4615</v>
      </c>
      <c r="AR455" s="321">
        <v>0</v>
      </c>
      <c r="AS455" s="321"/>
      <c r="AT455" s="321">
        <v>0</v>
      </c>
      <c r="AU455" s="321">
        <v>0</v>
      </c>
      <c r="AV455" s="321">
        <v>0</v>
      </c>
      <c r="AW455" s="321">
        <v>0</v>
      </c>
      <c r="AX455" s="321">
        <v>0</v>
      </c>
      <c r="AY455" s="321">
        <v>0</v>
      </c>
      <c r="AZ455" s="321"/>
      <c r="BA455" s="321"/>
      <c r="BB455" s="321">
        <v>7</v>
      </c>
      <c r="BC455" s="321">
        <v>198557.69</v>
      </c>
      <c r="BD455" s="321">
        <v>60000</v>
      </c>
      <c r="BE455" s="321">
        <v>42548</v>
      </c>
      <c r="BF455" s="321">
        <v>100000</v>
      </c>
      <c r="BG455" s="321">
        <v>170000</v>
      </c>
      <c r="BH455" s="321">
        <v>155000</v>
      </c>
      <c r="BI455" s="321"/>
      <c r="BJ455" s="321"/>
      <c r="BK455" s="321"/>
      <c r="BL455" s="321">
        <v>0</v>
      </c>
      <c r="BM455" s="321"/>
      <c r="BN455" s="321">
        <v>0</v>
      </c>
      <c r="BO455" s="321">
        <v>0</v>
      </c>
      <c r="BP455" s="321">
        <v>270000</v>
      </c>
      <c r="BQ455" s="321">
        <v>58846.1538</v>
      </c>
      <c r="BR455" s="321"/>
      <c r="BS455" s="321">
        <v>0</v>
      </c>
      <c r="BT455" s="321">
        <v>1268500</v>
      </c>
      <c r="BU455" s="321">
        <v>619500</v>
      </c>
      <c r="BV455" s="321"/>
      <c r="BW455" s="321">
        <v>0</v>
      </c>
      <c r="BX455" s="321">
        <v>1.5</v>
      </c>
      <c r="BY455" s="321">
        <v>42548.0769</v>
      </c>
      <c r="BZ455" s="321">
        <v>11.78</v>
      </c>
      <c r="CA455" s="321">
        <v>334144</v>
      </c>
      <c r="CB455" s="321">
        <v>10001180</v>
      </c>
      <c r="CC455" s="322">
        <v>7366334</v>
      </c>
      <c r="CD455" s="320"/>
      <c r="CE455" s="320" t="s">
        <v>870</v>
      </c>
      <c r="CF455" s="323">
        <v>46128</v>
      </c>
      <c r="CG455" s="323">
        <v>46204</v>
      </c>
      <c r="CH455" s="320" t="s">
        <v>1043</v>
      </c>
      <c r="CI455" s="322">
        <v>118000</v>
      </c>
      <c r="CJ455" s="322">
        <v>300000</v>
      </c>
      <c r="CK455" s="321" t="s">
        <v>2210</v>
      </c>
      <c r="CL455" s="324">
        <f t="shared" si="127"/>
        <v>628846.15379999997</v>
      </c>
      <c r="CM455" s="325">
        <f t="shared" si="128"/>
        <v>-7.2331999987363815</v>
      </c>
      <c r="CN455" s="325">
        <f t="shared" si="129"/>
        <v>-7.3869999991729856</v>
      </c>
      <c r="CO455" s="325">
        <f t="shared" si="130"/>
        <v>0</v>
      </c>
      <c r="CP455" s="318"/>
      <c r="CQ455" s="326">
        <f t="shared" si="131"/>
        <v>2.3077009245753288E-5</v>
      </c>
      <c r="CR455" s="326">
        <f t="shared" si="132"/>
        <v>0</v>
      </c>
      <c r="CS455" s="327">
        <f t="shared" si="133"/>
        <v>1.5384750440716743E-5</v>
      </c>
      <c r="CT455" s="327">
        <f t="shared" si="134"/>
        <v>0</v>
      </c>
      <c r="CU455" s="327">
        <f t="shared" si="135"/>
        <v>0</v>
      </c>
      <c r="CV455" s="327">
        <f t="shared" si="136"/>
        <v>0</v>
      </c>
      <c r="CW455" s="327">
        <f t="shared" si="137"/>
        <v>0</v>
      </c>
      <c r="CX455" s="327">
        <f t="shared" si="138"/>
        <v>0</v>
      </c>
      <c r="CY455" s="327">
        <f t="shared" si="139"/>
        <v>0</v>
      </c>
      <c r="CZ455" s="328">
        <f t="shared" si="140"/>
        <v>328846.15379999997</v>
      </c>
      <c r="DA455" s="328">
        <f>(360000/208)*(O455+P455+Q455+R455+S455+T455+U455+V455+W455+X455+BI455)-CZ455</f>
        <v>4.6153843868523836E-5</v>
      </c>
      <c r="DB455" s="201"/>
      <c r="DC455" s="327">
        <f>K455/M455*IFERROR(VLOOKUP($D455,Shift!$B:$AZ,45,0),0)-AT455</f>
        <v>0</v>
      </c>
      <c r="DD455" s="327">
        <f>K455/M455*IFERROR(VLOOKUP($D455,Shift!$B:$AV,47,0),0)*10*50%-ROUND(K455/M455*IFERROR(VLOOKUP($D455,Shift!$B:$AV,47,0),0)*8*30%,0)-AU455</f>
        <v>0</v>
      </c>
      <c r="DE455" s="329">
        <f>VLOOKUP($D455,'Off day working'!A:AM,38,0)-Z455</f>
        <v>0</v>
      </c>
      <c r="DF455" s="328"/>
      <c r="DG455" s="328"/>
      <c r="DH455" s="330">
        <f>K455/208*8*30%*VLOOKUP($D455,Shift!$B:$AZ,47,0)-AL455</f>
        <v>0</v>
      </c>
      <c r="DJ455" s="390"/>
      <c r="DK455" s="332">
        <f>VLOOKUP($D455,Meal!$A:$AK,35,0)-BG455</f>
        <v>0</v>
      </c>
      <c r="DL455" s="332">
        <f>VLOOKUP($D455,Meal!$A:$AK,36,0)-BH455</f>
        <v>0</v>
      </c>
      <c r="DM455" s="333">
        <f>VLOOKUP($D455,Shift!B:AW,39,0)-AV455</f>
        <v>0</v>
      </c>
      <c r="DN455" s="334">
        <f>K455/208*VLOOKUP(D455,Shift!$B:$AO,39,0)*8*10%-AW455</f>
        <v>0</v>
      </c>
      <c r="DO455" s="333">
        <f>VLOOKUP($D455,Shift!$B:$AO,40,0)-AX455</f>
        <v>0</v>
      </c>
      <c r="DP455" s="334">
        <f>K455/208*VLOOKUP(D455,Shift!$B:$AO,40,0)*8*50%-AY455</f>
        <v>0</v>
      </c>
      <c r="DQ455" s="335">
        <f>VLOOKUP($D455,Shift!$B:$AZ,41,0)-AZ455</f>
        <v>0</v>
      </c>
      <c r="DR455" s="336">
        <f>K455/208*VLOOKUP($D455,Shift!$B:$AQ,41,0)*8*50%-BA455</f>
        <v>0</v>
      </c>
      <c r="DS455" s="337">
        <f>VLOOKUP($D455,Att!B:CU,98,0)-O455</f>
        <v>0</v>
      </c>
      <c r="DT455" s="338">
        <f>IFERROR(VLOOKUP($D455,OT!$A:$BR,OT!BC$1,0),0)-P455</f>
        <v>0</v>
      </c>
      <c r="DU455" s="338">
        <f>IFERROR(VLOOKUP($D455,OT!$A:$BR,OT!BD$1,0),0)-Q455</f>
        <v>0</v>
      </c>
      <c r="DV455" s="338">
        <f>IFERROR(VLOOKUP($D455,OT!$A:$BR,OT!BE$1,0),0)-R455</f>
        <v>0</v>
      </c>
      <c r="DW455" s="338">
        <f>IFERROR(VLOOKUP($D455,OT!$A:$BR,OT!BF$1,0),0)-S455</f>
        <v>0</v>
      </c>
      <c r="DX455" s="338">
        <f>IFERROR(VLOOKUP($D455,OT!$A:$BR,OT!BG$1,0),0)-T455</f>
        <v>0</v>
      </c>
      <c r="DY455" s="338">
        <f>IFERROR(VLOOKUP($D455,OT!$A:$BR,OT!BH$1,0),0)-U455</f>
        <v>0</v>
      </c>
      <c r="DZ455" s="338">
        <f>IFERROR(VLOOKUP($D455,OT!$A:$BR,OT!BI$1,0),0)-V455</f>
        <v>0</v>
      </c>
      <c r="EA455" s="338">
        <f>IFERROR(VLOOKUP($D455,OT!$A:$BR,OT!BJ$1,0),0)-W455</f>
        <v>0</v>
      </c>
      <c r="EB455" s="338">
        <f>IFERROR(VLOOKUP($D455,OT!$A:$BR,OT!BK$1,0),0)-X455</f>
        <v>0</v>
      </c>
      <c r="EC455" s="339">
        <f>VLOOKUP(D455,'Off day working'!A:AL,38,0)*30000-BD455</f>
        <v>0</v>
      </c>
      <c r="ED455" s="340"/>
      <c r="EE455" s="340"/>
      <c r="EF455" s="338">
        <f t="shared" si="144"/>
        <v>7.6923076921957545E-2</v>
      </c>
      <c r="EG455" s="350">
        <f>4960000*1.07/208*VLOOKUP(D455,Att!B:BZ,77,0)-BJ455</f>
        <v>0</v>
      </c>
      <c r="EI455" s="345">
        <f>IF(AND(CH455="X",EJ455&gt;=0.5),150000/VLOOKUP(D455,Att!B:AT,45,0)*VLOOKUP(D455,Att!B:AP,41,0),IF(AND(CH455="X",EJ455&lt;0.5),0,150000))-AN455</f>
        <v>-24868.421052631573</v>
      </c>
      <c r="EJ455" s="346">
        <f>VLOOKUP(D455,Att!B:AP,41,0)/VLOOKUP(D455,Att!B:AT,45,0)</f>
        <v>0.8342105263157894</v>
      </c>
    </row>
    <row r="456" spans="1:140" s="331" customFormat="1" ht="14.5" hidden="1" customHeight="1" x14ac:dyDescent="0.35">
      <c r="A456" s="300" t="s">
        <v>55</v>
      </c>
      <c r="B456" s="300">
        <f t="shared" si="141"/>
        <v>449</v>
      </c>
      <c r="C456" s="320" t="s">
        <v>56</v>
      </c>
      <c r="D456" s="320" t="s">
        <v>1496</v>
      </c>
      <c r="E456" s="320" t="s">
        <v>1498</v>
      </c>
      <c r="F456" s="367" t="s">
        <v>1497</v>
      </c>
      <c r="G456" s="320" t="s">
        <v>348</v>
      </c>
      <c r="H456" s="320" t="s">
        <v>1039</v>
      </c>
      <c r="I456" s="320" t="s">
        <v>57</v>
      </c>
      <c r="J456" s="320" t="s">
        <v>58</v>
      </c>
      <c r="K456" s="321">
        <v>5900000</v>
      </c>
      <c r="L456" s="321"/>
      <c r="M456" s="321">
        <v>208</v>
      </c>
      <c r="N456" s="321"/>
      <c r="O456" s="321">
        <v>200</v>
      </c>
      <c r="P456" s="321">
        <v>44</v>
      </c>
      <c r="Q456" s="321">
        <v>0</v>
      </c>
      <c r="R456" s="321">
        <v>20</v>
      </c>
      <c r="S456" s="321">
        <v>0</v>
      </c>
      <c r="T456" s="321">
        <v>0</v>
      </c>
      <c r="U456" s="321">
        <v>0</v>
      </c>
      <c r="V456" s="321">
        <v>0</v>
      </c>
      <c r="W456" s="321">
        <v>0</v>
      </c>
      <c r="X456" s="321">
        <v>0</v>
      </c>
      <c r="Y456" s="321">
        <v>4</v>
      </c>
      <c r="Z456" s="321">
        <v>2</v>
      </c>
      <c r="AA456" s="321"/>
      <c r="AB456" s="321">
        <v>5673076.6962000001</v>
      </c>
      <c r="AC456" s="321">
        <v>1872115.3846</v>
      </c>
      <c r="AD456" s="321">
        <v>0</v>
      </c>
      <c r="AE456" s="321">
        <v>1134615.3846</v>
      </c>
      <c r="AF456" s="321">
        <v>0</v>
      </c>
      <c r="AG456" s="321">
        <v>0</v>
      </c>
      <c r="AH456" s="321">
        <v>0</v>
      </c>
      <c r="AI456" s="321">
        <v>0</v>
      </c>
      <c r="AJ456" s="321">
        <v>0</v>
      </c>
      <c r="AK456" s="321">
        <v>0</v>
      </c>
      <c r="AL456" s="321">
        <v>204230.76920000001</v>
      </c>
      <c r="AM456" s="321">
        <v>300000</v>
      </c>
      <c r="AN456" s="321">
        <v>150000</v>
      </c>
      <c r="AO456" s="321">
        <v>537500</v>
      </c>
      <c r="AP456" s="321">
        <v>0</v>
      </c>
      <c r="AQ456" s="321">
        <v>765865.38459999999</v>
      </c>
      <c r="AR456" s="321">
        <v>0</v>
      </c>
      <c r="AS456" s="321"/>
      <c r="AT456" s="321">
        <v>0</v>
      </c>
      <c r="AU456" s="321">
        <v>221250</v>
      </c>
      <c r="AV456" s="321">
        <v>0</v>
      </c>
      <c r="AW456" s="321">
        <v>0</v>
      </c>
      <c r="AX456" s="321">
        <v>1</v>
      </c>
      <c r="AY456" s="321">
        <v>113461.5385</v>
      </c>
      <c r="AZ456" s="321"/>
      <c r="BA456" s="321"/>
      <c r="BB456" s="321">
        <v>22</v>
      </c>
      <c r="BC456" s="321">
        <v>624038.46</v>
      </c>
      <c r="BD456" s="321">
        <v>60000</v>
      </c>
      <c r="BE456" s="321"/>
      <c r="BF456" s="321">
        <v>100000</v>
      </c>
      <c r="BG456" s="321">
        <v>82000</v>
      </c>
      <c r="BH456" s="321">
        <v>461000</v>
      </c>
      <c r="BI456" s="321"/>
      <c r="BJ456" s="321"/>
      <c r="BK456" s="321"/>
      <c r="BL456" s="321">
        <v>0</v>
      </c>
      <c r="BM456" s="321"/>
      <c r="BN456" s="321">
        <v>0</v>
      </c>
      <c r="BO456" s="321">
        <v>0</v>
      </c>
      <c r="BP456" s="321">
        <v>403846.15379999997</v>
      </c>
      <c r="BQ456" s="321">
        <v>129230.7692</v>
      </c>
      <c r="BR456" s="321"/>
      <c r="BS456" s="321">
        <v>0</v>
      </c>
      <c r="BT456" s="321">
        <v>1268500</v>
      </c>
      <c r="BU456" s="321">
        <v>619500</v>
      </c>
      <c r="BV456" s="321"/>
      <c r="BW456" s="321">
        <v>0</v>
      </c>
      <c r="BX456" s="321"/>
      <c r="BY456" s="321">
        <v>0</v>
      </c>
      <c r="BZ456" s="321">
        <v>15.68</v>
      </c>
      <c r="CA456" s="321">
        <v>444769</v>
      </c>
      <c r="CB456" s="321">
        <v>14663523</v>
      </c>
      <c r="CC456" s="322">
        <v>12124446</v>
      </c>
      <c r="CD456" s="320"/>
      <c r="CE456" s="320" t="s">
        <v>1068</v>
      </c>
      <c r="CF456" s="323">
        <v>46134</v>
      </c>
      <c r="CG456" s="323">
        <v>46204</v>
      </c>
      <c r="CH456" s="320" t="s">
        <v>1043</v>
      </c>
      <c r="CI456" s="322">
        <v>118000</v>
      </c>
      <c r="CJ456" s="322">
        <v>0</v>
      </c>
      <c r="CK456" s="321"/>
      <c r="CL456" s="324">
        <f t="shared" si="127"/>
        <v>533076.92299999995</v>
      </c>
      <c r="CM456" s="325">
        <f t="shared" si="128"/>
        <v>-23.459299996495247</v>
      </c>
      <c r="CN456" s="325">
        <f t="shared" si="129"/>
        <v>-23.382299996912479</v>
      </c>
      <c r="CO456" s="325">
        <f t="shared" si="130"/>
        <v>0.22687692288309336</v>
      </c>
      <c r="CP456" s="318"/>
      <c r="CQ456" s="326">
        <f t="shared" ref="CQ456:CQ462" si="145">$K456/$M456*P456*1.5-AC456</f>
        <v>1.5384983271360397E-5</v>
      </c>
      <c r="CR456" s="326">
        <f t="shared" ref="CR456:CR462" si="146">$K456/$M456*Q456*1.75-AD456</f>
        <v>0</v>
      </c>
      <c r="CS456" s="327">
        <f t="shared" ref="CS456:CS462" si="147">$K456/$M456*R456*2-AE456</f>
        <v>1.5384750440716743E-5</v>
      </c>
      <c r="CT456" s="327">
        <f t="shared" ref="CT456:CT462" si="148">$K456/$M456*S456*2.1-AF456</f>
        <v>0</v>
      </c>
      <c r="CU456" s="327">
        <f t="shared" ref="CU456:CU462" si="149">$K456/$M456*T456*2.2-AG456</f>
        <v>0</v>
      </c>
      <c r="CV456" s="327">
        <f t="shared" ref="CV456:CV462" si="150">$K456/$M456*U456*2.9-AH456</f>
        <v>0</v>
      </c>
      <c r="CW456" s="327">
        <f t="shared" ref="CW456:CW462" si="151">$K456/$M456*V456*3-AI456</f>
        <v>0</v>
      </c>
      <c r="CX456" s="327">
        <f t="shared" ref="CX456:CX462" si="152">$K456/$M456*W456*4.1-AJ456</f>
        <v>0</v>
      </c>
      <c r="CY456" s="327">
        <f t="shared" ref="CY456:CY462" si="153">$K456/$M456*X456*1-AK456</f>
        <v>0</v>
      </c>
      <c r="CZ456" s="328">
        <f t="shared" ref="CZ456:CZ462" si="154">(BP456+BQ456)</f>
        <v>533076.92299999995</v>
      </c>
      <c r="DA456" s="328">
        <f>(420000/208)*(O456+P456+Q456+R456+S456+T456+U456+V456+W456+X456+BI456)-CZ456</f>
        <v>7.6923170126974583E-5</v>
      </c>
      <c r="DB456" s="201"/>
      <c r="DC456" s="327">
        <f>K456/M456*IFERROR(VLOOKUP($D456,Shift!$B:$AZ,45,0),0)-AT456</f>
        <v>0</v>
      </c>
      <c r="DD456" s="327">
        <f>K456/M456*IFERROR(VLOOKUP($D456,Shift!$B:$AV,47,0),0)*10*50%-ROUND(K456/M456*IFERROR(VLOOKUP($D456,Shift!$B:$AV,47,0),0)*8*30%,0)-AU456</f>
        <v>-0.23076923075132072</v>
      </c>
      <c r="DE456" s="329">
        <f>VLOOKUP($D456,'Off day working'!A:AM,38,0)-Z456</f>
        <v>0</v>
      </c>
      <c r="DF456" s="328"/>
      <c r="DG456" s="328"/>
      <c r="DH456" s="330">
        <f>K456/208*8*30%*VLOOKUP($D456,Shift!$B:$AZ,47,0)-AL456</f>
        <v>3.0769238946959376E-5</v>
      </c>
      <c r="DJ456" s="390"/>
      <c r="DK456" s="332">
        <f>VLOOKUP($D456,Meal!$A:$AK,35,0)-BG456</f>
        <v>0</v>
      </c>
      <c r="DL456" s="332">
        <f>VLOOKUP($D456,Meal!$A:$AK,36,0)-BH456</f>
        <v>0</v>
      </c>
      <c r="DM456" s="333">
        <f>VLOOKUP($D456,Shift!B:AW,39,0)-AV456</f>
        <v>0</v>
      </c>
      <c r="DN456" s="334">
        <f>K456/208*VLOOKUP(D456,Shift!$B:$AO,39,0)*8*10%-AW456</f>
        <v>0</v>
      </c>
      <c r="DO456" s="333">
        <f>VLOOKUP($D456,Shift!$B:$AO,40,0)-AX456</f>
        <v>0</v>
      </c>
      <c r="DP456" s="334">
        <f>K456/208*VLOOKUP(D456,Shift!$B:$AO,40,0)*8*50%-AY456</f>
        <v>-3.8461526855826378E-5</v>
      </c>
      <c r="DQ456" s="335">
        <f>VLOOKUP($D456,Shift!$B:$AZ,41,0)-AZ456</f>
        <v>0</v>
      </c>
      <c r="DR456" s="336">
        <f>K456/208*VLOOKUP($D456,Shift!$B:$AQ,41,0)*8*50%-BA456</f>
        <v>0</v>
      </c>
      <c r="DS456" s="337">
        <f>VLOOKUP($D456,Att!B:CU,98,0)-O456</f>
        <v>0</v>
      </c>
      <c r="DT456" s="338">
        <f>IFERROR(VLOOKUP($D456,OT!$A:$BR,OT!BC$1,0),0)-P456</f>
        <v>0</v>
      </c>
      <c r="DU456" s="338">
        <f>IFERROR(VLOOKUP($D456,OT!$A:$BR,OT!BD$1,0),0)-Q456</f>
        <v>0</v>
      </c>
      <c r="DV456" s="338">
        <f>IFERROR(VLOOKUP($D456,OT!$A:$BR,OT!BE$1,0),0)-R456</f>
        <v>0</v>
      </c>
      <c r="DW456" s="338">
        <f>IFERROR(VLOOKUP($D456,OT!$A:$BR,OT!BF$1,0),0)-S456</f>
        <v>0</v>
      </c>
      <c r="DX456" s="338">
        <f>IFERROR(VLOOKUP($D456,OT!$A:$BR,OT!BG$1,0),0)-T456</f>
        <v>0</v>
      </c>
      <c r="DY456" s="338">
        <f>IFERROR(VLOOKUP($D456,OT!$A:$BR,OT!BH$1,0),0)-U456</f>
        <v>0</v>
      </c>
      <c r="DZ456" s="338">
        <f>IFERROR(VLOOKUP($D456,OT!$A:$BR,OT!BI$1,0),0)-V456</f>
        <v>0</v>
      </c>
      <c r="EA456" s="338">
        <f>IFERROR(VLOOKUP($D456,OT!$A:$BR,OT!BJ$1,0),0)-W456</f>
        <v>0</v>
      </c>
      <c r="EB456" s="338">
        <f>IFERROR(VLOOKUP($D456,OT!$A:$BR,OT!BK$1,0),0)-X456</f>
        <v>0</v>
      </c>
      <c r="EC456" s="339">
        <f>VLOOKUP(D456,'Off day working'!A:AL,38,0)*30000-BD456</f>
        <v>0</v>
      </c>
      <c r="ED456" s="340"/>
      <c r="EE456" s="340"/>
      <c r="EF456" s="338">
        <f t="shared" si="144"/>
        <v>0</v>
      </c>
      <c r="EG456" s="350">
        <f>4960000*1.07/208*VLOOKUP(D456,Att!B:BZ,77,0)-BJ456</f>
        <v>0</v>
      </c>
      <c r="EI456" s="345">
        <f>IF(AND(CH456="X",EJ456&gt;=0.5),150000/VLOOKUP(D456,Att!B:AT,45,0)*VLOOKUP(D456,Att!B:AP,41,0),IF(AND(CH456="X",EJ456&lt;0.5),0,150000))-AN456</f>
        <v>15789.473684210534</v>
      </c>
      <c r="EJ456" s="346">
        <f>VLOOKUP(D456,Att!B:AP,41,0)/VLOOKUP(D456,Att!B:AT,45,0)</f>
        <v>1.1052631578947369</v>
      </c>
    </row>
    <row r="457" spans="1:140" s="331" customFormat="1" ht="14.5" hidden="1" customHeight="1" x14ac:dyDescent="0.35">
      <c r="A457" s="300" t="s">
        <v>55</v>
      </c>
      <c r="B457" s="300">
        <f t="shared" ref="B457:B462" si="155">ROW()-7</f>
        <v>450</v>
      </c>
      <c r="C457" s="320" t="s">
        <v>56</v>
      </c>
      <c r="D457" s="320" t="s">
        <v>1588</v>
      </c>
      <c r="E457" s="320" t="s">
        <v>1590</v>
      </c>
      <c r="F457" s="367" t="s">
        <v>1589</v>
      </c>
      <c r="G457" s="320" t="s">
        <v>360</v>
      </c>
      <c r="H457" s="320" t="s">
        <v>1039</v>
      </c>
      <c r="I457" s="320" t="s">
        <v>57</v>
      </c>
      <c r="J457" s="320" t="s">
        <v>58</v>
      </c>
      <c r="K457" s="321">
        <v>5900000</v>
      </c>
      <c r="L457" s="321"/>
      <c r="M457" s="321">
        <v>208</v>
      </c>
      <c r="N457" s="321"/>
      <c r="O457" s="321">
        <v>208</v>
      </c>
      <c r="P457" s="321">
        <v>44</v>
      </c>
      <c r="Q457" s="321">
        <v>0</v>
      </c>
      <c r="R457" s="321">
        <v>0</v>
      </c>
      <c r="S457" s="321">
        <v>0</v>
      </c>
      <c r="T457" s="321">
        <v>0</v>
      </c>
      <c r="U457" s="321">
        <v>0</v>
      </c>
      <c r="V457" s="321">
        <v>0</v>
      </c>
      <c r="W457" s="321">
        <v>0</v>
      </c>
      <c r="X457" s="321">
        <v>0</v>
      </c>
      <c r="Y457" s="321">
        <v>10</v>
      </c>
      <c r="Z457" s="321"/>
      <c r="AA457" s="321"/>
      <c r="AB457" s="321">
        <v>5899999.8865</v>
      </c>
      <c r="AC457" s="321">
        <v>1872115.3846</v>
      </c>
      <c r="AD457" s="321">
        <v>0</v>
      </c>
      <c r="AE457" s="321">
        <v>0</v>
      </c>
      <c r="AF457" s="321">
        <v>0</v>
      </c>
      <c r="AG457" s="321">
        <v>0</v>
      </c>
      <c r="AH457" s="321">
        <v>0</v>
      </c>
      <c r="AI457" s="321">
        <v>0</v>
      </c>
      <c r="AJ457" s="321">
        <v>0</v>
      </c>
      <c r="AK457" s="321">
        <v>0</v>
      </c>
      <c r="AL457" s="321">
        <v>544615.38459999999</v>
      </c>
      <c r="AM457" s="321">
        <v>300000</v>
      </c>
      <c r="AN457" s="321">
        <v>150000</v>
      </c>
      <c r="AO457" s="321">
        <v>587500</v>
      </c>
      <c r="AP457" s="321">
        <v>0</v>
      </c>
      <c r="AQ457" s="321">
        <v>1021153.8462</v>
      </c>
      <c r="AR457" s="321">
        <v>0</v>
      </c>
      <c r="AS457" s="321"/>
      <c r="AT457" s="321">
        <v>0</v>
      </c>
      <c r="AU457" s="321">
        <v>590000</v>
      </c>
      <c r="AV457" s="321">
        <v>0</v>
      </c>
      <c r="AW457" s="321">
        <v>0</v>
      </c>
      <c r="AX457" s="321">
        <v>2</v>
      </c>
      <c r="AY457" s="321">
        <v>226923.07689999999</v>
      </c>
      <c r="AZ457" s="321"/>
      <c r="BA457" s="321"/>
      <c r="BB457" s="321">
        <v>22</v>
      </c>
      <c r="BC457" s="321">
        <v>624038.46</v>
      </c>
      <c r="BD457" s="321">
        <v>0</v>
      </c>
      <c r="BE457" s="321">
        <v>42548</v>
      </c>
      <c r="BF457" s="321">
        <v>100000</v>
      </c>
      <c r="BG457" s="321">
        <v>15000</v>
      </c>
      <c r="BH457" s="321">
        <v>600000</v>
      </c>
      <c r="BI457" s="321"/>
      <c r="BJ457" s="321"/>
      <c r="BK457" s="321"/>
      <c r="BL457" s="321">
        <v>0</v>
      </c>
      <c r="BM457" s="321"/>
      <c r="BN457" s="321">
        <v>0</v>
      </c>
      <c r="BO457" s="321">
        <v>0</v>
      </c>
      <c r="BP457" s="321">
        <v>420000</v>
      </c>
      <c r="BQ457" s="321">
        <v>88846.1538</v>
      </c>
      <c r="BR457" s="321"/>
      <c r="BS457" s="321">
        <v>0</v>
      </c>
      <c r="BT457" s="321">
        <v>1268500</v>
      </c>
      <c r="BU457" s="321">
        <v>619500</v>
      </c>
      <c r="BV457" s="321"/>
      <c r="BW457" s="321">
        <v>0</v>
      </c>
      <c r="BX457" s="321"/>
      <c r="BY457" s="321">
        <v>0</v>
      </c>
      <c r="BZ457" s="321">
        <v>14.56</v>
      </c>
      <c r="CA457" s="321">
        <v>412999</v>
      </c>
      <c r="CB457" s="321">
        <v>14882263</v>
      </c>
      <c r="CC457" s="322">
        <v>12367417</v>
      </c>
      <c r="CD457" s="320"/>
      <c r="CE457" s="320" t="s">
        <v>1068</v>
      </c>
      <c r="CF457" s="323">
        <v>46147</v>
      </c>
      <c r="CG457" s="323">
        <v>46204</v>
      </c>
      <c r="CH457" s="320" t="s">
        <v>1043</v>
      </c>
      <c r="CI457" s="322">
        <v>118000</v>
      </c>
      <c r="CJ457" s="322">
        <v>0</v>
      </c>
      <c r="CK457" s="321"/>
      <c r="CL457" s="324">
        <f t="shared" ref="CL457:CL462" si="156">SUM(BN457:BQ457)+CJ457</f>
        <v>508846.15379999997</v>
      </c>
      <c r="CM457" s="325">
        <f t="shared" ref="CM457:CM462" si="157">SUM(AB457:AU457,AW457,AY457,BA457,BC457,BD457:BH457,BJ457:BL457,BM457:BR457,BS457,BT457)+100%*CA457-CB457+CJ457+CI457</f>
        <v>-23.807399999350309</v>
      </c>
      <c r="CN457" s="325">
        <f t="shared" ref="CN457:CN462" si="158">SUM(AB457:AU457,AW457,AY457,BA457,BC457,BD457:BH457,BJ457,BL457)+BS457-BU457+CA457-CC457</f>
        <v>-23.961199998855591</v>
      </c>
      <c r="CO457" s="325">
        <f t="shared" ref="CO457:CO462" si="159">K457/M457*O457-AB457</f>
        <v>0.11349999997764826</v>
      </c>
      <c r="CP457" s="318"/>
      <c r="CQ457" s="326">
        <f t="shared" si="145"/>
        <v>1.5384983271360397E-5</v>
      </c>
      <c r="CR457" s="326">
        <f t="shared" si="146"/>
        <v>0</v>
      </c>
      <c r="CS457" s="327">
        <f t="shared" si="147"/>
        <v>0</v>
      </c>
      <c r="CT457" s="327">
        <f t="shared" si="148"/>
        <v>0</v>
      </c>
      <c r="CU457" s="327">
        <f t="shared" si="149"/>
        <v>0</v>
      </c>
      <c r="CV457" s="327">
        <f t="shared" si="150"/>
        <v>0</v>
      </c>
      <c r="CW457" s="327">
        <f t="shared" si="151"/>
        <v>0</v>
      </c>
      <c r="CX457" s="327">
        <f t="shared" si="152"/>
        <v>0</v>
      </c>
      <c r="CY457" s="327">
        <f t="shared" si="153"/>
        <v>0</v>
      </c>
      <c r="CZ457" s="328">
        <f t="shared" si="154"/>
        <v>508846.15379999997</v>
      </c>
      <c r="DA457" s="328">
        <f>(420000/208)*(O457+P457+Q457+R457+S457+T457+U457+V457+W457+X457+BI457)-CZ457</f>
        <v>4.615390207618475E-5</v>
      </c>
      <c r="DB457" s="201"/>
      <c r="DC457" s="327">
        <f>K457/M457*IFERROR(VLOOKUP($D457,Shift!$B:$AZ,45,0),0)-AT457</f>
        <v>0</v>
      </c>
      <c r="DD457" s="327">
        <f>K457/M457*IFERROR(VLOOKUP($D457,Shift!$B:$AV,47,0),0)*10*50%-ROUND(K457/M457*IFERROR(VLOOKUP($D457,Shift!$B:$AV,47,0),0)*8*30%,0)-AU457</f>
        <v>0.38461538474075496</v>
      </c>
      <c r="DE457" s="329">
        <f>VLOOKUP($D457,'Off day working'!A:AM,38,0)-Z457</f>
        <v>0</v>
      </c>
      <c r="DF457" s="328"/>
      <c r="DG457" s="328"/>
      <c r="DH457" s="330">
        <f>K457/208*8*30%*VLOOKUP($D457,Shift!$B:$AZ,47,0)-AL457</f>
        <v>1.5384634025394917E-5</v>
      </c>
      <c r="DJ457" s="390"/>
      <c r="DK457" s="332">
        <f>VLOOKUP($D457,Meal!$A:$AK,35,0)-BG457</f>
        <v>0</v>
      </c>
      <c r="DL457" s="332">
        <f>VLOOKUP($D457,Meal!$A:$AK,36,0)-BH457</f>
        <v>0</v>
      </c>
      <c r="DM457" s="333">
        <f>VLOOKUP($D457,Shift!B:AW,39,0)-AV457</f>
        <v>0</v>
      </c>
      <c r="DN457" s="334">
        <f>K457/208*VLOOKUP(D457,Shift!$B:$AO,39,0)*8*10%-AW457</f>
        <v>0</v>
      </c>
      <c r="DO457" s="333">
        <f>VLOOKUP($D457,Shift!$B:$AO,40,0)-AX457</f>
        <v>0</v>
      </c>
      <c r="DP457" s="334">
        <f>K457/208*VLOOKUP(D457,Shift!$B:$AO,40,0)*8*50%-AY457</f>
        <v>2.3076951038092375E-5</v>
      </c>
      <c r="DQ457" s="335">
        <f>VLOOKUP($D457,Shift!$B:$AZ,41,0)-AZ457</f>
        <v>0</v>
      </c>
      <c r="DR457" s="336">
        <f>K457/208*VLOOKUP($D457,Shift!$B:$AQ,41,0)*8*50%-BA457</f>
        <v>0</v>
      </c>
      <c r="DS457" s="337">
        <f>VLOOKUP($D457,Att!B:CU,98,0)-O457</f>
        <v>0</v>
      </c>
      <c r="DT457" s="338">
        <f>IFERROR(VLOOKUP($D457,OT!$A:$BR,OT!BC$1,0),0)-P457</f>
        <v>0</v>
      </c>
      <c r="DU457" s="338">
        <f>IFERROR(VLOOKUP($D457,OT!$A:$BR,OT!BD$1,0),0)-Q457</f>
        <v>0</v>
      </c>
      <c r="DV457" s="338">
        <f>IFERROR(VLOOKUP($D457,OT!$A:$BR,OT!BE$1,0),0)-R457</f>
        <v>0</v>
      </c>
      <c r="DW457" s="338">
        <f>IFERROR(VLOOKUP($D457,OT!$A:$BR,OT!BF$1,0),0)-S457</f>
        <v>0</v>
      </c>
      <c r="DX457" s="338">
        <f>IFERROR(VLOOKUP($D457,OT!$A:$BR,OT!BG$1,0),0)-T457</f>
        <v>0</v>
      </c>
      <c r="DY457" s="338">
        <f>IFERROR(VLOOKUP($D457,OT!$A:$BR,OT!BH$1,0),0)-U457</f>
        <v>0</v>
      </c>
      <c r="DZ457" s="338">
        <f>IFERROR(VLOOKUP($D457,OT!$A:$BR,OT!BI$1,0),0)-V457</f>
        <v>0</v>
      </c>
      <c r="EA457" s="338">
        <f>IFERROR(VLOOKUP($D457,OT!$A:$BR,OT!BJ$1,0),0)-W457</f>
        <v>0</v>
      </c>
      <c r="EB457" s="338">
        <f>IFERROR(VLOOKUP($D457,OT!$A:$BR,OT!BK$1,0),0)-X457</f>
        <v>0</v>
      </c>
      <c r="EC457" s="339">
        <f>VLOOKUP(D457,'Off day working'!A:AL,38,0)*30000-BD457</f>
        <v>0</v>
      </c>
      <c r="ED457" s="340"/>
      <c r="EE457" s="340"/>
      <c r="EF457" s="338">
        <f t="shared" si="144"/>
        <v>7.6923076921957545E-2</v>
      </c>
      <c r="EG457" s="350">
        <f>4960000*1.07/208*VLOOKUP(D457,Att!B:BZ,77,0)-BJ457</f>
        <v>0</v>
      </c>
      <c r="EI457" s="345">
        <f>IF(AND(CH457="X",EJ457&gt;=0.5),150000/VLOOKUP(D457,Att!B:AT,45,0)*VLOOKUP(D457,Att!B:AP,41,0),IF(AND(CH457="X",EJ457&lt;0.5),0,150000))-AN457</f>
        <v>23077.255917799805</v>
      </c>
      <c r="EJ457" s="346">
        <f>VLOOKUP(D457,Att!B:AP,41,0)/VLOOKUP(D457,Att!B:AT,45,0)</f>
        <v>1.1538483727853321</v>
      </c>
    </row>
    <row r="458" spans="1:140" s="331" customFormat="1" ht="14.5" hidden="1" customHeight="1" x14ac:dyDescent="0.35">
      <c r="A458" s="300" t="s">
        <v>55</v>
      </c>
      <c r="B458" s="300">
        <f t="shared" si="155"/>
        <v>451</v>
      </c>
      <c r="C458" s="320" t="s">
        <v>801</v>
      </c>
      <c r="D458" s="320" t="s">
        <v>1643</v>
      </c>
      <c r="E458" s="320" t="s">
        <v>1645</v>
      </c>
      <c r="F458" s="367" t="s">
        <v>1644</v>
      </c>
      <c r="G458" s="320" t="s">
        <v>360</v>
      </c>
      <c r="H458" s="320" t="s">
        <v>1039</v>
      </c>
      <c r="I458" s="320" t="s">
        <v>1778</v>
      </c>
      <c r="J458" s="320" t="s">
        <v>58</v>
      </c>
      <c r="K458" s="321">
        <v>5900000</v>
      </c>
      <c r="L458" s="321"/>
      <c r="M458" s="321">
        <v>208</v>
      </c>
      <c r="N458" s="321"/>
      <c r="O458" s="321">
        <v>208</v>
      </c>
      <c r="P458" s="321">
        <v>0</v>
      </c>
      <c r="Q458" s="321">
        <v>0</v>
      </c>
      <c r="R458" s="321">
        <v>32</v>
      </c>
      <c r="S458" s="321">
        <v>0</v>
      </c>
      <c r="T458" s="321">
        <v>0</v>
      </c>
      <c r="U458" s="321">
        <v>0</v>
      </c>
      <c r="V458" s="321">
        <v>0</v>
      </c>
      <c r="W458" s="321">
        <v>0</v>
      </c>
      <c r="X458" s="321">
        <v>0</v>
      </c>
      <c r="Y458" s="321">
        <v>0</v>
      </c>
      <c r="Z458" s="321">
        <v>4</v>
      </c>
      <c r="AA458" s="321"/>
      <c r="AB458" s="321">
        <v>5899999.8865</v>
      </c>
      <c r="AC458" s="321">
        <v>0</v>
      </c>
      <c r="AD458" s="321">
        <v>0</v>
      </c>
      <c r="AE458" s="321">
        <v>1815384.6154</v>
      </c>
      <c r="AF458" s="321">
        <v>0</v>
      </c>
      <c r="AG458" s="321">
        <v>0</v>
      </c>
      <c r="AH458" s="321">
        <v>0</v>
      </c>
      <c r="AI458" s="321">
        <v>0</v>
      </c>
      <c r="AJ458" s="321">
        <v>0</v>
      </c>
      <c r="AK458" s="321">
        <v>0</v>
      </c>
      <c r="AL458" s="321">
        <v>0</v>
      </c>
      <c r="AM458" s="321">
        <v>300000</v>
      </c>
      <c r="AN458" s="321">
        <v>150000</v>
      </c>
      <c r="AO458" s="321">
        <v>522500</v>
      </c>
      <c r="AP458" s="321">
        <v>0</v>
      </c>
      <c r="AQ458" s="321">
        <v>1021153.8462</v>
      </c>
      <c r="AR458" s="321">
        <v>0</v>
      </c>
      <c r="AS458" s="321"/>
      <c r="AT458" s="321">
        <v>0</v>
      </c>
      <c r="AU458" s="321">
        <v>0</v>
      </c>
      <c r="AV458" s="321">
        <v>0</v>
      </c>
      <c r="AW458" s="321">
        <v>0</v>
      </c>
      <c r="AX458" s="321">
        <v>0</v>
      </c>
      <c r="AY458" s="321">
        <v>0</v>
      </c>
      <c r="AZ458" s="321"/>
      <c r="BA458" s="321"/>
      <c r="BB458" s="321"/>
      <c r="BC458" s="321"/>
      <c r="BD458" s="321">
        <v>120000</v>
      </c>
      <c r="BE458" s="321">
        <v>42548</v>
      </c>
      <c r="BF458" s="321">
        <v>100000</v>
      </c>
      <c r="BG458" s="321">
        <v>420000</v>
      </c>
      <c r="BH458" s="321">
        <v>60000</v>
      </c>
      <c r="BI458" s="321"/>
      <c r="BJ458" s="321"/>
      <c r="BK458" s="321"/>
      <c r="BL458" s="321">
        <v>0</v>
      </c>
      <c r="BM458" s="321"/>
      <c r="BN458" s="321">
        <v>0</v>
      </c>
      <c r="BO458" s="321">
        <v>0</v>
      </c>
      <c r="BP458" s="321">
        <v>360000</v>
      </c>
      <c r="BQ458" s="321">
        <v>55384.615400000002</v>
      </c>
      <c r="BR458" s="321"/>
      <c r="BS458" s="321">
        <v>0</v>
      </c>
      <c r="BT458" s="321">
        <v>1268500</v>
      </c>
      <c r="BU458" s="321">
        <v>619500</v>
      </c>
      <c r="BV458" s="321"/>
      <c r="BW458" s="321">
        <v>0</v>
      </c>
      <c r="BX458" s="321"/>
      <c r="BY458" s="321">
        <v>0</v>
      </c>
      <c r="BZ458" s="321">
        <v>12.48</v>
      </c>
      <c r="CA458" s="321">
        <v>354000</v>
      </c>
      <c r="CB458" s="321">
        <v>12607471</v>
      </c>
      <c r="CC458" s="322">
        <v>10186086</v>
      </c>
      <c r="CD458" s="320"/>
      <c r="CE458" s="320" t="s">
        <v>870</v>
      </c>
      <c r="CF458" s="323">
        <v>46153</v>
      </c>
      <c r="CG458" s="323">
        <v>46204</v>
      </c>
      <c r="CH458" s="320" t="s">
        <v>1043</v>
      </c>
      <c r="CI458" s="322">
        <v>118000</v>
      </c>
      <c r="CJ458" s="322">
        <v>0</v>
      </c>
      <c r="CK458" s="321"/>
      <c r="CL458" s="324">
        <f t="shared" si="156"/>
        <v>415384.61540000001</v>
      </c>
      <c r="CM458" s="325">
        <f t="shared" si="157"/>
        <v>-3.6499999463558197E-2</v>
      </c>
      <c r="CN458" s="325">
        <f t="shared" si="158"/>
        <v>0.34810000099241734</v>
      </c>
      <c r="CO458" s="325">
        <f t="shared" si="159"/>
        <v>0.11349999997764826</v>
      </c>
      <c r="CP458" s="318"/>
      <c r="CQ458" s="326">
        <f t="shared" si="145"/>
        <v>0</v>
      </c>
      <c r="CR458" s="326">
        <f t="shared" si="146"/>
        <v>0</v>
      </c>
      <c r="CS458" s="327">
        <f t="shared" si="147"/>
        <v>-1.538451761007309E-5</v>
      </c>
      <c r="CT458" s="327">
        <f t="shared" si="148"/>
        <v>0</v>
      </c>
      <c r="CU458" s="327">
        <f t="shared" si="149"/>
        <v>0</v>
      </c>
      <c r="CV458" s="327">
        <f t="shared" si="150"/>
        <v>0</v>
      </c>
      <c r="CW458" s="327">
        <f t="shared" si="151"/>
        <v>0</v>
      </c>
      <c r="CX458" s="327">
        <f t="shared" si="152"/>
        <v>0</v>
      </c>
      <c r="CY458" s="327">
        <f t="shared" si="153"/>
        <v>0</v>
      </c>
      <c r="CZ458" s="328">
        <f t="shared" si="154"/>
        <v>415384.61540000001</v>
      </c>
      <c r="DA458" s="328">
        <f>(360000/208)*(O458+P458+Q458+R458+S458+T458+U458+V458+W458+X458+BI458)-CZ458</f>
        <v>-1.5384634025394917E-5</v>
      </c>
      <c r="DB458" s="201"/>
      <c r="DC458" s="327">
        <f>K458/M458*IFERROR(VLOOKUP($D458,Shift!$B:$AZ,45,0),0)-AT458</f>
        <v>0</v>
      </c>
      <c r="DD458" s="327">
        <f>K458/M458*IFERROR(VLOOKUP($D458,Shift!$B:$AV,47,0),0)*10*50%-ROUND(K458/M458*IFERROR(VLOOKUP($D458,Shift!$B:$AV,47,0),0)*8*30%,0)-AU458</f>
        <v>0</v>
      </c>
      <c r="DE458" s="329">
        <f>VLOOKUP($D458,'Off day working'!A:AM,38,0)-Z458</f>
        <v>0</v>
      </c>
      <c r="DF458" s="328"/>
      <c r="DG458" s="328"/>
      <c r="DH458" s="330">
        <f>K458/208*8*30%*VLOOKUP($D458,Shift!$B:$AZ,47,0)-AL458</f>
        <v>0</v>
      </c>
      <c r="DJ458" s="390"/>
      <c r="DK458" s="332">
        <f>VLOOKUP($D458,Meal!$A:$AK,35,0)-BG458</f>
        <v>0</v>
      </c>
      <c r="DL458" s="332">
        <f>VLOOKUP($D458,Meal!$A:$AK,36,0)-BH458</f>
        <v>0</v>
      </c>
      <c r="DM458" s="333">
        <f>VLOOKUP($D458,Shift!B:AW,39,0)-AV458</f>
        <v>0</v>
      </c>
      <c r="DN458" s="334">
        <f>K458/208*VLOOKUP(D458,Shift!$B:$AO,39,0)*8*10%-AW458</f>
        <v>0</v>
      </c>
      <c r="DO458" s="333">
        <f>VLOOKUP($D458,Shift!$B:$AO,40,0)-AX458</f>
        <v>0</v>
      </c>
      <c r="DP458" s="334">
        <f>K458/208*VLOOKUP(D458,Shift!$B:$AO,40,0)*8*50%-AY458</f>
        <v>0</v>
      </c>
      <c r="DQ458" s="335">
        <f>VLOOKUP($D458,Shift!$B:$AZ,41,0)-AZ458</f>
        <v>0</v>
      </c>
      <c r="DR458" s="336">
        <f>K458/208*VLOOKUP($D458,Shift!$B:$AQ,41,0)*8*50%-BA458</f>
        <v>0</v>
      </c>
      <c r="DS458" s="337">
        <f>VLOOKUP($D458,Att!B:CU,98,0)-O458</f>
        <v>0</v>
      </c>
      <c r="DT458" s="338">
        <f>IFERROR(VLOOKUP($D458,OT!$A:$BR,OT!BC$1,0),0)-P458</f>
        <v>0</v>
      </c>
      <c r="DU458" s="338">
        <f>IFERROR(VLOOKUP($D458,OT!$A:$BR,OT!BD$1,0),0)-Q458</f>
        <v>0</v>
      </c>
      <c r="DV458" s="338">
        <f>IFERROR(VLOOKUP($D458,OT!$A:$BR,OT!BE$1,0),0)-R458</f>
        <v>0</v>
      </c>
      <c r="DW458" s="338">
        <f>IFERROR(VLOOKUP($D458,OT!$A:$BR,OT!BF$1,0),0)-S458</f>
        <v>0</v>
      </c>
      <c r="DX458" s="338">
        <f>IFERROR(VLOOKUP($D458,OT!$A:$BR,OT!BG$1,0),0)-T458</f>
        <v>0</v>
      </c>
      <c r="DY458" s="338">
        <f>IFERROR(VLOOKUP($D458,OT!$A:$BR,OT!BH$1,0),0)-U458</f>
        <v>0</v>
      </c>
      <c r="DZ458" s="338">
        <f>IFERROR(VLOOKUP($D458,OT!$A:$BR,OT!BI$1,0),0)-V458</f>
        <v>0</v>
      </c>
      <c r="EA458" s="338">
        <f>IFERROR(VLOOKUP($D458,OT!$A:$BR,OT!BJ$1,0),0)-W458</f>
        <v>0</v>
      </c>
      <c r="EB458" s="338">
        <f>IFERROR(VLOOKUP($D458,OT!$A:$BR,OT!BK$1,0),0)-X458</f>
        <v>0</v>
      </c>
      <c r="EC458" s="339">
        <f>VLOOKUP(D458,'Off day working'!A:AL,38,0)*30000-BD458</f>
        <v>0</v>
      </c>
      <c r="ED458" s="340"/>
      <c r="EE458" s="340"/>
      <c r="EF458" s="338">
        <f t="shared" si="144"/>
        <v>7.6923076921957545E-2</v>
      </c>
      <c r="EG458" s="350">
        <f>4960000*1.07/208*VLOOKUP(D458,Att!B:BZ,77,0)-BJ458</f>
        <v>0</v>
      </c>
      <c r="EI458" s="345">
        <f>IF(AND(CH458="X",EJ458&gt;=0.5),150000/VLOOKUP(D458,Att!B:AT,45,0)*VLOOKUP(D458,Att!B:AP,41,0),IF(AND(CH458="X",EJ458&lt;0.5),0,150000))-AN458</f>
        <v>23684.210526315786</v>
      </c>
      <c r="EJ458" s="346">
        <f>VLOOKUP(D458,Att!B:AP,41,0)/VLOOKUP(D458,Att!B:AT,45,0)</f>
        <v>1.1578947368421053</v>
      </c>
    </row>
    <row r="459" spans="1:140" s="331" customFormat="1" ht="14.5" hidden="1" customHeight="1" x14ac:dyDescent="0.35">
      <c r="A459" s="300" t="s">
        <v>55</v>
      </c>
      <c r="B459" s="300">
        <f t="shared" si="155"/>
        <v>452</v>
      </c>
      <c r="C459" s="320" t="s">
        <v>801</v>
      </c>
      <c r="D459" s="320" t="s">
        <v>1651</v>
      </c>
      <c r="E459" s="320" t="s">
        <v>1653</v>
      </c>
      <c r="F459" s="367" t="s">
        <v>1652</v>
      </c>
      <c r="G459" s="320" t="s">
        <v>348</v>
      </c>
      <c r="H459" s="320" t="s">
        <v>1042</v>
      </c>
      <c r="I459" s="320" t="s">
        <v>1778</v>
      </c>
      <c r="J459" s="320" t="s">
        <v>58</v>
      </c>
      <c r="K459" s="321">
        <v>5900000</v>
      </c>
      <c r="L459" s="321"/>
      <c r="M459" s="321">
        <v>208</v>
      </c>
      <c r="N459" s="321"/>
      <c r="O459" s="321">
        <v>208</v>
      </c>
      <c r="P459" s="321">
        <v>0</v>
      </c>
      <c r="Q459" s="321">
        <v>0</v>
      </c>
      <c r="R459" s="321">
        <v>0</v>
      </c>
      <c r="S459" s="321">
        <v>0</v>
      </c>
      <c r="T459" s="321">
        <v>0</v>
      </c>
      <c r="U459" s="321">
        <v>0</v>
      </c>
      <c r="V459" s="321">
        <v>0</v>
      </c>
      <c r="W459" s="321">
        <v>0</v>
      </c>
      <c r="X459" s="321">
        <v>0</v>
      </c>
      <c r="Y459" s="321">
        <v>0</v>
      </c>
      <c r="Z459" s="321"/>
      <c r="AA459" s="321"/>
      <c r="AB459" s="321">
        <v>5899999.8865</v>
      </c>
      <c r="AC459" s="321">
        <v>0</v>
      </c>
      <c r="AD459" s="321">
        <v>0</v>
      </c>
      <c r="AE459" s="321">
        <v>0</v>
      </c>
      <c r="AF459" s="321">
        <v>0</v>
      </c>
      <c r="AG459" s="321">
        <v>0</v>
      </c>
      <c r="AH459" s="321">
        <v>0</v>
      </c>
      <c r="AI459" s="321">
        <v>0</v>
      </c>
      <c r="AJ459" s="321">
        <v>0</v>
      </c>
      <c r="AK459" s="321">
        <v>0</v>
      </c>
      <c r="AL459" s="321">
        <v>0</v>
      </c>
      <c r="AM459" s="321">
        <v>300000</v>
      </c>
      <c r="AN459" s="321">
        <v>150000</v>
      </c>
      <c r="AO459" s="321">
        <v>522500</v>
      </c>
      <c r="AP459" s="321">
        <v>0</v>
      </c>
      <c r="AQ459" s="321">
        <v>1021153.8462</v>
      </c>
      <c r="AR459" s="321">
        <v>0</v>
      </c>
      <c r="AS459" s="321"/>
      <c r="AT459" s="321">
        <v>0</v>
      </c>
      <c r="AU459" s="321">
        <v>0</v>
      </c>
      <c r="AV459" s="321">
        <v>0</v>
      </c>
      <c r="AW459" s="321">
        <v>0</v>
      </c>
      <c r="AX459" s="321">
        <v>0</v>
      </c>
      <c r="AY459" s="321">
        <v>0</v>
      </c>
      <c r="AZ459" s="321"/>
      <c r="BA459" s="321"/>
      <c r="BB459" s="321"/>
      <c r="BC459" s="321"/>
      <c r="BD459" s="321">
        <v>0</v>
      </c>
      <c r="BE459" s="321"/>
      <c r="BF459" s="321">
        <v>200000</v>
      </c>
      <c r="BG459" s="321">
        <v>420000</v>
      </c>
      <c r="BH459" s="321"/>
      <c r="BI459" s="321"/>
      <c r="BJ459" s="321"/>
      <c r="BK459" s="321"/>
      <c r="BL459" s="321">
        <v>0</v>
      </c>
      <c r="BM459" s="321"/>
      <c r="BN459" s="321">
        <v>0</v>
      </c>
      <c r="BO459" s="321">
        <v>0</v>
      </c>
      <c r="BP459" s="321">
        <v>420000</v>
      </c>
      <c r="BQ459" s="321">
        <v>0</v>
      </c>
      <c r="BR459" s="321"/>
      <c r="BS459" s="321">
        <v>0</v>
      </c>
      <c r="BT459" s="321">
        <v>1268500</v>
      </c>
      <c r="BU459" s="321">
        <v>619500</v>
      </c>
      <c r="BV459" s="321"/>
      <c r="BW459" s="321">
        <v>0</v>
      </c>
      <c r="BX459" s="321"/>
      <c r="BY459" s="321">
        <v>0</v>
      </c>
      <c r="BZ459" s="321">
        <v>12.48</v>
      </c>
      <c r="CA459" s="321">
        <v>354000</v>
      </c>
      <c r="CB459" s="321">
        <v>10674154</v>
      </c>
      <c r="CC459" s="322">
        <v>8248154</v>
      </c>
      <c r="CD459" s="320"/>
      <c r="CE459" s="320" t="s">
        <v>1068</v>
      </c>
      <c r="CF459" s="323">
        <v>46153</v>
      </c>
      <c r="CG459" s="323">
        <v>46204</v>
      </c>
      <c r="CH459" s="320" t="s">
        <v>1043</v>
      </c>
      <c r="CI459" s="322">
        <v>118000</v>
      </c>
      <c r="CJ459" s="322">
        <v>0</v>
      </c>
      <c r="CK459" s="321"/>
      <c r="CL459" s="324">
        <f t="shared" si="156"/>
        <v>420000</v>
      </c>
      <c r="CM459" s="325">
        <f t="shared" si="157"/>
        <v>-0.26730000041425228</v>
      </c>
      <c r="CN459" s="325">
        <f t="shared" si="158"/>
        <v>-0.26730000041425228</v>
      </c>
      <c r="CO459" s="325">
        <f t="shared" si="159"/>
        <v>0.11349999997764826</v>
      </c>
      <c r="CP459" s="318"/>
      <c r="CQ459" s="326">
        <f t="shared" si="145"/>
        <v>0</v>
      </c>
      <c r="CR459" s="326">
        <f t="shared" si="146"/>
        <v>0</v>
      </c>
      <c r="CS459" s="327">
        <f t="shared" si="147"/>
        <v>0</v>
      </c>
      <c r="CT459" s="327">
        <f t="shared" si="148"/>
        <v>0</v>
      </c>
      <c r="CU459" s="327">
        <f t="shared" si="149"/>
        <v>0</v>
      </c>
      <c r="CV459" s="327">
        <f t="shared" si="150"/>
        <v>0</v>
      </c>
      <c r="CW459" s="327">
        <f t="shared" si="151"/>
        <v>0</v>
      </c>
      <c r="CX459" s="327">
        <f t="shared" si="152"/>
        <v>0</v>
      </c>
      <c r="CY459" s="327">
        <f t="shared" si="153"/>
        <v>0</v>
      </c>
      <c r="CZ459" s="328">
        <f t="shared" si="154"/>
        <v>420000</v>
      </c>
      <c r="DA459" s="328">
        <f>(420000/208)*(O459+P459+Q459+R459+S459+T459+U459+V459+W459+X459+BI459)-CZ459</f>
        <v>0</v>
      </c>
      <c r="DB459" s="201"/>
      <c r="DC459" s="327">
        <f>K459/M459*IFERROR(VLOOKUP($D459,Shift!$B:$AZ,45,0),0)-AT459</f>
        <v>0</v>
      </c>
      <c r="DD459" s="327">
        <f>K459/M459*IFERROR(VLOOKUP($D459,Shift!$B:$AV,47,0),0)*10*50%-ROUND(K459/M459*IFERROR(VLOOKUP($D459,Shift!$B:$AV,47,0),0)*8*30%,0)-AU459</f>
        <v>0</v>
      </c>
      <c r="DE459" s="329">
        <f>VLOOKUP($D459,'Off day working'!A:AM,38,0)-Z459</f>
        <v>0</v>
      </c>
      <c r="DF459" s="328"/>
      <c r="DG459" s="328"/>
      <c r="DH459" s="330">
        <f>K459/208*8*30%*VLOOKUP($D459,Shift!$B:$AZ,47,0)-AL459</f>
        <v>0</v>
      </c>
      <c r="DJ459" s="390"/>
      <c r="DK459" s="332">
        <f>VLOOKUP($D459,Meal!$A:$AK,35,0)-BG459</f>
        <v>0</v>
      </c>
      <c r="DL459" s="332">
        <f>VLOOKUP($D459,Meal!$A:$AK,36,0)-BH459</f>
        <v>0</v>
      </c>
      <c r="DM459" s="333">
        <f>VLOOKUP($D459,Shift!B:AW,39,0)-AV459</f>
        <v>0</v>
      </c>
      <c r="DN459" s="334">
        <f>K459/208*VLOOKUP(D459,Shift!$B:$AO,39,0)*8*10%-AW459</f>
        <v>0</v>
      </c>
      <c r="DO459" s="333">
        <f>VLOOKUP($D459,Shift!$B:$AO,40,0)-AX459</f>
        <v>0</v>
      </c>
      <c r="DP459" s="334">
        <f>K459/208*VLOOKUP(D459,Shift!$B:$AO,40,0)*8*50%-AY459</f>
        <v>0</v>
      </c>
      <c r="DQ459" s="335">
        <f>VLOOKUP($D459,Shift!$B:$AZ,41,0)-AZ459</f>
        <v>0</v>
      </c>
      <c r="DR459" s="336">
        <f>K459/208*VLOOKUP($D459,Shift!$B:$AQ,41,0)*8*50%-BA459</f>
        <v>0</v>
      </c>
      <c r="DS459" s="337">
        <f>VLOOKUP($D459,Att!B:CU,98,0)-O459</f>
        <v>0</v>
      </c>
      <c r="DT459" s="338">
        <f>IFERROR(VLOOKUP($D459,OT!$A:$BR,OT!BC$1,0),0)-P459</f>
        <v>0</v>
      </c>
      <c r="DU459" s="338">
        <f>IFERROR(VLOOKUP($D459,OT!$A:$BR,OT!BD$1,0),0)-Q459</f>
        <v>0</v>
      </c>
      <c r="DV459" s="338">
        <f>IFERROR(VLOOKUP($D459,OT!$A:$BR,OT!BE$1,0),0)-R459</f>
        <v>0</v>
      </c>
      <c r="DW459" s="338">
        <f>IFERROR(VLOOKUP($D459,OT!$A:$BR,OT!BF$1,0),0)-S459</f>
        <v>0</v>
      </c>
      <c r="DX459" s="338">
        <f>IFERROR(VLOOKUP($D459,OT!$A:$BR,OT!BG$1,0),0)-T459</f>
        <v>0</v>
      </c>
      <c r="DY459" s="338">
        <f>IFERROR(VLOOKUP($D459,OT!$A:$BR,OT!BH$1,0),0)-U459</f>
        <v>0</v>
      </c>
      <c r="DZ459" s="338">
        <f>IFERROR(VLOOKUP($D459,OT!$A:$BR,OT!BI$1,0),0)-V459</f>
        <v>0</v>
      </c>
      <c r="EA459" s="338">
        <f>IFERROR(VLOOKUP($D459,OT!$A:$BR,OT!BJ$1,0),0)-W459</f>
        <v>0</v>
      </c>
      <c r="EB459" s="338">
        <f>IFERROR(VLOOKUP($D459,OT!$A:$BR,OT!BK$1,0),0)-X459</f>
        <v>0</v>
      </c>
      <c r="EC459" s="339">
        <f>VLOOKUP(D459,'Off day working'!A:AL,38,0)*30000-BD459</f>
        <v>0</v>
      </c>
      <c r="ED459" s="340"/>
      <c r="EE459" s="340"/>
      <c r="EF459" s="338">
        <f t="shared" si="144"/>
        <v>0</v>
      </c>
      <c r="EG459" s="350">
        <f>4960000*1.07/208*VLOOKUP(D459,Att!B:BZ,77,0)-BJ459</f>
        <v>0</v>
      </c>
      <c r="EI459" s="345">
        <f>IF(AND(CH459="X",EJ459&gt;=0.5),150000/VLOOKUP(D459,Att!B:AT,45,0)*VLOOKUP(D459,Att!B:AP,41,0),IF(AND(CH459="X",EJ459&lt;0.5),0,150000))-AN459</f>
        <v>23684.210526315786</v>
      </c>
      <c r="EJ459" s="346">
        <f>VLOOKUP(D459,Att!B:AP,41,0)/VLOOKUP(D459,Att!B:AT,45,0)</f>
        <v>1.1578947368421053</v>
      </c>
    </row>
    <row r="460" spans="1:140" s="331" customFormat="1" ht="14.5" hidden="1" customHeight="1" x14ac:dyDescent="0.35">
      <c r="A460" s="300" t="s">
        <v>55</v>
      </c>
      <c r="B460" s="300">
        <f t="shared" si="155"/>
        <v>453</v>
      </c>
      <c r="C460" s="320" t="s">
        <v>56</v>
      </c>
      <c r="D460" s="320" t="s">
        <v>1887</v>
      </c>
      <c r="E460" s="320" t="s">
        <v>1973</v>
      </c>
      <c r="F460" s="367" t="s">
        <v>1888</v>
      </c>
      <c r="G460" s="320" t="s">
        <v>348</v>
      </c>
      <c r="H460" s="320" t="s">
        <v>1039</v>
      </c>
      <c r="I460" s="320" t="s">
        <v>59</v>
      </c>
      <c r="J460" s="320" t="s">
        <v>58</v>
      </c>
      <c r="K460" s="321">
        <v>5900000</v>
      </c>
      <c r="L460" s="321"/>
      <c r="M460" s="321">
        <v>208</v>
      </c>
      <c r="N460" s="321"/>
      <c r="O460" s="321">
        <v>180</v>
      </c>
      <c r="P460" s="321">
        <v>24</v>
      </c>
      <c r="Q460" s="321">
        <v>0</v>
      </c>
      <c r="R460" s="321">
        <v>4</v>
      </c>
      <c r="S460" s="321">
        <v>0</v>
      </c>
      <c r="T460" s="321">
        <v>0</v>
      </c>
      <c r="U460" s="321">
        <v>8</v>
      </c>
      <c r="V460" s="321">
        <v>0</v>
      </c>
      <c r="W460" s="321">
        <v>0</v>
      </c>
      <c r="X460" s="321">
        <v>0</v>
      </c>
      <c r="Y460" s="321">
        <v>10</v>
      </c>
      <c r="Z460" s="321">
        <v>1</v>
      </c>
      <c r="AA460" s="321"/>
      <c r="AB460" s="321">
        <v>5105769.2308</v>
      </c>
      <c r="AC460" s="321">
        <v>1021153.8462</v>
      </c>
      <c r="AD460" s="321">
        <v>0</v>
      </c>
      <c r="AE460" s="321">
        <v>226923.07689999999</v>
      </c>
      <c r="AF460" s="321">
        <v>0</v>
      </c>
      <c r="AG460" s="321">
        <v>0</v>
      </c>
      <c r="AH460" s="321">
        <v>658076.92310000001</v>
      </c>
      <c r="AI460" s="321">
        <v>0</v>
      </c>
      <c r="AJ460" s="321">
        <v>0</v>
      </c>
      <c r="AK460" s="321">
        <v>0</v>
      </c>
      <c r="AL460" s="321">
        <v>544615.38459999999</v>
      </c>
      <c r="AM460" s="321">
        <v>300000</v>
      </c>
      <c r="AN460" s="321">
        <v>150000</v>
      </c>
      <c r="AO460" s="321">
        <v>245000</v>
      </c>
      <c r="AP460" s="321">
        <v>0</v>
      </c>
      <c r="AQ460" s="321">
        <v>765865.38459999999</v>
      </c>
      <c r="AR460" s="321">
        <v>0</v>
      </c>
      <c r="AS460" s="321"/>
      <c r="AT460" s="321">
        <v>0</v>
      </c>
      <c r="AU460" s="321">
        <v>590000</v>
      </c>
      <c r="AV460" s="321">
        <v>0</v>
      </c>
      <c r="AW460" s="321">
        <v>0</v>
      </c>
      <c r="AX460" s="321">
        <v>2</v>
      </c>
      <c r="AY460" s="321">
        <v>226923.07689999999</v>
      </c>
      <c r="AZ460" s="321"/>
      <c r="BA460" s="321"/>
      <c r="BB460" s="321">
        <v>12</v>
      </c>
      <c r="BC460" s="321">
        <v>340384.62</v>
      </c>
      <c r="BD460" s="321">
        <v>30000</v>
      </c>
      <c r="BE460" s="321"/>
      <c r="BF460" s="321">
        <v>100000</v>
      </c>
      <c r="BG460" s="321">
        <v>187000</v>
      </c>
      <c r="BH460" s="321">
        <v>440000</v>
      </c>
      <c r="BI460" s="321"/>
      <c r="BJ460" s="321"/>
      <c r="BK460" s="321"/>
      <c r="BL460" s="321">
        <v>0</v>
      </c>
      <c r="BM460" s="321"/>
      <c r="BN460" s="321">
        <v>0</v>
      </c>
      <c r="BO460" s="321">
        <v>0</v>
      </c>
      <c r="BP460" s="321">
        <v>311538.46149999998</v>
      </c>
      <c r="BQ460" s="321">
        <v>62307.692300000002</v>
      </c>
      <c r="BR460" s="321"/>
      <c r="BS460" s="321">
        <v>0</v>
      </c>
      <c r="BT460" s="321">
        <v>1268500</v>
      </c>
      <c r="BU460" s="321">
        <v>619500</v>
      </c>
      <c r="BV460" s="321"/>
      <c r="BW460" s="321">
        <v>0</v>
      </c>
      <c r="BX460" s="321"/>
      <c r="BY460" s="321">
        <v>0</v>
      </c>
      <c r="BZ460" s="321">
        <v>6.8</v>
      </c>
      <c r="CA460" s="321">
        <v>192884</v>
      </c>
      <c r="CB460" s="321">
        <v>12884955.701200001</v>
      </c>
      <c r="CC460" s="321">
        <v>10505109.701200001</v>
      </c>
      <c r="CD460" s="320"/>
      <c r="CE460" s="320" t="s">
        <v>870</v>
      </c>
      <c r="CF460" s="323">
        <v>46176</v>
      </c>
      <c r="CG460" s="323">
        <v>46204</v>
      </c>
      <c r="CH460" s="320" t="s">
        <v>1043</v>
      </c>
      <c r="CI460" s="322">
        <v>118000</v>
      </c>
      <c r="CJ460" s="322">
        <v>0</v>
      </c>
      <c r="CK460" s="321"/>
      <c r="CL460" s="324">
        <f t="shared" si="156"/>
        <v>373846.15379999997</v>
      </c>
      <c r="CM460" s="325">
        <f t="shared" si="157"/>
        <v>-14.004300002008677</v>
      </c>
      <c r="CN460" s="325">
        <f t="shared" si="158"/>
        <v>-14.158100001513958</v>
      </c>
      <c r="CO460" s="325">
        <f t="shared" si="159"/>
        <v>-3.0769035220146179E-5</v>
      </c>
      <c r="CP460" s="318"/>
      <c r="CQ460" s="326">
        <f t="shared" si="145"/>
        <v>-4.615390207618475E-5</v>
      </c>
      <c r="CR460" s="326">
        <f t="shared" si="146"/>
        <v>0</v>
      </c>
      <c r="CS460" s="327">
        <f t="shared" si="147"/>
        <v>2.3076951038092375E-5</v>
      </c>
      <c r="CT460" s="327">
        <f t="shared" si="148"/>
        <v>0</v>
      </c>
      <c r="CU460" s="327">
        <f t="shared" si="149"/>
        <v>0</v>
      </c>
      <c r="CV460" s="327">
        <f t="shared" si="150"/>
        <v>-2.3076892830431461E-5</v>
      </c>
      <c r="CW460" s="327">
        <f t="shared" si="151"/>
        <v>0</v>
      </c>
      <c r="CX460" s="327">
        <f t="shared" si="152"/>
        <v>0</v>
      </c>
      <c r="CY460" s="327">
        <f t="shared" si="153"/>
        <v>0</v>
      </c>
      <c r="CZ460" s="328">
        <f t="shared" si="154"/>
        <v>373846.15379999997</v>
      </c>
      <c r="DA460" s="328">
        <f>(360000/208)*(O460+P460+Q460+R460+S460+T460+U460+V460+W460+X460+BI460)-CZ460</f>
        <v>4.6153843868523836E-5</v>
      </c>
      <c r="DB460" s="201"/>
      <c r="DC460" s="327">
        <f>K460/M460*IFERROR(VLOOKUP($D460,Shift!$B:$AZ,45,0),0)-AT460</f>
        <v>0</v>
      </c>
      <c r="DD460" s="327">
        <f>K460/M460*IFERROR(VLOOKUP($D460,Shift!$B:$AV,47,0),0)*10*50%-ROUND(K460/M460*IFERROR(VLOOKUP($D460,Shift!$B:$AV,47,0),0)*8*30%,0)-AU460</f>
        <v>0.38461538474075496</v>
      </c>
      <c r="DE460" s="329">
        <f>VLOOKUP($D460,'Off day working'!A:AM,38,0)-Z460</f>
        <v>0</v>
      </c>
      <c r="DF460" s="328"/>
      <c r="DG460" s="328"/>
      <c r="DH460" s="330">
        <f>K460/208*8*30%*VLOOKUP($D460,Shift!$B:$AZ,47,0)-AL460</f>
        <v>1.5384634025394917E-5</v>
      </c>
      <c r="DJ460" s="390"/>
      <c r="DK460" s="332">
        <f>VLOOKUP($D460,Meal!$A:$AK,35,0)-BG460</f>
        <v>0</v>
      </c>
      <c r="DL460" s="332">
        <f>VLOOKUP($D460,Meal!$A:$AK,36,0)-BH460</f>
        <v>0</v>
      </c>
      <c r="DM460" s="333">
        <f>VLOOKUP($D460,Shift!B:AW,39,0)-AV460</f>
        <v>0</v>
      </c>
      <c r="DN460" s="334">
        <f>K460/208*VLOOKUP(D460,Shift!$B:$AO,39,0)*8*10%-AW460</f>
        <v>0</v>
      </c>
      <c r="DO460" s="333">
        <f>VLOOKUP($D460,Shift!$B:$AO,40,0)-AX460</f>
        <v>0</v>
      </c>
      <c r="DP460" s="334">
        <f>K460/208*VLOOKUP(D460,Shift!$B:$AO,40,0)*8*50%-AY460</f>
        <v>2.3076951038092375E-5</v>
      </c>
      <c r="DQ460" s="335">
        <f>VLOOKUP($D460,Shift!$B:$AZ,41,0)-AZ460</f>
        <v>0</v>
      </c>
      <c r="DR460" s="336">
        <f>K460/208*VLOOKUP($D460,Shift!$B:$AQ,41,0)*8*50%-BA460</f>
        <v>0</v>
      </c>
      <c r="DS460" s="337">
        <f>VLOOKUP($D460,Att!B:CU,98,0)-O460</f>
        <v>0</v>
      </c>
      <c r="DT460" s="338">
        <f>IFERROR(VLOOKUP($D460,OT!$A:$BR,OT!BC$1,0),0)-P460</f>
        <v>0</v>
      </c>
      <c r="DU460" s="338">
        <f>IFERROR(VLOOKUP($D460,OT!$A:$BR,OT!BD$1,0),0)-Q460</f>
        <v>0</v>
      </c>
      <c r="DV460" s="338">
        <f>IFERROR(VLOOKUP($D460,OT!$A:$BR,OT!BE$1,0),0)-R460</f>
        <v>0</v>
      </c>
      <c r="DW460" s="338">
        <f>IFERROR(VLOOKUP($D460,OT!$A:$BR,OT!BF$1,0),0)-S460</f>
        <v>0</v>
      </c>
      <c r="DX460" s="338">
        <f>IFERROR(VLOOKUP($D460,OT!$A:$BR,OT!BG$1,0),0)-T460</f>
        <v>0</v>
      </c>
      <c r="DY460" s="338">
        <f>IFERROR(VLOOKUP($D460,OT!$A:$BR,OT!BH$1,0),0)-U460</f>
        <v>0</v>
      </c>
      <c r="DZ460" s="338">
        <f>IFERROR(VLOOKUP($D460,OT!$A:$BR,OT!BI$1,0),0)-V460</f>
        <v>0</v>
      </c>
      <c r="EA460" s="338">
        <f>IFERROR(VLOOKUP($D460,OT!$A:$BR,OT!BJ$1,0),0)-W460</f>
        <v>0</v>
      </c>
      <c r="EB460" s="338">
        <f>IFERROR(VLOOKUP($D460,OT!$A:$BR,OT!BK$1,0),0)-X460</f>
        <v>0</v>
      </c>
      <c r="EC460" s="339">
        <f>VLOOKUP(D460,'Off day working'!A:AL,38,0)*30000-BD460</f>
        <v>0</v>
      </c>
      <c r="ED460" s="340"/>
      <c r="EE460" s="340"/>
      <c r="EF460" s="338">
        <f t="shared" si="144"/>
        <v>0</v>
      </c>
      <c r="EG460" s="350">
        <f>4960000*1.07/208*VLOOKUP(D460,Att!B:BZ,77,0)-BJ460</f>
        <v>0</v>
      </c>
      <c r="EI460" s="345">
        <f>IF(AND(CH460="X",EJ460&gt;=0.5),150000/VLOOKUP(D460,Att!B:AT,45,0)*VLOOKUP(D460,Att!B:AP,41,0),IF(AND(CH460="X",EJ460&lt;0.5),0,150000))-AN460</f>
        <v>2678.298788752174</v>
      </c>
      <c r="EJ460" s="346">
        <f>VLOOKUP(D460,Att!B:AP,41,0)/VLOOKUP(D460,Att!B:AT,45,0)</f>
        <v>1.0178553252583478</v>
      </c>
    </row>
    <row r="461" spans="1:140" s="331" customFormat="1" ht="14.5" hidden="1" customHeight="1" x14ac:dyDescent="0.35">
      <c r="A461" s="300" t="s">
        <v>55</v>
      </c>
      <c r="B461" s="300">
        <f t="shared" si="155"/>
        <v>454</v>
      </c>
      <c r="C461" s="320" t="s">
        <v>61</v>
      </c>
      <c r="D461" s="320" t="s">
        <v>2064</v>
      </c>
      <c r="E461" s="320" t="s">
        <v>2066</v>
      </c>
      <c r="F461" s="367" t="s">
        <v>2065</v>
      </c>
      <c r="G461" s="320" t="s">
        <v>348</v>
      </c>
      <c r="H461" s="320" t="s">
        <v>1039</v>
      </c>
      <c r="I461" s="320" t="s">
        <v>62</v>
      </c>
      <c r="J461" s="320" t="s">
        <v>58</v>
      </c>
      <c r="K461" s="321">
        <v>5900000</v>
      </c>
      <c r="L461" s="321"/>
      <c r="M461" s="321">
        <v>208</v>
      </c>
      <c r="N461" s="321"/>
      <c r="O461" s="321">
        <v>91.75</v>
      </c>
      <c r="P461" s="321">
        <v>8</v>
      </c>
      <c r="Q461" s="321">
        <v>0</v>
      </c>
      <c r="R461" s="321">
        <v>0</v>
      </c>
      <c r="S461" s="321">
        <v>0</v>
      </c>
      <c r="T461" s="321">
        <v>0</v>
      </c>
      <c r="U461" s="321">
        <v>0</v>
      </c>
      <c r="V461" s="321">
        <v>0</v>
      </c>
      <c r="W461" s="321">
        <v>0</v>
      </c>
      <c r="X461" s="321">
        <v>0</v>
      </c>
      <c r="Y461" s="321">
        <v>0</v>
      </c>
      <c r="Z461" s="321"/>
      <c r="AA461" s="321"/>
      <c r="AB461" s="321">
        <v>2602523.9249999998</v>
      </c>
      <c r="AC461" s="321">
        <v>340384.61540000001</v>
      </c>
      <c r="AD461" s="321">
        <v>0</v>
      </c>
      <c r="AE461" s="321">
        <v>0</v>
      </c>
      <c r="AF461" s="321">
        <v>0</v>
      </c>
      <c r="AG461" s="321">
        <v>0</v>
      </c>
      <c r="AH461" s="321">
        <v>0</v>
      </c>
      <c r="AI461" s="321">
        <v>0</v>
      </c>
      <c r="AJ461" s="321">
        <v>0</v>
      </c>
      <c r="AK461" s="321">
        <v>0</v>
      </c>
      <c r="AL461" s="321">
        <v>0</v>
      </c>
      <c r="AM461" s="321">
        <v>157097.9338</v>
      </c>
      <c r="AN461" s="321">
        <v>78548.966899999999</v>
      </c>
      <c r="AO461" s="321">
        <v>182500</v>
      </c>
      <c r="AP461" s="321">
        <v>0</v>
      </c>
      <c r="AQ461" s="321"/>
      <c r="AR461" s="321">
        <v>0</v>
      </c>
      <c r="AS461" s="321"/>
      <c r="AT461" s="321">
        <v>0</v>
      </c>
      <c r="AU461" s="321">
        <v>0</v>
      </c>
      <c r="AV461" s="321">
        <v>0</v>
      </c>
      <c r="AW461" s="321">
        <v>0</v>
      </c>
      <c r="AX461" s="321">
        <v>0</v>
      </c>
      <c r="AY461" s="321">
        <v>0</v>
      </c>
      <c r="AZ461" s="321"/>
      <c r="BA461" s="321"/>
      <c r="BB461" s="321">
        <v>4</v>
      </c>
      <c r="BC461" s="321">
        <v>113461.54</v>
      </c>
      <c r="BD461" s="321">
        <v>0</v>
      </c>
      <c r="BE461" s="321"/>
      <c r="BF461" s="321">
        <v>100000</v>
      </c>
      <c r="BG461" s="321">
        <v>90000</v>
      </c>
      <c r="BH461" s="321">
        <v>60000</v>
      </c>
      <c r="BI461" s="321"/>
      <c r="BJ461" s="321"/>
      <c r="BK461" s="321"/>
      <c r="BL461" s="321">
        <v>0</v>
      </c>
      <c r="BM461" s="321"/>
      <c r="BN461" s="321">
        <v>0</v>
      </c>
      <c r="BO461" s="321">
        <v>0</v>
      </c>
      <c r="BP461" s="321">
        <v>158798.07689999999</v>
      </c>
      <c r="BQ461" s="321">
        <v>13846.1538</v>
      </c>
      <c r="BR461" s="321"/>
      <c r="BS461" s="321">
        <v>0</v>
      </c>
      <c r="BT461" s="321">
        <v>0</v>
      </c>
      <c r="BU461" s="321">
        <v>0</v>
      </c>
      <c r="BV461" s="321"/>
      <c r="BW461" s="321">
        <v>0</v>
      </c>
      <c r="BX461" s="321"/>
      <c r="BY461" s="321">
        <v>0</v>
      </c>
      <c r="BZ461" s="321">
        <v>3.52</v>
      </c>
      <c r="CA461" s="321">
        <v>99846</v>
      </c>
      <c r="CB461" s="321">
        <v>3997011</v>
      </c>
      <c r="CC461" s="322">
        <v>3824367</v>
      </c>
      <c r="CD461" s="320"/>
      <c r="CE461" s="320" t="s">
        <v>870</v>
      </c>
      <c r="CF461" s="323">
        <v>46188</v>
      </c>
      <c r="CG461" s="323">
        <v>46204</v>
      </c>
      <c r="CH461" s="320" t="s">
        <v>1043</v>
      </c>
      <c r="CI461" s="322">
        <v>0</v>
      </c>
      <c r="CJ461" s="322">
        <v>0</v>
      </c>
      <c r="CK461" s="321"/>
      <c r="CL461" s="324">
        <f t="shared" si="156"/>
        <v>172644.23069999999</v>
      </c>
      <c r="CM461" s="325">
        <f t="shared" si="157"/>
        <v>-3.7881999998353422</v>
      </c>
      <c r="CN461" s="325">
        <f t="shared" si="158"/>
        <v>-4.0189000000245869</v>
      </c>
      <c r="CO461" s="325">
        <f t="shared" si="159"/>
        <v>0.11346153868362308</v>
      </c>
      <c r="CP461" s="318"/>
      <c r="CQ461" s="326">
        <f t="shared" si="145"/>
        <v>-1.5384634025394917E-5</v>
      </c>
      <c r="CR461" s="326">
        <f t="shared" si="146"/>
        <v>0</v>
      </c>
      <c r="CS461" s="327">
        <f t="shared" si="147"/>
        <v>0</v>
      </c>
      <c r="CT461" s="327">
        <f t="shared" si="148"/>
        <v>0</v>
      </c>
      <c r="CU461" s="327">
        <f t="shared" si="149"/>
        <v>0</v>
      </c>
      <c r="CV461" s="327">
        <f t="shared" si="150"/>
        <v>0</v>
      </c>
      <c r="CW461" s="327">
        <f t="shared" si="151"/>
        <v>0</v>
      </c>
      <c r="CX461" s="327">
        <f t="shared" si="152"/>
        <v>0</v>
      </c>
      <c r="CY461" s="327">
        <f t="shared" si="153"/>
        <v>0</v>
      </c>
      <c r="CZ461" s="328">
        <f t="shared" si="154"/>
        <v>172644.23069999999</v>
      </c>
      <c r="DA461" s="328">
        <f>(360000/208)*(O461+P461+Q461+R461+S461+T461+U461+V461+W461+X461+BI461)-CZ461</f>
        <v>6.9230765802785754E-5</v>
      </c>
      <c r="DB461" s="201"/>
      <c r="DC461" s="327">
        <f>K461/M461*IFERROR(VLOOKUP($D461,Shift!$B:$AZ,45,0),0)-AT461</f>
        <v>0</v>
      </c>
      <c r="DD461" s="327">
        <f>K461/M461*IFERROR(VLOOKUP($D461,Shift!$B:$AV,47,0),0)*10*50%-ROUND(K461/M461*IFERROR(VLOOKUP($D461,Shift!$B:$AV,47,0),0)*8*30%,0)-AU461</f>
        <v>0</v>
      </c>
      <c r="DE461" s="329">
        <f>VLOOKUP($D461,'Off day working'!A:AM,38,0)-Z461</f>
        <v>0</v>
      </c>
      <c r="DF461" s="328"/>
      <c r="DG461" s="328"/>
      <c r="DH461" s="330">
        <f>K461/208*8*30%*VLOOKUP($D461,Shift!$B:$AZ,47,0)-AL461</f>
        <v>0</v>
      </c>
      <c r="DJ461" s="390"/>
      <c r="DK461" s="332">
        <f>VLOOKUP($D461,Meal!$A:$AK,35,0)-BG461</f>
        <v>0</v>
      </c>
      <c r="DL461" s="332">
        <f>VLOOKUP($D461,Meal!$A:$AK,36,0)-BH461</f>
        <v>0</v>
      </c>
      <c r="DM461" s="333">
        <f>VLOOKUP($D461,Shift!B:AW,39,0)-AV461</f>
        <v>0</v>
      </c>
      <c r="DN461" s="334">
        <f>K461/208*VLOOKUP(D461,Shift!$B:$AO,39,0)*8*10%-AW461</f>
        <v>0</v>
      </c>
      <c r="DO461" s="333">
        <f>VLOOKUP($D461,Shift!$B:$AO,40,0)-AX461</f>
        <v>0</v>
      </c>
      <c r="DP461" s="334">
        <f>K461/208*VLOOKUP(D461,Shift!$B:$AO,40,0)*8*50%-AY461</f>
        <v>0</v>
      </c>
      <c r="DQ461" s="335">
        <f>VLOOKUP($D461,Shift!$B:$AZ,41,0)-AZ461</f>
        <v>0</v>
      </c>
      <c r="DR461" s="336">
        <f>K461/208*VLOOKUP($D461,Shift!$B:$AQ,41,0)*8*50%-BA461</f>
        <v>0</v>
      </c>
      <c r="DS461" s="337">
        <f>VLOOKUP($D461,Att!B:CU,98,0)-O461</f>
        <v>0</v>
      </c>
      <c r="DT461" s="338">
        <f>IFERROR(VLOOKUP($D461,OT!$A:$BR,OT!BC$1,0),0)-P461</f>
        <v>0</v>
      </c>
      <c r="DU461" s="338">
        <f>IFERROR(VLOOKUP($D461,OT!$A:$BR,OT!BD$1,0),0)-Q461</f>
        <v>0</v>
      </c>
      <c r="DV461" s="338">
        <f>IFERROR(VLOOKUP($D461,OT!$A:$BR,OT!BE$1,0),0)-R461</f>
        <v>0</v>
      </c>
      <c r="DW461" s="338">
        <f>IFERROR(VLOOKUP($D461,OT!$A:$BR,OT!BF$1,0),0)-S461</f>
        <v>0</v>
      </c>
      <c r="DX461" s="338">
        <f>IFERROR(VLOOKUP($D461,OT!$A:$BR,OT!BG$1,0),0)-T461</f>
        <v>0</v>
      </c>
      <c r="DY461" s="338">
        <f>IFERROR(VLOOKUP($D461,OT!$A:$BR,OT!BH$1,0),0)-U461</f>
        <v>0</v>
      </c>
      <c r="DZ461" s="338">
        <f>IFERROR(VLOOKUP($D461,OT!$A:$BR,OT!BI$1,0),0)-V461</f>
        <v>0</v>
      </c>
      <c r="EA461" s="338">
        <f>IFERROR(VLOOKUP($D461,OT!$A:$BR,OT!BJ$1,0),0)-W461</f>
        <v>0</v>
      </c>
      <c r="EB461" s="338">
        <f>IFERROR(VLOOKUP($D461,OT!$A:$BR,OT!BK$1,0),0)-X461</f>
        <v>0</v>
      </c>
      <c r="EC461" s="339">
        <f>VLOOKUP(D461,'Off day working'!A:AL,38,0)*30000-BD461</f>
        <v>0</v>
      </c>
      <c r="ED461" s="340"/>
      <c r="EE461" s="340"/>
      <c r="EF461" s="338">
        <f t="shared" si="144"/>
        <v>0</v>
      </c>
      <c r="EG461" s="350">
        <f>4960000*1.07/208*VLOOKUP(D461,Att!B:BZ,77,0)-BJ461</f>
        <v>0</v>
      </c>
      <c r="EI461" s="345">
        <f>IF(AND(CH461="X",EJ461&gt;=0.5),150000/VLOOKUP(D461,Att!B:AT,45,0)*VLOOKUP(D461,Att!B:AP,41,0),IF(AND(CH461="X",EJ461&lt;0.5),0,150000))-AN461</f>
        <v>-2.3155123926699162E-5</v>
      </c>
      <c r="EJ461" s="346">
        <f>VLOOKUP(D461,Att!B:AP,41,0)/VLOOKUP(D461,Att!B:AT,45,0)</f>
        <v>0.52365977917896578</v>
      </c>
    </row>
    <row r="462" spans="1:140" s="331" customFormat="1" ht="14.5" hidden="1" customHeight="1" x14ac:dyDescent="0.35">
      <c r="A462" s="300" t="s">
        <v>55</v>
      </c>
      <c r="B462" s="300">
        <f t="shared" si="155"/>
        <v>455</v>
      </c>
      <c r="C462" s="320" t="s">
        <v>56</v>
      </c>
      <c r="D462" s="320" t="s">
        <v>2155</v>
      </c>
      <c r="E462" s="320" t="s">
        <v>2157</v>
      </c>
      <c r="F462" s="367" t="s">
        <v>2156</v>
      </c>
      <c r="G462" s="320" t="s">
        <v>348</v>
      </c>
      <c r="H462" s="320"/>
      <c r="I462" s="320" t="s">
        <v>57</v>
      </c>
      <c r="J462" s="320" t="s">
        <v>58</v>
      </c>
      <c r="K462" s="321">
        <v>5900000</v>
      </c>
      <c r="L462" s="321"/>
      <c r="M462" s="321">
        <v>208</v>
      </c>
      <c r="N462" s="321"/>
      <c r="O462" s="321">
        <v>0</v>
      </c>
      <c r="P462" s="321"/>
      <c r="Q462" s="321"/>
      <c r="R462" s="321"/>
      <c r="S462" s="321"/>
      <c r="T462" s="321"/>
      <c r="U462" s="321"/>
      <c r="V462" s="321"/>
      <c r="W462" s="321"/>
      <c r="X462" s="321"/>
      <c r="Y462" s="321">
        <v>0</v>
      </c>
      <c r="Z462" s="321"/>
      <c r="AA462" s="321"/>
      <c r="AB462" s="321"/>
      <c r="AC462" s="321"/>
      <c r="AD462" s="321"/>
      <c r="AE462" s="321"/>
      <c r="AF462" s="321"/>
      <c r="AG462" s="321"/>
      <c r="AH462" s="321"/>
      <c r="AI462" s="321"/>
      <c r="AJ462" s="321"/>
      <c r="AK462" s="321"/>
      <c r="AL462" s="321"/>
      <c r="AM462" s="321"/>
      <c r="AN462" s="321"/>
      <c r="AO462" s="321"/>
      <c r="AP462" s="321"/>
      <c r="AQ462" s="321"/>
      <c r="AR462" s="321"/>
      <c r="AS462" s="321"/>
      <c r="AT462" s="321"/>
      <c r="AU462" s="321"/>
      <c r="AV462" s="321"/>
      <c r="AW462" s="321"/>
      <c r="AX462" s="321"/>
      <c r="AY462" s="321"/>
      <c r="AZ462" s="321"/>
      <c r="BA462" s="321"/>
      <c r="BB462" s="321"/>
      <c r="BC462" s="321"/>
      <c r="BD462" s="321"/>
      <c r="BE462" s="321"/>
      <c r="BF462" s="321"/>
      <c r="BG462" s="321"/>
      <c r="BH462" s="321"/>
      <c r="BI462" s="321"/>
      <c r="BJ462" s="321"/>
      <c r="BK462" s="321"/>
      <c r="BL462" s="321"/>
      <c r="BM462" s="321"/>
      <c r="BN462" s="321"/>
      <c r="BO462" s="321"/>
      <c r="BP462" s="321"/>
      <c r="BQ462" s="321"/>
      <c r="BR462" s="321"/>
      <c r="BS462" s="321"/>
      <c r="BT462" s="321"/>
      <c r="BU462" s="321"/>
      <c r="BV462" s="321"/>
      <c r="BW462" s="321"/>
      <c r="BX462" s="321"/>
      <c r="BY462" s="321"/>
      <c r="BZ462" s="321"/>
      <c r="CA462" s="321"/>
      <c r="CB462" s="321">
        <v>0</v>
      </c>
      <c r="CC462" s="322">
        <v>0</v>
      </c>
      <c r="CD462" s="320"/>
      <c r="CE462" s="320" t="s">
        <v>870</v>
      </c>
      <c r="CF462" s="323">
        <v>46202</v>
      </c>
      <c r="CG462" s="323">
        <v>46204</v>
      </c>
      <c r="CH462" s="320" t="s">
        <v>1043</v>
      </c>
      <c r="CI462" s="322">
        <v>0</v>
      </c>
      <c r="CJ462" s="322">
        <v>0</v>
      </c>
      <c r="CK462" s="321"/>
      <c r="CL462" s="324">
        <f t="shared" si="156"/>
        <v>0</v>
      </c>
      <c r="CM462" s="325">
        <f t="shared" si="157"/>
        <v>0</v>
      </c>
      <c r="CN462" s="325">
        <f t="shared" si="158"/>
        <v>0</v>
      </c>
      <c r="CO462" s="325">
        <f t="shared" si="159"/>
        <v>0</v>
      </c>
      <c r="CP462" s="318"/>
      <c r="CQ462" s="326">
        <f t="shared" si="145"/>
        <v>0</v>
      </c>
      <c r="CR462" s="326">
        <f t="shared" si="146"/>
        <v>0</v>
      </c>
      <c r="CS462" s="327">
        <f t="shared" si="147"/>
        <v>0</v>
      </c>
      <c r="CT462" s="327">
        <f t="shared" si="148"/>
        <v>0</v>
      </c>
      <c r="CU462" s="327">
        <f t="shared" si="149"/>
        <v>0</v>
      </c>
      <c r="CV462" s="327">
        <f t="shared" si="150"/>
        <v>0</v>
      </c>
      <c r="CW462" s="327">
        <f t="shared" si="151"/>
        <v>0</v>
      </c>
      <c r="CX462" s="327">
        <f t="shared" si="152"/>
        <v>0</v>
      </c>
      <c r="CY462" s="327">
        <f t="shared" si="153"/>
        <v>0</v>
      </c>
      <c r="CZ462" s="328">
        <f t="shared" si="154"/>
        <v>0</v>
      </c>
      <c r="DA462" s="328">
        <f>(360000/208)*(O462+P462+Q462+R462+S462+T462+U462+V462+W462+X462+BI462)-CZ462</f>
        <v>0</v>
      </c>
      <c r="DB462" s="201"/>
      <c r="DC462" s="327">
        <f>K462/M462*IFERROR(VLOOKUP($D462,Shift!$B:$AZ,45,0),0)-AT462</f>
        <v>0</v>
      </c>
      <c r="DD462" s="327">
        <f>K462/M462*IFERROR(VLOOKUP($D462,Shift!$B:$AV,47,0),0)*10*50%-ROUND(K462/M462*IFERROR(VLOOKUP($D462,Shift!$B:$AV,47,0),0)*8*30%,0)-AU462</f>
        <v>0</v>
      </c>
      <c r="DE462" s="329">
        <f>VLOOKUP($D462,'Off day working'!A:AM,38,0)-Z462</f>
        <v>0</v>
      </c>
      <c r="DF462" s="328"/>
      <c r="DG462" s="328"/>
      <c r="DH462" s="330">
        <f>K462/208*8*30%*VLOOKUP($D462,Shift!$B:$AZ,47,0)-AL462</f>
        <v>0</v>
      </c>
      <c r="DJ462" s="390"/>
      <c r="DK462" s="332">
        <f>VLOOKUP($D462,Meal!$A:$AK,35,0)-BG462</f>
        <v>0</v>
      </c>
      <c r="DL462" s="332">
        <f>VLOOKUP($D462,Meal!$A:$AK,36,0)-BH462</f>
        <v>0</v>
      </c>
      <c r="DM462" s="333">
        <f>VLOOKUP($D462,Shift!B:AW,39,0)-AV462</f>
        <v>0</v>
      </c>
      <c r="DN462" s="334">
        <f>K462/208*VLOOKUP(D462,Shift!$B:$AO,39,0)*8*10%-AW462</f>
        <v>0</v>
      </c>
      <c r="DO462" s="333">
        <f>VLOOKUP($D462,Shift!$B:$AO,40,0)-AX462</f>
        <v>0</v>
      </c>
      <c r="DP462" s="334">
        <f>K462/208*VLOOKUP(D462,Shift!$B:$AO,40,0)*8*50%-AY462</f>
        <v>0</v>
      </c>
      <c r="DQ462" s="335">
        <f>VLOOKUP($D462,Shift!$B:$AZ,41,0)-AZ462</f>
        <v>0</v>
      </c>
      <c r="DR462" s="336">
        <f>K462/208*VLOOKUP($D462,Shift!$B:$AQ,41,0)*8*50%-BA462</f>
        <v>0</v>
      </c>
      <c r="DS462" s="337">
        <f>VLOOKUP($D462,Att!B:CU,98,0)-O462</f>
        <v>0</v>
      </c>
      <c r="DT462" s="338">
        <f>IFERROR(VLOOKUP($D462,OT!$A:$BR,OT!BC$1,0),0)-P462</f>
        <v>0</v>
      </c>
      <c r="DU462" s="338">
        <f>IFERROR(VLOOKUP($D462,OT!$A:$BR,OT!BD$1,0),0)-Q462</f>
        <v>0</v>
      </c>
      <c r="DV462" s="338">
        <f>IFERROR(VLOOKUP($D462,OT!$A:$BR,OT!BE$1,0),0)-R462</f>
        <v>0</v>
      </c>
      <c r="DW462" s="338">
        <f>IFERROR(VLOOKUP($D462,OT!$A:$BR,OT!BF$1,0),0)-S462</f>
        <v>0</v>
      </c>
      <c r="DX462" s="338">
        <f>IFERROR(VLOOKUP($D462,OT!$A:$BR,OT!BG$1,0),0)-T462</f>
        <v>0</v>
      </c>
      <c r="DY462" s="338">
        <f>IFERROR(VLOOKUP($D462,OT!$A:$BR,OT!BH$1,0),0)-U462</f>
        <v>0</v>
      </c>
      <c r="DZ462" s="338">
        <f>IFERROR(VLOOKUP($D462,OT!$A:$BR,OT!BI$1,0),0)-V462</f>
        <v>0</v>
      </c>
      <c r="EA462" s="338">
        <f>IFERROR(VLOOKUP($D462,OT!$A:$BR,OT!BJ$1,0),0)-W462</f>
        <v>0</v>
      </c>
      <c r="EB462" s="338">
        <f>IFERROR(VLOOKUP($D462,OT!$A:$BR,OT!BK$1,0),0)-X462</f>
        <v>0</v>
      </c>
      <c r="EC462" s="339">
        <f>VLOOKUP(D462,'Off day working'!A:AL,38,0)*30000-BD462</f>
        <v>0</v>
      </c>
      <c r="ED462" s="340"/>
      <c r="EE462" s="340"/>
      <c r="EF462" s="338">
        <f t="shared" si="144"/>
        <v>0</v>
      </c>
      <c r="EG462" s="350">
        <f>4960000*1.07/208*VLOOKUP(D462,Att!B:BZ,77,0)-BJ462</f>
        <v>0</v>
      </c>
      <c r="EI462" s="345">
        <f>IF(AND(CH462="X",EJ462&gt;=0.5),150000/VLOOKUP(D462,Att!B:AT,45,0)*VLOOKUP(D462,Att!B:AP,41,0),IF(AND(CH462="X",EJ462&lt;0.5),0,150000))-AN462</f>
        <v>0</v>
      </c>
      <c r="EJ462" s="346">
        <f>VLOOKUP(D462,Att!B:AP,41,0)/VLOOKUP(D462,Att!B:AT,45,0)</f>
        <v>0</v>
      </c>
    </row>
    <row r="463" spans="1:140" s="220" customFormat="1" x14ac:dyDescent="0.35">
      <c r="A463" s="226"/>
      <c r="B463" s="227"/>
      <c r="C463" s="228"/>
      <c r="D463" s="228"/>
      <c r="E463" s="228"/>
      <c r="F463" s="228"/>
      <c r="G463" s="228"/>
      <c r="H463" s="228"/>
      <c r="I463" s="228"/>
      <c r="J463" s="228"/>
      <c r="K463" s="229"/>
      <c r="L463" s="227"/>
      <c r="M463" s="229"/>
      <c r="N463" s="227"/>
      <c r="O463" s="229"/>
      <c r="P463" s="229"/>
      <c r="Q463" s="229"/>
      <c r="R463" s="229"/>
      <c r="S463" s="229"/>
      <c r="T463" s="229"/>
      <c r="U463" s="229"/>
      <c r="V463" s="229"/>
      <c r="W463" s="229"/>
      <c r="X463" s="229"/>
      <c r="Y463" s="229"/>
      <c r="Z463" s="227"/>
      <c r="AA463" s="227"/>
      <c r="AB463" s="230"/>
      <c r="AC463" s="229"/>
      <c r="AD463" s="229"/>
      <c r="AE463" s="229"/>
      <c r="AF463" s="229"/>
      <c r="AG463" s="229"/>
      <c r="AH463" s="229"/>
      <c r="AI463" s="229"/>
      <c r="AJ463" s="229"/>
      <c r="AK463" s="229"/>
      <c r="AL463" s="230"/>
      <c r="AM463" s="229"/>
      <c r="AN463" s="229"/>
      <c r="AO463" s="229"/>
      <c r="AP463" s="229"/>
      <c r="AQ463" s="227"/>
      <c r="AR463" s="227"/>
      <c r="AS463" s="227"/>
      <c r="AT463" s="230"/>
      <c r="AU463" s="230"/>
      <c r="AV463" s="229"/>
      <c r="AW463" s="229"/>
      <c r="AX463" s="229"/>
      <c r="AY463" s="229"/>
      <c r="AZ463" s="227"/>
      <c r="BA463" s="227"/>
      <c r="BB463" s="227"/>
      <c r="BC463" s="227"/>
      <c r="BD463" s="229"/>
      <c r="BE463" s="227"/>
      <c r="BF463" s="231"/>
      <c r="BG463" s="229"/>
      <c r="BH463" s="227"/>
      <c r="BI463" s="227"/>
      <c r="BJ463" s="227"/>
      <c r="BK463" s="227"/>
      <c r="BL463" s="229"/>
      <c r="BM463" s="227"/>
      <c r="BN463" s="229"/>
      <c r="BO463" s="229"/>
      <c r="BP463" s="229"/>
      <c r="BQ463" s="229"/>
      <c r="BR463" s="227"/>
      <c r="BS463" s="229"/>
      <c r="BT463" s="229"/>
      <c r="BU463" s="229"/>
      <c r="BV463" s="227"/>
      <c r="BW463" s="229"/>
      <c r="BX463" s="227"/>
      <c r="BY463" s="229"/>
      <c r="BZ463" s="229"/>
      <c r="CA463" s="229"/>
      <c r="CB463" s="229"/>
      <c r="CC463" s="229"/>
      <c r="CD463" s="228"/>
      <c r="CE463" s="228"/>
      <c r="CF463" s="232"/>
      <c r="CG463" s="232"/>
      <c r="CH463" s="228"/>
      <c r="CI463" s="229"/>
      <c r="CJ463" s="229"/>
      <c r="CK463" s="228"/>
      <c r="CL463" s="227"/>
      <c r="CM463" s="233"/>
      <c r="CN463" s="233"/>
      <c r="CO463" s="234"/>
      <c r="CP463" s="234"/>
      <c r="CQ463" s="235"/>
      <c r="CR463" s="235"/>
      <c r="CS463" s="236"/>
      <c r="CT463" s="236"/>
      <c r="CU463" s="236"/>
      <c r="CV463" s="236"/>
      <c r="CW463" s="236"/>
      <c r="CX463" s="236"/>
      <c r="CY463" s="236"/>
      <c r="CZ463" s="234"/>
      <c r="DA463" s="234"/>
      <c r="DB463" s="237"/>
      <c r="DC463" s="236"/>
      <c r="DD463" s="236"/>
      <c r="DE463" s="238"/>
      <c r="DF463" s="234"/>
      <c r="DG463" s="234"/>
      <c r="DH463" s="239"/>
      <c r="DI463" s="240"/>
      <c r="DJ463" s="240"/>
      <c r="DK463" s="238"/>
      <c r="DL463" s="238"/>
      <c r="DM463" s="229"/>
      <c r="DN463" s="241"/>
      <c r="DO463" s="229"/>
      <c r="DP463" s="241"/>
      <c r="DQ463" s="229"/>
      <c r="DR463" s="241"/>
      <c r="DS463" s="242"/>
      <c r="DT463" s="239"/>
      <c r="DU463" s="239"/>
      <c r="DV463" s="239"/>
      <c r="DW463" s="239"/>
      <c r="DX463" s="239"/>
      <c r="DY463" s="239"/>
      <c r="DZ463" s="239"/>
      <c r="EA463" s="239"/>
      <c r="EB463" s="239"/>
      <c r="EC463" s="243"/>
      <c r="ED463" s="239"/>
      <c r="EE463" s="239"/>
      <c r="EF463" s="239"/>
    </row>
    <row r="464" spans="1:140" ht="13" x14ac:dyDescent="0.35">
      <c r="B464" s="316" t="s">
        <v>322</v>
      </c>
      <c r="C464" s="317"/>
      <c r="D464" s="317"/>
      <c r="E464" s="317"/>
      <c r="F464" s="317"/>
      <c r="G464" s="317"/>
      <c r="H464" s="317"/>
      <c r="I464" s="317"/>
      <c r="J464" s="224"/>
      <c r="K464" s="225">
        <f t="shared" ref="K464:AP464" si="160">SUM(K8:K463)</f>
        <v>2755200000</v>
      </c>
      <c r="L464" s="225">
        <f t="shared" si="160"/>
        <v>0</v>
      </c>
      <c r="M464" s="225">
        <f t="shared" si="160"/>
        <v>94224</v>
      </c>
      <c r="N464" s="225">
        <f t="shared" si="160"/>
        <v>0</v>
      </c>
      <c r="O464" s="225">
        <f t="shared" si="160"/>
        <v>70177.715000000011</v>
      </c>
      <c r="P464" s="225">
        <f t="shared" si="160"/>
        <v>11557.75</v>
      </c>
      <c r="Q464" s="225">
        <f t="shared" si="160"/>
        <v>0</v>
      </c>
      <c r="R464" s="225">
        <f t="shared" si="160"/>
        <v>3387.75</v>
      </c>
      <c r="S464" s="225">
        <f t="shared" si="160"/>
        <v>0</v>
      </c>
      <c r="T464" s="225">
        <f t="shared" si="160"/>
        <v>0</v>
      </c>
      <c r="U464" s="225">
        <f t="shared" si="160"/>
        <v>616</v>
      </c>
      <c r="V464" s="225">
        <f t="shared" si="160"/>
        <v>0</v>
      </c>
      <c r="W464" s="225">
        <f t="shared" si="160"/>
        <v>0</v>
      </c>
      <c r="X464" s="225">
        <f t="shared" si="160"/>
        <v>0</v>
      </c>
      <c r="Y464" s="225">
        <f t="shared" si="160"/>
        <v>2683.1161000000006</v>
      </c>
      <c r="Z464" s="225">
        <f t="shared" si="160"/>
        <v>363</v>
      </c>
      <c r="AA464" s="225">
        <f t="shared" si="160"/>
        <v>0</v>
      </c>
      <c r="AB464" s="225">
        <f t="shared" si="160"/>
        <v>2054364796.5249903</v>
      </c>
      <c r="AC464" s="225">
        <f t="shared" si="160"/>
        <v>493164810.97049981</v>
      </c>
      <c r="AD464" s="225">
        <f t="shared" si="160"/>
        <v>0</v>
      </c>
      <c r="AE464" s="225">
        <f t="shared" si="160"/>
        <v>194831490.38580024</v>
      </c>
      <c r="AF464" s="225">
        <f t="shared" si="160"/>
        <v>0</v>
      </c>
      <c r="AG464" s="225">
        <f t="shared" si="160"/>
        <v>0</v>
      </c>
      <c r="AH464" s="225">
        <f t="shared" si="160"/>
        <v>50671923.078700006</v>
      </c>
      <c r="AI464" s="225">
        <f t="shared" si="160"/>
        <v>0</v>
      </c>
      <c r="AJ464" s="225">
        <f t="shared" si="160"/>
        <v>0</v>
      </c>
      <c r="AK464" s="225">
        <f t="shared" si="160"/>
        <v>0</v>
      </c>
      <c r="AL464" s="225">
        <f t="shared" si="160"/>
        <v>149113534.26869988</v>
      </c>
      <c r="AM464" s="225">
        <f t="shared" si="160"/>
        <v>110631463.78839995</v>
      </c>
      <c r="AN464" s="225">
        <f t="shared" si="160"/>
        <v>55243027.888900004</v>
      </c>
      <c r="AO464" s="225">
        <f t="shared" si="160"/>
        <v>169846362</v>
      </c>
      <c r="AP464" s="225">
        <f t="shared" si="160"/>
        <v>1110000</v>
      </c>
      <c r="AQ464" s="225">
        <f t="shared" ref="AQ464:BV464" si="161">SUM(AQ8:AQ463)</f>
        <v>261110926.5775992</v>
      </c>
      <c r="AR464" s="225">
        <f t="shared" si="161"/>
        <v>83317235</v>
      </c>
      <c r="AS464" s="225">
        <f t="shared" si="161"/>
        <v>0</v>
      </c>
      <c r="AT464" s="225">
        <f t="shared" si="161"/>
        <v>0</v>
      </c>
      <c r="AU464" s="225">
        <f t="shared" si="161"/>
        <v>161539662.125</v>
      </c>
      <c r="AV464" s="225">
        <f t="shared" si="161"/>
        <v>0</v>
      </c>
      <c r="AW464" s="225">
        <f t="shared" si="161"/>
        <v>0</v>
      </c>
      <c r="AX464" s="225">
        <f t="shared" si="161"/>
        <v>492.74779999256134</v>
      </c>
      <c r="AY464" s="225">
        <f t="shared" si="161"/>
        <v>55907923.461600147</v>
      </c>
      <c r="AZ464" s="225">
        <f t="shared" si="161"/>
        <v>0</v>
      </c>
      <c r="BA464" s="225">
        <f t="shared" si="161"/>
        <v>0</v>
      </c>
      <c r="BB464" s="225">
        <f t="shared" si="161"/>
        <v>5743</v>
      </c>
      <c r="BC464" s="225">
        <f t="shared" si="161"/>
        <v>162902403.84000009</v>
      </c>
      <c r="BD464" s="225">
        <f t="shared" si="161"/>
        <v>10980000</v>
      </c>
      <c r="BE464" s="225">
        <f t="shared" si="161"/>
        <v>12002864</v>
      </c>
      <c r="BF464" s="225">
        <f t="shared" si="161"/>
        <v>41450000</v>
      </c>
      <c r="BG464" s="225">
        <f t="shared" si="161"/>
        <v>48878000</v>
      </c>
      <c r="BH464" s="225">
        <f t="shared" si="161"/>
        <v>156212000</v>
      </c>
      <c r="BI464" s="225">
        <f t="shared" si="161"/>
        <v>0</v>
      </c>
      <c r="BJ464" s="225">
        <f t="shared" si="161"/>
        <v>0</v>
      </c>
      <c r="BK464" s="225">
        <f t="shared" si="161"/>
        <v>0</v>
      </c>
      <c r="BL464" s="225">
        <f t="shared" si="161"/>
        <v>53756141.209599964</v>
      </c>
      <c r="BM464" s="225">
        <f t="shared" si="161"/>
        <v>0</v>
      </c>
      <c r="BN464" s="225">
        <f t="shared" si="161"/>
        <v>0</v>
      </c>
      <c r="BO464" s="225">
        <f t="shared" si="161"/>
        <v>0</v>
      </c>
      <c r="BP464" s="225">
        <f t="shared" si="161"/>
        <v>134016618.96009998</v>
      </c>
      <c r="BQ464" s="225">
        <f t="shared" si="161"/>
        <v>29568717.219599999</v>
      </c>
      <c r="BR464" s="225">
        <f t="shared" si="161"/>
        <v>0</v>
      </c>
      <c r="BS464" s="225">
        <f t="shared" si="161"/>
        <v>1616827</v>
      </c>
      <c r="BT464" s="225">
        <f t="shared" si="161"/>
        <v>477084500</v>
      </c>
      <c r="BU464" s="225">
        <f t="shared" si="161"/>
        <v>232348500</v>
      </c>
      <c r="BV464" s="225">
        <f t="shared" si="161"/>
        <v>20</v>
      </c>
      <c r="BW464" s="225">
        <f t="shared" ref="BW464:CE464" si="162">SUM(BW8:BW463)</f>
        <v>567307.69240000006</v>
      </c>
      <c r="BX464" s="225">
        <f t="shared" si="162"/>
        <v>944.25</v>
      </c>
      <c r="BY464" s="225">
        <f t="shared" si="162"/>
        <v>28527644.232100006</v>
      </c>
      <c r="BZ464" s="225">
        <f t="shared" si="162"/>
        <v>499.8300000000001</v>
      </c>
      <c r="CA464" s="225">
        <f t="shared" si="162"/>
        <v>16208795</v>
      </c>
      <c r="CB464" s="417">
        <f t="shared" si="162"/>
        <v>5104692276.0218992</v>
      </c>
      <c r="CC464" s="412">
        <f t="shared" si="162"/>
        <v>4112517932.0218997</v>
      </c>
      <c r="CD464" s="225">
        <f t="shared" si="162"/>
        <v>0</v>
      </c>
      <c r="CE464" s="225">
        <f t="shared" si="162"/>
        <v>0</v>
      </c>
      <c r="CF464" s="225"/>
      <c r="CG464" s="225"/>
      <c r="CH464" s="225">
        <f>SUM(CH8:CH463)</f>
        <v>0</v>
      </c>
      <c r="CI464" s="225">
        <f>SUM(CI8:CI463)</f>
        <v>34994000</v>
      </c>
      <c r="CJ464" s="225">
        <f>SUM(CJ8:CJ463)</f>
        <v>84162000</v>
      </c>
      <c r="CK464" s="225">
        <f>SUBTOTAL(9,CK8:CK463)</f>
        <v>0</v>
      </c>
      <c r="CL464" s="225">
        <f>SUM(CL8:CL463)</f>
        <v>247747336.17970008</v>
      </c>
      <c r="CM464" s="225"/>
      <c r="CN464" s="225"/>
      <c r="CO464" s="225"/>
      <c r="CZ464" s="260"/>
      <c r="DM464" s="2"/>
      <c r="DO464" s="2"/>
      <c r="DQ464" s="188"/>
    </row>
    <row r="465" spans="1:135" x14ac:dyDescent="0.35">
      <c r="B465" s="220"/>
      <c r="C465" s="213"/>
      <c r="D465" s="220"/>
      <c r="E465" s="220"/>
      <c r="F465" s="220"/>
      <c r="G465" s="220"/>
      <c r="H465" s="220"/>
      <c r="I465" s="220"/>
      <c r="J465" s="220"/>
      <c r="K465" s="268"/>
      <c r="L465" s="220"/>
      <c r="M465" s="220"/>
      <c r="N465" s="220"/>
      <c r="O465" s="4"/>
      <c r="AA465" s="5"/>
      <c r="AB465" s="220"/>
      <c r="AC465" s="220"/>
      <c r="AD465" s="4"/>
      <c r="BH465" s="190"/>
      <c r="BI465" s="190"/>
      <c r="BJ465" s="190"/>
      <c r="BK465" s="190"/>
      <c r="BL465" s="4"/>
      <c r="BM465" s="220"/>
      <c r="BN465" s="268"/>
      <c r="BO465" s="268"/>
      <c r="BP465" s="268"/>
      <c r="BQ465" s="268"/>
      <c r="BR465" s="220"/>
      <c r="BS465" s="220"/>
      <c r="BT465" s="268"/>
      <c r="BU465" s="268"/>
      <c r="BV465" s="220"/>
      <c r="BW465" s="220"/>
      <c r="BX465" s="220"/>
      <c r="BY465" s="220"/>
      <c r="BZ465" s="220"/>
      <c r="CA465" s="77"/>
      <c r="CB465" s="268">
        <f>SUBTOTAL(9,CB8:CB463)</f>
        <v>269329141</v>
      </c>
      <c r="CC465" s="268">
        <f>SUBTOTAL(9,CC8:CC463)</f>
        <v>212507111</v>
      </c>
      <c r="CD465" s="315"/>
      <c r="CE465" s="220"/>
      <c r="CF465" s="7"/>
      <c r="CG465" s="213"/>
      <c r="CH465" s="220"/>
      <c r="CI465" s="220"/>
      <c r="CJ465" s="220"/>
      <c r="CK465" s="220"/>
      <c r="CL465" s="268">
        <f>SUBTOTAL(9,CL8:CL463)</f>
        <v>9580026.6608000007</v>
      </c>
      <c r="DM465" s="2"/>
      <c r="DO465" s="2"/>
      <c r="DQ465" s="188"/>
    </row>
    <row r="466" spans="1:135" x14ac:dyDescent="0.35">
      <c r="B466" s="220"/>
      <c r="C466" s="213"/>
      <c r="D466" s="220"/>
      <c r="E466" s="220"/>
      <c r="F466" s="220"/>
      <c r="G466" s="220"/>
      <c r="H466" s="220"/>
      <c r="I466" s="220"/>
      <c r="J466" s="220"/>
      <c r="K466" s="220"/>
      <c r="L466" s="220"/>
      <c r="M466" s="220"/>
      <c r="N466" s="220"/>
      <c r="O466" s="4"/>
      <c r="Y466" s="220"/>
      <c r="AA466" s="5"/>
      <c r="AB466" s="220"/>
      <c r="AC466" s="220"/>
      <c r="AD466" s="4"/>
      <c r="AL466" s="420"/>
      <c r="BH466" s="190"/>
      <c r="BI466" s="190"/>
      <c r="BJ466" s="190"/>
      <c r="BK466" s="190"/>
      <c r="BL466" s="4"/>
      <c r="BM466" s="220"/>
      <c r="BN466" s="220"/>
      <c r="BO466" s="220"/>
      <c r="BP466" s="10"/>
      <c r="BQ466" s="13"/>
      <c r="BR466" s="220"/>
      <c r="BS466" s="220"/>
      <c r="BT466" s="391"/>
      <c r="BU466" s="220"/>
      <c r="BV466" s="220"/>
      <c r="BW466" s="220"/>
      <c r="BX466" s="220"/>
      <c r="BY466" s="220"/>
      <c r="BZ466" s="264" t="s">
        <v>2208</v>
      </c>
      <c r="CA466" s="77"/>
      <c r="CB466" s="278">
        <f>CB465</f>
        <v>269329141</v>
      </c>
      <c r="CC466" s="260"/>
      <c r="CD466" s="260"/>
      <c r="CE466" s="213"/>
      <c r="CF466" s="320"/>
      <c r="CG466" s="320"/>
      <c r="CH466" s="320"/>
      <c r="CI466" s="220"/>
      <c r="CJ466" s="220"/>
      <c r="CK466" s="220"/>
      <c r="CL466" s="220"/>
      <c r="CM466" s="260"/>
      <c r="DM466" s="2"/>
      <c r="DO466" s="2"/>
      <c r="DQ466" s="188"/>
    </row>
    <row r="467" spans="1:135" x14ac:dyDescent="0.35">
      <c r="B467" s="220"/>
      <c r="C467" s="213"/>
      <c r="D467" s="220"/>
      <c r="E467" s="220"/>
      <c r="F467" s="220"/>
      <c r="G467" s="220"/>
      <c r="H467" s="220"/>
      <c r="I467" s="220"/>
      <c r="J467" s="220"/>
      <c r="K467" s="220"/>
      <c r="L467" s="220"/>
      <c r="M467" s="220"/>
      <c r="N467" s="220"/>
      <c r="O467" s="4"/>
      <c r="Y467" s="220"/>
      <c r="AA467" s="5"/>
      <c r="AB467" s="220"/>
      <c r="AC467" s="220"/>
      <c r="AD467" s="4"/>
      <c r="AN467" s="372"/>
      <c r="BH467" s="190"/>
      <c r="BI467" s="190"/>
      <c r="BJ467" s="190"/>
      <c r="BK467" s="190"/>
      <c r="BL467" s="4"/>
      <c r="BM467" s="220"/>
      <c r="BN467" s="220"/>
      <c r="BO467" s="220"/>
      <c r="BP467" s="220"/>
      <c r="BQ467" s="220"/>
      <c r="BR467" s="220"/>
      <c r="BS467" s="220"/>
      <c r="BT467" s="220"/>
      <c r="BU467" s="220"/>
      <c r="BV467" s="220"/>
      <c r="BW467" s="220"/>
      <c r="BX467" s="220"/>
      <c r="BZ467" s="265" t="s">
        <v>320</v>
      </c>
      <c r="CA467" s="284">
        <v>0.08</v>
      </c>
      <c r="CB467" s="279">
        <f>CB466*CA467</f>
        <v>21546331.280000001</v>
      </c>
      <c r="CC467" s="225"/>
      <c r="CE467" s="213"/>
      <c r="CF467" s="320"/>
      <c r="CG467" s="320"/>
      <c r="CH467" s="320"/>
      <c r="CI467" s="220"/>
      <c r="CJ467" s="260"/>
      <c r="CK467" s="220"/>
      <c r="CL467" s="220"/>
      <c r="DM467" s="2"/>
      <c r="DO467" s="2"/>
      <c r="DQ467" s="188"/>
    </row>
    <row r="468" spans="1:135" x14ac:dyDescent="0.35">
      <c r="K468" s="220"/>
      <c r="Y468" s="220"/>
      <c r="Z468" s="2"/>
      <c r="AA468" s="2"/>
      <c r="AB468" s="2"/>
      <c r="AE468" s="2"/>
      <c r="AF468" s="2"/>
      <c r="AG468" s="2"/>
      <c r="AH468" s="2"/>
      <c r="AI468" s="2"/>
      <c r="AJ468" s="2"/>
      <c r="AK468" s="2"/>
      <c r="AL468" s="2"/>
      <c r="AM468" s="2"/>
      <c r="AN468" s="2"/>
      <c r="AO468" s="2"/>
      <c r="AP468" s="2"/>
      <c r="AQ468" s="2"/>
      <c r="AR468" s="2"/>
      <c r="AS468" s="2"/>
      <c r="AT468" s="2"/>
      <c r="BN468" s="260"/>
      <c r="BP468" s="301"/>
      <c r="BQ468" s="301"/>
      <c r="BZ468" s="266" t="s">
        <v>315</v>
      </c>
      <c r="CB468" s="280">
        <f>SUM(CB466:CB467)</f>
        <v>290875472.27999997</v>
      </c>
      <c r="CC468" s="263"/>
    </row>
    <row r="469" spans="1:135" x14ac:dyDescent="0.35">
      <c r="K469" s="220"/>
      <c r="Y469" s="220"/>
      <c r="AL469" s="419"/>
      <c r="BZ469" s="267"/>
      <c r="CB469" s="281"/>
      <c r="CC469" s="281"/>
      <c r="CD469" s="10"/>
    </row>
    <row r="470" spans="1:135" x14ac:dyDescent="0.35">
      <c r="F470" s="4"/>
      <c r="K470" s="220"/>
      <c r="Y470" s="220"/>
      <c r="BZ470" s="267"/>
      <c r="CB470" s="281"/>
      <c r="CC470" s="281"/>
      <c r="CD470" s="10"/>
    </row>
    <row r="471" spans="1:135" s="220" customFormat="1" x14ac:dyDescent="0.35">
      <c r="A471" s="213"/>
      <c r="D471" s="213"/>
      <c r="E471" s="320"/>
      <c r="F471" s="320"/>
      <c r="G471" s="320"/>
      <c r="P471" s="4"/>
      <c r="Q471" s="4"/>
      <c r="R471" s="4"/>
      <c r="S471" s="4"/>
      <c r="T471" s="4"/>
      <c r="U471" s="4"/>
      <c r="V471" s="4"/>
      <c r="W471" s="4"/>
      <c r="X471" s="4"/>
      <c r="Z471" s="4"/>
      <c r="AA471" s="4"/>
      <c r="AB471" s="5"/>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190"/>
      <c r="BG471" s="4"/>
      <c r="BH471" s="4"/>
      <c r="BI471" s="190"/>
      <c r="BJ471" s="190"/>
      <c r="BK471" s="190"/>
      <c r="BL471" s="190"/>
      <c r="BM471" s="4"/>
      <c r="BZ471" s="267"/>
      <c r="CB471" s="281"/>
      <c r="CC471" s="281"/>
      <c r="CD471" s="10"/>
      <c r="CE471" s="63"/>
      <c r="CG471" s="7"/>
      <c r="CH471" s="213"/>
      <c r="CP471" s="150"/>
      <c r="DB471" s="150"/>
      <c r="DM471" s="4"/>
      <c r="DO471" s="4"/>
      <c r="DQ471" s="4"/>
      <c r="EE471" s="150"/>
    </row>
    <row r="472" spans="1:135" x14ac:dyDescent="0.35">
      <c r="K472" s="220"/>
      <c r="Y472" s="220"/>
    </row>
    <row r="473" spans="1:135" x14ac:dyDescent="0.35">
      <c r="K473" s="220"/>
      <c r="Y473" s="220"/>
      <c r="CB473" s="418"/>
    </row>
    <row r="474" spans="1:135" x14ac:dyDescent="0.35">
      <c r="K474" s="220"/>
      <c r="Y474" s="220"/>
      <c r="CB474" s="418"/>
    </row>
    <row r="475" spans="1:135" x14ac:dyDescent="0.35">
      <c r="K475" s="220"/>
    </row>
    <row r="476" spans="1:135" x14ac:dyDescent="0.35">
      <c r="K476" s="220"/>
    </row>
  </sheetData>
  <autoFilter ref="A7:EK462" xr:uid="{37068A71-7B91-4231-92E4-F6B0EE3DD0D2}">
    <filterColumn colId="0">
      <filters>
        <filter val="Out"/>
      </filters>
    </filterColumn>
    <filterColumn colId="2">
      <filters>
        <filter val="R&amp;D"/>
      </filters>
    </filterColumn>
  </autoFilter>
  <mergeCells count="2">
    <mergeCell ref="BN6:BO6"/>
    <mergeCell ref="BP6:BQ6"/>
  </mergeCells>
  <conditionalFormatting sqref="D2:D6">
    <cfRule type="duplicateValues" dxfId="115" priority="43"/>
  </conditionalFormatting>
  <conditionalFormatting sqref="D465:D1048576 D1:D6">
    <cfRule type="duplicateValues" dxfId="114" priority="39"/>
  </conditionalFormatting>
  <conditionalFormatting sqref="D468:D1048576">
    <cfRule type="duplicateValues" dxfId="113" priority="184"/>
  </conditionalFormatting>
  <conditionalFormatting sqref="D2:E6">
    <cfRule type="duplicateValues" dxfId="112" priority="44"/>
    <cfRule type="duplicateValues" dxfId="111" priority="45"/>
    <cfRule type="duplicateValues" dxfId="110" priority="46"/>
    <cfRule type="duplicateValues" dxfId="109" priority="47"/>
  </conditionalFormatting>
  <conditionalFormatting sqref="D7:E7">
    <cfRule type="duplicateValues" dxfId="108" priority="3"/>
    <cfRule type="duplicateValues" dxfId="107" priority="4"/>
    <cfRule type="duplicateValues" dxfId="106" priority="5"/>
    <cfRule type="duplicateValues" dxfId="105" priority="6"/>
  </conditionalFormatting>
  <conditionalFormatting sqref="CE466:CE467">
    <cfRule type="duplicateValues" dxfId="104" priority="501"/>
    <cfRule type="duplicateValues" dxfId="103" priority="502"/>
  </conditionalFormatting>
  <printOptions horizontalCentered="1"/>
  <pageMargins left="0" right="0" top="0.39374999999999999" bottom="0.39374999999999999" header="0.3152778" footer="0"/>
  <pageSetup paperSize="9" scale="13" fitToHeight="0" orientation="landscape" r:id="rId1"/>
  <headerFooter>
    <oddFooter>&amp;LPayment to VDN Aug-14&amp;R&amp;P/&amp;N&amp;C&amp;1#&amp;"Calibri"&amp;10&amp;K0000FFINTERNAL Datalogic Confidential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E2548-F5CB-45A2-8DC1-D1271B9739E5}">
  <sheetPr filterMode="1">
    <outlinePr summaryBelow="0"/>
  </sheetPr>
  <dimension ref="A1:CY457"/>
  <sheetViews>
    <sheetView zoomScaleNormal="100" workbookViewId="0">
      <pane xSplit="8" ySplit="2" topLeftCell="I398" activePane="bottomRight" state="frozen"/>
      <selection pane="topRight" activeCell="I1" sqref="I1"/>
      <selection pane="bottomLeft" activeCell="A2" sqref="A2"/>
      <selection pane="bottomRight" activeCell="B398" sqref="B398:H398"/>
    </sheetView>
  </sheetViews>
  <sheetFormatPr defaultRowHeight="14.5" outlineLevelCol="1" x14ac:dyDescent="0.35"/>
  <cols>
    <col min="1" max="1" width="5.54296875" style="56" customWidth="1"/>
    <col min="2" max="2" width="8.26953125" style="56" customWidth="1"/>
    <col min="3" max="3" width="19.81640625" style="56" customWidth="1"/>
    <col min="4" max="4" width="6.81640625" style="56" customWidth="1"/>
    <col min="5" max="5" width="10.08984375" style="56" customWidth="1"/>
    <col min="6" max="6" width="7.81640625" style="56" customWidth="1"/>
    <col min="7" max="7" width="5.54296875" style="56" customWidth="1"/>
    <col min="8" max="8" width="10.54296875" style="56" customWidth="1"/>
    <col min="9" max="10" width="4" style="56" customWidth="1"/>
    <col min="11" max="12" width="5" style="56" customWidth="1"/>
    <col min="13" max="13" width="5.1796875" style="56" customWidth="1"/>
    <col min="14" max="14" width="5.81640625" style="56" customWidth="1"/>
    <col min="15" max="15" width="4.453125" style="56" customWidth="1"/>
    <col min="16" max="16" width="6" style="56" customWidth="1"/>
    <col min="17" max="17" width="4" style="56" customWidth="1"/>
    <col min="18" max="18" width="4.81640625" style="56" customWidth="1"/>
    <col min="19" max="19" width="6" style="56" customWidth="1"/>
    <col min="20" max="20" width="5" style="56" customWidth="1"/>
    <col min="21" max="26" width="4.81640625" style="56" customWidth="1"/>
    <col min="27" max="27" width="5.81640625" style="56" customWidth="1"/>
    <col min="28" max="29" width="4.81640625" style="56" customWidth="1"/>
    <col min="30" max="30" width="5.1796875" style="56" customWidth="1"/>
    <col min="31" max="31" width="4.81640625" style="56" customWidth="1"/>
    <col min="32" max="32" width="5.81640625" style="56" customWidth="1"/>
    <col min="33" max="33" width="5" style="56" customWidth="1"/>
    <col min="34" max="36" width="5.1796875" style="56" customWidth="1"/>
    <col min="37" max="37" width="6" style="56" customWidth="1"/>
    <col min="38" max="38" width="4.81640625" style="56" customWidth="1"/>
    <col min="39" max="39" width="4.26953125" style="209" customWidth="1"/>
    <col min="40" max="40" width="10.1796875" style="56" customWidth="1" outlineLevel="1"/>
    <col min="41" max="41" width="16.1796875" style="56" customWidth="1" outlineLevel="1"/>
    <col min="42" max="42" width="18.81640625" style="56" customWidth="1" outlineLevel="1"/>
    <col min="43" max="43" width="18.81640625" style="221" customWidth="1" outlineLevel="1"/>
    <col min="44" max="44" width="13.81640625" style="56" customWidth="1" outlineLevel="1"/>
    <col min="45" max="45" width="13.453125" style="56" customWidth="1" outlineLevel="1"/>
    <col min="46" max="46" width="19.54296875" style="56" customWidth="1" outlineLevel="1"/>
    <col min="47" max="47" width="14.7265625" style="56" customWidth="1" outlineLevel="1"/>
    <col min="48" max="48" width="12.81640625" style="56" customWidth="1" outlineLevel="1"/>
    <col min="49" max="49" width="14.453125" style="56" customWidth="1" outlineLevel="1"/>
    <col min="50" max="50" width="19" style="56" customWidth="1" outlineLevel="1"/>
    <col min="51" max="51" width="5.1796875" style="56" customWidth="1" outlineLevel="1"/>
    <col min="52" max="52" width="4.81640625" style="56" customWidth="1" outlineLevel="1"/>
    <col min="53" max="54" width="4.7265625" style="56" customWidth="1" outlineLevel="1"/>
    <col min="55" max="55" width="4.81640625" style="56" customWidth="1" outlineLevel="1"/>
    <col min="56" max="56" width="4.7265625" style="56" customWidth="1" outlineLevel="1"/>
    <col min="57" max="57" width="5.453125" style="56" customWidth="1" outlineLevel="1"/>
    <col min="58" max="58" width="4.7265625" style="56" customWidth="1" outlineLevel="1"/>
    <col min="59" max="59" width="5.26953125" style="56" customWidth="1" outlineLevel="1"/>
    <col min="60" max="60" width="4.7265625" style="56" customWidth="1" outlineLevel="1"/>
    <col min="61" max="61" width="10.7265625" style="56" customWidth="1" outlineLevel="1"/>
    <col min="62" max="62" width="13.54296875" style="56" customWidth="1" outlineLevel="1"/>
    <col min="63" max="64" width="4.81640625" style="56" customWidth="1" outlineLevel="1"/>
    <col min="65" max="66" width="4.7265625" style="56" customWidth="1" outlineLevel="1"/>
    <col min="67" max="68" width="4.81640625" style="56" customWidth="1" outlineLevel="1"/>
    <col min="69" max="70" width="4.7265625" style="56" customWidth="1" outlineLevel="1"/>
    <col min="71" max="71" width="4.81640625" style="56" customWidth="1" outlineLevel="1"/>
    <col min="72" max="73" width="4.7265625" style="56" customWidth="1" outlineLevel="1"/>
    <col min="74" max="74" width="4.81640625" style="56" customWidth="1" outlineLevel="1"/>
    <col min="75" max="77" width="5.1796875" style="56" customWidth="1" outlineLevel="1"/>
    <col min="78" max="78" width="4.7265625" style="56" customWidth="1" outlineLevel="1"/>
    <col min="79" max="79" width="5.1796875" style="56" customWidth="1" outlineLevel="1"/>
    <col min="80" max="80" width="4.81640625" style="56" customWidth="1" outlineLevel="1"/>
    <col min="81" max="81" width="5" style="56" customWidth="1" outlineLevel="1"/>
    <col min="82" max="83" width="4.81640625" style="56" customWidth="1" outlineLevel="1"/>
    <col min="84" max="84" width="8.54296875" style="56" customWidth="1" outlineLevel="1"/>
    <col min="85" max="85" width="4.81640625" style="56" customWidth="1" outlineLevel="1"/>
    <col min="86" max="86" width="4.7265625" style="56" customWidth="1" outlineLevel="1"/>
    <col min="87" max="87" width="4.81640625" style="56" customWidth="1" outlineLevel="1"/>
    <col min="88" max="88" width="5.26953125" style="56" customWidth="1" outlineLevel="1"/>
    <col min="89" max="89" width="4.81640625" style="56" customWidth="1" outlineLevel="1"/>
    <col min="90" max="91" width="4.7265625" style="56" customWidth="1" outlineLevel="1"/>
    <col min="92" max="92" width="4.81640625" style="56" customWidth="1" outlineLevel="1"/>
    <col min="93" max="93" width="18.81640625" style="56" customWidth="1"/>
    <col min="94" max="94" width="15" style="56" customWidth="1"/>
    <col min="95" max="95" width="19" style="56" customWidth="1"/>
    <col min="96" max="96" width="19.54296875" style="56" customWidth="1"/>
    <col min="97" max="97" width="22.36328125" style="56" customWidth="1"/>
    <col min="98" max="98" width="18.453125" style="56" customWidth="1"/>
    <col min="99" max="99" width="14.81640625" style="56" customWidth="1"/>
    <col min="100" max="100" width="23.81640625" style="56" customWidth="1"/>
    <col min="101" max="101" width="24.26953125" style="56" customWidth="1"/>
    <col min="102" max="102" width="10.453125" style="56" customWidth="1"/>
    <col min="103" max="103" width="13.7265625" style="56" customWidth="1"/>
    <col min="104" max="16384" width="8.7265625" style="56"/>
  </cols>
  <sheetData>
    <row r="1" spans="1:103" s="187" customFormat="1" x14ac:dyDescent="0.35">
      <c r="A1" s="208">
        <f>ROW()-2</f>
        <v>-1</v>
      </c>
      <c r="B1" s="187">
        <v>1</v>
      </c>
      <c r="C1" s="187">
        <v>2</v>
      </c>
      <c r="D1" s="221">
        <v>3</v>
      </c>
      <c r="E1" s="221">
        <v>4</v>
      </c>
      <c r="F1" s="221">
        <v>5</v>
      </c>
      <c r="G1" s="221">
        <v>6</v>
      </c>
      <c r="H1" s="221">
        <v>7</v>
      </c>
      <c r="I1" s="221">
        <v>8</v>
      </c>
      <c r="J1" s="221">
        <v>9</v>
      </c>
      <c r="K1" s="221">
        <v>10</v>
      </c>
      <c r="L1" s="221">
        <v>11</v>
      </c>
      <c r="M1" s="221">
        <v>12</v>
      </c>
      <c r="N1" s="221">
        <v>13</v>
      </c>
      <c r="O1" s="221">
        <v>14</v>
      </c>
      <c r="P1" s="221">
        <v>15</v>
      </c>
      <c r="Q1" s="221">
        <v>16</v>
      </c>
      <c r="R1" s="221">
        <v>17</v>
      </c>
      <c r="S1" s="221">
        <v>18</v>
      </c>
      <c r="T1" s="221">
        <v>19</v>
      </c>
      <c r="U1" s="221">
        <v>20</v>
      </c>
      <c r="V1" s="221">
        <v>21</v>
      </c>
      <c r="W1" s="221">
        <v>22</v>
      </c>
      <c r="X1" s="221">
        <v>23</v>
      </c>
      <c r="Y1" s="221">
        <v>24</v>
      </c>
      <c r="Z1" s="221">
        <v>25</v>
      </c>
      <c r="AA1" s="221">
        <v>26</v>
      </c>
      <c r="AB1" s="221">
        <v>27</v>
      </c>
      <c r="AC1" s="221">
        <v>28</v>
      </c>
      <c r="AD1" s="221">
        <v>29</v>
      </c>
      <c r="AE1" s="221">
        <v>30</v>
      </c>
      <c r="AF1" s="221">
        <v>31</v>
      </c>
      <c r="AG1" s="221">
        <v>32</v>
      </c>
      <c r="AH1" s="221">
        <v>33</v>
      </c>
      <c r="AI1" s="221">
        <v>34</v>
      </c>
      <c r="AJ1" s="221">
        <v>35</v>
      </c>
      <c r="AK1" s="221">
        <v>36</v>
      </c>
      <c r="AL1" s="221">
        <v>37</v>
      </c>
      <c r="AM1" s="221">
        <v>38</v>
      </c>
      <c r="AN1" s="221">
        <v>39</v>
      </c>
      <c r="AO1" s="221">
        <v>40</v>
      </c>
      <c r="AP1" s="221">
        <v>41</v>
      </c>
      <c r="AQ1" s="221">
        <v>42</v>
      </c>
      <c r="AR1" s="221">
        <v>43</v>
      </c>
      <c r="AS1" s="221">
        <v>44</v>
      </c>
      <c r="AT1" s="221">
        <v>45</v>
      </c>
      <c r="AU1" s="221">
        <v>46</v>
      </c>
      <c r="AV1" s="221">
        <v>47</v>
      </c>
      <c r="AW1" s="221">
        <v>48</v>
      </c>
      <c r="AX1" s="221">
        <v>49</v>
      </c>
      <c r="AY1" s="221">
        <v>50</v>
      </c>
      <c r="AZ1" s="221">
        <v>51</v>
      </c>
      <c r="BA1" s="221">
        <v>52</v>
      </c>
      <c r="BB1" s="221">
        <v>53</v>
      </c>
      <c r="BC1" s="221">
        <v>54</v>
      </c>
      <c r="BD1" s="221">
        <v>55</v>
      </c>
      <c r="BE1" s="221">
        <v>56</v>
      </c>
      <c r="BF1" s="221">
        <v>57</v>
      </c>
      <c r="BG1" s="221">
        <v>58</v>
      </c>
      <c r="BH1" s="221">
        <v>59</v>
      </c>
      <c r="BI1" s="221">
        <v>60</v>
      </c>
      <c r="BJ1" s="221">
        <v>61</v>
      </c>
      <c r="BK1" s="221">
        <v>62</v>
      </c>
      <c r="BL1" s="221">
        <v>63</v>
      </c>
      <c r="BM1" s="221">
        <v>64</v>
      </c>
      <c r="BN1" s="221">
        <v>65</v>
      </c>
      <c r="BO1" s="221">
        <v>66</v>
      </c>
      <c r="BP1" s="221">
        <v>67</v>
      </c>
      <c r="BQ1" s="221">
        <v>68</v>
      </c>
      <c r="BR1" s="221">
        <v>69</v>
      </c>
      <c r="BS1" s="221">
        <v>70</v>
      </c>
      <c r="BT1" s="221">
        <v>71</v>
      </c>
      <c r="BU1" s="221">
        <v>72</v>
      </c>
      <c r="BV1" s="221">
        <v>73</v>
      </c>
      <c r="BW1" s="221">
        <v>74</v>
      </c>
      <c r="BX1" s="221">
        <v>75</v>
      </c>
      <c r="BY1" s="221">
        <v>76</v>
      </c>
      <c r="BZ1" s="221">
        <v>77</v>
      </c>
      <c r="CA1" s="221">
        <v>78</v>
      </c>
      <c r="CB1" s="221">
        <v>79</v>
      </c>
      <c r="CC1" s="221">
        <v>80</v>
      </c>
      <c r="CD1" s="221">
        <v>81</v>
      </c>
      <c r="CE1" s="221">
        <v>82</v>
      </c>
      <c r="CF1" s="221">
        <v>83</v>
      </c>
      <c r="CG1" s="221">
        <v>84</v>
      </c>
      <c r="CH1" s="221">
        <v>85</v>
      </c>
      <c r="CI1" s="221">
        <v>86</v>
      </c>
      <c r="CJ1" s="221">
        <v>87</v>
      </c>
      <c r="CK1" s="221">
        <v>88</v>
      </c>
      <c r="CL1" s="221">
        <v>89</v>
      </c>
      <c r="CM1" s="221">
        <v>90</v>
      </c>
      <c r="CN1" s="221">
        <v>91</v>
      </c>
      <c r="CO1" s="221">
        <v>92</v>
      </c>
      <c r="CP1" s="221">
        <v>93</v>
      </c>
      <c r="CQ1" s="221">
        <v>94</v>
      </c>
      <c r="CR1" s="221">
        <v>95</v>
      </c>
      <c r="CS1" s="221">
        <v>96</v>
      </c>
      <c r="CT1" s="221">
        <v>97</v>
      </c>
      <c r="CU1" s="221">
        <v>98</v>
      </c>
      <c r="CV1" s="221">
        <v>99</v>
      </c>
      <c r="CW1" s="221">
        <v>100</v>
      </c>
      <c r="CX1" s="221">
        <v>101</v>
      </c>
    </row>
    <row r="2" spans="1:103" ht="50" customHeight="1" x14ac:dyDescent="0.35">
      <c r="A2" s="368" t="s">
        <v>93</v>
      </c>
      <c r="B2" s="368" t="s">
        <v>94</v>
      </c>
      <c r="C2" s="368" t="s">
        <v>95</v>
      </c>
      <c r="D2" s="368" t="s">
        <v>96</v>
      </c>
      <c r="E2" s="368" t="s">
        <v>334</v>
      </c>
      <c r="F2" s="368" t="s">
        <v>335</v>
      </c>
      <c r="G2" s="368" t="s">
        <v>336</v>
      </c>
      <c r="H2" s="368" t="s">
        <v>8</v>
      </c>
      <c r="I2" s="368" t="s">
        <v>97</v>
      </c>
      <c r="J2" s="368" t="s">
        <v>98</v>
      </c>
      <c r="K2" s="368" t="s">
        <v>99</v>
      </c>
      <c r="L2" s="368" t="s">
        <v>100</v>
      </c>
      <c r="M2" s="368" t="s">
        <v>101</v>
      </c>
      <c r="N2" s="368" t="s">
        <v>102</v>
      </c>
      <c r="O2" s="368" t="s">
        <v>103</v>
      </c>
      <c r="P2" s="368" t="s">
        <v>104</v>
      </c>
      <c r="Q2" s="368" t="s">
        <v>105</v>
      </c>
      <c r="R2" s="368" t="s">
        <v>106</v>
      </c>
      <c r="S2" s="368" t="s">
        <v>107</v>
      </c>
      <c r="T2" s="368" t="s">
        <v>108</v>
      </c>
      <c r="U2" s="368" t="s">
        <v>109</v>
      </c>
      <c r="V2" s="368" t="s">
        <v>110</v>
      </c>
      <c r="W2" s="368" t="s">
        <v>111</v>
      </c>
      <c r="X2" s="368" t="s">
        <v>112</v>
      </c>
      <c r="Y2" s="368" t="s">
        <v>113</v>
      </c>
      <c r="Z2" s="368" t="s">
        <v>114</v>
      </c>
      <c r="AA2" s="368" t="s">
        <v>115</v>
      </c>
      <c r="AB2" s="368" t="s">
        <v>116</v>
      </c>
      <c r="AC2" s="368" t="s">
        <v>117</v>
      </c>
      <c r="AD2" s="368" t="s">
        <v>118</v>
      </c>
      <c r="AE2" s="368" t="s">
        <v>119</v>
      </c>
      <c r="AF2" s="368" t="s">
        <v>120</v>
      </c>
      <c r="AG2" s="368" t="s">
        <v>121</v>
      </c>
      <c r="AH2" s="368" t="s">
        <v>122</v>
      </c>
      <c r="AI2" s="368" t="s">
        <v>123</v>
      </c>
      <c r="AJ2" s="368" t="s">
        <v>124</v>
      </c>
      <c r="AK2" s="368" t="s">
        <v>125</v>
      </c>
      <c r="AL2" s="368" t="s">
        <v>126</v>
      </c>
      <c r="AM2" s="407" t="s">
        <v>1043</v>
      </c>
      <c r="AN2" s="368" t="s">
        <v>128</v>
      </c>
      <c r="AO2" s="368" t="s">
        <v>337</v>
      </c>
      <c r="AP2" s="368" t="s">
        <v>338</v>
      </c>
      <c r="AQ2" s="368" t="s">
        <v>339</v>
      </c>
      <c r="AR2" s="368" t="s">
        <v>340</v>
      </c>
      <c r="AS2" s="368" t="s">
        <v>341</v>
      </c>
      <c r="AT2" s="368" t="s">
        <v>342</v>
      </c>
      <c r="AU2" s="368" t="s">
        <v>343</v>
      </c>
      <c r="AV2" s="368" t="s">
        <v>344</v>
      </c>
      <c r="AW2" s="368" t="s">
        <v>345</v>
      </c>
      <c r="AX2" s="368" t="s">
        <v>346</v>
      </c>
      <c r="AY2" s="368" t="s">
        <v>347</v>
      </c>
      <c r="AZ2" s="368" t="s">
        <v>348</v>
      </c>
      <c r="BA2" s="368" t="s">
        <v>349</v>
      </c>
      <c r="BB2" s="368" t="s">
        <v>350</v>
      </c>
      <c r="BC2" s="368" t="s">
        <v>351</v>
      </c>
      <c r="BD2" s="368" t="s">
        <v>352</v>
      </c>
      <c r="BE2" s="368" t="s">
        <v>353</v>
      </c>
      <c r="BF2" s="368" t="s">
        <v>354</v>
      </c>
      <c r="BG2" s="368" t="s">
        <v>355</v>
      </c>
      <c r="BH2" s="368" t="s">
        <v>356</v>
      </c>
      <c r="BI2" s="368" t="s">
        <v>357</v>
      </c>
      <c r="BJ2" s="368" t="s">
        <v>358</v>
      </c>
      <c r="BK2" s="368" t="s">
        <v>359</v>
      </c>
      <c r="BL2" s="368" t="s">
        <v>360</v>
      </c>
      <c r="BM2" s="368" t="s">
        <v>361</v>
      </c>
      <c r="BN2" s="368" t="s">
        <v>362</v>
      </c>
      <c r="BO2" s="368" t="s">
        <v>363</v>
      </c>
      <c r="BP2" s="368" t="s">
        <v>364</v>
      </c>
      <c r="BQ2" s="368" t="s">
        <v>365</v>
      </c>
      <c r="BR2" s="368" t="s">
        <v>366</v>
      </c>
      <c r="BS2" s="368" t="s">
        <v>419</v>
      </c>
      <c r="BT2" s="368" t="s">
        <v>367</v>
      </c>
      <c r="BU2" s="368" t="s">
        <v>368</v>
      </c>
      <c r="BV2" s="368" t="s">
        <v>369</v>
      </c>
      <c r="BW2" s="368" t="s">
        <v>370</v>
      </c>
      <c r="BX2" s="368" t="s">
        <v>371</v>
      </c>
      <c r="BY2" s="368" t="s">
        <v>372</v>
      </c>
      <c r="BZ2" s="368" t="s">
        <v>436</v>
      </c>
      <c r="CA2" s="368" t="s">
        <v>373</v>
      </c>
      <c r="CB2" s="368" t="s">
        <v>374</v>
      </c>
      <c r="CC2" s="368" t="s">
        <v>375</v>
      </c>
      <c r="CD2" s="368" t="s">
        <v>376</v>
      </c>
      <c r="CE2" s="368" t="s">
        <v>377</v>
      </c>
      <c r="CF2" s="368" t="s">
        <v>378</v>
      </c>
      <c r="CG2" s="368" t="s">
        <v>379</v>
      </c>
      <c r="CH2" s="368" t="s">
        <v>382</v>
      </c>
      <c r="CI2" s="368" t="s">
        <v>383</v>
      </c>
      <c r="CJ2" s="368" t="s">
        <v>384</v>
      </c>
      <c r="CK2" s="368" t="s">
        <v>385</v>
      </c>
      <c r="CL2" s="368" t="s">
        <v>386</v>
      </c>
      <c r="CM2" s="368" t="s">
        <v>380</v>
      </c>
      <c r="CN2" s="368" t="s">
        <v>381</v>
      </c>
      <c r="CO2" s="368" t="s">
        <v>387</v>
      </c>
      <c r="CP2" s="368" t="s">
        <v>388</v>
      </c>
      <c r="CQ2" s="368" t="s">
        <v>389</v>
      </c>
      <c r="CR2" s="368" t="s">
        <v>390</v>
      </c>
      <c r="CS2" s="368" t="s">
        <v>391</v>
      </c>
      <c r="CT2" s="368" t="s">
        <v>392</v>
      </c>
      <c r="CU2" s="368" t="s">
        <v>393</v>
      </c>
      <c r="CV2" s="368" t="s">
        <v>394</v>
      </c>
      <c r="CW2" s="368" t="s">
        <v>129</v>
      </c>
      <c r="CX2" s="368" t="s">
        <v>130</v>
      </c>
    </row>
    <row r="3" spans="1:103" hidden="1" x14ac:dyDescent="0.35">
      <c r="A3" s="427">
        <f>ROW()-2</f>
        <v>1</v>
      </c>
      <c r="B3" s="47" t="s">
        <v>400</v>
      </c>
      <c r="C3" s="47" t="s">
        <v>718</v>
      </c>
      <c r="D3" s="47" t="s">
        <v>61</v>
      </c>
      <c r="E3" s="47" t="s">
        <v>401</v>
      </c>
      <c r="F3" s="47" t="s">
        <v>132</v>
      </c>
      <c r="G3" s="47" t="s">
        <v>69</v>
      </c>
      <c r="H3" s="47" t="s">
        <v>547</v>
      </c>
      <c r="I3" s="47" t="s">
        <v>104</v>
      </c>
      <c r="J3" s="47" t="s">
        <v>104</v>
      </c>
      <c r="K3" s="47" t="s">
        <v>104</v>
      </c>
      <c r="L3" s="47" t="s">
        <v>104</v>
      </c>
      <c r="M3" s="47" t="s">
        <v>104</v>
      </c>
      <c r="N3" s="369"/>
      <c r="O3" s="370"/>
      <c r="P3" s="47" t="s">
        <v>104</v>
      </c>
      <c r="Q3" s="47" t="s">
        <v>104</v>
      </c>
      <c r="R3" s="428" t="s">
        <v>562</v>
      </c>
      <c r="S3" s="47" t="s">
        <v>104</v>
      </c>
      <c r="T3" s="19" t="s">
        <v>1895</v>
      </c>
      <c r="U3" s="369"/>
      <c r="V3" s="370"/>
      <c r="W3" s="47" t="s">
        <v>104</v>
      </c>
      <c r="X3" s="47" t="s">
        <v>104</v>
      </c>
      <c r="Y3" s="428" t="s">
        <v>1053</v>
      </c>
      <c r="Z3" s="47" t="s">
        <v>104</v>
      </c>
      <c r="AA3" s="428" t="s">
        <v>1896</v>
      </c>
      <c r="AB3" s="369"/>
      <c r="AC3" s="370"/>
      <c r="AD3" s="19" t="s">
        <v>1895</v>
      </c>
      <c r="AE3" s="47" t="s">
        <v>104</v>
      </c>
      <c r="AF3" s="19" t="s">
        <v>1895</v>
      </c>
      <c r="AG3" s="47" t="s">
        <v>104</v>
      </c>
      <c r="AH3" s="47" t="s">
        <v>104</v>
      </c>
      <c r="AI3" s="369"/>
      <c r="AJ3" s="370"/>
      <c r="AK3" s="47" t="s">
        <v>104</v>
      </c>
      <c r="AL3" s="19" t="s">
        <v>530</v>
      </c>
      <c r="AM3" s="221"/>
      <c r="AN3" s="48">
        <v>22</v>
      </c>
      <c r="AO3" s="48">
        <v>21</v>
      </c>
      <c r="AP3" s="48">
        <v>21</v>
      </c>
      <c r="AQ3" s="48">
        <v>0</v>
      </c>
      <c r="AR3" s="48">
        <v>0</v>
      </c>
      <c r="AS3" s="48">
        <v>0</v>
      </c>
      <c r="AT3" s="48">
        <v>22</v>
      </c>
      <c r="AU3" s="48">
        <v>176</v>
      </c>
      <c r="AV3" s="48">
        <v>168</v>
      </c>
      <c r="AW3" s="48">
        <v>168</v>
      </c>
      <c r="AX3" s="48">
        <v>8</v>
      </c>
      <c r="AY3" s="48">
        <v>0</v>
      </c>
      <c r="AZ3" s="48">
        <v>0</v>
      </c>
      <c r="BA3" s="48">
        <v>0</v>
      </c>
      <c r="BB3" s="48">
        <v>0</v>
      </c>
      <c r="BC3" s="48">
        <v>0</v>
      </c>
      <c r="BD3" s="48">
        <v>0</v>
      </c>
      <c r="BE3" s="48">
        <v>0</v>
      </c>
      <c r="BF3" s="48">
        <v>0</v>
      </c>
      <c r="BG3" s="48">
        <v>0</v>
      </c>
      <c r="BH3" s="48">
        <v>8</v>
      </c>
      <c r="BI3" s="48">
        <v>0</v>
      </c>
      <c r="BJ3" s="48">
        <v>0</v>
      </c>
      <c r="BK3" s="48">
        <v>0</v>
      </c>
      <c r="BL3" s="48">
        <v>0</v>
      </c>
      <c r="BM3" s="48">
        <v>0</v>
      </c>
      <c r="BN3" s="48">
        <v>0</v>
      </c>
      <c r="BO3" s="48">
        <v>0</v>
      </c>
      <c r="BP3" s="48">
        <v>0</v>
      </c>
      <c r="BQ3" s="48">
        <v>0</v>
      </c>
      <c r="BR3" s="48">
        <v>0</v>
      </c>
      <c r="BS3" s="48">
        <v>0</v>
      </c>
      <c r="BT3" s="48">
        <v>0</v>
      </c>
      <c r="BU3" s="48">
        <v>0</v>
      </c>
      <c r="BV3" s="48">
        <v>0</v>
      </c>
      <c r="BW3" s="48">
        <v>0</v>
      </c>
      <c r="BX3" s="48">
        <v>0</v>
      </c>
      <c r="BY3" s="48">
        <v>0</v>
      </c>
      <c r="BZ3" s="48">
        <v>0</v>
      </c>
      <c r="CA3" s="48">
        <v>0</v>
      </c>
      <c r="CB3" s="48">
        <v>0</v>
      </c>
      <c r="CC3" s="48">
        <v>0</v>
      </c>
      <c r="CD3" s="48">
        <v>0</v>
      </c>
      <c r="CE3" s="48">
        <v>0</v>
      </c>
      <c r="CF3" s="48">
        <v>0</v>
      </c>
      <c r="CG3" s="48">
        <v>0</v>
      </c>
      <c r="CH3" s="48">
        <v>0</v>
      </c>
      <c r="CI3" s="48">
        <v>0</v>
      </c>
      <c r="CJ3" s="48">
        <v>0</v>
      </c>
      <c r="CK3" s="48">
        <v>0</v>
      </c>
      <c r="CL3" s="48">
        <v>0</v>
      </c>
      <c r="CM3" s="48">
        <v>0</v>
      </c>
      <c r="CN3" s="48">
        <v>0</v>
      </c>
      <c r="CO3" s="48">
        <v>0</v>
      </c>
      <c r="CP3" s="48"/>
      <c r="CQ3" s="48"/>
      <c r="CR3" s="48"/>
      <c r="CS3" s="48"/>
      <c r="CT3" s="48"/>
      <c r="CU3" s="48">
        <v>176</v>
      </c>
      <c r="CV3" s="429" t="s">
        <v>396</v>
      </c>
      <c r="CW3" s="47"/>
      <c r="CX3" s="47" t="s">
        <v>1067</v>
      </c>
      <c r="CY3" s="15"/>
    </row>
    <row r="4" spans="1:103" hidden="1" x14ac:dyDescent="0.35">
      <c r="A4" s="427">
        <v>2</v>
      </c>
      <c r="B4" s="47" t="s">
        <v>533</v>
      </c>
      <c r="C4" s="47" t="s">
        <v>534</v>
      </c>
      <c r="D4" s="47" t="s">
        <v>56</v>
      </c>
      <c r="E4" s="47" t="s">
        <v>535</v>
      </c>
      <c r="F4" s="47" t="s">
        <v>131</v>
      </c>
      <c r="G4" s="47" t="s">
        <v>58</v>
      </c>
      <c r="H4" s="47" t="s">
        <v>327</v>
      </c>
      <c r="I4" s="47" t="s">
        <v>395</v>
      </c>
      <c r="J4" s="423" t="s">
        <v>106</v>
      </c>
      <c r="K4" s="423" t="s">
        <v>106</v>
      </c>
      <c r="L4" s="423" t="s">
        <v>106</v>
      </c>
      <c r="M4" s="423" t="s">
        <v>106</v>
      </c>
      <c r="N4" s="369" t="s">
        <v>104</v>
      </c>
      <c r="O4" s="370" t="s">
        <v>395</v>
      </c>
      <c r="P4" s="423" t="s">
        <v>106</v>
      </c>
      <c r="Q4" s="423" t="s">
        <v>106</v>
      </c>
      <c r="R4" s="19" t="s">
        <v>1049</v>
      </c>
      <c r="S4" s="423" t="s">
        <v>106</v>
      </c>
      <c r="T4" s="47" t="s">
        <v>395</v>
      </c>
      <c r="U4" s="369" t="s">
        <v>104</v>
      </c>
      <c r="V4" s="370" t="s">
        <v>395</v>
      </c>
      <c r="W4" s="47" t="s">
        <v>395</v>
      </c>
      <c r="X4" s="423" t="s">
        <v>106</v>
      </c>
      <c r="Y4" s="423" t="s">
        <v>106</v>
      </c>
      <c r="Z4" s="423" t="s">
        <v>106</v>
      </c>
      <c r="AA4" s="423" t="s">
        <v>106</v>
      </c>
      <c r="AB4" s="369" t="s">
        <v>104</v>
      </c>
      <c r="AC4" s="370" t="s">
        <v>395</v>
      </c>
      <c r="AD4" s="423" t="s">
        <v>106</v>
      </c>
      <c r="AE4" s="423" t="s">
        <v>106</v>
      </c>
      <c r="AF4" s="423" t="s">
        <v>106</v>
      </c>
      <c r="AG4" s="423" t="s">
        <v>106</v>
      </c>
      <c r="AH4" s="47" t="s">
        <v>395</v>
      </c>
      <c r="AI4" s="428" t="s">
        <v>827</v>
      </c>
      <c r="AJ4" s="370" t="s">
        <v>395</v>
      </c>
      <c r="AK4" s="47" t="s">
        <v>395</v>
      </c>
      <c r="AL4" s="423" t="s">
        <v>106</v>
      </c>
      <c r="AM4" s="221"/>
      <c r="AN4" s="48">
        <v>21</v>
      </c>
      <c r="AO4" s="48">
        <v>19</v>
      </c>
      <c r="AP4" s="48">
        <v>19</v>
      </c>
      <c r="AQ4" s="48">
        <v>0</v>
      </c>
      <c r="AR4" s="48">
        <v>75</v>
      </c>
      <c r="AS4" s="48">
        <v>72</v>
      </c>
      <c r="AT4" s="430">
        <v>18.166699999999999</v>
      </c>
      <c r="AU4" s="48">
        <v>202</v>
      </c>
      <c r="AV4" s="48">
        <v>184</v>
      </c>
      <c r="AW4" s="48">
        <v>184</v>
      </c>
      <c r="AX4" s="48">
        <v>18</v>
      </c>
      <c r="AY4" s="48">
        <v>0</v>
      </c>
      <c r="AZ4" s="48">
        <v>0</v>
      </c>
      <c r="BA4" s="48">
        <v>0</v>
      </c>
      <c r="BB4" s="48">
        <v>0</v>
      </c>
      <c r="BC4" s="48">
        <v>0</v>
      </c>
      <c r="BD4" s="48">
        <v>0</v>
      </c>
      <c r="BE4" s="48">
        <v>0</v>
      </c>
      <c r="BF4" s="48">
        <v>0</v>
      </c>
      <c r="BG4" s="48">
        <v>0</v>
      </c>
      <c r="BH4" s="48">
        <v>18</v>
      </c>
      <c r="BI4" s="48">
        <v>0</v>
      </c>
      <c r="BJ4" s="48">
        <v>0</v>
      </c>
      <c r="BK4" s="48">
        <v>0</v>
      </c>
      <c r="BL4" s="48">
        <v>0</v>
      </c>
      <c r="BM4" s="48">
        <v>0</v>
      </c>
      <c r="BN4" s="48">
        <v>0</v>
      </c>
      <c r="BO4" s="48">
        <v>0</v>
      </c>
      <c r="BP4" s="48">
        <v>0</v>
      </c>
      <c r="BQ4" s="48">
        <v>0</v>
      </c>
      <c r="BR4" s="48">
        <v>0</v>
      </c>
      <c r="BS4" s="48">
        <v>0</v>
      </c>
      <c r="BT4" s="48">
        <v>0</v>
      </c>
      <c r="BU4" s="48">
        <v>0</v>
      </c>
      <c r="BV4" s="48">
        <v>0</v>
      </c>
      <c r="BW4" s="48">
        <v>0</v>
      </c>
      <c r="BX4" s="48">
        <v>0</v>
      </c>
      <c r="BY4" s="48">
        <v>0</v>
      </c>
      <c r="BZ4" s="48">
        <v>0</v>
      </c>
      <c r="CA4" s="48">
        <v>0</v>
      </c>
      <c r="CB4" s="48">
        <v>0</v>
      </c>
      <c r="CC4" s="48">
        <v>0</v>
      </c>
      <c r="CD4" s="48">
        <v>0</v>
      </c>
      <c r="CE4" s="48">
        <v>0</v>
      </c>
      <c r="CF4" s="48">
        <v>0</v>
      </c>
      <c r="CG4" s="48">
        <v>0</v>
      </c>
      <c r="CH4" s="48">
        <v>0</v>
      </c>
      <c r="CI4" s="48">
        <v>0</v>
      </c>
      <c r="CJ4" s="48">
        <v>0</v>
      </c>
      <c r="CK4" s="48">
        <v>0</v>
      </c>
      <c r="CL4" s="48">
        <v>0</v>
      </c>
      <c r="CM4" s="48">
        <v>0</v>
      </c>
      <c r="CN4" s="48">
        <v>0</v>
      </c>
      <c r="CO4" s="48">
        <v>0</v>
      </c>
      <c r="CP4" s="48"/>
      <c r="CQ4" s="48"/>
      <c r="CR4" s="48"/>
      <c r="CS4" s="48"/>
      <c r="CT4" s="48"/>
      <c r="CU4" s="48">
        <v>208</v>
      </c>
      <c r="CV4" s="429" t="s">
        <v>396</v>
      </c>
      <c r="CW4" s="47"/>
      <c r="CX4" s="47" t="s">
        <v>1068</v>
      </c>
      <c r="CY4" s="15"/>
    </row>
    <row r="5" spans="1:103" hidden="1" x14ac:dyDescent="0.35">
      <c r="A5" s="427">
        <v>3</v>
      </c>
      <c r="B5" s="47" t="s">
        <v>536</v>
      </c>
      <c r="C5" s="47" t="s">
        <v>548</v>
      </c>
      <c r="D5" s="47" t="s">
        <v>56</v>
      </c>
      <c r="E5" s="47" t="s">
        <v>537</v>
      </c>
      <c r="F5" s="47" t="s">
        <v>131</v>
      </c>
      <c r="G5" s="47" t="s">
        <v>58</v>
      </c>
      <c r="H5" s="47" t="s">
        <v>327</v>
      </c>
      <c r="I5" s="423" t="s">
        <v>106</v>
      </c>
      <c r="J5" s="423" t="s">
        <v>106</v>
      </c>
      <c r="K5" s="423" t="s">
        <v>106</v>
      </c>
      <c r="L5" s="423" t="s">
        <v>106</v>
      </c>
      <c r="M5" s="47" t="s">
        <v>104</v>
      </c>
      <c r="N5" s="369" t="s">
        <v>395</v>
      </c>
      <c r="O5" s="370" t="s">
        <v>395</v>
      </c>
      <c r="P5" s="423" t="s">
        <v>106</v>
      </c>
      <c r="Q5" s="423" t="s">
        <v>106</v>
      </c>
      <c r="R5" s="423" t="s">
        <v>106</v>
      </c>
      <c r="S5" s="423" t="s">
        <v>106</v>
      </c>
      <c r="T5" s="47" t="s">
        <v>104</v>
      </c>
      <c r="U5" s="369" t="s">
        <v>395</v>
      </c>
      <c r="V5" s="370" t="s">
        <v>395</v>
      </c>
      <c r="W5" s="423" t="s">
        <v>106</v>
      </c>
      <c r="X5" s="423" t="s">
        <v>106</v>
      </c>
      <c r="Y5" s="423" t="s">
        <v>106</v>
      </c>
      <c r="Z5" s="423" t="s">
        <v>106</v>
      </c>
      <c r="AA5" s="47" t="s">
        <v>104</v>
      </c>
      <c r="AB5" s="369" t="s">
        <v>395</v>
      </c>
      <c r="AC5" s="370" t="s">
        <v>395</v>
      </c>
      <c r="AD5" s="423" t="s">
        <v>106</v>
      </c>
      <c r="AE5" s="423" t="s">
        <v>106</v>
      </c>
      <c r="AF5" s="423" t="s">
        <v>106</v>
      </c>
      <c r="AG5" s="19" t="s">
        <v>1050</v>
      </c>
      <c r="AH5" s="47" t="s">
        <v>395</v>
      </c>
      <c r="AI5" s="369" t="s">
        <v>104</v>
      </c>
      <c r="AJ5" s="370" t="s">
        <v>395</v>
      </c>
      <c r="AK5" s="423" t="s">
        <v>106</v>
      </c>
      <c r="AL5" s="47" t="s">
        <v>395</v>
      </c>
      <c r="AM5" s="221"/>
      <c r="AN5" s="48">
        <v>20</v>
      </c>
      <c r="AO5" s="48">
        <v>20</v>
      </c>
      <c r="AP5" s="48">
        <v>20</v>
      </c>
      <c r="AQ5" s="48">
        <v>0</v>
      </c>
      <c r="AR5" s="48">
        <v>45</v>
      </c>
      <c r="AS5" s="48">
        <v>44</v>
      </c>
      <c r="AT5" s="430">
        <v>18.166699999999999</v>
      </c>
      <c r="AU5" s="48">
        <v>192</v>
      </c>
      <c r="AV5" s="48">
        <v>192</v>
      </c>
      <c r="AW5" s="48">
        <v>192</v>
      </c>
      <c r="AX5" s="48">
        <v>0</v>
      </c>
      <c r="AY5" s="48">
        <v>0</v>
      </c>
      <c r="AZ5" s="48">
        <v>0</v>
      </c>
      <c r="BA5" s="48">
        <v>10</v>
      </c>
      <c r="BB5" s="48">
        <v>0</v>
      </c>
      <c r="BC5" s="48">
        <v>0</v>
      </c>
      <c r="BD5" s="48">
        <v>0</v>
      </c>
      <c r="BE5" s="48">
        <v>0</v>
      </c>
      <c r="BF5" s="48">
        <v>0</v>
      </c>
      <c r="BG5" s="48">
        <v>0</v>
      </c>
      <c r="BH5" s="48">
        <v>10</v>
      </c>
      <c r="BI5" s="48">
        <v>10</v>
      </c>
      <c r="BJ5" s="48">
        <v>0</v>
      </c>
      <c r="BK5" s="48">
        <v>0</v>
      </c>
      <c r="BL5" s="48">
        <v>0</v>
      </c>
      <c r="BM5" s="48">
        <v>0</v>
      </c>
      <c r="BN5" s="48">
        <v>0</v>
      </c>
      <c r="BO5" s="48">
        <v>0</v>
      </c>
      <c r="BP5" s="48">
        <v>0</v>
      </c>
      <c r="BQ5" s="48">
        <v>0</v>
      </c>
      <c r="BR5" s="48">
        <v>0</v>
      </c>
      <c r="BS5" s="48">
        <v>0</v>
      </c>
      <c r="BT5" s="48">
        <v>0</v>
      </c>
      <c r="BU5" s="48">
        <v>0</v>
      </c>
      <c r="BV5" s="48">
        <v>0</v>
      </c>
      <c r="BW5" s="48">
        <v>0</v>
      </c>
      <c r="BX5" s="48">
        <v>0</v>
      </c>
      <c r="BY5" s="48">
        <v>0</v>
      </c>
      <c r="BZ5" s="48">
        <v>0</v>
      </c>
      <c r="CA5" s="48">
        <v>0</v>
      </c>
      <c r="CB5" s="48">
        <v>0</v>
      </c>
      <c r="CC5" s="48">
        <v>0</v>
      </c>
      <c r="CD5" s="48">
        <v>0</v>
      </c>
      <c r="CE5" s="48">
        <v>0</v>
      </c>
      <c r="CF5" s="48">
        <v>0</v>
      </c>
      <c r="CG5" s="48">
        <v>0</v>
      </c>
      <c r="CH5" s="48">
        <v>0</v>
      </c>
      <c r="CI5" s="48">
        <v>0</v>
      </c>
      <c r="CJ5" s="48">
        <v>0</v>
      </c>
      <c r="CK5" s="48">
        <v>0</v>
      </c>
      <c r="CL5" s="48">
        <v>0</v>
      </c>
      <c r="CM5" s="48">
        <v>0</v>
      </c>
      <c r="CN5" s="48">
        <v>0</v>
      </c>
      <c r="CO5" s="48">
        <v>0</v>
      </c>
      <c r="CP5" s="48"/>
      <c r="CQ5" s="48">
        <v>8</v>
      </c>
      <c r="CR5" s="48">
        <v>2</v>
      </c>
      <c r="CS5" s="48"/>
      <c r="CT5" s="48">
        <v>8</v>
      </c>
      <c r="CU5" s="48">
        <v>200</v>
      </c>
      <c r="CV5" s="429" t="s">
        <v>396</v>
      </c>
      <c r="CW5" s="47"/>
      <c r="CX5" s="47" t="s">
        <v>1068</v>
      </c>
      <c r="CY5" s="15"/>
    </row>
    <row r="6" spans="1:103" hidden="1" x14ac:dyDescent="0.35">
      <c r="A6" s="427">
        <v>4</v>
      </c>
      <c r="B6" s="47" t="s">
        <v>538</v>
      </c>
      <c r="C6" s="47" t="s">
        <v>539</v>
      </c>
      <c r="D6" s="47" t="s">
        <v>56</v>
      </c>
      <c r="E6" s="47" t="s">
        <v>540</v>
      </c>
      <c r="F6" s="47" t="s">
        <v>131</v>
      </c>
      <c r="G6" s="47" t="s">
        <v>58</v>
      </c>
      <c r="H6" s="47" t="s">
        <v>328</v>
      </c>
      <c r="I6" s="47" t="s">
        <v>395</v>
      </c>
      <c r="J6" s="423" t="s">
        <v>106</v>
      </c>
      <c r="K6" s="423" t="s">
        <v>106</v>
      </c>
      <c r="L6" s="423" t="s">
        <v>106</v>
      </c>
      <c r="M6" s="423" t="s">
        <v>106</v>
      </c>
      <c r="N6" s="369" t="s">
        <v>104</v>
      </c>
      <c r="O6" s="370" t="s">
        <v>395</v>
      </c>
      <c r="P6" s="423" t="s">
        <v>106</v>
      </c>
      <c r="Q6" s="423" t="s">
        <v>106</v>
      </c>
      <c r="R6" s="423" t="s">
        <v>106</v>
      </c>
      <c r="S6" s="423" t="s">
        <v>106</v>
      </c>
      <c r="T6" s="47" t="s">
        <v>104</v>
      </c>
      <c r="U6" s="369" t="s">
        <v>395</v>
      </c>
      <c r="V6" s="370" t="s">
        <v>395</v>
      </c>
      <c r="W6" s="431" t="s">
        <v>1897</v>
      </c>
      <c r="X6" s="431" t="s">
        <v>1897</v>
      </c>
      <c r="Y6" s="423" t="s">
        <v>106</v>
      </c>
      <c r="Z6" s="423" t="s">
        <v>106</v>
      </c>
      <c r="AA6" s="47" t="s">
        <v>104</v>
      </c>
      <c r="AB6" s="369" t="s">
        <v>395</v>
      </c>
      <c r="AC6" s="370" t="s">
        <v>395</v>
      </c>
      <c r="AD6" s="428" t="s">
        <v>827</v>
      </c>
      <c r="AE6" s="428" t="s">
        <v>827</v>
      </c>
      <c r="AF6" s="428" t="s">
        <v>827</v>
      </c>
      <c r="AG6" s="428" t="s">
        <v>827</v>
      </c>
      <c r="AH6" s="428" t="s">
        <v>827</v>
      </c>
      <c r="AI6" s="369"/>
      <c r="AJ6" s="370" t="s">
        <v>395</v>
      </c>
      <c r="AK6" s="428" t="s">
        <v>827</v>
      </c>
      <c r="AL6" s="428" t="s">
        <v>827</v>
      </c>
      <c r="AM6" s="221"/>
      <c r="AN6" s="48">
        <v>20</v>
      </c>
      <c r="AO6" s="48">
        <v>13</v>
      </c>
      <c r="AP6" s="48">
        <v>13</v>
      </c>
      <c r="AQ6" s="48">
        <v>0</v>
      </c>
      <c r="AR6" s="48">
        <v>0</v>
      </c>
      <c r="AS6" s="48">
        <v>0</v>
      </c>
      <c r="AT6" s="48">
        <v>21</v>
      </c>
      <c r="AU6" s="48">
        <v>180</v>
      </c>
      <c r="AV6" s="48">
        <v>124</v>
      </c>
      <c r="AW6" s="48">
        <v>124</v>
      </c>
      <c r="AX6" s="48">
        <v>56</v>
      </c>
      <c r="AY6" s="48">
        <v>0</v>
      </c>
      <c r="AZ6" s="48">
        <v>0</v>
      </c>
      <c r="BA6" s="48">
        <v>0</v>
      </c>
      <c r="BB6" s="48">
        <v>0</v>
      </c>
      <c r="BC6" s="48">
        <v>0</v>
      </c>
      <c r="BD6" s="48">
        <v>20</v>
      </c>
      <c r="BE6" s="48">
        <v>0</v>
      </c>
      <c r="BF6" s="48">
        <v>0</v>
      </c>
      <c r="BG6" s="48">
        <v>0</v>
      </c>
      <c r="BH6" s="48">
        <v>76</v>
      </c>
      <c r="BI6" s="48">
        <v>20</v>
      </c>
      <c r="BJ6" s="48">
        <v>0</v>
      </c>
      <c r="BK6" s="48">
        <v>0</v>
      </c>
      <c r="BL6" s="48">
        <v>0</v>
      </c>
      <c r="BM6" s="48">
        <v>0</v>
      </c>
      <c r="BN6" s="48">
        <v>0</v>
      </c>
      <c r="BO6" s="48">
        <v>0</v>
      </c>
      <c r="BP6" s="48">
        <v>0</v>
      </c>
      <c r="BQ6" s="48">
        <v>0</v>
      </c>
      <c r="BR6" s="48">
        <v>0</v>
      </c>
      <c r="BS6" s="48">
        <v>0</v>
      </c>
      <c r="BT6" s="48">
        <v>0</v>
      </c>
      <c r="BU6" s="48">
        <v>0</v>
      </c>
      <c r="BV6" s="48">
        <v>0</v>
      </c>
      <c r="BW6" s="48">
        <v>0</v>
      </c>
      <c r="BX6" s="48">
        <v>0</v>
      </c>
      <c r="BY6" s="48">
        <v>0</v>
      </c>
      <c r="BZ6" s="48">
        <v>0</v>
      </c>
      <c r="CA6" s="48">
        <v>0</v>
      </c>
      <c r="CB6" s="48">
        <v>0</v>
      </c>
      <c r="CC6" s="48">
        <v>0</v>
      </c>
      <c r="CD6" s="48">
        <v>0</v>
      </c>
      <c r="CE6" s="48">
        <v>0</v>
      </c>
      <c r="CF6" s="48">
        <v>0</v>
      </c>
      <c r="CG6" s="48">
        <v>0</v>
      </c>
      <c r="CH6" s="48">
        <v>0</v>
      </c>
      <c r="CI6" s="48">
        <v>0</v>
      </c>
      <c r="CJ6" s="48">
        <v>0</v>
      </c>
      <c r="CK6" s="48">
        <v>0</v>
      </c>
      <c r="CL6" s="48">
        <v>0</v>
      </c>
      <c r="CM6" s="48">
        <v>0</v>
      </c>
      <c r="CN6" s="48">
        <v>0</v>
      </c>
      <c r="CO6" s="48">
        <v>0</v>
      </c>
      <c r="CP6" s="48"/>
      <c r="CQ6" s="48">
        <v>16</v>
      </c>
      <c r="CR6" s="48">
        <v>4</v>
      </c>
      <c r="CS6" s="48">
        <v>8</v>
      </c>
      <c r="CT6" s="48">
        <v>24</v>
      </c>
      <c r="CU6" s="48">
        <v>184</v>
      </c>
      <c r="CV6" s="429" t="s">
        <v>396</v>
      </c>
      <c r="CW6" s="47"/>
      <c r="CX6" s="47" t="s">
        <v>1068</v>
      </c>
      <c r="CY6" s="15"/>
    </row>
    <row r="7" spans="1:103" hidden="1" x14ac:dyDescent="0.35">
      <c r="A7" s="427">
        <v>5</v>
      </c>
      <c r="B7" s="47" t="s">
        <v>541</v>
      </c>
      <c r="C7" s="47" t="s">
        <v>542</v>
      </c>
      <c r="D7" s="47" t="s">
        <v>801</v>
      </c>
      <c r="E7" s="47" t="s">
        <v>543</v>
      </c>
      <c r="F7" s="47" t="s">
        <v>132</v>
      </c>
      <c r="G7" s="47" t="s">
        <v>58</v>
      </c>
      <c r="H7" s="47" t="s">
        <v>1524</v>
      </c>
      <c r="I7" s="423" t="s">
        <v>106</v>
      </c>
      <c r="J7" s="423" t="s">
        <v>106</v>
      </c>
      <c r="K7" s="423" t="s">
        <v>106</v>
      </c>
      <c r="L7" s="423" t="s">
        <v>106</v>
      </c>
      <c r="M7" s="47" t="s">
        <v>104</v>
      </c>
      <c r="N7" s="369" t="s">
        <v>395</v>
      </c>
      <c r="O7" s="370" t="s">
        <v>395</v>
      </c>
      <c r="P7" s="19" t="s">
        <v>1049</v>
      </c>
      <c r="Q7" s="423" t="s">
        <v>106</v>
      </c>
      <c r="R7" s="423" t="s">
        <v>106</v>
      </c>
      <c r="S7" s="423" t="s">
        <v>106</v>
      </c>
      <c r="T7" s="47" t="s">
        <v>104</v>
      </c>
      <c r="U7" s="369" t="s">
        <v>395</v>
      </c>
      <c r="V7" s="370" t="s">
        <v>395</v>
      </c>
      <c r="W7" s="423" t="s">
        <v>106</v>
      </c>
      <c r="X7" s="423" t="s">
        <v>106</v>
      </c>
      <c r="Y7" s="423" t="s">
        <v>106</v>
      </c>
      <c r="Z7" s="423" t="s">
        <v>106</v>
      </c>
      <c r="AA7" s="47" t="s">
        <v>104</v>
      </c>
      <c r="AB7" s="369" t="s">
        <v>395</v>
      </c>
      <c r="AC7" s="370" t="s">
        <v>395</v>
      </c>
      <c r="AD7" s="423" t="s">
        <v>106</v>
      </c>
      <c r="AE7" s="423" t="s">
        <v>106</v>
      </c>
      <c r="AF7" s="423" t="s">
        <v>106</v>
      </c>
      <c r="AG7" s="423" t="s">
        <v>106</v>
      </c>
      <c r="AH7" s="47" t="s">
        <v>104</v>
      </c>
      <c r="AI7" s="369" t="s">
        <v>395</v>
      </c>
      <c r="AJ7" s="370" t="s">
        <v>395</v>
      </c>
      <c r="AK7" s="19" t="s">
        <v>1050</v>
      </c>
      <c r="AL7" s="423" t="s">
        <v>106</v>
      </c>
      <c r="AM7" s="221"/>
      <c r="AN7" s="48">
        <v>21</v>
      </c>
      <c r="AO7" s="48">
        <v>20</v>
      </c>
      <c r="AP7" s="48">
        <v>20</v>
      </c>
      <c r="AQ7" s="48">
        <v>0</v>
      </c>
      <c r="AR7" s="48">
        <v>0</v>
      </c>
      <c r="AS7" s="48">
        <v>0</v>
      </c>
      <c r="AT7" s="48">
        <v>19</v>
      </c>
      <c r="AU7" s="48">
        <v>202</v>
      </c>
      <c r="AV7" s="48">
        <v>192</v>
      </c>
      <c r="AW7" s="48">
        <v>192</v>
      </c>
      <c r="AX7" s="48">
        <v>10</v>
      </c>
      <c r="AY7" s="48">
        <v>0</v>
      </c>
      <c r="AZ7" s="48">
        <v>0</v>
      </c>
      <c r="BA7" s="48">
        <v>10</v>
      </c>
      <c r="BB7" s="48">
        <v>0</v>
      </c>
      <c r="BC7" s="48">
        <v>0</v>
      </c>
      <c r="BD7" s="48">
        <v>0</v>
      </c>
      <c r="BE7" s="48">
        <v>0</v>
      </c>
      <c r="BF7" s="48">
        <v>0</v>
      </c>
      <c r="BG7" s="48">
        <v>0</v>
      </c>
      <c r="BH7" s="48">
        <v>20</v>
      </c>
      <c r="BI7" s="48">
        <v>10</v>
      </c>
      <c r="BJ7" s="48">
        <v>0</v>
      </c>
      <c r="BK7" s="48">
        <v>0</v>
      </c>
      <c r="BL7" s="48">
        <v>0</v>
      </c>
      <c r="BM7" s="48">
        <v>0</v>
      </c>
      <c r="BN7" s="48">
        <v>0</v>
      </c>
      <c r="BO7" s="48">
        <v>0</v>
      </c>
      <c r="BP7" s="48">
        <v>0</v>
      </c>
      <c r="BQ7" s="48">
        <v>0</v>
      </c>
      <c r="BR7" s="48">
        <v>0</v>
      </c>
      <c r="BS7" s="48">
        <v>0</v>
      </c>
      <c r="BT7" s="48">
        <v>0</v>
      </c>
      <c r="BU7" s="48">
        <v>0</v>
      </c>
      <c r="BV7" s="48">
        <v>0</v>
      </c>
      <c r="BW7" s="48">
        <v>0</v>
      </c>
      <c r="BX7" s="48">
        <v>0</v>
      </c>
      <c r="BY7" s="48">
        <v>0</v>
      </c>
      <c r="BZ7" s="48">
        <v>0</v>
      </c>
      <c r="CA7" s="48">
        <v>0</v>
      </c>
      <c r="CB7" s="48">
        <v>0</v>
      </c>
      <c r="CC7" s="48">
        <v>0</v>
      </c>
      <c r="CD7" s="48">
        <v>0</v>
      </c>
      <c r="CE7" s="48">
        <v>0</v>
      </c>
      <c r="CF7" s="48">
        <v>0</v>
      </c>
      <c r="CG7" s="48">
        <v>0</v>
      </c>
      <c r="CH7" s="48">
        <v>0</v>
      </c>
      <c r="CI7" s="48">
        <v>0</v>
      </c>
      <c r="CJ7" s="48">
        <v>0</v>
      </c>
      <c r="CK7" s="48">
        <v>0</v>
      </c>
      <c r="CL7" s="48">
        <v>0</v>
      </c>
      <c r="CM7" s="48">
        <v>0</v>
      </c>
      <c r="CN7" s="48">
        <v>0</v>
      </c>
      <c r="CO7" s="48">
        <v>0</v>
      </c>
      <c r="CP7" s="48"/>
      <c r="CQ7" s="48">
        <v>8</v>
      </c>
      <c r="CR7" s="48">
        <v>2</v>
      </c>
      <c r="CS7" s="48"/>
      <c r="CT7" s="48">
        <v>8</v>
      </c>
      <c r="CU7" s="48">
        <v>200</v>
      </c>
      <c r="CV7" s="429" t="s">
        <v>396</v>
      </c>
      <c r="CW7" s="47"/>
      <c r="CX7" s="47" t="s">
        <v>1067</v>
      </c>
      <c r="CY7" s="15"/>
    </row>
    <row r="8" spans="1:103" hidden="1" x14ac:dyDescent="0.35">
      <c r="A8" s="427">
        <v>6</v>
      </c>
      <c r="B8" s="47" t="s">
        <v>544</v>
      </c>
      <c r="C8" s="47" t="s">
        <v>545</v>
      </c>
      <c r="D8" s="47" t="s">
        <v>801</v>
      </c>
      <c r="E8" s="47" t="s">
        <v>546</v>
      </c>
      <c r="F8" s="47" t="s">
        <v>132</v>
      </c>
      <c r="G8" s="47" t="s">
        <v>58</v>
      </c>
      <c r="H8" s="47" t="s">
        <v>1524</v>
      </c>
      <c r="I8" s="423" t="s">
        <v>106</v>
      </c>
      <c r="J8" s="423" t="s">
        <v>106</v>
      </c>
      <c r="K8" s="423" t="s">
        <v>106</v>
      </c>
      <c r="L8" s="19" t="s">
        <v>1049</v>
      </c>
      <c r="M8" s="428" t="s">
        <v>827</v>
      </c>
      <c r="N8" s="369" t="s">
        <v>395</v>
      </c>
      <c r="O8" s="370" t="s">
        <v>395</v>
      </c>
      <c r="P8" s="423" t="s">
        <v>106</v>
      </c>
      <c r="Q8" s="423" t="s">
        <v>106</v>
      </c>
      <c r="R8" s="423" t="s">
        <v>106</v>
      </c>
      <c r="S8" s="423" t="s">
        <v>106</v>
      </c>
      <c r="T8" s="47" t="s">
        <v>104</v>
      </c>
      <c r="U8" s="369" t="s">
        <v>395</v>
      </c>
      <c r="V8" s="370" t="s">
        <v>395</v>
      </c>
      <c r="W8" s="423" t="s">
        <v>106</v>
      </c>
      <c r="X8" s="423" t="s">
        <v>106</v>
      </c>
      <c r="Y8" s="423" t="s">
        <v>106</v>
      </c>
      <c r="Z8" s="423" t="s">
        <v>106</v>
      </c>
      <c r="AA8" s="47" t="s">
        <v>104</v>
      </c>
      <c r="AB8" s="369" t="s">
        <v>395</v>
      </c>
      <c r="AC8" s="370" t="s">
        <v>395</v>
      </c>
      <c r="AD8" s="423" t="s">
        <v>106</v>
      </c>
      <c r="AE8" s="423" t="s">
        <v>106</v>
      </c>
      <c r="AF8" s="423" t="s">
        <v>106</v>
      </c>
      <c r="AG8" s="423" t="s">
        <v>106</v>
      </c>
      <c r="AH8" s="47" t="s">
        <v>104</v>
      </c>
      <c r="AI8" s="369" t="s">
        <v>395</v>
      </c>
      <c r="AJ8" s="370" t="s">
        <v>395</v>
      </c>
      <c r="AK8" s="423" t="s">
        <v>106</v>
      </c>
      <c r="AL8" s="423" t="s">
        <v>106</v>
      </c>
      <c r="AM8" s="221"/>
      <c r="AN8" s="48">
        <v>22</v>
      </c>
      <c r="AO8" s="48">
        <v>20</v>
      </c>
      <c r="AP8" s="48">
        <v>20</v>
      </c>
      <c r="AQ8" s="48">
        <v>0</v>
      </c>
      <c r="AR8" s="48">
        <v>0</v>
      </c>
      <c r="AS8" s="48">
        <v>0</v>
      </c>
      <c r="AT8" s="48">
        <v>19</v>
      </c>
      <c r="AU8" s="48">
        <v>212</v>
      </c>
      <c r="AV8" s="48">
        <v>194</v>
      </c>
      <c r="AW8" s="48">
        <v>194</v>
      </c>
      <c r="AX8" s="48">
        <v>18</v>
      </c>
      <c r="AY8" s="48">
        <v>0</v>
      </c>
      <c r="AZ8" s="48">
        <v>0</v>
      </c>
      <c r="BA8" s="48">
        <v>0</v>
      </c>
      <c r="BB8" s="48">
        <v>0</v>
      </c>
      <c r="BC8" s="48">
        <v>0</v>
      </c>
      <c r="BD8" s="48">
        <v>0</v>
      </c>
      <c r="BE8" s="48">
        <v>0</v>
      </c>
      <c r="BF8" s="48">
        <v>0</v>
      </c>
      <c r="BG8" s="48">
        <v>0</v>
      </c>
      <c r="BH8" s="48">
        <v>18</v>
      </c>
      <c r="BI8" s="48">
        <v>0</v>
      </c>
      <c r="BJ8" s="48">
        <v>0</v>
      </c>
      <c r="BK8" s="48">
        <v>0</v>
      </c>
      <c r="BL8" s="48">
        <v>0</v>
      </c>
      <c r="BM8" s="48">
        <v>0</v>
      </c>
      <c r="BN8" s="48">
        <v>0</v>
      </c>
      <c r="BO8" s="48">
        <v>0</v>
      </c>
      <c r="BP8" s="48">
        <v>0</v>
      </c>
      <c r="BQ8" s="48">
        <v>0</v>
      </c>
      <c r="BR8" s="48">
        <v>0</v>
      </c>
      <c r="BS8" s="48">
        <v>0</v>
      </c>
      <c r="BT8" s="48">
        <v>0</v>
      </c>
      <c r="BU8" s="48">
        <v>0</v>
      </c>
      <c r="BV8" s="48">
        <v>0</v>
      </c>
      <c r="BW8" s="48">
        <v>0</v>
      </c>
      <c r="BX8" s="48">
        <v>0</v>
      </c>
      <c r="BY8" s="48">
        <v>0</v>
      </c>
      <c r="BZ8" s="48">
        <v>0</v>
      </c>
      <c r="CA8" s="48">
        <v>0</v>
      </c>
      <c r="CB8" s="48">
        <v>0</v>
      </c>
      <c r="CC8" s="48">
        <v>0</v>
      </c>
      <c r="CD8" s="48">
        <v>0</v>
      </c>
      <c r="CE8" s="48">
        <v>0</v>
      </c>
      <c r="CF8" s="48">
        <v>0</v>
      </c>
      <c r="CG8" s="48">
        <v>0</v>
      </c>
      <c r="CH8" s="48">
        <v>0</v>
      </c>
      <c r="CI8" s="48">
        <v>0</v>
      </c>
      <c r="CJ8" s="48">
        <v>0</v>
      </c>
      <c r="CK8" s="48">
        <v>0</v>
      </c>
      <c r="CL8" s="48">
        <v>0</v>
      </c>
      <c r="CM8" s="48">
        <v>0</v>
      </c>
      <c r="CN8" s="48">
        <v>0</v>
      </c>
      <c r="CO8" s="48">
        <v>0</v>
      </c>
      <c r="CP8" s="48"/>
      <c r="CQ8" s="48"/>
      <c r="CR8" s="48"/>
      <c r="CS8" s="48"/>
      <c r="CT8" s="48"/>
      <c r="CU8" s="48">
        <v>208</v>
      </c>
      <c r="CV8" s="429" t="s">
        <v>396</v>
      </c>
      <c r="CW8" s="47"/>
      <c r="CX8" s="47" t="s">
        <v>1067</v>
      </c>
      <c r="CY8" s="15"/>
    </row>
    <row r="9" spans="1:103" hidden="1" x14ac:dyDescent="0.35">
      <c r="A9" s="427">
        <v>7</v>
      </c>
      <c r="B9" s="47" t="s">
        <v>549</v>
      </c>
      <c r="C9" s="47" t="s">
        <v>550</v>
      </c>
      <c r="D9" s="47" t="s">
        <v>56</v>
      </c>
      <c r="E9" s="47" t="s">
        <v>551</v>
      </c>
      <c r="F9" s="47" t="s">
        <v>131</v>
      </c>
      <c r="G9" s="47" t="s">
        <v>58</v>
      </c>
      <c r="H9" s="47" t="s">
        <v>327</v>
      </c>
      <c r="I9" s="423" t="s">
        <v>106</v>
      </c>
      <c r="J9" s="423" t="s">
        <v>106</v>
      </c>
      <c r="K9" s="423" t="s">
        <v>106</v>
      </c>
      <c r="L9" s="19" t="s">
        <v>1049</v>
      </c>
      <c r="M9" s="428" t="s">
        <v>827</v>
      </c>
      <c r="N9" s="369" t="s">
        <v>395</v>
      </c>
      <c r="O9" s="370" t="s">
        <v>395</v>
      </c>
      <c r="P9" s="423" t="s">
        <v>106</v>
      </c>
      <c r="Q9" s="423" t="s">
        <v>106</v>
      </c>
      <c r="R9" s="423" t="s">
        <v>106</v>
      </c>
      <c r="S9" s="19" t="s">
        <v>1049</v>
      </c>
      <c r="T9" s="47" t="s">
        <v>104</v>
      </c>
      <c r="U9" s="369" t="s">
        <v>395</v>
      </c>
      <c r="V9" s="370" t="s">
        <v>395</v>
      </c>
      <c r="W9" s="423" t="s">
        <v>106</v>
      </c>
      <c r="X9" s="423" t="s">
        <v>106</v>
      </c>
      <c r="Y9" s="423" t="s">
        <v>106</v>
      </c>
      <c r="Z9" s="423" t="s">
        <v>106</v>
      </c>
      <c r="AA9" s="47" t="s">
        <v>104</v>
      </c>
      <c r="AB9" s="369" t="s">
        <v>395</v>
      </c>
      <c r="AC9" s="370" t="s">
        <v>395</v>
      </c>
      <c r="AD9" s="423" t="s">
        <v>106</v>
      </c>
      <c r="AE9" s="423" t="s">
        <v>106</v>
      </c>
      <c r="AF9" s="423" t="s">
        <v>106</v>
      </c>
      <c r="AG9" s="423" t="s">
        <v>106</v>
      </c>
      <c r="AH9" s="47" t="s">
        <v>104</v>
      </c>
      <c r="AI9" s="369" t="s">
        <v>395</v>
      </c>
      <c r="AJ9" s="370" t="s">
        <v>395</v>
      </c>
      <c r="AK9" s="423" t="s">
        <v>106</v>
      </c>
      <c r="AL9" s="47" t="s">
        <v>395</v>
      </c>
      <c r="AM9" s="221"/>
      <c r="AN9" s="48">
        <v>21</v>
      </c>
      <c r="AO9" s="48">
        <v>18</v>
      </c>
      <c r="AP9" s="48">
        <v>18</v>
      </c>
      <c r="AQ9" s="48">
        <v>0</v>
      </c>
      <c r="AR9" s="48">
        <v>25</v>
      </c>
      <c r="AS9" s="48">
        <v>24</v>
      </c>
      <c r="AT9" s="430">
        <v>18.166699999999999</v>
      </c>
      <c r="AU9" s="48">
        <v>202</v>
      </c>
      <c r="AV9" s="48">
        <v>174</v>
      </c>
      <c r="AW9" s="48">
        <v>174</v>
      </c>
      <c r="AX9" s="48">
        <v>28</v>
      </c>
      <c r="AY9" s="48">
        <v>0</v>
      </c>
      <c r="AZ9" s="48">
        <v>0</v>
      </c>
      <c r="BA9" s="48">
        <v>0</v>
      </c>
      <c r="BB9" s="48">
        <v>0</v>
      </c>
      <c r="BC9" s="48">
        <v>0</v>
      </c>
      <c r="BD9" s="48">
        <v>0</v>
      </c>
      <c r="BE9" s="48">
        <v>0</v>
      </c>
      <c r="BF9" s="48">
        <v>0</v>
      </c>
      <c r="BG9" s="48">
        <v>0</v>
      </c>
      <c r="BH9" s="48">
        <v>28</v>
      </c>
      <c r="BI9" s="48">
        <v>0</v>
      </c>
      <c r="BJ9" s="48">
        <v>0</v>
      </c>
      <c r="BK9" s="48">
        <v>0</v>
      </c>
      <c r="BL9" s="48">
        <v>0</v>
      </c>
      <c r="BM9" s="48">
        <v>0</v>
      </c>
      <c r="BN9" s="48">
        <v>0</v>
      </c>
      <c r="BO9" s="48">
        <v>0</v>
      </c>
      <c r="BP9" s="48">
        <v>0</v>
      </c>
      <c r="BQ9" s="48">
        <v>0</v>
      </c>
      <c r="BR9" s="48">
        <v>0</v>
      </c>
      <c r="BS9" s="48">
        <v>0</v>
      </c>
      <c r="BT9" s="48">
        <v>0</v>
      </c>
      <c r="BU9" s="48">
        <v>0</v>
      </c>
      <c r="BV9" s="48">
        <v>0</v>
      </c>
      <c r="BW9" s="48">
        <v>0</v>
      </c>
      <c r="BX9" s="48">
        <v>0</v>
      </c>
      <c r="BY9" s="48">
        <v>0</v>
      </c>
      <c r="BZ9" s="48">
        <v>0</v>
      </c>
      <c r="CA9" s="48">
        <v>0</v>
      </c>
      <c r="CB9" s="48">
        <v>0</v>
      </c>
      <c r="CC9" s="48">
        <v>0</v>
      </c>
      <c r="CD9" s="48">
        <v>0</v>
      </c>
      <c r="CE9" s="48">
        <v>0</v>
      </c>
      <c r="CF9" s="48">
        <v>0</v>
      </c>
      <c r="CG9" s="48">
        <v>0</v>
      </c>
      <c r="CH9" s="48">
        <v>0</v>
      </c>
      <c r="CI9" s="48">
        <v>0</v>
      </c>
      <c r="CJ9" s="48">
        <v>0</v>
      </c>
      <c r="CK9" s="48">
        <v>0</v>
      </c>
      <c r="CL9" s="48">
        <v>0</v>
      </c>
      <c r="CM9" s="48">
        <v>0</v>
      </c>
      <c r="CN9" s="48">
        <v>0</v>
      </c>
      <c r="CO9" s="48">
        <v>0</v>
      </c>
      <c r="CP9" s="48"/>
      <c r="CQ9" s="48"/>
      <c r="CR9" s="48"/>
      <c r="CS9" s="48"/>
      <c r="CT9" s="48"/>
      <c r="CU9" s="48">
        <v>208</v>
      </c>
      <c r="CV9" s="429" t="s">
        <v>396</v>
      </c>
      <c r="CW9" s="47"/>
      <c r="CX9" s="47" t="s">
        <v>1068</v>
      </c>
      <c r="CY9" s="15"/>
    </row>
    <row r="10" spans="1:103" hidden="1" x14ac:dyDescent="0.35">
      <c r="A10" s="427">
        <v>8</v>
      </c>
      <c r="B10" s="47" t="s">
        <v>552</v>
      </c>
      <c r="C10" s="47" t="s">
        <v>553</v>
      </c>
      <c r="D10" s="47" t="s">
        <v>56</v>
      </c>
      <c r="E10" s="47" t="s">
        <v>554</v>
      </c>
      <c r="F10" s="47" t="s">
        <v>131</v>
      </c>
      <c r="G10" s="47" t="s">
        <v>58</v>
      </c>
      <c r="H10" s="47" t="s">
        <v>327</v>
      </c>
      <c r="I10" s="47" t="s">
        <v>395</v>
      </c>
      <c r="J10" s="47" t="s">
        <v>104</v>
      </c>
      <c r="K10" s="423" t="s">
        <v>106</v>
      </c>
      <c r="L10" s="423" t="s">
        <v>106</v>
      </c>
      <c r="M10" s="423" t="s">
        <v>106</v>
      </c>
      <c r="N10" s="19" t="s">
        <v>106</v>
      </c>
      <c r="O10" s="370" t="s">
        <v>395</v>
      </c>
      <c r="P10" s="432" t="s">
        <v>1052</v>
      </c>
      <c r="Q10" s="432" t="s">
        <v>1052</v>
      </c>
      <c r="R10" s="432" t="s">
        <v>1052</v>
      </c>
      <c r="S10" s="432" t="s">
        <v>1052</v>
      </c>
      <c r="T10" s="432" t="s">
        <v>985</v>
      </c>
      <c r="U10" s="369" t="s">
        <v>395</v>
      </c>
      <c r="V10" s="370" t="s">
        <v>395</v>
      </c>
      <c r="W10" s="423" t="s">
        <v>106</v>
      </c>
      <c r="X10" s="423" t="s">
        <v>106</v>
      </c>
      <c r="Y10" s="423" t="s">
        <v>106</v>
      </c>
      <c r="Z10" s="423" t="s">
        <v>106</v>
      </c>
      <c r="AA10" s="47" t="s">
        <v>104</v>
      </c>
      <c r="AB10" s="369" t="s">
        <v>395</v>
      </c>
      <c r="AC10" s="370" t="s">
        <v>395</v>
      </c>
      <c r="AD10" s="423" t="s">
        <v>106</v>
      </c>
      <c r="AE10" s="423" t="s">
        <v>106</v>
      </c>
      <c r="AF10" s="423" t="s">
        <v>106</v>
      </c>
      <c r="AG10" s="423" t="s">
        <v>106</v>
      </c>
      <c r="AH10" s="47" t="s">
        <v>104</v>
      </c>
      <c r="AI10" s="369" t="s">
        <v>395</v>
      </c>
      <c r="AJ10" s="370" t="s">
        <v>395</v>
      </c>
      <c r="AK10" s="423" t="s">
        <v>106</v>
      </c>
      <c r="AL10" s="423" t="s">
        <v>106</v>
      </c>
      <c r="AM10" s="221"/>
      <c r="AN10" s="48">
        <v>17</v>
      </c>
      <c r="AO10" s="48">
        <v>17</v>
      </c>
      <c r="AP10" s="48">
        <v>17</v>
      </c>
      <c r="AQ10" s="48">
        <v>0</v>
      </c>
      <c r="AR10" s="48">
        <v>0</v>
      </c>
      <c r="AS10" s="48">
        <v>0</v>
      </c>
      <c r="AT10" s="48">
        <v>19</v>
      </c>
      <c r="AU10" s="48">
        <v>164</v>
      </c>
      <c r="AV10" s="48">
        <v>164</v>
      </c>
      <c r="AW10" s="48">
        <v>164</v>
      </c>
      <c r="AX10" s="48">
        <v>0</v>
      </c>
      <c r="AY10" s="48">
        <v>0</v>
      </c>
      <c r="AZ10" s="48">
        <v>0</v>
      </c>
      <c r="BA10" s="48">
        <v>0</v>
      </c>
      <c r="BB10" s="48">
        <v>0</v>
      </c>
      <c r="BC10" s="48">
        <v>48</v>
      </c>
      <c r="BD10" s="48">
        <v>0</v>
      </c>
      <c r="BE10" s="48">
        <v>0</v>
      </c>
      <c r="BF10" s="48">
        <v>0</v>
      </c>
      <c r="BG10" s="48">
        <v>0</v>
      </c>
      <c r="BH10" s="48">
        <v>48</v>
      </c>
      <c r="BI10" s="48">
        <v>48</v>
      </c>
      <c r="BJ10" s="48">
        <v>0</v>
      </c>
      <c r="BK10" s="48">
        <v>0</v>
      </c>
      <c r="BL10" s="48">
        <v>0</v>
      </c>
      <c r="BM10" s="48">
        <v>0</v>
      </c>
      <c r="BN10" s="48">
        <v>0</v>
      </c>
      <c r="BO10" s="48">
        <v>0</v>
      </c>
      <c r="BP10" s="48">
        <v>0</v>
      </c>
      <c r="BQ10" s="48">
        <v>0</v>
      </c>
      <c r="BR10" s="48">
        <v>0</v>
      </c>
      <c r="BS10" s="48">
        <v>0</v>
      </c>
      <c r="BT10" s="48">
        <v>0</v>
      </c>
      <c r="BU10" s="48">
        <v>0</v>
      </c>
      <c r="BV10" s="48">
        <v>0</v>
      </c>
      <c r="BW10" s="48">
        <v>0</v>
      </c>
      <c r="BX10" s="48">
        <v>0</v>
      </c>
      <c r="BY10" s="48">
        <v>0</v>
      </c>
      <c r="BZ10" s="48">
        <v>0</v>
      </c>
      <c r="CA10" s="48">
        <v>0</v>
      </c>
      <c r="CB10" s="48">
        <v>0</v>
      </c>
      <c r="CC10" s="48">
        <v>0</v>
      </c>
      <c r="CD10" s="48">
        <v>0</v>
      </c>
      <c r="CE10" s="48">
        <v>0</v>
      </c>
      <c r="CF10" s="48">
        <v>0</v>
      </c>
      <c r="CG10" s="48">
        <v>0</v>
      </c>
      <c r="CH10" s="48">
        <v>0</v>
      </c>
      <c r="CI10" s="48">
        <v>0</v>
      </c>
      <c r="CJ10" s="48">
        <v>0</v>
      </c>
      <c r="CK10" s="48">
        <v>0</v>
      </c>
      <c r="CL10" s="48">
        <v>0</v>
      </c>
      <c r="CM10" s="48">
        <v>0</v>
      </c>
      <c r="CN10" s="48">
        <v>0</v>
      </c>
      <c r="CO10" s="48">
        <v>0</v>
      </c>
      <c r="CP10" s="48"/>
      <c r="CQ10" s="48"/>
      <c r="CR10" s="48"/>
      <c r="CS10" s="48">
        <v>48</v>
      </c>
      <c r="CT10" s="48">
        <v>48</v>
      </c>
      <c r="CU10" s="48">
        <v>160</v>
      </c>
      <c r="CV10" s="429" t="s">
        <v>396</v>
      </c>
      <c r="CW10" s="47"/>
      <c r="CX10" s="47" t="s">
        <v>1068</v>
      </c>
      <c r="CY10" s="15"/>
    </row>
    <row r="11" spans="1:103" hidden="1" x14ac:dyDescent="0.35">
      <c r="A11" s="427">
        <v>9</v>
      </c>
      <c r="B11" s="47" t="s">
        <v>564</v>
      </c>
      <c r="C11" s="47" t="s">
        <v>565</v>
      </c>
      <c r="D11" s="47" t="s">
        <v>56</v>
      </c>
      <c r="E11" s="47" t="s">
        <v>566</v>
      </c>
      <c r="F11" s="47" t="s">
        <v>131</v>
      </c>
      <c r="G11" s="47" t="s">
        <v>58</v>
      </c>
      <c r="H11" s="47" t="s">
        <v>327</v>
      </c>
      <c r="I11" s="423" t="s">
        <v>106</v>
      </c>
      <c r="J11" s="423" t="s">
        <v>106</v>
      </c>
      <c r="K11" s="423" t="s">
        <v>106</v>
      </c>
      <c r="L11" s="423" t="s">
        <v>106</v>
      </c>
      <c r="M11" s="47" t="s">
        <v>395</v>
      </c>
      <c r="N11" s="432" t="s">
        <v>948</v>
      </c>
      <c r="O11" s="370" t="s">
        <v>395</v>
      </c>
      <c r="P11" s="423" t="s">
        <v>106</v>
      </c>
      <c r="Q11" s="423" t="s">
        <v>106</v>
      </c>
      <c r="R11" s="423" t="s">
        <v>106</v>
      </c>
      <c r="S11" s="423" t="s">
        <v>106</v>
      </c>
      <c r="T11" s="47" t="s">
        <v>104</v>
      </c>
      <c r="U11" s="369" t="s">
        <v>395</v>
      </c>
      <c r="V11" s="370" t="s">
        <v>395</v>
      </c>
      <c r="W11" s="423" t="s">
        <v>106</v>
      </c>
      <c r="X11" s="423" t="s">
        <v>106</v>
      </c>
      <c r="Y11" s="47" t="s">
        <v>395</v>
      </c>
      <c r="Z11" s="423" t="s">
        <v>106</v>
      </c>
      <c r="AA11" s="423" t="s">
        <v>106</v>
      </c>
      <c r="AB11" s="369" t="s">
        <v>104</v>
      </c>
      <c r="AC11" s="370" t="s">
        <v>395</v>
      </c>
      <c r="AD11" s="47" t="s">
        <v>395</v>
      </c>
      <c r="AE11" s="423" t="s">
        <v>106</v>
      </c>
      <c r="AF11" s="423" t="s">
        <v>106</v>
      </c>
      <c r="AG11" s="423" t="s">
        <v>106</v>
      </c>
      <c r="AH11" s="423" t="s">
        <v>106</v>
      </c>
      <c r="AI11" s="369" t="s">
        <v>104</v>
      </c>
      <c r="AJ11" s="370" t="s">
        <v>395</v>
      </c>
      <c r="AK11" s="423" t="s">
        <v>106</v>
      </c>
      <c r="AL11" s="423" t="s">
        <v>106</v>
      </c>
      <c r="AM11" s="221"/>
      <c r="AN11" s="48">
        <v>21</v>
      </c>
      <c r="AO11" s="48">
        <v>21</v>
      </c>
      <c r="AP11" s="48">
        <v>21</v>
      </c>
      <c r="AQ11" s="48">
        <v>0</v>
      </c>
      <c r="AR11" s="48">
        <v>20</v>
      </c>
      <c r="AS11" s="48">
        <v>20</v>
      </c>
      <c r="AT11" s="48">
        <v>19</v>
      </c>
      <c r="AU11" s="48">
        <v>204</v>
      </c>
      <c r="AV11" s="48">
        <v>204</v>
      </c>
      <c r="AW11" s="48">
        <v>204</v>
      </c>
      <c r="AX11" s="48">
        <v>0</v>
      </c>
      <c r="AY11" s="48">
        <v>0</v>
      </c>
      <c r="AZ11" s="48">
        <v>0</v>
      </c>
      <c r="BA11" s="48">
        <v>8</v>
      </c>
      <c r="BB11" s="48">
        <v>0</v>
      </c>
      <c r="BC11" s="48">
        <v>0</v>
      </c>
      <c r="BD11" s="48">
        <v>0</v>
      </c>
      <c r="BE11" s="48">
        <v>0</v>
      </c>
      <c r="BF11" s="48">
        <v>0</v>
      </c>
      <c r="BG11" s="48">
        <v>0</v>
      </c>
      <c r="BH11" s="48">
        <v>8</v>
      </c>
      <c r="BI11" s="48">
        <v>8</v>
      </c>
      <c r="BJ11" s="48">
        <v>0</v>
      </c>
      <c r="BK11" s="48">
        <v>0</v>
      </c>
      <c r="BL11" s="48">
        <v>0</v>
      </c>
      <c r="BM11" s="48">
        <v>0</v>
      </c>
      <c r="BN11" s="48">
        <v>0</v>
      </c>
      <c r="BO11" s="48">
        <v>0</v>
      </c>
      <c r="BP11" s="48">
        <v>0</v>
      </c>
      <c r="BQ11" s="48">
        <v>0</v>
      </c>
      <c r="BR11" s="48">
        <v>0</v>
      </c>
      <c r="BS11" s="48">
        <v>0</v>
      </c>
      <c r="BT11" s="48">
        <v>0</v>
      </c>
      <c r="BU11" s="48">
        <v>0</v>
      </c>
      <c r="BV11" s="48">
        <v>0</v>
      </c>
      <c r="BW11" s="48">
        <v>0</v>
      </c>
      <c r="BX11" s="48">
        <v>0</v>
      </c>
      <c r="BY11" s="48">
        <v>0</v>
      </c>
      <c r="BZ11" s="48">
        <v>0</v>
      </c>
      <c r="CA11" s="48">
        <v>0</v>
      </c>
      <c r="CB11" s="48">
        <v>0</v>
      </c>
      <c r="CC11" s="48">
        <v>0</v>
      </c>
      <c r="CD11" s="48">
        <v>0</v>
      </c>
      <c r="CE11" s="48">
        <v>0</v>
      </c>
      <c r="CF11" s="48">
        <v>0</v>
      </c>
      <c r="CG11" s="48">
        <v>0</v>
      </c>
      <c r="CH11" s="48">
        <v>0</v>
      </c>
      <c r="CI11" s="48">
        <v>0</v>
      </c>
      <c r="CJ11" s="48">
        <v>0</v>
      </c>
      <c r="CK11" s="48">
        <v>0</v>
      </c>
      <c r="CL11" s="48">
        <v>0</v>
      </c>
      <c r="CM11" s="48">
        <v>0</v>
      </c>
      <c r="CN11" s="48">
        <v>0</v>
      </c>
      <c r="CO11" s="48">
        <v>0</v>
      </c>
      <c r="CP11" s="48"/>
      <c r="CQ11" s="48">
        <v>8</v>
      </c>
      <c r="CR11" s="48"/>
      <c r="CS11" s="48"/>
      <c r="CT11" s="48">
        <v>8</v>
      </c>
      <c r="CU11" s="48">
        <v>200</v>
      </c>
      <c r="CV11" s="429" t="s">
        <v>396</v>
      </c>
      <c r="CW11" s="47"/>
      <c r="CX11" s="47" t="s">
        <v>319</v>
      </c>
      <c r="CY11" s="15"/>
    </row>
    <row r="12" spans="1:103" hidden="1" x14ac:dyDescent="0.35">
      <c r="A12" s="427">
        <v>10</v>
      </c>
      <c r="B12" s="47" t="s">
        <v>567</v>
      </c>
      <c r="C12" s="47" t="s">
        <v>568</v>
      </c>
      <c r="D12" s="47" t="s">
        <v>56</v>
      </c>
      <c r="E12" s="47" t="s">
        <v>569</v>
      </c>
      <c r="F12" s="47" t="s">
        <v>131</v>
      </c>
      <c r="G12" s="47" t="s">
        <v>58</v>
      </c>
      <c r="H12" s="47" t="s">
        <v>328</v>
      </c>
      <c r="I12" s="47" t="s">
        <v>395</v>
      </c>
      <c r="J12" s="423" t="s">
        <v>106</v>
      </c>
      <c r="K12" s="423" t="s">
        <v>106</v>
      </c>
      <c r="L12" s="423" t="s">
        <v>106</v>
      </c>
      <c r="M12" s="423" t="s">
        <v>106</v>
      </c>
      <c r="N12" s="369" t="s">
        <v>104</v>
      </c>
      <c r="O12" s="370" t="s">
        <v>395</v>
      </c>
      <c r="P12" s="423" t="s">
        <v>106</v>
      </c>
      <c r="Q12" s="423" t="s">
        <v>106</v>
      </c>
      <c r="R12" s="47" t="s">
        <v>395</v>
      </c>
      <c r="S12" s="423" t="s">
        <v>106</v>
      </c>
      <c r="T12" s="423" t="s">
        <v>106</v>
      </c>
      <c r="U12" s="369"/>
      <c r="V12" s="370" t="s">
        <v>395</v>
      </c>
      <c r="W12" s="423" t="s">
        <v>106</v>
      </c>
      <c r="X12" s="423" t="s">
        <v>106</v>
      </c>
      <c r="Y12" s="433"/>
      <c r="Z12" s="423" t="s">
        <v>106</v>
      </c>
      <c r="AA12" s="47" t="s">
        <v>104</v>
      </c>
      <c r="AB12" s="369" t="s">
        <v>395</v>
      </c>
      <c r="AC12" s="370" t="s">
        <v>395</v>
      </c>
      <c r="AD12" s="423" t="s">
        <v>106</v>
      </c>
      <c r="AE12" s="423" t="s">
        <v>106</v>
      </c>
      <c r="AF12" s="423" t="s">
        <v>106</v>
      </c>
      <c r="AG12" s="423" t="s">
        <v>106</v>
      </c>
      <c r="AH12" s="47" t="s">
        <v>104</v>
      </c>
      <c r="AI12" s="369" t="s">
        <v>395</v>
      </c>
      <c r="AJ12" s="370" t="s">
        <v>395</v>
      </c>
      <c r="AK12" s="19" t="s">
        <v>1050</v>
      </c>
      <c r="AL12" s="423" t="s">
        <v>106</v>
      </c>
      <c r="AM12" s="221"/>
      <c r="AN12" s="48">
        <v>19</v>
      </c>
      <c r="AO12" s="48">
        <v>19</v>
      </c>
      <c r="AP12" s="48">
        <v>19</v>
      </c>
      <c r="AQ12" s="48">
        <v>0</v>
      </c>
      <c r="AR12" s="48">
        <v>40</v>
      </c>
      <c r="AS12" s="48">
        <v>36</v>
      </c>
      <c r="AT12" s="48">
        <v>19</v>
      </c>
      <c r="AU12" s="48">
        <v>184</v>
      </c>
      <c r="AV12" s="48">
        <v>184</v>
      </c>
      <c r="AW12" s="48">
        <v>184</v>
      </c>
      <c r="AX12" s="48">
        <v>0</v>
      </c>
      <c r="AY12" s="48">
        <v>0</v>
      </c>
      <c r="AZ12" s="48">
        <v>0</v>
      </c>
      <c r="BA12" s="48">
        <v>10</v>
      </c>
      <c r="BB12" s="48">
        <v>0</v>
      </c>
      <c r="BC12" s="48">
        <v>0</v>
      </c>
      <c r="BD12" s="48">
        <v>0</v>
      </c>
      <c r="BE12" s="48">
        <v>0</v>
      </c>
      <c r="BF12" s="48">
        <v>0</v>
      </c>
      <c r="BG12" s="48">
        <v>0</v>
      </c>
      <c r="BH12" s="48">
        <v>10</v>
      </c>
      <c r="BI12" s="48">
        <v>10</v>
      </c>
      <c r="BJ12" s="48">
        <v>0</v>
      </c>
      <c r="BK12" s="48">
        <v>0</v>
      </c>
      <c r="BL12" s="48">
        <v>0</v>
      </c>
      <c r="BM12" s="48">
        <v>0</v>
      </c>
      <c r="BN12" s="48">
        <v>0</v>
      </c>
      <c r="BO12" s="48">
        <v>0</v>
      </c>
      <c r="BP12" s="48">
        <v>0</v>
      </c>
      <c r="BQ12" s="48">
        <v>0</v>
      </c>
      <c r="BR12" s="48">
        <v>0</v>
      </c>
      <c r="BS12" s="48">
        <v>0</v>
      </c>
      <c r="BT12" s="48">
        <v>0</v>
      </c>
      <c r="BU12" s="48">
        <v>0</v>
      </c>
      <c r="BV12" s="48">
        <v>0</v>
      </c>
      <c r="BW12" s="48">
        <v>0</v>
      </c>
      <c r="BX12" s="48">
        <v>0</v>
      </c>
      <c r="BY12" s="48">
        <v>0</v>
      </c>
      <c r="BZ12" s="48">
        <v>0</v>
      </c>
      <c r="CA12" s="48">
        <v>0</v>
      </c>
      <c r="CB12" s="48">
        <v>0</v>
      </c>
      <c r="CC12" s="48">
        <v>0</v>
      </c>
      <c r="CD12" s="48">
        <v>0</v>
      </c>
      <c r="CE12" s="48">
        <v>0</v>
      </c>
      <c r="CF12" s="48">
        <v>0</v>
      </c>
      <c r="CG12" s="48">
        <v>0</v>
      </c>
      <c r="CH12" s="48">
        <v>0</v>
      </c>
      <c r="CI12" s="48">
        <v>0</v>
      </c>
      <c r="CJ12" s="48">
        <v>0</v>
      </c>
      <c r="CK12" s="48">
        <v>0</v>
      </c>
      <c r="CL12" s="48">
        <v>0</v>
      </c>
      <c r="CM12" s="48">
        <v>0</v>
      </c>
      <c r="CN12" s="48">
        <v>0</v>
      </c>
      <c r="CO12" s="48">
        <v>0</v>
      </c>
      <c r="CP12" s="48"/>
      <c r="CQ12" s="48">
        <v>8</v>
      </c>
      <c r="CR12" s="48">
        <v>2</v>
      </c>
      <c r="CS12" s="48">
        <v>18</v>
      </c>
      <c r="CT12" s="48">
        <v>26</v>
      </c>
      <c r="CU12" s="48">
        <v>182</v>
      </c>
      <c r="CV12" s="429" t="s">
        <v>396</v>
      </c>
      <c r="CW12" s="47"/>
      <c r="CX12" s="47" t="s">
        <v>319</v>
      </c>
      <c r="CY12" s="15"/>
    </row>
    <row r="13" spans="1:103" hidden="1" x14ac:dyDescent="0.35">
      <c r="A13" s="427">
        <v>11</v>
      </c>
      <c r="B13" s="47" t="s">
        <v>571</v>
      </c>
      <c r="C13" s="47" t="s">
        <v>572</v>
      </c>
      <c r="D13" s="47" t="s">
        <v>56</v>
      </c>
      <c r="E13" s="47" t="s">
        <v>573</v>
      </c>
      <c r="F13" s="47" t="s">
        <v>131</v>
      </c>
      <c r="G13" s="47" t="s">
        <v>58</v>
      </c>
      <c r="H13" s="47" t="s">
        <v>328</v>
      </c>
      <c r="I13" s="47" t="s">
        <v>104</v>
      </c>
      <c r="J13" s="433"/>
      <c r="K13" s="433"/>
      <c r="L13" s="423" t="s">
        <v>106</v>
      </c>
      <c r="M13" s="423" t="s">
        <v>106</v>
      </c>
      <c r="N13" s="369" t="s">
        <v>395</v>
      </c>
      <c r="O13" s="370" t="s">
        <v>395</v>
      </c>
      <c r="P13" s="432" t="s">
        <v>1052</v>
      </c>
      <c r="Q13" s="423" t="s">
        <v>106</v>
      </c>
      <c r="R13" s="47" t="s">
        <v>395</v>
      </c>
      <c r="S13" s="423" t="s">
        <v>106</v>
      </c>
      <c r="T13" s="423" t="s">
        <v>106</v>
      </c>
      <c r="U13" s="432" t="s">
        <v>985</v>
      </c>
      <c r="V13" s="370" t="s">
        <v>395</v>
      </c>
      <c r="W13" s="423" t="s">
        <v>106</v>
      </c>
      <c r="X13" s="423" t="s">
        <v>106</v>
      </c>
      <c r="Y13" s="423" t="s">
        <v>106</v>
      </c>
      <c r="Z13" s="423" t="s">
        <v>106</v>
      </c>
      <c r="AA13" s="432" t="s">
        <v>985</v>
      </c>
      <c r="AB13" s="369" t="s">
        <v>395</v>
      </c>
      <c r="AC13" s="370" t="s">
        <v>395</v>
      </c>
      <c r="AD13" s="47" t="s">
        <v>395</v>
      </c>
      <c r="AE13" s="423" t="s">
        <v>106</v>
      </c>
      <c r="AF13" s="423" t="s">
        <v>106</v>
      </c>
      <c r="AG13" s="19" t="s">
        <v>1049</v>
      </c>
      <c r="AH13" s="423" t="s">
        <v>106</v>
      </c>
      <c r="AI13" s="369" t="s">
        <v>104</v>
      </c>
      <c r="AJ13" s="370" t="s">
        <v>395</v>
      </c>
      <c r="AK13" s="432" t="s">
        <v>1052</v>
      </c>
      <c r="AL13" s="423" t="s">
        <v>106</v>
      </c>
      <c r="AM13" s="221"/>
      <c r="AN13" s="48">
        <v>16</v>
      </c>
      <c r="AO13" s="48">
        <v>15</v>
      </c>
      <c r="AP13" s="48">
        <v>15</v>
      </c>
      <c r="AQ13" s="48">
        <v>0</v>
      </c>
      <c r="AR13" s="48">
        <v>30</v>
      </c>
      <c r="AS13" s="48">
        <v>28</v>
      </c>
      <c r="AT13" s="48">
        <v>19</v>
      </c>
      <c r="AU13" s="48">
        <v>156</v>
      </c>
      <c r="AV13" s="48">
        <v>146</v>
      </c>
      <c r="AW13" s="48">
        <v>146</v>
      </c>
      <c r="AX13" s="48">
        <v>10</v>
      </c>
      <c r="AY13" s="48">
        <v>0</v>
      </c>
      <c r="AZ13" s="48">
        <v>0</v>
      </c>
      <c r="BA13" s="48">
        <v>0</v>
      </c>
      <c r="BB13" s="48">
        <v>0</v>
      </c>
      <c r="BC13" s="48">
        <v>36</v>
      </c>
      <c r="BD13" s="48">
        <v>0</v>
      </c>
      <c r="BE13" s="48">
        <v>0</v>
      </c>
      <c r="BF13" s="48">
        <v>0</v>
      </c>
      <c r="BG13" s="48">
        <v>0</v>
      </c>
      <c r="BH13" s="48">
        <v>46</v>
      </c>
      <c r="BI13" s="48">
        <v>36</v>
      </c>
      <c r="BJ13" s="48">
        <v>0</v>
      </c>
      <c r="BK13" s="48">
        <v>0</v>
      </c>
      <c r="BL13" s="48">
        <v>0</v>
      </c>
      <c r="BM13" s="48">
        <v>0</v>
      </c>
      <c r="BN13" s="48">
        <v>0</v>
      </c>
      <c r="BO13" s="48">
        <v>0</v>
      </c>
      <c r="BP13" s="48">
        <v>0</v>
      </c>
      <c r="BQ13" s="48">
        <v>0</v>
      </c>
      <c r="BR13" s="48">
        <v>0</v>
      </c>
      <c r="BS13" s="48">
        <v>0</v>
      </c>
      <c r="BT13" s="48">
        <v>0</v>
      </c>
      <c r="BU13" s="48">
        <v>0</v>
      </c>
      <c r="BV13" s="48">
        <v>0</v>
      </c>
      <c r="BW13" s="48">
        <v>0</v>
      </c>
      <c r="BX13" s="48">
        <v>0</v>
      </c>
      <c r="BY13" s="48">
        <v>0</v>
      </c>
      <c r="BZ13" s="48">
        <v>0</v>
      </c>
      <c r="CA13" s="48">
        <v>0</v>
      </c>
      <c r="CB13" s="48">
        <v>0</v>
      </c>
      <c r="CC13" s="48">
        <v>0</v>
      </c>
      <c r="CD13" s="48">
        <v>0</v>
      </c>
      <c r="CE13" s="48">
        <v>0</v>
      </c>
      <c r="CF13" s="48">
        <v>0</v>
      </c>
      <c r="CG13" s="48">
        <v>0</v>
      </c>
      <c r="CH13" s="48">
        <v>0</v>
      </c>
      <c r="CI13" s="48">
        <v>0</v>
      </c>
      <c r="CJ13" s="48">
        <v>0</v>
      </c>
      <c r="CK13" s="48">
        <v>0</v>
      </c>
      <c r="CL13" s="48">
        <v>0</v>
      </c>
      <c r="CM13" s="48">
        <v>0</v>
      </c>
      <c r="CN13" s="48">
        <v>0</v>
      </c>
      <c r="CO13" s="48">
        <v>0</v>
      </c>
      <c r="CP13" s="48"/>
      <c r="CQ13" s="48"/>
      <c r="CR13" s="48"/>
      <c r="CS13" s="48">
        <v>56</v>
      </c>
      <c r="CT13" s="48">
        <v>56</v>
      </c>
      <c r="CU13" s="48">
        <v>152</v>
      </c>
      <c r="CV13" s="429" t="s">
        <v>396</v>
      </c>
      <c r="CW13" s="47"/>
      <c r="CX13" s="47" t="s">
        <v>1068</v>
      </c>
      <c r="CY13" s="15"/>
    </row>
    <row r="14" spans="1:103" hidden="1" x14ac:dyDescent="0.35">
      <c r="A14" s="427">
        <v>12</v>
      </c>
      <c r="B14" s="47" t="s">
        <v>574</v>
      </c>
      <c r="C14" s="47" t="s">
        <v>575</v>
      </c>
      <c r="D14" s="47" t="s">
        <v>56</v>
      </c>
      <c r="E14" s="47" t="s">
        <v>576</v>
      </c>
      <c r="F14" s="47" t="s">
        <v>131</v>
      </c>
      <c r="G14" s="47" t="s">
        <v>58</v>
      </c>
      <c r="H14" s="47" t="s">
        <v>328</v>
      </c>
      <c r="I14" s="423" t="s">
        <v>106</v>
      </c>
      <c r="J14" s="423" t="s">
        <v>106</v>
      </c>
      <c r="K14" s="423" t="s">
        <v>106</v>
      </c>
      <c r="L14" s="19" t="s">
        <v>828</v>
      </c>
      <c r="M14" s="434" t="s">
        <v>949</v>
      </c>
      <c r="N14" s="369" t="s">
        <v>395</v>
      </c>
      <c r="O14" s="370" t="s">
        <v>395</v>
      </c>
      <c r="P14" s="432" t="s">
        <v>1052</v>
      </c>
      <c r="Q14" s="423" t="s">
        <v>106</v>
      </c>
      <c r="R14" s="423" t="s">
        <v>106</v>
      </c>
      <c r="S14" s="423" t="s">
        <v>106</v>
      </c>
      <c r="T14" s="47" t="s">
        <v>104</v>
      </c>
      <c r="U14" s="369" t="s">
        <v>395</v>
      </c>
      <c r="V14" s="370" t="s">
        <v>395</v>
      </c>
      <c r="W14" s="423" t="s">
        <v>106</v>
      </c>
      <c r="X14" s="423" t="s">
        <v>106</v>
      </c>
      <c r="Y14" s="423" t="s">
        <v>106</v>
      </c>
      <c r="Z14" s="428" t="s">
        <v>827</v>
      </c>
      <c r="AA14" s="47" t="s">
        <v>104</v>
      </c>
      <c r="AB14" s="369" t="s">
        <v>395</v>
      </c>
      <c r="AC14" s="370" t="s">
        <v>395</v>
      </c>
      <c r="AD14" s="47" t="s">
        <v>395</v>
      </c>
      <c r="AE14" s="423" t="s">
        <v>106</v>
      </c>
      <c r="AF14" s="423" t="s">
        <v>106</v>
      </c>
      <c r="AG14" s="423" t="s">
        <v>106</v>
      </c>
      <c r="AH14" s="423" t="s">
        <v>106</v>
      </c>
      <c r="AI14" s="432" t="s">
        <v>985</v>
      </c>
      <c r="AJ14" s="370" t="s">
        <v>395</v>
      </c>
      <c r="AK14" s="423" t="s">
        <v>106</v>
      </c>
      <c r="AL14" s="423" t="s">
        <v>106</v>
      </c>
      <c r="AM14" s="221"/>
      <c r="AN14" s="48">
        <v>18</v>
      </c>
      <c r="AO14" s="430">
        <v>17.2</v>
      </c>
      <c r="AP14" s="430">
        <v>17.2</v>
      </c>
      <c r="AQ14" s="48">
        <v>0</v>
      </c>
      <c r="AR14" s="48">
        <v>35</v>
      </c>
      <c r="AS14" s="48">
        <v>32</v>
      </c>
      <c r="AT14" s="48">
        <v>19</v>
      </c>
      <c r="AU14" s="48">
        <v>176</v>
      </c>
      <c r="AV14" s="48">
        <v>168</v>
      </c>
      <c r="AW14" s="48">
        <v>168</v>
      </c>
      <c r="AX14" s="48">
        <v>8</v>
      </c>
      <c r="AY14" s="48">
        <v>0</v>
      </c>
      <c r="AZ14" s="48">
        <v>0</v>
      </c>
      <c r="BA14" s="48">
        <v>0</v>
      </c>
      <c r="BB14" s="48">
        <v>0</v>
      </c>
      <c r="BC14" s="48">
        <v>18</v>
      </c>
      <c r="BD14" s="48">
        <v>0</v>
      </c>
      <c r="BE14" s="48">
        <v>18</v>
      </c>
      <c r="BF14" s="48">
        <v>0</v>
      </c>
      <c r="BG14" s="48">
        <v>0</v>
      </c>
      <c r="BH14" s="48">
        <v>44</v>
      </c>
      <c r="BI14" s="48">
        <v>36</v>
      </c>
      <c r="BJ14" s="48">
        <v>0</v>
      </c>
      <c r="BK14" s="48">
        <v>0</v>
      </c>
      <c r="BL14" s="48">
        <v>0</v>
      </c>
      <c r="BM14" s="48">
        <v>0</v>
      </c>
      <c r="BN14" s="48">
        <v>0</v>
      </c>
      <c r="BO14" s="48">
        <v>0</v>
      </c>
      <c r="BP14" s="48">
        <v>0</v>
      </c>
      <c r="BQ14" s="48">
        <v>0</v>
      </c>
      <c r="BR14" s="48">
        <v>0</v>
      </c>
      <c r="BS14" s="48">
        <v>0</v>
      </c>
      <c r="BT14" s="48">
        <v>0</v>
      </c>
      <c r="BU14" s="48">
        <v>0</v>
      </c>
      <c r="BV14" s="48">
        <v>0</v>
      </c>
      <c r="BW14" s="48">
        <v>0</v>
      </c>
      <c r="BX14" s="48">
        <v>0</v>
      </c>
      <c r="BY14" s="48">
        <v>0</v>
      </c>
      <c r="BZ14" s="48">
        <v>0</v>
      </c>
      <c r="CA14" s="48">
        <v>0</v>
      </c>
      <c r="CB14" s="48">
        <v>0</v>
      </c>
      <c r="CC14" s="48">
        <v>0</v>
      </c>
      <c r="CD14" s="48">
        <v>0</v>
      </c>
      <c r="CE14" s="48">
        <v>0</v>
      </c>
      <c r="CF14" s="48">
        <v>0</v>
      </c>
      <c r="CG14" s="48">
        <v>0</v>
      </c>
      <c r="CH14" s="48">
        <v>0</v>
      </c>
      <c r="CI14" s="48">
        <v>0</v>
      </c>
      <c r="CJ14" s="48">
        <v>0</v>
      </c>
      <c r="CK14" s="48">
        <v>0</v>
      </c>
      <c r="CL14" s="48">
        <v>0</v>
      </c>
      <c r="CM14" s="48">
        <v>0</v>
      </c>
      <c r="CN14" s="48">
        <v>0</v>
      </c>
      <c r="CO14" s="48">
        <v>0</v>
      </c>
      <c r="CP14" s="48"/>
      <c r="CQ14" s="48"/>
      <c r="CR14" s="48"/>
      <c r="CS14" s="48">
        <v>36</v>
      </c>
      <c r="CT14" s="48">
        <v>36</v>
      </c>
      <c r="CU14" s="48">
        <v>172</v>
      </c>
      <c r="CV14" s="429" t="s">
        <v>396</v>
      </c>
      <c r="CW14" s="47"/>
      <c r="CX14" s="47" t="s">
        <v>1068</v>
      </c>
      <c r="CY14" s="15"/>
    </row>
    <row r="15" spans="1:103" hidden="1" x14ac:dyDescent="0.35">
      <c r="A15" s="427">
        <v>13</v>
      </c>
      <c r="B15" s="47" t="s">
        <v>577</v>
      </c>
      <c r="C15" s="47" t="s">
        <v>578</v>
      </c>
      <c r="D15" s="47" t="s">
        <v>56</v>
      </c>
      <c r="E15" s="47" t="s">
        <v>579</v>
      </c>
      <c r="F15" s="47" t="s">
        <v>131</v>
      </c>
      <c r="G15" s="47" t="s">
        <v>58</v>
      </c>
      <c r="H15" s="47" t="s">
        <v>327</v>
      </c>
      <c r="I15" s="423" t="s">
        <v>106</v>
      </c>
      <c r="J15" s="423" t="s">
        <v>106</v>
      </c>
      <c r="K15" s="423" t="s">
        <v>106</v>
      </c>
      <c r="L15" s="423" t="s">
        <v>106</v>
      </c>
      <c r="M15" s="47" t="s">
        <v>104</v>
      </c>
      <c r="N15" s="369" t="s">
        <v>395</v>
      </c>
      <c r="O15" s="370" t="s">
        <v>395</v>
      </c>
      <c r="P15" s="423" t="s">
        <v>106</v>
      </c>
      <c r="Q15" s="423" t="s">
        <v>106</v>
      </c>
      <c r="R15" s="423" t="s">
        <v>106</v>
      </c>
      <c r="S15" s="423" t="s">
        <v>106</v>
      </c>
      <c r="T15" s="47" t="s">
        <v>104</v>
      </c>
      <c r="U15" s="369" t="s">
        <v>395</v>
      </c>
      <c r="V15" s="370" t="s">
        <v>395</v>
      </c>
      <c r="W15" s="423" t="s">
        <v>106</v>
      </c>
      <c r="X15" s="423" t="s">
        <v>106</v>
      </c>
      <c r="Y15" s="423" t="s">
        <v>106</v>
      </c>
      <c r="Z15" s="423" t="s">
        <v>106</v>
      </c>
      <c r="AA15" s="47" t="s">
        <v>104</v>
      </c>
      <c r="AB15" s="369" t="s">
        <v>395</v>
      </c>
      <c r="AC15" s="370" t="s">
        <v>395</v>
      </c>
      <c r="AD15" s="423" t="s">
        <v>106</v>
      </c>
      <c r="AE15" s="423" t="s">
        <v>106</v>
      </c>
      <c r="AF15" s="423" t="s">
        <v>106</v>
      </c>
      <c r="AG15" s="423" t="s">
        <v>106</v>
      </c>
      <c r="AH15" s="47" t="s">
        <v>104</v>
      </c>
      <c r="AI15" s="369" t="s">
        <v>395</v>
      </c>
      <c r="AJ15" s="370" t="s">
        <v>395</v>
      </c>
      <c r="AK15" s="47" t="s">
        <v>395</v>
      </c>
      <c r="AL15" s="423" t="s">
        <v>106</v>
      </c>
      <c r="AM15" s="221"/>
      <c r="AN15" s="48">
        <v>21</v>
      </c>
      <c r="AO15" s="48">
        <v>21</v>
      </c>
      <c r="AP15" s="48">
        <v>21</v>
      </c>
      <c r="AQ15" s="48">
        <v>0</v>
      </c>
      <c r="AR15" s="48">
        <v>45</v>
      </c>
      <c r="AS15" s="48">
        <v>44</v>
      </c>
      <c r="AT15" s="430">
        <v>18.166699999999999</v>
      </c>
      <c r="AU15" s="48">
        <v>202</v>
      </c>
      <c r="AV15" s="48">
        <v>202</v>
      </c>
      <c r="AW15" s="48">
        <v>202</v>
      </c>
      <c r="AX15" s="48">
        <v>0</v>
      </c>
      <c r="AY15" s="48">
        <v>0</v>
      </c>
      <c r="AZ15" s="48">
        <v>0</v>
      </c>
      <c r="BA15" s="48">
        <v>0</v>
      </c>
      <c r="BB15" s="48">
        <v>0</v>
      </c>
      <c r="BC15" s="48">
        <v>0</v>
      </c>
      <c r="BD15" s="48">
        <v>0</v>
      </c>
      <c r="BE15" s="48">
        <v>0</v>
      </c>
      <c r="BF15" s="48">
        <v>0</v>
      </c>
      <c r="BG15" s="48">
        <v>0</v>
      </c>
      <c r="BH15" s="48">
        <v>0</v>
      </c>
      <c r="BI15" s="48">
        <v>0</v>
      </c>
      <c r="BJ15" s="48">
        <v>0</v>
      </c>
      <c r="BK15" s="48">
        <v>0</v>
      </c>
      <c r="BL15" s="48">
        <v>0</v>
      </c>
      <c r="BM15" s="48">
        <v>0</v>
      </c>
      <c r="BN15" s="48">
        <v>0</v>
      </c>
      <c r="BO15" s="48">
        <v>0</v>
      </c>
      <c r="BP15" s="48">
        <v>0</v>
      </c>
      <c r="BQ15" s="48">
        <v>0</v>
      </c>
      <c r="BR15" s="48">
        <v>0</v>
      </c>
      <c r="BS15" s="48">
        <v>0</v>
      </c>
      <c r="BT15" s="48">
        <v>0</v>
      </c>
      <c r="BU15" s="48">
        <v>0</v>
      </c>
      <c r="BV15" s="48">
        <v>0</v>
      </c>
      <c r="BW15" s="48">
        <v>0</v>
      </c>
      <c r="BX15" s="48">
        <v>0</v>
      </c>
      <c r="BY15" s="48">
        <v>0</v>
      </c>
      <c r="BZ15" s="48">
        <v>0</v>
      </c>
      <c r="CA15" s="48">
        <v>0</v>
      </c>
      <c r="CB15" s="48">
        <v>0</v>
      </c>
      <c r="CC15" s="48">
        <v>0</v>
      </c>
      <c r="CD15" s="48">
        <v>0</v>
      </c>
      <c r="CE15" s="48">
        <v>0</v>
      </c>
      <c r="CF15" s="48">
        <v>0</v>
      </c>
      <c r="CG15" s="48">
        <v>0</v>
      </c>
      <c r="CH15" s="48">
        <v>0</v>
      </c>
      <c r="CI15" s="48">
        <v>0</v>
      </c>
      <c r="CJ15" s="48">
        <v>0</v>
      </c>
      <c r="CK15" s="48">
        <v>0</v>
      </c>
      <c r="CL15" s="48">
        <v>0</v>
      </c>
      <c r="CM15" s="48">
        <v>0</v>
      </c>
      <c r="CN15" s="48">
        <v>0</v>
      </c>
      <c r="CO15" s="48">
        <v>0</v>
      </c>
      <c r="CP15" s="48"/>
      <c r="CQ15" s="48"/>
      <c r="CR15" s="48"/>
      <c r="CS15" s="48"/>
      <c r="CT15" s="48"/>
      <c r="CU15" s="48">
        <v>208</v>
      </c>
      <c r="CV15" s="429" t="s">
        <v>396</v>
      </c>
      <c r="CW15" s="47"/>
      <c r="CX15" s="47" t="s">
        <v>1068</v>
      </c>
      <c r="CY15" s="15"/>
    </row>
    <row r="16" spans="1:103" hidden="1" x14ac:dyDescent="0.35">
      <c r="A16" s="427">
        <v>14</v>
      </c>
      <c r="B16" s="47" t="s">
        <v>580</v>
      </c>
      <c r="C16" s="47" t="s">
        <v>581</v>
      </c>
      <c r="D16" s="47" t="s">
        <v>73</v>
      </c>
      <c r="E16" s="47" t="s">
        <v>582</v>
      </c>
      <c r="F16" s="47" t="s">
        <v>132</v>
      </c>
      <c r="G16" s="47" t="s">
        <v>58</v>
      </c>
      <c r="H16" s="47" t="s">
        <v>826</v>
      </c>
      <c r="I16" s="423" t="s">
        <v>106</v>
      </c>
      <c r="J16" s="423" t="s">
        <v>106</v>
      </c>
      <c r="K16" s="423" t="s">
        <v>106</v>
      </c>
      <c r="L16" s="423" t="s">
        <v>106</v>
      </c>
      <c r="M16" s="47" t="s">
        <v>395</v>
      </c>
      <c r="N16" s="369" t="s">
        <v>104</v>
      </c>
      <c r="O16" s="370" t="s">
        <v>395</v>
      </c>
      <c r="P16" s="423" t="s">
        <v>106</v>
      </c>
      <c r="Q16" s="423" t="s">
        <v>106</v>
      </c>
      <c r="R16" s="47" t="s">
        <v>395</v>
      </c>
      <c r="S16" s="423" t="s">
        <v>106</v>
      </c>
      <c r="T16" s="47" t="s">
        <v>104</v>
      </c>
      <c r="U16" s="19" t="s">
        <v>106</v>
      </c>
      <c r="V16" s="370" t="s">
        <v>395</v>
      </c>
      <c r="W16" s="423" t="s">
        <v>106</v>
      </c>
      <c r="X16" s="423" t="s">
        <v>106</v>
      </c>
      <c r="Y16" s="423" t="s">
        <v>106</v>
      </c>
      <c r="Z16" s="423" t="s">
        <v>106</v>
      </c>
      <c r="AA16" s="428" t="s">
        <v>827</v>
      </c>
      <c r="AB16" s="369" t="s">
        <v>395</v>
      </c>
      <c r="AC16" s="370" t="s">
        <v>395</v>
      </c>
      <c r="AD16" s="423" t="s">
        <v>106</v>
      </c>
      <c r="AE16" s="47" t="s">
        <v>104</v>
      </c>
      <c r="AF16" s="47" t="s">
        <v>395</v>
      </c>
      <c r="AG16" s="423" t="s">
        <v>106</v>
      </c>
      <c r="AH16" s="423" t="s">
        <v>106</v>
      </c>
      <c r="AI16" s="19" t="s">
        <v>106</v>
      </c>
      <c r="AJ16" s="370" t="s">
        <v>395</v>
      </c>
      <c r="AK16" s="423" t="s">
        <v>106</v>
      </c>
      <c r="AL16" s="423" t="s">
        <v>106</v>
      </c>
      <c r="AM16" s="221"/>
      <c r="AN16" s="48">
        <v>22</v>
      </c>
      <c r="AO16" s="48">
        <v>21</v>
      </c>
      <c r="AP16" s="48">
        <v>21</v>
      </c>
      <c r="AQ16" s="48">
        <v>0</v>
      </c>
      <c r="AR16" s="48">
        <v>0</v>
      </c>
      <c r="AS16" s="48">
        <v>0</v>
      </c>
      <c r="AT16" s="48">
        <v>19</v>
      </c>
      <c r="AU16" s="48">
        <v>212</v>
      </c>
      <c r="AV16" s="48">
        <v>204</v>
      </c>
      <c r="AW16" s="48">
        <v>204</v>
      </c>
      <c r="AX16" s="48">
        <v>8</v>
      </c>
      <c r="AY16" s="48">
        <v>0</v>
      </c>
      <c r="AZ16" s="48">
        <v>0</v>
      </c>
      <c r="BA16" s="48">
        <v>0</v>
      </c>
      <c r="BB16" s="48">
        <v>0</v>
      </c>
      <c r="BC16" s="48">
        <v>0</v>
      </c>
      <c r="BD16" s="48">
        <v>0</v>
      </c>
      <c r="BE16" s="48">
        <v>0</v>
      </c>
      <c r="BF16" s="48">
        <v>0</v>
      </c>
      <c r="BG16" s="48">
        <v>0</v>
      </c>
      <c r="BH16" s="48">
        <v>8</v>
      </c>
      <c r="BI16" s="48">
        <v>0</v>
      </c>
      <c r="BJ16" s="48">
        <v>0</v>
      </c>
      <c r="BK16" s="48">
        <v>0</v>
      </c>
      <c r="BL16" s="48">
        <v>0</v>
      </c>
      <c r="BM16" s="48">
        <v>0</v>
      </c>
      <c r="BN16" s="48">
        <v>0</v>
      </c>
      <c r="BO16" s="48">
        <v>0</v>
      </c>
      <c r="BP16" s="48">
        <v>0</v>
      </c>
      <c r="BQ16" s="48">
        <v>0</v>
      </c>
      <c r="BR16" s="48">
        <v>0</v>
      </c>
      <c r="BS16" s="48">
        <v>0</v>
      </c>
      <c r="BT16" s="48">
        <v>0</v>
      </c>
      <c r="BU16" s="48">
        <v>0</v>
      </c>
      <c r="BV16" s="48">
        <v>0</v>
      </c>
      <c r="BW16" s="48">
        <v>0</v>
      </c>
      <c r="BX16" s="48">
        <v>0</v>
      </c>
      <c r="BY16" s="48">
        <v>0</v>
      </c>
      <c r="BZ16" s="48">
        <v>0</v>
      </c>
      <c r="CA16" s="48">
        <v>0</v>
      </c>
      <c r="CB16" s="48">
        <v>0</v>
      </c>
      <c r="CC16" s="48">
        <v>0</v>
      </c>
      <c r="CD16" s="48">
        <v>0</v>
      </c>
      <c r="CE16" s="48">
        <v>0</v>
      </c>
      <c r="CF16" s="48">
        <v>0</v>
      </c>
      <c r="CG16" s="48">
        <v>0</v>
      </c>
      <c r="CH16" s="48">
        <v>0</v>
      </c>
      <c r="CI16" s="48">
        <v>0</v>
      </c>
      <c r="CJ16" s="48">
        <v>0</v>
      </c>
      <c r="CK16" s="48">
        <v>0</v>
      </c>
      <c r="CL16" s="48">
        <v>0</v>
      </c>
      <c r="CM16" s="48">
        <v>0</v>
      </c>
      <c r="CN16" s="48">
        <v>0</v>
      </c>
      <c r="CO16" s="48">
        <v>0</v>
      </c>
      <c r="CP16" s="48"/>
      <c r="CQ16" s="48"/>
      <c r="CR16" s="48"/>
      <c r="CS16" s="48"/>
      <c r="CT16" s="48"/>
      <c r="CU16" s="48">
        <v>208</v>
      </c>
      <c r="CV16" s="429" t="s">
        <v>396</v>
      </c>
      <c r="CW16" s="47"/>
      <c r="CX16" s="47" t="s">
        <v>319</v>
      </c>
      <c r="CY16" s="15"/>
    </row>
    <row r="17" spans="1:103" hidden="1" x14ac:dyDescent="0.35">
      <c r="A17" s="427">
        <v>15</v>
      </c>
      <c r="B17" s="47" t="s">
        <v>583</v>
      </c>
      <c r="C17" s="47" t="s">
        <v>584</v>
      </c>
      <c r="D17" s="47" t="s">
        <v>801</v>
      </c>
      <c r="E17" s="47" t="s">
        <v>585</v>
      </c>
      <c r="F17" s="47" t="s">
        <v>132</v>
      </c>
      <c r="G17" s="47" t="s">
        <v>58</v>
      </c>
      <c r="H17" s="47" t="s">
        <v>1524</v>
      </c>
      <c r="I17" s="423" t="s">
        <v>106</v>
      </c>
      <c r="J17" s="423" t="s">
        <v>106</v>
      </c>
      <c r="K17" s="423" t="s">
        <v>106</v>
      </c>
      <c r="L17" s="423" t="s">
        <v>106</v>
      </c>
      <c r="M17" s="47" t="s">
        <v>104</v>
      </c>
      <c r="N17" s="369" t="s">
        <v>395</v>
      </c>
      <c r="O17" s="370" t="s">
        <v>395</v>
      </c>
      <c r="P17" s="423" t="s">
        <v>106</v>
      </c>
      <c r="Q17" s="423" t="s">
        <v>106</v>
      </c>
      <c r="R17" s="423" t="s">
        <v>106</v>
      </c>
      <c r="S17" s="423" t="s">
        <v>106</v>
      </c>
      <c r="T17" s="47" t="s">
        <v>104</v>
      </c>
      <c r="U17" s="369" t="s">
        <v>395</v>
      </c>
      <c r="V17" s="370" t="s">
        <v>395</v>
      </c>
      <c r="W17" s="423" t="s">
        <v>106</v>
      </c>
      <c r="X17" s="423" t="s">
        <v>106</v>
      </c>
      <c r="Y17" s="19" t="s">
        <v>1050</v>
      </c>
      <c r="Z17" s="423" t="s">
        <v>106</v>
      </c>
      <c r="AA17" s="47" t="s">
        <v>104</v>
      </c>
      <c r="AB17" s="369" t="s">
        <v>395</v>
      </c>
      <c r="AC17" s="370" t="s">
        <v>395</v>
      </c>
      <c r="AD17" s="423" t="s">
        <v>106</v>
      </c>
      <c r="AE17" s="423" t="s">
        <v>106</v>
      </c>
      <c r="AF17" s="423" t="s">
        <v>106</v>
      </c>
      <c r="AG17" s="423" t="s">
        <v>106</v>
      </c>
      <c r="AH17" s="47" t="s">
        <v>104</v>
      </c>
      <c r="AI17" s="369" t="s">
        <v>395</v>
      </c>
      <c r="AJ17" s="370" t="s">
        <v>395</v>
      </c>
      <c r="AK17" s="423" t="s">
        <v>106</v>
      </c>
      <c r="AL17" s="423" t="s">
        <v>106</v>
      </c>
      <c r="AM17" s="221"/>
      <c r="AN17" s="48">
        <v>21</v>
      </c>
      <c r="AO17" s="48">
        <v>21</v>
      </c>
      <c r="AP17" s="48">
        <v>21</v>
      </c>
      <c r="AQ17" s="48">
        <v>0</v>
      </c>
      <c r="AR17" s="48">
        <v>0</v>
      </c>
      <c r="AS17" s="48">
        <v>0</v>
      </c>
      <c r="AT17" s="48">
        <v>19</v>
      </c>
      <c r="AU17" s="48">
        <v>202</v>
      </c>
      <c r="AV17" s="48">
        <v>202</v>
      </c>
      <c r="AW17" s="48">
        <v>202</v>
      </c>
      <c r="AX17" s="48">
        <v>0</v>
      </c>
      <c r="AY17" s="48">
        <v>0</v>
      </c>
      <c r="AZ17" s="48">
        <v>0</v>
      </c>
      <c r="BA17" s="48">
        <v>10</v>
      </c>
      <c r="BB17" s="48">
        <v>0</v>
      </c>
      <c r="BC17" s="48">
        <v>0</v>
      </c>
      <c r="BD17" s="48">
        <v>0</v>
      </c>
      <c r="BE17" s="48">
        <v>0</v>
      </c>
      <c r="BF17" s="48">
        <v>0</v>
      </c>
      <c r="BG17" s="48">
        <v>0</v>
      </c>
      <c r="BH17" s="48">
        <v>10</v>
      </c>
      <c r="BI17" s="48">
        <v>10</v>
      </c>
      <c r="BJ17" s="48">
        <v>0</v>
      </c>
      <c r="BK17" s="48">
        <v>0</v>
      </c>
      <c r="BL17" s="48">
        <v>0</v>
      </c>
      <c r="BM17" s="48">
        <v>0</v>
      </c>
      <c r="BN17" s="48">
        <v>0</v>
      </c>
      <c r="BO17" s="48">
        <v>0</v>
      </c>
      <c r="BP17" s="48">
        <v>0</v>
      </c>
      <c r="BQ17" s="48">
        <v>0</v>
      </c>
      <c r="BR17" s="48">
        <v>0</v>
      </c>
      <c r="BS17" s="48">
        <v>0</v>
      </c>
      <c r="BT17" s="48">
        <v>0</v>
      </c>
      <c r="BU17" s="48">
        <v>0</v>
      </c>
      <c r="BV17" s="48">
        <v>0</v>
      </c>
      <c r="BW17" s="48">
        <v>0</v>
      </c>
      <c r="BX17" s="48">
        <v>0</v>
      </c>
      <c r="BY17" s="48">
        <v>0</v>
      </c>
      <c r="BZ17" s="48">
        <v>0</v>
      </c>
      <c r="CA17" s="48">
        <v>0</v>
      </c>
      <c r="CB17" s="48">
        <v>0</v>
      </c>
      <c r="CC17" s="48">
        <v>0</v>
      </c>
      <c r="CD17" s="48">
        <v>0</v>
      </c>
      <c r="CE17" s="48">
        <v>0</v>
      </c>
      <c r="CF17" s="48">
        <v>0</v>
      </c>
      <c r="CG17" s="48">
        <v>0</v>
      </c>
      <c r="CH17" s="48">
        <v>0</v>
      </c>
      <c r="CI17" s="48">
        <v>0</v>
      </c>
      <c r="CJ17" s="48">
        <v>0</v>
      </c>
      <c r="CK17" s="48">
        <v>0</v>
      </c>
      <c r="CL17" s="48">
        <v>0</v>
      </c>
      <c r="CM17" s="48">
        <v>0</v>
      </c>
      <c r="CN17" s="48">
        <v>0</v>
      </c>
      <c r="CO17" s="48">
        <v>0</v>
      </c>
      <c r="CP17" s="48"/>
      <c r="CQ17" s="48">
        <v>8</v>
      </c>
      <c r="CR17" s="48">
        <v>2</v>
      </c>
      <c r="CS17" s="48"/>
      <c r="CT17" s="48">
        <v>8</v>
      </c>
      <c r="CU17" s="48">
        <v>200</v>
      </c>
      <c r="CV17" s="429" t="s">
        <v>396</v>
      </c>
      <c r="CW17" s="47"/>
      <c r="CX17" s="47" t="s">
        <v>1067</v>
      </c>
      <c r="CY17" s="15"/>
    </row>
    <row r="18" spans="1:103" hidden="1" x14ac:dyDescent="0.35">
      <c r="A18" s="427">
        <v>16</v>
      </c>
      <c r="B18" s="47" t="s">
        <v>586</v>
      </c>
      <c r="C18" s="47" t="s">
        <v>587</v>
      </c>
      <c r="D18" s="47" t="s">
        <v>56</v>
      </c>
      <c r="E18" s="47" t="s">
        <v>588</v>
      </c>
      <c r="F18" s="47" t="s">
        <v>131</v>
      </c>
      <c r="G18" s="47" t="s">
        <v>58</v>
      </c>
      <c r="H18" s="47" t="s">
        <v>328</v>
      </c>
      <c r="I18" s="47" t="s">
        <v>395</v>
      </c>
      <c r="J18" s="423" t="s">
        <v>106</v>
      </c>
      <c r="K18" s="423" t="s">
        <v>106</v>
      </c>
      <c r="L18" s="423" t="s">
        <v>106</v>
      </c>
      <c r="M18" s="423" t="s">
        <v>106</v>
      </c>
      <c r="N18" s="369" t="s">
        <v>104</v>
      </c>
      <c r="O18" s="370" t="s">
        <v>395</v>
      </c>
      <c r="P18" s="423" t="s">
        <v>106</v>
      </c>
      <c r="Q18" s="423" t="s">
        <v>106</v>
      </c>
      <c r="R18" s="423" t="s">
        <v>106</v>
      </c>
      <c r="S18" s="47" t="s">
        <v>395</v>
      </c>
      <c r="T18" s="423" t="s">
        <v>106</v>
      </c>
      <c r="U18" s="428" t="s">
        <v>673</v>
      </c>
      <c r="V18" s="370" t="s">
        <v>395</v>
      </c>
      <c r="W18" s="423" t="s">
        <v>106</v>
      </c>
      <c r="X18" s="423" t="s">
        <v>106</v>
      </c>
      <c r="Y18" s="47" t="s">
        <v>532</v>
      </c>
      <c r="Z18" s="423" t="s">
        <v>106</v>
      </c>
      <c r="AA18" s="423" t="s">
        <v>106</v>
      </c>
      <c r="AB18" s="369" t="s">
        <v>104</v>
      </c>
      <c r="AC18" s="370" t="s">
        <v>395</v>
      </c>
      <c r="AD18" s="432" t="s">
        <v>1052</v>
      </c>
      <c r="AE18" s="432" t="s">
        <v>1052</v>
      </c>
      <c r="AF18" s="47" t="s">
        <v>395</v>
      </c>
      <c r="AG18" s="432" t="s">
        <v>1052</v>
      </c>
      <c r="AH18" s="423" t="s">
        <v>106</v>
      </c>
      <c r="AI18" s="369" t="s">
        <v>104</v>
      </c>
      <c r="AJ18" s="370" t="s">
        <v>395</v>
      </c>
      <c r="AK18" s="47" t="s">
        <v>395</v>
      </c>
      <c r="AL18" s="423" t="s">
        <v>106</v>
      </c>
      <c r="AM18" s="221"/>
      <c r="AN18" s="48">
        <v>18</v>
      </c>
      <c r="AO18" s="430">
        <v>17.75</v>
      </c>
      <c r="AP18" s="430">
        <v>17.75</v>
      </c>
      <c r="AQ18" s="48">
        <v>0</v>
      </c>
      <c r="AR18" s="48">
        <v>20</v>
      </c>
      <c r="AS18" s="48">
        <v>20</v>
      </c>
      <c r="AT18" s="430">
        <v>18.166699999999999</v>
      </c>
      <c r="AU18" s="48">
        <v>172</v>
      </c>
      <c r="AV18" s="48">
        <v>170</v>
      </c>
      <c r="AW18" s="48">
        <v>170</v>
      </c>
      <c r="AX18" s="48">
        <v>2</v>
      </c>
      <c r="AY18" s="48">
        <v>0</v>
      </c>
      <c r="AZ18" s="48">
        <v>0</v>
      </c>
      <c r="BA18" s="48">
        <v>0</v>
      </c>
      <c r="BB18" s="48">
        <v>0</v>
      </c>
      <c r="BC18" s="48">
        <v>30</v>
      </c>
      <c r="BD18" s="48">
        <v>0</v>
      </c>
      <c r="BE18" s="48">
        <v>0</v>
      </c>
      <c r="BF18" s="48">
        <v>0</v>
      </c>
      <c r="BG18" s="48">
        <v>0</v>
      </c>
      <c r="BH18" s="48">
        <v>32</v>
      </c>
      <c r="BI18" s="48">
        <v>30</v>
      </c>
      <c r="BJ18" s="48">
        <v>0</v>
      </c>
      <c r="BK18" s="48">
        <v>0</v>
      </c>
      <c r="BL18" s="48">
        <v>0</v>
      </c>
      <c r="BM18" s="48">
        <v>0</v>
      </c>
      <c r="BN18" s="48">
        <v>0</v>
      </c>
      <c r="BO18" s="48">
        <v>0</v>
      </c>
      <c r="BP18" s="48">
        <v>0</v>
      </c>
      <c r="BQ18" s="48">
        <v>0</v>
      </c>
      <c r="BR18" s="48">
        <v>0</v>
      </c>
      <c r="BS18" s="48">
        <v>0</v>
      </c>
      <c r="BT18" s="48">
        <v>0</v>
      </c>
      <c r="BU18" s="48">
        <v>0</v>
      </c>
      <c r="BV18" s="48">
        <v>0</v>
      </c>
      <c r="BW18" s="48">
        <v>0</v>
      </c>
      <c r="BX18" s="48">
        <v>0</v>
      </c>
      <c r="BY18" s="48">
        <v>0</v>
      </c>
      <c r="BZ18" s="48">
        <v>0</v>
      </c>
      <c r="CA18" s="48">
        <v>0</v>
      </c>
      <c r="CB18" s="48">
        <v>0</v>
      </c>
      <c r="CC18" s="48">
        <v>0</v>
      </c>
      <c r="CD18" s="48">
        <v>0</v>
      </c>
      <c r="CE18" s="48">
        <v>0</v>
      </c>
      <c r="CF18" s="48">
        <v>0</v>
      </c>
      <c r="CG18" s="48">
        <v>0</v>
      </c>
      <c r="CH18" s="48">
        <v>0</v>
      </c>
      <c r="CI18" s="48">
        <v>0</v>
      </c>
      <c r="CJ18" s="48">
        <v>0</v>
      </c>
      <c r="CK18" s="48">
        <v>0</v>
      </c>
      <c r="CL18" s="48">
        <v>0</v>
      </c>
      <c r="CM18" s="48">
        <v>0</v>
      </c>
      <c r="CN18" s="48">
        <v>0</v>
      </c>
      <c r="CO18" s="48">
        <v>0</v>
      </c>
      <c r="CP18" s="48"/>
      <c r="CQ18" s="48"/>
      <c r="CR18" s="48"/>
      <c r="CS18" s="48">
        <v>30</v>
      </c>
      <c r="CT18" s="48">
        <v>30</v>
      </c>
      <c r="CU18" s="48">
        <v>178</v>
      </c>
      <c r="CV18" s="429" t="s">
        <v>396</v>
      </c>
      <c r="CW18" s="47"/>
      <c r="CX18" s="47" t="s">
        <v>1068</v>
      </c>
      <c r="CY18" s="15"/>
    </row>
    <row r="19" spans="1:103" hidden="1" x14ac:dyDescent="0.35">
      <c r="A19" s="427">
        <v>17</v>
      </c>
      <c r="B19" s="47" t="s">
        <v>594</v>
      </c>
      <c r="C19" s="47" t="s">
        <v>595</v>
      </c>
      <c r="D19" s="47" t="s">
        <v>56</v>
      </c>
      <c r="E19" s="47" t="s">
        <v>596</v>
      </c>
      <c r="F19" s="47" t="s">
        <v>131</v>
      </c>
      <c r="G19" s="47" t="s">
        <v>58</v>
      </c>
      <c r="H19" s="47" t="s">
        <v>328</v>
      </c>
      <c r="I19" s="423" t="s">
        <v>106</v>
      </c>
      <c r="J19" s="423" t="s">
        <v>106</v>
      </c>
      <c r="K19" s="423" t="s">
        <v>106</v>
      </c>
      <c r="L19" s="423" t="s">
        <v>106</v>
      </c>
      <c r="M19" s="47" t="s">
        <v>104</v>
      </c>
      <c r="N19" s="369" t="s">
        <v>395</v>
      </c>
      <c r="O19" s="370" t="s">
        <v>395</v>
      </c>
      <c r="P19" s="47" t="s">
        <v>395</v>
      </c>
      <c r="Q19" s="423" t="s">
        <v>106</v>
      </c>
      <c r="R19" s="423" t="s">
        <v>106</v>
      </c>
      <c r="S19" s="423" t="s">
        <v>106</v>
      </c>
      <c r="T19" s="423" t="s">
        <v>106</v>
      </c>
      <c r="U19" s="369" t="s">
        <v>104</v>
      </c>
      <c r="V19" s="370" t="s">
        <v>395</v>
      </c>
      <c r="W19" s="423" t="s">
        <v>106</v>
      </c>
      <c r="X19" s="423" t="s">
        <v>106</v>
      </c>
      <c r="Y19" s="423" t="s">
        <v>106</v>
      </c>
      <c r="Z19" s="423" t="s">
        <v>106</v>
      </c>
      <c r="AA19" s="47" t="s">
        <v>104</v>
      </c>
      <c r="AB19" s="369" t="s">
        <v>395</v>
      </c>
      <c r="AC19" s="370" t="s">
        <v>395</v>
      </c>
      <c r="AD19" s="433"/>
      <c r="AE19" s="423" t="s">
        <v>106</v>
      </c>
      <c r="AF19" s="423" t="s">
        <v>106</v>
      </c>
      <c r="AG19" s="423" t="s">
        <v>106</v>
      </c>
      <c r="AH19" s="47" t="s">
        <v>104</v>
      </c>
      <c r="AI19" s="369" t="s">
        <v>395</v>
      </c>
      <c r="AJ19" s="370" t="s">
        <v>395</v>
      </c>
      <c r="AK19" s="19" t="s">
        <v>1049</v>
      </c>
      <c r="AL19" s="19" t="s">
        <v>1049</v>
      </c>
      <c r="AM19" s="221"/>
      <c r="AN19" s="48">
        <v>21</v>
      </c>
      <c r="AO19" s="48">
        <v>19</v>
      </c>
      <c r="AP19" s="48">
        <v>19</v>
      </c>
      <c r="AQ19" s="48">
        <v>0</v>
      </c>
      <c r="AR19" s="48">
        <v>40</v>
      </c>
      <c r="AS19" s="48">
        <v>40</v>
      </c>
      <c r="AT19" s="48">
        <v>19</v>
      </c>
      <c r="AU19" s="48">
        <v>202</v>
      </c>
      <c r="AV19" s="48">
        <v>182</v>
      </c>
      <c r="AW19" s="48">
        <v>182</v>
      </c>
      <c r="AX19" s="48">
        <v>20</v>
      </c>
      <c r="AY19" s="48">
        <v>0</v>
      </c>
      <c r="AZ19" s="48">
        <v>0</v>
      </c>
      <c r="BA19" s="48">
        <v>0</v>
      </c>
      <c r="BB19" s="48">
        <v>0</v>
      </c>
      <c r="BC19" s="48">
        <v>0</v>
      </c>
      <c r="BD19" s="48">
        <v>0</v>
      </c>
      <c r="BE19" s="48">
        <v>0</v>
      </c>
      <c r="BF19" s="48">
        <v>0</v>
      </c>
      <c r="BG19" s="48">
        <v>0</v>
      </c>
      <c r="BH19" s="48">
        <v>20</v>
      </c>
      <c r="BI19" s="48">
        <v>0</v>
      </c>
      <c r="BJ19" s="48">
        <v>0</v>
      </c>
      <c r="BK19" s="48">
        <v>0</v>
      </c>
      <c r="BL19" s="48">
        <v>0</v>
      </c>
      <c r="BM19" s="48">
        <v>0</v>
      </c>
      <c r="BN19" s="48">
        <v>0</v>
      </c>
      <c r="BO19" s="48">
        <v>0</v>
      </c>
      <c r="BP19" s="48">
        <v>0</v>
      </c>
      <c r="BQ19" s="48">
        <v>0</v>
      </c>
      <c r="BR19" s="48">
        <v>0</v>
      </c>
      <c r="BS19" s="48">
        <v>0</v>
      </c>
      <c r="BT19" s="48">
        <v>0</v>
      </c>
      <c r="BU19" s="48">
        <v>0</v>
      </c>
      <c r="BV19" s="48">
        <v>0</v>
      </c>
      <c r="BW19" s="48">
        <v>0</v>
      </c>
      <c r="BX19" s="48">
        <v>0</v>
      </c>
      <c r="BY19" s="48">
        <v>0</v>
      </c>
      <c r="BZ19" s="48">
        <v>0</v>
      </c>
      <c r="CA19" s="48">
        <v>0</v>
      </c>
      <c r="CB19" s="48">
        <v>0</v>
      </c>
      <c r="CC19" s="48">
        <v>0</v>
      </c>
      <c r="CD19" s="48">
        <v>0</v>
      </c>
      <c r="CE19" s="48">
        <v>0</v>
      </c>
      <c r="CF19" s="48">
        <v>0</v>
      </c>
      <c r="CG19" s="48">
        <v>0</v>
      </c>
      <c r="CH19" s="48">
        <v>0</v>
      </c>
      <c r="CI19" s="48">
        <v>0</v>
      </c>
      <c r="CJ19" s="48">
        <v>0</v>
      </c>
      <c r="CK19" s="48">
        <v>0</v>
      </c>
      <c r="CL19" s="48">
        <v>0</v>
      </c>
      <c r="CM19" s="48">
        <v>0</v>
      </c>
      <c r="CN19" s="48">
        <v>0</v>
      </c>
      <c r="CO19" s="48">
        <v>0</v>
      </c>
      <c r="CP19" s="48"/>
      <c r="CQ19" s="48"/>
      <c r="CR19" s="48"/>
      <c r="CS19" s="48">
        <v>10</v>
      </c>
      <c r="CT19" s="48">
        <v>10</v>
      </c>
      <c r="CU19" s="48">
        <v>198</v>
      </c>
      <c r="CV19" s="429" t="s">
        <v>396</v>
      </c>
      <c r="CW19" s="47"/>
      <c r="CX19" s="47" t="s">
        <v>1067</v>
      </c>
      <c r="CY19" s="15"/>
    </row>
    <row r="20" spans="1:103" hidden="1" x14ac:dyDescent="0.35">
      <c r="A20" s="427">
        <v>18</v>
      </c>
      <c r="B20" s="47" t="s">
        <v>620</v>
      </c>
      <c r="C20" s="47" t="s">
        <v>621</v>
      </c>
      <c r="D20" s="47" t="s">
        <v>56</v>
      </c>
      <c r="E20" s="47" t="s">
        <v>622</v>
      </c>
      <c r="F20" s="47" t="s">
        <v>131</v>
      </c>
      <c r="G20" s="47" t="s">
        <v>58</v>
      </c>
      <c r="H20" s="47" t="s">
        <v>328</v>
      </c>
      <c r="I20" s="19" t="s">
        <v>1049</v>
      </c>
      <c r="J20" s="423" t="s">
        <v>106</v>
      </c>
      <c r="K20" s="423" t="s">
        <v>106</v>
      </c>
      <c r="L20" s="423" t="s">
        <v>106</v>
      </c>
      <c r="M20" s="47" t="s">
        <v>104</v>
      </c>
      <c r="N20" s="369" t="s">
        <v>395</v>
      </c>
      <c r="O20" s="370" t="s">
        <v>395</v>
      </c>
      <c r="P20" s="423" t="s">
        <v>106</v>
      </c>
      <c r="Q20" s="423" t="s">
        <v>106</v>
      </c>
      <c r="R20" s="423" t="s">
        <v>106</v>
      </c>
      <c r="S20" s="423" t="s">
        <v>106</v>
      </c>
      <c r="T20" s="47" t="s">
        <v>104</v>
      </c>
      <c r="U20" s="369" t="s">
        <v>395</v>
      </c>
      <c r="V20" s="370" t="s">
        <v>395</v>
      </c>
      <c r="W20" s="423" t="s">
        <v>106</v>
      </c>
      <c r="X20" s="19" t="s">
        <v>1049</v>
      </c>
      <c r="Y20" s="423" t="s">
        <v>106</v>
      </c>
      <c r="Z20" s="423" t="s">
        <v>106</v>
      </c>
      <c r="AA20" s="47" t="s">
        <v>104</v>
      </c>
      <c r="AB20" s="369" t="s">
        <v>395</v>
      </c>
      <c r="AC20" s="370" t="s">
        <v>395</v>
      </c>
      <c r="AD20" s="47" t="s">
        <v>532</v>
      </c>
      <c r="AE20" s="423" t="s">
        <v>106</v>
      </c>
      <c r="AF20" s="423" t="s">
        <v>106</v>
      </c>
      <c r="AG20" s="423" t="s">
        <v>106</v>
      </c>
      <c r="AH20" s="47" t="s">
        <v>104</v>
      </c>
      <c r="AI20" s="369" t="s">
        <v>395</v>
      </c>
      <c r="AJ20" s="370" t="s">
        <v>395</v>
      </c>
      <c r="AK20" s="423" t="s">
        <v>106</v>
      </c>
      <c r="AL20" s="423" t="s">
        <v>106</v>
      </c>
      <c r="AM20" s="221"/>
      <c r="AN20" s="48">
        <v>21</v>
      </c>
      <c r="AO20" s="48">
        <v>19</v>
      </c>
      <c r="AP20" s="48">
        <v>19</v>
      </c>
      <c r="AQ20" s="48">
        <v>0</v>
      </c>
      <c r="AR20" s="48">
        <v>15</v>
      </c>
      <c r="AS20" s="48">
        <v>16</v>
      </c>
      <c r="AT20" s="48">
        <v>19</v>
      </c>
      <c r="AU20" s="48">
        <v>202</v>
      </c>
      <c r="AV20" s="48">
        <v>182</v>
      </c>
      <c r="AW20" s="48">
        <v>182</v>
      </c>
      <c r="AX20" s="48">
        <v>20</v>
      </c>
      <c r="AY20" s="48">
        <v>0</v>
      </c>
      <c r="AZ20" s="48">
        <v>0</v>
      </c>
      <c r="BA20" s="48">
        <v>0</v>
      </c>
      <c r="BB20" s="48">
        <v>0</v>
      </c>
      <c r="BC20" s="48">
        <v>0</v>
      </c>
      <c r="BD20" s="48">
        <v>0</v>
      </c>
      <c r="BE20" s="48">
        <v>0</v>
      </c>
      <c r="BF20" s="48">
        <v>0</v>
      </c>
      <c r="BG20" s="48">
        <v>0</v>
      </c>
      <c r="BH20" s="48">
        <v>20</v>
      </c>
      <c r="BI20" s="48">
        <v>0</v>
      </c>
      <c r="BJ20" s="48">
        <v>0</v>
      </c>
      <c r="BK20" s="48">
        <v>0</v>
      </c>
      <c r="BL20" s="48">
        <v>0</v>
      </c>
      <c r="BM20" s="48">
        <v>0</v>
      </c>
      <c r="BN20" s="48">
        <v>0</v>
      </c>
      <c r="BO20" s="48">
        <v>0</v>
      </c>
      <c r="BP20" s="48">
        <v>0</v>
      </c>
      <c r="BQ20" s="48">
        <v>0</v>
      </c>
      <c r="BR20" s="48">
        <v>0</v>
      </c>
      <c r="BS20" s="48">
        <v>0</v>
      </c>
      <c r="BT20" s="48">
        <v>0</v>
      </c>
      <c r="BU20" s="48">
        <v>0</v>
      </c>
      <c r="BV20" s="48">
        <v>0</v>
      </c>
      <c r="BW20" s="48">
        <v>0</v>
      </c>
      <c r="BX20" s="48">
        <v>0</v>
      </c>
      <c r="BY20" s="48">
        <v>0</v>
      </c>
      <c r="BZ20" s="48">
        <v>0</v>
      </c>
      <c r="CA20" s="48">
        <v>0</v>
      </c>
      <c r="CB20" s="48">
        <v>0</v>
      </c>
      <c r="CC20" s="48">
        <v>0</v>
      </c>
      <c r="CD20" s="48">
        <v>0</v>
      </c>
      <c r="CE20" s="48">
        <v>0</v>
      </c>
      <c r="CF20" s="48">
        <v>0</v>
      </c>
      <c r="CG20" s="48">
        <v>0</v>
      </c>
      <c r="CH20" s="48">
        <v>0</v>
      </c>
      <c r="CI20" s="48">
        <v>0</v>
      </c>
      <c r="CJ20" s="48">
        <v>0</v>
      </c>
      <c r="CK20" s="48">
        <v>0</v>
      </c>
      <c r="CL20" s="48">
        <v>0</v>
      </c>
      <c r="CM20" s="48">
        <v>0</v>
      </c>
      <c r="CN20" s="48">
        <v>0</v>
      </c>
      <c r="CO20" s="48">
        <v>0</v>
      </c>
      <c r="CP20" s="48"/>
      <c r="CQ20" s="48"/>
      <c r="CR20" s="48"/>
      <c r="CS20" s="48">
        <v>10</v>
      </c>
      <c r="CT20" s="48">
        <v>10</v>
      </c>
      <c r="CU20" s="48">
        <v>198</v>
      </c>
      <c r="CV20" s="429" t="s">
        <v>396</v>
      </c>
      <c r="CW20" s="47"/>
      <c r="CX20" s="47" t="s">
        <v>1068</v>
      </c>
      <c r="CY20" s="15"/>
    </row>
    <row r="21" spans="1:103" hidden="1" x14ac:dyDescent="0.35">
      <c r="A21" s="427">
        <v>19</v>
      </c>
      <c r="B21" s="47" t="s">
        <v>623</v>
      </c>
      <c r="C21" s="47" t="s">
        <v>624</v>
      </c>
      <c r="D21" s="47" t="s">
        <v>56</v>
      </c>
      <c r="E21" s="47" t="s">
        <v>625</v>
      </c>
      <c r="F21" s="47" t="s">
        <v>131</v>
      </c>
      <c r="G21" s="47" t="s">
        <v>58</v>
      </c>
      <c r="H21" s="47" t="s">
        <v>327</v>
      </c>
      <c r="I21" s="423" t="s">
        <v>106</v>
      </c>
      <c r="J21" s="423" t="s">
        <v>106</v>
      </c>
      <c r="K21" s="423" t="s">
        <v>106</v>
      </c>
      <c r="L21" s="47" t="s">
        <v>395</v>
      </c>
      <c r="M21" s="19" t="s">
        <v>1049</v>
      </c>
      <c r="N21" s="428" t="s">
        <v>827</v>
      </c>
      <c r="O21" s="370" t="s">
        <v>395</v>
      </c>
      <c r="P21" s="433"/>
      <c r="Q21" s="423" t="s">
        <v>106</v>
      </c>
      <c r="R21" s="47" t="s">
        <v>395</v>
      </c>
      <c r="S21" s="423" t="s">
        <v>106</v>
      </c>
      <c r="T21" s="423" t="s">
        <v>106</v>
      </c>
      <c r="U21" s="369" t="s">
        <v>104</v>
      </c>
      <c r="V21" s="370" t="s">
        <v>395</v>
      </c>
      <c r="W21" s="423" t="s">
        <v>106</v>
      </c>
      <c r="X21" s="433"/>
      <c r="Y21" s="423" t="s">
        <v>106</v>
      </c>
      <c r="Z21" s="423" t="s">
        <v>106</v>
      </c>
      <c r="AA21" s="47" t="s">
        <v>104</v>
      </c>
      <c r="AB21" s="369" t="s">
        <v>395</v>
      </c>
      <c r="AC21" s="370" t="s">
        <v>395</v>
      </c>
      <c r="AD21" s="423" t="s">
        <v>106</v>
      </c>
      <c r="AE21" s="423" t="s">
        <v>106</v>
      </c>
      <c r="AF21" s="423" t="s">
        <v>106</v>
      </c>
      <c r="AG21" s="47" t="s">
        <v>395</v>
      </c>
      <c r="AH21" s="423" t="s">
        <v>106</v>
      </c>
      <c r="AI21" s="369" t="s">
        <v>104</v>
      </c>
      <c r="AJ21" s="370" t="s">
        <v>395</v>
      </c>
      <c r="AK21" s="423" t="s">
        <v>106</v>
      </c>
      <c r="AL21" s="47" t="s">
        <v>395</v>
      </c>
      <c r="AM21" s="221"/>
      <c r="AN21" s="48">
        <v>19</v>
      </c>
      <c r="AO21" s="48">
        <v>17</v>
      </c>
      <c r="AP21" s="48">
        <v>17</v>
      </c>
      <c r="AQ21" s="48">
        <v>0</v>
      </c>
      <c r="AR21" s="48">
        <v>35</v>
      </c>
      <c r="AS21" s="48">
        <v>36</v>
      </c>
      <c r="AT21" s="430">
        <v>18.166699999999999</v>
      </c>
      <c r="AU21" s="48">
        <v>182</v>
      </c>
      <c r="AV21" s="48">
        <v>164</v>
      </c>
      <c r="AW21" s="48">
        <v>164</v>
      </c>
      <c r="AX21" s="48">
        <v>18</v>
      </c>
      <c r="AY21" s="48">
        <v>0</v>
      </c>
      <c r="AZ21" s="48">
        <v>0</v>
      </c>
      <c r="BA21" s="48">
        <v>0</v>
      </c>
      <c r="BB21" s="48">
        <v>0</v>
      </c>
      <c r="BC21" s="48">
        <v>0</v>
      </c>
      <c r="BD21" s="48">
        <v>0</v>
      </c>
      <c r="BE21" s="48">
        <v>0</v>
      </c>
      <c r="BF21" s="48">
        <v>0</v>
      </c>
      <c r="BG21" s="48">
        <v>0</v>
      </c>
      <c r="BH21" s="48">
        <v>18</v>
      </c>
      <c r="BI21" s="48">
        <v>0</v>
      </c>
      <c r="BJ21" s="48">
        <v>0</v>
      </c>
      <c r="BK21" s="48">
        <v>0</v>
      </c>
      <c r="BL21" s="48">
        <v>0</v>
      </c>
      <c r="BM21" s="48">
        <v>0</v>
      </c>
      <c r="BN21" s="48">
        <v>0</v>
      </c>
      <c r="BO21" s="48">
        <v>0</v>
      </c>
      <c r="BP21" s="48">
        <v>0</v>
      </c>
      <c r="BQ21" s="48">
        <v>0</v>
      </c>
      <c r="BR21" s="48">
        <v>0</v>
      </c>
      <c r="BS21" s="48">
        <v>0</v>
      </c>
      <c r="BT21" s="48">
        <v>0</v>
      </c>
      <c r="BU21" s="48">
        <v>0</v>
      </c>
      <c r="BV21" s="48">
        <v>0</v>
      </c>
      <c r="BW21" s="48">
        <v>0</v>
      </c>
      <c r="BX21" s="48">
        <v>0</v>
      </c>
      <c r="BY21" s="48">
        <v>0</v>
      </c>
      <c r="BZ21" s="48">
        <v>0</v>
      </c>
      <c r="CA21" s="48">
        <v>0</v>
      </c>
      <c r="CB21" s="48">
        <v>0</v>
      </c>
      <c r="CC21" s="48">
        <v>0</v>
      </c>
      <c r="CD21" s="48">
        <v>0</v>
      </c>
      <c r="CE21" s="48">
        <v>0</v>
      </c>
      <c r="CF21" s="48">
        <v>0</v>
      </c>
      <c r="CG21" s="48">
        <v>0</v>
      </c>
      <c r="CH21" s="48">
        <v>0</v>
      </c>
      <c r="CI21" s="48">
        <v>0</v>
      </c>
      <c r="CJ21" s="48">
        <v>0</v>
      </c>
      <c r="CK21" s="48">
        <v>0</v>
      </c>
      <c r="CL21" s="48">
        <v>0</v>
      </c>
      <c r="CM21" s="48">
        <v>0</v>
      </c>
      <c r="CN21" s="48">
        <v>0</v>
      </c>
      <c r="CO21" s="48">
        <v>0</v>
      </c>
      <c r="CP21" s="48"/>
      <c r="CQ21" s="48"/>
      <c r="CR21" s="48"/>
      <c r="CS21" s="48">
        <v>20</v>
      </c>
      <c r="CT21" s="48">
        <v>20</v>
      </c>
      <c r="CU21" s="48">
        <v>188</v>
      </c>
      <c r="CV21" s="429" t="s">
        <v>396</v>
      </c>
      <c r="CW21" s="47"/>
      <c r="CX21" s="47" t="s">
        <v>319</v>
      </c>
      <c r="CY21" s="15"/>
    </row>
    <row r="22" spans="1:103" hidden="1" x14ac:dyDescent="0.35">
      <c r="A22" s="427">
        <v>20</v>
      </c>
      <c r="B22" s="47" t="s">
        <v>626</v>
      </c>
      <c r="C22" s="47" t="s">
        <v>627</v>
      </c>
      <c r="D22" s="47" t="s">
        <v>56</v>
      </c>
      <c r="E22" s="47" t="s">
        <v>628</v>
      </c>
      <c r="F22" s="47" t="s">
        <v>131</v>
      </c>
      <c r="G22" s="47" t="s">
        <v>58</v>
      </c>
      <c r="H22" s="47" t="s">
        <v>327</v>
      </c>
      <c r="I22" s="423" t="s">
        <v>106</v>
      </c>
      <c r="J22" s="423" t="s">
        <v>106</v>
      </c>
      <c r="K22" s="47" t="s">
        <v>395</v>
      </c>
      <c r="L22" s="423" t="s">
        <v>106</v>
      </c>
      <c r="M22" s="423" t="s">
        <v>106</v>
      </c>
      <c r="N22" s="369" t="s">
        <v>104</v>
      </c>
      <c r="O22" s="370" t="s">
        <v>395</v>
      </c>
      <c r="P22" s="423" t="s">
        <v>106</v>
      </c>
      <c r="Q22" s="423" t="s">
        <v>106</v>
      </c>
      <c r="R22" s="423" t="s">
        <v>106</v>
      </c>
      <c r="S22" s="423" t="s">
        <v>106</v>
      </c>
      <c r="T22" s="47" t="s">
        <v>104</v>
      </c>
      <c r="U22" s="369" t="s">
        <v>395</v>
      </c>
      <c r="V22" s="370" t="s">
        <v>395</v>
      </c>
      <c r="W22" s="423" t="s">
        <v>106</v>
      </c>
      <c r="X22" s="423" t="s">
        <v>106</v>
      </c>
      <c r="Y22" s="423" t="s">
        <v>106</v>
      </c>
      <c r="Z22" s="47" t="s">
        <v>395</v>
      </c>
      <c r="AA22" s="423" t="s">
        <v>106</v>
      </c>
      <c r="AB22" s="369" t="s">
        <v>104</v>
      </c>
      <c r="AC22" s="370" t="s">
        <v>395</v>
      </c>
      <c r="AD22" s="47" t="s">
        <v>395</v>
      </c>
      <c r="AE22" s="423" t="s">
        <v>106</v>
      </c>
      <c r="AF22" s="423" t="s">
        <v>106</v>
      </c>
      <c r="AG22" s="423" t="s">
        <v>106</v>
      </c>
      <c r="AH22" s="423" t="s">
        <v>106</v>
      </c>
      <c r="AI22" s="369" t="s">
        <v>104</v>
      </c>
      <c r="AJ22" s="370" t="s">
        <v>395</v>
      </c>
      <c r="AK22" s="423" t="s">
        <v>106</v>
      </c>
      <c r="AL22" s="423" t="s">
        <v>106</v>
      </c>
      <c r="AM22" s="221"/>
      <c r="AN22" s="48">
        <v>22</v>
      </c>
      <c r="AO22" s="48">
        <v>22</v>
      </c>
      <c r="AP22" s="48">
        <v>22</v>
      </c>
      <c r="AQ22" s="48">
        <v>0</v>
      </c>
      <c r="AR22" s="48">
        <v>50</v>
      </c>
      <c r="AS22" s="48">
        <v>48</v>
      </c>
      <c r="AT22" s="48">
        <v>19</v>
      </c>
      <c r="AU22" s="48">
        <v>212</v>
      </c>
      <c r="AV22" s="48">
        <v>212</v>
      </c>
      <c r="AW22" s="48">
        <v>212</v>
      </c>
      <c r="AX22" s="48">
        <v>0</v>
      </c>
      <c r="AY22" s="48">
        <v>0</v>
      </c>
      <c r="AZ22" s="48">
        <v>0</v>
      </c>
      <c r="BA22" s="48">
        <v>0</v>
      </c>
      <c r="BB22" s="48">
        <v>0</v>
      </c>
      <c r="BC22" s="48">
        <v>0</v>
      </c>
      <c r="BD22" s="48">
        <v>0</v>
      </c>
      <c r="BE22" s="48">
        <v>0</v>
      </c>
      <c r="BF22" s="48">
        <v>0</v>
      </c>
      <c r="BG22" s="48">
        <v>0</v>
      </c>
      <c r="BH22" s="48">
        <v>0</v>
      </c>
      <c r="BI22" s="48">
        <v>0</v>
      </c>
      <c r="BJ22" s="48">
        <v>0</v>
      </c>
      <c r="BK22" s="48">
        <v>0</v>
      </c>
      <c r="BL22" s="48">
        <v>0</v>
      </c>
      <c r="BM22" s="48">
        <v>0</v>
      </c>
      <c r="BN22" s="48">
        <v>0</v>
      </c>
      <c r="BO22" s="48">
        <v>0</v>
      </c>
      <c r="BP22" s="48">
        <v>0</v>
      </c>
      <c r="BQ22" s="48">
        <v>0</v>
      </c>
      <c r="BR22" s="48">
        <v>0</v>
      </c>
      <c r="BS22" s="48">
        <v>0</v>
      </c>
      <c r="BT22" s="48">
        <v>0</v>
      </c>
      <c r="BU22" s="48">
        <v>0</v>
      </c>
      <c r="BV22" s="48">
        <v>0</v>
      </c>
      <c r="BW22" s="48">
        <v>0</v>
      </c>
      <c r="BX22" s="48">
        <v>0</v>
      </c>
      <c r="BY22" s="48">
        <v>0</v>
      </c>
      <c r="BZ22" s="48">
        <v>0</v>
      </c>
      <c r="CA22" s="48">
        <v>0</v>
      </c>
      <c r="CB22" s="48">
        <v>0</v>
      </c>
      <c r="CC22" s="48">
        <v>0</v>
      </c>
      <c r="CD22" s="48">
        <v>0</v>
      </c>
      <c r="CE22" s="48">
        <v>0</v>
      </c>
      <c r="CF22" s="48">
        <v>0</v>
      </c>
      <c r="CG22" s="48">
        <v>0</v>
      </c>
      <c r="CH22" s="48">
        <v>0</v>
      </c>
      <c r="CI22" s="48">
        <v>0</v>
      </c>
      <c r="CJ22" s="48">
        <v>0</v>
      </c>
      <c r="CK22" s="48">
        <v>0</v>
      </c>
      <c r="CL22" s="48">
        <v>0</v>
      </c>
      <c r="CM22" s="48">
        <v>0</v>
      </c>
      <c r="CN22" s="48">
        <v>0</v>
      </c>
      <c r="CO22" s="48">
        <v>0</v>
      </c>
      <c r="CP22" s="48"/>
      <c r="CQ22" s="48"/>
      <c r="CR22" s="48"/>
      <c r="CS22" s="48"/>
      <c r="CT22" s="48"/>
      <c r="CU22" s="48">
        <v>208</v>
      </c>
      <c r="CV22" s="429" t="s">
        <v>396</v>
      </c>
      <c r="CW22" s="47"/>
      <c r="CX22" s="47" t="s">
        <v>1067</v>
      </c>
      <c r="CY22" s="15"/>
    </row>
    <row r="23" spans="1:103" hidden="1" x14ac:dyDescent="0.35">
      <c r="A23" s="427">
        <v>21</v>
      </c>
      <c r="B23" s="47" t="s">
        <v>629</v>
      </c>
      <c r="C23" s="47" t="s">
        <v>630</v>
      </c>
      <c r="D23" s="47" t="s">
        <v>56</v>
      </c>
      <c r="E23" s="47" t="s">
        <v>631</v>
      </c>
      <c r="F23" s="47" t="s">
        <v>131</v>
      </c>
      <c r="G23" s="47" t="s">
        <v>58</v>
      </c>
      <c r="H23" s="47" t="s">
        <v>327</v>
      </c>
      <c r="I23" s="47" t="s">
        <v>395</v>
      </c>
      <c r="J23" s="423" t="s">
        <v>106</v>
      </c>
      <c r="K23" s="423" t="s">
        <v>106</v>
      </c>
      <c r="L23" s="423" t="s">
        <v>106</v>
      </c>
      <c r="M23" s="423" t="s">
        <v>106</v>
      </c>
      <c r="N23" s="369" t="s">
        <v>104</v>
      </c>
      <c r="O23" s="370" t="s">
        <v>395</v>
      </c>
      <c r="P23" s="433"/>
      <c r="Q23" s="423" t="s">
        <v>106</v>
      </c>
      <c r="R23" s="423" t="s">
        <v>106</v>
      </c>
      <c r="S23" s="423" t="s">
        <v>106</v>
      </c>
      <c r="T23" s="47" t="s">
        <v>104</v>
      </c>
      <c r="U23" s="369" t="s">
        <v>395</v>
      </c>
      <c r="V23" s="370" t="s">
        <v>395</v>
      </c>
      <c r="W23" s="423" t="s">
        <v>106</v>
      </c>
      <c r="X23" s="47" t="s">
        <v>395</v>
      </c>
      <c r="Y23" s="433"/>
      <c r="Z23" s="433"/>
      <c r="AA23" s="433"/>
      <c r="AB23" s="369"/>
      <c r="AC23" s="370" t="s">
        <v>395</v>
      </c>
      <c r="AD23" s="423" t="s">
        <v>106</v>
      </c>
      <c r="AE23" s="423" t="s">
        <v>106</v>
      </c>
      <c r="AF23" s="423" t="s">
        <v>106</v>
      </c>
      <c r="AG23" s="423" t="s">
        <v>106</v>
      </c>
      <c r="AH23" s="47" t="s">
        <v>104</v>
      </c>
      <c r="AI23" s="369" t="s">
        <v>395</v>
      </c>
      <c r="AJ23" s="370" t="s">
        <v>395</v>
      </c>
      <c r="AK23" s="423" t="s">
        <v>106</v>
      </c>
      <c r="AL23" s="47" t="s">
        <v>395</v>
      </c>
      <c r="AM23" s="221"/>
      <c r="AN23" s="48">
        <v>16</v>
      </c>
      <c r="AO23" s="48">
        <v>16</v>
      </c>
      <c r="AP23" s="48">
        <v>16</v>
      </c>
      <c r="AQ23" s="48">
        <v>0</v>
      </c>
      <c r="AR23" s="48">
        <v>5</v>
      </c>
      <c r="AS23" s="48">
        <v>4</v>
      </c>
      <c r="AT23" s="430">
        <v>18.166699999999999</v>
      </c>
      <c r="AU23" s="48">
        <v>154</v>
      </c>
      <c r="AV23" s="48">
        <v>154</v>
      </c>
      <c r="AW23" s="48">
        <v>154</v>
      </c>
      <c r="AX23" s="48">
        <v>0</v>
      </c>
      <c r="AY23" s="48">
        <v>0</v>
      </c>
      <c r="AZ23" s="48">
        <v>0</v>
      </c>
      <c r="BA23" s="48">
        <v>0</v>
      </c>
      <c r="BB23" s="48">
        <v>0</v>
      </c>
      <c r="BC23" s="48">
        <v>0</v>
      </c>
      <c r="BD23" s="48">
        <v>0</v>
      </c>
      <c r="BE23" s="48">
        <v>0</v>
      </c>
      <c r="BF23" s="48">
        <v>0</v>
      </c>
      <c r="BG23" s="48">
        <v>0</v>
      </c>
      <c r="BH23" s="48">
        <v>0</v>
      </c>
      <c r="BI23" s="48">
        <v>0</v>
      </c>
      <c r="BJ23" s="48">
        <v>0</v>
      </c>
      <c r="BK23" s="48">
        <v>0</v>
      </c>
      <c r="BL23" s="48">
        <v>0</v>
      </c>
      <c r="BM23" s="48">
        <v>0</v>
      </c>
      <c r="BN23" s="48">
        <v>0</v>
      </c>
      <c r="BO23" s="48">
        <v>0</v>
      </c>
      <c r="BP23" s="48">
        <v>0</v>
      </c>
      <c r="BQ23" s="48">
        <v>0</v>
      </c>
      <c r="BR23" s="48">
        <v>0</v>
      </c>
      <c r="BS23" s="48">
        <v>0</v>
      </c>
      <c r="BT23" s="48">
        <v>0</v>
      </c>
      <c r="BU23" s="48">
        <v>0</v>
      </c>
      <c r="BV23" s="48">
        <v>0</v>
      </c>
      <c r="BW23" s="48">
        <v>0</v>
      </c>
      <c r="BX23" s="48">
        <v>0</v>
      </c>
      <c r="BY23" s="48">
        <v>0</v>
      </c>
      <c r="BZ23" s="48">
        <v>0</v>
      </c>
      <c r="CA23" s="48">
        <v>0</v>
      </c>
      <c r="CB23" s="48">
        <v>0</v>
      </c>
      <c r="CC23" s="48">
        <v>0</v>
      </c>
      <c r="CD23" s="48">
        <v>0</v>
      </c>
      <c r="CE23" s="48">
        <v>0</v>
      </c>
      <c r="CF23" s="48">
        <v>0</v>
      </c>
      <c r="CG23" s="48">
        <v>0</v>
      </c>
      <c r="CH23" s="48">
        <v>0</v>
      </c>
      <c r="CI23" s="48">
        <v>0</v>
      </c>
      <c r="CJ23" s="48">
        <v>0</v>
      </c>
      <c r="CK23" s="48">
        <v>0</v>
      </c>
      <c r="CL23" s="48">
        <v>0</v>
      </c>
      <c r="CM23" s="48">
        <v>0</v>
      </c>
      <c r="CN23" s="48">
        <v>0</v>
      </c>
      <c r="CO23" s="48">
        <v>0</v>
      </c>
      <c r="CP23" s="48"/>
      <c r="CQ23" s="48"/>
      <c r="CR23" s="48"/>
      <c r="CS23" s="48">
        <v>48</v>
      </c>
      <c r="CT23" s="48">
        <v>48</v>
      </c>
      <c r="CU23" s="48">
        <v>160</v>
      </c>
      <c r="CV23" s="429" t="s">
        <v>396</v>
      </c>
      <c r="CW23" s="47"/>
      <c r="CX23" s="47" t="s">
        <v>1067</v>
      </c>
      <c r="CY23" s="15"/>
    </row>
    <row r="24" spans="1:103" hidden="1" x14ac:dyDescent="0.35">
      <c r="A24" s="427">
        <v>22</v>
      </c>
      <c r="B24" s="47" t="s">
        <v>632</v>
      </c>
      <c r="C24" s="47" t="s">
        <v>633</v>
      </c>
      <c r="D24" s="47" t="s">
        <v>61</v>
      </c>
      <c r="E24" s="47" t="s">
        <v>634</v>
      </c>
      <c r="F24" s="47" t="s">
        <v>132</v>
      </c>
      <c r="G24" s="47" t="s">
        <v>58</v>
      </c>
      <c r="H24" s="47" t="s">
        <v>547</v>
      </c>
      <c r="I24" s="433"/>
      <c r="J24" s="433"/>
      <c r="K24" s="433"/>
      <c r="L24" s="433"/>
      <c r="M24" s="433"/>
      <c r="N24" s="369"/>
      <c r="O24" s="370"/>
      <c r="P24" s="433"/>
      <c r="Q24" s="433"/>
      <c r="R24" s="433"/>
      <c r="S24" s="433"/>
      <c r="T24" s="433"/>
      <c r="U24" s="369"/>
      <c r="V24" s="370"/>
      <c r="W24" s="433"/>
      <c r="X24" s="433"/>
      <c r="Y24" s="433"/>
      <c r="Z24" s="433"/>
      <c r="AA24" s="433"/>
      <c r="AB24" s="369"/>
      <c r="AC24" s="370"/>
      <c r="AD24" s="433"/>
      <c r="AE24" s="433"/>
      <c r="AF24" s="433"/>
      <c r="AG24" s="433"/>
      <c r="AH24" s="433"/>
      <c r="AI24" s="369"/>
      <c r="AJ24" s="370"/>
      <c r="AK24" s="433"/>
      <c r="AL24" s="433"/>
      <c r="AM24" s="221"/>
      <c r="AN24" s="48">
        <v>0</v>
      </c>
      <c r="AO24" s="48">
        <v>0</v>
      </c>
      <c r="AP24" s="48">
        <v>0</v>
      </c>
      <c r="AQ24" s="48">
        <v>0</v>
      </c>
      <c r="AR24" s="48"/>
      <c r="AS24" s="48">
        <v>0</v>
      </c>
      <c r="AT24" s="48">
        <v>18</v>
      </c>
      <c r="AU24" s="48">
        <v>0</v>
      </c>
      <c r="AV24" s="48">
        <v>0</v>
      </c>
      <c r="AW24" s="48">
        <v>0</v>
      </c>
      <c r="AX24" s="48">
        <v>0</v>
      </c>
      <c r="AY24" s="48">
        <v>0</v>
      </c>
      <c r="AZ24" s="48">
        <v>0</v>
      </c>
      <c r="BA24" s="48">
        <v>0</v>
      </c>
      <c r="BB24" s="48">
        <v>0</v>
      </c>
      <c r="BC24" s="48">
        <v>0</v>
      </c>
      <c r="BD24" s="48">
        <v>0</v>
      </c>
      <c r="BE24" s="48">
        <v>0</v>
      </c>
      <c r="BF24" s="48">
        <v>0</v>
      </c>
      <c r="BG24" s="48">
        <v>0</v>
      </c>
      <c r="BH24" s="48">
        <v>0</v>
      </c>
      <c r="BI24" s="48">
        <v>0</v>
      </c>
      <c r="BJ24" s="48">
        <v>0</v>
      </c>
      <c r="BK24" s="48">
        <v>0</v>
      </c>
      <c r="BL24" s="48">
        <v>0</v>
      </c>
      <c r="BM24" s="48">
        <v>0</v>
      </c>
      <c r="BN24" s="48">
        <v>0</v>
      </c>
      <c r="BO24" s="48">
        <v>0</v>
      </c>
      <c r="BP24" s="48">
        <v>0</v>
      </c>
      <c r="BQ24" s="48">
        <v>0</v>
      </c>
      <c r="BR24" s="48">
        <v>0</v>
      </c>
      <c r="BS24" s="48">
        <v>0</v>
      </c>
      <c r="BT24" s="48">
        <v>0</v>
      </c>
      <c r="BU24" s="48">
        <v>0</v>
      </c>
      <c r="BV24" s="48">
        <v>0</v>
      </c>
      <c r="BW24" s="48">
        <v>0</v>
      </c>
      <c r="BX24" s="48">
        <v>0</v>
      </c>
      <c r="BY24" s="48">
        <v>0</v>
      </c>
      <c r="BZ24" s="48">
        <v>0</v>
      </c>
      <c r="CA24" s="48">
        <v>0</v>
      </c>
      <c r="CB24" s="48">
        <v>0</v>
      </c>
      <c r="CC24" s="48">
        <v>0</v>
      </c>
      <c r="CD24" s="48">
        <v>0</v>
      </c>
      <c r="CE24" s="48">
        <v>0</v>
      </c>
      <c r="CF24" s="48">
        <v>0</v>
      </c>
      <c r="CG24" s="48">
        <v>0</v>
      </c>
      <c r="CH24" s="48">
        <v>0</v>
      </c>
      <c r="CI24" s="48">
        <v>0</v>
      </c>
      <c r="CJ24" s="48">
        <v>0</v>
      </c>
      <c r="CK24" s="48">
        <v>0</v>
      </c>
      <c r="CL24" s="48">
        <v>0</v>
      </c>
      <c r="CM24" s="48">
        <v>0</v>
      </c>
      <c r="CN24" s="48">
        <v>0</v>
      </c>
      <c r="CO24" s="48">
        <v>0</v>
      </c>
      <c r="CP24" s="48">
        <v>206</v>
      </c>
      <c r="CQ24" s="48"/>
      <c r="CR24" s="48"/>
      <c r="CS24" s="48">
        <v>10</v>
      </c>
      <c r="CT24" s="48">
        <v>208</v>
      </c>
      <c r="CU24" s="48"/>
      <c r="CV24" s="429" t="s">
        <v>397</v>
      </c>
      <c r="CW24" s="47" t="s">
        <v>1898</v>
      </c>
      <c r="CX24" s="47" t="s">
        <v>1068</v>
      </c>
      <c r="CY24" s="15"/>
    </row>
    <row r="25" spans="1:103" hidden="1" x14ac:dyDescent="0.35">
      <c r="A25" s="427">
        <v>23</v>
      </c>
      <c r="B25" s="47" t="s">
        <v>635</v>
      </c>
      <c r="C25" s="47" t="s">
        <v>636</v>
      </c>
      <c r="D25" s="47" t="s">
        <v>56</v>
      </c>
      <c r="E25" s="47" t="s">
        <v>637</v>
      </c>
      <c r="F25" s="47" t="s">
        <v>131</v>
      </c>
      <c r="G25" s="47" t="s">
        <v>58</v>
      </c>
      <c r="H25" s="47" t="s">
        <v>328</v>
      </c>
      <c r="I25" s="47" t="s">
        <v>104</v>
      </c>
      <c r="J25" s="432" t="s">
        <v>1052</v>
      </c>
      <c r="K25" s="423" t="s">
        <v>106</v>
      </c>
      <c r="L25" s="423" t="s">
        <v>106</v>
      </c>
      <c r="M25" s="47" t="s">
        <v>395</v>
      </c>
      <c r="N25" s="19" t="s">
        <v>106</v>
      </c>
      <c r="O25" s="370" t="s">
        <v>395</v>
      </c>
      <c r="P25" s="423" t="s">
        <v>106</v>
      </c>
      <c r="Q25" s="423" t="s">
        <v>106</v>
      </c>
      <c r="R25" s="47" t="s">
        <v>395</v>
      </c>
      <c r="S25" s="423" t="s">
        <v>106</v>
      </c>
      <c r="T25" s="423" t="s">
        <v>106</v>
      </c>
      <c r="U25" s="369" t="s">
        <v>104</v>
      </c>
      <c r="V25" s="370" t="s">
        <v>395</v>
      </c>
      <c r="W25" s="423" t="s">
        <v>106</v>
      </c>
      <c r="X25" s="423" t="s">
        <v>106</v>
      </c>
      <c r="Y25" s="423" t="s">
        <v>106</v>
      </c>
      <c r="Z25" s="423" t="s">
        <v>106</v>
      </c>
      <c r="AA25" s="47" t="s">
        <v>104</v>
      </c>
      <c r="AB25" s="369" t="s">
        <v>395</v>
      </c>
      <c r="AC25" s="370" t="s">
        <v>395</v>
      </c>
      <c r="AD25" s="19" t="s">
        <v>1049</v>
      </c>
      <c r="AE25" s="423" t="s">
        <v>106</v>
      </c>
      <c r="AF25" s="423" t="s">
        <v>106</v>
      </c>
      <c r="AG25" s="423" t="s">
        <v>106</v>
      </c>
      <c r="AH25" s="47" t="s">
        <v>104</v>
      </c>
      <c r="AI25" s="369" t="s">
        <v>395</v>
      </c>
      <c r="AJ25" s="370" t="s">
        <v>395</v>
      </c>
      <c r="AK25" s="423" t="s">
        <v>106</v>
      </c>
      <c r="AL25" s="423" t="s">
        <v>106</v>
      </c>
      <c r="AM25" s="221"/>
      <c r="AN25" s="48">
        <v>21</v>
      </c>
      <c r="AO25" s="48">
        <v>20</v>
      </c>
      <c r="AP25" s="48">
        <v>20</v>
      </c>
      <c r="AQ25" s="48">
        <v>0</v>
      </c>
      <c r="AR25" s="48">
        <v>45</v>
      </c>
      <c r="AS25" s="48">
        <v>44</v>
      </c>
      <c r="AT25" s="48">
        <v>19</v>
      </c>
      <c r="AU25" s="48">
        <v>202</v>
      </c>
      <c r="AV25" s="48">
        <v>192</v>
      </c>
      <c r="AW25" s="48">
        <v>192</v>
      </c>
      <c r="AX25" s="48">
        <v>10</v>
      </c>
      <c r="AY25" s="48">
        <v>0</v>
      </c>
      <c r="AZ25" s="48">
        <v>0</v>
      </c>
      <c r="BA25" s="48">
        <v>0</v>
      </c>
      <c r="BB25" s="48">
        <v>0</v>
      </c>
      <c r="BC25" s="48">
        <v>10</v>
      </c>
      <c r="BD25" s="48">
        <v>0</v>
      </c>
      <c r="BE25" s="48">
        <v>0</v>
      </c>
      <c r="BF25" s="48">
        <v>0</v>
      </c>
      <c r="BG25" s="48">
        <v>0</v>
      </c>
      <c r="BH25" s="48">
        <v>20</v>
      </c>
      <c r="BI25" s="48">
        <v>10</v>
      </c>
      <c r="BJ25" s="48">
        <v>0</v>
      </c>
      <c r="BK25" s="48">
        <v>0</v>
      </c>
      <c r="BL25" s="48">
        <v>0</v>
      </c>
      <c r="BM25" s="48">
        <v>0</v>
      </c>
      <c r="BN25" s="48">
        <v>0</v>
      </c>
      <c r="BO25" s="48">
        <v>0</v>
      </c>
      <c r="BP25" s="48">
        <v>0</v>
      </c>
      <c r="BQ25" s="48">
        <v>0</v>
      </c>
      <c r="BR25" s="48">
        <v>0</v>
      </c>
      <c r="BS25" s="48">
        <v>0</v>
      </c>
      <c r="BT25" s="48">
        <v>0</v>
      </c>
      <c r="BU25" s="48">
        <v>0</v>
      </c>
      <c r="BV25" s="48">
        <v>0</v>
      </c>
      <c r="BW25" s="48">
        <v>0</v>
      </c>
      <c r="BX25" s="48">
        <v>0</v>
      </c>
      <c r="BY25" s="48">
        <v>0</v>
      </c>
      <c r="BZ25" s="48">
        <v>0</v>
      </c>
      <c r="CA25" s="48">
        <v>0</v>
      </c>
      <c r="CB25" s="48">
        <v>0</v>
      </c>
      <c r="CC25" s="48">
        <v>0</v>
      </c>
      <c r="CD25" s="48">
        <v>0</v>
      </c>
      <c r="CE25" s="48">
        <v>0</v>
      </c>
      <c r="CF25" s="48">
        <v>0</v>
      </c>
      <c r="CG25" s="48">
        <v>0</v>
      </c>
      <c r="CH25" s="48">
        <v>0</v>
      </c>
      <c r="CI25" s="48">
        <v>0</v>
      </c>
      <c r="CJ25" s="48">
        <v>0</v>
      </c>
      <c r="CK25" s="48">
        <v>0</v>
      </c>
      <c r="CL25" s="48">
        <v>0</v>
      </c>
      <c r="CM25" s="48">
        <v>0</v>
      </c>
      <c r="CN25" s="48">
        <v>0</v>
      </c>
      <c r="CO25" s="48">
        <v>0</v>
      </c>
      <c r="CP25" s="48"/>
      <c r="CQ25" s="48"/>
      <c r="CR25" s="48"/>
      <c r="CS25" s="48">
        <v>10</v>
      </c>
      <c r="CT25" s="48">
        <v>10</v>
      </c>
      <c r="CU25" s="48">
        <v>198</v>
      </c>
      <c r="CV25" s="429" t="s">
        <v>396</v>
      </c>
      <c r="CW25" s="47"/>
      <c r="CX25" s="47" t="s">
        <v>1067</v>
      </c>
      <c r="CY25" s="15"/>
    </row>
    <row r="26" spans="1:103" hidden="1" x14ac:dyDescent="0.35">
      <c r="A26" s="427">
        <v>24</v>
      </c>
      <c r="B26" s="47" t="s">
        <v>638</v>
      </c>
      <c r="C26" s="47" t="s">
        <v>639</v>
      </c>
      <c r="D26" s="47" t="s">
        <v>56</v>
      </c>
      <c r="E26" s="47" t="s">
        <v>640</v>
      </c>
      <c r="F26" s="47" t="s">
        <v>131</v>
      </c>
      <c r="G26" s="47" t="s">
        <v>58</v>
      </c>
      <c r="H26" s="47" t="s">
        <v>327</v>
      </c>
      <c r="I26" s="423" t="s">
        <v>106</v>
      </c>
      <c r="J26" s="423" t="s">
        <v>106</v>
      </c>
      <c r="K26" s="423" t="s">
        <v>106</v>
      </c>
      <c r="L26" s="423" t="s">
        <v>106</v>
      </c>
      <c r="M26" s="47" t="s">
        <v>104</v>
      </c>
      <c r="N26" s="369" t="s">
        <v>395</v>
      </c>
      <c r="O26" s="370" t="s">
        <v>395</v>
      </c>
      <c r="P26" s="423" t="s">
        <v>106</v>
      </c>
      <c r="Q26" s="423" t="s">
        <v>106</v>
      </c>
      <c r="R26" s="423" t="s">
        <v>106</v>
      </c>
      <c r="S26" s="423" t="s">
        <v>106</v>
      </c>
      <c r="T26" s="47" t="s">
        <v>104</v>
      </c>
      <c r="U26" s="369" t="s">
        <v>395</v>
      </c>
      <c r="V26" s="370" t="s">
        <v>395</v>
      </c>
      <c r="W26" s="423" t="s">
        <v>106</v>
      </c>
      <c r="X26" s="423" t="s">
        <v>106</v>
      </c>
      <c r="Y26" s="423" t="s">
        <v>106</v>
      </c>
      <c r="Z26" s="423" t="s">
        <v>106</v>
      </c>
      <c r="AA26" s="47" t="s">
        <v>104</v>
      </c>
      <c r="AB26" s="369" t="s">
        <v>395</v>
      </c>
      <c r="AC26" s="370" t="s">
        <v>395</v>
      </c>
      <c r="AD26" s="423" t="s">
        <v>106</v>
      </c>
      <c r="AE26" s="423" t="s">
        <v>106</v>
      </c>
      <c r="AF26" s="47" t="s">
        <v>395</v>
      </c>
      <c r="AG26" s="423" t="s">
        <v>106</v>
      </c>
      <c r="AH26" s="423" t="s">
        <v>106</v>
      </c>
      <c r="AI26" s="369" t="s">
        <v>104</v>
      </c>
      <c r="AJ26" s="370" t="s">
        <v>395</v>
      </c>
      <c r="AK26" s="423" t="s">
        <v>106</v>
      </c>
      <c r="AL26" s="423" t="s">
        <v>106</v>
      </c>
      <c r="AM26" s="221"/>
      <c r="AN26" s="48">
        <v>22</v>
      </c>
      <c r="AO26" s="48">
        <v>22</v>
      </c>
      <c r="AP26" s="48">
        <v>22</v>
      </c>
      <c r="AQ26" s="48">
        <v>0</v>
      </c>
      <c r="AR26" s="48">
        <v>40</v>
      </c>
      <c r="AS26" s="48">
        <v>40</v>
      </c>
      <c r="AT26" s="48">
        <v>19</v>
      </c>
      <c r="AU26" s="48">
        <v>212</v>
      </c>
      <c r="AV26" s="48">
        <v>212</v>
      </c>
      <c r="AW26" s="48">
        <v>212</v>
      </c>
      <c r="AX26" s="48">
        <v>0</v>
      </c>
      <c r="AY26" s="48">
        <v>0</v>
      </c>
      <c r="AZ26" s="48">
        <v>0</v>
      </c>
      <c r="BA26" s="48">
        <v>0</v>
      </c>
      <c r="BB26" s="48">
        <v>0</v>
      </c>
      <c r="BC26" s="48">
        <v>0</v>
      </c>
      <c r="BD26" s="48">
        <v>0</v>
      </c>
      <c r="BE26" s="48">
        <v>0</v>
      </c>
      <c r="BF26" s="48">
        <v>0</v>
      </c>
      <c r="BG26" s="48">
        <v>0</v>
      </c>
      <c r="BH26" s="48">
        <v>0</v>
      </c>
      <c r="BI26" s="48">
        <v>0</v>
      </c>
      <c r="BJ26" s="48">
        <v>0</v>
      </c>
      <c r="BK26" s="48">
        <v>0</v>
      </c>
      <c r="BL26" s="48">
        <v>0</v>
      </c>
      <c r="BM26" s="48">
        <v>0</v>
      </c>
      <c r="BN26" s="48">
        <v>0</v>
      </c>
      <c r="BO26" s="48">
        <v>0</v>
      </c>
      <c r="BP26" s="48">
        <v>0</v>
      </c>
      <c r="BQ26" s="48">
        <v>0</v>
      </c>
      <c r="BR26" s="48">
        <v>0</v>
      </c>
      <c r="BS26" s="48">
        <v>0</v>
      </c>
      <c r="BT26" s="48">
        <v>0</v>
      </c>
      <c r="BU26" s="48">
        <v>0</v>
      </c>
      <c r="BV26" s="48">
        <v>0</v>
      </c>
      <c r="BW26" s="48">
        <v>0</v>
      </c>
      <c r="BX26" s="48">
        <v>0</v>
      </c>
      <c r="BY26" s="48">
        <v>0</v>
      </c>
      <c r="BZ26" s="48">
        <v>0</v>
      </c>
      <c r="CA26" s="48">
        <v>0</v>
      </c>
      <c r="CB26" s="48">
        <v>0</v>
      </c>
      <c r="CC26" s="48">
        <v>0</v>
      </c>
      <c r="CD26" s="48">
        <v>0</v>
      </c>
      <c r="CE26" s="48">
        <v>0</v>
      </c>
      <c r="CF26" s="48">
        <v>0</v>
      </c>
      <c r="CG26" s="48">
        <v>0</v>
      </c>
      <c r="CH26" s="48">
        <v>0</v>
      </c>
      <c r="CI26" s="48">
        <v>0</v>
      </c>
      <c r="CJ26" s="48">
        <v>0</v>
      </c>
      <c r="CK26" s="48">
        <v>0</v>
      </c>
      <c r="CL26" s="48">
        <v>0</v>
      </c>
      <c r="CM26" s="48">
        <v>0</v>
      </c>
      <c r="CN26" s="48">
        <v>0</v>
      </c>
      <c r="CO26" s="48">
        <v>0</v>
      </c>
      <c r="CP26" s="48"/>
      <c r="CQ26" s="48"/>
      <c r="CR26" s="48"/>
      <c r="CS26" s="48"/>
      <c r="CT26" s="48"/>
      <c r="CU26" s="48">
        <v>208</v>
      </c>
      <c r="CV26" s="429" t="s">
        <v>396</v>
      </c>
      <c r="CW26" s="47"/>
      <c r="CX26" s="47" t="s">
        <v>1067</v>
      </c>
      <c r="CY26" s="15"/>
    </row>
    <row r="27" spans="1:103" hidden="1" x14ac:dyDescent="0.35">
      <c r="A27" s="427">
        <v>25</v>
      </c>
      <c r="B27" s="47" t="s">
        <v>641</v>
      </c>
      <c r="C27" s="47" t="s">
        <v>642</v>
      </c>
      <c r="D27" s="47" t="s">
        <v>56</v>
      </c>
      <c r="E27" s="47" t="s">
        <v>643</v>
      </c>
      <c r="F27" s="47" t="s">
        <v>131</v>
      </c>
      <c r="G27" s="47" t="s">
        <v>58</v>
      </c>
      <c r="H27" s="47" t="s">
        <v>328</v>
      </c>
      <c r="I27" s="47" t="s">
        <v>395</v>
      </c>
      <c r="J27" s="19" t="s">
        <v>1050</v>
      </c>
      <c r="K27" s="423" t="s">
        <v>106</v>
      </c>
      <c r="L27" s="423" t="s">
        <v>106</v>
      </c>
      <c r="M27" s="423" t="s">
        <v>106</v>
      </c>
      <c r="N27" s="432" t="s">
        <v>948</v>
      </c>
      <c r="O27" s="370" t="s">
        <v>395</v>
      </c>
      <c r="P27" s="423" t="s">
        <v>106</v>
      </c>
      <c r="Q27" s="423" t="s">
        <v>106</v>
      </c>
      <c r="R27" s="47" t="s">
        <v>395</v>
      </c>
      <c r="S27" s="19" t="s">
        <v>531</v>
      </c>
      <c r="T27" s="423" t="s">
        <v>106</v>
      </c>
      <c r="U27" s="369" t="s">
        <v>104</v>
      </c>
      <c r="V27" s="370" t="s">
        <v>395</v>
      </c>
      <c r="W27" s="423" t="s">
        <v>106</v>
      </c>
      <c r="X27" s="19" t="s">
        <v>1050</v>
      </c>
      <c r="Y27" s="423" t="s">
        <v>106</v>
      </c>
      <c r="Z27" s="423" t="s">
        <v>106</v>
      </c>
      <c r="AA27" s="432" t="s">
        <v>948</v>
      </c>
      <c r="AB27" s="369" t="s">
        <v>395</v>
      </c>
      <c r="AC27" s="370" t="s">
        <v>395</v>
      </c>
      <c r="AD27" s="423" t="s">
        <v>106</v>
      </c>
      <c r="AE27" s="19" t="s">
        <v>531</v>
      </c>
      <c r="AF27" s="423" t="s">
        <v>106</v>
      </c>
      <c r="AG27" s="47" t="s">
        <v>395</v>
      </c>
      <c r="AH27" s="423" t="s">
        <v>106</v>
      </c>
      <c r="AI27" s="369" t="s">
        <v>104</v>
      </c>
      <c r="AJ27" s="370" t="s">
        <v>395</v>
      </c>
      <c r="AK27" s="423" t="s">
        <v>106</v>
      </c>
      <c r="AL27" s="423" t="s">
        <v>106</v>
      </c>
      <c r="AM27" s="221"/>
      <c r="AN27" s="48">
        <v>18</v>
      </c>
      <c r="AO27" s="430">
        <v>17.95</v>
      </c>
      <c r="AP27" s="430">
        <v>17.95</v>
      </c>
      <c r="AQ27" s="48">
        <v>0</v>
      </c>
      <c r="AR27" s="48">
        <v>25</v>
      </c>
      <c r="AS27" s="48">
        <v>20</v>
      </c>
      <c r="AT27" s="48">
        <v>19</v>
      </c>
      <c r="AU27" s="48">
        <v>176</v>
      </c>
      <c r="AV27" s="430">
        <v>175.5</v>
      </c>
      <c r="AW27" s="430">
        <v>175.5</v>
      </c>
      <c r="AX27" s="430">
        <v>0.5</v>
      </c>
      <c r="AY27" s="48">
        <v>0</v>
      </c>
      <c r="AZ27" s="48">
        <v>0</v>
      </c>
      <c r="BA27" s="48">
        <v>36</v>
      </c>
      <c r="BB27" s="48">
        <v>0</v>
      </c>
      <c r="BC27" s="48">
        <v>0</v>
      </c>
      <c r="BD27" s="48">
        <v>0</v>
      </c>
      <c r="BE27" s="48">
        <v>0</v>
      </c>
      <c r="BF27" s="48">
        <v>0</v>
      </c>
      <c r="BG27" s="48">
        <v>0</v>
      </c>
      <c r="BH27" s="430">
        <v>36.5</v>
      </c>
      <c r="BI27" s="48">
        <v>36</v>
      </c>
      <c r="BJ27" s="48">
        <v>0</v>
      </c>
      <c r="BK27" s="48">
        <v>0</v>
      </c>
      <c r="BL27" s="48">
        <v>0</v>
      </c>
      <c r="BM27" s="48">
        <v>0</v>
      </c>
      <c r="BN27" s="48">
        <v>0</v>
      </c>
      <c r="BO27" s="48">
        <v>0</v>
      </c>
      <c r="BP27" s="48">
        <v>0</v>
      </c>
      <c r="BQ27" s="48">
        <v>0</v>
      </c>
      <c r="BR27" s="48">
        <v>0</v>
      </c>
      <c r="BS27" s="48">
        <v>0</v>
      </c>
      <c r="BT27" s="48">
        <v>0</v>
      </c>
      <c r="BU27" s="48">
        <v>0</v>
      </c>
      <c r="BV27" s="48">
        <v>0</v>
      </c>
      <c r="BW27" s="48">
        <v>0</v>
      </c>
      <c r="BX27" s="48">
        <v>0</v>
      </c>
      <c r="BY27" s="48">
        <v>0</v>
      </c>
      <c r="BZ27" s="48">
        <v>0</v>
      </c>
      <c r="CA27" s="48">
        <v>0</v>
      </c>
      <c r="CB27" s="48">
        <v>0</v>
      </c>
      <c r="CC27" s="48">
        <v>0</v>
      </c>
      <c r="CD27" s="48">
        <v>0</v>
      </c>
      <c r="CE27" s="48">
        <v>0</v>
      </c>
      <c r="CF27" s="48">
        <v>0</v>
      </c>
      <c r="CG27" s="48">
        <v>0</v>
      </c>
      <c r="CH27" s="48">
        <v>0</v>
      </c>
      <c r="CI27" s="48">
        <v>0</v>
      </c>
      <c r="CJ27" s="48">
        <v>0</v>
      </c>
      <c r="CK27" s="48">
        <v>0</v>
      </c>
      <c r="CL27" s="48">
        <v>0</v>
      </c>
      <c r="CM27" s="48">
        <v>0</v>
      </c>
      <c r="CN27" s="48">
        <v>0</v>
      </c>
      <c r="CO27" s="48">
        <v>0</v>
      </c>
      <c r="CP27" s="48"/>
      <c r="CQ27" s="48">
        <v>32</v>
      </c>
      <c r="CR27" s="48">
        <v>4</v>
      </c>
      <c r="CS27" s="48"/>
      <c r="CT27" s="48">
        <v>32</v>
      </c>
      <c r="CU27" s="48">
        <v>176</v>
      </c>
      <c r="CV27" s="429" t="s">
        <v>396</v>
      </c>
      <c r="CW27" s="47"/>
      <c r="CX27" s="47" t="s">
        <v>1068</v>
      </c>
      <c r="CY27" s="15"/>
    </row>
    <row r="28" spans="1:103" hidden="1" x14ac:dyDescent="0.35">
      <c r="A28" s="427">
        <v>26</v>
      </c>
      <c r="B28" s="47" t="s">
        <v>644</v>
      </c>
      <c r="C28" s="47" t="s">
        <v>645</v>
      </c>
      <c r="D28" s="47" t="s">
        <v>56</v>
      </c>
      <c r="E28" s="47" t="s">
        <v>646</v>
      </c>
      <c r="F28" s="47" t="s">
        <v>131</v>
      </c>
      <c r="G28" s="47" t="s">
        <v>58</v>
      </c>
      <c r="H28" s="47" t="s">
        <v>328</v>
      </c>
      <c r="I28" s="47" t="s">
        <v>104</v>
      </c>
      <c r="J28" s="423" t="s">
        <v>106</v>
      </c>
      <c r="K28" s="423" t="s">
        <v>106</v>
      </c>
      <c r="L28" s="423" t="s">
        <v>106</v>
      </c>
      <c r="M28" s="423" t="s">
        <v>106</v>
      </c>
      <c r="N28" s="369" t="s">
        <v>395</v>
      </c>
      <c r="O28" s="370" t="s">
        <v>395</v>
      </c>
      <c r="P28" s="423" t="s">
        <v>106</v>
      </c>
      <c r="Q28" s="19" t="s">
        <v>1050</v>
      </c>
      <c r="R28" s="47" t="s">
        <v>395</v>
      </c>
      <c r="S28" s="423" t="s">
        <v>106</v>
      </c>
      <c r="T28" s="19" t="s">
        <v>1050</v>
      </c>
      <c r="U28" s="432" t="s">
        <v>948</v>
      </c>
      <c r="V28" s="370" t="s">
        <v>395</v>
      </c>
      <c r="W28" s="423" t="s">
        <v>106</v>
      </c>
      <c r="X28" s="423" t="s">
        <v>106</v>
      </c>
      <c r="Y28" s="423" t="s">
        <v>106</v>
      </c>
      <c r="Z28" s="423" t="s">
        <v>106</v>
      </c>
      <c r="AA28" s="47" t="s">
        <v>104</v>
      </c>
      <c r="AB28" s="369" t="s">
        <v>395</v>
      </c>
      <c r="AC28" s="370" t="s">
        <v>395</v>
      </c>
      <c r="AD28" s="423" t="s">
        <v>106</v>
      </c>
      <c r="AE28" s="423" t="s">
        <v>106</v>
      </c>
      <c r="AF28" s="423" t="s">
        <v>106</v>
      </c>
      <c r="AG28" s="423" t="s">
        <v>106</v>
      </c>
      <c r="AH28" s="47" t="s">
        <v>104</v>
      </c>
      <c r="AI28" s="369" t="s">
        <v>395</v>
      </c>
      <c r="AJ28" s="370" t="s">
        <v>395</v>
      </c>
      <c r="AK28" s="423" t="s">
        <v>106</v>
      </c>
      <c r="AL28" s="423" t="s">
        <v>106</v>
      </c>
      <c r="AM28" s="221"/>
      <c r="AN28" s="48">
        <v>19</v>
      </c>
      <c r="AO28" s="48">
        <v>19</v>
      </c>
      <c r="AP28" s="48">
        <v>19</v>
      </c>
      <c r="AQ28" s="48">
        <v>0</v>
      </c>
      <c r="AR28" s="48">
        <v>40</v>
      </c>
      <c r="AS28" s="48">
        <v>40</v>
      </c>
      <c r="AT28" s="48">
        <v>19</v>
      </c>
      <c r="AU28" s="48">
        <v>184</v>
      </c>
      <c r="AV28" s="48">
        <v>184</v>
      </c>
      <c r="AW28" s="48">
        <v>184</v>
      </c>
      <c r="AX28" s="48">
        <v>0</v>
      </c>
      <c r="AY28" s="48">
        <v>0</v>
      </c>
      <c r="AZ28" s="48">
        <v>0</v>
      </c>
      <c r="BA28" s="48">
        <v>28</v>
      </c>
      <c r="BB28" s="48">
        <v>0</v>
      </c>
      <c r="BC28" s="48">
        <v>0</v>
      </c>
      <c r="BD28" s="48">
        <v>0</v>
      </c>
      <c r="BE28" s="48">
        <v>0</v>
      </c>
      <c r="BF28" s="48">
        <v>0</v>
      </c>
      <c r="BG28" s="48">
        <v>0</v>
      </c>
      <c r="BH28" s="48">
        <v>28</v>
      </c>
      <c r="BI28" s="48">
        <v>28</v>
      </c>
      <c r="BJ28" s="48">
        <v>0</v>
      </c>
      <c r="BK28" s="48">
        <v>0</v>
      </c>
      <c r="BL28" s="48">
        <v>0</v>
      </c>
      <c r="BM28" s="48">
        <v>0</v>
      </c>
      <c r="BN28" s="48">
        <v>0</v>
      </c>
      <c r="BO28" s="48">
        <v>0</v>
      </c>
      <c r="BP28" s="48">
        <v>0</v>
      </c>
      <c r="BQ28" s="48">
        <v>0</v>
      </c>
      <c r="BR28" s="48">
        <v>0</v>
      </c>
      <c r="BS28" s="48">
        <v>0</v>
      </c>
      <c r="BT28" s="48">
        <v>0</v>
      </c>
      <c r="BU28" s="48">
        <v>0</v>
      </c>
      <c r="BV28" s="48">
        <v>0</v>
      </c>
      <c r="BW28" s="48">
        <v>0</v>
      </c>
      <c r="BX28" s="48">
        <v>0</v>
      </c>
      <c r="BY28" s="48">
        <v>0</v>
      </c>
      <c r="BZ28" s="48">
        <v>0</v>
      </c>
      <c r="CA28" s="48">
        <v>0</v>
      </c>
      <c r="CB28" s="48">
        <v>0</v>
      </c>
      <c r="CC28" s="48">
        <v>0</v>
      </c>
      <c r="CD28" s="48">
        <v>0</v>
      </c>
      <c r="CE28" s="48">
        <v>0</v>
      </c>
      <c r="CF28" s="48">
        <v>0</v>
      </c>
      <c r="CG28" s="48">
        <v>0</v>
      </c>
      <c r="CH28" s="48">
        <v>0</v>
      </c>
      <c r="CI28" s="48">
        <v>0</v>
      </c>
      <c r="CJ28" s="48">
        <v>0</v>
      </c>
      <c r="CK28" s="48">
        <v>0</v>
      </c>
      <c r="CL28" s="48">
        <v>0</v>
      </c>
      <c r="CM28" s="48">
        <v>0</v>
      </c>
      <c r="CN28" s="48">
        <v>0</v>
      </c>
      <c r="CO28" s="48">
        <v>0</v>
      </c>
      <c r="CP28" s="48"/>
      <c r="CQ28" s="48">
        <v>24</v>
      </c>
      <c r="CR28" s="48">
        <v>4</v>
      </c>
      <c r="CS28" s="48"/>
      <c r="CT28" s="48">
        <v>24</v>
      </c>
      <c r="CU28" s="48">
        <v>184</v>
      </c>
      <c r="CV28" s="429" t="s">
        <v>396</v>
      </c>
      <c r="CW28" s="47"/>
      <c r="CX28" s="47" t="s">
        <v>1068</v>
      </c>
      <c r="CY28" s="15"/>
    </row>
    <row r="29" spans="1:103" hidden="1" x14ac:dyDescent="0.35">
      <c r="A29" s="427">
        <v>27</v>
      </c>
      <c r="B29" s="47" t="s">
        <v>656</v>
      </c>
      <c r="C29" s="47" t="s">
        <v>71</v>
      </c>
      <c r="D29" s="47" t="s">
        <v>56</v>
      </c>
      <c r="E29" s="47" t="s">
        <v>657</v>
      </c>
      <c r="F29" s="47" t="s">
        <v>131</v>
      </c>
      <c r="G29" s="47" t="s">
        <v>58</v>
      </c>
      <c r="H29" s="47" t="s">
        <v>327</v>
      </c>
      <c r="I29" s="423" t="s">
        <v>106</v>
      </c>
      <c r="J29" s="423" t="s">
        <v>106</v>
      </c>
      <c r="K29" s="47" t="s">
        <v>395</v>
      </c>
      <c r="L29" s="423" t="s">
        <v>106</v>
      </c>
      <c r="M29" s="423" t="s">
        <v>106</v>
      </c>
      <c r="N29" s="369" t="s">
        <v>104</v>
      </c>
      <c r="O29" s="370" t="s">
        <v>395</v>
      </c>
      <c r="P29" s="423" t="s">
        <v>106</v>
      </c>
      <c r="Q29" s="423" t="s">
        <v>106</v>
      </c>
      <c r="R29" s="47" t="s">
        <v>395</v>
      </c>
      <c r="S29" s="423" t="s">
        <v>106</v>
      </c>
      <c r="T29" s="423" t="s">
        <v>106</v>
      </c>
      <c r="U29" s="369" t="s">
        <v>104</v>
      </c>
      <c r="V29" s="370" t="s">
        <v>395</v>
      </c>
      <c r="W29" s="423" t="s">
        <v>106</v>
      </c>
      <c r="X29" s="423" t="s">
        <v>106</v>
      </c>
      <c r="Y29" s="47" t="s">
        <v>104</v>
      </c>
      <c r="Z29" s="47" t="s">
        <v>395</v>
      </c>
      <c r="AA29" s="423" t="s">
        <v>106</v>
      </c>
      <c r="AB29" s="19" t="s">
        <v>106</v>
      </c>
      <c r="AC29" s="370" t="s">
        <v>395</v>
      </c>
      <c r="AD29" s="47" t="s">
        <v>395</v>
      </c>
      <c r="AE29" s="47" t="s">
        <v>104</v>
      </c>
      <c r="AF29" s="423" t="s">
        <v>106</v>
      </c>
      <c r="AG29" s="423" t="s">
        <v>106</v>
      </c>
      <c r="AH29" s="423" t="s">
        <v>106</v>
      </c>
      <c r="AI29" s="19" t="s">
        <v>106</v>
      </c>
      <c r="AJ29" s="370" t="s">
        <v>395</v>
      </c>
      <c r="AK29" s="423" t="s">
        <v>106</v>
      </c>
      <c r="AL29" s="423" t="s">
        <v>106</v>
      </c>
      <c r="AM29" s="221"/>
      <c r="AN29" s="48">
        <v>22</v>
      </c>
      <c r="AO29" s="48">
        <v>22</v>
      </c>
      <c r="AP29" s="48">
        <v>22</v>
      </c>
      <c r="AQ29" s="48">
        <v>0</v>
      </c>
      <c r="AR29" s="48">
        <v>40</v>
      </c>
      <c r="AS29" s="48">
        <v>40</v>
      </c>
      <c r="AT29" s="48">
        <v>19</v>
      </c>
      <c r="AU29" s="48">
        <v>212</v>
      </c>
      <c r="AV29" s="48">
        <v>212</v>
      </c>
      <c r="AW29" s="48">
        <v>212</v>
      </c>
      <c r="AX29" s="48">
        <v>0</v>
      </c>
      <c r="AY29" s="48">
        <v>0</v>
      </c>
      <c r="AZ29" s="48">
        <v>0</v>
      </c>
      <c r="BA29" s="48">
        <v>0</v>
      </c>
      <c r="BB29" s="48">
        <v>0</v>
      </c>
      <c r="BC29" s="48">
        <v>0</v>
      </c>
      <c r="BD29" s="48">
        <v>0</v>
      </c>
      <c r="BE29" s="48">
        <v>0</v>
      </c>
      <c r="BF29" s="48">
        <v>0</v>
      </c>
      <c r="BG29" s="48">
        <v>0</v>
      </c>
      <c r="BH29" s="48">
        <v>0</v>
      </c>
      <c r="BI29" s="48">
        <v>0</v>
      </c>
      <c r="BJ29" s="48">
        <v>0</v>
      </c>
      <c r="BK29" s="48">
        <v>0</v>
      </c>
      <c r="BL29" s="48">
        <v>0</v>
      </c>
      <c r="BM29" s="48">
        <v>0</v>
      </c>
      <c r="BN29" s="48">
        <v>0</v>
      </c>
      <c r="BO29" s="48">
        <v>0</v>
      </c>
      <c r="BP29" s="48">
        <v>0</v>
      </c>
      <c r="BQ29" s="48">
        <v>0</v>
      </c>
      <c r="BR29" s="48">
        <v>0</v>
      </c>
      <c r="BS29" s="48">
        <v>0</v>
      </c>
      <c r="BT29" s="48">
        <v>0</v>
      </c>
      <c r="BU29" s="48">
        <v>0</v>
      </c>
      <c r="BV29" s="48">
        <v>0</v>
      </c>
      <c r="BW29" s="48">
        <v>0</v>
      </c>
      <c r="BX29" s="48">
        <v>0</v>
      </c>
      <c r="BY29" s="48">
        <v>0</v>
      </c>
      <c r="BZ29" s="48">
        <v>0</v>
      </c>
      <c r="CA29" s="48">
        <v>0</v>
      </c>
      <c r="CB29" s="48">
        <v>0</v>
      </c>
      <c r="CC29" s="48">
        <v>0</v>
      </c>
      <c r="CD29" s="48">
        <v>0</v>
      </c>
      <c r="CE29" s="48">
        <v>0</v>
      </c>
      <c r="CF29" s="48">
        <v>0</v>
      </c>
      <c r="CG29" s="48">
        <v>0</v>
      </c>
      <c r="CH29" s="48">
        <v>0</v>
      </c>
      <c r="CI29" s="48">
        <v>0</v>
      </c>
      <c r="CJ29" s="48">
        <v>0</v>
      </c>
      <c r="CK29" s="48">
        <v>0</v>
      </c>
      <c r="CL29" s="48">
        <v>0</v>
      </c>
      <c r="CM29" s="48">
        <v>0</v>
      </c>
      <c r="CN29" s="48">
        <v>0</v>
      </c>
      <c r="CO29" s="48">
        <v>0</v>
      </c>
      <c r="CP29" s="48"/>
      <c r="CQ29" s="48"/>
      <c r="CR29" s="48"/>
      <c r="CS29" s="48"/>
      <c r="CT29" s="48"/>
      <c r="CU29" s="48">
        <v>208</v>
      </c>
      <c r="CV29" s="429" t="s">
        <v>396</v>
      </c>
      <c r="CW29" s="47"/>
      <c r="CX29" s="47" t="s">
        <v>1068</v>
      </c>
      <c r="CY29" s="15"/>
    </row>
    <row r="30" spans="1:103" hidden="1" x14ac:dyDescent="0.35">
      <c r="A30" s="427">
        <v>28</v>
      </c>
      <c r="B30" s="47" t="s">
        <v>660</v>
      </c>
      <c r="C30" s="47" t="s">
        <v>661</v>
      </c>
      <c r="D30" s="47" t="s">
        <v>56</v>
      </c>
      <c r="E30" s="47" t="s">
        <v>662</v>
      </c>
      <c r="F30" s="47" t="s">
        <v>131</v>
      </c>
      <c r="G30" s="47" t="s">
        <v>58</v>
      </c>
      <c r="H30" s="47" t="s">
        <v>328</v>
      </c>
      <c r="I30" s="47" t="s">
        <v>104</v>
      </c>
      <c r="J30" s="423" t="s">
        <v>106</v>
      </c>
      <c r="K30" s="47" t="s">
        <v>395</v>
      </c>
      <c r="L30" s="423" t="s">
        <v>106</v>
      </c>
      <c r="M30" s="423" t="s">
        <v>106</v>
      </c>
      <c r="N30" s="19" t="s">
        <v>106</v>
      </c>
      <c r="O30" s="370" t="s">
        <v>395</v>
      </c>
      <c r="P30" s="423" t="s">
        <v>106</v>
      </c>
      <c r="Q30" s="423" t="s">
        <v>106</v>
      </c>
      <c r="R30" s="47" t="s">
        <v>395</v>
      </c>
      <c r="S30" s="423" t="s">
        <v>106</v>
      </c>
      <c r="T30" s="423" t="s">
        <v>106</v>
      </c>
      <c r="U30" s="369" t="s">
        <v>104</v>
      </c>
      <c r="V30" s="370" t="s">
        <v>395</v>
      </c>
      <c r="W30" s="423" t="s">
        <v>106</v>
      </c>
      <c r="X30" s="423" t="s">
        <v>106</v>
      </c>
      <c r="Y30" s="423" t="s">
        <v>106</v>
      </c>
      <c r="Z30" s="19" t="s">
        <v>1049</v>
      </c>
      <c r="AA30" s="47" t="s">
        <v>104</v>
      </c>
      <c r="AB30" s="369" t="s">
        <v>395</v>
      </c>
      <c r="AC30" s="370" t="s">
        <v>395</v>
      </c>
      <c r="AD30" s="423" t="s">
        <v>106</v>
      </c>
      <c r="AE30" s="423" t="s">
        <v>106</v>
      </c>
      <c r="AF30" s="423" t="s">
        <v>106</v>
      </c>
      <c r="AG30" s="423" t="s">
        <v>106</v>
      </c>
      <c r="AH30" s="47" t="s">
        <v>104</v>
      </c>
      <c r="AI30" s="369" t="s">
        <v>395</v>
      </c>
      <c r="AJ30" s="370" t="s">
        <v>395</v>
      </c>
      <c r="AK30" s="423" t="s">
        <v>106</v>
      </c>
      <c r="AL30" s="423" t="s">
        <v>106</v>
      </c>
      <c r="AM30" s="221"/>
      <c r="AN30" s="48">
        <v>22</v>
      </c>
      <c r="AO30" s="48">
        <v>21</v>
      </c>
      <c r="AP30" s="48">
        <v>21</v>
      </c>
      <c r="AQ30" s="48">
        <v>0</v>
      </c>
      <c r="AR30" s="48">
        <v>40</v>
      </c>
      <c r="AS30" s="48">
        <v>40</v>
      </c>
      <c r="AT30" s="48">
        <v>19</v>
      </c>
      <c r="AU30" s="48">
        <v>212</v>
      </c>
      <c r="AV30" s="48">
        <v>202</v>
      </c>
      <c r="AW30" s="48">
        <v>202</v>
      </c>
      <c r="AX30" s="48">
        <v>10</v>
      </c>
      <c r="AY30" s="48">
        <v>0</v>
      </c>
      <c r="AZ30" s="48">
        <v>0</v>
      </c>
      <c r="BA30" s="48">
        <v>0</v>
      </c>
      <c r="BB30" s="48">
        <v>0</v>
      </c>
      <c r="BC30" s="48">
        <v>0</v>
      </c>
      <c r="BD30" s="48">
        <v>0</v>
      </c>
      <c r="BE30" s="48">
        <v>0</v>
      </c>
      <c r="BF30" s="48">
        <v>0</v>
      </c>
      <c r="BG30" s="48">
        <v>0</v>
      </c>
      <c r="BH30" s="48">
        <v>10</v>
      </c>
      <c r="BI30" s="48">
        <v>0</v>
      </c>
      <c r="BJ30" s="48">
        <v>0</v>
      </c>
      <c r="BK30" s="48">
        <v>0</v>
      </c>
      <c r="BL30" s="48">
        <v>0</v>
      </c>
      <c r="BM30" s="48">
        <v>0</v>
      </c>
      <c r="BN30" s="48">
        <v>0</v>
      </c>
      <c r="BO30" s="48">
        <v>0</v>
      </c>
      <c r="BP30" s="48">
        <v>0</v>
      </c>
      <c r="BQ30" s="48">
        <v>0</v>
      </c>
      <c r="BR30" s="48">
        <v>0</v>
      </c>
      <c r="BS30" s="48">
        <v>0</v>
      </c>
      <c r="BT30" s="48">
        <v>0</v>
      </c>
      <c r="BU30" s="48">
        <v>0</v>
      </c>
      <c r="BV30" s="48">
        <v>0</v>
      </c>
      <c r="BW30" s="48">
        <v>0</v>
      </c>
      <c r="BX30" s="48">
        <v>0</v>
      </c>
      <c r="BY30" s="48">
        <v>0</v>
      </c>
      <c r="BZ30" s="48">
        <v>0</v>
      </c>
      <c r="CA30" s="48">
        <v>0</v>
      </c>
      <c r="CB30" s="48">
        <v>0</v>
      </c>
      <c r="CC30" s="48">
        <v>0</v>
      </c>
      <c r="CD30" s="48">
        <v>0</v>
      </c>
      <c r="CE30" s="48">
        <v>0</v>
      </c>
      <c r="CF30" s="48">
        <v>0</v>
      </c>
      <c r="CG30" s="48">
        <v>0</v>
      </c>
      <c r="CH30" s="48">
        <v>0</v>
      </c>
      <c r="CI30" s="48">
        <v>0</v>
      </c>
      <c r="CJ30" s="48">
        <v>0</v>
      </c>
      <c r="CK30" s="48">
        <v>0</v>
      </c>
      <c r="CL30" s="48">
        <v>0</v>
      </c>
      <c r="CM30" s="48">
        <v>0</v>
      </c>
      <c r="CN30" s="48">
        <v>0</v>
      </c>
      <c r="CO30" s="48">
        <v>0</v>
      </c>
      <c r="CP30" s="48"/>
      <c r="CQ30" s="48"/>
      <c r="CR30" s="48"/>
      <c r="CS30" s="48"/>
      <c r="CT30" s="48"/>
      <c r="CU30" s="48">
        <v>208</v>
      </c>
      <c r="CV30" s="429" t="s">
        <v>396</v>
      </c>
      <c r="CW30" s="47"/>
      <c r="CX30" s="47" t="s">
        <v>1067</v>
      </c>
      <c r="CY30" s="15"/>
    </row>
    <row r="31" spans="1:103" hidden="1" x14ac:dyDescent="0.35">
      <c r="A31" s="427">
        <v>29</v>
      </c>
      <c r="B31" s="47" t="s">
        <v>663</v>
      </c>
      <c r="C31" s="47" t="s">
        <v>664</v>
      </c>
      <c r="D31" s="47" t="s">
        <v>56</v>
      </c>
      <c r="E31" s="47" t="s">
        <v>665</v>
      </c>
      <c r="F31" s="47" t="s">
        <v>131</v>
      </c>
      <c r="G31" s="47" t="s">
        <v>58</v>
      </c>
      <c r="H31" s="47" t="s">
        <v>328</v>
      </c>
      <c r="I31" s="19" t="s">
        <v>1050</v>
      </c>
      <c r="J31" s="47" t="s">
        <v>395</v>
      </c>
      <c r="K31" s="423" t="s">
        <v>106</v>
      </c>
      <c r="L31" s="423" t="s">
        <v>106</v>
      </c>
      <c r="M31" s="433"/>
      <c r="N31" s="369"/>
      <c r="O31" s="370" t="s">
        <v>395</v>
      </c>
      <c r="P31" s="423" t="s">
        <v>106</v>
      </c>
      <c r="Q31" s="423" t="s">
        <v>106</v>
      </c>
      <c r="R31" s="433"/>
      <c r="S31" s="47" t="s">
        <v>395</v>
      </c>
      <c r="T31" s="433"/>
      <c r="U31" s="369"/>
      <c r="V31" s="370" t="s">
        <v>395</v>
      </c>
      <c r="W31" s="433"/>
      <c r="X31" s="47" t="s">
        <v>395</v>
      </c>
      <c r="Y31" s="433"/>
      <c r="Z31" s="433"/>
      <c r="AA31" s="433"/>
      <c r="AB31" s="369"/>
      <c r="AC31" s="370" t="s">
        <v>395</v>
      </c>
      <c r="AD31" s="423" t="s">
        <v>106</v>
      </c>
      <c r="AE31" s="433"/>
      <c r="AF31" s="433"/>
      <c r="AG31" s="423" t="s">
        <v>106</v>
      </c>
      <c r="AH31" s="47" t="s">
        <v>104</v>
      </c>
      <c r="AI31" s="369" t="s">
        <v>395</v>
      </c>
      <c r="AJ31" s="370" t="s">
        <v>395</v>
      </c>
      <c r="AK31" s="47" t="s">
        <v>395</v>
      </c>
      <c r="AL31" s="433"/>
      <c r="AM31" s="221"/>
      <c r="AN31" s="48">
        <v>7</v>
      </c>
      <c r="AO31" s="48">
        <v>7</v>
      </c>
      <c r="AP31" s="48">
        <v>7</v>
      </c>
      <c r="AQ31" s="48">
        <v>0</v>
      </c>
      <c r="AR31" s="48">
        <v>20</v>
      </c>
      <c r="AS31" s="48">
        <v>20</v>
      </c>
      <c r="AT31" s="430">
        <v>18.166699999999999</v>
      </c>
      <c r="AU31" s="48">
        <v>68</v>
      </c>
      <c r="AV31" s="48">
        <v>68</v>
      </c>
      <c r="AW31" s="48">
        <v>68</v>
      </c>
      <c r="AX31" s="48">
        <v>0</v>
      </c>
      <c r="AY31" s="48">
        <v>0</v>
      </c>
      <c r="AZ31" s="48">
        <v>0</v>
      </c>
      <c r="BA31" s="48">
        <v>10</v>
      </c>
      <c r="BB31" s="48">
        <v>0</v>
      </c>
      <c r="BC31" s="48">
        <v>0</v>
      </c>
      <c r="BD31" s="48">
        <v>0</v>
      </c>
      <c r="BE31" s="48">
        <v>0</v>
      </c>
      <c r="BF31" s="48">
        <v>0</v>
      </c>
      <c r="BG31" s="48">
        <v>0</v>
      </c>
      <c r="BH31" s="48">
        <v>10</v>
      </c>
      <c r="BI31" s="48">
        <v>10</v>
      </c>
      <c r="BJ31" s="48">
        <v>0</v>
      </c>
      <c r="BK31" s="48">
        <v>0</v>
      </c>
      <c r="BL31" s="48">
        <v>0</v>
      </c>
      <c r="BM31" s="48">
        <v>0</v>
      </c>
      <c r="BN31" s="48">
        <v>0</v>
      </c>
      <c r="BO31" s="48">
        <v>0</v>
      </c>
      <c r="BP31" s="48">
        <v>0</v>
      </c>
      <c r="BQ31" s="48">
        <v>0</v>
      </c>
      <c r="BR31" s="48">
        <v>0</v>
      </c>
      <c r="BS31" s="48">
        <v>0</v>
      </c>
      <c r="BT31" s="48">
        <v>0</v>
      </c>
      <c r="BU31" s="48">
        <v>0</v>
      </c>
      <c r="BV31" s="48">
        <v>0</v>
      </c>
      <c r="BW31" s="48">
        <v>0</v>
      </c>
      <c r="BX31" s="48">
        <v>0</v>
      </c>
      <c r="BY31" s="48">
        <v>0</v>
      </c>
      <c r="BZ31" s="48">
        <v>0</v>
      </c>
      <c r="CA31" s="48">
        <v>0</v>
      </c>
      <c r="CB31" s="48">
        <v>0</v>
      </c>
      <c r="CC31" s="48">
        <v>0</v>
      </c>
      <c r="CD31" s="48">
        <v>0</v>
      </c>
      <c r="CE31" s="48">
        <v>0</v>
      </c>
      <c r="CF31" s="48">
        <v>0</v>
      </c>
      <c r="CG31" s="48">
        <v>0</v>
      </c>
      <c r="CH31" s="48">
        <v>0</v>
      </c>
      <c r="CI31" s="48">
        <v>0</v>
      </c>
      <c r="CJ31" s="48">
        <v>0</v>
      </c>
      <c r="CK31" s="48">
        <v>0</v>
      </c>
      <c r="CL31" s="48">
        <v>0</v>
      </c>
      <c r="CM31" s="48">
        <v>0</v>
      </c>
      <c r="CN31" s="48">
        <v>0</v>
      </c>
      <c r="CO31" s="48">
        <v>0</v>
      </c>
      <c r="CP31" s="48"/>
      <c r="CQ31" s="48">
        <v>8</v>
      </c>
      <c r="CR31" s="48">
        <v>2</v>
      </c>
      <c r="CS31" s="48">
        <v>124</v>
      </c>
      <c r="CT31" s="48">
        <v>132</v>
      </c>
      <c r="CU31" s="48">
        <v>76</v>
      </c>
      <c r="CV31" s="429" t="s">
        <v>396</v>
      </c>
      <c r="CW31" s="47"/>
      <c r="CX31" s="47" t="s">
        <v>1067</v>
      </c>
      <c r="CY31" s="15"/>
    </row>
    <row r="32" spans="1:103" hidden="1" x14ac:dyDescent="0.35">
      <c r="A32" s="427">
        <v>30</v>
      </c>
      <c r="B32" s="47" t="s">
        <v>666</v>
      </c>
      <c r="C32" s="47" t="s">
        <v>667</v>
      </c>
      <c r="D32" s="47" t="s">
        <v>56</v>
      </c>
      <c r="E32" s="47" t="s">
        <v>674</v>
      </c>
      <c r="F32" s="47" t="s">
        <v>131</v>
      </c>
      <c r="G32" s="47" t="s">
        <v>58</v>
      </c>
      <c r="H32" s="47" t="s">
        <v>328</v>
      </c>
      <c r="I32" s="423" t="s">
        <v>106</v>
      </c>
      <c r="J32" s="423" t="s">
        <v>106</v>
      </c>
      <c r="K32" s="423" t="s">
        <v>106</v>
      </c>
      <c r="L32" s="423" t="s">
        <v>106</v>
      </c>
      <c r="M32" s="47" t="s">
        <v>104</v>
      </c>
      <c r="N32" s="369" t="s">
        <v>395</v>
      </c>
      <c r="O32" s="370" t="s">
        <v>395</v>
      </c>
      <c r="P32" s="423" t="s">
        <v>106</v>
      </c>
      <c r="Q32" s="423" t="s">
        <v>106</v>
      </c>
      <c r="R32" s="423" t="s">
        <v>106</v>
      </c>
      <c r="S32" s="423" t="s">
        <v>106</v>
      </c>
      <c r="T32" s="47" t="s">
        <v>104</v>
      </c>
      <c r="U32" s="369" t="s">
        <v>395</v>
      </c>
      <c r="V32" s="370" t="s">
        <v>395</v>
      </c>
      <c r="W32" s="423" t="s">
        <v>106</v>
      </c>
      <c r="X32" s="423" t="s">
        <v>106</v>
      </c>
      <c r="Y32" s="423" t="s">
        <v>106</v>
      </c>
      <c r="Z32" s="423" t="s">
        <v>106</v>
      </c>
      <c r="AA32" s="47" t="s">
        <v>104</v>
      </c>
      <c r="AB32" s="369" t="s">
        <v>395</v>
      </c>
      <c r="AC32" s="370" t="s">
        <v>395</v>
      </c>
      <c r="AD32" s="423" t="s">
        <v>106</v>
      </c>
      <c r="AE32" s="423" t="s">
        <v>106</v>
      </c>
      <c r="AF32" s="423" t="s">
        <v>106</v>
      </c>
      <c r="AG32" s="423" t="s">
        <v>106</v>
      </c>
      <c r="AH32" s="47" t="s">
        <v>395</v>
      </c>
      <c r="AI32" s="369" t="s">
        <v>104</v>
      </c>
      <c r="AJ32" s="370" t="s">
        <v>395</v>
      </c>
      <c r="AK32" s="423" t="s">
        <v>106</v>
      </c>
      <c r="AL32" s="47" t="s">
        <v>395</v>
      </c>
      <c r="AM32" s="221"/>
      <c r="AN32" s="48">
        <v>21</v>
      </c>
      <c r="AO32" s="48">
        <v>21</v>
      </c>
      <c r="AP32" s="48">
        <v>21</v>
      </c>
      <c r="AQ32" s="48">
        <v>0</v>
      </c>
      <c r="AR32" s="48">
        <v>45</v>
      </c>
      <c r="AS32" s="48">
        <v>44</v>
      </c>
      <c r="AT32" s="430">
        <v>18.166699999999999</v>
      </c>
      <c r="AU32" s="48">
        <v>202</v>
      </c>
      <c r="AV32" s="48">
        <v>202</v>
      </c>
      <c r="AW32" s="48">
        <v>202</v>
      </c>
      <c r="AX32" s="48">
        <v>0</v>
      </c>
      <c r="AY32" s="48">
        <v>0</v>
      </c>
      <c r="AZ32" s="48">
        <v>0</v>
      </c>
      <c r="BA32" s="48">
        <v>0</v>
      </c>
      <c r="BB32" s="48">
        <v>0</v>
      </c>
      <c r="BC32" s="48">
        <v>0</v>
      </c>
      <c r="BD32" s="48">
        <v>0</v>
      </c>
      <c r="BE32" s="48">
        <v>0</v>
      </c>
      <c r="BF32" s="48">
        <v>0</v>
      </c>
      <c r="BG32" s="48">
        <v>0</v>
      </c>
      <c r="BH32" s="48">
        <v>0</v>
      </c>
      <c r="BI32" s="48">
        <v>0</v>
      </c>
      <c r="BJ32" s="48">
        <v>0</v>
      </c>
      <c r="BK32" s="48">
        <v>0</v>
      </c>
      <c r="BL32" s="48">
        <v>0</v>
      </c>
      <c r="BM32" s="48">
        <v>0</v>
      </c>
      <c r="BN32" s="48">
        <v>0</v>
      </c>
      <c r="BO32" s="48">
        <v>0</v>
      </c>
      <c r="BP32" s="48">
        <v>0</v>
      </c>
      <c r="BQ32" s="48">
        <v>0</v>
      </c>
      <c r="BR32" s="48">
        <v>0</v>
      </c>
      <c r="BS32" s="48">
        <v>0</v>
      </c>
      <c r="BT32" s="48">
        <v>0</v>
      </c>
      <c r="BU32" s="48">
        <v>0</v>
      </c>
      <c r="BV32" s="48">
        <v>0</v>
      </c>
      <c r="BW32" s="48">
        <v>0</v>
      </c>
      <c r="BX32" s="48">
        <v>0</v>
      </c>
      <c r="BY32" s="48">
        <v>0</v>
      </c>
      <c r="BZ32" s="48">
        <v>0</v>
      </c>
      <c r="CA32" s="48">
        <v>0</v>
      </c>
      <c r="CB32" s="48">
        <v>0</v>
      </c>
      <c r="CC32" s="48">
        <v>0</v>
      </c>
      <c r="CD32" s="48">
        <v>0</v>
      </c>
      <c r="CE32" s="48">
        <v>0</v>
      </c>
      <c r="CF32" s="48">
        <v>0</v>
      </c>
      <c r="CG32" s="48">
        <v>0</v>
      </c>
      <c r="CH32" s="48">
        <v>0</v>
      </c>
      <c r="CI32" s="48">
        <v>0</v>
      </c>
      <c r="CJ32" s="48">
        <v>0</v>
      </c>
      <c r="CK32" s="48">
        <v>0</v>
      </c>
      <c r="CL32" s="48">
        <v>0</v>
      </c>
      <c r="CM32" s="48">
        <v>0</v>
      </c>
      <c r="CN32" s="48">
        <v>0</v>
      </c>
      <c r="CO32" s="48">
        <v>0</v>
      </c>
      <c r="CP32" s="48"/>
      <c r="CQ32" s="48"/>
      <c r="CR32" s="48"/>
      <c r="CS32" s="48"/>
      <c r="CT32" s="48"/>
      <c r="CU32" s="48">
        <v>208</v>
      </c>
      <c r="CV32" s="429" t="s">
        <v>396</v>
      </c>
      <c r="CW32" s="47"/>
      <c r="CX32" s="47" t="s">
        <v>1068</v>
      </c>
      <c r="CY32" s="15"/>
    </row>
    <row r="33" spans="1:103" hidden="1" x14ac:dyDescent="0.35">
      <c r="A33" s="427">
        <v>31</v>
      </c>
      <c r="B33" s="47" t="s">
        <v>668</v>
      </c>
      <c r="C33" s="47" t="s">
        <v>669</v>
      </c>
      <c r="D33" s="47" t="s">
        <v>56</v>
      </c>
      <c r="E33" s="47" t="s">
        <v>675</v>
      </c>
      <c r="F33" s="47" t="s">
        <v>131</v>
      </c>
      <c r="G33" s="47" t="s">
        <v>58</v>
      </c>
      <c r="H33" s="47" t="s">
        <v>328</v>
      </c>
      <c r="I33" s="423" t="s">
        <v>106</v>
      </c>
      <c r="J33" s="423" t="s">
        <v>106</v>
      </c>
      <c r="K33" s="47" t="s">
        <v>395</v>
      </c>
      <c r="L33" s="423" t="s">
        <v>106</v>
      </c>
      <c r="M33" s="423" t="s">
        <v>106</v>
      </c>
      <c r="N33" s="432" t="s">
        <v>985</v>
      </c>
      <c r="O33" s="370" t="s">
        <v>395</v>
      </c>
      <c r="P33" s="19" t="s">
        <v>1049</v>
      </c>
      <c r="Q33" s="423" t="s">
        <v>106</v>
      </c>
      <c r="R33" s="47" t="s">
        <v>395</v>
      </c>
      <c r="S33" s="423" t="s">
        <v>106</v>
      </c>
      <c r="T33" s="423" t="s">
        <v>106</v>
      </c>
      <c r="U33" s="369" t="s">
        <v>104</v>
      </c>
      <c r="V33" s="370" t="s">
        <v>395</v>
      </c>
      <c r="W33" s="423" t="s">
        <v>106</v>
      </c>
      <c r="X33" s="423" t="s">
        <v>106</v>
      </c>
      <c r="Y33" s="423" t="s">
        <v>106</v>
      </c>
      <c r="Z33" s="423" t="s">
        <v>106</v>
      </c>
      <c r="AA33" s="47" t="s">
        <v>104</v>
      </c>
      <c r="AB33" s="369" t="s">
        <v>395</v>
      </c>
      <c r="AC33" s="370" t="s">
        <v>395</v>
      </c>
      <c r="AD33" s="423" t="s">
        <v>106</v>
      </c>
      <c r="AE33" s="423" t="s">
        <v>106</v>
      </c>
      <c r="AF33" s="423" t="s">
        <v>106</v>
      </c>
      <c r="AG33" s="423" t="s">
        <v>106</v>
      </c>
      <c r="AH33" s="47" t="s">
        <v>104</v>
      </c>
      <c r="AI33" s="369" t="s">
        <v>395</v>
      </c>
      <c r="AJ33" s="370" t="s">
        <v>395</v>
      </c>
      <c r="AK33" s="423" t="s">
        <v>106</v>
      </c>
      <c r="AL33" s="434" t="s">
        <v>949</v>
      </c>
      <c r="AM33" s="221"/>
      <c r="AN33" s="430">
        <v>20.2</v>
      </c>
      <c r="AO33" s="430">
        <v>19.2</v>
      </c>
      <c r="AP33" s="430">
        <v>19.2</v>
      </c>
      <c r="AQ33" s="48">
        <v>0</v>
      </c>
      <c r="AR33" s="48">
        <v>0</v>
      </c>
      <c r="AS33" s="48">
        <v>0</v>
      </c>
      <c r="AT33" s="48">
        <v>19</v>
      </c>
      <c r="AU33" s="48">
        <v>196</v>
      </c>
      <c r="AV33" s="48">
        <v>186</v>
      </c>
      <c r="AW33" s="48">
        <v>186</v>
      </c>
      <c r="AX33" s="48">
        <v>10</v>
      </c>
      <c r="AY33" s="48">
        <v>0</v>
      </c>
      <c r="AZ33" s="48">
        <v>0</v>
      </c>
      <c r="BA33" s="48">
        <v>0</v>
      </c>
      <c r="BB33" s="48">
        <v>0</v>
      </c>
      <c r="BC33" s="48">
        <v>8</v>
      </c>
      <c r="BD33" s="48">
        <v>0</v>
      </c>
      <c r="BE33" s="48">
        <v>8</v>
      </c>
      <c r="BF33" s="48">
        <v>0</v>
      </c>
      <c r="BG33" s="48">
        <v>0</v>
      </c>
      <c r="BH33" s="48">
        <v>26</v>
      </c>
      <c r="BI33" s="48">
        <v>16</v>
      </c>
      <c r="BJ33" s="48">
        <v>0</v>
      </c>
      <c r="BK33" s="48">
        <v>0</v>
      </c>
      <c r="BL33" s="48">
        <v>0</v>
      </c>
      <c r="BM33" s="48">
        <v>0</v>
      </c>
      <c r="BN33" s="48">
        <v>0</v>
      </c>
      <c r="BO33" s="48">
        <v>0</v>
      </c>
      <c r="BP33" s="48">
        <v>0</v>
      </c>
      <c r="BQ33" s="48">
        <v>0</v>
      </c>
      <c r="BR33" s="48">
        <v>0</v>
      </c>
      <c r="BS33" s="48">
        <v>0</v>
      </c>
      <c r="BT33" s="48">
        <v>0</v>
      </c>
      <c r="BU33" s="48">
        <v>0</v>
      </c>
      <c r="BV33" s="48">
        <v>0</v>
      </c>
      <c r="BW33" s="48">
        <v>0</v>
      </c>
      <c r="BX33" s="48">
        <v>0</v>
      </c>
      <c r="BY33" s="48">
        <v>0</v>
      </c>
      <c r="BZ33" s="48">
        <v>0</v>
      </c>
      <c r="CA33" s="48">
        <v>0</v>
      </c>
      <c r="CB33" s="48">
        <v>0</v>
      </c>
      <c r="CC33" s="48">
        <v>0</v>
      </c>
      <c r="CD33" s="48">
        <v>0</v>
      </c>
      <c r="CE33" s="48">
        <v>0</v>
      </c>
      <c r="CF33" s="48">
        <v>0</v>
      </c>
      <c r="CG33" s="48">
        <v>0</v>
      </c>
      <c r="CH33" s="48">
        <v>0</v>
      </c>
      <c r="CI33" s="48">
        <v>0</v>
      </c>
      <c r="CJ33" s="48">
        <v>0</v>
      </c>
      <c r="CK33" s="48">
        <v>0</v>
      </c>
      <c r="CL33" s="48">
        <v>0</v>
      </c>
      <c r="CM33" s="48">
        <v>0</v>
      </c>
      <c r="CN33" s="48">
        <v>0</v>
      </c>
      <c r="CO33" s="48">
        <v>0</v>
      </c>
      <c r="CP33" s="48"/>
      <c r="CQ33" s="48"/>
      <c r="CR33" s="48"/>
      <c r="CS33" s="48">
        <v>16</v>
      </c>
      <c r="CT33" s="48">
        <v>16</v>
      </c>
      <c r="CU33" s="48">
        <v>192</v>
      </c>
      <c r="CV33" s="429" t="s">
        <v>396</v>
      </c>
      <c r="CW33" s="47"/>
      <c r="CX33" s="47" t="s">
        <v>1067</v>
      </c>
      <c r="CY33" s="15"/>
    </row>
    <row r="34" spans="1:103" hidden="1" x14ac:dyDescent="0.35">
      <c r="A34" s="427">
        <v>32</v>
      </c>
      <c r="B34" s="47" t="s">
        <v>670</v>
      </c>
      <c r="C34" s="47" t="s">
        <v>671</v>
      </c>
      <c r="D34" s="47" t="s">
        <v>56</v>
      </c>
      <c r="E34" s="47" t="s">
        <v>676</v>
      </c>
      <c r="F34" s="47" t="s">
        <v>131</v>
      </c>
      <c r="G34" s="47" t="s">
        <v>58</v>
      </c>
      <c r="H34" s="47" t="s">
        <v>327</v>
      </c>
      <c r="I34" s="19" t="s">
        <v>828</v>
      </c>
      <c r="J34" s="19" t="s">
        <v>828</v>
      </c>
      <c r="K34" s="19" t="s">
        <v>1049</v>
      </c>
      <c r="L34" s="19" t="s">
        <v>1049</v>
      </c>
      <c r="M34" s="428" t="s">
        <v>827</v>
      </c>
      <c r="N34" s="369" t="s">
        <v>395</v>
      </c>
      <c r="O34" s="370" t="s">
        <v>395</v>
      </c>
      <c r="P34" s="423" t="s">
        <v>106</v>
      </c>
      <c r="Q34" s="423" t="s">
        <v>106</v>
      </c>
      <c r="R34" s="423" t="s">
        <v>106</v>
      </c>
      <c r="S34" s="47" t="s">
        <v>395</v>
      </c>
      <c r="T34" s="423" t="s">
        <v>106</v>
      </c>
      <c r="U34" s="369" t="s">
        <v>104</v>
      </c>
      <c r="V34" s="370" t="s">
        <v>395</v>
      </c>
      <c r="W34" s="423" t="s">
        <v>106</v>
      </c>
      <c r="X34" s="423" t="s">
        <v>106</v>
      </c>
      <c r="Y34" s="423" t="s">
        <v>106</v>
      </c>
      <c r="Z34" s="47" t="s">
        <v>395</v>
      </c>
      <c r="AA34" s="423" t="s">
        <v>106</v>
      </c>
      <c r="AB34" s="369" t="s">
        <v>104</v>
      </c>
      <c r="AC34" s="370" t="s">
        <v>395</v>
      </c>
      <c r="AD34" s="423" t="s">
        <v>106</v>
      </c>
      <c r="AE34" s="423" t="s">
        <v>106</v>
      </c>
      <c r="AF34" s="423" t="s">
        <v>106</v>
      </c>
      <c r="AG34" s="423" t="s">
        <v>106</v>
      </c>
      <c r="AH34" s="47" t="s">
        <v>104</v>
      </c>
      <c r="AI34" s="369" t="s">
        <v>395</v>
      </c>
      <c r="AJ34" s="370" t="s">
        <v>395</v>
      </c>
      <c r="AK34" s="423" t="s">
        <v>106</v>
      </c>
      <c r="AL34" s="423" t="s">
        <v>106</v>
      </c>
      <c r="AM34" s="221"/>
      <c r="AN34" s="48">
        <v>20</v>
      </c>
      <c r="AO34" s="48">
        <v>17</v>
      </c>
      <c r="AP34" s="48">
        <v>17</v>
      </c>
      <c r="AQ34" s="48">
        <v>0</v>
      </c>
      <c r="AR34" s="48">
        <v>35</v>
      </c>
      <c r="AS34" s="48">
        <v>32</v>
      </c>
      <c r="AT34" s="48">
        <v>19</v>
      </c>
      <c r="AU34" s="48">
        <v>192</v>
      </c>
      <c r="AV34" s="48">
        <v>164</v>
      </c>
      <c r="AW34" s="48">
        <v>164</v>
      </c>
      <c r="AX34" s="48">
        <v>28</v>
      </c>
      <c r="AY34" s="48">
        <v>0</v>
      </c>
      <c r="AZ34" s="48">
        <v>0</v>
      </c>
      <c r="BA34" s="48">
        <v>0</v>
      </c>
      <c r="BB34" s="48">
        <v>0</v>
      </c>
      <c r="BC34" s="48">
        <v>0</v>
      </c>
      <c r="BD34" s="48">
        <v>0</v>
      </c>
      <c r="BE34" s="48">
        <v>20</v>
      </c>
      <c r="BF34" s="48">
        <v>0</v>
      </c>
      <c r="BG34" s="48">
        <v>0</v>
      </c>
      <c r="BH34" s="48">
        <v>48</v>
      </c>
      <c r="BI34" s="48">
        <v>20</v>
      </c>
      <c r="BJ34" s="48">
        <v>0</v>
      </c>
      <c r="BK34" s="48">
        <v>0</v>
      </c>
      <c r="BL34" s="48">
        <v>0</v>
      </c>
      <c r="BM34" s="48">
        <v>0</v>
      </c>
      <c r="BN34" s="48">
        <v>0</v>
      </c>
      <c r="BO34" s="48">
        <v>0</v>
      </c>
      <c r="BP34" s="48">
        <v>0</v>
      </c>
      <c r="BQ34" s="48">
        <v>0</v>
      </c>
      <c r="BR34" s="48">
        <v>0</v>
      </c>
      <c r="BS34" s="48">
        <v>0</v>
      </c>
      <c r="BT34" s="48">
        <v>0</v>
      </c>
      <c r="BU34" s="48">
        <v>0</v>
      </c>
      <c r="BV34" s="48">
        <v>0</v>
      </c>
      <c r="BW34" s="48">
        <v>0</v>
      </c>
      <c r="BX34" s="48">
        <v>0</v>
      </c>
      <c r="BY34" s="48">
        <v>0</v>
      </c>
      <c r="BZ34" s="48">
        <v>0</v>
      </c>
      <c r="CA34" s="48">
        <v>0</v>
      </c>
      <c r="CB34" s="48">
        <v>0</v>
      </c>
      <c r="CC34" s="48">
        <v>0</v>
      </c>
      <c r="CD34" s="48">
        <v>0</v>
      </c>
      <c r="CE34" s="48">
        <v>0</v>
      </c>
      <c r="CF34" s="48">
        <v>0</v>
      </c>
      <c r="CG34" s="48">
        <v>0</v>
      </c>
      <c r="CH34" s="48">
        <v>0</v>
      </c>
      <c r="CI34" s="48">
        <v>0</v>
      </c>
      <c r="CJ34" s="48">
        <v>0</v>
      </c>
      <c r="CK34" s="48">
        <v>0</v>
      </c>
      <c r="CL34" s="48">
        <v>0</v>
      </c>
      <c r="CM34" s="48">
        <v>0</v>
      </c>
      <c r="CN34" s="48">
        <v>0</v>
      </c>
      <c r="CO34" s="48">
        <v>0</v>
      </c>
      <c r="CP34" s="48"/>
      <c r="CQ34" s="48"/>
      <c r="CR34" s="48"/>
      <c r="CS34" s="48">
        <v>20</v>
      </c>
      <c r="CT34" s="48">
        <v>20</v>
      </c>
      <c r="CU34" s="48">
        <v>188</v>
      </c>
      <c r="CV34" s="429" t="s">
        <v>396</v>
      </c>
      <c r="CW34" s="47"/>
      <c r="CX34" s="47" t="s">
        <v>319</v>
      </c>
      <c r="CY34" s="15"/>
    </row>
    <row r="35" spans="1:103" hidden="1" x14ac:dyDescent="0.35">
      <c r="A35" s="427">
        <v>33</v>
      </c>
      <c r="B35" s="47" t="s">
        <v>672</v>
      </c>
      <c r="C35" s="47" t="s">
        <v>677</v>
      </c>
      <c r="D35" s="47" t="s">
        <v>56</v>
      </c>
      <c r="E35" s="47" t="s">
        <v>678</v>
      </c>
      <c r="F35" s="47" t="s">
        <v>131</v>
      </c>
      <c r="G35" s="47" t="s">
        <v>58</v>
      </c>
      <c r="H35" s="47" t="s">
        <v>328</v>
      </c>
      <c r="I35" s="423" t="s">
        <v>106</v>
      </c>
      <c r="J35" s="47" t="s">
        <v>395</v>
      </c>
      <c r="K35" s="423" t="s">
        <v>106</v>
      </c>
      <c r="L35" s="423" t="s">
        <v>106</v>
      </c>
      <c r="M35" s="423" t="s">
        <v>106</v>
      </c>
      <c r="N35" s="369" t="s">
        <v>104</v>
      </c>
      <c r="O35" s="370" t="s">
        <v>395</v>
      </c>
      <c r="P35" s="423" t="s">
        <v>106</v>
      </c>
      <c r="Q35" s="47" t="s">
        <v>395</v>
      </c>
      <c r="R35" s="423" t="s">
        <v>106</v>
      </c>
      <c r="S35" s="423" t="s">
        <v>106</v>
      </c>
      <c r="T35" s="423" t="s">
        <v>106</v>
      </c>
      <c r="U35" s="369" t="s">
        <v>104</v>
      </c>
      <c r="V35" s="370" t="s">
        <v>395</v>
      </c>
      <c r="W35" s="423" t="s">
        <v>106</v>
      </c>
      <c r="X35" s="423" t="s">
        <v>106</v>
      </c>
      <c r="Y35" s="423" t="s">
        <v>106</v>
      </c>
      <c r="Z35" s="19" t="s">
        <v>1049</v>
      </c>
      <c r="AA35" s="428" t="s">
        <v>827</v>
      </c>
      <c r="AB35" s="369" t="s">
        <v>395</v>
      </c>
      <c r="AC35" s="370" t="s">
        <v>395</v>
      </c>
      <c r="AD35" s="19" t="s">
        <v>1049</v>
      </c>
      <c r="AE35" s="47" t="s">
        <v>395</v>
      </c>
      <c r="AF35" s="423" t="s">
        <v>106</v>
      </c>
      <c r="AG35" s="423" t="s">
        <v>106</v>
      </c>
      <c r="AH35" s="423" t="s">
        <v>106</v>
      </c>
      <c r="AI35" s="369" t="s">
        <v>104</v>
      </c>
      <c r="AJ35" s="370" t="s">
        <v>395</v>
      </c>
      <c r="AK35" s="423" t="s">
        <v>106</v>
      </c>
      <c r="AL35" s="47" t="s">
        <v>395</v>
      </c>
      <c r="AM35" s="221"/>
      <c r="AN35" s="48">
        <v>21</v>
      </c>
      <c r="AO35" s="48">
        <v>18</v>
      </c>
      <c r="AP35" s="48">
        <v>18</v>
      </c>
      <c r="AQ35" s="48">
        <v>0</v>
      </c>
      <c r="AR35" s="48">
        <v>40</v>
      </c>
      <c r="AS35" s="48">
        <v>40</v>
      </c>
      <c r="AT35" s="430">
        <v>18.166699999999999</v>
      </c>
      <c r="AU35" s="48">
        <v>202</v>
      </c>
      <c r="AV35" s="48">
        <v>174</v>
      </c>
      <c r="AW35" s="48">
        <v>174</v>
      </c>
      <c r="AX35" s="48">
        <v>28</v>
      </c>
      <c r="AY35" s="48">
        <v>0</v>
      </c>
      <c r="AZ35" s="48">
        <v>0</v>
      </c>
      <c r="BA35" s="48">
        <v>0</v>
      </c>
      <c r="BB35" s="48">
        <v>0</v>
      </c>
      <c r="BC35" s="48">
        <v>0</v>
      </c>
      <c r="BD35" s="48">
        <v>0</v>
      </c>
      <c r="BE35" s="48">
        <v>0</v>
      </c>
      <c r="BF35" s="48">
        <v>0</v>
      </c>
      <c r="BG35" s="48">
        <v>0</v>
      </c>
      <c r="BH35" s="48">
        <v>28</v>
      </c>
      <c r="BI35" s="48">
        <v>0</v>
      </c>
      <c r="BJ35" s="48">
        <v>0</v>
      </c>
      <c r="BK35" s="48">
        <v>0</v>
      </c>
      <c r="BL35" s="48">
        <v>0</v>
      </c>
      <c r="BM35" s="48">
        <v>0</v>
      </c>
      <c r="BN35" s="48">
        <v>0</v>
      </c>
      <c r="BO35" s="48">
        <v>0</v>
      </c>
      <c r="BP35" s="48">
        <v>0</v>
      </c>
      <c r="BQ35" s="48">
        <v>0</v>
      </c>
      <c r="BR35" s="48">
        <v>0</v>
      </c>
      <c r="BS35" s="48">
        <v>0</v>
      </c>
      <c r="BT35" s="48">
        <v>0</v>
      </c>
      <c r="BU35" s="48">
        <v>0</v>
      </c>
      <c r="BV35" s="48">
        <v>0</v>
      </c>
      <c r="BW35" s="48">
        <v>0</v>
      </c>
      <c r="BX35" s="48">
        <v>0</v>
      </c>
      <c r="BY35" s="48">
        <v>0</v>
      </c>
      <c r="BZ35" s="48">
        <v>0</v>
      </c>
      <c r="CA35" s="48">
        <v>0</v>
      </c>
      <c r="CB35" s="48">
        <v>0</v>
      </c>
      <c r="CC35" s="48">
        <v>0</v>
      </c>
      <c r="CD35" s="48">
        <v>0</v>
      </c>
      <c r="CE35" s="48">
        <v>0</v>
      </c>
      <c r="CF35" s="48">
        <v>0</v>
      </c>
      <c r="CG35" s="48">
        <v>0</v>
      </c>
      <c r="CH35" s="48">
        <v>0</v>
      </c>
      <c r="CI35" s="48">
        <v>0</v>
      </c>
      <c r="CJ35" s="48">
        <v>0</v>
      </c>
      <c r="CK35" s="48">
        <v>0</v>
      </c>
      <c r="CL35" s="48">
        <v>0</v>
      </c>
      <c r="CM35" s="48">
        <v>0</v>
      </c>
      <c r="CN35" s="48">
        <v>0</v>
      </c>
      <c r="CO35" s="48">
        <v>0</v>
      </c>
      <c r="CP35" s="48"/>
      <c r="CQ35" s="48"/>
      <c r="CR35" s="48"/>
      <c r="CS35" s="48"/>
      <c r="CT35" s="48"/>
      <c r="CU35" s="48">
        <v>208</v>
      </c>
      <c r="CV35" s="429" t="s">
        <v>396</v>
      </c>
      <c r="CW35" s="47"/>
      <c r="CX35" s="47" t="s">
        <v>1068</v>
      </c>
      <c r="CY35" s="15"/>
    </row>
    <row r="36" spans="1:103" hidden="1" x14ac:dyDescent="0.35">
      <c r="A36" s="427">
        <v>34</v>
      </c>
      <c r="B36" s="47" t="s">
        <v>679</v>
      </c>
      <c r="C36" s="47" t="s">
        <v>680</v>
      </c>
      <c r="D36" s="47" t="s">
        <v>56</v>
      </c>
      <c r="E36" s="47" t="s">
        <v>681</v>
      </c>
      <c r="F36" s="47" t="s">
        <v>131</v>
      </c>
      <c r="G36" s="47" t="s">
        <v>58</v>
      </c>
      <c r="H36" s="47" t="s">
        <v>399</v>
      </c>
      <c r="I36" s="423" t="s">
        <v>106</v>
      </c>
      <c r="J36" s="423" t="s">
        <v>106</v>
      </c>
      <c r="K36" s="47" t="s">
        <v>395</v>
      </c>
      <c r="L36" s="423" t="s">
        <v>106</v>
      </c>
      <c r="M36" s="423" t="s">
        <v>106</v>
      </c>
      <c r="N36" s="369" t="s">
        <v>104</v>
      </c>
      <c r="O36" s="370" t="s">
        <v>395</v>
      </c>
      <c r="P36" s="423" t="s">
        <v>106</v>
      </c>
      <c r="Q36" s="423" t="s">
        <v>106</v>
      </c>
      <c r="R36" s="47" t="s">
        <v>395</v>
      </c>
      <c r="S36" s="423" t="s">
        <v>106</v>
      </c>
      <c r="T36" s="423" t="s">
        <v>106</v>
      </c>
      <c r="U36" s="369" t="s">
        <v>104</v>
      </c>
      <c r="V36" s="370" t="s">
        <v>395</v>
      </c>
      <c r="W36" s="423" t="s">
        <v>106</v>
      </c>
      <c r="X36" s="423" t="s">
        <v>106</v>
      </c>
      <c r="Y36" s="423" t="s">
        <v>106</v>
      </c>
      <c r="Z36" s="423" t="s">
        <v>106</v>
      </c>
      <c r="AA36" s="47" t="s">
        <v>104</v>
      </c>
      <c r="AB36" s="369" t="s">
        <v>395</v>
      </c>
      <c r="AC36" s="370" t="s">
        <v>395</v>
      </c>
      <c r="AD36" s="423" t="s">
        <v>106</v>
      </c>
      <c r="AE36" s="423" t="s">
        <v>106</v>
      </c>
      <c r="AF36" s="423" t="s">
        <v>106</v>
      </c>
      <c r="AG36" s="47" t="s">
        <v>395</v>
      </c>
      <c r="AH36" s="423" t="s">
        <v>106</v>
      </c>
      <c r="AI36" s="369" t="s">
        <v>104</v>
      </c>
      <c r="AJ36" s="370" t="s">
        <v>395</v>
      </c>
      <c r="AK36" s="423" t="s">
        <v>106</v>
      </c>
      <c r="AL36" s="47" t="s">
        <v>395</v>
      </c>
      <c r="AM36" s="221"/>
      <c r="AN36" s="48">
        <v>21</v>
      </c>
      <c r="AO36" s="48">
        <v>21</v>
      </c>
      <c r="AP36" s="48">
        <v>21</v>
      </c>
      <c r="AQ36" s="48">
        <v>0</v>
      </c>
      <c r="AR36" s="48">
        <v>35</v>
      </c>
      <c r="AS36" s="48">
        <v>36</v>
      </c>
      <c r="AT36" s="430">
        <v>18.166699999999999</v>
      </c>
      <c r="AU36" s="48">
        <v>202</v>
      </c>
      <c r="AV36" s="48">
        <v>202</v>
      </c>
      <c r="AW36" s="48">
        <v>202</v>
      </c>
      <c r="AX36" s="48">
        <v>0</v>
      </c>
      <c r="AY36" s="48">
        <v>0</v>
      </c>
      <c r="AZ36" s="48">
        <v>0</v>
      </c>
      <c r="BA36" s="48">
        <v>0</v>
      </c>
      <c r="BB36" s="48">
        <v>0</v>
      </c>
      <c r="BC36" s="48">
        <v>0</v>
      </c>
      <c r="BD36" s="48">
        <v>0</v>
      </c>
      <c r="BE36" s="48">
        <v>0</v>
      </c>
      <c r="BF36" s="48">
        <v>0</v>
      </c>
      <c r="BG36" s="48">
        <v>0</v>
      </c>
      <c r="BH36" s="48">
        <v>0</v>
      </c>
      <c r="BI36" s="48">
        <v>0</v>
      </c>
      <c r="BJ36" s="48">
        <v>0</v>
      </c>
      <c r="BK36" s="48">
        <v>0</v>
      </c>
      <c r="BL36" s="48">
        <v>0</v>
      </c>
      <c r="BM36" s="48">
        <v>0</v>
      </c>
      <c r="BN36" s="48">
        <v>0</v>
      </c>
      <c r="BO36" s="48">
        <v>0</v>
      </c>
      <c r="BP36" s="48">
        <v>0</v>
      </c>
      <c r="BQ36" s="48">
        <v>0</v>
      </c>
      <c r="BR36" s="48">
        <v>0</v>
      </c>
      <c r="BS36" s="48">
        <v>0</v>
      </c>
      <c r="BT36" s="48">
        <v>0</v>
      </c>
      <c r="BU36" s="48">
        <v>0</v>
      </c>
      <c r="BV36" s="48">
        <v>0</v>
      </c>
      <c r="BW36" s="48">
        <v>0</v>
      </c>
      <c r="BX36" s="48">
        <v>0</v>
      </c>
      <c r="BY36" s="48">
        <v>0</v>
      </c>
      <c r="BZ36" s="48">
        <v>0</v>
      </c>
      <c r="CA36" s="48">
        <v>0</v>
      </c>
      <c r="CB36" s="48">
        <v>0</v>
      </c>
      <c r="CC36" s="48">
        <v>0</v>
      </c>
      <c r="CD36" s="48">
        <v>0</v>
      </c>
      <c r="CE36" s="48">
        <v>0</v>
      </c>
      <c r="CF36" s="48">
        <v>0</v>
      </c>
      <c r="CG36" s="48">
        <v>0</v>
      </c>
      <c r="CH36" s="48">
        <v>0</v>
      </c>
      <c r="CI36" s="48">
        <v>0</v>
      </c>
      <c r="CJ36" s="48">
        <v>0</v>
      </c>
      <c r="CK36" s="48">
        <v>0</v>
      </c>
      <c r="CL36" s="48">
        <v>0</v>
      </c>
      <c r="CM36" s="48">
        <v>0</v>
      </c>
      <c r="CN36" s="48">
        <v>0</v>
      </c>
      <c r="CO36" s="48">
        <v>0</v>
      </c>
      <c r="CP36" s="48"/>
      <c r="CQ36" s="48"/>
      <c r="CR36" s="48"/>
      <c r="CS36" s="48"/>
      <c r="CT36" s="48"/>
      <c r="CU36" s="48">
        <v>208</v>
      </c>
      <c r="CV36" s="429" t="s">
        <v>396</v>
      </c>
      <c r="CW36" s="47"/>
      <c r="CX36" s="47" t="s">
        <v>319</v>
      </c>
      <c r="CY36" s="15"/>
    </row>
    <row r="37" spans="1:103" hidden="1" x14ac:dyDescent="0.35">
      <c r="A37" s="427">
        <v>35</v>
      </c>
      <c r="B37" s="47" t="s">
        <v>683</v>
      </c>
      <c r="C37" s="47" t="s">
        <v>684</v>
      </c>
      <c r="D37" s="47" t="s">
        <v>56</v>
      </c>
      <c r="E37" s="47" t="s">
        <v>685</v>
      </c>
      <c r="F37" s="47" t="s">
        <v>131</v>
      </c>
      <c r="G37" s="47" t="s">
        <v>58</v>
      </c>
      <c r="H37" s="47" t="s">
        <v>328</v>
      </c>
      <c r="I37" s="47" t="s">
        <v>104</v>
      </c>
      <c r="J37" s="423" t="s">
        <v>106</v>
      </c>
      <c r="K37" s="47" t="s">
        <v>395</v>
      </c>
      <c r="L37" s="423" t="s">
        <v>106</v>
      </c>
      <c r="M37" s="423" t="s">
        <v>106</v>
      </c>
      <c r="N37" s="19" t="s">
        <v>106</v>
      </c>
      <c r="O37" s="370" t="s">
        <v>395</v>
      </c>
      <c r="P37" s="423" t="s">
        <v>106</v>
      </c>
      <c r="Q37" s="423" t="s">
        <v>106</v>
      </c>
      <c r="R37" s="47" t="s">
        <v>395</v>
      </c>
      <c r="S37" s="423" t="s">
        <v>106</v>
      </c>
      <c r="T37" s="423" t="s">
        <v>106</v>
      </c>
      <c r="U37" s="369" t="s">
        <v>104</v>
      </c>
      <c r="V37" s="370" t="s">
        <v>395</v>
      </c>
      <c r="W37" s="423" t="s">
        <v>106</v>
      </c>
      <c r="X37" s="47" t="s">
        <v>395</v>
      </c>
      <c r="Y37" s="423" t="s">
        <v>106</v>
      </c>
      <c r="Z37" s="423" t="s">
        <v>106</v>
      </c>
      <c r="AA37" s="423" t="s">
        <v>106</v>
      </c>
      <c r="AB37" s="369" t="s">
        <v>104</v>
      </c>
      <c r="AC37" s="370" t="s">
        <v>395</v>
      </c>
      <c r="AD37" s="423" t="s">
        <v>106</v>
      </c>
      <c r="AE37" s="47" t="s">
        <v>395</v>
      </c>
      <c r="AF37" s="423" t="s">
        <v>106</v>
      </c>
      <c r="AG37" s="423" t="s">
        <v>106</v>
      </c>
      <c r="AH37" s="423" t="s">
        <v>106</v>
      </c>
      <c r="AI37" s="369" t="s">
        <v>104</v>
      </c>
      <c r="AJ37" s="370" t="s">
        <v>395</v>
      </c>
      <c r="AK37" s="423" t="s">
        <v>106</v>
      </c>
      <c r="AL37" s="423" t="s">
        <v>106</v>
      </c>
      <c r="AM37" s="221"/>
      <c r="AN37" s="48">
        <v>22</v>
      </c>
      <c r="AO37" s="48">
        <v>22</v>
      </c>
      <c r="AP37" s="48">
        <v>22</v>
      </c>
      <c r="AQ37" s="48">
        <v>0</v>
      </c>
      <c r="AR37" s="48">
        <v>30</v>
      </c>
      <c r="AS37" s="48">
        <v>28</v>
      </c>
      <c r="AT37" s="48">
        <v>19</v>
      </c>
      <c r="AU37" s="48">
        <v>212</v>
      </c>
      <c r="AV37" s="48">
        <v>212</v>
      </c>
      <c r="AW37" s="48">
        <v>212</v>
      </c>
      <c r="AX37" s="48">
        <v>0</v>
      </c>
      <c r="AY37" s="48">
        <v>0</v>
      </c>
      <c r="AZ37" s="48">
        <v>0</v>
      </c>
      <c r="BA37" s="48">
        <v>0</v>
      </c>
      <c r="BB37" s="48">
        <v>0</v>
      </c>
      <c r="BC37" s="48">
        <v>0</v>
      </c>
      <c r="BD37" s="48">
        <v>0</v>
      </c>
      <c r="BE37" s="48">
        <v>0</v>
      </c>
      <c r="BF37" s="48">
        <v>0</v>
      </c>
      <c r="BG37" s="48">
        <v>0</v>
      </c>
      <c r="BH37" s="48">
        <v>0</v>
      </c>
      <c r="BI37" s="48">
        <v>0</v>
      </c>
      <c r="BJ37" s="48">
        <v>0</v>
      </c>
      <c r="BK37" s="48">
        <v>0</v>
      </c>
      <c r="BL37" s="48">
        <v>0</v>
      </c>
      <c r="BM37" s="48">
        <v>0</v>
      </c>
      <c r="BN37" s="48">
        <v>0</v>
      </c>
      <c r="BO37" s="48">
        <v>0</v>
      </c>
      <c r="BP37" s="48">
        <v>0</v>
      </c>
      <c r="BQ37" s="48">
        <v>0</v>
      </c>
      <c r="BR37" s="48">
        <v>0</v>
      </c>
      <c r="BS37" s="48">
        <v>0</v>
      </c>
      <c r="BT37" s="48">
        <v>0</v>
      </c>
      <c r="BU37" s="48">
        <v>0</v>
      </c>
      <c r="BV37" s="48">
        <v>0</v>
      </c>
      <c r="BW37" s="48">
        <v>0</v>
      </c>
      <c r="BX37" s="48">
        <v>0</v>
      </c>
      <c r="BY37" s="48">
        <v>0</v>
      </c>
      <c r="BZ37" s="48">
        <v>0</v>
      </c>
      <c r="CA37" s="48">
        <v>0</v>
      </c>
      <c r="CB37" s="48">
        <v>0</v>
      </c>
      <c r="CC37" s="48">
        <v>0</v>
      </c>
      <c r="CD37" s="48">
        <v>0</v>
      </c>
      <c r="CE37" s="48">
        <v>0</v>
      </c>
      <c r="CF37" s="48">
        <v>0</v>
      </c>
      <c r="CG37" s="48">
        <v>0</v>
      </c>
      <c r="CH37" s="48">
        <v>0</v>
      </c>
      <c r="CI37" s="48">
        <v>0</v>
      </c>
      <c r="CJ37" s="48">
        <v>0</v>
      </c>
      <c r="CK37" s="48">
        <v>0</v>
      </c>
      <c r="CL37" s="48">
        <v>0</v>
      </c>
      <c r="CM37" s="48">
        <v>0</v>
      </c>
      <c r="CN37" s="48">
        <v>0</v>
      </c>
      <c r="CO37" s="48">
        <v>0</v>
      </c>
      <c r="CP37" s="48"/>
      <c r="CQ37" s="48"/>
      <c r="CR37" s="48"/>
      <c r="CS37" s="48"/>
      <c r="CT37" s="48"/>
      <c r="CU37" s="48">
        <v>208</v>
      </c>
      <c r="CV37" s="429" t="s">
        <v>396</v>
      </c>
      <c r="CW37" s="47"/>
      <c r="CX37" s="47" t="s">
        <v>1067</v>
      </c>
      <c r="CY37" s="15"/>
    </row>
    <row r="38" spans="1:103" hidden="1" x14ac:dyDescent="0.35">
      <c r="A38" s="427">
        <v>36</v>
      </c>
      <c r="B38" s="47" t="s">
        <v>686</v>
      </c>
      <c r="C38" s="47" t="s">
        <v>70</v>
      </c>
      <c r="D38" s="47" t="s">
        <v>56</v>
      </c>
      <c r="E38" s="47" t="s">
        <v>687</v>
      </c>
      <c r="F38" s="47" t="s">
        <v>131</v>
      </c>
      <c r="G38" s="47" t="s">
        <v>58</v>
      </c>
      <c r="H38" s="47" t="s">
        <v>328</v>
      </c>
      <c r="I38" s="47" t="s">
        <v>395</v>
      </c>
      <c r="J38" s="423" t="s">
        <v>106</v>
      </c>
      <c r="K38" s="423" t="s">
        <v>106</v>
      </c>
      <c r="L38" s="423" t="s">
        <v>106</v>
      </c>
      <c r="M38" s="423" t="s">
        <v>106</v>
      </c>
      <c r="N38" s="369" t="s">
        <v>104</v>
      </c>
      <c r="O38" s="370" t="s">
        <v>395</v>
      </c>
      <c r="P38" s="423" t="s">
        <v>106</v>
      </c>
      <c r="Q38" s="423" t="s">
        <v>106</v>
      </c>
      <c r="R38" s="423" t="s">
        <v>106</v>
      </c>
      <c r="S38" s="423" t="s">
        <v>106</v>
      </c>
      <c r="T38" s="47" t="s">
        <v>104</v>
      </c>
      <c r="U38" s="369" t="s">
        <v>395</v>
      </c>
      <c r="V38" s="370" t="s">
        <v>395</v>
      </c>
      <c r="W38" s="47" t="s">
        <v>395</v>
      </c>
      <c r="X38" s="423" t="s">
        <v>106</v>
      </c>
      <c r="Y38" s="423" t="s">
        <v>106</v>
      </c>
      <c r="Z38" s="423" t="s">
        <v>106</v>
      </c>
      <c r="AA38" s="423" t="s">
        <v>106</v>
      </c>
      <c r="AB38" s="369" t="s">
        <v>104</v>
      </c>
      <c r="AC38" s="370" t="s">
        <v>395</v>
      </c>
      <c r="AD38" s="423" t="s">
        <v>106</v>
      </c>
      <c r="AE38" s="423" t="s">
        <v>106</v>
      </c>
      <c r="AF38" s="423" t="s">
        <v>106</v>
      </c>
      <c r="AG38" s="423" t="s">
        <v>106</v>
      </c>
      <c r="AH38" s="47" t="s">
        <v>104</v>
      </c>
      <c r="AI38" s="369" t="s">
        <v>395</v>
      </c>
      <c r="AJ38" s="370" t="s">
        <v>395</v>
      </c>
      <c r="AK38" s="423" t="s">
        <v>106</v>
      </c>
      <c r="AL38" s="423" t="s">
        <v>106</v>
      </c>
      <c r="AM38" s="221"/>
      <c r="AN38" s="48">
        <v>22</v>
      </c>
      <c r="AO38" s="48">
        <v>22</v>
      </c>
      <c r="AP38" s="48">
        <v>22</v>
      </c>
      <c r="AQ38" s="48">
        <v>0</v>
      </c>
      <c r="AR38" s="48">
        <v>40</v>
      </c>
      <c r="AS38" s="48">
        <v>40</v>
      </c>
      <c r="AT38" s="48">
        <v>19</v>
      </c>
      <c r="AU38" s="48">
        <v>212</v>
      </c>
      <c r="AV38" s="48">
        <v>212</v>
      </c>
      <c r="AW38" s="48">
        <v>212</v>
      </c>
      <c r="AX38" s="48">
        <v>0</v>
      </c>
      <c r="AY38" s="48">
        <v>0</v>
      </c>
      <c r="AZ38" s="48">
        <v>0</v>
      </c>
      <c r="BA38" s="48">
        <v>0</v>
      </c>
      <c r="BB38" s="48">
        <v>0</v>
      </c>
      <c r="BC38" s="48">
        <v>0</v>
      </c>
      <c r="BD38" s="48">
        <v>0</v>
      </c>
      <c r="BE38" s="48">
        <v>0</v>
      </c>
      <c r="BF38" s="48">
        <v>0</v>
      </c>
      <c r="BG38" s="48">
        <v>0</v>
      </c>
      <c r="BH38" s="48">
        <v>0</v>
      </c>
      <c r="BI38" s="48">
        <v>0</v>
      </c>
      <c r="BJ38" s="48">
        <v>0</v>
      </c>
      <c r="BK38" s="48">
        <v>0</v>
      </c>
      <c r="BL38" s="48">
        <v>0</v>
      </c>
      <c r="BM38" s="48">
        <v>0</v>
      </c>
      <c r="BN38" s="48">
        <v>0</v>
      </c>
      <c r="BO38" s="48">
        <v>0</v>
      </c>
      <c r="BP38" s="48">
        <v>0</v>
      </c>
      <c r="BQ38" s="48">
        <v>0</v>
      </c>
      <c r="BR38" s="48">
        <v>0</v>
      </c>
      <c r="BS38" s="48">
        <v>0</v>
      </c>
      <c r="BT38" s="48">
        <v>0</v>
      </c>
      <c r="BU38" s="48">
        <v>0</v>
      </c>
      <c r="BV38" s="48">
        <v>0</v>
      </c>
      <c r="BW38" s="48">
        <v>0</v>
      </c>
      <c r="BX38" s="48">
        <v>0</v>
      </c>
      <c r="BY38" s="48">
        <v>0</v>
      </c>
      <c r="BZ38" s="48">
        <v>0</v>
      </c>
      <c r="CA38" s="48">
        <v>0</v>
      </c>
      <c r="CB38" s="48">
        <v>0</v>
      </c>
      <c r="CC38" s="48">
        <v>0</v>
      </c>
      <c r="CD38" s="48">
        <v>0</v>
      </c>
      <c r="CE38" s="48">
        <v>0</v>
      </c>
      <c r="CF38" s="48">
        <v>0</v>
      </c>
      <c r="CG38" s="48">
        <v>0</v>
      </c>
      <c r="CH38" s="48">
        <v>0</v>
      </c>
      <c r="CI38" s="48">
        <v>0</v>
      </c>
      <c r="CJ38" s="48">
        <v>0</v>
      </c>
      <c r="CK38" s="48">
        <v>0</v>
      </c>
      <c r="CL38" s="48">
        <v>0</v>
      </c>
      <c r="CM38" s="48">
        <v>0</v>
      </c>
      <c r="CN38" s="48">
        <v>0</v>
      </c>
      <c r="CO38" s="48">
        <v>0</v>
      </c>
      <c r="CP38" s="48"/>
      <c r="CQ38" s="48"/>
      <c r="CR38" s="48"/>
      <c r="CS38" s="48"/>
      <c r="CT38" s="48"/>
      <c r="CU38" s="48">
        <v>208</v>
      </c>
      <c r="CV38" s="429" t="s">
        <v>396</v>
      </c>
      <c r="CW38" s="47"/>
      <c r="CX38" s="47" t="s">
        <v>1067</v>
      </c>
      <c r="CY38" s="15"/>
    </row>
    <row r="39" spans="1:103" hidden="1" x14ac:dyDescent="0.35">
      <c r="A39" s="427">
        <v>37</v>
      </c>
      <c r="B39" s="47" t="s">
        <v>688</v>
      </c>
      <c r="C39" s="47" t="s">
        <v>689</v>
      </c>
      <c r="D39" s="47" t="s">
        <v>61</v>
      </c>
      <c r="E39" s="47" t="s">
        <v>690</v>
      </c>
      <c r="F39" s="47" t="s">
        <v>132</v>
      </c>
      <c r="G39" s="47" t="s">
        <v>58</v>
      </c>
      <c r="H39" s="47" t="s">
        <v>547</v>
      </c>
      <c r="I39" s="423" t="s">
        <v>106</v>
      </c>
      <c r="J39" s="423" t="s">
        <v>106</v>
      </c>
      <c r="K39" s="428" t="s">
        <v>562</v>
      </c>
      <c r="L39" s="47" t="s">
        <v>395</v>
      </c>
      <c r="M39" s="423" t="s">
        <v>106</v>
      </c>
      <c r="N39" s="369" t="s">
        <v>104</v>
      </c>
      <c r="O39" s="370" t="s">
        <v>395</v>
      </c>
      <c r="P39" s="423" t="s">
        <v>106</v>
      </c>
      <c r="Q39" s="423" t="s">
        <v>106</v>
      </c>
      <c r="R39" s="423" t="s">
        <v>106</v>
      </c>
      <c r="S39" s="47" t="s">
        <v>395</v>
      </c>
      <c r="T39" s="423" t="s">
        <v>106</v>
      </c>
      <c r="U39" s="369" t="s">
        <v>104</v>
      </c>
      <c r="V39" s="370" t="s">
        <v>395</v>
      </c>
      <c r="W39" s="423" t="s">
        <v>106</v>
      </c>
      <c r="X39" s="423" t="s">
        <v>106</v>
      </c>
      <c r="Y39" s="423" t="s">
        <v>106</v>
      </c>
      <c r="Z39" s="423" t="s">
        <v>106</v>
      </c>
      <c r="AA39" s="47" t="s">
        <v>395</v>
      </c>
      <c r="AB39" s="369" t="s">
        <v>395</v>
      </c>
      <c r="AC39" s="370" t="s">
        <v>104</v>
      </c>
      <c r="AD39" s="47" t="s">
        <v>395</v>
      </c>
      <c r="AE39" s="428" t="s">
        <v>1053</v>
      </c>
      <c r="AF39" s="423" t="s">
        <v>106</v>
      </c>
      <c r="AG39" s="423" t="s">
        <v>106</v>
      </c>
      <c r="AH39" s="47" t="s">
        <v>104</v>
      </c>
      <c r="AI39" s="428" t="s">
        <v>562</v>
      </c>
      <c r="AJ39" s="370" t="s">
        <v>395</v>
      </c>
      <c r="AK39" s="423" t="s">
        <v>106</v>
      </c>
      <c r="AL39" s="423" t="s">
        <v>106</v>
      </c>
      <c r="AM39" s="221"/>
      <c r="AN39" s="48">
        <v>22</v>
      </c>
      <c r="AO39" s="430">
        <v>21.65</v>
      </c>
      <c r="AP39" s="430">
        <v>21.65</v>
      </c>
      <c r="AQ39" s="48">
        <v>0</v>
      </c>
      <c r="AR39" s="48">
        <v>25</v>
      </c>
      <c r="AS39" s="48">
        <v>24</v>
      </c>
      <c r="AT39" s="48">
        <v>19</v>
      </c>
      <c r="AU39" s="48">
        <v>212</v>
      </c>
      <c r="AV39" s="430">
        <v>208.5</v>
      </c>
      <c r="AW39" s="430">
        <v>208.5</v>
      </c>
      <c r="AX39" s="430">
        <v>3.5</v>
      </c>
      <c r="AY39" s="48">
        <v>0</v>
      </c>
      <c r="AZ39" s="48">
        <v>0</v>
      </c>
      <c r="BA39" s="48">
        <v>0</v>
      </c>
      <c r="BB39" s="48">
        <v>0</v>
      </c>
      <c r="BC39" s="48">
        <v>0</v>
      </c>
      <c r="BD39" s="48">
        <v>0</v>
      </c>
      <c r="BE39" s="48">
        <v>0</v>
      </c>
      <c r="BF39" s="48">
        <v>0</v>
      </c>
      <c r="BG39" s="48">
        <v>0</v>
      </c>
      <c r="BH39" s="430">
        <v>3.5</v>
      </c>
      <c r="BI39" s="48">
        <v>0</v>
      </c>
      <c r="BJ39" s="48">
        <v>0</v>
      </c>
      <c r="BK39" s="48">
        <v>0</v>
      </c>
      <c r="BL39" s="48">
        <v>0</v>
      </c>
      <c r="BM39" s="48">
        <v>0</v>
      </c>
      <c r="BN39" s="48">
        <v>0</v>
      </c>
      <c r="BO39" s="48">
        <v>0</v>
      </c>
      <c r="BP39" s="48">
        <v>0</v>
      </c>
      <c r="BQ39" s="48">
        <v>0</v>
      </c>
      <c r="BR39" s="48">
        <v>0</v>
      </c>
      <c r="BS39" s="48">
        <v>0</v>
      </c>
      <c r="BT39" s="48">
        <v>0</v>
      </c>
      <c r="BU39" s="48">
        <v>0</v>
      </c>
      <c r="BV39" s="48">
        <v>0</v>
      </c>
      <c r="BW39" s="48">
        <v>0</v>
      </c>
      <c r="BX39" s="48">
        <v>0</v>
      </c>
      <c r="BY39" s="48">
        <v>0</v>
      </c>
      <c r="BZ39" s="48">
        <v>0</v>
      </c>
      <c r="CA39" s="48">
        <v>0</v>
      </c>
      <c r="CB39" s="48">
        <v>0</v>
      </c>
      <c r="CC39" s="48">
        <v>0</v>
      </c>
      <c r="CD39" s="48">
        <v>0</v>
      </c>
      <c r="CE39" s="48">
        <v>0</v>
      </c>
      <c r="CF39" s="48">
        <v>0</v>
      </c>
      <c r="CG39" s="48">
        <v>0</v>
      </c>
      <c r="CH39" s="48">
        <v>0</v>
      </c>
      <c r="CI39" s="48">
        <v>0</v>
      </c>
      <c r="CJ39" s="48">
        <v>0</v>
      </c>
      <c r="CK39" s="48">
        <v>0</v>
      </c>
      <c r="CL39" s="48">
        <v>0</v>
      </c>
      <c r="CM39" s="48">
        <v>0</v>
      </c>
      <c r="CN39" s="48">
        <v>0</v>
      </c>
      <c r="CO39" s="48">
        <v>0</v>
      </c>
      <c r="CP39" s="48"/>
      <c r="CQ39" s="48"/>
      <c r="CR39" s="48"/>
      <c r="CS39" s="48"/>
      <c r="CT39" s="48"/>
      <c r="CU39" s="48">
        <v>208</v>
      </c>
      <c r="CV39" s="429" t="s">
        <v>396</v>
      </c>
      <c r="CW39" s="47"/>
      <c r="CX39" s="47" t="s">
        <v>319</v>
      </c>
      <c r="CY39" s="15"/>
    </row>
    <row r="40" spans="1:103" hidden="1" x14ac:dyDescent="0.35">
      <c r="A40" s="427">
        <v>38</v>
      </c>
      <c r="B40" s="47" t="s">
        <v>692</v>
      </c>
      <c r="C40" s="47" t="s">
        <v>693</v>
      </c>
      <c r="D40" s="47" t="s">
        <v>56</v>
      </c>
      <c r="E40" s="47" t="s">
        <v>694</v>
      </c>
      <c r="F40" s="47" t="s">
        <v>131</v>
      </c>
      <c r="G40" s="47" t="s">
        <v>58</v>
      </c>
      <c r="H40" s="47" t="s">
        <v>327</v>
      </c>
      <c r="I40" s="423" t="s">
        <v>106</v>
      </c>
      <c r="J40" s="423" t="s">
        <v>106</v>
      </c>
      <c r="K40" s="423" t="s">
        <v>106</v>
      </c>
      <c r="L40" s="423" t="s">
        <v>106</v>
      </c>
      <c r="M40" s="47" t="s">
        <v>395</v>
      </c>
      <c r="N40" s="369" t="s">
        <v>104</v>
      </c>
      <c r="O40" s="370" t="s">
        <v>395</v>
      </c>
      <c r="P40" s="423" t="s">
        <v>106</v>
      </c>
      <c r="Q40" s="423" t="s">
        <v>106</v>
      </c>
      <c r="R40" s="423" t="s">
        <v>106</v>
      </c>
      <c r="S40" s="423" t="s">
        <v>106</v>
      </c>
      <c r="T40" s="47" t="s">
        <v>104</v>
      </c>
      <c r="U40" s="369" t="s">
        <v>395</v>
      </c>
      <c r="V40" s="370" t="s">
        <v>395</v>
      </c>
      <c r="W40" s="19" t="s">
        <v>1050</v>
      </c>
      <c r="X40" s="423" t="s">
        <v>106</v>
      </c>
      <c r="Y40" s="433"/>
      <c r="Z40" s="423" t="s">
        <v>106</v>
      </c>
      <c r="AA40" s="433"/>
      <c r="AB40" s="369" t="s">
        <v>395</v>
      </c>
      <c r="AC40" s="370" t="s">
        <v>395</v>
      </c>
      <c r="AD40" s="19" t="s">
        <v>1049</v>
      </c>
      <c r="AE40" s="19" t="s">
        <v>1050</v>
      </c>
      <c r="AF40" s="423" t="s">
        <v>106</v>
      </c>
      <c r="AG40" s="423" t="s">
        <v>106</v>
      </c>
      <c r="AH40" s="47" t="s">
        <v>104</v>
      </c>
      <c r="AI40" s="369" t="s">
        <v>395</v>
      </c>
      <c r="AJ40" s="370" t="s">
        <v>395</v>
      </c>
      <c r="AK40" s="423" t="s">
        <v>106</v>
      </c>
      <c r="AL40" s="433"/>
      <c r="AM40" s="221"/>
      <c r="AN40" s="48">
        <v>17</v>
      </c>
      <c r="AO40" s="48">
        <v>16</v>
      </c>
      <c r="AP40" s="48">
        <v>16</v>
      </c>
      <c r="AQ40" s="48">
        <v>0</v>
      </c>
      <c r="AR40" s="48">
        <v>20</v>
      </c>
      <c r="AS40" s="48">
        <v>20</v>
      </c>
      <c r="AT40" s="48">
        <v>19</v>
      </c>
      <c r="AU40" s="48">
        <v>164</v>
      </c>
      <c r="AV40" s="48">
        <v>154</v>
      </c>
      <c r="AW40" s="48">
        <v>154</v>
      </c>
      <c r="AX40" s="48">
        <v>10</v>
      </c>
      <c r="AY40" s="48">
        <v>0</v>
      </c>
      <c r="AZ40" s="48">
        <v>0</v>
      </c>
      <c r="BA40" s="48">
        <v>20</v>
      </c>
      <c r="BB40" s="48">
        <v>0</v>
      </c>
      <c r="BC40" s="48">
        <v>0</v>
      </c>
      <c r="BD40" s="48">
        <v>0</v>
      </c>
      <c r="BE40" s="48">
        <v>0</v>
      </c>
      <c r="BF40" s="48">
        <v>0</v>
      </c>
      <c r="BG40" s="48">
        <v>0</v>
      </c>
      <c r="BH40" s="48">
        <v>30</v>
      </c>
      <c r="BI40" s="48">
        <v>20</v>
      </c>
      <c r="BJ40" s="48">
        <v>0</v>
      </c>
      <c r="BK40" s="48">
        <v>0</v>
      </c>
      <c r="BL40" s="48">
        <v>0</v>
      </c>
      <c r="BM40" s="48">
        <v>0</v>
      </c>
      <c r="BN40" s="48">
        <v>0</v>
      </c>
      <c r="BO40" s="48">
        <v>0</v>
      </c>
      <c r="BP40" s="48">
        <v>0</v>
      </c>
      <c r="BQ40" s="48">
        <v>0</v>
      </c>
      <c r="BR40" s="48">
        <v>0</v>
      </c>
      <c r="BS40" s="48">
        <v>0</v>
      </c>
      <c r="BT40" s="48">
        <v>0</v>
      </c>
      <c r="BU40" s="48">
        <v>0</v>
      </c>
      <c r="BV40" s="48">
        <v>0</v>
      </c>
      <c r="BW40" s="48">
        <v>0</v>
      </c>
      <c r="BX40" s="48">
        <v>0</v>
      </c>
      <c r="BY40" s="48">
        <v>0</v>
      </c>
      <c r="BZ40" s="48">
        <v>0</v>
      </c>
      <c r="CA40" s="48">
        <v>0</v>
      </c>
      <c r="CB40" s="48">
        <v>0</v>
      </c>
      <c r="CC40" s="48">
        <v>0</v>
      </c>
      <c r="CD40" s="48">
        <v>0</v>
      </c>
      <c r="CE40" s="48">
        <v>0</v>
      </c>
      <c r="CF40" s="48">
        <v>0</v>
      </c>
      <c r="CG40" s="48">
        <v>0</v>
      </c>
      <c r="CH40" s="48">
        <v>0</v>
      </c>
      <c r="CI40" s="48">
        <v>0</v>
      </c>
      <c r="CJ40" s="48">
        <v>0</v>
      </c>
      <c r="CK40" s="48">
        <v>0</v>
      </c>
      <c r="CL40" s="48">
        <v>0</v>
      </c>
      <c r="CM40" s="48">
        <v>0</v>
      </c>
      <c r="CN40" s="48">
        <v>0</v>
      </c>
      <c r="CO40" s="48">
        <v>0</v>
      </c>
      <c r="CP40" s="48"/>
      <c r="CQ40" s="48">
        <v>16</v>
      </c>
      <c r="CR40" s="48">
        <v>4</v>
      </c>
      <c r="CS40" s="48">
        <v>28</v>
      </c>
      <c r="CT40" s="48">
        <v>44</v>
      </c>
      <c r="CU40" s="48">
        <v>164</v>
      </c>
      <c r="CV40" s="429" t="s">
        <v>396</v>
      </c>
      <c r="CW40" s="47"/>
      <c r="CX40" s="47" t="s">
        <v>319</v>
      </c>
      <c r="CY40" s="15"/>
    </row>
    <row r="41" spans="1:103" hidden="1" x14ac:dyDescent="0.35">
      <c r="A41" s="427">
        <v>39</v>
      </c>
      <c r="B41" s="47" t="s">
        <v>695</v>
      </c>
      <c r="C41" s="47" t="s">
        <v>696</v>
      </c>
      <c r="D41" s="47" t="s">
        <v>56</v>
      </c>
      <c r="E41" s="47" t="s">
        <v>697</v>
      </c>
      <c r="F41" s="47" t="s">
        <v>131</v>
      </c>
      <c r="G41" s="47" t="s">
        <v>58</v>
      </c>
      <c r="H41" s="47" t="s">
        <v>327</v>
      </c>
      <c r="I41" s="423" t="s">
        <v>106</v>
      </c>
      <c r="J41" s="423" t="s">
        <v>106</v>
      </c>
      <c r="K41" s="47" t="s">
        <v>395</v>
      </c>
      <c r="L41" s="423" t="s">
        <v>106</v>
      </c>
      <c r="M41" s="423" t="s">
        <v>106</v>
      </c>
      <c r="N41" s="432" t="s">
        <v>948</v>
      </c>
      <c r="O41" s="370" t="s">
        <v>395</v>
      </c>
      <c r="P41" s="19" t="s">
        <v>1049</v>
      </c>
      <c r="Q41" s="423" t="s">
        <v>106</v>
      </c>
      <c r="R41" s="47" t="s">
        <v>395</v>
      </c>
      <c r="S41" s="423" t="s">
        <v>106</v>
      </c>
      <c r="T41" s="423" t="s">
        <v>106</v>
      </c>
      <c r="U41" s="369" t="s">
        <v>104</v>
      </c>
      <c r="V41" s="370" t="s">
        <v>395</v>
      </c>
      <c r="W41" s="423" t="s">
        <v>106</v>
      </c>
      <c r="X41" s="423" t="s">
        <v>106</v>
      </c>
      <c r="Y41" s="423" t="s">
        <v>106</v>
      </c>
      <c r="Z41" s="423" t="s">
        <v>106</v>
      </c>
      <c r="AA41" s="47" t="s">
        <v>104</v>
      </c>
      <c r="AB41" s="369" t="s">
        <v>395</v>
      </c>
      <c r="AC41" s="370" t="s">
        <v>395</v>
      </c>
      <c r="AD41" s="423" t="s">
        <v>106</v>
      </c>
      <c r="AE41" s="423" t="s">
        <v>106</v>
      </c>
      <c r="AF41" s="423" t="s">
        <v>106</v>
      </c>
      <c r="AG41" s="423" t="s">
        <v>106</v>
      </c>
      <c r="AH41" s="47" t="s">
        <v>104</v>
      </c>
      <c r="AI41" s="369" t="s">
        <v>395</v>
      </c>
      <c r="AJ41" s="370" t="s">
        <v>395</v>
      </c>
      <c r="AK41" s="47" t="s">
        <v>395</v>
      </c>
      <c r="AL41" s="423" t="s">
        <v>106</v>
      </c>
      <c r="AM41" s="221"/>
      <c r="AN41" s="48">
        <v>20</v>
      </c>
      <c r="AO41" s="48">
        <v>19</v>
      </c>
      <c r="AP41" s="48">
        <v>19</v>
      </c>
      <c r="AQ41" s="48">
        <v>0</v>
      </c>
      <c r="AR41" s="48">
        <v>25</v>
      </c>
      <c r="AS41" s="48">
        <v>24</v>
      </c>
      <c r="AT41" s="430">
        <v>18.166699999999999</v>
      </c>
      <c r="AU41" s="48">
        <v>194</v>
      </c>
      <c r="AV41" s="48">
        <v>184</v>
      </c>
      <c r="AW41" s="48">
        <v>184</v>
      </c>
      <c r="AX41" s="48">
        <v>10</v>
      </c>
      <c r="AY41" s="48">
        <v>0</v>
      </c>
      <c r="AZ41" s="48">
        <v>0</v>
      </c>
      <c r="BA41" s="48">
        <v>8</v>
      </c>
      <c r="BB41" s="48">
        <v>0</v>
      </c>
      <c r="BC41" s="48">
        <v>0</v>
      </c>
      <c r="BD41" s="48">
        <v>0</v>
      </c>
      <c r="BE41" s="48">
        <v>0</v>
      </c>
      <c r="BF41" s="48">
        <v>0</v>
      </c>
      <c r="BG41" s="48">
        <v>0</v>
      </c>
      <c r="BH41" s="48">
        <v>18</v>
      </c>
      <c r="BI41" s="48">
        <v>8</v>
      </c>
      <c r="BJ41" s="48">
        <v>0</v>
      </c>
      <c r="BK41" s="48">
        <v>0</v>
      </c>
      <c r="BL41" s="48">
        <v>0</v>
      </c>
      <c r="BM41" s="48">
        <v>0</v>
      </c>
      <c r="BN41" s="48">
        <v>0</v>
      </c>
      <c r="BO41" s="48">
        <v>0</v>
      </c>
      <c r="BP41" s="48">
        <v>0</v>
      </c>
      <c r="BQ41" s="48">
        <v>0</v>
      </c>
      <c r="BR41" s="48">
        <v>0</v>
      </c>
      <c r="BS41" s="48">
        <v>0</v>
      </c>
      <c r="BT41" s="48">
        <v>0</v>
      </c>
      <c r="BU41" s="48">
        <v>0</v>
      </c>
      <c r="BV41" s="48">
        <v>0</v>
      </c>
      <c r="BW41" s="48">
        <v>0</v>
      </c>
      <c r="BX41" s="48">
        <v>0</v>
      </c>
      <c r="BY41" s="48">
        <v>0</v>
      </c>
      <c r="BZ41" s="48">
        <v>0</v>
      </c>
      <c r="CA41" s="48">
        <v>0</v>
      </c>
      <c r="CB41" s="48">
        <v>0</v>
      </c>
      <c r="CC41" s="48">
        <v>0</v>
      </c>
      <c r="CD41" s="48">
        <v>0</v>
      </c>
      <c r="CE41" s="48">
        <v>0</v>
      </c>
      <c r="CF41" s="48">
        <v>0</v>
      </c>
      <c r="CG41" s="48">
        <v>0</v>
      </c>
      <c r="CH41" s="48">
        <v>0</v>
      </c>
      <c r="CI41" s="48">
        <v>0</v>
      </c>
      <c r="CJ41" s="48">
        <v>0</v>
      </c>
      <c r="CK41" s="48">
        <v>0</v>
      </c>
      <c r="CL41" s="48">
        <v>0</v>
      </c>
      <c r="CM41" s="48">
        <v>0</v>
      </c>
      <c r="CN41" s="48">
        <v>0</v>
      </c>
      <c r="CO41" s="48">
        <v>0</v>
      </c>
      <c r="CP41" s="48"/>
      <c r="CQ41" s="48">
        <v>8</v>
      </c>
      <c r="CR41" s="48"/>
      <c r="CS41" s="48"/>
      <c r="CT41" s="48">
        <v>8</v>
      </c>
      <c r="CU41" s="48">
        <v>200</v>
      </c>
      <c r="CV41" s="429" t="s">
        <v>396</v>
      </c>
      <c r="CW41" s="47"/>
      <c r="CX41" s="47" t="s">
        <v>1067</v>
      </c>
      <c r="CY41" s="15"/>
    </row>
    <row r="42" spans="1:103" hidden="1" x14ac:dyDescent="0.35">
      <c r="A42" s="427">
        <v>40</v>
      </c>
      <c r="B42" s="47" t="s">
        <v>698</v>
      </c>
      <c r="C42" s="47" t="s">
        <v>699</v>
      </c>
      <c r="D42" s="47" t="s">
        <v>56</v>
      </c>
      <c r="E42" s="47" t="s">
        <v>700</v>
      </c>
      <c r="F42" s="47" t="s">
        <v>131</v>
      </c>
      <c r="G42" s="47" t="s">
        <v>58</v>
      </c>
      <c r="H42" s="47" t="s">
        <v>328</v>
      </c>
      <c r="I42" s="47" t="s">
        <v>104</v>
      </c>
      <c r="J42" s="423" t="s">
        <v>106</v>
      </c>
      <c r="K42" s="423" t="s">
        <v>106</v>
      </c>
      <c r="L42" s="423" t="s">
        <v>106</v>
      </c>
      <c r="M42" s="47" t="s">
        <v>395</v>
      </c>
      <c r="N42" s="19" t="s">
        <v>106</v>
      </c>
      <c r="O42" s="370" t="s">
        <v>395</v>
      </c>
      <c r="P42" s="423" t="s">
        <v>106</v>
      </c>
      <c r="Q42" s="47" t="s">
        <v>395</v>
      </c>
      <c r="R42" s="19" t="s">
        <v>1050</v>
      </c>
      <c r="S42" s="423" t="s">
        <v>106</v>
      </c>
      <c r="T42" s="423" t="s">
        <v>106</v>
      </c>
      <c r="U42" s="369" t="s">
        <v>104</v>
      </c>
      <c r="V42" s="370" t="s">
        <v>395</v>
      </c>
      <c r="W42" s="423" t="s">
        <v>106</v>
      </c>
      <c r="X42" s="423" t="s">
        <v>106</v>
      </c>
      <c r="Y42" s="423" t="s">
        <v>106</v>
      </c>
      <c r="Z42" s="423" t="s">
        <v>106</v>
      </c>
      <c r="AA42" s="47" t="s">
        <v>104</v>
      </c>
      <c r="AB42" s="369" t="s">
        <v>395</v>
      </c>
      <c r="AC42" s="370" t="s">
        <v>395</v>
      </c>
      <c r="AD42" s="434" t="s">
        <v>1899</v>
      </c>
      <c r="AE42" s="47" t="s">
        <v>395</v>
      </c>
      <c r="AF42" s="423" t="s">
        <v>106</v>
      </c>
      <c r="AG42" s="423" t="s">
        <v>106</v>
      </c>
      <c r="AH42" s="423" t="s">
        <v>106</v>
      </c>
      <c r="AI42" s="428" t="s">
        <v>827</v>
      </c>
      <c r="AJ42" s="370" t="s">
        <v>395</v>
      </c>
      <c r="AK42" s="423" t="s">
        <v>106</v>
      </c>
      <c r="AL42" s="423" t="s">
        <v>106</v>
      </c>
      <c r="AM42" s="221"/>
      <c r="AN42" s="430">
        <v>20.324999999999999</v>
      </c>
      <c r="AO42" s="430">
        <v>19.324999999999999</v>
      </c>
      <c r="AP42" s="430">
        <v>19.324999999999999</v>
      </c>
      <c r="AQ42" s="48">
        <v>0</v>
      </c>
      <c r="AR42" s="48">
        <v>40</v>
      </c>
      <c r="AS42" s="48">
        <v>40</v>
      </c>
      <c r="AT42" s="48">
        <v>19</v>
      </c>
      <c r="AU42" s="430">
        <v>195.25</v>
      </c>
      <c r="AV42" s="430">
        <v>187.25</v>
      </c>
      <c r="AW42" s="430">
        <v>187.25</v>
      </c>
      <c r="AX42" s="48">
        <v>8</v>
      </c>
      <c r="AY42" s="48">
        <v>0</v>
      </c>
      <c r="AZ42" s="48">
        <v>0</v>
      </c>
      <c r="BA42" s="48">
        <v>10</v>
      </c>
      <c r="BB42" s="48">
        <v>0</v>
      </c>
      <c r="BC42" s="48">
        <v>0</v>
      </c>
      <c r="BD42" s="48">
        <v>0</v>
      </c>
      <c r="BE42" s="430">
        <v>6.75</v>
      </c>
      <c r="BF42" s="48">
        <v>0</v>
      </c>
      <c r="BG42" s="48">
        <v>0</v>
      </c>
      <c r="BH42" s="430">
        <v>24.75</v>
      </c>
      <c r="BI42" s="430">
        <v>16.75</v>
      </c>
      <c r="BJ42" s="48">
        <v>0</v>
      </c>
      <c r="BK42" s="48">
        <v>0</v>
      </c>
      <c r="BL42" s="48">
        <v>0</v>
      </c>
      <c r="BM42" s="48">
        <v>0</v>
      </c>
      <c r="BN42" s="48">
        <v>0</v>
      </c>
      <c r="BO42" s="48">
        <v>0</v>
      </c>
      <c r="BP42" s="48">
        <v>0</v>
      </c>
      <c r="BQ42" s="48">
        <v>0</v>
      </c>
      <c r="BR42" s="48">
        <v>0</v>
      </c>
      <c r="BS42" s="48">
        <v>0</v>
      </c>
      <c r="BT42" s="48">
        <v>0</v>
      </c>
      <c r="BU42" s="48">
        <v>0</v>
      </c>
      <c r="BV42" s="48">
        <v>0</v>
      </c>
      <c r="BW42" s="48">
        <v>0</v>
      </c>
      <c r="BX42" s="48">
        <v>0</v>
      </c>
      <c r="BY42" s="48">
        <v>0</v>
      </c>
      <c r="BZ42" s="48">
        <v>0</v>
      </c>
      <c r="CA42" s="48">
        <v>0</v>
      </c>
      <c r="CB42" s="48">
        <v>0</v>
      </c>
      <c r="CC42" s="48">
        <v>0</v>
      </c>
      <c r="CD42" s="48">
        <v>0</v>
      </c>
      <c r="CE42" s="48">
        <v>0</v>
      </c>
      <c r="CF42" s="48">
        <v>0</v>
      </c>
      <c r="CG42" s="48">
        <v>0</v>
      </c>
      <c r="CH42" s="48">
        <v>0</v>
      </c>
      <c r="CI42" s="48">
        <v>0</v>
      </c>
      <c r="CJ42" s="48">
        <v>0</v>
      </c>
      <c r="CK42" s="48">
        <v>0</v>
      </c>
      <c r="CL42" s="48">
        <v>0</v>
      </c>
      <c r="CM42" s="48">
        <v>0</v>
      </c>
      <c r="CN42" s="48">
        <v>0</v>
      </c>
      <c r="CO42" s="48">
        <v>0</v>
      </c>
      <c r="CP42" s="48"/>
      <c r="CQ42" s="48">
        <v>8</v>
      </c>
      <c r="CR42" s="48">
        <v>2</v>
      </c>
      <c r="CS42" s="430">
        <v>6.75</v>
      </c>
      <c r="CT42" s="430">
        <v>14.75</v>
      </c>
      <c r="CU42" s="430">
        <v>193.25</v>
      </c>
      <c r="CV42" s="429" t="s">
        <v>396</v>
      </c>
      <c r="CW42" s="47"/>
      <c r="CX42" s="47" t="s">
        <v>1068</v>
      </c>
      <c r="CY42" s="15"/>
    </row>
    <row r="43" spans="1:103" hidden="1" x14ac:dyDescent="0.35">
      <c r="A43" s="427">
        <v>41</v>
      </c>
      <c r="B43" s="47" t="s">
        <v>701</v>
      </c>
      <c r="C43" s="47" t="s">
        <v>702</v>
      </c>
      <c r="D43" s="47" t="s">
        <v>61</v>
      </c>
      <c r="E43" s="47" t="s">
        <v>703</v>
      </c>
      <c r="F43" s="47" t="s">
        <v>132</v>
      </c>
      <c r="G43" s="47" t="s">
        <v>58</v>
      </c>
      <c r="H43" s="47" t="s">
        <v>547</v>
      </c>
      <c r="I43" s="423" t="s">
        <v>106</v>
      </c>
      <c r="J43" s="423" t="s">
        <v>106</v>
      </c>
      <c r="K43" s="423" t="s">
        <v>106</v>
      </c>
      <c r="L43" s="423" t="s">
        <v>106</v>
      </c>
      <c r="M43" s="47" t="s">
        <v>104</v>
      </c>
      <c r="N43" s="369" t="s">
        <v>395</v>
      </c>
      <c r="O43" s="370" t="s">
        <v>395</v>
      </c>
      <c r="P43" s="423" t="s">
        <v>106</v>
      </c>
      <c r="Q43" s="423" t="s">
        <v>106</v>
      </c>
      <c r="R43" s="423" t="s">
        <v>106</v>
      </c>
      <c r="S43" s="423" t="s">
        <v>106</v>
      </c>
      <c r="T43" s="428" t="s">
        <v>827</v>
      </c>
      <c r="U43" s="369" t="s">
        <v>395</v>
      </c>
      <c r="V43" s="370" t="s">
        <v>395</v>
      </c>
      <c r="W43" s="47" t="s">
        <v>395</v>
      </c>
      <c r="X43" s="423" t="s">
        <v>106</v>
      </c>
      <c r="Y43" s="423" t="s">
        <v>106</v>
      </c>
      <c r="Z43" s="47" t="s">
        <v>395</v>
      </c>
      <c r="AA43" s="423" t="s">
        <v>106</v>
      </c>
      <c r="AB43" s="19" t="s">
        <v>106</v>
      </c>
      <c r="AC43" s="370" t="s">
        <v>104</v>
      </c>
      <c r="AD43" s="423" t="s">
        <v>106</v>
      </c>
      <c r="AE43" s="423" t="s">
        <v>106</v>
      </c>
      <c r="AF43" s="47" t="s">
        <v>395</v>
      </c>
      <c r="AG43" s="47" t="s">
        <v>104</v>
      </c>
      <c r="AH43" s="423" t="s">
        <v>106</v>
      </c>
      <c r="AI43" s="19" t="s">
        <v>106</v>
      </c>
      <c r="AJ43" s="370" t="s">
        <v>395</v>
      </c>
      <c r="AK43" s="423" t="s">
        <v>106</v>
      </c>
      <c r="AL43" s="47" t="s">
        <v>395</v>
      </c>
      <c r="AM43" s="221"/>
      <c r="AN43" s="48">
        <v>21</v>
      </c>
      <c r="AO43" s="48">
        <v>20</v>
      </c>
      <c r="AP43" s="48">
        <v>20</v>
      </c>
      <c r="AQ43" s="48">
        <v>0</v>
      </c>
      <c r="AR43" s="48">
        <v>0</v>
      </c>
      <c r="AS43" s="48">
        <v>0</v>
      </c>
      <c r="AT43" s="430">
        <v>18.166699999999999</v>
      </c>
      <c r="AU43" s="48">
        <v>202</v>
      </c>
      <c r="AV43" s="48">
        <v>194</v>
      </c>
      <c r="AW43" s="48">
        <v>194</v>
      </c>
      <c r="AX43" s="48">
        <v>8</v>
      </c>
      <c r="AY43" s="48">
        <v>0</v>
      </c>
      <c r="AZ43" s="48">
        <v>0</v>
      </c>
      <c r="BA43" s="48">
        <v>0</v>
      </c>
      <c r="BB43" s="48">
        <v>0</v>
      </c>
      <c r="BC43" s="48">
        <v>0</v>
      </c>
      <c r="BD43" s="48">
        <v>0</v>
      </c>
      <c r="BE43" s="48">
        <v>0</v>
      </c>
      <c r="BF43" s="48">
        <v>0</v>
      </c>
      <c r="BG43" s="48">
        <v>0</v>
      </c>
      <c r="BH43" s="48">
        <v>8</v>
      </c>
      <c r="BI43" s="48">
        <v>0</v>
      </c>
      <c r="BJ43" s="48">
        <v>0</v>
      </c>
      <c r="BK43" s="48">
        <v>0</v>
      </c>
      <c r="BL43" s="48">
        <v>0</v>
      </c>
      <c r="BM43" s="48">
        <v>0</v>
      </c>
      <c r="BN43" s="48">
        <v>0</v>
      </c>
      <c r="BO43" s="48">
        <v>0</v>
      </c>
      <c r="BP43" s="48">
        <v>0</v>
      </c>
      <c r="BQ43" s="48">
        <v>0</v>
      </c>
      <c r="BR43" s="48">
        <v>0</v>
      </c>
      <c r="BS43" s="48">
        <v>0</v>
      </c>
      <c r="BT43" s="48">
        <v>0</v>
      </c>
      <c r="BU43" s="48">
        <v>0</v>
      </c>
      <c r="BV43" s="48">
        <v>0</v>
      </c>
      <c r="BW43" s="48">
        <v>0</v>
      </c>
      <c r="BX43" s="48">
        <v>0</v>
      </c>
      <c r="BY43" s="48">
        <v>0</v>
      </c>
      <c r="BZ43" s="48">
        <v>0</v>
      </c>
      <c r="CA43" s="48">
        <v>0</v>
      </c>
      <c r="CB43" s="48">
        <v>0</v>
      </c>
      <c r="CC43" s="48">
        <v>0</v>
      </c>
      <c r="CD43" s="48">
        <v>0</v>
      </c>
      <c r="CE43" s="48">
        <v>0</v>
      </c>
      <c r="CF43" s="48">
        <v>0</v>
      </c>
      <c r="CG43" s="48">
        <v>0</v>
      </c>
      <c r="CH43" s="48">
        <v>0</v>
      </c>
      <c r="CI43" s="48">
        <v>0</v>
      </c>
      <c r="CJ43" s="48">
        <v>0</v>
      </c>
      <c r="CK43" s="48">
        <v>0</v>
      </c>
      <c r="CL43" s="48">
        <v>0</v>
      </c>
      <c r="CM43" s="48">
        <v>0</v>
      </c>
      <c r="CN43" s="48">
        <v>0</v>
      </c>
      <c r="CO43" s="48">
        <v>0</v>
      </c>
      <c r="CP43" s="48"/>
      <c r="CQ43" s="48"/>
      <c r="CR43" s="48"/>
      <c r="CS43" s="48"/>
      <c r="CT43" s="48"/>
      <c r="CU43" s="48">
        <v>208</v>
      </c>
      <c r="CV43" s="429" t="s">
        <v>396</v>
      </c>
      <c r="CW43" s="47"/>
      <c r="CX43" s="47" t="s">
        <v>1068</v>
      </c>
      <c r="CY43" s="15"/>
    </row>
    <row r="44" spans="1:103" hidden="1" x14ac:dyDescent="0.35">
      <c r="A44" s="427">
        <v>42</v>
      </c>
      <c r="B44" s="47" t="s">
        <v>704</v>
      </c>
      <c r="C44" s="47" t="s">
        <v>705</v>
      </c>
      <c r="D44" s="47" t="s">
        <v>56</v>
      </c>
      <c r="E44" s="47" t="s">
        <v>706</v>
      </c>
      <c r="F44" s="47" t="s">
        <v>131</v>
      </c>
      <c r="G44" s="47" t="s">
        <v>58</v>
      </c>
      <c r="H44" s="47" t="s">
        <v>327</v>
      </c>
      <c r="I44" s="47" t="s">
        <v>395</v>
      </c>
      <c r="J44" s="423" t="s">
        <v>106</v>
      </c>
      <c r="K44" s="423" t="s">
        <v>106</v>
      </c>
      <c r="L44" s="423" t="s">
        <v>106</v>
      </c>
      <c r="M44" s="423" t="s">
        <v>106</v>
      </c>
      <c r="N44" s="369" t="s">
        <v>104</v>
      </c>
      <c r="O44" s="370" t="s">
        <v>395</v>
      </c>
      <c r="P44" s="423" t="s">
        <v>106</v>
      </c>
      <c r="Q44" s="423" t="s">
        <v>106</v>
      </c>
      <c r="R44" s="423" t="s">
        <v>106</v>
      </c>
      <c r="S44" s="423" t="s">
        <v>106</v>
      </c>
      <c r="T44" s="47" t="s">
        <v>104</v>
      </c>
      <c r="U44" s="369" t="s">
        <v>395</v>
      </c>
      <c r="V44" s="370" t="s">
        <v>395</v>
      </c>
      <c r="W44" s="423" t="s">
        <v>106</v>
      </c>
      <c r="X44" s="423" t="s">
        <v>106</v>
      </c>
      <c r="Y44" s="47" t="s">
        <v>395</v>
      </c>
      <c r="Z44" s="423" t="s">
        <v>106</v>
      </c>
      <c r="AA44" s="423" t="s">
        <v>106</v>
      </c>
      <c r="AB44" s="369" t="s">
        <v>104</v>
      </c>
      <c r="AC44" s="370" t="s">
        <v>395</v>
      </c>
      <c r="AD44" s="423" t="s">
        <v>106</v>
      </c>
      <c r="AE44" s="423" t="s">
        <v>106</v>
      </c>
      <c r="AF44" s="423" t="s">
        <v>106</v>
      </c>
      <c r="AG44" s="423" t="s">
        <v>106</v>
      </c>
      <c r="AH44" s="47" t="s">
        <v>104</v>
      </c>
      <c r="AI44" s="369" t="s">
        <v>395</v>
      </c>
      <c r="AJ44" s="370" t="s">
        <v>395</v>
      </c>
      <c r="AK44" s="47" t="s">
        <v>395</v>
      </c>
      <c r="AL44" s="423" t="s">
        <v>106</v>
      </c>
      <c r="AM44" s="221"/>
      <c r="AN44" s="48">
        <v>21</v>
      </c>
      <c r="AO44" s="48">
        <v>21</v>
      </c>
      <c r="AP44" s="48">
        <v>21</v>
      </c>
      <c r="AQ44" s="48">
        <v>0</v>
      </c>
      <c r="AR44" s="48">
        <v>45</v>
      </c>
      <c r="AS44" s="48">
        <v>44</v>
      </c>
      <c r="AT44" s="430">
        <v>18.166699999999999</v>
      </c>
      <c r="AU44" s="48">
        <v>202</v>
      </c>
      <c r="AV44" s="48">
        <v>202</v>
      </c>
      <c r="AW44" s="48">
        <v>202</v>
      </c>
      <c r="AX44" s="48">
        <v>0</v>
      </c>
      <c r="AY44" s="48">
        <v>0</v>
      </c>
      <c r="AZ44" s="48">
        <v>0</v>
      </c>
      <c r="BA44" s="48">
        <v>0</v>
      </c>
      <c r="BB44" s="48">
        <v>0</v>
      </c>
      <c r="BC44" s="48">
        <v>0</v>
      </c>
      <c r="BD44" s="48">
        <v>0</v>
      </c>
      <c r="BE44" s="48">
        <v>0</v>
      </c>
      <c r="BF44" s="48">
        <v>0</v>
      </c>
      <c r="BG44" s="48">
        <v>0</v>
      </c>
      <c r="BH44" s="48">
        <v>0</v>
      </c>
      <c r="BI44" s="48">
        <v>0</v>
      </c>
      <c r="BJ44" s="48">
        <v>0</v>
      </c>
      <c r="BK44" s="48">
        <v>0</v>
      </c>
      <c r="BL44" s="48">
        <v>0</v>
      </c>
      <c r="BM44" s="48">
        <v>0</v>
      </c>
      <c r="BN44" s="48">
        <v>0</v>
      </c>
      <c r="BO44" s="48">
        <v>0</v>
      </c>
      <c r="BP44" s="48">
        <v>0</v>
      </c>
      <c r="BQ44" s="48">
        <v>0</v>
      </c>
      <c r="BR44" s="48">
        <v>0</v>
      </c>
      <c r="BS44" s="48">
        <v>0</v>
      </c>
      <c r="BT44" s="48">
        <v>0</v>
      </c>
      <c r="BU44" s="48">
        <v>0</v>
      </c>
      <c r="BV44" s="48">
        <v>0</v>
      </c>
      <c r="BW44" s="48">
        <v>0</v>
      </c>
      <c r="BX44" s="48">
        <v>0</v>
      </c>
      <c r="BY44" s="48">
        <v>0</v>
      </c>
      <c r="BZ44" s="48">
        <v>0</v>
      </c>
      <c r="CA44" s="48">
        <v>0</v>
      </c>
      <c r="CB44" s="48">
        <v>0</v>
      </c>
      <c r="CC44" s="48">
        <v>0</v>
      </c>
      <c r="CD44" s="48">
        <v>0</v>
      </c>
      <c r="CE44" s="48">
        <v>0</v>
      </c>
      <c r="CF44" s="48">
        <v>0</v>
      </c>
      <c r="CG44" s="48">
        <v>0</v>
      </c>
      <c r="CH44" s="48">
        <v>0</v>
      </c>
      <c r="CI44" s="48">
        <v>0</v>
      </c>
      <c r="CJ44" s="48">
        <v>0</v>
      </c>
      <c r="CK44" s="48">
        <v>0</v>
      </c>
      <c r="CL44" s="48">
        <v>0</v>
      </c>
      <c r="CM44" s="48">
        <v>0</v>
      </c>
      <c r="CN44" s="48">
        <v>0</v>
      </c>
      <c r="CO44" s="48">
        <v>0</v>
      </c>
      <c r="CP44" s="48"/>
      <c r="CQ44" s="48"/>
      <c r="CR44" s="48"/>
      <c r="CS44" s="48"/>
      <c r="CT44" s="48"/>
      <c r="CU44" s="48">
        <v>208</v>
      </c>
      <c r="CV44" s="429" t="s">
        <v>396</v>
      </c>
      <c r="CW44" s="47"/>
      <c r="CX44" s="47" t="s">
        <v>1068</v>
      </c>
      <c r="CY44" s="15"/>
    </row>
    <row r="45" spans="1:103" hidden="1" x14ac:dyDescent="0.35">
      <c r="A45" s="427">
        <v>43</v>
      </c>
      <c r="B45" s="47" t="s">
        <v>707</v>
      </c>
      <c r="C45" s="47" t="s">
        <v>708</v>
      </c>
      <c r="D45" s="47" t="s">
        <v>61</v>
      </c>
      <c r="E45" s="47" t="s">
        <v>709</v>
      </c>
      <c r="F45" s="47" t="s">
        <v>132</v>
      </c>
      <c r="G45" s="47" t="s">
        <v>58</v>
      </c>
      <c r="H45" s="47" t="s">
        <v>547</v>
      </c>
      <c r="I45" s="423" t="s">
        <v>106</v>
      </c>
      <c r="J45" s="423" t="s">
        <v>106</v>
      </c>
      <c r="K45" s="423" t="s">
        <v>106</v>
      </c>
      <c r="L45" s="423" t="s">
        <v>106</v>
      </c>
      <c r="M45" s="47" t="s">
        <v>395</v>
      </c>
      <c r="N45" s="369" t="s">
        <v>104</v>
      </c>
      <c r="O45" s="370" t="s">
        <v>395</v>
      </c>
      <c r="P45" s="423" t="s">
        <v>106</v>
      </c>
      <c r="Q45" s="428" t="s">
        <v>562</v>
      </c>
      <c r="R45" s="423" t="s">
        <v>106</v>
      </c>
      <c r="S45" s="423" t="s">
        <v>106</v>
      </c>
      <c r="T45" s="47" t="s">
        <v>104</v>
      </c>
      <c r="U45" s="369" t="s">
        <v>395</v>
      </c>
      <c r="V45" s="370" t="s">
        <v>395</v>
      </c>
      <c r="W45" s="423" t="s">
        <v>106</v>
      </c>
      <c r="X45" s="423" t="s">
        <v>106</v>
      </c>
      <c r="Y45" s="47" t="s">
        <v>104</v>
      </c>
      <c r="Z45" s="423" t="s">
        <v>106</v>
      </c>
      <c r="AA45" s="423" t="s">
        <v>106</v>
      </c>
      <c r="AB45" s="369" t="s">
        <v>395</v>
      </c>
      <c r="AC45" s="370" t="s">
        <v>395</v>
      </c>
      <c r="AD45" s="423" t="s">
        <v>106</v>
      </c>
      <c r="AE45" s="47" t="s">
        <v>395</v>
      </c>
      <c r="AF45" s="47" t="s">
        <v>104</v>
      </c>
      <c r="AG45" s="423" t="s">
        <v>106</v>
      </c>
      <c r="AH45" s="423" t="s">
        <v>106</v>
      </c>
      <c r="AI45" s="19" t="s">
        <v>106</v>
      </c>
      <c r="AJ45" s="370" t="s">
        <v>395</v>
      </c>
      <c r="AK45" s="19" t="s">
        <v>1049</v>
      </c>
      <c r="AL45" s="19" t="s">
        <v>1049</v>
      </c>
      <c r="AM45" s="221"/>
      <c r="AN45" s="48">
        <v>22</v>
      </c>
      <c r="AO45" s="430">
        <v>19.899999999999999</v>
      </c>
      <c r="AP45" s="430">
        <v>19.899999999999999</v>
      </c>
      <c r="AQ45" s="48">
        <v>0</v>
      </c>
      <c r="AR45" s="48">
        <v>20</v>
      </c>
      <c r="AS45" s="48">
        <v>16</v>
      </c>
      <c r="AT45" s="48">
        <v>19</v>
      </c>
      <c r="AU45" s="48">
        <v>212</v>
      </c>
      <c r="AV45" s="48">
        <v>191</v>
      </c>
      <c r="AW45" s="48">
        <v>191</v>
      </c>
      <c r="AX45" s="48">
        <v>21</v>
      </c>
      <c r="AY45" s="48">
        <v>0</v>
      </c>
      <c r="AZ45" s="48">
        <v>0</v>
      </c>
      <c r="BA45" s="48">
        <v>0</v>
      </c>
      <c r="BB45" s="48">
        <v>0</v>
      </c>
      <c r="BC45" s="48">
        <v>0</v>
      </c>
      <c r="BD45" s="48">
        <v>0</v>
      </c>
      <c r="BE45" s="48">
        <v>0</v>
      </c>
      <c r="BF45" s="48">
        <v>0</v>
      </c>
      <c r="BG45" s="48">
        <v>0</v>
      </c>
      <c r="BH45" s="48">
        <v>21</v>
      </c>
      <c r="BI45" s="48">
        <v>0</v>
      </c>
      <c r="BJ45" s="48">
        <v>0</v>
      </c>
      <c r="BK45" s="48">
        <v>0</v>
      </c>
      <c r="BL45" s="48">
        <v>0</v>
      </c>
      <c r="BM45" s="48">
        <v>0</v>
      </c>
      <c r="BN45" s="48">
        <v>0</v>
      </c>
      <c r="BO45" s="48">
        <v>0</v>
      </c>
      <c r="BP45" s="48">
        <v>0</v>
      </c>
      <c r="BQ45" s="48">
        <v>0</v>
      </c>
      <c r="BR45" s="48">
        <v>0</v>
      </c>
      <c r="BS45" s="48">
        <v>0</v>
      </c>
      <c r="BT45" s="48">
        <v>0</v>
      </c>
      <c r="BU45" s="48">
        <v>0</v>
      </c>
      <c r="BV45" s="48">
        <v>0</v>
      </c>
      <c r="BW45" s="48">
        <v>0</v>
      </c>
      <c r="BX45" s="48">
        <v>0</v>
      </c>
      <c r="BY45" s="48">
        <v>0</v>
      </c>
      <c r="BZ45" s="48">
        <v>0</v>
      </c>
      <c r="CA45" s="48">
        <v>0</v>
      </c>
      <c r="CB45" s="48">
        <v>0</v>
      </c>
      <c r="CC45" s="48">
        <v>0</v>
      </c>
      <c r="CD45" s="48">
        <v>0</v>
      </c>
      <c r="CE45" s="48">
        <v>0</v>
      </c>
      <c r="CF45" s="48">
        <v>0</v>
      </c>
      <c r="CG45" s="48">
        <v>0</v>
      </c>
      <c r="CH45" s="48">
        <v>0</v>
      </c>
      <c r="CI45" s="48">
        <v>0</v>
      </c>
      <c r="CJ45" s="48">
        <v>0</v>
      </c>
      <c r="CK45" s="48">
        <v>0</v>
      </c>
      <c r="CL45" s="48">
        <v>0</v>
      </c>
      <c r="CM45" s="48">
        <v>0</v>
      </c>
      <c r="CN45" s="48">
        <v>0</v>
      </c>
      <c r="CO45" s="48">
        <v>0</v>
      </c>
      <c r="CP45" s="48"/>
      <c r="CQ45" s="48"/>
      <c r="CR45" s="48"/>
      <c r="CS45" s="48"/>
      <c r="CT45" s="48"/>
      <c r="CU45" s="48">
        <v>208</v>
      </c>
      <c r="CV45" s="429" t="s">
        <v>396</v>
      </c>
      <c r="CW45" s="47"/>
      <c r="CX45" s="47" t="s">
        <v>1068</v>
      </c>
      <c r="CY45" s="15"/>
    </row>
    <row r="46" spans="1:103" hidden="1" x14ac:dyDescent="0.35">
      <c r="A46" s="427">
        <v>44</v>
      </c>
      <c r="B46" s="47" t="s">
        <v>710</v>
      </c>
      <c r="C46" s="47" t="s">
        <v>711</v>
      </c>
      <c r="D46" s="47" t="s">
        <v>56</v>
      </c>
      <c r="E46" s="47" t="s">
        <v>712</v>
      </c>
      <c r="F46" s="47" t="s">
        <v>131</v>
      </c>
      <c r="G46" s="47" t="s">
        <v>58</v>
      </c>
      <c r="H46" s="47" t="s">
        <v>328</v>
      </c>
      <c r="I46" s="423" t="s">
        <v>106</v>
      </c>
      <c r="J46" s="423" t="s">
        <v>106</v>
      </c>
      <c r="K46" s="47" t="s">
        <v>395</v>
      </c>
      <c r="L46" s="423" t="s">
        <v>106</v>
      </c>
      <c r="M46" s="423" t="s">
        <v>106</v>
      </c>
      <c r="N46" s="369" t="s">
        <v>104</v>
      </c>
      <c r="O46" s="370" t="s">
        <v>395</v>
      </c>
      <c r="P46" s="19" t="s">
        <v>1049</v>
      </c>
      <c r="Q46" s="423" t="s">
        <v>106</v>
      </c>
      <c r="R46" s="423" t="s">
        <v>106</v>
      </c>
      <c r="S46" s="423" t="s">
        <v>106</v>
      </c>
      <c r="T46" s="47" t="s">
        <v>104</v>
      </c>
      <c r="U46" s="369" t="s">
        <v>395</v>
      </c>
      <c r="V46" s="370" t="s">
        <v>395</v>
      </c>
      <c r="W46" s="423" t="s">
        <v>106</v>
      </c>
      <c r="X46" s="423" t="s">
        <v>106</v>
      </c>
      <c r="Y46" s="423" t="s">
        <v>106</v>
      </c>
      <c r="Z46" s="423" t="s">
        <v>106</v>
      </c>
      <c r="AA46" s="47" t="s">
        <v>104</v>
      </c>
      <c r="AB46" s="369" t="s">
        <v>395</v>
      </c>
      <c r="AC46" s="370" t="s">
        <v>395</v>
      </c>
      <c r="AD46" s="423" t="s">
        <v>106</v>
      </c>
      <c r="AE46" s="423" t="s">
        <v>106</v>
      </c>
      <c r="AF46" s="423" t="s">
        <v>106</v>
      </c>
      <c r="AG46" s="423" t="s">
        <v>106</v>
      </c>
      <c r="AH46" s="47" t="s">
        <v>104</v>
      </c>
      <c r="AI46" s="369" t="s">
        <v>395</v>
      </c>
      <c r="AJ46" s="370" t="s">
        <v>395</v>
      </c>
      <c r="AK46" s="423" t="s">
        <v>106</v>
      </c>
      <c r="AL46" s="423" t="s">
        <v>106</v>
      </c>
      <c r="AM46" s="221"/>
      <c r="AN46" s="48">
        <v>22</v>
      </c>
      <c r="AO46" s="48">
        <v>21</v>
      </c>
      <c r="AP46" s="48">
        <v>21</v>
      </c>
      <c r="AQ46" s="48">
        <v>0</v>
      </c>
      <c r="AR46" s="48">
        <v>30</v>
      </c>
      <c r="AS46" s="48">
        <v>28</v>
      </c>
      <c r="AT46" s="48">
        <v>19</v>
      </c>
      <c r="AU46" s="48">
        <v>212</v>
      </c>
      <c r="AV46" s="48">
        <v>202</v>
      </c>
      <c r="AW46" s="48">
        <v>202</v>
      </c>
      <c r="AX46" s="48">
        <v>10</v>
      </c>
      <c r="AY46" s="48">
        <v>0</v>
      </c>
      <c r="AZ46" s="48">
        <v>0</v>
      </c>
      <c r="BA46" s="48">
        <v>0</v>
      </c>
      <c r="BB46" s="48">
        <v>0</v>
      </c>
      <c r="BC46" s="48">
        <v>0</v>
      </c>
      <c r="BD46" s="48">
        <v>0</v>
      </c>
      <c r="BE46" s="48">
        <v>0</v>
      </c>
      <c r="BF46" s="48">
        <v>0</v>
      </c>
      <c r="BG46" s="48">
        <v>0</v>
      </c>
      <c r="BH46" s="48">
        <v>10</v>
      </c>
      <c r="BI46" s="48">
        <v>0</v>
      </c>
      <c r="BJ46" s="48">
        <v>0</v>
      </c>
      <c r="BK46" s="48">
        <v>0</v>
      </c>
      <c r="BL46" s="48">
        <v>0</v>
      </c>
      <c r="BM46" s="48">
        <v>0</v>
      </c>
      <c r="BN46" s="48">
        <v>0</v>
      </c>
      <c r="BO46" s="48">
        <v>0</v>
      </c>
      <c r="BP46" s="48">
        <v>0</v>
      </c>
      <c r="BQ46" s="48">
        <v>0</v>
      </c>
      <c r="BR46" s="48">
        <v>0</v>
      </c>
      <c r="BS46" s="48">
        <v>0</v>
      </c>
      <c r="BT46" s="48">
        <v>0</v>
      </c>
      <c r="BU46" s="48">
        <v>0</v>
      </c>
      <c r="BV46" s="48">
        <v>0</v>
      </c>
      <c r="BW46" s="48">
        <v>0</v>
      </c>
      <c r="BX46" s="48">
        <v>0</v>
      </c>
      <c r="BY46" s="48">
        <v>0</v>
      </c>
      <c r="BZ46" s="48">
        <v>0</v>
      </c>
      <c r="CA46" s="48">
        <v>0</v>
      </c>
      <c r="CB46" s="48">
        <v>0</v>
      </c>
      <c r="CC46" s="48">
        <v>0</v>
      </c>
      <c r="CD46" s="48">
        <v>0</v>
      </c>
      <c r="CE46" s="48">
        <v>0</v>
      </c>
      <c r="CF46" s="48">
        <v>0</v>
      </c>
      <c r="CG46" s="48">
        <v>0</v>
      </c>
      <c r="CH46" s="48">
        <v>0</v>
      </c>
      <c r="CI46" s="48">
        <v>0</v>
      </c>
      <c r="CJ46" s="48">
        <v>0</v>
      </c>
      <c r="CK46" s="48">
        <v>0</v>
      </c>
      <c r="CL46" s="48">
        <v>0</v>
      </c>
      <c r="CM46" s="48">
        <v>0</v>
      </c>
      <c r="CN46" s="48">
        <v>0</v>
      </c>
      <c r="CO46" s="48">
        <v>0</v>
      </c>
      <c r="CP46" s="48"/>
      <c r="CQ46" s="48"/>
      <c r="CR46" s="48"/>
      <c r="CS46" s="48"/>
      <c r="CT46" s="48"/>
      <c r="CU46" s="48">
        <v>208</v>
      </c>
      <c r="CV46" s="429" t="s">
        <v>396</v>
      </c>
      <c r="CW46" s="47"/>
      <c r="CX46" s="47" t="s">
        <v>1068</v>
      </c>
      <c r="CY46" s="15"/>
    </row>
    <row r="47" spans="1:103" hidden="1" x14ac:dyDescent="0.35">
      <c r="A47" s="427">
        <v>45</v>
      </c>
      <c r="B47" s="47" t="s">
        <v>713</v>
      </c>
      <c r="C47" s="47" t="s">
        <v>714</v>
      </c>
      <c r="D47" s="47" t="s">
        <v>56</v>
      </c>
      <c r="E47" s="47" t="s">
        <v>715</v>
      </c>
      <c r="F47" s="47" t="s">
        <v>131</v>
      </c>
      <c r="G47" s="47" t="s">
        <v>58</v>
      </c>
      <c r="H47" s="47" t="s">
        <v>328</v>
      </c>
      <c r="I47" s="423" t="s">
        <v>106</v>
      </c>
      <c r="J47" s="423" t="s">
        <v>106</v>
      </c>
      <c r="K47" s="423" t="s">
        <v>106</v>
      </c>
      <c r="L47" s="423" t="s">
        <v>106</v>
      </c>
      <c r="M47" s="47" t="s">
        <v>104</v>
      </c>
      <c r="N47" s="369" t="s">
        <v>395</v>
      </c>
      <c r="O47" s="370" t="s">
        <v>395</v>
      </c>
      <c r="P47" s="423" t="s">
        <v>106</v>
      </c>
      <c r="Q47" s="423" t="s">
        <v>106</v>
      </c>
      <c r="R47" s="47" t="s">
        <v>395</v>
      </c>
      <c r="S47" s="423" t="s">
        <v>106</v>
      </c>
      <c r="T47" s="423" t="s">
        <v>106</v>
      </c>
      <c r="U47" s="369" t="s">
        <v>104</v>
      </c>
      <c r="V47" s="370" t="s">
        <v>395</v>
      </c>
      <c r="W47" s="423" t="s">
        <v>106</v>
      </c>
      <c r="X47" s="423" t="s">
        <v>106</v>
      </c>
      <c r="Y47" s="423" t="s">
        <v>106</v>
      </c>
      <c r="Z47" s="423" t="s">
        <v>106</v>
      </c>
      <c r="AA47" s="47" t="s">
        <v>104</v>
      </c>
      <c r="AB47" s="369" t="s">
        <v>395</v>
      </c>
      <c r="AC47" s="370" t="s">
        <v>395</v>
      </c>
      <c r="AD47" s="423" t="s">
        <v>106</v>
      </c>
      <c r="AE47" s="423" t="s">
        <v>106</v>
      </c>
      <c r="AF47" s="423" t="s">
        <v>106</v>
      </c>
      <c r="AG47" s="423" t="s">
        <v>106</v>
      </c>
      <c r="AH47" s="428" t="s">
        <v>1053</v>
      </c>
      <c r="AI47" s="369" t="s">
        <v>395</v>
      </c>
      <c r="AJ47" s="370" t="s">
        <v>395</v>
      </c>
      <c r="AK47" s="423" t="s">
        <v>106</v>
      </c>
      <c r="AL47" s="423" t="s">
        <v>106</v>
      </c>
      <c r="AM47" s="221"/>
      <c r="AN47" s="48">
        <v>22</v>
      </c>
      <c r="AO47" s="430">
        <v>21.8125</v>
      </c>
      <c r="AP47" s="430">
        <v>21.8125</v>
      </c>
      <c r="AQ47" s="48">
        <v>0</v>
      </c>
      <c r="AR47" s="48">
        <v>40</v>
      </c>
      <c r="AS47" s="48">
        <v>40</v>
      </c>
      <c r="AT47" s="48">
        <v>19</v>
      </c>
      <c r="AU47" s="48">
        <v>212</v>
      </c>
      <c r="AV47" s="430">
        <v>210.5</v>
      </c>
      <c r="AW47" s="430">
        <v>210.5</v>
      </c>
      <c r="AX47" s="430">
        <v>1.5</v>
      </c>
      <c r="AY47" s="48">
        <v>0</v>
      </c>
      <c r="AZ47" s="48">
        <v>0</v>
      </c>
      <c r="BA47" s="48">
        <v>0</v>
      </c>
      <c r="BB47" s="48">
        <v>0</v>
      </c>
      <c r="BC47" s="48">
        <v>0</v>
      </c>
      <c r="BD47" s="48">
        <v>0</v>
      </c>
      <c r="BE47" s="48">
        <v>0</v>
      </c>
      <c r="BF47" s="48">
        <v>0</v>
      </c>
      <c r="BG47" s="48">
        <v>0</v>
      </c>
      <c r="BH47" s="430">
        <v>1.5</v>
      </c>
      <c r="BI47" s="48">
        <v>0</v>
      </c>
      <c r="BJ47" s="48">
        <v>0</v>
      </c>
      <c r="BK47" s="48">
        <v>0</v>
      </c>
      <c r="BL47" s="48">
        <v>0</v>
      </c>
      <c r="BM47" s="48">
        <v>0</v>
      </c>
      <c r="BN47" s="48">
        <v>0</v>
      </c>
      <c r="BO47" s="48">
        <v>0</v>
      </c>
      <c r="BP47" s="48">
        <v>0</v>
      </c>
      <c r="BQ47" s="48">
        <v>0</v>
      </c>
      <c r="BR47" s="48">
        <v>0</v>
      </c>
      <c r="BS47" s="48">
        <v>0</v>
      </c>
      <c r="BT47" s="48">
        <v>0</v>
      </c>
      <c r="BU47" s="48">
        <v>0</v>
      </c>
      <c r="BV47" s="48">
        <v>0</v>
      </c>
      <c r="BW47" s="48">
        <v>0</v>
      </c>
      <c r="BX47" s="48">
        <v>0</v>
      </c>
      <c r="BY47" s="48">
        <v>0</v>
      </c>
      <c r="BZ47" s="48">
        <v>0</v>
      </c>
      <c r="CA47" s="48">
        <v>0</v>
      </c>
      <c r="CB47" s="48">
        <v>0</v>
      </c>
      <c r="CC47" s="48">
        <v>0</v>
      </c>
      <c r="CD47" s="48">
        <v>0</v>
      </c>
      <c r="CE47" s="48">
        <v>0</v>
      </c>
      <c r="CF47" s="48">
        <v>0</v>
      </c>
      <c r="CG47" s="48">
        <v>0</v>
      </c>
      <c r="CH47" s="48">
        <v>0</v>
      </c>
      <c r="CI47" s="48">
        <v>0</v>
      </c>
      <c r="CJ47" s="48">
        <v>0</v>
      </c>
      <c r="CK47" s="48">
        <v>0</v>
      </c>
      <c r="CL47" s="48">
        <v>0</v>
      </c>
      <c r="CM47" s="48">
        <v>0</v>
      </c>
      <c r="CN47" s="48">
        <v>0</v>
      </c>
      <c r="CO47" s="48">
        <v>0</v>
      </c>
      <c r="CP47" s="48"/>
      <c r="CQ47" s="48"/>
      <c r="CR47" s="48"/>
      <c r="CS47" s="48"/>
      <c r="CT47" s="48"/>
      <c r="CU47" s="48">
        <v>208</v>
      </c>
      <c r="CV47" s="429" t="s">
        <v>396</v>
      </c>
      <c r="CW47" s="47"/>
      <c r="CX47" s="47" t="s">
        <v>319</v>
      </c>
      <c r="CY47" s="15"/>
    </row>
    <row r="48" spans="1:103" hidden="1" x14ac:dyDescent="0.35">
      <c r="A48" s="427">
        <v>46</v>
      </c>
      <c r="B48" s="47" t="s">
        <v>731</v>
      </c>
      <c r="C48" s="47" t="s">
        <v>732</v>
      </c>
      <c r="D48" s="47" t="s">
        <v>227</v>
      </c>
      <c r="E48" s="47" t="s">
        <v>733</v>
      </c>
      <c r="F48" s="47" t="s">
        <v>132</v>
      </c>
      <c r="G48" s="47" t="s">
        <v>69</v>
      </c>
      <c r="H48" s="47" t="s">
        <v>734</v>
      </c>
      <c r="I48" s="47" t="s">
        <v>104</v>
      </c>
      <c r="J48" s="47" t="s">
        <v>104</v>
      </c>
      <c r="K48" s="47" t="s">
        <v>104</v>
      </c>
      <c r="L48" s="47" t="s">
        <v>104</v>
      </c>
      <c r="M48" s="47" t="s">
        <v>104</v>
      </c>
      <c r="N48" s="369"/>
      <c r="O48" s="370"/>
      <c r="P48" s="47" t="s">
        <v>104</v>
      </c>
      <c r="Q48" s="47" t="s">
        <v>104</v>
      </c>
      <c r="R48" s="47" t="s">
        <v>104</v>
      </c>
      <c r="S48" s="47" t="s">
        <v>104</v>
      </c>
      <c r="T48" s="47" t="s">
        <v>104</v>
      </c>
      <c r="U48" s="369"/>
      <c r="V48" s="370"/>
      <c r="W48" s="47" t="s">
        <v>104</v>
      </c>
      <c r="X48" s="47" t="s">
        <v>104</v>
      </c>
      <c r="Y48" s="47" t="s">
        <v>104</v>
      </c>
      <c r="Z48" s="47" t="s">
        <v>104</v>
      </c>
      <c r="AA48" s="47" t="s">
        <v>104</v>
      </c>
      <c r="AB48" s="369"/>
      <c r="AC48" s="370"/>
      <c r="AD48" s="47" t="s">
        <v>104</v>
      </c>
      <c r="AE48" s="47" t="s">
        <v>104</v>
      </c>
      <c r="AF48" s="47" t="s">
        <v>104</v>
      </c>
      <c r="AG48" s="47" t="s">
        <v>104</v>
      </c>
      <c r="AH48" s="428" t="s">
        <v>827</v>
      </c>
      <c r="AI48" s="369"/>
      <c r="AJ48" s="370"/>
      <c r="AK48" s="47" t="s">
        <v>104</v>
      </c>
      <c r="AL48" s="47" t="s">
        <v>104</v>
      </c>
      <c r="AM48" s="221"/>
      <c r="AN48" s="48">
        <v>22</v>
      </c>
      <c r="AO48" s="48">
        <v>21</v>
      </c>
      <c r="AP48" s="48">
        <v>21</v>
      </c>
      <c r="AQ48" s="48">
        <v>0</v>
      </c>
      <c r="AR48" s="48">
        <v>0</v>
      </c>
      <c r="AS48" s="48">
        <v>0</v>
      </c>
      <c r="AT48" s="48">
        <v>22</v>
      </c>
      <c r="AU48" s="48">
        <v>176</v>
      </c>
      <c r="AV48" s="48">
        <v>168</v>
      </c>
      <c r="AW48" s="48">
        <v>168</v>
      </c>
      <c r="AX48" s="48">
        <v>8</v>
      </c>
      <c r="AY48" s="48">
        <v>0</v>
      </c>
      <c r="AZ48" s="48">
        <v>0</v>
      </c>
      <c r="BA48" s="48">
        <v>0</v>
      </c>
      <c r="BB48" s="48">
        <v>0</v>
      </c>
      <c r="BC48" s="48">
        <v>0</v>
      </c>
      <c r="BD48" s="48">
        <v>0</v>
      </c>
      <c r="BE48" s="48">
        <v>0</v>
      </c>
      <c r="BF48" s="48">
        <v>0</v>
      </c>
      <c r="BG48" s="48">
        <v>0</v>
      </c>
      <c r="BH48" s="48">
        <v>8</v>
      </c>
      <c r="BI48" s="48">
        <v>0</v>
      </c>
      <c r="BJ48" s="48">
        <v>0</v>
      </c>
      <c r="BK48" s="48">
        <v>0</v>
      </c>
      <c r="BL48" s="48">
        <v>0</v>
      </c>
      <c r="BM48" s="48">
        <v>0</v>
      </c>
      <c r="BN48" s="48">
        <v>0</v>
      </c>
      <c r="BO48" s="48">
        <v>0</v>
      </c>
      <c r="BP48" s="48">
        <v>0</v>
      </c>
      <c r="BQ48" s="48">
        <v>0</v>
      </c>
      <c r="BR48" s="48">
        <v>0</v>
      </c>
      <c r="BS48" s="48">
        <v>0</v>
      </c>
      <c r="BT48" s="48">
        <v>0</v>
      </c>
      <c r="BU48" s="48">
        <v>0</v>
      </c>
      <c r="BV48" s="48">
        <v>0</v>
      </c>
      <c r="BW48" s="48">
        <v>0</v>
      </c>
      <c r="BX48" s="48">
        <v>0</v>
      </c>
      <c r="BY48" s="48">
        <v>0</v>
      </c>
      <c r="BZ48" s="48">
        <v>0</v>
      </c>
      <c r="CA48" s="48">
        <v>0</v>
      </c>
      <c r="CB48" s="48">
        <v>0</v>
      </c>
      <c r="CC48" s="48">
        <v>0</v>
      </c>
      <c r="CD48" s="48">
        <v>0</v>
      </c>
      <c r="CE48" s="48">
        <v>0</v>
      </c>
      <c r="CF48" s="48">
        <v>0</v>
      </c>
      <c r="CG48" s="48">
        <v>0</v>
      </c>
      <c r="CH48" s="48">
        <v>0</v>
      </c>
      <c r="CI48" s="48">
        <v>0</v>
      </c>
      <c r="CJ48" s="48">
        <v>0</v>
      </c>
      <c r="CK48" s="48">
        <v>0</v>
      </c>
      <c r="CL48" s="48">
        <v>0</v>
      </c>
      <c r="CM48" s="48">
        <v>0</v>
      </c>
      <c r="CN48" s="48">
        <v>0</v>
      </c>
      <c r="CO48" s="48">
        <v>0</v>
      </c>
      <c r="CP48" s="48"/>
      <c r="CQ48" s="48"/>
      <c r="CR48" s="48"/>
      <c r="CS48" s="48"/>
      <c r="CT48" s="48"/>
      <c r="CU48" s="48">
        <v>176</v>
      </c>
      <c r="CV48" s="429" t="s">
        <v>396</v>
      </c>
      <c r="CW48" s="47"/>
      <c r="CX48" s="47" t="s">
        <v>1067</v>
      </c>
      <c r="CY48" s="15"/>
    </row>
    <row r="49" spans="1:103" hidden="1" x14ac:dyDescent="0.35">
      <c r="A49" s="427">
        <v>47</v>
      </c>
      <c r="B49" s="47" t="s">
        <v>735</v>
      </c>
      <c r="C49" s="47" t="s">
        <v>736</v>
      </c>
      <c r="D49" s="47" t="s">
        <v>61</v>
      </c>
      <c r="E49" s="47" t="s">
        <v>737</v>
      </c>
      <c r="F49" s="47" t="s">
        <v>132</v>
      </c>
      <c r="G49" s="47" t="s">
        <v>69</v>
      </c>
      <c r="H49" s="47" t="s">
        <v>547</v>
      </c>
      <c r="I49" s="47" t="s">
        <v>104</v>
      </c>
      <c r="J49" s="47" t="s">
        <v>104</v>
      </c>
      <c r="K49" s="47" t="s">
        <v>104</v>
      </c>
      <c r="L49" s="47" t="s">
        <v>104</v>
      </c>
      <c r="M49" s="47" t="s">
        <v>104</v>
      </c>
      <c r="N49" s="369"/>
      <c r="O49" s="370"/>
      <c r="P49" s="47" t="s">
        <v>104</v>
      </c>
      <c r="Q49" s="47" t="s">
        <v>104</v>
      </c>
      <c r="R49" s="47" t="s">
        <v>104</v>
      </c>
      <c r="S49" s="47" t="s">
        <v>104</v>
      </c>
      <c r="T49" s="47" t="s">
        <v>104</v>
      </c>
      <c r="U49" s="369"/>
      <c r="V49" s="370"/>
      <c r="W49" s="47" t="s">
        <v>104</v>
      </c>
      <c r="X49" s="47" t="s">
        <v>104</v>
      </c>
      <c r="Y49" s="47" t="s">
        <v>104</v>
      </c>
      <c r="Z49" s="47" t="s">
        <v>104</v>
      </c>
      <c r="AA49" s="47" t="s">
        <v>104</v>
      </c>
      <c r="AB49" s="369"/>
      <c r="AC49" s="370"/>
      <c r="AD49" s="47" t="s">
        <v>104</v>
      </c>
      <c r="AE49" s="47" t="s">
        <v>104</v>
      </c>
      <c r="AF49" s="47" t="s">
        <v>104</v>
      </c>
      <c r="AG49" s="47" t="s">
        <v>104</v>
      </c>
      <c r="AH49" s="47" t="s">
        <v>104</v>
      </c>
      <c r="AI49" s="369"/>
      <c r="AJ49" s="370"/>
      <c r="AK49" s="47" t="s">
        <v>104</v>
      </c>
      <c r="AL49" s="47" t="s">
        <v>104</v>
      </c>
      <c r="AM49" s="221"/>
      <c r="AN49" s="48">
        <v>22</v>
      </c>
      <c r="AO49" s="48">
        <v>22</v>
      </c>
      <c r="AP49" s="48">
        <v>22</v>
      </c>
      <c r="AQ49" s="48">
        <v>0</v>
      </c>
      <c r="AR49" s="48">
        <v>0</v>
      </c>
      <c r="AS49" s="48">
        <v>0</v>
      </c>
      <c r="AT49" s="48">
        <v>22</v>
      </c>
      <c r="AU49" s="48">
        <v>176</v>
      </c>
      <c r="AV49" s="48">
        <v>176</v>
      </c>
      <c r="AW49" s="48">
        <v>176</v>
      </c>
      <c r="AX49" s="48">
        <v>0</v>
      </c>
      <c r="AY49" s="48">
        <v>0</v>
      </c>
      <c r="AZ49" s="48">
        <v>0</v>
      </c>
      <c r="BA49" s="48">
        <v>0</v>
      </c>
      <c r="BB49" s="48">
        <v>0</v>
      </c>
      <c r="BC49" s="48">
        <v>0</v>
      </c>
      <c r="BD49" s="48">
        <v>0</v>
      </c>
      <c r="BE49" s="48">
        <v>0</v>
      </c>
      <c r="BF49" s="48">
        <v>0</v>
      </c>
      <c r="BG49" s="48">
        <v>0</v>
      </c>
      <c r="BH49" s="48">
        <v>0</v>
      </c>
      <c r="BI49" s="48">
        <v>0</v>
      </c>
      <c r="BJ49" s="48">
        <v>0</v>
      </c>
      <c r="BK49" s="48">
        <v>0</v>
      </c>
      <c r="BL49" s="48">
        <v>0</v>
      </c>
      <c r="BM49" s="48">
        <v>0</v>
      </c>
      <c r="BN49" s="48">
        <v>0</v>
      </c>
      <c r="BO49" s="48">
        <v>0</v>
      </c>
      <c r="BP49" s="48">
        <v>0</v>
      </c>
      <c r="BQ49" s="48">
        <v>0</v>
      </c>
      <c r="BR49" s="48">
        <v>0</v>
      </c>
      <c r="BS49" s="48">
        <v>0</v>
      </c>
      <c r="BT49" s="48">
        <v>0</v>
      </c>
      <c r="BU49" s="48">
        <v>0</v>
      </c>
      <c r="BV49" s="48">
        <v>0</v>
      </c>
      <c r="BW49" s="48">
        <v>0</v>
      </c>
      <c r="BX49" s="48">
        <v>0</v>
      </c>
      <c r="BY49" s="48">
        <v>0</v>
      </c>
      <c r="BZ49" s="48">
        <v>0</v>
      </c>
      <c r="CA49" s="48">
        <v>0</v>
      </c>
      <c r="CB49" s="48">
        <v>0</v>
      </c>
      <c r="CC49" s="48">
        <v>0</v>
      </c>
      <c r="CD49" s="48">
        <v>0</v>
      </c>
      <c r="CE49" s="48">
        <v>0</v>
      </c>
      <c r="CF49" s="48">
        <v>0</v>
      </c>
      <c r="CG49" s="48">
        <v>0</v>
      </c>
      <c r="CH49" s="48">
        <v>0</v>
      </c>
      <c r="CI49" s="48">
        <v>0</v>
      </c>
      <c r="CJ49" s="48">
        <v>0</v>
      </c>
      <c r="CK49" s="48">
        <v>0</v>
      </c>
      <c r="CL49" s="48">
        <v>0</v>
      </c>
      <c r="CM49" s="48">
        <v>0</v>
      </c>
      <c r="CN49" s="48">
        <v>0</v>
      </c>
      <c r="CO49" s="48">
        <v>0</v>
      </c>
      <c r="CP49" s="48"/>
      <c r="CQ49" s="48"/>
      <c r="CR49" s="48"/>
      <c r="CS49" s="48"/>
      <c r="CT49" s="48"/>
      <c r="CU49" s="48">
        <v>176</v>
      </c>
      <c r="CV49" s="429" t="s">
        <v>396</v>
      </c>
      <c r="CW49" s="47"/>
      <c r="CX49" s="47" t="s">
        <v>1067</v>
      </c>
      <c r="CY49" s="15"/>
    </row>
    <row r="50" spans="1:103" hidden="1" x14ac:dyDescent="0.35">
      <c r="A50" s="427">
        <v>48</v>
      </c>
      <c r="B50" s="47" t="s">
        <v>739</v>
      </c>
      <c r="C50" s="47" t="s">
        <v>740</v>
      </c>
      <c r="D50" s="47" t="s">
        <v>318</v>
      </c>
      <c r="E50" s="47" t="s">
        <v>741</v>
      </c>
      <c r="F50" s="47" t="s">
        <v>132</v>
      </c>
      <c r="G50" s="47" t="s">
        <v>69</v>
      </c>
      <c r="H50" s="47" t="s">
        <v>720</v>
      </c>
      <c r="I50" s="47" t="s">
        <v>104</v>
      </c>
      <c r="J50" s="47" t="s">
        <v>104</v>
      </c>
      <c r="K50" s="47" t="s">
        <v>104</v>
      </c>
      <c r="L50" s="47" t="s">
        <v>104</v>
      </c>
      <c r="M50" s="47" t="s">
        <v>104</v>
      </c>
      <c r="N50" s="369"/>
      <c r="O50" s="370"/>
      <c r="P50" s="433"/>
      <c r="Q50" s="433"/>
      <c r="R50" s="433"/>
      <c r="S50" s="433"/>
      <c r="T50" s="433"/>
      <c r="U50" s="369"/>
      <c r="V50" s="370"/>
      <c r="W50" s="433"/>
      <c r="X50" s="433"/>
      <c r="Y50" s="433"/>
      <c r="Z50" s="433"/>
      <c r="AA50" s="433"/>
      <c r="AB50" s="369"/>
      <c r="AC50" s="370"/>
      <c r="AD50" s="433"/>
      <c r="AE50" s="433"/>
      <c r="AF50" s="433"/>
      <c r="AG50" s="433"/>
      <c r="AH50" s="433"/>
      <c r="AI50" s="369"/>
      <c r="AJ50" s="370"/>
      <c r="AK50" s="433"/>
      <c r="AL50" s="433"/>
      <c r="AM50" s="221"/>
      <c r="AN50" s="48">
        <v>5</v>
      </c>
      <c r="AO50" s="48">
        <v>5</v>
      </c>
      <c r="AP50" s="48">
        <v>5</v>
      </c>
      <c r="AQ50" s="48">
        <v>0</v>
      </c>
      <c r="AR50" s="48">
        <v>0</v>
      </c>
      <c r="AS50" s="48">
        <v>0</v>
      </c>
      <c r="AT50" s="48">
        <v>22</v>
      </c>
      <c r="AU50" s="48">
        <v>40</v>
      </c>
      <c r="AV50" s="48">
        <v>40</v>
      </c>
      <c r="AW50" s="48">
        <v>40</v>
      </c>
      <c r="AX50" s="48">
        <v>0</v>
      </c>
      <c r="AY50" s="48">
        <v>0</v>
      </c>
      <c r="AZ50" s="48">
        <v>0</v>
      </c>
      <c r="BA50" s="48">
        <v>0</v>
      </c>
      <c r="BB50" s="48">
        <v>0</v>
      </c>
      <c r="BC50" s="48">
        <v>0</v>
      </c>
      <c r="BD50" s="48">
        <v>0</v>
      </c>
      <c r="BE50" s="48">
        <v>0</v>
      </c>
      <c r="BF50" s="48">
        <v>0</v>
      </c>
      <c r="BG50" s="48">
        <v>0</v>
      </c>
      <c r="BH50" s="48">
        <v>0</v>
      </c>
      <c r="BI50" s="48">
        <v>0</v>
      </c>
      <c r="BJ50" s="48">
        <v>0</v>
      </c>
      <c r="BK50" s="48">
        <v>0</v>
      </c>
      <c r="BL50" s="48">
        <v>0</v>
      </c>
      <c r="BM50" s="48">
        <v>0</v>
      </c>
      <c r="BN50" s="48">
        <v>0</v>
      </c>
      <c r="BO50" s="48">
        <v>0</v>
      </c>
      <c r="BP50" s="48">
        <v>0</v>
      </c>
      <c r="BQ50" s="48">
        <v>0</v>
      </c>
      <c r="BR50" s="48">
        <v>0</v>
      </c>
      <c r="BS50" s="48">
        <v>0</v>
      </c>
      <c r="BT50" s="48">
        <v>0</v>
      </c>
      <c r="BU50" s="48">
        <v>0</v>
      </c>
      <c r="BV50" s="48">
        <v>0</v>
      </c>
      <c r="BW50" s="48">
        <v>0</v>
      </c>
      <c r="BX50" s="48">
        <v>0</v>
      </c>
      <c r="BY50" s="48">
        <v>0</v>
      </c>
      <c r="BZ50" s="48">
        <v>0</v>
      </c>
      <c r="CA50" s="48">
        <v>0</v>
      </c>
      <c r="CB50" s="48">
        <v>0</v>
      </c>
      <c r="CC50" s="48">
        <v>0</v>
      </c>
      <c r="CD50" s="48">
        <v>0</v>
      </c>
      <c r="CE50" s="48">
        <v>0</v>
      </c>
      <c r="CF50" s="48">
        <v>0</v>
      </c>
      <c r="CG50" s="48">
        <v>0</v>
      </c>
      <c r="CH50" s="48">
        <v>0</v>
      </c>
      <c r="CI50" s="48">
        <v>0</v>
      </c>
      <c r="CJ50" s="48">
        <v>0</v>
      </c>
      <c r="CK50" s="48">
        <v>0</v>
      </c>
      <c r="CL50" s="48">
        <v>0</v>
      </c>
      <c r="CM50" s="48">
        <v>0</v>
      </c>
      <c r="CN50" s="48">
        <v>0</v>
      </c>
      <c r="CO50" s="48">
        <v>0</v>
      </c>
      <c r="CP50" s="48">
        <v>136</v>
      </c>
      <c r="CQ50" s="48"/>
      <c r="CR50" s="48"/>
      <c r="CS50" s="48"/>
      <c r="CT50" s="48">
        <v>136</v>
      </c>
      <c r="CU50" s="48">
        <v>40</v>
      </c>
      <c r="CV50" s="429" t="s">
        <v>397</v>
      </c>
      <c r="CW50" s="47" t="s">
        <v>1900</v>
      </c>
      <c r="CX50" s="47" t="s">
        <v>1067</v>
      </c>
      <c r="CY50" s="15"/>
    </row>
    <row r="51" spans="1:103" hidden="1" x14ac:dyDescent="0.35">
      <c r="A51" s="427">
        <v>49</v>
      </c>
      <c r="B51" s="47" t="s">
        <v>743</v>
      </c>
      <c r="C51" s="47" t="s">
        <v>744</v>
      </c>
      <c r="D51" s="47" t="s">
        <v>56</v>
      </c>
      <c r="E51" s="47" t="s">
        <v>745</v>
      </c>
      <c r="F51" s="47" t="s">
        <v>131</v>
      </c>
      <c r="G51" s="47" t="s">
        <v>58</v>
      </c>
      <c r="H51" s="47" t="s">
        <v>399</v>
      </c>
      <c r="I51" s="423" t="s">
        <v>106</v>
      </c>
      <c r="J51" s="423" t="s">
        <v>106</v>
      </c>
      <c r="K51" s="423" t="s">
        <v>106</v>
      </c>
      <c r="L51" s="47" t="s">
        <v>395</v>
      </c>
      <c r="M51" s="19" t="s">
        <v>1049</v>
      </c>
      <c r="N51" s="428" t="s">
        <v>827</v>
      </c>
      <c r="O51" s="370" t="s">
        <v>395</v>
      </c>
      <c r="P51" s="423" t="s">
        <v>106</v>
      </c>
      <c r="Q51" s="423" t="s">
        <v>106</v>
      </c>
      <c r="R51" s="423" t="s">
        <v>106</v>
      </c>
      <c r="S51" s="423" t="s">
        <v>106</v>
      </c>
      <c r="T51" s="47" t="s">
        <v>395</v>
      </c>
      <c r="U51" s="369" t="s">
        <v>104</v>
      </c>
      <c r="V51" s="370" t="s">
        <v>395</v>
      </c>
      <c r="W51" s="423" t="s">
        <v>106</v>
      </c>
      <c r="X51" s="47" t="s">
        <v>395</v>
      </c>
      <c r="Y51" s="423" t="s">
        <v>106</v>
      </c>
      <c r="Z51" s="423" t="s">
        <v>106</v>
      </c>
      <c r="AA51" s="423" t="s">
        <v>106</v>
      </c>
      <c r="AB51" s="369" t="s">
        <v>104</v>
      </c>
      <c r="AC51" s="370" t="s">
        <v>395</v>
      </c>
      <c r="AD51" s="423" t="s">
        <v>106</v>
      </c>
      <c r="AE51" s="423" t="s">
        <v>106</v>
      </c>
      <c r="AF51" s="423" t="s">
        <v>106</v>
      </c>
      <c r="AG51" s="423" t="s">
        <v>106</v>
      </c>
      <c r="AH51" s="47" t="s">
        <v>104</v>
      </c>
      <c r="AI51" s="369" t="s">
        <v>395</v>
      </c>
      <c r="AJ51" s="370" t="s">
        <v>395</v>
      </c>
      <c r="AK51" s="423" t="s">
        <v>106</v>
      </c>
      <c r="AL51" s="423" t="s">
        <v>106</v>
      </c>
      <c r="AM51" s="221"/>
      <c r="AN51" s="48">
        <v>22</v>
      </c>
      <c r="AO51" s="48">
        <v>20</v>
      </c>
      <c r="AP51" s="48">
        <v>20</v>
      </c>
      <c r="AQ51" s="48">
        <v>0</v>
      </c>
      <c r="AR51" s="48">
        <v>40</v>
      </c>
      <c r="AS51" s="48">
        <v>40</v>
      </c>
      <c r="AT51" s="48">
        <v>19</v>
      </c>
      <c r="AU51" s="48">
        <v>212</v>
      </c>
      <c r="AV51" s="48">
        <v>194</v>
      </c>
      <c r="AW51" s="48">
        <v>194</v>
      </c>
      <c r="AX51" s="48">
        <v>18</v>
      </c>
      <c r="AY51" s="48">
        <v>0</v>
      </c>
      <c r="AZ51" s="48">
        <v>0</v>
      </c>
      <c r="BA51" s="48">
        <v>0</v>
      </c>
      <c r="BB51" s="48">
        <v>0</v>
      </c>
      <c r="BC51" s="48">
        <v>0</v>
      </c>
      <c r="BD51" s="48">
        <v>0</v>
      </c>
      <c r="BE51" s="48">
        <v>0</v>
      </c>
      <c r="BF51" s="48">
        <v>0</v>
      </c>
      <c r="BG51" s="48">
        <v>0</v>
      </c>
      <c r="BH51" s="48">
        <v>18</v>
      </c>
      <c r="BI51" s="48">
        <v>0</v>
      </c>
      <c r="BJ51" s="48">
        <v>0</v>
      </c>
      <c r="BK51" s="48">
        <v>0</v>
      </c>
      <c r="BL51" s="48">
        <v>0</v>
      </c>
      <c r="BM51" s="48">
        <v>0</v>
      </c>
      <c r="BN51" s="48">
        <v>0</v>
      </c>
      <c r="BO51" s="48">
        <v>0</v>
      </c>
      <c r="BP51" s="48">
        <v>0</v>
      </c>
      <c r="BQ51" s="48">
        <v>0</v>
      </c>
      <c r="BR51" s="48">
        <v>0</v>
      </c>
      <c r="BS51" s="48">
        <v>0</v>
      </c>
      <c r="BT51" s="48">
        <v>0</v>
      </c>
      <c r="BU51" s="48">
        <v>0</v>
      </c>
      <c r="BV51" s="48">
        <v>0</v>
      </c>
      <c r="BW51" s="48">
        <v>0</v>
      </c>
      <c r="BX51" s="48">
        <v>0</v>
      </c>
      <c r="BY51" s="48">
        <v>0</v>
      </c>
      <c r="BZ51" s="48">
        <v>0</v>
      </c>
      <c r="CA51" s="48">
        <v>0</v>
      </c>
      <c r="CB51" s="48">
        <v>0</v>
      </c>
      <c r="CC51" s="48">
        <v>0</v>
      </c>
      <c r="CD51" s="48">
        <v>0</v>
      </c>
      <c r="CE51" s="48">
        <v>0</v>
      </c>
      <c r="CF51" s="48">
        <v>0</v>
      </c>
      <c r="CG51" s="48">
        <v>0</v>
      </c>
      <c r="CH51" s="48">
        <v>0</v>
      </c>
      <c r="CI51" s="48">
        <v>0</v>
      </c>
      <c r="CJ51" s="48">
        <v>0</v>
      </c>
      <c r="CK51" s="48">
        <v>0</v>
      </c>
      <c r="CL51" s="48">
        <v>0</v>
      </c>
      <c r="CM51" s="48">
        <v>0</v>
      </c>
      <c r="CN51" s="48">
        <v>0</v>
      </c>
      <c r="CO51" s="48">
        <v>0</v>
      </c>
      <c r="CP51" s="48"/>
      <c r="CQ51" s="48"/>
      <c r="CR51" s="48"/>
      <c r="CS51" s="48"/>
      <c r="CT51" s="48"/>
      <c r="CU51" s="48">
        <v>208</v>
      </c>
      <c r="CV51" s="429" t="s">
        <v>396</v>
      </c>
      <c r="CW51" s="47"/>
      <c r="CX51" s="47" t="s">
        <v>1068</v>
      </c>
      <c r="CY51" s="15"/>
    </row>
    <row r="52" spans="1:103" hidden="1" x14ac:dyDescent="0.35">
      <c r="A52" s="427">
        <v>50</v>
      </c>
      <c r="B52" s="47" t="s">
        <v>746</v>
      </c>
      <c r="C52" s="47" t="s">
        <v>747</v>
      </c>
      <c r="D52" s="47" t="s">
        <v>56</v>
      </c>
      <c r="E52" s="47" t="s">
        <v>748</v>
      </c>
      <c r="F52" s="47" t="s">
        <v>131</v>
      </c>
      <c r="G52" s="47" t="s">
        <v>58</v>
      </c>
      <c r="H52" s="47" t="s">
        <v>399</v>
      </c>
      <c r="I52" s="433"/>
      <c r="J52" s="423" t="s">
        <v>106</v>
      </c>
      <c r="K52" s="47" t="s">
        <v>395</v>
      </c>
      <c r="L52" s="423" t="s">
        <v>106</v>
      </c>
      <c r="M52" s="423" t="s">
        <v>106</v>
      </c>
      <c r="N52" s="369"/>
      <c r="O52" s="370" t="s">
        <v>395</v>
      </c>
      <c r="P52" s="423" t="s">
        <v>106</v>
      </c>
      <c r="Q52" s="47" t="s">
        <v>395</v>
      </c>
      <c r="R52" s="423" t="s">
        <v>106</v>
      </c>
      <c r="S52" s="423" t="s">
        <v>106</v>
      </c>
      <c r="T52" s="423" t="s">
        <v>106</v>
      </c>
      <c r="U52" s="369" t="s">
        <v>104</v>
      </c>
      <c r="V52" s="370" t="s">
        <v>395</v>
      </c>
      <c r="W52" s="423" t="s">
        <v>106</v>
      </c>
      <c r="X52" s="423" t="s">
        <v>106</v>
      </c>
      <c r="Y52" s="47" t="s">
        <v>395</v>
      </c>
      <c r="Z52" s="423" t="s">
        <v>106</v>
      </c>
      <c r="AA52" s="423" t="s">
        <v>106</v>
      </c>
      <c r="AB52" s="369" t="s">
        <v>104</v>
      </c>
      <c r="AC52" s="370" t="s">
        <v>395</v>
      </c>
      <c r="AD52" s="433"/>
      <c r="AE52" s="47" t="s">
        <v>395</v>
      </c>
      <c r="AF52" s="423" t="s">
        <v>106</v>
      </c>
      <c r="AG52" s="423" t="s">
        <v>106</v>
      </c>
      <c r="AH52" s="423" t="s">
        <v>106</v>
      </c>
      <c r="AI52" s="369" t="s">
        <v>104</v>
      </c>
      <c r="AJ52" s="370" t="s">
        <v>395</v>
      </c>
      <c r="AK52" s="423" t="s">
        <v>106</v>
      </c>
      <c r="AL52" s="47" t="s">
        <v>395</v>
      </c>
      <c r="AM52" s="221"/>
      <c r="AN52" s="48">
        <v>18</v>
      </c>
      <c r="AO52" s="48">
        <v>18</v>
      </c>
      <c r="AP52" s="48">
        <v>18</v>
      </c>
      <c r="AQ52" s="48">
        <v>0</v>
      </c>
      <c r="AR52" s="48">
        <v>40</v>
      </c>
      <c r="AS52" s="48">
        <v>36</v>
      </c>
      <c r="AT52" s="430">
        <v>18.166699999999999</v>
      </c>
      <c r="AU52" s="48">
        <v>174</v>
      </c>
      <c r="AV52" s="48">
        <v>174</v>
      </c>
      <c r="AW52" s="48">
        <v>174</v>
      </c>
      <c r="AX52" s="48">
        <v>0</v>
      </c>
      <c r="AY52" s="48">
        <v>0</v>
      </c>
      <c r="AZ52" s="48">
        <v>0</v>
      </c>
      <c r="BA52" s="48">
        <v>0</v>
      </c>
      <c r="BB52" s="48">
        <v>0</v>
      </c>
      <c r="BC52" s="48">
        <v>0</v>
      </c>
      <c r="BD52" s="48">
        <v>0</v>
      </c>
      <c r="BE52" s="48">
        <v>0</v>
      </c>
      <c r="BF52" s="48">
        <v>0</v>
      </c>
      <c r="BG52" s="48">
        <v>0</v>
      </c>
      <c r="BH52" s="48">
        <v>0</v>
      </c>
      <c r="BI52" s="48">
        <v>0</v>
      </c>
      <c r="BJ52" s="48">
        <v>0</v>
      </c>
      <c r="BK52" s="48">
        <v>0</v>
      </c>
      <c r="BL52" s="48">
        <v>0</v>
      </c>
      <c r="BM52" s="48">
        <v>0</v>
      </c>
      <c r="BN52" s="48">
        <v>0</v>
      </c>
      <c r="BO52" s="48">
        <v>0</v>
      </c>
      <c r="BP52" s="48">
        <v>0</v>
      </c>
      <c r="BQ52" s="48">
        <v>0</v>
      </c>
      <c r="BR52" s="48">
        <v>0</v>
      </c>
      <c r="BS52" s="48">
        <v>0</v>
      </c>
      <c r="BT52" s="48">
        <v>0</v>
      </c>
      <c r="BU52" s="48">
        <v>0</v>
      </c>
      <c r="BV52" s="48">
        <v>0</v>
      </c>
      <c r="BW52" s="48">
        <v>0</v>
      </c>
      <c r="BX52" s="48">
        <v>0</v>
      </c>
      <c r="BY52" s="48">
        <v>0</v>
      </c>
      <c r="BZ52" s="48">
        <v>0</v>
      </c>
      <c r="CA52" s="48">
        <v>0</v>
      </c>
      <c r="CB52" s="48">
        <v>0</v>
      </c>
      <c r="CC52" s="48">
        <v>0</v>
      </c>
      <c r="CD52" s="48">
        <v>0</v>
      </c>
      <c r="CE52" s="48">
        <v>0</v>
      </c>
      <c r="CF52" s="48">
        <v>0</v>
      </c>
      <c r="CG52" s="48">
        <v>0</v>
      </c>
      <c r="CH52" s="48">
        <v>0</v>
      </c>
      <c r="CI52" s="48">
        <v>0</v>
      </c>
      <c r="CJ52" s="48">
        <v>0</v>
      </c>
      <c r="CK52" s="48">
        <v>0</v>
      </c>
      <c r="CL52" s="48">
        <v>0</v>
      </c>
      <c r="CM52" s="48">
        <v>0</v>
      </c>
      <c r="CN52" s="48">
        <v>0</v>
      </c>
      <c r="CO52" s="48">
        <v>0</v>
      </c>
      <c r="CP52" s="48"/>
      <c r="CQ52" s="48"/>
      <c r="CR52" s="48"/>
      <c r="CS52" s="48">
        <v>28</v>
      </c>
      <c r="CT52" s="48">
        <v>28</v>
      </c>
      <c r="CU52" s="48">
        <v>180</v>
      </c>
      <c r="CV52" s="429" t="s">
        <v>396</v>
      </c>
      <c r="CW52" s="47"/>
      <c r="CX52" s="47" t="s">
        <v>1067</v>
      </c>
      <c r="CY52" s="15"/>
    </row>
    <row r="53" spans="1:103" hidden="1" x14ac:dyDescent="0.35">
      <c r="A53" s="427">
        <v>51</v>
      </c>
      <c r="B53" s="47" t="s">
        <v>749</v>
      </c>
      <c r="C53" s="47" t="s">
        <v>750</v>
      </c>
      <c r="D53" s="47" t="s">
        <v>56</v>
      </c>
      <c r="E53" s="47" t="s">
        <v>751</v>
      </c>
      <c r="F53" s="47" t="s">
        <v>131</v>
      </c>
      <c r="G53" s="47" t="s">
        <v>58</v>
      </c>
      <c r="H53" s="47" t="s">
        <v>399</v>
      </c>
      <c r="I53" s="423" t="s">
        <v>106</v>
      </c>
      <c r="J53" s="423" t="s">
        <v>106</v>
      </c>
      <c r="K53" s="47" t="s">
        <v>395</v>
      </c>
      <c r="L53" s="423" t="s">
        <v>106</v>
      </c>
      <c r="M53" s="19" t="s">
        <v>1050</v>
      </c>
      <c r="N53" s="369" t="s">
        <v>104</v>
      </c>
      <c r="O53" s="370" t="s">
        <v>395</v>
      </c>
      <c r="P53" s="423" t="s">
        <v>106</v>
      </c>
      <c r="Q53" s="423" t="s">
        <v>106</v>
      </c>
      <c r="R53" s="423" t="s">
        <v>106</v>
      </c>
      <c r="S53" s="433"/>
      <c r="T53" s="47" t="s">
        <v>104</v>
      </c>
      <c r="U53" s="369" t="s">
        <v>395</v>
      </c>
      <c r="V53" s="370" t="s">
        <v>395</v>
      </c>
      <c r="W53" s="423" t="s">
        <v>106</v>
      </c>
      <c r="X53" s="423" t="s">
        <v>106</v>
      </c>
      <c r="Y53" s="423" t="s">
        <v>106</v>
      </c>
      <c r="Z53" s="423" t="s">
        <v>106</v>
      </c>
      <c r="AA53" s="47" t="s">
        <v>104</v>
      </c>
      <c r="AB53" s="369" t="s">
        <v>395</v>
      </c>
      <c r="AC53" s="370" t="s">
        <v>395</v>
      </c>
      <c r="AD53" s="423" t="s">
        <v>106</v>
      </c>
      <c r="AE53" s="47" t="s">
        <v>395</v>
      </c>
      <c r="AF53" s="423" t="s">
        <v>106</v>
      </c>
      <c r="AG53" s="423" t="s">
        <v>106</v>
      </c>
      <c r="AH53" s="423" t="s">
        <v>106</v>
      </c>
      <c r="AI53" s="369" t="s">
        <v>104</v>
      </c>
      <c r="AJ53" s="370" t="s">
        <v>395</v>
      </c>
      <c r="AK53" s="423" t="s">
        <v>106</v>
      </c>
      <c r="AL53" s="47" t="s">
        <v>395</v>
      </c>
      <c r="AM53" s="221"/>
      <c r="AN53" s="48">
        <v>19</v>
      </c>
      <c r="AO53" s="48">
        <v>19</v>
      </c>
      <c r="AP53" s="48">
        <v>19</v>
      </c>
      <c r="AQ53" s="48">
        <v>0</v>
      </c>
      <c r="AR53" s="48">
        <v>40</v>
      </c>
      <c r="AS53" s="48">
        <v>40</v>
      </c>
      <c r="AT53" s="430">
        <v>18.166699999999999</v>
      </c>
      <c r="AU53" s="48">
        <v>182</v>
      </c>
      <c r="AV53" s="48">
        <v>182</v>
      </c>
      <c r="AW53" s="48">
        <v>182</v>
      </c>
      <c r="AX53" s="48">
        <v>0</v>
      </c>
      <c r="AY53" s="48">
        <v>0</v>
      </c>
      <c r="AZ53" s="48">
        <v>0</v>
      </c>
      <c r="BA53" s="48">
        <v>10</v>
      </c>
      <c r="BB53" s="48">
        <v>0</v>
      </c>
      <c r="BC53" s="48">
        <v>0</v>
      </c>
      <c r="BD53" s="48">
        <v>0</v>
      </c>
      <c r="BE53" s="48">
        <v>0</v>
      </c>
      <c r="BF53" s="48">
        <v>0</v>
      </c>
      <c r="BG53" s="48">
        <v>0</v>
      </c>
      <c r="BH53" s="48">
        <v>10</v>
      </c>
      <c r="BI53" s="48">
        <v>10</v>
      </c>
      <c r="BJ53" s="48">
        <v>0</v>
      </c>
      <c r="BK53" s="48">
        <v>0</v>
      </c>
      <c r="BL53" s="48">
        <v>0</v>
      </c>
      <c r="BM53" s="48">
        <v>0</v>
      </c>
      <c r="BN53" s="48">
        <v>0</v>
      </c>
      <c r="BO53" s="48">
        <v>0</v>
      </c>
      <c r="BP53" s="48">
        <v>0</v>
      </c>
      <c r="BQ53" s="48">
        <v>0</v>
      </c>
      <c r="BR53" s="48">
        <v>0</v>
      </c>
      <c r="BS53" s="48">
        <v>0</v>
      </c>
      <c r="BT53" s="48">
        <v>0</v>
      </c>
      <c r="BU53" s="48">
        <v>0</v>
      </c>
      <c r="BV53" s="48">
        <v>0</v>
      </c>
      <c r="BW53" s="48">
        <v>0</v>
      </c>
      <c r="BX53" s="48">
        <v>0</v>
      </c>
      <c r="BY53" s="48">
        <v>0</v>
      </c>
      <c r="BZ53" s="48">
        <v>0</v>
      </c>
      <c r="CA53" s="48">
        <v>0</v>
      </c>
      <c r="CB53" s="48">
        <v>0</v>
      </c>
      <c r="CC53" s="48">
        <v>0</v>
      </c>
      <c r="CD53" s="48">
        <v>0</v>
      </c>
      <c r="CE53" s="48">
        <v>0</v>
      </c>
      <c r="CF53" s="48">
        <v>0</v>
      </c>
      <c r="CG53" s="48">
        <v>0</v>
      </c>
      <c r="CH53" s="48">
        <v>0</v>
      </c>
      <c r="CI53" s="48">
        <v>0</v>
      </c>
      <c r="CJ53" s="48">
        <v>0</v>
      </c>
      <c r="CK53" s="48">
        <v>0</v>
      </c>
      <c r="CL53" s="48">
        <v>0</v>
      </c>
      <c r="CM53" s="48">
        <v>0</v>
      </c>
      <c r="CN53" s="48">
        <v>0</v>
      </c>
      <c r="CO53" s="48">
        <v>0</v>
      </c>
      <c r="CP53" s="48"/>
      <c r="CQ53" s="48">
        <v>8</v>
      </c>
      <c r="CR53" s="48">
        <v>2</v>
      </c>
      <c r="CS53" s="48">
        <v>10</v>
      </c>
      <c r="CT53" s="48">
        <v>18</v>
      </c>
      <c r="CU53" s="48">
        <v>190</v>
      </c>
      <c r="CV53" s="429" t="s">
        <v>396</v>
      </c>
      <c r="CW53" s="47"/>
      <c r="CX53" s="47" t="s">
        <v>1067</v>
      </c>
      <c r="CY53" s="15"/>
    </row>
    <row r="54" spans="1:103" hidden="1" x14ac:dyDescent="0.35">
      <c r="A54" s="427">
        <v>52</v>
      </c>
      <c r="B54" s="47" t="s">
        <v>754</v>
      </c>
      <c r="C54" s="47" t="s">
        <v>755</v>
      </c>
      <c r="D54" s="47" t="s">
        <v>56</v>
      </c>
      <c r="E54" s="47" t="s">
        <v>756</v>
      </c>
      <c r="F54" s="47" t="s">
        <v>131</v>
      </c>
      <c r="G54" s="47" t="s">
        <v>58</v>
      </c>
      <c r="H54" s="47" t="s">
        <v>399</v>
      </c>
      <c r="I54" s="428" t="s">
        <v>827</v>
      </c>
      <c r="J54" s="19" t="s">
        <v>1049</v>
      </c>
      <c r="K54" s="19" t="s">
        <v>828</v>
      </c>
      <c r="L54" s="19" t="s">
        <v>828</v>
      </c>
      <c r="M54" s="19" t="s">
        <v>828</v>
      </c>
      <c r="N54" s="369" t="s">
        <v>395</v>
      </c>
      <c r="O54" s="370" t="s">
        <v>395</v>
      </c>
      <c r="P54" s="423" t="s">
        <v>106</v>
      </c>
      <c r="Q54" s="433"/>
      <c r="R54" s="423" t="s">
        <v>106</v>
      </c>
      <c r="S54" s="423" t="s">
        <v>106</v>
      </c>
      <c r="T54" s="47" t="s">
        <v>104</v>
      </c>
      <c r="U54" s="369" t="s">
        <v>395</v>
      </c>
      <c r="V54" s="370" t="s">
        <v>395</v>
      </c>
      <c r="W54" s="423" t="s">
        <v>106</v>
      </c>
      <c r="X54" s="423" t="s">
        <v>106</v>
      </c>
      <c r="Y54" s="423" t="s">
        <v>106</v>
      </c>
      <c r="Z54" s="19" t="s">
        <v>1050</v>
      </c>
      <c r="AA54" s="47" t="s">
        <v>104</v>
      </c>
      <c r="AB54" s="369" t="s">
        <v>395</v>
      </c>
      <c r="AC54" s="370" t="s">
        <v>395</v>
      </c>
      <c r="AD54" s="423" t="s">
        <v>106</v>
      </c>
      <c r="AE54" s="423" t="s">
        <v>106</v>
      </c>
      <c r="AF54" s="423" t="s">
        <v>106</v>
      </c>
      <c r="AG54" s="423" t="s">
        <v>106</v>
      </c>
      <c r="AH54" s="47" t="s">
        <v>104</v>
      </c>
      <c r="AI54" s="369" t="s">
        <v>395</v>
      </c>
      <c r="AJ54" s="370" t="s">
        <v>395</v>
      </c>
      <c r="AK54" s="19" t="s">
        <v>1049</v>
      </c>
      <c r="AL54" s="433"/>
      <c r="AM54" s="221"/>
      <c r="AN54" s="48">
        <v>16</v>
      </c>
      <c r="AO54" s="48">
        <v>13</v>
      </c>
      <c r="AP54" s="48">
        <v>13</v>
      </c>
      <c r="AQ54" s="48">
        <v>0</v>
      </c>
      <c r="AR54" s="48">
        <v>35</v>
      </c>
      <c r="AS54" s="48">
        <v>36</v>
      </c>
      <c r="AT54" s="48">
        <v>19</v>
      </c>
      <c r="AU54" s="48">
        <v>152</v>
      </c>
      <c r="AV54" s="48">
        <v>124</v>
      </c>
      <c r="AW54" s="48">
        <v>124</v>
      </c>
      <c r="AX54" s="48">
        <v>28</v>
      </c>
      <c r="AY54" s="48">
        <v>0</v>
      </c>
      <c r="AZ54" s="48">
        <v>0</v>
      </c>
      <c r="BA54" s="48">
        <v>10</v>
      </c>
      <c r="BB54" s="48">
        <v>0</v>
      </c>
      <c r="BC54" s="48">
        <v>0</v>
      </c>
      <c r="BD54" s="48">
        <v>0</v>
      </c>
      <c r="BE54" s="48">
        <v>30</v>
      </c>
      <c r="BF54" s="48">
        <v>0</v>
      </c>
      <c r="BG54" s="48">
        <v>0</v>
      </c>
      <c r="BH54" s="48">
        <v>68</v>
      </c>
      <c r="BI54" s="48">
        <v>40</v>
      </c>
      <c r="BJ54" s="48">
        <v>0</v>
      </c>
      <c r="BK54" s="48">
        <v>0</v>
      </c>
      <c r="BL54" s="48">
        <v>0</v>
      </c>
      <c r="BM54" s="48">
        <v>0</v>
      </c>
      <c r="BN54" s="48">
        <v>0</v>
      </c>
      <c r="BO54" s="48">
        <v>0</v>
      </c>
      <c r="BP54" s="48">
        <v>0</v>
      </c>
      <c r="BQ54" s="48">
        <v>0</v>
      </c>
      <c r="BR54" s="48">
        <v>0</v>
      </c>
      <c r="BS54" s="48">
        <v>0</v>
      </c>
      <c r="BT54" s="48">
        <v>0</v>
      </c>
      <c r="BU54" s="48">
        <v>0</v>
      </c>
      <c r="BV54" s="48">
        <v>0</v>
      </c>
      <c r="BW54" s="48">
        <v>0</v>
      </c>
      <c r="BX54" s="48">
        <v>0</v>
      </c>
      <c r="BY54" s="48">
        <v>0</v>
      </c>
      <c r="BZ54" s="48">
        <v>0</v>
      </c>
      <c r="CA54" s="48">
        <v>0</v>
      </c>
      <c r="CB54" s="48">
        <v>0</v>
      </c>
      <c r="CC54" s="48">
        <v>0</v>
      </c>
      <c r="CD54" s="48">
        <v>0</v>
      </c>
      <c r="CE54" s="48">
        <v>0</v>
      </c>
      <c r="CF54" s="48">
        <v>0</v>
      </c>
      <c r="CG54" s="48">
        <v>0</v>
      </c>
      <c r="CH54" s="48">
        <v>0</v>
      </c>
      <c r="CI54" s="48">
        <v>0</v>
      </c>
      <c r="CJ54" s="48">
        <v>0</v>
      </c>
      <c r="CK54" s="48">
        <v>0</v>
      </c>
      <c r="CL54" s="48">
        <v>0</v>
      </c>
      <c r="CM54" s="48">
        <v>0</v>
      </c>
      <c r="CN54" s="48">
        <v>0</v>
      </c>
      <c r="CO54" s="48">
        <v>0</v>
      </c>
      <c r="CP54" s="48"/>
      <c r="CQ54" s="48">
        <v>8</v>
      </c>
      <c r="CR54" s="48">
        <v>2</v>
      </c>
      <c r="CS54" s="48">
        <v>50</v>
      </c>
      <c r="CT54" s="48">
        <v>58</v>
      </c>
      <c r="CU54" s="48">
        <v>150</v>
      </c>
      <c r="CV54" s="429" t="s">
        <v>396</v>
      </c>
      <c r="CW54" s="47"/>
      <c r="CX54" s="47" t="s">
        <v>319</v>
      </c>
      <c r="CY54" s="15"/>
    </row>
    <row r="55" spans="1:103" hidden="1" x14ac:dyDescent="0.35">
      <c r="A55" s="427">
        <v>53</v>
      </c>
      <c r="B55" s="47" t="s">
        <v>757</v>
      </c>
      <c r="C55" s="47" t="s">
        <v>758</v>
      </c>
      <c r="D55" s="47" t="s">
        <v>56</v>
      </c>
      <c r="E55" s="47" t="s">
        <v>759</v>
      </c>
      <c r="F55" s="47" t="s">
        <v>131</v>
      </c>
      <c r="G55" s="47" t="s">
        <v>58</v>
      </c>
      <c r="H55" s="47" t="s">
        <v>399</v>
      </c>
      <c r="I55" s="423" t="s">
        <v>106</v>
      </c>
      <c r="J55" s="423" t="s">
        <v>106</v>
      </c>
      <c r="K55" s="47" t="s">
        <v>395</v>
      </c>
      <c r="L55" s="423" t="s">
        <v>106</v>
      </c>
      <c r="M55" s="423" t="s">
        <v>106</v>
      </c>
      <c r="N55" s="369" t="s">
        <v>104</v>
      </c>
      <c r="O55" s="370" t="s">
        <v>395</v>
      </c>
      <c r="P55" s="423" t="s">
        <v>106</v>
      </c>
      <c r="Q55" s="423" t="s">
        <v>106</v>
      </c>
      <c r="R55" s="423" t="s">
        <v>106</v>
      </c>
      <c r="S55" s="423" t="s">
        <v>106</v>
      </c>
      <c r="T55" s="47" t="s">
        <v>104</v>
      </c>
      <c r="U55" s="369" t="s">
        <v>395</v>
      </c>
      <c r="V55" s="370" t="s">
        <v>395</v>
      </c>
      <c r="W55" s="423" t="s">
        <v>106</v>
      </c>
      <c r="X55" s="423" t="s">
        <v>106</v>
      </c>
      <c r="Y55" s="423" t="s">
        <v>106</v>
      </c>
      <c r="Z55" s="423" t="s">
        <v>106</v>
      </c>
      <c r="AA55" s="47" t="s">
        <v>104</v>
      </c>
      <c r="AB55" s="369" t="s">
        <v>395</v>
      </c>
      <c r="AC55" s="370" t="s">
        <v>395</v>
      </c>
      <c r="AD55" s="423" t="s">
        <v>106</v>
      </c>
      <c r="AE55" s="423" t="s">
        <v>106</v>
      </c>
      <c r="AF55" s="423" t="s">
        <v>106</v>
      </c>
      <c r="AG55" s="423" t="s">
        <v>106</v>
      </c>
      <c r="AH55" s="47" t="s">
        <v>104</v>
      </c>
      <c r="AI55" s="369" t="s">
        <v>395</v>
      </c>
      <c r="AJ55" s="370" t="s">
        <v>395</v>
      </c>
      <c r="AK55" s="423" t="s">
        <v>106</v>
      </c>
      <c r="AL55" s="47" t="s">
        <v>395</v>
      </c>
      <c r="AM55" s="221"/>
      <c r="AN55" s="48">
        <v>21</v>
      </c>
      <c r="AO55" s="48">
        <v>21</v>
      </c>
      <c r="AP55" s="48">
        <v>21</v>
      </c>
      <c r="AQ55" s="48">
        <v>0</v>
      </c>
      <c r="AR55" s="48">
        <v>45</v>
      </c>
      <c r="AS55" s="48">
        <v>44</v>
      </c>
      <c r="AT55" s="430">
        <v>18.166699999999999</v>
      </c>
      <c r="AU55" s="48">
        <v>202</v>
      </c>
      <c r="AV55" s="48">
        <v>202</v>
      </c>
      <c r="AW55" s="48">
        <v>202</v>
      </c>
      <c r="AX55" s="48">
        <v>0</v>
      </c>
      <c r="AY55" s="48">
        <v>0</v>
      </c>
      <c r="AZ55" s="48">
        <v>0</v>
      </c>
      <c r="BA55" s="48">
        <v>0</v>
      </c>
      <c r="BB55" s="48">
        <v>0</v>
      </c>
      <c r="BC55" s="48">
        <v>0</v>
      </c>
      <c r="BD55" s="48">
        <v>0</v>
      </c>
      <c r="BE55" s="48">
        <v>0</v>
      </c>
      <c r="BF55" s="48">
        <v>0</v>
      </c>
      <c r="BG55" s="48">
        <v>0</v>
      </c>
      <c r="BH55" s="48">
        <v>0</v>
      </c>
      <c r="BI55" s="48">
        <v>0</v>
      </c>
      <c r="BJ55" s="48">
        <v>0</v>
      </c>
      <c r="BK55" s="48">
        <v>0</v>
      </c>
      <c r="BL55" s="48">
        <v>0</v>
      </c>
      <c r="BM55" s="48">
        <v>0</v>
      </c>
      <c r="BN55" s="48">
        <v>0</v>
      </c>
      <c r="BO55" s="48">
        <v>0</v>
      </c>
      <c r="BP55" s="48">
        <v>0</v>
      </c>
      <c r="BQ55" s="48">
        <v>0</v>
      </c>
      <c r="BR55" s="48">
        <v>0</v>
      </c>
      <c r="BS55" s="48">
        <v>0</v>
      </c>
      <c r="BT55" s="48">
        <v>0</v>
      </c>
      <c r="BU55" s="48">
        <v>0</v>
      </c>
      <c r="BV55" s="48">
        <v>0</v>
      </c>
      <c r="BW55" s="48">
        <v>0</v>
      </c>
      <c r="BX55" s="48">
        <v>0</v>
      </c>
      <c r="BY55" s="48">
        <v>0</v>
      </c>
      <c r="BZ55" s="48">
        <v>0</v>
      </c>
      <c r="CA55" s="48">
        <v>0</v>
      </c>
      <c r="CB55" s="48">
        <v>0</v>
      </c>
      <c r="CC55" s="48">
        <v>0</v>
      </c>
      <c r="CD55" s="48">
        <v>0</v>
      </c>
      <c r="CE55" s="48">
        <v>0</v>
      </c>
      <c r="CF55" s="48">
        <v>0</v>
      </c>
      <c r="CG55" s="48">
        <v>0</v>
      </c>
      <c r="CH55" s="48">
        <v>0</v>
      </c>
      <c r="CI55" s="48">
        <v>0</v>
      </c>
      <c r="CJ55" s="48">
        <v>0</v>
      </c>
      <c r="CK55" s="48">
        <v>0</v>
      </c>
      <c r="CL55" s="48">
        <v>0</v>
      </c>
      <c r="CM55" s="48">
        <v>0</v>
      </c>
      <c r="CN55" s="48">
        <v>0</v>
      </c>
      <c r="CO55" s="48">
        <v>0</v>
      </c>
      <c r="CP55" s="48"/>
      <c r="CQ55" s="48"/>
      <c r="CR55" s="48"/>
      <c r="CS55" s="48"/>
      <c r="CT55" s="48"/>
      <c r="CU55" s="48">
        <v>208</v>
      </c>
      <c r="CV55" s="429" t="s">
        <v>396</v>
      </c>
      <c r="CW55" s="47"/>
      <c r="CX55" s="47" t="s">
        <v>319</v>
      </c>
      <c r="CY55" s="15"/>
    </row>
    <row r="56" spans="1:103" hidden="1" x14ac:dyDescent="0.35">
      <c r="A56" s="427">
        <v>54</v>
      </c>
      <c r="B56" s="47" t="s">
        <v>760</v>
      </c>
      <c r="C56" s="47" t="s">
        <v>761</v>
      </c>
      <c r="D56" s="47" t="s">
        <v>56</v>
      </c>
      <c r="E56" s="47" t="s">
        <v>762</v>
      </c>
      <c r="F56" s="47" t="s">
        <v>131</v>
      </c>
      <c r="G56" s="47" t="s">
        <v>58</v>
      </c>
      <c r="H56" s="47" t="s">
        <v>328</v>
      </c>
      <c r="I56" s="19" t="s">
        <v>1050</v>
      </c>
      <c r="J56" s="19" t="s">
        <v>1050</v>
      </c>
      <c r="K56" s="47" t="s">
        <v>395</v>
      </c>
      <c r="L56" s="423" t="s">
        <v>106</v>
      </c>
      <c r="M56" s="423" t="s">
        <v>106</v>
      </c>
      <c r="N56" s="369" t="s">
        <v>104</v>
      </c>
      <c r="O56" s="370" t="s">
        <v>395</v>
      </c>
      <c r="P56" s="423" t="s">
        <v>106</v>
      </c>
      <c r="Q56" s="433"/>
      <c r="R56" s="433"/>
      <c r="S56" s="423" t="s">
        <v>106</v>
      </c>
      <c r="T56" s="47" t="s">
        <v>395</v>
      </c>
      <c r="U56" s="369"/>
      <c r="V56" s="370" t="s">
        <v>395</v>
      </c>
      <c r="W56" s="47" t="s">
        <v>395</v>
      </c>
      <c r="X56" s="433"/>
      <c r="Y56" s="433"/>
      <c r="Z56" s="433"/>
      <c r="AA56" s="423" t="s">
        <v>106</v>
      </c>
      <c r="AB56" s="369" t="s">
        <v>104</v>
      </c>
      <c r="AC56" s="370" t="s">
        <v>395</v>
      </c>
      <c r="AD56" s="433"/>
      <c r="AE56" s="423" t="s">
        <v>106</v>
      </c>
      <c r="AF56" s="423" t="s">
        <v>106</v>
      </c>
      <c r="AG56" s="423" t="s">
        <v>106</v>
      </c>
      <c r="AH56" s="47" t="s">
        <v>104</v>
      </c>
      <c r="AI56" s="369" t="s">
        <v>395</v>
      </c>
      <c r="AJ56" s="370" t="s">
        <v>395</v>
      </c>
      <c r="AK56" s="433"/>
      <c r="AL56" s="433"/>
      <c r="AM56" s="221"/>
      <c r="AN56" s="48">
        <v>11</v>
      </c>
      <c r="AO56" s="48">
        <v>11</v>
      </c>
      <c r="AP56" s="48">
        <v>11</v>
      </c>
      <c r="AQ56" s="48">
        <v>0</v>
      </c>
      <c r="AR56" s="48">
        <v>30</v>
      </c>
      <c r="AS56" s="48">
        <v>32</v>
      </c>
      <c r="AT56" s="48">
        <v>19</v>
      </c>
      <c r="AU56" s="48">
        <v>104</v>
      </c>
      <c r="AV56" s="48">
        <v>104</v>
      </c>
      <c r="AW56" s="48">
        <v>104</v>
      </c>
      <c r="AX56" s="48">
        <v>0</v>
      </c>
      <c r="AY56" s="48">
        <v>0</v>
      </c>
      <c r="AZ56" s="48">
        <v>0</v>
      </c>
      <c r="BA56" s="48">
        <v>20</v>
      </c>
      <c r="BB56" s="48">
        <v>0</v>
      </c>
      <c r="BC56" s="48">
        <v>0</v>
      </c>
      <c r="BD56" s="48">
        <v>0</v>
      </c>
      <c r="BE56" s="48">
        <v>0</v>
      </c>
      <c r="BF56" s="48">
        <v>0</v>
      </c>
      <c r="BG56" s="48">
        <v>0</v>
      </c>
      <c r="BH56" s="48">
        <v>20</v>
      </c>
      <c r="BI56" s="48">
        <v>20</v>
      </c>
      <c r="BJ56" s="48">
        <v>0</v>
      </c>
      <c r="BK56" s="48">
        <v>0</v>
      </c>
      <c r="BL56" s="48">
        <v>0</v>
      </c>
      <c r="BM56" s="48">
        <v>0</v>
      </c>
      <c r="BN56" s="48">
        <v>0</v>
      </c>
      <c r="BO56" s="48">
        <v>0</v>
      </c>
      <c r="BP56" s="48">
        <v>0</v>
      </c>
      <c r="BQ56" s="48">
        <v>0</v>
      </c>
      <c r="BR56" s="48">
        <v>0</v>
      </c>
      <c r="BS56" s="48">
        <v>0</v>
      </c>
      <c r="BT56" s="48">
        <v>0</v>
      </c>
      <c r="BU56" s="48">
        <v>0</v>
      </c>
      <c r="BV56" s="48">
        <v>0</v>
      </c>
      <c r="BW56" s="48">
        <v>0</v>
      </c>
      <c r="BX56" s="48">
        <v>0</v>
      </c>
      <c r="BY56" s="48">
        <v>0</v>
      </c>
      <c r="BZ56" s="48">
        <v>0</v>
      </c>
      <c r="CA56" s="48">
        <v>0</v>
      </c>
      <c r="CB56" s="48">
        <v>0</v>
      </c>
      <c r="CC56" s="48">
        <v>0</v>
      </c>
      <c r="CD56" s="48">
        <v>0</v>
      </c>
      <c r="CE56" s="48">
        <v>0</v>
      </c>
      <c r="CF56" s="48">
        <v>0</v>
      </c>
      <c r="CG56" s="48">
        <v>0</v>
      </c>
      <c r="CH56" s="48">
        <v>0</v>
      </c>
      <c r="CI56" s="48">
        <v>0</v>
      </c>
      <c r="CJ56" s="48">
        <v>0</v>
      </c>
      <c r="CK56" s="48">
        <v>0</v>
      </c>
      <c r="CL56" s="48">
        <v>0</v>
      </c>
      <c r="CM56" s="48">
        <v>0</v>
      </c>
      <c r="CN56" s="48">
        <v>0</v>
      </c>
      <c r="CO56" s="48">
        <v>0</v>
      </c>
      <c r="CP56" s="48"/>
      <c r="CQ56" s="48">
        <v>16</v>
      </c>
      <c r="CR56" s="48">
        <v>4</v>
      </c>
      <c r="CS56" s="48">
        <v>88</v>
      </c>
      <c r="CT56" s="48">
        <v>104</v>
      </c>
      <c r="CU56" s="48">
        <v>104</v>
      </c>
      <c r="CV56" s="429" t="s">
        <v>396</v>
      </c>
      <c r="CW56" s="47"/>
      <c r="CX56" s="47" t="s">
        <v>1067</v>
      </c>
      <c r="CY56" s="15"/>
    </row>
    <row r="57" spans="1:103" hidden="1" x14ac:dyDescent="0.35">
      <c r="A57" s="427">
        <v>55</v>
      </c>
      <c r="B57" s="47" t="s">
        <v>763</v>
      </c>
      <c r="C57" s="47" t="s">
        <v>437</v>
      </c>
      <c r="D57" s="47" t="s">
        <v>56</v>
      </c>
      <c r="E57" s="47" t="s">
        <v>764</v>
      </c>
      <c r="F57" s="47" t="s">
        <v>131</v>
      </c>
      <c r="G57" s="47" t="s">
        <v>58</v>
      </c>
      <c r="H57" s="47" t="s">
        <v>399</v>
      </c>
      <c r="I57" s="423" t="s">
        <v>106</v>
      </c>
      <c r="J57" s="423" t="s">
        <v>106</v>
      </c>
      <c r="K57" s="423" t="s">
        <v>106</v>
      </c>
      <c r="L57" s="423" t="s">
        <v>106</v>
      </c>
      <c r="M57" s="47" t="s">
        <v>104</v>
      </c>
      <c r="N57" s="369" t="s">
        <v>395</v>
      </c>
      <c r="O57" s="370" t="s">
        <v>395</v>
      </c>
      <c r="P57" s="423" t="s">
        <v>106</v>
      </c>
      <c r="Q57" s="423" t="s">
        <v>106</v>
      </c>
      <c r="R57" s="423" t="s">
        <v>106</v>
      </c>
      <c r="S57" s="423" t="s">
        <v>106</v>
      </c>
      <c r="T57" s="47" t="s">
        <v>104</v>
      </c>
      <c r="U57" s="369" t="s">
        <v>395</v>
      </c>
      <c r="V57" s="370" t="s">
        <v>395</v>
      </c>
      <c r="W57" s="423" t="s">
        <v>106</v>
      </c>
      <c r="X57" s="423" t="s">
        <v>106</v>
      </c>
      <c r="Y57" s="423" t="s">
        <v>106</v>
      </c>
      <c r="Z57" s="423" t="s">
        <v>106</v>
      </c>
      <c r="AA57" s="47" t="s">
        <v>104</v>
      </c>
      <c r="AB57" s="369" t="s">
        <v>395</v>
      </c>
      <c r="AC57" s="370" t="s">
        <v>395</v>
      </c>
      <c r="AD57" s="423" t="s">
        <v>106</v>
      </c>
      <c r="AE57" s="423" t="s">
        <v>106</v>
      </c>
      <c r="AF57" s="423" t="s">
        <v>106</v>
      </c>
      <c r="AG57" s="423" t="s">
        <v>106</v>
      </c>
      <c r="AH57" s="47" t="s">
        <v>395</v>
      </c>
      <c r="AI57" s="369" t="s">
        <v>104</v>
      </c>
      <c r="AJ57" s="370" t="s">
        <v>395</v>
      </c>
      <c r="AK57" s="47" t="s">
        <v>395</v>
      </c>
      <c r="AL57" s="423" t="s">
        <v>106</v>
      </c>
      <c r="AM57" s="221"/>
      <c r="AN57" s="48">
        <v>21</v>
      </c>
      <c r="AO57" s="48">
        <v>21</v>
      </c>
      <c r="AP57" s="48">
        <v>21</v>
      </c>
      <c r="AQ57" s="48">
        <v>0</v>
      </c>
      <c r="AR57" s="48">
        <v>45</v>
      </c>
      <c r="AS57" s="48">
        <v>44</v>
      </c>
      <c r="AT57" s="430">
        <v>18.166699999999999</v>
      </c>
      <c r="AU57" s="48">
        <v>202</v>
      </c>
      <c r="AV57" s="48">
        <v>202</v>
      </c>
      <c r="AW57" s="48">
        <v>202</v>
      </c>
      <c r="AX57" s="48">
        <v>0</v>
      </c>
      <c r="AY57" s="48">
        <v>0</v>
      </c>
      <c r="AZ57" s="48">
        <v>0</v>
      </c>
      <c r="BA57" s="48">
        <v>0</v>
      </c>
      <c r="BB57" s="48">
        <v>0</v>
      </c>
      <c r="BC57" s="48">
        <v>0</v>
      </c>
      <c r="BD57" s="48">
        <v>0</v>
      </c>
      <c r="BE57" s="48">
        <v>0</v>
      </c>
      <c r="BF57" s="48">
        <v>0</v>
      </c>
      <c r="BG57" s="48">
        <v>0</v>
      </c>
      <c r="BH57" s="48">
        <v>0</v>
      </c>
      <c r="BI57" s="48">
        <v>0</v>
      </c>
      <c r="BJ57" s="48">
        <v>0</v>
      </c>
      <c r="BK57" s="48">
        <v>0</v>
      </c>
      <c r="BL57" s="48">
        <v>0</v>
      </c>
      <c r="BM57" s="48">
        <v>0</v>
      </c>
      <c r="BN57" s="48">
        <v>0</v>
      </c>
      <c r="BO57" s="48">
        <v>0</v>
      </c>
      <c r="BP57" s="48">
        <v>0</v>
      </c>
      <c r="BQ57" s="48">
        <v>0</v>
      </c>
      <c r="BR57" s="48">
        <v>0</v>
      </c>
      <c r="BS57" s="48">
        <v>0</v>
      </c>
      <c r="BT57" s="48">
        <v>0</v>
      </c>
      <c r="BU57" s="48">
        <v>0</v>
      </c>
      <c r="BV57" s="48">
        <v>0</v>
      </c>
      <c r="BW57" s="48">
        <v>0</v>
      </c>
      <c r="BX57" s="48">
        <v>0</v>
      </c>
      <c r="BY57" s="48">
        <v>0</v>
      </c>
      <c r="BZ57" s="48">
        <v>0</v>
      </c>
      <c r="CA57" s="48">
        <v>0</v>
      </c>
      <c r="CB57" s="48">
        <v>0</v>
      </c>
      <c r="CC57" s="48">
        <v>0</v>
      </c>
      <c r="CD57" s="48">
        <v>0</v>
      </c>
      <c r="CE57" s="48">
        <v>0</v>
      </c>
      <c r="CF57" s="48">
        <v>0</v>
      </c>
      <c r="CG57" s="48">
        <v>0</v>
      </c>
      <c r="CH57" s="48">
        <v>0</v>
      </c>
      <c r="CI57" s="48">
        <v>0</v>
      </c>
      <c r="CJ57" s="48">
        <v>0</v>
      </c>
      <c r="CK57" s="48">
        <v>0</v>
      </c>
      <c r="CL57" s="48">
        <v>0</v>
      </c>
      <c r="CM57" s="48">
        <v>0</v>
      </c>
      <c r="CN57" s="48">
        <v>0</v>
      </c>
      <c r="CO57" s="48">
        <v>0</v>
      </c>
      <c r="CP57" s="48"/>
      <c r="CQ57" s="48"/>
      <c r="CR57" s="48"/>
      <c r="CS57" s="48"/>
      <c r="CT57" s="48"/>
      <c r="CU57" s="48">
        <v>208</v>
      </c>
      <c r="CV57" s="429" t="s">
        <v>396</v>
      </c>
      <c r="CW57" s="47"/>
      <c r="CX57" s="47" t="s">
        <v>1067</v>
      </c>
      <c r="CY57" s="15"/>
    </row>
    <row r="58" spans="1:103" hidden="1" x14ac:dyDescent="0.35">
      <c r="A58" s="427">
        <v>56</v>
      </c>
      <c r="B58" s="47" t="s">
        <v>765</v>
      </c>
      <c r="C58" s="47" t="s">
        <v>766</v>
      </c>
      <c r="D58" s="47" t="s">
        <v>56</v>
      </c>
      <c r="E58" s="47" t="s">
        <v>767</v>
      </c>
      <c r="F58" s="47" t="s">
        <v>131</v>
      </c>
      <c r="G58" s="47" t="s">
        <v>58</v>
      </c>
      <c r="H58" s="47" t="s">
        <v>328</v>
      </c>
      <c r="I58" s="423" t="s">
        <v>106</v>
      </c>
      <c r="J58" s="423" t="s">
        <v>106</v>
      </c>
      <c r="K58" s="47" t="s">
        <v>395</v>
      </c>
      <c r="L58" s="423" t="s">
        <v>106</v>
      </c>
      <c r="M58" s="423" t="s">
        <v>106</v>
      </c>
      <c r="N58" s="369" t="s">
        <v>104</v>
      </c>
      <c r="O58" s="370" t="s">
        <v>395</v>
      </c>
      <c r="P58" s="423" t="s">
        <v>106</v>
      </c>
      <c r="Q58" s="423" t="s">
        <v>106</v>
      </c>
      <c r="R58" s="47" t="s">
        <v>395</v>
      </c>
      <c r="S58" s="423" t="s">
        <v>106</v>
      </c>
      <c r="T58" s="423" t="s">
        <v>106</v>
      </c>
      <c r="U58" s="369" t="s">
        <v>104</v>
      </c>
      <c r="V58" s="370" t="s">
        <v>395</v>
      </c>
      <c r="W58" s="423" t="s">
        <v>106</v>
      </c>
      <c r="X58" s="423" t="s">
        <v>106</v>
      </c>
      <c r="Y58" s="432" t="s">
        <v>1052</v>
      </c>
      <c r="Z58" s="432" t="s">
        <v>1054</v>
      </c>
      <c r="AA58" s="47" t="s">
        <v>104</v>
      </c>
      <c r="AB58" s="369" t="s">
        <v>395</v>
      </c>
      <c r="AC58" s="370" t="s">
        <v>395</v>
      </c>
      <c r="AD58" s="47" t="s">
        <v>395</v>
      </c>
      <c r="AE58" s="423" t="s">
        <v>106</v>
      </c>
      <c r="AF58" s="423" t="s">
        <v>106</v>
      </c>
      <c r="AG58" s="423" t="s">
        <v>106</v>
      </c>
      <c r="AH58" s="423" t="s">
        <v>106</v>
      </c>
      <c r="AI58" s="369" t="s">
        <v>104</v>
      </c>
      <c r="AJ58" s="370" t="s">
        <v>395</v>
      </c>
      <c r="AK58" s="423" t="s">
        <v>106</v>
      </c>
      <c r="AL58" s="423" t="s">
        <v>106</v>
      </c>
      <c r="AM58" s="221"/>
      <c r="AN58" s="48">
        <v>20</v>
      </c>
      <c r="AO58" s="48">
        <v>20</v>
      </c>
      <c r="AP58" s="48">
        <v>20</v>
      </c>
      <c r="AQ58" s="48">
        <v>0</v>
      </c>
      <c r="AR58" s="48">
        <v>40</v>
      </c>
      <c r="AS58" s="48">
        <v>40</v>
      </c>
      <c r="AT58" s="48">
        <v>19</v>
      </c>
      <c r="AU58" s="48">
        <v>192</v>
      </c>
      <c r="AV58" s="48">
        <v>192</v>
      </c>
      <c r="AW58" s="48">
        <v>192</v>
      </c>
      <c r="AX58" s="48">
        <v>0</v>
      </c>
      <c r="AY58" s="48">
        <v>0</v>
      </c>
      <c r="AZ58" s="48">
        <v>0</v>
      </c>
      <c r="BA58" s="48">
        <v>0</v>
      </c>
      <c r="BB58" s="48">
        <v>10</v>
      </c>
      <c r="BC58" s="48">
        <v>10</v>
      </c>
      <c r="BD58" s="48">
        <v>0</v>
      </c>
      <c r="BE58" s="48">
        <v>0</v>
      </c>
      <c r="BF58" s="48">
        <v>0</v>
      </c>
      <c r="BG58" s="48">
        <v>0</v>
      </c>
      <c r="BH58" s="48">
        <v>20</v>
      </c>
      <c r="BI58" s="48">
        <v>20</v>
      </c>
      <c r="BJ58" s="48">
        <v>0</v>
      </c>
      <c r="BK58" s="48">
        <v>0</v>
      </c>
      <c r="BL58" s="48">
        <v>0</v>
      </c>
      <c r="BM58" s="48">
        <v>0</v>
      </c>
      <c r="BN58" s="48">
        <v>0</v>
      </c>
      <c r="BO58" s="48">
        <v>0</v>
      </c>
      <c r="BP58" s="48">
        <v>0</v>
      </c>
      <c r="BQ58" s="48">
        <v>0</v>
      </c>
      <c r="BR58" s="48">
        <v>0</v>
      </c>
      <c r="BS58" s="48">
        <v>0</v>
      </c>
      <c r="BT58" s="48">
        <v>0</v>
      </c>
      <c r="BU58" s="48">
        <v>0</v>
      </c>
      <c r="BV58" s="48">
        <v>0</v>
      </c>
      <c r="BW58" s="48">
        <v>0</v>
      </c>
      <c r="BX58" s="48">
        <v>0</v>
      </c>
      <c r="BY58" s="48">
        <v>0</v>
      </c>
      <c r="BZ58" s="48">
        <v>0</v>
      </c>
      <c r="CA58" s="48">
        <v>0</v>
      </c>
      <c r="CB58" s="48">
        <v>0</v>
      </c>
      <c r="CC58" s="48">
        <v>0</v>
      </c>
      <c r="CD58" s="48">
        <v>0</v>
      </c>
      <c r="CE58" s="48">
        <v>0</v>
      </c>
      <c r="CF58" s="48">
        <v>0</v>
      </c>
      <c r="CG58" s="48">
        <v>0</v>
      </c>
      <c r="CH58" s="48">
        <v>0</v>
      </c>
      <c r="CI58" s="48">
        <v>0</v>
      </c>
      <c r="CJ58" s="48">
        <v>0</v>
      </c>
      <c r="CK58" s="48">
        <v>0</v>
      </c>
      <c r="CL58" s="48">
        <v>0</v>
      </c>
      <c r="CM58" s="48">
        <v>0</v>
      </c>
      <c r="CN58" s="48">
        <v>0</v>
      </c>
      <c r="CO58" s="48">
        <v>0</v>
      </c>
      <c r="CP58" s="48"/>
      <c r="CQ58" s="48">
        <v>8</v>
      </c>
      <c r="CR58" s="48">
        <v>2</v>
      </c>
      <c r="CS58" s="48">
        <v>10</v>
      </c>
      <c r="CT58" s="48">
        <v>18</v>
      </c>
      <c r="CU58" s="48">
        <v>190</v>
      </c>
      <c r="CV58" s="429" t="s">
        <v>396</v>
      </c>
      <c r="CW58" s="47"/>
      <c r="CX58" s="47" t="s">
        <v>1068</v>
      </c>
      <c r="CY58" s="15"/>
    </row>
    <row r="59" spans="1:103" hidden="1" x14ac:dyDescent="0.35">
      <c r="A59" s="427">
        <v>57</v>
      </c>
      <c r="B59" s="47" t="s">
        <v>768</v>
      </c>
      <c r="C59" s="47" t="s">
        <v>769</v>
      </c>
      <c r="D59" s="47" t="s">
        <v>56</v>
      </c>
      <c r="E59" s="47" t="s">
        <v>770</v>
      </c>
      <c r="F59" s="47" t="s">
        <v>131</v>
      </c>
      <c r="G59" s="47" t="s">
        <v>58</v>
      </c>
      <c r="H59" s="47" t="s">
        <v>399</v>
      </c>
      <c r="I59" s="19" t="s">
        <v>1049</v>
      </c>
      <c r="J59" s="19" t="s">
        <v>1049</v>
      </c>
      <c r="K59" s="19" t="s">
        <v>828</v>
      </c>
      <c r="L59" s="19" t="s">
        <v>828</v>
      </c>
      <c r="M59" s="19" t="s">
        <v>828</v>
      </c>
      <c r="N59" s="369" t="s">
        <v>395</v>
      </c>
      <c r="O59" s="370" t="s">
        <v>395</v>
      </c>
      <c r="P59" s="423" t="s">
        <v>106</v>
      </c>
      <c r="Q59" s="47" t="s">
        <v>395</v>
      </c>
      <c r="R59" s="423" t="s">
        <v>106</v>
      </c>
      <c r="S59" s="423" t="s">
        <v>106</v>
      </c>
      <c r="T59" s="423" t="s">
        <v>106</v>
      </c>
      <c r="U59" s="369" t="s">
        <v>104</v>
      </c>
      <c r="V59" s="370" t="s">
        <v>395</v>
      </c>
      <c r="W59" s="423" t="s">
        <v>106</v>
      </c>
      <c r="X59" s="423" t="s">
        <v>106</v>
      </c>
      <c r="Y59" s="423" t="s">
        <v>106</v>
      </c>
      <c r="Z59" s="47" t="s">
        <v>395</v>
      </c>
      <c r="AA59" s="423" t="s">
        <v>106</v>
      </c>
      <c r="AB59" s="369" t="s">
        <v>104</v>
      </c>
      <c r="AC59" s="370" t="s">
        <v>395</v>
      </c>
      <c r="AD59" s="47" t="s">
        <v>395</v>
      </c>
      <c r="AE59" s="423" t="s">
        <v>106</v>
      </c>
      <c r="AF59" s="423" t="s">
        <v>106</v>
      </c>
      <c r="AG59" s="423" t="s">
        <v>106</v>
      </c>
      <c r="AH59" s="423" t="s">
        <v>106</v>
      </c>
      <c r="AI59" s="369" t="s">
        <v>104</v>
      </c>
      <c r="AJ59" s="370" t="s">
        <v>395</v>
      </c>
      <c r="AK59" s="423" t="s">
        <v>106</v>
      </c>
      <c r="AL59" s="423" t="s">
        <v>106</v>
      </c>
      <c r="AM59" s="221"/>
      <c r="AN59" s="48">
        <v>19</v>
      </c>
      <c r="AO59" s="48">
        <v>17</v>
      </c>
      <c r="AP59" s="48">
        <v>17</v>
      </c>
      <c r="AQ59" s="48">
        <v>0</v>
      </c>
      <c r="AR59" s="48">
        <v>35</v>
      </c>
      <c r="AS59" s="48">
        <v>36</v>
      </c>
      <c r="AT59" s="48">
        <v>19</v>
      </c>
      <c r="AU59" s="48">
        <v>184</v>
      </c>
      <c r="AV59" s="48">
        <v>164</v>
      </c>
      <c r="AW59" s="48">
        <v>164</v>
      </c>
      <c r="AX59" s="48">
        <v>20</v>
      </c>
      <c r="AY59" s="48">
        <v>0</v>
      </c>
      <c r="AZ59" s="48">
        <v>0</v>
      </c>
      <c r="BA59" s="48">
        <v>0</v>
      </c>
      <c r="BB59" s="48">
        <v>0</v>
      </c>
      <c r="BC59" s="48">
        <v>0</v>
      </c>
      <c r="BD59" s="48">
        <v>0</v>
      </c>
      <c r="BE59" s="48">
        <v>30</v>
      </c>
      <c r="BF59" s="48">
        <v>0</v>
      </c>
      <c r="BG59" s="48">
        <v>0</v>
      </c>
      <c r="BH59" s="48">
        <v>50</v>
      </c>
      <c r="BI59" s="48">
        <v>30</v>
      </c>
      <c r="BJ59" s="48">
        <v>0</v>
      </c>
      <c r="BK59" s="48">
        <v>0</v>
      </c>
      <c r="BL59" s="48">
        <v>0</v>
      </c>
      <c r="BM59" s="48">
        <v>0</v>
      </c>
      <c r="BN59" s="48">
        <v>0</v>
      </c>
      <c r="BO59" s="48">
        <v>0</v>
      </c>
      <c r="BP59" s="48">
        <v>0</v>
      </c>
      <c r="BQ59" s="48">
        <v>0</v>
      </c>
      <c r="BR59" s="48">
        <v>0</v>
      </c>
      <c r="BS59" s="48">
        <v>0</v>
      </c>
      <c r="BT59" s="48">
        <v>0</v>
      </c>
      <c r="BU59" s="48">
        <v>0</v>
      </c>
      <c r="BV59" s="48">
        <v>0</v>
      </c>
      <c r="BW59" s="48">
        <v>0</v>
      </c>
      <c r="BX59" s="48">
        <v>0</v>
      </c>
      <c r="BY59" s="48">
        <v>0</v>
      </c>
      <c r="BZ59" s="48">
        <v>0</v>
      </c>
      <c r="CA59" s="48">
        <v>0</v>
      </c>
      <c r="CB59" s="48">
        <v>0</v>
      </c>
      <c r="CC59" s="48">
        <v>0</v>
      </c>
      <c r="CD59" s="48">
        <v>0</v>
      </c>
      <c r="CE59" s="48">
        <v>0</v>
      </c>
      <c r="CF59" s="48">
        <v>0</v>
      </c>
      <c r="CG59" s="48">
        <v>0</v>
      </c>
      <c r="CH59" s="48">
        <v>0</v>
      </c>
      <c r="CI59" s="48">
        <v>0</v>
      </c>
      <c r="CJ59" s="48">
        <v>0</v>
      </c>
      <c r="CK59" s="48">
        <v>0</v>
      </c>
      <c r="CL59" s="48">
        <v>0</v>
      </c>
      <c r="CM59" s="48">
        <v>0</v>
      </c>
      <c r="CN59" s="48">
        <v>0</v>
      </c>
      <c r="CO59" s="48">
        <v>0</v>
      </c>
      <c r="CP59" s="48"/>
      <c r="CQ59" s="48"/>
      <c r="CR59" s="48"/>
      <c r="CS59" s="48">
        <v>28</v>
      </c>
      <c r="CT59" s="48">
        <v>28</v>
      </c>
      <c r="CU59" s="48">
        <v>180</v>
      </c>
      <c r="CV59" s="429" t="s">
        <v>396</v>
      </c>
      <c r="CW59" s="47"/>
      <c r="CX59" s="47" t="s">
        <v>1068</v>
      </c>
      <c r="CY59" s="15"/>
    </row>
    <row r="60" spans="1:103" hidden="1" x14ac:dyDescent="0.35">
      <c r="A60" s="427">
        <v>58</v>
      </c>
      <c r="B60" s="47" t="s">
        <v>771</v>
      </c>
      <c r="C60" s="47" t="s">
        <v>772</v>
      </c>
      <c r="D60" s="47" t="s">
        <v>56</v>
      </c>
      <c r="E60" s="47" t="s">
        <v>773</v>
      </c>
      <c r="F60" s="47" t="s">
        <v>131</v>
      </c>
      <c r="G60" s="47" t="s">
        <v>58</v>
      </c>
      <c r="H60" s="47" t="s">
        <v>327</v>
      </c>
      <c r="I60" s="433"/>
      <c r="J60" s="423" t="s">
        <v>106</v>
      </c>
      <c r="K60" s="433"/>
      <c r="L60" s="433"/>
      <c r="M60" s="433"/>
      <c r="N60" s="369" t="s">
        <v>395</v>
      </c>
      <c r="O60" s="370" t="s">
        <v>395</v>
      </c>
      <c r="P60" s="433"/>
      <c r="Q60" s="433"/>
      <c r="R60" s="423" t="s">
        <v>106</v>
      </c>
      <c r="S60" s="433"/>
      <c r="T60" s="47" t="s">
        <v>104</v>
      </c>
      <c r="U60" s="369" t="s">
        <v>395</v>
      </c>
      <c r="V60" s="370" t="s">
        <v>395</v>
      </c>
      <c r="W60" s="423" t="s">
        <v>106</v>
      </c>
      <c r="X60" s="423" t="s">
        <v>106</v>
      </c>
      <c r="Y60" s="433"/>
      <c r="Z60" s="433"/>
      <c r="AA60" s="433"/>
      <c r="AB60" s="369" t="s">
        <v>395</v>
      </c>
      <c r="AC60" s="370" t="s">
        <v>395</v>
      </c>
      <c r="AD60" s="423" t="s">
        <v>106</v>
      </c>
      <c r="AE60" s="423" t="s">
        <v>106</v>
      </c>
      <c r="AF60" s="423" t="s">
        <v>106</v>
      </c>
      <c r="AG60" s="423" t="s">
        <v>106</v>
      </c>
      <c r="AH60" s="47" t="s">
        <v>104</v>
      </c>
      <c r="AI60" s="369" t="s">
        <v>395</v>
      </c>
      <c r="AJ60" s="370" t="s">
        <v>395</v>
      </c>
      <c r="AK60" s="423" t="s">
        <v>106</v>
      </c>
      <c r="AL60" s="47" t="s">
        <v>395</v>
      </c>
      <c r="AM60" s="221"/>
      <c r="AN60" s="48">
        <v>11</v>
      </c>
      <c r="AO60" s="48">
        <v>11</v>
      </c>
      <c r="AP60" s="48">
        <v>11</v>
      </c>
      <c r="AQ60" s="48">
        <v>0</v>
      </c>
      <c r="AR60" s="48">
        <v>25</v>
      </c>
      <c r="AS60" s="48">
        <v>28</v>
      </c>
      <c r="AT60" s="430">
        <v>18.166699999999999</v>
      </c>
      <c r="AU60" s="48">
        <v>106</v>
      </c>
      <c r="AV60" s="48">
        <v>106</v>
      </c>
      <c r="AW60" s="48">
        <v>106</v>
      </c>
      <c r="AX60" s="48">
        <v>0</v>
      </c>
      <c r="AY60" s="48">
        <v>0</v>
      </c>
      <c r="AZ60" s="48">
        <v>0</v>
      </c>
      <c r="BA60" s="48">
        <v>0</v>
      </c>
      <c r="BB60" s="48">
        <v>0</v>
      </c>
      <c r="BC60" s="48">
        <v>0</v>
      </c>
      <c r="BD60" s="48">
        <v>0</v>
      </c>
      <c r="BE60" s="48">
        <v>0</v>
      </c>
      <c r="BF60" s="48">
        <v>0</v>
      </c>
      <c r="BG60" s="48">
        <v>0</v>
      </c>
      <c r="BH60" s="48">
        <v>0</v>
      </c>
      <c r="BI60" s="48">
        <v>0</v>
      </c>
      <c r="BJ60" s="48">
        <v>0</v>
      </c>
      <c r="BK60" s="48">
        <v>0</v>
      </c>
      <c r="BL60" s="48">
        <v>0</v>
      </c>
      <c r="BM60" s="48">
        <v>0</v>
      </c>
      <c r="BN60" s="48">
        <v>0</v>
      </c>
      <c r="BO60" s="48">
        <v>0</v>
      </c>
      <c r="BP60" s="48">
        <v>0</v>
      </c>
      <c r="BQ60" s="48">
        <v>0</v>
      </c>
      <c r="BR60" s="48">
        <v>0</v>
      </c>
      <c r="BS60" s="48">
        <v>0</v>
      </c>
      <c r="BT60" s="48">
        <v>0</v>
      </c>
      <c r="BU60" s="48">
        <v>0</v>
      </c>
      <c r="BV60" s="48">
        <v>0</v>
      </c>
      <c r="BW60" s="48">
        <v>0</v>
      </c>
      <c r="BX60" s="48">
        <v>0</v>
      </c>
      <c r="BY60" s="48">
        <v>0</v>
      </c>
      <c r="BZ60" s="48">
        <v>0</v>
      </c>
      <c r="CA60" s="48">
        <v>0</v>
      </c>
      <c r="CB60" s="48">
        <v>0</v>
      </c>
      <c r="CC60" s="48">
        <v>0</v>
      </c>
      <c r="CD60" s="48">
        <v>0</v>
      </c>
      <c r="CE60" s="48">
        <v>0</v>
      </c>
      <c r="CF60" s="48">
        <v>0</v>
      </c>
      <c r="CG60" s="48">
        <v>0</v>
      </c>
      <c r="CH60" s="48">
        <v>0</v>
      </c>
      <c r="CI60" s="48">
        <v>0</v>
      </c>
      <c r="CJ60" s="48">
        <v>0</v>
      </c>
      <c r="CK60" s="48">
        <v>0</v>
      </c>
      <c r="CL60" s="48">
        <v>0</v>
      </c>
      <c r="CM60" s="48">
        <v>0</v>
      </c>
      <c r="CN60" s="48">
        <v>0</v>
      </c>
      <c r="CO60" s="48">
        <v>0</v>
      </c>
      <c r="CP60" s="48"/>
      <c r="CQ60" s="48"/>
      <c r="CR60" s="48"/>
      <c r="CS60" s="48">
        <v>96</v>
      </c>
      <c r="CT60" s="48">
        <v>96</v>
      </c>
      <c r="CU60" s="48">
        <v>112</v>
      </c>
      <c r="CV60" s="429" t="s">
        <v>396</v>
      </c>
      <c r="CW60" s="47"/>
      <c r="CX60" s="47" t="s">
        <v>1068</v>
      </c>
      <c r="CY60" s="15"/>
    </row>
    <row r="61" spans="1:103" hidden="1" x14ac:dyDescent="0.35">
      <c r="A61" s="427">
        <v>59</v>
      </c>
      <c r="B61" s="47" t="s">
        <v>774</v>
      </c>
      <c r="C61" s="47" t="s">
        <v>682</v>
      </c>
      <c r="D61" s="47" t="s">
        <v>56</v>
      </c>
      <c r="E61" s="47" t="s">
        <v>775</v>
      </c>
      <c r="F61" s="47" t="s">
        <v>131</v>
      </c>
      <c r="G61" s="47" t="s">
        <v>58</v>
      </c>
      <c r="H61" s="47" t="s">
        <v>399</v>
      </c>
      <c r="I61" s="423" t="s">
        <v>106</v>
      </c>
      <c r="J61" s="423" t="s">
        <v>106</v>
      </c>
      <c r="K61" s="423" t="s">
        <v>106</v>
      </c>
      <c r="L61" s="423" t="s">
        <v>106</v>
      </c>
      <c r="M61" s="47" t="s">
        <v>104</v>
      </c>
      <c r="N61" s="369" t="s">
        <v>395</v>
      </c>
      <c r="O61" s="370" t="s">
        <v>395</v>
      </c>
      <c r="P61" s="423" t="s">
        <v>106</v>
      </c>
      <c r="Q61" s="423" t="s">
        <v>106</v>
      </c>
      <c r="R61" s="423" t="s">
        <v>106</v>
      </c>
      <c r="S61" s="423" t="s">
        <v>106</v>
      </c>
      <c r="T61" s="47" t="s">
        <v>104</v>
      </c>
      <c r="U61" s="369" t="s">
        <v>395</v>
      </c>
      <c r="V61" s="370" t="s">
        <v>395</v>
      </c>
      <c r="W61" s="423" t="s">
        <v>106</v>
      </c>
      <c r="X61" s="423" t="s">
        <v>106</v>
      </c>
      <c r="Y61" s="423" t="s">
        <v>106</v>
      </c>
      <c r="Z61" s="423" t="s">
        <v>106</v>
      </c>
      <c r="AA61" s="47" t="s">
        <v>104</v>
      </c>
      <c r="AB61" s="369" t="s">
        <v>395</v>
      </c>
      <c r="AC61" s="370" t="s">
        <v>395</v>
      </c>
      <c r="AD61" s="434" t="s">
        <v>916</v>
      </c>
      <c r="AE61" s="423" t="s">
        <v>106</v>
      </c>
      <c r="AF61" s="423" t="s">
        <v>106</v>
      </c>
      <c r="AG61" s="423" t="s">
        <v>106</v>
      </c>
      <c r="AH61" s="47" t="s">
        <v>395</v>
      </c>
      <c r="AI61" s="369" t="s">
        <v>104</v>
      </c>
      <c r="AJ61" s="370" t="s">
        <v>395</v>
      </c>
      <c r="AK61" s="47" t="s">
        <v>395</v>
      </c>
      <c r="AL61" s="423" t="s">
        <v>106</v>
      </c>
      <c r="AM61" s="221"/>
      <c r="AN61" s="430">
        <v>20.8</v>
      </c>
      <c r="AO61" s="430">
        <v>20.8</v>
      </c>
      <c r="AP61" s="430">
        <v>20.8</v>
      </c>
      <c r="AQ61" s="48">
        <v>0</v>
      </c>
      <c r="AR61" s="48">
        <v>45</v>
      </c>
      <c r="AS61" s="48">
        <v>44</v>
      </c>
      <c r="AT61" s="430">
        <v>18.166699999999999</v>
      </c>
      <c r="AU61" s="48">
        <v>200</v>
      </c>
      <c r="AV61" s="48">
        <v>200</v>
      </c>
      <c r="AW61" s="48">
        <v>200</v>
      </c>
      <c r="AX61" s="48">
        <v>0</v>
      </c>
      <c r="AY61" s="48">
        <v>0</v>
      </c>
      <c r="AZ61" s="48">
        <v>0</v>
      </c>
      <c r="BA61" s="48">
        <v>0</v>
      </c>
      <c r="BB61" s="48">
        <v>0</v>
      </c>
      <c r="BC61" s="48">
        <v>0</v>
      </c>
      <c r="BD61" s="48">
        <v>0</v>
      </c>
      <c r="BE61" s="48">
        <v>2</v>
      </c>
      <c r="BF61" s="48">
        <v>0</v>
      </c>
      <c r="BG61" s="48">
        <v>0</v>
      </c>
      <c r="BH61" s="48">
        <v>2</v>
      </c>
      <c r="BI61" s="48">
        <v>2</v>
      </c>
      <c r="BJ61" s="48">
        <v>0</v>
      </c>
      <c r="BK61" s="48">
        <v>0</v>
      </c>
      <c r="BL61" s="48">
        <v>0</v>
      </c>
      <c r="BM61" s="48">
        <v>0</v>
      </c>
      <c r="BN61" s="48">
        <v>0</v>
      </c>
      <c r="BO61" s="48">
        <v>0</v>
      </c>
      <c r="BP61" s="48">
        <v>0</v>
      </c>
      <c r="BQ61" s="48">
        <v>0</v>
      </c>
      <c r="BR61" s="48">
        <v>0</v>
      </c>
      <c r="BS61" s="48">
        <v>0</v>
      </c>
      <c r="BT61" s="48">
        <v>0</v>
      </c>
      <c r="BU61" s="48">
        <v>0</v>
      </c>
      <c r="BV61" s="48">
        <v>0</v>
      </c>
      <c r="BW61" s="48">
        <v>0</v>
      </c>
      <c r="BX61" s="48">
        <v>0</v>
      </c>
      <c r="BY61" s="48">
        <v>0</v>
      </c>
      <c r="BZ61" s="48">
        <v>0</v>
      </c>
      <c r="CA61" s="48">
        <v>0</v>
      </c>
      <c r="CB61" s="48">
        <v>0</v>
      </c>
      <c r="CC61" s="48">
        <v>0</v>
      </c>
      <c r="CD61" s="48">
        <v>0</v>
      </c>
      <c r="CE61" s="48">
        <v>0</v>
      </c>
      <c r="CF61" s="48">
        <v>0</v>
      </c>
      <c r="CG61" s="48">
        <v>0</v>
      </c>
      <c r="CH61" s="48">
        <v>0</v>
      </c>
      <c r="CI61" s="48">
        <v>0</v>
      </c>
      <c r="CJ61" s="48">
        <v>0</v>
      </c>
      <c r="CK61" s="48">
        <v>0</v>
      </c>
      <c r="CL61" s="48">
        <v>0</v>
      </c>
      <c r="CM61" s="48">
        <v>0</v>
      </c>
      <c r="CN61" s="48">
        <v>0</v>
      </c>
      <c r="CO61" s="48">
        <v>0</v>
      </c>
      <c r="CP61" s="48"/>
      <c r="CQ61" s="48"/>
      <c r="CR61" s="48"/>
      <c r="CS61" s="48">
        <v>2</v>
      </c>
      <c r="CT61" s="48">
        <v>2</v>
      </c>
      <c r="CU61" s="48">
        <v>206</v>
      </c>
      <c r="CV61" s="429" t="s">
        <v>396</v>
      </c>
      <c r="CW61" s="47"/>
      <c r="CX61" s="47" t="s">
        <v>1067</v>
      </c>
      <c r="CY61" s="15"/>
    </row>
    <row r="62" spans="1:103" hidden="1" x14ac:dyDescent="0.35">
      <c r="A62" s="427">
        <v>60</v>
      </c>
      <c r="B62" s="47" t="s">
        <v>776</v>
      </c>
      <c r="C62" s="47" t="s">
        <v>777</v>
      </c>
      <c r="D62" s="47" t="s">
        <v>56</v>
      </c>
      <c r="E62" s="47" t="s">
        <v>778</v>
      </c>
      <c r="F62" s="47" t="s">
        <v>131</v>
      </c>
      <c r="G62" s="47" t="s">
        <v>58</v>
      </c>
      <c r="H62" s="47" t="s">
        <v>399</v>
      </c>
      <c r="I62" s="47" t="s">
        <v>395</v>
      </c>
      <c r="J62" s="423" t="s">
        <v>106</v>
      </c>
      <c r="K62" s="423" t="s">
        <v>106</v>
      </c>
      <c r="L62" s="423" t="s">
        <v>106</v>
      </c>
      <c r="M62" s="423" t="s">
        <v>106</v>
      </c>
      <c r="N62" s="369" t="s">
        <v>104</v>
      </c>
      <c r="O62" s="370" t="s">
        <v>395</v>
      </c>
      <c r="P62" s="423" t="s">
        <v>106</v>
      </c>
      <c r="Q62" s="47" t="s">
        <v>395</v>
      </c>
      <c r="R62" s="423" t="s">
        <v>106</v>
      </c>
      <c r="S62" s="423" t="s">
        <v>106</v>
      </c>
      <c r="T62" s="423" t="s">
        <v>106</v>
      </c>
      <c r="U62" s="369" t="s">
        <v>104</v>
      </c>
      <c r="V62" s="370" t="s">
        <v>395</v>
      </c>
      <c r="W62" s="423" t="s">
        <v>106</v>
      </c>
      <c r="X62" s="432" t="s">
        <v>1052</v>
      </c>
      <c r="Y62" s="423" t="s">
        <v>106</v>
      </c>
      <c r="Z62" s="423" t="s">
        <v>106</v>
      </c>
      <c r="AA62" s="47" t="s">
        <v>104</v>
      </c>
      <c r="AB62" s="369" t="s">
        <v>395</v>
      </c>
      <c r="AC62" s="370" t="s">
        <v>395</v>
      </c>
      <c r="AD62" s="423" t="s">
        <v>106</v>
      </c>
      <c r="AE62" s="423" t="s">
        <v>106</v>
      </c>
      <c r="AF62" s="423" t="s">
        <v>106</v>
      </c>
      <c r="AG62" s="47" t="s">
        <v>395</v>
      </c>
      <c r="AH62" s="423" t="s">
        <v>106</v>
      </c>
      <c r="AI62" s="369" t="s">
        <v>104</v>
      </c>
      <c r="AJ62" s="370" t="s">
        <v>395</v>
      </c>
      <c r="AK62" s="423" t="s">
        <v>106</v>
      </c>
      <c r="AL62" s="423" t="s">
        <v>106</v>
      </c>
      <c r="AM62" s="221"/>
      <c r="AN62" s="48">
        <v>21</v>
      </c>
      <c r="AO62" s="48">
        <v>21</v>
      </c>
      <c r="AP62" s="48">
        <v>21</v>
      </c>
      <c r="AQ62" s="48">
        <v>0</v>
      </c>
      <c r="AR62" s="48">
        <v>40</v>
      </c>
      <c r="AS62" s="48">
        <v>40</v>
      </c>
      <c r="AT62" s="48">
        <v>19</v>
      </c>
      <c r="AU62" s="48">
        <v>202</v>
      </c>
      <c r="AV62" s="48">
        <v>202</v>
      </c>
      <c r="AW62" s="48">
        <v>202</v>
      </c>
      <c r="AX62" s="48">
        <v>0</v>
      </c>
      <c r="AY62" s="48">
        <v>0</v>
      </c>
      <c r="AZ62" s="48">
        <v>0</v>
      </c>
      <c r="BA62" s="48">
        <v>0</v>
      </c>
      <c r="BB62" s="48">
        <v>0</v>
      </c>
      <c r="BC62" s="48">
        <v>10</v>
      </c>
      <c r="BD62" s="48">
        <v>0</v>
      </c>
      <c r="BE62" s="48">
        <v>0</v>
      </c>
      <c r="BF62" s="48">
        <v>0</v>
      </c>
      <c r="BG62" s="48">
        <v>0</v>
      </c>
      <c r="BH62" s="48">
        <v>10</v>
      </c>
      <c r="BI62" s="48">
        <v>10</v>
      </c>
      <c r="BJ62" s="48">
        <v>0</v>
      </c>
      <c r="BK62" s="48">
        <v>0</v>
      </c>
      <c r="BL62" s="48">
        <v>0</v>
      </c>
      <c r="BM62" s="48">
        <v>0</v>
      </c>
      <c r="BN62" s="48">
        <v>0</v>
      </c>
      <c r="BO62" s="48">
        <v>0</v>
      </c>
      <c r="BP62" s="48">
        <v>0</v>
      </c>
      <c r="BQ62" s="48">
        <v>0</v>
      </c>
      <c r="BR62" s="48">
        <v>0</v>
      </c>
      <c r="BS62" s="48">
        <v>0</v>
      </c>
      <c r="BT62" s="48">
        <v>0</v>
      </c>
      <c r="BU62" s="48">
        <v>0</v>
      </c>
      <c r="BV62" s="48">
        <v>0</v>
      </c>
      <c r="BW62" s="48">
        <v>0</v>
      </c>
      <c r="BX62" s="48">
        <v>0</v>
      </c>
      <c r="BY62" s="48">
        <v>0</v>
      </c>
      <c r="BZ62" s="48">
        <v>0</v>
      </c>
      <c r="CA62" s="48">
        <v>0</v>
      </c>
      <c r="CB62" s="48">
        <v>0</v>
      </c>
      <c r="CC62" s="48">
        <v>0</v>
      </c>
      <c r="CD62" s="48">
        <v>0</v>
      </c>
      <c r="CE62" s="48">
        <v>0</v>
      </c>
      <c r="CF62" s="48">
        <v>0</v>
      </c>
      <c r="CG62" s="48">
        <v>0</v>
      </c>
      <c r="CH62" s="48">
        <v>0</v>
      </c>
      <c r="CI62" s="48">
        <v>0</v>
      </c>
      <c r="CJ62" s="48">
        <v>0</v>
      </c>
      <c r="CK62" s="48">
        <v>0</v>
      </c>
      <c r="CL62" s="48">
        <v>0</v>
      </c>
      <c r="CM62" s="48">
        <v>0</v>
      </c>
      <c r="CN62" s="48">
        <v>0</v>
      </c>
      <c r="CO62" s="48">
        <v>0</v>
      </c>
      <c r="CP62" s="48"/>
      <c r="CQ62" s="48"/>
      <c r="CR62" s="48"/>
      <c r="CS62" s="48">
        <v>10</v>
      </c>
      <c r="CT62" s="48">
        <v>10</v>
      </c>
      <c r="CU62" s="48">
        <v>198</v>
      </c>
      <c r="CV62" s="429" t="s">
        <v>396</v>
      </c>
      <c r="CW62" s="47"/>
      <c r="CX62" s="47" t="s">
        <v>1067</v>
      </c>
      <c r="CY62" s="15"/>
    </row>
    <row r="63" spans="1:103" hidden="1" x14ac:dyDescent="0.35">
      <c r="A63" s="427">
        <v>61</v>
      </c>
      <c r="B63" s="47" t="s">
        <v>779</v>
      </c>
      <c r="C63" s="47" t="s">
        <v>780</v>
      </c>
      <c r="D63" s="47" t="s">
        <v>56</v>
      </c>
      <c r="E63" s="47" t="s">
        <v>781</v>
      </c>
      <c r="F63" s="47" t="s">
        <v>131</v>
      </c>
      <c r="G63" s="47" t="s">
        <v>58</v>
      </c>
      <c r="H63" s="47" t="s">
        <v>399</v>
      </c>
      <c r="I63" s="433"/>
      <c r="J63" s="433"/>
      <c r="K63" s="433"/>
      <c r="L63" s="433"/>
      <c r="M63" s="433"/>
      <c r="N63" s="369" t="s">
        <v>395</v>
      </c>
      <c r="O63" s="370" t="s">
        <v>395</v>
      </c>
      <c r="P63" s="433"/>
      <c r="Q63" s="433"/>
      <c r="R63" s="433"/>
      <c r="S63" s="433"/>
      <c r="T63" s="433"/>
      <c r="U63" s="369"/>
      <c r="V63" s="370"/>
      <c r="W63" s="433"/>
      <c r="X63" s="433"/>
      <c r="Y63" s="433"/>
      <c r="Z63" s="433"/>
      <c r="AA63" s="433"/>
      <c r="AB63" s="369"/>
      <c r="AC63" s="370"/>
      <c r="AD63" s="433"/>
      <c r="AE63" s="433"/>
      <c r="AF63" s="433"/>
      <c r="AG63" s="433"/>
      <c r="AH63" s="433"/>
      <c r="AI63" s="369"/>
      <c r="AJ63" s="370"/>
      <c r="AK63" s="433"/>
      <c r="AL63" s="433"/>
      <c r="AM63" s="221"/>
      <c r="AN63" s="48">
        <v>0</v>
      </c>
      <c r="AO63" s="48">
        <v>0</v>
      </c>
      <c r="AP63" s="48">
        <v>0</v>
      </c>
      <c r="AQ63" s="48">
        <v>0</v>
      </c>
      <c r="AR63" s="48"/>
      <c r="AS63" s="48">
        <v>0</v>
      </c>
      <c r="AT63" s="430">
        <v>18.333300000000001</v>
      </c>
      <c r="AU63" s="48">
        <v>0</v>
      </c>
      <c r="AV63" s="48">
        <v>0</v>
      </c>
      <c r="AW63" s="48">
        <v>0</v>
      </c>
      <c r="AX63" s="48">
        <v>0</v>
      </c>
      <c r="AY63" s="48">
        <v>0</v>
      </c>
      <c r="AZ63" s="48">
        <v>0</v>
      </c>
      <c r="BA63" s="48">
        <v>0</v>
      </c>
      <c r="BB63" s="48">
        <v>0</v>
      </c>
      <c r="BC63" s="48">
        <v>0</v>
      </c>
      <c r="BD63" s="48">
        <v>0</v>
      </c>
      <c r="BE63" s="48">
        <v>0</v>
      </c>
      <c r="BF63" s="48">
        <v>0</v>
      </c>
      <c r="BG63" s="48">
        <v>0</v>
      </c>
      <c r="BH63" s="48">
        <v>0</v>
      </c>
      <c r="BI63" s="48">
        <v>0</v>
      </c>
      <c r="BJ63" s="48">
        <v>0</v>
      </c>
      <c r="BK63" s="48">
        <v>0</v>
      </c>
      <c r="BL63" s="48">
        <v>0</v>
      </c>
      <c r="BM63" s="48">
        <v>0</v>
      </c>
      <c r="BN63" s="48">
        <v>0</v>
      </c>
      <c r="BO63" s="48">
        <v>0</v>
      </c>
      <c r="BP63" s="48">
        <v>0</v>
      </c>
      <c r="BQ63" s="48">
        <v>0</v>
      </c>
      <c r="BR63" s="48">
        <v>0</v>
      </c>
      <c r="BS63" s="48">
        <v>0</v>
      </c>
      <c r="BT63" s="48">
        <v>0</v>
      </c>
      <c r="BU63" s="48">
        <v>0</v>
      </c>
      <c r="BV63" s="48">
        <v>0</v>
      </c>
      <c r="BW63" s="48">
        <v>0</v>
      </c>
      <c r="BX63" s="48">
        <v>0</v>
      </c>
      <c r="BY63" s="48">
        <v>0</v>
      </c>
      <c r="BZ63" s="48">
        <v>0</v>
      </c>
      <c r="CA63" s="48">
        <v>0</v>
      </c>
      <c r="CB63" s="48">
        <v>0</v>
      </c>
      <c r="CC63" s="48">
        <v>0</v>
      </c>
      <c r="CD63" s="48">
        <v>0</v>
      </c>
      <c r="CE63" s="48">
        <v>0</v>
      </c>
      <c r="CF63" s="48">
        <v>0</v>
      </c>
      <c r="CG63" s="48">
        <v>0</v>
      </c>
      <c r="CH63" s="48">
        <v>0</v>
      </c>
      <c r="CI63" s="48">
        <v>0</v>
      </c>
      <c r="CJ63" s="48">
        <v>0</v>
      </c>
      <c r="CK63" s="48">
        <v>0</v>
      </c>
      <c r="CL63" s="48">
        <v>0</v>
      </c>
      <c r="CM63" s="48">
        <v>0</v>
      </c>
      <c r="CN63" s="48">
        <v>0</v>
      </c>
      <c r="CO63" s="48">
        <v>0</v>
      </c>
      <c r="CP63" s="48">
        <v>138</v>
      </c>
      <c r="CQ63" s="48"/>
      <c r="CR63" s="48"/>
      <c r="CS63" s="48">
        <v>78</v>
      </c>
      <c r="CT63" s="48">
        <v>208</v>
      </c>
      <c r="CU63" s="48"/>
      <c r="CV63" s="429" t="s">
        <v>397</v>
      </c>
      <c r="CW63" s="47" t="s">
        <v>1901</v>
      </c>
      <c r="CX63" s="47" t="s">
        <v>319</v>
      </c>
      <c r="CY63" s="15"/>
    </row>
    <row r="64" spans="1:103" hidden="1" x14ac:dyDescent="0.35">
      <c r="A64" s="427">
        <v>62</v>
      </c>
      <c r="B64" s="47" t="s">
        <v>782</v>
      </c>
      <c r="C64" s="47" t="s">
        <v>783</v>
      </c>
      <c r="D64" s="47" t="s">
        <v>56</v>
      </c>
      <c r="E64" s="47" t="s">
        <v>784</v>
      </c>
      <c r="F64" s="47" t="s">
        <v>131</v>
      </c>
      <c r="G64" s="47" t="s">
        <v>58</v>
      </c>
      <c r="H64" s="47" t="s">
        <v>399</v>
      </c>
      <c r="I64" s="19" t="s">
        <v>1049</v>
      </c>
      <c r="J64" s="423" t="s">
        <v>106</v>
      </c>
      <c r="K64" s="423" t="s">
        <v>106</v>
      </c>
      <c r="L64" s="423" t="s">
        <v>106</v>
      </c>
      <c r="M64" s="47" t="s">
        <v>395</v>
      </c>
      <c r="N64" s="369" t="s">
        <v>104</v>
      </c>
      <c r="O64" s="370" t="s">
        <v>395</v>
      </c>
      <c r="P64" s="423" t="s">
        <v>106</v>
      </c>
      <c r="Q64" s="423" t="s">
        <v>106</v>
      </c>
      <c r="R64" s="423" t="s">
        <v>106</v>
      </c>
      <c r="S64" s="423" t="s">
        <v>106</v>
      </c>
      <c r="T64" s="47" t="s">
        <v>104</v>
      </c>
      <c r="U64" s="369" t="s">
        <v>395</v>
      </c>
      <c r="V64" s="370" t="s">
        <v>395</v>
      </c>
      <c r="W64" s="47" t="s">
        <v>395</v>
      </c>
      <c r="X64" s="423" t="s">
        <v>106</v>
      </c>
      <c r="Y64" s="423" t="s">
        <v>106</v>
      </c>
      <c r="Z64" s="423" t="s">
        <v>106</v>
      </c>
      <c r="AA64" s="423" t="s">
        <v>106</v>
      </c>
      <c r="AB64" s="369" t="s">
        <v>104</v>
      </c>
      <c r="AC64" s="370" t="s">
        <v>395</v>
      </c>
      <c r="AD64" s="47" t="s">
        <v>395</v>
      </c>
      <c r="AE64" s="423" t="s">
        <v>106</v>
      </c>
      <c r="AF64" s="423" t="s">
        <v>106</v>
      </c>
      <c r="AG64" s="423" t="s">
        <v>106</v>
      </c>
      <c r="AH64" s="423" t="s">
        <v>106</v>
      </c>
      <c r="AI64" s="369" t="s">
        <v>104</v>
      </c>
      <c r="AJ64" s="370" t="s">
        <v>395</v>
      </c>
      <c r="AK64" s="47" t="s">
        <v>395</v>
      </c>
      <c r="AL64" s="423" t="s">
        <v>106</v>
      </c>
      <c r="AM64" s="221"/>
      <c r="AN64" s="48">
        <v>21</v>
      </c>
      <c r="AO64" s="48">
        <v>20</v>
      </c>
      <c r="AP64" s="48">
        <v>20</v>
      </c>
      <c r="AQ64" s="48">
        <v>0</v>
      </c>
      <c r="AR64" s="48">
        <v>40</v>
      </c>
      <c r="AS64" s="48">
        <v>40</v>
      </c>
      <c r="AT64" s="430">
        <v>18.166699999999999</v>
      </c>
      <c r="AU64" s="48">
        <v>202</v>
      </c>
      <c r="AV64" s="48">
        <v>192</v>
      </c>
      <c r="AW64" s="48">
        <v>192</v>
      </c>
      <c r="AX64" s="48">
        <v>10</v>
      </c>
      <c r="AY64" s="48">
        <v>0</v>
      </c>
      <c r="AZ64" s="48">
        <v>0</v>
      </c>
      <c r="BA64" s="48">
        <v>0</v>
      </c>
      <c r="BB64" s="48">
        <v>0</v>
      </c>
      <c r="BC64" s="48">
        <v>0</v>
      </c>
      <c r="BD64" s="48">
        <v>0</v>
      </c>
      <c r="BE64" s="48">
        <v>0</v>
      </c>
      <c r="BF64" s="48">
        <v>0</v>
      </c>
      <c r="BG64" s="48">
        <v>0</v>
      </c>
      <c r="BH64" s="48">
        <v>10</v>
      </c>
      <c r="BI64" s="48">
        <v>0</v>
      </c>
      <c r="BJ64" s="48">
        <v>0</v>
      </c>
      <c r="BK64" s="48">
        <v>0</v>
      </c>
      <c r="BL64" s="48">
        <v>0</v>
      </c>
      <c r="BM64" s="48">
        <v>0</v>
      </c>
      <c r="BN64" s="48">
        <v>0</v>
      </c>
      <c r="BO64" s="48">
        <v>0</v>
      </c>
      <c r="BP64" s="48">
        <v>0</v>
      </c>
      <c r="BQ64" s="48">
        <v>0</v>
      </c>
      <c r="BR64" s="48">
        <v>0</v>
      </c>
      <c r="BS64" s="48">
        <v>0</v>
      </c>
      <c r="BT64" s="48">
        <v>0</v>
      </c>
      <c r="BU64" s="48">
        <v>0</v>
      </c>
      <c r="BV64" s="48">
        <v>0</v>
      </c>
      <c r="BW64" s="48">
        <v>0</v>
      </c>
      <c r="BX64" s="48">
        <v>0</v>
      </c>
      <c r="BY64" s="48">
        <v>0</v>
      </c>
      <c r="BZ64" s="48">
        <v>0</v>
      </c>
      <c r="CA64" s="48">
        <v>0</v>
      </c>
      <c r="CB64" s="48">
        <v>0</v>
      </c>
      <c r="CC64" s="48">
        <v>0</v>
      </c>
      <c r="CD64" s="48">
        <v>0</v>
      </c>
      <c r="CE64" s="48">
        <v>0</v>
      </c>
      <c r="CF64" s="48">
        <v>0</v>
      </c>
      <c r="CG64" s="48">
        <v>0</v>
      </c>
      <c r="CH64" s="48">
        <v>0</v>
      </c>
      <c r="CI64" s="48">
        <v>0</v>
      </c>
      <c r="CJ64" s="48">
        <v>0</v>
      </c>
      <c r="CK64" s="48">
        <v>0</v>
      </c>
      <c r="CL64" s="48">
        <v>0</v>
      </c>
      <c r="CM64" s="48">
        <v>0</v>
      </c>
      <c r="CN64" s="48">
        <v>0</v>
      </c>
      <c r="CO64" s="48">
        <v>0</v>
      </c>
      <c r="CP64" s="48"/>
      <c r="CQ64" s="48"/>
      <c r="CR64" s="48"/>
      <c r="CS64" s="48"/>
      <c r="CT64" s="48"/>
      <c r="CU64" s="48">
        <v>208</v>
      </c>
      <c r="CV64" s="429" t="s">
        <v>396</v>
      </c>
      <c r="CW64" s="47"/>
      <c r="CX64" s="47" t="s">
        <v>1068</v>
      </c>
      <c r="CY64" s="15"/>
    </row>
    <row r="65" spans="1:103" hidden="1" x14ac:dyDescent="0.35">
      <c r="A65" s="427">
        <v>63</v>
      </c>
      <c r="B65" s="47" t="s">
        <v>785</v>
      </c>
      <c r="C65" s="47" t="s">
        <v>786</v>
      </c>
      <c r="D65" s="47" t="s">
        <v>61</v>
      </c>
      <c r="E65" s="47" t="s">
        <v>787</v>
      </c>
      <c r="F65" s="47" t="s">
        <v>131</v>
      </c>
      <c r="G65" s="47" t="s">
        <v>58</v>
      </c>
      <c r="H65" s="47" t="s">
        <v>399</v>
      </c>
      <c r="I65" s="423" t="s">
        <v>106</v>
      </c>
      <c r="J65" s="423" t="s">
        <v>106</v>
      </c>
      <c r="K65" s="423" t="s">
        <v>106</v>
      </c>
      <c r="L65" s="47" t="s">
        <v>104</v>
      </c>
      <c r="M65" s="47" t="s">
        <v>395</v>
      </c>
      <c r="N65" s="19" t="s">
        <v>106</v>
      </c>
      <c r="O65" s="370" t="s">
        <v>395</v>
      </c>
      <c r="P65" s="47" t="s">
        <v>395</v>
      </c>
      <c r="Q65" s="47" t="s">
        <v>104</v>
      </c>
      <c r="R65" s="423" t="s">
        <v>106</v>
      </c>
      <c r="S65" s="423" t="s">
        <v>106</v>
      </c>
      <c r="T65" s="423" t="s">
        <v>106</v>
      </c>
      <c r="U65" s="19" t="s">
        <v>106</v>
      </c>
      <c r="V65" s="370" t="s">
        <v>395</v>
      </c>
      <c r="W65" s="423" t="s">
        <v>106</v>
      </c>
      <c r="X65" s="423" t="s">
        <v>106</v>
      </c>
      <c r="Y65" s="423" t="s">
        <v>106</v>
      </c>
      <c r="Z65" s="47" t="s">
        <v>104</v>
      </c>
      <c r="AA65" s="423" t="s">
        <v>106</v>
      </c>
      <c r="AB65" s="369" t="s">
        <v>395</v>
      </c>
      <c r="AC65" s="370" t="s">
        <v>395</v>
      </c>
      <c r="AD65" s="423" t="s">
        <v>106</v>
      </c>
      <c r="AE65" s="423" t="s">
        <v>106</v>
      </c>
      <c r="AF65" s="47" t="s">
        <v>395</v>
      </c>
      <c r="AG65" s="423" t="s">
        <v>106</v>
      </c>
      <c r="AH65" s="423" t="s">
        <v>106</v>
      </c>
      <c r="AI65" s="428" t="s">
        <v>742</v>
      </c>
      <c r="AJ65" s="370" t="s">
        <v>395</v>
      </c>
      <c r="AK65" s="423" t="s">
        <v>106</v>
      </c>
      <c r="AL65" s="47" t="s">
        <v>104</v>
      </c>
      <c r="AM65" s="221"/>
      <c r="AN65" s="48">
        <v>22</v>
      </c>
      <c r="AO65" s="48">
        <v>22</v>
      </c>
      <c r="AP65" s="48">
        <v>22</v>
      </c>
      <c r="AQ65" s="48">
        <v>0</v>
      </c>
      <c r="AR65" s="48">
        <v>40</v>
      </c>
      <c r="AS65" s="48">
        <v>40</v>
      </c>
      <c r="AT65" s="430">
        <v>19.166699999999999</v>
      </c>
      <c r="AU65" s="48">
        <v>210</v>
      </c>
      <c r="AV65" s="48">
        <v>210</v>
      </c>
      <c r="AW65" s="48">
        <v>210</v>
      </c>
      <c r="AX65" s="48">
        <v>0</v>
      </c>
      <c r="AY65" s="48">
        <v>0</v>
      </c>
      <c r="AZ65" s="48">
        <v>0</v>
      </c>
      <c r="BA65" s="48">
        <v>0</v>
      </c>
      <c r="BB65" s="48">
        <v>0</v>
      </c>
      <c r="BC65" s="48">
        <v>0</v>
      </c>
      <c r="BD65" s="48">
        <v>0</v>
      </c>
      <c r="BE65" s="48">
        <v>0</v>
      </c>
      <c r="BF65" s="48">
        <v>0</v>
      </c>
      <c r="BG65" s="48">
        <v>0</v>
      </c>
      <c r="BH65" s="48">
        <v>0</v>
      </c>
      <c r="BI65" s="48">
        <v>0</v>
      </c>
      <c r="BJ65" s="48">
        <v>0</v>
      </c>
      <c r="BK65" s="48">
        <v>0</v>
      </c>
      <c r="BL65" s="48">
        <v>8</v>
      </c>
      <c r="BM65" s="48">
        <v>0</v>
      </c>
      <c r="BN65" s="48">
        <v>0</v>
      </c>
      <c r="BO65" s="48">
        <v>0</v>
      </c>
      <c r="BP65" s="48">
        <v>0</v>
      </c>
      <c r="BQ65" s="48">
        <v>0</v>
      </c>
      <c r="BR65" s="48">
        <v>0</v>
      </c>
      <c r="BS65" s="48">
        <v>0</v>
      </c>
      <c r="BT65" s="48">
        <v>0</v>
      </c>
      <c r="BU65" s="48">
        <v>0</v>
      </c>
      <c r="BV65" s="48">
        <v>0</v>
      </c>
      <c r="BW65" s="48">
        <v>0</v>
      </c>
      <c r="BX65" s="48">
        <v>0</v>
      </c>
      <c r="BY65" s="48">
        <v>0</v>
      </c>
      <c r="BZ65" s="48">
        <v>0</v>
      </c>
      <c r="CA65" s="48">
        <v>0</v>
      </c>
      <c r="CB65" s="48">
        <v>0</v>
      </c>
      <c r="CC65" s="48">
        <v>0</v>
      </c>
      <c r="CD65" s="48">
        <v>0</v>
      </c>
      <c r="CE65" s="48">
        <v>0</v>
      </c>
      <c r="CF65" s="48">
        <v>0</v>
      </c>
      <c r="CG65" s="48">
        <v>0</v>
      </c>
      <c r="CH65" s="48">
        <v>0</v>
      </c>
      <c r="CI65" s="48">
        <v>0</v>
      </c>
      <c r="CJ65" s="48">
        <v>0</v>
      </c>
      <c r="CK65" s="48">
        <v>0</v>
      </c>
      <c r="CL65" s="48">
        <v>0</v>
      </c>
      <c r="CM65" s="48">
        <v>0</v>
      </c>
      <c r="CN65" s="48">
        <v>0</v>
      </c>
      <c r="CO65" s="48">
        <v>0</v>
      </c>
      <c r="CP65" s="48"/>
      <c r="CQ65" s="48"/>
      <c r="CR65" s="48"/>
      <c r="CS65" s="48"/>
      <c r="CT65" s="48"/>
      <c r="CU65" s="48">
        <v>208</v>
      </c>
      <c r="CV65" s="429" t="s">
        <v>396</v>
      </c>
      <c r="CW65" s="47"/>
      <c r="CX65" s="47" t="s">
        <v>1068</v>
      </c>
      <c r="CY65" s="15"/>
    </row>
    <row r="66" spans="1:103" hidden="1" x14ac:dyDescent="0.35">
      <c r="A66" s="427">
        <v>64</v>
      </c>
      <c r="B66" s="47" t="s">
        <v>788</v>
      </c>
      <c r="C66" s="47" t="s">
        <v>789</v>
      </c>
      <c r="D66" s="47" t="s">
        <v>56</v>
      </c>
      <c r="E66" s="47" t="s">
        <v>790</v>
      </c>
      <c r="F66" s="47" t="s">
        <v>131</v>
      </c>
      <c r="G66" s="47" t="s">
        <v>58</v>
      </c>
      <c r="H66" s="47" t="s">
        <v>399</v>
      </c>
      <c r="I66" s="423" t="s">
        <v>106</v>
      </c>
      <c r="J66" s="423" t="s">
        <v>106</v>
      </c>
      <c r="K66" s="47" t="s">
        <v>395</v>
      </c>
      <c r="L66" s="423" t="s">
        <v>106</v>
      </c>
      <c r="M66" s="432" t="s">
        <v>1052</v>
      </c>
      <c r="N66" s="369" t="s">
        <v>104</v>
      </c>
      <c r="O66" s="370" t="s">
        <v>395</v>
      </c>
      <c r="P66" s="423" t="s">
        <v>106</v>
      </c>
      <c r="Q66" s="423" t="s">
        <v>106</v>
      </c>
      <c r="R66" s="423" t="s">
        <v>106</v>
      </c>
      <c r="S66" s="423" t="s">
        <v>106</v>
      </c>
      <c r="T66" s="432" t="s">
        <v>985</v>
      </c>
      <c r="U66" s="369" t="s">
        <v>395</v>
      </c>
      <c r="V66" s="370" t="s">
        <v>395</v>
      </c>
      <c r="W66" s="19" t="s">
        <v>828</v>
      </c>
      <c r="X66" s="423" t="s">
        <v>106</v>
      </c>
      <c r="Y66" s="423" t="s">
        <v>106</v>
      </c>
      <c r="Z66" s="423" t="s">
        <v>106</v>
      </c>
      <c r="AA66" s="47" t="s">
        <v>104</v>
      </c>
      <c r="AB66" s="369" t="s">
        <v>395</v>
      </c>
      <c r="AC66" s="370" t="s">
        <v>395</v>
      </c>
      <c r="AD66" s="423" t="s">
        <v>106</v>
      </c>
      <c r="AE66" s="423" t="s">
        <v>106</v>
      </c>
      <c r="AF66" s="47" t="s">
        <v>395</v>
      </c>
      <c r="AG66" s="423" t="s">
        <v>106</v>
      </c>
      <c r="AH66" s="423" t="s">
        <v>106</v>
      </c>
      <c r="AI66" s="369" t="s">
        <v>104</v>
      </c>
      <c r="AJ66" s="370" t="s">
        <v>395</v>
      </c>
      <c r="AK66" s="47" t="s">
        <v>395</v>
      </c>
      <c r="AL66" s="433"/>
      <c r="AM66" s="221"/>
      <c r="AN66" s="48">
        <v>17</v>
      </c>
      <c r="AO66" s="48">
        <v>17</v>
      </c>
      <c r="AP66" s="48">
        <v>17</v>
      </c>
      <c r="AQ66" s="48">
        <v>0</v>
      </c>
      <c r="AR66" s="48">
        <v>30</v>
      </c>
      <c r="AS66" s="48">
        <v>28</v>
      </c>
      <c r="AT66" s="430">
        <v>18.166699999999999</v>
      </c>
      <c r="AU66" s="48">
        <v>164</v>
      </c>
      <c r="AV66" s="48">
        <v>164</v>
      </c>
      <c r="AW66" s="48">
        <v>164</v>
      </c>
      <c r="AX66" s="48">
        <v>0</v>
      </c>
      <c r="AY66" s="48">
        <v>0</v>
      </c>
      <c r="AZ66" s="48">
        <v>0</v>
      </c>
      <c r="BA66" s="48">
        <v>0</v>
      </c>
      <c r="BB66" s="48">
        <v>0</v>
      </c>
      <c r="BC66" s="48">
        <v>18</v>
      </c>
      <c r="BD66" s="48">
        <v>0</v>
      </c>
      <c r="BE66" s="48">
        <v>10</v>
      </c>
      <c r="BF66" s="48">
        <v>0</v>
      </c>
      <c r="BG66" s="48">
        <v>0</v>
      </c>
      <c r="BH66" s="48">
        <v>28</v>
      </c>
      <c r="BI66" s="48">
        <v>28</v>
      </c>
      <c r="BJ66" s="48">
        <v>0</v>
      </c>
      <c r="BK66" s="48">
        <v>0</v>
      </c>
      <c r="BL66" s="48">
        <v>0</v>
      </c>
      <c r="BM66" s="48">
        <v>0</v>
      </c>
      <c r="BN66" s="48">
        <v>0</v>
      </c>
      <c r="BO66" s="48">
        <v>0</v>
      </c>
      <c r="BP66" s="48">
        <v>0</v>
      </c>
      <c r="BQ66" s="48">
        <v>0</v>
      </c>
      <c r="BR66" s="48">
        <v>0</v>
      </c>
      <c r="BS66" s="48">
        <v>0</v>
      </c>
      <c r="BT66" s="48">
        <v>0</v>
      </c>
      <c r="BU66" s="48">
        <v>0</v>
      </c>
      <c r="BV66" s="48">
        <v>0</v>
      </c>
      <c r="BW66" s="48">
        <v>0</v>
      </c>
      <c r="BX66" s="48">
        <v>0</v>
      </c>
      <c r="BY66" s="48">
        <v>0</v>
      </c>
      <c r="BZ66" s="48">
        <v>0</v>
      </c>
      <c r="CA66" s="48">
        <v>0</v>
      </c>
      <c r="CB66" s="48">
        <v>0</v>
      </c>
      <c r="CC66" s="48">
        <v>0</v>
      </c>
      <c r="CD66" s="48">
        <v>0</v>
      </c>
      <c r="CE66" s="48">
        <v>0</v>
      </c>
      <c r="CF66" s="48">
        <v>0</v>
      </c>
      <c r="CG66" s="48">
        <v>0</v>
      </c>
      <c r="CH66" s="48">
        <v>0</v>
      </c>
      <c r="CI66" s="48">
        <v>0</v>
      </c>
      <c r="CJ66" s="48">
        <v>0</v>
      </c>
      <c r="CK66" s="48">
        <v>0</v>
      </c>
      <c r="CL66" s="48">
        <v>0</v>
      </c>
      <c r="CM66" s="48">
        <v>0</v>
      </c>
      <c r="CN66" s="48">
        <v>0</v>
      </c>
      <c r="CO66" s="48">
        <v>0</v>
      </c>
      <c r="CP66" s="48"/>
      <c r="CQ66" s="48"/>
      <c r="CR66" s="48"/>
      <c r="CS66" s="48">
        <v>38</v>
      </c>
      <c r="CT66" s="48">
        <v>38</v>
      </c>
      <c r="CU66" s="48">
        <v>170</v>
      </c>
      <c r="CV66" s="429" t="s">
        <v>396</v>
      </c>
      <c r="CW66" s="47"/>
      <c r="CX66" s="47" t="s">
        <v>1068</v>
      </c>
      <c r="CY66" s="15"/>
    </row>
    <row r="67" spans="1:103" hidden="1" x14ac:dyDescent="0.35">
      <c r="A67" s="427">
        <v>65</v>
      </c>
      <c r="B67" s="47" t="s">
        <v>791</v>
      </c>
      <c r="C67" s="47" t="s">
        <v>72</v>
      </c>
      <c r="D67" s="47" t="s">
        <v>56</v>
      </c>
      <c r="E67" s="47" t="s">
        <v>792</v>
      </c>
      <c r="F67" s="47" t="s">
        <v>131</v>
      </c>
      <c r="G67" s="47" t="s">
        <v>58</v>
      </c>
      <c r="H67" s="47" t="s">
        <v>328</v>
      </c>
      <c r="I67" s="47" t="s">
        <v>395</v>
      </c>
      <c r="J67" s="423" t="s">
        <v>106</v>
      </c>
      <c r="K67" s="423" t="s">
        <v>106</v>
      </c>
      <c r="L67" s="423" t="s">
        <v>106</v>
      </c>
      <c r="M67" s="423" t="s">
        <v>106</v>
      </c>
      <c r="N67" s="369" t="s">
        <v>104</v>
      </c>
      <c r="O67" s="370" t="s">
        <v>395</v>
      </c>
      <c r="P67" s="423" t="s">
        <v>106</v>
      </c>
      <c r="Q67" s="423" t="s">
        <v>106</v>
      </c>
      <c r="R67" s="47" t="s">
        <v>395</v>
      </c>
      <c r="S67" s="423" t="s">
        <v>106</v>
      </c>
      <c r="T67" s="423" t="s">
        <v>106</v>
      </c>
      <c r="U67" s="369" t="s">
        <v>104</v>
      </c>
      <c r="V67" s="370" t="s">
        <v>395</v>
      </c>
      <c r="W67" s="423" t="s">
        <v>106</v>
      </c>
      <c r="X67" s="423" t="s">
        <v>106</v>
      </c>
      <c r="Y67" s="423" t="s">
        <v>106</v>
      </c>
      <c r="Z67" s="433"/>
      <c r="AA67" s="47" t="s">
        <v>104</v>
      </c>
      <c r="AB67" s="369" t="s">
        <v>395</v>
      </c>
      <c r="AC67" s="370" t="s">
        <v>395</v>
      </c>
      <c r="AD67" s="423" t="s">
        <v>106</v>
      </c>
      <c r="AE67" s="433"/>
      <c r="AF67" s="433"/>
      <c r="AG67" s="433"/>
      <c r="AH67" s="433"/>
      <c r="AI67" s="369" t="s">
        <v>395</v>
      </c>
      <c r="AJ67" s="370" t="s">
        <v>395</v>
      </c>
      <c r="AK67" s="19" t="s">
        <v>1049</v>
      </c>
      <c r="AL67" s="19" t="s">
        <v>828</v>
      </c>
      <c r="AM67" s="221"/>
      <c r="AN67" s="48">
        <v>16</v>
      </c>
      <c r="AO67" s="48">
        <v>15</v>
      </c>
      <c r="AP67" s="48">
        <v>15</v>
      </c>
      <c r="AQ67" s="48">
        <v>0</v>
      </c>
      <c r="AR67" s="48">
        <v>25</v>
      </c>
      <c r="AS67" s="48">
        <v>24</v>
      </c>
      <c r="AT67" s="48">
        <v>19</v>
      </c>
      <c r="AU67" s="48">
        <v>154</v>
      </c>
      <c r="AV67" s="48">
        <v>144</v>
      </c>
      <c r="AW67" s="48">
        <v>144</v>
      </c>
      <c r="AX67" s="48">
        <v>10</v>
      </c>
      <c r="AY67" s="48">
        <v>0</v>
      </c>
      <c r="AZ67" s="48">
        <v>0</v>
      </c>
      <c r="BA67" s="48">
        <v>0</v>
      </c>
      <c r="BB67" s="48">
        <v>0</v>
      </c>
      <c r="BC67" s="48">
        <v>0</v>
      </c>
      <c r="BD67" s="48">
        <v>0</v>
      </c>
      <c r="BE67" s="48">
        <v>10</v>
      </c>
      <c r="BF67" s="48">
        <v>0</v>
      </c>
      <c r="BG67" s="48">
        <v>0</v>
      </c>
      <c r="BH67" s="48">
        <v>20</v>
      </c>
      <c r="BI67" s="48">
        <v>10</v>
      </c>
      <c r="BJ67" s="48">
        <v>0</v>
      </c>
      <c r="BK67" s="48">
        <v>0</v>
      </c>
      <c r="BL67" s="48">
        <v>0</v>
      </c>
      <c r="BM67" s="48">
        <v>0</v>
      </c>
      <c r="BN67" s="48">
        <v>0</v>
      </c>
      <c r="BO67" s="48">
        <v>0</v>
      </c>
      <c r="BP67" s="48">
        <v>0</v>
      </c>
      <c r="BQ67" s="48">
        <v>0</v>
      </c>
      <c r="BR67" s="48">
        <v>0</v>
      </c>
      <c r="BS67" s="48">
        <v>0</v>
      </c>
      <c r="BT67" s="48">
        <v>0</v>
      </c>
      <c r="BU67" s="48">
        <v>0</v>
      </c>
      <c r="BV67" s="48">
        <v>0</v>
      </c>
      <c r="BW67" s="48">
        <v>0</v>
      </c>
      <c r="BX67" s="48">
        <v>0</v>
      </c>
      <c r="BY67" s="48">
        <v>0</v>
      </c>
      <c r="BZ67" s="48">
        <v>0</v>
      </c>
      <c r="CA67" s="48">
        <v>0</v>
      </c>
      <c r="CB67" s="48">
        <v>0</v>
      </c>
      <c r="CC67" s="48">
        <v>0</v>
      </c>
      <c r="CD67" s="48">
        <v>0</v>
      </c>
      <c r="CE67" s="48">
        <v>0</v>
      </c>
      <c r="CF67" s="48">
        <v>0</v>
      </c>
      <c r="CG67" s="48">
        <v>0</v>
      </c>
      <c r="CH67" s="48">
        <v>0</v>
      </c>
      <c r="CI67" s="48">
        <v>0</v>
      </c>
      <c r="CJ67" s="48">
        <v>0</v>
      </c>
      <c r="CK67" s="48">
        <v>0</v>
      </c>
      <c r="CL67" s="48">
        <v>0</v>
      </c>
      <c r="CM67" s="48">
        <v>0</v>
      </c>
      <c r="CN67" s="48">
        <v>0</v>
      </c>
      <c r="CO67" s="48">
        <v>0</v>
      </c>
      <c r="CP67" s="48"/>
      <c r="CQ67" s="48"/>
      <c r="CR67" s="48"/>
      <c r="CS67" s="48">
        <v>58</v>
      </c>
      <c r="CT67" s="48">
        <v>58</v>
      </c>
      <c r="CU67" s="48">
        <v>150</v>
      </c>
      <c r="CV67" s="429" t="s">
        <v>396</v>
      </c>
      <c r="CW67" s="47"/>
      <c r="CX67" s="47" t="s">
        <v>1068</v>
      </c>
      <c r="CY67" s="15"/>
    </row>
    <row r="68" spans="1:103" hidden="1" x14ac:dyDescent="0.35">
      <c r="A68" s="427">
        <v>66</v>
      </c>
      <c r="B68" s="47" t="s">
        <v>793</v>
      </c>
      <c r="C68" s="47" t="s">
        <v>794</v>
      </c>
      <c r="D68" s="47" t="s">
        <v>56</v>
      </c>
      <c r="E68" s="47" t="s">
        <v>795</v>
      </c>
      <c r="F68" s="47" t="s">
        <v>131</v>
      </c>
      <c r="G68" s="47" t="s">
        <v>58</v>
      </c>
      <c r="H68" s="47" t="s">
        <v>399</v>
      </c>
      <c r="I68" s="423" t="s">
        <v>106</v>
      </c>
      <c r="J68" s="423" t="s">
        <v>106</v>
      </c>
      <c r="K68" s="423" t="s">
        <v>106</v>
      </c>
      <c r="L68" s="423" t="s">
        <v>106</v>
      </c>
      <c r="M68" s="428" t="s">
        <v>562</v>
      </c>
      <c r="N68" s="369" t="s">
        <v>395</v>
      </c>
      <c r="O68" s="370" t="s">
        <v>395</v>
      </c>
      <c r="P68" s="423" t="s">
        <v>106</v>
      </c>
      <c r="Q68" s="423" t="s">
        <v>106</v>
      </c>
      <c r="R68" s="423" t="s">
        <v>106</v>
      </c>
      <c r="S68" s="423" t="s">
        <v>106</v>
      </c>
      <c r="T68" s="47" t="s">
        <v>395</v>
      </c>
      <c r="U68" s="432" t="s">
        <v>948</v>
      </c>
      <c r="V68" s="370" t="s">
        <v>395</v>
      </c>
      <c r="W68" s="423" t="s">
        <v>106</v>
      </c>
      <c r="X68" s="47" t="s">
        <v>395</v>
      </c>
      <c r="Y68" s="423" t="s">
        <v>106</v>
      </c>
      <c r="Z68" s="423" t="s">
        <v>106</v>
      </c>
      <c r="AA68" s="423" t="s">
        <v>106</v>
      </c>
      <c r="AB68" s="369" t="s">
        <v>104</v>
      </c>
      <c r="AC68" s="370" t="s">
        <v>395</v>
      </c>
      <c r="AD68" s="423" t="s">
        <v>106</v>
      </c>
      <c r="AE68" s="423" t="s">
        <v>106</v>
      </c>
      <c r="AF68" s="47" t="s">
        <v>395</v>
      </c>
      <c r="AG68" s="423" t="s">
        <v>106</v>
      </c>
      <c r="AH68" s="423" t="s">
        <v>106</v>
      </c>
      <c r="AI68" s="369"/>
      <c r="AJ68" s="370" t="s">
        <v>395</v>
      </c>
      <c r="AK68" s="19" t="s">
        <v>1049</v>
      </c>
      <c r="AL68" s="47" t="s">
        <v>395</v>
      </c>
      <c r="AM68" s="221"/>
      <c r="AN68" s="48">
        <v>19</v>
      </c>
      <c r="AO68" s="430">
        <v>17.875</v>
      </c>
      <c r="AP68" s="430">
        <v>17.875</v>
      </c>
      <c r="AQ68" s="48">
        <v>0</v>
      </c>
      <c r="AR68" s="48">
        <v>40</v>
      </c>
      <c r="AS68" s="48">
        <v>32</v>
      </c>
      <c r="AT68" s="430">
        <v>18.166699999999999</v>
      </c>
      <c r="AU68" s="48">
        <v>186</v>
      </c>
      <c r="AV68" s="48">
        <v>175</v>
      </c>
      <c r="AW68" s="48">
        <v>175</v>
      </c>
      <c r="AX68" s="48">
        <v>11</v>
      </c>
      <c r="AY68" s="48">
        <v>0</v>
      </c>
      <c r="AZ68" s="48">
        <v>0</v>
      </c>
      <c r="BA68" s="48">
        <v>8</v>
      </c>
      <c r="BB68" s="48">
        <v>0</v>
      </c>
      <c r="BC68" s="48">
        <v>0</v>
      </c>
      <c r="BD68" s="48">
        <v>0</v>
      </c>
      <c r="BE68" s="48">
        <v>0</v>
      </c>
      <c r="BF68" s="48">
        <v>0</v>
      </c>
      <c r="BG68" s="48">
        <v>0</v>
      </c>
      <c r="BH68" s="48">
        <v>19</v>
      </c>
      <c r="BI68" s="48">
        <v>8</v>
      </c>
      <c r="BJ68" s="48">
        <v>0</v>
      </c>
      <c r="BK68" s="48">
        <v>0</v>
      </c>
      <c r="BL68" s="48">
        <v>0</v>
      </c>
      <c r="BM68" s="48">
        <v>0</v>
      </c>
      <c r="BN68" s="48">
        <v>0</v>
      </c>
      <c r="BO68" s="48">
        <v>0</v>
      </c>
      <c r="BP68" s="48">
        <v>0</v>
      </c>
      <c r="BQ68" s="48">
        <v>0</v>
      </c>
      <c r="BR68" s="48">
        <v>0</v>
      </c>
      <c r="BS68" s="48">
        <v>0</v>
      </c>
      <c r="BT68" s="48">
        <v>0</v>
      </c>
      <c r="BU68" s="48">
        <v>0</v>
      </c>
      <c r="BV68" s="48">
        <v>0</v>
      </c>
      <c r="BW68" s="48">
        <v>0</v>
      </c>
      <c r="BX68" s="48">
        <v>0</v>
      </c>
      <c r="BY68" s="48">
        <v>0</v>
      </c>
      <c r="BZ68" s="48">
        <v>0</v>
      </c>
      <c r="CA68" s="48">
        <v>0</v>
      </c>
      <c r="CB68" s="48">
        <v>0</v>
      </c>
      <c r="CC68" s="48">
        <v>0</v>
      </c>
      <c r="CD68" s="48">
        <v>0</v>
      </c>
      <c r="CE68" s="48">
        <v>0</v>
      </c>
      <c r="CF68" s="48">
        <v>0</v>
      </c>
      <c r="CG68" s="48">
        <v>0</v>
      </c>
      <c r="CH68" s="48">
        <v>0</v>
      </c>
      <c r="CI68" s="48">
        <v>0</v>
      </c>
      <c r="CJ68" s="48">
        <v>0</v>
      </c>
      <c r="CK68" s="48">
        <v>0</v>
      </c>
      <c r="CL68" s="48">
        <v>0</v>
      </c>
      <c r="CM68" s="48">
        <v>0</v>
      </c>
      <c r="CN68" s="48">
        <v>0</v>
      </c>
      <c r="CO68" s="48">
        <v>0</v>
      </c>
      <c r="CP68" s="48"/>
      <c r="CQ68" s="48">
        <v>8</v>
      </c>
      <c r="CR68" s="48"/>
      <c r="CS68" s="48">
        <v>8</v>
      </c>
      <c r="CT68" s="48">
        <v>16</v>
      </c>
      <c r="CU68" s="48">
        <v>192</v>
      </c>
      <c r="CV68" s="429" t="s">
        <v>396</v>
      </c>
      <c r="CW68" s="47"/>
      <c r="CX68" s="47" t="s">
        <v>1067</v>
      </c>
      <c r="CY68" s="15"/>
    </row>
    <row r="69" spans="1:103" hidden="1" x14ac:dyDescent="0.35">
      <c r="A69" s="427">
        <v>67</v>
      </c>
      <c r="B69" s="47" t="s">
        <v>796</v>
      </c>
      <c r="C69" s="47" t="s">
        <v>797</v>
      </c>
      <c r="D69" s="47" t="s">
        <v>56</v>
      </c>
      <c r="E69" s="47" t="s">
        <v>798</v>
      </c>
      <c r="F69" s="47" t="s">
        <v>131</v>
      </c>
      <c r="G69" s="47" t="s">
        <v>58</v>
      </c>
      <c r="H69" s="47" t="s">
        <v>399</v>
      </c>
      <c r="I69" s="423" t="s">
        <v>106</v>
      </c>
      <c r="J69" s="423" t="s">
        <v>106</v>
      </c>
      <c r="K69" s="423" t="s">
        <v>106</v>
      </c>
      <c r="L69" s="423" t="s">
        <v>106</v>
      </c>
      <c r="M69" s="47" t="s">
        <v>104</v>
      </c>
      <c r="N69" s="369" t="s">
        <v>395</v>
      </c>
      <c r="O69" s="370" t="s">
        <v>395</v>
      </c>
      <c r="P69" s="423" t="s">
        <v>106</v>
      </c>
      <c r="Q69" s="423" t="s">
        <v>106</v>
      </c>
      <c r="R69" s="428" t="s">
        <v>742</v>
      </c>
      <c r="S69" s="47" t="s">
        <v>395</v>
      </c>
      <c r="T69" s="423" t="s">
        <v>106</v>
      </c>
      <c r="U69" s="19" t="s">
        <v>106</v>
      </c>
      <c r="V69" s="370" t="s">
        <v>395</v>
      </c>
      <c r="W69" s="47" t="s">
        <v>395</v>
      </c>
      <c r="X69" s="47" t="s">
        <v>104</v>
      </c>
      <c r="Y69" s="423" t="s">
        <v>106</v>
      </c>
      <c r="Z69" s="423" t="s">
        <v>106</v>
      </c>
      <c r="AA69" s="423" t="s">
        <v>106</v>
      </c>
      <c r="AB69" s="19" t="s">
        <v>106</v>
      </c>
      <c r="AC69" s="370" t="s">
        <v>395</v>
      </c>
      <c r="AD69" s="423" t="s">
        <v>106</v>
      </c>
      <c r="AE69" s="423" t="s">
        <v>106</v>
      </c>
      <c r="AF69" s="423" t="s">
        <v>106</v>
      </c>
      <c r="AG69" s="423" t="s">
        <v>106</v>
      </c>
      <c r="AH69" s="47" t="s">
        <v>104</v>
      </c>
      <c r="AI69" s="369" t="s">
        <v>395</v>
      </c>
      <c r="AJ69" s="370" t="s">
        <v>395</v>
      </c>
      <c r="AK69" s="423" t="s">
        <v>106</v>
      </c>
      <c r="AL69" s="423" t="s">
        <v>106</v>
      </c>
      <c r="AM69" s="221"/>
      <c r="AN69" s="48">
        <v>22</v>
      </c>
      <c r="AO69" s="48">
        <v>22</v>
      </c>
      <c r="AP69" s="48">
        <v>22</v>
      </c>
      <c r="AQ69" s="48">
        <v>0</v>
      </c>
      <c r="AR69" s="48">
        <v>50</v>
      </c>
      <c r="AS69" s="48">
        <v>52</v>
      </c>
      <c r="AT69" s="48">
        <v>19</v>
      </c>
      <c r="AU69" s="48">
        <v>212</v>
      </c>
      <c r="AV69" s="48">
        <v>212</v>
      </c>
      <c r="AW69" s="48">
        <v>212</v>
      </c>
      <c r="AX69" s="48">
        <v>0</v>
      </c>
      <c r="AY69" s="48">
        <v>0</v>
      </c>
      <c r="AZ69" s="48">
        <v>0</v>
      </c>
      <c r="BA69" s="48">
        <v>0</v>
      </c>
      <c r="BB69" s="48">
        <v>0</v>
      </c>
      <c r="BC69" s="48">
        <v>0</v>
      </c>
      <c r="BD69" s="48">
        <v>0</v>
      </c>
      <c r="BE69" s="48">
        <v>0</v>
      </c>
      <c r="BF69" s="48">
        <v>0</v>
      </c>
      <c r="BG69" s="48">
        <v>0</v>
      </c>
      <c r="BH69" s="48">
        <v>0</v>
      </c>
      <c r="BI69" s="48">
        <v>0</v>
      </c>
      <c r="BJ69" s="48">
        <v>0</v>
      </c>
      <c r="BK69" s="48">
        <v>0</v>
      </c>
      <c r="BL69" s="48">
        <v>8</v>
      </c>
      <c r="BM69" s="48">
        <v>0</v>
      </c>
      <c r="BN69" s="48">
        <v>0</v>
      </c>
      <c r="BO69" s="48">
        <v>0</v>
      </c>
      <c r="BP69" s="48">
        <v>0</v>
      </c>
      <c r="BQ69" s="48">
        <v>0</v>
      </c>
      <c r="BR69" s="48">
        <v>0</v>
      </c>
      <c r="BS69" s="48">
        <v>0</v>
      </c>
      <c r="BT69" s="48">
        <v>0</v>
      </c>
      <c r="BU69" s="48">
        <v>0</v>
      </c>
      <c r="BV69" s="48">
        <v>0</v>
      </c>
      <c r="BW69" s="48">
        <v>0</v>
      </c>
      <c r="BX69" s="48">
        <v>0</v>
      </c>
      <c r="BY69" s="48">
        <v>0</v>
      </c>
      <c r="BZ69" s="48">
        <v>0</v>
      </c>
      <c r="CA69" s="48">
        <v>0</v>
      </c>
      <c r="CB69" s="48">
        <v>0</v>
      </c>
      <c r="CC69" s="48">
        <v>0</v>
      </c>
      <c r="CD69" s="48">
        <v>0</v>
      </c>
      <c r="CE69" s="48">
        <v>0</v>
      </c>
      <c r="CF69" s="48">
        <v>0</v>
      </c>
      <c r="CG69" s="48">
        <v>0</v>
      </c>
      <c r="CH69" s="48">
        <v>0</v>
      </c>
      <c r="CI69" s="48">
        <v>0</v>
      </c>
      <c r="CJ69" s="48">
        <v>0</v>
      </c>
      <c r="CK69" s="48">
        <v>0</v>
      </c>
      <c r="CL69" s="48">
        <v>0</v>
      </c>
      <c r="CM69" s="48">
        <v>0</v>
      </c>
      <c r="CN69" s="48">
        <v>0</v>
      </c>
      <c r="CO69" s="48">
        <v>0</v>
      </c>
      <c r="CP69" s="48"/>
      <c r="CQ69" s="48"/>
      <c r="CR69" s="48"/>
      <c r="CS69" s="48"/>
      <c r="CT69" s="48"/>
      <c r="CU69" s="48">
        <v>208</v>
      </c>
      <c r="CV69" s="429" t="s">
        <v>396</v>
      </c>
      <c r="CW69" s="47"/>
      <c r="CX69" s="47" t="s">
        <v>319</v>
      </c>
      <c r="CY69" s="15"/>
    </row>
    <row r="70" spans="1:103" hidden="1" x14ac:dyDescent="0.35">
      <c r="A70" s="427">
        <v>68</v>
      </c>
      <c r="B70" s="47" t="s">
        <v>799</v>
      </c>
      <c r="C70" s="47" t="s">
        <v>800</v>
      </c>
      <c r="D70" s="47" t="s">
        <v>56</v>
      </c>
      <c r="E70" s="47" t="s">
        <v>802</v>
      </c>
      <c r="F70" s="47" t="s">
        <v>131</v>
      </c>
      <c r="G70" s="47" t="s">
        <v>58</v>
      </c>
      <c r="H70" s="47" t="s">
        <v>327</v>
      </c>
      <c r="I70" s="47" t="s">
        <v>104</v>
      </c>
      <c r="J70" s="47" t="s">
        <v>104</v>
      </c>
      <c r="K70" s="47" t="s">
        <v>104</v>
      </c>
      <c r="L70" s="47" t="s">
        <v>104</v>
      </c>
      <c r="M70" s="431" t="s">
        <v>1902</v>
      </c>
      <c r="N70" s="431" t="s">
        <v>1902</v>
      </c>
      <c r="O70" s="370" t="s">
        <v>395</v>
      </c>
      <c r="P70" s="47" t="s">
        <v>104</v>
      </c>
      <c r="Q70" s="433"/>
      <c r="R70" s="47" t="s">
        <v>104</v>
      </c>
      <c r="S70" s="47" t="s">
        <v>104</v>
      </c>
      <c r="T70" s="431" t="s">
        <v>1902</v>
      </c>
      <c r="U70" s="431" t="s">
        <v>1902</v>
      </c>
      <c r="V70" s="370" t="s">
        <v>395</v>
      </c>
      <c r="W70" s="428" t="s">
        <v>827</v>
      </c>
      <c r="X70" s="433"/>
      <c r="Y70" s="433"/>
      <c r="Z70" s="433"/>
      <c r="AA70" s="433"/>
      <c r="AB70" s="369"/>
      <c r="AC70" s="370"/>
      <c r="AD70" s="433"/>
      <c r="AE70" s="433"/>
      <c r="AF70" s="433"/>
      <c r="AG70" s="433"/>
      <c r="AH70" s="433"/>
      <c r="AI70" s="369"/>
      <c r="AJ70" s="370"/>
      <c r="AK70" s="433"/>
      <c r="AL70" s="433"/>
      <c r="AM70" s="221"/>
      <c r="AN70" s="48">
        <v>8</v>
      </c>
      <c r="AO70" s="48">
        <v>7</v>
      </c>
      <c r="AP70" s="48">
        <v>7</v>
      </c>
      <c r="AQ70" s="48">
        <v>0</v>
      </c>
      <c r="AR70" s="48">
        <v>0</v>
      </c>
      <c r="AS70" s="48">
        <v>0</v>
      </c>
      <c r="AT70" s="48">
        <v>22</v>
      </c>
      <c r="AU70" s="48">
        <v>64</v>
      </c>
      <c r="AV70" s="48">
        <v>56</v>
      </c>
      <c r="AW70" s="48">
        <v>56</v>
      </c>
      <c r="AX70" s="48">
        <v>8</v>
      </c>
      <c r="AY70" s="48">
        <v>0</v>
      </c>
      <c r="AZ70" s="48">
        <v>0</v>
      </c>
      <c r="BA70" s="48">
        <v>0</v>
      </c>
      <c r="BB70" s="48">
        <v>0</v>
      </c>
      <c r="BC70" s="48">
        <v>0</v>
      </c>
      <c r="BD70" s="48">
        <v>32</v>
      </c>
      <c r="BE70" s="48">
        <v>0</v>
      </c>
      <c r="BF70" s="48">
        <v>0</v>
      </c>
      <c r="BG70" s="48">
        <v>0</v>
      </c>
      <c r="BH70" s="48">
        <v>40</v>
      </c>
      <c r="BI70" s="48">
        <v>32</v>
      </c>
      <c r="BJ70" s="48">
        <v>0</v>
      </c>
      <c r="BK70" s="48">
        <v>0</v>
      </c>
      <c r="BL70" s="48">
        <v>0</v>
      </c>
      <c r="BM70" s="48">
        <v>0</v>
      </c>
      <c r="BN70" s="48">
        <v>0</v>
      </c>
      <c r="BO70" s="48">
        <v>0</v>
      </c>
      <c r="BP70" s="48">
        <v>0</v>
      </c>
      <c r="BQ70" s="48">
        <v>0</v>
      </c>
      <c r="BR70" s="48">
        <v>0</v>
      </c>
      <c r="BS70" s="48">
        <v>0</v>
      </c>
      <c r="BT70" s="48">
        <v>0</v>
      </c>
      <c r="BU70" s="48">
        <v>0</v>
      </c>
      <c r="BV70" s="48">
        <v>0</v>
      </c>
      <c r="BW70" s="48">
        <v>0</v>
      </c>
      <c r="BX70" s="48">
        <v>0</v>
      </c>
      <c r="BY70" s="48">
        <v>0</v>
      </c>
      <c r="BZ70" s="48">
        <v>0</v>
      </c>
      <c r="CA70" s="48">
        <v>0</v>
      </c>
      <c r="CB70" s="48">
        <v>0</v>
      </c>
      <c r="CC70" s="48">
        <v>0</v>
      </c>
      <c r="CD70" s="48">
        <v>0</v>
      </c>
      <c r="CE70" s="48">
        <v>0</v>
      </c>
      <c r="CF70" s="48">
        <v>0</v>
      </c>
      <c r="CG70" s="48">
        <v>0</v>
      </c>
      <c r="CH70" s="48">
        <v>0</v>
      </c>
      <c r="CI70" s="48">
        <v>0</v>
      </c>
      <c r="CJ70" s="48">
        <v>0</v>
      </c>
      <c r="CK70" s="48">
        <v>0</v>
      </c>
      <c r="CL70" s="48">
        <v>0</v>
      </c>
      <c r="CM70" s="48">
        <v>0</v>
      </c>
      <c r="CN70" s="48">
        <v>0</v>
      </c>
      <c r="CO70" s="48">
        <v>0</v>
      </c>
      <c r="CP70" s="48">
        <v>112</v>
      </c>
      <c r="CQ70" s="48">
        <v>32</v>
      </c>
      <c r="CR70" s="48"/>
      <c r="CS70" s="48">
        <v>8</v>
      </c>
      <c r="CT70" s="48">
        <v>152</v>
      </c>
      <c r="CU70" s="48">
        <v>64</v>
      </c>
      <c r="CV70" s="429" t="s">
        <v>397</v>
      </c>
      <c r="CW70" s="47" t="s">
        <v>1903</v>
      </c>
      <c r="CX70" s="47" t="s">
        <v>319</v>
      </c>
      <c r="CY70" s="15"/>
    </row>
    <row r="71" spans="1:103" hidden="1" x14ac:dyDescent="0.35">
      <c r="A71" s="427">
        <v>69</v>
      </c>
      <c r="B71" s="47" t="s">
        <v>803</v>
      </c>
      <c r="C71" s="47" t="s">
        <v>589</v>
      </c>
      <c r="D71" s="47" t="s">
        <v>56</v>
      </c>
      <c r="E71" s="47" t="s">
        <v>804</v>
      </c>
      <c r="F71" s="47" t="s">
        <v>131</v>
      </c>
      <c r="G71" s="47" t="s">
        <v>58</v>
      </c>
      <c r="H71" s="47" t="s">
        <v>399</v>
      </c>
      <c r="I71" s="423" t="s">
        <v>106</v>
      </c>
      <c r="J71" s="423" t="s">
        <v>106</v>
      </c>
      <c r="K71" s="47" t="s">
        <v>395</v>
      </c>
      <c r="L71" s="423" t="s">
        <v>106</v>
      </c>
      <c r="M71" s="423" t="s">
        <v>106</v>
      </c>
      <c r="N71" s="369" t="s">
        <v>104</v>
      </c>
      <c r="O71" s="370" t="s">
        <v>395</v>
      </c>
      <c r="P71" s="423" t="s">
        <v>106</v>
      </c>
      <c r="Q71" s="423" t="s">
        <v>106</v>
      </c>
      <c r="R71" s="423" t="s">
        <v>106</v>
      </c>
      <c r="S71" s="423" t="s">
        <v>106</v>
      </c>
      <c r="T71" s="47" t="s">
        <v>532</v>
      </c>
      <c r="U71" s="369" t="s">
        <v>395</v>
      </c>
      <c r="V71" s="370" t="s">
        <v>395</v>
      </c>
      <c r="W71" s="423" t="s">
        <v>106</v>
      </c>
      <c r="X71" s="423" t="s">
        <v>106</v>
      </c>
      <c r="Y71" s="47" t="s">
        <v>395</v>
      </c>
      <c r="Z71" s="423" t="s">
        <v>106</v>
      </c>
      <c r="AA71" s="423" t="s">
        <v>106</v>
      </c>
      <c r="AB71" s="369" t="s">
        <v>104</v>
      </c>
      <c r="AC71" s="370" t="s">
        <v>395</v>
      </c>
      <c r="AD71" s="47" t="s">
        <v>395</v>
      </c>
      <c r="AE71" s="423" t="s">
        <v>106</v>
      </c>
      <c r="AF71" s="423" t="s">
        <v>106</v>
      </c>
      <c r="AG71" s="423" t="s">
        <v>106</v>
      </c>
      <c r="AH71" s="433"/>
      <c r="AI71" s="369" t="s">
        <v>104</v>
      </c>
      <c r="AJ71" s="370" t="s">
        <v>395</v>
      </c>
      <c r="AK71" s="47" t="s">
        <v>395</v>
      </c>
      <c r="AL71" s="423" t="s">
        <v>106</v>
      </c>
      <c r="AM71" s="221"/>
      <c r="AN71" s="48">
        <v>19</v>
      </c>
      <c r="AO71" s="48">
        <v>19</v>
      </c>
      <c r="AP71" s="48">
        <v>19</v>
      </c>
      <c r="AQ71" s="48">
        <v>0</v>
      </c>
      <c r="AR71" s="48">
        <v>45</v>
      </c>
      <c r="AS71" s="48">
        <v>44</v>
      </c>
      <c r="AT71" s="430">
        <v>18.166699999999999</v>
      </c>
      <c r="AU71" s="48">
        <v>184</v>
      </c>
      <c r="AV71" s="48">
        <v>184</v>
      </c>
      <c r="AW71" s="48">
        <v>184</v>
      </c>
      <c r="AX71" s="48">
        <v>0</v>
      </c>
      <c r="AY71" s="48">
        <v>0</v>
      </c>
      <c r="AZ71" s="48">
        <v>0</v>
      </c>
      <c r="BA71" s="48">
        <v>0</v>
      </c>
      <c r="BB71" s="48">
        <v>0</v>
      </c>
      <c r="BC71" s="48">
        <v>0</v>
      </c>
      <c r="BD71" s="48">
        <v>0</v>
      </c>
      <c r="BE71" s="48">
        <v>0</v>
      </c>
      <c r="BF71" s="48">
        <v>0</v>
      </c>
      <c r="BG71" s="48">
        <v>0</v>
      </c>
      <c r="BH71" s="48">
        <v>0</v>
      </c>
      <c r="BI71" s="48">
        <v>0</v>
      </c>
      <c r="BJ71" s="48">
        <v>0</v>
      </c>
      <c r="BK71" s="48">
        <v>0</v>
      </c>
      <c r="BL71" s="48">
        <v>0</v>
      </c>
      <c r="BM71" s="48">
        <v>0</v>
      </c>
      <c r="BN71" s="48">
        <v>0</v>
      </c>
      <c r="BO71" s="48">
        <v>0</v>
      </c>
      <c r="BP71" s="48">
        <v>0</v>
      </c>
      <c r="BQ71" s="48">
        <v>0</v>
      </c>
      <c r="BR71" s="48">
        <v>0</v>
      </c>
      <c r="BS71" s="48">
        <v>0</v>
      </c>
      <c r="BT71" s="48">
        <v>0</v>
      </c>
      <c r="BU71" s="48">
        <v>0</v>
      </c>
      <c r="BV71" s="48">
        <v>0</v>
      </c>
      <c r="BW71" s="48">
        <v>0</v>
      </c>
      <c r="BX71" s="48">
        <v>0</v>
      </c>
      <c r="BY71" s="48">
        <v>0</v>
      </c>
      <c r="BZ71" s="48">
        <v>0</v>
      </c>
      <c r="CA71" s="48">
        <v>0</v>
      </c>
      <c r="CB71" s="48">
        <v>0</v>
      </c>
      <c r="CC71" s="48">
        <v>0</v>
      </c>
      <c r="CD71" s="48">
        <v>0</v>
      </c>
      <c r="CE71" s="48">
        <v>0</v>
      </c>
      <c r="CF71" s="48">
        <v>0</v>
      </c>
      <c r="CG71" s="48">
        <v>0</v>
      </c>
      <c r="CH71" s="48">
        <v>0</v>
      </c>
      <c r="CI71" s="48">
        <v>0</v>
      </c>
      <c r="CJ71" s="48">
        <v>0</v>
      </c>
      <c r="CK71" s="48">
        <v>0</v>
      </c>
      <c r="CL71" s="48">
        <v>0</v>
      </c>
      <c r="CM71" s="48">
        <v>0</v>
      </c>
      <c r="CN71" s="48">
        <v>0</v>
      </c>
      <c r="CO71" s="48">
        <v>0</v>
      </c>
      <c r="CP71" s="48"/>
      <c r="CQ71" s="48"/>
      <c r="CR71" s="48"/>
      <c r="CS71" s="48">
        <v>18</v>
      </c>
      <c r="CT71" s="48">
        <v>18</v>
      </c>
      <c r="CU71" s="48">
        <v>190</v>
      </c>
      <c r="CV71" s="429" t="s">
        <v>396</v>
      </c>
      <c r="CW71" s="47"/>
      <c r="CX71" s="47" t="s">
        <v>319</v>
      </c>
      <c r="CY71" s="15"/>
    </row>
    <row r="72" spans="1:103" hidden="1" x14ac:dyDescent="0.35">
      <c r="A72" s="427">
        <v>70</v>
      </c>
      <c r="B72" s="47" t="s">
        <v>806</v>
      </c>
      <c r="C72" s="47" t="s">
        <v>807</v>
      </c>
      <c r="D72" s="47" t="s">
        <v>56</v>
      </c>
      <c r="E72" s="47" t="s">
        <v>808</v>
      </c>
      <c r="F72" s="47" t="s">
        <v>131</v>
      </c>
      <c r="G72" s="47" t="s">
        <v>58</v>
      </c>
      <c r="H72" s="47" t="s">
        <v>327</v>
      </c>
      <c r="I72" s="423" t="s">
        <v>106</v>
      </c>
      <c r="J72" s="423" t="s">
        <v>106</v>
      </c>
      <c r="K72" s="423" t="s">
        <v>106</v>
      </c>
      <c r="L72" s="47" t="s">
        <v>395</v>
      </c>
      <c r="M72" s="423" t="s">
        <v>106</v>
      </c>
      <c r="N72" s="369" t="s">
        <v>104</v>
      </c>
      <c r="O72" s="370" t="s">
        <v>395</v>
      </c>
      <c r="P72" s="423" t="s">
        <v>106</v>
      </c>
      <c r="Q72" s="423" t="s">
        <v>106</v>
      </c>
      <c r="R72" s="47" t="s">
        <v>395</v>
      </c>
      <c r="S72" s="423" t="s">
        <v>106</v>
      </c>
      <c r="T72" s="423" t="s">
        <v>106</v>
      </c>
      <c r="U72" s="369" t="s">
        <v>104</v>
      </c>
      <c r="V72" s="370" t="s">
        <v>395</v>
      </c>
      <c r="W72" s="423" t="s">
        <v>106</v>
      </c>
      <c r="X72" s="423" t="s">
        <v>106</v>
      </c>
      <c r="Y72" s="423" t="s">
        <v>106</v>
      </c>
      <c r="Z72" s="428" t="s">
        <v>562</v>
      </c>
      <c r="AA72" s="434" t="s">
        <v>949</v>
      </c>
      <c r="AB72" s="369" t="s">
        <v>395</v>
      </c>
      <c r="AC72" s="370" t="s">
        <v>395</v>
      </c>
      <c r="AD72" s="19" t="s">
        <v>1050</v>
      </c>
      <c r="AE72" s="423" t="s">
        <v>106</v>
      </c>
      <c r="AF72" s="19" t="s">
        <v>1050</v>
      </c>
      <c r="AG72" s="423" t="s">
        <v>106</v>
      </c>
      <c r="AH72" s="47" t="s">
        <v>104</v>
      </c>
      <c r="AI72" s="369" t="s">
        <v>395</v>
      </c>
      <c r="AJ72" s="370" t="s">
        <v>395</v>
      </c>
      <c r="AK72" s="423" t="s">
        <v>106</v>
      </c>
      <c r="AL72" s="423" t="s">
        <v>106</v>
      </c>
      <c r="AM72" s="221"/>
      <c r="AN72" s="48">
        <v>19</v>
      </c>
      <c r="AO72" s="430">
        <v>18.899999999999999</v>
      </c>
      <c r="AP72" s="430">
        <v>18.899999999999999</v>
      </c>
      <c r="AQ72" s="48">
        <v>0</v>
      </c>
      <c r="AR72" s="430">
        <v>44.5</v>
      </c>
      <c r="AS72" s="430">
        <v>39.5</v>
      </c>
      <c r="AT72" s="48">
        <v>19</v>
      </c>
      <c r="AU72" s="48">
        <v>184</v>
      </c>
      <c r="AV72" s="48">
        <v>183</v>
      </c>
      <c r="AW72" s="48">
        <v>183</v>
      </c>
      <c r="AX72" s="48">
        <v>1</v>
      </c>
      <c r="AY72" s="48">
        <v>0</v>
      </c>
      <c r="AZ72" s="48">
        <v>0</v>
      </c>
      <c r="BA72" s="48">
        <v>20</v>
      </c>
      <c r="BB72" s="48">
        <v>0</v>
      </c>
      <c r="BC72" s="48">
        <v>0</v>
      </c>
      <c r="BD72" s="48">
        <v>0</v>
      </c>
      <c r="BE72" s="48">
        <v>8</v>
      </c>
      <c r="BF72" s="48">
        <v>0</v>
      </c>
      <c r="BG72" s="48">
        <v>0</v>
      </c>
      <c r="BH72" s="48">
        <v>29</v>
      </c>
      <c r="BI72" s="48">
        <v>28</v>
      </c>
      <c r="BJ72" s="48">
        <v>0</v>
      </c>
      <c r="BK72" s="48">
        <v>0</v>
      </c>
      <c r="BL72" s="48">
        <v>0</v>
      </c>
      <c r="BM72" s="48">
        <v>0</v>
      </c>
      <c r="BN72" s="48">
        <v>0</v>
      </c>
      <c r="BO72" s="48">
        <v>0</v>
      </c>
      <c r="BP72" s="48">
        <v>0</v>
      </c>
      <c r="BQ72" s="48">
        <v>0</v>
      </c>
      <c r="BR72" s="48">
        <v>0</v>
      </c>
      <c r="BS72" s="48">
        <v>0</v>
      </c>
      <c r="BT72" s="48">
        <v>0</v>
      </c>
      <c r="BU72" s="48">
        <v>0</v>
      </c>
      <c r="BV72" s="48">
        <v>0</v>
      </c>
      <c r="BW72" s="48">
        <v>0</v>
      </c>
      <c r="BX72" s="48">
        <v>0</v>
      </c>
      <c r="BY72" s="48">
        <v>0</v>
      </c>
      <c r="BZ72" s="48">
        <v>0</v>
      </c>
      <c r="CA72" s="48">
        <v>0</v>
      </c>
      <c r="CB72" s="48">
        <v>0</v>
      </c>
      <c r="CC72" s="48">
        <v>0</v>
      </c>
      <c r="CD72" s="48">
        <v>0</v>
      </c>
      <c r="CE72" s="48">
        <v>0</v>
      </c>
      <c r="CF72" s="48">
        <v>0</v>
      </c>
      <c r="CG72" s="48">
        <v>0</v>
      </c>
      <c r="CH72" s="48">
        <v>0</v>
      </c>
      <c r="CI72" s="48">
        <v>0</v>
      </c>
      <c r="CJ72" s="48">
        <v>0</v>
      </c>
      <c r="CK72" s="48">
        <v>0</v>
      </c>
      <c r="CL72" s="48">
        <v>0</v>
      </c>
      <c r="CM72" s="48">
        <v>0</v>
      </c>
      <c r="CN72" s="48">
        <v>0</v>
      </c>
      <c r="CO72" s="48">
        <v>0</v>
      </c>
      <c r="CP72" s="48"/>
      <c r="CQ72" s="48">
        <v>16</v>
      </c>
      <c r="CR72" s="48">
        <v>4</v>
      </c>
      <c r="CS72" s="48">
        <v>8</v>
      </c>
      <c r="CT72" s="48">
        <v>24</v>
      </c>
      <c r="CU72" s="48">
        <v>184</v>
      </c>
      <c r="CV72" s="429" t="s">
        <v>396</v>
      </c>
      <c r="CW72" s="47"/>
      <c r="CX72" s="47" t="s">
        <v>1067</v>
      </c>
      <c r="CY72" s="15"/>
    </row>
    <row r="73" spans="1:103" hidden="1" x14ac:dyDescent="0.35">
      <c r="A73" s="427">
        <v>71</v>
      </c>
      <c r="B73" s="47" t="s">
        <v>809</v>
      </c>
      <c r="C73" s="47" t="s">
        <v>810</v>
      </c>
      <c r="D73" s="47" t="s">
        <v>56</v>
      </c>
      <c r="E73" s="47" t="s">
        <v>811</v>
      </c>
      <c r="F73" s="47" t="s">
        <v>131</v>
      </c>
      <c r="G73" s="47" t="s">
        <v>58</v>
      </c>
      <c r="H73" s="47" t="s">
        <v>805</v>
      </c>
      <c r="I73" s="423" t="s">
        <v>106</v>
      </c>
      <c r="J73" s="423" t="s">
        <v>106</v>
      </c>
      <c r="K73" s="423" t="s">
        <v>106</v>
      </c>
      <c r="L73" s="423" t="s">
        <v>106</v>
      </c>
      <c r="M73" s="47" t="s">
        <v>104</v>
      </c>
      <c r="N73" s="369" t="s">
        <v>395</v>
      </c>
      <c r="O73" s="370" t="s">
        <v>395</v>
      </c>
      <c r="P73" s="423" t="s">
        <v>106</v>
      </c>
      <c r="Q73" s="423" t="s">
        <v>106</v>
      </c>
      <c r="R73" s="423" t="s">
        <v>106</v>
      </c>
      <c r="S73" s="423" t="s">
        <v>106</v>
      </c>
      <c r="T73" s="47" t="s">
        <v>104</v>
      </c>
      <c r="U73" s="369" t="s">
        <v>395</v>
      </c>
      <c r="V73" s="370" t="s">
        <v>395</v>
      </c>
      <c r="W73" s="423" t="s">
        <v>106</v>
      </c>
      <c r="X73" s="423" t="s">
        <v>106</v>
      </c>
      <c r="Y73" s="423" t="s">
        <v>106</v>
      </c>
      <c r="Z73" s="423" t="s">
        <v>106</v>
      </c>
      <c r="AA73" s="47" t="s">
        <v>104</v>
      </c>
      <c r="AB73" s="369" t="s">
        <v>395</v>
      </c>
      <c r="AC73" s="370" t="s">
        <v>395</v>
      </c>
      <c r="AD73" s="423" t="s">
        <v>106</v>
      </c>
      <c r="AE73" s="423" t="s">
        <v>106</v>
      </c>
      <c r="AF73" s="423" t="s">
        <v>106</v>
      </c>
      <c r="AG73" s="423" t="s">
        <v>106</v>
      </c>
      <c r="AH73" s="47" t="s">
        <v>395</v>
      </c>
      <c r="AI73" s="369" t="s">
        <v>104</v>
      </c>
      <c r="AJ73" s="370" t="s">
        <v>395</v>
      </c>
      <c r="AK73" s="47" t="s">
        <v>395</v>
      </c>
      <c r="AL73" s="423" t="s">
        <v>106</v>
      </c>
      <c r="AM73" s="221"/>
      <c r="AN73" s="48">
        <v>21</v>
      </c>
      <c r="AO73" s="48">
        <v>21</v>
      </c>
      <c r="AP73" s="48">
        <v>21</v>
      </c>
      <c r="AQ73" s="48">
        <v>0</v>
      </c>
      <c r="AR73" s="48">
        <v>45</v>
      </c>
      <c r="AS73" s="48">
        <v>44</v>
      </c>
      <c r="AT73" s="430">
        <v>18.166699999999999</v>
      </c>
      <c r="AU73" s="48">
        <v>202</v>
      </c>
      <c r="AV73" s="48">
        <v>202</v>
      </c>
      <c r="AW73" s="48">
        <v>202</v>
      </c>
      <c r="AX73" s="48">
        <v>0</v>
      </c>
      <c r="AY73" s="48">
        <v>0</v>
      </c>
      <c r="AZ73" s="48">
        <v>0</v>
      </c>
      <c r="BA73" s="48">
        <v>0</v>
      </c>
      <c r="BB73" s="48">
        <v>0</v>
      </c>
      <c r="BC73" s="48">
        <v>0</v>
      </c>
      <c r="BD73" s="48">
        <v>0</v>
      </c>
      <c r="BE73" s="48">
        <v>0</v>
      </c>
      <c r="BF73" s="48">
        <v>0</v>
      </c>
      <c r="BG73" s="48">
        <v>0</v>
      </c>
      <c r="BH73" s="48">
        <v>0</v>
      </c>
      <c r="BI73" s="48">
        <v>0</v>
      </c>
      <c r="BJ73" s="48">
        <v>0</v>
      </c>
      <c r="BK73" s="48">
        <v>0</v>
      </c>
      <c r="BL73" s="48">
        <v>0</v>
      </c>
      <c r="BM73" s="48">
        <v>0</v>
      </c>
      <c r="BN73" s="48">
        <v>0</v>
      </c>
      <c r="BO73" s="48">
        <v>0</v>
      </c>
      <c r="BP73" s="48">
        <v>0</v>
      </c>
      <c r="BQ73" s="48">
        <v>0</v>
      </c>
      <c r="BR73" s="48">
        <v>0</v>
      </c>
      <c r="BS73" s="48">
        <v>0</v>
      </c>
      <c r="BT73" s="48">
        <v>0</v>
      </c>
      <c r="BU73" s="48">
        <v>0</v>
      </c>
      <c r="BV73" s="48">
        <v>0</v>
      </c>
      <c r="BW73" s="48">
        <v>0</v>
      </c>
      <c r="BX73" s="48">
        <v>0</v>
      </c>
      <c r="BY73" s="48">
        <v>0</v>
      </c>
      <c r="BZ73" s="48">
        <v>0</v>
      </c>
      <c r="CA73" s="48">
        <v>0</v>
      </c>
      <c r="CB73" s="48">
        <v>0</v>
      </c>
      <c r="CC73" s="48">
        <v>0</v>
      </c>
      <c r="CD73" s="48">
        <v>0</v>
      </c>
      <c r="CE73" s="48">
        <v>0</v>
      </c>
      <c r="CF73" s="48">
        <v>0</v>
      </c>
      <c r="CG73" s="48">
        <v>0</v>
      </c>
      <c r="CH73" s="48">
        <v>0</v>
      </c>
      <c r="CI73" s="48">
        <v>0</v>
      </c>
      <c r="CJ73" s="48">
        <v>0</v>
      </c>
      <c r="CK73" s="48">
        <v>0</v>
      </c>
      <c r="CL73" s="48">
        <v>0</v>
      </c>
      <c r="CM73" s="48">
        <v>0</v>
      </c>
      <c r="CN73" s="48">
        <v>0</v>
      </c>
      <c r="CO73" s="48">
        <v>0</v>
      </c>
      <c r="CP73" s="48"/>
      <c r="CQ73" s="48"/>
      <c r="CR73" s="48"/>
      <c r="CS73" s="48"/>
      <c r="CT73" s="48"/>
      <c r="CU73" s="48">
        <v>208</v>
      </c>
      <c r="CV73" s="429" t="s">
        <v>396</v>
      </c>
      <c r="CW73" s="47"/>
      <c r="CX73" s="47" t="s">
        <v>1068</v>
      </c>
      <c r="CY73" s="15"/>
    </row>
    <row r="74" spans="1:103" hidden="1" x14ac:dyDescent="0.35">
      <c r="A74" s="427">
        <v>72</v>
      </c>
      <c r="B74" s="47" t="s">
        <v>812</v>
      </c>
      <c r="C74" s="47" t="s">
        <v>813</v>
      </c>
      <c r="D74" s="47" t="s">
        <v>56</v>
      </c>
      <c r="E74" s="47" t="s">
        <v>814</v>
      </c>
      <c r="F74" s="47" t="s">
        <v>131</v>
      </c>
      <c r="G74" s="47" t="s">
        <v>58</v>
      </c>
      <c r="H74" s="47" t="s">
        <v>328</v>
      </c>
      <c r="I74" s="423" t="s">
        <v>106</v>
      </c>
      <c r="J74" s="423" t="s">
        <v>106</v>
      </c>
      <c r="K74" s="47" t="s">
        <v>395</v>
      </c>
      <c r="L74" s="423" t="s">
        <v>106</v>
      </c>
      <c r="M74" s="423" t="s">
        <v>106</v>
      </c>
      <c r="N74" s="369" t="s">
        <v>104</v>
      </c>
      <c r="O74" s="370" t="s">
        <v>395</v>
      </c>
      <c r="P74" s="423" t="s">
        <v>106</v>
      </c>
      <c r="Q74" s="423" t="s">
        <v>106</v>
      </c>
      <c r="R74" s="423" t="s">
        <v>106</v>
      </c>
      <c r="S74" s="47" t="s">
        <v>395</v>
      </c>
      <c r="T74" s="423" t="s">
        <v>106</v>
      </c>
      <c r="U74" s="369" t="s">
        <v>104</v>
      </c>
      <c r="V74" s="370" t="s">
        <v>395</v>
      </c>
      <c r="W74" s="423" t="s">
        <v>106</v>
      </c>
      <c r="X74" s="423" t="s">
        <v>106</v>
      </c>
      <c r="Y74" s="47" t="s">
        <v>395</v>
      </c>
      <c r="Z74" s="423" t="s">
        <v>106</v>
      </c>
      <c r="AA74" s="423" t="s">
        <v>106</v>
      </c>
      <c r="AB74" s="369" t="s">
        <v>104</v>
      </c>
      <c r="AC74" s="370" t="s">
        <v>395</v>
      </c>
      <c r="AD74" s="423" t="s">
        <v>106</v>
      </c>
      <c r="AE74" s="423" t="s">
        <v>106</v>
      </c>
      <c r="AF74" s="423" t="s">
        <v>106</v>
      </c>
      <c r="AG74" s="423" t="s">
        <v>106</v>
      </c>
      <c r="AH74" s="47" t="s">
        <v>104</v>
      </c>
      <c r="AI74" s="369" t="s">
        <v>395</v>
      </c>
      <c r="AJ74" s="370" t="s">
        <v>395</v>
      </c>
      <c r="AK74" s="423" t="s">
        <v>106</v>
      </c>
      <c r="AL74" s="423" t="s">
        <v>106</v>
      </c>
      <c r="AM74" s="221"/>
      <c r="AN74" s="48">
        <v>22</v>
      </c>
      <c r="AO74" s="48">
        <v>22</v>
      </c>
      <c r="AP74" s="48">
        <v>22</v>
      </c>
      <c r="AQ74" s="48">
        <v>0</v>
      </c>
      <c r="AR74" s="48">
        <v>25</v>
      </c>
      <c r="AS74" s="48">
        <v>24</v>
      </c>
      <c r="AT74" s="48">
        <v>19</v>
      </c>
      <c r="AU74" s="48">
        <v>212</v>
      </c>
      <c r="AV74" s="48">
        <v>212</v>
      </c>
      <c r="AW74" s="48">
        <v>212</v>
      </c>
      <c r="AX74" s="48">
        <v>0</v>
      </c>
      <c r="AY74" s="48">
        <v>0</v>
      </c>
      <c r="AZ74" s="48">
        <v>0</v>
      </c>
      <c r="BA74" s="48">
        <v>0</v>
      </c>
      <c r="BB74" s="48">
        <v>0</v>
      </c>
      <c r="BC74" s="48">
        <v>0</v>
      </c>
      <c r="BD74" s="48">
        <v>0</v>
      </c>
      <c r="BE74" s="48">
        <v>0</v>
      </c>
      <c r="BF74" s="48">
        <v>0</v>
      </c>
      <c r="BG74" s="48">
        <v>0</v>
      </c>
      <c r="BH74" s="48">
        <v>0</v>
      </c>
      <c r="BI74" s="48">
        <v>0</v>
      </c>
      <c r="BJ74" s="48">
        <v>0</v>
      </c>
      <c r="BK74" s="48">
        <v>0</v>
      </c>
      <c r="BL74" s="48">
        <v>0</v>
      </c>
      <c r="BM74" s="48">
        <v>0</v>
      </c>
      <c r="BN74" s="48">
        <v>0</v>
      </c>
      <c r="BO74" s="48">
        <v>0</v>
      </c>
      <c r="BP74" s="48">
        <v>0</v>
      </c>
      <c r="BQ74" s="48">
        <v>0</v>
      </c>
      <c r="BR74" s="48">
        <v>0</v>
      </c>
      <c r="BS74" s="48">
        <v>0</v>
      </c>
      <c r="BT74" s="48">
        <v>0</v>
      </c>
      <c r="BU74" s="48">
        <v>0</v>
      </c>
      <c r="BV74" s="48">
        <v>0</v>
      </c>
      <c r="BW74" s="48">
        <v>0</v>
      </c>
      <c r="BX74" s="48">
        <v>0</v>
      </c>
      <c r="BY74" s="48">
        <v>0</v>
      </c>
      <c r="BZ74" s="48">
        <v>0</v>
      </c>
      <c r="CA74" s="48">
        <v>0</v>
      </c>
      <c r="CB74" s="48">
        <v>0</v>
      </c>
      <c r="CC74" s="48">
        <v>0</v>
      </c>
      <c r="CD74" s="48">
        <v>0</v>
      </c>
      <c r="CE74" s="48">
        <v>0</v>
      </c>
      <c r="CF74" s="48">
        <v>0</v>
      </c>
      <c r="CG74" s="48">
        <v>0</v>
      </c>
      <c r="CH74" s="48">
        <v>0</v>
      </c>
      <c r="CI74" s="48">
        <v>0</v>
      </c>
      <c r="CJ74" s="48">
        <v>0</v>
      </c>
      <c r="CK74" s="48">
        <v>0</v>
      </c>
      <c r="CL74" s="48">
        <v>0</v>
      </c>
      <c r="CM74" s="48">
        <v>0</v>
      </c>
      <c r="CN74" s="48">
        <v>0</v>
      </c>
      <c r="CO74" s="48">
        <v>0</v>
      </c>
      <c r="CP74" s="48"/>
      <c r="CQ74" s="48"/>
      <c r="CR74" s="48"/>
      <c r="CS74" s="48"/>
      <c r="CT74" s="48"/>
      <c r="CU74" s="48">
        <v>208</v>
      </c>
      <c r="CV74" s="429" t="s">
        <v>396</v>
      </c>
      <c r="CW74" s="47"/>
      <c r="CX74" s="47" t="s">
        <v>1068</v>
      </c>
      <c r="CY74" s="15"/>
    </row>
    <row r="75" spans="1:103" hidden="1" x14ac:dyDescent="0.35">
      <c r="A75" s="427">
        <v>73</v>
      </c>
      <c r="B75" s="47" t="s">
        <v>815</v>
      </c>
      <c r="C75" s="47" t="s">
        <v>816</v>
      </c>
      <c r="D75" s="47" t="s">
        <v>56</v>
      </c>
      <c r="E75" s="47" t="s">
        <v>817</v>
      </c>
      <c r="F75" s="47" t="s">
        <v>131</v>
      </c>
      <c r="G75" s="47" t="s">
        <v>58</v>
      </c>
      <c r="H75" s="47" t="s">
        <v>327</v>
      </c>
      <c r="I75" s="433"/>
      <c r="J75" s="423" t="s">
        <v>106</v>
      </c>
      <c r="K75" s="423" t="s">
        <v>106</v>
      </c>
      <c r="L75" s="423" t="s">
        <v>106</v>
      </c>
      <c r="M75" s="47" t="s">
        <v>104</v>
      </c>
      <c r="N75" s="369" t="s">
        <v>395</v>
      </c>
      <c r="O75" s="370" t="s">
        <v>395</v>
      </c>
      <c r="P75" s="433"/>
      <c r="Q75" s="423" t="s">
        <v>106</v>
      </c>
      <c r="R75" s="423" t="s">
        <v>106</v>
      </c>
      <c r="S75" s="423" t="s">
        <v>106</v>
      </c>
      <c r="T75" s="47" t="s">
        <v>104</v>
      </c>
      <c r="U75" s="369" t="s">
        <v>395</v>
      </c>
      <c r="V75" s="370" t="s">
        <v>395</v>
      </c>
      <c r="W75" s="423" t="s">
        <v>106</v>
      </c>
      <c r="X75" s="423" t="s">
        <v>106</v>
      </c>
      <c r="Y75" s="423" t="s">
        <v>106</v>
      </c>
      <c r="Z75" s="423" t="s">
        <v>106</v>
      </c>
      <c r="AA75" s="47" t="s">
        <v>104</v>
      </c>
      <c r="AB75" s="369" t="s">
        <v>395</v>
      </c>
      <c r="AC75" s="370" t="s">
        <v>395</v>
      </c>
      <c r="AD75" s="433"/>
      <c r="AE75" s="423" t="s">
        <v>106</v>
      </c>
      <c r="AF75" s="423" t="s">
        <v>106</v>
      </c>
      <c r="AG75" s="423" t="s">
        <v>106</v>
      </c>
      <c r="AH75" s="47" t="s">
        <v>104</v>
      </c>
      <c r="AI75" s="369" t="s">
        <v>395</v>
      </c>
      <c r="AJ75" s="370" t="s">
        <v>395</v>
      </c>
      <c r="AK75" s="433"/>
      <c r="AL75" s="423" t="s">
        <v>106</v>
      </c>
      <c r="AM75" s="221"/>
      <c r="AN75" s="48">
        <v>18</v>
      </c>
      <c r="AO75" s="48">
        <v>18</v>
      </c>
      <c r="AP75" s="48">
        <v>18</v>
      </c>
      <c r="AQ75" s="48">
        <v>0</v>
      </c>
      <c r="AR75" s="48">
        <v>20</v>
      </c>
      <c r="AS75" s="48">
        <v>20</v>
      </c>
      <c r="AT75" s="48">
        <v>19</v>
      </c>
      <c r="AU75" s="48">
        <v>172</v>
      </c>
      <c r="AV75" s="48">
        <v>172</v>
      </c>
      <c r="AW75" s="48">
        <v>172</v>
      </c>
      <c r="AX75" s="48">
        <v>0</v>
      </c>
      <c r="AY75" s="48">
        <v>0</v>
      </c>
      <c r="AZ75" s="48">
        <v>0</v>
      </c>
      <c r="BA75" s="48">
        <v>0</v>
      </c>
      <c r="BB75" s="48">
        <v>0</v>
      </c>
      <c r="BC75" s="48">
        <v>0</v>
      </c>
      <c r="BD75" s="48">
        <v>0</v>
      </c>
      <c r="BE75" s="48">
        <v>0</v>
      </c>
      <c r="BF75" s="48">
        <v>0</v>
      </c>
      <c r="BG75" s="48">
        <v>0</v>
      </c>
      <c r="BH75" s="48">
        <v>0</v>
      </c>
      <c r="BI75" s="48">
        <v>0</v>
      </c>
      <c r="BJ75" s="48">
        <v>0</v>
      </c>
      <c r="BK75" s="48">
        <v>0</v>
      </c>
      <c r="BL75" s="48">
        <v>0</v>
      </c>
      <c r="BM75" s="48">
        <v>0</v>
      </c>
      <c r="BN75" s="48">
        <v>0</v>
      </c>
      <c r="BO75" s="48">
        <v>0</v>
      </c>
      <c r="BP75" s="48">
        <v>0</v>
      </c>
      <c r="BQ75" s="48">
        <v>0</v>
      </c>
      <c r="BR75" s="48">
        <v>0</v>
      </c>
      <c r="BS75" s="48">
        <v>0</v>
      </c>
      <c r="BT75" s="48">
        <v>0</v>
      </c>
      <c r="BU75" s="48">
        <v>0</v>
      </c>
      <c r="BV75" s="48">
        <v>0</v>
      </c>
      <c r="BW75" s="48">
        <v>0</v>
      </c>
      <c r="BX75" s="48">
        <v>0</v>
      </c>
      <c r="BY75" s="48">
        <v>0</v>
      </c>
      <c r="BZ75" s="48">
        <v>0</v>
      </c>
      <c r="CA75" s="48">
        <v>0</v>
      </c>
      <c r="CB75" s="48">
        <v>0</v>
      </c>
      <c r="CC75" s="48">
        <v>0</v>
      </c>
      <c r="CD75" s="48">
        <v>0</v>
      </c>
      <c r="CE75" s="48">
        <v>0</v>
      </c>
      <c r="CF75" s="48">
        <v>0</v>
      </c>
      <c r="CG75" s="48">
        <v>0</v>
      </c>
      <c r="CH75" s="48">
        <v>0</v>
      </c>
      <c r="CI75" s="48">
        <v>0</v>
      </c>
      <c r="CJ75" s="48">
        <v>0</v>
      </c>
      <c r="CK75" s="48">
        <v>0</v>
      </c>
      <c r="CL75" s="48">
        <v>0</v>
      </c>
      <c r="CM75" s="48">
        <v>0</v>
      </c>
      <c r="CN75" s="48">
        <v>0</v>
      </c>
      <c r="CO75" s="48">
        <v>0</v>
      </c>
      <c r="CP75" s="48"/>
      <c r="CQ75" s="48"/>
      <c r="CR75" s="48"/>
      <c r="CS75" s="48">
        <v>40</v>
      </c>
      <c r="CT75" s="48">
        <v>40</v>
      </c>
      <c r="CU75" s="48">
        <v>168</v>
      </c>
      <c r="CV75" s="429" t="s">
        <v>396</v>
      </c>
      <c r="CW75" s="47"/>
      <c r="CX75" s="47" t="s">
        <v>1068</v>
      </c>
      <c r="CY75" s="15"/>
    </row>
    <row r="76" spans="1:103" hidden="1" x14ac:dyDescent="0.35">
      <c r="A76" s="427">
        <v>74</v>
      </c>
      <c r="B76" s="47" t="s">
        <v>818</v>
      </c>
      <c r="C76" s="47" t="s">
        <v>819</v>
      </c>
      <c r="D76" s="47" t="s">
        <v>56</v>
      </c>
      <c r="E76" s="47" t="s">
        <v>820</v>
      </c>
      <c r="F76" s="47" t="s">
        <v>131</v>
      </c>
      <c r="G76" s="47" t="s">
        <v>58</v>
      </c>
      <c r="H76" s="47" t="s">
        <v>399</v>
      </c>
      <c r="I76" s="423" t="s">
        <v>106</v>
      </c>
      <c r="J76" s="423" t="s">
        <v>106</v>
      </c>
      <c r="K76" s="423" t="s">
        <v>106</v>
      </c>
      <c r="L76" s="423" t="s">
        <v>106</v>
      </c>
      <c r="M76" s="47" t="s">
        <v>395</v>
      </c>
      <c r="N76" s="369" t="s">
        <v>104</v>
      </c>
      <c r="O76" s="370" t="s">
        <v>395</v>
      </c>
      <c r="P76" s="423" t="s">
        <v>106</v>
      </c>
      <c r="Q76" s="423" t="s">
        <v>106</v>
      </c>
      <c r="R76" s="423" t="s">
        <v>106</v>
      </c>
      <c r="S76" s="423" t="s">
        <v>106</v>
      </c>
      <c r="T76" s="47" t="s">
        <v>104</v>
      </c>
      <c r="U76" s="369" t="s">
        <v>395</v>
      </c>
      <c r="V76" s="370" t="s">
        <v>395</v>
      </c>
      <c r="W76" s="423" t="s">
        <v>106</v>
      </c>
      <c r="X76" s="423" t="s">
        <v>106</v>
      </c>
      <c r="Y76" s="423" t="s">
        <v>106</v>
      </c>
      <c r="Z76" s="423" t="s">
        <v>106</v>
      </c>
      <c r="AA76" s="47" t="s">
        <v>104</v>
      </c>
      <c r="AB76" s="369" t="s">
        <v>395</v>
      </c>
      <c r="AC76" s="370" t="s">
        <v>395</v>
      </c>
      <c r="AD76" s="423" t="s">
        <v>106</v>
      </c>
      <c r="AE76" s="423" t="s">
        <v>106</v>
      </c>
      <c r="AF76" s="423" t="s">
        <v>106</v>
      </c>
      <c r="AG76" s="47" t="s">
        <v>395</v>
      </c>
      <c r="AH76" s="423" t="s">
        <v>106</v>
      </c>
      <c r="AI76" s="369" t="s">
        <v>104</v>
      </c>
      <c r="AJ76" s="370" t="s">
        <v>395</v>
      </c>
      <c r="AK76" s="423" t="s">
        <v>106</v>
      </c>
      <c r="AL76" s="47" t="s">
        <v>395</v>
      </c>
      <c r="AM76" s="221"/>
      <c r="AN76" s="48">
        <v>21</v>
      </c>
      <c r="AO76" s="48">
        <v>21</v>
      </c>
      <c r="AP76" s="48">
        <v>21</v>
      </c>
      <c r="AQ76" s="48">
        <v>0</v>
      </c>
      <c r="AR76" s="48">
        <v>45</v>
      </c>
      <c r="AS76" s="48">
        <v>44</v>
      </c>
      <c r="AT76" s="430">
        <v>18.166699999999999</v>
      </c>
      <c r="AU76" s="48">
        <v>202</v>
      </c>
      <c r="AV76" s="48">
        <v>202</v>
      </c>
      <c r="AW76" s="48">
        <v>202</v>
      </c>
      <c r="AX76" s="48">
        <v>0</v>
      </c>
      <c r="AY76" s="48">
        <v>0</v>
      </c>
      <c r="AZ76" s="48">
        <v>0</v>
      </c>
      <c r="BA76" s="48">
        <v>0</v>
      </c>
      <c r="BB76" s="48">
        <v>0</v>
      </c>
      <c r="BC76" s="48">
        <v>0</v>
      </c>
      <c r="BD76" s="48">
        <v>0</v>
      </c>
      <c r="BE76" s="48">
        <v>0</v>
      </c>
      <c r="BF76" s="48">
        <v>0</v>
      </c>
      <c r="BG76" s="48">
        <v>0</v>
      </c>
      <c r="BH76" s="48">
        <v>0</v>
      </c>
      <c r="BI76" s="48">
        <v>0</v>
      </c>
      <c r="BJ76" s="48">
        <v>0</v>
      </c>
      <c r="BK76" s="48">
        <v>0</v>
      </c>
      <c r="BL76" s="48">
        <v>0</v>
      </c>
      <c r="BM76" s="48">
        <v>0</v>
      </c>
      <c r="BN76" s="48">
        <v>0</v>
      </c>
      <c r="BO76" s="48">
        <v>0</v>
      </c>
      <c r="BP76" s="48">
        <v>0</v>
      </c>
      <c r="BQ76" s="48">
        <v>0</v>
      </c>
      <c r="BR76" s="48">
        <v>0</v>
      </c>
      <c r="BS76" s="48">
        <v>0</v>
      </c>
      <c r="BT76" s="48">
        <v>0</v>
      </c>
      <c r="BU76" s="48">
        <v>0</v>
      </c>
      <c r="BV76" s="48">
        <v>0</v>
      </c>
      <c r="BW76" s="48">
        <v>0</v>
      </c>
      <c r="BX76" s="48">
        <v>0</v>
      </c>
      <c r="BY76" s="48">
        <v>0</v>
      </c>
      <c r="BZ76" s="48">
        <v>0</v>
      </c>
      <c r="CA76" s="48">
        <v>0</v>
      </c>
      <c r="CB76" s="48">
        <v>0</v>
      </c>
      <c r="CC76" s="48">
        <v>0</v>
      </c>
      <c r="CD76" s="48">
        <v>0</v>
      </c>
      <c r="CE76" s="48">
        <v>0</v>
      </c>
      <c r="CF76" s="48">
        <v>0</v>
      </c>
      <c r="CG76" s="48">
        <v>0</v>
      </c>
      <c r="CH76" s="48">
        <v>0</v>
      </c>
      <c r="CI76" s="48">
        <v>0</v>
      </c>
      <c r="CJ76" s="48">
        <v>0</v>
      </c>
      <c r="CK76" s="48">
        <v>0</v>
      </c>
      <c r="CL76" s="48">
        <v>0</v>
      </c>
      <c r="CM76" s="48">
        <v>0</v>
      </c>
      <c r="CN76" s="48">
        <v>0</v>
      </c>
      <c r="CO76" s="48">
        <v>0</v>
      </c>
      <c r="CP76" s="48"/>
      <c r="CQ76" s="48"/>
      <c r="CR76" s="48"/>
      <c r="CS76" s="48"/>
      <c r="CT76" s="48"/>
      <c r="CU76" s="48">
        <v>208</v>
      </c>
      <c r="CV76" s="429" t="s">
        <v>396</v>
      </c>
      <c r="CW76" s="47"/>
      <c r="CX76" s="47" t="s">
        <v>319</v>
      </c>
      <c r="CY76" s="15"/>
    </row>
    <row r="77" spans="1:103" hidden="1" x14ac:dyDescent="0.35">
      <c r="A77" s="427">
        <v>75</v>
      </c>
      <c r="B77" s="47" t="s">
        <v>830</v>
      </c>
      <c r="C77" s="47" t="s">
        <v>831</v>
      </c>
      <c r="D77" s="47" t="s">
        <v>56</v>
      </c>
      <c r="E77" s="47" t="s">
        <v>832</v>
      </c>
      <c r="F77" s="47" t="s">
        <v>131</v>
      </c>
      <c r="G77" s="47" t="s">
        <v>58</v>
      </c>
      <c r="H77" s="47" t="s">
        <v>327</v>
      </c>
      <c r="I77" s="423" t="s">
        <v>106</v>
      </c>
      <c r="J77" s="423" t="s">
        <v>106</v>
      </c>
      <c r="K77" s="423" t="s">
        <v>106</v>
      </c>
      <c r="L77" s="433"/>
      <c r="M77" s="47" t="s">
        <v>104</v>
      </c>
      <c r="N77" s="369" t="s">
        <v>395</v>
      </c>
      <c r="O77" s="370" t="s">
        <v>395</v>
      </c>
      <c r="P77" s="423" t="s">
        <v>106</v>
      </c>
      <c r="Q77" s="423" t="s">
        <v>106</v>
      </c>
      <c r="R77" s="423" t="s">
        <v>106</v>
      </c>
      <c r="S77" s="423" t="s">
        <v>106</v>
      </c>
      <c r="T77" s="47" t="s">
        <v>104</v>
      </c>
      <c r="U77" s="369" t="s">
        <v>395</v>
      </c>
      <c r="V77" s="370" t="s">
        <v>395</v>
      </c>
      <c r="W77" s="423" t="s">
        <v>106</v>
      </c>
      <c r="X77" s="423" t="s">
        <v>106</v>
      </c>
      <c r="Y77" s="423" t="s">
        <v>106</v>
      </c>
      <c r="Z77" s="423" t="s">
        <v>106</v>
      </c>
      <c r="AA77" s="47" t="s">
        <v>104</v>
      </c>
      <c r="AB77" s="369" t="s">
        <v>395</v>
      </c>
      <c r="AC77" s="370" t="s">
        <v>395</v>
      </c>
      <c r="AD77" s="423" t="s">
        <v>106</v>
      </c>
      <c r="AE77" s="19" t="s">
        <v>1049</v>
      </c>
      <c r="AF77" s="423" t="s">
        <v>106</v>
      </c>
      <c r="AG77" s="423" t="s">
        <v>106</v>
      </c>
      <c r="AH77" s="47" t="s">
        <v>104</v>
      </c>
      <c r="AI77" s="369" t="s">
        <v>395</v>
      </c>
      <c r="AJ77" s="370" t="s">
        <v>395</v>
      </c>
      <c r="AK77" s="423" t="s">
        <v>106</v>
      </c>
      <c r="AL77" s="423" t="s">
        <v>106</v>
      </c>
      <c r="AM77" s="221"/>
      <c r="AN77" s="48">
        <v>21</v>
      </c>
      <c r="AO77" s="48">
        <v>20</v>
      </c>
      <c r="AP77" s="48">
        <v>20</v>
      </c>
      <c r="AQ77" s="48">
        <v>0</v>
      </c>
      <c r="AR77" s="48">
        <v>35</v>
      </c>
      <c r="AS77" s="48">
        <v>36</v>
      </c>
      <c r="AT77" s="48">
        <v>19</v>
      </c>
      <c r="AU77" s="48">
        <v>202</v>
      </c>
      <c r="AV77" s="48">
        <v>192</v>
      </c>
      <c r="AW77" s="48">
        <v>192</v>
      </c>
      <c r="AX77" s="48">
        <v>10</v>
      </c>
      <c r="AY77" s="48">
        <v>0</v>
      </c>
      <c r="AZ77" s="48">
        <v>0</v>
      </c>
      <c r="BA77" s="48">
        <v>0</v>
      </c>
      <c r="BB77" s="48">
        <v>0</v>
      </c>
      <c r="BC77" s="48">
        <v>0</v>
      </c>
      <c r="BD77" s="48">
        <v>0</v>
      </c>
      <c r="BE77" s="48">
        <v>0</v>
      </c>
      <c r="BF77" s="48">
        <v>0</v>
      </c>
      <c r="BG77" s="48">
        <v>0</v>
      </c>
      <c r="BH77" s="48">
        <v>10</v>
      </c>
      <c r="BI77" s="48">
        <v>0</v>
      </c>
      <c r="BJ77" s="48">
        <v>0</v>
      </c>
      <c r="BK77" s="48">
        <v>0</v>
      </c>
      <c r="BL77" s="48">
        <v>0</v>
      </c>
      <c r="BM77" s="48">
        <v>0</v>
      </c>
      <c r="BN77" s="48">
        <v>0</v>
      </c>
      <c r="BO77" s="48">
        <v>0</v>
      </c>
      <c r="BP77" s="48">
        <v>0</v>
      </c>
      <c r="BQ77" s="48">
        <v>0</v>
      </c>
      <c r="BR77" s="48">
        <v>0</v>
      </c>
      <c r="BS77" s="48">
        <v>0</v>
      </c>
      <c r="BT77" s="48">
        <v>0</v>
      </c>
      <c r="BU77" s="48">
        <v>0</v>
      </c>
      <c r="BV77" s="48">
        <v>0</v>
      </c>
      <c r="BW77" s="48">
        <v>0</v>
      </c>
      <c r="BX77" s="48">
        <v>0</v>
      </c>
      <c r="BY77" s="48">
        <v>0</v>
      </c>
      <c r="BZ77" s="48">
        <v>0</v>
      </c>
      <c r="CA77" s="48">
        <v>0</v>
      </c>
      <c r="CB77" s="48">
        <v>0</v>
      </c>
      <c r="CC77" s="48">
        <v>0</v>
      </c>
      <c r="CD77" s="48">
        <v>0</v>
      </c>
      <c r="CE77" s="48">
        <v>0</v>
      </c>
      <c r="CF77" s="48">
        <v>0</v>
      </c>
      <c r="CG77" s="48">
        <v>0</v>
      </c>
      <c r="CH77" s="48">
        <v>0</v>
      </c>
      <c r="CI77" s="48">
        <v>0</v>
      </c>
      <c r="CJ77" s="48">
        <v>0</v>
      </c>
      <c r="CK77" s="48">
        <v>0</v>
      </c>
      <c r="CL77" s="48">
        <v>0</v>
      </c>
      <c r="CM77" s="48">
        <v>0</v>
      </c>
      <c r="CN77" s="48">
        <v>0</v>
      </c>
      <c r="CO77" s="48">
        <v>0</v>
      </c>
      <c r="CP77" s="48"/>
      <c r="CQ77" s="48"/>
      <c r="CR77" s="48"/>
      <c r="CS77" s="48">
        <v>10</v>
      </c>
      <c r="CT77" s="48">
        <v>10</v>
      </c>
      <c r="CU77" s="48">
        <v>198</v>
      </c>
      <c r="CV77" s="429" t="s">
        <v>396</v>
      </c>
      <c r="CW77" s="47"/>
      <c r="CX77" s="47" t="s">
        <v>1067</v>
      </c>
      <c r="CY77" s="15"/>
    </row>
    <row r="78" spans="1:103" hidden="1" x14ac:dyDescent="0.35">
      <c r="A78" s="427">
        <v>76</v>
      </c>
      <c r="B78" s="47" t="s">
        <v>833</v>
      </c>
      <c r="C78" s="47" t="s">
        <v>834</v>
      </c>
      <c r="D78" s="47" t="s">
        <v>801</v>
      </c>
      <c r="E78" s="47" t="s">
        <v>835</v>
      </c>
      <c r="F78" s="47" t="s">
        <v>132</v>
      </c>
      <c r="G78" s="47" t="s">
        <v>58</v>
      </c>
      <c r="H78" s="47" t="s">
        <v>1524</v>
      </c>
      <c r="I78" s="423" t="s">
        <v>106</v>
      </c>
      <c r="J78" s="423" t="s">
        <v>106</v>
      </c>
      <c r="K78" s="423" t="s">
        <v>106</v>
      </c>
      <c r="L78" s="423" t="s">
        <v>106</v>
      </c>
      <c r="M78" s="47" t="s">
        <v>104</v>
      </c>
      <c r="N78" s="369" t="s">
        <v>395</v>
      </c>
      <c r="O78" s="370" t="s">
        <v>395</v>
      </c>
      <c r="P78" s="423" t="s">
        <v>106</v>
      </c>
      <c r="Q78" s="423" t="s">
        <v>106</v>
      </c>
      <c r="R78" s="423" t="s">
        <v>106</v>
      </c>
      <c r="S78" s="423" t="s">
        <v>106</v>
      </c>
      <c r="T78" s="47" t="s">
        <v>104</v>
      </c>
      <c r="U78" s="369" t="s">
        <v>395</v>
      </c>
      <c r="V78" s="370" t="s">
        <v>395</v>
      </c>
      <c r="W78" s="423" t="s">
        <v>106</v>
      </c>
      <c r="X78" s="423" t="s">
        <v>106</v>
      </c>
      <c r="Y78" s="423" t="s">
        <v>106</v>
      </c>
      <c r="Z78" s="423" t="s">
        <v>106</v>
      </c>
      <c r="AA78" s="47" t="s">
        <v>104</v>
      </c>
      <c r="AB78" s="369" t="s">
        <v>395</v>
      </c>
      <c r="AC78" s="370" t="s">
        <v>395</v>
      </c>
      <c r="AD78" s="423" t="s">
        <v>106</v>
      </c>
      <c r="AE78" s="423" t="s">
        <v>106</v>
      </c>
      <c r="AF78" s="423" t="s">
        <v>106</v>
      </c>
      <c r="AG78" s="423" t="s">
        <v>106</v>
      </c>
      <c r="AH78" s="47" t="s">
        <v>104</v>
      </c>
      <c r="AI78" s="369" t="s">
        <v>395</v>
      </c>
      <c r="AJ78" s="370" t="s">
        <v>395</v>
      </c>
      <c r="AK78" s="423" t="s">
        <v>106</v>
      </c>
      <c r="AL78" s="19" t="s">
        <v>1049</v>
      </c>
      <c r="AM78" s="221"/>
      <c r="AN78" s="48">
        <v>22</v>
      </c>
      <c r="AO78" s="48">
        <v>21</v>
      </c>
      <c r="AP78" s="48">
        <v>21</v>
      </c>
      <c r="AQ78" s="48">
        <v>0</v>
      </c>
      <c r="AR78" s="48">
        <v>0</v>
      </c>
      <c r="AS78" s="48">
        <v>0</v>
      </c>
      <c r="AT78" s="48">
        <v>19</v>
      </c>
      <c r="AU78" s="48">
        <v>212</v>
      </c>
      <c r="AV78" s="48">
        <v>202</v>
      </c>
      <c r="AW78" s="48">
        <v>202</v>
      </c>
      <c r="AX78" s="48">
        <v>10</v>
      </c>
      <c r="AY78" s="48">
        <v>0</v>
      </c>
      <c r="AZ78" s="48">
        <v>0</v>
      </c>
      <c r="BA78" s="48">
        <v>0</v>
      </c>
      <c r="BB78" s="48">
        <v>0</v>
      </c>
      <c r="BC78" s="48">
        <v>0</v>
      </c>
      <c r="BD78" s="48">
        <v>0</v>
      </c>
      <c r="BE78" s="48">
        <v>0</v>
      </c>
      <c r="BF78" s="48">
        <v>0</v>
      </c>
      <c r="BG78" s="48">
        <v>0</v>
      </c>
      <c r="BH78" s="48">
        <v>10</v>
      </c>
      <c r="BI78" s="48">
        <v>0</v>
      </c>
      <c r="BJ78" s="48">
        <v>0</v>
      </c>
      <c r="BK78" s="48">
        <v>0</v>
      </c>
      <c r="BL78" s="48">
        <v>0</v>
      </c>
      <c r="BM78" s="48">
        <v>0</v>
      </c>
      <c r="BN78" s="48">
        <v>0</v>
      </c>
      <c r="BO78" s="48">
        <v>0</v>
      </c>
      <c r="BP78" s="48">
        <v>0</v>
      </c>
      <c r="BQ78" s="48">
        <v>0</v>
      </c>
      <c r="BR78" s="48">
        <v>0</v>
      </c>
      <c r="BS78" s="48">
        <v>0</v>
      </c>
      <c r="BT78" s="48">
        <v>0</v>
      </c>
      <c r="BU78" s="48">
        <v>0</v>
      </c>
      <c r="BV78" s="48">
        <v>0</v>
      </c>
      <c r="BW78" s="48">
        <v>0</v>
      </c>
      <c r="BX78" s="48">
        <v>0</v>
      </c>
      <c r="BY78" s="48">
        <v>0</v>
      </c>
      <c r="BZ78" s="48">
        <v>0</v>
      </c>
      <c r="CA78" s="48">
        <v>0</v>
      </c>
      <c r="CB78" s="48">
        <v>0</v>
      </c>
      <c r="CC78" s="48">
        <v>0</v>
      </c>
      <c r="CD78" s="48">
        <v>0</v>
      </c>
      <c r="CE78" s="48">
        <v>0</v>
      </c>
      <c r="CF78" s="48">
        <v>0</v>
      </c>
      <c r="CG78" s="48">
        <v>0</v>
      </c>
      <c r="CH78" s="48">
        <v>0</v>
      </c>
      <c r="CI78" s="48">
        <v>0</v>
      </c>
      <c r="CJ78" s="48">
        <v>0</v>
      </c>
      <c r="CK78" s="48">
        <v>0</v>
      </c>
      <c r="CL78" s="48">
        <v>0</v>
      </c>
      <c r="CM78" s="48">
        <v>0</v>
      </c>
      <c r="CN78" s="48">
        <v>0</v>
      </c>
      <c r="CO78" s="48">
        <v>0</v>
      </c>
      <c r="CP78" s="48"/>
      <c r="CQ78" s="48"/>
      <c r="CR78" s="48"/>
      <c r="CS78" s="48"/>
      <c r="CT78" s="48"/>
      <c r="CU78" s="48">
        <v>208</v>
      </c>
      <c r="CV78" s="429" t="s">
        <v>396</v>
      </c>
      <c r="CW78" s="47"/>
      <c r="CX78" s="47" t="s">
        <v>1067</v>
      </c>
      <c r="CY78" s="15"/>
    </row>
    <row r="79" spans="1:103" hidden="1" x14ac:dyDescent="0.35">
      <c r="A79" s="427">
        <v>77</v>
      </c>
      <c r="B79" s="47" t="s">
        <v>836</v>
      </c>
      <c r="C79" s="47" t="s">
        <v>837</v>
      </c>
      <c r="D79" s="47" t="s">
        <v>73</v>
      </c>
      <c r="E79" s="47" t="s">
        <v>838</v>
      </c>
      <c r="F79" s="47" t="s">
        <v>132</v>
      </c>
      <c r="G79" s="47" t="s">
        <v>58</v>
      </c>
      <c r="H79" s="47" t="s">
        <v>826</v>
      </c>
      <c r="I79" s="47" t="s">
        <v>395</v>
      </c>
      <c r="J79" s="47" t="s">
        <v>104</v>
      </c>
      <c r="K79" s="423" t="s">
        <v>106</v>
      </c>
      <c r="L79" s="423" t="s">
        <v>106</v>
      </c>
      <c r="M79" s="423" t="s">
        <v>106</v>
      </c>
      <c r="N79" s="19" t="s">
        <v>106</v>
      </c>
      <c r="O79" s="370" t="s">
        <v>395</v>
      </c>
      <c r="P79" s="423" t="s">
        <v>106</v>
      </c>
      <c r="Q79" s="423" t="s">
        <v>106</v>
      </c>
      <c r="R79" s="423" t="s">
        <v>106</v>
      </c>
      <c r="S79" s="47" t="s">
        <v>395</v>
      </c>
      <c r="T79" s="47" t="s">
        <v>104</v>
      </c>
      <c r="U79" s="19" t="s">
        <v>106</v>
      </c>
      <c r="V79" s="370" t="s">
        <v>395</v>
      </c>
      <c r="W79" s="423" t="s">
        <v>106</v>
      </c>
      <c r="X79" s="423" t="s">
        <v>106</v>
      </c>
      <c r="Y79" s="423" t="s">
        <v>106</v>
      </c>
      <c r="Z79" s="423" t="s">
        <v>106</v>
      </c>
      <c r="AA79" s="47" t="s">
        <v>104</v>
      </c>
      <c r="AB79" s="369" t="s">
        <v>395</v>
      </c>
      <c r="AC79" s="370" t="s">
        <v>395</v>
      </c>
      <c r="AD79" s="423" t="s">
        <v>106</v>
      </c>
      <c r="AE79" s="423" t="s">
        <v>106</v>
      </c>
      <c r="AF79" s="423" t="s">
        <v>106</v>
      </c>
      <c r="AG79" s="423" t="s">
        <v>106</v>
      </c>
      <c r="AH79" s="47" t="s">
        <v>104</v>
      </c>
      <c r="AI79" s="369" t="s">
        <v>395</v>
      </c>
      <c r="AJ79" s="370" t="s">
        <v>395</v>
      </c>
      <c r="AK79" s="47" t="s">
        <v>395</v>
      </c>
      <c r="AL79" s="47" t="s">
        <v>104</v>
      </c>
      <c r="AM79" s="221"/>
      <c r="AN79" s="48">
        <v>21</v>
      </c>
      <c r="AO79" s="48">
        <v>21</v>
      </c>
      <c r="AP79" s="48">
        <v>21</v>
      </c>
      <c r="AQ79" s="48">
        <v>0</v>
      </c>
      <c r="AR79" s="48">
        <v>20</v>
      </c>
      <c r="AS79" s="48">
        <v>24</v>
      </c>
      <c r="AT79" s="430">
        <v>18.333300000000001</v>
      </c>
      <c r="AU79" s="48">
        <v>200</v>
      </c>
      <c r="AV79" s="48">
        <v>200</v>
      </c>
      <c r="AW79" s="48">
        <v>200</v>
      </c>
      <c r="AX79" s="48">
        <v>0</v>
      </c>
      <c r="AY79" s="48">
        <v>0</v>
      </c>
      <c r="AZ79" s="48">
        <v>0</v>
      </c>
      <c r="BA79" s="48">
        <v>0</v>
      </c>
      <c r="BB79" s="48">
        <v>0</v>
      </c>
      <c r="BC79" s="48">
        <v>0</v>
      </c>
      <c r="BD79" s="48">
        <v>0</v>
      </c>
      <c r="BE79" s="48">
        <v>0</v>
      </c>
      <c r="BF79" s="48">
        <v>0</v>
      </c>
      <c r="BG79" s="48">
        <v>0</v>
      </c>
      <c r="BH79" s="48">
        <v>0</v>
      </c>
      <c r="BI79" s="48">
        <v>0</v>
      </c>
      <c r="BJ79" s="48">
        <v>0</v>
      </c>
      <c r="BK79" s="48">
        <v>0</v>
      </c>
      <c r="BL79" s="48">
        <v>0</v>
      </c>
      <c r="BM79" s="48">
        <v>0</v>
      </c>
      <c r="BN79" s="48">
        <v>0</v>
      </c>
      <c r="BO79" s="48">
        <v>0</v>
      </c>
      <c r="BP79" s="48">
        <v>0</v>
      </c>
      <c r="BQ79" s="48">
        <v>0</v>
      </c>
      <c r="BR79" s="48">
        <v>0</v>
      </c>
      <c r="BS79" s="48">
        <v>0</v>
      </c>
      <c r="BT79" s="48">
        <v>0</v>
      </c>
      <c r="BU79" s="48">
        <v>0</v>
      </c>
      <c r="BV79" s="48">
        <v>0</v>
      </c>
      <c r="BW79" s="48">
        <v>0</v>
      </c>
      <c r="BX79" s="48">
        <v>0</v>
      </c>
      <c r="BY79" s="48">
        <v>0</v>
      </c>
      <c r="BZ79" s="48">
        <v>0</v>
      </c>
      <c r="CA79" s="48">
        <v>0</v>
      </c>
      <c r="CB79" s="48">
        <v>0</v>
      </c>
      <c r="CC79" s="48">
        <v>0</v>
      </c>
      <c r="CD79" s="48">
        <v>0</v>
      </c>
      <c r="CE79" s="48">
        <v>0</v>
      </c>
      <c r="CF79" s="48">
        <v>0</v>
      </c>
      <c r="CG79" s="48">
        <v>0</v>
      </c>
      <c r="CH79" s="48">
        <v>0</v>
      </c>
      <c r="CI79" s="48">
        <v>0</v>
      </c>
      <c r="CJ79" s="48">
        <v>0</v>
      </c>
      <c r="CK79" s="48">
        <v>0</v>
      </c>
      <c r="CL79" s="48">
        <v>0</v>
      </c>
      <c r="CM79" s="48">
        <v>0</v>
      </c>
      <c r="CN79" s="48">
        <v>0</v>
      </c>
      <c r="CO79" s="48">
        <v>0</v>
      </c>
      <c r="CP79" s="48"/>
      <c r="CQ79" s="48"/>
      <c r="CR79" s="48"/>
      <c r="CS79" s="48"/>
      <c r="CT79" s="48"/>
      <c r="CU79" s="48">
        <v>208</v>
      </c>
      <c r="CV79" s="429" t="s">
        <v>396</v>
      </c>
      <c r="CW79" s="47"/>
      <c r="CX79" s="47" t="s">
        <v>319</v>
      </c>
      <c r="CY79" s="15"/>
    </row>
    <row r="80" spans="1:103" hidden="1" x14ac:dyDescent="0.35">
      <c r="A80" s="427">
        <v>78</v>
      </c>
      <c r="B80" s="47" t="s">
        <v>839</v>
      </c>
      <c r="C80" s="47" t="s">
        <v>840</v>
      </c>
      <c r="D80" s="47" t="s">
        <v>56</v>
      </c>
      <c r="E80" s="47" t="s">
        <v>841</v>
      </c>
      <c r="F80" s="47" t="s">
        <v>131</v>
      </c>
      <c r="G80" s="47" t="s">
        <v>58</v>
      </c>
      <c r="H80" s="47" t="s">
        <v>805</v>
      </c>
      <c r="I80" s="423" t="s">
        <v>106</v>
      </c>
      <c r="J80" s="47" t="s">
        <v>395</v>
      </c>
      <c r="K80" s="423" t="s">
        <v>106</v>
      </c>
      <c r="L80" s="423" t="s">
        <v>106</v>
      </c>
      <c r="M80" s="423" t="s">
        <v>106</v>
      </c>
      <c r="N80" s="369" t="s">
        <v>104</v>
      </c>
      <c r="O80" s="370" t="s">
        <v>395</v>
      </c>
      <c r="P80" s="47" t="s">
        <v>395</v>
      </c>
      <c r="Q80" s="423" t="s">
        <v>106</v>
      </c>
      <c r="R80" s="423" t="s">
        <v>106</v>
      </c>
      <c r="S80" s="423" t="s">
        <v>106</v>
      </c>
      <c r="T80" s="423" t="s">
        <v>106</v>
      </c>
      <c r="U80" s="369" t="s">
        <v>104</v>
      </c>
      <c r="V80" s="370" t="s">
        <v>395</v>
      </c>
      <c r="W80" s="423" t="s">
        <v>106</v>
      </c>
      <c r="X80" s="423" t="s">
        <v>106</v>
      </c>
      <c r="Y80" s="423" t="s">
        <v>106</v>
      </c>
      <c r="Z80" s="423" t="s">
        <v>106</v>
      </c>
      <c r="AA80" s="47" t="s">
        <v>104</v>
      </c>
      <c r="AB80" s="369" t="s">
        <v>395</v>
      </c>
      <c r="AC80" s="370" t="s">
        <v>395</v>
      </c>
      <c r="AD80" s="423" t="s">
        <v>106</v>
      </c>
      <c r="AE80" s="423" t="s">
        <v>106</v>
      </c>
      <c r="AF80" s="47" t="s">
        <v>395</v>
      </c>
      <c r="AG80" s="423" t="s">
        <v>106</v>
      </c>
      <c r="AH80" s="423" t="s">
        <v>106</v>
      </c>
      <c r="AI80" s="428" t="s">
        <v>827</v>
      </c>
      <c r="AJ80" s="370" t="s">
        <v>395</v>
      </c>
      <c r="AK80" s="423" t="s">
        <v>106</v>
      </c>
      <c r="AL80" s="423" t="s">
        <v>106</v>
      </c>
      <c r="AM80" s="221"/>
      <c r="AN80" s="48">
        <v>22</v>
      </c>
      <c r="AO80" s="48">
        <v>21</v>
      </c>
      <c r="AP80" s="48">
        <v>21</v>
      </c>
      <c r="AQ80" s="48">
        <v>0</v>
      </c>
      <c r="AR80" s="48">
        <v>40</v>
      </c>
      <c r="AS80" s="48">
        <v>36</v>
      </c>
      <c r="AT80" s="48">
        <v>19</v>
      </c>
      <c r="AU80" s="48">
        <v>212</v>
      </c>
      <c r="AV80" s="48">
        <v>204</v>
      </c>
      <c r="AW80" s="48">
        <v>204</v>
      </c>
      <c r="AX80" s="48">
        <v>8</v>
      </c>
      <c r="AY80" s="48">
        <v>0</v>
      </c>
      <c r="AZ80" s="48">
        <v>0</v>
      </c>
      <c r="BA80" s="48">
        <v>0</v>
      </c>
      <c r="BB80" s="48">
        <v>0</v>
      </c>
      <c r="BC80" s="48">
        <v>0</v>
      </c>
      <c r="BD80" s="48">
        <v>0</v>
      </c>
      <c r="BE80" s="48">
        <v>0</v>
      </c>
      <c r="BF80" s="48">
        <v>0</v>
      </c>
      <c r="BG80" s="48">
        <v>0</v>
      </c>
      <c r="BH80" s="48">
        <v>8</v>
      </c>
      <c r="BI80" s="48">
        <v>0</v>
      </c>
      <c r="BJ80" s="48">
        <v>0</v>
      </c>
      <c r="BK80" s="48">
        <v>0</v>
      </c>
      <c r="BL80" s="48">
        <v>0</v>
      </c>
      <c r="BM80" s="48">
        <v>0</v>
      </c>
      <c r="BN80" s="48">
        <v>0</v>
      </c>
      <c r="BO80" s="48">
        <v>0</v>
      </c>
      <c r="BP80" s="48">
        <v>0</v>
      </c>
      <c r="BQ80" s="48">
        <v>0</v>
      </c>
      <c r="BR80" s="48">
        <v>0</v>
      </c>
      <c r="BS80" s="48">
        <v>0</v>
      </c>
      <c r="BT80" s="48">
        <v>0</v>
      </c>
      <c r="BU80" s="48">
        <v>0</v>
      </c>
      <c r="BV80" s="48">
        <v>0</v>
      </c>
      <c r="BW80" s="48">
        <v>0</v>
      </c>
      <c r="BX80" s="48">
        <v>0</v>
      </c>
      <c r="BY80" s="48">
        <v>0</v>
      </c>
      <c r="BZ80" s="48">
        <v>0</v>
      </c>
      <c r="CA80" s="48">
        <v>0</v>
      </c>
      <c r="CB80" s="48">
        <v>0</v>
      </c>
      <c r="CC80" s="48">
        <v>0</v>
      </c>
      <c r="CD80" s="48">
        <v>0</v>
      </c>
      <c r="CE80" s="48">
        <v>0</v>
      </c>
      <c r="CF80" s="48">
        <v>0</v>
      </c>
      <c r="CG80" s="48">
        <v>0</v>
      </c>
      <c r="CH80" s="48">
        <v>0</v>
      </c>
      <c r="CI80" s="48">
        <v>0</v>
      </c>
      <c r="CJ80" s="48">
        <v>0</v>
      </c>
      <c r="CK80" s="48">
        <v>0</v>
      </c>
      <c r="CL80" s="48">
        <v>0</v>
      </c>
      <c r="CM80" s="48">
        <v>0</v>
      </c>
      <c r="CN80" s="48">
        <v>0</v>
      </c>
      <c r="CO80" s="48">
        <v>0</v>
      </c>
      <c r="CP80" s="48"/>
      <c r="CQ80" s="48"/>
      <c r="CR80" s="48"/>
      <c r="CS80" s="48"/>
      <c r="CT80" s="48"/>
      <c r="CU80" s="48">
        <v>208</v>
      </c>
      <c r="CV80" s="429" t="s">
        <v>396</v>
      </c>
      <c r="CW80" s="47"/>
      <c r="CX80" s="47" t="s">
        <v>319</v>
      </c>
      <c r="CY80" s="15"/>
    </row>
    <row r="81" spans="1:103" hidden="1" x14ac:dyDescent="0.35">
      <c r="A81" s="427">
        <v>79</v>
      </c>
      <c r="B81" s="47" t="s">
        <v>842</v>
      </c>
      <c r="C81" s="47" t="s">
        <v>843</v>
      </c>
      <c r="D81" s="47" t="s">
        <v>56</v>
      </c>
      <c r="E81" s="47" t="s">
        <v>844</v>
      </c>
      <c r="F81" s="47" t="s">
        <v>131</v>
      </c>
      <c r="G81" s="47" t="s">
        <v>58</v>
      </c>
      <c r="H81" s="47" t="s">
        <v>328</v>
      </c>
      <c r="I81" s="47" t="s">
        <v>395</v>
      </c>
      <c r="J81" s="423" t="s">
        <v>106</v>
      </c>
      <c r="K81" s="423" t="s">
        <v>106</v>
      </c>
      <c r="L81" s="423" t="s">
        <v>106</v>
      </c>
      <c r="M81" s="423" t="s">
        <v>106</v>
      </c>
      <c r="N81" s="369" t="s">
        <v>104</v>
      </c>
      <c r="O81" s="370" t="s">
        <v>395</v>
      </c>
      <c r="P81" s="423" t="s">
        <v>106</v>
      </c>
      <c r="Q81" s="423" t="s">
        <v>106</v>
      </c>
      <c r="R81" s="423" t="s">
        <v>106</v>
      </c>
      <c r="S81" s="423" t="s">
        <v>106</v>
      </c>
      <c r="T81" s="47" t="s">
        <v>104</v>
      </c>
      <c r="U81" s="369" t="s">
        <v>395</v>
      </c>
      <c r="V81" s="370" t="s">
        <v>395</v>
      </c>
      <c r="W81" s="423" t="s">
        <v>106</v>
      </c>
      <c r="X81" s="423" t="s">
        <v>106</v>
      </c>
      <c r="Y81" s="47" t="s">
        <v>395</v>
      </c>
      <c r="Z81" s="423" t="s">
        <v>106</v>
      </c>
      <c r="AA81" s="423" t="s">
        <v>106</v>
      </c>
      <c r="AB81" s="369" t="s">
        <v>104</v>
      </c>
      <c r="AC81" s="370" t="s">
        <v>395</v>
      </c>
      <c r="AD81" s="423" t="s">
        <v>106</v>
      </c>
      <c r="AE81" s="423" t="s">
        <v>106</v>
      </c>
      <c r="AF81" s="423" t="s">
        <v>106</v>
      </c>
      <c r="AG81" s="423" t="s">
        <v>106</v>
      </c>
      <c r="AH81" s="47" t="s">
        <v>104</v>
      </c>
      <c r="AI81" s="369" t="s">
        <v>395</v>
      </c>
      <c r="AJ81" s="370" t="s">
        <v>395</v>
      </c>
      <c r="AK81" s="423" t="s">
        <v>106</v>
      </c>
      <c r="AL81" s="423" t="s">
        <v>106</v>
      </c>
      <c r="AM81" s="221"/>
      <c r="AN81" s="48">
        <v>22</v>
      </c>
      <c r="AO81" s="48">
        <v>22</v>
      </c>
      <c r="AP81" s="48">
        <v>22</v>
      </c>
      <c r="AQ81" s="48">
        <v>0</v>
      </c>
      <c r="AR81" s="48">
        <v>50</v>
      </c>
      <c r="AS81" s="48">
        <v>48</v>
      </c>
      <c r="AT81" s="48">
        <v>19</v>
      </c>
      <c r="AU81" s="48">
        <v>212</v>
      </c>
      <c r="AV81" s="48">
        <v>212</v>
      </c>
      <c r="AW81" s="48">
        <v>212</v>
      </c>
      <c r="AX81" s="48">
        <v>0</v>
      </c>
      <c r="AY81" s="48">
        <v>0</v>
      </c>
      <c r="AZ81" s="48">
        <v>0</v>
      </c>
      <c r="BA81" s="48">
        <v>0</v>
      </c>
      <c r="BB81" s="48">
        <v>0</v>
      </c>
      <c r="BC81" s="48">
        <v>0</v>
      </c>
      <c r="BD81" s="48">
        <v>0</v>
      </c>
      <c r="BE81" s="48">
        <v>0</v>
      </c>
      <c r="BF81" s="48">
        <v>0</v>
      </c>
      <c r="BG81" s="48">
        <v>0</v>
      </c>
      <c r="BH81" s="48">
        <v>0</v>
      </c>
      <c r="BI81" s="48">
        <v>0</v>
      </c>
      <c r="BJ81" s="48">
        <v>0</v>
      </c>
      <c r="BK81" s="48">
        <v>0</v>
      </c>
      <c r="BL81" s="48">
        <v>0</v>
      </c>
      <c r="BM81" s="48">
        <v>0</v>
      </c>
      <c r="BN81" s="48">
        <v>0</v>
      </c>
      <c r="BO81" s="48">
        <v>0</v>
      </c>
      <c r="BP81" s="48">
        <v>0</v>
      </c>
      <c r="BQ81" s="48">
        <v>0</v>
      </c>
      <c r="BR81" s="48">
        <v>0</v>
      </c>
      <c r="BS81" s="48">
        <v>0</v>
      </c>
      <c r="BT81" s="48">
        <v>0</v>
      </c>
      <c r="BU81" s="48">
        <v>0</v>
      </c>
      <c r="BV81" s="48">
        <v>0</v>
      </c>
      <c r="BW81" s="48">
        <v>0</v>
      </c>
      <c r="BX81" s="48">
        <v>0</v>
      </c>
      <c r="BY81" s="48">
        <v>0</v>
      </c>
      <c r="BZ81" s="48">
        <v>0</v>
      </c>
      <c r="CA81" s="48">
        <v>0</v>
      </c>
      <c r="CB81" s="48">
        <v>0</v>
      </c>
      <c r="CC81" s="48">
        <v>0</v>
      </c>
      <c r="CD81" s="48">
        <v>0</v>
      </c>
      <c r="CE81" s="48">
        <v>0</v>
      </c>
      <c r="CF81" s="48">
        <v>0</v>
      </c>
      <c r="CG81" s="48">
        <v>0</v>
      </c>
      <c r="CH81" s="48">
        <v>0</v>
      </c>
      <c r="CI81" s="48">
        <v>0</v>
      </c>
      <c r="CJ81" s="48">
        <v>0</v>
      </c>
      <c r="CK81" s="48">
        <v>0</v>
      </c>
      <c r="CL81" s="48">
        <v>0</v>
      </c>
      <c r="CM81" s="48">
        <v>0</v>
      </c>
      <c r="CN81" s="48">
        <v>0</v>
      </c>
      <c r="CO81" s="48">
        <v>0</v>
      </c>
      <c r="CP81" s="48"/>
      <c r="CQ81" s="48"/>
      <c r="CR81" s="48"/>
      <c r="CS81" s="48"/>
      <c r="CT81" s="48"/>
      <c r="CU81" s="48">
        <v>208</v>
      </c>
      <c r="CV81" s="429" t="s">
        <v>396</v>
      </c>
      <c r="CW81" s="47"/>
      <c r="CX81" s="47" t="s">
        <v>1068</v>
      </c>
      <c r="CY81" s="15"/>
    </row>
    <row r="82" spans="1:103" hidden="1" x14ac:dyDescent="0.35">
      <c r="A82" s="427">
        <v>80</v>
      </c>
      <c r="B82" s="47" t="s">
        <v>846</v>
      </c>
      <c r="C82" s="47" t="s">
        <v>847</v>
      </c>
      <c r="D82" s="47" t="s">
        <v>56</v>
      </c>
      <c r="E82" s="47" t="s">
        <v>848</v>
      </c>
      <c r="F82" s="47" t="s">
        <v>131</v>
      </c>
      <c r="G82" s="47" t="s">
        <v>58</v>
      </c>
      <c r="H82" s="47" t="s">
        <v>328</v>
      </c>
      <c r="I82" s="423" t="s">
        <v>106</v>
      </c>
      <c r="J82" s="19" t="s">
        <v>1050</v>
      </c>
      <c r="K82" s="19" t="s">
        <v>1050</v>
      </c>
      <c r="L82" s="19" t="s">
        <v>1050</v>
      </c>
      <c r="M82" s="432" t="s">
        <v>948</v>
      </c>
      <c r="N82" s="369" t="s">
        <v>395</v>
      </c>
      <c r="O82" s="370" t="s">
        <v>395</v>
      </c>
      <c r="P82" s="47" t="s">
        <v>395</v>
      </c>
      <c r="Q82" s="423" t="s">
        <v>106</v>
      </c>
      <c r="R82" s="423" t="s">
        <v>106</v>
      </c>
      <c r="S82" s="423" t="s">
        <v>106</v>
      </c>
      <c r="T82" s="423" t="s">
        <v>106</v>
      </c>
      <c r="U82" s="369" t="s">
        <v>104</v>
      </c>
      <c r="V82" s="370" t="s">
        <v>395</v>
      </c>
      <c r="W82" s="47" t="s">
        <v>395</v>
      </c>
      <c r="X82" s="423" t="s">
        <v>106</v>
      </c>
      <c r="Y82" s="423" t="s">
        <v>106</v>
      </c>
      <c r="Z82" s="423" t="s">
        <v>106</v>
      </c>
      <c r="AA82" s="423" t="s">
        <v>106</v>
      </c>
      <c r="AB82" s="369" t="s">
        <v>104</v>
      </c>
      <c r="AC82" s="370" t="s">
        <v>395</v>
      </c>
      <c r="AD82" s="423" t="s">
        <v>106</v>
      </c>
      <c r="AE82" s="423" t="s">
        <v>106</v>
      </c>
      <c r="AF82" s="423" t="s">
        <v>106</v>
      </c>
      <c r="AG82" s="423" t="s">
        <v>106</v>
      </c>
      <c r="AH82" s="47" t="s">
        <v>104</v>
      </c>
      <c r="AI82" s="369" t="s">
        <v>395</v>
      </c>
      <c r="AJ82" s="370" t="s">
        <v>395</v>
      </c>
      <c r="AK82" s="423" t="s">
        <v>106</v>
      </c>
      <c r="AL82" s="423" t="s">
        <v>106</v>
      </c>
      <c r="AM82" s="221"/>
      <c r="AN82" s="48">
        <v>18</v>
      </c>
      <c r="AO82" s="48">
        <v>18</v>
      </c>
      <c r="AP82" s="48">
        <v>18</v>
      </c>
      <c r="AQ82" s="48">
        <v>0</v>
      </c>
      <c r="AR82" s="48">
        <v>50</v>
      </c>
      <c r="AS82" s="48">
        <v>48</v>
      </c>
      <c r="AT82" s="48">
        <v>19</v>
      </c>
      <c r="AU82" s="48">
        <v>174</v>
      </c>
      <c r="AV82" s="48">
        <v>174</v>
      </c>
      <c r="AW82" s="48">
        <v>174</v>
      </c>
      <c r="AX82" s="48">
        <v>0</v>
      </c>
      <c r="AY82" s="48">
        <v>0</v>
      </c>
      <c r="AZ82" s="48">
        <v>0</v>
      </c>
      <c r="BA82" s="48">
        <v>38</v>
      </c>
      <c r="BB82" s="48">
        <v>0</v>
      </c>
      <c r="BC82" s="48">
        <v>0</v>
      </c>
      <c r="BD82" s="48">
        <v>0</v>
      </c>
      <c r="BE82" s="48">
        <v>0</v>
      </c>
      <c r="BF82" s="48">
        <v>0</v>
      </c>
      <c r="BG82" s="48">
        <v>0</v>
      </c>
      <c r="BH82" s="48">
        <v>38</v>
      </c>
      <c r="BI82" s="48">
        <v>38</v>
      </c>
      <c r="BJ82" s="48">
        <v>0</v>
      </c>
      <c r="BK82" s="48">
        <v>0</v>
      </c>
      <c r="BL82" s="48">
        <v>0</v>
      </c>
      <c r="BM82" s="48">
        <v>0</v>
      </c>
      <c r="BN82" s="48">
        <v>0</v>
      </c>
      <c r="BO82" s="48">
        <v>0</v>
      </c>
      <c r="BP82" s="48">
        <v>0</v>
      </c>
      <c r="BQ82" s="48">
        <v>0</v>
      </c>
      <c r="BR82" s="48">
        <v>0</v>
      </c>
      <c r="BS82" s="48">
        <v>0</v>
      </c>
      <c r="BT82" s="48">
        <v>0</v>
      </c>
      <c r="BU82" s="48">
        <v>0</v>
      </c>
      <c r="BV82" s="48">
        <v>0</v>
      </c>
      <c r="BW82" s="48">
        <v>0</v>
      </c>
      <c r="BX82" s="48">
        <v>0</v>
      </c>
      <c r="BY82" s="48">
        <v>0</v>
      </c>
      <c r="BZ82" s="48">
        <v>0</v>
      </c>
      <c r="CA82" s="48">
        <v>0</v>
      </c>
      <c r="CB82" s="48">
        <v>0</v>
      </c>
      <c r="CC82" s="48">
        <v>0</v>
      </c>
      <c r="CD82" s="48">
        <v>0</v>
      </c>
      <c r="CE82" s="48">
        <v>0</v>
      </c>
      <c r="CF82" s="48">
        <v>0</v>
      </c>
      <c r="CG82" s="48">
        <v>0</v>
      </c>
      <c r="CH82" s="48">
        <v>0</v>
      </c>
      <c r="CI82" s="48">
        <v>0</v>
      </c>
      <c r="CJ82" s="48">
        <v>0</v>
      </c>
      <c r="CK82" s="48">
        <v>0</v>
      </c>
      <c r="CL82" s="48">
        <v>0</v>
      </c>
      <c r="CM82" s="48">
        <v>0</v>
      </c>
      <c r="CN82" s="48">
        <v>0</v>
      </c>
      <c r="CO82" s="48">
        <v>0</v>
      </c>
      <c r="CP82" s="48"/>
      <c r="CQ82" s="48">
        <v>32</v>
      </c>
      <c r="CR82" s="48">
        <v>6</v>
      </c>
      <c r="CS82" s="48"/>
      <c r="CT82" s="48">
        <v>32</v>
      </c>
      <c r="CU82" s="48">
        <v>176</v>
      </c>
      <c r="CV82" s="429" t="s">
        <v>396</v>
      </c>
      <c r="CW82" s="47"/>
      <c r="CX82" s="47" t="s">
        <v>1067</v>
      </c>
      <c r="CY82" s="15"/>
    </row>
    <row r="83" spans="1:103" hidden="1" x14ac:dyDescent="0.35">
      <c r="A83" s="427">
        <v>81</v>
      </c>
      <c r="B83" s="47" t="s">
        <v>849</v>
      </c>
      <c r="C83" s="47" t="s">
        <v>850</v>
      </c>
      <c r="D83" s="47" t="s">
        <v>56</v>
      </c>
      <c r="E83" s="47" t="s">
        <v>851</v>
      </c>
      <c r="F83" s="47" t="s">
        <v>131</v>
      </c>
      <c r="G83" s="47" t="s">
        <v>58</v>
      </c>
      <c r="H83" s="47" t="s">
        <v>327</v>
      </c>
      <c r="I83" s="423" t="s">
        <v>106</v>
      </c>
      <c r="J83" s="423" t="s">
        <v>106</v>
      </c>
      <c r="K83" s="423" t="s">
        <v>106</v>
      </c>
      <c r="L83" s="423" t="s">
        <v>106</v>
      </c>
      <c r="M83" s="47" t="s">
        <v>104</v>
      </c>
      <c r="N83" s="369" t="s">
        <v>395</v>
      </c>
      <c r="O83" s="370" t="s">
        <v>395</v>
      </c>
      <c r="P83" s="47" t="s">
        <v>395</v>
      </c>
      <c r="Q83" s="423" t="s">
        <v>106</v>
      </c>
      <c r="R83" s="423" t="s">
        <v>106</v>
      </c>
      <c r="S83" s="423" t="s">
        <v>106</v>
      </c>
      <c r="T83" s="423" t="s">
        <v>106</v>
      </c>
      <c r="U83" s="369" t="s">
        <v>104</v>
      </c>
      <c r="V83" s="370" t="s">
        <v>395</v>
      </c>
      <c r="W83" s="423" t="s">
        <v>106</v>
      </c>
      <c r="X83" s="423" t="s">
        <v>106</v>
      </c>
      <c r="Y83" s="423" t="s">
        <v>106</v>
      </c>
      <c r="Z83" s="423" t="s">
        <v>106</v>
      </c>
      <c r="AA83" s="47" t="s">
        <v>104</v>
      </c>
      <c r="AB83" s="369" t="s">
        <v>395</v>
      </c>
      <c r="AC83" s="370" t="s">
        <v>395</v>
      </c>
      <c r="AD83" s="47" t="s">
        <v>395</v>
      </c>
      <c r="AE83" s="423" t="s">
        <v>106</v>
      </c>
      <c r="AF83" s="423" t="s">
        <v>106</v>
      </c>
      <c r="AG83" s="423" t="s">
        <v>106</v>
      </c>
      <c r="AH83" s="423" t="s">
        <v>106</v>
      </c>
      <c r="AI83" s="369" t="s">
        <v>104</v>
      </c>
      <c r="AJ83" s="370" t="s">
        <v>395</v>
      </c>
      <c r="AK83" s="423" t="s">
        <v>106</v>
      </c>
      <c r="AL83" s="423" t="s">
        <v>106</v>
      </c>
      <c r="AM83" s="221"/>
      <c r="AN83" s="48">
        <v>22</v>
      </c>
      <c r="AO83" s="48">
        <v>22</v>
      </c>
      <c r="AP83" s="48">
        <v>22</v>
      </c>
      <c r="AQ83" s="48">
        <v>0</v>
      </c>
      <c r="AR83" s="48">
        <v>50</v>
      </c>
      <c r="AS83" s="48">
        <v>48</v>
      </c>
      <c r="AT83" s="48">
        <v>19</v>
      </c>
      <c r="AU83" s="48">
        <v>212</v>
      </c>
      <c r="AV83" s="48">
        <v>212</v>
      </c>
      <c r="AW83" s="48">
        <v>212</v>
      </c>
      <c r="AX83" s="48">
        <v>0</v>
      </c>
      <c r="AY83" s="48">
        <v>0</v>
      </c>
      <c r="AZ83" s="48">
        <v>0</v>
      </c>
      <c r="BA83" s="48">
        <v>0</v>
      </c>
      <c r="BB83" s="48">
        <v>0</v>
      </c>
      <c r="BC83" s="48">
        <v>0</v>
      </c>
      <c r="BD83" s="48">
        <v>0</v>
      </c>
      <c r="BE83" s="48">
        <v>0</v>
      </c>
      <c r="BF83" s="48">
        <v>0</v>
      </c>
      <c r="BG83" s="48">
        <v>0</v>
      </c>
      <c r="BH83" s="48">
        <v>0</v>
      </c>
      <c r="BI83" s="48">
        <v>0</v>
      </c>
      <c r="BJ83" s="48">
        <v>0</v>
      </c>
      <c r="BK83" s="48">
        <v>0</v>
      </c>
      <c r="BL83" s="48">
        <v>0</v>
      </c>
      <c r="BM83" s="48">
        <v>0</v>
      </c>
      <c r="BN83" s="48">
        <v>0</v>
      </c>
      <c r="BO83" s="48">
        <v>0</v>
      </c>
      <c r="BP83" s="48">
        <v>0</v>
      </c>
      <c r="BQ83" s="48">
        <v>0</v>
      </c>
      <c r="BR83" s="48">
        <v>0</v>
      </c>
      <c r="BS83" s="48">
        <v>0</v>
      </c>
      <c r="BT83" s="48">
        <v>0</v>
      </c>
      <c r="BU83" s="48">
        <v>0</v>
      </c>
      <c r="BV83" s="48">
        <v>0</v>
      </c>
      <c r="BW83" s="48">
        <v>0</v>
      </c>
      <c r="BX83" s="48">
        <v>0</v>
      </c>
      <c r="BY83" s="48">
        <v>0</v>
      </c>
      <c r="BZ83" s="48">
        <v>0</v>
      </c>
      <c r="CA83" s="48">
        <v>0</v>
      </c>
      <c r="CB83" s="48">
        <v>0</v>
      </c>
      <c r="CC83" s="48">
        <v>0</v>
      </c>
      <c r="CD83" s="48">
        <v>0</v>
      </c>
      <c r="CE83" s="48">
        <v>0</v>
      </c>
      <c r="CF83" s="48">
        <v>0</v>
      </c>
      <c r="CG83" s="48">
        <v>0</v>
      </c>
      <c r="CH83" s="48">
        <v>0</v>
      </c>
      <c r="CI83" s="48">
        <v>0</v>
      </c>
      <c r="CJ83" s="48">
        <v>0</v>
      </c>
      <c r="CK83" s="48">
        <v>0</v>
      </c>
      <c r="CL83" s="48">
        <v>0</v>
      </c>
      <c r="CM83" s="48">
        <v>0</v>
      </c>
      <c r="CN83" s="48">
        <v>0</v>
      </c>
      <c r="CO83" s="48">
        <v>0</v>
      </c>
      <c r="CP83" s="48"/>
      <c r="CQ83" s="48"/>
      <c r="CR83" s="48"/>
      <c r="CS83" s="48"/>
      <c r="CT83" s="48"/>
      <c r="CU83" s="48">
        <v>208</v>
      </c>
      <c r="CV83" s="429" t="s">
        <v>396</v>
      </c>
      <c r="CW83" s="47"/>
      <c r="CX83" s="47" t="s">
        <v>1067</v>
      </c>
      <c r="CY83" s="15"/>
    </row>
    <row r="84" spans="1:103" hidden="1" x14ac:dyDescent="0.35">
      <c r="A84" s="427">
        <v>82</v>
      </c>
      <c r="B84" s="47" t="s">
        <v>854</v>
      </c>
      <c r="C84" s="47" t="s">
        <v>855</v>
      </c>
      <c r="D84" s="47" t="s">
        <v>56</v>
      </c>
      <c r="E84" s="47" t="s">
        <v>856</v>
      </c>
      <c r="F84" s="47" t="s">
        <v>131</v>
      </c>
      <c r="G84" s="47" t="s">
        <v>58</v>
      </c>
      <c r="H84" s="47" t="s">
        <v>328</v>
      </c>
      <c r="I84" s="47" t="s">
        <v>104</v>
      </c>
      <c r="J84" s="423" t="s">
        <v>106</v>
      </c>
      <c r="K84" s="423" t="s">
        <v>106</v>
      </c>
      <c r="L84" s="423" t="s">
        <v>106</v>
      </c>
      <c r="M84" s="423" t="s">
        <v>106</v>
      </c>
      <c r="N84" s="369" t="s">
        <v>395</v>
      </c>
      <c r="O84" s="370" t="s">
        <v>395</v>
      </c>
      <c r="P84" s="423" t="s">
        <v>106</v>
      </c>
      <c r="Q84" s="423" t="s">
        <v>106</v>
      </c>
      <c r="R84" s="432" t="s">
        <v>1052</v>
      </c>
      <c r="S84" s="19" t="s">
        <v>531</v>
      </c>
      <c r="T84" s="47" t="s">
        <v>104</v>
      </c>
      <c r="U84" s="369" t="s">
        <v>395</v>
      </c>
      <c r="V84" s="370" t="s">
        <v>395</v>
      </c>
      <c r="W84" s="423" t="s">
        <v>106</v>
      </c>
      <c r="X84" s="19" t="s">
        <v>1050</v>
      </c>
      <c r="Y84" s="423" t="s">
        <v>106</v>
      </c>
      <c r="Z84" s="423" t="s">
        <v>106</v>
      </c>
      <c r="AA84" s="47" t="s">
        <v>104</v>
      </c>
      <c r="AB84" s="369" t="s">
        <v>395</v>
      </c>
      <c r="AC84" s="370" t="s">
        <v>395</v>
      </c>
      <c r="AD84" s="423" t="s">
        <v>106</v>
      </c>
      <c r="AE84" s="423" t="s">
        <v>106</v>
      </c>
      <c r="AF84" s="423" t="s">
        <v>106</v>
      </c>
      <c r="AG84" s="423" t="s">
        <v>106</v>
      </c>
      <c r="AH84" s="47" t="s">
        <v>104</v>
      </c>
      <c r="AI84" s="369" t="s">
        <v>395</v>
      </c>
      <c r="AJ84" s="370" t="s">
        <v>395</v>
      </c>
      <c r="AK84" s="423" t="s">
        <v>106</v>
      </c>
      <c r="AL84" s="423" t="s">
        <v>106</v>
      </c>
      <c r="AM84" s="221"/>
      <c r="AN84" s="48">
        <v>20</v>
      </c>
      <c r="AO84" s="430">
        <v>19.975000000000001</v>
      </c>
      <c r="AP84" s="430">
        <v>19.975000000000001</v>
      </c>
      <c r="AQ84" s="48">
        <v>0</v>
      </c>
      <c r="AR84" s="430">
        <v>34.875</v>
      </c>
      <c r="AS84" s="430">
        <v>35.991666000000002</v>
      </c>
      <c r="AT84" s="48">
        <v>19</v>
      </c>
      <c r="AU84" s="48">
        <v>192</v>
      </c>
      <c r="AV84" s="430">
        <v>191.75</v>
      </c>
      <c r="AW84" s="430">
        <v>191.75</v>
      </c>
      <c r="AX84" s="430">
        <v>0.25</v>
      </c>
      <c r="AY84" s="48">
        <v>0</v>
      </c>
      <c r="AZ84" s="48">
        <v>0</v>
      </c>
      <c r="BA84" s="48">
        <v>10</v>
      </c>
      <c r="BB84" s="48">
        <v>0</v>
      </c>
      <c r="BC84" s="48">
        <v>10</v>
      </c>
      <c r="BD84" s="48">
        <v>0</v>
      </c>
      <c r="BE84" s="48">
        <v>0</v>
      </c>
      <c r="BF84" s="48">
        <v>0</v>
      </c>
      <c r="BG84" s="48">
        <v>0</v>
      </c>
      <c r="BH84" s="430">
        <v>20.25</v>
      </c>
      <c r="BI84" s="48">
        <v>20</v>
      </c>
      <c r="BJ84" s="48">
        <v>0</v>
      </c>
      <c r="BK84" s="48">
        <v>0</v>
      </c>
      <c r="BL84" s="48">
        <v>0</v>
      </c>
      <c r="BM84" s="48">
        <v>0</v>
      </c>
      <c r="BN84" s="48">
        <v>0</v>
      </c>
      <c r="BO84" s="48">
        <v>0</v>
      </c>
      <c r="BP84" s="48">
        <v>0</v>
      </c>
      <c r="BQ84" s="48">
        <v>0</v>
      </c>
      <c r="BR84" s="48">
        <v>0</v>
      </c>
      <c r="BS84" s="48">
        <v>0</v>
      </c>
      <c r="BT84" s="48">
        <v>0</v>
      </c>
      <c r="BU84" s="48">
        <v>0</v>
      </c>
      <c r="BV84" s="48">
        <v>0</v>
      </c>
      <c r="BW84" s="48">
        <v>0</v>
      </c>
      <c r="BX84" s="48">
        <v>0</v>
      </c>
      <c r="BY84" s="48">
        <v>0</v>
      </c>
      <c r="BZ84" s="48">
        <v>0</v>
      </c>
      <c r="CA84" s="48">
        <v>0</v>
      </c>
      <c r="CB84" s="48">
        <v>0</v>
      </c>
      <c r="CC84" s="48">
        <v>0</v>
      </c>
      <c r="CD84" s="48">
        <v>0</v>
      </c>
      <c r="CE84" s="48">
        <v>0</v>
      </c>
      <c r="CF84" s="48">
        <v>0</v>
      </c>
      <c r="CG84" s="48">
        <v>0</v>
      </c>
      <c r="CH84" s="48">
        <v>0</v>
      </c>
      <c r="CI84" s="48">
        <v>0</v>
      </c>
      <c r="CJ84" s="48">
        <v>0</v>
      </c>
      <c r="CK84" s="48">
        <v>0</v>
      </c>
      <c r="CL84" s="48">
        <v>0</v>
      </c>
      <c r="CM84" s="48">
        <v>0</v>
      </c>
      <c r="CN84" s="48">
        <v>0</v>
      </c>
      <c r="CO84" s="48">
        <v>0</v>
      </c>
      <c r="CP84" s="48"/>
      <c r="CQ84" s="48">
        <v>8</v>
      </c>
      <c r="CR84" s="48">
        <v>2</v>
      </c>
      <c r="CS84" s="48">
        <v>10</v>
      </c>
      <c r="CT84" s="48">
        <v>18</v>
      </c>
      <c r="CU84" s="48">
        <v>190</v>
      </c>
      <c r="CV84" s="429" t="s">
        <v>396</v>
      </c>
      <c r="CW84" s="47"/>
      <c r="CX84" s="47" t="s">
        <v>319</v>
      </c>
      <c r="CY84" s="15"/>
    </row>
    <row r="85" spans="1:103" hidden="1" x14ac:dyDescent="0.35">
      <c r="A85" s="427">
        <v>83</v>
      </c>
      <c r="B85" s="47" t="s">
        <v>857</v>
      </c>
      <c r="C85" s="47" t="s">
        <v>858</v>
      </c>
      <c r="D85" s="47" t="s">
        <v>56</v>
      </c>
      <c r="E85" s="47" t="s">
        <v>859</v>
      </c>
      <c r="F85" s="47" t="s">
        <v>131</v>
      </c>
      <c r="G85" s="47" t="s">
        <v>58</v>
      </c>
      <c r="H85" s="47" t="s">
        <v>328</v>
      </c>
      <c r="I85" s="47" t="s">
        <v>395</v>
      </c>
      <c r="J85" s="423" t="s">
        <v>106</v>
      </c>
      <c r="K85" s="433"/>
      <c r="L85" s="423" t="s">
        <v>106</v>
      </c>
      <c r="M85" s="423" t="s">
        <v>106</v>
      </c>
      <c r="N85" s="369" t="s">
        <v>104</v>
      </c>
      <c r="O85" s="370" t="s">
        <v>395</v>
      </c>
      <c r="P85" s="423" t="s">
        <v>106</v>
      </c>
      <c r="Q85" s="423" t="s">
        <v>106</v>
      </c>
      <c r="R85" s="423" t="s">
        <v>106</v>
      </c>
      <c r="S85" s="47" t="s">
        <v>395</v>
      </c>
      <c r="T85" s="423" t="s">
        <v>106</v>
      </c>
      <c r="U85" s="369" t="s">
        <v>104</v>
      </c>
      <c r="V85" s="370" t="s">
        <v>395</v>
      </c>
      <c r="W85" s="47" t="s">
        <v>395</v>
      </c>
      <c r="X85" s="423" t="s">
        <v>106</v>
      </c>
      <c r="Y85" s="423" t="s">
        <v>106</v>
      </c>
      <c r="Z85" s="19" t="s">
        <v>1050</v>
      </c>
      <c r="AA85" s="433"/>
      <c r="AB85" s="369" t="s">
        <v>104</v>
      </c>
      <c r="AC85" s="370" t="s">
        <v>395</v>
      </c>
      <c r="AD85" s="433"/>
      <c r="AE85" s="423" t="s">
        <v>106</v>
      </c>
      <c r="AF85" s="423" t="s">
        <v>106</v>
      </c>
      <c r="AG85" s="47" t="s">
        <v>395</v>
      </c>
      <c r="AH85" s="423" t="s">
        <v>106</v>
      </c>
      <c r="AI85" s="369" t="s">
        <v>104</v>
      </c>
      <c r="AJ85" s="370" t="s">
        <v>395</v>
      </c>
      <c r="AK85" s="433"/>
      <c r="AL85" s="423" t="s">
        <v>106</v>
      </c>
      <c r="AM85" s="221"/>
      <c r="AN85" s="48">
        <v>17</v>
      </c>
      <c r="AO85" s="48">
        <v>17</v>
      </c>
      <c r="AP85" s="48">
        <v>17</v>
      </c>
      <c r="AQ85" s="48">
        <v>0</v>
      </c>
      <c r="AR85" s="48">
        <v>35</v>
      </c>
      <c r="AS85" s="48">
        <v>36</v>
      </c>
      <c r="AT85" s="48">
        <v>19</v>
      </c>
      <c r="AU85" s="48">
        <v>162</v>
      </c>
      <c r="AV85" s="48">
        <v>162</v>
      </c>
      <c r="AW85" s="48">
        <v>162</v>
      </c>
      <c r="AX85" s="48">
        <v>0</v>
      </c>
      <c r="AY85" s="48">
        <v>0</v>
      </c>
      <c r="AZ85" s="48">
        <v>0</v>
      </c>
      <c r="BA85" s="48">
        <v>10</v>
      </c>
      <c r="BB85" s="48">
        <v>0</v>
      </c>
      <c r="BC85" s="48">
        <v>0</v>
      </c>
      <c r="BD85" s="48">
        <v>0</v>
      </c>
      <c r="BE85" s="48">
        <v>0</v>
      </c>
      <c r="BF85" s="48">
        <v>0</v>
      </c>
      <c r="BG85" s="48">
        <v>0</v>
      </c>
      <c r="BH85" s="48">
        <v>10</v>
      </c>
      <c r="BI85" s="48">
        <v>10</v>
      </c>
      <c r="BJ85" s="48">
        <v>0</v>
      </c>
      <c r="BK85" s="48">
        <v>0</v>
      </c>
      <c r="BL85" s="48">
        <v>0</v>
      </c>
      <c r="BM85" s="48">
        <v>0</v>
      </c>
      <c r="BN85" s="48">
        <v>0</v>
      </c>
      <c r="BO85" s="48">
        <v>0</v>
      </c>
      <c r="BP85" s="48">
        <v>0</v>
      </c>
      <c r="BQ85" s="48">
        <v>0</v>
      </c>
      <c r="BR85" s="48">
        <v>0</v>
      </c>
      <c r="BS85" s="48">
        <v>0</v>
      </c>
      <c r="BT85" s="48">
        <v>0</v>
      </c>
      <c r="BU85" s="48">
        <v>0</v>
      </c>
      <c r="BV85" s="48">
        <v>0</v>
      </c>
      <c r="BW85" s="48">
        <v>0</v>
      </c>
      <c r="BX85" s="48">
        <v>0</v>
      </c>
      <c r="BY85" s="48">
        <v>0</v>
      </c>
      <c r="BZ85" s="48">
        <v>0</v>
      </c>
      <c r="CA85" s="48">
        <v>0</v>
      </c>
      <c r="CB85" s="48">
        <v>0</v>
      </c>
      <c r="CC85" s="48">
        <v>0</v>
      </c>
      <c r="CD85" s="48">
        <v>0</v>
      </c>
      <c r="CE85" s="48">
        <v>0</v>
      </c>
      <c r="CF85" s="48">
        <v>0</v>
      </c>
      <c r="CG85" s="48">
        <v>0</v>
      </c>
      <c r="CH85" s="48">
        <v>0</v>
      </c>
      <c r="CI85" s="48">
        <v>0</v>
      </c>
      <c r="CJ85" s="48">
        <v>0</v>
      </c>
      <c r="CK85" s="48">
        <v>0</v>
      </c>
      <c r="CL85" s="48">
        <v>0</v>
      </c>
      <c r="CM85" s="48">
        <v>0</v>
      </c>
      <c r="CN85" s="48">
        <v>0</v>
      </c>
      <c r="CO85" s="48">
        <v>0</v>
      </c>
      <c r="CP85" s="48"/>
      <c r="CQ85" s="48">
        <v>8</v>
      </c>
      <c r="CR85" s="48">
        <v>2</v>
      </c>
      <c r="CS85" s="48">
        <v>40</v>
      </c>
      <c r="CT85" s="48">
        <v>48</v>
      </c>
      <c r="CU85" s="48">
        <v>160</v>
      </c>
      <c r="CV85" s="429" t="s">
        <v>396</v>
      </c>
      <c r="CW85" s="47"/>
      <c r="CX85" s="47" t="s">
        <v>1067</v>
      </c>
      <c r="CY85" s="15"/>
    </row>
    <row r="86" spans="1:103" hidden="1" x14ac:dyDescent="0.35">
      <c r="A86" s="427">
        <v>84</v>
      </c>
      <c r="B86" s="47" t="s">
        <v>860</v>
      </c>
      <c r="C86" s="47" t="s">
        <v>861</v>
      </c>
      <c r="D86" s="47" t="s">
        <v>56</v>
      </c>
      <c r="E86" s="47" t="s">
        <v>862</v>
      </c>
      <c r="F86" s="47" t="s">
        <v>131</v>
      </c>
      <c r="G86" s="47" t="s">
        <v>58</v>
      </c>
      <c r="H86" s="47" t="s">
        <v>327</v>
      </c>
      <c r="I86" s="423" t="s">
        <v>106</v>
      </c>
      <c r="J86" s="423" t="s">
        <v>106</v>
      </c>
      <c r="K86" s="428" t="s">
        <v>563</v>
      </c>
      <c r="L86" s="423" t="s">
        <v>106</v>
      </c>
      <c r="M86" s="47" t="s">
        <v>395</v>
      </c>
      <c r="N86" s="432" t="s">
        <v>985</v>
      </c>
      <c r="O86" s="370" t="s">
        <v>395</v>
      </c>
      <c r="P86" s="423" t="s">
        <v>106</v>
      </c>
      <c r="Q86" s="423" t="s">
        <v>106</v>
      </c>
      <c r="R86" s="423" t="s">
        <v>106</v>
      </c>
      <c r="S86" s="423" t="s">
        <v>106</v>
      </c>
      <c r="T86" s="47" t="s">
        <v>104</v>
      </c>
      <c r="U86" s="369" t="s">
        <v>395</v>
      </c>
      <c r="V86" s="370" t="s">
        <v>395</v>
      </c>
      <c r="W86" s="423" t="s">
        <v>106</v>
      </c>
      <c r="X86" s="432" t="s">
        <v>1052</v>
      </c>
      <c r="Y86" s="428" t="s">
        <v>1904</v>
      </c>
      <c r="Z86" s="423" t="s">
        <v>106</v>
      </c>
      <c r="AA86" s="47" t="s">
        <v>104</v>
      </c>
      <c r="AB86" s="369" t="s">
        <v>395</v>
      </c>
      <c r="AC86" s="370" t="s">
        <v>395</v>
      </c>
      <c r="AD86" s="432" t="s">
        <v>1052</v>
      </c>
      <c r="AE86" s="423" t="s">
        <v>106</v>
      </c>
      <c r="AF86" s="19" t="s">
        <v>1895</v>
      </c>
      <c r="AG86" s="19" t="s">
        <v>828</v>
      </c>
      <c r="AH86" s="434" t="s">
        <v>949</v>
      </c>
      <c r="AI86" s="369" t="s">
        <v>395</v>
      </c>
      <c r="AJ86" s="370" t="s">
        <v>395</v>
      </c>
      <c r="AK86" s="19" t="s">
        <v>828</v>
      </c>
      <c r="AL86" s="19" t="s">
        <v>828</v>
      </c>
      <c r="AM86" s="221"/>
      <c r="AN86" s="48">
        <v>15</v>
      </c>
      <c r="AO86" s="430">
        <v>13.925000000000001</v>
      </c>
      <c r="AP86" s="430">
        <v>13.925000000000001</v>
      </c>
      <c r="AQ86" s="48">
        <v>0</v>
      </c>
      <c r="AR86" s="48">
        <v>0</v>
      </c>
      <c r="AS86" s="48">
        <v>0</v>
      </c>
      <c r="AT86" s="48">
        <v>19</v>
      </c>
      <c r="AU86" s="48">
        <v>146</v>
      </c>
      <c r="AV86" s="430">
        <v>135.25</v>
      </c>
      <c r="AW86" s="430">
        <v>135.25</v>
      </c>
      <c r="AX86" s="430">
        <v>10.75</v>
      </c>
      <c r="AY86" s="48">
        <v>0</v>
      </c>
      <c r="AZ86" s="48">
        <v>0</v>
      </c>
      <c r="BA86" s="48">
        <v>0</v>
      </c>
      <c r="BB86" s="48">
        <v>0</v>
      </c>
      <c r="BC86" s="48">
        <v>28</v>
      </c>
      <c r="BD86" s="48">
        <v>0</v>
      </c>
      <c r="BE86" s="48">
        <v>38</v>
      </c>
      <c r="BF86" s="48">
        <v>0</v>
      </c>
      <c r="BG86" s="48">
        <v>0</v>
      </c>
      <c r="BH86" s="430">
        <v>76.75</v>
      </c>
      <c r="BI86" s="48">
        <v>66</v>
      </c>
      <c r="BJ86" s="48">
        <v>0</v>
      </c>
      <c r="BK86" s="48">
        <v>0</v>
      </c>
      <c r="BL86" s="48">
        <v>0</v>
      </c>
      <c r="BM86" s="48">
        <v>0</v>
      </c>
      <c r="BN86" s="48">
        <v>0</v>
      </c>
      <c r="BO86" s="48">
        <v>0</v>
      </c>
      <c r="BP86" s="48">
        <v>0</v>
      </c>
      <c r="BQ86" s="48">
        <v>0</v>
      </c>
      <c r="BR86" s="48">
        <v>0</v>
      </c>
      <c r="BS86" s="48">
        <v>0</v>
      </c>
      <c r="BT86" s="48">
        <v>0</v>
      </c>
      <c r="BU86" s="48">
        <v>0</v>
      </c>
      <c r="BV86" s="48">
        <v>0</v>
      </c>
      <c r="BW86" s="48">
        <v>0</v>
      </c>
      <c r="BX86" s="48">
        <v>0</v>
      </c>
      <c r="BY86" s="48">
        <v>0</v>
      </c>
      <c r="BZ86" s="48">
        <v>0</v>
      </c>
      <c r="CA86" s="48">
        <v>0</v>
      </c>
      <c r="CB86" s="48">
        <v>0</v>
      </c>
      <c r="CC86" s="48">
        <v>0</v>
      </c>
      <c r="CD86" s="48">
        <v>0</v>
      </c>
      <c r="CE86" s="48">
        <v>0</v>
      </c>
      <c r="CF86" s="48">
        <v>0</v>
      </c>
      <c r="CG86" s="48">
        <v>0</v>
      </c>
      <c r="CH86" s="48">
        <v>0</v>
      </c>
      <c r="CI86" s="48">
        <v>0</v>
      </c>
      <c r="CJ86" s="48">
        <v>0</v>
      </c>
      <c r="CK86" s="48">
        <v>0</v>
      </c>
      <c r="CL86" s="48">
        <v>0</v>
      </c>
      <c r="CM86" s="48">
        <v>0</v>
      </c>
      <c r="CN86" s="48">
        <v>0</v>
      </c>
      <c r="CO86" s="48">
        <v>0</v>
      </c>
      <c r="CP86" s="48"/>
      <c r="CQ86" s="48"/>
      <c r="CR86" s="48"/>
      <c r="CS86" s="48">
        <v>66</v>
      </c>
      <c r="CT86" s="48">
        <v>66</v>
      </c>
      <c r="CU86" s="48">
        <v>142</v>
      </c>
      <c r="CV86" s="429" t="s">
        <v>396</v>
      </c>
      <c r="CW86" s="47"/>
      <c r="CX86" s="47" t="s">
        <v>1068</v>
      </c>
      <c r="CY86" s="15"/>
    </row>
    <row r="87" spans="1:103" hidden="1" x14ac:dyDescent="0.35">
      <c r="A87" s="427">
        <v>85</v>
      </c>
      <c r="B87" s="47" t="s">
        <v>863</v>
      </c>
      <c r="C87" s="47" t="s">
        <v>864</v>
      </c>
      <c r="D87" s="47" t="s">
        <v>65</v>
      </c>
      <c r="E87" s="47" t="s">
        <v>865</v>
      </c>
      <c r="F87" s="47" t="s">
        <v>132</v>
      </c>
      <c r="G87" s="47" t="s">
        <v>69</v>
      </c>
      <c r="H87" s="47" t="s">
        <v>866</v>
      </c>
      <c r="I87" s="47" t="s">
        <v>104</v>
      </c>
      <c r="J87" s="47" t="s">
        <v>104</v>
      </c>
      <c r="K87" s="47" t="s">
        <v>104</v>
      </c>
      <c r="L87" s="47" t="s">
        <v>104</v>
      </c>
      <c r="M87" s="47" t="s">
        <v>104</v>
      </c>
      <c r="N87" s="369"/>
      <c r="O87" s="370"/>
      <c r="P87" s="47" t="s">
        <v>104</v>
      </c>
      <c r="Q87" s="47" t="s">
        <v>104</v>
      </c>
      <c r="R87" s="47" t="s">
        <v>104</v>
      </c>
      <c r="S87" s="47" t="s">
        <v>104</v>
      </c>
      <c r="T87" s="47" t="s">
        <v>104</v>
      </c>
      <c r="U87" s="369"/>
      <c r="V87" s="370"/>
      <c r="W87" s="428" t="s">
        <v>827</v>
      </c>
      <c r="X87" s="428" t="s">
        <v>827</v>
      </c>
      <c r="Y87" s="47" t="s">
        <v>104</v>
      </c>
      <c r="Z87" s="47" t="s">
        <v>104</v>
      </c>
      <c r="AA87" s="47" t="s">
        <v>104</v>
      </c>
      <c r="AB87" s="369"/>
      <c r="AC87" s="370"/>
      <c r="AD87" s="47" t="s">
        <v>104</v>
      </c>
      <c r="AE87" s="47" t="s">
        <v>104</v>
      </c>
      <c r="AF87" s="47" t="s">
        <v>104</v>
      </c>
      <c r="AG87" s="47" t="s">
        <v>104</v>
      </c>
      <c r="AH87" s="47" t="s">
        <v>104</v>
      </c>
      <c r="AI87" s="369"/>
      <c r="AJ87" s="370"/>
      <c r="AK87" s="47" t="s">
        <v>104</v>
      </c>
      <c r="AL87" s="47" t="s">
        <v>104</v>
      </c>
      <c r="AM87" s="221"/>
      <c r="AN87" s="48">
        <v>22</v>
      </c>
      <c r="AO87" s="48">
        <v>20</v>
      </c>
      <c r="AP87" s="48">
        <v>20</v>
      </c>
      <c r="AQ87" s="48">
        <v>0</v>
      </c>
      <c r="AR87" s="48">
        <v>0</v>
      </c>
      <c r="AS87" s="48">
        <v>0</v>
      </c>
      <c r="AT87" s="48">
        <v>22</v>
      </c>
      <c r="AU87" s="48">
        <v>176</v>
      </c>
      <c r="AV87" s="48">
        <v>160</v>
      </c>
      <c r="AW87" s="48">
        <v>160</v>
      </c>
      <c r="AX87" s="48">
        <v>16</v>
      </c>
      <c r="AY87" s="48">
        <v>0</v>
      </c>
      <c r="AZ87" s="48">
        <v>0</v>
      </c>
      <c r="BA87" s="48">
        <v>0</v>
      </c>
      <c r="BB87" s="48">
        <v>0</v>
      </c>
      <c r="BC87" s="48">
        <v>0</v>
      </c>
      <c r="BD87" s="48">
        <v>0</v>
      </c>
      <c r="BE87" s="48">
        <v>0</v>
      </c>
      <c r="BF87" s="48">
        <v>0</v>
      </c>
      <c r="BG87" s="48">
        <v>0</v>
      </c>
      <c r="BH87" s="48">
        <v>16</v>
      </c>
      <c r="BI87" s="48">
        <v>0</v>
      </c>
      <c r="BJ87" s="48">
        <v>0</v>
      </c>
      <c r="BK87" s="48">
        <v>0</v>
      </c>
      <c r="BL87" s="48">
        <v>0</v>
      </c>
      <c r="BM87" s="48">
        <v>0</v>
      </c>
      <c r="BN87" s="48">
        <v>0</v>
      </c>
      <c r="BO87" s="48">
        <v>0</v>
      </c>
      <c r="BP87" s="48">
        <v>0</v>
      </c>
      <c r="BQ87" s="48">
        <v>0</v>
      </c>
      <c r="BR87" s="48">
        <v>0</v>
      </c>
      <c r="BS87" s="48">
        <v>0</v>
      </c>
      <c r="BT87" s="48">
        <v>0</v>
      </c>
      <c r="BU87" s="48">
        <v>0</v>
      </c>
      <c r="BV87" s="48">
        <v>0</v>
      </c>
      <c r="BW87" s="48">
        <v>0</v>
      </c>
      <c r="BX87" s="48">
        <v>0</v>
      </c>
      <c r="BY87" s="48">
        <v>0</v>
      </c>
      <c r="BZ87" s="48">
        <v>0</v>
      </c>
      <c r="CA87" s="48">
        <v>0</v>
      </c>
      <c r="CB87" s="48">
        <v>0</v>
      </c>
      <c r="CC87" s="48">
        <v>0</v>
      </c>
      <c r="CD87" s="48">
        <v>0</v>
      </c>
      <c r="CE87" s="48">
        <v>0</v>
      </c>
      <c r="CF87" s="48">
        <v>0</v>
      </c>
      <c r="CG87" s="48">
        <v>0</v>
      </c>
      <c r="CH87" s="48">
        <v>0</v>
      </c>
      <c r="CI87" s="48">
        <v>0</v>
      </c>
      <c r="CJ87" s="48">
        <v>0</v>
      </c>
      <c r="CK87" s="48">
        <v>0</v>
      </c>
      <c r="CL87" s="48">
        <v>0</v>
      </c>
      <c r="CM87" s="48">
        <v>0</v>
      </c>
      <c r="CN87" s="48">
        <v>0</v>
      </c>
      <c r="CO87" s="48">
        <v>0</v>
      </c>
      <c r="CP87" s="48"/>
      <c r="CQ87" s="48"/>
      <c r="CR87" s="48"/>
      <c r="CS87" s="48"/>
      <c r="CT87" s="48"/>
      <c r="CU87" s="48">
        <v>176</v>
      </c>
      <c r="CV87" s="429" t="s">
        <v>396</v>
      </c>
      <c r="CW87" s="47"/>
      <c r="CX87" s="47" t="s">
        <v>1067</v>
      </c>
      <c r="CY87" s="15"/>
    </row>
    <row r="88" spans="1:103" hidden="1" x14ac:dyDescent="0.35">
      <c r="A88" s="427">
        <v>86</v>
      </c>
      <c r="B88" s="47" t="s">
        <v>867</v>
      </c>
      <c r="C88" s="47" t="s">
        <v>868</v>
      </c>
      <c r="D88" s="47" t="s">
        <v>56</v>
      </c>
      <c r="E88" s="47" t="s">
        <v>869</v>
      </c>
      <c r="F88" s="47" t="s">
        <v>131</v>
      </c>
      <c r="G88" s="47" t="s">
        <v>58</v>
      </c>
      <c r="H88" s="47" t="s">
        <v>327</v>
      </c>
      <c r="I88" s="433"/>
      <c r="J88" s="423" t="s">
        <v>106</v>
      </c>
      <c r="K88" s="47" t="s">
        <v>395</v>
      </c>
      <c r="L88" s="423" t="s">
        <v>106</v>
      </c>
      <c r="M88" s="433"/>
      <c r="N88" s="369"/>
      <c r="O88" s="370" t="s">
        <v>395</v>
      </c>
      <c r="P88" s="47" t="s">
        <v>395</v>
      </c>
      <c r="Q88" s="423" t="s">
        <v>106</v>
      </c>
      <c r="R88" s="433"/>
      <c r="S88" s="423" t="s">
        <v>106</v>
      </c>
      <c r="T88" s="423" t="s">
        <v>106</v>
      </c>
      <c r="U88" s="369"/>
      <c r="V88" s="370" t="s">
        <v>395</v>
      </c>
      <c r="W88" s="423" t="s">
        <v>106</v>
      </c>
      <c r="X88" s="423" t="s">
        <v>106</v>
      </c>
      <c r="Y88" s="423" t="s">
        <v>106</v>
      </c>
      <c r="Z88" s="423" t="s">
        <v>106</v>
      </c>
      <c r="AA88" s="47" t="s">
        <v>104</v>
      </c>
      <c r="AB88" s="369" t="s">
        <v>395</v>
      </c>
      <c r="AC88" s="370" t="s">
        <v>395</v>
      </c>
      <c r="AD88" s="423" t="s">
        <v>106</v>
      </c>
      <c r="AE88" s="423" t="s">
        <v>106</v>
      </c>
      <c r="AF88" s="47" t="s">
        <v>395</v>
      </c>
      <c r="AG88" s="423" t="s">
        <v>106</v>
      </c>
      <c r="AH88" s="423" t="s">
        <v>106</v>
      </c>
      <c r="AI88" s="369" t="s">
        <v>104</v>
      </c>
      <c r="AJ88" s="370" t="s">
        <v>395</v>
      </c>
      <c r="AK88" s="423" t="s">
        <v>106</v>
      </c>
      <c r="AL88" s="423" t="s">
        <v>106</v>
      </c>
      <c r="AM88" s="221"/>
      <c r="AN88" s="48">
        <v>17</v>
      </c>
      <c r="AO88" s="48">
        <v>17</v>
      </c>
      <c r="AP88" s="48">
        <v>17</v>
      </c>
      <c r="AQ88" s="48">
        <v>0</v>
      </c>
      <c r="AR88" s="48">
        <v>35</v>
      </c>
      <c r="AS88" s="48">
        <v>32</v>
      </c>
      <c r="AT88" s="48">
        <v>19</v>
      </c>
      <c r="AU88" s="48">
        <v>166</v>
      </c>
      <c r="AV88" s="48">
        <v>166</v>
      </c>
      <c r="AW88" s="48">
        <v>166</v>
      </c>
      <c r="AX88" s="48">
        <v>0</v>
      </c>
      <c r="AY88" s="48">
        <v>0</v>
      </c>
      <c r="AZ88" s="48">
        <v>0</v>
      </c>
      <c r="BA88" s="48">
        <v>0</v>
      </c>
      <c r="BB88" s="48">
        <v>0</v>
      </c>
      <c r="BC88" s="48">
        <v>0</v>
      </c>
      <c r="BD88" s="48">
        <v>0</v>
      </c>
      <c r="BE88" s="48">
        <v>0</v>
      </c>
      <c r="BF88" s="48">
        <v>0</v>
      </c>
      <c r="BG88" s="48">
        <v>0</v>
      </c>
      <c r="BH88" s="48">
        <v>0</v>
      </c>
      <c r="BI88" s="48">
        <v>0</v>
      </c>
      <c r="BJ88" s="48">
        <v>0</v>
      </c>
      <c r="BK88" s="48">
        <v>0</v>
      </c>
      <c r="BL88" s="48">
        <v>0</v>
      </c>
      <c r="BM88" s="48">
        <v>0</v>
      </c>
      <c r="BN88" s="48">
        <v>0</v>
      </c>
      <c r="BO88" s="48">
        <v>0</v>
      </c>
      <c r="BP88" s="48">
        <v>0</v>
      </c>
      <c r="BQ88" s="48">
        <v>0</v>
      </c>
      <c r="BR88" s="48">
        <v>0</v>
      </c>
      <c r="BS88" s="48">
        <v>0</v>
      </c>
      <c r="BT88" s="48">
        <v>0</v>
      </c>
      <c r="BU88" s="48">
        <v>0</v>
      </c>
      <c r="BV88" s="48">
        <v>0</v>
      </c>
      <c r="BW88" s="48">
        <v>0</v>
      </c>
      <c r="BX88" s="48">
        <v>0</v>
      </c>
      <c r="BY88" s="48">
        <v>0</v>
      </c>
      <c r="BZ88" s="48">
        <v>0</v>
      </c>
      <c r="CA88" s="48">
        <v>0</v>
      </c>
      <c r="CB88" s="48">
        <v>0</v>
      </c>
      <c r="CC88" s="48">
        <v>0</v>
      </c>
      <c r="CD88" s="48">
        <v>0</v>
      </c>
      <c r="CE88" s="48">
        <v>0</v>
      </c>
      <c r="CF88" s="48">
        <v>0</v>
      </c>
      <c r="CG88" s="48">
        <v>0</v>
      </c>
      <c r="CH88" s="48">
        <v>0</v>
      </c>
      <c r="CI88" s="48">
        <v>0</v>
      </c>
      <c r="CJ88" s="48">
        <v>0</v>
      </c>
      <c r="CK88" s="48">
        <v>0</v>
      </c>
      <c r="CL88" s="48">
        <v>0</v>
      </c>
      <c r="CM88" s="48">
        <v>0</v>
      </c>
      <c r="CN88" s="48">
        <v>0</v>
      </c>
      <c r="CO88" s="48">
        <v>0</v>
      </c>
      <c r="CP88" s="48"/>
      <c r="CQ88" s="48"/>
      <c r="CR88" s="48"/>
      <c r="CS88" s="48">
        <v>46</v>
      </c>
      <c r="CT88" s="48">
        <v>46</v>
      </c>
      <c r="CU88" s="48">
        <v>162</v>
      </c>
      <c r="CV88" s="429" t="s">
        <v>396</v>
      </c>
      <c r="CW88" s="47"/>
      <c r="CX88" s="47" t="s">
        <v>870</v>
      </c>
      <c r="CY88" s="15"/>
    </row>
    <row r="89" spans="1:103" hidden="1" x14ac:dyDescent="0.35">
      <c r="A89" s="427">
        <v>87</v>
      </c>
      <c r="B89" s="47" t="s">
        <v>871</v>
      </c>
      <c r="C89" s="47" t="s">
        <v>872</v>
      </c>
      <c r="D89" s="47" t="s">
        <v>56</v>
      </c>
      <c r="E89" s="47" t="s">
        <v>873</v>
      </c>
      <c r="F89" s="47" t="s">
        <v>131</v>
      </c>
      <c r="G89" s="47" t="s">
        <v>58</v>
      </c>
      <c r="H89" s="47" t="s">
        <v>328</v>
      </c>
      <c r="I89" s="423" t="s">
        <v>106</v>
      </c>
      <c r="J89" s="423" t="s">
        <v>106</v>
      </c>
      <c r="K89" s="47" t="s">
        <v>395</v>
      </c>
      <c r="L89" s="423" t="s">
        <v>106</v>
      </c>
      <c r="M89" s="423" t="s">
        <v>106</v>
      </c>
      <c r="N89" s="369" t="s">
        <v>104</v>
      </c>
      <c r="O89" s="370" t="s">
        <v>395</v>
      </c>
      <c r="P89" s="19" t="s">
        <v>828</v>
      </c>
      <c r="Q89" s="19" t="s">
        <v>828</v>
      </c>
      <c r="R89" s="19" t="s">
        <v>828</v>
      </c>
      <c r="S89" s="19" t="s">
        <v>828</v>
      </c>
      <c r="T89" s="47" t="s">
        <v>395</v>
      </c>
      <c r="U89" s="428" t="s">
        <v>1526</v>
      </c>
      <c r="V89" s="370" t="s">
        <v>395</v>
      </c>
      <c r="W89" s="423" t="s">
        <v>106</v>
      </c>
      <c r="X89" s="423" t="s">
        <v>106</v>
      </c>
      <c r="Y89" s="423" t="s">
        <v>106</v>
      </c>
      <c r="Z89" s="423" t="s">
        <v>106</v>
      </c>
      <c r="AA89" s="47" t="s">
        <v>104</v>
      </c>
      <c r="AB89" s="369" t="s">
        <v>395</v>
      </c>
      <c r="AC89" s="370" t="s">
        <v>395</v>
      </c>
      <c r="AD89" s="423" t="s">
        <v>106</v>
      </c>
      <c r="AE89" s="423" t="s">
        <v>106</v>
      </c>
      <c r="AF89" s="423" t="s">
        <v>106</v>
      </c>
      <c r="AG89" s="423" t="s">
        <v>106</v>
      </c>
      <c r="AH89" s="47" t="s">
        <v>104</v>
      </c>
      <c r="AI89" s="369" t="s">
        <v>395</v>
      </c>
      <c r="AJ89" s="370" t="s">
        <v>395</v>
      </c>
      <c r="AK89" s="423" t="s">
        <v>106</v>
      </c>
      <c r="AL89" s="423" t="s">
        <v>106</v>
      </c>
      <c r="AM89" s="221"/>
      <c r="AN89" s="48">
        <v>18</v>
      </c>
      <c r="AO89" s="430">
        <v>17.156300000000002</v>
      </c>
      <c r="AP89" s="430">
        <v>17.15625</v>
      </c>
      <c r="AQ89" s="48">
        <v>0</v>
      </c>
      <c r="AR89" s="48">
        <v>30</v>
      </c>
      <c r="AS89" s="48">
        <v>32</v>
      </c>
      <c r="AT89" s="48">
        <v>19</v>
      </c>
      <c r="AU89" s="48">
        <v>172</v>
      </c>
      <c r="AV89" s="430">
        <v>165.25</v>
      </c>
      <c r="AW89" s="430">
        <v>165.25</v>
      </c>
      <c r="AX89" s="430">
        <v>6.75</v>
      </c>
      <c r="AY89" s="48">
        <v>0</v>
      </c>
      <c r="AZ89" s="48">
        <v>0</v>
      </c>
      <c r="BA89" s="48">
        <v>0</v>
      </c>
      <c r="BB89" s="48">
        <v>0</v>
      </c>
      <c r="BC89" s="48">
        <v>0</v>
      </c>
      <c r="BD89" s="48">
        <v>0</v>
      </c>
      <c r="BE89" s="48">
        <v>40</v>
      </c>
      <c r="BF89" s="48">
        <v>0</v>
      </c>
      <c r="BG89" s="48">
        <v>0</v>
      </c>
      <c r="BH89" s="430">
        <v>46.75</v>
      </c>
      <c r="BI89" s="48">
        <v>40</v>
      </c>
      <c r="BJ89" s="48">
        <v>0</v>
      </c>
      <c r="BK89" s="48">
        <v>0</v>
      </c>
      <c r="BL89" s="48">
        <v>0</v>
      </c>
      <c r="BM89" s="48">
        <v>0</v>
      </c>
      <c r="BN89" s="48">
        <v>0</v>
      </c>
      <c r="BO89" s="48">
        <v>0</v>
      </c>
      <c r="BP89" s="48">
        <v>0</v>
      </c>
      <c r="BQ89" s="48">
        <v>0</v>
      </c>
      <c r="BR89" s="48">
        <v>0</v>
      </c>
      <c r="BS89" s="48">
        <v>0</v>
      </c>
      <c r="BT89" s="48">
        <v>0</v>
      </c>
      <c r="BU89" s="48">
        <v>0</v>
      </c>
      <c r="BV89" s="48">
        <v>0</v>
      </c>
      <c r="BW89" s="48">
        <v>0</v>
      </c>
      <c r="BX89" s="48">
        <v>0</v>
      </c>
      <c r="BY89" s="48">
        <v>0</v>
      </c>
      <c r="BZ89" s="48">
        <v>0</v>
      </c>
      <c r="CA89" s="48">
        <v>0</v>
      </c>
      <c r="CB89" s="48">
        <v>0</v>
      </c>
      <c r="CC89" s="48">
        <v>0</v>
      </c>
      <c r="CD89" s="48">
        <v>0</v>
      </c>
      <c r="CE89" s="48">
        <v>0</v>
      </c>
      <c r="CF89" s="48">
        <v>0</v>
      </c>
      <c r="CG89" s="48">
        <v>0</v>
      </c>
      <c r="CH89" s="48">
        <v>0</v>
      </c>
      <c r="CI89" s="48">
        <v>0</v>
      </c>
      <c r="CJ89" s="48">
        <v>0</v>
      </c>
      <c r="CK89" s="48">
        <v>0</v>
      </c>
      <c r="CL89" s="48">
        <v>0</v>
      </c>
      <c r="CM89" s="48">
        <v>0</v>
      </c>
      <c r="CN89" s="48">
        <v>0</v>
      </c>
      <c r="CO89" s="48">
        <v>0</v>
      </c>
      <c r="CP89" s="48"/>
      <c r="CQ89" s="48"/>
      <c r="CR89" s="48"/>
      <c r="CS89" s="48">
        <v>40</v>
      </c>
      <c r="CT89" s="48">
        <v>40</v>
      </c>
      <c r="CU89" s="48">
        <v>168</v>
      </c>
      <c r="CV89" s="429" t="s">
        <v>396</v>
      </c>
      <c r="CW89" s="47"/>
      <c r="CX89" s="47" t="s">
        <v>870</v>
      </c>
      <c r="CY89" s="15"/>
    </row>
    <row r="90" spans="1:103" hidden="1" x14ac:dyDescent="0.35">
      <c r="A90" s="427">
        <v>88</v>
      </c>
      <c r="B90" s="47" t="s">
        <v>874</v>
      </c>
      <c r="C90" s="47" t="s">
        <v>875</v>
      </c>
      <c r="D90" s="47" t="s">
        <v>56</v>
      </c>
      <c r="E90" s="47" t="s">
        <v>876</v>
      </c>
      <c r="F90" s="47" t="s">
        <v>131</v>
      </c>
      <c r="G90" s="47" t="s">
        <v>58</v>
      </c>
      <c r="H90" s="47" t="s">
        <v>328</v>
      </c>
      <c r="I90" s="47" t="s">
        <v>395</v>
      </c>
      <c r="J90" s="423" t="s">
        <v>106</v>
      </c>
      <c r="K90" s="423" t="s">
        <v>106</v>
      </c>
      <c r="L90" s="423" t="s">
        <v>106</v>
      </c>
      <c r="M90" s="423" t="s">
        <v>106</v>
      </c>
      <c r="N90" s="369" t="s">
        <v>104</v>
      </c>
      <c r="O90" s="370" t="s">
        <v>395</v>
      </c>
      <c r="P90" s="433"/>
      <c r="Q90" s="423" t="s">
        <v>106</v>
      </c>
      <c r="R90" s="423" t="s">
        <v>106</v>
      </c>
      <c r="S90" s="423" t="s">
        <v>106</v>
      </c>
      <c r="T90" s="47" t="s">
        <v>104</v>
      </c>
      <c r="U90" s="19" t="s">
        <v>1049</v>
      </c>
      <c r="V90" s="370" t="s">
        <v>395</v>
      </c>
      <c r="W90" s="19" t="s">
        <v>1049</v>
      </c>
      <c r="X90" s="423" t="s">
        <v>106</v>
      </c>
      <c r="Y90" s="433"/>
      <c r="Z90" s="423" t="s">
        <v>106</v>
      </c>
      <c r="AA90" s="47" t="s">
        <v>104</v>
      </c>
      <c r="AB90" s="369" t="s">
        <v>395</v>
      </c>
      <c r="AC90" s="370" t="s">
        <v>395</v>
      </c>
      <c r="AD90" s="433"/>
      <c r="AE90" s="433"/>
      <c r="AF90" s="433"/>
      <c r="AG90" s="433"/>
      <c r="AH90" s="47" t="s">
        <v>104</v>
      </c>
      <c r="AI90" s="369" t="s">
        <v>395</v>
      </c>
      <c r="AJ90" s="370" t="s">
        <v>395</v>
      </c>
      <c r="AK90" s="47" t="s">
        <v>395</v>
      </c>
      <c r="AL90" s="423" t="s">
        <v>106</v>
      </c>
      <c r="AM90" s="221"/>
      <c r="AN90" s="48">
        <v>16</v>
      </c>
      <c r="AO90" s="48">
        <v>14</v>
      </c>
      <c r="AP90" s="48">
        <v>14</v>
      </c>
      <c r="AQ90" s="48">
        <v>0</v>
      </c>
      <c r="AR90" s="48">
        <v>30</v>
      </c>
      <c r="AS90" s="48">
        <v>32</v>
      </c>
      <c r="AT90" s="48">
        <v>19</v>
      </c>
      <c r="AU90" s="48">
        <v>152</v>
      </c>
      <c r="AV90" s="48">
        <v>132</v>
      </c>
      <c r="AW90" s="48">
        <v>132</v>
      </c>
      <c r="AX90" s="48">
        <v>20</v>
      </c>
      <c r="AY90" s="48">
        <v>0</v>
      </c>
      <c r="AZ90" s="48">
        <v>0</v>
      </c>
      <c r="BA90" s="48">
        <v>0</v>
      </c>
      <c r="BB90" s="48">
        <v>0</v>
      </c>
      <c r="BC90" s="48">
        <v>0</v>
      </c>
      <c r="BD90" s="48">
        <v>0</v>
      </c>
      <c r="BE90" s="48">
        <v>0</v>
      </c>
      <c r="BF90" s="48">
        <v>0</v>
      </c>
      <c r="BG90" s="48">
        <v>0</v>
      </c>
      <c r="BH90" s="48">
        <v>20</v>
      </c>
      <c r="BI90" s="48">
        <v>0</v>
      </c>
      <c r="BJ90" s="48">
        <v>0</v>
      </c>
      <c r="BK90" s="48">
        <v>0</v>
      </c>
      <c r="BL90" s="48">
        <v>0</v>
      </c>
      <c r="BM90" s="48">
        <v>0</v>
      </c>
      <c r="BN90" s="48">
        <v>0</v>
      </c>
      <c r="BO90" s="48">
        <v>0</v>
      </c>
      <c r="BP90" s="48">
        <v>0</v>
      </c>
      <c r="BQ90" s="48">
        <v>0</v>
      </c>
      <c r="BR90" s="48">
        <v>0</v>
      </c>
      <c r="BS90" s="48">
        <v>0</v>
      </c>
      <c r="BT90" s="48">
        <v>0</v>
      </c>
      <c r="BU90" s="48">
        <v>0</v>
      </c>
      <c r="BV90" s="48">
        <v>0</v>
      </c>
      <c r="BW90" s="48">
        <v>0</v>
      </c>
      <c r="BX90" s="48">
        <v>0</v>
      </c>
      <c r="BY90" s="48">
        <v>0</v>
      </c>
      <c r="BZ90" s="48">
        <v>0</v>
      </c>
      <c r="CA90" s="48">
        <v>0</v>
      </c>
      <c r="CB90" s="48">
        <v>0</v>
      </c>
      <c r="CC90" s="48">
        <v>0</v>
      </c>
      <c r="CD90" s="48">
        <v>0</v>
      </c>
      <c r="CE90" s="48">
        <v>0</v>
      </c>
      <c r="CF90" s="48">
        <v>0</v>
      </c>
      <c r="CG90" s="48">
        <v>0</v>
      </c>
      <c r="CH90" s="48">
        <v>0</v>
      </c>
      <c r="CI90" s="48">
        <v>0</v>
      </c>
      <c r="CJ90" s="48">
        <v>0</v>
      </c>
      <c r="CK90" s="48">
        <v>0</v>
      </c>
      <c r="CL90" s="48">
        <v>0</v>
      </c>
      <c r="CM90" s="48">
        <v>0</v>
      </c>
      <c r="CN90" s="48">
        <v>0</v>
      </c>
      <c r="CO90" s="48">
        <v>0</v>
      </c>
      <c r="CP90" s="48"/>
      <c r="CQ90" s="48"/>
      <c r="CR90" s="48"/>
      <c r="CS90" s="48">
        <v>60</v>
      </c>
      <c r="CT90" s="48">
        <v>60</v>
      </c>
      <c r="CU90" s="48">
        <v>148</v>
      </c>
      <c r="CV90" s="429" t="s">
        <v>396</v>
      </c>
      <c r="CW90" s="47"/>
      <c r="CX90" s="47" t="s">
        <v>1068</v>
      </c>
      <c r="CY90" s="15"/>
    </row>
    <row r="91" spans="1:103" hidden="1" x14ac:dyDescent="0.35">
      <c r="A91" s="427">
        <v>89</v>
      </c>
      <c r="B91" s="47" t="s">
        <v>877</v>
      </c>
      <c r="C91" s="47" t="s">
        <v>878</v>
      </c>
      <c r="D91" s="47" t="s">
        <v>56</v>
      </c>
      <c r="E91" s="47" t="s">
        <v>879</v>
      </c>
      <c r="F91" s="47" t="s">
        <v>131</v>
      </c>
      <c r="G91" s="47" t="s">
        <v>58</v>
      </c>
      <c r="H91" s="47" t="s">
        <v>328</v>
      </c>
      <c r="I91" s="47" t="s">
        <v>395</v>
      </c>
      <c r="J91" s="423" t="s">
        <v>106</v>
      </c>
      <c r="K91" s="433"/>
      <c r="L91" s="433"/>
      <c r="M91" s="423" t="s">
        <v>106</v>
      </c>
      <c r="N91" s="369"/>
      <c r="O91" s="370" t="s">
        <v>395</v>
      </c>
      <c r="P91" s="423" t="s">
        <v>106</v>
      </c>
      <c r="Q91" s="47" t="s">
        <v>395</v>
      </c>
      <c r="R91" s="423" t="s">
        <v>106</v>
      </c>
      <c r="S91" s="423" t="s">
        <v>106</v>
      </c>
      <c r="T91" s="423" t="s">
        <v>106</v>
      </c>
      <c r="U91" s="369" t="s">
        <v>104</v>
      </c>
      <c r="V91" s="370" t="s">
        <v>395</v>
      </c>
      <c r="W91" s="47" t="s">
        <v>395</v>
      </c>
      <c r="X91" s="433"/>
      <c r="Y91" s="19" t="s">
        <v>828</v>
      </c>
      <c r="Z91" s="19" t="s">
        <v>828</v>
      </c>
      <c r="AA91" s="19" t="s">
        <v>828</v>
      </c>
      <c r="AB91" s="369"/>
      <c r="AC91" s="370" t="s">
        <v>395</v>
      </c>
      <c r="AD91" s="433"/>
      <c r="AE91" s="47" t="s">
        <v>395</v>
      </c>
      <c r="AF91" s="433"/>
      <c r="AG91" s="423" t="s">
        <v>106</v>
      </c>
      <c r="AH91" s="423" t="s">
        <v>106</v>
      </c>
      <c r="AI91" s="369" t="s">
        <v>104</v>
      </c>
      <c r="AJ91" s="370" t="s">
        <v>395</v>
      </c>
      <c r="AK91" s="423" t="s">
        <v>106</v>
      </c>
      <c r="AL91" s="423" t="s">
        <v>106</v>
      </c>
      <c r="AM91" s="221"/>
      <c r="AN91" s="48">
        <v>12</v>
      </c>
      <c r="AO91" s="48">
        <v>12</v>
      </c>
      <c r="AP91" s="48">
        <v>12</v>
      </c>
      <c r="AQ91" s="48">
        <v>0</v>
      </c>
      <c r="AR91" s="48">
        <v>25</v>
      </c>
      <c r="AS91" s="48">
        <v>28</v>
      </c>
      <c r="AT91" s="48">
        <v>19</v>
      </c>
      <c r="AU91" s="48">
        <v>116</v>
      </c>
      <c r="AV91" s="48">
        <v>116</v>
      </c>
      <c r="AW91" s="48">
        <v>116</v>
      </c>
      <c r="AX91" s="48">
        <v>0</v>
      </c>
      <c r="AY91" s="48">
        <v>0</v>
      </c>
      <c r="AZ91" s="48">
        <v>0</v>
      </c>
      <c r="BA91" s="48">
        <v>0</v>
      </c>
      <c r="BB91" s="48">
        <v>0</v>
      </c>
      <c r="BC91" s="48">
        <v>0</v>
      </c>
      <c r="BD91" s="48">
        <v>0</v>
      </c>
      <c r="BE91" s="48">
        <v>30</v>
      </c>
      <c r="BF91" s="48">
        <v>0</v>
      </c>
      <c r="BG91" s="48">
        <v>0</v>
      </c>
      <c r="BH91" s="48">
        <v>30</v>
      </c>
      <c r="BI91" s="48">
        <v>30</v>
      </c>
      <c r="BJ91" s="48">
        <v>0</v>
      </c>
      <c r="BK91" s="48">
        <v>0</v>
      </c>
      <c r="BL91" s="48">
        <v>0</v>
      </c>
      <c r="BM91" s="48">
        <v>0</v>
      </c>
      <c r="BN91" s="48">
        <v>0</v>
      </c>
      <c r="BO91" s="48">
        <v>0</v>
      </c>
      <c r="BP91" s="48">
        <v>0</v>
      </c>
      <c r="BQ91" s="48">
        <v>0</v>
      </c>
      <c r="BR91" s="48">
        <v>0</v>
      </c>
      <c r="BS91" s="48">
        <v>0</v>
      </c>
      <c r="BT91" s="48">
        <v>0</v>
      </c>
      <c r="BU91" s="48">
        <v>0</v>
      </c>
      <c r="BV91" s="48">
        <v>0</v>
      </c>
      <c r="BW91" s="48">
        <v>0</v>
      </c>
      <c r="BX91" s="48">
        <v>0</v>
      </c>
      <c r="BY91" s="48">
        <v>0</v>
      </c>
      <c r="BZ91" s="48">
        <v>0</v>
      </c>
      <c r="CA91" s="48">
        <v>0</v>
      </c>
      <c r="CB91" s="48">
        <v>0</v>
      </c>
      <c r="CC91" s="48">
        <v>0</v>
      </c>
      <c r="CD91" s="48">
        <v>0</v>
      </c>
      <c r="CE91" s="48">
        <v>0</v>
      </c>
      <c r="CF91" s="48">
        <v>0</v>
      </c>
      <c r="CG91" s="48">
        <v>0</v>
      </c>
      <c r="CH91" s="48">
        <v>0</v>
      </c>
      <c r="CI91" s="48">
        <v>0</v>
      </c>
      <c r="CJ91" s="48">
        <v>0</v>
      </c>
      <c r="CK91" s="48">
        <v>0</v>
      </c>
      <c r="CL91" s="48">
        <v>0</v>
      </c>
      <c r="CM91" s="48">
        <v>0</v>
      </c>
      <c r="CN91" s="48">
        <v>0</v>
      </c>
      <c r="CO91" s="48">
        <v>0</v>
      </c>
      <c r="CP91" s="48"/>
      <c r="CQ91" s="48"/>
      <c r="CR91" s="48"/>
      <c r="CS91" s="48">
        <v>96</v>
      </c>
      <c r="CT91" s="48">
        <v>96</v>
      </c>
      <c r="CU91" s="48">
        <v>112</v>
      </c>
      <c r="CV91" s="429" t="s">
        <v>396</v>
      </c>
      <c r="CW91" s="47"/>
      <c r="CX91" s="47" t="s">
        <v>1067</v>
      </c>
      <c r="CY91" s="15"/>
    </row>
    <row r="92" spans="1:103" hidden="1" x14ac:dyDescent="0.35">
      <c r="A92" s="427">
        <v>90</v>
      </c>
      <c r="B92" s="47" t="s">
        <v>880</v>
      </c>
      <c r="C92" s="47" t="s">
        <v>881</v>
      </c>
      <c r="D92" s="47" t="s">
        <v>56</v>
      </c>
      <c r="E92" s="47" t="s">
        <v>882</v>
      </c>
      <c r="F92" s="47" t="s">
        <v>131</v>
      </c>
      <c r="G92" s="47" t="s">
        <v>58</v>
      </c>
      <c r="H92" s="47" t="s">
        <v>399</v>
      </c>
      <c r="I92" s="423" t="s">
        <v>106</v>
      </c>
      <c r="J92" s="423" t="s">
        <v>106</v>
      </c>
      <c r="K92" s="423" t="s">
        <v>106</v>
      </c>
      <c r="L92" s="423" t="s">
        <v>106</v>
      </c>
      <c r="M92" s="47" t="s">
        <v>104</v>
      </c>
      <c r="N92" s="369" t="s">
        <v>395</v>
      </c>
      <c r="O92" s="370" t="s">
        <v>395</v>
      </c>
      <c r="P92" s="423" t="s">
        <v>106</v>
      </c>
      <c r="Q92" s="423" t="s">
        <v>106</v>
      </c>
      <c r="R92" s="423" t="s">
        <v>106</v>
      </c>
      <c r="S92" s="423" t="s">
        <v>106</v>
      </c>
      <c r="T92" s="47" t="s">
        <v>104</v>
      </c>
      <c r="U92" s="369" t="s">
        <v>395</v>
      </c>
      <c r="V92" s="370" t="s">
        <v>395</v>
      </c>
      <c r="W92" s="423" t="s">
        <v>106</v>
      </c>
      <c r="X92" s="47" t="s">
        <v>395</v>
      </c>
      <c r="Y92" s="423" t="s">
        <v>106</v>
      </c>
      <c r="Z92" s="423" t="s">
        <v>106</v>
      </c>
      <c r="AA92" s="423" t="s">
        <v>106</v>
      </c>
      <c r="AB92" s="369" t="s">
        <v>104</v>
      </c>
      <c r="AC92" s="370" t="s">
        <v>395</v>
      </c>
      <c r="AD92" s="423" t="s">
        <v>106</v>
      </c>
      <c r="AE92" s="423" t="s">
        <v>106</v>
      </c>
      <c r="AF92" s="423" t="s">
        <v>106</v>
      </c>
      <c r="AG92" s="423" t="s">
        <v>106</v>
      </c>
      <c r="AH92" s="47" t="s">
        <v>395</v>
      </c>
      <c r="AI92" s="432" t="s">
        <v>948</v>
      </c>
      <c r="AJ92" s="370" t="s">
        <v>395</v>
      </c>
      <c r="AK92" s="423" t="s">
        <v>106</v>
      </c>
      <c r="AL92" s="47" t="s">
        <v>395</v>
      </c>
      <c r="AM92" s="221"/>
      <c r="AN92" s="48">
        <v>20</v>
      </c>
      <c r="AO92" s="48">
        <v>20</v>
      </c>
      <c r="AP92" s="48">
        <v>20</v>
      </c>
      <c r="AQ92" s="48">
        <v>0</v>
      </c>
      <c r="AR92" s="48">
        <v>40</v>
      </c>
      <c r="AS92" s="48">
        <v>36</v>
      </c>
      <c r="AT92" s="430">
        <v>18.166699999999999</v>
      </c>
      <c r="AU92" s="48">
        <v>194</v>
      </c>
      <c r="AV92" s="48">
        <v>194</v>
      </c>
      <c r="AW92" s="48">
        <v>194</v>
      </c>
      <c r="AX92" s="48">
        <v>0</v>
      </c>
      <c r="AY92" s="48">
        <v>0</v>
      </c>
      <c r="AZ92" s="48">
        <v>0</v>
      </c>
      <c r="BA92" s="48">
        <v>8</v>
      </c>
      <c r="BB92" s="48">
        <v>0</v>
      </c>
      <c r="BC92" s="48">
        <v>0</v>
      </c>
      <c r="BD92" s="48">
        <v>0</v>
      </c>
      <c r="BE92" s="48">
        <v>0</v>
      </c>
      <c r="BF92" s="48">
        <v>0</v>
      </c>
      <c r="BG92" s="48">
        <v>0</v>
      </c>
      <c r="BH92" s="48">
        <v>8</v>
      </c>
      <c r="BI92" s="48">
        <v>8</v>
      </c>
      <c r="BJ92" s="48">
        <v>0</v>
      </c>
      <c r="BK92" s="48">
        <v>0</v>
      </c>
      <c r="BL92" s="48">
        <v>0</v>
      </c>
      <c r="BM92" s="48">
        <v>0</v>
      </c>
      <c r="BN92" s="48">
        <v>0</v>
      </c>
      <c r="BO92" s="48">
        <v>0</v>
      </c>
      <c r="BP92" s="48">
        <v>0</v>
      </c>
      <c r="BQ92" s="48">
        <v>0</v>
      </c>
      <c r="BR92" s="48">
        <v>0</v>
      </c>
      <c r="BS92" s="48">
        <v>0</v>
      </c>
      <c r="BT92" s="48">
        <v>0</v>
      </c>
      <c r="BU92" s="48">
        <v>0</v>
      </c>
      <c r="BV92" s="48">
        <v>0</v>
      </c>
      <c r="BW92" s="48">
        <v>0</v>
      </c>
      <c r="BX92" s="48">
        <v>0</v>
      </c>
      <c r="BY92" s="48">
        <v>0</v>
      </c>
      <c r="BZ92" s="48">
        <v>0</v>
      </c>
      <c r="CA92" s="48">
        <v>0</v>
      </c>
      <c r="CB92" s="48">
        <v>0</v>
      </c>
      <c r="CC92" s="48">
        <v>0</v>
      </c>
      <c r="CD92" s="48">
        <v>0</v>
      </c>
      <c r="CE92" s="48">
        <v>0</v>
      </c>
      <c r="CF92" s="48">
        <v>0</v>
      </c>
      <c r="CG92" s="48">
        <v>0</v>
      </c>
      <c r="CH92" s="48">
        <v>0</v>
      </c>
      <c r="CI92" s="48">
        <v>0</v>
      </c>
      <c r="CJ92" s="48">
        <v>0</v>
      </c>
      <c r="CK92" s="48">
        <v>0</v>
      </c>
      <c r="CL92" s="48">
        <v>0</v>
      </c>
      <c r="CM92" s="48">
        <v>0</v>
      </c>
      <c r="CN92" s="48">
        <v>0</v>
      </c>
      <c r="CO92" s="48">
        <v>0</v>
      </c>
      <c r="CP92" s="48"/>
      <c r="CQ92" s="48">
        <v>8</v>
      </c>
      <c r="CR92" s="48"/>
      <c r="CS92" s="48"/>
      <c r="CT92" s="48">
        <v>8</v>
      </c>
      <c r="CU92" s="48">
        <v>200</v>
      </c>
      <c r="CV92" s="429" t="s">
        <v>396</v>
      </c>
      <c r="CW92" s="47"/>
      <c r="CX92" s="47" t="s">
        <v>1067</v>
      </c>
      <c r="CY92" s="15"/>
    </row>
    <row r="93" spans="1:103" hidden="1" x14ac:dyDescent="0.35">
      <c r="A93" s="427">
        <v>91</v>
      </c>
      <c r="B93" s="47" t="s">
        <v>883</v>
      </c>
      <c r="C93" s="47" t="s">
        <v>884</v>
      </c>
      <c r="D93" s="47" t="s">
        <v>56</v>
      </c>
      <c r="E93" s="47" t="s">
        <v>885</v>
      </c>
      <c r="F93" s="47" t="s">
        <v>131</v>
      </c>
      <c r="G93" s="47" t="s">
        <v>58</v>
      </c>
      <c r="H93" s="47" t="s">
        <v>328</v>
      </c>
      <c r="I93" s="47" t="s">
        <v>395</v>
      </c>
      <c r="J93" s="423" t="s">
        <v>106</v>
      </c>
      <c r="K93" s="423" t="s">
        <v>106</v>
      </c>
      <c r="L93" s="423" t="s">
        <v>106</v>
      </c>
      <c r="M93" s="423" t="s">
        <v>106</v>
      </c>
      <c r="N93" s="369" t="s">
        <v>104</v>
      </c>
      <c r="O93" s="370" t="s">
        <v>395</v>
      </c>
      <c r="P93" s="433"/>
      <c r="Q93" s="423" t="s">
        <v>106</v>
      </c>
      <c r="R93" s="423" t="s">
        <v>106</v>
      </c>
      <c r="S93" s="423" t="s">
        <v>106</v>
      </c>
      <c r="T93" s="47" t="s">
        <v>104</v>
      </c>
      <c r="U93" s="369" t="s">
        <v>395</v>
      </c>
      <c r="V93" s="370" t="s">
        <v>395</v>
      </c>
      <c r="W93" s="423" t="s">
        <v>106</v>
      </c>
      <c r="X93" s="423" t="s">
        <v>106</v>
      </c>
      <c r="Y93" s="423" t="s">
        <v>106</v>
      </c>
      <c r="Z93" s="423" t="s">
        <v>106</v>
      </c>
      <c r="AA93" s="47" t="s">
        <v>104</v>
      </c>
      <c r="AB93" s="369" t="s">
        <v>395</v>
      </c>
      <c r="AC93" s="370" t="s">
        <v>395</v>
      </c>
      <c r="AD93" s="19" t="s">
        <v>828</v>
      </c>
      <c r="AE93" s="19" t="s">
        <v>828</v>
      </c>
      <c r="AF93" s="19" t="s">
        <v>828</v>
      </c>
      <c r="AG93" s="19" t="s">
        <v>828</v>
      </c>
      <c r="AH93" s="434" t="s">
        <v>949</v>
      </c>
      <c r="AI93" s="369" t="s">
        <v>395</v>
      </c>
      <c r="AJ93" s="370" t="s">
        <v>395</v>
      </c>
      <c r="AK93" s="423" t="s">
        <v>106</v>
      </c>
      <c r="AL93" s="423" t="s">
        <v>106</v>
      </c>
      <c r="AM93" s="221"/>
      <c r="AN93" s="48">
        <v>16</v>
      </c>
      <c r="AO93" s="48">
        <v>16</v>
      </c>
      <c r="AP93" s="48">
        <v>16</v>
      </c>
      <c r="AQ93" s="48">
        <v>0</v>
      </c>
      <c r="AR93" s="48">
        <v>35</v>
      </c>
      <c r="AS93" s="48">
        <v>36</v>
      </c>
      <c r="AT93" s="48">
        <v>19</v>
      </c>
      <c r="AU93" s="48">
        <v>154</v>
      </c>
      <c r="AV93" s="48">
        <v>154</v>
      </c>
      <c r="AW93" s="48">
        <v>154</v>
      </c>
      <c r="AX93" s="48">
        <v>0</v>
      </c>
      <c r="AY93" s="48">
        <v>0</v>
      </c>
      <c r="AZ93" s="48">
        <v>0</v>
      </c>
      <c r="BA93" s="48">
        <v>0</v>
      </c>
      <c r="BB93" s="48">
        <v>0</v>
      </c>
      <c r="BC93" s="48">
        <v>0</v>
      </c>
      <c r="BD93" s="48">
        <v>0</v>
      </c>
      <c r="BE93" s="48">
        <v>48</v>
      </c>
      <c r="BF93" s="48">
        <v>0</v>
      </c>
      <c r="BG93" s="48">
        <v>0</v>
      </c>
      <c r="BH93" s="48">
        <v>48</v>
      </c>
      <c r="BI93" s="48">
        <v>48</v>
      </c>
      <c r="BJ93" s="48">
        <v>0</v>
      </c>
      <c r="BK93" s="48">
        <v>0</v>
      </c>
      <c r="BL93" s="48">
        <v>0</v>
      </c>
      <c r="BM93" s="48">
        <v>0</v>
      </c>
      <c r="BN93" s="48">
        <v>0</v>
      </c>
      <c r="BO93" s="48">
        <v>0</v>
      </c>
      <c r="BP93" s="48">
        <v>0</v>
      </c>
      <c r="BQ93" s="48">
        <v>0</v>
      </c>
      <c r="BR93" s="48">
        <v>0</v>
      </c>
      <c r="BS93" s="48">
        <v>0</v>
      </c>
      <c r="BT93" s="48">
        <v>0</v>
      </c>
      <c r="BU93" s="48">
        <v>0</v>
      </c>
      <c r="BV93" s="48">
        <v>0</v>
      </c>
      <c r="BW93" s="48">
        <v>0</v>
      </c>
      <c r="BX93" s="48">
        <v>0</v>
      </c>
      <c r="BY93" s="48">
        <v>0</v>
      </c>
      <c r="BZ93" s="48">
        <v>0</v>
      </c>
      <c r="CA93" s="48">
        <v>0</v>
      </c>
      <c r="CB93" s="48">
        <v>0</v>
      </c>
      <c r="CC93" s="48">
        <v>0</v>
      </c>
      <c r="CD93" s="48">
        <v>0</v>
      </c>
      <c r="CE93" s="48">
        <v>0</v>
      </c>
      <c r="CF93" s="48">
        <v>0</v>
      </c>
      <c r="CG93" s="48">
        <v>0</v>
      </c>
      <c r="CH93" s="48">
        <v>0</v>
      </c>
      <c r="CI93" s="48">
        <v>0</v>
      </c>
      <c r="CJ93" s="48">
        <v>0</v>
      </c>
      <c r="CK93" s="48">
        <v>0</v>
      </c>
      <c r="CL93" s="48">
        <v>0</v>
      </c>
      <c r="CM93" s="48">
        <v>0</v>
      </c>
      <c r="CN93" s="48">
        <v>0</v>
      </c>
      <c r="CO93" s="48">
        <v>0</v>
      </c>
      <c r="CP93" s="48"/>
      <c r="CQ93" s="48"/>
      <c r="CR93" s="48"/>
      <c r="CS93" s="48">
        <v>58</v>
      </c>
      <c r="CT93" s="48">
        <v>58</v>
      </c>
      <c r="CU93" s="48">
        <v>150</v>
      </c>
      <c r="CV93" s="429" t="s">
        <v>396</v>
      </c>
      <c r="CW93" s="47"/>
      <c r="CX93" s="47" t="s">
        <v>1067</v>
      </c>
      <c r="CY93" s="15"/>
    </row>
    <row r="94" spans="1:103" hidden="1" x14ac:dyDescent="0.35">
      <c r="A94" s="427">
        <v>92</v>
      </c>
      <c r="B94" s="47" t="s">
        <v>886</v>
      </c>
      <c r="C94" s="47" t="s">
        <v>887</v>
      </c>
      <c r="D94" s="47" t="s">
        <v>56</v>
      </c>
      <c r="E94" s="47" t="s">
        <v>888</v>
      </c>
      <c r="F94" s="47" t="s">
        <v>131</v>
      </c>
      <c r="G94" s="47" t="s">
        <v>58</v>
      </c>
      <c r="H94" s="47" t="s">
        <v>327</v>
      </c>
      <c r="I94" s="423" t="s">
        <v>106</v>
      </c>
      <c r="J94" s="423" t="s">
        <v>106</v>
      </c>
      <c r="K94" s="47" t="s">
        <v>395</v>
      </c>
      <c r="L94" s="433"/>
      <c r="M94" s="423" t="s">
        <v>106</v>
      </c>
      <c r="N94" s="369" t="s">
        <v>104</v>
      </c>
      <c r="O94" s="370" t="s">
        <v>395</v>
      </c>
      <c r="P94" s="423" t="s">
        <v>106</v>
      </c>
      <c r="Q94" s="423" t="s">
        <v>106</v>
      </c>
      <c r="R94" s="423" t="s">
        <v>106</v>
      </c>
      <c r="S94" s="423" t="s">
        <v>106</v>
      </c>
      <c r="T94" s="47" t="s">
        <v>104</v>
      </c>
      <c r="U94" s="369" t="s">
        <v>395</v>
      </c>
      <c r="V94" s="370" t="s">
        <v>395</v>
      </c>
      <c r="W94" s="47" t="s">
        <v>395</v>
      </c>
      <c r="X94" s="433"/>
      <c r="Y94" s="433"/>
      <c r="Z94" s="423" t="s">
        <v>106</v>
      </c>
      <c r="AA94" s="423" t="s">
        <v>106</v>
      </c>
      <c r="AB94" s="369" t="s">
        <v>104</v>
      </c>
      <c r="AC94" s="370" t="s">
        <v>395</v>
      </c>
      <c r="AD94" s="428" t="s">
        <v>1905</v>
      </c>
      <c r="AE94" s="19" t="s">
        <v>1050</v>
      </c>
      <c r="AF94" s="19" t="s">
        <v>1050</v>
      </c>
      <c r="AG94" s="423" t="s">
        <v>106</v>
      </c>
      <c r="AH94" s="47" t="s">
        <v>104</v>
      </c>
      <c r="AI94" s="369" t="s">
        <v>395</v>
      </c>
      <c r="AJ94" s="370" t="s">
        <v>395</v>
      </c>
      <c r="AK94" s="423" t="s">
        <v>106</v>
      </c>
      <c r="AL94" s="47" t="s">
        <v>395</v>
      </c>
      <c r="AM94" s="221"/>
      <c r="AN94" s="48">
        <v>16</v>
      </c>
      <c r="AO94" s="430">
        <v>15.55</v>
      </c>
      <c r="AP94" s="430">
        <v>15.55</v>
      </c>
      <c r="AQ94" s="48">
        <v>0</v>
      </c>
      <c r="AR94" s="48">
        <v>25</v>
      </c>
      <c r="AS94" s="48">
        <v>24</v>
      </c>
      <c r="AT94" s="430">
        <v>18.166699999999999</v>
      </c>
      <c r="AU94" s="48">
        <v>152</v>
      </c>
      <c r="AV94" s="430">
        <v>147.5</v>
      </c>
      <c r="AW94" s="430">
        <v>147.5</v>
      </c>
      <c r="AX94" s="430">
        <v>4.5</v>
      </c>
      <c r="AY94" s="48">
        <v>0</v>
      </c>
      <c r="AZ94" s="48">
        <v>0</v>
      </c>
      <c r="BA94" s="48">
        <v>20</v>
      </c>
      <c r="BB94" s="48">
        <v>0</v>
      </c>
      <c r="BC94" s="48">
        <v>0</v>
      </c>
      <c r="BD94" s="48">
        <v>0</v>
      </c>
      <c r="BE94" s="48">
        <v>0</v>
      </c>
      <c r="BF94" s="48">
        <v>0</v>
      </c>
      <c r="BG94" s="48">
        <v>0</v>
      </c>
      <c r="BH94" s="430">
        <v>24.5</v>
      </c>
      <c r="BI94" s="48">
        <v>20</v>
      </c>
      <c r="BJ94" s="48">
        <v>0</v>
      </c>
      <c r="BK94" s="48">
        <v>0</v>
      </c>
      <c r="BL94" s="48">
        <v>0</v>
      </c>
      <c r="BM94" s="48">
        <v>0</v>
      </c>
      <c r="BN94" s="48">
        <v>0</v>
      </c>
      <c r="BO94" s="48">
        <v>0</v>
      </c>
      <c r="BP94" s="48">
        <v>0</v>
      </c>
      <c r="BQ94" s="48">
        <v>0</v>
      </c>
      <c r="BR94" s="48">
        <v>0</v>
      </c>
      <c r="BS94" s="48">
        <v>0</v>
      </c>
      <c r="BT94" s="48">
        <v>0</v>
      </c>
      <c r="BU94" s="48">
        <v>0</v>
      </c>
      <c r="BV94" s="48">
        <v>0</v>
      </c>
      <c r="BW94" s="48">
        <v>0</v>
      </c>
      <c r="BX94" s="48">
        <v>0</v>
      </c>
      <c r="BY94" s="48">
        <v>0</v>
      </c>
      <c r="BZ94" s="48">
        <v>0</v>
      </c>
      <c r="CA94" s="48">
        <v>0</v>
      </c>
      <c r="CB94" s="48">
        <v>0</v>
      </c>
      <c r="CC94" s="48">
        <v>0</v>
      </c>
      <c r="CD94" s="48">
        <v>0</v>
      </c>
      <c r="CE94" s="48">
        <v>0</v>
      </c>
      <c r="CF94" s="48">
        <v>0</v>
      </c>
      <c r="CG94" s="48">
        <v>0</v>
      </c>
      <c r="CH94" s="48">
        <v>0</v>
      </c>
      <c r="CI94" s="48">
        <v>0</v>
      </c>
      <c r="CJ94" s="48">
        <v>0</v>
      </c>
      <c r="CK94" s="48">
        <v>0</v>
      </c>
      <c r="CL94" s="48">
        <v>0</v>
      </c>
      <c r="CM94" s="48">
        <v>0</v>
      </c>
      <c r="CN94" s="48">
        <v>0</v>
      </c>
      <c r="CO94" s="48">
        <v>0</v>
      </c>
      <c r="CP94" s="48"/>
      <c r="CQ94" s="48">
        <v>16</v>
      </c>
      <c r="CR94" s="48">
        <v>4</v>
      </c>
      <c r="CS94" s="48">
        <v>30</v>
      </c>
      <c r="CT94" s="48">
        <v>46</v>
      </c>
      <c r="CU94" s="48">
        <v>162</v>
      </c>
      <c r="CV94" s="429" t="s">
        <v>396</v>
      </c>
      <c r="CW94" s="47"/>
      <c r="CX94" s="47" t="s">
        <v>1067</v>
      </c>
      <c r="CY94" s="15"/>
    </row>
    <row r="95" spans="1:103" hidden="1" x14ac:dyDescent="0.35">
      <c r="A95" s="427">
        <v>93</v>
      </c>
      <c r="B95" s="47" t="s">
        <v>889</v>
      </c>
      <c r="C95" s="47" t="s">
        <v>890</v>
      </c>
      <c r="D95" s="47" t="s">
        <v>801</v>
      </c>
      <c r="E95" s="47" t="s">
        <v>891</v>
      </c>
      <c r="F95" s="47" t="s">
        <v>132</v>
      </c>
      <c r="G95" s="47" t="s">
        <v>58</v>
      </c>
      <c r="H95" s="47" t="s">
        <v>1524</v>
      </c>
      <c r="I95" s="423" t="s">
        <v>106</v>
      </c>
      <c r="J95" s="19" t="s">
        <v>1050</v>
      </c>
      <c r="K95" s="423" t="s">
        <v>106</v>
      </c>
      <c r="L95" s="428" t="s">
        <v>1896</v>
      </c>
      <c r="M95" s="47" t="s">
        <v>104</v>
      </c>
      <c r="N95" s="369" t="s">
        <v>395</v>
      </c>
      <c r="O95" s="370" t="s">
        <v>395</v>
      </c>
      <c r="P95" s="423" t="s">
        <v>106</v>
      </c>
      <c r="Q95" s="423" t="s">
        <v>106</v>
      </c>
      <c r="R95" s="423" t="s">
        <v>106</v>
      </c>
      <c r="S95" s="423" t="s">
        <v>106</v>
      </c>
      <c r="T95" s="47" t="s">
        <v>104</v>
      </c>
      <c r="U95" s="369" t="s">
        <v>395</v>
      </c>
      <c r="V95" s="370" t="s">
        <v>395</v>
      </c>
      <c r="W95" s="423" t="s">
        <v>106</v>
      </c>
      <c r="X95" s="423" t="s">
        <v>106</v>
      </c>
      <c r="Y95" s="423" t="s">
        <v>106</v>
      </c>
      <c r="Z95" s="423" t="s">
        <v>106</v>
      </c>
      <c r="AA95" s="432" t="s">
        <v>985</v>
      </c>
      <c r="AB95" s="369" t="s">
        <v>395</v>
      </c>
      <c r="AC95" s="370" t="s">
        <v>395</v>
      </c>
      <c r="AD95" s="423" t="s">
        <v>106</v>
      </c>
      <c r="AE95" s="423" t="s">
        <v>106</v>
      </c>
      <c r="AF95" s="423" t="s">
        <v>106</v>
      </c>
      <c r="AG95" s="423" t="s">
        <v>106</v>
      </c>
      <c r="AH95" s="47" t="s">
        <v>104</v>
      </c>
      <c r="AI95" s="369" t="s">
        <v>395</v>
      </c>
      <c r="AJ95" s="370" t="s">
        <v>395</v>
      </c>
      <c r="AK95" s="432" t="s">
        <v>1052</v>
      </c>
      <c r="AL95" s="423" t="s">
        <v>106</v>
      </c>
      <c r="AM95" s="221"/>
      <c r="AN95" s="48">
        <v>19</v>
      </c>
      <c r="AO95" s="430">
        <v>18.725000000000001</v>
      </c>
      <c r="AP95" s="430">
        <v>18.725000000000001</v>
      </c>
      <c r="AQ95" s="48">
        <v>0</v>
      </c>
      <c r="AR95" s="48">
        <v>0</v>
      </c>
      <c r="AS95" s="48">
        <v>0</v>
      </c>
      <c r="AT95" s="48">
        <v>19</v>
      </c>
      <c r="AU95" s="48">
        <v>184</v>
      </c>
      <c r="AV95" s="430">
        <v>181.25</v>
      </c>
      <c r="AW95" s="430">
        <v>181.25</v>
      </c>
      <c r="AX95" s="430">
        <v>2.75</v>
      </c>
      <c r="AY95" s="48">
        <v>0</v>
      </c>
      <c r="AZ95" s="48">
        <v>0</v>
      </c>
      <c r="BA95" s="48">
        <v>10</v>
      </c>
      <c r="BB95" s="48">
        <v>0</v>
      </c>
      <c r="BC95" s="48">
        <v>18</v>
      </c>
      <c r="BD95" s="48">
        <v>0</v>
      </c>
      <c r="BE95" s="48">
        <v>0</v>
      </c>
      <c r="BF95" s="48">
        <v>0</v>
      </c>
      <c r="BG95" s="48">
        <v>0</v>
      </c>
      <c r="BH95" s="430">
        <v>30.75</v>
      </c>
      <c r="BI95" s="48">
        <v>28</v>
      </c>
      <c r="BJ95" s="48">
        <v>0</v>
      </c>
      <c r="BK95" s="48">
        <v>0</v>
      </c>
      <c r="BL95" s="48">
        <v>0</v>
      </c>
      <c r="BM95" s="48">
        <v>0</v>
      </c>
      <c r="BN95" s="48">
        <v>0</v>
      </c>
      <c r="BO95" s="48">
        <v>0</v>
      </c>
      <c r="BP95" s="48">
        <v>0</v>
      </c>
      <c r="BQ95" s="48">
        <v>0</v>
      </c>
      <c r="BR95" s="48">
        <v>0</v>
      </c>
      <c r="BS95" s="48">
        <v>0</v>
      </c>
      <c r="BT95" s="48">
        <v>0</v>
      </c>
      <c r="BU95" s="48">
        <v>0</v>
      </c>
      <c r="BV95" s="48">
        <v>0</v>
      </c>
      <c r="BW95" s="48">
        <v>0</v>
      </c>
      <c r="BX95" s="48">
        <v>0</v>
      </c>
      <c r="BY95" s="48">
        <v>0</v>
      </c>
      <c r="BZ95" s="48">
        <v>0</v>
      </c>
      <c r="CA95" s="48">
        <v>0</v>
      </c>
      <c r="CB95" s="48">
        <v>0</v>
      </c>
      <c r="CC95" s="48">
        <v>0</v>
      </c>
      <c r="CD95" s="48">
        <v>0</v>
      </c>
      <c r="CE95" s="48">
        <v>0</v>
      </c>
      <c r="CF95" s="48">
        <v>0</v>
      </c>
      <c r="CG95" s="48">
        <v>0</v>
      </c>
      <c r="CH95" s="48">
        <v>0</v>
      </c>
      <c r="CI95" s="48">
        <v>0</v>
      </c>
      <c r="CJ95" s="48">
        <v>0</v>
      </c>
      <c r="CK95" s="48">
        <v>0</v>
      </c>
      <c r="CL95" s="48">
        <v>0</v>
      </c>
      <c r="CM95" s="48">
        <v>0</v>
      </c>
      <c r="CN95" s="48">
        <v>0</v>
      </c>
      <c r="CO95" s="48">
        <v>0</v>
      </c>
      <c r="CP95" s="48"/>
      <c r="CQ95" s="48">
        <v>8</v>
      </c>
      <c r="CR95" s="48">
        <v>2</v>
      </c>
      <c r="CS95" s="48">
        <v>18</v>
      </c>
      <c r="CT95" s="48">
        <v>26</v>
      </c>
      <c r="CU95" s="48">
        <v>182</v>
      </c>
      <c r="CV95" s="429" t="s">
        <v>396</v>
      </c>
      <c r="CW95" s="47"/>
      <c r="CX95" s="47" t="s">
        <v>1068</v>
      </c>
      <c r="CY95" s="15"/>
    </row>
    <row r="96" spans="1:103" hidden="1" x14ac:dyDescent="0.35">
      <c r="A96" s="427">
        <v>94</v>
      </c>
      <c r="B96" s="47" t="s">
        <v>892</v>
      </c>
      <c r="C96" s="47" t="s">
        <v>893</v>
      </c>
      <c r="D96" s="47" t="s">
        <v>56</v>
      </c>
      <c r="E96" s="47" t="s">
        <v>894</v>
      </c>
      <c r="F96" s="47" t="s">
        <v>131</v>
      </c>
      <c r="G96" s="47" t="s">
        <v>58</v>
      </c>
      <c r="H96" s="47" t="s">
        <v>398</v>
      </c>
      <c r="I96" s="433"/>
      <c r="J96" s="423" t="s">
        <v>106</v>
      </c>
      <c r="K96" s="423" t="s">
        <v>106</v>
      </c>
      <c r="L96" s="423" t="s">
        <v>106</v>
      </c>
      <c r="M96" s="47" t="s">
        <v>104</v>
      </c>
      <c r="N96" s="369" t="s">
        <v>395</v>
      </c>
      <c r="O96" s="370" t="s">
        <v>395</v>
      </c>
      <c r="P96" s="423" t="s">
        <v>106</v>
      </c>
      <c r="Q96" s="423" t="s">
        <v>106</v>
      </c>
      <c r="R96" s="423" t="s">
        <v>106</v>
      </c>
      <c r="S96" s="423" t="s">
        <v>106</v>
      </c>
      <c r="T96" s="47" t="s">
        <v>104</v>
      </c>
      <c r="U96" s="369" t="s">
        <v>395</v>
      </c>
      <c r="V96" s="370" t="s">
        <v>395</v>
      </c>
      <c r="W96" s="19" t="s">
        <v>1049</v>
      </c>
      <c r="X96" s="47" t="s">
        <v>395</v>
      </c>
      <c r="Y96" s="19" t="s">
        <v>1051</v>
      </c>
      <c r="Z96" s="423" t="s">
        <v>106</v>
      </c>
      <c r="AA96" s="423" t="s">
        <v>106</v>
      </c>
      <c r="AB96" s="369" t="s">
        <v>104</v>
      </c>
      <c r="AC96" s="370" t="s">
        <v>395</v>
      </c>
      <c r="AD96" s="423" t="s">
        <v>106</v>
      </c>
      <c r="AE96" s="423" t="s">
        <v>106</v>
      </c>
      <c r="AF96" s="423" t="s">
        <v>106</v>
      </c>
      <c r="AG96" s="423" t="s">
        <v>106</v>
      </c>
      <c r="AH96" s="47" t="s">
        <v>104</v>
      </c>
      <c r="AI96" s="369" t="s">
        <v>395</v>
      </c>
      <c r="AJ96" s="370" t="s">
        <v>395</v>
      </c>
      <c r="AK96" s="423" t="s">
        <v>106</v>
      </c>
      <c r="AL96" s="423" t="s">
        <v>106</v>
      </c>
      <c r="AM96" s="221"/>
      <c r="AN96" s="48">
        <v>21</v>
      </c>
      <c r="AO96" s="48">
        <v>20</v>
      </c>
      <c r="AP96" s="48">
        <v>20</v>
      </c>
      <c r="AQ96" s="48">
        <v>0</v>
      </c>
      <c r="AR96" s="48">
        <v>0</v>
      </c>
      <c r="AS96" s="48">
        <v>0</v>
      </c>
      <c r="AT96" s="48">
        <v>19</v>
      </c>
      <c r="AU96" s="48">
        <v>202</v>
      </c>
      <c r="AV96" s="48">
        <v>192</v>
      </c>
      <c r="AW96" s="48">
        <v>192</v>
      </c>
      <c r="AX96" s="48">
        <v>10</v>
      </c>
      <c r="AY96" s="48">
        <v>0</v>
      </c>
      <c r="AZ96" s="48">
        <v>0</v>
      </c>
      <c r="BA96" s="48">
        <v>0</v>
      </c>
      <c r="BB96" s="48">
        <v>0</v>
      </c>
      <c r="BC96" s="48">
        <v>0</v>
      </c>
      <c r="BD96" s="48">
        <v>0</v>
      </c>
      <c r="BE96" s="48">
        <v>0</v>
      </c>
      <c r="BF96" s="48">
        <v>0</v>
      </c>
      <c r="BG96" s="48">
        <v>0</v>
      </c>
      <c r="BH96" s="48">
        <v>10</v>
      </c>
      <c r="BI96" s="48">
        <v>0</v>
      </c>
      <c r="BJ96" s="48">
        <v>0</v>
      </c>
      <c r="BK96" s="48">
        <v>0</v>
      </c>
      <c r="BL96" s="48">
        <v>10</v>
      </c>
      <c r="BM96" s="48">
        <v>0</v>
      </c>
      <c r="BN96" s="48">
        <v>0</v>
      </c>
      <c r="BO96" s="48">
        <v>0</v>
      </c>
      <c r="BP96" s="48">
        <v>0</v>
      </c>
      <c r="BQ96" s="48">
        <v>0</v>
      </c>
      <c r="BR96" s="48">
        <v>0</v>
      </c>
      <c r="BS96" s="48">
        <v>0</v>
      </c>
      <c r="BT96" s="48">
        <v>0</v>
      </c>
      <c r="BU96" s="48">
        <v>0</v>
      </c>
      <c r="BV96" s="48">
        <v>0</v>
      </c>
      <c r="BW96" s="48">
        <v>0</v>
      </c>
      <c r="BX96" s="48">
        <v>0</v>
      </c>
      <c r="BY96" s="48">
        <v>0</v>
      </c>
      <c r="BZ96" s="48">
        <v>0</v>
      </c>
      <c r="CA96" s="48">
        <v>0</v>
      </c>
      <c r="CB96" s="48">
        <v>0</v>
      </c>
      <c r="CC96" s="48">
        <v>0</v>
      </c>
      <c r="CD96" s="48">
        <v>0</v>
      </c>
      <c r="CE96" s="48">
        <v>0</v>
      </c>
      <c r="CF96" s="48">
        <v>0</v>
      </c>
      <c r="CG96" s="48">
        <v>0</v>
      </c>
      <c r="CH96" s="48">
        <v>0</v>
      </c>
      <c r="CI96" s="48">
        <v>0</v>
      </c>
      <c r="CJ96" s="48">
        <v>0</v>
      </c>
      <c r="CK96" s="48">
        <v>0</v>
      </c>
      <c r="CL96" s="48">
        <v>0</v>
      </c>
      <c r="CM96" s="48">
        <v>0</v>
      </c>
      <c r="CN96" s="48">
        <v>0</v>
      </c>
      <c r="CO96" s="48">
        <v>0</v>
      </c>
      <c r="CP96" s="48"/>
      <c r="CQ96" s="48"/>
      <c r="CR96" s="48"/>
      <c r="CS96" s="48">
        <v>10</v>
      </c>
      <c r="CT96" s="48">
        <v>10</v>
      </c>
      <c r="CU96" s="48">
        <v>198</v>
      </c>
      <c r="CV96" s="429" t="s">
        <v>396</v>
      </c>
      <c r="CW96" s="47"/>
      <c r="CX96" s="47" t="s">
        <v>1068</v>
      </c>
      <c r="CY96" s="15"/>
    </row>
    <row r="97" spans="1:103" hidden="1" x14ac:dyDescent="0.35">
      <c r="A97" s="427">
        <v>95</v>
      </c>
      <c r="B97" s="47" t="s">
        <v>895</v>
      </c>
      <c r="C97" s="47" t="s">
        <v>896</v>
      </c>
      <c r="D97" s="47" t="s">
        <v>56</v>
      </c>
      <c r="E97" s="47" t="s">
        <v>897</v>
      </c>
      <c r="F97" s="47" t="s">
        <v>131</v>
      </c>
      <c r="G97" s="47" t="s">
        <v>58</v>
      </c>
      <c r="H97" s="47" t="s">
        <v>327</v>
      </c>
      <c r="I97" s="423" t="s">
        <v>106</v>
      </c>
      <c r="J97" s="423" t="s">
        <v>106</v>
      </c>
      <c r="K97" s="423" t="s">
        <v>106</v>
      </c>
      <c r="L97" s="423" t="s">
        <v>106</v>
      </c>
      <c r="M97" s="47" t="s">
        <v>395</v>
      </c>
      <c r="N97" s="369" t="s">
        <v>104</v>
      </c>
      <c r="O97" s="370" t="s">
        <v>395</v>
      </c>
      <c r="P97" s="47" t="s">
        <v>395</v>
      </c>
      <c r="Q97" s="423" t="s">
        <v>106</v>
      </c>
      <c r="R97" s="423" t="s">
        <v>106</v>
      </c>
      <c r="S97" s="423" t="s">
        <v>106</v>
      </c>
      <c r="T97" s="423" t="s">
        <v>106</v>
      </c>
      <c r="U97" s="369" t="s">
        <v>104</v>
      </c>
      <c r="V97" s="370" t="s">
        <v>395</v>
      </c>
      <c r="W97" s="423" t="s">
        <v>106</v>
      </c>
      <c r="X97" s="423" t="s">
        <v>106</v>
      </c>
      <c r="Y97" s="423" t="s">
        <v>106</v>
      </c>
      <c r="Z97" s="423" t="s">
        <v>106</v>
      </c>
      <c r="AA97" s="47" t="s">
        <v>104</v>
      </c>
      <c r="AB97" s="369" t="s">
        <v>395</v>
      </c>
      <c r="AC97" s="370" t="s">
        <v>395</v>
      </c>
      <c r="AD97" s="423" t="s">
        <v>106</v>
      </c>
      <c r="AE97" s="423" t="s">
        <v>106</v>
      </c>
      <c r="AF97" s="423" t="s">
        <v>106</v>
      </c>
      <c r="AG97" s="423" t="s">
        <v>106</v>
      </c>
      <c r="AH97" s="47" t="s">
        <v>104</v>
      </c>
      <c r="AI97" s="369" t="s">
        <v>395</v>
      </c>
      <c r="AJ97" s="370" t="s">
        <v>395</v>
      </c>
      <c r="AK97" s="423" t="s">
        <v>106</v>
      </c>
      <c r="AL97" s="423" t="s">
        <v>106</v>
      </c>
      <c r="AM97" s="221"/>
      <c r="AN97" s="48">
        <v>22</v>
      </c>
      <c r="AO97" s="48">
        <v>22</v>
      </c>
      <c r="AP97" s="48">
        <v>22</v>
      </c>
      <c r="AQ97" s="48">
        <v>0</v>
      </c>
      <c r="AR97" s="48">
        <v>50</v>
      </c>
      <c r="AS97" s="48">
        <v>48</v>
      </c>
      <c r="AT97" s="48">
        <v>19</v>
      </c>
      <c r="AU97" s="48">
        <v>212</v>
      </c>
      <c r="AV97" s="48">
        <v>212</v>
      </c>
      <c r="AW97" s="48">
        <v>212</v>
      </c>
      <c r="AX97" s="48">
        <v>0</v>
      </c>
      <c r="AY97" s="48">
        <v>0</v>
      </c>
      <c r="AZ97" s="48">
        <v>0</v>
      </c>
      <c r="BA97" s="48">
        <v>0</v>
      </c>
      <c r="BB97" s="48">
        <v>0</v>
      </c>
      <c r="BC97" s="48">
        <v>0</v>
      </c>
      <c r="BD97" s="48">
        <v>0</v>
      </c>
      <c r="BE97" s="48">
        <v>0</v>
      </c>
      <c r="BF97" s="48">
        <v>0</v>
      </c>
      <c r="BG97" s="48">
        <v>0</v>
      </c>
      <c r="BH97" s="48">
        <v>0</v>
      </c>
      <c r="BI97" s="48">
        <v>0</v>
      </c>
      <c r="BJ97" s="48">
        <v>0</v>
      </c>
      <c r="BK97" s="48">
        <v>0</v>
      </c>
      <c r="BL97" s="48">
        <v>0</v>
      </c>
      <c r="BM97" s="48">
        <v>0</v>
      </c>
      <c r="BN97" s="48">
        <v>0</v>
      </c>
      <c r="BO97" s="48">
        <v>0</v>
      </c>
      <c r="BP97" s="48">
        <v>0</v>
      </c>
      <c r="BQ97" s="48">
        <v>0</v>
      </c>
      <c r="BR97" s="48">
        <v>0</v>
      </c>
      <c r="BS97" s="48">
        <v>0</v>
      </c>
      <c r="BT97" s="48">
        <v>0</v>
      </c>
      <c r="BU97" s="48">
        <v>0</v>
      </c>
      <c r="BV97" s="48">
        <v>0</v>
      </c>
      <c r="BW97" s="48">
        <v>0</v>
      </c>
      <c r="BX97" s="48">
        <v>0</v>
      </c>
      <c r="BY97" s="48">
        <v>0</v>
      </c>
      <c r="BZ97" s="48">
        <v>0</v>
      </c>
      <c r="CA97" s="48">
        <v>0</v>
      </c>
      <c r="CB97" s="48">
        <v>0</v>
      </c>
      <c r="CC97" s="48">
        <v>0</v>
      </c>
      <c r="CD97" s="48">
        <v>0</v>
      </c>
      <c r="CE97" s="48">
        <v>0</v>
      </c>
      <c r="CF97" s="48">
        <v>0</v>
      </c>
      <c r="CG97" s="48">
        <v>0</v>
      </c>
      <c r="CH97" s="48">
        <v>0</v>
      </c>
      <c r="CI97" s="48">
        <v>0</v>
      </c>
      <c r="CJ97" s="48">
        <v>0</v>
      </c>
      <c r="CK97" s="48">
        <v>0</v>
      </c>
      <c r="CL97" s="48">
        <v>0</v>
      </c>
      <c r="CM97" s="48">
        <v>0</v>
      </c>
      <c r="CN97" s="48">
        <v>0</v>
      </c>
      <c r="CO97" s="48">
        <v>0</v>
      </c>
      <c r="CP97" s="48"/>
      <c r="CQ97" s="48"/>
      <c r="CR97" s="48"/>
      <c r="CS97" s="48"/>
      <c r="CT97" s="48"/>
      <c r="CU97" s="48">
        <v>208</v>
      </c>
      <c r="CV97" s="429" t="s">
        <v>396</v>
      </c>
      <c r="CW97" s="47"/>
      <c r="CX97" s="47" t="s">
        <v>1068</v>
      </c>
      <c r="CY97" s="15"/>
    </row>
    <row r="98" spans="1:103" hidden="1" x14ac:dyDescent="0.35">
      <c r="A98" s="427">
        <v>96</v>
      </c>
      <c r="B98" s="47" t="s">
        <v>898</v>
      </c>
      <c r="C98" s="47" t="s">
        <v>899</v>
      </c>
      <c r="D98" s="47" t="s">
        <v>56</v>
      </c>
      <c r="E98" s="47" t="s">
        <v>900</v>
      </c>
      <c r="F98" s="47" t="s">
        <v>131</v>
      </c>
      <c r="G98" s="47" t="s">
        <v>58</v>
      </c>
      <c r="H98" s="47" t="s">
        <v>805</v>
      </c>
      <c r="I98" s="47" t="s">
        <v>104</v>
      </c>
      <c r="J98" s="47" t="s">
        <v>395</v>
      </c>
      <c r="K98" s="423" t="s">
        <v>106</v>
      </c>
      <c r="L98" s="423" t="s">
        <v>106</v>
      </c>
      <c r="M98" s="423" t="s">
        <v>106</v>
      </c>
      <c r="N98" s="19" t="s">
        <v>106</v>
      </c>
      <c r="O98" s="370" t="s">
        <v>395</v>
      </c>
      <c r="P98" s="47" t="s">
        <v>395</v>
      </c>
      <c r="Q98" s="423" t="s">
        <v>106</v>
      </c>
      <c r="R98" s="432" t="s">
        <v>1052</v>
      </c>
      <c r="S98" s="423" t="s">
        <v>106</v>
      </c>
      <c r="T98" s="423" t="s">
        <v>106</v>
      </c>
      <c r="U98" s="369" t="s">
        <v>104</v>
      </c>
      <c r="V98" s="370" t="s">
        <v>395</v>
      </c>
      <c r="W98" s="423" t="s">
        <v>106</v>
      </c>
      <c r="X98" s="423" t="s">
        <v>106</v>
      </c>
      <c r="Y98" s="423" t="s">
        <v>106</v>
      </c>
      <c r="Z98" s="423" t="s">
        <v>106</v>
      </c>
      <c r="AA98" s="47" t="s">
        <v>104</v>
      </c>
      <c r="AB98" s="369" t="s">
        <v>395</v>
      </c>
      <c r="AC98" s="370" t="s">
        <v>395</v>
      </c>
      <c r="AD98" s="47" t="s">
        <v>395</v>
      </c>
      <c r="AE98" s="423" t="s">
        <v>106</v>
      </c>
      <c r="AF98" s="423" t="s">
        <v>106</v>
      </c>
      <c r="AG98" s="423" t="s">
        <v>106</v>
      </c>
      <c r="AH98" s="423" t="s">
        <v>106</v>
      </c>
      <c r="AI98" s="369" t="s">
        <v>104</v>
      </c>
      <c r="AJ98" s="370" t="s">
        <v>395</v>
      </c>
      <c r="AK98" s="423" t="s">
        <v>106</v>
      </c>
      <c r="AL98" s="423" t="s">
        <v>106</v>
      </c>
      <c r="AM98" s="221"/>
      <c r="AN98" s="48">
        <v>21</v>
      </c>
      <c r="AO98" s="48">
        <v>21</v>
      </c>
      <c r="AP98" s="48">
        <v>21</v>
      </c>
      <c r="AQ98" s="48">
        <v>0</v>
      </c>
      <c r="AR98" s="48">
        <v>30</v>
      </c>
      <c r="AS98" s="48">
        <v>28</v>
      </c>
      <c r="AT98" s="48">
        <v>19</v>
      </c>
      <c r="AU98" s="48">
        <v>202</v>
      </c>
      <c r="AV98" s="48">
        <v>202</v>
      </c>
      <c r="AW98" s="48">
        <v>202</v>
      </c>
      <c r="AX98" s="48">
        <v>0</v>
      </c>
      <c r="AY98" s="48">
        <v>0</v>
      </c>
      <c r="AZ98" s="48">
        <v>0</v>
      </c>
      <c r="BA98" s="48">
        <v>0</v>
      </c>
      <c r="BB98" s="48">
        <v>0</v>
      </c>
      <c r="BC98" s="48">
        <v>10</v>
      </c>
      <c r="BD98" s="48">
        <v>0</v>
      </c>
      <c r="BE98" s="48">
        <v>0</v>
      </c>
      <c r="BF98" s="48">
        <v>0</v>
      </c>
      <c r="BG98" s="48">
        <v>0</v>
      </c>
      <c r="BH98" s="48">
        <v>10</v>
      </c>
      <c r="BI98" s="48">
        <v>10</v>
      </c>
      <c r="BJ98" s="48">
        <v>0</v>
      </c>
      <c r="BK98" s="48">
        <v>0</v>
      </c>
      <c r="BL98" s="48">
        <v>0</v>
      </c>
      <c r="BM98" s="48">
        <v>0</v>
      </c>
      <c r="BN98" s="48">
        <v>0</v>
      </c>
      <c r="BO98" s="48">
        <v>0</v>
      </c>
      <c r="BP98" s="48">
        <v>0</v>
      </c>
      <c r="BQ98" s="48">
        <v>0</v>
      </c>
      <c r="BR98" s="48">
        <v>0</v>
      </c>
      <c r="BS98" s="48">
        <v>0</v>
      </c>
      <c r="BT98" s="48">
        <v>0</v>
      </c>
      <c r="BU98" s="48">
        <v>0</v>
      </c>
      <c r="BV98" s="48">
        <v>0</v>
      </c>
      <c r="BW98" s="48">
        <v>0</v>
      </c>
      <c r="BX98" s="48">
        <v>0</v>
      </c>
      <c r="BY98" s="48">
        <v>0</v>
      </c>
      <c r="BZ98" s="48">
        <v>0</v>
      </c>
      <c r="CA98" s="48">
        <v>0</v>
      </c>
      <c r="CB98" s="48">
        <v>0</v>
      </c>
      <c r="CC98" s="48">
        <v>0</v>
      </c>
      <c r="CD98" s="48">
        <v>0</v>
      </c>
      <c r="CE98" s="48">
        <v>0</v>
      </c>
      <c r="CF98" s="48">
        <v>0</v>
      </c>
      <c r="CG98" s="48">
        <v>0</v>
      </c>
      <c r="CH98" s="48">
        <v>0</v>
      </c>
      <c r="CI98" s="48">
        <v>0</v>
      </c>
      <c r="CJ98" s="48">
        <v>0</v>
      </c>
      <c r="CK98" s="48">
        <v>0</v>
      </c>
      <c r="CL98" s="48">
        <v>0</v>
      </c>
      <c r="CM98" s="48">
        <v>0</v>
      </c>
      <c r="CN98" s="48">
        <v>0</v>
      </c>
      <c r="CO98" s="48">
        <v>0</v>
      </c>
      <c r="CP98" s="48"/>
      <c r="CQ98" s="48"/>
      <c r="CR98" s="48"/>
      <c r="CS98" s="48">
        <v>10</v>
      </c>
      <c r="CT98" s="48">
        <v>10</v>
      </c>
      <c r="CU98" s="48">
        <v>198</v>
      </c>
      <c r="CV98" s="429" t="s">
        <v>396</v>
      </c>
      <c r="CW98" s="47"/>
      <c r="CX98" s="47" t="s">
        <v>319</v>
      </c>
      <c r="CY98" s="15"/>
    </row>
    <row r="99" spans="1:103" hidden="1" x14ac:dyDescent="0.35">
      <c r="A99" s="427">
        <v>97</v>
      </c>
      <c r="B99" s="47" t="s">
        <v>901</v>
      </c>
      <c r="C99" s="47" t="s">
        <v>902</v>
      </c>
      <c r="D99" s="47" t="s">
        <v>56</v>
      </c>
      <c r="E99" s="47" t="s">
        <v>903</v>
      </c>
      <c r="F99" s="47" t="s">
        <v>131</v>
      </c>
      <c r="G99" s="47" t="s">
        <v>58</v>
      </c>
      <c r="H99" s="47" t="s">
        <v>399</v>
      </c>
      <c r="I99" s="423" t="s">
        <v>106</v>
      </c>
      <c r="J99" s="423" t="s">
        <v>106</v>
      </c>
      <c r="K99" s="423" t="s">
        <v>106</v>
      </c>
      <c r="L99" s="423" t="s">
        <v>106</v>
      </c>
      <c r="M99" s="47" t="s">
        <v>104</v>
      </c>
      <c r="N99" s="369" t="s">
        <v>395</v>
      </c>
      <c r="O99" s="370" t="s">
        <v>395</v>
      </c>
      <c r="P99" s="423" t="s">
        <v>106</v>
      </c>
      <c r="Q99" s="423" t="s">
        <v>106</v>
      </c>
      <c r="R99" s="423" t="s">
        <v>106</v>
      </c>
      <c r="S99" s="423" t="s">
        <v>106</v>
      </c>
      <c r="T99" s="47" t="s">
        <v>395</v>
      </c>
      <c r="U99" s="369" t="s">
        <v>104</v>
      </c>
      <c r="V99" s="370" t="s">
        <v>395</v>
      </c>
      <c r="W99" s="423" t="s">
        <v>106</v>
      </c>
      <c r="X99" s="423" t="s">
        <v>106</v>
      </c>
      <c r="Y99" s="423" t="s">
        <v>106</v>
      </c>
      <c r="Z99" s="423" t="s">
        <v>106</v>
      </c>
      <c r="AA99" s="47" t="s">
        <v>104</v>
      </c>
      <c r="AB99" s="369" t="s">
        <v>395</v>
      </c>
      <c r="AC99" s="370" t="s">
        <v>395</v>
      </c>
      <c r="AD99" s="423" t="s">
        <v>106</v>
      </c>
      <c r="AE99" s="423" t="s">
        <v>106</v>
      </c>
      <c r="AF99" s="423" t="s">
        <v>106</v>
      </c>
      <c r="AG99" s="47" t="s">
        <v>395</v>
      </c>
      <c r="AH99" s="423" t="s">
        <v>106</v>
      </c>
      <c r="AI99" s="369" t="s">
        <v>104</v>
      </c>
      <c r="AJ99" s="370" t="s">
        <v>395</v>
      </c>
      <c r="AK99" s="423" t="s">
        <v>106</v>
      </c>
      <c r="AL99" s="47" t="s">
        <v>395</v>
      </c>
      <c r="AM99" s="221"/>
      <c r="AN99" s="48">
        <v>21</v>
      </c>
      <c r="AO99" s="48">
        <v>21</v>
      </c>
      <c r="AP99" s="48">
        <v>21</v>
      </c>
      <c r="AQ99" s="48">
        <v>0</v>
      </c>
      <c r="AR99" s="48">
        <v>40</v>
      </c>
      <c r="AS99" s="48">
        <v>40</v>
      </c>
      <c r="AT99" s="430">
        <v>18.166699999999999</v>
      </c>
      <c r="AU99" s="48">
        <v>202</v>
      </c>
      <c r="AV99" s="48">
        <v>202</v>
      </c>
      <c r="AW99" s="48">
        <v>202</v>
      </c>
      <c r="AX99" s="48">
        <v>0</v>
      </c>
      <c r="AY99" s="48">
        <v>0</v>
      </c>
      <c r="AZ99" s="48">
        <v>0</v>
      </c>
      <c r="BA99" s="48">
        <v>0</v>
      </c>
      <c r="BB99" s="48">
        <v>0</v>
      </c>
      <c r="BC99" s="48">
        <v>0</v>
      </c>
      <c r="BD99" s="48">
        <v>0</v>
      </c>
      <c r="BE99" s="48">
        <v>0</v>
      </c>
      <c r="BF99" s="48">
        <v>0</v>
      </c>
      <c r="BG99" s="48">
        <v>0</v>
      </c>
      <c r="BH99" s="48">
        <v>0</v>
      </c>
      <c r="BI99" s="48">
        <v>0</v>
      </c>
      <c r="BJ99" s="48">
        <v>0</v>
      </c>
      <c r="BK99" s="48">
        <v>0</v>
      </c>
      <c r="BL99" s="48">
        <v>0</v>
      </c>
      <c r="BM99" s="48">
        <v>0</v>
      </c>
      <c r="BN99" s="48">
        <v>0</v>
      </c>
      <c r="BO99" s="48">
        <v>0</v>
      </c>
      <c r="BP99" s="48">
        <v>0</v>
      </c>
      <c r="BQ99" s="48">
        <v>0</v>
      </c>
      <c r="BR99" s="48">
        <v>0</v>
      </c>
      <c r="BS99" s="48">
        <v>0</v>
      </c>
      <c r="BT99" s="48">
        <v>0</v>
      </c>
      <c r="BU99" s="48">
        <v>0</v>
      </c>
      <c r="BV99" s="48">
        <v>0</v>
      </c>
      <c r="BW99" s="48">
        <v>0</v>
      </c>
      <c r="BX99" s="48">
        <v>0</v>
      </c>
      <c r="BY99" s="48">
        <v>0</v>
      </c>
      <c r="BZ99" s="48">
        <v>0</v>
      </c>
      <c r="CA99" s="48">
        <v>0</v>
      </c>
      <c r="CB99" s="48">
        <v>0</v>
      </c>
      <c r="CC99" s="48">
        <v>0</v>
      </c>
      <c r="CD99" s="48">
        <v>0</v>
      </c>
      <c r="CE99" s="48">
        <v>0</v>
      </c>
      <c r="CF99" s="48">
        <v>0</v>
      </c>
      <c r="CG99" s="48">
        <v>0</v>
      </c>
      <c r="CH99" s="48">
        <v>0</v>
      </c>
      <c r="CI99" s="48">
        <v>0</v>
      </c>
      <c r="CJ99" s="48">
        <v>0</v>
      </c>
      <c r="CK99" s="48">
        <v>0</v>
      </c>
      <c r="CL99" s="48">
        <v>0</v>
      </c>
      <c r="CM99" s="48">
        <v>0</v>
      </c>
      <c r="CN99" s="48">
        <v>0</v>
      </c>
      <c r="CO99" s="48">
        <v>0</v>
      </c>
      <c r="CP99" s="48"/>
      <c r="CQ99" s="48"/>
      <c r="CR99" s="48"/>
      <c r="CS99" s="48"/>
      <c r="CT99" s="48"/>
      <c r="CU99" s="48">
        <v>208</v>
      </c>
      <c r="CV99" s="429" t="s">
        <v>396</v>
      </c>
      <c r="CW99" s="47"/>
      <c r="CX99" s="47" t="s">
        <v>319</v>
      </c>
      <c r="CY99" s="15"/>
    </row>
    <row r="100" spans="1:103" hidden="1" x14ac:dyDescent="0.35">
      <c r="A100" s="427">
        <v>98</v>
      </c>
      <c r="B100" s="47" t="s">
        <v>904</v>
      </c>
      <c r="C100" s="47" t="s">
        <v>905</v>
      </c>
      <c r="D100" s="47" t="s">
        <v>56</v>
      </c>
      <c r="E100" s="47" t="s">
        <v>906</v>
      </c>
      <c r="F100" s="47" t="s">
        <v>131</v>
      </c>
      <c r="G100" s="47" t="s">
        <v>58</v>
      </c>
      <c r="H100" s="47" t="s">
        <v>327</v>
      </c>
      <c r="I100" s="423" t="s">
        <v>106</v>
      </c>
      <c r="J100" s="423" t="s">
        <v>106</v>
      </c>
      <c r="K100" s="423" t="s">
        <v>106</v>
      </c>
      <c r="L100" s="47" t="s">
        <v>395</v>
      </c>
      <c r="M100" s="423" t="s">
        <v>106</v>
      </c>
      <c r="N100" s="369" t="s">
        <v>104</v>
      </c>
      <c r="O100" s="370" t="s">
        <v>395</v>
      </c>
      <c r="P100" s="423" t="s">
        <v>106</v>
      </c>
      <c r="Q100" s="423" t="s">
        <v>106</v>
      </c>
      <c r="R100" s="423" t="s">
        <v>106</v>
      </c>
      <c r="S100" s="423" t="s">
        <v>106</v>
      </c>
      <c r="T100" s="47" t="s">
        <v>104</v>
      </c>
      <c r="U100" s="369" t="s">
        <v>395</v>
      </c>
      <c r="V100" s="370" t="s">
        <v>395</v>
      </c>
      <c r="W100" s="423" t="s">
        <v>106</v>
      </c>
      <c r="X100" s="19" t="s">
        <v>1050</v>
      </c>
      <c r="Y100" s="423" t="s">
        <v>106</v>
      </c>
      <c r="Z100" s="428" t="s">
        <v>562</v>
      </c>
      <c r="AA100" s="47" t="s">
        <v>104</v>
      </c>
      <c r="AB100" s="369" t="s">
        <v>395</v>
      </c>
      <c r="AC100" s="370" t="s">
        <v>395</v>
      </c>
      <c r="AD100" s="47" t="s">
        <v>395</v>
      </c>
      <c r="AE100" s="423" t="s">
        <v>106</v>
      </c>
      <c r="AF100" s="423" t="s">
        <v>106</v>
      </c>
      <c r="AG100" s="423" t="s">
        <v>106</v>
      </c>
      <c r="AH100" s="423" t="s">
        <v>106</v>
      </c>
      <c r="AI100" s="369"/>
      <c r="AJ100" s="370" t="s">
        <v>395</v>
      </c>
      <c r="AK100" s="433"/>
      <c r="AL100" s="433"/>
      <c r="AM100" s="221"/>
      <c r="AN100" s="48">
        <v>18</v>
      </c>
      <c r="AO100" s="430">
        <v>17.899999999999999</v>
      </c>
      <c r="AP100" s="430">
        <v>17.899999999999999</v>
      </c>
      <c r="AQ100" s="48">
        <v>0</v>
      </c>
      <c r="AR100" s="48">
        <v>40</v>
      </c>
      <c r="AS100" s="48">
        <v>36</v>
      </c>
      <c r="AT100" s="430">
        <v>19.333300000000001</v>
      </c>
      <c r="AU100" s="48">
        <v>174</v>
      </c>
      <c r="AV100" s="48">
        <v>173</v>
      </c>
      <c r="AW100" s="48">
        <v>173</v>
      </c>
      <c r="AX100" s="48">
        <v>1</v>
      </c>
      <c r="AY100" s="48">
        <v>0</v>
      </c>
      <c r="AZ100" s="48">
        <v>0</v>
      </c>
      <c r="BA100" s="48">
        <v>10</v>
      </c>
      <c r="BB100" s="48">
        <v>0</v>
      </c>
      <c r="BC100" s="48">
        <v>0</v>
      </c>
      <c r="BD100" s="48">
        <v>0</v>
      </c>
      <c r="BE100" s="48">
        <v>0</v>
      </c>
      <c r="BF100" s="48">
        <v>0</v>
      </c>
      <c r="BG100" s="48">
        <v>0</v>
      </c>
      <c r="BH100" s="48">
        <v>11</v>
      </c>
      <c r="BI100" s="48">
        <v>10</v>
      </c>
      <c r="BJ100" s="48">
        <v>0</v>
      </c>
      <c r="BK100" s="48">
        <v>0</v>
      </c>
      <c r="BL100" s="48">
        <v>0</v>
      </c>
      <c r="BM100" s="48">
        <v>0</v>
      </c>
      <c r="BN100" s="48">
        <v>0</v>
      </c>
      <c r="BO100" s="48">
        <v>0</v>
      </c>
      <c r="BP100" s="48">
        <v>0</v>
      </c>
      <c r="BQ100" s="48">
        <v>0</v>
      </c>
      <c r="BR100" s="48">
        <v>0</v>
      </c>
      <c r="BS100" s="48">
        <v>0</v>
      </c>
      <c r="BT100" s="48">
        <v>0</v>
      </c>
      <c r="BU100" s="48">
        <v>0</v>
      </c>
      <c r="BV100" s="48">
        <v>0</v>
      </c>
      <c r="BW100" s="48">
        <v>0</v>
      </c>
      <c r="BX100" s="48">
        <v>0</v>
      </c>
      <c r="BY100" s="48">
        <v>0</v>
      </c>
      <c r="BZ100" s="48">
        <v>0</v>
      </c>
      <c r="CA100" s="48">
        <v>0</v>
      </c>
      <c r="CB100" s="48">
        <v>0</v>
      </c>
      <c r="CC100" s="48">
        <v>0</v>
      </c>
      <c r="CD100" s="48">
        <v>0</v>
      </c>
      <c r="CE100" s="48">
        <v>0</v>
      </c>
      <c r="CF100" s="48">
        <v>0</v>
      </c>
      <c r="CG100" s="48">
        <v>0</v>
      </c>
      <c r="CH100" s="48">
        <v>0</v>
      </c>
      <c r="CI100" s="48">
        <v>0</v>
      </c>
      <c r="CJ100" s="48">
        <v>0</v>
      </c>
      <c r="CK100" s="48">
        <v>0</v>
      </c>
      <c r="CL100" s="48">
        <v>0</v>
      </c>
      <c r="CM100" s="48">
        <v>0</v>
      </c>
      <c r="CN100" s="48">
        <v>0</v>
      </c>
      <c r="CO100" s="48">
        <v>0</v>
      </c>
      <c r="CP100" s="48">
        <v>24</v>
      </c>
      <c r="CQ100" s="48">
        <v>8</v>
      </c>
      <c r="CR100" s="48">
        <v>2</v>
      </c>
      <c r="CS100" s="48">
        <v>8</v>
      </c>
      <c r="CT100" s="48">
        <v>40</v>
      </c>
      <c r="CU100" s="48">
        <v>176</v>
      </c>
      <c r="CV100" s="429" t="s">
        <v>397</v>
      </c>
      <c r="CW100" s="47" t="s">
        <v>1906</v>
      </c>
      <c r="CX100" s="47" t="s">
        <v>870</v>
      </c>
      <c r="CY100" s="15"/>
    </row>
    <row r="101" spans="1:103" hidden="1" x14ac:dyDescent="0.35">
      <c r="A101" s="427">
        <v>99</v>
      </c>
      <c r="B101" s="47" t="s">
        <v>907</v>
      </c>
      <c r="C101" s="47" t="s">
        <v>908</v>
      </c>
      <c r="D101" s="47" t="s">
        <v>56</v>
      </c>
      <c r="E101" s="47" t="s">
        <v>909</v>
      </c>
      <c r="F101" s="47" t="s">
        <v>131</v>
      </c>
      <c r="G101" s="47" t="s">
        <v>58</v>
      </c>
      <c r="H101" s="47" t="s">
        <v>328</v>
      </c>
      <c r="I101" s="423" t="s">
        <v>106</v>
      </c>
      <c r="J101" s="432" t="s">
        <v>1052</v>
      </c>
      <c r="K101" s="423" t="s">
        <v>106</v>
      </c>
      <c r="L101" s="423" t="s">
        <v>106</v>
      </c>
      <c r="M101" s="47" t="s">
        <v>104</v>
      </c>
      <c r="N101" s="369" t="s">
        <v>395</v>
      </c>
      <c r="O101" s="370" t="s">
        <v>395</v>
      </c>
      <c r="P101" s="47" t="s">
        <v>395</v>
      </c>
      <c r="Q101" s="423" t="s">
        <v>106</v>
      </c>
      <c r="R101" s="423" t="s">
        <v>106</v>
      </c>
      <c r="S101" s="423" t="s">
        <v>106</v>
      </c>
      <c r="T101" s="423" t="s">
        <v>106</v>
      </c>
      <c r="U101" s="369" t="s">
        <v>104</v>
      </c>
      <c r="V101" s="370" t="s">
        <v>395</v>
      </c>
      <c r="W101" s="423" t="s">
        <v>106</v>
      </c>
      <c r="X101" s="423" t="s">
        <v>106</v>
      </c>
      <c r="Y101" s="423" t="s">
        <v>106</v>
      </c>
      <c r="Z101" s="423" t="s">
        <v>106</v>
      </c>
      <c r="AA101" s="47" t="s">
        <v>104</v>
      </c>
      <c r="AB101" s="369" t="s">
        <v>395</v>
      </c>
      <c r="AC101" s="370" t="s">
        <v>395</v>
      </c>
      <c r="AD101" s="423" t="s">
        <v>106</v>
      </c>
      <c r="AE101" s="423" t="s">
        <v>106</v>
      </c>
      <c r="AF101" s="423" t="s">
        <v>106</v>
      </c>
      <c r="AG101" s="423" t="s">
        <v>106</v>
      </c>
      <c r="AH101" s="47" t="s">
        <v>104</v>
      </c>
      <c r="AI101" s="369" t="s">
        <v>395</v>
      </c>
      <c r="AJ101" s="370" t="s">
        <v>395</v>
      </c>
      <c r="AK101" s="47" t="s">
        <v>395</v>
      </c>
      <c r="AL101" s="423" t="s">
        <v>106</v>
      </c>
      <c r="AM101" s="221"/>
      <c r="AN101" s="48">
        <v>20</v>
      </c>
      <c r="AO101" s="48">
        <v>20</v>
      </c>
      <c r="AP101" s="48">
        <v>20</v>
      </c>
      <c r="AQ101" s="48">
        <v>0</v>
      </c>
      <c r="AR101" s="48">
        <v>25</v>
      </c>
      <c r="AS101" s="48">
        <v>24</v>
      </c>
      <c r="AT101" s="430">
        <v>18.166699999999999</v>
      </c>
      <c r="AU101" s="48">
        <v>192</v>
      </c>
      <c r="AV101" s="48">
        <v>192</v>
      </c>
      <c r="AW101" s="48">
        <v>192</v>
      </c>
      <c r="AX101" s="48">
        <v>0</v>
      </c>
      <c r="AY101" s="48">
        <v>0</v>
      </c>
      <c r="AZ101" s="48">
        <v>0</v>
      </c>
      <c r="BA101" s="48">
        <v>0</v>
      </c>
      <c r="BB101" s="48">
        <v>0</v>
      </c>
      <c r="BC101" s="48">
        <v>10</v>
      </c>
      <c r="BD101" s="48">
        <v>0</v>
      </c>
      <c r="BE101" s="48">
        <v>0</v>
      </c>
      <c r="BF101" s="48">
        <v>0</v>
      </c>
      <c r="BG101" s="48">
        <v>0</v>
      </c>
      <c r="BH101" s="48">
        <v>10</v>
      </c>
      <c r="BI101" s="48">
        <v>10</v>
      </c>
      <c r="BJ101" s="48">
        <v>0</v>
      </c>
      <c r="BK101" s="48">
        <v>0</v>
      </c>
      <c r="BL101" s="48">
        <v>0</v>
      </c>
      <c r="BM101" s="48">
        <v>0</v>
      </c>
      <c r="BN101" s="48">
        <v>0</v>
      </c>
      <c r="BO101" s="48">
        <v>0</v>
      </c>
      <c r="BP101" s="48">
        <v>0</v>
      </c>
      <c r="BQ101" s="48">
        <v>0</v>
      </c>
      <c r="BR101" s="48">
        <v>0</v>
      </c>
      <c r="BS101" s="48">
        <v>0</v>
      </c>
      <c r="BT101" s="48">
        <v>0</v>
      </c>
      <c r="BU101" s="48">
        <v>0</v>
      </c>
      <c r="BV101" s="48">
        <v>0</v>
      </c>
      <c r="BW101" s="48">
        <v>0</v>
      </c>
      <c r="BX101" s="48">
        <v>0</v>
      </c>
      <c r="BY101" s="48">
        <v>0</v>
      </c>
      <c r="BZ101" s="48">
        <v>0</v>
      </c>
      <c r="CA101" s="48">
        <v>0</v>
      </c>
      <c r="CB101" s="48">
        <v>0</v>
      </c>
      <c r="CC101" s="48">
        <v>0</v>
      </c>
      <c r="CD101" s="48">
        <v>0</v>
      </c>
      <c r="CE101" s="48">
        <v>0</v>
      </c>
      <c r="CF101" s="48">
        <v>0</v>
      </c>
      <c r="CG101" s="48">
        <v>0</v>
      </c>
      <c r="CH101" s="48">
        <v>0</v>
      </c>
      <c r="CI101" s="48">
        <v>0</v>
      </c>
      <c r="CJ101" s="48">
        <v>0</v>
      </c>
      <c r="CK101" s="48">
        <v>0</v>
      </c>
      <c r="CL101" s="48">
        <v>0</v>
      </c>
      <c r="CM101" s="48">
        <v>0</v>
      </c>
      <c r="CN101" s="48">
        <v>0</v>
      </c>
      <c r="CO101" s="48">
        <v>0</v>
      </c>
      <c r="CP101" s="48"/>
      <c r="CQ101" s="48"/>
      <c r="CR101" s="48"/>
      <c r="CS101" s="48">
        <v>10</v>
      </c>
      <c r="CT101" s="48">
        <v>10</v>
      </c>
      <c r="CU101" s="48">
        <v>198</v>
      </c>
      <c r="CV101" s="429" t="s">
        <v>396</v>
      </c>
      <c r="CW101" s="47"/>
      <c r="CX101" s="47" t="s">
        <v>870</v>
      </c>
      <c r="CY101" s="15"/>
    </row>
    <row r="102" spans="1:103" hidden="1" x14ac:dyDescent="0.35">
      <c r="A102" s="427">
        <v>100</v>
      </c>
      <c r="B102" s="47" t="s">
        <v>910</v>
      </c>
      <c r="C102" s="47" t="s">
        <v>911</v>
      </c>
      <c r="D102" s="47" t="s">
        <v>56</v>
      </c>
      <c r="E102" s="47" t="s">
        <v>912</v>
      </c>
      <c r="F102" s="47" t="s">
        <v>131</v>
      </c>
      <c r="G102" s="47" t="s">
        <v>58</v>
      </c>
      <c r="H102" s="47" t="s">
        <v>805</v>
      </c>
      <c r="I102" s="47" t="s">
        <v>395</v>
      </c>
      <c r="J102" s="423" t="s">
        <v>106</v>
      </c>
      <c r="K102" s="423" t="s">
        <v>106</v>
      </c>
      <c r="L102" s="19" t="s">
        <v>1049</v>
      </c>
      <c r="M102" s="19" t="s">
        <v>828</v>
      </c>
      <c r="N102" s="19" t="s">
        <v>828</v>
      </c>
      <c r="O102" s="370" t="s">
        <v>395</v>
      </c>
      <c r="P102" s="423" t="s">
        <v>106</v>
      </c>
      <c r="Q102" s="423" t="s">
        <v>106</v>
      </c>
      <c r="R102" s="423" t="s">
        <v>106</v>
      </c>
      <c r="S102" s="423" t="s">
        <v>106</v>
      </c>
      <c r="T102" s="47" t="s">
        <v>395</v>
      </c>
      <c r="U102" s="369" t="s">
        <v>104</v>
      </c>
      <c r="V102" s="370" t="s">
        <v>395</v>
      </c>
      <c r="W102" s="423" t="s">
        <v>106</v>
      </c>
      <c r="X102" s="423" t="s">
        <v>106</v>
      </c>
      <c r="Y102" s="423" t="s">
        <v>106</v>
      </c>
      <c r="Z102" s="423" t="s">
        <v>106</v>
      </c>
      <c r="AA102" s="47" t="s">
        <v>104</v>
      </c>
      <c r="AB102" s="369" t="s">
        <v>395</v>
      </c>
      <c r="AC102" s="370" t="s">
        <v>395</v>
      </c>
      <c r="AD102" s="423" t="s">
        <v>106</v>
      </c>
      <c r="AE102" s="423" t="s">
        <v>106</v>
      </c>
      <c r="AF102" s="423" t="s">
        <v>106</v>
      </c>
      <c r="AG102" s="423" t="s">
        <v>106</v>
      </c>
      <c r="AH102" s="47" t="s">
        <v>104</v>
      </c>
      <c r="AI102" s="369" t="s">
        <v>395</v>
      </c>
      <c r="AJ102" s="370" t="s">
        <v>395</v>
      </c>
      <c r="AK102" s="423" t="s">
        <v>106</v>
      </c>
      <c r="AL102" s="47" t="s">
        <v>395</v>
      </c>
      <c r="AM102" s="221"/>
      <c r="AN102" s="48">
        <v>19</v>
      </c>
      <c r="AO102" s="48">
        <v>18</v>
      </c>
      <c r="AP102" s="48">
        <v>18</v>
      </c>
      <c r="AQ102" s="48">
        <v>0</v>
      </c>
      <c r="AR102" s="48">
        <v>40</v>
      </c>
      <c r="AS102" s="48">
        <v>40</v>
      </c>
      <c r="AT102" s="430">
        <v>18.166699999999999</v>
      </c>
      <c r="AU102" s="48">
        <v>184</v>
      </c>
      <c r="AV102" s="48">
        <v>174</v>
      </c>
      <c r="AW102" s="48">
        <v>174</v>
      </c>
      <c r="AX102" s="48">
        <v>10</v>
      </c>
      <c r="AY102" s="48">
        <v>0</v>
      </c>
      <c r="AZ102" s="48">
        <v>0</v>
      </c>
      <c r="BA102" s="48">
        <v>0</v>
      </c>
      <c r="BB102" s="48">
        <v>0</v>
      </c>
      <c r="BC102" s="48">
        <v>0</v>
      </c>
      <c r="BD102" s="48">
        <v>0</v>
      </c>
      <c r="BE102" s="48">
        <v>20</v>
      </c>
      <c r="BF102" s="48">
        <v>0</v>
      </c>
      <c r="BG102" s="48">
        <v>0</v>
      </c>
      <c r="BH102" s="48">
        <v>30</v>
      </c>
      <c r="BI102" s="48">
        <v>20</v>
      </c>
      <c r="BJ102" s="48">
        <v>0</v>
      </c>
      <c r="BK102" s="48">
        <v>0</v>
      </c>
      <c r="BL102" s="48">
        <v>0</v>
      </c>
      <c r="BM102" s="48">
        <v>0</v>
      </c>
      <c r="BN102" s="48">
        <v>0</v>
      </c>
      <c r="BO102" s="48">
        <v>0</v>
      </c>
      <c r="BP102" s="48">
        <v>0</v>
      </c>
      <c r="BQ102" s="48">
        <v>0</v>
      </c>
      <c r="BR102" s="48">
        <v>0</v>
      </c>
      <c r="BS102" s="48">
        <v>0</v>
      </c>
      <c r="BT102" s="48">
        <v>0</v>
      </c>
      <c r="BU102" s="48">
        <v>0</v>
      </c>
      <c r="BV102" s="48">
        <v>0</v>
      </c>
      <c r="BW102" s="48">
        <v>0</v>
      </c>
      <c r="BX102" s="48">
        <v>0</v>
      </c>
      <c r="BY102" s="48">
        <v>0</v>
      </c>
      <c r="BZ102" s="48">
        <v>0</v>
      </c>
      <c r="CA102" s="48">
        <v>0</v>
      </c>
      <c r="CB102" s="48">
        <v>0</v>
      </c>
      <c r="CC102" s="48">
        <v>0</v>
      </c>
      <c r="CD102" s="48">
        <v>0</v>
      </c>
      <c r="CE102" s="48">
        <v>0</v>
      </c>
      <c r="CF102" s="48">
        <v>0</v>
      </c>
      <c r="CG102" s="48">
        <v>0</v>
      </c>
      <c r="CH102" s="48">
        <v>0</v>
      </c>
      <c r="CI102" s="48">
        <v>0</v>
      </c>
      <c r="CJ102" s="48">
        <v>0</v>
      </c>
      <c r="CK102" s="48">
        <v>0</v>
      </c>
      <c r="CL102" s="48">
        <v>0</v>
      </c>
      <c r="CM102" s="48">
        <v>0</v>
      </c>
      <c r="CN102" s="48">
        <v>0</v>
      </c>
      <c r="CO102" s="48">
        <v>0</v>
      </c>
      <c r="CP102" s="48"/>
      <c r="CQ102" s="48"/>
      <c r="CR102" s="48"/>
      <c r="CS102" s="48">
        <v>18</v>
      </c>
      <c r="CT102" s="48">
        <v>18</v>
      </c>
      <c r="CU102" s="48">
        <v>190</v>
      </c>
      <c r="CV102" s="429" t="s">
        <v>396</v>
      </c>
      <c r="CW102" s="47"/>
      <c r="CX102" s="47" t="s">
        <v>870</v>
      </c>
      <c r="CY102" s="15"/>
    </row>
    <row r="103" spans="1:103" hidden="1" x14ac:dyDescent="0.35">
      <c r="A103" s="427">
        <v>101</v>
      </c>
      <c r="B103" s="47" t="s">
        <v>913</v>
      </c>
      <c r="C103" s="47" t="s">
        <v>914</v>
      </c>
      <c r="D103" s="47" t="s">
        <v>56</v>
      </c>
      <c r="E103" s="47" t="s">
        <v>915</v>
      </c>
      <c r="F103" s="47" t="s">
        <v>131</v>
      </c>
      <c r="G103" s="47" t="s">
        <v>58</v>
      </c>
      <c r="H103" s="47" t="s">
        <v>398</v>
      </c>
      <c r="I103" s="423" t="s">
        <v>106</v>
      </c>
      <c r="J103" s="423" t="s">
        <v>106</v>
      </c>
      <c r="K103" s="423" t="s">
        <v>106</v>
      </c>
      <c r="L103" s="19" t="s">
        <v>828</v>
      </c>
      <c r="M103" s="19" t="s">
        <v>828</v>
      </c>
      <c r="N103" s="19" t="s">
        <v>828</v>
      </c>
      <c r="O103" s="370" t="s">
        <v>395</v>
      </c>
      <c r="P103" s="423" t="s">
        <v>106</v>
      </c>
      <c r="Q103" s="423" t="s">
        <v>106</v>
      </c>
      <c r="R103" s="423" t="s">
        <v>106</v>
      </c>
      <c r="S103" s="47" t="s">
        <v>395</v>
      </c>
      <c r="T103" s="423" t="s">
        <v>106</v>
      </c>
      <c r="U103" s="369" t="s">
        <v>104</v>
      </c>
      <c r="V103" s="370" t="s">
        <v>395</v>
      </c>
      <c r="W103" s="423" t="s">
        <v>106</v>
      </c>
      <c r="X103" s="423" t="s">
        <v>106</v>
      </c>
      <c r="Y103" s="423" t="s">
        <v>106</v>
      </c>
      <c r="Z103" s="423" t="s">
        <v>106</v>
      </c>
      <c r="AA103" s="47" t="s">
        <v>104</v>
      </c>
      <c r="AB103" s="369" t="s">
        <v>395</v>
      </c>
      <c r="AC103" s="370" t="s">
        <v>395</v>
      </c>
      <c r="AD103" s="423" t="s">
        <v>106</v>
      </c>
      <c r="AE103" s="423" t="s">
        <v>106</v>
      </c>
      <c r="AF103" s="423" t="s">
        <v>106</v>
      </c>
      <c r="AG103" s="423" t="s">
        <v>106</v>
      </c>
      <c r="AH103" s="47" t="s">
        <v>104</v>
      </c>
      <c r="AI103" s="369" t="s">
        <v>395</v>
      </c>
      <c r="AJ103" s="370" t="s">
        <v>395</v>
      </c>
      <c r="AK103" s="423" t="s">
        <v>106</v>
      </c>
      <c r="AL103" s="47" t="s">
        <v>395</v>
      </c>
      <c r="AM103" s="221"/>
      <c r="AN103" s="48">
        <v>19</v>
      </c>
      <c r="AO103" s="48">
        <v>19</v>
      </c>
      <c r="AP103" s="48">
        <v>19</v>
      </c>
      <c r="AQ103" s="48">
        <v>0</v>
      </c>
      <c r="AR103" s="48">
        <v>40</v>
      </c>
      <c r="AS103" s="48">
        <v>40</v>
      </c>
      <c r="AT103" s="430">
        <v>19.166699999999999</v>
      </c>
      <c r="AU103" s="48">
        <v>184</v>
      </c>
      <c r="AV103" s="48">
        <v>184</v>
      </c>
      <c r="AW103" s="48">
        <v>184</v>
      </c>
      <c r="AX103" s="48">
        <v>0</v>
      </c>
      <c r="AY103" s="48">
        <v>0</v>
      </c>
      <c r="AZ103" s="48">
        <v>0</v>
      </c>
      <c r="BA103" s="48">
        <v>0</v>
      </c>
      <c r="BB103" s="48">
        <v>0</v>
      </c>
      <c r="BC103" s="48">
        <v>0</v>
      </c>
      <c r="BD103" s="48">
        <v>0</v>
      </c>
      <c r="BE103" s="48">
        <v>30</v>
      </c>
      <c r="BF103" s="48">
        <v>0</v>
      </c>
      <c r="BG103" s="48">
        <v>0</v>
      </c>
      <c r="BH103" s="48">
        <v>30</v>
      </c>
      <c r="BI103" s="48">
        <v>30</v>
      </c>
      <c r="BJ103" s="48">
        <v>0</v>
      </c>
      <c r="BK103" s="48">
        <v>0</v>
      </c>
      <c r="BL103" s="48">
        <v>0</v>
      </c>
      <c r="BM103" s="48">
        <v>0</v>
      </c>
      <c r="BN103" s="48">
        <v>0</v>
      </c>
      <c r="BO103" s="48">
        <v>0</v>
      </c>
      <c r="BP103" s="48">
        <v>0</v>
      </c>
      <c r="BQ103" s="48">
        <v>0</v>
      </c>
      <c r="BR103" s="48">
        <v>0</v>
      </c>
      <c r="BS103" s="48">
        <v>0</v>
      </c>
      <c r="BT103" s="48">
        <v>0</v>
      </c>
      <c r="BU103" s="48">
        <v>0</v>
      </c>
      <c r="BV103" s="48">
        <v>0</v>
      </c>
      <c r="BW103" s="48">
        <v>0</v>
      </c>
      <c r="BX103" s="48">
        <v>0</v>
      </c>
      <c r="BY103" s="48">
        <v>0</v>
      </c>
      <c r="BZ103" s="48">
        <v>0</v>
      </c>
      <c r="CA103" s="48">
        <v>0</v>
      </c>
      <c r="CB103" s="48">
        <v>0</v>
      </c>
      <c r="CC103" s="48">
        <v>0</v>
      </c>
      <c r="CD103" s="48">
        <v>0</v>
      </c>
      <c r="CE103" s="48">
        <v>0</v>
      </c>
      <c r="CF103" s="48">
        <v>0</v>
      </c>
      <c r="CG103" s="48">
        <v>0</v>
      </c>
      <c r="CH103" s="48">
        <v>0</v>
      </c>
      <c r="CI103" s="48">
        <v>0</v>
      </c>
      <c r="CJ103" s="48">
        <v>0</v>
      </c>
      <c r="CK103" s="48">
        <v>0</v>
      </c>
      <c r="CL103" s="48">
        <v>0</v>
      </c>
      <c r="CM103" s="48">
        <v>0</v>
      </c>
      <c r="CN103" s="48">
        <v>0</v>
      </c>
      <c r="CO103" s="48">
        <v>0</v>
      </c>
      <c r="CP103" s="48"/>
      <c r="CQ103" s="48"/>
      <c r="CR103" s="48"/>
      <c r="CS103" s="48">
        <v>26</v>
      </c>
      <c r="CT103" s="48">
        <v>26</v>
      </c>
      <c r="CU103" s="48">
        <v>182</v>
      </c>
      <c r="CV103" s="429" t="s">
        <v>396</v>
      </c>
      <c r="CW103" s="47"/>
      <c r="CX103" s="47" t="s">
        <v>870</v>
      </c>
      <c r="CY103" s="15"/>
    </row>
    <row r="104" spans="1:103" hidden="1" x14ac:dyDescent="0.35">
      <c r="A104" s="427">
        <v>102</v>
      </c>
      <c r="B104" s="47" t="s">
        <v>917</v>
      </c>
      <c r="C104" s="47" t="s">
        <v>845</v>
      </c>
      <c r="D104" s="47" t="s">
        <v>56</v>
      </c>
      <c r="E104" s="47" t="s">
        <v>918</v>
      </c>
      <c r="F104" s="47" t="s">
        <v>131</v>
      </c>
      <c r="G104" s="47" t="s">
        <v>58</v>
      </c>
      <c r="H104" s="47" t="s">
        <v>328</v>
      </c>
      <c r="I104" s="431" t="s">
        <v>1897</v>
      </c>
      <c r="J104" s="47" t="s">
        <v>395</v>
      </c>
      <c r="K104" s="423" t="s">
        <v>106</v>
      </c>
      <c r="L104" s="423" t="s">
        <v>106</v>
      </c>
      <c r="M104" s="423" t="s">
        <v>106</v>
      </c>
      <c r="N104" s="431" t="s">
        <v>1902</v>
      </c>
      <c r="O104" s="370" t="s">
        <v>395</v>
      </c>
      <c r="P104" s="423" t="s">
        <v>106</v>
      </c>
      <c r="Q104" s="423" t="s">
        <v>106</v>
      </c>
      <c r="R104" s="423" t="s">
        <v>106</v>
      </c>
      <c r="S104" s="19" t="s">
        <v>1050</v>
      </c>
      <c r="T104" s="432" t="s">
        <v>948</v>
      </c>
      <c r="U104" s="369" t="s">
        <v>395</v>
      </c>
      <c r="V104" s="370" t="s">
        <v>395</v>
      </c>
      <c r="W104" s="19" t="s">
        <v>1050</v>
      </c>
      <c r="X104" s="19" t="s">
        <v>1050</v>
      </c>
      <c r="Y104" s="19" t="s">
        <v>1050</v>
      </c>
      <c r="Z104" s="19" t="s">
        <v>1050</v>
      </c>
      <c r="AA104" s="432" t="s">
        <v>948</v>
      </c>
      <c r="AB104" s="369" t="s">
        <v>395</v>
      </c>
      <c r="AC104" s="370" t="s">
        <v>395</v>
      </c>
      <c r="AD104" s="19" t="s">
        <v>1050</v>
      </c>
      <c r="AE104" s="19" t="s">
        <v>1050</v>
      </c>
      <c r="AF104" s="19" t="s">
        <v>1050</v>
      </c>
      <c r="AG104" s="19" t="s">
        <v>1050</v>
      </c>
      <c r="AH104" s="432" t="s">
        <v>948</v>
      </c>
      <c r="AI104" s="369" t="s">
        <v>395</v>
      </c>
      <c r="AJ104" s="370" t="s">
        <v>395</v>
      </c>
      <c r="AK104" s="19" t="s">
        <v>1050</v>
      </c>
      <c r="AL104" s="19" t="s">
        <v>1050</v>
      </c>
      <c r="AM104" s="221"/>
      <c r="AN104" s="48">
        <v>6</v>
      </c>
      <c r="AO104" s="48">
        <v>6</v>
      </c>
      <c r="AP104" s="48">
        <v>6</v>
      </c>
      <c r="AQ104" s="48">
        <v>0</v>
      </c>
      <c r="AR104" s="48">
        <v>0</v>
      </c>
      <c r="AS104" s="48">
        <v>0</v>
      </c>
      <c r="AT104" s="48">
        <v>19</v>
      </c>
      <c r="AU104" s="48">
        <v>60</v>
      </c>
      <c r="AV104" s="48">
        <v>60</v>
      </c>
      <c r="AW104" s="48">
        <v>60</v>
      </c>
      <c r="AX104" s="48">
        <v>0</v>
      </c>
      <c r="AY104" s="48">
        <v>0</v>
      </c>
      <c r="AZ104" s="48">
        <v>0</v>
      </c>
      <c r="BA104" s="48">
        <v>134</v>
      </c>
      <c r="BB104" s="48">
        <v>0</v>
      </c>
      <c r="BC104" s="48">
        <v>0</v>
      </c>
      <c r="BD104" s="48">
        <v>18</v>
      </c>
      <c r="BE104" s="48">
        <v>0</v>
      </c>
      <c r="BF104" s="48">
        <v>0</v>
      </c>
      <c r="BG104" s="48">
        <v>0</v>
      </c>
      <c r="BH104" s="48">
        <v>152</v>
      </c>
      <c r="BI104" s="48">
        <v>152</v>
      </c>
      <c r="BJ104" s="48">
        <v>0</v>
      </c>
      <c r="BK104" s="48">
        <v>0</v>
      </c>
      <c r="BL104" s="48">
        <v>0</v>
      </c>
      <c r="BM104" s="48">
        <v>0</v>
      </c>
      <c r="BN104" s="48">
        <v>0</v>
      </c>
      <c r="BO104" s="48">
        <v>0</v>
      </c>
      <c r="BP104" s="48">
        <v>0</v>
      </c>
      <c r="BQ104" s="48">
        <v>0</v>
      </c>
      <c r="BR104" s="48">
        <v>0</v>
      </c>
      <c r="BS104" s="48">
        <v>0</v>
      </c>
      <c r="BT104" s="48">
        <v>0</v>
      </c>
      <c r="BU104" s="48">
        <v>0</v>
      </c>
      <c r="BV104" s="48">
        <v>0</v>
      </c>
      <c r="BW104" s="48">
        <v>0</v>
      </c>
      <c r="BX104" s="48">
        <v>0</v>
      </c>
      <c r="BY104" s="48">
        <v>0</v>
      </c>
      <c r="BZ104" s="48">
        <v>0</v>
      </c>
      <c r="CA104" s="48">
        <v>0</v>
      </c>
      <c r="CB104" s="48">
        <v>0</v>
      </c>
      <c r="CC104" s="48">
        <v>0</v>
      </c>
      <c r="CD104" s="48">
        <v>0</v>
      </c>
      <c r="CE104" s="48">
        <v>0</v>
      </c>
      <c r="CF104" s="48">
        <v>0</v>
      </c>
      <c r="CG104" s="48">
        <v>0</v>
      </c>
      <c r="CH104" s="48">
        <v>0</v>
      </c>
      <c r="CI104" s="48">
        <v>0</v>
      </c>
      <c r="CJ104" s="48">
        <v>0</v>
      </c>
      <c r="CK104" s="48">
        <v>0</v>
      </c>
      <c r="CL104" s="48">
        <v>0</v>
      </c>
      <c r="CM104" s="48">
        <v>0</v>
      </c>
      <c r="CN104" s="48">
        <v>0</v>
      </c>
      <c r="CO104" s="48">
        <v>0</v>
      </c>
      <c r="CP104" s="48"/>
      <c r="CQ104" s="48">
        <v>128</v>
      </c>
      <c r="CR104" s="48">
        <v>24</v>
      </c>
      <c r="CS104" s="48"/>
      <c r="CT104" s="48">
        <v>128</v>
      </c>
      <c r="CU104" s="48">
        <v>80</v>
      </c>
      <c r="CV104" s="429" t="s">
        <v>396</v>
      </c>
      <c r="CW104" s="47"/>
      <c r="CX104" s="47" t="s">
        <v>870</v>
      </c>
      <c r="CY104" s="15"/>
    </row>
    <row r="105" spans="1:103" hidden="1" x14ac:dyDescent="0.35">
      <c r="A105" s="427">
        <v>103</v>
      </c>
      <c r="B105" s="47" t="s">
        <v>919</v>
      </c>
      <c r="C105" s="47" t="s">
        <v>920</v>
      </c>
      <c r="D105" s="47" t="s">
        <v>56</v>
      </c>
      <c r="E105" s="47" t="s">
        <v>921</v>
      </c>
      <c r="F105" s="47" t="s">
        <v>131</v>
      </c>
      <c r="G105" s="47" t="s">
        <v>58</v>
      </c>
      <c r="H105" s="47" t="s">
        <v>327</v>
      </c>
      <c r="I105" s="423" t="s">
        <v>106</v>
      </c>
      <c r="J105" s="423" t="s">
        <v>106</v>
      </c>
      <c r="K105" s="423" t="s">
        <v>106</v>
      </c>
      <c r="L105" s="423" t="s">
        <v>106</v>
      </c>
      <c r="M105" s="47" t="s">
        <v>104</v>
      </c>
      <c r="N105" s="369" t="s">
        <v>395</v>
      </c>
      <c r="O105" s="370" t="s">
        <v>395</v>
      </c>
      <c r="P105" s="47" t="s">
        <v>395</v>
      </c>
      <c r="Q105" s="433"/>
      <c r="R105" s="423" t="s">
        <v>106</v>
      </c>
      <c r="S105" s="423" t="s">
        <v>106</v>
      </c>
      <c r="T105" s="423" t="s">
        <v>106</v>
      </c>
      <c r="U105" s="369" t="s">
        <v>104</v>
      </c>
      <c r="V105" s="370" t="s">
        <v>395</v>
      </c>
      <c r="W105" s="423" t="s">
        <v>106</v>
      </c>
      <c r="X105" s="423" t="s">
        <v>106</v>
      </c>
      <c r="Y105" s="423" t="s">
        <v>106</v>
      </c>
      <c r="Z105" s="423" t="s">
        <v>106</v>
      </c>
      <c r="AA105" s="47" t="s">
        <v>104</v>
      </c>
      <c r="AB105" s="369" t="s">
        <v>395</v>
      </c>
      <c r="AC105" s="370" t="s">
        <v>395</v>
      </c>
      <c r="AD105" s="433"/>
      <c r="AE105" s="423" t="s">
        <v>106</v>
      </c>
      <c r="AF105" s="433"/>
      <c r="AG105" s="423" t="s">
        <v>106</v>
      </c>
      <c r="AH105" s="47" t="s">
        <v>104</v>
      </c>
      <c r="AI105" s="369" t="s">
        <v>395</v>
      </c>
      <c r="AJ105" s="370" t="s">
        <v>395</v>
      </c>
      <c r="AK105" s="47" t="s">
        <v>395</v>
      </c>
      <c r="AL105" s="423" t="s">
        <v>106</v>
      </c>
      <c r="AM105" s="221"/>
      <c r="AN105" s="48">
        <v>18</v>
      </c>
      <c r="AO105" s="48">
        <v>18</v>
      </c>
      <c r="AP105" s="48">
        <v>18</v>
      </c>
      <c r="AQ105" s="48">
        <v>0</v>
      </c>
      <c r="AR105" s="48">
        <v>45</v>
      </c>
      <c r="AS105" s="48">
        <v>44</v>
      </c>
      <c r="AT105" s="430">
        <v>18.166699999999999</v>
      </c>
      <c r="AU105" s="48">
        <v>172</v>
      </c>
      <c r="AV105" s="48">
        <v>172</v>
      </c>
      <c r="AW105" s="48">
        <v>172</v>
      </c>
      <c r="AX105" s="48">
        <v>0</v>
      </c>
      <c r="AY105" s="48">
        <v>0</v>
      </c>
      <c r="AZ105" s="48">
        <v>0</v>
      </c>
      <c r="BA105" s="48">
        <v>0</v>
      </c>
      <c r="BB105" s="48">
        <v>0</v>
      </c>
      <c r="BC105" s="48">
        <v>0</v>
      </c>
      <c r="BD105" s="48">
        <v>0</v>
      </c>
      <c r="BE105" s="48">
        <v>0</v>
      </c>
      <c r="BF105" s="48">
        <v>0</v>
      </c>
      <c r="BG105" s="48">
        <v>0</v>
      </c>
      <c r="BH105" s="48">
        <v>0</v>
      </c>
      <c r="BI105" s="48">
        <v>0</v>
      </c>
      <c r="BJ105" s="48">
        <v>0</v>
      </c>
      <c r="BK105" s="48">
        <v>0</v>
      </c>
      <c r="BL105" s="48">
        <v>0</v>
      </c>
      <c r="BM105" s="48">
        <v>0</v>
      </c>
      <c r="BN105" s="48">
        <v>0</v>
      </c>
      <c r="BO105" s="48">
        <v>0</v>
      </c>
      <c r="BP105" s="48">
        <v>0</v>
      </c>
      <c r="BQ105" s="48">
        <v>0</v>
      </c>
      <c r="BR105" s="48">
        <v>0</v>
      </c>
      <c r="BS105" s="48">
        <v>0</v>
      </c>
      <c r="BT105" s="48">
        <v>0</v>
      </c>
      <c r="BU105" s="48">
        <v>0</v>
      </c>
      <c r="BV105" s="48">
        <v>0</v>
      </c>
      <c r="BW105" s="48">
        <v>0</v>
      </c>
      <c r="BX105" s="48">
        <v>0</v>
      </c>
      <c r="BY105" s="48">
        <v>0</v>
      </c>
      <c r="BZ105" s="48">
        <v>0</v>
      </c>
      <c r="CA105" s="48">
        <v>0</v>
      </c>
      <c r="CB105" s="48">
        <v>0</v>
      </c>
      <c r="CC105" s="48">
        <v>0</v>
      </c>
      <c r="CD105" s="48">
        <v>0</v>
      </c>
      <c r="CE105" s="48">
        <v>0</v>
      </c>
      <c r="CF105" s="48">
        <v>0</v>
      </c>
      <c r="CG105" s="48">
        <v>0</v>
      </c>
      <c r="CH105" s="48">
        <v>0</v>
      </c>
      <c r="CI105" s="48">
        <v>0</v>
      </c>
      <c r="CJ105" s="48">
        <v>0</v>
      </c>
      <c r="CK105" s="48">
        <v>0</v>
      </c>
      <c r="CL105" s="48">
        <v>0</v>
      </c>
      <c r="CM105" s="48">
        <v>0</v>
      </c>
      <c r="CN105" s="48">
        <v>0</v>
      </c>
      <c r="CO105" s="48">
        <v>0</v>
      </c>
      <c r="CP105" s="48"/>
      <c r="CQ105" s="48"/>
      <c r="CR105" s="48"/>
      <c r="CS105" s="48">
        <v>30</v>
      </c>
      <c r="CT105" s="48">
        <v>30</v>
      </c>
      <c r="CU105" s="48">
        <v>178</v>
      </c>
      <c r="CV105" s="429" t="s">
        <v>396</v>
      </c>
      <c r="CW105" s="47"/>
      <c r="CX105" s="47" t="s">
        <v>870</v>
      </c>
      <c r="CY105" s="15"/>
    </row>
    <row r="106" spans="1:103" hidden="1" x14ac:dyDescent="0.35">
      <c r="A106" s="427">
        <v>104</v>
      </c>
      <c r="B106" s="47" t="s">
        <v>922</v>
      </c>
      <c r="C106" s="47" t="s">
        <v>923</v>
      </c>
      <c r="D106" s="47" t="s">
        <v>56</v>
      </c>
      <c r="E106" s="47" t="s">
        <v>924</v>
      </c>
      <c r="F106" s="47" t="s">
        <v>131</v>
      </c>
      <c r="G106" s="47" t="s">
        <v>58</v>
      </c>
      <c r="H106" s="47" t="s">
        <v>327</v>
      </c>
      <c r="I106" s="423" t="s">
        <v>106</v>
      </c>
      <c r="J106" s="423" t="s">
        <v>106</v>
      </c>
      <c r="K106" s="47" t="s">
        <v>395</v>
      </c>
      <c r="L106" s="423" t="s">
        <v>106</v>
      </c>
      <c r="M106" s="423" t="s">
        <v>106</v>
      </c>
      <c r="N106" s="369" t="s">
        <v>104</v>
      </c>
      <c r="O106" s="370" t="s">
        <v>395</v>
      </c>
      <c r="P106" s="423" t="s">
        <v>106</v>
      </c>
      <c r="Q106" s="423" t="s">
        <v>106</v>
      </c>
      <c r="R106" s="423" t="s">
        <v>106</v>
      </c>
      <c r="S106" s="423" t="s">
        <v>106</v>
      </c>
      <c r="T106" s="47" t="s">
        <v>104</v>
      </c>
      <c r="U106" s="369" t="s">
        <v>395</v>
      </c>
      <c r="V106" s="370" t="s">
        <v>395</v>
      </c>
      <c r="W106" s="423" t="s">
        <v>106</v>
      </c>
      <c r="X106" s="423" t="s">
        <v>106</v>
      </c>
      <c r="Y106" s="47" t="s">
        <v>395</v>
      </c>
      <c r="Z106" s="423" t="s">
        <v>106</v>
      </c>
      <c r="AA106" s="423" t="s">
        <v>106</v>
      </c>
      <c r="AB106" s="369" t="s">
        <v>104</v>
      </c>
      <c r="AC106" s="370" t="s">
        <v>395</v>
      </c>
      <c r="AD106" s="423" t="s">
        <v>106</v>
      </c>
      <c r="AE106" s="423" t="s">
        <v>106</v>
      </c>
      <c r="AF106" s="423" t="s">
        <v>106</v>
      </c>
      <c r="AG106" s="423" t="s">
        <v>106</v>
      </c>
      <c r="AH106" s="47" t="s">
        <v>104</v>
      </c>
      <c r="AI106" s="369" t="s">
        <v>395</v>
      </c>
      <c r="AJ106" s="370" t="s">
        <v>395</v>
      </c>
      <c r="AK106" s="423" t="s">
        <v>106</v>
      </c>
      <c r="AL106" s="47" t="s">
        <v>395</v>
      </c>
      <c r="AM106" s="221"/>
      <c r="AN106" s="48">
        <v>21</v>
      </c>
      <c r="AO106" s="48">
        <v>21</v>
      </c>
      <c r="AP106" s="48">
        <v>21</v>
      </c>
      <c r="AQ106" s="48">
        <v>0</v>
      </c>
      <c r="AR106" s="48">
        <v>40</v>
      </c>
      <c r="AS106" s="48">
        <v>40</v>
      </c>
      <c r="AT106" s="430">
        <v>18.166699999999999</v>
      </c>
      <c r="AU106" s="48">
        <v>202</v>
      </c>
      <c r="AV106" s="48">
        <v>202</v>
      </c>
      <c r="AW106" s="48">
        <v>202</v>
      </c>
      <c r="AX106" s="48">
        <v>0</v>
      </c>
      <c r="AY106" s="48">
        <v>0</v>
      </c>
      <c r="AZ106" s="48">
        <v>0</v>
      </c>
      <c r="BA106" s="48">
        <v>0</v>
      </c>
      <c r="BB106" s="48">
        <v>0</v>
      </c>
      <c r="BC106" s="48">
        <v>0</v>
      </c>
      <c r="BD106" s="48">
        <v>0</v>
      </c>
      <c r="BE106" s="48">
        <v>0</v>
      </c>
      <c r="BF106" s="48">
        <v>0</v>
      </c>
      <c r="BG106" s="48">
        <v>0</v>
      </c>
      <c r="BH106" s="48">
        <v>0</v>
      </c>
      <c r="BI106" s="48">
        <v>0</v>
      </c>
      <c r="BJ106" s="48">
        <v>0</v>
      </c>
      <c r="BK106" s="48">
        <v>0</v>
      </c>
      <c r="BL106" s="48">
        <v>0</v>
      </c>
      <c r="BM106" s="48">
        <v>0</v>
      </c>
      <c r="BN106" s="48">
        <v>0</v>
      </c>
      <c r="BO106" s="48">
        <v>0</v>
      </c>
      <c r="BP106" s="48">
        <v>0</v>
      </c>
      <c r="BQ106" s="48">
        <v>0</v>
      </c>
      <c r="BR106" s="48">
        <v>0</v>
      </c>
      <c r="BS106" s="48">
        <v>0</v>
      </c>
      <c r="BT106" s="48">
        <v>0</v>
      </c>
      <c r="BU106" s="48">
        <v>0</v>
      </c>
      <c r="BV106" s="48">
        <v>0</v>
      </c>
      <c r="BW106" s="48">
        <v>0</v>
      </c>
      <c r="BX106" s="48">
        <v>0</v>
      </c>
      <c r="BY106" s="48">
        <v>0</v>
      </c>
      <c r="BZ106" s="48">
        <v>0</v>
      </c>
      <c r="CA106" s="48">
        <v>0</v>
      </c>
      <c r="CB106" s="48">
        <v>0</v>
      </c>
      <c r="CC106" s="48">
        <v>0</v>
      </c>
      <c r="CD106" s="48">
        <v>0</v>
      </c>
      <c r="CE106" s="48">
        <v>0</v>
      </c>
      <c r="CF106" s="48">
        <v>0</v>
      </c>
      <c r="CG106" s="48">
        <v>0</v>
      </c>
      <c r="CH106" s="48">
        <v>0</v>
      </c>
      <c r="CI106" s="48">
        <v>0</v>
      </c>
      <c r="CJ106" s="48">
        <v>0</v>
      </c>
      <c r="CK106" s="48">
        <v>0</v>
      </c>
      <c r="CL106" s="48">
        <v>0</v>
      </c>
      <c r="CM106" s="48">
        <v>0</v>
      </c>
      <c r="CN106" s="48">
        <v>0</v>
      </c>
      <c r="CO106" s="48">
        <v>0</v>
      </c>
      <c r="CP106" s="48"/>
      <c r="CQ106" s="48"/>
      <c r="CR106" s="48"/>
      <c r="CS106" s="48"/>
      <c r="CT106" s="48"/>
      <c r="CU106" s="48">
        <v>208</v>
      </c>
      <c r="CV106" s="429" t="s">
        <v>396</v>
      </c>
      <c r="CW106" s="47"/>
      <c r="CX106" s="47" t="s">
        <v>870</v>
      </c>
      <c r="CY106" s="15"/>
    </row>
    <row r="107" spans="1:103" hidden="1" x14ac:dyDescent="0.35">
      <c r="A107" s="427">
        <v>105</v>
      </c>
      <c r="B107" s="47" t="s">
        <v>925</v>
      </c>
      <c r="C107" s="47" t="s">
        <v>926</v>
      </c>
      <c r="D107" s="47" t="s">
        <v>56</v>
      </c>
      <c r="E107" s="47" t="s">
        <v>927</v>
      </c>
      <c r="F107" s="47" t="s">
        <v>131</v>
      </c>
      <c r="G107" s="47" t="s">
        <v>58</v>
      </c>
      <c r="H107" s="47" t="s">
        <v>328</v>
      </c>
      <c r="I107" s="423" t="s">
        <v>106</v>
      </c>
      <c r="J107" s="423" t="s">
        <v>106</v>
      </c>
      <c r="K107" s="423" t="s">
        <v>106</v>
      </c>
      <c r="L107" s="423" t="s">
        <v>106</v>
      </c>
      <c r="M107" s="47" t="s">
        <v>395</v>
      </c>
      <c r="N107" s="369" t="s">
        <v>104</v>
      </c>
      <c r="O107" s="370" t="s">
        <v>395</v>
      </c>
      <c r="P107" s="423" t="s">
        <v>106</v>
      </c>
      <c r="Q107" s="423" t="s">
        <v>106</v>
      </c>
      <c r="R107" s="423" t="s">
        <v>106</v>
      </c>
      <c r="S107" s="423" t="s">
        <v>106</v>
      </c>
      <c r="T107" s="47" t="s">
        <v>104</v>
      </c>
      <c r="U107" s="369" t="s">
        <v>395</v>
      </c>
      <c r="V107" s="370" t="s">
        <v>395</v>
      </c>
      <c r="W107" s="423" t="s">
        <v>106</v>
      </c>
      <c r="X107" s="423" t="s">
        <v>106</v>
      </c>
      <c r="Y107" s="423" t="s">
        <v>106</v>
      </c>
      <c r="Z107" s="19" t="s">
        <v>1051</v>
      </c>
      <c r="AA107" s="47" t="s">
        <v>104</v>
      </c>
      <c r="AB107" s="369" t="s">
        <v>395</v>
      </c>
      <c r="AC107" s="370" t="s">
        <v>395</v>
      </c>
      <c r="AD107" s="423" t="s">
        <v>106</v>
      </c>
      <c r="AE107" s="423" t="s">
        <v>106</v>
      </c>
      <c r="AF107" s="423" t="s">
        <v>106</v>
      </c>
      <c r="AG107" s="423" t="s">
        <v>106</v>
      </c>
      <c r="AH107" s="47" t="s">
        <v>104</v>
      </c>
      <c r="AI107" s="369" t="s">
        <v>395</v>
      </c>
      <c r="AJ107" s="370" t="s">
        <v>395</v>
      </c>
      <c r="AK107" s="423" t="s">
        <v>106</v>
      </c>
      <c r="AL107" s="423" t="s">
        <v>106</v>
      </c>
      <c r="AM107" s="221"/>
      <c r="AN107" s="48">
        <v>22</v>
      </c>
      <c r="AO107" s="48">
        <v>22</v>
      </c>
      <c r="AP107" s="48">
        <v>22</v>
      </c>
      <c r="AQ107" s="48">
        <v>0</v>
      </c>
      <c r="AR107" s="48">
        <v>50</v>
      </c>
      <c r="AS107" s="48">
        <v>48</v>
      </c>
      <c r="AT107" s="48">
        <v>19</v>
      </c>
      <c r="AU107" s="48">
        <v>212</v>
      </c>
      <c r="AV107" s="48">
        <v>212</v>
      </c>
      <c r="AW107" s="48">
        <v>212</v>
      </c>
      <c r="AX107" s="48">
        <v>0</v>
      </c>
      <c r="AY107" s="48">
        <v>0</v>
      </c>
      <c r="AZ107" s="48">
        <v>0</v>
      </c>
      <c r="BA107" s="48">
        <v>0</v>
      </c>
      <c r="BB107" s="48">
        <v>0</v>
      </c>
      <c r="BC107" s="48">
        <v>0</v>
      </c>
      <c r="BD107" s="48">
        <v>0</v>
      </c>
      <c r="BE107" s="48">
        <v>0</v>
      </c>
      <c r="BF107" s="48">
        <v>0</v>
      </c>
      <c r="BG107" s="48">
        <v>0</v>
      </c>
      <c r="BH107" s="48">
        <v>0</v>
      </c>
      <c r="BI107" s="48">
        <v>0</v>
      </c>
      <c r="BJ107" s="48">
        <v>0</v>
      </c>
      <c r="BK107" s="48">
        <v>0</v>
      </c>
      <c r="BL107" s="48">
        <v>10</v>
      </c>
      <c r="BM107" s="48">
        <v>0</v>
      </c>
      <c r="BN107" s="48">
        <v>0</v>
      </c>
      <c r="BO107" s="48">
        <v>0</v>
      </c>
      <c r="BP107" s="48">
        <v>0</v>
      </c>
      <c r="BQ107" s="48">
        <v>0</v>
      </c>
      <c r="BR107" s="48">
        <v>0</v>
      </c>
      <c r="BS107" s="48">
        <v>0</v>
      </c>
      <c r="BT107" s="48">
        <v>0</v>
      </c>
      <c r="BU107" s="48">
        <v>0</v>
      </c>
      <c r="BV107" s="48">
        <v>0</v>
      </c>
      <c r="BW107" s="48">
        <v>0</v>
      </c>
      <c r="BX107" s="48">
        <v>0</v>
      </c>
      <c r="BY107" s="48">
        <v>0</v>
      </c>
      <c r="BZ107" s="48">
        <v>0</v>
      </c>
      <c r="CA107" s="48">
        <v>0</v>
      </c>
      <c r="CB107" s="48">
        <v>0</v>
      </c>
      <c r="CC107" s="48">
        <v>0</v>
      </c>
      <c r="CD107" s="48">
        <v>0</v>
      </c>
      <c r="CE107" s="48">
        <v>0</v>
      </c>
      <c r="CF107" s="48">
        <v>0</v>
      </c>
      <c r="CG107" s="48">
        <v>0</v>
      </c>
      <c r="CH107" s="48">
        <v>0</v>
      </c>
      <c r="CI107" s="48">
        <v>0</v>
      </c>
      <c r="CJ107" s="48">
        <v>0</v>
      </c>
      <c r="CK107" s="48">
        <v>0</v>
      </c>
      <c r="CL107" s="48">
        <v>0</v>
      </c>
      <c r="CM107" s="48">
        <v>0</v>
      </c>
      <c r="CN107" s="48">
        <v>0</v>
      </c>
      <c r="CO107" s="48">
        <v>0</v>
      </c>
      <c r="CP107" s="48"/>
      <c r="CQ107" s="48"/>
      <c r="CR107" s="48"/>
      <c r="CS107" s="48"/>
      <c r="CT107" s="48"/>
      <c r="CU107" s="48">
        <v>208</v>
      </c>
      <c r="CV107" s="429" t="s">
        <v>396</v>
      </c>
      <c r="CW107" s="47"/>
      <c r="CX107" s="47" t="s">
        <v>870</v>
      </c>
      <c r="CY107" s="15"/>
    </row>
    <row r="108" spans="1:103" hidden="1" x14ac:dyDescent="0.35">
      <c r="A108" s="427">
        <v>106</v>
      </c>
      <c r="B108" s="47" t="s">
        <v>928</v>
      </c>
      <c r="C108" s="47" t="s">
        <v>929</v>
      </c>
      <c r="D108" s="47" t="s">
        <v>56</v>
      </c>
      <c r="E108" s="47" t="s">
        <v>930</v>
      </c>
      <c r="F108" s="47" t="s">
        <v>131</v>
      </c>
      <c r="G108" s="47" t="s">
        <v>58</v>
      </c>
      <c r="H108" s="47" t="s">
        <v>328</v>
      </c>
      <c r="I108" s="47" t="s">
        <v>104</v>
      </c>
      <c r="J108" s="433"/>
      <c r="K108" s="423" t="s">
        <v>106</v>
      </c>
      <c r="L108" s="423" t="s">
        <v>106</v>
      </c>
      <c r="M108" s="433"/>
      <c r="N108" s="369" t="s">
        <v>395</v>
      </c>
      <c r="O108" s="370" t="s">
        <v>395</v>
      </c>
      <c r="P108" s="433"/>
      <c r="Q108" s="433"/>
      <c r="R108" s="47" t="s">
        <v>395</v>
      </c>
      <c r="S108" s="423" t="s">
        <v>106</v>
      </c>
      <c r="T108" s="423" t="s">
        <v>106</v>
      </c>
      <c r="U108" s="369"/>
      <c r="V108" s="370" t="s">
        <v>395</v>
      </c>
      <c r="W108" s="423" t="s">
        <v>106</v>
      </c>
      <c r="X108" s="423" t="s">
        <v>106</v>
      </c>
      <c r="Y108" s="433"/>
      <c r="Z108" s="19" t="s">
        <v>1049</v>
      </c>
      <c r="AA108" s="433"/>
      <c r="AB108" s="369" t="s">
        <v>395</v>
      </c>
      <c r="AC108" s="370" t="s">
        <v>395</v>
      </c>
      <c r="AD108" s="423" t="s">
        <v>106</v>
      </c>
      <c r="AE108" s="47" t="s">
        <v>395</v>
      </c>
      <c r="AF108" s="423" t="s">
        <v>106</v>
      </c>
      <c r="AG108" s="423" t="s">
        <v>106</v>
      </c>
      <c r="AH108" s="423" t="s">
        <v>106</v>
      </c>
      <c r="AI108" s="369" t="s">
        <v>104</v>
      </c>
      <c r="AJ108" s="370" t="s">
        <v>395</v>
      </c>
      <c r="AK108" s="433"/>
      <c r="AL108" s="423" t="s">
        <v>106</v>
      </c>
      <c r="AM108" s="221"/>
      <c r="AN108" s="48">
        <v>14</v>
      </c>
      <c r="AO108" s="48">
        <v>13</v>
      </c>
      <c r="AP108" s="48">
        <v>13</v>
      </c>
      <c r="AQ108" s="48">
        <v>0</v>
      </c>
      <c r="AR108" s="48">
        <v>25</v>
      </c>
      <c r="AS108" s="48">
        <v>24</v>
      </c>
      <c r="AT108" s="48">
        <v>19</v>
      </c>
      <c r="AU108" s="48">
        <v>136</v>
      </c>
      <c r="AV108" s="48">
        <v>126</v>
      </c>
      <c r="AW108" s="48">
        <v>126</v>
      </c>
      <c r="AX108" s="48">
        <v>10</v>
      </c>
      <c r="AY108" s="48">
        <v>0</v>
      </c>
      <c r="AZ108" s="48">
        <v>0</v>
      </c>
      <c r="BA108" s="48">
        <v>0</v>
      </c>
      <c r="BB108" s="48">
        <v>0</v>
      </c>
      <c r="BC108" s="48">
        <v>0</v>
      </c>
      <c r="BD108" s="48">
        <v>0</v>
      </c>
      <c r="BE108" s="48">
        <v>0</v>
      </c>
      <c r="BF108" s="48">
        <v>0</v>
      </c>
      <c r="BG108" s="48">
        <v>0</v>
      </c>
      <c r="BH108" s="48">
        <v>10</v>
      </c>
      <c r="BI108" s="48">
        <v>0</v>
      </c>
      <c r="BJ108" s="48">
        <v>0</v>
      </c>
      <c r="BK108" s="48">
        <v>0</v>
      </c>
      <c r="BL108" s="48">
        <v>0</v>
      </c>
      <c r="BM108" s="48">
        <v>0</v>
      </c>
      <c r="BN108" s="48">
        <v>0</v>
      </c>
      <c r="BO108" s="48">
        <v>0</v>
      </c>
      <c r="BP108" s="48">
        <v>0</v>
      </c>
      <c r="BQ108" s="48">
        <v>0</v>
      </c>
      <c r="BR108" s="48">
        <v>0</v>
      </c>
      <c r="BS108" s="48">
        <v>0</v>
      </c>
      <c r="BT108" s="48">
        <v>0</v>
      </c>
      <c r="BU108" s="48">
        <v>0</v>
      </c>
      <c r="BV108" s="48">
        <v>0</v>
      </c>
      <c r="BW108" s="48">
        <v>0</v>
      </c>
      <c r="BX108" s="48">
        <v>0</v>
      </c>
      <c r="BY108" s="48">
        <v>0</v>
      </c>
      <c r="BZ108" s="48">
        <v>0</v>
      </c>
      <c r="CA108" s="48">
        <v>0</v>
      </c>
      <c r="CB108" s="48">
        <v>0</v>
      </c>
      <c r="CC108" s="48">
        <v>0</v>
      </c>
      <c r="CD108" s="48">
        <v>0</v>
      </c>
      <c r="CE108" s="48">
        <v>0</v>
      </c>
      <c r="CF108" s="48">
        <v>0</v>
      </c>
      <c r="CG108" s="48">
        <v>0</v>
      </c>
      <c r="CH108" s="48">
        <v>0</v>
      </c>
      <c r="CI108" s="48">
        <v>0</v>
      </c>
      <c r="CJ108" s="48">
        <v>0</v>
      </c>
      <c r="CK108" s="48">
        <v>0</v>
      </c>
      <c r="CL108" s="48">
        <v>0</v>
      </c>
      <c r="CM108" s="48">
        <v>0</v>
      </c>
      <c r="CN108" s="48">
        <v>0</v>
      </c>
      <c r="CO108" s="48">
        <v>0</v>
      </c>
      <c r="CP108" s="48"/>
      <c r="CQ108" s="48"/>
      <c r="CR108" s="48"/>
      <c r="CS108" s="48">
        <v>76</v>
      </c>
      <c r="CT108" s="48">
        <v>76</v>
      </c>
      <c r="CU108" s="48">
        <v>132</v>
      </c>
      <c r="CV108" s="429" t="s">
        <v>396</v>
      </c>
      <c r="CW108" s="47"/>
      <c r="CX108" s="47" t="s">
        <v>870</v>
      </c>
      <c r="CY108" s="15"/>
    </row>
    <row r="109" spans="1:103" hidden="1" x14ac:dyDescent="0.35">
      <c r="A109" s="427">
        <v>107</v>
      </c>
      <c r="B109" s="47" t="s">
        <v>931</v>
      </c>
      <c r="C109" s="47" t="s">
        <v>932</v>
      </c>
      <c r="D109" s="47" t="s">
        <v>56</v>
      </c>
      <c r="E109" s="47" t="s">
        <v>933</v>
      </c>
      <c r="F109" s="47" t="s">
        <v>131</v>
      </c>
      <c r="G109" s="47" t="s">
        <v>58</v>
      </c>
      <c r="H109" s="47" t="s">
        <v>328</v>
      </c>
      <c r="I109" s="47" t="s">
        <v>395</v>
      </c>
      <c r="J109" s="423" t="s">
        <v>106</v>
      </c>
      <c r="K109" s="423" t="s">
        <v>106</v>
      </c>
      <c r="L109" s="423" t="s">
        <v>106</v>
      </c>
      <c r="M109" s="423" t="s">
        <v>106</v>
      </c>
      <c r="N109" s="369" t="s">
        <v>104</v>
      </c>
      <c r="O109" s="370" t="s">
        <v>395</v>
      </c>
      <c r="P109" s="47" t="s">
        <v>532</v>
      </c>
      <c r="Q109" s="47" t="s">
        <v>395</v>
      </c>
      <c r="R109" s="423" t="s">
        <v>106</v>
      </c>
      <c r="S109" s="423" t="s">
        <v>106</v>
      </c>
      <c r="T109" s="423" t="s">
        <v>106</v>
      </c>
      <c r="U109" s="369" t="s">
        <v>104</v>
      </c>
      <c r="V109" s="370" t="s">
        <v>395</v>
      </c>
      <c r="W109" s="423" t="s">
        <v>106</v>
      </c>
      <c r="X109" s="423" t="s">
        <v>106</v>
      </c>
      <c r="Y109" s="423" t="s">
        <v>106</v>
      </c>
      <c r="Z109" s="423" t="s">
        <v>106</v>
      </c>
      <c r="AA109" s="47" t="s">
        <v>104</v>
      </c>
      <c r="AB109" s="369" t="s">
        <v>395</v>
      </c>
      <c r="AC109" s="370" t="s">
        <v>395</v>
      </c>
      <c r="AD109" s="423" t="s">
        <v>106</v>
      </c>
      <c r="AE109" s="423" t="s">
        <v>106</v>
      </c>
      <c r="AF109" s="423" t="s">
        <v>106</v>
      </c>
      <c r="AG109" s="423" t="s">
        <v>106</v>
      </c>
      <c r="AH109" s="47" t="s">
        <v>104</v>
      </c>
      <c r="AI109" s="369" t="s">
        <v>395</v>
      </c>
      <c r="AJ109" s="370" t="s">
        <v>395</v>
      </c>
      <c r="AK109" s="423" t="s">
        <v>106</v>
      </c>
      <c r="AL109" s="423" t="s">
        <v>106</v>
      </c>
      <c r="AM109" s="221"/>
      <c r="AN109" s="48">
        <v>21</v>
      </c>
      <c r="AO109" s="48">
        <v>21</v>
      </c>
      <c r="AP109" s="48">
        <v>21</v>
      </c>
      <c r="AQ109" s="48">
        <v>0</v>
      </c>
      <c r="AR109" s="48">
        <v>35</v>
      </c>
      <c r="AS109" s="48">
        <v>36</v>
      </c>
      <c r="AT109" s="48">
        <v>19</v>
      </c>
      <c r="AU109" s="48">
        <v>202</v>
      </c>
      <c r="AV109" s="48">
        <v>202</v>
      </c>
      <c r="AW109" s="48">
        <v>202</v>
      </c>
      <c r="AX109" s="48">
        <v>0</v>
      </c>
      <c r="AY109" s="48">
        <v>0</v>
      </c>
      <c r="AZ109" s="48">
        <v>0</v>
      </c>
      <c r="BA109" s="48">
        <v>0</v>
      </c>
      <c r="BB109" s="48">
        <v>0</v>
      </c>
      <c r="BC109" s="48">
        <v>0</v>
      </c>
      <c r="BD109" s="48">
        <v>0</v>
      </c>
      <c r="BE109" s="48">
        <v>0</v>
      </c>
      <c r="BF109" s="48">
        <v>0</v>
      </c>
      <c r="BG109" s="48">
        <v>0</v>
      </c>
      <c r="BH109" s="48">
        <v>0</v>
      </c>
      <c r="BI109" s="48">
        <v>0</v>
      </c>
      <c r="BJ109" s="48">
        <v>0</v>
      </c>
      <c r="BK109" s="48">
        <v>0</v>
      </c>
      <c r="BL109" s="48">
        <v>0</v>
      </c>
      <c r="BM109" s="48">
        <v>0</v>
      </c>
      <c r="BN109" s="48">
        <v>0</v>
      </c>
      <c r="BO109" s="48">
        <v>0</v>
      </c>
      <c r="BP109" s="48">
        <v>0</v>
      </c>
      <c r="BQ109" s="48">
        <v>0</v>
      </c>
      <c r="BR109" s="48">
        <v>0</v>
      </c>
      <c r="BS109" s="48">
        <v>0</v>
      </c>
      <c r="BT109" s="48">
        <v>0</v>
      </c>
      <c r="BU109" s="48">
        <v>0</v>
      </c>
      <c r="BV109" s="48">
        <v>0</v>
      </c>
      <c r="BW109" s="48">
        <v>0</v>
      </c>
      <c r="BX109" s="48">
        <v>0</v>
      </c>
      <c r="BY109" s="48">
        <v>0</v>
      </c>
      <c r="BZ109" s="48">
        <v>0</v>
      </c>
      <c r="CA109" s="48">
        <v>0</v>
      </c>
      <c r="CB109" s="48">
        <v>0</v>
      </c>
      <c r="CC109" s="48">
        <v>0</v>
      </c>
      <c r="CD109" s="48">
        <v>0</v>
      </c>
      <c r="CE109" s="48">
        <v>0</v>
      </c>
      <c r="CF109" s="48">
        <v>0</v>
      </c>
      <c r="CG109" s="48">
        <v>0</v>
      </c>
      <c r="CH109" s="48">
        <v>0</v>
      </c>
      <c r="CI109" s="48">
        <v>0</v>
      </c>
      <c r="CJ109" s="48">
        <v>0</v>
      </c>
      <c r="CK109" s="48">
        <v>0</v>
      </c>
      <c r="CL109" s="48">
        <v>0</v>
      </c>
      <c r="CM109" s="48">
        <v>0</v>
      </c>
      <c r="CN109" s="48">
        <v>0</v>
      </c>
      <c r="CO109" s="48">
        <v>0</v>
      </c>
      <c r="CP109" s="48"/>
      <c r="CQ109" s="48"/>
      <c r="CR109" s="48"/>
      <c r="CS109" s="48">
        <v>10</v>
      </c>
      <c r="CT109" s="48">
        <v>10</v>
      </c>
      <c r="CU109" s="48">
        <v>198</v>
      </c>
      <c r="CV109" s="429" t="s">
        <v>396</v>
      </c>
      <c r="CW109" s="47"/>
      <c r="CX109" s="47" t="s">
        <v>870</v>
      </c>
      <c r="CY109" s="15"/>
    </row>
    <row r="110" spans="1:103" hidden="1" x14ac:dyDescent="0.35">
      <c r="A110" s="427">
        <v>108</v>
      </c>
      <c r="B110" s="47" t="s">
        <v>934</v>
      </c>
      <c r="C110" s="47" t="s">
        <v>935</v>
      </c>
      <c r="D110" s="47" t="s">
        <v>56</v>
      </c>
      <c r="E110" s="47" t="s">
        <v>936</v>
      </c>
      <c r="F110" s="47" t="s">
        <v>131</v>
      </c>
      <c r="G110" s="47" t="s">
        <v>58</v>
      </c>
      <c r="H110" s="47" t="s">
        <v>328</v>
      </c>
      <c r="I110" s="423" t="s">
        <v>106</v>
      </c>
      <c r="J110" s="423" t="s">
        <v>106</v>
      </c>
      <c r="K110" s="423" t="s">
        <v>106</v>
      </c>
      <c r="L110" s="423" t="s">
        <v>106</v>
      </c>
      <c r="M110" s="47" t="s">
        <v>395</v>
      </c>
      <c r="N110" s="369" t="s">
        <v>104</v>
      </c>
      <c r="O110" s="370" t="s">
        <v>395</v>
      </c>
      <c r="P110" s="423" t="s">
        <v>106</v>
      </c>
      <c r="Q110" s="432" t="s">
        <v>1054</v>
      </c>
      <c r="R110" s="432" t="s">
        <v>1054</v>
      </c>
      <c r="S110" s="432" t="s">
        <v>1054</v>
      </c>
      <c r="T110" s="432" t="s">
        <v>1070</v>
      </c>
      <c r="U110" s="369" t="s">
        <v>395</v>
      </c>
      <c r="V110" s="370" t="s">
        <v>395</v>
      </c>
      <c r="W110" s="423" t="s">
        <v>106</v>
      </c>
      <c r="X110" s="423" t="s">
        <v>106</v>
      </c>
      <c r="Y110" s="423" t="s">
        <v>106</v>
      </c>
      <c r="Z110" s="423" t="s">
        <v>106</v>
      </c>
      <c r="AA110" s="47" t="s">
        <v>104</v>
      </c>
      <c r="AB110" s="369" t="s">
        <v>395</v>
      </c>
      <c r="AC110" s="370" t="s">
        <v>395</v>
      </c>
      <c r="AD110" s="423" t="s">
        <v>106</v>
      </c>
      <c r="AE110" s="423" t="s">
        <v>106</v>
      </c>
      <c r="AF110" s="423" t="s">
        <v>106</v>
      </c>
      <c r="AG110" s="423" t="s">
        <v>106</v>
      </c>
      <c r="AH110" s="47" t="s">
        <v>104</v>
      </c>
      <c r="AI110" s="369" t="s">
        <v>395</v>
      </c>
      <c r="AJ110" s="370" t="s">
        <v>395</v>
      </c>
      <c r="AK110" s="423" t="s">
        <v>106</v>
      </c>
      <c r="AL110" s="423" t="s">
        <v>106</v>
      </c>
      <c r="AM110" s="221"/>
      <c r="AN110" s="48">
        <v>18</v>
      </c>
      <c r="AO110" s="48">
        <v>18</v>
      </c>
      <c r="AP110" s="48">
        <v>18</v>
      </c>
      <c r="AQ110" s="48">
        <v>0</v>
      </c>
      <c r="AR110" s="48">
        <v>40</v>
      </c>
      <c r="AS110" s="48">
        <v>40</v>
      </c>
      <c r="AT110" s="48">
        <v>19</v>
      </c>
      <c r="AU110" s="48">
        <v>174</v>
      </c>
      <c r="AV110" s="48">
        <v>174</v>
      </c>
      <c r="AW110" s="48">
        <v>174</v>
      </c>
      <c r="AX110" s="48">
        <v>0</v>
      </c>
      <c r="AY110" s="48">
        <v>0</v>
      </c>
      <c r="AZ110" s="48">
        <v>0</v>
      </c>
      <c r="BA110" s="48">
        <v>0</v>
      </c>
      <c r="BB110" s="48">
        <v>38</v>
      </c>
      <c r="BC110" s="48">
        <v>0</v>
      </c>
      <c r="BD110" s="48">
        <v>0</v>
      </c>
      <c r="BE110" s="48">
        <v>0</v>
      </c>
      <c r="BF110" s="48">
        <v>0</v>
      </c>
      <c r="BG110" s="48">
        <v>0</v>
      </c>
      <c r="BH110" s="48">
        <v>38</v>
      </c>
      <c r="BI110" s="48">
        <v>38</v>
      </c>
      <c r="BJ110" s="48">
        <v>0</v>
      </c>
      <c r="BK110" s="48">
        <v>0</v>
      </c>
      <c r="BL110" s="48">
        <v>0</v>
      </c>
      <c r="BM110" s="48">
        <v>0</v>
      </c>
      <c r="BN110" s="48">
        <v>0</v>
      </c>
      <c r="BO110" s="48">
        <v>0</v>
      </c>
      <c r="BP110" s="48">
        <v>0</v>
      </c>
      <c r="BQ110" s="48">
        <v>0</v>
      </c>
      <c r="BR110" s="48">
        <v>0</v>
      </c>
      <c r="BS110" s="48">
        <v>0</v>
      </c>
      <c r="BT110" s="48">
        <v>0</v>
      </c>
      <c r="BU110" s="48">
        <v>0</v>
      </c>
      <c r="BV110" s="48">
        <v>0</v>
      </c>
      <c r="BW110" s="48">
        <v>0</v>
      </c>
      <c r="BX110" s="48">
        <v>0</v>
      </c>
      <c r="BY110" s="48">
        <v>0</v>
      </c>
      <c r="BZ110" s="48">
        <v>0</v>
      </c>
      <c r="CA110" s="48">
        <v>0</v>
      </c>
      <c r="CB110" s="48">
        <v>0</v>
      </c>
      <c r="CC110" s="48">
        <v>0</v>
      </c>
      <c r="CD110" s="48">
        <v>0</v>
      </c>
      <c r="CE110" s="48">
        <v>0</v>
      </c>
      <c r="CF110" s="48">
        <v>0</v>
      </c>
      <c r="CG110" s="48">
        <v>0</v>
      </c>
      <c r="CH110" s="48">
        <v>0</v>
      </c>
      <c r="CI110" s="48">
        <v>0</v>
      </c>
      <c r="CJ110" s="48">
        <v>0</v>
      </c>
      <c r="CK110" s="48">
        <v>0</v>
      </c>
      <c r="CL110" s="48">
        <v>0</v>
      </c>
      <c r="CM110" s="48">
        <v>0</v>
      </c>
      <c r="CN110" s="48">
        <v>0</v>
      </c>
      <c r="CO110" s="48">
        <v>0</v>
      </c>
      <c r="CP110" s="48"/>
      <c r="CQ110" s="48">
        <v>32</v>
      </c>
      <c r="CR110" s="48">
        <v>6</v>
      </c>
      <c r="CS110" s="48"/>
      <c r="CT110" s="48">
        <v>32</v>
      </c>
      <c r="CU110" s="48">
        <v>176</v>
      </c>
      <c r="CV110" s="429" t="s">
        <v>396</v>
      </c>
      <c r="CW110" s="47"/>
      <c r="CX110" s="47" t="s">
        <v>1067</v>
      </c>
      <c r="CY110" s="15"/>
    </row>
    <row r="111" spans="1:103" hidden="1" x14ac:dyDescent="0.35">
      <c r="A111" s="427">
        <v>109</v>
      </c>
      <c r="B111" s="47" t="s">
        <v>941</v>
      </c>
      <c r="C111" s="47" t="s">
        <v>950</v>
      </c>
      <c r="D111" s="47" t="s">
        <v>56</v>
      </c>
      <c r="E111" s="47" t="s">
        <v>951</v>
      </c>
      <c r="F111" s="47" t="s">
        <v>131</v>
      </c>
      <c r="G111" s="47" t="s">
        <v>58</v>
      </c>
      <c r="H111" s="47" t="s">
        <v>398</v>
      </c>
      <c r="I111" s="423" t="s">
        <v>106</v>
      </c>
      <c r="J111" s="423" t="s">
        <v>106</v>
      </c>
      <c r="K111" s="423" t="s">
        <v>106</v>
      </c>
      <c r="L111" s="423" t="s">
        <v>106</v>
      </c>
      <c r="M111" s="47" t="s">
        <v>104</v>
      </c>
      <c r="N111" s="369" t="s">
        <v>395</v>
      </c>
      <c r="O111" s="370" t="s">
        <v>395</v>
      </c>
      <c r="P111" s="47" t="s">
        <v>395</v>
      </c>
      <c r="Q111" s="423" t="s">
        <v>106</v>
      </c>
      <c r="R111" s="423" t="s">
        <v>106</v>
      </c>
      <c r="S111" s="423" t="s">
        <v>106</v>
      </c>
      <c r="T111" s="423" t="s">
        <v>106</v>
      </c>
      <c r="U111" s="369" t="s">
        <v>104</v>
      </c>
      <c r="V111" s="370" t="s">
        <v>395</v>
      </c>
      <c r="W111" s="423" t="s">
        <v>106</v>
      </c>
      <c r="X111" s="423" t="s">
        <v>106</v>
      </c>
      <c r="Y111" s="423" t="s">
        <v>106</v>
      </c>
      <c r="Z111" s="423" t="s">
        <v>106</v>
      </c>
      <c r="AA111" s="47" t="s">
        <v>104</v>
      </c>
      <c r="AB111" s="369" t="s">
        <v>395</v>
      </c>
      <c r="AC111" s="370" t="s">
        <v>395</v>
      </c>
      <c r="AD111" s="423" t="s">
        <v>106</v>
      </c>
      <c r="AE111" s="423" t="s">
        <v>106</v>
      </c>
      <c r="AF111" s="423" t="s">
        <v>106</v>
      </c>
      <c r="AG111" s="423" t="s">
        <v>106</v>
      </c>
      <c r="AH111" s="47" t="s">
        <v>104</v>
      </c>
      <c r="AI111" s="369" t="s">
        <v>395</v>
      </c>
      <c r="AJ111" s="370" t="s">
        <v>395</v>
      </c>
      <c r="AK111" s="423" t="s">
        <v>106</v>
      </c>
      <c r="AL111" s="423" t="s">
        <v>106</v>
      </c>
      <c r="AM111" s="221"/>
      <c r="AN111" s="48">
        <v>22</v>
      </c>
      <c r="AO111" s="48">
        <v>22</v>
      </c>
      <c r="AP111" s="48">
        <v>22</v>
      </c>
      <c r="AQ111" s="48">
        <v>0</v>
      </c>
      <c r="AR111" s="48">
        <v>20</v>
      </c>
      <c r="AS111" s="48">
        <v>20</v>
      </c>
      <c r="AT111" s="48">
        <v>19</v>
      </c>
      <c r="AU111" s="48">
        <v>212</v>
      </c>
      <c r="AV111" s="48">
        <v>212</v>
      </c>
      <c r="AW111" s="48">
        <v>212</v>
      </c>
      <c r="AX111" s="48">
        <v>0</v>
      </c>
      <c r="AY111" s="48">
        <v>0</v>
      </c>
      <c r="AZ111" s="48">
        <v>0</v>
      </c>
      <c r="BA111" s="48">
        <v>0</v>
      </c>
      <c r="BB111" s="48">
        <v>0</v>
      </c>
      <c r="BC111" s="48">
        <v>0</v>
      </c>
      <c r="BD111" s="48">
        <v>0</v>
      </c>
      <c r="BE111" s="48">
        <v>0</v>
      </c>
      <c r="BF111" s="48">
        <v>0</v>
      </c>
      <c r="BG111" s="48">
        <v>0</v>
      </c>
      <c r="BH111" s="48">
        <v>0</v>
      </c>
      <c r="BI111" s="48">
        <v>0</v>
      </c>
      <c r="BJ111" s="48">
        <v>0</v>
      </c>
      <c r="BK111" s="48">
        <v>0</v>
      </c>
      <c r="BL111" s="48">
        <v>0</v>
      </c>
      <c r="BM111" s="48">
        <v>0</v>
      </c>
      <c r="BN111" s="48">
        <v>0</v>
      </c>
      <c r="BO111" s="48">
        <v>0</v>
      </c>
      <c r="BP111" s="48">
        <v>0</v>
      </c>
      <c r="BQ111" s="48">
        <v>0</v>
      </c>
      <c r="BR111" s="48">
        <v>0</v>
      </c>
      <c r="BS111" s="48">
        <v>0</v>
      </c>
      <c r="BT111" s="48">
        <v>0</v>
      </c>
      <c r="BU111" s="48">
        <v>0</v>
      </c>
      <c r="BV111" s="48">
        <v>0</v>
      </c>
      <c r="BW111" s="48">
        <v>0</v>
      </c>
      <c r="BX111" s="48">
        <v>0</v>
      </c>
      <c r="BY111" s="48">
        <v>0</v>
      </c>
      <c r="BZ111" s="48">
        <v>0</v>
      </c>
      <c r="CA111" s="48">
        <v>0</v>
      </c>
      <c r="CB111" s="48">
        <v>0</v>
      </c>
      <c r="CC111" s="48">
        <v>0</v>
      </c>
      <c r="CD111" s="48">
        <v>0</v>
      </c>
      <c r="CE111" s="48">
        <v>0</v>
      </c>
      <c r="CF111" s="48">
        <v>0</v>
      </c>
      <c r="CG111" s="48">
        <v>0</v>
      </c>
      <c r="CH111" s="48">
        <v>0</v>
      </c>
      <c r="CI111" s="48">
        <v>0</v>
      </c>
      <c r="CJ111" s="48">
        <v>0</v>
      </c>
      <c r="CK111" s="48">
        <v>0</v>
      </c>
      <c r="CL111" s="48">
        <v>0</v>
      </c>
      <c r="CM111" s="48">
        <v>0</v>
      </c>
      <c r="CN111" s="48">
        <v>0</v>
      </c>
      <c r="CO111" s="48">
        <v>0</v>
      </c>
      <c r="CP111" s="48"/>
      <c r="CQ111" s="48"/>
      <c r="CR111" s="48"/>
      <c r="CS111" s="48"/>
      <c r="CT111" s="48"/>
      <c r="CU111" s="48">
        <v>208</v>
      </c>
      <c r="CV111" s="429" t="s">
        <v>396</v>
      </c>
      <c r="CW111" s="47"/>
      <c r="CX111" s="47" t="s">
        <v>870</v>
      </c>
      <c r="CY111" s="15"/>
    </row>
    <row r="112" spans="1:103" hidden="1" x14ac:dyDescent="0.35">
      <c r="A112" s="427">
        <v>110</v>
      </c>
      <c r="B112" s="47" t="s">
        <v>942</v>
      </c>
      <c r="C112" s="47" t="s">
        <v>952</v>
      </c>
      <c r="D112" s="47" t="s">
        <v>56</v>
      </c>
      <c r="E112" s="47" t="s">
        <v>953</v>
      </c>
      <c r="F112" s="47" t="s">
        <v>131</v>
      </c>
      <c r="G112" s="47" t="s">
        <v>58</v>
      </c>
      <c r="H112" s="47" t="s">
        <v>327</v>
      </c>
      <c r="I112" s="47" t="s">
        <v>395</v>
      </c>
      <c r="J112" s="423" t="s">
        <v>106</v>
      </c>
      <c r="K112" s="423" t="s">
        <v>106</v>
      </c>
      <c r="L112" s="423" t="s">
        <v>106</v>
      </c>
      <c r="M112" s="423" t="s">
        <v>106</v>
      </c>
      <c r="N112" s="369" t="s">
        <v>104</v>
      </c>
      <c r="O112" s="370" t="s">
        <v>395</v>
      </c>
      <c r="P112" s="423" t="s">
        <v>106</v>
      </c>
      <c r="Q112" s="423" t="s">
        <v>106</v>
      </c>
      <c r="R112" s="423" t="s">
        <v>106</v>
      </c>
      <c r="S112" s="423" t="s">
        <v>106</v>
      </c>
      <c r="T112" s="47" t="s">
        <v>104</v>
      </c>
      <c r="U112" s="369" t="s">
        <v>395</v>
      </c>
      <c r="V112" s="370" t="s">
        <v>395</v>
      </c>
      <c r="W112" s="423" t="s">
        <v>106</v>
      </c>
      <c r="X112" s="423" t="s">
        <v>106</v>
      </c>
      <c r="Y112" s="423" t="s">
        <v>106</v>
      </c>
      <c r="Z112" s="19" t="s">
        <v>828</v>
      </c>
      <c r="AA112" s="19" t="s">
        <v>828</v>
      </c>
      <c r="AB112" s="434" t="s">
        <v>949</v>
      </c>
      <c r="AC112" s="370" t="s">
        <v>395</v>
      </c>
      <c r="AD112" s="19" t="s">
        <v>828</v>
      </c>
      <c r="AE112" s="423" t="s">
        <v>106</v>
      </c>
      <c r="AF112" s="423" t="s">
        <v>106</v>
      </c>
      <c r="AG112" s="423" t="s">
        <v>106</v>
      </c>
      <c r="AH112" s="47" t="s">
        <v>104</v>
      </c>
      <c r="AI112" s="369" t="s">
        <v>395</v>
      </c>
      <c r="AJ112" s="370" t="s">
        <v>395</v>
      </c>
      <c r="AK112" s="423" t="s">
        <v>106</v>
      </c>
      <c r="AL112" s="423" t="s">
        <v>106</v>
      </c>
      <c r="AM112" s="221"/>
      <c r="AN112" s="48">
        <v>19</v>
      </c>
      <c r="AO112" s="48">
        <v>19</v>
      </c>
      <c r="AP112" s="48">
        <v>19</v>
      </c>
      <c r="AQ112" s="48">
        <v>0</v>
      </c>
      <c r="AR112" s="48">
        <v>30</v>
      </c>
      <c r="AS112" s="48">
        <v>28</v>
      </c>
      <c r="AT112" s="48">
        <v>20</v>
      </c>
      <c r="AU112" s="48">
        <v>184</v>
      </c>
      <c r="AV112" s="48">
        <v>184</v>
      </c>
      <c r="AW112" s="48">
        <v>184</v>
      </c>
      <c r="AX112" s="48">
        <v>0</v>
      </c>
      <c r="AY112" s="48">
        <v>0</v>
      </c>
      <c r="AZ112" s="48">
        <v>0</v>
      </c>
      <c r="BA112" s="48">
        <v>0</v>
      </c>
      <c r="BB112" s="48">
        <v>0</v>
      </c>
      <c r="BC112" s="48">
        <v>0</v>
      </c>
      <c r="BD112" s="48">
        <v>0</v>
      </c>
      <c r="BE112" s="48">
        <v>38</v>
      </c>
      <c r="BF112" s="48">
        <v>0</v>
      </c>
      <c r="BG112" s="48">
        <v>0</v>
      </c>
      <c r="BH112" s="48">
        <v>38</v>
      </c>
      <c r="BI112" s="48">
        <v>38</v>
      </c>
      <c r="BJ112" s="48">
        <v>0</v>
      </c>
      <c r="BK112" s="48">
        <v>0</v>
      </c>
      <c r="BL112" s="48">
        <v>0</v>
      </c>
      <c r="BM112" s="48">
        <v>0</v>
      </c>
      <c r="BN112" s="48">
        <v>0</v>
      </c>
      <c r="BO112" s="48">
        <v>0</v>
      </c>
      <c r="BP112" s="48">
        <v>0</v>
      </c>
      <c r="BQ112" s="48">
        <v>0</v>
      </c>
      <c r="BR112" s="48">
        <v>0</v>
      </c>
      <c r="BS112" s="48">
        <v>0</v>
      </c>
      <c r="BT112" s="48">
        <v>0</v>
      </c>
      <c r="BU112" s="48">
        <v>0</v>
      </c>
      <c r="BV112" s="48">
        <v>0</v>
      </c>
      <c r="BW112" s="48">
        <v>0</v>
      </c>
      <c r="BX112" s="48">
        <v>0</v>
      </c>
      <c r="BY112" s="48">
        <v>0</v>
      </c>
      <c r="BZ112" s="48">
        <v>0</v>
      </c>
      <c r="CA112" s="48">
        <v>0</v>
      </c>
      <c r="CB112" s="48">
        <v>0</v>
      </c>
      <c r="CC112" s="48">
        <v>0</v>
      </c>
      <c r="CD112" s="48">
        <v>0</v>
      </c>
      <c r="CE112" s="48">
        <v>0</v>
      </c>
      <c r="CF112" s="48">
        <v>0</v>
      </c>
      <c r="CG112" s="48">
        <v>0</v>
      </c>
      <c r="CH112" s="48">
        <v>0</v>
      </c>
      <c r="CI112" s="48">
        <v>0</v>
      </c>
      <c r="CJ112" s="48">
        <v>0</v>
      </c>
      <c r="CK112" s="48">
        <v>0</v>
      </c>
      <c r="CL112" s="48">
        <v>0</v>
      </c>
      <c r="CM112" s="48">
        <v>0</v>
      </c>
      <c r="CN112" s="48">
        <v>0</v>
      </c>
      <c r="CO112" s="48">
        <v>0</v>
      </c>
      <c r="CP112" s="48"/>
      <c r="CQ112" s="48"/>
      <c r="CR112" s="48"/>
      <c r="CS112" s="48">
        <v>36</v>
      </c>
      <c r="CT112" s="48">
        <v>36</v>
      </c>
      <c r="CU112" s="48">
        <v>172</v>
      </c>
      <c r="CV112" s="429" t="s">
        <v>396</v>
      </c>
      <c r="CW112" s="47"/>
      <c r="CX112" s="47" t="s">
        <v>870</v>
      </c>
      <c r="CY112" s="15"/>
    </row>
    <row r="113" spans="1:103" hidden="1" x14ac:dyDescent="0.35">
      <c r="A113" s="427">
        <v>111</v>
      </c>
      <c r="B113" s="47" t="s">
        <v>943</v>
      </c>
      <c r="C113" s="47" t="s">
        <v>954</v>
      </c>
      <c r="D113" s="47" t="s">
        <v>56</v>
      </c>
      <c r="E113" s="47" t="s">
        <v>955</v>
      </c>
      <c r="F113" s="47" t="s">
        <v>131</v>
      </c>
      <c r="G113" s="47" t="s">
        <v>58</v>
      </c>
      <c r="H113" s="47" t="s">
        <v>328</v>
      </c>
      <c r="I113" s="433"/>
      <c r="J113" s="47" t="s">
        <v>395</v>
      </c>
      <c r="K113" s="423" t="s">
        <v>106</v>
      </c>
      <c r="L113" s="423" t="s">
        <v>106</v>
      </c>
      <c r="M113" s="423" t="s">
        <v>106</v>
      </c>
      <c r="N113" s="369" t="s">
        <v>104</v>
      </c>
      <c r="O113" s="370" t="s">
        <v>395</v>
      </c>
      <c r="P113" s="434" t="s">
        <v>949</v>
      </c>
      <c r="Q113" s="434" t="s">
        <v>949</v>
      </c>
      <c r="R113" s="434" t="s">
        <v>949</v>
      </c>
      <c r="S113" s="434" t="s">
        <v>949</v>
      </c>
      <c r="T113" s="434" t="s">
        <v>949</v>
      </c>
      <c r="U113" s="369" t="s">
        <v>395</v>
      </c>
      <c r="V113" s="370" t="s">
        <v>395</v>
      </c>
      <c r="W113" s="423" t="s">
        <v>106</v>
      </c>
      <c r="X113" s="423" t="s">
        <v>106</v>
      </c>
      <c r="Y113" s="423" t="s">
        <v>106</v>
      </c>
      <c r="Z113" s="423" t="s">
        <v>106</v>
      </c>
      <c r="AA113" s="47" t="s">
        <v>104</v>
      </c>
      <c r="AB113" s="369" t="s">
        <v>395</v>
      </c>
      <c r="AC113" s="370" t="s">
        <v>395</v>
      </c>
      <c r="AD113" s="47" t="s">
        <v>395</v>
      </c>
      <c r="AE113" s="423" t="s">
        <v>106</v>
      </c>
      <c r="AF113" s="423" t="s">
        <v>106</v>
      </c>
      <c r="AG113" s="423" t="s">
        <v>106</v>
      </c>
      <c r="AH113" s="423" t="s">
        <v>106</v>
      </c>
      <c r="AI113" s="369" t="s">
        <v>104</v>
      </c>
      <c r="AJ113" s="370" t="s">
        <v>395</v>
      </c>
      <c r="AK113" s="47" t="s">
        <v>395</v>
      </c>
      <c r="AL113" s="433"/>
      <c r="AM113" s="221"/>
      <c r="AN113" s="48">
        <v>14</v>
      </c>
      <c r="AO113" s="48">
        <v>14</v>
      </c>
      <c r="AP113" s="48">
        <v>14</v>
      </c>
      <c r="AQ113" s="48">
        <v>0</v>
      </c>
      <c r="AR113" s="48">
        <v>20</v>
      </c>
      <c r="AS113" s="48">
        <v>20</v>
      </c>
      <c r="AT113" s="430">
        <v>18.166699999999999</v>
      </c>
      <c r="AU113" s="48">
        <v>134</v>
      </c>
      <c r="AV113" s="48">
        <v>134</v>
      </c>
      <c r="AW113" s="48">
        <v>134</v>
      </c>
      <c r="AX113" s="48">
        <v>0</v>
      </c>
      <c r="AY113" s="48">
        <v>0</v>
      </c>
      <c r="AZ113" s="48">
        <v>0</v>
      </c>
      <c r="BA113" s="48">
        <v>0</v>
      </c>
      <c r="BB113" s="48">
        <v>0</v>
      </c>
      <c r="BC113" s="48">
        <v>0</v>
      </c>
      <c r="BD113" s="48">
        <v>0</v>
      </c>
      <c r="BE113" s="48">
        <v>40</v>
      </c>
      <c r="BF113" s="48">
        <v>0</v>
      </c>
      <c r="BG113" s="48">
        <v>0</v>
      </c>
      <c r="BH113" s="48">
        <v>40</v>
      </c>
      <c r="BI113" s="48">
        <v>40</v>
      </c>
      <c r="BJ113" s="48">
        <v>0</v>
      </c>
      <c r="BK113" s="48">
        <v>0</v>
      </c>
      <c r="BL113" s="48">
        <v>0</v>
      </c>
      <c r="BM113" s="48">
        <v>0</v>
      </c>
      <c r="BN113" s="48">
        <v>0</v>
      </c>
      <c r="BO113" s="48">
        <v>0</v>
      </c>
      <c r="BP113" s="48">
        <v>0</v>
      </c>
      <c r="BQ113" s="48">
        <v>0</v>
      </c>
      <c r="BR113" s="48">
        <v>0</v>
      </c>
      <c r="BS113" s="48">
        <v>0</v>
      </c>
      <c r="BT113" s="48">
        <v>0</v>
      </c>
      <c r="BU113" s="48">
        <v>0</v>
      </c>
      <c r="BV113" s="48">
        <v>0</v>
      </c>
      <c r="BW113" s="48">
        <v>0</v>
      </c>
      <c r="BX113" s="48">
        <v>0</v>
      </c>
      <c r="BY113" s="48">
        <v>0</v>
      </c>
      <c r="BZ113" s="48">
        <v>0</v>
      </c>
      <c r="CA113" s="48">
        <v>0</v>
      </c>
      <c r="CB113" s="48">
        <v>0</v>
      </c>
      <c r="CC113" s="48">
        <v>0</v>
      </c>
      <c r="CD113" s="48">
        <v>0</v>
      </c>
      <c r="CE113" s="48">
        <v>0</v>
      </c>
      <c r="CF113" s="48">
        <v>0</v>
      </c>
      <c r="CG113" s="48">
        <v>0</v>
      </c>
      <c r="CH113" s="48">
        <v>0</v>
      </c>
      <c r="CI113" s="48">
        <v>0</v>
      </c>
      <c r="CJ113" s="48">
        <v>0</v>
      </c>
      <c r="CK113" s="48">
        <v>0</v>
      </c>
      <c r="CL113" s="48">
        <v>0</v>
      </c>
      <c r="CM113" s="48">
        <v>0</v>
      </c>
      <c r="CN113" s="48">
        <v>0</v>
      </c>
      <c r="CO113" s="48">
        <v>0</v>
      </c>
      <c r="CP113" s="48"/>
      <c r="CQ113" s="48"/>
      <c r="CR113" s="48"/>
      <c r="CS113" s="48">
        <v>68</v>
      </c>
      <c r="CT113" s="48">
        <v>68</v>
      </c>
      <c r="CU113" s="48">
        <v>140</v>
      </c>
      <c r="CV113" s="429" t="s">
        <v>396</v>
      </c>
      <c r="CW113" s="47"/>
      <c r="CX113" s="47" t="s">
        <v>870</v>
      </c>
      <c r="CY113" s="15"/>
    </row>
    <row r="114" spans="1:103" hidden="1" x14ac:dyDescent="0.35">
      <c r="A114" s="427">
        <v>112</v>
      </c>
      <c r="B114" s="47" t="s">
        <v>944</v>
      </c>
      <c r="C114" s="47" t="s">
        <v>956</v>
      </c>
      <c r="D114" s="47" t="s">
        <v>56</v>
      </c>
      <c r="E114" s="47" t="s">
        <v>957</v>
      </c>
      <c r="F114" s="47" t="s">
        <v>131</v>
      </c>
      <c r="G114" s="47" t="s">
        <v>58</v>
      </c>
      <c r="H114" s="47" t="s">
        <v>327</v>
      </c>
      <c r="I114" s="423" t="s">
        <v>106</v>
      </c>
      <c r="J114" s="423" t="s">
        <v>106</v>
      </c>
      <c r="K114" s="47" t="s">
        <v>395</v>
      </c>
      <c r="L114" s="423" t="s">
        <v>106</v>
      </c>
      <c r="M114" s="423" t="s">
        <v>106</v>
      </c>
      <c r="N114" s="432" t="s">
        <v>985</v>
      </c>
      <c r="O114" s="370" t="s">
        <v>395</v>
      </c>
      <c r="P114" s="423" t="s">
        <v>106</v>
      </c>
      <c r="Q114" s="423" t="s">
        <v>106</v>
      </c>
      <c r="R114" s="423" t="s">
        <v>106</v>
      </c>
      <c r="S114" s="423" t="s">
        <v>106</v>
      </c>
      <c r="T114" s="47" t="s">
        <v>104</v>
      </c>
      <c r="U114" s="369" t="s">
        <v>395</v>
      </c>
      <c r="V114" s="370" t="s">
        <v>395</v>
      </c>
      <c r="W114" s="47" t="s">
        <v>395</v>
      </c>
      <c r="X114" s="423" t="s">
        <v>106</v>
      </c>
      <c r="Y114" s="423" t="s">
        <v>106</v>
      </c>
      <c r="Z114" s="423" t="s">
        <v>106</v>
      </c>
      <c r="AA114" s="428" t="s">
        <v>827</v>
      </c>
      <c r="AB114" s="369" t="s">
        <v>104</v>
      </c>
      <c r="AC114" s="370" t="s">
        <v>395</v>
      </c>
      <c r="AD114" s="432" t="s">
        <v>1052</v>
      </c>
      <c r="AE114" s="423" t="s">
        <v>106</v>
      </c>
      <c r="AF114" s="423" t="s">
        <v>106</v>
      </c>
      <c r="AG114" s="423" t="s">
        <v>106</v>
      </c>
      <c r="AH114" s="47" t="s">
        <v>104</v>
      </c>
      <c r="AI114" s="369" t="s">
        <v>395</v>
      </c>
      <c r="AJ114" s="370" t="s">
        <v>395</v>
      </c>
      <c r="AK114" s="423" t="s">
        <v>106</v>
      </c>
      <c r="AL114" s="423" t="s">
        <v>106</v>
      </c>
      <c r="AM114" s="221"/>
      <c r="AN114" s="48">
        <v>20</v>
      </c>
      <c r="AO114" s="430">
        <v>19.2</v>
      </c>
      <c r="AP114" s="430">
        <v>19.2</v>
      </c>
      <c r="AQ114" s="48">
        <v>0</v>
      </c>
      <c r="AR114" s="48">
        <v>36</v>
      </c>
      <c r="AS114" s="430">
        <v>32.1</v>
      </c>
      <c r="AT114" s="48">
        <v>19</v>
      </c>
      <c r="AU114" s="48">
        <v>194</v>
      </c>
      <c r="AV114" s="48">
        <v>186</v>
      </c>
      <c r="AW114" s="48">
        <v>186</v>
      </c>
      <c r="AX114" s="48">
        <v>8</v>
      </c>
      <c r="AY114" s="48">
        <v>0</v>
      </c>
      <c r="AZ114" s="48">
        <v>0</v>
      </c>
      <c r="BA114" s="48">
        <v>0</v>
      </c>
      <c r="BB114" s="48">
        <v>0</v>
      </c>
      <c r="BC114" s="48">
        <v>18</v>
      </c>
      <c r="BD114" s="48">
        <v>0</v>
      </c>
      <c r="BE114" s="48">
        <v>0</v>
      </c>
      <c r="BF114" s="48">
        <v>0</v>
      </c>
      <c r="BG114" s="48">
        <v>0</v>
      </c>
      <c r="BH114" s="48">
        <v>26</v>
      </c>
      <c r="BI114" s="48">
        <v>18</v>
      </c>
      <c r="BJ114" s="48">
        <v>0</v>
      </c>
      <c r="BK114" s="48">
        <v>0</v>
      </c>
      <c r="BL114" s="48">
        <v>0</v>
      </c>
      <c r="BM114" s="48">
        <v>0</v>
      </c>
      <c r="BN114" s="48">
        <v>0</v>
      </c>
      <c r="BO114" s="48">
        <v>0</v>
      </c>
      <c r="BP114" s="48">
        <v>0</v>
      </c>
      <c r="BQ114" s="48">
        <v>0</v>
      </c>
      <c r="BR114" s="48">
        <v>0</v>
      </c>
      <c r="BS114" s="48">
        <v>0</v>
      </c>
      <c r="BT114" s="48">
        <v>0</v>
      </c>
      <c r="BU114" s="48">
        <v>0</v>
      </c>
      <c r="BV114" s="48">
        <v>0</v>
      </c>
      <c r="BW114" s="48">
        <v>0</v>
      </c>
      <c r="BX114" s="48">
        <v>0</v>
      </c>
      <c r="BY114" s="48">
        <v>0</v>
      </c>
      <c r="BZ114" s="48">
        <v>0</v>
      </c>
      <c r="CA114" s="48">
        <v>0</v>
      </c>
      <c r="CB114" s="48">
        <v>0</v>
      </c>
      <c r="CC114" s="48">
        <v>0</v>
      </c>
      <c r="CD114" s="48">
        <v>0</v>
      </c>
      <c r="CE114" s="48">
        <v>0</v>
      </c>
      <c r="CF114" s="48">
        <v>0</v>
      </c>
      <c r="CG114" s="48">
        <v>0</v>
      </c>
      <c r="CH114" s="48">
        <v>0</v>
      </c>
      <c r="CI114" s="48">
        <v>0</v>
      </c>
      <c r="CJ114" s="48">
        <v>0</v>
      </c>
      <c r="CK114" s="48">
        <v>0</v>
      </c>
      <c r="CL114" s="48">
        <v>0</v>
      </c>
      <c r="CM114" s="48">
        <v>0</v>
      </c>
      <c r="CN114" s="48">
        <v>0</v>
      </c>
      <c r="CO114" s="48">
        <v>0</v>
      </c>
      <c r="CP114" s="48"/>
      <c r="CQ114" s="48"/>
      <c r="CR114" s="48"/>
      <c r="CS114" s="48">
        <v>18</v>
      </c>
      <c r="CT114" s="48">
        <v>18</v>
      </c>
      <c r="CU114" s="48">
        <v>190</v>
      </c>
      <c r="CV114" s="429" t="s">
        <v>396</v>
      </c>
      <c r="CW114" s="47"/>
      <c r="CX114" s="47" t="s">
        <v>319</v>
      </c>
      <c r="CY114" s="15"/>
    </row>
    <row r="115" spans="1:103" hidden="1" x14ac:dyDescent="0.35">
      <c r="A115" s="427">
        <v>113</v>
      </c>
      <c r="B115" s="47" t="s">
        <v>945</v>
      </c>
      <c r="C115" s="47" t="s">
        <v>958</v>
      </c>
      <c r="D115" s="47" t="s">
        <v>56</v>
      </c>
      <c r="E115" s="47" t="s">
        <v>959</v>
      </c>
      <c r="F115" s="47" t="s">
        <v>131</v>
      </c>
      <c r="G115" s="47" t="s">
        <v>58</v>
      </c>
      <c r="H115" s="47" t="s">
        <v>328</v>
      </c>
      <c r="I115" s="428" t="s">
        <v>827</v>
      </c>
      <c r="J115" s="19" t="s">
        <v>1049</v>
      </c>
      <c r="K115" s="19" t="s">
        <v>828</v>
      </c>
      <c r="L115" s="47" t="s">
        <v>395</v>
      </c>
      <c r="M115" s="19" t="s">
        <v>1050</v>
      </c>
      <c r="N115" s="19" t="s">
        <v>1050</v>
      </c>
      <c r="O115" s="370" t="s">
        <v>395</v>
      </c>
      <c r="P115" s="423" t="s">
        <v>106</v>
      </c>
      <c r="Q115" s="47" t="s">
        <v>395</v>
      </c>
      <c r="R115" s="423" t="s">
        <v>106</v>
      </c>
      <c r="S115" s="423" t="s">
        <v>106</v>
      </c>
      <c r="T115" s="423" t="s">
        <v>106</v>
      </c>
      <c r="U115" s="369" t="s">
        <v>104</v>
      </c>
      <c r="V115" s="370" t="s">
        <v>395</v>
      </c>
      <c r="W115" s="423" t="s">
        <v>106</v>
      </c>
      <c r="X115" s="19" t="s">
        <v>1050</v>
      </c>
      <c r="Y115" s="47" t="s">
        <v>395</v>
      </c>
      <c r="Z115" s="423" t="s">
        <v>106</v>
      </c>
      <c r="AA115" s="423" t="s">
        <v>106</v>
      </c>
      <c r="AB115" s="369" t="s">
        <v>104</v>
      </c>
      <c r="AC115" s="370" t="s">
        <v>395</v>
      </c>
      <c r="AD115" s="423" t="s">
        <v>106</v>
      </c>
      <c r="AE115" s="423" t="s">
        <v>106</v>
      </c>
      <c r="AF115" s="423" t="s">
        <v>106</v>
      </c>
      <c r="AG115" s="423" t="s">
        <v>106</v>
      </c>
      <c r="AH115" s="47" t="s">
        <v>104</v>
      </c>
      <c r="AI115" s="369" t="s">
        <v>395</v>
      </c>
      <c r="AJ115" s="370" t="s">
        <v>395</v>
      </c>
      <c r="AK115" s="19" t="s">
        <v>828</v>
      </c>
      <c r="AL115" s="19" t="s">
        <v>828</v>
      </c>
      <c r="AM115" s="221"/>
      <c r="AN115" s="48">
        <v>16</v>
      </c>
      <c r="AO115" s="48">
        <v>14</v>
      </c>
      <c r="AP115" s="48">
        <v>14</v>
      </c>
      <c r="AQ115" s="48">
        <v>0</v>
      </c>
      <c r="AR115" s="48">
        <v>30</v>
      </c>
      <c r="AS115" s="48">
        <v>32</v>
      </c>
      <c r="AT115" s="48">
        <v>19</v>
      </c>
      <c r="AU115" s="48">
        <v>152</v>
      </c>
      <c r="AV115" s="48">
        <v>134</v>
      </c>
      <c r="AW115" s="48">
        <v>134</v>
      </c>
      <c r="AX115" s="48">
        <v>18</v>
      </c>
      <c r="AY115" s="48">
        <v>0</v>
      </c>
      <c r="AZ115" s="48">
        <v>0</v>
      </c>
      <c r="BA115" s="48">
        <v>30</v>
      </c>
      <c r="BB115" s="48">
        <v>0</v>
      </c>
      <c r="BC115" s="48">
        <v>0</v>
      </c>
      <c r="BD115" s="48">
        <v>0</v>
      </c>
      <c r="BE115" s="48">
        <v>30</v>
      </c>
      <c r="BF115" s="48">
        <v>0</v>
      </c>
      <c r="BG115" s="48">
        <v>0</v>
      </c>
      <c r="BH115" s="48">
        <v>78</v>
      </c>
      <c r="BI115" s="48">
        <v>60</v>
      </c>
      <c r="BJ115" s="48">
        <v>0</v>
      </c>
      <c r="BK115" s="48">
        <v>0</v>
      </c>
      <c r="BL115" s="48">
        <v>0</v>
      </c>
      <c r="BM115" s="48">
        <v>0</v>
      </c>
      <c r="BN115" s="48">
        <v>0</v>
      </c>
      <c r="BO115" s="48">
        <v>0</v>
      </c>
      <c r="BP115" s="48">
        <v>0</v>
      </c>
      <c r="BQ115" s="48">
        <v>0</v>
      </c>
      <c r="BR115" s="48">
        <v>0</v>
      </c>
      <c r="BS115" s="48">
        <v>0</v>
      </c>
      <c r="BT115" s="48">
        <v>0</v>
      </c>
      <c r="BU115" s="48">
        <v>0</v>
      </c>
      <c r="BV115" s="48">
        <v>0</v>
      </c>
      <c r="BW115" s="48">
        <v>0</v>
      </c>
      <c r="BX115" s="48">
        <v>0</v>
      </c>
      <c r="BY115" s="48">
        <v>0</v>
      </c>
      <c r="BZ115" s="48">
        <v>0</v>
      </c>
      <c r="CA115" s="48">
        <v>0</v>
      </c>
      <c r="CB115" s="48">
        <v>0</v>
      </c>
      <c r="CC115" s="48">
        <v>0</v>
      </c>
      <c r="CD115" s="48">
        <v>0</v>
      </c>
      <c r="CE115" s="48">
        <v>0</v>
      </c>
      <c r="CF115" s="48">
        <v>0</v>
      </c>
      <c r="CG115" s="48">
        <v>0</v>
      </c>
      <c r="CH115" s="48">
        <v>0</v>
      </c>
      <c r="CI115" s="48">
        <v>0</v>
      </c>
      <c r="CJ115" s="48">
        <v>0</v>
      </c>
      <c r="CK115" s="48">
        <v>0</v>
      </c>
      <c r="CL115" s="48">
        <v>0</v>
      </c>
      <c r="CM115" s="48">
        <v>0</v>
      </c>
      <c r="CN115" s="48">
        <v>0</v>
      </c>
      <c r="CO115" s="48">
        <v>0</v>
      </c>
      <c r="CP115" s="48"/>
      <c r="CQ115" s="48">
        <v>24</v>
      </c>
      <c r="CR115" s="48">
        <v>6</v>
      </c>
      <c r="CS115" s="48">
        <v>30</v>
      </c>
      <c r="CT115" s="48">
        <v>54</v>
      </c>
      <c r="CU115" s="48">
        <v>154</v>
      </c>
      <c r="CV115" s="429" t="s">
        <v>396</v>
      </c>
      <c r="CW115" s="47"/>
      <c r="CX115" s="47" t="s">
        <v>319</v>
      </c>
      <c r="CY115" s="15"/>
    </row>
    <row r="116" spans="1:103" hidden="1" x14ac:dyDescent="0.35">
      <c r="A116" s="427">
        <v>114</v>
      </c>
      <c r="B116" s="47" t="s">
        <v>960</v>
      </c>
      <c r="C116" s="47" t="s">
        <v>961</v>
      </c>
      <c r="D116" s="47" t="s">
        <v>56</v>
      </c>
      <c r="E116" s="47" t="s">
        <v>962</v>
      </c>
      <c r="F116" s="47" t="s">
        <v>131</v>
      </c>
      <c r="G116" s="47" t="s">
        <v>58</v>
      </c>
      <c r="H116" s="47" t="s">
        <v>328</v>
      </c>
      <c r="I116" s="423" t="s">
        <v>106</v>
      </c>
      <c r="J116" s="423" t="s">
        <v>106</v>
      </c>
      <c r="K116" s="423" t="s">
        <v>106</v>
      </c>
      <c r="L116" s="47" t="s">
        <v>395</v>
      </c>
      <c r="M116" s="423" t="s">
        <v>106</v>
      </c>
      <c r="N116" s="369" t="s">
        <v>104</v>
      </c>
      <c r="O116" s="370" t="s">
        <v>395</v>
      </c>
      <c r="P116" s="432" t="s">
        <v>1052</v>
      </c>
      <c r="Q116" s="432" t="s">
        <v>1052</v>
      </c>
      <c r="R116" s="47" t="s">
        <v>395</v>
      </c>
      <c r="S116" s="433"/>
      <c r="T116" s="423" t="s">
        <v>106</v>
      </c>
      <c r="U116" s="369" t="s">
        <v>104</v>
      </c>
      <c r="V116" s="370" t="s">
        <v>395</v>
      </c>
      <c r="W116" s="19" t="s">
        <v>1049</v>
      </c>
      <c r="X116" s="47" t="s">
        <v>395</v>
      </c>
      <c r="Y116" s="423" t="s">
        <v>106</v>
      </c>
      <c r="Z116" s="423" t="s">
        <v>106</v>
      </c>
      <c r="AA116" s="423" t="s">
        <v>106</v>
      </c>
      <c r="AB116" s="369" t="s">
        <v>104</v>
      </c>
      <c r="AC116" s="370" t="s">
        <v>395</v>
      </c>
      <c r="AD116" s="423" t="s">
        <v>106</v>
      </c>
      <c r="AE116" s="47" t="s">
        <v>395</v>
      </c>
      <c r="AF116" s="423" t="s">
        <v>106</v>
      </c>
      <c r="AG116" s="423" t="s">
        <v>106</v>
      </c>
      <c r="AH116" s="423" t="s">
        <v>106</v>
      </c>
      <c r="AI116" s="369" t="s">
        <v>104</v>
      </c>
      <c r="AJ116" s="370" t="s">
        <v>395</v>
      </c>
      <c r="AK116" s="423" t="s">
        <v>106</v>
      </c>
      <c r="AL116" s="423" t="s">
        <v>106</v>
      </c>
      <c r="AM116" s="221"/>
      <c r="AN116" s="48">
        <v>19</v>
      </c>
      <c r="AO116" s="48">
        <v>18</v>
      </c>
      <c r="AP116" s="48">
        <v>18</v>
      </c>
      <c r="AQ116" s="48">
        <v>0</v>
      </c>
      <c r="AR116" s="48">
        <v>25</v>
      </c>
      <c r="AS116" s="48">
        <v>28</v>
      </c>
      <c r="AT116" s="48">
        <v>19</v>
      </c>
      <c r="AU116" s="48">
        <v>182</v>
      </c>
      <c r="AV116" s="48">
        <v>172</v>
      </c>
      <c r="AW116" s="48">
        <v>172</v>
      </c>
      <c r="AX116" s="48">
        <v>10</v>
      </c>
      <c r="AY116" s="48">
        <v>0</v>
      </c>
      <c r="AZ116" s="48">
        <v>0</v>
      </c>
      <c r="BA116" s="48">
        <v>0</v>
      </c>
      <c r="BB116" s="48">
        <v>0</v>
      </c>
      <c r="BC116" s="48">
        <v>20</v>
      </c>
      <c r="BD116" s="48">
        <v>0</v>
      </c>
      <c r="BE116" s="48">
        <v>0</v>
      </c>
      <c r="BF116" s="48">
        <v>0</v>
      </c>
      <c r="BG116" s="48">
        <v>0</v>
      </c>
      <c r="BH116" s="48">
        <v>30</v>
      </c>
      <c r="BI116" s="48">
        <v>20</v>
      </c>
      <c r="BJ116" s="48">
        <v>0</v>
      </c>
      <c r="BK116" s="48">
        <v>0</v>
      </c>
      <c r="BL116" s="48">
        <v>0</v>
      </c>
      <c r="BM116" s="48">
        <v>0</v>
      </c>
      <c r="BN116" s="48">
        <v>0</v>
      </c>
      <c r="BO116" s="48">
        <v>0</v>
      </c>
      <c r="BP116" s="48">
        <v>0</v>
      </c>
      <c r="BQ116" s="48">
        <v>0</v>
      </c>
      <c r="BR116" s="48">
        <v>0</v>
      </c>
      <c r="BS116" s="48">
        <v>0</v>
      </c>
      <c r="BT116" s="48">
        <v>0</v>
      </c>
      <c r="BU116" s="48">
        <v>0</v>
      </c>
      <c r="BV116" s="48">
        <v>0</v>
      </c>
      <c r="BW116" s="48">
        <v>0</v>
      </c>
      <c r="BX116" s="48">
        <v>0</v>
      </c>
      <c r="BY116" s="48">
        <v>0</v>
      </c>
      <c r="BZ116" s="48">
        <v>0</v>
      </c>
      <c r="CA116" s="48">
        <v>0</v>
      </c>
      <c r="CB116" s="48">
        <v>0</v>
      </c>
      <c r="CC116" s="48">
        <v>0</v>
      </c>
      <c r="CD116" s="48">
        <v>0</v>
      </c>
      <c r="CE116" s="48">
        <v>0</v>
      </c>
      <c r="CF116" s="48">
        <v>0</v>
      </c>
      <c r="CG116" s="48">
        <v>0</v>
      </c>
      <c r="CH116" s="48">
        <v>0</v>
      </c>
      <c r="CI116" s="48">
        <v>0</v>
      </c>
      <c r="CJ116" s="48">
        <v>0</v>
      </c>
      <c r="CK116" s="48">
        <v>0</v>
      </c>
      <c r="CL116" s="48">
        <v>0</v>
      </c>
      <c r="CM116" s="48">
        <v>0</v>
      </c>
      <c r="CN116" s="48">
        <v>0</v>
      </c>
      <c r="CO116" s="48">
        <v>0</v>
      </c>
      <c r="CP116" s="48"/>
      <c r="CQ116" s="48"/>
      <c r="CR116" s="48"/>
      <c r="CS116" s="48">
        <v>30</v>
      </c>
      <c r="CT116" s="48">
        <v>30</v>
      </c>
      <c r="CU116" s="48">
        <v>178</v>
      </c>
      <c r="CV116" s="429" t="s">
        <v>396</v>
      </c>
      <c r="CW116" s="47"/>
      <c r="CX116" s="47" t="s">
        <v>870</v>
      </c>
      <c r="CY116" s="15"/>
    </row>
    <row r="117" spans="1:103" hidden="1" x14ac:dyDescent="0.35">
      <c r="A117" s="427">
        <v>115</v>
      </c>
      <c r="B117" s="47" t="s">
        <v>963</v>
      </c>
      <c r="C117" s="47" t="s">
        <v>964</v>
      </c>
      <c r="D117" s="47" t="s">
        <v>56</v>
      </c>
      <c r="E117" s="47" t="s">
        <v>965</v>
      </c>
      <c r="F117" s="47" t="s">
        <v>131</v>
      </c>
      <c r="G117" s="47" t="s">
        <v>58</v>
      </c>
      <c r="H117" s="47" t="s">
        <v>328</v>
      </c>
      <c r="I117" s="423" t="s">
        <v>106</v>
      </c>
      <c r="J117" s="423" t="s">
        <v>106</v>
      </c>
      <c r="K117" s="423" t="s">
        <v>106</v>
      </c>
      <c r="L117" s="47" t="s">
        <v>395</v>
      </c>
      <c r="M117" s="19" t="s">
        <v>1050</v>
      </c>
      <c r="N117" s="369" t="s">
        <v>104</v>
      </c>
      <c r="O117" s="370" t="s">
        <v>395</v>
      </c>
      <c r="P117" s="19" t="s">
        <v>828</v>
      </c>
      <c r="Q117" s="423" t="s">
        <v>106</v>
      </c>
      <c r="R117" s="423" t="s">
        <v>106</v>
      </c>
      <c r="S117" s="423" t="s">
        <v>106</v>
      </c>
      <c r="T117" s="47" t="s">
        <v>104</v>
      </c>
      <c r="U117" s="369" t="s">
        <v>395</v>
      </c>
      <c r="V117" s="370" t="s">
        <v>395</v>
      </c>
      <c r="W117" s="423" t="s">
        <v>106</v>
      </c>
      <c r="X117" s="423" t="s">
        <v>106</v>
      </c>
      <c r="Y117" s="423" t="s">
        <v>106</v>
      </c>
      <c r="Z117" s="423" t="s">
        <v>106</v>
      </c>
      <c r="AA117" s="47" t="s">
        <v>104</v>
      </c>
      <c r="AB117" s="369" t="s">
        <v>395</v>
      </c>
      <c r="AC117" s="370" t="s">
        <v>395</v>
      </c>
      <c r="AD117" s="423" t="s">
        <v>106</v>
      </c>
      <c r="AE117" s="19" t="s">
        <v>1049</v>
      </c>
      <c r="AF117" s="423" t="s">
        <v>106</v>
      </c>
      <c r="AG117" s="423" t="s">
        <v>106</v>
      </c>
      <c r="AH117" s="47" t="s">
        <v>104</v>
      </c>
      <c r="AI117" s="369" t="s">
        <v>395</v>
      </c>
      <c r="AJ117" s="370" t="s">
        <v>395</v>
      </c>
      <c r="AK117" s="423" t="s">
        <v>106</v>
      </c>
      <c r="AL117" s="423" t="s">
        <v>106</v>
      </c>
      <c r="AM117" s="221"/>
      <c r="AN117" s="48">
        <v>20</v>
      </c>
      <c r="AO117" s="48">
        <v>19</v>
      </c>
      <c r="AP117" s="48">
        <v>19</v>
      </c>
      <c r="AQ117" s="48">
        <v>0</v>
      </c>
      <c r="AR117" s="48">
        <v>20</v>
      </c>
      <c r="AS117" s="48">
        <v>20</v>
      </c>
      <c r="AT117" s="48">
        <v>19</v>
      </c>
      <c r="AU117" s="48">
        <v>192</v>
      </c>
      <c r="AV117" s="48">
        <v>182</v>
      </c>
      <c r="AW117" s="48">
        <v>182</v>
      </c>
      <c r="AX117" s="48">
        <v>10</v>
      </c>
      <c r="AY117" s="48">
        <v>0</v>
      </c>
      <c r="AZ117" s="48">
        <v>0</v>
      </c>
      <c r="BA117" s="48">
        <v>10</v>
      </c>
      <c r="BB117" s="48">
        <v>0</v>
      </c>
      <c r="BC117" s="48">
        <v>0</v>
      </c>
      <c r="BD117" s="48">
        <v>0</v>
      </c>
      <c r="BE117" s="48">
        <v>10</v>
      </c>
      <c r="BF117" s="48">
        <v>0</v>
      </c>
      <c r="BG117" s="48">
        <v>0</v>
      </c>
      <c r="BH117" s="48">
        <v>30</v>
      </c>
      <c r="BI117" s="48">
        <v>20</v>
      </c>
      <c r="BJ117" s="48">
        <v>0</v>
      </c>
      <c r="BK117" s="48">
        <v>0</v>
      </c>
      <c r="BL117" s="48">
        <v>0</v>
      </c>
      <c r="BM117" s="48">
        <v>0</v>
      </c>
      <c r="BN117" s="48">
        <v>0</v>
      </c>
      <c r="BO117" s="48">
        <v>0</v>
      </c>
      <c r="BP117" s="48">
        <v>0</v>
      </c>
      <c r="BQ117" s="48">
        <v>0</v>
      </c>
      <c r="BR117" s="48">
        <v>0</v>
      </c>
      <c r="BS117" s="48">
        <v>0</v>
      </c>
      <c r="BT117" s="48">
        <v>0</v>
      </c>
      <c r="BU117" s="48">
        <v>0</v>
      </c>
      <c r="BV117" s="48">
        <v>0</v>
      </c>
      <c r="BW117" s="48">
        <v>0</v>
      </c>
      <c r="BX117" s="48">
        <v>0</v>
      </c>
      <c r="BY117" s="48">
        <v>0</v>
      </c>
      <c r="BZ117" s="48">
        <v>0</v>
      </c>
      <c r="CA117" s="48">
        <v>0</v>
      </c>
      <c r="CB117" s="48">
        <v>0</v>
      </c>
      <c r="CC117" s="48">
        <v>0</v>
      </c>
      <c r="CD117" s="48">
        <v>0</v>
      </c>
      <c r="CE117" s="48">
        <v>0</v>
      </c>
      <c r="CF117" s="48">
        <v>0</v>
      </c>
      <c r="CG117" s="48">
        <v>0</v>
      </c>
      <c r="CH117" s="48">
        <v>0</v>
      </c>
      <c r="CI117" s="48">
        <v>0</v>
      </c>
      <c r="CJ117" s="48">
        <v>0</v>
      </c>
      <c r="CK117" s="48">
        <v>0</v>
      </c>
      <c r="CL117" s="48">
        <v>0</v>
      </c>
      <c r="CM117" s="48">
        <v>0</v>
      </c>
      <c r="CN117" s="48">
        <v>0</v>
      </c>
      <c r="CO117" s="48">
        <v>0</v>
      </c>
      <c r="CP117" s="48"/>
      <c r="CQ117" s="48">
        <v>8</v>
      </c>
      <c r="CR117" s="48">
        <v>2</v>
      </c>
      <c r="CS117" s="48">
        <v>10</v>
      </c>
      <c r="CT117" s="48">
        <v>18</v>
      </c>
      <c r="CU117" s="48">
        <v>190</v>
      </c>
      <c r="CV117" s="429" t="s">
        <v>396</v>
      </c>
      <c r="CW117" s="47"/>
      <c r="CX117" s="47" t="s">
        <v>870</v>
      </c>
      <c r="CY117" s="15"/>
    </row>
    <row r="118" spans="1:103" hidden="1" x14ac:dyDescent="0.35">
      <c r="A118" s="427">
        <v>116</v>
      </c>
      <c r="B118" s="47" t="s">
        <v>966</v>
      </c>
      <c r="C118" s="47" t="s">
        <v>967</v>
      </c>
      <c r="D118" s="47" t="s">
        <v>56</v>
      </c>
      <c r="E118" s="47" t="s">
        <v>968</v>
      </c>
      <c r="F118" s="47" t="s">
        <v>131</v>
      </c>
      <c r="G118" s="47" t="s">
        <v>58</v>
      </c>
      <c r="H118" s="47" t="s">
        <v>328</v>
      </c>
      <c r="I118" s="47" t="s">
        <v>395</v>
      </c>
      <c r="J118" s="19" t="s">
        <v>531</v>
      </c>
      <c r="K118" s="428" t="s">
        <v>827</v>
      </c>
      <c r="L118" s="423" t="s">
        <v>106</v>
      </c>
      <c r="M118" s="423" t="s">
        <v>106</v>
      </c>
      <c r="N118" s="19" t="s">
        <v>106</v>
      </c>
      <c r="O118" s="370" t="s">
        <v>395</v>
      </c>
      <c r="P118" s="423" t="s">
        <v>106</v>
      </c>
      <c r="Q118" s="423" t="s">
        <v>106</v>
      </c>
      <c r="R118" s="423" t="s">
        <v>106</v>
      </c>
      <c r="S118" s="47" t="s">
        <v>395</v>
      </c>
      <c r="T118" s="428" t="s">
        <v>1069</v>
      </c>
      <c r="U118" s="369" t="s">
        <v>104</v>
      </c>
      <c r="V118" s="370" t="s">
        <v>395</v>
      </c>
      <c r="W118" s="423" t="s">
        <v>106</v>
      </c>
      <c r="X118" s="423" t="s">
        <v>106</v>
      </c>
      <c r="Y118" s="47" t="s">
        <v>395</v>
      </c>
      <c r="Z118" s="423" t="s">
        <v>106</v>
      </c>
      <c r="AA118" s="423" t="s">
        <v>106</v>
      </c>
      <c r="AB118" s="369" t="s">
        <v>104</v>
      </c>
      <c r="AC118" s="370" t="s">
        <v>395</v>
      </c>
      <c r="AD118" s="47" t="s">
        <v>395</v>
      </c>
      <c r="AE118" s="47" t="s">
        <v>104</v>
      </c>
      <c r="AF118" s="423" t="s">
        <v>106</v>
      </c>
      <c r="AG118" s="423" t="s">
        <v>106</v>
      </c>
      <c r="AH118" s="423" t="s">
        <v>106</v>
      </c>
      <c r="AI118" s="19" t="s">
        <v>106</v>
      </c>
      <c r="AJ118" s="370" t="s">
        <v>395</v>
      </c>
      <c r="AK118" s="47" t="s">
        <v>395</v>
      </c>
      <c r="AL118" s="423" t="s">
        <v>106</v>
      </c>
      <c r="AM118" s="221"/>
      <c r="AN118" s="48">
        <v>21</v>
      </c>
      <c r="AO118" s="430">
        <v>19.75</v>
      </c>
      <c r="AP118" s="430">
        <v>19.75</v>
      </c>
      <c r="AQ118" s="48">
        <v>0</v>
      </c>
      <c r="AR118" s="430">
        <v>44.875</v>
      </c>
      <c r="AS118" s="48">
        <v>40</v>
      </c>
      <c r="AT118" s="430">
        <v>18.166699999999999</v>
      </c>
      <c r="AU118" s="48">
        <v>202</v>
      </c>
      <c r="AV118" s="430">
        <v>191.5</v>
      </c>
      <c r="AW118" s="430">
        <v>191.5</v>
      </c>
      <c r="AX118" s="430">
        <v>10.5</v>
      </c>
      <c r="AY118" s="48">
        <v>0</v>
      </c>
      <c r="AZ118" s="48">
        <v>0</v>
      </c>
      <c r="BA118" s="48">
        <v>0</v>
      </c>
      <c r="BB118" s="48">
        <v>0</v>
      </c>
      <c r="BC118" s="48">
        <v>0</v>
      </c>
      <c r="BD118" s="48">
        <v>0</v>
      </c>
      <c r="BE118" s="48">
        <v>0</v>
      </c>
      <c r="BF118" s="48">
        <v>0</v>
      </c>
      <c r="BG118" s="48">
        <v>0</v>
      </c>
      <c r="BH118" s="430">
        <v>10.5</v>
      </c>
      <c r="BI118" s="48">
        <v>0</v>
      </c>
      <c r="BJ118" s="48">
        <v>0</v>
      </c>
      <c r="BK118" s="48">
        <v>0</v>
      </c>
      <c r="BL118" s="48">
        <v>0</v>
      </c>
      <c r="BM118" s="48">
        <v>0</v>
      </c>
      <c r="BN118" s="48">
        <v>0</v>
      </c>
      <c r="BO118" s="48">
        <v>0</v>
      </c>
      <c r="BP118" s="48">
        <v>0</v>
      </c>
      <c r="BQ118" s="48">
        <v>0</v>
      </c>
      <c r="BR118" s="48">
        <v>0</v>
      </c>
      <c r="BS118" s="48">
        <v>0</v>
      </c>
      <c r="BT118" s="48">
        <v>0</v>
      </c>
      <c r="BU118" s="48">
        <v>0</v>
      </c>
      <c r="BV118" s="48">
        <v>0</v>
      </c>
      <c r="BW118" s="48">
        <v>0</v>
      </c>
      <c r="BX118" s="48">
        <v>0</v>
      </c>
      <c r="BY118" s="48">
        <v>0</v>
      </c>
      <c r="BZ118" s="48">
        <v>0</v>
      </c>
      <c r="CA118" s="48">
        <v>0</v>
      </c>
      <c r="CB118" s="48">
        <v>0</v>
      </c>
      <c r="CC118" s="48">
        <v>0</v>
      </c>
      <c r="CD118" s="48">
        <v>0</v>
      </c>
      <c r="CE118" s="48">
        <v>0</v>
      </c>
      <c r="CF118" s="48">
        <v>0</v>
      </c>
      <c r="CG118" s="48">
        <v>0</v>
      </c>
      <c r="CH118" s="48">
        <v>0</v>
      </c>
      <c r="CI118" s="48">
        <v>0</v>
      </c>
      <c r="CJ118" s="48">
        <v>0</v>
      </c>
      <c r="CK118" s="48">
        <v>0</v>
      </c>
      <c r="CL118" s="48">
        <v>0</v>
      </c>
      <c r="CM118" s="48">
        <v>0</v>
      </c>
      <c r="CN118" s="48">
        <v>0</v>
      </c>
      <c r="CO118" s="48">
        <v>0</v>
      </c>
      <c r="CP118" s="48"/>
      <c r="CQ118" s="48"/>
      <c r="CR118" s="48"/>
      <c r="CS118" s="48"/>
      <c r="CT118" s="48"/>
      <c r="CU118" s="48">
        <v>208</v>
      </c>
      <c r="CV118" s="429" t="s">
        <v>396</v>
      </c>
      <c r="CW118" s="47"/>
      <c r="CX118" s="47" t="s">
        <v>870</v>
      </c>
      <c r="CY118" s="15"/>
    </row>
    <row r="119" spans="1:103" hidden="1" x14ac:dyDescent="0.35">
      <c r="A119" s="427">
        <v>117</v>
      </c>
      <c r="B119" s="47" t="s">
        <v>969</v>
      </c>
      <c r="C119" s="47" t="s">
        <v>970</v>
      </c>
      <c r="D119" s="47" t="s">
        <v>56</v>
      </c>
      <c r="E119" s="47" t="s">
        <v>971</v>
      </c>
      <c r="F119" s="47" t="s">
        <v>131</v>
      </c>
      <c r="G119" s="47" t="s">
        <v>58</v>
      </c>
      <c r="H119" s="47" t="s">
        <v>327</v>
      </c>
      <c r="I119" s="423" t="s">
        <v>106</v>
      </c>
      <c r="J119" s="423" t="s">
        <v>106</v>
      </c>
      <c r="K119" s="47" t="s">
        <v>395</v>
      </c>
      <c r="L119" s="423" t="s">
        <v>106</v>
      </c>
      <c r="M119" s="423" t="s">
        <v>106</v>
      </c>
      <c r="N119" s="369" t="s">
        <v>104</v>
      </c>
      <c r="O119" s="370" t="s">
        <v>395</v>
      </c>
      <c r="P119" s="423" t="s">
        <v>106</v>
      </c>
      <c r="Q119" s="423" t="s">
        <v>106</v>
      </c>
      <c r="R119" s="423" t="s">
        <v>106</v>
      </c>
      <c r="S119" s="423" t="s">
        <v>106</v>
      </c>
      <c r="T119" s="47" t="s">
        <v>104</v>
      </c>
      <c r="U119" s="369" t="s">
        <v>395</v>
      </c>
      <c r="V119" s="370" t="s">
        <v>395</v>
      </c>
      <c r="W119" s="423" t="s">
        <v>106</v>
      </c>
      <c r="X119" s="423" t="s">
        <v>106</v>
      </c>
      <c r="Y119" s="423" t="s">
        <v>106</v>
      </c>
      <c r="Z119" s="47" t="s">
        <v>395</v>
      </c>
      <c r="AA119" s="423" t="s">
        <v>106</v>
      </c>
      <c r="AB119" s="369" t="s">
        <v>104</v>
      </c>
      <c r="AC119" s="370" t="s">
        <v>395</v>
      </c>
      <c r="AD119" s="423" t="s">
        <v>106</v>
      </c>
      <c r="AE119" s="423" t="s">
        <v>106</v>
      </c>
      <c r="AF119" s="423" t="s">
        <v>106</v>
      </c>
      <c r="AG119" s="423" t="s">
        <v>106</v>
      </c>
      <c r="AH119" s="47" t="s">
        <v>104</v>
      </c>
      <c r="AI119" s="369" t="s">
        <v>395</v>
      </c>
      <c r="AJ119" s="370" t="s">
        <v>395</v>
      </c>
      <c r="AK119" s="423" t="s">
        <v>106</v>
      </c>
      <c r="AL119" s="423" t="s">
        <v>106</v>
      </c>
      <c r="AM119" s="221"/>
      <c r="AN119" s="48">
        <v>22</v>
      </c>
      <c r="AO119" s="48">
        <v>22</v>
      </c>
      <c r="AP119" s="48">
        <v>22</v>
      </c>
      <c r="AQ119" s="48">
        <v>0</v>
      </c>
      <c r="AR119" s="48">
        <v>40</v>
      </c>
      <c r="AS119" s="48">
        <v>40</v>
      </c>
      <c r="AT119" s="48">
        <v>19</v>
      </c>
      <c r="AU119" s="48">
        <v>212</v>
      </c>
      <c r="AV119" s="48">
        <v>212</v>
      </c>
      <c r="AW119" s="48">
        <v>212</v>
      </c>
      <c r="AX119" s="48">
        <v>0</v>
      </c>
      <c r="AY119" s="48">
        <v>0</v>
      </c>
      <c r="AZ119" s="48">
        <v>0</v>
      </c>
      <c r="BA119" s="48">
        <v>0</v>
      </c>
      <c r="BB119" s="48">
        <v>0</v>
      </c>
      <c r="BC119" s="48">
        <v>0</v>
      </c>
      <c r="BD119" s="48">
        <v>0</v>
      </c>
      <c r="BE119" s="48">
        <v>0</v>
      </c>
      <c r="BF119" s="48">
        <v>0</v>
      </c>
      <c r="BG119" s="48">
        <v>0</v>
      </c>
      <c r="BH119" s="48">
        <v>0</v>
      </c>
      <c r="BI119" s="48">
        <v>0</v>
      </c>
      <c r="BJ119" s="48">
        <v>0</v>
      </c>
      <c r="BK119" s="48">
        <v>0</v>
      </c>
      <c r="BL119" s="48">
        <v>0</v>
      </c>
      <c r="BM119" s="48">
        <v>0</v>
      </c>
      <c r="BN119" s="48">
        <v>0</v>
      </c>
      <c r="BO119" s="48">
        <v>0</v>
      </c>
      <c r="BP119" s="48">
        <v>0</v>
      </c>
      <c r="BQ119" s="48">
        <v>0</v>
      </c>
      <c r="BR119" s="48">
        <v>0</v>
      </c>
      <c r="BS119" s="48">
        <v>0</v>
      </c>
      <c r="BT119" s="48">
        <v>0</v>
      </c>
      <c r="BU119" s="48">
        <v>0</v>
      </c>
      <c r="BV119" s="48">
        <v>0</v>
      </c>
      <c r="BW119" s="48">
        <v>0</v>
      </c>
      <c r="BX119" s="48">
        <v>0</v>
      </c>
      <c r="BY119" s="48">
        <v>0</v>
      </c>
      <c r="BZ119" s="48">
        <v>0</v>
      </c>
      <c r="CA119" s="48">
        <v>0</v>
      </c>
      <c r="CB119" s="48">
        <v>0</v>
      </c>
      <c r="CC119" s="48">
        <v>0</v>
      </c>
      <c r="CD119" s="48">
        <v>0</v>
      </c>
      <c r="CE119" s="48">
        <v>0</v>
      </c>
      <c r="CF119" s="48">
        <v>0</v>
      </c>
      <c r="CG119" s="48">
        <v>0</v>
      </c>
      <c r="CH119" s="48">
        <v>0</v>
      </c>
      <c r="CI119" s="48">
        <v>0</v>
      </c>
      <c r="CJ119" s="48">
        <v>0</v>
      </c>
      <c r="CK119" s="48">
        <v>0</v>
      </c>
      <c r="CL119" s="48">
        <v>0</v>
      </c>
      <c r="CM119" s="48">
        <v>0</v>
      </c>
      <c r="CN119" s="48">
        <v>0</v>
      </c>
      <c r="CO119" s="48">
        <v>0</v>
      </c>
      <c r="CP119" s="48"/>
      <c r="CQ119" s="48"/>
      <c r="CR119" s="48"/>
      <c r="CS119" s="48"/>
      <c r="CT119" s="48"/>
      <c r="CU119" s="48">
        <v>208</v>
      </c>
      <c r="CV119" s="429" t="s">
        <v>396</v>
      </c>
      <c r="CW119" s="47"/>
      <c r="CX119" s="47" t="s">
        <v>870</v>
      </c>
      <c r="CY119" s="15"/>
    </row>
    <row r="120" spans="1:103" hidden="1" x14ac:dyDescent="0.35">
      <c r="A120" s="427">
        <v>118</v>
      </c>
      <c r="B120" s="47" t="s">
        <v>972</v>
      </c>
      <c r="C120" s="47" t="s">
        <v>973</v>
      </c>
      <c r="D120" s="47" t="s">
        <v>56</v>
      </c>
      <c r="E120" s="47" t="s">
        <v>974</v>
      </c>
      <c r="F120" s="47" t="s">
        <v>131</v>
      </c>
      <c r="G120" s="47" t="s">
        <v>58</v>
      </c>
      <c r="H120" s="47" t="s">
        <v>328</v>
      </c>
      <c r="I120" s="433"/>
      <c r="J120" s="433"/>
      <c r="K120" s="433"/>
      <c r="L120" s="433"/>
      <c r="M120" s="433"/>
      <c r="N120" s="369" t="s">
        <v>395</v>
      </c>
      <c r="O120" s="370" t="s">
        <v>395</v>
      </c>
      <c r="P120" s="433"/>
      <c r="Q120" s="433"/>
      <c r="R120" s="433"/>
      <c r="S120" s="433"/>
      <c r="T120" s="433"/>
      <c r="U120" s="369"/>
      <c r="V120" s="370"/>
      <c r="W120" s="433"/>
      <c r="X120" s="433"/>
      <c r="Y120" s="433"/>
      <c r="Z120" s="433"/>
      <c r="AA120" s="433"/>
      <c r="AB120" s="369"/>
      <c r="AC120" s="370"/>
      <c r="AD120" s="433"/>
      <c r="AE120" s="433"/>
      <c r="AF120" s="433"/>
      <c r="AG120" s="433"/>
      <c r="AH120" s="433"/>
      <c r="AI120" s="369"/>
      <c r="AJ120" s="370"/>
      <c r="AK120" s="433"/>
      <c r="AL120" s="433"/>
      <c r="AM120" s="221"/>
      <c r="AN120" s="48">
        <v>0</v>
      </c>
      <c r="AO120" s="48">
        <v>0</v>
      </c>
      <c r="AP120" s="48">
        <v>0</v>
      </c>
      <c r="AQ120" s="48">
        <v>0</v>
      </c>
      <c r="AR120" s="48"/>
      <c r="AS120" s="48">
        <v>0</v>
      </c>
      <c r="AT120" s="430">
        <v>18.333300000000001</v>
      </c>
      <c r="AU120" s="48">
        <v>0</v>
      </c>
      <c r="AV120" s="48">
        <v>0</v>
      </c>
      <c r="AW120" s="48">
        <v>0</v>
      </c>
      <c r="AX120" s="48">
        <v>0</v>
      </c>
      <c r="AY120" s="48">
        <v>0</v>
      </c>
      <c r="AZ120" s="48">
        <v>0</v>
      </c>
      <c r="BA120" s="48">
        <v>0</v>
      </c>
      <c r="BB120" s="48">
        <v>0</v>
      </c>
      <c r="BC120" s="48">
        <v>0</v>
      </c>
      <c r="BD120" s="48">
        <v>0</v>
      </c>
      <c r="BE120" s="48">
        <v>0</v>
      </c>
      <c r="BF120" s="48">
        <v>0</v>
      </c>
      <c r="BG120" s="48">
        <v>0</v>
      </c>
      <c r="BH120" s="48">
        <v>0</v>
      </c>
      <c r="BI120" s="48">
        <v>0</v>
      </c>
      <c r="BJ120" s="48">
        <v>0</v>
      </c>
      <c r="BK120" s="48">
        <v>0</v>
      </c>
      <c r="BL120" s="48">
        <v>0</v>
      </c>
      <c r="BM120" s="48">
        <v>0</v>
      </c>
      <c r="BN120" s="48">
        <v>0</v>
      </c>
      <c r="BO120" s="48">
        <v>0</v>
      </c>
      <c r="BP120" s="48">
        <v>0</v>
      </c>
      <c r="BQ120" s="48">
        <v>0</v>
      </c>
      <c r="BR120" s="48">
        <v>0</v>
      </c>
      <c r="BS120" s="48">
        <v>0</v>
      </c>
      <c r="BT120" s="48">
        <v>0</v>
      </c>
      <c r="BU120" s="48">
        <v>0</v>
      </c>
      <c r="BV120" s="48">
        <v>0</v>
      </c>
      <c r="BW120" s="48">
        <v>0</v>
      </c>
      <c r="BX120" s="48">
        <v>0</v>
      </c>
      <c r="BY120" s="48">
        <v>0</v>
      </c>
      <c r="BZ120" s="48">
        <v>0</v>
      </c>
      <c r="CA120" s="48">
        <v>0</v>
      </c>
      <c r="CB120" s="48">
        <v>0</v>
      </c>
      <c r="CC120" s="48">
        <v>0</v>
      </c>
      <c r="CD120" s="48">
        <v>0</v>
      </c>
      <c r="CE120" s="48">
        <v>0</v>
      </c>
      <c r="CF120" s="48">
        <v>0</v>
      </c>
      <c r="CG120" s="48">
        <v>0</v>
      </c>
      <c r="CH120" s="48">
        <v>0</v>
      </c>
      <c r="CI120" s="48">
        <v>0</v>
      </c>
      <c r="CJ120" s="48">
        <v>0</v>
      </c>
      <c r="CK120" s="48">
        <v>0</v>
      </c>
      <c r="CL120" s="48">
        <v>0</v>
      </c>
      <c r="CM120" s="48">
        <v>0</v>
      </c>
      <c r="CN120" s="48">
        <v>0</v>
      </c>
      <c r="CO120" s="48">
        <v>0</v>
      </c>
      <c r="CP120" s="48">
        <v>128</v>
      </c>
      <c r="CQ120" s="48"/>
      <c r="CR120" s="48"/>
      <c r="CS120" s="48">
        <v>88</v>
      </c>
      <c r="CT120" s="48">
        <v>208</v>
      </c>
      <c r="CU120" s="48"/>
      <c r="CV120" s="429" t="s">
        <v>397</v>
      </c>
      <c r="CW120" s="47" t="s">
        <v>1907</v>
      </c>
      <c r="CX120" s="47" t="s">
        <v>870</v>
      </c>
      <c r="CY120" s="15"/>
    </row>
    <row r="121" spans="1:103" hidden="1" x14ac:dyDescent="0.35">
      <c r="A121" s="427">
        <v>119</v>
      </c>
      <c r="B121" s="47" t="s">
        <v>975</v>
      </c>
      <c r="C121" s="47" t="s">
        <v>976</v>
      </c>
      <c r="D121" s="47" t="s">
        <v>56</v>
      </c>
      <c r="E121" s="47" t="s">
        <v>977</v>
      </c>
      <c r="F121" s="47" t="s">
        <v>131</v>
      </c>
      <c r="G121" s="47" t="s">
        <v>58</v>
      </c>
      <c r="H121" s="47" t="s">
        <v>398</v>
      </c>
      <c r="I121" s="423" t="s">
        <v>106</v>
      </c>
      <c r="J121" s="423" t="s">
        <v>106</v>
      </c>
      <c r="K121" s="423" t="s">
        <v>106</v>
      </c>
      <c r="L121" s="423" t="s">
        <v>106</v>
      </c>
      <c r="M121" s="47" t="s">
        <v>104</v>
      </c>
      <c r="N121" s="369" t="s">
        <v>395</v>
      </c>
      <c r="O121" s="370" t="s">
        <v>395</v>
      </c>
      <c r="P121" s="423" t="s">
        <v>106</v>
      </c>
      <c r="Q121" s="423" t="s">
        <v>106</v>
      </c>
      <c r="R121" s="423" t="s">
        <v>106</v>
      </c>
      <c r="S121" s="423" t="s">
        <v>106</v>
      </c>
      <c r="T121" s="433"/>
      <c r="U121" s="369" t="s">
        <v>395</v>
      </c>
      <c r="V121" s="370" t="s">
        <v>395</v>
      </c>
      <c r="W121" s="423" t="s">
        <v>106</v>
      </c>
      <c r="X121" s="423" t="s">
        <v>106</v>
      </c>
      <c r="Y121" s="423" t="s">
        <v>106</v>
      </c>
      <c r="Z121" s="423" t="s">
        <v>106</v>
      </c>
      <c r="AA121" s="47" t="s">
        <v>104</v>
      </c>
      <c r="AB121" s="369" t="s">
        <v>532</v>
      </c>
      <c r="AC121" s="370" t="s">
        <v>395</v>
      </c>
      <c r="AD121" s="423" t="s">
        <v>106</v>
      </c>
      <c r="AE121" s="423" t="s">
        <v>106</v>
      </c>
      <c r="AF121" s="423" t="s">
        <v>106</v>
      </c>
      <c r="AG121" s="423" t="s">
        <v>106</v>
      </c>
      <c r="AH121" s="47" t="s">
        <v>395</v>
      </c>
      <c r="AI121" s="369" t="s">
        <v>104</v>
      </c>
      <c r="AJ121" s="370" t="s">
        <v>395</v>
      </c>
      <c r="AK121" s="423" t="s">
        <v>106</v>
      </c>
      <c r="AL121" s="47" t="s">
        <v>395</v>
      </c>
      <c r="AM121" s="221"/>
      <c r="AN121" s="48">
        <v>20</v>
      </c>
      <c r="AO121" s="48">
        <v>20</v>
      </c>
      <c r="AP121" s="48">
        <v>20</v>
      </c>
      <c r="AQ121" s="48">
        <v>0</v>
      </c>
      <c r="AR121" s="48">
        <v>40</v>
      </c>
      <c r="AS121" s="48">
        <v>36</v>
      </c>
      <c r="AT121" s="430">
        <v>18.166699999999999</v>
      </c>
      <c r="AU121" s="48">
        <v>194</v>
      </c>
      <c r="AV121" s="48">
        <v>194</v>
      </c>
      <c r="AW121" s="48">
        <v>194</v>
      </c>
      <c r="AX121" s="48">
        <v>0</v>
      </c>
      <c r="AY121" s="48">
        <v>0</v>
      </c>
      <c r="AZ121" s="48">
        <v>0</v>
      </c>
      <c r="BA121" s="48">
        <v>0</v>
      </c>
      <c r="BB121" s="48">
        <v>0</v>
      </c>
      <c r="BC121" s="48">
        <v>0</v>
      </c>
      <c r="BD121" s="48">
        <v>0</v>
      </c>
      <c r="BE121" s="48">
        <v>0</v>
      </c>
      <c r="BF121" s="48">
        <v>0</v>
      </c>
      <c r="BG121" s="48">
        <v>0</v>
      </c>
      <c r="BH121" s="48">
        <v>0</v>
      </c>
      <c r="BI121" s="48">
        <v>0</v>
      </c>
      <c r="BJ121" s="48">
        <v>0</v>
      </c>
      <c r="BK121" s="48">
        <v>0</v>
      </c>
      <c r="BL121" s="48">
        <v>0</v>
      </c>
      <c r="BM121" s="48">
        <v>0</v>
      </c>
      <c r="BN121" s="48">
        <v>0</v>
      </c>
      <c r="BO121" s="48">
        <v>0</v>
      </c>
      <c r="BP121" s="48">
        <v>0</v>
      </c>
      <c r="BQ121" s="48">
        <v>0</v>
      </c>
      <c r="BR121" s="48">
        <v>0</v>
      </c>
      <c r="BS121" s="48">
        <v>0</v>
      </c>
      <c r="BT121" s="48">
        <v>0</v>
      </c>
      <c r="BU121" s="48">
        <v>0</v>
      </c>
      <c r="BV121" s="48">
        <v>0</v>
      </c>
      <c r="BW121" s="48">
        <v>0</v>
      </c>
      <c r="BX121" s="48">
        <v>0</v>
      </c>
      <c r="BY121" s="48">
        <v>0</v>
      </c>
      <c r="BZ121" s="48">
        <v>0</v>
      </c>
      <c r="CA121" s="48">
        <v>0</v>
      </c>
      <c r="CB121" s="48">
        <v>0</v>
      </c>
      <c r="CC121" s="48">
        <v>0</v>
      </c>
      <c r="CD121" s="48">
        <v>0</v>
      </c>
      <c r="CE121" s="48">
        <v>0</v>
      </c>
      <c r="CF121" s="48">
        <v>0</v>
      </c>
      <c r="CG121" s="48">
        <v>0</v>
      </c>
      <c r="CH121" s="48">
        <v>0</v>
      </c>
      <c r="CI121" s="48">
        <v>0</v>
      </c>
      <c r="CJ121" s="48">
        <v>0</v>
      </c>
      <c r="CK121" s="48">
        <v>0</v>
      </c>
      <c r="CL121" s="48">
        <v>0</v>
      </c>
      <c r="CM121" s="48">
        <v>0</v>
      </c>
      <c r="CN121" s="48">
        <v>0</v>
      </c>
      <c r="CO121" s="48">
        <v>0</v>
      </c>
      <c r="CP121" s="48"/>
      <c r="CQ121" s="48"/>
      <c r="CR121" s="48"/>
      <c r="CS121" s="48">
        <v>8</v>
      </c>
      <c r="CT121" s="48">
        <v>8</v>
      </c>
      <c r="CU121" s="48">
        <v>200</v>
      </c>
      <c r="CV121" s="429" t="s">
        <v>396</v>
      </c>
      <c r="CW121" s="47"/>
      <c r="CX121" s="47" t="s">
        <v>870</v>
      </c>
      <c r="CY121" s="15"/>
    </row>
    <row r="122" spans="1:103" hidden="1" x14ac:dyDescent="0.35">
      <c r="A122" s="427">
        <v>120</v>
      </c>
      <c r="B122" s="47" t="s">
        <v>978</v>
      </c>
      <c r="C122" s="47" t="s">
        <v>979</v>
      </c>
      <c r="D122" s="47" t="s">
        <v>227</v>
      </c>
      <c r="E122" s="47" t="s">
        <v>980</v>
      </c>
      <c r="F122" s="47" t="s">
        <v>132</v>
      </c>
      <c r="G122" s="47" t="s">
        <v>69</v>
      </c>
      <c r="H122" s="47" t="s">
        <v>829</v>
      </c>
      <c r="I122" s="19" t="s">
        <v>530</v>
      </c>
      <c r="J122" s="433"/>
      <c r="K122" s="47" t="s">
        <v>104</v>
      </c>
      <c r="L122" s="434" t="s">
        <v>1055</v>
      </c>
      <c r="M122" s="47" t="s">
        <v>104</v>
      </c>
      <c r="N122" s="369"/>
      <c r="O122" s="370"/>
      <c r="P122" s="47" t="s">
        <v>104</v>
      </c>
      <c r="Q122" s="47" t="s">
        <v>104</v>
      </c>
      <c r="R122" s="47" t="s">
        <v>104</v>
      </c>
      <c r="S122" s="434" t="s">
        <v>949</v>
      </c>
      <c r="T122" s="47" t="s">
        <v>104</v>
      </c>
      <c r="U122" s="369"/>
      <c r="V122" s="370"/>
      <c r="W122" s="47" t="s">
        <v>104</v>
      </c>
      <c r="X122" s="428" t="s">
        <v>827</v>
      </c>
      <c r="Y122" s="47" t="s">
        <v>104</v>
      </c>
      <c r="Z122" s="47" t="s">
        <v>104</v>
      </c>
      <c r="AA122" s="434" t="s">
        <v>949</v>
      </c>
      <c r="AB122" s="369"/>
      <c r="AC122" s="370"/>
      <c r="AD122" s="434" t="s">
        <v>1055</v>
      </c>
      <c r="AE122" s="19" t="s">
        <v>1057</v>
      </c>
      <c r="AF122" s="19" t="s">
        <v>1056</v>
      </c>
      <c r="AG122" s="47" t="s">
        <v>104</v>
      </c>
      <c r="AH122" s="423" t="s">
        <v>1908</v>
      </c>
      <c r="AI122" s="369"/>
      <c r="AJ122" s="370"/>
      <c r="AK122" s="433"/>
      <c r="AL122" s="433"/>
      <c r="AM122" s="221"/>
      <c r="AN122" s="430">
        <v>15.2104</v>
      </c>
      <c r="AO122" s="430">
        <v>14.1479</v>
      </c>
      <c r="AP122" s="430">
        <v>14.147874999999999</v>
      </c>
      <c r="AQ122" s="48">
        <v>0</v>
      </c>
      <c r="AR122" s="48">
        <v>0</v>
      </c>
      <c r="AS122" s="48">
        <v>0</v>
      </c>
      <c r="AT122" s="48">
        <v>22</v>
      </c>
      <c r="AU122" s="430">
        <v>121.6832</v>
      </c>
      <c r="AV122" s="430">
        <v>113.18299999999999</v>
      </c>
      <c r="AW122" s="430">
        <v>113.18300000000001</v>
      </c>
      <c r="AX122" s="430">
        <v>8.5</v>
      </c>
      <c r="AY122" s="48">
        <v>0</v>
      </c>
      <c r="AZ122" s="48">
        <v>0</v>
      </c>
      <c r="BA122" s="48">
        <v>0</v>
      </c>
      <c r="BB122" s="48">
        <v>0</v>
      </c>
      <c r="BC122" s="48">
        <v>0</v>
      </c>
      <c r="BD122" s="48">
        <v>0</v>
      </c>
      <c r="BE122" s="48">
        <v>25</v>
      </c>
      <c r="BF122" s="48">
        <v>0</v>
      </c>
      <c r="BG122" s="48">
        <v>0</v>
      </c>
      <c r="BH122" s="430">
        <v>33.5</v>
      </c>
      <c r="BI122" s="48">
        <v>25</v>
      </c>
      <c r="BJ122" s="48">
        <v>0</v>
      </c>
      <c r="BK122" s="48">
        <v>0</v>
      </c>
      <c r="BL122" s="48">
        <v>0</v>
      </c>
      <c r="BM122" s="48">
        <v>0</v>
      </c>
      <c r="BN122" s="48">
        <v>0</v>
      </c>
      <c r="BO122" s="48">
        <v>0</v>
      </c>
      <c r="BP122" s="48">
        <v>0</v>
      </c>
      <c r="BQ122" s="48">
        <v>0</v>
      </c>
      <c r="BR122" s="48">
        <v>0</v>
      </c>
      <c r="BS122" s="48">
        <v>0</v>
      </c>
      <c r="BT122" s="48">
        <v>0</v>
      </c>
      <c r="BU122" s="48">
        <v>0</v>
      </c>
      <c r="BV122" s="48">
        <v>0</v>
      </c>
      <c r="BW122" s="48">
        <v>0</v>
      </c>
      <c r="BX122" s="48">
        <v>0</v>
      </c>
      <c r="BY122" s="48">
        <v>0</v>
      </c>
      <c r="BZ122" s="48">
        <v>0</v>
      </c>
      <c r="CA122" s="48">
        <v>0</v>
      </c>
      <c r="CB122" s="48">
        <v>0</v>
      </c>
      <c r="CC122" s="48">
        <v>0</v>
      </c>
      <c r="CD122" s="48">
        <v>0</v>
      </c>
      <c r="CE122" s="48">
        <v>0</v>
      </c>
      <c r="CF122" s="48">
        <v>0</v>
      </c>
      <c r="CG122" s="48">
        <v>0</v>
      </c>
      <c r="CH122" s="48">
        <v>0</v>
      </c>
      <c r="CI122" s="48">
        <v>0</v>
      </c>
      <c r="CJ122" s="48">
        <v>0</v>
      </c>
      <c r="CK122" s="48">
        <v>0</v>
      </c>
      <c r="CL122" s="48">
        <v>0</v>
      </c>
      <c r="CM122" s="48">
        <v>0</v>
      </c>
      <c r="CN122" s="48">
        <v>0</v>
      </c>
      <c r="CO122" s="48">
        <v>0</v>
      </c>
      <c r="CP122" s="48"/>
      <c r="CQ122" s="48"/>
      <c r="CR122" s="48"/>
      <c r="CS122" s="430">
        <v>54.317</v>
      </c>
      <c r="CT122" s="430">
        <v>54.317</v>
      </c>
      <c r="CU122" s="430">
        <v>121.68299999999999</v>
      </c>
      <c r="CV122" s="429" t="s">
        <v>396</v>
      </c>
      <c r="CW122" s="47"/>
      <c r="CX122" s="47" t="s">
        <v>1067</v>
      </c>
      <c r="CY122" s="15"/>
    </row>
    <row r="123" spans="1:103" hidden="1" x14ac:dyDescent="0.35">
      <c r="A123" s="427">
        <v>121</v>
      </c>
      <c r="B123" s="47" t="s">
        <v>987</v>
      </c>
      <c r="C123" s="47" t="s">
        <v>988</v>
      </c>
      <c r="D123" s="47" t="s">
        <v>590</v>
      </c>
      <c r="E123" s="47" t="s">
        <v>989</v>
      </c>
      <c r="F123" s="47" t="s">
        <v>132</v>
      </c>
      <c r="G123" s="47" t="s">
        <v>69</v>
      </c>
      <c r="H123" s="47" t="s">
        <v>591</v>
      </c>
      <c r="I123" s="47" t="s">
        <v>104</v>
      </c>
      <c r="J123" s="47" t="s">
        <v>104</v>
      </c>
      <c r="K123" s="47" t="s">
        <v>104</v>
      </c>
      <c r="L123" s="47" t="s">
        <v>104</v>
      </c>
      <c r="M123" s="428" t="s">
        <v>563</v>
      </c>
      <c r="N123" s="369"/>
      <c r="O123" s="370"/>
      <c r="P123" s="47" t="s">
        <v>104</v>
      </c>
      <c r="Q123" s="47" t="s">
        <v>104</v>
      </c>
      <c r="R123" s="47" t="s">
        <v>104</v>
      </c>
      <c r="S123" s="47" t="s">
        <v>104</v>
      </c>
      <c r="T123" s="47" t="s">
        <v>104</v>
      </c>
      <c r="U123" s="369"/>
      <c r="V123" s="370"/>
      <c r="W123" s="47" t="s">
        <v>104</v>
      </c>
      <c r="X123" s="47" t="s">
        <v>104</v>
      </c>
      <c r="Y123" s="47" t="s">
        <v>104</v>
      </c>
      <c r="Z123" s="47" t="s">
        <v>104</v>
      </c>
      <c r="AA123" s="434" t="s">
        <v>1055</v>
      </c>
      <c r="AB123" s="369"/>
      <c r="AC123" s="370"/>
      <c r="AD123" s="47" t="s">
        <v>104</v>
      </c>
      <c r="AE123" s="47" t="s">
        <v>104</v>
      </c>
      <c r="AF123" s="47" t="s">
        <v>104</v>
      </c>
      <c r="AG123" s="47" t="s">
        <v>104</v>
      </c>
      <c r="AH123" s="423" t="s">
        <v>1909</v>
      </c>
      <c r="AI123" s="369"/>
      <c r="AJ123" s="370"/>
      <c r="AK123" s="423" t="s">
        <v>1910</v>
      </c>
      <c r="AL123" s="47" t="s">
        <v>104</v>
      </c>
      <c r="AM123" s="221"/>
      <c r="AN123" s="430">
        <v>21.4041</v>
      </c>
      <c r="AO123" s="430">
        <v>20.9041</v>
      </c>
      <c r="AP123" s="430">
        <v>20.904125000000001</v>
      </c>
      <c r="AQ123" s="48">
        <v>0</v>
      </c>
      <c r="AR123" s="48">
        <v>0</v>
      </c>
      <c r="AS123" s="48">
        <v>0</v>
      </c>
      <c r="AT123" s="48">
        <v>22</v>
      </c>
      <c r="AU123" s="430">
        <v>171.2328</v>
      </c>
      <c r="AV123" s="430">
        <v>167.233</v>
      </c>
      <c r="AW123" s="430">
        <v>167.233</v>
      </c>
      <c r="AX123" s="48">
        <v>4</v>
      </c>
      <c r="AY123" s="48">
        <v>0</v>
      </c>
      <c r="AZ123" s="48">
        <v>0</v>
      </c>
      <c r="BA123" s="48">
        <v>0</v>
      </c>
      <c r="BB123" s="48">
        <v>0</v>
      </c>
      <c r="BC123" s="48">
        <v>0</v>
      </c>
      <c r="BD123" s="48">
        <v>0</v>
      </c>
      <c r="BE123" s="48">
        <v>4</v>
      </c>
      <c r="BF123" s="48">
        <v>0</v>
      </c>
      <c r="BG123" s="48">
        <v>0</v>
      </c>
      <c r="BH123" s="48">
        <v>8</v>
      </c>
      <c r="BI123" s="48">
        <v>4</v>
      </c>
      <c r="BJ123" s="48">
        <v>0</v>
      </c>
      <c r="BK123" s="48">
        <v>0</v>
      </c>
      <c r="BL123" s="48">
        <v>0</v>
      </c>
      <c r="BM123" s="48">
        <v>0</v>
      </c>
      <c r="BN123" s="48">
        <v>0</v>
      </c>
      <c r="BO123" s="48">
        <v>0</v>
      </c>
      <c r="BP123" s="48">
        <v>0</v>
      </c>
      <c r="BQ123" s="48">
        <v>0</v>
      </c>
      <c r="BR123" s="48">
        <v>0</v>
      </c>
      <c r="BS123" s="48">
        <v>0</v>
      </c>
      <c r="BT123" s="48">
        <v>0</v>
      </c>
      <c r="BU123" s="48">
        <v>0</v>
      </c>
      <c r="BV123" s="48">
        <v>0</v>
      </c>
      <c r="BW123" s="48">
        <v>0</v>
      </c>
      <c r="BX123" s="48">
        <v>0</v>
      </c>
      <c r="BY123" s="48">
        <v>0</v>
      </c>
      <c r="BZ123" s="48">
        <v>0</v>
      </c>
      <c r="CA123" s="48">
        <v>0</v>
      </c>
      <c r="CB123" s="48">
        <v>0</v>
      </c>
      <c r="CC123" s="48">
        <v>0</v>
      </c>
      <c r="CD123" s="48">
        <v>0</v>
      </c>
      <c r="CE123" s="48">
        <v>0</v>
      </c>
      <c r="CF123" s="48">
        <v>0</v>
      </c>
      <c r="CG123" s="48">
        <v>0</v>
      </c>
      <c r="CH123" s="48">
        <v>0</v>
      </c>
      <c r="CI123" s="48">
        <v>0</v>
      </c>
      <c r="CJ123" s="48">
        <v>0</v>
      </c>
      <c r="CK123" s="48">
        <v>0</v>
      </c>
      <c r="CL123" s="48">
        <v>0</v>
      </c>
      <c r="CM123" s="48">
        <v>0</v>
      </c>
      <c r="CN123" s="48">
        <v>0</v>
      </c>
      <c r="CO123" s="48">
        <v>0</v>
      </c>
      <c r="CP123" s="48"/>
      <c r="CQ123" s="48"/>
      <c r="CR123" s="48"/>
      <c r="CS123" s="430">
        <v>4.7670000000000003</v>
      </c>
      <c r="CT123" s="430">
        <v>4.7670000000000003</v>
      </c>
      <c r="CU123" s="430">
        <v>171.233</v>
      </c>
      <c r="CV123" s="429" t="s">
        <v>396</v>
      </c>
      <c r="CW123" s="47"/>
      <c r="CX123" s="47" t="s">
        <v>1067</v>
      </c>
      <c r="CY123" s="15"/>
    </row>
    <row r="124" spans="1:103" hidden="1" x14ac:dyDescent="0.35">
      <c r="A124" s="427">
        <v>122</v>
      </c>
      <c r="B124" s="47" t="s">
        <v>990</v>
      </c>
      <c r="C124" s="47" t="s">
        <v>991</v>
      </c>
      <c r="D124" s="47" t="s">
        <v>801</v>
      </c>
      <c r="E124" s="47" t="s">
        <v>992</v>
      </c>
      <c r="F124" s="47" t="s">
        <v>132</v>
      </c>
      <c r="G124" s="47" t="s">
        <v>69</v>
      </c>
      <c r="H124" s="47" t="s">
        <v>1524</v>
      </c>
      <c r="I124" s="47" t="s">
        <v>104</v>
      </c>
      <c r="J124" s="47" t="s">
        <v>104</v>
      </c>
      <c r="K124" s="47" t="s">
        <v>104</v>
      </c>
      <c r="L124" s="47" t="s">
        <v>104</v>
      </c>
      <c r="M124" s="47" t="s">
        <v>104</v>
      </c>
      <c r="N124" s="369"/>
      <c r="O124" s="370"/>
      <c r="P124" s="47" t="s">
        <v>104</v>
      </c>
      <c r="Q124" s="47" t="s">
        <v>104</v>
      </c>
      <c r="R124" s="428" t="s">
        <v>984</v>
      </c>
      <c r="S124" s="47" t="s">
        <v>104</v>
      </c>
      <c r="T124" s="47" t="s">
        <v>104</v>
      </c>
      <c r="U124" s="369"/>
      <c r="V124" s="370"/>
      <c r="W124" s="47" t="s">
        <v>104</v>
      </c>
      <c r="X124" s="47" t="s">
        <v>104</v>
      </c>
      <c r="Y124" s="47" t="s">
        <v>104</v>
      </c>
      <c r="Z124" s="47" t="s">
        <v>104</v>
      </c>
      <c r="AA124" s="47" t="s">
        <v>104</v>
      </c>
      <c r="AB124" s="369"/>
      <c r="AC124" s="370"/>
      <c r="AD124" s="47" t="s">
        <v>104</v>
      </c>
      <c r="AE124" s="47" t="s">
        <v>104</v>
      </c>
      <c r="AF124" s="47" t="s">
        <v>104</v>
      </c>
      <c r="AG124" s="47" t="s">
        <v>104</v>
      </c>
      <c r="AH124" s="47" t="s">
        <v>104</v>
      </c>
      <c r="AI124" s="369"/>
      <c r="AJ124" s="370"/>
      <c r="AK124" s="47" t="s">
        <v>104</v>
      </c>
      <c r="AL124" s="47" t="s">
        <v>104</v>
      </c>
      <c r="AM124" s="221"/>
      <c r="AN124" s="48">
        <v>22</v>
      </c>
      <c r="AO124" s="430">
        <v>21.5625</v>
      </c>
      <c r="AP124" s="430">
        <v>21.5625</v>
      </c>
      <c r="AQ124" s="48">
        <v>0</v>
      </c>
      <c r="AR124" s="48">
        <v>0</v>
      </c>
      <c r="AS124" s="48">
        <v>0</v>
      </c>
      <c r="AT124" s="48">
        <v>22</v>
      </c>
      <c r="AU124" s="48">
        <v>176</v>
      </c>
      <c r="AV124" s="430">
        <v>172.5</v>
      </c>
      <c r="AW124" s="430">
        <v>172.5</v>
      </c>
      <c r="AX124" s="430">
        <v>3.5</v>
      </c>
      <c r="AY124" s="48">
        <v>0</v>
      </c>
      <c r="AZ124" s="48">
        <v>0</v>
      </c>
      <c r="BA124" s="48">
        <v>0</v>
      </c>
      <c r="BB124" s="48">
        <v>0</v>
      </c>
      <c r="BC124" s="48">
        <v>0</v>
      </c>
      <c r="BD124" s="48">
        <v>0</v>
      </c>
      <c r="BE124" s="48">
        <v>0</v>
      </c>
      <c r="BF124" s="48">
        <v>0</v>
      </c>
      <c r="BG124" s="48">
        <v>0</v>
      </c>
      <c r="BH124" s="430">
        <v>3.5</v>
      </c>
      <c r="BI124" s="48">
        <v>0</v>
      </c>
      <c r="BJ124" s="48">
        <v>0</v>
      </c>
      <c r="BK124" s="48">
        <v>0</v>
      </c>
      <c r="BL124" s="48">
        <v>0</v>
      </c>
      <c r="BM124" s="48">
        <v>0</v>
      </c>
      <c r="BN124" s="48">
        <v>0</v>
      </c>
      <c r="BO124" s="48">
        <v>0</v>
      </c>
      <c r="BP124" s="48">
        <v>0</v>
      </c>
      <c r="BQ124" s="48">
        <v>0</v>
      </c>
      <c r="BR124" s="48">
        <v>0</v>
      </c>
      <c r="BS124" s="48">
        <v>0</v>
      </c>
      <c r="BT124" s="48">
        <v>0</v>
      </c>
      <c r="BU124" s="48">
        <v>0</v>
      </c>
      <c r="BV124" s="48">
        <v>0</v>
      </c>
      <c r="BW124" s="48">
        <v>0</v>
      </c>
      <c r="BX124" s="48">
        <v>0</v>
      </c>
      <c r="BY124" s="48">
        <v>0</v>
      </c>
      <c r="BZ124" s="48">
        <v>0</v>
      </c>
      <c r="CA124" s="48">
        <v>0</v>
      </c>
      <c r="CB124" s="48">
        <v>0</v>
      </c>
      <c r="CC124" s="48">
        <v>0</v>
      </c>
      <c r="CD124" s="48">
        <v>0</v>
      </c>
      <c r="CE124" s="48">
        <v>0</v>
      </c>
      <c r="CF124" s="48">
        <v>0</v>
      </c>
      <c r="CG124" s="48">
        <v>0</v>
      </c>
      <c r="CH124" s="48">
        <v>0</v>
      </c>
      <c r="CI124" s="48">
        <v>0</v>
      </c>
      <c r="CJ124" s="48">
        <v>0</v>
      </c>
      <c r="CK124" s="48">
        <v>0</v>
      </c>
      <c r="CL124" s="48">
        <v>0</v>
      </c>
      <c r="CM124" s="48">
        <v>0</v>
      </c>
      <c r="CN124" s="48">
        <v>0</v>
      </c>
      <c r="CO124" s="48">
        <v>0</v>
      </c>
      <c r="CP124" s="48"/>
      <c r="CQ124" s="48"/>
      <c r="CR124" s="48"/>
      <c r="CS124" s="48"/>
      <c r="CT124" s="48"/>
      <c r="CU124" s="48">
        <v>176</v>
      </c>
      <c r="CV124" s="429" t="s">
        <v>396</v>
      </c>
      <c r="CW124" s="47"/>
      <c r="CX124" s="47" t="s">
        <v>1067</v>
      </c>
      <c r="CY124" s="15"/>
    </row>
    <row r="125" spans="1:103" hidden="1" x14ac:dyDescent="0.35">
      <c r="A125" s="427">
        <v>123</v>
      </c>
      <c r="B125" s="47" t="s">
        <v>993</v>
      </c>
      <c r="C125" s="47" t="s">
        <v>994</v>
      </c>
      <c r="D125" s="47" t="s">
        <v>801</v>
      </c>
      <c r="E125" s="47" t="s">
        <v>995</v>
      </c>
      <c r="F125" s="47" t="s">
        <v>132</v>
      </c>
      <c r="G125" s="47" t="s">
        <v>69</v>
      </c>
      <c r="H125" s="47" t="s">
        <v>1524</v>
      </c>
      <c r="I125" s="47" t="s">
        <v>104</v>
      </c>
      <c r="J125" s="47" t="s">
        <v>104</v>
      </c>
      <c r="K125" s="47" t="s">
        <v>104</v>
      </c>
      <c r="L125" s="47" t="s">
        <v>104</v>
      </c>
      <c r="M125" s="47" t="s">
        <v>104</v>
      </c>
      <c r="N125" s="369"/>
      <c r="O125" s="370"/>
      <c r="P125" s="47" t="s">
        <v>104</v>
      </c>
      <c r="Q125" s="47" t="s">
        <v>104</v>
      </c>
      <c r="R125" s="428" t="s">
        <v>827</v>
      </c>
      <c r="S125" s="47" t="s">
        <v>104</v>
      </c>
      <c r="T125" s="47" t="s">
        <v>104</v>
      </c>
      <c r="U125" s="369"/>
      <c r="V125" s="370"/>
      <c r="W125" s="47" t="s">
        <v>104</v>
      </c>
      <c r="X125" s="47" t="s">
        <v>104</v>
      </c>
      <c r="Y125" s="47" t="s">
        <v>104</v>
      </c>
      <c r="Z125" s="47" t="s">
        <v>104</v>
      </c>
      <c r="AA125" s="428" t="s">
        <v>984</v>
      </c>
      <c r="AB125" s="369"/>
      <c r="AC125" s="370"/>
      <c r="AD125" s="47" t="s">
        <v>104</v>
      </c>
      <c r="AE125" s="47" t="s">
        <v>104</v>
      </c>
      <c r="AF125" s="47" t="s">
        <v>104</v>
      </c>
      <c r="AG125" s="47" t="s">
        <v>104</v>
      </c>
      <c r="AH125" s="47" t="s">
        <v>104</v>
      </c>
      <c r="AI125" s="369"/>
      <c r="AJ125" s="370"/>
      <c r="AK125" s="47" t="s">
        <v>104</v>
      </c>
      <c r="AL125" s="428" t="s">
        <v>673</v>
      </c>
      <c r="AM125" s="221"/>
      <c r="AN125" s="430">
        <v>21.995899999999999</v>
      </c>
      <c r="AO125" s="430">
        <v>20.308399999999999</v>
      </c>
      <c r="AP125" s="430">
        <v>20.308374999999998</v>
      </c>
      <c r="AQ125" s="48">
        <v>0</v>
      </c>
      <c r="AR125" s="48">
        <v>0</v>
      </c>
      <c r="AS125" s="48">
        <v>0</v>
      </c>
      <c r="AT125" s="48">
        <v>22</v>
      </c>
      <c r="AU125" s="430">
        <v>175.96719999999999</v>
      </c>
      <c r="AV125" s="430">
        <v>162.46699999999998</v>
      </c>
      <c r="AW125" s="430">
        <v>162.46700000000001</v>
      </c>
      <c r="AX125" s="430">
        <v>13.5</v>
      </c>
      <c r="AY125" s="48">
        <v>0</v>
      </c>
      <c r="AZ125" s="48">
        <v>0</v>
      </c>
      <c r="BA125" s="48">
        <v>0</v>
      </c>
      <c r="BB125" s="48">
        <v>0</v>
      </c>
      <c r="BC125" s="48">
        <v>0</v>
      </c>
      <c r="BD125" s="48">
        <v>0</v>
      </c>
      <c r="BE125" s="48">
        <v>0</v>
      </c>
      <c r="BF125" s="48">
        <v>0</v>
      </c>
      <c r="BG125" s="48">
        <v>0</v>
      </c>
      <c r="BH125" s="430">
        <v>13.5</v>
      </c>
      <c r="BI125" s="48">
        <v>0</v>
      </c>
      <c r="BJ125" s="48">
        <v>0</v>
      </c>
      <c r="BK125" s="48">
        <v>0</v>
      </c>
      <c r="BL125" s="48">
        <v>0</v>
      </c>
      <c r="BM125" s="48">
        <v>0</v>
      </c>
      <c r="BN125" s="48">
        <v>0</v>
      </c>
      <c r="BO125" s="48">
        <v>0</v>
      </c>
      <c r="BP125" s="48">
        <v>0</v>
      </c>
      <c r="BQ125" s="48">
        <v>0</v>
      </c>
      <c r="BR125" s="48">
        <v>0</v>
      </c>
      <c r="BS125" s="48">
        <v>0</v>
      </c>
      <c r="BT125" s="48">
        <v>0</v>
      </c>
      <c r="BU125" s="48">
        <v>0</v>
      </c>
      <c r="BV125" s="48">
        <v>0</v>
      </c>
      <c r="BW125" s="48">
        <v>0</v>
      </c>
      <c r="BX125" s="48">
        <v>0</v>
      </c>
      <c r="BY125" s="48">
        <v>0</v>
      </c>
      <c r="BZ125" s="48">
        <v>0</v>
      </c>
      <c r="CA125" s="48">
        <v>0</v>
      </c>
      <c r="CB125" s="48">
        <v>0</v>
      </c>
      <c r="CC125" s="48">
        <v>0</v>
      </c>
      <c r="CD125" s="48">
        <v>0</v>
      </c>
      <c r="CE125" s="48">
        <v>0</v>
      </c>
      <c r="CF125" s="48">
        <v>0</v>
      </c>
      <c r="CG125" s="48">
        <v>0</v>
      </c>
      <c r="CH125" s="48">
        <v>0</v>
      </c>
      <c r="CI125" s="48">
        <v>0</v>
      </c>
      <c r="CJ125" s="48">
        <v>0</v>
      </c>
      <c r="CK125" s="48">
        <v>0</v>
      </c>
      <c r="CL125" s="48">
        <v>0</v>
      </c>
      <c r="CM125" s="48">
        <v>0</v>
      </c>
      <c r="CN125" s="48">
        <v>0</v>
      </c>
      <c r="CO125" s="48">
        <v>0</v>
      </c>
      <c r="CP125" s="48"/>
      <c r="CQ125" s="48"/>
      <c r="CR125" s="48"/>
      <c r="CS125" s="430">
        <v>3.3000000000000362E-2</v>
      </c>
      <c r="CT125" s="430">
        <v>3.3000000000000362E-2</v>
      </c>
      <c r="CU125" s="430">
        <v>175.96700000000001</v>
      </c>
      <c r="CV125" s="429" t="s">
        <v>396</v>
      </c>
      <c r="CW125" s="47"/>
      <c r="CX125" s="47" t="s">
        <v>1067</v>
      </c>
      <c r="CY125" s="15"/>
    </row>
    <row r="126" spans="1:103" hidden="1" x14ac:dyDescent="0.35">
      <c r="A126" s="427">
        <v>124</v>
      </c>
      <c r="B126" s="47" t="s">
        <v>996</v>
      </c>
      <c r="C126" s="47" t="s">
        <v>997</v>
      </c>
      <c r="D126" s="47" t="s">
        <v>801</v>
      </c>
      <c r="E126" s="47" t="s">
        <v>998</v>
      </c>
      <c r="F126" s="47" t="s">
        <v>132</v>
      </c>
      <c r="G126" s="47" t="s">
        <v>69</v>
      </c>
      <c r="H126" s="47" t="s">
        <v>1524</v>
      </c>
      <c r="I126" s="47" t="s">
        <v>104</v>
      </c>
      <c r="J126" s="47" t="s">
        <v>104</v>
      </c>
      <c r="K126" s="47" t="s">
        <v>104</v>
      </c>
      <c r="L126" s="434" t="s">
        <v>949</v>
      </c>
      <c r="M126" s="434" t="s">
        <v>949</v>
      </c>
      <c r="N126" s="369"/>
      <c r="O126" s="370"/>
      <c r="P126" s="434" t="s">
        <v>949</v>
      </c>
      <c r="Q126" s="434" t="s">
        <v>949</v>
      </c>
      <c r="R126" s="434" t="s">
        <v>949</v>
      </c>
      <c r="S126" s="47" t="s">
        <v>104</v>
      </c>
      <c r="T126" s="47" t="s">
        <v>104</v>
      </c>
      <c r="U126" s="369"/>
      <c r="V126" s="370"/>
      <c r="W126" s="47" t="s">
        <v>104</v>
      </c>
      <c r="X126" s="47" t="s">
        <v>104</v>
      </c>
      <c r="Y126" s="47" t="s">
        <v>104</v>
      </c>
      <c r="Z126" s="47" t="s">
        <v>104</v>
      </c>
      <c r="AA126" s="47" t="s">
        <v>104</v>
      </c>
      <c r="AB126" s="369"/>
      <c r="AC126" s="370"/>
      <c r="AD126" s="47" t="s">
        <v>104</v>
      </c>
      <c r="AE126" s="47" t="s">
        <v>104</v>
      </c>
      <c r="AF126" s="47" t="s">
        <v>104</v>
      </c>
      <c r="AG126" s="47" t="s">
        <v>104</v>
      </c>
      <c r="AH126" s="47" t="s">
        <v>104</v>
      </c>
      <c r="AI126" s="369"/>
      <c r="AJ126" s="370"/>
      <c r="AK126" s="433"/>
      <c r="AL126" s="428" t="s">
        <v>827</v>
      </c>
      <c r="AM126" s="221"/>
      <c r="AN126" s="48">
        <v>16</v>
      </c>
      <c r="AO126" s="48">
        <v>15</v>
      </c>
      <c r="AP126" s="48">
        <v>15</v>
      </c>
      <c r="AQ126" s="48">
        <v>0</v>
      </c>
      <c r="AR126" s="48">
        <v>0</v>
      </c>
      <c r="AS126" s="48">
        <v>0</v>
      </c>
      <c r="AT126" s="48">
        <v>22</v>
      </c>
      <c r="AU126" s="48">
        <v>128</v>
      </c>
      <c r="AV126" s="48">
        <v>120</v>
      </c>
      <c r="AW126" s="48">
        <v>120</v>
      </c>
      <c r="AX126" s="48">
        <v>8</v>
      </c>
      <c r="AY126" s="48">
        <v>0</v>
      </c>
      <c r="AZ126" s="48">
        <v>0</v>
      </c>
      <c r="BA126" s="48">
        <v>0</v>
      </c>
      <c r="BB126" s="48">
        <v>0</v>
      </c>
      <c r="BC126" s="48">
        <v>0</v>
      </c>
      <c r="BD126" s="48">
        <v>0</v>
      </c>
      <c r="BE126" s="48">
        <v>40</v>
      </c>
      <c r="BF126" s="48">
        <v>0</v>
      </c>
      <c r="BG126" s="48">
        <v>0</v>
      </c>
      <c r="BH126" s="48">
        <v>48</v>
      </c>
      <c r="BI126" s="48">
        <v>40</v>
      </c>
      <c r="BJ126" s="48">
        <v>0</v>
      </c>
      <c r="BK126" s="48">
        <v>0</v>
      </c>
      <c r="BL126" s="48">
        <v>0</v>
      </c>
      <c r="BM126" s="48">
        <v>0</v>
      </c>
      <c r="BN126" s="48">
        <v>0</v>
      </c>
      <c r="BO126" s="48">
        <v>0</v>
      </c>
      <c r="BP126" s="48">
        <v>0</v>
      </c>
      <c r="BQ126" s="48">
        <v>0</v>
      </c>
      <c r="BR126" s="48">
        <v>0</v>
      </c>
      <c r="BS126" s="48">
        <v>0</v>
      </c>
      <c r="BT126" s="48">
        <v>0</v>
      </c>
      <c r="BU126" s="48">
        <v>0</v>
      </c>
      <c r="BV126" s="48">
        <v>0</v>
      </c>
      <c r="BW126" s="48">
        <v>0</v>
      </c>
      <c r="BX126" s="48">
        <v>0</v>
      </c>
      <c r="BY126" s="48">
        <v>0</v>
      </c>
      <c r="BZ126" s="48">
        <v>0</v>
      </c>
      <c r="CA126" s="48">
        <v>0</v>
      </c>
      <c r="CB126" s="48">
        <v>0</v>
      </c>
      <c r="CC126" s="48">
        <v>0</v>
      </c>
      <c r="CD126" s="48">
        <v>0</v>
      </c>
      <c r="CE126" s="48">
        <v>0</v>
      </c>
      <c r="CF126" s="48">
        <v>0</v>
      </c>
      <c r="CG126" s="48">
        <v>0</v>
      </c>
      <c r="CH126" s="48">
        <v>0</v>
      </c>
      <c r="CI126" s="48">
        <v>0</v>
      </c>
      <c r="CJ126" s="48">
        <v>0</v>
      </c>
      <c r="CK126" s="48">
        <v>0</v>
      </c>
      <c r="CL126" s="48">
        <v>0</v>
      </c>
      <c r="CM126" s="48">
        <v>0</v>
      </c>
      <c r="CN126" s="48">
        <v>0</v>
      </c>
      <c r="CO126" s="48">
        <v>0</v>
      </c>
      <c r="CP126" s="48"/>
      <c r="CQ126" s="48"/>
      <c r="CR126" s="48"/>
      <c r="CS126" s="48">
        <v>48</v>
      </c>
      <c r="CT126" s="48">
        <v>48</v>
      </c>
      <c r="CU126" s="48">
        <v>128</v>
      </c>
      <c r="CV126" s="429" t="s">
        <v>396</v>
      </c>
      <c r="CW126" s="47"/>
      <c r="CX126" s="47" t="s">
        <v>1067</v>
      </c>
      <c r="CY126" s="15"/>
    </row>
    <row r="127" spans="1:103" hidden="1" x14ac:dyDescent="0.35">
      <c r="A127" s="427">
        <v>125</v>
      </c>
      <c r="B127" s="47" t="s">
        <v>999</v>
      </c>
      <c r="C127" s="47" t="s">
        <v>1000</v>
      </c>
      <c r="D127" s="47" t="s">
        <v>801</v>
      </c>
      <c r="E127" s="47" t="s">
        <v>1001</v>
      </c>
      <c r="F127" s="47" t="s">
        <v>132</v>
      </c>
      <c r="G127" s="47" t="s">
        <v>69</v>
      </c>
      <c r="H127" s="47" t="s">
        <v>1524</v>
      </c>
      <c r="I127" s="47" t="s">
        <v>104</v>
      </c>
      <c r="J127" s="47" t="s">
        <v>104</v>
      </c>
      <c r="K127" s="47" t="s">
        <v>104</v>
      </c>
      <c r="L127" s="47" t="s">
        <v>104</v>
      </c>
      <c r="M127" s="47" t="s">
        <v>104</v>
      </c>
      <c r="N127" s="369"/>
      <c r="O127" s="370"/>
      <c r="P127" s="47" t="s">
        <v>104</v>
      </c>
      <c r="Q127" s="47" t="s">
        <v>104</v>
      </c>
      <c r="R127" s="47" t="s">
        <v>104</v>
      </c>
      <c r="S127" s="47" t="s">
        <v>104</v>
      </c>
      <c r="T127" s="47" t="s">
        <v>104</v>
      </c>
      <c r="U127" s="369"/>
      <c r="V127" s="370"/>
      <c r="W127" s="47" t="s">
        <v>104</v>
      </c>
      <c r="X127" s="47" t="s">
        <v>104</v>
      </c>
      <c r="Y127" s="47" t="s">
        <v>104</v>
      </c>
      <c r="Z127" s="47" t="s">
        <v>104</v>
      </c>
      <c r="AA127" s="423" t="s">
        <v>1911</v>
      </c>
      <c r="AB127" s="369"/>
      <c r="AC127" s="370"/>
      <c r="AD127" s="47" t="s">
        <v>104</v>
      </c>
      <c r="AE127" s="47" t="s">
        <v>104</v>
      </c>
      <c r="AF127" s="47" t="s">
        <v>104</v>
      </c>
      <c r="AG127" s="47" t="s">
        <v>104</v>
      </c>
      <c r="AH127" s="47" t="s">
        <v>104</v>
      </c>
      <c r="AI127" s="369"/>
      <c r="AJ127" s="370"/>
      <c r="AK127" s="47" t="s">
        <v>104</v>
      </c>
      <c r="AL127" s="428" t="s">
        <v>1330</v>
      </c>
      <c r="AM127" s="221"/>
      <c r="AN127" s="430">
        <v>21.985399999999998</v>
      </c>
      <c r="AO127" s="430">
        <v>21.5791</v>
      </c>
      <c r="AP127" s="430">
        <v>21.579124999999998</v>
      </c>
      <c r="AQ127" s="48">
        <v>0</v>
      </c>
      <c r="AR127" s="48">
        <v>0</v>
      </c>
      <c r="AS127" s="48">
        <v>0</v>
      </c>
      <c r="AT127" s="48">
        <v>22</v>
      </c>
      <c r="AU127" s="430">
        <v>175.88319999999999</v>
      </c>
      <c r="AV127" s="430">
        <v>172.63299999999998</v>
      </c>
      <c r="AW127" s="430">
        <v>172.63300000000001</v>
      </c>
      <c r="AX127" s="430">
        <v>3.25</v>
      </c>
      <c r="AY127" s="48">
        <v>0</v>
      </c>
      <c r="AZ127" s="48">
        <v>0</v>
      </c>
      <c r="BA127" s="48">
        <v>0</v>
      </c>
      <c r="BB127" s="48">
        <v>0</v>
      </c>
      <c r="BC127" s="48">
        <v>0</v>
      </c>
      <c r="BD127" s="48">
        <v>0</v>
      </c>
      <c r="BE127" s="48">
        <v>0</v>
      </c>
      <c r="BF127" s="48">
        <v>0</v>
      </c>
      <c r="BG127" s="48">
        <v>0</v>
      </c>
      <c r="BH127" s="430">
        <v>3.25</v>
      </c>
      <c r="BI127" s="48">
        <v>0</v>
      </c>
      <c r="BJ127" s="48">
        <v>0</v>
      </c>
      <c r="BK127" s="48">
        <v>0</v>
      </c>
      <c r="BL127" s="48">
        <v>0</v>
      </c>
      <c r="BM127" s="48">
        <v>0</v>
      </c>
      <c r="BN127" s="48">
        <v>0</v>
      </c>
      <c r="BO127" s="48">
        <v>0</v>
      </c>
      <c r="BP127" s="48">
        <v>0</v>
      </c>
      <c r="BQ127" s="48">
        <v>0</v>
      </c>
      <c r="BR127" s="48">
        <v>0</v>
      </c>
      <c r="BS127" s="48">
        <v>0</v>
      </c>
      <c r="BT127" s="48">
        <v>0</v>
      </c>
      <c r="BU127" s="48">
        <v>0</v>
      </c>
      <c r="BV127" s="48">
        <v>0</v>
      </c>
      <c r="BW127" s="48">
        <v>0</v>
      </c>
      <c r="BX127" s="48">
        <v>0</v>
      </c>
      <c r="BY127" s="48">
        <v>0</v>
      </c>
      <c r="BZ127" s="48">
        <v>0</v>
      </c>
      <c r="CA127" s="48">
        <v>0</v>
      </c>
      <c r="CB127" s="48">
        <v>0</v>
      </c>
      <c r="CC127" s="48">
        <v>0</v>
      </c>
      <c r="CD127" s="48">
        <v>0</v>
      </c>
      <c r="CE127" s="48">
        <v>0</v>
      </c>
      <c r="CF127" s="48">
        <v>0</v>
      </c>
      <c r="CG127" s="48">
        <v>0</v>
      </c>
      <c r="CH127" s="48">
        <v>0</v>
      </c>
      <c r="CI127" s="48">
        <v>0</v>
      </c>
      <c r="CJ127" s="48">
        <v>0</v>
      </c>
      <c r="CK127" s="48">
        <v>0</v>
      </c>
      <c r="CL127" s="48">
        <v>0</v>
      </c>
      <c r="CM127" s="48">
        <v>0</v>
      </c>
      <c r="CN127" s="48">
        <v>0</v>
      </c>
      <c r="CO127" s="48">
        <v>0</v>
      </c>
      <c r="CP127" s="48"/>
      <c r="CQ127" s="48"/>
      <c r="CR127" s="48"/>
      <c r="CS127" s="430">
        <v>0.11699999999999999</v>
      </c>
      <c r="CT127" s="430">
        <v>0.11699999999999999</v>
      </c>
      <c r="CU127" s="430">
        <v>175.88300000000001</v>
      </c>
      <c r="CV127" s="429" t="s">
        <v>396</v>
      </c>
      <c r="CW127" s="47"/>
      <c r="CX127" s="47" t="s">
        <v>1067</v>
      </c>
      <c r="CY127" s="15"/>
    </row>
    <row r="128" spans="1:103" hidden="1" x14ac:dyDescent="0.35">
      <c r="A128" s="427">
        <v>126</v>
      </c>
      <c r="B128" s="47" t="s">
        <v>1002</v>
      </c>
      <c r="C128" s="47" t="s">
        <v>1003</v>
      </c>
      <c r="D128" s="47" t="s">
        <v>56</v>
      </c>
      <c r="E128" s="47" t="s">
        <v>1004</v>
      </c>
      <c r="F128" s="47" t="s">
        <v>131</v>
      </c>
      <c r="G128" s="47" t="s">
        <v>58</v>
      </c>
      <c r="H128" s="47" t="s">
        <v>399</v>
      </c>
      <c r="I128" s="423" t="s">
        <v>106</v>
      </c>
      <c r="J128" s="423" t="s">
        <v>106</v>
      </c>
      <c r="K128" s="423" t="s">
        <v>106</v>
      </c>
      <c r="L128" s="423" t="s">
        <v>106</v>
      </c>
      <c r="M128" s="47" t="s">
        <v>104</v>
      </c>
      <c r="N128" s="369" t="s">
        <v>395</v>
      </c>
      <c r="O128" s="370" t="s">
        <v>395</v>
      </c>
      <c r="P128" s="423" t="s">
        <v>106</v>
      </c>
      <c r="Q128" s="423" t="s">
        <v>106</v>
      </c>
      <c r="R128" s="47" t="s">
        <v>395</v>
      </c>
      <c r="S128" s="423" t="s">
        <v>106</v>
      </c>
      <c r="T128" s="423" t="s">
        <v>106</v>
      </c>
      <c r="U128" s="369" t="s">
        <v>104</v>
      </c>
      <c r="V128" s="370" t="s">
        <v>395</v>
      </c>
      <c r="W128" s="19" t="s">
        <v>1049</v>
      </c>
      <c r="X128" s="19" t="s">
        <v>1049</v>
      </c>
      <c r="Y128" s="433"/>
      <c r="Z128" s="433"/>
      <c r="AA128" s="433"/>
      <c r="AB128" s="369"/>
      <c r="AC128" s="370"/>
      <c r="AD128" s="433"/>
      <c r="AE128" s="433"/>
      <c r="AF128" s="433"/>
      <c r="AG128" s="433"/>
      <c r="AH128" s="433"/>
      <c r="AI128" s="369"/>
      <c r="AJ128" s="370"/>
      <c r="AK128" s="433"/>
      <c r="AL128" s="433"/>
      <c r="AM128" s="221"/>
      <c r="AN128" s="48">
        <v>12</v>
      </c>
      <c r="AO128" s="48">
        <v>10</v>
      </c>
      <c r="AP128" s="48">
        <v>10</v>
      </c>
      <c r="AQ128" s="48">
        <v>0</v>
      </c>
      <c r="AR128" s="48">
        <v>20</v>
      </c>
      <c r="AS128" s="48">
        <v>20</v>
      </c>
      <c r="AT128" s="430">
        <v>18.666699999999999</v>
      </c>
      <c r="AU128" s="48">
        <v>116</v>
      </c>
      <c r="AV128" s="48">
        <v>96</v>
      </c>
      <c r="AW128" s="48">
        <v>96</v>
      </c>
      <c r="AX128" s="48">
        <v>20</v>
      </c>
      <c r="AY128" s="48">
        <v>0</v>
      </c>
      <c r="AZ128" s="48">
        <v>0</v>
      </c>
      <c r="BA128" s="48">
        <v>0</v>
      </c>
      <c r="BB128" s="48">
        <v>0</v>
      </c>
      <c r="BC128" s="48">
        <v>0</v>
      </c>
      <c r="BD128" s="48">
        <v>0</v>
      </c>
      <c r="BE128" s="48">
        <v>0</v>
      </c>
      <c r="BF128" s="48">
        <v>0</v>
      </c>
      <c r="BG128" s="48">
        <v>0</v>
      </c>
      <c r="BH128" s="48">
        <v>20</v>
      </c>
      <c r="BI128" s="48">
        <v>0</v>
      </c>
      <c r="BJ128" s="48">
        <v>0</v>
      </c>
      <c r="BK128" s="48">
        <v>0</v>
      </c>
      <c r="BL128" s="48">
        <v>0</v>
      </c>
      <c r="BM128" s="48">
        <v>0</v>
      </c>
      <c r="BN128" s="48">
        <v>0</v>
      </c>
      <c r="BO128" s="48">
        <v>0</v>
      </c>
      <c r="BP128" s="48">
        <v>0</v>
      </c>
      <c r="BQ128" s="48">
        <v>0</v>
      </c>
      <c r="BR128" s="48">
        <v>0</v>
      </c>
      <c r="BS128" s="48">
        <v>0</v>
      </c>
      <c r="BT128" s="48">
        <v>0</v>
      </c>
      <c r="BU128" s="48">
        <v>0</v>
      </c>
      <c r="BV128" s="48">
        <v>0</v>
      </c>
      <c r="BW128" s="48">
        <v>0</v>
      </c>
      <c r="BX128" s="48">
        <v>0</v>
      </c>
      <c r="BY128" s="48">
        <v>0</v>
      </c>
      <c r="BZ128" s="48">
        <v>0</v>
      </c>
      <c r="CA128" s="48">
        <v>0</v>
      </c>
      <c r="CB128" s="48">
        <v>0</v>
      </c>
      <c r="CC128" s="48">
        <v>0</v>
      </c>
      <c r="CD128" s="48">
        <v>0</v>
      </c>
      <c r="CE128" s="48">
        <v>0</v>
      </c>
      <c r="CF128" s="48">
        <v>0</v>
      </c>
      <c r="CG128" s="48">
        <v>0</v>
      </c>
      <c r="CH128" s="48">
        <v>0</v>
      </c>
      <c r="CI128" s="48">
        <v>0</v>
      </c>
      <c r="CJ128" s="48">
        <v>0</v>
      </c>
      <c r="CK128" s="48">
        <v>0</v>
      </c>
      <c r="CL128" s="48">
        <v>0</v>
      </c>
      <c r="CM128" s="48">
        <v>0</v>
      </c>
      <c r="CN128" s="48">
        <v>0</v>
      </c>
      <c r="CO128" s="48">
        <v>0</v>
      </c>
      <c r="CP128" s="48">
        <v>100</v>
      </c>
      <c r="CQ128" s="48"/>
      <c r="CR128" s="48"/>
      <c r="CS128" s="48"/>
      <c r="CT128" s="48">
        <v>100</v>
      </c>
      <c r="CU128" s="48">
        <v>116</v>
      </c>
      <c r="CV128" s="429" t="s">
        <v>397</v>
      </c>
      <c r="CW128" s="47" t="s">
        <v>1912</v>
      </c>
      <c r="CX128" s="47" t="s">
        <v>870</v>
      </c>
      <c r="CY128" s="15"/>
    </row>
    <row r="129" spans="1:103" hidden="1" x14ac:dyDescent="0.35">
      <c r="A129" s="427">
        <v>127</v>
      </c>
      <c r="B129" s="47" t="s">
        <v>1005</v>
      </c>
      <c r="C129" s="47" t="s">
        <v>1006</v>
      </c>
      <c r="D129" s="47" t="s">
        <v>56</v>
      </c>
      <c r="E129" s="47" t="s">
        <v>1007</v>
      </c>
      <c r="F129" s="47" t="s">
        <v>131</v>
      </c>
      <c r="G129" s="47" t="s">
        <v>58</v>
      </c>
      <c r="H129" s="47" t="s">
        <v>399</v>
      </c>
      <c r="I129" s="423" t="s">
        <v>106</v>
      </c>
      <c r="J129" s="423" t="s">
        <v>106</v>
      </c>
      <c r="K129" s="423" t="s">
        <v>106</v>
      </c>
      <c r="L129" s="47" t="s">
        <v>395</v>
      </c>
      <c r="M129" s="19" t="s">
        <v>1050</v>
      </c>
      <c r="N129" s="432" t="s">
        <v>948</v>
      </c>
      <c r="O129" s="370" t="s">
        <v>395</v>
      </c>
      <c r="P129" s="433"/>
      <c r="Q129" s="423" t="s">
        <v>106</v>
      </c>
      <c r="R129" s="423" t="s">
        <v>106</v>
      </c>
      <c r="S129" s="423" t="s">
        <v>106</v>
      </c>
      <c r="T129" s="47" t="s">
        <v>104</v>
      </c>
      <c r="U129" s="369" t="s">
        <v>395</v>
      </c>
      <c r="V129" s="370" t="s">
        <v>395</v>
      </c>
      <c r="W129" s="423" t="s">
        <v>106</v>
      </c>
      <c r="X129" s="423" t="s">
        <v>106</v>
      </c>
      <c r="Y129" s="423" t="s">
        <v>106</v>
      </c>
      <c r="Z129" s="423" t="s">
        <v>106</v>
      </c>
      <c r="AA129" s="47" t="s">
        <v>104</v>
      </c>
      <c r="AB129" s="369" t="s">
        <v>395</v>
      </c>
      <c r="AC129" s="370" t="s">
        <v>395</v>
      </c>
      <c r="AD129" s="423" t="s">
        <v>106</v>
      </c>
      <c r="AE129" s="423" t="s">
        <v>106</v>
      </c>
      <c r="AF129" s="423" t="s">
        <v>106</v>
      </c>
      <c r="AG129" s="423" t="s">
        <v>106</v>
      </c>
      <c r="AH129" s="47" t="s">
        <v>395</v>
      </c>
      <c r="AI129" s="369" t="s">
        <v>104</v>
      </c>
      <c r="AJ129" s="370" t="s">
        <v>395</v>
      </c>
      <c r="AK129" s="423" t="s">
        <v>106</v>
      </c>
      <c r="AL129" s="47" t="s">
        <v>395</v>
      </c>
      <c r="AM129" s="221"/>
      <c r="AN129" s="48">
        <v>18</v>
      </c>
      <c r="AO129" s="48">
        <v>18</v>
      </c>
      <c r="AP129" s="48">
        <v>18</v>
      </c>
      <c r="AQ129" s="48">
        <v>0</v>
      </c>
      <c r="AR129" s="48">
        <v>35</v>
      </c>
      <c r="AS129" s="48">
        <v>36</v>
      </c>
      <c r="AT129" s="430">
        <v>18.166699999999999</v>
      </c>
      <c r="AU129" s="48">
        <v>174</v>
      </c>
      <c r="AV129" s="48">
        <v>174</v>
      </c>
      <c r="AW129" s="48">
        <v>174</v>
      </c>
      <c r="AX129" s="48">
        <v>0</v>
      </c>
      <c r="AY129" s="48">
        <v>0</v>
      </c>
      <c r="AZ129" s="48">
        <v>0</v>
      </c>
      <c r="BA129" s="48">
        <v>18</v>
      </c>
      <c r="BB129" s="48">
        <v>0</v>
      </c>
      <c r="BC129" s="48">
        <v>0</v>
      </c>
      <c r="BD129" s="48">
        <v>0</v>
      </c>
      <c r="BE129" s="48">
        <v>0</v>
      </c>
      <c r="BF129" s="48">
        <v>0</v>
      </c>
      <c r="BG129" s="48">
        <v>0</v>
      </c>
      <c r="BH129" s="48">
        <v>18</v>
      </c>
      <c r="BI129" s="48">
        <v>18</v>
      </c>
      <c r="BJ129" s="48">
        <v>0</v>
      </c>
      <c r="BK129" s="48">
        <v>0</v>
      </c>
      <c r="BL129" s="48">
        <v>0</v>
      </c>
      <c r="BM129" s="48">
        <v>0</v>
      </c>
      <c r="BN129" s="48">
        <v>0</v>
      </c>
      <c r="BO129" s="48">
        <v>0</v>
      </c>
      <c r="BP129" s="48">
        <v>0</v>
      </c>
      <c r="BQ129" s="48">
        <v>0</v>
      </c>
      <c r="BR129" s="48">
        <v>0</v>
      </c>
      <c r="BS129" s="48">
        <v>0</v>
      </c>
      <c r="BT129" s="48">
        <v>0</v>
      </c>
      <c r="BU129" s="48">
        <v>0</v>
      </c>
      <c r="BV129" s="48">
        <v>0</v>
      </c>
      <c r="BW129" s="48">
        <v>0</v>
      </c>
      <c r="BX129" s="48">
        <v>0</v>
      </c>
      <c r="BY129" s="48">
        <v>0</v>
      </c>
      <c r="BZ129" s="48">
        <v>0</v>
      </c>
      <c r="CA129" s="48">
        <v>0</v>
      </c>
      <c r="CB129" s="48">
        <v>0</v>
      </c>
      <c r="CC129" s="48">
        <v>0</v>
      </c>
      <c r="CD129" s="48">
        <v>0</v>
      </c>
      <c r="CE129" s="48">
        <v>0</v>
      </c>
      <c r="CF129" s="48">
        <v>0</v>
      </c>
      <c r="CG129" s="48">
        <v>0</v>
      </c>
      <c r="CH129" s="48">
        <v>0</v>
      </c>
      <c r="CI129" s="48">
        <v>0</v>
      </c>
      <c r="CJ129" s="48">
        <v>0</v>
      </c>
      <c r="CK129" s="48">
        <v>0</v>
      </c>
      <c r="CL129" s="48">
        <v>0</v>
      </c>
      <c r="CM129" s="48">
        <v>0</v>
      </c>
      <c r="CN129" s="48">
        <v>0</v>
      </c>
      <c r="CO129" s="48">
        <v>0</v>
      </c>
      <c r="CP129" s="48"/>
      <c r="CQ129" s="48">
        <v>16</v>
      </c>
      <c r="CR129" s="48">
        <v>2</v>
      </c>
      <c r="CS129" s="48">
        <v>10</v>
      </c>
      <c r="CT129" s="48">
        <v>26</v>
      </c>
      <c r="CU129" s="48">
        <v>182</v>
      </c>
      <c r="CV129" s="429" t="s">
        <v>396</v>
      </c>
      <c r="CW129" s="47"/>
      <c r="CX129" s="47" t="s">
        <v>870</v>
      </c>
      <c r="CY129" s="15"/>
    </row>
    <row r="130" spans="1:103" hidden="1" x14ac:dyDescent="0.35">
      <c r="A130" s="427">
        <v>128</v>
      </c>
      <c r="B130" s="47" t="s">
        <v>1008</v>
      </c>
      <c r="C130" s="47" t="s">
        <v>1009</v>
      </c>
      <c r="D130" s="47" t="s">
        <v>56</v>
      </c>
      <c r="E130" s="47" t="s">
        <v>1010</v>
      </c>
      <c r="F130" s="47" t="s">
        <v>131</v>
      </c>
      <c r="G130" s="47" t="s">
        <v>58</v>
      </c>
      <c r="H130" s="47" t="s">
        <v>399</v>
      </c>
      <c r="I130" s="423" t="s">
        <v>106</v>
      </c>
      <c r="J130" s="423" t="s">
        <v>106</v>
      </c>
      <c r="K130" s="423" t="s">
        <v>106</v>
      </c>
      <c r="L130" s="423" t="s">
        <v>106</v>
      </c>
      <c r="M130" s="47" t="s">
        <v>104</v>
      </c>
      <c r="N130" s="369" t="s">
        <v>395</v>
      </c>
      <c r="O130" s="370" t="s">
        <v>395</v>
      </c>
      <c r="P130" s="423" t="s">
        <v>106</v>
      </c>
      <c r="Q130" s="423" t="s">
        <v>106</v>
      </c>
      <c r="R130" s="423" t="s">
        <v>106</v>
      </c>
      <c r="S130" s="423" t="s">
        <v>106</v>
      </c>
      <c r="T130" s="47" t="s">
        <v>104</v>
      </c>
      <c r="U130" s="369" t="s">
        <v>395</v>
      </c>
      <c r="V130" s="370" t="s">
        <v>395</v>
      </c>
      <c r="W130" s="19" t="s">
        <v>1050</v>
      </c>
      <c r="X130" s="19" t="s">
        <v>828</v>
      </c>
      <c r="Y130" s="47" t="s">
        <v>395</v>
      </c>
      <c r="Z130" s="423" t="s">
        <v>106</v>
      </c>
      <c r="AA130" s="423" t="s">
        <v>106</v>
      </c>
      <c r="AB130" s="369" t="s">
        <v>104</v>
      </c>
      <c r="AC130" s="370" t="s">
        <v>395</v>
      </c>
      <c r="AD130" s="423" t="s">
        <v>106</v>
      </c>
      <c r="AE130" s="423" t="s">
        <v>106</v>
      </c>
      <c r="AF130" s="423" t="s">
        <v>106</v>
      </c>
      <c r="AG130" s="423" t="s">
        <v>106</v>
      </c>
      <c r="AH130" s="47" t="s">
        <v>104</v>
      </c>
      <c r="AI130" s="369" t="s">
        <v>395</v>
      </c>
      <c r="AJ130" s="370" t="s">
        <v>395</v>
      </c>
      <c r="AK130" s="423" t="s">
        <v>106</v>
      </c>
      <c r="AL130" s="47" t="s">
        <v>395</v>
      </c>
      <c r="AM130" s="221"/>
      <c r="AN130" s="48">
        <v>19</v>
      </c>
      <c r="AO130" s="48">
        <v>19</v>
      </c>
      <c r="AP130" s="48">
        <v>19</v>
      </c>
      <c r="AQ130" s="48">
        <v>0</v>
      </c>
      <c r="AR130" s="48">
        <v>35</v>
      </c>
      <c r="AS130" s="48">
        <v>36</v>
      </c>
      <c r="AT130" s="430">
        <v>18.166699999999999</v>
      </c>
      <c r="AU130" s="48">
        <v>182</v>
      </c>
      <c r="AV130" s="48">
        <v>182</v>
      </c>
      <c r="AW130" s="48">
        <v>182</v>
      </c>
      <c r="AX130" s="48">
        <v>0</v>
      </c>
      <c r="AY130" s="48">
        <v>0</v>
      </c>
      <c r="AZ130" s="48">
        <v>0</v>
      </c>
      <c r="BA130" s="48">
        <v>10</v>
      </c>
      <c r="BB130" s="48">
        <v>0</v>
      </c>
      <c r="BC130" s="48">
        <v>0</v>
      </c>
      <c r="BD130" s="48">
        <v>0</v>
      </c>
      <c r="BE130" s="48">
        <v>10</v>
      </c>
      <c r="BF130" s="48">
        <v>0</v>
      </c>
      <c r="BG130" s="48">
        <v>0</v>
      </c>
      <c r="BH130" s="48">
        <v>20</v>
      </c>
      <c r="BI130" s="48">
        <v>20</v>
      </c>
      <c r="BJ130" s="48">
        <v>0</v>
      </c>
      <c r="BK130" s="48">
        <v>0</v>
      </c>
      <c r="BL130" s="48">
        <v>0</v>
      </c>
      <c r="BM130" s="48">
        <v>0</v>
      </c>
      <c r="BN130" s="48">
        <v>0</v>
      </c>
      <c r="BO130" s="48">
        <v>0</v>
      </c>
      <c r="BP130" s="48">
        <v>0</v>
      </c>
      <c r="BQ130" s="48">
        <v>0</v>
      </c>
      <c r="BR130" s="48">
        <v>0</v>
      </c>
      <c r="BS130" s="48">
        <v>0</v>
      </c>
      <c r="BT130" s="48">
        <v>0</v>
      </c>
      <c r="BU130" s="48">
        <v>0</v>
      </c>
      <c r="BV130" s="48">
        <v>0</v>
      </c>
      <c r="BW130" s="48">
        <v>0</v>
      </c>
      <c r="BX130" s="48">
        <v>0</v>
      </c>
      <c r="BY130" s="48">
        <v>0</v>
      </c>
      <c r="BZ130" s="48">
        <v>0</v>
      </c>
      <c r="CA130" s="48">
        <v>0</v>
      </c>
      <c r="CB130" s="48">
        <v>0</v>
      </c>
      <c r="CC130" s="48">
        <v>0</v>
      </c>
      <c r="CD130" s="48">
        <v>0</v>
      </c>
      <c r="CE130" s="48">
        <v>0</v>
      </c>
      <c r="CF130" s="48">
        <v>0</v>
      </c>
      <c r="CG130" s="48">
        <v>0</v>
      </c>
      <c r="CH130" s="48">
        <v>0</v>
      </c>
      <c r="CI130" s="48">
        <v>0</v>
      </c>
      <c r="CJ130" s="48">
        <v>0</v>
      </c>
      <c r="CK130" s="48">
        <v>0</v>
      </c>
      <c r="CL130" s="48">
        <v>0</v>
      </c>
      <c r="CM130" s="48">
        <v>0</v>
      </c>
      <c r="CN130" s="48">
        <v>0</v>
      </c>
      <c r="CO130" s="48">
        <v>0</v>
      </c>
      <c r="CP130" s="48"/>
      <c r="CQ130" s="48">
        <v>8</v>
      </c>
      <c r="CR130" s="48">
        <v>2</v>
      </c>
      <c r="CS130" s="48">
        <v>10</v>
      </c>
      <c r="CT130" s="48">
        <v>18</v>
      </c>
      <c r="CU130" s="48">
        <v>190</v>
      </c>
      <c r="CV130" s="429" t="s">
        <v>396</v>
      </c>
      <c r="CW130" s="47"/>
      <c r="CX130" s="47" t="s">
        <v>870</v>
      </c>
      <c r="CY130" s="15"/>
    </row>
    <row r="131" spans="1:103" hidden="1" x14ac:dyDescent="0.35">
      <c r="A131" s="427">
        <v>129</v>
      </c>
      <c r="B131" s="47" t="s">
        <v>1011</v>
      </c>
      <c r="C131" s="47" t="s">
        <v>1012</v>
      </c>
      <c r="D131" s="47" t="s">
        <v>56</v>
      </c>
      <c r="E131" s="47" t="s">
        <v>1013</v>
      </c>
      <c r="F131" s="47" t="s">
        <v>131</v>
      </c>
      <c r="G131" s="47" t="s">
        <v>58</v>
      </c>
      <c r="H131" s="47" t="s">
        <v>399</v>
      </c>
      <c r="I131" s="47" t="s">
        <v>395</v>
      </c>
      <c r="J131" s="434" t="s">
        <v>1527</v>
      </c>
      <c r="K131" s="423" t="s">
        <v>106</v>
      </c>
      <c r="L131" s="423" t="s">
        <v>106</v>
      </c>
      <c r="M131" s="423" t="s">
        <v>106</v>
      </c>
      <c r="N131" s="369" t="s">
        <v>104</v>
      </c>
      <c r="O131" s="370" t="s">
        <v>395</v>
      </c>
      <c r="P131" s="423" t="s">
        <v>106</v>
      </c>
      <c r="Q131" s="423" t="s">
        <v>106</v>
      </c>
      <c r="R131" s="423" t="s">
        <v>106</v>
      </c>
      <c r="S131" s="19" t="s">
        <v>1050</v>
      </c>
      <c r="T131" s="47" t="s">
        <v>104</v>
      </c>
      <c r="U131" s="369" t="s">
        <v>395</v>
      </c>
      <c r="V131" s="370" t="s">
        <v>395</v>
      </c>
      <c r="W131" s="423" t="s">
        <v>106</v>
      </c>
      <c r="X131" s="47" t="s">
        <v>395</v>
      </c>
      <c r="Y131" s="423" t="s">
        <v>106</v>
      </c>
      <c r="Z131" s="423" t="s">
        <v>106</v>
      </c>
      <c r="AA131" s="423" t="s">
        <v>106</v>
      </c>
      <c r="AB131" s="369" t="s">
        <v>104</v>
      </c>
      <c r="AC131" s="370" t="s">
        <v>395</v>
      </c>
      <c r="AD131" s="423" t="s">
        <v>106</v>
      </c>
      <c r="AE131" s="423" t="s">
        <v>106</v>
      </c>
      <c r="AF131" s="423" t="s">
        <v>106</v>
      </c>
      <c r="AG131" s="423" t="s">
        <v>106</v>
      </c>
      <c r="AH131" s="47" t="s">
        <v>395</v>
      </c>
      <c r="AI131" s="369" t="s">
        <v>104</v>
      </c>
      <c r="AJ131" s="370" t="s">
        <v>395</v>
      </c>
      <c r="AK131" s="47" t="s">
        <v>395</v>
      </c>
      <c r="AL131" s="423" t="s">
        <v>106</v>
      </c>
      <c r="AM131" s="221"/>
      <c r="AN131" s="48">
        <v>19</v>
      </c>
      <c r="AO131" s="48">
        <v>19</v>
      </c>
      <c r="AP131" s="48">
        <v>19</v>
      </c>
      <c r="AQ131" s="48">
        <v>0</v>
      </c>
      <c r="AR131" s="48">
        <v>35</v>
      </c>
      <c r="AS131" s="48">
        <v>36</v>
      </c>
      <c r="AT131" s="430">
        <v>18.166699999999999</v>
      </c>
      <c r="AU131" s="48">
        <v>182</v>
      </c>
      <c r="AV131" s="48">
        <v>182</v>
      </c>
      <c r="AW131" s="48">
        <v>182</v>
      </c>
      <c r="AX131" s="48">
        <v>0</v>
      </c>
      <c r="AY131" s="48">
        <v>0</v>
      </c>
      <c r="AZ131" s="48">
        <v>0</v>
      </c>
      <c r="BA131" s="48">
        <v>10</v>
      </c>
      <c r="BB131" s="48">
        <v>0</v>
      </c>
      <c r="BC131" s="48">
        <v>0</v>
      </c>
      <c r="BD131" s="48">
        <v>0</v>
      </c>
      <c r="BE131" s="48">
        <v>12</v>
      </c>
      <c r="BF131" s="48">
        <v>0</v>
      </c>
      <c r="BG131" s="48">
        <v>0</v>
      </c>
      <c r="BH131" s="48">
        <v>22</v>
      </c>
      <c r="BI131" s="48">
        <v>22</v>
      </c>
      <c r="BJ131" s="48">
        <v>0</v>
      </c>
      <c r="BK131" s="48">
        <v>0</v>
      </c>
      <c r="BL131" s="48">
        <v>0</v>
      </c>
      <c r="BM131" s="48">
        <v>0</v>
      </c>
      <c r="BN131" s="48">
        <v>0</v>
      </c>
      <c r="BO131" s="48">
        <v>0</v>
      </c>
      <c r="BP131" s="48">
        <v>0</v>
      </c>
      <c r="BQ131" s="48">
        <v>0</v>
      </c>
      <c r="BR131" s="48">
        <v>0</v>
      </c>
      <c r="BS131" s="48">
        <v>0</v>
      </c>
      <c r="BT131" s="48">
        <v>0</v>
      </c>
      <c r="BU131" s="48">
        <v>0</v>
      </c>
      <c r="BV131" s="48">
        <v>0</v>
      </c>
      <c r="BW131" s="48">
        <v>0</v>
      </c>
      <c r="BX131" s="48">
        <v>0</v>
      </c>
      <c r="BY131" s="48">
        <v>0</v>
      </c>
      <c r="BZ131" s="48">
        <v>0</v>
      </c>
      <c r="CA131" s="48">
        <v>0</v>
      </c>
      <c r="CB131" s="48">
        <v>0</v>
      </c>
      <c r="CC131" s="48">
        <v>0</v>
      </c>
      <c r="CD131" s="48">
        <v>0</v>
      </c>
      <c r="CE131" s="48">
        <v>0</v>
      </c>
      <c r="CF131" s="48">
        <v>0</v>
      </c>
      <c r="CG131" s="48">
        <v>0</v>
      </c>
      <c r="CH131" s="48">
        <v>0</v>
      </c>
      <c r="CI131" s="48">
        <v>0</v>
      </c>
      <c r="CJ131" s="48">
        <v>0</v>
      </c>
      <c r="CK131" s="48">
        <v>0</v>
      </c>
      <c r="CL131" s="48">
        <v>0</v>
      </c>
      <c r="CM131" s="48">
        <v>0</v>
      </c>
      <c r="CN131" s="48">
        <v>0</v>
      </c>
      <c r="CO131" s="48">
        <v>0</v>
      </c>
      <c r="CP131" s="48"/>
      <c r="CQ131" s="48">
        <v>8</v>
      </c>
      <c r="CR131" s="48">
        <v>2</v>
      </c>
      <c r="CS131" s="48">
        <v>10</v>
      </c>
      <c r="CT131" s="48">
        <v>18</v>
      </c>
      <c r="CU131" s="48">
        <v>190</v>
      </c>
      <c r="CV131" s="429" t="s">
        <v>396</v>
      </c>
      <c r="CW131" s="47"/>
      <c r="CX131" s="47" t="s">
        <v>870</v>
      </c>
      <c r="CY131" s="15"/>
    </row>
    <row r="132" spans="1:103" hidden="1" x14ac:dyDescent="0.35">
      <c r="A132" s="427">
        <v>130</v>
      </c>
      <c r="B132" s="47" t="s">
        <v>1014</v>
      </c>
      <c r="C132" s="47" t="s">
        <v>950</v>
      </c>
      <c r="D132" s="47" t="s">
        <v>56</v>
      </c>
      <c r="E132" s="47" t="s">
        <v>1015</v>
      </c>
      <c r="F132" s="47" t="s">
        <v>131</v>
      </c>
      <c r="G132" s="47" t="s">
        <v>58</v>
      </c>
      <c r="H132" s="47" t="s">
        <v>399</v>
      </c>
      <c r="I132" s="19" t="s">
        <v>1049</v>
      </c>
      <c r="J132" s="423" t="s">
        <v>106</v>
      </c>
      <c r="K132" s="423" t="s">
        <v>106</v>
      </c>
      <c r="L132" s="423" t="s">
        <v>106</v>
      </c>
      <c r="M132" s="47" t="s">
        <v>104</v>
      </c>
      <c r="N132" s="369" t="s">
        <v>395</v>
      </c>
      <c r="O132" s="370" t="s">
        <v>395</v>
      </c>
      <c r="P132" s="423" t="s">
        <v>106</v>
      </c>
      <c r="Q132" s="423" t="s">
        <v>106</v>
      </c>
      <c r="R132" s="47" t="s">
        <v>395</v>
      </c>
      <c r="S132" s="423" t="s">
        <v>106</v>
      </c>
      <c r="T132" s="423" t="s">
        <v>106</v>
      </c>
      <c r="U132" s="369" t="s">
        <v>104</v>
      </c>
      <c r="V132" s="370" t="s">
        <v>395</v>
      </c>
      <c r="W132" s="19" t="s">
        <v>1050</v>
      </c>
      <c r="X132" s="19" t="s">
        <v>1050</v>
      </c>
      <c r="Y132" s="19" t="s">
        <v>1050</v>
      </c>
      <c r="Z132" s="19" t="s">
        <v>1050</v>
      </c>
      <c r="AA132" s="432" t="s">
        <v>948</v>
      </c>
      <c r="AB132" s="369" t="s">
        <v>395</v>
      </c>
      <c r="AC132" s="370" t="s">
        <v>395</v>
      </c>
      <c r="AD132" s="47" t="s">
        <v>395</v>
      </c>
      <c r="AE132" s="434" t="s">
        <v>949</v>
      </c>
      <c r="AF132" s="423" t="s">
        <v>106</v>
      </c>
      <c r="AG132" s="423" t="s">
        <v>106</v>
      </c>
      <c r="AH132" s="423" t="s">
        <v>106</v>
      </c>
      <c r="AI132" s="369" t="s">
        <v>104</v>
      </c>
      <c r="AJ132" s="370" t="s">
        <v>395</v>
      </c>
      <c r="AK132" s="423" t="s">
        <v>106</v>
      </c>
      <c r="AL132" s="47" t="s">
        <v>395</v>
      </c>
      <c r="AM132" s="221"/>
      <c r="AN132" s="48">
        <v>15</v>
      </c>
      <c r="AO132" s="48">
        <v>14</v>
      </c>
      <c r="AP132" s="48">
        <v>14</v>
      </c>
      <c r="AQ132" s="48">
        <v>0</v>
      </c>
      <c r="AR132" s="48">
        <v>20</v>
      </c>
      <c r="AS132" s="48">
        <v>20</v>
      </c>
      <c r="AT132" s="430">
        <v>18.166699999999999</v>
      </c>
      <c r="AU132" s="48">
        <v>144</v>
      </c>
      <c r="AV132" s="48">
        <v>134</v>
      </c>
      <c r="AW132" s="48">
        <v>134</v>
      </c>
      <c r="AX132" s="48">
        <v>10</v>
      </c>
      <c r="AY132" s="48">
        <v>0</v>
      </c>
      <c r="AZ132" s="48">
        <v>0</v>
      </c>
      <c r="BA132" s="48">
        <v>48</v>
      </c>
      <c r="BB132" s="48">
        <v>0</v>
      </c>
      <c r="BC132" s="48">
        <v>0</v>
      </c>
      <c r="BD132" s="48">
        <v>0</v>
      </c>
      <c r="BE132" s="48">
        <v>8</v>
      </c>
      <c r="BF132" s="48">
        <v>0</v>
      </c>
      <c r="BG132" s="48">
        <v>0</v>
      </c>
      <c r="BH132" s="48">
        <v>66</v>
      </c>
      <c r="BI132" s="48">
        <v>56</v>
      </c>
      <c r="BJ132" s="48">
        <v>0</v>
      </c>
      <c r="BK132" s="48">
        <v>0</v>
      </c>
      <c r="BL132" s="48">
        <v>0</v>
      </c>
      <c r="BM132" s="48">
        <v>0</v>
      </c>
      <c r="BN132" s="48">
        <v>0</v>
      </c>
      <c r="BO132" s="48">
        <v>0</v>
      </c>
      <c r="BP132" s="48">
        <v>0</v>
      </c>
      <c r="BQ132" s="48">
        <v>0</v>
      </c>
      <c r="BR132" s="48">
        <v>0</v>
      </c>
      <c r="BS132" s="48">
        <v>0</v>
      </c>
      <c r="BT132" s="48">
        <v>0</v>
      </c>
      <c r="BU132" s="48">
        <v>0</v>
      </c>
      <c r="BV132" s="48">
        <v>0</v>
      </c>
      <c r="BW132" s="48">
        <v>0</v>
      </c>
      <c r="BX132" s="48">
        <v>0</v>
      </c>
      <c r="BY132" s="48">
        <v>0</v>
      </c>
      <c r="BZ132" s="48">
        <v>0</v>
      </c>
      <c r="CA132" s="48">
        <v>0</v>
      </c>
      <c r="CB132" s="48">
        <v>0</v>
      </c>
      <c r="CC132" s="48">
        <v>0</v>
      </c>
      <c r="CD132" s="48">
        <v>0</v>
      </c>
      <c r="CE132" s="48">
        <v>0</v>
      </c>
      <c r="CF132" s="48">
        <v>0</v>
      </c>
      <c r="CG132" s="48">
        <v>0</v>
      </c>
      <c r="CH132" s="48">
        <v>0</v>
      </c>
      <c r="CI132" s="48">
        <v>0</v>
      </c>
      <c r="CJ132" s="48">
        <v>0</v>
      </c>
      <c r="CK132" s="48">
        <v>0</v>
      </c>
      <c r="CL132" s="48">
        <v>0</v>
      </c>
      <c r="CM132" s="48">
        <v>0</v>
      </c>
      <c r="CN132" s="48">
        <v>0</v>
      </c>
      <c r="CO132" s="48">
        <v>0</v>
      </c>
      <c r="CP132" s="48"/>
      <c r="CQ132" s="48">
        <v>40</v>
      </c>
      <c r="CR132" s="48">
        <v>8</v>
      </c>
      <c r="CS132" s="48">
        <v>10</v>
      </c>
      <c r="CT132" s="48">
        <v>50</v>
      </c>
      <c r="CU132" s="48">
        <v>158</v>
      </c>
      <c r="CV132" s="429" t="s">
        <v>396</v>
      </c>
      <c r="CW132" s="47"/>
      <c r="CX132" s="47" t="s">
        <v>870</v>
      </c>
      <c r="CY132" s="15"/>
    </row>
    <row r="133" spans="1:103" hidden="1" x14ac:dyDescent="0.35">
      <c r="A133" s="427">
        <v>131</v>
      </c>
      <c r="B133" s="47" t="s">
        <v>1016</v>
      </c>
      <c r="C133" s="47" t="s">
        <v>1017</v>
      </c>
      <c r="D133" s="47" t="s">
        <v>56</v>
      </c>
      <c r="E133" s="47" t="s">
        <v>1018</v>
      </c>
      <c r="F133" s="47" t="s">
        <v>131</v>
      </c>
      <c r="G133" s="47" t="s">
        <v>58</v>
      </c>
      <c r="H133" s="47" t="s">
        <v>399</v>
      </c>
      <c r="I133" s="47" t="s">
        <v>395</v>
      </c>
      <c r="J133" s="423" t="s">
        <v>106</v>
      </c>
      <c r="K133" s="423" t="s">
        <v>106</v>
      </c>
      <c r="L133" s="423" t="s">
        <v>106</v>
      </c>
      <c r="M133" s="19" t="s">
        <v>1050</v>
      </c>
      <c r="N133" s="369" t="s">
        <v>104</v>
      </c>
      <c r="O133" s="370" t="s">
        <v>395</v>
      </c>
      <c r="P133" s="434" t="s">
        <v>986</v>
      </c>
      <c r="Q133" s="423" t="s">
        <v>106</v>
      </c>
      <c r="R133" s="47" t="s">
        <v>395</v>
      </c>
      <c r="S133" s="423" t="s">
        <v>106</v>
      </c>
      <c r="T133" s="423" t="s">
        <v>106</v>
      </c>
      <c r="U133" s="369" t="s">
        <v>104</v>
      </c>
      <c r="V133" s="370" t="s">
        <v>395</v>
      </c>
      <c r="W133" s="423" t="s">
        <v>106</v>
      </c>
      <c r="X133" s="432" t="s">
        <v>1052</v>
      </c>
      <c r="Y133" s="423" t="s">
        <v>106</v>
      </c>
      <c r="Z133" s="423" t="s">
        <v>106</v>
      </c>
      <c r="AA133" s="433"/>
      <c r="AB133" s="369" t="s">
        <v>395</v>
      </c>
      <c r="AC133" s="370" t="s">
        <v>395</v>
      </c>
      <c r="AD133" s="423" t="s">
        <v>106</v>
      </c>
      <c r="AE133" s="423" t="s">
        <v>106</v>
      </c>
      <c r="AF133" s="423" t="s">
        <v>106</v>
      </c>
      <c r="AG133" s="423" t="s">
        <v>106</v>
      </c>
      <c r="AH133" s="47" t="s">
        <v>395</v>
      </c>
      <c r="AI133" s="369" t="s">
        <v>104</v>
      </c>
      <c r="AJ133" s="370" t="s">
        <v>395</v>
      </c>
      <c r="AK133" s="47" t="s">
        <v>395</v>
      </c>
      <c r="AL133" s="423" t="s">
        <v>106</v>
      </c>
      <c r="AM133" s="221"/>
      <c r="AN133" s="430">
        <v>17.899999999999999</v>
      </c>
      <c r="AO133" s="430">
        <v>17.899999999999999</v>
      </c>
      <c r="AP133" s="430">
        <v>17.899999999999999</v>
      </c>
      <c r="AQ133" s="48">
        <v>0</v>
      </c>
      <c r="AR133" s="48">
        <v>35</v>
      </c>
      <c r="AS133" s="48">
        <v>36</v>
      </c>
      <c r="AT133" s="430">
        <v>18.166699999999999</v>
      </c>
      <c r="AU133" s="48">
        <v>173</v>
      </c>
      <c r="AV133" s="48">
        <v>173</v>
      </c>
      <c r="AW133" s="48">
        <v>173</v>
      </c>
      <c r="AX133" s="48">
        <v>0</v>
      </c>
      <c r="AY133" s="48">
        <v>0</v>
      </c>
      <c r="AZ133" s="48">
        <v>0</v>
      </c>
      <c r="BA133" s="48">
        <v>10</v>
      </c>
      <c r="BB133" s="48">
        <v>0</v>
      </c>
      <c r="BC133" s="48">
        <v>10</v>
      </c>
      <c r="BD133" s="48">
        <v>0</v>
      </c>
      <c r="BE133" s="48">
        <v>1</v>
      </c>
      <c r="BF133" s="48">
        <v>0</v>
      </c>
      <c r="BG133" s="48">
        <v>0</v>
      </c>
      <c r="BH133" s="48">
        <v>21</v>
      </c>
      <c r="BI133" s="48">
        <v>21</v>
      </c>
      <c r="BJ133" s="48">
        <v>0</v>
      </c>
      <c r="BK133" s="48">
        <v>0</v>
      </c>
      <c r="BL133" s="48">
        <v>0</v>
      </c>
      <c r="BM133" s="48">
        <v>0</v>
      </c>
      <c r="BN133" s="48">
        <v>0</v>
      </c>
      <c r="BO133" s="48">
        <v>0</v>
      </c>
      <c r="BP133" s="48">
        <v>0</v>
      </c>
      <c r="BQ133" s="48">
        <v>0</v>
      </c>
      <c r="BR133" s="48">
        <v>0</v>
      </c>
      <c r="BS133" s="48">
        <v>0</v>
      </c>
      <c r="BT133" s="48">
        <v>0</v>
      </c>
      <c r="BU133" s="48">
        <v>0</v>
      </c>
      <c r="BV133" s="48">
        <v>0</v>
      </c>
      <c r="BW133" s="48">
        <v>0</v>
      </c>
      <c r="BX133" s="48">
        <v>0</v>
      </c>
      <c r="BY133" s="48">
        <v>0</v>
      </c>
      <c r="BZ133" s="48">
        <v>0</v>
      </c>
      <c r="CA133" s="48">
        <v>0</v>
      </c>
      <c r="CB133" s="48">
        <v>0</v>
      </c>
      <c r="CC133" s="48">
        <v>0</v>
      </c>
      <c r="CD133" s="48">
        <v>0</v>
      </c>
      <c r="CE133" s="48">
        <v>0</v>
      </c>
      <c r="CF133" s="48">
        <v>0</v>
      </c>
      <c r="CG133" s="48">
        <v>0</v>
      </c>
      <c r="CH133" s="48">
        <v>0</v>
      </c>
      <c r="CI133" s="48">
        <v>0</v>
      </c>
      <c r="CJ133" s="48">
        <v>0</v>
      </c>
      <c r="CK133" s="48">
        <v>0</v>
      </c>
      <c r="CL133" s="48">
        <v>0</v>
      </c>
      <c r="CM133" s="48">
        <v>0</v>
      </c>
      <c r="CN133" s="48">
        <v>0</v>
      </c>
      <c r="CO133" s="48">
        <v>0</v>
      </c>
      <c r="CP133" s="48"/>
      <c r="CQ133" s="48">
        <v>8</v>
      </c>
      <c r="CR133" s="48">
        <v>2</v>
      </c>
      <c r="CS133" s="48">
        <v>19</v>
      </c>
      <c r="CT133" s="48">
        <v>27</v>
      </c>
      <c r="CU133" s="48">
        <v>181</v>
      </c>
      <c r="CV133" s="429" t="s">
        <v>396</v>
      </c>
      <c r="CW133" s="47"/>
      <c r="CX133" s="47" t="s">
        <v>870</v>
      </c>
      <c r="CY133" s="15"/>
    </row>
    <row r="134" spans="1:103" hidden="1" x14ac:dyDescent="0.35">
      <c r="A134" s="427">
        <v>132</v>
      </c>
      <c r="B134" s="47" t="s">
        <v>1019</v>
      </c>
      <c r="C134" s="47" t="s">
        <v>1020</v>
      </c>
      <c r="D134" s="47" t="s">
        <v>56</v>
      </c>
      <c r="E134" s="47" t="s">
        <v>1021</v>
      </c>
      <c r="F134" s="47" t="s">
        <v>131</v>
      </c>
      <c r="G134" s="47" t="s">
        <v>58</v>
      </c>
      <c r="H134" s="47" t="s">
        <v>399</v>
      </c>
      <c r="I134" s="423" t="s">
        <v>106</v>
      </c>
      <c r="J134" s="433"/>
      <c r="K134" s="47" t="s">
        <v>395</v>
      </c>
      <c r="L134" s="423" t="s">
        <v>106</v>
      </c>
      <c r="M134" s="423" t="s">
        <v>106</v>
      </c>
      <c r="N134" s="369" t="s">
        <v>104</v>
      </c>
      <c r="O134" s="370" t="s">
        <v>395</v>
      </c>
      <c r="P134" s="432" t="s">
        <v>1052</v>
      </c>
      <c r="Q134" s="432" t="s">
        <v>1052</v>
      </c>
      <c r="R134" s="423" t="s">
        <v>106</v>
      </c>
      <c r="S134" s="423" t="s">
        <v>106</v>
      </c>
      <c r="T134" s="47" t="s">
        <v>104</v>
      </c>
      <c r="U134" s="369" t="s">
        <v>395</v>
      </c>
      <c r="V134" s="370" t="s">
        <v>395</v>
      </c>
      <c r="W134" s="423" t="s">
        <v>106</v>
      </c>
      <c r="X134" s="423" t="s">
        <v>106</v>
      </c>
      <c r="Y134" s="423" t="s">
        <v>106</v>
      </c>
      <c r="Z134" s="423" t="s">
        <v>106</v>
      </c>
      <c r="AA134" s="47" t="s">
        <v>104</v>
      </c>
      <c r="AB134" s="369" t="s">
        <v>395</v>
      </c>
      <c r="AC134" s="370" t="s">
        <v>395</v>
      </c>
      <c r="AD134" s="423" t="s">
        <v>106</v>
      </c>
      <c r="AE134" s="423" t="s">
        <v>106</v>
      </c>
      <c r="AF134" s="423" t="s">
        <v>106</v>
      </c>
      <c r="AG134" s="423" t="s">
        <v>106</v>
      </c>
      <c r="AH134" s="47" t="s">
        <v>395</v>
      </c>
      <c r="AI134" s="369" t="s">
        <v>104</v>
      </c>
      <c r="AJ134" s="370" t="s">
        <v>395</v>
      </c>
      <c r="AK134" s="423" t="s">
        <v>106</v>
      </c>
      <c r="AL134" s="47" t="s">
        <v>395</v>
      </c>
      <c r="AM134" s="221"/>
      <c r="AN134" s="48">
        <v>18</v>
      </c>
      <c r="AO134" s="48">
        <v>18</v>
      </c>
      <c r="AP134" s="48">
        <v>18</v>
      </c>
      <c r="AQ134" s="48">
        <v>0</v>
      </c>
      <c r="AR134" s="48">
        <v>40</v>
      </c>
      <c r="AS134" s="48">
        <v>40</v>
      </c>
      <c r="AT134" s="430">
        <v>18.166699999999999</v>
      </c>
      <c r="AU134" s="48">
        <v>172</v>
      </c>
      <c r="AV134" s="48">
        <v>172</v>
      </c>
      <c r="AW134" s="48">
        <v>172</v>
      </c>
      <c r="AX134" s="48">
        <v>0</v>
      </c>
      <c r="AY134" s="48">
        <v>0</v>
      </c>
      <c r="AZ134" s="48">
        <v>0</v>
      </c>
      <c r="BA134" s="48">
        <v>0</v>
      </c>
      <c r="BB134" s="48">
        <v>0</v>
      </c>
      <c r="BC134" s="48">
        <v>20</v>
      </c>
      <c r="BD134" s="48">
        <v>0</v>
      </c>
      <c r="BE134" s="48">
        <v>0</v>
      </c>
      <c r="BF134" s="48">
        <v>0</v>
      </c>
      <c r="BG134" s="48">
        <v>0</v>
      </c>
      <c r="BH134" s="48">
        <v>20</v>
      </c>
      <c r="BI134" s="48">
        <v>20</v>
      </c>
      <c r="BJ134" s="48">
        <v>0</v>
      </c>
      <c r="BK134" s="48">
        <v>0</v>
      </c>
      <c r="BL134" s="48">
        <v>0</v>
      </c>
      <c r="BM134" s="48">
        <v>0</v>
      </c>
      <c r="BN134" s="48">
        <v>0</v>
      </c>
      <c r="BO134" s="48">
        <v>0</v>
      </c>
      <c r="BP134" s="48">
        <v>0</v>
      </c>
      <c r="BQ134" s="48">
        <v>0</v>
      </c>
      <c r="BR134" s="48">
        <v>0</v>
      </c>
      <c r="BS134" s="48">
        <v>0</v>
      </c>
      <c r="BT134" s="48">
        <v>0</v>
      </c>
      <c r="BU134" s="48">
        <v>0</v>
      </c>
      <c r="BV134" s="48">
        <v>0</v>
      </c>
      <c r="BW134" s="48">
        <v>0</v>
      </c>
      <c r="BX134" s="48">
        <v>0</v>
      </c>
      <c r="BY134" s="48">
        <v>0</v>
      </c>
      <c r="BZ134" s="48">
        <v>0</v>
      </c>
      <c r="CA134" s="48">
        <v>0</v>
      </c>
      <c r="CB134" s="48">
        <v>0</v>
      </c>
      <c r="CC134" s="48">
        <v>0</v>
      </c>
      <c r="CD134" s="48">
        <v>0</v>
      </c>
      <c r="CE134" s="48">
        <v>0</v>
      </c>
      <c r="CF134" s="48">
        <v>0</v>
      </c>
      <c r="CG134" s="48">
        <v>0</v>
      </c>
      <c r="CH134" s="48">
        <v>0</v>
      </c>
      <c r="CI134" s="48">
        <v>0</v>
      </c>
      <c r="CJ134" s="48">
        <v>0</v>
      </c>
      <c r="CK134" s="48">
        <v>0</v>
      </c>
      <c r="CL134" s="48">
        <v>0</v>
      </c>
      <c r="CM134" s="48">
        <v>0</v>
      </c>
      <c r="CN134" s="48">
        <v>0</v>
      </c>
      <c r="CO134" s="48">
        <v>0</v>
      </c>
      <c r="CP134" s="48"/>
      <c r="CQ134" s="48"/>
      <c r="CR134" s="48"/>
      <c r="CS134" s="48">
        <v>30</v>
      </c>
      <c r="CT134" s="48">
        <v>30</v>
      </c>
      <c r="CU134" s="48">
        <v>178</v>
      </c>
      <c r="CV134" s="429" t="s">
        <v>396</v>
      </c>
      <c r="CW134" s="47"/>
      <c r="CX134" s="47" t="s">
        <v>1067</v>
      </c>
      <c r="CY134" s="15"/>
    </row>
    <row r="135" spans="1:103" hidden="1" x14ac:dyDescent="0.35">
      <c r="A135" s="427">
        <v>133</v>
      </c>
      <c r="B135" s="47" t="s">
        <v>1022</v>
      </c>
      <c r="C135" s="47" t="s">
        <v>1023</v>
      </c>
      <c r="D135" s="47" t="s">
        <v>56</v>
      </c>
      <c r="E135" s="47" t="s">
        <v>1024</v>
      </c>
      <c r="F135" s="47" t="s">
        <v>131</v>
      </c>
      <c r="G135" s="47" t="s">
        <v>58</v>
      </c>
      <c r="H135" s="47" t="s">
        <v>399</v>
      </c>
      <c r="I135" s="423" t="s">
        <v>106</v>
      </c>
      <c r="J135" s="423" t="s">
        <v>106</v>
      </c>
      <c r="K135" s="423" t="s">
        <v>106</v>
      </c>
      <c r="L135" s="423" t="s">
        <v>106</v>
      </c>
      <c r="M135" s="47" t="s">
        <v>104</v>
      </c>
      <c r="N135" s="369" t="s">
        <v>395</v>
      </c>
      <c r="O135" s="370" t="s">
        <v>395</v>
      </c>
      <c r="P135" s="423" t="s">
        <v>106</v>
      </c>
      <c r="Q135" s="423" t="s">
        <v>106</v>
      </c>
      <c r="R135" s="423" t="s">
        <v>106</v>
      </c>
      <c r="S135" s="423" t="s">
        <v>106</v>
      </c>
      <c r="T135" s="47" t="s">
        <v>104</v>
      </c>
      <c r="U135" s="369" t="s">
        <v>395</v>
      </c>
      <c r="V135" s="370" t="s">
        <v>395</v>
      </c>
      <c r="W135" s="423" t="s">
        <v>106</v>
      </c>
      <c r="X135" s="423" t="s">
        <v>106</v>
      </c>
      <c r="Y135" s="423" t="s">
        <v>106</v>
      </c>
      <c r="Z135" s="423" t="s">
        <v>106</v>
      </c>
      <c r="AA135" s="47" t="s">
        <v>104</v>
      </c>
      <c r="AB135" s="369" t="s">
        <v>395</v>
      </c>
      <c r="AC135" s="370" t="s">
        <v>395</v>
      </c>
      <c r="AD135" s="423" t="s">
        <v>106</v>
      </c>
      <c r="AE135" s="423" t="s">
        <v>106</v>
      </c>
      <c r="AF135" s="423" t="s">
        <v>106</v>
      </c>
      <c r="AG135" s="47" t="s">
        <v>395</v>
      </c>
      <c r="AH135" s="423" t="s">
        <v>106</v>
      </c>
      <c r="AI135" s="369" t="s">
        <v>104</v>
      </c>
      <c r="AJ135" s="370" t="s">
        <v>395</v>
      </c>
      <c r="AK135" s="423" t="s">
        <v>106</v>
      </c>
      <c r="AL135" s="47" t="s">
        <v>395</v>
      </c>
      <c r="AM135" s="221"/>
      <c r="AN135" s="48">
        <v>21</v>
      </c>
      <c r="AO135" s="48">
        <v>21</v>
      </c>
      <c r="AP135" s="48">
        <v>21</v>
      </c>
      <c r="AQ135" s="48">
        <v>0</v>
      </c>
      <c r="AR135" s="48">
        <v>40</v>
      </c>
      <c r="AS135" s="48">
        <v>40</v>
      </c>
      <c r="AT135" s="430">
        <v>18.166699999999999</v>
      </c>
      <c r="AU135" s="48">
        <v>202</v>
      </c>
      <c r="AV135" s="48">
        <v>202</v>
      </c>
      <c r="AW135" s="48">
        <v>202</v>
      </c>
      <c r="AX135" s="48">
        <v>0</v>
      </c>
      <c r="AY135" s="48">
        <v>0</v>
      </c>
      <c r="AZ135" s="48">
        <v>0</v>
      </c>
      <c r="BA135" s="48">
        <v>0</v>
      </c>
      <c r="BB135" s="48">
        <v>0</v>
      </c>
      <c r="BC135" s="48">
        <v>0</v>
      </c>
      <c r="BD135" s="48">
        <v>0</v>
      </c>
      <c r="BE135" s="48">
        <v>0</v>
      </c>
      <c r="BF135" s="48">
        <v>0</v>
      </c>
      <c r="BG135" s="48">
        <v>0</v>
      </c>
      <c r="BH135" s="48">
        <v>0</v>
      </c>
      <c r="BI135" s="48">
        <v>0</v>
      </c>
      <c r="BJ135" s="48">
        <v>0</v>
      </c>
      <c r="BK135" s="48">
        <v>0</v>
      </c>
      <c r="BL135" s="48">
        <v>0</v>
      </c>
      <c r="BM135" s="48">
        <v>0</v>
      </c>
      <c r="BN135" s="48">
        <v>0</v>
      </c>
      <c r="BO135" s="48">
        <v>0</v>
      </c>
      <c r="BP135" s="48">
        <v>0</v>
      </c>
      <c r="BQ135" s="48">
        <v>0</v>
      </c>
      <c r="BR135" s="48">
        <v>0</v>
      </c>
      <c r="BS135" s="48">
        <v>0</v>
      </c>
      <c r="BT135" s="48">
        <v>0</v>
      </c>
      <c r="BU135" s="48">
        <v>0</v>
      </c>
      <c r="BV135" s="48">
        <v>0</v>
      </c>
      <c r="BW135" s="48">
        <v>0</v>
      </c>
      <c r="BX135" s="48">
        <v>0</v>
      </c>
      <c r="BY135" s="48">
        <v>0</v>
      </c>
      <c r="BZ135" s="48">
        <v>0</v>
      </c>
      <c r="CA135" s="48">
        <v>0</v>
      </c>
      <c r="CB135" s="48">
        <v>0</v>
      </c>
      <c r="CC135" s="48">
        <v>0</v>
      </c>
      <c r="CD135" s="48">
        <v>0</v>
      </c>
      <c r="CE135" s="48">
        <v>0</v>
      </c>
      <c r="CF135" s="48">
        <v>0</v>
      </c>
      <c r="CG135" s="48">
        <v>0</v>
      </c>
      <c r="CH135" s="48">
        <v>0</v>
      </c>
      <c r="CI135" s="48">
        <v>0</v>
      </c>
      <c r="CJ135" s="48">
        <v>0</v>
      </c>
      <c r="CK135" s="48">
        <v>0</v>
      </c>
      <c r="CL135" s="48">
        <v>0</v>
      </c>
      <c r="CM135" s="48">
        <v>0</v>
      </c>
      <c r="CN135" s="48">
        <v>0</v>
      </c>
      <c r="CO135" s="48">
        <v>0</v>
      </c>
      <c r="CP135" s="48"/>
      <c r="CQ135" s="48"/>
      <c r="CR135" s="48"/>
      <c r="CS135" s="48"/>
      <c r="CT135" s="48"/>
      <c r="CU135" s="48">
        <v>208</v>
      </c>
      <c r="CV135" s="429" t="s">
        <v>396</v>
      </c>
      <c r="CW135" s="47"/>
      <c r="CX135" s="47" t="s">
        <v>1067</v>
      </c>
      <c r="CY135" s="15"/>
    </row>
    <row r="136" spans="1:103" hidden="1" x14ac:dyDescent="0.35">
      <c r="A136" s="427">
        <v>134</v>
      </c>
      <c r="B136" s="47" t="s">
        <v>1025</v>
      </c>
      <c r="C136" s="47" t="s">
        <v>1026</v>
      </c>
      <c r="D136" s="47" t="s">
        <v>56</v>
      </c>
      <c r="E136" s="47" t="s">
        <v>1027</v>
      </c>
      <c r="F136" s="47" t="s">
        <v>131</v>
      </c>
      <c r="G136" s="47" t="s">
        <v>58</v>
      </c>
      <c r="H136" s="47" t="s">
        <v>399</v>
      </c>
      <c r="I136" s="423" t="s">
        <v>106</v>
      </c>
      <c r="J136" s="423" t="s">
        <v>106</v>
      </c>
      <c r="K136" s="423" t="s">
        <v>106</v>
      </c>
      <c r="L136" s="423" t="s">
        <v>106</v>
      </c>
      <c r="M136" s="47" t="s">
        <v>395</v>
      </c>
      <c r="N136" s="369" t="s">
        <v>104</v>
      </c>
      <c r="O136" s="370" t="s">
        <v>395</v>
      </c>
      <c r="P136" s="423" t="s">
        <v>106</v>
      </c>
      <c r="Q136" s="423" t="s">
        <v>106</v>
      </c>
      <c r="R136" s="423" t="s">
        <v>106</v>
      </c>
      <c r="S136" s="423" t="s">
        <v>106</v>
      </c>
      <c r="T136" s="47" t="s">
        <v>395</v>
      </c>
      <c r="U136" s="369" t="s">
        <v>104</v>
      </c>
      <c r="V136" s="370" t="s">
        <v>395</v>
      </c>
      <c r="W136" s="423" t="s">
        <v>106</v>
      </c>
      <c r="X136" s="423" t="s">
        <v>106</v>
      </c>
      <c r="Y136" s="423" t="s">
        <v>106</v>
      </c>
      <c r="Z136" s="423" t="s">
        <v>106</v>
      </c>
      <c r="AA136" s="47" t="s">
        <v>104</v>
      </c>
      <c r="AB136" s="369" t="s">
        <v>395</v>
      </c>
      <c r="AC136" s="370" t="s">
        <v>395</v>
      </c>
      <c r="AD136" s="423" t="s">
        <v>106</v>
      </c>
      <c r="AE136" s="423" t="s">
        <v>106</v>
      </c>
      <c r="AF136" s="423" t="s">
        <v>106</v>
      </c>
      <c r="AG136" s="423" t="s">
        <v>106</v>
      </c>
      <c r="AH136" s="47" t="s">
        <v>395</v>
      </c>
      <c r="AI136" s="369" t="s">
        <v>104</v>
      </c>
      <c r="AJ136" s="370" t="s">
        <v>395</v>
      </c>
      <c r="AK136" s="423" t="s">
        <v>106</v>
      </c>
      <c r="AL136" s="47" t="s">
        <v>395</v>
      </c>
      <c r="AM136" s="221"/>
      <c r="AN136" s="48">
        <v>21</v>
      </c>
      <c r="AO136" s="48">
        <v>21</v>
      </c>
      <c r="AP136" s="48">
        <v>21</v>
      </c>
      <c r="AQ136" s="48">
        <v>0</v>
      </c>
      <c r="AR136" s="48">
        <v>40</v>
      </c>
      <c r="AS136" s="48">
        <v>40</v>
      </c>
      <c r="AT136" s="430">
        <v>18.166699999999999</v>
      </c>
      <c r="AU136" s="48">
        <v>202</v>
      </c>
      <c r="AV136" s="48">
        <v>202</v>
      </c>
      <c r="AW136" s="48">
        <v>202</v>
      </c>
      <c r="AX136" s="48">
        <v>0</v>
      </c>
      <c r="AY136" s="48">
        <v>0</v>
      </c>
      <c r="AZ136" s="48">
        <v>0</v>
      </c>
      <c r="BA136" s="48">
        <v>0</v>
      </c>
      <c r="BB136" s="48">
        <v>0</v>
      </c>
      <c r="BC136" s="48">
        <v>0</v>
      </c>
      <c r="BD136" s="48">
        <v>0</v>
      </c>
      <c r="BE136" s="48">
        <v>0</v>
      </c>
      <c r="BF136" s="48">
        <v>0</v>
      </c>
      <c r="BG136" s="48">
        <v>0</v>
      </c>
      <c r="BH136" s="48">
        <v>0</v>
      </c>
      <c r="BI136" s="48">
        <v>0</v>
      </c>
      <c r="BJ136" s="48">
        <v>0</v>
      </c>
      <c r="BK136" s="48">
        <v>0</v>
      </c>
      <c r="BL136" s="48">
        <v>0</v>
      </c>
      <c r="BM136" s="48">
        <v>0</v>
      </c>
      <c r="BN136" s="48">
        <v>0</v>
      </c>
      <c r="BO136" s="48">
        <v>0</v>
      </c>
      <c r="BP136" s="48">
        <v>0</v>
      </c>
      <c r="BQ136" s="48">
        <v>0</v>
      </c>
      <c r="BR136" s="48">
        <v>0</v>
      </c>
      <c r="BS136" s="48">
        <v>0</v>
      </c>
      <c r="BT136" s="48">
        <v>0</v>
      </c>
      <c r="BU136" s="48">
        <v>0</v>
      </c>
      <c r="BV136" s="48">
        <v>0</v>
      </c>
      <c r="BW136" s="48">
        <v>0</v>
      </c>
      <c r="BX136" s="48">
        <v>0</v>
      </c>
      <c r="BY136" s="48">
        <v>0</v>
      </c>
      <c r="BZ136" s="48">
        <v>0</v>
      </c>
      <c r="CA136" s="48">
        <v>0</v>
      </c>
      <c r="CB136" s="48">
        <v>0</v>
      </c>
      <c r="CC136" s="48">
        <v>0</v>
      </c>
      <c r="CD136" s="48">
        <v>0</v>
      </c>
      <c r="CE136" s="48">
        <v>0</v>
      </c>
      <c r="CF136" s="48">
        <v>0</v>
      </c>
      <c r="CG136" s="48">
        <v>0</v>
      </c>
      <c r="CH136" s="48">
        <v>0</v>
      </c>
      <c r="CI136" s="48">
        <v>0</v>
      </c>
      <c r="CJ136" s="48">
        <v>0</v>
      </c>
      <c r="CK136" s="48">
        <v>0</v>
      </c>
      <c r="CL136" s="48">
        <v>0</v>
      </c>
      <c r="CM136" s="48">
        <v>0</v>
      </c>
      <c r="CN136" s="48">
        <v>0</v>
      </c>
      <c r="CO136" s="48">
        <v>0</v>
      </c>
      <c r="CP136" s="48"/>
      <c r="CQ136" s="48"/>
      <c r="CR136" s="48"/>
      <c r="CS136" s="48"/>
      <c r="CT136" s="48"/>
      <c r="CU136" s="48">
        <v>208</v>
      </c>
      <c r="CV136" s="429" t="s">
        <v>396</v>
      </c>
      <c r="CW136" s="47"/>
      <c r="CX136" s="47" t="s">
        <v>1068</v>
      </c>
      <c r="CY136" s="15"/>
    </row>
    <row r="137" spans="1:103" hidden="1" x14ac:dyDescent="0.35">
      <c r="A137" s="427">
        <v>135</v>
      </c>
      <c r="B137" s="47" t="s">
        <v>1030</v>
      </c>
      <c r="C137" s="47" t="s">
        <v>1031</v>
      </c>
      <c r="D137" s="47" t="s">
        <v>56</v>
      </c>
      <c r="E137" s="47" t="s">
        <v>1032</v>
      </c>
      <c r="F137" s="47" t="s">
        <v>131</v>
      </c>
      <c r="G137" s="47" t="s">
        <v>58</v>
      </c>
      <c r="H137" s="47" t="s">
        <v>1033</v>
      </c>
      <c r="I137" s="433"/>
      <c r="J137" s="433"/>
      <c r="K137" s="432" t="s">
        <v>1052</v>
      </c>
      <c r="L137" s="47" t="s">
        <v>395</v>
      </c>
      <c r="M137" s="423" t="s">
        <v>106</v>
      </c>
      <c r="N137" s="369" t="s">
        <v>104</v>
      </c>
      <c r="O137" s="370" t="s">
        <v>395</v>
      </c>
      <c r="P137" s="433"/>
      <c r="Q137" s="432" t="s">
        <v>1052</v>
      </c>
      <c r="R137" s="423" t="s">
        <v>106</v>
      </c>
      <c r="S137" s="423" t="s">
        <v>106</v>
      </c>
      <c r="T137" s="47" t="s">
        <v>104</v>
      </c>
      <c r="U137" s="369" t="s">
        <v>395</v>
      </c>
      <c r="V137" s="370" t="s">
        <v>395</v>
      </c>
      <c r="W137" s="423" t="s">
        <v>106</v>
      </c>
      <c r="X137" s="423" t="s">
        <v>106</v>
      </c>
      <c r="Y137" s="423" t="s">
        <v>106</v>
      </c>
      <c r="Z137" s="423" t="s">
        <v>106</v>
      </c>
      <c r="AA137" s="47" t="s">
        <v>395</v>
      </c>
      <c r="AB137" s="369"/>
      <c r="AC137" s="370" t="s">
        <v>395</v>
      </c>
      <c r="AD137" s="433"/>
      <c r="AE137" s="423" t="s">
        <v>106</v>
      </c>
      <c r="AF137" s="423" t="s">
        <v>106</v>
      </c>
      <c r="AG137" s="423" t="s">
        <v>106</v>
      </c>
      <c r="AH137" s="47" t="s">
        <v>104</v>
      </c>
      <c r="AI137" s="369" t="s">
        <v>395</v>
      </c>
      <c r="AJ137" s="370" t="s">
        <v>395</v>
      </c>
      <c r="AK137" s="423" t="s">
        <v>106</v>
      </c>
      <c r="AL137" s="423" t="s">
        <v>106</v>
      </c>
      <c r="AM137" s="221"/>
      <c r="AN137" s="48">
        <v>15</v>
      </c>
      <c r="AO137" s="48">
        <v>15</v>
      </c>
      <c r="AP137" s="48">
        <v>15</v>
      </c>
      <c r="AQ137" s="48">
        <v>0</v>
      </c>
      <c r="AR137" s="48">
        <v>35</v>
      </c>
      <c r="AS137" s="48">
        <v>32</v>
      </c>
      <c r="AT137" s="48">
        <v>19</v>
      </c>
      <c r="AU137" s="48">
        <v>144</v>
      </c>
      <c r="AV137" s="48">
        <v>144</v>
      </c>
      <c r="AW137" s="48">
        <v>144</v>
      </c>
      <c r="AX137" s="48">
        <v>0</v>
      </c>
      <c r="AY137" s="48">
        <v>0</v>
      </c>
      <c r="AZ137" s="48">
        <v>0</v>
      </c>
      <c r="BA137" s="48">
        <v>0</v>
      </c>
      <c r="BB137" s="48">
        <v>0</v>
      </c>
      <c r="BC137" s="48">
        <v>20</v>
      </c>
      <c r="BD137" s="48">
        <v>0</v>
      </c>
      <c r="BE137" s="48">
        <v>0</v>
      </c>
      <c r="BF137" s="48">
        <v>0</v>
      </c>
      <c r="BG137" s="48">
        <v>0</v>
      </c>
      <c r="BH137" s="48">
        <v>20</v>
      </c>
      <c r="BI137" s="48">
        <v>20</v>
      </c>
      <c r="BJ137" s="48">
        <v>0</v>
      </c>
      <c r="BK137" s="48">
        <v>0</v>
      </c>
      <c r="BL137" s="48">
        <v>0</v>
      </c>
      <c r="BM137" s="48">
        <v>0</v>
      </c>
      <c r="BN137" s="48">
        <v>0</v>
      </c>
      <c r="BO137" s="48">
        <v>0</v>
      </c>
      <c r="BP137" s="48">
        <v>0</v>
      </c>
      <c r="BQ137" s="48">
        <v>0</v>
      </c>
      <c r="BR137" s="48">
        <v>0</v>
      </c>
      <c r="BS137" s="48">
        <v>0</v>
      </c>
      <c r="BT137" s="48">
        <v>0</v>
      </c>
      <c r="BU137" s="48">
        <v>0</v>
      </c>
      <c r="BV137" s="48">
        <v>0</v>
      </c>
      <c r="BW137" s="48">
        <v>0</v>
      </c>
      <c r="BX137" s="48">
        <v>0</v>
      </c>
      <c r="BY137" s="48">
        <v>0</v>
      </c>
      <c r="BZ137" s="48">
        <v>0</v>
      </c>
      <c r="CA137" s="48">
        <v>0</v>
      </c>
      <c r="CB137" s="48">
        <v>0</v>
      </c>
      <c r="CC137" s="48">
        <v>0</v>
      </c>
      <c r="CD137" s="48">
        <v>0</v>
      </c>
      <c r="CE137" s="48">
        <v>0</v>
      </c>
      <c r="CF137" s="48">
        <v>0</v>
      </c>
      <c r="CG137" s="48">
        <v>0</v>
      </c>
      <c r="CH137" s="48">
        <v>0</v>
      </c>
      <c r="CI137" s="48">
        <v>0</v>
      </c>
      <c r="CJ137" s="48">
        <v>0</v>
      </c>
      <c r="CK137" s="48">
        <v>0</v>
      </c>
      <c r="CL137" s="48">
        <v>0</v>
      </c>
      <c r="CM137" s="48">
        <v>0</v>
      </c>
      <c r="CN137" s="48">
        <v>0</v>
      </c>
      <c r="CO137" s="48">
        <v>0</v>
      </c>
      <c r="CP137" s="48"/>
      <c r="CQ137" s="48"/>
      <c r="CR137" s="48"/>
      <c r="CS137" s="48">
        <v>68</v>
      </c>
      <c r="CT137" s="48">
        <v>68</v>
      </c>
      <c r="CU137" s="48">
        <v>140</v>
      </c>
      <c r="CV137" s="429" t="s">
        <v>396</v>
      </c>
      <c r="CW137" s="47"/>
      <c r="CX137" s="47" t="s">
        <v>1067</v>
      </c>
      <c r="CY137" s="15"/>
    </row>
    <row r="138" spans="1:103" hidden="1" x14ac:dyDescent="0.35">
      <c r="A138" s="427">
        <v>136</v>
      </c>
      <c r="B138" s="47" t="s">
        <v>1034</v>
      </c>
      <c r="C138" s="47" t="s">
        <v>1035</v>
      </c>
      <c r="D138" s="47" t="s">
        <v>56</v>
      </c>
      <c r="E138" s="47" t="s">
        <v>1036</v>
      </c>
      <c r="F138" s="47" t="s">
        <v>131</v>
      </c>
      <c r="G138" s="47" t="s">
        <v>58</v>
      </c>
      <c r="H138" s="47" t="s">
        <v>327</v>
      </c>
      <c r="I138" s="423" t="s">
        <v>106</v>
      </c>
      <c r="J138" s="47" t="s">
        <v>395</v>
      </c>
      <c r="K138" s="423" t="s">
        <v>106</v>
      </c>
      <c r="L138" s="423" t="s">
        <v>106</v>
      </c>
      <c r="M138" s="423" t="s">
        <v>106</v>
      </c>
      <c r="N138" s="369" t="s">
        <v>104</v>
      </c>
      <c r="O138" s="370" t="s">
        <v>395</v>
      </c>
      <c r="P138" s="423" t="s">
        <v>106</v>
      </c>
      <c r="Q138" s="423" t="s">
        <v>106</v>
      </c>
      <c r="R138" s="433"/>
      <c r="S138" s="423" t="s">
        <v>106</v>
      </c>
      <c r="T138" s="47" t="s">
        <v>395</v>
      </c>
      <c r="U138" s="369" t="s">
        <v>104</v>
      </c>
      <c r="V138" s="370" t="s">
        <v>395</v>
      </c>
      <c r="W138" s="423" t="s">
        <v>106</v>
      </c>
      <c r="X138" s="423" t="s">
        <v>106</v>
      </c>
      <c r="Y138" s="423" t="s">
        <v>106</v>
      </c>
      <c r="Z138" s="19" t="s">
        <v>828</v>
      </c>
      <c r="AA138" s="434" t="s">
        <v>949</v>
      </c>
      <c r="AB138" s="369" t="s">
        <v>395</v>
      </c>
      <c r="AC138" s="370" t="s">
        <v>395</v>
      </c>
      <c r="AD138" s="423" t="s">
        <v>106</v>
      </c>
      <c r="AE138" s="423" t="s">
        <v>106</v>
      </c>
      <c r="AF138" s="423" t="s">
        <v>106</v>
      </c>
      <c r="AG138" s="423" t="s">
        <v>106</v>
      </c>
      <c r="AH138" s="47" t="s">
        <v>104</v>
      </c>
      <c r="AI138" s="369" t="s">
        <v>395</v>
      </c>
      <c r="AJ138" s="370" t="s">
        <v>395</v>
      </c>
      <c r="AK138" s="423" t="s">
        <v>106</v>
      </c>
      <c r="AL138" s="423" t="s">
        <v>106</v>
      </c>
      <c r="AM138" s="221"/>
      <c r="AN138" s="48">
        <v>19</v>
      </c>
      <c r="AO138" s="48">
        <v>19</v>
      </c>
      <c r="AP138" s="48">
        <v>19</v>
      </c>
      <c r="AQ138" s="48">
        <v>0</v>
      </c>
      <c r="AR138" s="48">
        <v>45</v>
      </c>
      <c r="AS138" s="48">
        <v>44</v>
      </c>
      <c r="AT138" s="48">
        <v>19</v>
      </c>
      <c r="AU138" s="48">
        <v>184</v>
      </c>
      <c r="AV138" s="48">
        <v>184</v>
      </c>
      <c r="AW138" s="48">
        <v>184</v>
      </c>
      <c r="AX138" s="48">
        <v>0</v>
      </c>
      <c r="AY138" s="48">
        <v>0</v>
      </c>
      <c r="AZ138" s="48">
        <v>0</v>
      </c>
      <c r="BA138" s="48">
        <v>0</v>
      </c>
      <c r="BB138" s="48">
        <v>0</v>
      </c>
      <c r="BC138" s="48">
        <v>0</v>
      </c>
      <c r="BD138" s="48">
        <v>0</v>
      </c>
      <c r="BE138" s="48">
        <v>18</v>
      </c>
      <c r="BF138" s="48">
        <v>0</v>
      </c>
      <c r="BG138" s="48">
        <v>0</v>
      </c>
      <c r="BH138" s="48">
        <v>18</v>
      </c>
      <c r="BI138" s="48">
        <v>18</v>
      </c>
      <c r="BJ138" s="48">
        <v>0</v>
      </c>
      <c r="BK138" s="48">
        <v>0</v>
      </c>
      <c r="BL138" s="48">
        <v>0</v>
      </c>
      <c r="BM138" s="48">
        <v>0</v>
      </c>
      <c r="BN138" s="48">
        <v>0</v>
      </c>
      <c r="BO138" s="48">
        <v>0</v>
      </c>
      <c r="BP138" s="48">
        <v>0</v>
      </c>
      <c r="BQ138" s="48">
        <v>0</v>
      </c>
      <c r="BR138" s="48">
        <v>0</v>
      </c>
      <c r="BS138" s="48">
        <v>0</v>
      </c>
      <c r="BT138" s="48">
        <v>0</v>
      </c>
      <c r="BU138" s="48">
        <v>0</v>
      </c>
      <c r="BV138" s="48">
        <v>0</v>
      </c>
      <c r="BW138" s="48">
        <v>0</v>
      </c>
      <c r="BX138" s="48">
        <v>0</v>
      </c>
      <c r="BY138" s="48">
        <v>0</v>
      </c>
      <c r="BZ138" s="48">
        <v>0</v>
      </c>
      <c r="CA138" s="48">
        <v>0</v>
      </c>
      <c r="CB138" s="48">
        <v>0</v>
      </c>
      <c r="CC138" s="48">
        <v>0</v>
      </c>
      <c r="CD138" s="48">
        <v>0</v>
      </c>
      <c r="CE138" s="48">
        <v>0</v>
      </c>
      <c r="CF138" s="48">
        <v>0</v>
      </c>
      <c r="CG138" s="48">
        <v>0</v>
      </c>
      <c r="CH138" s="48">
        <v>0</v>
      </c>
      <c r="CI138" s="48">
        <v>0</v>
      </c>
      <c r="CJ138" s="48">
        <v>0</v>
      </c>
      <c r="CK138" s="48">
        <v>0</v>
      </c>
      <c r="CL138" s="48">
        <v>0</v>
      </c>
      <c r="CM138" s="48">
        <v>0</v>
      </c>
      <c r="CN138" s="48">
        <v>0</v>
      </c>
      <c r="CO138" s="48">
        <v>0</v>
      </c>
      <c r="CP138" s="48"/>
      <c r="CQ138" s="48"/>
      <c r="CR138" s="48"/>
      <c r="CS138" s="48">
        <v>28</v>
      </c>
      <c r="CT138" s="48">
        <v>28</v>
      </c>
      <c r="CU138" s="48">
        <v>180</v>
      </c>
      <c r="CV138" s="429" t="s">
        <v>396</v>
      </c>
      <c r="CW138" s="47"/>
      <c r="CX138" s="47" t="s">
        <v>870</v>
      </c>
      <c r="CY138" s="15"/>
    </row>
    <row r="139" spans="1:103" hidden="1" x14ac:dyDescent="0.35">
      <c r="A139" s="427">
        <v>137</v>
      </c>
      <c r="B139" s="47" t="s">
        <v>1072</v>
      </c>
      <c r="C139" s="47" t="s">
        <v>1073</v>
      </c>
      <c r="D139" s="47" t="s">
        <v>56</v>
      </c>
      <c r="E139" s="47" t="s">
        <v>1074</v>
      </c>
      <c r="F139" s="47" t="s">
        <v>131</v>
      </c>
      <c r="G139" s="47" t="s">
        <v>58</v>
      </c>
      <c r="H139" s="47" t="s">
        <v>327</v>
      </c>
      <c r="I139" s="423" t="s">
        <v>106</v>
      </c>
      <c r="J139" s="423" t="s">
        <v>106</v>
      </c>
      <c r="K139" s="47" t="s">
        <v>395</v>
      </c>
      <c r="L139" s="423" t="s">
        <v>106</v>
      </c>
      <c r="M139" s="423" t="s">
        <v>106</v>
      </c>
      <c r="N139" s="369" t="s">
        <v>104</v>
      </c>
      <c r="O139" s="370" t="s">
        <v>395</v>
      </c>
      <c r="P139" s="423" t="s">
        <v>106</v>
      </c>
      <c r="Q139" s="423" t="s">
        <v>106</v>
      </c>
      <c r="R139" s="423" t="s">
        <v>106</v>
      </c>
      <c r="S139" s="423" t="s">
        <v>106</v>
      </c>
      <c r="T139" s="47" t="s">
        <v>395</v>
      </c>
      <c r="U139" s="369" t="s">
        <v>104</v>
      </c>
      <c r="V139" s="370" t="s">
        <v>395</v>
      </c>
      <c r="W139" s="423" t="s">
        <v>106</v>
      </c>
      <c r="X139" s="423" t="s">
        <v>106</v>
      </c>
      <c r="Y139" s="433"/>
      <c r="Z139" s="433"/>
      <c r="AA139" s="433"/>
      <c r="AB139" s="369" t="s">
        <v>395</v>
      </c>
      <c r="AC139" s="370" t="s">
        <v>395</v>
      </c>
      <c r="AD139" s="47" t="s">
        <v>395</v>
      </c>
      <c r="AE139" s="423" t="s">
        <v>106</v>
      </c>
      <c r="AF139" s="423" t="s">
        <v>106</v>
      </c>
      <c r="AG139" s="423" t="s">
        <v>106</v>
      </c>
      <c r="AH139" s="423" t="s">
        <v>106</v>
      </c>
      <c r="AI139" s="369" t="s">
        <v>104</v>
      </c>
      <c r="AJ139" s="370" t="s">
        <v>395</v>
      </c>
      <c r="AK139" s="423" t="s">
        <v>106</v>
      </c>
      <c r="AL139" s="423" t="s">
        <v>106</v>
      </c>
      <c r="AM139" s="221"/>
      <c r="AN139" s="48">
        <v>19</v>
      </c>
      <c r="AO139" s="48">
        <v>19</v>
      </c>
      <c r="AP139" s="48">
        <v>19</v>
      </c>
      <c r="AQ139" s="48">
        <v>0</v>
      </c>
      <c r="AR139" s="48">
        <v>40</v>
      </c>
      <c r="AS139" s="48">
        <v>36</v>
      </c>
      <c r="AT139" s="48">
        <v>19</v>
      </c>
      <c r="AU139" s="48">
        <v>184</v>
      </c>
      <c r="AV139" s="48">
        <v>184</v>
      </c>
      <c r="AW139" s="48">
        <v>184</v>
      </c>
      <c r="AX139" s="48">
        <v>0</v>
      </c>
      <c r="AY139" s="48">
        <v>0</v>
      </c>
      <c r="AZ139" s="48">
        <v>0</v>
      </c>
      <c r="BA139" s="48">
        <v>0</v>
      </c>
      <c r="BB139" s="48">
        <v>0</v>
      </c>
      <c r="BC139" s="48">
        <v>0</v>
      </c>
      <c r="BD139" s="48">
        <v>0</v>
      </c>
      <c r="BE139" s="48">
        <v>0</v>
      </c>
      <c r="BF139" s="48">
        <v>0</v>
      </c>
      <c r="BG139" s="48">
        <v>0</v>
      </c>
      <c r="BH139" s="48">
        <v>0</v>
      </c>
      <c r="BI139" s="48">
        <v>0</v>
      </c>
      <c r="BJ139" s="48">
        <v>0</v>
      </c>
      <c r="BK139" s="48">
        <v>0</v>
      </c>
      <c r="BL139" s="48">
        <v>0</v>
      </c>
      <c r="BM139" s="48">
        <v>0</v>
      </c>
      <c r="BN139" s="48">
        <v>0</v>
      </c>
      <c r="BO139" s="48">
        <v>0</v>
      </c>
      <c r="BP139" s="48">
        <v>0</v>
      </c>
      <c r="BQ139" s="48">
        <v>0</v>
      </c>
      <c r="BR139" s="48">
        <v>0</v>
      </c>
      <c r="BS139" s="48">
        <v>0</v>
      </c>
      <c r="BT139" s="48">
        <v>0</v>
      </c>
      <c r="BU139" s="48">
        <v>0</v>
      </c>
      <c r="BV139" s="48">
        <v>0</v>
      </c>
      <c r="BW139" s="48">
        <v>0</v>
      </c>
      <c r="BX139" s="48">
        <v>0</v>
      </c>
      <c r="BY139" s="48">
        <v>0</v>
      </c>
      <c r="BZ139" s="48">
        <v>0</v>
      </c>
      <c r="CA139" s="48">
        <v>0</v>
      </c>
      <c r="CB139" s="48">
        <v>0</v>
      </c>
      <c r="CC139" s="48">
        <v>0</v>
      </c>
      <c r="CD139" s="48">
        <v>0</v>
      </c>
      <c r="CE139" s="48">
        <v>0</v>
      </c>
      <c r="CF139" s="48">
        <v>0</v>
      </c>
      <c r="CG139" s="48">
        <v>0</v>
      </c>
      <c r="CH139" s="48">
        <v>0</v>
      </c>
      <c r="CI139" s="48">
        <v>0</v>
      </c>
      <c r="CJ139" s="48">
        <v>0</v>
      </c>
      <c r="CK139" s="48">
        <v>0</v>
      </c>
      <c r="CL139" s="48">
        <v>0</v>
      </c>
      <c r="CM139" s="48">
        <v>0</v>
      </c>
      <c r="CN139" s="48">
        <v>0</v>
      </c>
      <c r="CO139" s="48">
        <v>0</v>
      </c>
      <c r="CP139" s="48"/>
      <c r="CQ139" s="48"/>
      <c r="CR139" s="48"/>
      <c r="CS139" s="48">
        <v>28</v>
      </c>
      <c r="CT139" s="48">
        <v>28</v>
      </c>
      <c r="CU139" s="48">
        <v>180</v>
      </c>
      <c r="CV139" s="429" t="s">
        <v>396</v>
      </c>
      <c r="CW139" s="47"/>
      <c r="CX139" s="47" t="s">
        <v>870</v>
      </c>
      <c r="CY139" s="15"/>
    </row>
    <row r="140" spans="1:103" hidden="1" x14ac:dyDescent="0.35">
      <c r="A140" s="427">
        <v>138</v>
      </c>
      <c r="B140" s="47" t="s">
        <v>1075</v>
      </c>
      <c r="C140" s="47" t="s">
        <v>1076</v>
      </c>
      <c r="D140" s="47" t="s">
        <v>56</v>
      </c>
      <c r="E140" s="47" t="s">
        <v>1077</v>
      </c>
      <c r="F140" s="47" t="s">
        <v>131</v>
      </c>
      <c r="G140" s="47" t="s">
        <v>58</v>
      </c>
      <c r="H140" s="47" t="s">
        <v>1078</v>
      </c>
      <c r="I140" s="423" t="s">
        <v>106</v>
      </c>
      <c r="J140" s="423" t="s">
        <v>106</v>
      </c>
      <c r="K140" s="423" t="s">
        <v>106</v>
      </c>
      <c r="L140" s="47" t="s">
        <v>395</v>
      </c>
      <c r="M140" s="423" t="s">
        <v>106</v>
      </c>
      <c r="N140" s="369" t="s">
        <v>104</v>
      </c>
      <c r="O140" s="370" t="s">
        <v>395</v>
      </c>
      <c r="P140" s="423" t="s">
        <v>106</v>
      </c>
      <c r="Q140" s="423" t="s">
        <v>106</v>
      </c>
      <c r="R140" s="423" t="s">
        <v>106</v>
      </c>
      <c r="S140" s="423" t="s">
        <v>106</v>
      </c>
      <c r="T140" s="47" t="s">
        <v>104</v>
      </c>
      <c r="U140" s="369" t="s">
        <v>395</v>
      </c>
      <c r="V140" s="370" t="s">
        <v>395</v>
      </c>
      <c r="W140" s="47" t="s">
        <v>395</v>
      </c>
      <c r="X140" s="423" t="s">
        <v>106</v>
      </c>
      <c r="Y140" s="423" t="s">
        <v>106</v>
      </c>
      <c r="Z140" s="423" t="s">
        <v>106</v>
      </c>
      <c r="AA140" s="423" t="s">
        <v>106</v>
      </c>
      <c r="AB140" s="369" t="s">
        <v>104</v>
      </c>
      <c r="AC140" s="370" t="s">
        <v>395</v>
      </c>
      <c r="AD140" s="423" t="s">
        <v>106</v>
      </c>
      <c r="AE140" s="423" t="s">
        <v>106</v>
      </c>
      <c r="AF140" s="423" t="s">
        <v>106</v>
      </c>
      <c r="AG140" s="423" t="s">
        <v>106</v>
      </c>
      <c r="AH140" s="47" t="s">
        <v>104</v>
      </c>
      <c r="AI140" s="369" t="s">
        <v>395</v>
      </c>
      <c r="AJ140" s="370" t="s">
        <v>395</v>
      </c>
      <c r="AK140" s="47" t="s">
        <v>395</v>
      </c>
      <c r="AL140" s="423" t="s">
        <v>106</v>
      </c>
      <c r="AM140" s="221"/>
      <c r="AN140" s="48">
        <v>21</v>
      </c>
      <c r="AO140" s="48">
        <v>21</v>
      </c>
      <c r="AP140" s="48">
        <v>21</v>
      </c>
      <c r="AQ140" s="48">
        <v>0</v>
      </c>
      <c r="AR140" s="48">
        <v>40</v>
      </c>
      <c r="AS140" s="48">
        <v>40</v>
      </c>
      <c r="AT140" s="430">
        <v>18.166699999999999</v>
      </c>
      <c r="AU140" s="48">
        <v>202</v>
      </c>
      <c r="AV140" s="48">
        <v>202</v>
      </c>
      <c r="AW140" s="48">
        <v>202</v>
      </c>
      <c r="AX140" s="48">
        <v>0</v>
      </c>
      <c r="AY140" s="48">
        <v>0</v>
      </c>
      <c r="AZ140" s="48">
        <v>0</v>
      </c>
      <c r="BA140" s="48">
        <v>0</v>
      </c>
      <c r="BB140" s="48">
        <v>0</v>
      </c>
      <c r="BC140" s="48">
        <v>0</v>
      </c>
      <c r="BD140" s="48">
        <v>0</v>
      </c>
      <c r="BE140" s="48">
        <v>0</v>
      </c>
      <c r="BF140" s="48">
        <v>0</v>
      </c>
      <c r="BG140" s="48">
        <v>0</v>
      </c>
      <c r="BH140" s="48">
        <v>0</v>
      </c>
      <c r="BI140" s="48">
        <v>0</v>
      </c>
      <c r="BJ140" s="48">
        <v>0</v>
      </c>
      <c r="BK140" s="48">
        <v>0</v>
      </c>
      <c r="BL140" s="48">
        <v>0</v>
      </c>
      <c r="BM140" s="48">
        <v>0</v>
      </c>
      <c r="BN140" s="48">
        <v>0</v>
      </c>
      <c r="BO140" s="48">
        <v>0</v>
      </c>
      <c r="BP140" s="48">
        <v>0</v>
      </c>
      <c r="BQ140" s="48">
        <v>0</v>
      </c>
      <c r="BR140" s="48">
        <v>0</v>
      </c>
      <c r="BS140" s="48">
        <v>0</v>
      </c>
      <c r="BT140" s="48">
        <v>0</v>
      </c>
      <c r="BU140" s="48">
        <v>0</v>
      </c>
      <c r="BV140" s="48">
        <v>0</v>
      </c>
      <c r="BW140" s="48">
        <v>0</v>
      </c>
      <c r="BX140" s="48">
        <v>0</v>
      </c>
      <c r="BY140" s="48">
        <v>0</v>
      </c>
      <c r="BZ140" s="48">
        <v>0</v>
      </c>
      <c r="CA140" s="48">
        <v>0</v>
      </c>
      <c r="CB140" s="48">
        <v>0</v>
      </c>
      <c r="CC140" s="48">
        <v>0</v>
      </c>
      <c r="CD140" s="48">
        <v>0</v>
      </c>
      <c r="CE140" s="48">
        <v>0</v>
      </c>
      <c r="CF140" s="48">
        <v>0</v>
      </c>
      <c r="CG140" s="48">
        <v>0</v>
      </c>
      <c r="CH140" s="48">
        <v>0</v>
      </c>
      <c r="CI140" s="48">
        <v>0</v>
      </c>
      <c r="CJ140" s="48">
        <v>0</v>
      </c>
      <c r="CK140" s="48">
        <v>0</v>
      </c>
      <c r="CL140" s="48">
        <v>0</v>
      </c>
      <c r="CM140" s="48">
        <v>0</v>
      </c>
      <c r="CN140" s="48">
        <v>0</v>
      </c>
      <c r="CO140" s="48">
        <v>0</v>
      </c>
      <c r="CP140" s="48"/>
      <c r="CQ140" s="48"/>
      <c r="CR140" s="48"/>
      <c r="CS140" s="48"/>
      <c r="CT140" s="48"/>
      <c r="CU140" s="48">
        <v>208</v>
      </c>
      <c r="CV140" s="429" t="s">
        <v>396</v>
      </c>
      <c r="CW140" s="47"/>
      <c r="CX140" s="47" t="s">
        <v>870</v>
      </c>
      <c r="CY140" s="15"/>
    </row>
    <row r="141" spans="1:103" hidden="1" x14ac:dyDescent="0.35">
      <c r="A141" s="427">
        <v>139</v>
      </c>
      <c r="B141" s="47" t="s">
        <v>1079</v>
      </c>
      <c r="C141" s="47" t="s">
        <v>1080</v>
      </c>
      <c r="D141" s="47" t="s">
        <v>56</v>
      </c>
      <c r="E141" s="47" t="s">
        <v>1081</v>
      </c>
      <c r="F141" s="47" t="s">
        <v>131</v>
      </c>
      <c r="G141" s="47" t="s">
        <v>58</v>
      </c>
      <c r="H141" s="47" t="s">
        <v>328</v>
      </c>
      <c r="I141" s="47" t="s">
        <v>104</v>
      </c>
      <c r="J141" s="423" t="s">
        <v>106</v>
      </c>
      <c r="K141" s="423" t="s">
        <v>106</v>
      </c>
      <c r="L141" s="423" t="s">
        <v>106</v>
      </c>
      <c r="M141" s="423" t="s">
        <v>106</v>
      </c>
      <c r="N141" s="369" t="s">
        <v>395</v>
      </c>
      <c r="O141" s="370" t="s">
        <v>395</v>
      </c>
      <c r="P141" s="423" t="s">
        <v>106</v>
      </c>
      <c r="Q141" s="423" t="s">
        <v>106</v>
      </c>
      <c r="R141" s="47" t="s">
        <v>395</v>
      </c>
      <c r="S141" s="423" t="s">
        <v>106</v>
      </c>
      <c r="T141" s="423" t="s">
        <v>106</v>
      </c>
      <c r="U141" s="369" t="s">
        <v>104</v>
      </c>
      <c r="V141" s="370" t="s">
        <v>395</v>
      </c>
      <c r="W141" s="423" t="s">
        <v>106</v>
      </c>
      <c r="X141" s="423" t="s">
        <v>106</v>
      </c>
      <c r="Y141" s="423" t="s">
        <v>106</v>
      </c>
      <c r="Z141" s="423" t="s">
        <v>106</v>
      </c>
      <c r="AA141" s="47" t="s">
        <v>104</v>
      </c>
      <c r="AB141" s="369" t="s">
        <v>395</v>
      </c>
      <c r="AC141" s="370" t="s">
        <v>395</v>
      </c>
      <c r="AD141" s="423" t="s">
        <v>106</v>
      </c>
      <c r="AE141" s="423" t="s">
        <v>106</v>
      </c>
      <c r="AF141" s="423" t="s">
        <v>106</v>
      </c>
      <c r="AG141" s="47" t="s">
        <v>395</v>
      </c>
      <c r="AH141" s="423" t="s">
        <v>106</v>
      </c>
      <c r="AI141" s="369" t="s">
        <v>104</v>
      </c>
      <c r="AJ141" s="370" t="s">
        <v>395</v>
      </c>
      <c r="AK141" s="423" t="s">
        <v>106</v>
      </c>
      <c r="AL141" s="433"/>
      <c r="AM141" s="221"/>
      <c r="AN141" s="48">
        <v>21</v>
      </c>
      <c r="AO141" s="48">
        <v>21</v>
      </c>
      <c r="AP141" s="48">
        <v>21</v>
      </c>
      <c r="AQ141" s="48">
        <v>0</v>
      </c>
      <c r="AR141" s="48">
        <v>45</v>
      </c>
      <c r="AS141" s="48">
        <v>44</v>
      </c>
      <c r="AT141" s="48">
        <v>19</v>
      </c>
      <c r="AU141" s="48">
        <v>202</v>
      </c>
      <c r="AV141" s="48">
        <v>202</v>
      </c>
      <c r="AW141" s="48">
        <v>202</v>
      </c>
      <c r="AX141" s="48">
        <v>0</v>
      </c>
      <c r="AY141" s="48">
        <v>0</v>
      </c>
      <c r="AZ141" s="48">
        <v>0</v>
      </c>
      <c r="BA141" s="48">
        <v>0</v>
      </c>
      <c r="BB141" s="48">
        <v>0</v>
      </c>
      <c r="BC141" s="48">
        <v>0</v>
      </c>
      <c r="BD141" s="48">
        <v>0</v>
      </c>
      <c r="BE141" s="48">
        <v>0</v>
      </c>
      <c r="BF141" s="48">
        <v>0</v>
      </c>
      <c r="BG141" s="48">
        <v>0</v>
      </c>
      <c r="BH141" s="48">
        <v>0</v>
      </c>
      <c r="BI141" s="48">
        <v>0</v>
      </c>
      <c r="BJ141" s="48">
        <v>0</v>
      </c>
      <c r="BK141" s="48">
        <v>0</v>
      </c>
      <c r="BL141" s="48">
        <v>0</v>
      </c>
      <c r="BM141" s="48">
        <v>0</v>
      </c>
      <c r="BN141" s="48">
        <v>0</v>
      </c>
      <c r="BO141" s="48">
        <v>0</v>
      </c>
      <c r="BP141" s="48">
        <v>0</v>
      </c>
      <c r="BQ141" s="48">
        <v>0</v>
      </c>
      <c r="BR141" s="48">
        <v>0</v>
      </c>
      <c r="BS141" s="48">
        <v>0</v>
      </c>
      <c r="BT141" s="48">
        <v>0</v>
      </c>
      <c r="BU141" s="48">
        <v>0</v>
      </c>
      <c r="BV141" s="48">
        <v>0</v>
      </c>
      <c r="BW141" s="48">
        <v>0</v>
      </c>
      <c r="BX141" s="48">
        <v>0</v>
      </c>
      <c r="BY141" s="48">
        <v>0</v>
      </c>
      <c r="BZ141" s="48">
        <v>0</v>
      </c>
      <c r="CA141" s="48">
        <v>0</v>
      </c>
      <c r="CB141" s="48">
        <v>0</v>
      </c>
      <c r="CC141" s="48">
        <v>0</v>
      </c>
      <c r="CD141" s="48">
        <v>0</v>
      </c>
      <c r="CE141" s="48">
        <v>0</v>
      </c>
      <c r="CF141" s="48">
        <v>0</v>
      </c>
      <c r="CG141" s="48">
        <v>0</v>
      </c>
      <c r="CH141" s="48">
        <v>0</v>
      </c>
      <c r="CI141" s="48">
        <v>0</v>
      </c>
      <c r="CJ141" s="48">
        <v>0</v>
      </c>
      <c r="CK141" s="48">
        <v>0</v>
      </c>
      <c r="CL141" s="48">
        <v>0</v>
      </c>
      <c r="CM141" s="48">
        <v>0</v>
      </c>
      <c r="CN141" s="48">
        <v>0</v>
      </c>
      <c r="CO141" s="48">
        <v>0</v>
      </c>
      <c r="CP141" s="48"/>
      <c r="CQ141" s="48"/>
      <c r="CR141" s="48"/>
      <c r="CS141" s="48">
        <v>10</v>
      </c>
      <c r="CT141" s="48">
        <v>10</v>
      </c>
      <c r="CU141" s="48">
        <v>198</v>
      </c>
      <c r="CV141" s="429" t="s">
        <v>396</v>
      </c>
      <c r="CW141" s="47"/>
      <c r="CX141" s="47" t="s">
        <v>870</v>
      </c>
      <c r="CY141" s="15"/>
    </row>
    <row r="142" spans="1:103" hidden="1" x14ac:dyDescent="0.35">
      <c r="A142" s="427">
        <v>140</v>
      </c>
      <c r="B142" s="47" t="s">
        <v>1082</v>
      </c>
      <c r="C142" s="47" t="s">
        <v>1083</v>
      </c>
      <c r="D142" s="47" t="s">
        <v>56</v>
      </c>
      <c r="E142" s="47" t="s">
        <v>1084</v>
      </c>
      <c r="F142" s="47" t="s">
        <v>131</v>
      </c>
      <c r="G142" s="47" t="s">
        <v>58</v>
      </c>
      <c r="H142" s="47" t="s">
        <v>328</v>
      </c>
      <c r="I142" s="47" t="s">
        <v>104</v>
      </c>
      <c r="J142" s="423" t="s">
        <v>106</v>
      </c>
      <c r="K142" s="423" t="s">
        <v>106</v>
      </c>
      <c r="L142" s="423" t="s">
        <v>106</v>
      </c>
      <c r="M142" s="47" t="s">
        <v>395</v>
      </c>
      <c r="N142" s="19" t="s">
        <v>106</v>
      </c>
      <c r="O142" s="370" t="s">
        <v>395</v>
      </c>
      <c r="P142" s="433"/>
      <c r="Q142" s="423" t="s">
        <v>106</v>
      </c>
      <c r="R142" s="47" t="s">
        <v>395</v>
      </c>
      <c r="S142" s="423" t="s">
        <v>106</v>
      </c>
      <c r="T142" s="423" t="s">
        <v>106</v>
      </c>
      <c r="U142" s="369" t="s">
        <v>104</v>
      </c>
      <c r="V142" s="370" t="s">
        <v>395</v>
      </c>
      <c r="W142" s="433"/>
      <c r="X142" s="423" t="s">
        <v>106</v>
      </c>
      <c r="Y142" s="423" t="s">
        <v>106</v>
      </c>
      <c r="Z142" s="423" t="s">
        <v>106</v>
      </c>
      <c r="AA142" s="47" t="s">
        <v>104</v>
      </c>
      <c r="AB142" s="369" t="s">
        <v>395</v>
      </c>
      <c r="AC142" s="370" t="s">
        <v>395</v>
      </c>
      <c r="AD142" s="47" t="s">
        <v>395</v>
      </c>
      <c r="AE142" s="433"/>
      <c r="AF142" s="423" t="s">
        <v>106</v>
      </c>
      <c r="AG142" s="433"/>
      <c r="AH142" s="433"/>
      <c r="AI142" s="369"/>
      <c r="AJ142" s="370" t="s">
        <v>395</v>
      </c>
      <c r="AK142" s="423" t="s">
        <v>106</v>
      </c>
      <c r="AL142" s="423" t="s">
        <v>106</v>
      </c>
      <c r="AM142" s="221"/>
      <c r="AN142" s="48">
        <v>16</v>
      </c>
      <c r="AO142" s="48">
        <v>16</v>
      </c>
      <c r="AP142" s="48">
        <v>16</v>
      </c>
      <c r="AQ142" s="48">
        <v>0</v>
      </c>
      <c r="AR142" s="48">
        <v>45</v>
      </c>
      <c r="AS142" s="48">
        <v>44</v>
      </c>
      <c r="AT142" s="48">
        <v>19</v>
      </c>
      <c r="AU142" s="48">
        <v>154</v>
      </c>
      <c r="AV142" s="48">
        <v>154</v>
      </c>
      <c r="AW142" s="48">
        <v>154</v>
      </c>
      <c r="AX142" s="48">
        <v>0</v>
      </c>
      <c r="AY142" s="48">
        <v>0</v>
      </c>
      <c r="AZ142" s="48">
        <v>0</v>
      </c>
      <c r="BA142" s="48">
        <v>0</v>
      </c>
      <c r="BB142" s="48">
        <v>0</v>
      </c>
      <c r="BC142" s="48">
        <v>0</v>
      </c>
      <c r="BD142" s="48">
        <v>0</v>
      </c>
      <c r="BE142" s="48">
        <v>0</v>
      </c>
      <c r="BF142" s="48">
        <v>0</v>
      </c>
      <c r="BG142" s="48">
        <v>0</v>
      </c>
      <c r="BH142" s="48">
        <v>0</v>
      </c>
      <c r="BI142" s="48">
        <v>0</v>
      </c>
      <c r="BJ142" s="48">
        <v>0</v>
      </c>
      <c r="BK142" s="48">
        <v>0</v>
      </c>
      <c r="BL142" s="48">
        <v>0</v>
      </c>
      <c r="BM142" s="48">
        <v>0</v>
      </c>
      <c r="BN142" s="48">
        <v>0</v>
      </c>
      <c r="BO142" s="48">
        <v>0</v>
      </c>
      <c r="BP142" s="48">
        <v>0</v>
      </c>
      <c r="BQ142" s="48">
        <v>0</v>
      </c>
      <c r="BR142" s="48">
        <v>0</v>
      </c>
      <c r="BS142" s="48">
        <v>0</v>
      </c>
      <c r="BT142" s="48">
        <v>0</v>
      </c>
      <c r="BU142" s="48">
        <v>0</v>
      </c>
      <c r="BV142" s="48">
        <v>0</v>
      </c>
      <c r="BW142" s="48">
        <v>0</v>
      </c>
      <c r="BX142" s="48">
        <v>0</v>
      </c>
      <c r="BY142" s="48">
        <v>0</v>
      </c>
      <c r="BZ142" s="48">
        <v>0</v>
      </c>
      <c r="CA142" s="48">
        <v>0</v>
      </c>
      <c r="CB142" s="48">
        <v>0</v>
      </c>
      <c r="CC142" s="48">
        <v>0</v>
      </c>
      <c r="CD142" s="48">
        <v>0</v>
      </c>
      <c r="CE142" s="48">
        <v>0</v>
      </c>
      <c r="CF142" s="48">
        <v>0</v>
      </c>
      <c r="CG142" s="48">
        <v>0</v>
      </c>
      <c r="CH142" s="48">
        <v>0</v>
      </c>
      <c r="CI142" s="48">
        <v>0</v>
      </c>
      <c r="CJ142" s="48">
        <v>0</v>
      </c>
      <c r="CK142" s="48">
        <v>0</v>
      </c>
      <c r="CL142" s="48">
        <v>0</v>
      </c>
      <c r="CM142" s="48">
        <v>0</v>
      </c>
      <c r="CN142" s="48">
        <v>0</v>
      </c>
      <c r="CO142" s="48">
        <v>0</v>
      </c>
      <c r="CP142" s="48"/>
      <c r="CQ142" s="48"/>
      <c r="CR142" s="48"/>
      <c r="CS142" s="48">
        <v>58</v>
      </c>
      <c r="CT142" s="48">
        <v>58</v>
      </c>
      <c r="CU142" s="48">
        <v>150</v>
      </c>
      <c r="CV142" s="429" t="s">
        <v>396</v>
      </c>
      <c r="CW142" s="47"/>
      <c r="CX142" s="47" t="s">
        <v>870</v>
      </c>
      <c r="CY142" s="15"/>
    </row>
    <row r="143" spans="1:103" hidden="1" x14ac:dyDescent="0.35">
      <c r="A143" s="427">
        <v>141</v>
      </c>
      <c r="B143" s="47" t="s">
        <v>1085</v>
      </c>
      <c r="C143" s="47" t="s">
        <v>1086</v>
      </c>
      <c r="D143" s="47" t="s">
        <v>56</v>
      </c>
      <c r="E143" s="47" t="s">
        <v>1087</v>
      </c>
      <c r="F143" s="47" t="s">
        <v>131</v>
      </c>
      <c r="G143" s="47" t="s">
        <v>58</v>
      </c>
      <c r="H143" s="47" t="s">
        <v>328</v>
      </c>
      <c r="I143" s="433"/>
      <c r="J143" s="433"/>
      <c r="K143" s="423" t="s">
        <v>106</v>
      </c>
      <c r="L143" s="423" t="s">
        <v>106</v>
      </c>
      <c r="M143" s="47" t="s">
        <v>395</v>
      </c>
      <c r="N143" s="369" t="s">
        <v>104</v>
      </c>
      <c r="O143" s="370" t="s">
        <v>395</v>
      </c>
      <c r="P143" s="423" t="s">
        <v>106</v>
      </c>
      <c r="Q143" s="423" t="s">
        <v>106</v>
      </c>
      <c r="R143" s="423" t="s">
        <v>106</v>
      </c>
      <c r="S143" s="423" t="s">
        <v>106</v>
      </c>
      <c r="T143" s="47" t="s">
        <v>104</v>
      </c>
      <c r="U143" s="369" t="s">
        <v>395</v>
      </c>
      <c r="V143" s="370" t="s">
        <v>395</v>
      </c>
      <c r="W143" s="423" t="s">
        <v>106</v>
      </c>
      <c r="X143" s="423" t="s">
        <v>106</v>
      </c>
      <c r="Y143" s="19" t="s">
        <v>1051</v>
      </c>
      <c r="Z143" s="423" t="s">
        <v>106</v>
      </c>
      <c r="AA143" s="47" t="s">
        <v>104</v>
      </c>
      <c r="AB143" s="369" t="s">
        <v>395</v>
      </c>
      <c r="AC143" s="370" t="s">
        <v>395</v>
      </c>
      <c r="AD143" s="423" t="s">
        <v>106</v>
      </c>
      <c r="AE143" s="423" t="s">
        <v>106</v>
      </c>
      <c r="AF143" s="423" t="s">
        <v>106</v>
      </c>
      <c r="AG143" s="423" t="s">
        <v>106</v>
      </c>
      <c r="AH143" s="47" t="s">
        <v>104</v>
      </c>
      <c r="AI143" s="369" t="s">
        <v>395</v>
      </c>
      <c r="AJ143" s="370" t="s">
        <v>395</v>
      </c>
      <c r="AK143" s="423" t="s">
        <v>106</v>
      </c>
      <c r="AL143" s="423" t="s">
        <v>106</v>
      </c>
      <c r="AM143" s="221"/>
      <c r="AN143" s="48">
        <v>20</v>
      </c>
      <c r="AO143" s="48">
        <v>20</v>
      </c>
      <c r="AP143" s="48">
        <v>20</v>
      </c>
      <c r="AQ143" s="48">
        <v>0</v>
      </c>
      <c r="AR143" s="48">
        <v>40</v>
      </c>
      <c r="AS143" s="48">
        <v>40</v>
      </c>
      <c r="AT143" s="48">
        <v>19</v>
      </c>
      <c r="AU143" s="48">
        <v>192</v>
      </c>
      <c r="AV143" s="48">
        <v>192</v>
      </c>
      <c r="AW143" s="48">
        <v>192</v>
      </c>
      <c r="AX143" s="48">
        <v>0</v>
      </c>
      <c r="AY143" s="48">
        <v>0</v>
      </c>
      <c r="AZ143" s="48">
        <v>0</v>
      </c>
      <c r="BA143" s="48">
        <v>0</v>
      </c>
      <c r="BB143" s="48">
        <v>0</v>
      </c>
      <c r="BC143" s="48">
        <v>0</v>
      </c>
      <c r="BD143" s="48">
        <v>0</v>
      </c>
      <c r="BE143" s="48">
        <v>0</v>
      </c>
      <c r="BF143" s="48">
        <v>0</v>
      </c>
      <c r="BG143" s="48">
        <v>0</v>
      </c>
      <c r="BH143" s="48">
        <v>0</v>
      </c>
      <c r="BI143" s="48">
        <v>0</v>
      </c>
      <c r="BJ143" s="48">
        <v>0</v>
      </c>
      <c r="BK143" s="48">
        <v>0</v>
      </c>
      <c r="BL143" s="48">
        <v>10</v>
      </c>
      <c r="BM143" s="48">
        <v>0</v>
      </c>
      <c r="BN143" s="48">
        <v>0</v>
      </c>
      <c r="BO143" s="48">
        <v>0</v>
      </c>
      <c r="BP143" s="48">
        <v>0</v>
      </c>
      <c r="BQ143" s="48">
        <v>0</v>
      </c>
      <c r="BR143" s="48">
        <v>0</v>
      </c>
      <c r="BS143" s="48">
        <v>0</v>
      </c>
      <c r="BT143" s="48">
        <v>0</v>
      </c>
      <c r="BU143" s="48">
        <v>0</v>
      </c>
      <c r="BV143" s="48">
        <v>0</v>
      </c>
      <c r="BW143" s="48">
        <v>0</v>
      </c>
      <c r="BX143" s="48">
        <v>0</v>
      </c>
      <c r="BY143" s="48">
        <v>0</v>
      </c>
      <c r="BZ143" s="48">
        <v>0</v>
      </c>
      <c r="CA143" s="48">
        <v>0</v>
      </c>
      <c r="CB143" s="48">
        <v>0</v>
      </c>
      <c r="CC143" s="48">
        <v>0</v>
      </c>
      <c r="CD143" s="48">
        <v>0</v>
      </c>
      <c r="CE143" s="48">
        <v>0</v>
      </c>
      <c r="CF143" s="48">
        <v>0</v>
      </c>
      <c r="CG143" s="48">
        <v>0</v>
      </c>
      <c r="CH143" s="48">
        <v>0</v>
      </c>
      <c r="CI143" s="48">
        <v>0</v>
      </c>
      <c r="CJ143" s="48">
        <v>0</v>
      </c>
      <c r="CK143" s="48">
        <v>0</v>
      </c>
      <c r="CL143" s="48">
        <v>0</v>
      </c>
      <c r="CM143" s="48">
        <v>0</v>
      </c>
      <c r="CN143" s="48">
        <v>0</v>
      </c>
      <c r="CO143" s="48">
        <v>0</v>
      </c>
      <c r="CP143" s="48"/>
      <c r="CQ143" s="48"/>
      <c r="CR143" s="48"/>
      <c r="CS143" s="48">
        <v>20</v>
      </c>
      <c r="CT143" s="48">
        <v>20</v>
      </c>
      <c r="CU143" s="48">
        <v>188</v>
      </c>
      <c r="CV143" s="429" t="s">
        <v>396</v>
      </c>
      <c r="CW143" s="47"/>
      <c r="CX143" s="47" t="s">
        <v>870</v>
      </c>
      <c r="CY143" s="15"/>
    </row>
    <row r="144" spans="1:103" hidden="1" x14ac:dyDescent="0.35">
      <c r="A144" s="427">
        <v>142</v>
      </c>
      <c r="B144" s="47" t="s">
        <v>1088</v>
      </c>
      <c r="C144" s="47" t="s">
        <v>1089</v>
      </c>
      <c r="D144" s="47" t="s">
        <v>56</v>
      </c>
      <c r="E144" s="47" t="s">
        <v>1090</v>
      </c>
      <c r="F144" s="47" t="s">
        <v>131</v>
      </c>
      <c r="G144" s="47" t="s">
        <v>58</v>
      </c>
      <c r="H144" s="47" t="s">
        <v>328</v>
      </c>
      <c r="I144" s="423" t="s">
        <v>106</v>
      </c>
      <c r="J144" s="423" t="s">
        <v>106</v>
      </c>
      <c r="K144" s="423" t="s">
        <v>106</v>
      </c>
      <c r="L144" s="47" t="s">
        <v>395</v>
      </c>
      <c r="M144" s="423" t="s">
        <v>106</v>
      </c>
      <c r="N144" s="369" t="s">
        <v>104</v>
      </c>
      <c r="O144" s="370" t="s">
        <v>395</v>
      </c>
      <c r="P144" s="47" t="s">
        <v>395</v>
      </c>
      <c r="Q144" s="423" t="s">
        <v>106</v>
      </c>
      <c r="R144" s="423" t="s">
        <v>106</v>
      </c>
      <c r="S144" s="423" t="s">
        <v>106</v>
      </c>
      <c r="T144" s="423" t="s">
        <v>106</v>
      </c>
      <c r="U144" s="369" t="s">
        <v>104</v>
      </c>
      <c r="V144" s="370" t="s">
        <v>395</v>
      </c>
      <c r="W144" s="423" t="s">
        <v>106</v>
      </c>
      <c r="X144" s="423" t="s">
        <v>106</v>
      </c>
      <c r="Y144" s="423" t="s">
        <v>106</v>
      </c>
      <c r="Z144" s="47" t="s">
        <v>395</v>
      </c>
      <c r="AA144" s="423" t="s">
        <v>106</v>
      </c>
      <c r="AB144" s="369" t="s">
        <v>104</v>
      </c>
      <c r="AC144" s="370" t="s">
        <v>395</v>
      </c>
      <c r="AD144" s="47" t="s">
        <v>395</v>
      </c>
      <c r="AE144" s="423" t="s">
        <v>106</v>
      </c>
      <c r="AF144" s="423" t="s">
        <v>106</v>
      </c>
      <c r="AG144" s="423" t="s">
        <v>106</v>
      </c>
      <c r="AH144" s="423" t="s">
        <v>106</v>
      </c>
      <c r="AI144" s="369" t="s">
        <v>104</v>
      </c>
      <c r="AJ144" s="370" t="s">
        <v>395</v>
      </c>
      <c r="AK144" s="423" t="s">
        <v>106</v>
      </c>
      <c r="AL144" s="423" t="s">
        <v>106</v>
      </c>
      <c r="AM144" s="221"/>
      <c r="AN144" s="48">
        <v>22</v>
      </c>
      <c r="AO144" s="48">
        <v>22</v>
      </c>
      <c r="AP144" s="48">
        <v>22</v>
      </c>
      <c r="AQ144" s="48">
        <v>0</v>
      </c>
      <c r="AR144" s="48">
        <v>50</v>
      </c>
      <c r="AS144" s="48">
        <v>48</v>
      </c>
      <c r="AT144" s="48">
        <v>19</v>
      </c>
      <c r="AU144" s="48">
        <v>212</v>
      </c>
      <c r="AV144" s="48">
        <v>212</v>
      </c>
      <c r="AW144" s="48">
        <v>212</v>
      </c>
      <c r="AX144" s="48">
        <v>0</v>
      </c>
      <c r="AY144" s="48">
        <v>0</v>
      </c>
      <c r="AZ144" s="48">
        <v>0</v>
      </c>
      <c r="BA144" s="48">
        <v>0</v>
      </c>
      <c r="BB144" s="48">
        <v>0</v>
      </c>
      <c r="BC144" s="48">
        <v>0</v>
      </c>
      <c r="BD144" s="48">
        <v>0</v>
      </c>
      <c r="BE144" s="48">
        <v>0</v>
      </c>
      <c r="BF144" s="48">
        <v>0</v>
      </c>
      <c r="BG144" s="48">
        <v>0</v>
      </c>
      <c r="BH144" s="48">
        <v>0</v>
      </c>
      <c r="BI144" s="48">
        <v>0</v>
      </c>
      <c r="BJ144" s="48">
        <v>0</v>
      </c>
      <c r="BK144" s="48">
        <v>0</v>
      </c>
      <c r="BL144" s="48">
        <v>0</v>
      </c>
      <c r="BM144" s="48">
        <v>0</v>
      </c>
      <c r="BN144" s="48">
        <v>0</v>
      </c>
      <c r="BO144" s="48">
        <v>0</v>
      </c>
      <c r="BP144" s="48">
        <v>0</v>
      </c>
      <c r="BQ144" s="48">
        <v>0</v>
      </c>
      <c r="BR144" s="48">
        <v>0</v>
      </c>
      <c r="BS144" s="48">
        <v>0</v>
      </c>
      <c r="BT144" s="48">
        <v>0</v>
      </c>
      <c r="BU144" s="48">
        <v>0</v>
      </c>
      <c r="BV144" s="48">
        <v>0</v>
      </c>
      <c r="BW144" s="48">
        <v>0</v>
      </c>
      <c r="BX144" s="48">
        <v>0</v>
      </c>
      <c r="BY144" s="48">
        <v>0</v>
      </c>
      <c r="BZ144" s="48">
        <v>0</v>
      </c>
      <c r="CA144" s="48">
        <v>0</v>
      </c>
      <c r="CB144" s="48">
        <v>0</v>
      </c>
      <c r="CC144" s="48">
        <v>0</v>
      </c>
      <c r="CD144" s="48">
        <v>0</v>
      </c>
      <c r="CE144" s="48">
        <v>0</v>
      </c>
      <c r="CF144" s="48">
        <v>0</v>
      </c>
      <c r="CG144" s="48">
        <v>0</v>
      </c>
      <c r="CH144" s="48">
        <v>0</v>
      </c>
      <c r="CI144" s="48">
        <v>0</v>
      </c>
      <c r="CJ144" s="48">
        <v>0</v>
      </c>
      <c r="CK144" s="48">
        <v>0</v>
      </c>
      <c r="CL144" s="48">
        <v>0</v>
      </c>
      <c r="CM144" s="48">
        <v>0</v>
      </c>
      <c r="CN144" s="48">
        <v>0</v>
      </c>
      <c r="CO144" s="48">
        <v>0</v>
      </c>
      <c r="CP144" s="48"/>
      <c r="CQ144" s="48"/>
      <c r="CR144" s="48"/>
      <c r="CS144" s="48"/>
      <c r="CT144" s="48"/>
      <c r="CU144" s="48">
        <v>208</v>
      </c>
      <c r="CV144" s="429" t="s">
        <v>396</v>
      </c>
      <c r="CW144" s="47"/>
      <c r="CX144" s="47" t="s">
        <v>1068</v>
      </c>
      <c r="CY144" s="15"/>
    </row>
    <row r="145" spans="1:103" hidden="1" x14ac:dyDescent="0.35">
      <c r="A145" s="427">
        <v>143</v>
      </c>
      <c r="B145" s="47" t="s">
        <v>1091</v>
      </c>
      <c r="C145" s="47" t="s">
        <v>1092</v>
      </c>
      <c r="D145" s="47" t="s">
        <v>56</v>
      </c>
      <c r="E145" s="47" t="s">
        <v>1093</v>
      </c>
      <c r="F145" s="47" t="s">
        <v>131</v>
      </c>
      <c r="G145" s="47" t="s">
        <v>58</v>
      </c>
      <c r="H145" s="47" t="s">
        <v>328</v>
      </c>
      <c r="I145" s="47" t="s">
        <v>395</v>
      </c>
      <c r="J145" s="423" t="s">
        <v>106</v>
      </c>
      <c r="K145" s="423" t="s">
        <v>106</v>
      </c>
      <c r="L145" s="423" t="s">
        <v>106</v>
      </c>
      <c r="M145" s="423" t="s">
        <v>106</v>
      </c>
      <c r="N145" s="369" t="s">
        <v>104</v>
      </c>
      <c r="O145" s="370" t="s">
        <v>395</v>
      </c>
      <c r="P145" s="423" t="s">
        <v>106</v>
      </c>
      <c r="Q145" s="423" t="s">
        <v>106</v>
      </c>
      <c r="R145" s="423" t="s">
        <v>106</v>
      </c>
      <c r="S145" s="423" t="s">
        <v>106</v>
      </c>
      <c r="T145" s="47" t="s">
        <v>104</v>
      </c>
      <c r="U145" s="369" t="s">
        <v>395</v>
      </c>
      <c r="V145" s="370" t="s">
        <v>395</v>
      </c>
      <c r="W145" s="423" t="s">
        <v>106</v>
      </c>
      <c r="X145" s="423" t="s">
        <v>106</v>
      </c>
      <c r="Y145" s="423" t="s">
        <v>106</v>
      </c>
      <c r="Z145" s="423" t="s">
        <v>106</v>
      </c>
      <c r="AA145" s="47" t="s">
        <v>104</v>
      </c>
      <c r="AB145" s="369" t="s">
        <v>395</v>
      </c>
      <c r="AC145" s="370" t="s">
        <v>395</v>
      </c>
      <c r="AD145" s="423" t="s">
        <v>106</v>
      </c>
      <c r="AE145" s="423" t="s">
        <v>106</v>
      </c>
      <c r="AF145" s="423" t="s">
        <v>106</v>
      </c>
      <c r="AG145" s="423" t="s">
        <v>106</v>
      </c>
      <c r="AH145" s="47" t="s">
        <v>104</v>
      </c>
      <c r="AI145" s="369" t="s">
        <v>395</v>
      </c>
      <c r="AJ145" s="370" t="s">
        <v>395</v>
      </c>
      <c r="AK145" s="423" t="s">
        <v>106</v>
      </c>
      <c r="AL145" s="423" t="s">
        <v>106</v>
      </c>
      <c r="AM145" s="221"/>
      <c r="AN145" s="48">
        <v>22</v>
      </c>
      <c r="AO145" s="48">
        <v>22</v>
      </c>
      <c r="AP145" s="48">
        <v>22</v>
      </c>
      <c r="AQ145" s="48">
        <v>0</v>
      </c>
      <c r="AR145" s="48">
        <v>50</v>
      </c>
      <c r="AS145" s="48">
        <v>48</v>
      </c>
      <c r="AT145" s="48">
        <v>19</v>
      </c>
      <c r="AU145" s="48">
        <v>212</v>
      </c>
      <c r="AV145" s="48">
        <v>212</v>
      </c>
      <c r="AW145" s="48">
        <v>212</v>
      </c>
      <c r="AX145" s="48">
        <v>0</v>
      </c>
      <c r="AY145" s="48">
        <v>0</v>
      </c>
      <c r="AZ145" s="48">
        <v>0</v>
      </c>
      <c r="BA145" s="48">
        <v>0</v>
      </c>
      <c r="BB145" s="48">
        <v>0</v>
      </c>
      <c r="BC145" s="48">
        <v>0</v>
      </c>
      <c r="BD145" s="48">
        <v>0</v>
      </c>
      <c r="BE145" s="48">
        <v>0</v>
      </c>
      <c r="BF145" s="48">
        <v>0</v>
      </c>
      <c r="BG145" s="48">
        <v>0</v>
      </c>
      <c r="BH145" s="48">
        <v>0</v>
      </c>
      <c r="BI145" s="48">
        <v>0</v>
      </c>
      <c r="BJ145" s="48">
        <v>0</v>
      </c>
      <c r="BK145" s="48">
        <v>0</v>
      </c>
      <c r="BL145" s="48">
        <v>0</v>
      </c>
      <c r="BM145" s="48">
        <v>0</v>
      </c>
      <c r="BN145" s="48">
        <v>0</v>
      </c>
      <c r="BO145" s="48">
        <v>0</v>
      </c>
      <c r="BP145" s="48">
        <v>0</v>
      </c>
      <c r="BQ145" s="48">
        <v>0</v>
      </c>
      <c r="BR145" s="48">
        <v>0</v>
      </c>
      <c r="BS145" s="48">
        <v>0</v>
      </c>
      <c r="BT145" s="48">
        <v>0</v>
      </c>
      <c r="BU145" s="48">
        <v>0</v>
      </c>
      <c r="BV145" s="48">
        <v>0</v>
      </c>
      <c r="BW145" s="48">
        <v>0</v>
      </c>
      <c r="BX145" s="48">
        <v>0</v>
      </c>
      <c r="BY145" s="48">
        <v>0</v>
      </c>
      <c r="BZ145" s="48">
        <v>0</v>
      </c>
      <c r="CA145" s="48">
        <v>0</v>
      </c>
      <c r="CB145" s="48">
        <v>0</v>
      </c>
      <c r="CC145" s="48">
        <v>0</v>
      </c>
      <c r="CD145" s="48">
        <v>0</v>
      </c>
      <c r="CE145" s="48">
        <v>0</v>
      </c>
      <c r="CF145" s="48">
        <v>0</v>
      </c>
      <c r="CG145" s="48">
        <v>0</v>
      </c>
      <c r="CH145" s="48">
        <v>0</v>
      </c>
      <c r="CI145" s="48">
        <v>0</v>
      </c>
      <c r="CJ145" s="48">
        <v>0</v>
      </c>
      <c r="CK145" s="48">
        <v>0</v>
      </c>
      <c r="CL145" s="48">
        <v>0</v>
      </c>
      <c r="CM145" s="48">
        <v>0</v>
      </c>
      <c r="CN145" s="48">
        <v>0</v>
      </c>
      <c r="CO145" s="48">
        <v>0</v>
      </c>
      <c r="CP145" s="48"/>
      <c r="CQ145" s="48"/>
      <c r="CR145" s="48"/>
      <c r="CS145" s="48"/>
      <c r="CT145" s="48"/>
      <c r="CU145" s="48">
        <v>208</v>
      </c>
      <c r="CV145" s="429" t="s">
        <v>396</v>
      </c>
      <c r="CW145" s="47"/>
      <c r="CX145" s="47" t="s">
        <v>1068</v>
      </c>
      <c r="CY145" s="15"/>
    </row>
    <row r="146" spans="1:103" hidden="1" x14ac:dyDescent="0.35">
      <c r="A146" s="427">
        <v>144</v>
      </c>
      <c r="B146" s="47" t="s">
        <v>1094</v>
      </c>
      <c r="C146" s="47" t="s">
        <v>1095</v>
      </c>
      <c r="D146" s="47" t="s">
        <v>56</v>
      </c>
      <c r="E146" s="47" t="s">
        <v>1096</v>
      </c>
      <c r="F146" s="47" t="s">
        <v>131</v>
      </c>
      <c r="G146" s="47" t="s">
        <v>58</v>
      </c>
      <c r="H146" s="47" t="s">
        <v>328</v>
      </c>
      <c r="I146" s="433"/>
      <c r="J146" s="423" t="s">
        <v>106</v>
      </c>
      <c r="K146" s="423" t="s">
        <v>106</v>
      </c>
      <c r="L146" s="423" t="s">
        <v>106</v>
      </c>
      <c r="M146" s="433"/>
      <c r="N146" s="369"/>
      <c r="O146" s="370"/>
      <c r="P146" s="433"/>
      <c r="Q146" s="433"/>
      <c r="R146" s="433"/>
      <c r="S146" s="433"/>
      <c r="T146" s="433"/>
      <c r="U146" s="369"/>
      <c r="V146" s="370"/>
      <c r="W146" s="433"/>
      <c r="X146" s="433"/>
      <c r="Y146" s="433"/>
      <c r="Z146" s="433"/>
      <c r="AA146" s="433"/>
      <c r="AB146" s="369"/>
      <c r="AC146" s="370"/>
      <c r="AD146" s="433"/>
      <c r="AE146" s="433"/>
      <c r="AF146" s="433"/>
      <c r="AG146" s="433"/>
      <c r="AH146" s="433"/>
      <c r="AI146" s="369"/>
      <c r="AJ146" s="370"/>
      <c r="AK146" s="433"/>
      <c r="AL146" s="433"/>
      <c r="AM146" s="221"/>
      <c r="AN146" s="48">
        <v>3</v>
      </c>
      <c r="AO146" s="48">
        <v>3</v>
      </c>
      <c r="AP146" s="48">
        <v>3</v>
      </c>
      <c r="AQ146" s="48">
        <v>0</v>
      </c>
      <c r="AR146" s="48">
        <v>15</v>
      </c>
      <c r="AS146" s="48">
        <v>12</v>
      </c>
      <c r="AT146" s="48">
        <v>18</v>
      </c>
      <c r="AU146" s="48">
        <v>30</v>
      </c>
      <c r="AV146" s="48">
        <v>30</v>
      </c>
      <c r="AW146" s="48">
        <v>30</v>
      </c>
      <c r="AX146" s="48">
        <v>0</v>
      </c>
      <c r="AY146" s="48">
        <v>0</v>
      </c>
      <c r="AZ146" s="48">
        <v>0</v>
      </c>
      <c r="BA146" s="48">
        <v>0</v>
      </c>
      <c r="BB146" s="48">
        <v>0</v>
      </c>
      <c r="BC146" s="48">
        <v>0</v>
      </c>
      <c r="BD146" s="48">
        <v>0</v>
      </c>
      <c r="BE146" s="48">
        <v>0</v>
      </c>
      <c r="BF146" s="48">
        <v>0</v>
      </c>
      <c r="BG146" s="48">
        <v>0</v>
      </c>
      <c r="BH146" s="48">
        <v>0</v>
      </c>
      <c r="BI146" s="48">
        <v>0</v>
      </c>
      <c r="BJ146" s="48">
        <v>0</v>
      </c>
      <c r="BK146" s="48">
        <v>0</v>
      </c>
      <c r="BL146" s="48">
        <v>0</v>
      </c>
      <c r="BM146" s="48">
        <v>0</v>
      </c>
      <c r="BN146" s="48">
        <v>0</v>
      </c>
      <c r="BO146" s="48">
        <v>0</v>
      </c>
      <c r="BP146" s="48">
        <v>0</v>
      </c>
      <c r="BQ146" s="48">
        <v>0</v>
      </c>
      <c r="BR146" s="48">
        <v>0</v>
      </c>
      <c r="BS146" s="48">
        <v>0</v>
      </c>
      <c r="BT146" s="48">
        <v>0</v>
      </c>
      <c r="BU146" s="48">
        <v>0</v>
      </c>
      <c r="BV146" s="48">
        <v>0</v>
      </c>
      <c r="BW146" s="48">
        <v>0</v>
      </c>
      <c r="BX146" s="48">
        <v>0</v>
      </c>
      <c r="BY146" s="48">
        <v>0</v>
      </c>
      <c r="BZ146" s="48">
        <v>0</v>
      </c>
      <c r="CA146" s="48">
        <v>0</v>
      </c>
      <c r="CB146" s="48">
        <v>0</v>
      </c>
      <c r="CC146" s="48">
        <v>0</v>
      </c>
      <c r="CD146" s="48">
        <v>0</v>
      </c>
      <c r="CE146" s="48">
        <v>0</v>
      </c>
      <c r="CF146" s="48">
        <v>0</v>
      </c>
      <c r="CG146" s="48">
        <v>0</v>
      </c>
      <c r="CH146" s="48">
        <v>0</v>
      </c>
      <c r="CI146" s="48">
        <v>0</v>
      </c>
      <c r="CJ146" s="48">
        <v>0</v>
      </c>
      <c r="CK146" s="48">
        <v>0</v>
      </c>
      <c r="CL146" s="48">
        <v>0</v>
      </c>
      <c r="CM146" s="48">
        <v>0</v>
      </c>
      <c r="CN146" s="48">
        <v>0</v>
      </c>
      <c r="CO146" s="48">
        <v>0</v>
      </c>
      <c r="CP146" s="48">
        <v>168</v>
      </c>
      <c r="CQ146" s="48"/>
      <c r="CR146" s="48"/>
      <c r="CS146" s="48">
        <v>18</v>
      </c>
      <c r="CT146" s="48">
        <v>186</v>
      </c>
      <c r="CU146" s="48">
        <v>30</v>
      </c>
      <c r="CV146" s="429" t="s">
        <v>397</v>
      </c>
      <c r="CW146" s="47" t="s">
        <v>1900</v>
      </c>
      <c r="CX146" s="47" t="s">
        <v>1068</v>
      </c>
      <c r="CY146" s="15"/>
    </row>
    <row r="147" spans="1:103" hidden="1" x14ac:dyDescent="0.35">
      <c r="A147" s="427">
        <v>145</v>
      </c>
      <c r="B147" s="47" t="s">
        <v>1097</v>
      </c>
      <c r="C147" s="47" t="s">
        <v>1098</v>
      </c>
      <c r="D147" s="47" t="s">
        <v>56</v>
      </c>
      <c r="E147" s="47" t="s">
        <v>1099</v>
      </c>
      <c r="F147" s="47" t="s">
        <v>131</v>
      </c>
      <c r="G147" s="47" t="s">
        <v>58</v>
      </c>
      <c r="H147" s="47" t="s">
        <v>1033</v>
      </c>
      <c r="I147" s="423" t="s">
        <v>106</v>
      </c>
      <c r="J147" s="423" t="s">
        <v>106</v>
      </c>
      <c r="K147" s="423" t="s">
        <v>106</v>
      </c>
      <c r="L147" s="47" t="s">
        <v>395</v>
      </c>
      <c r="M147" s="423" t="s">
        <v>106</v>
      </c>
      <c r="N147" s="369"/>
      <c r="O147" s="370" t="s">
        <v>395</v>
      </c>
      <c r="P147" s="423" t="s">
        <v>106</v>
      </c>
      <c r="Q147" s="423" t="s">
        <v>106</v>
      </c>
      <c r="R147" s="423" t="s">
        <v>106</v>
      </c>
      <c r="S147" s="423" t="s">
        <v>106</v>
      </c>
      <c r="T147" s="47" t="s">
        <v>104</v>
      </c>
      <c r="U147" s="369" t="s">
        <v>395</v>
      </c>
      <c r="V147" s="370" t="s">
        <v>395</v>
      </c>
      <c r="W147" s="19" t="s">
        <v>1049</v>
      </c>
      <c r="X147" s="19" t="s">
        <v>828</v>
      </c>
      <c r="Y147" s="19" t="s">
        <v>828</v>
      </c>
      <c r="Z147" s="19" t="s">
        <v>828</v>
      </c>
      <c r="AA147" s="47" t="s">
        <v>395</v>
      </c>
      <c r="AB147" s="369" t="s">
        <v>104</v>
      </c>
      <c r="AC147" s="370" t="s">
        <v>395</v>
      </c>
      <c r="AD147" s="423" t="s">
        <v>106</v>
      </c>
      <c r="AE147" s="423" t="s">
        <v>106</v>
      </c>
      <c r="AF147" s="423" t="s">
        <v>106</v>
      </c>
      <c r="AG147" s="423" t="s">
        <v>106</v>
      </c>
      <c r="AH147" s="47" t="s">
        <v>104</v>
      </c>
      <c r="AI147" s="369" t="s">
        <v>395</v>
      </c>
      <c r="AJ147" s="370" t="s">
        <v>395</v>
      </c>
      <c r="AK147" s="423" t="s">
        <v>106</v>
      </c>
      <c r="AL147" s="423" t="s">
        <v>106</v>
      </c>
      <c r="AM147" s="221"/>
      <c r="AN147" s="48">
        <v>18</v>
      </c>
      <c r="AO147" s="48">
        <v>17</v>
      </c>
      <c r="AP147" s="48">
        <v>17</v>
      </c>
      <c r="AQ147" s="48">
        <v>0</v>
      </c>
      <c r="AR147" s="48">
        <v>30</v>
      </c>
      <c r="AS147" s="48">
        <v>28</v>
      </c>
      <c r="AT147" s="48">
        <v>19</v>
      </c>
      <c r="AU147" s="48">
        <v>174</v>
      </c>
      <c r="AV147" s="48">
        <v>164</v>
      </c>
      <c r="AW147" s="48">
        <v>164</v>
      </c>
      <c r="AX147" s="48">
        <v>10</v>
      </c>
      <c r="AY147" s="48">
        <v>0</v>
      </c>
      <c r="AZ147" s="48">
        <v>0</v>
      </c>
      <c r="BA147" s="48">
        <v>0</v>
      </c>
      <c r="BB147" s="48">
        <v>0</v>
      </c>
      <c r="BC147" s="48">
        <v>0</v>
      </c>
      <c r="BD147" s="48">
        <v>0</v>
      </c>
      <c r="BE147" s="48">
        <v>30</v>
      </c>
      <c r="BF147" s="48">
        <v>0</v>
      </c>
      <c r="BG147" s="48">
        <v>0</v>
      </c>
      <c r="BH147" s="48">
        <v>40</v>
      </c>
      <c r="BI147" s="48">
        <v>30</v>
      </c>
      <c r="BJ147" s="48">
        <v>0</v>
      </c>
      <c r="BK147" s="48">
        <v>0</v>
      </c>
      <c r="BL147" s="48">
        <v>0</v>
      </c>
      <c r="BM147" s="48">
        <v>0</v>
      </c>
      <c r="BN147" s="48">
        <v>0</v>
      </c>
      <c r="BO147" s="48">
        <v>0</v>
      </c>
      <c r="BP147" s="48">
        <v>0</v>
      </c>
      <c r="BQ147" s="48">
        <v>0</v>
      </c>
      <c r="BR147" s="48">
        <v>0</v>
      </c>
      <c r="BS147" s="48">
        <v>0</v>
      </c>
      <c r="BT147" s="48">
        <v>0</v>
      </c>
      <c r="BU147" s="48">
        <v>0</v>
      </c>
      <c r="BV147" s="48">
        <v>0</v>
      </c>
      <c r="BW147" s="48">
        <v>0</v>
      </c>
      <c r="BX147" s="48">
        <v>0</v>
      </c>
      <c r="BY147" s="48">
        <v>0</v>
      </c>
      <c r="BZ147" s="48">
        <v>0</v>
      </c>
      <c r="CA147" s="48">
        <v>0</v>
      </c>
      <c r="CB147" s="48">
        <v>0</v>
      </c>
      <c r="CC147" s="48">
        <v>0</v>
      </c>
      <c r="CD147" s="48">
        <v>0</v>
      </c>
      <c r="CE147" s="48">
        <v>0</v>
      </c>
      <c r="CF147" s="48">
        <v>0</v>
      </c>
      <c r="CG147" s="48">
        <v>0</v>
      </c>
      <c r="CH147" s="48">
        <v>0</v>
      </c>
      <c r="CI147" s="48">
        <v>0</v>
      </c>
      <c r="CJ147" s="48">
        <v>0</v>
      </c>
      <c r="CK147" s="48">
        <v>0</v>
      </c>
      <c r="CL147" s="48">
        <v>0</v>
      </c>
      <c r="CM147" s="48">
        <v>0</v>
      </c>
      <c r="CN147" s="48">
        <v>0</v>
      </c>
      <c r="CO147" s="48">
        <v>0</v>
      </c>
      <c r="CP147" s="48"/>
      <c r="CQ147" s="48"/>
      <c r="CR147" s="48"/>
      <c r="CS147" s="48">
        <v>38</v>
      </c>
      <c r="CT147" s="48">
        <v>38</v>
      </c>
      <c r="CU147" s="48">
        <v>170</v>
      </c>
      <c r="CV147" s="429" t="s">
        <v>396</v>
      </c>
      <c r="CW147" s="47"/>
      <c r="CX147" s="47" t="s">
        <v>1068</v>
      </c>
      <c r="CY147" s="15"/>
    </row>
    <row r="148" spans="1:103" hidden="1" x14ac:dyDescent="0.35">
      <c r="A148" s="427">
        <v>146</v>
      </c>
      <c r="B148" s="47" t="s">
        <v>1100</v>
      </c>
      <c r="C148" s="47" t="s">
        <v>1101</v>
      </c>
      <c r="D148" s="47" t="s">
        <v>56</v>
      </c>
      <c r="E148" s="47" t="s">
        <v>1102</v>
      </c>
      <c r="F148" s="47" t="s">
        <v>131</v>
      </c>
      <c r="G148" s="47" t="s">
        <v>58</v>
      </c>
      <c r="H148" s="47" t="s">
        <v>327</v>
      </c>
      <c r="I148" s="47" t="s">
        <v>395</v>
      </c>
      <c r="J148" s="423" t="s">
        <v>106</v>
      </c>
      <c r="K148" s="47" t="s">
        <v>104</v>
      </c>
      <c r="L148" s="423" t="s">
        <v>106</v>
      </c>
      <c r="M148" s="423" t="s">
        <v>106</v>
      </c>
      <c r="N148" s="19" t="s">
        <v>106</v>
      </c>
      <c r="O148" s="370" t="s">
        <v>395</v>
      </c>
      <c r="P148" s="423" t="s">
        <v>106</v>
      </c>
      <c r="Q148" s="432" t="s">
        <v>1052</v>
      </c>
      <c r="R148" s="423" t="s">
        <v>106</v>
      </c>
      <c r="S148" s="47" t="s">
        <v>395</v>
      </c>
      <c r="T148" s="423" t="s">
        <v>106</v>
      </c>
      <c r="U148" s="369" t="s">
        <v>104</v>
      </c>
      <c r="V148" s="370" t="s">
        <v>395</v>
      </c>
      <c r="W148" s="47" t="s">
        <v>395</v>
      </c>
      <c r="X148" s="423" t="s">
        <v>106</v>
      </c>
      <c r="Y148" s="423" t="s">
        <v>106</v>
      </c>
      <c r="Z148" s="423" t="s">
        <v>106</v>
      </c>
      <c r="AA148" s="423" t="s">
        <v>106</v>
      </c>
      <c r="AB148" s="369" t="s">
        <v>104</v>
      </c>
      <c r="AC148" s="370" t="s">
        <v>395</v>
      </c>
      <c r="AD148" s="423" t="s">
        <v>106</v>
      </c>
      <c r="AE148" s="423" t="s">
        <v>106</v>
      </c>
      <c r="AF148" s="423" t="s">
        <v>106</v>
      </c>
      <c r="AG148" s="47" t="s">
        <v>395</v>
      </c>
      <c r="AH148" s="47" t="s">
        <v>104</v>
      </c>
      <c r="AI148" s="19" t="s">
        <v>106</v>
      </c>
      <c r="AJ148" s="370" t="s">
        <v>395</v>
      </c>
      <c r="AK148" s="47" t="s">
        <v>395</v>
      </c>
      <c r="AL148" s="423" t="s">
        <v>106</v>
      </c>
      <c r="AM148" s="221"/>
      <c r="AN148" s="48">
        <v>20</v>
      </c>
      <c r="AO148" s="48">
        <v>20</v>
      </c>
      <c r="AP148" s="48">
        <v>20</v>
      </c>
      <c r="AQ148" s="48">
        <v>0</v>
      </c>
      <c r="AR148" s="48">
        <v>35</v>
      </c>
      <c r="AS148" s="48">
        <v>36</v>
      </c>
      <c r="AT148" s="430">
        <v>18.166699999999999</v>
      </c>
      <c r="AU148" s="48">
        <v>192</v>
      </c>
      <c r="AV148" s="48">
        <v>192</v>
      </c>
      <c r="AW148" s="48">
        <v>192</v>
      </c>
      <c r="AX148" s="48">
        <v>0</v>
      </c>
      <c r="AY148" s="48">
        <v>0</v>
      </c>
      <c r="AZ148" s="48">
        <v>0</v>
      </c>
      <c r="BA148" s="48">
        <v>0</v>
      </c>
      <c r="BB148" s="48">
        <v>0</v>
      </c>
      <c r="BC148" s="48">
        <v>10</v>
      </c>
      <c r="BD148" s="48">
        <v>0</v>
      </c>
      <c r="BE148" s="48">
        <v>0</v>
      </c>
      <c r="BF148" s="48">
        <v>0</v>
      </c>
      <c r="BG148" s="48">
        <v>0</v>
      </c>
      <c r="BH148" s="48">
        <v>10</v>
      </c>
      <c r="BI148" s="48">
        <v>10</v>
      </c>
      <c r="BJ148" s="48">
        <v>0</v>
      </c>
      <c r="BK148" s="48">
        <v>0</v>
      </c>
      <c r="BL148" s="48">
        <v>0</v>
      </c>
      <c r="BM148" s="48">
        <v>0</v>
      </c>
      <c r="BN148" s="48">
        <v>0</v>
      </c>
      <c r="BO148" s="48">
        <v>0</v>
      </c>
      <c r="BP148" s="48">
        <v>0</v>
      </c>
      <c r="BQ148" s="48">
        <v>0</v>
      </c>
      <c r="BR148" s="48">
        <v>0</v>
      </c>
      <c r="BS148" s="48">
        <v>0</v>
      </c>
      <c r="BT148" s="48">
        <v>0</v>
      </c>
      <c r="BU148" s="48">
        <v>0</v>
      </c>
      <c r="BV148" s="48">
        <v>0</v>
      </c>
      <c r="BW148" s="48">
        <v>0</v>
      </c>
      <c r="BX148" s="48">
        <v>0</v>
      </c>
      <c r="BY148" s="48">
        <v>0</v>
      </c>
      <c r="BZ148" s="48">
        <v>0</v>
      </c>
      <c r="CA148" s="48">
        <v>0</v>
      </c>
      <c r="CB148" s="48">
        <v>0</v>
      </c>
      <c r="CC148" s="48">
        <v>0</v>
      </c>
      <c r="CD148" s="48">
        <v>0</v>
      </c>
      <c r="CE148" s="48">
        <v>0</v>
      </c>
      <c r="CF148" s="48">
        <v>0</v>
      </c>
      <c r="CG148" s="48">
        <v>0</v>
      </c>
      <c r="CH148" s="48">
        <v>0</v>
      </c>
      <c r="CI148" s="48">
        <v>0</v>
      </c>
      <c r="CJ148" s="48">
        <v>0</v>
      </c>
      <c r="CK148" s="48">
        <v>0</v>
      </c>
      <c r="CL148" s="48">
        <v>0</v>
      </c>
      <c r="CM148" s="48">
        <v>0</v>
      </c>
      <c r="CN148" s="48">
        <v>0</v>
      </c>
      <c r="CO148" s="48">
        <v>0</v>
      </c>
      <c r="CP148" s="48"/>
      <c r="CQ148" s="48"/>
      <c r="CR148" s="48"/>
      <c r="CS148" s="48">
        <v>10</v>
      </c>
      <c r="CT148" s="48">
        <v>10</v>
      </c>
      <c r="CU148" s="48">
        <v>198</v>
      </c>
      <c r="CV148" s="429" t="s">
        <v>396</v>
      </c>
      <c r="CW148" s="47"/>
      <c r="CX148" s="47" t="s">
        <v>1067</v>
      </c>
      <c r="CY148" s="15"/>
    </row>
    <row r="149" spans="1:103" hidden="1" x14ac:dyDescent="0.35">
      <c r="A149" s="427">
        <v>147</v>
      </c>
      <c r="B149" s="47" t="s">
        <v>1103</v>
      </c>
      <c r="C149" s="47" t="s">
        <v>1104</v>
      </c>
      <c r="D149" s="47" t="s">
        <v>56</v>
      </c>
      <c r="E149" s="47" t="s">
        <v>1105</v>
      </c>
      <c r="F149" s="47" t="s">
        <v>131</v>
      </c>
      <c r="G149" s="47" t="s">
        <v>58</v>
      </c>
      <c r="H149" s="47" t="s">
        <v>805</v>
      </c>
      <c r="I149" s="423" t="s">
        <v>106</v>
      </c>
      <c r="J149" s="423" t="s">
        <v>106</v>
      </c>
      <c r="K149" s="423" t="s">
        <v>106</v>
      </c>
      <c r="L149" s="423" t="s">
        <v>106</v>
      </c>
      <c r="M149" s="428" t="s">
        <v>827</v>
      </c>
      <c r="N149" s="369" t="s">
        <v>395</v>
      </c>
      <c r="O149" s="370" t="s">
        <v>395</v>
      </c>
      <c r="P149" s="47" t="s">
        <v>395</v>
      </c>
      <c r="Q149" s="423" t="s">
        <v>106</v>
      </c>
      <c r="R149" s="423" t="s">
        <v>106</v>
      </c>
      <c r="S149" s="423" t="s">
        <v>106</v>
      </c>
      <c r="T149" s="423" t="s">
        <v>106</v>
      </c>
      <c r="U149" s="369" t="s">
        <v>104</v>
      </c>
      <c r="V149" s="370" t="s">
        <v>395</v>
      </c>
      <c r="W149" s="423" t="s">
        <v>106</v>
      </c>
      <c r="X149" s="423" t="s">
        <v>106</v>
      </c>
      <c r="Y149" s="423" t="s">
        <v>106</v>
      </c>
      <c r="Z149" s="423" t="s">
        <v>106</v>
      </c>
      <c r="AA149" s="47" t="s">
        <v>104</v>
      </c>
      <c r="AB149" s="369" t="s">
        <v>395</v>
      </c>
      <c r="AC149" s="370" t="s">
        <v>395</v>
      </c>
      <c r="AD149" s="47" t="s">
        <v>395</v>
      </c>
      <c r="AE149" s="423" t="s">
        <v>106</v>
      </c>
      <c r="AF149" s="423" t="s">
        <v>106</v>
      </c>
      <c r="AG149" s="423" t="s">
        <v>106</v>
      </c>
      <c r="AH149" s="423" t="s">
        <v>106</v>
      </c>
      <c r="AI149" s="369" t="s">
        <v>104</v>
      </c>
      <c r="AJ149" s="370" t="s">
        <v>395</v>
      </c>
      <c r="AK149" s="47" t="s">
        <v>395</v>
      </c>
      <c r="AL149" s="423" t="s">
        <v>106</v>
      </c>
      <c r="AM149" s="221"/>
      <c r="AN149" s="48">
        <v>21</v>
      </c>
      <c r="AO149" s="48">
        <v>20</v>
      </c>
      <c r="AP149" s="48">
        <v>20</v>
      </c>
      <c r="AQ149" s="48">
        <v>0</v>
      </c>
      <c r="AR149" s="48">
        <v>45</v>
      </c>
      <c r="AS149" s="48">
        <v>40</v>
      </c>
      <c r="AT149" s="430">
        <v>18.166699999999999</v>
      </c>
      <c r="AU149" s="48">
        <v>202</v>
      </c>
      <c r="AV149" s="48">
        <v>194</v>
      </c>
      <c r="AW149" s="48">
        <v>194</v>
      </c>
      <c r="AX149" s="48">
        <v>8</v>
      </c>
      <c r="AY149" s="48">
        <v>0</v>
      </c>
      <c r="AZ149" s="48">
        <v>0</v>
      </c>
      <c r="BA149" s="48">
        <v>0</v>
      </c>
      <c r="BB149" s="48">
        <v>0</v>
      </c>
      <c r="BC149" s="48">
        <v>0</v>
      </c>
      <c r="BD149" s="48">
        <v>0</v>
      </c>
      <c r="BE149" s="48">
        <v>0</v>
      </c>
      <c r="BF149" s="48">
        <v>0</v>
      </c>
      <c r="BG149" s="48">
        <v>0</v>
      </c>
      <c r="BH149" s="48">
        <v>8</v>
      </c>
      <c r="BI149" s="48">
        <v>0</v>
      </c>
      <c r="BJ149" s="48">
        <v>0</v>
      </c>
      <c r="BK149" s="48">
        <v>0</v>
      </c>
      <c r="BL149" s="48">
        <v>0</v>
      </c>
      <c r="BM149" s="48">
        <v>0</v>
      </c>
      <c r="BN149" s="48">
        <v>0</v>
      </c>
      <c r="BO149" s="48">
        <v>0</v>
      </c>
      <c r="BP149" s="48">
        <v>0</v>
      </c>
      <c r="BQ149" s="48">
        <v>0</v>
      </c>
      <c r="BR149" s="48">
        <v>0</v>
      </c>
      <c r="BS149" s="48">
        <v>0</v>
      </c>
      <c r="BT149" s="48">
        <v>0</v>
      </c>
      <c r="BU149" s="48">
        <v>0</v>
      </c>
      <c r="BV149" s="48">
        <v>0</v>
      </c>
      <c r="BW149" s="48">
        <v>0</v>
      </c>
      <c r="BX149" s="48">
        <v>0</v>
      </c>
      <c r="BY149" s="48">
        <v>0</v>
      </c>
      <c r="BZ149" s="48">
        <v>0</v>
      </c>
      <c r="CA149" s="48">
        <v>0</v>
      </c>
      <c r="CB149" s="48">
        <v>0</v>
      </c>
      <c r="CC149" s="48">
        <v>0</v>
      </c>
      <c r="CD149" s="48">
        <v>0</v>
      </c>
      <c r="CE149" s="48">
        <v>0</v>
      </c>
      <c r="CF149" s="48">
        <v>0</v>
      </c>
      <c r="CG149" s="48">
        <v>0</v>
      </c>
      <c r="CH149" s="48">
        <v>0</v>
      </c>
      <c r="CI149" s="48">
        <v>0</v>
      </c>
      <c r="CJ149" s="48">
        <v>0</v>
      </c>
      <c r="CK149" s="48">
        <v>0</v>
      </c>
      <c r="CL149" s="48">
        <v>0</v>
      </c>
      <c r="CM149" s="48">
        <v>0</v>
      </c>
      <c r="CN149" s="48">
        <v>0</v>
      </c>
      <c r="CO149" s="48">
        <v>0</v>
      </c>
      <c r="CP149" s="48"/>
      <c r="CQ149" s="48"/>
      <c r="CR149" s="48"/>
      <c r="CS149" s="48"/>
      <c r="CT149" s="48"/>
      <c r="CU149" s="48">
        <v>208</v>
      </c>
      <c r="CV149" s="429" t="s">
        <v>396</v>
      </c>
      <c r="CW149" s="47"/>
      <c r="CX149" s="47" t="s">
        <v>1067</v>
      </c>
      <c r="CY149" s="15"/>
    </row>
    <row r="150" spans="1:103" hidden="1" x14ac:dyDescent="0.35">
      <c r="A150" s="427">
        <v>148</v>
      </c>
      <c r="B150" s="47" t="s">
        <v>1106</v>
      </c>
      <c r="C150" s="47" t="s">
        <v>1107</v>
      </c>
      <c r="D150" s="47" t="s">
        <v>56</v>
      </c>
      <c r="E150" s="47" t="s">
        <v>1108</v>
      </c>
      <c r="F150" s="47" t="s">
        <v>131</v>
      </c>
      <c r="G150" s="47" t="s">
        <v>58</v>
      </c>
      <c r="H150" s="47" t="s">
        <v>327</v>
      </c>
      <c r="I150" s="423" t="s">
        <v>106</v>
      </c>
      <c r="J150" s="423" t="s">
        <v>106</v>
      </c>
      <c r="K150" s="47" t="s">
        <v>395</v>
      </c>
      <c r="L150" s="432" t="s">
        <v>1052</v>
      </c>
      <c r="M150" s="432" t="s">
        <v>1052</v>
      </c>
      <c r="N150" s="432" t="s">
        <v>985</v>
      </c>
      <c r="O150" s="370" t="s">
        <v>395</v>
      </c>
      <c r="P150" s="423" t="s">
        <v>106</v>
      </c>
      <c r="Q150" s="423" t="s">
        <v>106</v>
      </c>
      <c r="R150" s="423" t="s">
        <v>106</v>
      </c>
      <c r="S150" s="423" t="s">
        <v>106</v>
      </c>
      <c r="T150" s="47" t="s">
        <v>104</v>
      </c>
      <c r="U150" s="369" t="s">
        <v>395</v>
      </c>
      <c r="V150" s="370" t="s">
        <v>395</v>
      </c>
      <c r="W150" s="423" t="s">
        <v>106</v>
      </c>
      <c r="X150" s="19" t="s">
        <v>1049</v>
      </c>
      <c r="Y150" s="423" t="s">
        <v>106</v>
      </c>
      <c r="Z150" s="423" t="s">
        <v>106</v>
      </c>
      <c r="AA150" s="47" t="s">
        <v>104</v>
      </c>
      <c r="AB150" s="369" t="s">
        <v>395</v>
      </c>
      <c r="AC150" s="370" t="s">
        <v>395</v>
      </c>
      <c r="AD150" s="47" t="s">
        <v>395</v>
      </c>
      <c r="AE150" s="423" t="s">
        <v>106</v>
      </c>
      <c r="AF150" s="423" t="s">
        <v>106</v>
      </c>
      <c r="AG150" s="423" t="s">
        <v>106</v>
      </c>
      <c r="AH150" s="423" t="s">
        <v>106</v>
      </c>
      <c r="AI150" s="432" t="s">
        <v>985</v>
      </c>
      <c r="AJ150" s="370" t="s">
        <v>395</v>
      </c>
      <c r="AK150" s="432" t="s">
        <v>1052</v>
      </c>
      <c r="AL150" s="432" t="s">
        <v>1052</v>
      </c>
      <c r="AM150" s="221"/>
      <c r="AN150" s="48">
        <v>16</v>
      </c>
      <c r="AO150" s="48">
        <v>15</v>
      </c>
      <c r="AP150" s="48">
        <v>15</v>
      </c>
      <c r="AQ150" s="48">
        <v>0</v>
      </c>
      <c r="AR150" s="48">
        <v>40</v>
      </c>
      <c r="AS150" s="48">
        <v>36</v>
      </c>
      <c r="AT150" s="48">
        <v>19</v>
      </c>
      <c r="AU150" s="48">
        <v>156</v>
      </c>
      <c r="AV150" s="48">
        <v>146</v>
      </c>
      <c r="AW150" s="48">
        <v>146</v>
      </c>
      <c r="AX150" s="48">
        <v>10</v>
      </c>
      <c r="AY150" s="48">
        <v>0</v>
      </c>
      <c r="AZ150" s="48">
        <v>0</v>
      </c>
      <c r="BA150" s="48">
        <v>0</v>
      </c>
      <c r="BB150" s="48">
        <v>0</v>
      </c>
      <c r="BC150" s="48">
        <v>56</v>
      </c>
      <c r="BD150" s="48">
        <v>0</v>
      </c>
      <c r="BE150" s="48">
        <v>0</v>
      </c>
      <c r="BF150" s="48">
        <v>0</v>
      </c>
      <c r="BG150" s="48">
        <v>0</v>
      </c>
      <c r="BH150" s="48">
        <v>66</v>
      </c>
      <c r="BI150" s="48">
        <v>56</v>
      </c>
      <c r="BJ150" s="48">
        <v>0</v>
      </c>
      <c r="BK150" s="48">
        <v>0</v>
      </c>
      <c r="BL150" s="48">
        <v>0</v>
      </c>
      <c r="BM150" s="48">
        <v>0</v>
      </c>
      <c r="BN150" s="48">
        <v>0</v>
      </c>
      <c r="BO150" s="48">
        <v>0</v>
      </c>
      <c r="BP150" s="48">
        <v>0</v>
      </c>
      <c r="BQ150" s="48">
        <v>0</v>
      </c>
      <c r="BR150" s="48">
        <v>0</v>
      </c>
      <c r="BS150" s="48">
        <v>0</v>
      </c>
      <c r="BT150" s="48">
        <v>0</v>
      </c>
      <c r="BU150" s="48">
        <v>0</v>
      </c>
      <c r="BV150" s="48">
        <v>0</v>
      </c>
      <c r="BW150" s="48">
        <v>0</v>
      </c>
      <c r="BX150" s="48">
        <v>0</v>
      </c>
      <c r="BY150" s="48">
        <v>0</v>
      </c>
      <c r="BZ150" s="48">
        <v>0</v>
      </c>
      <c r="CA150" s="48">
        <v>0</v>
      </c>
      <c r="CB150" s="48">
        <v>0</v>
      </c>
      <c r="CC150" s="48">
        <v>0</v>
      </c>
      <c r="CD150" s="48">
        <v>0</v>
      </c>
      <c r="CE150" s="48">
        <v>0</v>
      </c>
      <c r="CF150" s="48">
        <v>0</v>
      </c>
      <c r="CG150" s="48">
        <v>0</v>
      </c>
      <c r="CH150" s="48">
        <v>0</v>
      </c>
      <c r="CI150" s="48">
        <v>0</v>
      </c>
      <c r="CJ150" s="48">
        <v>0</v>
      </c>
      <c r="CK150" s="48">
        <v>0</v>
      </c>
      <c r="CL150" s="48">
        <v>0</v>
      </c>
      <c r="CM150" s="48">
        <v>0</v>
      </c>
      <c r="CN150" s="48">
        <v>0</v>
      </c>
      <c r="CO150" s="48">
        <v>0</v>
      </c>
      <c r="CP150" s="48"/>
      <c r="CQ150" s="48"/>
      <c r="CR150" s="48"/>
      <c r="CS150" s="48">
        <v>56</v>
      </c>
      <c r="CT150" s="48">
        <v>56</v>
      </c>
      <c r="CU150" s="48">
        <v>152</v>
      </c>
      <c r="CV150" s="429" t="s">
        <v>396</v>
      </c>
      <c r="CW150" s="47"/>
      <c r="CX150" s="47" t="s">
        <v>1067</v>
      </c>
      <c r="CY150" s="15"/>
    </row>
    <row r="151" spans="1:103" hidden="1" x14ac:dyDescent="0.35">
      <c r="A151" s="427">
        <v>149</v>
      </c>
      <c r="B151" s="47" t="s">
        <v>1109</v>
      </c>
      <c r="C151" s="47" t="s">
        <v>1110</v>
      </c>
      <c r="D151" s="47" t="s">
        <v>56</v>
      </c>
      <c r="E151" s="47" t="s">
        <v>1111</v>
      </c>
      <c r="F151" s="47" t="s">
        <v>131</v>
      </c>
      <c r="G151" s="47" t="s">
        <v>58</v>
      </c>
      <c r="H151" s="47" t="s">
        <v>328</v>
      </c>
      <c r="I151" s="19" t="s">
        <v>1049</v>
      </c>
      <c r="J151" s="47" t="s">
        <v>395</v>
      </c>
      <c r="K151" s="433"/>
      <c r="L151" s="423" t="s">
        <v>106</v>
      </c>
      <c r="M151" s="423" t="s">
        <v>106</v>
      </c>
      <c r="N151" s="369" t="s">
        <v>1913</v>
      </c>
      <c r="O151" s="370" t="s">
        <v>395</v>
      </c>
      <c r="P151" s="19" t="s">
        <v>1050</v>
      </c>
      <c r="Q151" s="423" t="s">
        <v>106</v>
      </c>
      <c r="R151" s="423" t="s">
        <v>106</v>
      </c>
      <c r="S151" s="423" t="s">
        <v>106</v>
      </c>
      <c r="T151" s="47" t="s">
        <v>104</v>
      </c>
      <c r="U151" s="369" t="s">
        <v>395</v>
      </c>
      <c r="V151" s="370" t="s">
        <v>395</v>
      </c>
      <c r="W151" s="423" t="s">
        <v>106</v>
      </c>
      <c r="X151" s="423" t="s">
        <v>106</v>
      </c>
      <c r="Y151" s="423" t="s">
        <v>106</v>
      </c>
      <c r="Z151" s="423" t="s">
        <v>106</v>
      </c>
      <c r="AA151" s="47" t="s">
        <v>104</v>
      </c>
      <c r="AB151" s="369" t="s">
        <v>395</v>
      </c>
      <c r="AC151" s="370" t="s">
        <v>395</v>
      </c>
      <c r="AD151" s="423" t="s">
        <v>106</v>
      </c>
      <c r="AE151" s="423" t="s">
        <v>106</v>
      </c>
      <c r="AF151" s="423" t="s">
        <v>106</v>
      </c>
      <c r="AG151" s="423" t="s">
        <v>106</v>
      </c>
      <c r="AH151" s="47" t="s">
        <v>104</v>
      </c>
      <c r="AI151" s="369" t="s">
        <v>395</v>
      </c>
      <c r="AJ151" s="370" t="s">
        <v>395</v>
      </c>
      <c r="AK151" s="432" t="s">
        <v>1052</v>
      </c>
      <c r="AL151" s="433"/>
      <c r="AM151" s="221"/>
      <c r="AN151" s="430">
        <v>17.997900000000001</v>
      </c>
      <c r="AO151" s="430">
        <v>16.997900000000001</v>
      </c>
      <c r="AP151" s="430">
        <v>16.997875000000001</v>
      </c>
      <c r="AQ151" s="48">
        <v>0</v>
      </c>
      <c r="AR151" s="48">
        <v>35</v>
      </c>
      <c r="AS151" s="48">
        <v>36</v>
      </c>
      <c r="AT151" s="48">
        <v>19</v>
      </c>
      <c r="AU151" s="430">
        <v>171.983</v>
      </c>
      <c r="AV151" s="430">
        <v>161.983</v>
      </c>
      <c r="AW151" s="430">
        <v>161.983</v>
      </c>
      <c r="AX151" s="48">
        <v>10</v>
      </c>
      <c r="AY151" s="48">
        <v>0</v>
      </c>
      <c r="AZ151" s="48">
        <v>0</v>
      </c>
      <c r="BA151" s="48">
        <v>10</v>
      </c>
      <c r="BB151" s="48">
        <v>0</v>
      </c>
      <c r="BC151" s="48">
        <v>10</v>
      </c>
      <c r="BD151" s="48">
        <v>0</v>
      </c>
      <c r="BE151" s="48">
        <v>0</v>
      </c>
      <c r="BF151" s="48">
        <v>0</v>
      </c>
      <c r="BG151" s="48">
        <v>0</v>
      </c>
      <c r="BH151" s="48">
        <v>30</v>
      </c>
      <c r="BI151" s="48">
        <v>20</v>
      </c>
      <c r="BJ151" s="48">
        <v>0</v>
      </c>
      <c r="BK151" s="48">
        <v>0</v>
      </c>
      <c r="BL151" s="48">
        <v>0</v>
      </c>
      <c r="BM151" s="48">
        <v>0</v>
      </c>
      <c r="BN151" s="48">
        <v>0</v>
      </c>
      <c r="BO151" s="48">
        <v>0</v>
      </c>
      <c r="BP151" s="48">
        <v>0</v>
      </c>
      <c r="BQ151" s="48">
        <v>0</v>
      </c>
      <c r="BR151" s="48">
        <v>0</v>
      </c>
      <c r="BS151" s="48">
        <v>0</v>
      </c>
      <c r="BT151" s="48">
        <v>0</v>
      </c>
      <c r="BU151" s="48">
        <v>0</v>
      </c>
      <c r="BV151" s="48">
        <v>0</v>
      </c>
      <c r="BW151" s="48">
        <v>0</v>
      </c>
      <c r="BX151" s="48">
        <v>0</v>
      </c>
      <c r="BY151" s="48">
        <v>0</v>
      </c>
      <c r="BZ151" s="48">
        <v>0</v>
      </c>
      <c r="CA151" s="48">
        <v>0</v>
      </c>
      <c r="CB151" s="48">
        <v>0</v>
      </c>
      <c r="CC151" s="48">
        <v>0</v>
      </c>
      <c r="CD151" s="48">
        <v>0</v>
      </c>
      <c r="CE151" s="48">
        <v>0</v>
      </c>
      <c r="CF151" s="48">
        <v>0</v>
      </c>
      <c r="CG151" s="48">
        <v>0</v>
      </c>
      <c r="CH151" s="48">
        <v>0</v>
      </c>
      <c r="CI151" s="48">
        <v>0</v>
      </c>
      <c r="CJ151" s="48">
        <v>0</v>
      </c>
      <c r="CK151" s="48">
        <v>0</v>
      </c>
      <c r="CL151" s="48">
        <v>0</v>
      </c>
      <c r="CM151" s="48">
        <v>0</v>
      </c>
      <c r="CN151" s="48">
        <v>0</v>
      </c>
      <c r="CO151" s="48">
        <v>0</v>
      </c>
      <c r="CP151" s="48"/>
      <c r="CQ151" s="48">
        <v>8</v>
      </c>
      <c r="CR151" s="48">
        <v>2</v>
      </c>
      <c r="CS151" s="430">
        <v>30.016999999999996</v>
      </c>
      <c r="CT151" s="430">
        <v>38.016999999999996</v>
      </c>
      <c r="CU151" s="430">
        <v>169.983</v>
      </c>
      <c r="CV151" s="429" t="s">
        <v>396</v>
      </c>
      <c r="CW151" s="47"/>
      <c r="CX151" s="47" t="s">
        <v>1067</v>
      </c>
      <c r="CY151" s="15"/>
    </row>
    <row r="152" spans="1:103" hidden="1" x14ac:dyDescent="0.35">
      <c r="A152" s="427">
        <v>150</v>
      </c>
      <c r="B152" s="47" t="s">
        <v>1114</v>
      </c>
      <c r="C152" s="47" t="s">
        <v>1115</v>
      </c>
      <c r="D152" s="47" t="s">
        <v>56</v>
      </c>
      <c r="E152" s="47" t="s">
        <v>1116</v>
      </c>
      <c r="F152" s="47" t="s">
        <v>131</v>
      </c>
      <c r="G152" s="47" t="s">
        <v>58</v>
      </c>
      <c r="H152" s="47" t="s">
        <v>805</v>
      </c>
      <c r="I152" s="423" t="s">
        <v>106</v>
      </c>
      <c r="J152" s="423" t="s">
        <v>106</v>
      </c>
      <c r="K152" s="423" t="s">
        <v>106</v>
      </c>
      <c r="L152" s="47" t="s">
        <v>395</v>
      </c>
      <c r="M152" s="423" t="s">
        <v>106</v>
      </c>
      <c r="N152" s="369" t="s">
        <v>104</v>
      </c>
      <c r="O152" s="370" t="s">
        <v>395</v>
      </c>
      <c r="P152" s="47" t="s">
        <v>395</v>
      </c>
      <c r="Q152" s="423" t="s">
        <v>106</v>
      </c>
      <c r="R152" s="433"/>
      <c r="S152" s="428" t="s">
        <v>1914</v>
      </c>
      <c r="T152" s="423" t="s">
        <v>106</v>
      </c>
      <c r="U152" s="369" t="s">
        <v>104</v>
      </c>
      <c r="V152" s="370" t="s">
        <v>395</v>
      </c>
      <c r="W152" s="433"/>
      <c r="X152" s="433"/>
      <c r="Y152" s="433"/>
      <c r="Z152" s="433"/>
      <c r="AA152" s="433"/>
      <c r="AB152" s="369"/>
      <c r="AC152" s="370"/>
      <c r="AD152" s="433"/>
      <c r="AE152" s="433"/>
      <c r="AF152" s="433"/>
      <c r="AG152" s="433"/>
      <c r="AH152" s="433"/>
      <c r="AI152" s="369"/>
      <c r="AJ152" s="370"/>
      <c r="AK152" s="433"/>
      <c r="AL152" s="433"/>
      <c r="AM152" s="221"/>
      <c r="AN152" s="48">
        <v>9</v>
      </c>
      <c r="AO152" s="430">
        <v>8.875</v>
      </c>
      <c r="AP152" s="430">
        <v>8.875</v>
      </c>
      <c r="AQ152" s="48">
        <v>0</v>
      </c>
      <c r="AR152" s="48">
        <v>20</v>
      </c>
      <c r="AS152" s="48">
        <v>20</v>
      </c>
      <c r="AT152" s="430">
        <v>18.666699999999999</v>
      </c>
      <c r="AU152" s="48">
        <v>86</v>
      </c>
      <c r="AV152" s="430">
        <v>84.75</v>
      </c>
      <c r="AW152" s="430">
        <v>84.75</v>
      </c>
      <c r="AX152" s="430">
        <v>1.25</v>
      </c>
      <c r="AY152" s="48">
        <v>0</v>
      </c>
      <c r="AZ152" s="48">
        <v>0</v>
      </c>
      <c r="BA152" s="48">
        <v>0</v>
      </c>
      <c r="BB152" s="48">
        <v>0</v>
      </c>
      <c r="BC152" s="48">
        <v>0</v>
      </c>
      <c r="BD152" s="48">
        <v>0</v>
      </c>
      <c r="BE152" s="48">
        <v>0</v>
      </c>
      <c r="BF152" s="48">
        <v>0</v>
      </c>
      <c r="BG152" s="48">
        <v>0</v>
      </c>
      <c r="BH152" s="430">
        <v>1.25</v>
      </c>
      <c r="BI152" s="48">
        <v>0</v>
      </c>
      <c r="BJ152" s="48">
        <v>0</v>
      </c>
      <c r="BK152" s="48">
        <v>0</v>
      </c>
      <c r="BL152" s="48">
        <v>0</v>
      </c>
      <c r="BM152" s="48">
        <v>0</v>
      </c>
      <c r="BN152" s="48">
        <v>0</v>
      </c>
      <c r="BO152" s="48">
        <v>0</v>
      </c>
      <c r="BP152" s="48">
        <v>0</v>
      </c>
      <c r="BQ152" s="48">
        <v>0</v>
      </c>
      <c r="BR152" s="48">
        <v>0</v>
      </c>
      <c r="BS152" s="48">
        <v>0</v>
      </c>
      <c r="BT152" s="48">
        <v>0</v>
      </c>
      <c r="BU152" s="48">
        <v>0</v>
      </c>
      <c r="BV152" s="48">
        <v>0</v>
      </c>
      <c r="BW152" s="48">
        <v>0</v>
      </c>
      <c r="BX152" s="48">
        <v>0</v>
      </c>
      <c r="BY152" s="48">
        <v>0</v>
      </c>
      <c r="BZ152" s="48">
        <v>0</v>
      </c>
      <c r="CA152" s="48">
        <v>0</v>
      </c>
      <c r="CB152" s="48">
        <v>0</v>
      </c>
      <c r="CC152" s="48">
        <v>0</v>
      </c>
      <c r="CD152" s="48">
        <v>0</v>
      </c>
      <c r="CE152" s="48">
        <v>0</v>
      </c>
      <c r="CF152" s="48">
        <v>0</v>
      </c>
      <c r="CG152" s="48">
        <v>0</v>
      </c>
      <c r="CH152" s="48">
        <v>0</v>
      </c>
      <c r="CI152" s="48">
        <v>0</v>
      </c>
      <c r="CJ152" s="48">
        <v>0</v>
      </c>
      <c r="CK152" s="48">
        <v>0</v>
      </c>
      <c r="CL152" s="48">
        <v>0</v>
      </c>
      <c r="CM152" s="48">
        <v>0</v>
      </c>
      <c r="CN152" s="48">
        <v>0</v>
      </c>
      <c r="CO152" s="48">
        <v>0</v>
      </c>
      <c r="CP152" s="48">
        <v>120</v>
      </c>
      <c r="CQ152" s="48"/>
      <c r="CR152" s="48"/>
      <c r="CS152" s="48">
        <v>10</v>
      </c>
      <c r="CT152" s="48">
        <v>130</v>
      </c>
      <c r="CU152" s="48">
        <v>86</v>
      </c>
      <c r="CV152" s="429" t="s">
        <v>397</v>
      </c>
      <c r="CW152" s="47" t="s">
        <v>1915</v>
      </c>
      <c r="CX152" s="47" t="s">
        <v>319</v>
      </c>
      <c r="CY152" s="15"/>
    </row>
    <row r="153" spans="1:103" hidden="1" x14ac:dyDescent="0.35">
      <c r="A153" s="427">
        <v>151</v>
      </c>
      <c r="B153" s="47" t="s">
        <v>1117</v>
      </c>
      <c r="C153" s="47" t="s">
        <v>1118</v>
      </c>
      <c r="D153" s="47" t="s">
        <v>56</v>
      </c>
      <c r="E153" s="47" t="s">
        <v>1119</v>
      </c>
      <c r="F153" s="47" t="s">
        <v>131</v>
      </c>
      <c r="G153" s="47" t="s">
        <v>58</v>
      </c>
      <c r="H153" s="47" t="s">
        <v>327</v>
      </c>
      <c r="I153" s="423" t="s">
        <v>106</v>
      </c>
      <c r="J153" s="423" t="s">
        <v>106</v>
      </c>
      <c r="K153" s="423" t="s">
        <v>106</v>
      </c>
      <c r="L153" s="47" t="s">
        <v>395</v>
      </c>
      <c r="M153" s="19" t="s">
        <v>1049</v>
      </c>
      <c r="N153" s="432" t="s">
        <v>948</v>
      </c>
      <c r="O153" s="370" t="s">
        <v>395</v>
      </c>
      <c r="P153" s="47" t="s">
        <v>395</v>
      </c>
      <c r="Q153" s="423" t="s">
        <v>106</v>
      </c>
      <c r="R153" s="423" t="s">
        <v>106</v>
      </c>
      <c r="S153" s="423" t="s">
        <v>106</v>
      </c>
      <c r="T153" s="423" t="s">
        <v>106</v>
      </c>
      <c r="U153" s="369" t="s">
        <v>104</v>
      </c>
      <c r="V153" s="370" t="s">
        <v>395</v>
      </c>
      <c r="W153" s="423" t="s">
        <v>106</v>
      </c>
      <c r="X153" s="423" t="s">
        <v>106</v>
      </c>
      <c r="Y153" s="423" t="s">
        <v>106</v>
      </c>
      <c r="Z153" s="423" t="s">
        <v>106</v>
      </c>
      <c r="AA153" s="47" t="s">
        <v>395</v>
      </c>
      <c r="AB153" s="369" t="s">
        <v>104</v>
      </c>
      <c r="AC153" s="370" t="s">
        <v>395</v>
      </c>
      <c r="AD153" s="19" t="s">
        <v>1050</v>
      </c>
      <c r="AE153" s="423" t="s">
        <v>106</v>
      </c>
      <c r="AF153" s="423" t="s">
        <v>106</v>
      </c>
      <c r="AG153" s="47" t="s">
        <v>395</v>
      </c>
      <c r="AH153" s="434" t="s">
        <v>949</v>
      </c>
      <c r="AI153" s="432" t="s">
        <v>948</v>
      </c>
      <c r="AJ153" s="370" t="s">
        <v>395</v>
      </c>
      <c r="AK153" s="423" t="s">
        <v>106</v>
      </c>
      <c r="AL153" s="47" t="s">
        <v>395</v>
      </c>
      <c r="AM153" s="221"/>
      <c r="AN153" s="430">
        <v>17.2</v>
      </c>
      <c r="AO153" s="430">
        <v>16.2</v>
      </c>
      <c r="AP153" s="430">
        <v>16.2</v>
      </c>
      <c r="AQ153" s="48">
        <v>0</v>
      </c>
      <c r="AR153" s="48">
        <v>45</v>
      </c>
      <c r="AS153" s="48">
        <v>44</v>
      </c>
      <c r="AT153" s="430">
        <v>18.166699999999999</v>
      </c>
      <c r="AU153" s="48">
        <v>168</v>
      </c>
      <c r="AV153" s="48">
        <v>158</v>
      </c>
      <c r="AW153" s="48">
        <v>158</v>
      </c>
      <c r="AX153" s="48">
        <v>10</v>
      </c>
      <c r="AY153" s="48">
        <v>0</v>
      </c>
      <c r="AZ153" s="48">
        <v>0</v>
      </c>
      <c r="BA153" s="48">
        <v>26</v>
      </c>
      <c r="BB153" s="48">
        <v>0</v>
      </c>
      <c r="BC153" s="48">
        <v>0</v>
      </c>
      <c r="BD153" s="48">
        <v>0</v>
      </c>
      <c r="BE153" s="48">
        <v>8</v>
      </c>
      <c r="BF153" s="48">
        <v>0</v>
      </c>
      <c r="BG153" s="48">
        <v>0</v>
      </c>
      <c r="BH153" s="48">
        <v>44</v>
      </c>
      <c r="BI153" s="48">
        <v>34</v>
      </c>
      <c r="BJ153" s="48">
        <v>0</v>
      </c>
      <c r="BK153" s="48">
        <v>0</v>
      </c>
      <c r="BL153" s="48">
        <v>0</v>
      </c>
      <c r="BM153" s="48">
        <v>0</v>
      </c>
      <c r="BN153" s="48">
        <v>0</v>
      </c>
      <c r="BO153" s="48">
        <v>0</v>
      </c>
      <c r="BP153" s="48">
        <v>0</v>
      </c>
      <c r="BQ153" s="48">
        <v>0</v>
      </c>
      <c r="BR153" s="48">
        <v>0</v>
      </c>
      <c r="BS153" s="48">
        <v>0</v>
      </c>
      <c r="BT153" s="48">
        <v>0</v>
      </c>
      <c r="BU153" s="48">
        <v>0</v>
      </c>
      <c r="BV153" s="48">
        <v>0</v>
      </c>
      <c r="BW153" s="48">
        <v>0</v>
      </c>
      <c r="BX153" s="48">
        <v>0</v>
      </c>
      <c r="BY153" s="48">
        <v>0</v>
      </c>
      <c r="BZ153" s="48">
        <v>0</v>
      </c>
      <c r="CA153" s="48">
        <v>0</v>
      </c>
      <c r="CB153" s="48">
        <v>0</v>
      </c>
      <c r="CC153" s="48">
        <v>0</v>
      </c>
      <c r="CD153" s="48">
        <v>0</v>
      </c>
      <c r="CE153" s="48">
        <v>0</v>
      </c>
      <c r="CF153" s="48">
        <v>0</v>
      </c>
      <c r="CG153" s="48">
        <v>0</v>
      </c>
      <c r="CH153" s="48">
        <v>0</v>
      </c>
      <c r="CI153" s="48">
        <v>0</v>
      </c>
      <c r="CJ153" s="48">
        <v>0</v>
      </c>
      <c r="CK153" s="48">
        <v>0</v>
      </c>
      <c r="CL153" s="48">
        <v>0</v>
      </c>
      <c r="CM153" s="48">
        <v>0</v>
      </c>
      <c r="CN153" s="48">
        <v>0</v>
      </c>
      <c r="CO153" s="48">
        <v>0</v>
      </c>
      <c r="CP153" s="48"/>
      <c r="CQ153" s="48">
        <v>24</v>
      </c>
      <c r="CR153" s="48">
        <v>2</v>
      </c>
      <c r="CS153" s="48">
        <v>8</v>
      </c>
      <c r="CT153" s="48">
        <v>32</v>
      </c>
      <c r="CU153" s="48">
        <v>176</v>
      </c>
      <c r="CV153" s="429" t="s">
        <v>396</v>
      </c>
      <c r="CW153" s="47"/>
      <c r="CX153" s="47" t="s">
        <v>870</v>
      </c>
      <c r="CY153" s="15"/>
    </row>
    <row r="154" spans="1:103" hidden="1" x14ac:dyDescent="0.35">
      <c r="A154" s="427">
        <v>152</v>
      </c>
      <c r="B154" s="47" t="s">
        <v>1121</v>
      </c>
      <c r="C154" s="47" t="s">
        <v>1122</v>
      </c>
      <c r="D154" s="47" t="s">
        <v>56</v>
      </c>
      <c r="E154" s="47" t="s">
        <v>1123</v>
      </c>
      <c r="F154" s="47" t="s">
        <v>131</v>
      </c>
      <c r="G154" s="47" t="s">
        <v>58</v>
      </c>
      <c r="H154" s="47" t="s">
        <v>805</v>
      </c>
      <c r="I154" s="423" t="s">
        <v>106</v>
      </c>
      <c r="J154" s="423" t="s">
        <v>106</v>
      </c>
      <c r="K154" s="19" t="s">
        <v>1050</v>
      </c>
      <c r="L154" s="47" t="s">
        <v>395</v>
      </c>
      <c r="M154" s="423" t="s">
        <v>106</v>
      </c>
      <c r="N154" s="369" t="s">
        <v>104</v>
      </c>
      <c r="O154" s="370" t="s">
        <v>395</v>
      </c>
      <c r="P154" s="423" t="s">
        <v>106</v>
      </c>
      <c r="Q154" s="423" t="s">
        <v>106</v>
      </c>
      <c r="R154" s="423" t="s">
        <v>106</v>
      </c>
      <c r="S154" s="423" t="s">
        <v>106</v>
      </c>
      <c r="T154" s="47" t="s">
        <v>104</v>
      </c>
      <c r="U154" s="369" t="s">
        <v>395</v>
      </c>
      <c r="V154" s="370" t="s">
        <v>395</v>
      </c>
      <c r="W154" s="423" t="s">
        <v>106</v>
      </c>
      <c r="X154" s="423" t="s">
        <v>106</v>
      </c>
      <c r="Y154" s="423" t="s">
        <v>106</v>
      </c>
      <c r="Z154" s="423" t="s">
        <v>106</v>
      </c>
      <c r="AA154" s="47" t="s">
        <v>395</v>
      </c>
      <c r="AB154" s="369" t="s">
        <v>104</v>
      </c>
      <c r="AC154" s="370" t="s">
        <v>395</v>
      </c>
      <c r="AD154" s="423" t="s">
        <v>106</v>
      </c>
      <c r="AE154" s="423" t="s">
        <v>106</v>
      </c>
      <c r="AF154" s="423" t="s">
        <v>106</v>
      </c>
      <c r="AG154" s="423" t="s">
        <v>106</v>
      </c>
      <c r="AH154" s="47" t="s">
        <v>104</v>
      </c>
      <c r="AI154" s="369" t="s">
        <v>395</v>
      </c>
      <c r="AJ154" s="370" t="s">
        <v>395</v>
      </c>
      <c r="AK154" s="423" t="s">
        <v>106</v>
      </c>
      <c r="AL154" s="47" t="s">
        <v>395</v>
      </c>
      <c r="AM154" s="221"/>
      <c r="AN154" s="48">
        <v>20</v>
      </c>
      <c r="AO154" s="48">
        <v>20</v>
      </c>
      <c r="AP154" s="48">
        <v>20</v>
      </c>
      <c r="AQ154" s="48">
        <v>0</v>
      </c>
      <c r="AR154" s="48">
        <v>65</v>
      </c>
      <c r="AS154" s="48">
        <v>64</v>
      </c>
      <c r="AT154" s="430">
        <v>18.166699999999999</v>
      </c>
      <c r="AU154" s="48">
        <v>192</v>
      </c>
      <c r="AV154" s="48">
        <v>192</v>
      </c>
      <c r="AW154" s="48">
        <v>192</v>
      </c>
      <c r="AX154" s="48">
        <v>0</v>
      </c>
      <c r="AY154" s="48">
        <v>0</v>
      </c>
      <c r="AZ154" s="48">
        <v>0</v>
      </c>
      <c r="BA154" s="48">
        <v>10</v>
      </c>
      <c r="BB154" s="48">
        <v>0</v>
      </c>
      <c r="BC154" s="48">
        <v>0</v>
      </c>
      <c r="BD154" s="48">
        <v>0</v>
      </c>
      <c r="BE154" s="48">
        <v>0</v>
      </c>
      <c r="BF154" s="48">
        <v>0</v>
      </c>
      <c r="BG154" s="48">
        <v>0</v>
      </c>
      <c r="BH154" s="48">
        <v>10</v>
      </c>
      <c r="BI154" s="48">
        <v>10</v>
      </c>
      <c r="BJ154" s="48">
        <v>0</v>
      </c>
      <c r="BK154" s="48">
        <v>0</v>
      </c>
      <c r="BL154" s="48">
        <v>0</v>
      </c>
      <c r="BM154" s="48">
        <v>0</v>
      </c>
      <c r="BN154" s="48">
        <v>0</v>
      </c>
      <c r="BO154" s="48">
        <v>0</v>
      </c>
      <c r="BP154" s="48">
        <v>0</v>
      </c>
      <c r="BQ154" s="48">
        <v>0</v>
      </c>
      <c r="BR154" s="48">
        <v>0</v>
      </c>
      <c r="BS154" s="48">
        <v>0</v>
      </c>
      <c r="BT154" s="48">
        <v>0</v>
      </c>
      <c r="BU154" s="48">
        <v>0</v>
      </c>
      <c r="BV154" s="48">
        <v>0</v>
      </c>
      <c r="BW154" s="48">
        <v>0</v>
      </c>
      <c r="BX154" s="48">
        <v>0</v>
      </c>
      <c r="BY154" s="48">
        <v>0</v>
      </c>
      <c r="BZ154" s="48">
        <v>0</v>
      </c>
      <c r="CA154" s="48">
        <v>0</v>
      </c>
      <c r="CB154" s="48">
        <v>0</v>
      </c>
      <c r="CC154" s="48">
        <v>0</v>
      </c>
      <c r="CD154" s="48">
        <v>0</v>
      </c>
      <c r="CE154" s="48">
        <v>0</v>
      </c>
      <c r="CF154" s="48">
        <v>0</v>
      </c>
      <c r="CG154" s="48">
        <v>0</v>
      </c>
      <c r="CH154" s="48">
        <v>0</v>
      </c>
      <c r="CI154" s="48">
        <v>0</v>
      </c>
      <c r="CJ154" s="48">
        <v>0</v>
      </c>
      <c r="CK154" s="48">
        <v>0</v>
      </c>
      <c r="CL154" s="48">
        <v>0</v>
      </c>
      <c r="CM154" s="48">
        <v>0</v>
      </c>
      <c r="CN154" s="48">
        <v>0</v>
      </c>
      <c r="CO154" s="48">
        <v>0</v>
      </c>
      <c r="CP154" s="48"/>
      <c r="CQ154" s="48">
        <v>8</v>
      </c>
      <c r="CR154" s="48">
        <v>2</v>
      </c>
      <c r="CS154" s="48"/>
      <c r="CT154" s="48">
        <v>8</v>
      </c>
      <c r="CU154" s="48">
        <v>200</v>
      </c>
      <c r="CV154" s="429" t="s">
        <v>396</v>
      </c>
      <c r="CW154" s="47"/>
      <c r="CX154" s="47" t="s">
        <v>870</v>
      </c>
      <c r="CY154" s="15"/>
    </row>
    <row r="155" spans="1:103" hidden="1" x14ac:dyDescent="0.35">
      <c r="A155" s="427">
        <v>153</v>
      </c>
      <c r="B155" s="47" t="s">
        <v>1124</v>
      </c>
      <c r="C155" s="47" t="s">
        <v>1125</v>
      </c>
      <c r="D155" s="47" t="s">
        <v>56</v>
      </c>
      <c r="E155" s="47" t="s">
        <v>1126</v>
      </c>
      <c r="F155" s="47" t="s">
        <v>131</v>
      </c>
      <c r="G155" s="47" t="s">
        <v>58</v>
      </c>
      <c r="H155" s="47" t="s">
        <v>327</v>
      </c>
      <c r="I155" s="423" t="s">
        <v>106</v>
      </c>
      <c r="J155" s="423" t="s">
        <v>106</v>
      </c>
      <c r="K155" s="423" t="s">
        <v>106</v>
      </c>
      <c r="L155" s="423" t="s">
        <v>106</v>
      </c>
      <c r="M155" s="47" t="s">
        <v>104</v>
      </c>
      <c r="N155" s="369" t="s">
        <v>395</v>
      </c>
      <c r="O155" s="370" t="s">
        <v>395</v>
      </c>
      <c r="P155" s="423" t="s">
        <v>106</v>
      </c>
      <c r="Q155" s="47" t="s">
        <v>395</v>
      </c>
      <c r="R155" s="423" t="s">
        <v>106</v>
      </c>
      <c r="S155" s="423" t="s">
        <v>106</v>
      </c>
      <c r="T155" s="423" t="s">
        <v>106</v>
      </c>
      <c r="U155" s="369" t="s">
        <v>104</v>
      </c>
      <c r="V155" s="370" t="s">
        <v>395</v>
      </c>
      <c r="W155" s="423" t="s">
        <v>106</v>
      </c>
      <c r="X155" s="423" t="s">
        <v>106</v>
      </c>
      <c r="Y155" s="423" t="s">
        <v>106</v>
      </c>
      <c r="Z155" s="423" t="s">
        <v>106</v>
      </c>
      <c r="AA155" s="47" t="s">
        <v>104</v>
      </c>
      <c r="AB155" s="369" t="s">
        <v>395</v>
      </c>
      <c r="AC155" s="370" t="s">
        <v>395</v>
      </c>
      <c r="AD155" s="423" t="s">
        <v>106</v>
      </c>
      <c r="AE155" s="423" t="s">
        <v>106</v>
      </c>
      <c r="AF155" s="423" t="s">
        <v>106</v>
      </c>
      <c r="AG155" s="423" t="s">
        <v>106</v>
      </c>
      <c r="AH155" s="47" t="s">
        <v>104</v>
      </c>
      <c r="AI155" s="369" t="s">
        <v>395</v>
      </c>
      <c r="AJ155" s="370" t="s">
        <v>395</v>
      </c>
      <c r="AK155" s="423" t="s">
        <v>106</v>
      </c>
      <c r="AL155" s="423" t="s">
        <v>106</v>
      </c>
      <c r="AM155" s="221"/>
      <c r="AN155" s="48">
        <v>22</v>
      </c>
      <c r="AO155" s="48">
        <v>22</v>
      </c>
      <c r="AP155" s="48">
        <v>22</v>
      </c>
      <c r="AQ155" s="48">
        <v>0</v>
      </c>
      <c r="AR155" s="48">
        <v>50</v>
      </c>
      <c r="AS155" s="48">
        <v>48</v>
      </c>
      <c r="AT155" s="48">
        <v>19</v>
      </c>
      <c r="AU155" s="48">
        <v>212</v>
      </c>
      <c r="AV155" s="48">
        <v>212</v>
      </c>
      <c r="AW155" s="48">
        <v>212</v>
      </c>
      <c r="AX155" s="48">
        <v>0</v>
      </c>
      <c r="AY155" s="48">
        <v>0</v>
      </c>
      <c r="AZ155" s="48">
        <v>0</v>
      </c>
      <c r="BA155" s="48">
        <v>0</v>
      </c>
      <c r="BB155" s="48">
        <v>0</v>
      </c>
      <c r="BC155" s="48">
        <v>0</v>
      </c>
      <c r="BD155" s="48">
        <v>0</v>
      </c>
      <c r="BE155" s="48">
        <v>0</v>
      </c>
      <c r="BF155" s="48">
        <v>0</v>
      </c>
      <c r="BG155" s="48">
        <v>0</v>
      </c>
      <c r="BH155" s="48">
        <v>0</v>
      </c>
      <c r="BI155" s="48">
        <v>0</v>
      </c>
      <c r="BJ155" s="48">
        <v>0</v>
      </c>
      <c r="BK155" s="48">
        <v>0</v>
      </c>
      <c r="BL155" s="48">
        <v>0</v>
      </c>
      <c r="BM155" s="48">
        <v>0</v>
      </c>
      <c r="BN155" s="48">
        <v>0</v>
      </c>
      <c r="BO155" s="48">
        <v>0</v>
      </c>
      <c r="BP155" s="48">
        <v>0</v>
      </c>
      <c r="BQ155" s="48">
        <v>0</v>
      </c>
      <c r="BR155" s="48">
        <v>0</v>
      </c>
      <c r="BS155" s="48">
        <v>0</v>
      </c>
      <c r="BT155" s="48">
        <v>0</v>
      </c>
      <c r="BU155" s="48">
        <v>0</v>
      </c>
      <c r="BV155" s="48">
        <v>0</v>
      </c>
      <c r="BW155" s="48">
        <v>0</v>
      </c>
      <c r="BX155" s="48">
        <v>0</v>
      </c>
      <c r="BY155" s="48">
        <v>0</v>
      </c>
      <c r="BZ155" s="48">
        <v>0</v>
      </c>
      <c r="CA155" s="48">
        <v>0</v>
      </c>
      <c r="CB155" s="48">
        <v>0</v>
      </c>
      <c r="CC155" s="48">
        <v>0</v>
      </c>
      <c r="CD155" s="48">
        <v>0</v>
      </c>
      <c r="CE155" s="48">
        <v>0</v>
      </c>
      <c r="CF155" s="48">
        <v>0</v>
      </c>
      <c r="CG155" s="48">
        <v>0</v>
      </c>
      <c r="CH155" s="48">
        <v>0</v>
      </c>
      <c r="CI155" s="48">
        <v>0</v>
      </c>
      <c r="CJ155" s="48">
        <v>0</v>
      </c>
      <c r="CK155" s="48">
        <v>0</v>
      </c>
      <c r="CL155" s="48">
        <v>0</v>
      </c>
      <c r="CM155" s="48">
        <v>0</v>
      </c>
      <c r="CN155" s="48">
        <v>0</v>
      </c>
      <c r="CO155" s="48">
        <v>0</v>
      </c>
      <c r="CP155" s="48"/>
      <c r="CQ155" s="48"/>
      <c r="CR155" s="48"/>
      <c r="CS155" s="48"/>
      <c r="CT155" s="48"/>
      <c r="CU155" s="48">
        <v>208</v>
      </c>
      <c r="CV155" s="429" t="s">
        <v>396</v>
      </c>
      <c r="CW155" s="47"/>
      <c r="CX155" s="47" t="s">
        <v>870</v>
      </c>
      <c r="CY155" s="15"/>
    </row>
    <row r="156" spans="1:103" hidden="1" x14ac:dyDescent="0.35">
      <c r="A156" s="427">
        <v>154</v>
      </c>
      <c r="B156" s="47" t="s">
        <v>1127</v>
      </c>
      <c r="C156" s="47" t="s">
        <v>1128</v>
      </c>
      <c r="D156" s="47" t="s">
        <v>56</v>
      </c>
      <c r="E156" s="47" t="s">
        <v>1129</v>
      </c>
      <c r="F156" s="47" t="s">
        <v>131</v>
      </c>
      <c r="G156" s="47" t="s">
        <v>58</v>
      </c>
      <c r="H156" s="47" t="s">
        <v>328</v>
      </c>
      <c r="I156" s="423" t="s">
        <v>106</v>
      </c>
      <c r="J156" s="423" t="s">
        <v>106</v>
      </c>
      <c r="K156" s="423" t="s">
        <v>106</v>
      </c>
      <c r="L156" s="47" t="s">
        <v>395</v>
      </c>
      <c r="M156" s="423" t="s">
        <v>106</v>
      </c>
      <c r="N156" s="369" t="s">
        <v>104</v>
      </c>
      <c r="O156" s="370" t="s">
        <v>395</v>
      </c>
      <c r="P156" s="423" t="s">
        <v>106</v>
      </c>
      <c r="Q156" s="423" t="s">
        <v>106</v>
      </c>
      <c r="R156" s="423" t="s">
        <v>106</v>
      </c>
      <c r="S156" s="423" t="s">
        <v>106</v>
      </c>
      <c r="T156" s="47" t="s">
        <v>104</v>
      </c>
      <c r="U156" s="369" t="s">
        <v>395</v>
      </c>
      <c r="V156" s="370" t="s">
        <v>395</v>
      </c>
      <c r="W156" s="19" t="s">
        <v>1049</v>
      </c>
      <c r="X156" s="19" t="s">
        <v>1050</v>
      </c>
      <c r="Y156" s="19" t="s">
        <v>1050</v>
      </c>
      <c r="Z156" s="423" t="s">
        <v>106</v>
      </c>
      <c r="AA156" s="47" t="s">
        <v>104</v>
      </c>
      <c r="AB156" s="369" t="s">
        <v>395</v>
      </c>
      <c r="AC156" s="370" t="s">
        <v>395</v>
      </c>
      <c r="AD156" s="423" t="s">
        <v>106</v>
      </c>
      <c r="AE156" s="423" t="s">
        <v>106</v>
      </c>
      <c r="AF156" s="423" t="s">
        <v>106</v>
      </c>
      <c r="AG156" s="423" t="s">
        <v>106</v>
      </c>
      <c r="AH156" s="47" t="s">
        <v>104</v>
      </c>
      <c r="AI156" s="369" t="s">
        <v>395</v>
      </c>
      <c r="AJ156" s="370" t="s">
        <v>395</v>
      </c>
      <c r="AK156" s="423" t="s">
        <v>106</v>
      </c>
      <c r="AL156" s="423" t="s">
        <v>106</v>
      </c>
      <c r="AM156" s="221"/>
      <c r="AN156" s="48">
        <v>20</v>
      </c>
      <c r="AO156" s="48">
        <v>19</v>
      </c>
      <c r="AP156" s="48">
        <v>19</v>
      </c>
      <c r="AQ156" s="48">
        <v>0</v>
      </c>
      <c r="AR156" s="48">
        <v>40</v>
      </c>
      <c r="AS156" s="48">
        <v>40</v>
      </c>
      <c r="AT156" s="48">
        <v>19</v>
      </c>
      <c r="AU156" s="48">
        <v>192</v>
      </c>
      <c r="AV156" s="48">
        <v>182</v>
      </c>
      <c r="AW156" s="48">
        <v>182</v>
      </c>
      <c r="AX156" s="48">
        <v>10</v>
      </c>
      <c r="AY156" s="48">
        <v>0</v>
      </c>
      <c r="AZ156" s="48">
        <v>0</v>
      </c>
      <c r="BA156" s="48">
        <v>20</v>
      </c>
      <c r="BB156" s="48">
        <v>0</v>
      </c>
      <c r="BC156" s="48">
        <v>0</v>
      </c>
      <c r="BD156" s="48">
        <v>0</v>
      </c>
      <c r="BE156" s="48">
        <v>0</v>
      </c>
      <c r="BF156" s="48">
        <v>0</v>
      </c>
      <c r="BG156" s="48">
        <v>0</v>
      </c>
      <c r="BH156" s="48">
        <v>30</v>
      </c>
      <c r="BI156" s="48">
        <v>20</v>
      </c>
      <c r="BJ156" s="48">
        <v>0</v>
      </c>
      <c r="BK156" s="48">
        <v>0</v>
      </c>
      <c r="BL156" s="48">
        <v>0</v>
      </c>
      <c r="BM156" s="48">
        <v>0</v>
      </c>
      <c r="BN156" s="48">
        <v>0</v>
      </c>
      <c r="BO156" s="48">
        <v>0</v>
      </c>
      <c r="BP156" s="48">
        <v>0</v>
      </c>
      <c r="BQ156" s="48">
        <v>0</v>
      </c>
      <c r="BR156" s="48">
        <v>0</v>
      </c>
      <c r="BS156" s="48">
        <v>0</v>
      </c>
      <c r="BT156" s="48">
        <v>0</v>
      </c>
      <c r="BU156" s="48">
        <v>0</v>
      </c>
      <c r="BV156" s="48">
        <v>0</v>
      </c>
      <c r="BW156" s="48">
        <v>0</v>
      </c>
      <c r="BX156" s="48">
        <v>0</v>
      </c>
      <c r="BY156" s="48">
        <v>0</v>
      </c>
      <c r="BZ156" s="48">
        <v>0</v>
      </c>
      <c r="CA156" s="48">
        <v>0</v>
      </c>
      <c r="CB156" s="48">
        <v>0</v>
      </c>
      <c r="CC156" s="48">
        <v>0</v>
      </c>
      <c r="CD156" s="48">
        <v>0</v>
      </c>
      <c r="CE156" s="48">
        <v>0</v>
      </c>
      <c r="CF156" s="48">
        <v>0</v>
      </c>
      <c r="CG156" s="48">
        <v>0</v>
      </c>
      <c r="CH156" s="48">
        <v>0</v>
      </c>
      <c r="CI156" s="48">
        <v>0</v>
      </c>
      <c r="CJ156" s="48">
        <v>0</v>
      </c>
      <c r="CK156" s="48">
        <v>0</v>
      </c>
      <c r="CL156" s="48">
        <v>0</v>
      </c>
      <c r="CM156" s="48">
        <v>0</v>
      </c>
      <c r="CN156" s="48">
        <v>0</v>
      </c>
      <c r="CO156" s="48">
        <v>0</v>
      </c>
      <c r="CP156" s="48"/>
      <c r="CQ156" s="48">
        <v>16</v>
      </c>
      <c r="CR156" s="48">
        <v>4</v>
      </c>
      <c r="CS156" s="48"/>
      <c r="CT156" s="48">
        <v>16</v>
      </c>
      <c r="CU156" s="48">
        <v>192</v>
      </c>
      <c r="CV156" s="429" t="s">
        <v>396</v>
      </c>
      <c r="CW156" s="47"/>
      <c r="CX156" s="47" t="s">
        <v>870</v>
      </c>
      <c r="CY156" s="15"/>
    </row>
    <row r="157" spans="1:103" hidden="1" x14ac:dyDescent="0.35">
      <c r="A157" s="427">
        <v>155</v>
      </c>
      <c r="B157" s="47" t="s">
        <v>1130</v>
      </c>
      <c r="C157" s="47" t="s">
        <v>1131</v>
      </c>
      <c r="D157" s="47" t="s">
        <v>56</v>
      </c>
      <c r="E157" s="47" t="s">
        <v>1132</v>
      </c>
      <c r="F157" s="47" t="s">
        <v>131</v>
      </c>
      <c r="G157" s="47" t="s">
        <v>58</v>
      </c>
      <c r="H157" s="47" t="s">
        <v>399</v>
      </c>
      <c r="I157" s="19" t="s">
        <v>828</v>
      </c>
      <c r="J157" s="19" t="s">
        <v>828</v>
      </c>
      <c r="K157" s="19" t="s">
        <v>828</v>
      </c>
      <c r="L157" s="19" t="s">
        <v>828</v>
      </c>
      <c r="M157" s="434" t="s">
        <v>949</v>
      </c>
      <c r="N157" s="369" t="s">
        <v>395</v>
      </c>
      <c r="O157" s="370" t="s">
        <v>395</v>
      </c>
      <c r="P157" s="423" t="s">
        <v>106</v>
      </c>
      <c r="Q157" s="423" t="s">
        <v>106</v>
      </c>
      <c r="R157" s="423" t="s">
        <v>106</v>
      </c>
      <c r="S157" s="423" t="s">
        <v>106</v>
      </c>
      <c r="T157" s="432" t="s">
        <v>985</v>
      </c>
      <c r="U157" s="369" t="s">
        <v>395</v>
      </c>
      <c r="V157" s="370" t="s">
        <v>395</v>
      </c>
      <c r="W157" s="423" t="s">
        <v>106</v>
      </c>
      <c r="X157" s="423" t="s">
        <v>106</v>
      </c>
      <c r="Y157" s="47" t="s">
        <v>395</v>
      </c>
      <c r="Z157" s="423" t="s">
        <v>106</v>
      </c>
      <c r="AA157" s="432" t="s">
        <v>1052</v>
      </c>
      <c r="AB157" s="432" t="s">
        <v>985</v>
      </c>
      <c r="AC157" s="370" t="s">
        <v>395</v>
      </c>
      <c r="AD157" s="423" t="s">
        <v>106</v>
      </c>
      <c r="AE157" s="432" t="s">
        <v>1052</v>
      </c>
      <c r="AF157" s="423" t="s">
        <v>106</v>
      </c>
      <c r="AG157" s="423" t="s">
        <v>106</v>
      </c>
      <c r="AH157" s="47" t="s">
        <v>395</v>
      </c>
      <c r="AI157" s="369" t="s">
        <v>104</v>
      </c>
      <c r="AJ157" s="370" t="s">
        <v>395</v>
      </c>
      <c r="AK157" s="47" t="s">
        <v>395</v>
      </c>
      <c r="AL157" s="423" t="s">
        <v>106</v>
      </c>
      <c r="AM157" s="221"/>
      <c r="AN157" s="48">
        <v>12</v>
      </c>
      <c r="AO157" s="48">
        <v>12</v>
      </c>
      <c r="AP157" s="48">
        <v>12</v>
      </c>
      <c r="AQ157" s="48">
        <v>0</v>
      </c>
      <c r="AR157" s="48">
        <v>15</v>
      </c>
      <c r="AS157" s="48">
        <v>12</v>
      </c>
      <c r="AT157" s="430">
        <v>18.166699999999999</v>
      </c>
      <c r="AU157" s="48">
        <v>118</v>
      </c>
      <c r="AV157" s="48">
        <v>118</v>
      </c>
      <c r="AW157" s="48">
        <v>118</v>
      </c>
      <c r="AX157" s="48">
        <v>0</v>
      </c>
      <c r="AY157" s="48">
        <v>0</v>
      </c>
      <c r="AZ157" s="48">
        <v>0</v>
      </c>
      <c r="BA157" s="48">
        <v>0</v>
      </c>
      <c r="BB157" s="48">
        <v>0</v>
      </c>
      <c r="BC157" s="48">
        <v>36</v>
      </c>
      <c r="BD157" s="48">
        <v>0</v>
      </c>
      <c r="BE157" s="48">
        <v>48</v>
      </c>
      <c r="BF157" s="48">
        <v>0</v>
      </c>
      <c r="BG157" s="48">
        <v>0</v>
      </c>
      <c r="BH157" s="48">
        <v>84</v>
      </c>
      <c r="BI157" s="48">
        <v>84</v>
      </c>
      <c r="BJ157" s="48">
        <v>0</v>
      </c>
      <c r="BK157" s="48">
        <v>0</v>
      </c>
      <c r="BL157" s="48">
        <v>0</v>
      </c>
      <c r="BM157" s="48">
        <v>0</v>
      </c>
      <c r="BN157" s="48">
        <v>0</v>
      </c>
      <c r="BO157" s="48">
        <v>0</v>
      </c>
      <c r="BP157" s="48">
        <v>0</v>
      </c>
      <c r="BQ157" s="48">
        <v>0</v>
      </c>
      <c r="BR157" s="48">
        <v>0</v>
      </c>
      <c r="BS157" s="48">
        <v>0</v>
      </c>
      <c r="BT157" s="48">
        <v>0</v>
      </c>
      <c r="BU157" s="48">
        <v>0</v>
      </c>
      <c r="BV157" s="48">
        <v>0</v>
      </c>
      <c r="BW157" s="48">
        <v>0</v>
      </c>
      <c r="BX157" s="48">
        <v>0</v>
      </c>
      <c r="BY157" s="48">
        <v>0</v>
      </c>
      <c r="BZ157" s="48">
        <v>0</v>
      </c>
      <c r="CA157" s="48">
        <v>0</v>
      </c>
      <c r="CB157" s="48">
        <v>0</v>
      </c>
      <c r="CC157" s="48">
        <v>0</v>
      </c>
      <c r="CD157" s="48">
        <v>0</v>
      </c>
      <c r="CE157" s="48">
        <v>0</v>
      </c>
      <c r="CF157" s="48">
        <v>0</v>
      </c>
      <c r="CG157" s="48">
        <v>0</v>
      </c>
      <c r="CH157" s="48">
        <v>0</v>
      </c>
      <c r="CI157" s="48">
        <v>0</v>
      </c>
      <c r="CJ157" s="48">
        <v>0</v>
      </c>
      <c r="CK157" s="48">
        <v>0</v>
      </c>
      <c r="CL157" s="48">
        <v>0</v>
      </c>
      <c r="CM157" s="48">
        <v>0</v>
      </c>
      <c r="CN157" s="48">
        <v>0</v>
      </c>
      <c r="CO157" s="48">
        <v>0</v>
      </c>
      <c r="CP157" s="48"/>
      <c r="CQ157" s="48"/>
      <c r="CR157" s="48"/>
      <c r="CS157" s="48">
        <v>84</v>
      </c>
      <c r="CT157" s="48">
        <v>84</v>
      </c>
      <c r="CU157" s="48">
        <v>124</v>
      </c>
      <c r="CV157" s="429" t="s">
        <v>396</v>
      </c>
      <c r="CW157" s="47"/>
      <c r="CX157" s="47" t="s">
        <v>870</v>
      </c>
      <c r="CY157" s="15"/>
    </row>
    <row r="158" spans="1:103" hidden="1" x14ac:dyDescent="0.35">
      <c r="A158" s="427">
        <v>156</v>
      </c>
      <c r="B158" s="47" t="s">
        <v>1133</v>
      </c>
      <c r="C158" s="47" t="s">
        <v>1134</v>
      </c>
      <c r="D158" s="47" t="s">
        <v>56</v>
      </c>
      <c r="E158" s="47" t="s">
        <v>1135</v>
      </c>
      <c r="F158" s="47" t="s">
        <v>131</v>
      </c>
      <c r="G158" s="47" t="s">
        <v>58</v>
      </c>
      <c r="H158" s="47" t="s">
        <v>399</v>
      </c>
      <c r="I158" s="423" t="s">
        <v>106</v>
      </c>
      <c r="J158" s="423" t="s">
        <v>106</v>
      </c>
      <c r="K158" s="47" t="s">
        <v>395</v>
      </c>
      <c r="L158" s="423" t="s">
        <v>106</v>
      </c>
      <c r="M158" s="423" t="s">
        <v>106</v>
      </c>
      <c r="N158" s="369" t="s">
        <v>104</v>
      </c>
      <c r="O158" s="370" t="s">
        <v>395</v>
      </c>
      <c r="P158" s="423" t="s">
        <v>106</v>
      </c>
      <c r="Q158" s="423" t="s">
        <v>106</v>
      </c>
      <c r="R158" s="423" t="s">
        <v>106</v>
      </c>
      <c r="S158" s="423" t="s">
        <v>106</v>
      </c>
      <c r="T158" s="47" t="s">
        <v>395</v>
      </c>
      <c r="U158" s="369" t="s">
        <v>104</v>
      </c>
      <c r="V158" s="370" t="s">
        <v>395</v>
      </c>
      <c r="W158" s="423" t="s">
        <v>106</v>
      </c>
      <c r="X158" s="423" t="s">
        <v>106</v>
      </c>
      <c r="Y158" s="423" t="s">
        <v>106</v>
      </c>
      <c r="Z158" s="423" t="s">
        <v>106</v>
      </c>
      <c r="AA158" s="47" t="s">
        <v>104</v>
      </c>
      <c r="AB158" s="369" t="s">
        <v>395</v>
      </c>
      <c r="AC158" s="370" t="s">
        <v>395</v>
      </c>
      <c r="AD158" s="423" t="s">
        <v>106</v>
      </c>
      <c r="AE158" s="423" t="s">
        <v>106</v>
      </c>
      <c r="AF158" s="423" t="s">
        <v>106</v>
      </c>
      <c r="AG158" s="423" t="s">
        <v>106</v>
      </c>
      <c r="AH158" s="47" t="s">
        <v>395</v>
      </c>
      <c r="AI158" s="369" t="s">
        <v>104</v>
      </c>
      <c r="AJ158" s="370" t="s">
        <v>395</v>
      </c>
      <c r="AK158" s="423" t="s">
        <v>106</v>
      </c>
      <c r="AL158" s="47" t="s">
        <v>395</v>
      </c>
      <c r="AM158" s="221"/>
      <c r="AN158" s="48">
        <v>21</v>
      </c>
      <c r="AO158" s="48">
        <v>21</v>
      </c>
      <c r="AP158" s="48">
        <v>21</v>
      </c>
      <c r="AQ158" s="48">
        <v>0</v>
      </c>
      <c r="AR158" s="48">
        <v>40</v>
      </c>
      <c r="AS158" s="48">
        <v>40</v>
      </c>
      <c r="AT158" s="430">
        <v>18.166699999999999</v>
      </c>
      <c r="AU158" s="48">
        <v>202</v>
      </c>
      <c r="AV158" s="48">
        <v>202</v>
      </c>
      <c r="AW158" s="48">
        <v>202</v>
      </c>
      <c r="AX158" s="48">
        <v>0</v>
      </c>
      <c r="AY158" s="48">
        <v>0</v>
      </c>
      <c r="AZ158" s="48">
        <v>0</v>
      </c>
      <c r="BA158" s="48">
        <v>0</v>
      </c>
      <c r="BB158" s="48">
        <v>0</v>
      </c>
      <c r="BC158" s="48">
        <v>0</v>
      </c>
      <c r="BD158" s="48">
        <v>0</v>
      </c>
      <c r="BE158" s="48">
        <v>0</v>
      </c>
      <c r="BF158" s="48">
        <v>0</v>
      </c>
      <c r="BG158" s="48">
        <v>0</v>
      </c>
      <c r="BH158" s="48">
        <v>0</v>
      </c>
      <c r="BI158" s="48">
        <v>0</v>
      </c>
      <c r="BJ158" s="48">
        <v>0</v>
      </c>
      <c r="BK158" s="48">
        <v>0</v>
      </c>
      <c r="BL158" s="48">
        <v>0</v>
      </c>
      <c r="BM158" s="48">
        <v>0</v>
      </c>
      <c r="BN158" s="48">
        <v>0</v>
      </c>
      <c r="BO158" s="48">
        <v>0</v>
      </c>
      <c r="BP158" s="48">
        <v>0</v>
      </c>
      <c r="BQ158" s="48">
        <v>0</v>
      </c>
      <c r="BR158" s="48">
        <v>0</v>
      </c>
      <c r="BS158" s="48">
        <v>0</v>
      </c>
      <c r="BT158" s="48">
        <v>0</v>
      </c>
      <c r="BU158" s="48">
        <v>0</v>
      </c>
      <c r="BV158" s="48">
        <v>0</v>
      </c>
      <c r="BW158" s="48">
        <v>0</v>
      </c>
      <c r="BX158" s="48">
        <v>0</v>
      </c>
      <c r="BY158" s="48">
        <v>0</v>
      </c>
      <c r="BZ158" s="48">
        <v>0</v>
      </c>
      <c r="CA158" s="48">
        <v>0</v>
      </c>
      <c r="CB158" s="48">
        <v>0</v>
      </c>
      <c r="CC158" s="48">
        <v>0</v>
      </c>
      <c r="CD158" s="48">
        <v>0</v>
      </c>
      <c r="CE158" s="48">
        <v>0</v>
      </c>
      <c r="CF158" s="48">
        <v>0</v>
      </c>
      <c r="CG158" s="48">
        <v>0</v>
      </c>
      <c r="CH158" s="48">
        <v>0</v>
      </c>
      <c r="CI158" s="48">
        <v>0</v>
      </c>
      <c r="CJ158" s="48">
        <v>0</v>
      </c>
      <c r="CK158" s="48">
        <v>0</v>
      </c>
      <c r="CL158" s="48">
        <v>0</v>
      </c>
      <c r="CM158" s="48">
        <v>0</v>
      </c>
      <c r="CN158" s="48">
        <v>0</v>
      </c>
      <c r="CO158" s="48">
        <v>0</v>
      </c>
      <c r="CP158" s="48"/>
      <c r="CQ158" s="48"/>
      <c r="CR158" s="48"/>
      <c r="CS158" s="48"/>
      <c r="CT158" s="48"/>
      <c r="CU158" s="48">
        <v>208</v>
      </c>
      <c r="CV158" s="429" t="s">
        <v>396</v>
      </c>
      <c r="CW158" s="47"/>
      <c r="CX158" s="47" t="s">
        <v>870</v>
      </c>
      <c r="CY158" s="15"/>
    </row>
    <row r="159" spans="1:103" hidden="1" x14ac:dyDescent="0.35">
      <c r="A159" s="427">
        <v>157</v>
      </c>
      <c r="B159" s="47" t="s">
        <v>1136</v>
      </c>
      <c r="C159" s="47" t="s">
        <v>1137</v>
      </c>
      <c r="D159" s="47" t="s">
        <v>56</v>
      </c>
      <c r="E159" s="47" t="s">
        <v>1138</v>
      </c>
      <c r="F159" s="47" t="s">
        <v>131</v>
      </c>
      <c r="G159" s="47" t="s">
        <v>58</v>
      </c>
      <c r="H159" s="47" t="s">
        <v>399</v>
      </c>
      <c r="I159" s="423" t="s">
        <v>106</v>
      </c>
      <c r="J159" s="423" t="s">
        <v>106</v>
      </c>
      <c r="K159" s="19" t="s">
        <v>1050</v>
      </c>
      <c r="L159" s="19" t="s">
        <v>1050</v>
      </c>
      <c r="M159" s="47" t="s">
        <v>395</v>
      </c>
      <c r="N159" s="369" t="s">
        <v>104</v>
      </c>
      <c r="O159" s="370" t="s">
        <v>395</v>
      </c>
      <c r="P159" s="19" t="s">
        <v>1049</v>
      </c>
      <c r="Q159" s="19" t="s">
        <v>828</v>
      </c>
      <c r="R159" s="19" t="s">
        <v>828</v>
      </c>
      <c r="S159" s="423" t="s">
        <v>106</v>
      </c>
      <c r="T159" s="434" t="s">
        <v>1120</v>
      </c>
      <c r="U159" s="369" t="s">
        <v>395</v>
      </c>
      <c r="V159" s="370" t="s">
        <v>395</v>
      </c>
      <c r="W159" s="423" t="s">
        <v>106</v>
      </c>
      <c r="X159" s="423" t="s">
        <v>106</v>
      </c>
      <c r="Y159" s="423" t="s">
        <v>106</v>
      </c>
      <c r="Z159" s="423" t="s">
        <v>106</v>
      </c>
      <c r="AA159" s="47" t="s">
        <v>104</v>
      </c>
      <c r="AB159" s="369" t="s">
        <v>395</v>
      </c>
      <c r="AC159" s="370" t="s">
        <v>395</v>
      </c>
      <c r="AD159" s="423" t="s">
        <v>106</v>
      </c>
      <c r="AE159" s="423" t="s">
        <v>106</v>
      </c>
      <c r="AF159" s="423" t="s">
        <v>106</v>
      </c>
      <c r="AG159" s="423" t="s">
        <v>106</v>
      </c>
      <c r="AH159" s="47" t="s">
        <v>395</v>
      </c>
      <c r="AI159" s="369" t="s">
        <v>104</v>
      </c>
      <c r="AJ159" s="370" t="s">
        <v>395</v>
      </c>
      <c r="AK159" s="423" t="s">
        <v>106</v>
      </c>
      <c r="AL159" s="47" t="s">
        <v>395</v>
      </c>
      <c r="AM159" s="221"/>
      <c r="AN159" s="48">
        <v>16</v>
      </c>
      <c r="AO159" s="48">
        <v>15</v>
      </c>
      <c r="AP159" s="48">
        <v>15</v>
      </c>
      <c r="AQ159" s="48">
        <v>0</v>
      </c>
      <c r="AR159" s="48">
        <v>25</v>
      </c>
      <c r="AS159" s="48">
        <v>24</v>
      </c>
      <c r="AT159" s="430">
        <v>18.166699999999999</v>
      </c>
      <c r="AU159" s="48">
        <v>154</v>
      </c>
      <c r="AV159" s="48">
        <v>144</v>
      </c>
      <c r="AW159" s="48">
        <v>144</v>
      </c>
      <c r="AX159" s="48">
        <v>10</v>
      </c>
      <c r="AY159" s="48">
        <v>0</v>
      </c>
      <c r="AZ159" s="48">
        <v>0</v>
      </c>
      <c r="BA159" s="48">
        <v>20</v>
      </c>
      <c r="BB159" s="48">
        <v>0</v>
      </c>
      <c r="BC159" s="48">
        <v>0</v>
      </c>
      <c r="BD159" s="48">
        <v>0</v>
      </c>
      <c r="BE159" s="48">
        <v>29</v>
      </c>
      <c r="BF159" s="48">
        <v>0</v>
      </c>
      <c r="BG159" s="48">
        <v>0</v>
      </c>
      <c r="BH159" s="48">
        <v>59</v>
      </c>
      <c r="BI159" s="48">
        <v>49</v>
      </c>
      <c r="BJ159" s="48">
        <v>0</v>
      </c>
      <c r="BK159" s="48">
        <v>0</v>
      </c>
      <c r="BL159" s="48">
        <v>0</v>
      </c>
      <c r="BM159" s="48">
        <v>0</v>
      </c>
      <c r="BN159" s="48">
        <v>0</v>
      </c>
      <c r="BO159" s="48">
        <v>0</v>
      </c>
      <c r="BP159" s="48">
        <v>0</v>
      </c>
      <c r="BQ159" s="48">
        <v>0</v>
      </c>
      <c r="BR159" s="48">
        <v>0</v>
      </c>
      <c r="BS159" s="48">
        <v>0</v>
      </c>
      <c r="BT159" s="48">
        <v>0</v>
      </c>
      <c r="BU159" s="48">
        <v>0</v>
      </c>
      <c r="BV159" s="48">
        <v>0</v>
      </c>
      <c r="BW159" s="48">
        <v>0</v>
      </c>
      <c r="BX159" s="48">
        <v>0</v>
      </c>
      <c r="BY159" s="48">
        <v>0</v>
      </c>
      <c r="BZ159" s="48">
        <v>0</v>
      </c>
      <c r="CA159" s="48">
        <v>0</v>
      </c>
      <c r="CB159" s="48">
        <v>0</v>
      </c>
      <c r="CC159" s="48">
        <v>0</v>
      </c>
      <c r="CD159" s="48">
        <v>0</v>
      </c>
      <c r="CE159" s="48">
        <v>0</v>
      </c>
      <c r="CF159" s="48">
        <v>0</v>
      </c>
      <c r="CG159" s="48">
        <v>0</v>
      </c>
      <c r="CH159" s="48">
        <v>0</v>
      </c>
      <c r="CI159" s="48">
        <v>0</v>
      </c>
      <c r="CJ159" s="48">
        <v>0</v>
      </c>
      <c r="CK159" s="48">
        <v>0</v>
      </c>
      <c r="CL159" s="48">
        <v>0</v>
      </c>
      <c r="CM159" s="48">
        <v>0</v>
      </c>
      <c r="CN159" s="48">
        <v>0</v>
      </c>
      <c r="CO159" s="48">
        <v>0</v>
      </c>
      <c r="CP159" s="48"/>
      <c r="CQ159" s="48">
        <v>16</v>
      </c>
      <c r="CR159" s="48">
        <v>4</v>
      </c>
      <c r="CS159" s="48">
        <v>28</v>
      </c>
      <c r="CT159" s="48">
        <v>44</v>
      </c>
      <c r="CU159" s="48">
        <v>164</v>
      </c>
      <c r="CV159" s="429" t="s">
        <v>396</v>
      </c>
      <c r="CW159" s="47"/>
      <c r="CX159" s="47" t="s">
        <v>1068</v>
      </c>
      <c r="CY159" s="15"/>
    </row>
    <row r="160" spans="1:103" hidden="1" x14ac:dyDescent="0.35">
      <c r="A160" s="427">
        <v>158</v>
      </c>
      <c r="B160" s="47" t="s">
        <v>1139</v>
      </c>
      <c r="C160" s="47" t="s">
        <v>1140</v>
      </c>
      <c r="D160" s="47" t="s">
        <v>56</v>
      </c>
      <c r="E160" s="47" t="s">
        <v>1141</v>
      </c>
      <c r="F160" s="47" t="s">
        <v>131</v>
      </c>
      <c r="G160" s="47" t="s">
        <v>58</v>
      </c>
      <c r="H160" s="47" t="s">
        <v>399</v>
      </c>
      <c r="I160" s="423" t="s">
        <v>106</v>
      </c>
      <c r="J160" s="423" t="s">
        <v>106</v>
      </c>
      <c r="K160" s="423" t="s">
        <v>106</v>
      </c>
      <c r="L160" s="423" t="s">
        <v>106</v>
      </c>
      <c r="M160" s="47" t="s">
        <v>395</v>
      </c>
      <c r="N160" s="369" t="s">
        <v>104</v>
      </c>
      <c r="O160" s="370" t="s">
        <v>395</v>
      </c>
      <c r="P160" s="423" t="s">
        <v>106</v>
      </c>
      <c r="Q160" s="423" t="s">
        <v>106</v>
      </c>
      <c r="R160" s="47" t="s">
        <v>395</v>
      </c>
      <c r="S160" s="423" t="s">
        <v>106</v>
      </c>
      <c r="T160" s="423" t="s">
        <v>106</v>
      </c>
      <c r="U160" s="369" t="s">
        <v>104</v>
      </c>
      <c r="V160" s="370" t="s">
        <v>395</v>
      </c>
      <c r="W160" s="423" t="s">
        <v>106</v>
      </c>
      <c r="X160" s="423" t="s">
        <v>106</v>
      </c>
      <c r="Y160" s="423" t="s">
        <v>106</v>
      </c>
      <c r="Z160" s="423" t="s">
        <v>106</v>
      </c>
      <c r="AA160" s="47" t="s">
        <v>104</v>
      </c>
      <c r="AB160" s="369" t="s">
        <v>395</v>
      </c>
      <c r="AC160" s="370" t="s">
        <v>395</v>
      </c>
      <c r="AD160" s="423" t="s">
        <v>106</v>
      </c>
      <c r="AE160" s="423" t="s">
        <v>106</v>
      </c>
      <c r="AF160" s="423" t="s">
        <v>106</v>
      </c>
      <c r="AG160" s="47" t="s">
        <v>395</v>
      </c>
      <c r="AH160" s="423" t="s">
        <v>106</v>
      </c>
      <c r="AI160" s="369" t="s">
        <v>104</v>
      </c>
      <c r="AJ160" s="370" t="s">
        <v>395</v>
      </c>
      <c r="AK160" s="423" t="s">
        <v>106</v>
      </c>
      <c r="AL160" s="47" t="s">
        <v>395</v>
      </c>
      <c r="AM160" s="221"/>
      <c r="AN160" s="48">
        <v>21</v>
      </c>
      <c r="AO160" s="48">
        <v>21</v>
      </c>
      <c r="AP160" s="48">
        <v>21</v>
      </c>
      <c r="AQ160" s="48">
        <v>0</v>
      </c>
      <c r="AR160" s="48">
        <v>40</v>
      </c>
      <c r="AS160" s="48">
        <v>40</v>
      </c>
      <c r="AT160" s="430">
        <v>18.166699999999999</v>
      </c>
      <c r="AU160" s="48">
        <v>202</v>
      </c>
      <c r="AV160" s="48">
        <v>202</v>
      </c>
      <c r="AW160" s="48">
        <v>202</v>
      </c>
      <c r="AX160" s="48">
        <v>0</v>
      </c>
      <c r="AY160" s="48">
        <v>0</v>
      </c>
      <c r="AZ160" s="48">
        <v>0</v>
      </c>
      <c r="BA160" s="48">
        <v>0</v>
      </c>
      <c r="BB160" s="48">
        <v>0</v>
      </c>
      <c r="BC160" s="48">
        <v>0</v>
      </c>
      <c r="BD160" s="48">
        <v>0</v>
      </c>
      <c r="BE160" s="48">
        <v>0</v>
      </c>
      <c r="BF160" s="48">
        <v>0</v>
      </c>
      <c r="BG160" s="48">
        <v>0</v>
      </c>
      <c r="BH160" s="48">
        <v>0</v>
      </c>
      <c r="BI160" s="48">
        <v>0</v>
      </c>
      <c r="BJ160" s="48">
        <v>0</v>
      </c>
      <c r="BK160" s="48">
        <v>0</v>
      </c>
      <c r="BL160" s="48">
        <v>0</v>
      </c>
      <c r="BM160" s="48">
        <v>0</v>
      </c>
      <c r="BN160" s="48">
        <v>0</v>
      </c>
      <c r="BO160" s="48">
        <v>0</v>
      </c>
      <c r="BP160" s="48">
        <v>0</v>
      </c>
      <c r="BQ160" s="48">
        <v>0</v>
      </c>
      <c r="BR160" s="48">
        <v>0</v>
      </c>
      <c r="BS160" s="48">
        <v>0</v>
      </c>
      <c r="BT160" s="48">
        <v>0</v>
      </c>
      <c r="BU160" s="48">
        <v>0</v>
      </c>
      <c r="BV160" s="48">
        <v>0</v>
      </c>
      <c r="BW160" s="48">
        <v>0</v>
      </c>
      <c r="BX160" s="48">
        <v>0</v>
      </c>
      <c r="BY160" s="48">
        <v>0</v>
      </c>
      <c r="BZ160" s="48">
        <v>0</v>
      </c>
      <c r="CA160" s="48">
        <v>0</v>
      </c>
      <c r="CB160" s="48">
        <v>0</v>
      </c>
      <c r="CC160" s="48">
        <v>0</v>
      </c>
      <c r="CD160" s="48">
        <v>0</v>
      </c>
      <c r="CE160" s="48">
        <v>0</v>
      </c>
      <c r="CF160" s="48">
        <v>0</v>
      </c>
      <c r="CG160" s="48">
        <v>0</v>
      </c>
      <c r="CH160" s="48">
        <v>0</v>
      </c>
      <c r="CI160" s="48">
        <v>0</v>
      </c>
      <c r="CJ160" s="48">
        <v>0</v>
      </c>
      <c r="CK160" s="48">
        <v>0</v>
      </c>
      <c r="CL160" s="48">
        <v>0</v>
      </c>
      <c r="CM160" s="48">
        <v>0</v>
      </c>
      <c r="CN160" s="48">
        <v>0</v>
      </c>
      <c r="CO160" s="48">
        <v>0</v>
      </c>
      <c r="CP160" s="48"/>
      <c r="CQ160" s="48"/>
      <c r="CR160" s="48"/>
      <c r="CS160" s="48"/>
      <c r="CT160" s="48"/>
      <c r="CU160" s="48">
        <v>208</v>
      </c>
      <c r="CV160" s="429" t="s">
        <v>396</v>
      </c>
      <c r="CW160" s="47"/>
      <c r="CX160" s="47" t="s">
        <v>1068</v>
      </c>
      <c r="CY160" s="15"/>
    </row>
    <row r="161" spans="1:103" hidden="1" x14ac:dyDescent="0.35">
      <c r="A161" s="427">
        <v>159</v>
      </c>
      <c r="B161" s="47" t="s">
        <v>1142</v>
      </c>
      <c r="C161" s="47" t="s">
        <v>1143</v>
      </c>
      <c r="D161" s="47" t="s">
        <v>56</v>
      </c>
      <c r="E161" s="47" t="s">
        <v>1144</v>
      </c>
      <c r="F161" s="47" t="s">
        <v>131</v>
      </c>
      <c r="G161" s="47" t="s">
        <v>58</v>
      </c>
      <c r="H161" s="47" t="s">
        <v>328</v>
      </c>
      <c r="I161" s="423" t="s">
        <v>106</v>
      </c>
      <c r="J161" s="47" t="s">
        <v>395</v>
      </c>
      <c r="K161" s="423" t="s">
        <v>106</v>
      </c>
      <c r="L161" s="423" t="s">
        <v>106</v>
      </c>
      <c r="M161" s="423" t="s">
        <v>106</v>
      </c>
      <c r="N161" s="369" t="s">
        <v>104</v>
      </c>
      <c r="O161" s="370" t="s">
        <v>395</v>
      </c>
      <c r="P161" s="423" t="s">
        <v>106</v>
      </c>
      <c r="Q161" s="423" t="s">
        <v>106</v>
      </c>
      <c r="R161" s="47" t="s">
        <v>395</v>
      </c>
      <c r="S161" s="423" t="s">
        <v>106</v>
      </c>
      <c r="T161" s="423" t="s">
        <v>106</v>
      </c>
      <c r="U161" s="369" t="s">
        <v>104</v>
      </c>
      <c r="V161" s="370" t="s">
        <v>395</v>
      </c>
      <c r="W161" s="423" t="s">
        <v>106</v>
      </c>
      <c r="X161" s="423" t="s">
        <v>106</v>
      </c>
      <c r="Y161" s="423" t="s">
        <v>106</v>
      </c>
      <c r="Z161" s="47" t="s">
        <v>395</v>
      </c>
      <c r="AA161" s="423" t="s">
        <v>106</v>
      </c>
      <c r="AB161" s="369" t="s">
        <v>104</v>
      </c>
      <c r="AC161" s="370" t="s">
        <v>395</v>
      </c>
      <c r="AD161" s="423" t="s">
        <v>106</v>
      </c>
      <c r="AE161" s="423" t="s">
        <v>106</v>
      </c>
      <c r="AF161" s="423" t="s">
        <v>106</v>
      </c>
      <c r="AG161" s="47" t="s">
        <v>395</v>
      </c>
      <c r="AH161" s="423" t="s">
        <v>106</v>
      </c>
      <c r="AI161" s="369" t="s">
        <v>104</v>
      </c>
      <c r="AJ161" s="370" t="s">
        <v>395</v>
      </c>
      <c r="AK161" s="423" t="s">
        <v>106</v>
      </c>
      <c r="AL161" s="423" t="s">
        <v>106</v>
      </c>
      <c r="AM161" s="221"/>
      <c r="AN161" s="48">
        <v>22</v>
      </c>
      <c r="AO161" s="48">
        <v>22</v>
      </c>
      <c r="AP161" s="48">
        <v>22</v>
      </c>
      <c r="AQ161" s="48">
        <v>0</v>
      </c>
      <c r="AR161" s="48">
        <v>40</v>
      </c>
      <c r="AS161" s="48">
        <v>40</v>
      </c>
      <c r="AT161" s="48">
        <v>19</v>
      </c>
      <c r="AU161" s="48">
        <v>212</v>
      </c>
      <c r="AV161" s="48">
        <v>212</v>
      </c>
      <c r="AW161" s="48">
        <v>212</v>
      </c>
      <c r="AX161" s="48">
        <v>0</v>
      </c>
      <c r="AY161" s="48">
        <v>0</v>
      </c>
      <c r="AZ161" s="48">
        <v>0</v>
      </c>
      <c r="BA161" s="48">
        <v>0</v>
      </c>
      <c r="BB161" s="48">
        <v>0</v>
      </c>
      <c r="BC161" s="48">
        <v>0</v>
      </c>
      <c r="BD161" s="48">
        <v>0</v>
      </c>
      <c r="BE161" s="48">
        <v>0</v>
      </c>
      <c r="BF161" s="48">
        <v>0</v>
      </c>
      <c r="BG161" s="48">
        <v>0</v>
      </c>
      <c r="BH161" s="48">
        <v>0</v>
      </c>
      <c r="BI161" s="48">
        <v>0</v>
      </c>
      <c r="BJ161" s="48">
        <v>0</v>
      </c>
      <c r="BK161" s="48">
        <v>0</v>
      </c>
      <c r="BL161" s="48">
        <v>0</v>
      </c>
      <c r="BM161" s="48">
        <v>0</v>
      </c>
      <c r="BN161" s="48">
        <v>0</v>
      </c>
      <c r="BO161" s="48">
        <v>0</v>
      </c>
      <c r="BP161" s="48">
        <v>0</v>
      </c>
      <c r="BQ161" s="48">
        <v>0</v>
      </c>
      <c r="BR161" s="48">
        <v>0</v>
      </c>
      <c r="BS161" s="48">
        <v>0</v>
      </c>
      <c r="BT161" s="48">
        <v>0</v>
      </c>
      <c r="BU161" s="48">
        <v>0</v>
      </c>
      <c r="BV161" s="48">
        <v>0</v>
      </c>
      <c r="BW161" s="48">
        <v>0</v>
      </c>
      <c r="BX161" s="48">
        <v>0</v>
      </c>
      <c r="BY161" s="48">
        <v>0</v>
      </c>
      <c r="BZ161" s="48">
        <v>0</v>
      </c>
      <c r="CA161" s="48">
        <v>0</v>
      </c>
      <c r="CB161" s="48">
        <v>0</v>
      </c>
      <c r="CC161" s="48">
        <v>0</v>
      </c>
      <c r="CD161" s="48">
        <v>0</v>
      </c>
      <c r="CE161" s="48">
        <v>0</v>
      </c>
      <c r="CF161" s="48">
        <v>0</v>
      </c>
      <c r="CG161" s="48">
        <v>0</v>
      </c>
      <c r="CH161" s="48">
        <v>0</v>
      </c>
      <c r="CI161" s="48">
        <v>0</v>
      </c>
      <c r="CJ161" s="48">
        <v>0</v>
      </c>
      <c r="CK161" s="48">
        <v>0</v>
      </c>
      <c r="CL161" s="48">
        <v>0</v>
      </c>
      <c r="CM161" s="48">
        <v>0</v>
      </c>
      <c r="CN161" s="48">
        <v>0</v>
      </c>
      <c r="CO161" s="48">
        <v>0</v>
      </c>
      <c r="CP161" s="48"/>
      <c r="CQ161" s="48"/>
      <c r="CR161" s="48"/>
      <c r="CS161" s="48"/>
      <c r="CT161" s="48"/>
      <c r="CU161" s="48">
        <v>208</v>
      </c>
      <c r="CV161" s="429" t="s">
        <v>396</v>
      </c>
      <c r="CW161" s="47"/>
      <c r="CX161" s="47" t="s">
        <v>1067</v>
      </c>
      <c r="CY161" s="15"/>
    </row>
    <row r="162" spans="1:103" hidden="1" x14ac:dyDescent="0.35">
      <c r="A162" s="427">
        <v>160</v>
      </c>
      <c r="B162" s="47" t="s">
        <v>1145</v>
      </c>
      <c r="C162" s="47" t="s">
        <v>1146</v>
      </c>
      <c r="D162" s="47" t="s">
        <v>56</v>
      </c>
      <c r="E162" s="47" t="s">
        <v>1147</v>
      </c>
      <c r="F162" s="47" t="s">
        <v>131</v>
      </c>
      <c r="G162" s="47" t="s">
        <v>58</v>
      </c>
      <c r="H162" s="47" t="s">
        <v>328</v>
      </c>
      <c r="I162" s="47" t="s">
        <v>104</v>
      </c>
      <c r="J162" s="423" t="s">
        <v>106</v>
      </c>
      <c r="K162" s="423" t="s">
        <v>106</v>
      </c>
      <c r="L162" s="423" t="s">
        <v>106</v>
      </c>
      <c r="M162" s="423" t="s">
        <v>106</v>
      </c>
      <c r="N162" s="369" t="s">
        <v>395</v>
      </c>
      <c r="O162" s="370" t="s">
        <v>395</v>
      </c>
      <c r="P162" s="423" t="s">
        <v>106</v>
      </c>
      <c r="Q162" s="423" t="s">
        <v>106</v>
      </c>
      <c r="R162" s="47" t="s">
        <v>395</v>
      </c>
      <c r="S162" s="19" t="s">
        <v>1050</v>
      </c>
      <c r="T162" s="19" t="s">
        <v>1049</v>
      </c>
      <c r="U162" s="19" t="s">
        <v>828</v>
      </c>
      <c r="V162" s="370" t="s">
        <v>395</v>
      </c>
      <c r="W162" s="423" t="s">
        <v>106</v>
      </c>
      <c r="X162" s="423" t="s">
        <v>106</v>
      </c>
      <c r="Y162" s="423" t="s">
        <v>106</v>
      </c>
      <c r="Z162" s="47" t="s">
        <v>395</v>
      </c>
      <c r="AA162" s="423" t="s">
        <v>106</v>
      </c>
      <c r="AB162" s="369" t="s">
        <v>104</v>
      </c>
      <c r="AC162" s="370" t="s">
        <v>395</v>
      </c>
      <c r="AD162" s="423" t="s">
        <v>106</v>
      </c>
      <c r="AE162" s="423" t="s">
        <v>106</v>
      </c>
      <c r="AF162" s="423" t="s">
        <v>106</v>
      </c>
      <c r="AG162" s="47" t="s">
        <v>395</v>
      </c>
      <c r="AH162" s="423" t="s">
        <v>106</v>
      </c>
      <c r="AI162" s="369" t="s">
        <v>104</v>
      </c>
      <c r="AJ162" s="370" t="s">
        <v>395</v>
      </c>
      <c r="AK162" s="19" t="s">
        <v>1050</v>
      </c>
      <c r="AL162" s="47" t="s">
        <v>395</v>
      </c>
      <c r="AM162" s="221"/>
      <c r="AN162" s="48">
        <v>18</v>
      </c>
      <c r="AO162" s="48">
        <v>17</v>
      </c>
      <c r="AP162" s="48">
        <v>17</v>
      </c>
      <c r="AQ162" s="48">
        <v>0</v>
      </c>
      <c r="AR162" s="48">
        <v>50</v>
      </c>
      <c r="AS162" s="48">
        <v>48</v>
      </c>
      <c r="AT162" s="430">
        <v>18.166699999999999</v>
      </c>
      <c r="AU162" s="48">
        <v>174</v>
      </c>
      <c r="AV162" s="48">
        <v>164</v>
      </c>
      <c r="AW162" s="48">
        <v>164</v>
      </c>
      <c r="AX162" s="48">
        <v>10</v>
      </c>
      <c r="AY162" s="48">
        <v>0</v>
      </c>
      <c r="AZ162" s="48">
        <v>0</v>
      </c>
      <c r="BA162" s="48">
        <v>20</v>
      </c>
      <c r="BB162" s="48">
        <v>0</v>
      </c>
      <c r="BC162" s="48">
        <v>0</v>
      </c>
      <c r="BD162" s="48">
        <v>0</v>
      </c>
      <c r="BE162" s="48">
        <v>10</v>
      </c>
      <c r="BF162" s="48">
        <v>0</v>
      </c>
      <c r="BG162" s="48">
        <v>0</v>
      </c>
      <c r="BH162" s="48">
        <v>40</v>
      </c>
      <c r="BI162" s="48">
        <v>30</v>
      </c>
      <c r="BJ162" s="48">
        <v>0</v>
      </c>
      <c r="BK162" s="48">
        <v>0</v>
      </c>
      <c r="BL162" s="48">
        <v>0</v>
      </c>
      <c r="BM162" s="48">
        <v>0</v>
      </c>
      <c r="BN162" s="48">
        <v>0</v>
      </c>
      <c r="BO162" s="48">
        <v>0</v>
      </c>
      <c r="BP162" s="48">
        <v>0</v>
      </c>
      <c r="BQ162" s="48">
        <v>0</v>
      </c>
      <c r="BR162" s="48">
        <v>0</v>
      </c>
      <c r="BS162" s="48">
        <v>0</v>
      </c>
      <c r="BT162" s="48">
        <v>0</v>
      </c>
      <c r="BU162" s="48">
        <v>0</v>
      </c>
      <c r="BV162" s="48">
        <v>0</v>
      </c>
      <c r="BW162" s="48">
        <v>0</v>
      </c>
      <c r="BX162" s="48">
        <v>0</v>
      </c>
      <c r="BY162" s="48">
        <v>0</v>
      </c>
      <c r="BZ162" s="48">
        <v>0</v>
      </c>
      <c r="CA162" s="48">
        <v>0</v>
      </c>
      <c r="CB162" s="48">
        <v>0</v>
      </c>
      <c r="CC162" s="48">
        <v>0</v>
      </c>
      <c r="CD162" s="48">
        <v>0</v>
      </c>
      <c r="CE162" s="48">
        <v>0</v>
      </c>
      <c r="CF162" s="48">
        <v>0</v>
      </c>
      <c r="CG162" s="48">
        <v>0</v>
      </c>
      <c r="CH162" s="48">
        <v>0</v>
      </c>
      <c r="CI162" s="48">
        <v>0</v>
      </c>
      <c r="CJ162" s="48">
        <v>0</v>
      </c>
      <c r="CK162" s="48">
        <v>0</v>
      </c>
      <c r="CL162" s="48">
        <v>0</v>
      </c>
      <c r="CM162" s="48">
        <v>0</v>
      </c>
      <c r="CN162" s="48">
        <v>0</v>
      </c>
      <c r="CO162" s="48">
        <v>0</v>
      </c>
      <c r="CP162" s="48"/>
      <c r="CQ162" s="48">
        <v>16</v>
      </c>
      <c r="CR162" s="48">
        <v>4</v>
      </c>
      <c r="CS162" s="48">
        <v>8</v>
      </c>
      <c r="CT162" s="48">
        <v>24</v>
      </c>
      <c r="CU162" s="48">
        <v>184</v>
      </c>
      <c r="CV162" s="429" t="s">
        <v>396</v>
      </c>
      <c r="CW162" s="47"/>
      <c r="CX162" s="47" t="s">
        <v>1067</v>
      </c>
      <c r="CY162" s="15"/>
    </row>
    <row r="163" spans="1:103" hidden="1" x14ac:dyDescent="0.35">
      <c r="A163" s="427">
        <v>161</v>
      </c>
      <c r="B163" s="47" t="s">
        <v>1148</v>
      </c>
      <c r="C163" s="47" t="s">
        <v>1149</v>
      </c>
      <c r="D163" s="47" t="s">
        <v>56</v>
      </c>
      <c r="E163" s="47" t="s">
        <v>1150</v>
      </c>
      <c r="F163" s="47" t="s">
        <v>131</v>
      </c>
      <c r="G163" s="47" t="s">
        <v>58</v>
      </c>
      <c r="H163" s="47" t="s">
        <v>327</v>
      </c>
      <c r="I163" s="423" t="s">
        <v>106</v>
      </c>
      <c r="J163" s="423" t="s">
        <v>106</v>
      </c>
      <c r="K163" s="423" t="s">
        <v>106</v>
      </c>
      <c r="L163" s="423" t="s">
        <v>106</v>
      </c>
      <c r="M163" s="47" t="s">
        <v>104</v>
      </c>
      <c r="N163" s="369" t="s">
        <v>395</v>
      </c>
      <c r="O163" s="370" t="s">
        <v>395</v>
      </c>
      <c r="P163" s="423" t="s">
        <v>106</v>
      </c>
      <c r="Q163" s="423" t="s">
        <v>106</v>
      </c>
      <c r="R163" s="47" t="s">
        <v>395</v>
      </c>
      <c r="S163" s="423" t="s">
        <v>106</v>
      </c>
      <c r="T163" s="423" t="s">
        <v>106</v>
      </c>
      <c r="U163" s="369" t="s">
        <v>104</v>
      </c>
      <c r="V163" s="370" t="s">
        <v>395</v>
      </c>
      <c r="W163" s="423" t="s">
        <v>106</v>
      </c>
      <c r="X163" s="423" t="s">
        <v>106</v>
      </c>
      <c r="Y163" s="423" t="s">
        <v>106</v>
      </c>
      <c r="Z163" s="423" t="s">
        <v>106</v>
      </c>
      <c r="AA163" s="47" t="s">
        <v>104</v>
      </c>
      <c r="AB163" s="369" t="s">
        <v>395</v>
      </c>
      <c r="AC163" s="370" t="s">
        <v>395</v>
      </c>
      <c r="AD163" s="423" t="s">
        <v>106</v>
      </c>
      <c r="AE163" s="423" t="s">
        <v>106</v>
      </c>
      <c r="AF163" s="423" t="s">
        <v>106</v>
      </c>
      <c r="AG163" s="423" t="s">
        <v>106</v>
      </c>
      <c r="AH163" s="47" t="s">
        <v>104</v>
      </c>
      <c r="AI163" s="369" t="s">
        <v>395</v>
      </c>
      <c r="AJ163" s="370" t="s">
        <v>395</v>
      </c>
      <c r="AK163" s="423" t="s">
        <v>106</v>
      </c>
      <c r="AL163" s="423" t="s">
        <v>106</v>
      </c>
      <c r="AM163" s="221"/>
      <c r="AN163" s="48">
        <v>22</v>
      </c>
      <c r="AO163" s="48">
        <v>22</v>
      </c>
      <c r="AP163" s="48">
        <v>22</v>
      </c>
      <c r="AQ163" s="48">
        <v>0</v>
      </c>
      <c r="AR163" s="48">
        <v>35</v>
      </c>
      <c r="AS163" s="48">
        <v>36</v>
      </c>
      <c r="AT163" s="48">
        <v>19</v>
      </c>
      <c r="AU163" s="48">
        <v>212</v>
      </c>
      <c r="AV163" s="48">
        <v>212</v>
      </c>
      <c r="AW163" s="48">
        <v>212</v>
      </c>
      <c r="AX163" s="48">
        <v>0</v>
      </c>
      <c r="AY163" s="48">
        <v>0</v>
      </c>
      <c r="AZ163" s="48">
        <v>0</v>
      </c>
      <c r="BA163" s="48">
        <v>0</v>
      </c>
      <c r="BB163" s="48">
        <v>0</v>
      </c>
      <c r="BC163" s="48">
        <v>0</v>
      </c>
      <c r="BD163" s="48">
        <v>0</v>
      </c>
      <c r="BE163" s="48">
        <v>0</v>
      </c>
      <c r="BF163" s="48">
        <v>0</v>
      </c>
      <c r="BG163" s="48">
        <v>0</v>
      </c>
      <c r="BH163" s="48">
        <v>0</v>
      </c>
      <c r="BI163" s="48">
        <v>0</v>
      </c>
      <c r="BJ163" s="48">
        <v>0</v>
      </c>
      <c r="BK163" s="48">
        <v>0</v>
      </c>
      <c r="BL163" s="48">
        <v>0</v>
      </c>
      <c r="BM163" s="48">
        <v>0</v>
      </c>
      <c r="BN163" s="48">
        <v>0</v>
      </c>
      <c r="BO163" s="48">
        <v>0</v>
      </c>
      <c r="BP163" s="48">
        <v>0</v>
      </c>
      <c r="BQ163" s="48">
        <v>0</v>
      </c>
      <c r="BR163" s="48">
        <v>0</v>
      </c>
      <c r="BS163" s="48">
        <v>0</v>
      </c>
      <c r="BT163" s="48">
        <v>0</v>
      </c>
      <c r="BU163" s="48">
        <v>0</v>
      </c>
      <c r="BV163" s="48">
        <v>0</v>
      </c>
      <c r="BW163" s="48">
        <v>0</v>
      </c>
      <c r="BX163" s="48">
        <v>0</v>
      </c>
      <c r="BY163" s="48">
        <v>0</v>
      </c>
      <c r="BZ163" s="48">
        <v>0</v>
      </c>
      <c r="CA163" s="48">
        <v>0</v>
      </c>
      <c r="CB163" s="48">
        <v>0</v>
      </c>
      <c r="CC163" s="48">
        <v>0</v>
      </c>
      <c r="CD163" s="48">
        <v>0</v>
      </c>
      <c r="CE163" s="48">
        <v>0</v>
      </c>
      <c r="CF163" s="48">
        <v>0</v>
      </c>
      <c r="CG163" s="48">
        <v>0</v>
      </c>
      <c r="CH163" s="48">
        <v>0</v>
      </c>
      <c r="CI163" s="48">
        <v>0</v>
      </c>
      <c r="CJ163" s="48">
        <v>0</v>
      </c>
      <c r="CK163" s="48">
        <v>0</v>
      </c>
      <c r="CL163" s="48">
        <v>0</v>
      </c>
      <c r="CM163" s="48">
        <v>0</v>
      </c>
      <c r="CN163" s="48">
        <v>0</v>
      </c>
      <c r="CO163" s="48">
        <v>0</v>
      </c>
      <c r="CP163" s="48"/>
      <c r="CQ163" s="48"/>
      <c r="CR163" s="48"/>
      <c r="CS163" s="48"/>
      <c r="CT163" s="48"/>
      <c r="CU163" s="48">
        <v>208</v>
      </c>
      <c r="CV163" s="429" t="s">
        <v>396</v>
      </c>
      <c r="CW163" s="47"/>
      <c r="CX163" s="47" t="s">
        <v>870</v>
      </c>
      <c r="CY163" s="15"/>
    </row>
    <row r="164" spans="1:103" hidden="1" x14ac:dyDescent="0.35">
      <c r="A164" s="427">
        <v>162</v>
      </c>
      <c r="B164" s="47" t="s">
        <v>1151</v>
      </c>
      <c r="C164" s="47" t="s">
        <v>1152</v>
      </c>
      <c r="D164" s="47" t="s">
        <v>56</v>
      </c>
      <c r="E164" s="47" t="s">
        <v>1153</v>
      </c>
      <c r="F164" s="47" t="s">
        <v>131</v>
      </c>
      <c r="G164" s="47" t="s">
        <v>58</v>
      </c>
      <c r="H164" s="47" t="s">
        <v>327</v>
      </c>
      <c r="I164" s="423" t="s">
        <v>106</v>
      </c>
      <c r="J164" s="423" t="s">
        <v>106</v>
      </c>
      <c r="K164" s="423" t="s">
        <v>106</v>
      </c>
      <c r="L164" s="423" t="s">
        <v>106</v>
      </c>
      <c r="M164" s="47" t="s">
        <v>104</v>
      </c>
      <c r="N164" s="369" t="s">
        <v>395</v>
      </c>
      <c r="O164" s="370" t="s">
        <v>395</v>
      </c>
      <c r="P164" s="423" t="s">
        <v>106</v>
      </c>
      <c r="Q164" s="423" t="s">
        <v>106</v>
      </c>
      <c r="R164" s="423" t="s">
        <v>106</v>
      </c>
      <c r="S164" s="423" t="s">
        <v>106</v>
      </c>
      <c r="T164" s="47" t="s">
        <v>104</v>
      </c>
      <c r="U164" s="369" t="s">
        <v>395</v>
      </c>
      <c r="V164" s="370" t="s">
        <v>395</v>
      </c>
      <c r="W164" s="19" t="s">
        <v>1050</v>
      </c>
      <c r="X164" s="423" t="s">
        <v>106</v>
      </c>
      <c r="Y164" s="423" t="s">
        <v>106</v>
      </c>
      <c r="Z164" s="47" t="s">
        <v>395</v>
      </c>
      <c r="AA164" s="423" t="s">
        <v>106</v>
      </c>
      <c r="AB164" s="369" t="s">
        <v>104</v>
      </c>
      <c r="AC164" s="370" t="s">
        <v>395</v>
      </c>
      <c r="AD164" s="423" t="s">
        <v>106</v>
      </c>
      <c r="AE164" s="423" t="s">
        <v>106</v>
      </c>
      <c r="AF164" s="423" t="s">
        <v>106</v>
      </c>
      <c r="AG164" s="423" t="s">
        <v>106</v>
      </c>
      <c r="AH164" s="47" t="s">
        <v>104</v>
      </c>
      <c r="AI164" s="369" t="s">
        <v>395</v>
      </c>
      <c r="AJ164" s="370" t="s">
        <v>395</v>
      </c>
      <c r="AK164" s="423" t="s">
        <v>106</v>
      </c>
      <c r="AL164" s="423" t="s">
        <v>106</v>
      </c>
      <c r="AM164" s="221"/>
      <c r="AN164" s="48">
        <v>21</v>
      </c>
      <c r="AO164" s="48">
        <v>21</v>
      </c>
      <c r="AP164" s="48">
        <v>21</v>
      </c>
      <c r="AQ164" s="48">
        <v>0</v>
      </c>
      <c r="AR164" s="48">
        <v>20</v>
      </c>
      <c r="AS164" s="48">
        <v>20</v>
      </c>
      <c r="AT164" s="48">
        <v>19</v>
      </c>
      <c r="AU164" s="48">
        <v>202</v>
      </c>
      <c r="AV164" s="48">
        <v>202</v>
      </c>
      <c r="AW164" s="48">
        <v>202</v>
      </c>
      <c r="AX164" s="48">
        <v>0</v>
      </c>
      <c r="AY164" s="48">
        <v>0</v>
      </c>
      <c r="AZ164" s="48">
        <v>0</v>
      </c>
      <c r="BA164" s="48">
        <v>10</v>
      </c>
      <c r="BB164" s="48">
        <v>0</v>
      </c>
      <c r="BC164" s="48">
        <v>0</v>
      </c>
      <c r="BD164" s="48">
        <v>0</v>
      </c>
      <c r="BE164" s="48">
        <v>0</v>
      </c>
      <c r="BF164" s="48">
        <v>0</v>
      </c>
      <c r="BG164" s="48">
        <v>0</v>
      </c>
      <c r="BH164" s="48">
        <v>10</v>
      </c>
      <c r="BI164" s="48">
        <v>10</v>
      </c>
      <c r="BJ164" s="48">
        <v>0</v>
      </c>
      <c r="BK164" s="48">
        <v>0</v>
      </c>
      <c r="BL164" s="48">
        <v>0</v>
      </c>
      <c r="BM164" s="48">
        <v>0</v>
      </c>
      <c r="BN164" s="48">
        <v>0</v>
      </c>
      <c r="BO164" s="48">
        <v>0</v>
      </c>
      <c r="BP164" s="48">
        <v>0</v>
      </c>
      <c r="BQ164" s="48">
        <v>0</v>
      </c>
      <c r="BR164" s="48">
        <v>0</v>
      </c>
      <c r="BS164" s="48">
        <v>0</v>
      </c>
      <c r="BT164" s="48">
        <v>0</v>
      </c>
      <c r="BU164" s="48">
        <v>0</v>
      </c>
      <c r="BV164" s="48">
        <v>0</v>
      </c>
      <c r="BW164" s="48">
        <v>0</v>
      </c>
      <c r="BX164" s="48">
        <v>0</v>
      </c>
      <c r="BY164" s="48">
        <v>0</v>
      </c>
      <c r="BZ164" s="48">
        <v>0</v>
      </c>
      <c r="CA164" s="48">
        <v>0</v>
      </c>
      <c r="CB164" s="48">
        <v>0</v>
      </c>
      <c r="CC164" s="48">
        <v>0</v>
      </c>
      <c r="CD164" s="48">
        <v>0</v>
      </c>
      <c r="CE164" s="48">
        <v>0</v>
      </c>
      <c r="CF164" s="48">
        <v>0</v>
      </c>
      <c r="CG164" s="48">
        <v>0</v>
      </c>
      <c r="CH164" s="48">
        <v>0</v>
      </c>
      <c r="CI164" s="48">
        <v>0</v>
      </c>
      <c r="CJ164" s="48">
        <v>0</v>
      </c>
      <c r="CK164" s="48">
        <v>0</v>
      </c>
      <c r="CL164" s="48">
        <v>0</v>
      </c>
      <c r="CM164" s="48">
        <v>0</v>
      </c>
      <c r="CN164" s="48">
        <v>0</v>
      </c>
      <c r="CO164" s="48">
        <v>0</v>
      </c>
      <c r="CP164" s="48"/>
      <c r="CQ164" s="48">
        <v>8</v>
      </c>
      <c r="CR164" s="48">
        <v>2</v>
      </c>
      <c r="CS164" s="48"/>
      <c r="CT164" s="48">
        <v>8</v>
      </c>
      <c r="CU164" s="48">
        <v>200</v>
      </c>
      <c r="CV164" s="429" t="s">
        <v>396</v>
      </c>
      <c r="CW164" s="47"/>
      <c r="CX164" s="47" t="s">
        <v>870</v>
      </c>
      <c r="CY164" s="15"/>
    </row>
    <row r="165" spans="1:103" hidden="1" x14ac:dyDescent="0.35">
      <c r="A165" s="427">
        <v>163</v>
      </c>
      <c r="B165" s="47" t="s">
        <v>1154</v>
      </c>
      <c r="C165" s="47" t="s">
        <v>1155</v>
      </c>
      <c r="D165" s="47" t="s">
        <v>56</v>
      </c>
      <c r="E165" s="47" t="s">
        <v>1156</v>
      </c>
      <c r="F165" s="47" t="s">
        <v>131</v>
      </c>
      <c r="G165" s="47" t="s">
        <v>58</v>
      </c>
      <c r="H165" s="47" t="s">
        <v>328</v>
      </c>
      <c r="I165" s="47" t="s">
        <v>104</v>
      </c>
      <c r="J165" s="47" t="s">
        <v>395</v>
      </c>
      <c r="K165" s="423" t="s">
        <v>106</v>
      </c>
      <c r="L165" s="423" t="s">
        <v>106</v>
      </c>
      <c r="M165" s="423" t="s">
        <v>106</v>
      </c>
      <c r="N165" s="369"/>
      <c r="O165" s="370" t="s">
        <v>395</v>
      </c>
      <c r="P165" s="423" t="s">
        <v>106</v>
      </c>
      <c r="Q165" s="433"/>
      <c r="R165" s="47" t="s">
        <v>395</v>
      </c>
      <c r="S165" s="423" t="s">
        <v>106</v>
      </c>
      <c r="T165" s="433"/>
      <c r="U165" s="369"/>
      <c r="V165" s="370" t="s">
        <v>395</v>
      </c>
      <c r="W165" s="433"/>
      <c r="X165" s="423" t="s">
        <v>106</v>
      </c>
      <c r="Y165" s="423" t="s">
        <v>106</v>
      </c>
      <c r="Z165" s="423" t="s">
        <v>106</v>
      </c>
      <c r="AA165" s="47" t="s">
        <v>104</v>
      </c>
      <c r="AB165" s="369" t="s">
        <v>395</v>
      </c>
      <c r="AC165" s="370" t="s">
        <v>395</v>
      </c>
      <c r="AD165" s="423" t="s">
        <v>106</v>
      </c>
      <c r="AE165" s="423" t="s">
        <v>106</v>
      </c>
      <c r="AF165" s="423" t="s">
        <v>106</v>
      </c>
      <c r="AG165" s="423" t="s">
        <v>106</v>
      </c>
      <c r="AH165" s="47" t="s">
        <v>104</v>
      </c>
      <c r="AI165" s="369" t="s">
        <v>395</v>
      </c>
      <c r="AJ165" s="370" t="s">
        <v>395</v>
      </c>
      <c r="AK165" s="423" t="s">
        <v>106</v>
      </c>
      <c r="AL165" s="423" t="s">
        <v>106</v>
      </c>
      <c r="AM165" s="221"/>
      <c r="AN165" s="48">
        <v>17</v>
      </c>
      <c r="AO165" s="48">
        <v>17</v>
      </c>
      <c r="AP165" s="48">
        <v>17</v>
      </c>
      <c r="AQ165" s="48">
        <v>0</v>
      </c>
      <c r="AR165" s="48">
        <v>25</v>
      </c>
      <c r="AS165" s="48">
        <v>24</v>
      </c>
      <c r="AT165" s="48">
        <v>19</v>
      </c>
      <c r="AU165" s="48">
        <v>164</v>
      </c>
      <c r="AV165" s="48">
        <v>164</v>
      </c>
      <c r="AW165" s="48">
        <v>164</v>
      </c>
      <c r="AX165" s="48">
        <v>0</v>
      </c>
      <c r="AY165" s="48">
        <v>0</v>
      </c>
      <c r="AZ165" s="48">
        <v>0</v>
      </c>
      <c r="BA165" s="48">
        <v>0</v>
      </c>
      <c r="BB165" s="48">
        <v>0</v>
      </c>
      <c r="BC165" s="48">
        <v>0</v>
      </c>
      <c r="BD165" s="48">
        <v>0</v>
      </c>
      <c r="BE165" s="48">
        <v>0</v>
      </c>
      <c r="BF165" s="48">
        <v>0</v>
      </c>
      <c r="BG165" s="48">
        <v>0</v>
      </c>
      <c r="BH165" s="48">
        <v>0</v>
      </c>
      <c r="BI165" s="48">
        <v>0</v>
      </c>
      <c r="BJ165" s="48">
        <v>0</v>
      </c>
      <c r="BK165" s="48">
        <v>0</v>
      </c>
      <c r="BL165" s="48">
        <v>0</v>
      </c>
      <c r="BM165" s="48">
        <v>0</v>
      </c>
      <c r="BN165" s="48">
        <v>0</v>
      </c>
      <c r="BO165" s="48">
        <v>0</v>
      </c>
      <c r="BP165" s="48">
        <v>0</v>
      </c>
      <c r="BQ165" s="48">
        <v>0</v>
      </c>
      <c r="BR165" s="48">
        <v>0</v>
      </c>
      <c r="BS165" s="48">
        <v>0</v>
      </c>
      <c r="BT165" s="48">
        <v>0</v>
      </c>
      <c r="BU165" s="48">
        <v>0</v>
      </c>
      <c r="BV165" s="48">
        <v>0</v>
      </c>
      <c r="BW165" s="48">
        <v>0</v>
      </c>
      <c r="BX165" s="48">
        <v>0</v>
      </c>
      <c r="BY165" s="48">
        <v>0</v>
      </c>
      <c r="BZ165" s="48">
        <v>0</v>
      </c>
      <c r="CA165" s="48">
        <v>0</v>
      </c>
      <c r="CB165" s="48">
        <v>0</v>
      </c>
      <c r="CC165" s="48">
        <v>0</v>
      </c>
      <c r="CD165" s="48">
        <v>0</v>
      </c>
      <c r="CE165" s="48">
        <v>0</v>
      </c>
      <c r="CF165" s="48">
        <v>0</v>
      </c>
      <c r="CG165" s="48">
        <v>0</v>
      </c>
      <c r="CH165" s="48">
        <v>0</v>
      </c>
      <c r="CI165" s="48">
        <v>0</v>
      </c>
      <c r="CJ165" s="48">
        <v>0</v>
      </c>
      <c r="CK165" s="48">
        <v>0</v>
      </c>
      <c r="CL165" s="48">
        <v>0</v>
      </c>
      <c r="CM165" s="48">
        <v>0</v>
      </c>
      <c r="CN165" s="48">
        <v>0</v>
      </c>
      <c r="CO165" s="48">
        <v>0</v>
      </c>
      <c r="CP165" s="48"/>
      <c r="CQ165" s="48"/>
      <c r="CR165" s="48"/>
      <c r="CS165" s="48">
        <v>48</v>
      </c>
      <c r="CT165" s="48">
        <v>48</v>
      </c>
      <c r="CU165" s="48">
        <v>160</v>
      </c>
      <c r="CV165" s="429" t="s">
        <v>396</v>
      </c>
      <c r="CW165" s="47"/>
      <c r="CX165" s="47" t="s">
        <v>870</v>
      </c>
      <c r="CY165" s="15"/>
    </row>
    <row r="166" spans="1:103" hidden="1" x14ac:dyDescent="0.35">
      <c r="A166" s="427">
        <v>164</v>
      </c>
      <c r="B166" s="47" t="s">
        <v>1157</v>
      </c>
      <c r="C166" s="47" t="s">
        <v>1158</v>
      </c>
      <c r="D166" s="47" t="s">
        <v>56</v>
      </c>
      <c r="E166" s="47" t="s">
        <v>1159</v>
      </c>
      <c r="F166" s="47" t="s">
        <v>131</v>
      </c>
      <c r="G166" s="47" t="s">
        <v>58</v>
      </c>
      <c r="H166" s="47" t="s">
        <v>328</v>
      </c>
      <c r="I166" s="423" t="s">
        <v>106</v>
      </c>
      <c r="J166" s="423" t="s">
        <v>106</v>
      </c>
      <c r="K166" s="423" t="s">
        <v>106</v>
      </c>
      <c r="L166" s="423" t="s">
        <v>106</v>
      </c>
      <c r="M166" s="432" t="s">
        <v>948</v>
      </c>
      <c r="N166" s="369" t="s">
        <v>395</v>
      </c>
      <c r="O166" s="370" t="s">
        <v>395</v>
      </c>
      <c r="P166" s="423" t="s">
        <v>106</v>
      </c>
      <c r="Q166" s="423" t="s">
        <v>106</v>
      </c>
      <c r="R166" s="423" t="s">
        <v>106</v>
      </c>
      <c r="S166" s="423" t="s">
        <v>106</v>
      </c>
      <c r="T166" s="47" t="s">
        <v>104</v>
      </c>
      <c r="U166" s="369" t="s">
        <v>395</v>
      </c>
      <c r="V166" s="370" t="s">
        <v>395</v>
      </c>
      <c r="W166" s="423" t="s">
        <v>106</v>
      </c>
      <c r="X166" s="423" t="s">
        <v>106</v>
      </c>
      <c r="Y166" s="423" t="s">
        <v>106</v>
      </c>
      <c r="Z166" s="423" t="s">
        <v>106</v>
      </c>
      <c r="AA166" s="47" t="s">
        <v>104</v>
      </c>
      <c r="AB166" s="369" t="s">
        <v>395</v>
      </c>
      <c r="AC166" s="370" t="s">
        <v>395</v>
      </c>
      <c r="AD166" s="423" t="s">
        <v>106</v>
      </c>
      <c r="AE166" s="423" t="s">
        <v>106</v>
      </c>
      <c r="AF166" s="423" t="s">
        <v>106</v>
      </c>
      <c r="AG166" s="423" t="s">
        <v>106</v>
      </c>
      <c r="AH166" s="47" t="s">
        <v>104</v>
      </c>
      <c r="AI166" s="369" t="s">
        <v>395</v>
      </c>
      <c r="AJ166" s="370" t="s">
        <v>395</v>
      </c>
      <c r="AK166" s="423" t="s">
        <v>106</v>
      </c>
      <c r="AL166" s="423" t="s">
        <v>106</v>
      </c>
      <c r="AM166" s="221"/>
      <c r="AN166" s="48">
        <v>21</v>
      </c>
      <c r="AO166" s="48">
        <v>21</v>
      </c>
      <c r="AP166" s="48">
        <v>21</v>
      </c>
      <c r="AQ166" s="48">
        <v>0</v>
      </c>
      <c r="AR166" s="48">
        <v>20</v>
      </c>
      <c r="AS166" s="48">
        <v>20</v>
      </c>
      <c r="AT166" s="48">
        <v>19</v>
      </c>
      <c r="AU166" s="48">
        <v>204</v>
      </c>
      <c r="AV166" s="48">
        <v>204</v>
      </c>
      <c r="AW166" s="48">
        <v>204</v>
      </c>
      <c r="AX166" s="48">
        <v>0</v>
      </c>
      <c r="AY166" s="48">
        <v>0</v>
      </c>
      <c r="AZ166" s="48">
        <v>0</v>
      </c>
      <c r="BA166" s="48">
        <v>8</v>
      </c>
      <c r="BB166" s="48">
        <v>0</v>
      </c>
      <c r="BC166" s="48">
        <v>0</v>
      </c>
      <c r="BD166" s="48">
        <v>0</v>
      </c>
      <c r="BE166" s="48">
        <v>0</v>
      </c>
      <c r="BF166" s="48">
        <v>0</v>
      </c>
      <c r="BG166" s="48">
        <v>0</v>
      </c>
      <c r="BH166" s="48">
        <v>8</v>
      </c>
      <c r="BI166" s="48">
        <v>8</v>
      </c>
      <c r="BJ166" s="48">
        <v>0</v>
      </c>
      <c r="BK166" s="48">
        <v>0</v>
      </c>
      <c r="BL166" s="48">
        <v>0</v>
      </c>
      <c r="BM166" s="48">
        <v>0</v>
      </c>
      <c r="BN166" s="48">
        <v>0</v>
      </c>
      <c r="BO166" s="48">
        <v>0</v>
      </c>
      <c r="BP166" s="48">
        <v>0</v>
      </c>
      <c r="BQ166" s="48">
        <v>0</v>
      </c>
      <c r="BR166" s="48">
        <v>0</v>
      </c>
      <c r="BS166" s="48">
        <v>0</v>
      </c>
      <c r="BT166" s="48">
        <v>0</v>
      </c>
      <c r="BU166" s="48">
        <v>0</v>
      </c>
      <c r="BV166" s="48">
        <v>0</v>
      </c>
      <c r="BW166" s="48">
        <v>0</v>
      </c>
      <c r="BX166" s="48">
        <v>0</v>
      </c>
      <c r="BY166" s="48">
        <v>0</v>
      </c>
      <c r="BZ166" s="48">
        <v>0</v>
      </c>
      <c r="CA166" s="48">
        <v>0</v>
      </c>
      <c r="CB166" s="48">
        <v>0</v>
      </c>
      <c r="CC166" s="48">
        <v>0</v>
      </c>
      <c r="CD166" s="48">
        <v>0</v>
      </c>
      <c r="CE166" s="48">
        <v>0</v>
      </c>
      <c r="CF166" s="48">
        <v>0</v>
      </c>
      <c r="CG166" s="48">
        <v>0</v>
      </c>
      <c r="CH166" s="48">
        <v>0</v>
      </c>
      <c r="CI166" s="48">
        <v>0</v>
      </c>
      <c r="CJ166" s="48">
        <v>0</v>
      </c>
      <c r="CK166" s="48">
        <v>0</v>
      </c>
      <c r="CL166" s="48">
        <v>0</v>
      </c>
      <c r="CM166" s="48">
        <v>0</v>
      </c>
      <c r="CN166" s="48">
        <v>0</v>
      </c>
      <c r="CO166" s="48">
        <v>0</v>
      </c>
      <c r="CP166" s="48"/>
      <c r="CQ166" s="48">
        <v>8</v>
      </c>
      <c r="CR166" s="48"/>
      <c r="CS166" s="48"/>
      <c r="CT166" s="48">
        <v>8</v>
      </c>
      <c r="CU166" s="48">
        <v>200</v>
      </c>
      <c r="CV166" s="429" t="s">
        <v>396</v>
      </c>
      <c r="CW166" s="47"/>
      <c r="CX166" s="47" t="s">
        <v>870</v>
      </c>
      <c r="CY166" s="15"/>
    </row>
    <row r="167" spans="1:103" hidden="1" x14ac:dyDescent="0.35">
      <c r="A167" s="427">
        <v>165</v>
      </c>
      <c r="B167" s="47" t="s">
        <v>1160</v>
      </c>
      <c r="C167" s="47" t="s">
        <v>1161</v>
      </c>
      <c r="D167" s="47" t="s">
        <v>56</v>
      </c>
      <c r="E167" s="47" t="s">
        <v>1162</v>
      </c>
      <c r="F167" s="47" t="s">
        <v>131</v>
      </c>
      <c r="G167" s="47" t="s">
        <v>58</v>
      </c>
      <c r="H167" s="47" t="s">
        <v>328</v>
      </c>
      <c r="I167" s="423" t="s">
        <v>106</v>
      </c>
      <c r="J167" s="423" t="s">
        <v>106</v>
      </c>
      <c r="K167" s="423" t="s">
        <v>106</v>
      </c>
      <c r="L167" s="423" t="s">
        <v>106</v>
      </c>
      <c r="M167" s="47" t="s">
        <v>104</v>
      </c>
      <c r="N167" s="369" t="s">
        <v>395</v>
      </c>
      <c r="O167" s="370" t="s">
        <v>395</v>
      </c>
      <c r="P167" s="423" t="s">
        <v>106</v>
      </c>
      <c r="Q167" s="423" t="s">
        <v>106</v>
      </c>
      <c r="R167" s="433"/>
      <c r="S167" s="423" t="s">
        <v>106</v>
      </c>
      <c r="T167" s="47" t="s">
        <v>104</v>
      </c>
      <c r="U167" s="369" t="s">
        <v>395</v>
      </c>
      <c r="V167" s="370" t="s">
        <v>395</v>
      </c>
      <c r="W167" s="423" t="s">
        <v>106</v>
      </c>
      <c r="X167" s="47" t="s">
        <v>395</v>
      </c>
      <c r="Y167" s="423" t="s">
        <v>106</v>
      </c>
      <c r="Z167" s="423" t="s">
        <v>106</v>
      </c>
      <c r="AA167" s="423" t="s">
        <v>106</v>
      </c>
      <c r="AB167" s="369" t="s">
        <v>104</v>
      </c>
      <c r="AC167" s="370" t="s">
        <v>395</v>
      </c>
      <c r="AD167" s="432" t="s">
        <v>1052</v>
      </c>
      <c r="AE167" s="423" t="s">
        <v>106</v>
      </c>
      <c r="AF167" s="423" t="s">
        <v>106</v>
      </c>
      <c r="AG167" s="19" t="s">
        <v>531</v>
      </c>
      <c r="AH167" s="47" t="s">
        <v>104</v>
      </c>
      <c r="AI167" s="369" t="s">
        <v>395</v>
      </c>
      <c r="AJ167" s="370" t="s">
        <v>395</v>
      </c>
      <c r="AK167" s="423" t="s">
        <v>106</v>
      </c>
      <c r="AL167" s="423" t="s">
        <v>106</v>
      </c>
      <c r="AM167" s="221"/>
      <c r="AN167" s="48">
        <v>20</v>
      </c>
      <c r="AO167" s="430">
        <v>19.975000000000001</v>
      </c>
      <c r="AP167" s="430">
        <v>19.975000000000001</v>
      </c>
      <c r="AQ167" s="48">
        <v>0</v>
      </c>
      <c r="AR167" s="48">
        <v>50</v>
      </c>
      <c r="AS167" s="48">
        <v>48</v>
      </c>
      <c r="AT167" s="48">
        <v>19</v>
      </c>
      <c r="AU167" s="48">
        <v>192</v>
      </c>
      <c r="AV167" s="430">
        <v>191.75</v>
      </c>
      <c r="AW167" s="430">
        <v>191.75</v>
      </c>
      <c r="AX167" s="430">
        <v>0.25</v>
      </c>
      <c r="AY167" s="48">
        <v>0</v>
      </c>
      <c r="AZ167" s="48">
        <v>0</v>
      </c>
      <c r="BA167" s="48">
        <v>0</v>
      </c>
      <c r="BB167" s="48">
        <v>0</v>
      </c>
      <c r="BC167" s="48">
        <v>10</v>
      </c>
      <c r="BD167" s="48">
        <v>0</v>
      </c>
      <c r="BE167" s="48">
        <v>0</v>
      </c>
      <c r="BF167" s="48">
        <v>0</v>
      </c>
      <c r="BG167" s="48">
        <v>0</v>
      </c>
      <c r="BH167" s="430">
        <v>10.25</v>
      </c>
      <c r="BI167" s="48">
        <v>10</v>
      </c>
      <c r="BJ167" s="48">
        <v>0</v>
      </c>
      <c r="BK167" s="48">
        <v>0</v>
      </c>
      <c r="BL167" s="48">
        <v>0</v>
      </c>
      <c r="BM167" s="48">
        <v>0</v>
      </c>
      <c r="BN167" s="48">
        <v>0</v>
      </c>
      <c r="BO167" s="48">
        <v>0</v>
      </c>
      <c r="BP167" s="48">
        <v>0</v>
      </c>
      <c r="BQ167" s="48">
        <v>0</v>
      </c>
      <c r="BR167" s="48">
        <v>0</v>
      </c>
      <c r="BS167" s="48">
        <v>0</v>
      </c>
      <c r="BT167" s="48">
        <v>0</v>
      </c>
      <c r="BU167" s="48">
        <v>0</v>
      </c>
      <c r="BV167" s="48">
        <v>0</v>
      </c>
      <c r="BW167" s="48">
        <v>0</v>
      </c>
      <c r="BX167" s="48">
        <v>0</v>
      </c>
      <c r="BY167" s="48">
        <v>0</v>
      </c>
      <c r="BZ167" s="48">
        <v>0</v>
      </c>
      <c r="CA167" s="48">
        <v>0</v>
      </c>
      <c r="CB167" s="48">
        <v>0</v>
      </c>
      <c r="CC167" s="48">
        <v>0</v>
      </c>
      <c r="CD167" s="48">
        <v>0</v>
      </c>
      <c r="CE167" s="48">
        <v>0</v>
      </c>
      <c r="CF167" s="48">
        <v>0</v>
      </c>
      <c r="CG167" s="48">
        <v>0</v>
      </c>
      <c r="CH167" s="48">
        <v>0</v>
      </c>
      <c r="CI167" s="48">
        <v>0</v>
      </c>
      <c r="CJ167" s="48">
        <v>0</v>
      </c>
      <c r="CK167" s="48">
        <v>0</v>
      </c>
      <c r="CL167" s="48">
        <v>0</v>
      </c>
      <c r="CM167" s="48">
        <v>0</v>
      </c>
      <c r="CN167" s="48">
        <v>0</v>
      </c>
      <c r="CO167" s="48">
        <v>0</v>
      </c>
      <c r="CP167" s="48"/>
      <c r="CQ167" s="48"/>
      <c r="CR167" s="48"/>
      <c r="CS167" s="48">
        <v>20</v>
      </c>
      <c r="CT167" s="48">
        <v>20</v>
      </c>
      <c r="CU167" s="48">
        <v>188</v>
      </c>
      <c r="CV167" s="429" t="s">
        <v>396</v>
      </c>
      <c r="CW167" s="47"/>
      <c r="CX167" s="47" t="s">
        <v>870</v>
      </c>
      <c r="CY167" s="15"/>
    </row>
    <row r="168" spans="1:103" hidden="1" x14ac:dyDescent="0.35">
      <c r="A168" s="427">
        <v>166</v>
      </c>
      <c r="B168" s="47" t="s">
        <v>1163</v>
      </c>
      <c r="C168" s="47" t="s">
        <v>1164</v>
      </c>
      <c r="D168" s="47" t="s">
        <v>56</v>
      </c>
      <c r="E168" s="47" t="s">
        <v>1165</v>
      </c>
      <c r="F168" s="47" t="s">
        <v>131</v>
      </c>
      <c r="G168" s="47" t="s">
        <v>58</v>
      </c>
      <c r="H168" s="47" t="s">
        <v>327</v>
      </c>
      <c r="I168" s="423" t="s">
        <v>106</v>
      </c>
      <c r="J168" s="423" t="s">
        <v>106</v>
      </c>
      <c r="K168" s="423" t="s">
        <v>106</v>
      </c>
      <c r="L168" s="423" t="s">
        <v>106</v>
      </c>
      <c r="M168" s="47" t="s">
        <v>395</v>
      </c>
      <c r="N168" s="369" t="s">
        <v>104</v>
      </c>
      <c r="O168" s="370" t="s">
        <v>395</v>
      </c>
      <c r="P168" s="423" t="s">
        <v>106</v>
      </c>
      <c r="Q168" s="423" t="s">
        <v>106</v>
      </c>
      <c r="R168" s="423" t="s">
        <v>106</v>
      </c>
      <c r="S168" s="47" t="s">
        <v>395</v>
      </c>
      <c r="T168" s="423" t="s">
        <v>106</v>
      </c>
      <c r="U168" s="369" t="s">
        <v>104</v>
      </c>
      <c r="V168" s="370" t="s">
        <v>395</v>
      </c>
      <c r="W168" s="423" t="s">
        <v>106</v>
      </c>
      <c r="X168" s="423" t="s">
        <v>106</v>
      </c>
      <c r="Y168" s="423" t="s">
        <v>106</v>
      </c>
      <c r="Z168" s="423" t="s">
        <v>106</v>
      </c>
      <c r="AA168" s="47" t="s">
        <v>395</v>
      </c>
      <c r="AB168" s="369" t="s">
        <v>104</v>
      </c>
      <c r="AC168" s="370" t="s">
        <v>395</v>
      </c>
      <c r="AD168" s="423" t="s">
        <v>106</v>
      </c>
      <c r="AE168" s="47" t="s">
        <v>395</v>
      </c>
      <c r="AF168" s="423" t="s">
        <v>106</v>
      </c>
      <c r="AG168" s="423" t="s">
        <v>106</v>
      </c>
      <c r="AH168" s="423" t="s">
        <v>106</v>
      </c>
      <c r="AI168" s="369" t="s">
        <v>104</v>
      </c>
      <c r="AJ168" s="370" t="s">
        <v>395</v>
      </c>
      <c r="AK168" s="423" t="s">
        <v>106</v>
      </c>
      <c r="AL168" s="47" t="s">
        <v>395</v>
      </c>
      <c r="AM168" s="221"/>
      <c r="AN168" s="48">
        <v>21</v>
      </c>
      <c r="AO168" s="48">
        <v>21</v>
      </c>
      <c r="AP168" s="48">
        <v>21</v>
      </c>
      <c r="AQ168" s="48">
        <v>0</v>
      </c>
      <c r="AR168" s="48">
        <v>45</v>
      </c>
      <c r="AS168" s="48">
        <v>48</v>
      </c>
      <c r="AT168" s="430">
        <v>18.166699999999999</v>
      </c>
      <c r="AU168" s="48">
        <v>202</v>
      </c>
      <c r="AV168" s="48">
        <v>202</v>
      </c>
      <c r="AW168" s="48">
        <v>202</v>
      </c>
      <c r="AX168" s="48">
        <v>0</v>
      </c>
      <c r="AY168" s="48">
        <v>0</v>
      </c>
      <c r="AZ168" s="48">
        <v>0</v>
      </c>
      <c r="BA168" s="48">
        <v>0</v>
      </c>
      <c r="BB168" s="48">
        <v>0</v>
      </c>
      <c r="BC168" s="48">
        <v>0</v>
      </c>
      <c r="BD168" s="48">
        <v>0</v>
      </c>
      <c r="BE168" s="48">
        <v>0</v>
      </c>
      <c r="BF168" s="48">
        <v>0</v>
      </c>
      <c r="BG168" s="48">
        <v>0</v>
      </c>
      <c r="BH168" s="48">
        <v>0</v>
      </c>
      <c r="BI168" s="48">
        <v>0</v>
      </c>
      <c r="BJ168" s="48">
        <v>0</v>
      </c>
      <c r="BK168" s="48">
        <v>0</v>
      </c>
      <c r="BL168" s="48">
        <v>0</v>
      </c>
      <c r="BM168" s="48">
        <v>0</v>
      </c>
      <c r="BN168" s="48">
        <v>0</v>
      </c>
      <c r="BO168" s="48">
        <v>0</v>
      </c>
      <c r="BP168" s="48">
        <v>0</v>
      </c>
      <c r="BQ168" s="48">
        <v>0</v>
      </c>
      <c r="BR168" s="48">
        <v>0</v>
      </c>
      <c r="BS168" s="48">
        <v>0</v>
      </c>
      <c r="BT168" s="48">
        <v>0</v>
      </c>
      <c r="BU168" s="48">
        <v>0</v>
      </c>
      <c r="BV168" s="48">
        <v>0</v>
      </c>
      <c r="BW168" s="48">
        <v>0</v>
      </c>
      <c r="BX168" s="48">
        <v>0</v>
      </c>
      <c r="BY168" s="48">
        <v>0</v>
      </c>
      <c r="BZ168" s="48">
        <v>0</v>
      </c>
      <c r="CA168" s="48">
        <v>0</v>
      </c>
      <c r="CB168" s="48">
        <v>0</v>
      </c>
      <c r="CC168" s="48">
        <v>0</v>
      </c>
      <c r="CD168" s="48">
        <v>0</v>
      </c>
      <c r="CE168" s="48">
        <v>0</v>
      </c>
      <c r="CF168" s="48">
        <v>0</v>
      </c>
      <c r="CG168" s="48">
        <v>0</v>
      </c>
      <c r="CH168" s="48">
        <v>0</v>
      </c>
      <c r="CI168" s="48">
        <v>0</v>
      </c>
      <c r="CJ168" s="48">
        <v>0</v>
      </c>
      <c r="CK168" s="48">
        <v>0</v>
      </c>
      <c r="CL168" s="48">
        <v>0</v>
      </c>
      <c r="CM168" s="48">
        <v>0</v>
      </c>
      <c r="CN168" s="48">
        <v>0</v>
      </c>
      <c r="CO168" s="48">
        <v>0</v>
      </c>
      <c r="CP168" s="48"/>
      <c r="CQ168" s="48"/>
      <c r="CR168" s="48"/>
      <c r="CS168" s="48"/>
      <c r="CT168" s="48"/>
      <c r="CU168" s="48">
        <v>208</v>
      </c>
      <c r="CV168" s="429" t="s">
        <v>396</v>
      </c>
      <c r="CW168" s="47"/>
      <c r="CX168" s="47" t="s">
        <v>870</v>
      </c>
      <c r="CY168" s="15"/>
    </row>
    <row r="169" spans="1:103" hidden="1" x14ac:dyDescent="0.35">
      <c r="A169" s="427">
        <v>167</v>
      </c>
      <c r="B169" s="47" t="s">
        <v>1166</v>
      </c>
      <c r="C169" s="47" t="s">
        <v>1167</v>
      </c>
      <c r="D169" s="47" t="s">
        <v>56</v>
      </c>
      <c r="E169" s="47" t="s">
        <v>1168</v>
      </c>
      <c r="F169" s="47" t="s">
        <v>131</v>
      </c>
      <c r="G169" s="47" t="s">
        <v>58</v>
      </c>
      <c r="H169" s="47" t="s">
        <v>327</v>
      </c>
      <c r="I169" s="423" t="s">
        <v>106</v>
      </c>
      <c r="J169" s="423" t="s">
        <v>106</v>
      </c>
      <c r="K169" s="423" t="s">
        <v>106</v>
      </c>
      <c r="L169" s="423" t="s">
        <v>106</v>
      </c>
      <c r="M169" s="47" t="s">
        <v>104</v>
      </c>
      <c r="N169" s="369" t="s">
        <v>395</v>
      </c>
      <c r="O169" s="370" t="s">
        <v>395</v>
      </c>
      <c r="P169" s="47" t="s">
        <v>395</v>
      </c>
      <c r="Q169" s="423" t="s">
        <v>106</v>
      </c>
      <c r="R169" s="423" t="s">
        <v>106</v>
      </c>
      <c r="S169" s="423" t="s">
        <v>106</v>
      </c>
      <c r="T169" s="423" t="s">
        <v>106</v>
      </c>
      <c r="U169" s="369"/>
      <c r="V169" s="370" t="s">
        <v>395</v>
      </c>
      <c r="W169" s="423" t="s">
        <v>106</v>
      </c>
      <c r="X169" s="423" t="s">
        <v>106</v>
      </c>
      <c r="Y169" s="47" t="s">
        <v>395</v>
      </c>
      <c r="Z169" s="433"/>
      <c r="AA169" s="423" t="s">
        <v>106</v>
      </c>
      <c r="AB169" s="369"/>
      <c r="AC169" s="370" t="s">
        <v>395</v>
      </c>
      <c r="AD169" s="423" t="s">
        <v>106</v>
      </c>
      <c r="AE169" s="433"/>
      <c r="AF169" s="423" t="s">
        <v>106</v>
      </c>
      <c r="AG169" s="423" t="s">
        <v>106</v>
      </c>
      <c r="AH169" s="47" t="s">
        <v>104</v>
      </c>
      <c r="AI169" s="369" t="s">
        <v>395</v>
      </c>
      <c r="AJ169" s="370" t="s">
        <v>395</v>
      </c>
      <c r="AK169" s="423" t="s">
        <v>106</v>
      </c>
      <c r="AL169" s="428" t="s">
        <v>1916</v>
      </c>
      <c r="AM169" s="221"/>
      <c r="AN169" s="48">
        <v>18</v>
      </c>
      <c r="AO169" s="430">
        <v>17.175000000000001</v>
      </c>
      <c r="AP169" s="430">
        <v>17.175000000000001</v>
      </c>
      <c r="AQ169" s="48">
        <v>0</v>
      </c>
      <c r="AR169" s="48">
        <v>35</v>
      </c>
      <c r="AS169" s="48">
        <v>32</v>
      </c>
      <c r="AT169" s="48">
        <v>19</v>
      </c>
      <c r="AU169" s="48">
        <v>176</v>
      </c>
      <c r="AV169" s="430">
        <v>167.75</v>
      </c>
      <c r="AW169" s="430">
        <v>167.75</v>
      </c>
      <c r="AX169" s="430">
        <v>8.25</v>
      </c>
      <c r="AY169" s="48">
        <v>0</v>
      </c>
      <c r="AZ169" s="48">
        <v>0</v>
      </c>
      <c r="BA169" s="48">
        <v>0</v>
      </c>
      <c r="BB169" s="48">
        <v>0</v>
      </c>
      <c r="BC169" s="48">
        <v>0</v>
      </c>
      <c r="BD169" s="48">
        <v>0</v>
      </c>
      <c r="BE169" s="48">
        <v>0</v>
      </c>
      <c r="BF169" s="48">
        <v>0</v>
      </c>
      <c r="BG169" s="48">
        <v>0</v>
      </c>
      <c r="BH169" s="430">
        <v>8.25</v>
      </c>
      <c r="BI169" s="48">
        <v>0</v>
      </c>
      <c r="BJ169" s="48">
        <v>0</v>
      </c>
      <c r="BK169" s="48">
        <v>0</v>
      </c>
      <c r="BL169" s="48">
        <v>0</v>
      </c>
      <c r="BM169" s="48">
        <v>0</v>
      </c>
      <c r="BN169" s="48">
        <v>0</v>
      </c>
      <c r="BO169" s="48">
        <v>0</v>
      </c>
      <c r="BP169" s="48">
        <v>0</v>
      </c>
      <c r="BQ169" s="48">
        <v>0</v>
      </c>
      <c r="BR169" s="48">
        <v>0</v>
      </c>
      <c r="BS169" s="48">
        <v>0</v>
      </c>
      <c r="BT169" s="48">
        <v>0</v>
      </c>
      <c r="BU169" s="48">
        <v>0</v>
      </c>
      <c r="BV169" s="48">
        <v>0</v>
      </c>
      <c r="BW169" s="48">
        <v>0</v>
      </c>
      <c r="BX169" s="48">
        <v>0</v>
      </c>
      <c r="BY169" s="48">
        <v>0</v>
      </c>
      <c r="BZ169" s="48">
        <v>0</v>
      </c>
      <c r="CA169" s="48">
        <v>0</v>
      </c>
      <c r="CB169" s="48">
        <v>0</v>
      </c>
      <c r="CC169" s="48">
        <v>0</v>
      </c>
      <c r="CD169" s="48">
        <v>0</v>
      </c>
      <c r="CE169" s="48">
        <v>0</v>
      </c>
      <c r="CF169" s="48">
        <v>0</v>
      </c>
      <c r="CG169" s="48">
        <v>0</v>
      </c>
      <c r="CH169" s="48">
        <v>0</v>
      </c>
      <c r="CI169" s="48">
        <v>0</v>
      </c>
      <c r="CJ169" s="48">
        <v>0</v>
      </c>
      <c r="CK169" s="48">
        <v>0</v>
      </c>
      <c r="CL169" s="48">
        <v>0</v>
      </c>
      <c r="CM169" s="48">
        <v>0</v>
      </c>
      <c r="CN169" s="48">
        <v>0</v>
      </c>
      <c r="CO169" s="48">
        <v>0</v>
      </c>
      <c r="CP169" s="48"/>
      <c r="CQ169" s="48"/>
      <c r="CR169" s="48"/>
      <c r="CS169" s="48">
        <v>36</v>
      </c>
      <c r="CT169" s="48">
        <v>36</v>
      </c>
      <c r="CU169" s="48">
        <v>172</v>
      </c>
      <c r="CV169" s="429" t="s">
        <v>396</v>
      </c>
      <c r="CW169" s="47"/>
      <c r="CX169" s="47" t="s">
        <v>1068</v>
      </c>
      <c r="CY169" s="15"/>
    </row>
    <row r="170" spans="1:103" hidden="1" x14ac:dyDescent="0.35">
      <c r="A170" s="427">
        <v>168</v>
      </c>
      <c r="B170" s="47" t="s">
        <v>1169</v>
      </c>
      <c r="C170" s="47" t="s">
        <v>1170</v>
      </c>
      <c r="D170" s="47" t="s">
        <v>56</v>
      </c>
      <c r="E170" s="47" t="s">
        <v>1171</v>
      </c>
      <c r="F170" s="47" t="s">
        <v>131</v>
      </c>
      <c r="G170" s="47" t="s">
        <v>58</v>
      </c>
      <c r="H170" s="47" t="s">
        <v>327</v>
      </c>
      <c r="I170" s="423" t="s">
        <v>106</v>
      </c>
      <c r="J170" s="423" t="s">
        <v>106</v>
      </c>
      <c r="K170" s="423" t="s">
        <v>106</v>
      </c>
      <c r="L170" s="47" t="s">
        <v>395</v>
      </c>
      <c r="M170" s="423" t="s">
        <v>106</v>
      </c>
      <c r="N170" s="369" t="s">
        <v>104</v>
      </c>
      <c r="O170" s="370" t="s">
        <v>395</v>
      </c>
      <c r="P170" s="423" t="s">
        <v>106</v>
      </c>
      <c r="Q170" s="423" t="s">
        <v>106</v>
      </c>
      <c r="R170" s="423" t="s">
        <v>106</v>
      </c>
      <c r="S170" s="423" t="s">
        <v>106</v>
      </c>
      <c r="T170" s="47" t="s">
        <v>104</v>
      </c>
      <c r="U170" s="369" t="s">
        <v>395</v>
      </c>
      <c r="V170" s="370" t="s">
        <v>395</v>
      </c>
      <c r="W170" s="423" t="s">
        <v>106</v>
      </c>
      <c r="X170" s="423" t="s">
        <v>106</v>
      </c>
      <c r="Y170" s="423" t="s">
        <v>106</v>
      </c>
      <c r="Z170" s="423" t="s">
        <v>106</v>
      </c>
      <c r="AA170" s="47" t="s">
        <v>104</v>
      </c>
      <c r="AB170" s="369" t="s">
        <v>395</v>
      </c>
      <c r="AC170" s="370" t="s">
        <v>395</v>
      </c>
      <c r="AD170" s="423" t="s">
        <v>106</v>
      </c>
      <c r="AE170" s="423" t="s">
        <v>106</v>
      </c>
      <c r="AF170" s="423" t="s">
        <v>106</v>
      </c>
      <c r="AG170" s="423" t="s">
        <v>106</v>
      </c>
      <c r="AH170" s="47" t="s">
        <v>104</v>
      </c>
      <c r="AI170" s="369" t="s">
        <v>395</v>
      </c>
      <c r="AJ170" s="370" t="s">
        <v>395</v>
      </c>
      <c r="AK170" s="47" t="s">
        <v>395</v>
      </c>
      <c r="AL170" s="423" t="s">
        <v>106</v>
      </c>
      <c r="AM170" s="221"/>
      <c r="AN170" s="48">
        <v>21</v>
      </c>
      <c r="AO170" s="48">
        <v>21</v>
      </c>
      <c r="AP170" s="48">
        <v>21</v>
      </c>
      <c r="AQ170" s="48">
        <v>0</v>
      </c>
      <c r="AR170" s="48">
        <v>30</v>
      </c>
      <c r="AS170" s="48">
        <v>32</v>
      </c>
      <c r="AT170" s="430">
        <v>18.166699999999999</v>
      </c>
      <c r="AU170" s="48">
        <v>202</v>
      </c>
      <c r="AV170" s="48">
        <v>202</v>
      </c>
      <c r="AW170" s="48">
        <v>202</v>
      </c>
      <c r="AX170" s="48">
        <v>0</v>
      </c>
      <c r="AY170" s="48">
        <v>0</v>
      </c>
      <c r="AZ170" s="48">
        <v>0</v>
      </c>
      <c r="BA170" s="48">
        <v>0</v>
      </c>
      <c r="BB170" s="48">
        <v>0</v>
      </c>
      <c r="BC170" s="48">
        <v>0</v>
      </c>
      <c r="BD170" s="48">
        <v>0</v>
      </c>
      <c r="BE170" s="48">
        <v>0</v>
      </c>
      <c r="BF170" s="48">
        <v>0</v>
      </c>
      <c r="BG170" s="48">
        <v>0</v>
      </c>
      <c r="BH170" s="48">
        <v>0</v>
      </c>
      <c r="BI170" s="48">
        <v>0</v>
      </c>
      <c r="BJ170" s="48">
        <v>0</v>
      </c>
      <c r="BK170" s="48">
        <v>0</v>
      </c>
      <c r="BL170" s="48">
        <v>0</v>
      </c>
      <c r="BM170" s="48">
        <v>0</v>
      </c>
      <c r="BN170" s="48">
        <v>0</v>
      </c>
      <c r="BO170" s="48">
        <v>0</v>
      </c>
      <c r="BP170" s="48">
        <v>0</v>
      </c>
      <c r="BQ170" s="48">
        <v>0</v>
      </c>
      <c r="BR170" s="48">
        <v>0</v>
      </c>
      <c r="BS170" s="48">
        <v>0</v>
      </c>
      <c r="BT170" s="48">
        <v>0</v>
      </c>
      <c r="BU170" s="48">
        <v>0</v>
      </c>
      <c r="BV170" s="48">
        <v>0</v>
      </c>
      <c r="BW170" s="48">
        <v>0</v>
      </c>
      <c r="BX170" s="48">
        <v>0</v>
      </c>
      <c r="BY170" s="48">
        <v>0</v>
      </c>
      <c r="BZ170" s="48">
        <v>0</v>
      </c>
      <c r="CA170" s="48">
        <v>0</v>
      </c>
      <c r="CB170" s="48">
        <v>0</v>
      </c>
      <c r="CC170" s="48">
        <v>0</v>
      </c>
      <c r="CD170" s="48">
        <v>0</v>
      </c>
      <c r="CE170" s="48">
        <v>0</v>
      </c>
      <c r="CF170" s="48">
        <v>0</v>
      </c>
      <c r="CG170" s="48">
        <v>0</v>
      </c>
      <c r="CH170" s="48">
        <v>0</v>
      </c>
      <c r="CI170" s="48">
        <v>0</v>
      </c>
      <c r="CJ170" s="48">
        <v>0</v>
      </c>
      <c r="CK170" s="48">
        <v>0</v>
      </c>
      <c r="CL170" s="48">
        <v>0</v>
      </c>
      <c r="CM170" s="48">
        <v>0</v>
      </c>
      <c r="CN170" s="48">
        <v>0</v>
      </c>
      <c r="CO170" s="48">
        <v>0</v>
      </c>
      <c r="CP170" s="48"/>
      <c r="CQ170" s="48"/>
      <c r="CR170" s="48"/>
      <c r="CS170" s="48"/>
      <c r="CT170" s="48"/>
      <c r="CU170" s="48">
        <v>208</v>
      </c>
      <c r="CV170" s="429" t="s">
        <v>396</v>
      </c>
      <c r="CW170" s="47"/>
      <c r="CX170" s="47" t="s">
        <v>1068</v>
      </c>
      <c r="CY170" s="15"/>
    </row>
    <row r="171" spans="1:103" hidden="1" x14ac:dyDescent="0.35">
      <c r="A171" s="427">
        <v>169</v>
      </c>
      <c r="B171" s="47" t="s">
        <v>1172</v>
      </c>
      <c r="C171" s="47" t="s">
        <v>1173</v>
      </c>
      <c r="D171" s="47" t="s">
        <v>56</v>
      </c>
      <c r="E171" s="47" t="s">
        <v>1174</v>
      </c>
      <c r="F171" s="47" t="s">
        <v>131</v>
      </c>
      <c r="G171" s="47" t="s">
        <v>58</v>
      </c>
      <c r="H171" s="47" t="s">
        <v>327</v>
      </c>
      <c r="I171" s="423" t="s">
        <v>106</v>
      </c>
      <c r="J171" s="423" t="s">
        <v>106</v>
      </c>
      <c r="K171" s="423" t="s">
        <v>106</v>
      </c>
      <c r="L171" s="423" t="s">
        <v>106</v>
      </c>
      <c r="M171" s="47" t="s">
        <v>104</v>
      </c>
      <c r="N171" s="369" t="s">
        <v>395</v>
      </c>
      <c r="O171" s="370" t="s">
        <v>395</v>
      </c>
      <c r="P171" s="423" t="s">
        <v>106</v>
      </c>
      <c r="Q171" s="423" t="s">
        <v>106</v>
      </c>
      <c r="R171" s="47" t="s">
        <v>395</v>
      </c>
      <c r="S171" s="423" t="s">
        <v>106</v>
      </c>
      <c r="T171" s="19" t="s">
        <v>530</v>
      </c>
      <c r="U171" s="369" t="s">
        <v>104</v>
      </c>
      <c r="V171" s="370" t="s">
        <v>395</v>
      </c>
      <c r="W171" s="423" t="s">
        <v>106</v>
      </c>
      <c r="X171" s="423" t="s">
        <v>106</v>
      </c>
      <c r="Y171" s="428" t="s">
        <v>562</v>
      </c>
      <c r="Z171" s="423" t="s">
        <v>106</v>
      </c>
      <c r="AA171" s="47" t="s">
        <v>104</v>
      </c>
      <c r="AB171" s="369" t="s">
        <v>395</v>
      </c>
      <c r="AC171" s="370" t="s">
        <v>395</v>
      </c>
      <c r="AD171" s="423" t="s">
        <v>106</v>
      </c>
      <c r="AE171" s="423" t="s">
        <v>106</v>
      </c>
      <c r="AF171" s="47" t="s">
        <v>532</v>
      </c>
      <c r="AG171" s="423" t="s">
        <v>106</v>
      </c>
      <c r="AH171" s="47" t="s">
        <v>104</v>
      </c>
      <c r="AI171" s="369" t="s">
        <v>395</v>
      </c>
      <c r="AJ171" s="370" t="s">
        <v>395</v>
      </c>
      <c r="AK171" s="423" t="s">
        <v>106</v>
      </c>
      <c r="AL171" s="423" t="s">
        <v>106</v>
      </c>
      <c r="AM171" s="221"/>
      <c r="AN171" s="48">
        <v>21</v>
      </c>
      <c r="AO171" s="430">
        <v>20.85</v>
      </c>
      <c r="AP171" s="430">
        <v>20.85</v>
      </c>
      <c r="AQ171" s="48">
        <v>0</v>
      </c>
      <c r="AR171" s="430">
        <v>49.5</v>
      </c>
      <c r="AS171" s="430">
        <v>47.5</v>
      </c>
      <c r="AT171" s="48">
        <v>19</v>
      </c>
      <c r="AU171" s="48">
        <v>202</v>
      </c>
      <c r="AV171" s="430">
        <v>200.5</v>
      </c>
      <c r="AW171" s="430">
        <v>200.5</v>
      </c>
      <c r="AX171" s="430">
        <v>1.5</v>
      </c>
      <c r="AY171" s="48">
        <v>0</v>
      </c>
      <c r="AZ171" s="48">
        <v>0</v>
      </c>
      <c r="BA171" s="48">
        <v>0</v>
      </c>
      <c r="BB171" s="48">
        <v>0</v>
      </c>
      <c r="BC171" s="48">
        <v>0</v>
      </c>
      <c r="BD171" s="48">
        <v>0</v>
      </c>
      <c r="BE171" s="48">
        <v>0</v>
      </c>
      <c r="BF171" s="48">
        <v>0</v>
      </c>
      <c r="BG171" s="48">
        <v>0</v>
      </c>
      <c r="BH171" s="430">
        <v>1.5</v>
      </c>
      <c r="BI171" s="48">
        <v>0</v>
      </c>
      <c r="BJ171" s="48">
        <v>0</v>
      </c>
      <c r="BK171" s="48">
        <v>0</v>
      </c>
      <c r="BL171" s="48">
        <v>0</v>
      </c>
      <c r="BM171" s="48">
        <v>0</v>
      </c>
      <c r="BN171" s="48">
        <v>0</v>
      </c>
      <c r="BO171" s="48">
        <v>0</v>
      </c>
      <c r="BP171" s="48">
        <v>0</v>
      </c>
      <c r="BQ171" s="48">
        <v>0</v>
      </c>
      <c r="BR171" s="48">
        <v>0</v>
      </c>
      <c r="BS171" s="48">
        <v>0</v>
      </c>
      <c r="BT171" s="48">
        <v>0</v>
      </c>
      <c r="BU171" s="48">
        <v>0</v>
      </c>
      <c r="BV171" s="48">
        <v>0</v>
      </c>
      <c r="BW171" s="48">
        <v>0</v>
      </c>
      <c r="BX171" s="48">
        <v>0</v>
      </c>
      <c r="BY171" s="48">
        <v>0</v>
      </c>
      <c r="BZ171" s="48">
        <v>0</v>
      </c>
      <c r="CA171" s="48">
        <v>0</v>
      </c>
      <c r="CB171" s="48">
        <v>0</v>
      </c>
      <c r="CC171" s="48">
        <v>0</v>
      </c>
      <c r="CD171" s="48">
        <v>0</v>
      </c>
      <c r="CE171" s="48">
        <v>0</v>
      </c>
      <c r="CF171" s="48">
        <v>0</v>
      </c>
      <c r="CG171" s="48">
        <v>0</v>
      </c>
      <c r="CH171" s="48">
        <v>0</v>
      </c>
      <c r="CI171" s="48">
        <v>0</v>
      </c>
      <c r="CJ171" s="48">
        <v>0</v>
      </c>
      <c r="CK171" s="48">
        <v>0</v>
      </c>
      <c r="CL171" s="48">
        <v>0</v>
      </c>
      <c r="CM171" s="48">
        <v>0</v>
      </c>
      <c r="CN171" s="48">
        <v>0</v>
      </c>
      <c r="CO171" s="48">
        <v>0</v>
      </c>
      <c r="CP171" s="48"/>
      <c r="CQ171" s="48"/>
      <c r="CR171" s="48"/>
      <c r="CS171" s="48">
        <v>10</v>
      </c>
      <c r="CT171" s="48">
        <v>10</v>
      </c>
      <c r="CU171" s="48">
        <v>198</v>
      </c>
      <c r="CV171" s="429" t="s">
        <v>396</v>
      </c>
      <c r="CW171" s="47"/>
      <c r="CX171" s="47" t="s">
        <v>1068</v>
      </c>
      <c r="CY171" s="15"/>
    </row>
    <row r="172" spans="1:103" hidden="1" x14ac:dyDescent="0.35">
      <c r="A172" s="427">
        <v>170</v>
      </c>
      <c r="B172" s="47" t="s">
        <v>1175</v>
      </c>
      <c r="C172" s="47" t="s">
        <v>1176</v>
      </c>
      <c r="D172" s="47" t="s">
        <v>56</v>
      </c>
      <c r="E172" s="47" t="s">
        <v>1177</v>
      </c>
      <c r="F172" s="47" t="s">
        <v>131</v>
      </c>
      <c r="G172" s="47" t="s">
        <v>58</v>
      </c>
      <c r="H172" s="47" t="s">
        <v>327</v>
      </c>
      <c r="I172" s="47" t="s">
        <v>395</v>
      </c>
      <c r="J172" s="423" t="s">
        <v>106</v>
      </c>
      <c r="K172" s="423" t="s">
        <v>106</v>
      </c>
      <c r="L172" s="423" t="s">
        <v>106</v>
      </c>
      <c r="M172" s="19" t="s">
        <v>1050</v>
      </c>
      <c r="N172" s="369" t="s">
        <v>104</v>
      </c>
      <c r="O172" s="370" t="s">
        <v>395</v>
      </c>
      <c r="P172" s="423" t="s">
        <v>106</v>
      </c>
      <c r="Q172" s="47" t="s">
        <v>395</v>
      </c>
      <c r="R172" s="423" t="s">
        <v>106</v>
      </c>
      <c r="S172" s="423" t="s">
        <v>106</v>
      </c>
      <c r="T172" s="423" t="s">
        <v>106</v>
      </c>
      <c r="U172" s="369" t="s">
        <v>104</v>
      </c>
      <c r="V172" s="370" t="s">
        <v>395</v>
      </c>
      <c r="W172" s="47" t="s">
        <v>395</v>
      </c>
      <c r="X172" s="423" t="s">
        <v>106</v>
      </c>
      <c r="Y172" s="423" t="s">
        <v>106</v>
      </c>
      <c r="Z172" s="423" t="s">
        <v>106</v>
      </c>
      <c r="AA172" s="423" t="s">
        <v>106</v>
      </c>
      <c r="AB172" s="369" t="s">
        <v>104</v>
      </c>
      <c r="AC172" s="370" t="s">
        <v>395</v>
      </c>
      <c r="AD172" s="423" t="s">
        <v>106</v>
      </c>
      <c r="AE172" s="423" t="s">
        <v>106</v>
      </c>
      <c r="AF172" s="423" t="s">
        <v>106</v>
      </c>
      <c r="AG172" s="423" t="s">
        <v>106</v>
      </c>
      <c r="AH172" s="47" t="s">
        <v>104</v>
      </c>
      <c r="AI172" s="369" t="s">
        <v>395</v>
      </c>
      <c r="AJ172" s="370" t="s">
        <v>395</v>
      </c>
      <c r="AK172" s="423" t="s">
        <v>106</v>
      </c>
      <c r="AL172" s="47" t="s">
        <v>395</v>
      </c>
      <c r="AM172" s="221"/>
      <c r="AN172" s="48">
        <v>20</v>
      </c>
      <c r="AO172" s="48">
        <v>20</v>
      </c>
      <c r="AP172" s="48">
        <v>20</v>
      </c>
      <c r="AQ172" s="48">
        <v>0</v>
      </c>
      <c r="AR172" s="48">
        <v>20</v>
      </c>
      <c r="AS172" s="48">
        <v>24</v>
      </c>
      <c r="AT172" s="430">
        <v>18.166699999999999</v>
      </c>
      <c r="AU172" s="48">
        <v>192</v>
      </c>
      <c r="AV172" s="48">
        <v>192</v>
      </c>
      <c r="AW172" s="48">
        <v>192</v>
      </c>
      <c r="AX172" s="48">
        <v>0</v>
      </c>
      <c r="AY172" s="48">
        <v>0</v>
      </c>
      <c r="AZ172" s="48">
        <v>0</v>
      </c>
      <c r="BA172" s="48">
        <v>10</v>
      </c>
      <c r="BB172" s="48">
        <v>0</v>
      </c>
      <c r="BC172" s="48">
        <v>0</v>
      </c>
      <c r="BD172" s="48">
        <v>0</v>
      </c>
      <c r="BE172" s="48">
        <v>0</v>
      </c>
      <c r="BF172" s="48">
        <v>0</v>
      </c>
      <c r="BG172" s="48">
        <v>0</v>
      </c>
      <c r="BH172" s="48">
        <v>10</v>
      </c>
      <c r="BI172" s="48">
        <v>10</v>
      </c>
      <c r="BJ172" s="48">
        <v>0</v>
      </c>
      <c r="BK172" s="48">
        <v>0</v>
      </c>
      <c r="BL172" s="48">
        <v>0</v>
      </c>
      <c r="BM172" s="48">
        <v>0</v>
      </c>
      <c r="BN172" s="48">
        <v>0</v>
      </c>
      <c r="BO172" s="48">
        <v>0</v>
      </c>
      <c r="BP172" s="48">
        <v>0</v>
      </c>
      <c r="BQ172" s="48">
        <v>0</v>
      </c>
      <c r="BR172" s="48">
        <v>0</v>
      </c>
      <c r="BS172" s="48">
        <v>0</v>
      </c>
      <c r="BT172" s="48">
        <v>0</v>
      </c>
      <c r="BU172" s="48">
        <v>0</v>
      </c>
      <c r="BV172" s="48">
        <v>0</v>
      </c>
      <c r="BW172" s="48">
        <v>0</v>
      </c>
      <c r="BX172" s="48">
        <v>0</v>
      </c>
      <c r="BY172" s="48">
        <v>0</v>
      </c>
      <c r="BZ172" s="48">
        <v>0</v>
      </c>
      <c r="CA172" s="48">
        <v>0</v>
      </c>
      <c r="CB172" s="48">
        <v>0</v>
      </c>
      <c r="CC172" s="48">
        <v>0</v>
      </c>
      <c r="CD172" s="48">
        <v>0</v>
      </c>
      <c r="CE172" s="48">
        <v>0</v>
      </c>
      <c r="CF172" s="48">
        <v>0</v>
      </c>
      <c r="CG172" s="48">
        <v>0</v>
      </c>
      <c r="CH172" s="48">
        <v>0</v>
      </c>
      <c r="CI172" s="48">
        <v>0</v>
      </c>
      <c r="CJ172" s="48">
        <v>0</v>
      </c>
      <c r="CK172" s="48">
        <v>0</v>
      </c>
      <c r="CL172" s="48">
        <v>0</v>
      </c>
      <c r="CM172" s="48">
        <v>0</v>
      </c>
      <c r="CN172" s="48">
        <v>0</v>
      </c>
      <c r="CO172" s="48">
        <v>0</v>
      </c>
      <c r="CP172" s="48"/>
      <c r="CQ172" s="48">
        <v>8</v>
      </c>
      <c r="CR172" s="48">
        <v>2</v>
      </c>
      <c r="CS172" s="48"/>
      <c r="CT172" s="48">
        <v>8</v>
      </c>
      <c r="CU172" s="48">
        <v>200</v>
      </c>
      <c r="CV172" s="429" t="s">
        <v>396</v>
      </c>
      <c r="CW172" s="47"/>
      <c r="CX172" s="47" t="s">
        <v>1067</v>
      </c>
      <c r="CY172" s="15"/>
    </row>
    <row r="173" spans="1:103" hidden="1" x14ac:dyDescent="0.35">
      <c r="A173" s="427">
        <v>171</v>
      </c>
      <c r="B173" s="47" t="s">
        <v>1178</v>
      </c>
      <c r="C173" s="47" t="s">
        <v>1179</v>
      </c>
      <c r="D173" s="47" t="s">
        <v>56</v>
      </c>
      <c r="E173" s="47" t="s">
        <v>1180</v>
      </c>
      <c r="F173" s="47" t="s">
        <v>131</v>
      </c>
      <c r="G173" s="47" t="s">
        <v>58</v>
      </c>
      <c r="H173" s="47" t="s">
        <v>327</v>
      </c>
      <c r="I173" s="423" t="s">
        <v>106</v>
      </c>
      <c r="J173" s="47" t="s">
        <v>395</v>
      </c>
      <c r="K173" s="423" t="s">
        <v>106</v>
      </c>
      <c r="L173" s="423" t="s">
        <v>106</v>
      </c>
      <c r="M173" s="423" t="s">
        <v>106</v>
      </c>
      <c r="N173" s="369" t="s">
        <v>104</v>
      </c>
      <c r="O173" s="370" t="s">
        <v>395</v>
      </c>
      <c r="P173" s="423" t="s">
        <v>106</v>
      </c>
      <c r="Q173" s="47" t="s">
        <v>395</v>
      </c>
      <c r="R173" s="423" t="s">
        <v>106</v>
      </c>
      <c r="S173" s="423" t="s">
        <v>106</v>
      </c>
      <c r="T173" s="423" t="s">
        <v>106</v>
      </c>
      <c r="U173" s="369" t="s">
        <v>104</v>
      </c>
      <c r="V173" s="370" t="s">
        <v>395</v>
      </c>
      <c r="W173" s="47" t="s">
        <v>395</v>
      </c>
      <c r="X173" s="19" t="s">
        <v>531</v>
      </c>
      <c r="Y173" s="423" t="s">
        <v>106</v>
      </c>
      <c r="Z173" s="423" t="s">
        <v>106</v>
      </c>
      <c r="AA173" s="423" t="s">
        <v>106</v>
      </c>
      <c r="AB173" s="369" t="s">
        <v>104</v>
      </c>
      <c r="AC173" s="370" t="s">
        <v>395</v>
      </c>
      <c r="AD173" s="423" t="s">
        <v>106</v>
      </c>
      <c r="AE173" s="423" t="s">
        <v>106</v>
      </c>
      <c r="AF173" s="423" t="s">
        <v>106</v>
      </c>
      <c r="AG173" s="423" t="s">
        <v>106</v>
      </c>
      <c r="AH173" s="428" t="s">
        <v>827</v>
      </c>
      <c r="AI173" s="369" t="s">
        <v>395</v>
      </c>
      <c r="AJ173" s="370" t="s">
        <v>395</v>
      </c>
      <c r="AK173" s="19" t="s">
        <v>1049</v>
      </c>
      <c r="AL173" s="47" t="s">
        <v>395</v>
      </c>
      <c r="AM173" s="221"/>
      <c r="AN173" s="48">
        <v>21</v>
      </c>
      <c r="AO173" s="430">
        <v>18.975000000000001</v>
      </c>
      <c r="AP173" s="430">
        <v>18.975000000000001</v>
      </c>
      <c r="AQ173" s="48">
        <v>0</v>
      </c>
      <c r="AR173" s="48">
        <v>30</v>
      </c>
      <c r="AS173" s="48">
        <v>28</v>
      </c>
      <c r="AT173" s="430">
        <v>18.166699999999999</v>
      </c>
      <c r="AU173" s="48">
        <v>202</v>
      </c>
      <c r="AV173" s="430">
        <v>183.75</v>
      </c>
      <c r="AW173" s="430">
        <v>183.75</v>
      </c>
      <c r="AX173" s="430">
        <v>18.25</v>
      </c>
      <c r="AY173" s="48">
        <v>0</v>
      </c>
      <c r="AZ173" s="48">
        <v>0</v>
      </c>
      <c r="BA173" s="48">
        <v>0</v>
      </c>
      <c r="BB173" s="48">
        <v>0</v>
      </c>
      <c r="BC173" s="48">
        <v>0</v>
      </c>
      <c r="BD173" s="48">
        <v>0</v>
      </c>
      <c r="BE173" s="48">
        <v>0</v>
      </c>
      <c r="BF173" s="48">
        <v>0</v>
      </c>
      <c r="BG173" s="48">
        <v>0</v>
      </c>
      <c r="BH173" s="430">
        <v>18.25</v>
      </c>
      <c r="BI173" s="48">
        <v>0</v>
      </c>
      <c r="BJ173" s="48">
        <v>0</v>
      </c>
      <c r="BK173" s="48">
        <v>0</v>
      </c>
      <c r="BL173" s="48">
        <v>0</v>
      </c>
      <c r="BM173" s="48">
        <v>0</v>
      </c>
      <c r="BN173" s="48">
        <v>0</v>
      </c>
      <c r="BO173" s="48">
        <v>0</v>
      </c>
      <c r="BP173" s="48">
        <v>0</v>
      </c>
      <c r="BQ173" s="48">
        <v>0</v>
      </c>
      <c r="BR173" s="48">
        <v>0</v>
      </c>
      <c r="BS173" s="48">
        <v>0</v>
      </c>
      <c r="BT173" s="48">
        <v>0</v>
      </c>
      <c r="BU173" s="48">
        <v>0</v>
      </c>
      <c r="BV173" s="48">
        <v>0</v>
      </c>
      <c r="BW173" s="48">
        <v>0</v>
      </c>
      <c r="BX173" s="48">
        <v>0</v>
      </c>
      <c r="BY173" s="48">
        <v>0</v>
      </c>
      <c r="BZ173" s="48">
        <v>0</v>
      </c>
      <c r="CA173" s="48">
        <v>0</v>
      </c>
      <c r="CB173" s="48">
        <v>0</v>
      </c>
      <c r="CC173" s="48">
        <v>0</v>
      </c>
      <c r="CD173" s="48">
        <v>0</v>
      </c>
      <c r="CE173" s="48">
        <v>0</v>
      </c>
      <c r="CF173" s="48">
        <v>0</v>
      </c>
      <c r="CG173" s="48">
        <v>0</v>
      </c>
      <c r="CH173" s="48">
        <v>0</v>
      </c>
      <c r="CI173" s="48">
        <v>0</v>
      </c>
      <c r="CJ173" s="48">
        <v>0</v>
      </c>
      <c r="CK173" s="48">
        <v>0</v>
      </c>
      <c r="CL173" s="48">
        <v>0</v>
      </c>
      <c r="CM173" s="48">
        <v>0</v>
      </c>
      <c r="CN173" s="48">
        <v>0</v>
      </c>
      <c r="CO173" s="48">
        <v>0</v>
      </c>
      <c r="CP173" s="48"/>
      <c r="CQ173" s="48"/>
      <c r="CR173" s="48"/>
      <c r="CS173" s="48"/>
      <c r="CT173" s="48"/>
      <c r="CU173" s="48">
        <v>208</v>
      </c>
      <c r="CV173" s="429" t="s">
        <v>396</v>
      </c>
      <c r="CW173" s="47"/>
      <c r="CX173" s="47" t="s">
        <v>1067</v>
      </c>
      <c r="CY173" s="15"/>
    </row>
    <row r="174" spans="1:103" hidden="1" x14ac:dyDescent="0.35">
      <c r="A174" s="427">
        <v>172</v>
      </c>
      <c r="B174" s="47" t="s">
        <v>1181</v>
      </c>
      <c r="C174" s="47" t="s">
        <v>1182</v>
      </c>
      <c r="D174" s="47" t="s">
        <v>61</v>
      </c>
      <c r="E174" s="47" t="s">
        <v>1183</v>
      </c>
      <c r="F174" s="47" t="s">
        <v>132</v>
      </c>
      <c r="G174" s="47" t="s">
        <v>58</v>
      </c>
      <c r="H174" s="47" t="s">
        <v>547</v>
      </c>
      <c r="I174" s="423" t="s">
        <v>106</v>
      </c>
      <c r="J174" s="423" t="s">
        <v>106</v>
      </c>
      <c r="K174" s="423" t="s">
        <v>106</v>
      </c>
      <c r="L174" s="423" t="s">
        <v>106</v>
      </c>
      <c r="M174" s="47" t="s">
        <v>104</v>
      </c>
      <c r="N174" s="369" t="s">
        <v>395</v>
      </c>
      <c r="O174" s="370" t="s">
        <v>395</v>
      </c>
      <c r="P174" s="423" t="s">
        <v>106</v>
      </c>
      <c r="Q174" s="423" t="s">
        <v>106</v>
      </c>
      <c r="R174" s="47" t="s">
        <v>395</v>
      </c>
      <c r="S174" s="423" t="s">
        <v>106</v>
      </c>
      <c r="T174" s="423" t="s">
        <v>106</v>
      </c>
      <c r="U174" s="369" t="s">
        <v>104</v>
      </c>
      <c r="V174" s="370" t="s">
        <v>395</v>
      </c>
      <c r="W174" s="423" t="s">
        <v>106</v>
      </c>
      <c r="X174" s="423" t="s">
        <v>106</v>
      </c>
      <c r="Y174" s="47" t="s">
        <v>104</v>
      </c>
      <c r="Z174" s="47" t="s">
        <v>395</v>
      </c>
      <c r="AA174" s="423" t="s">
        <v>106</v>
      </c>
      <c r="AB174" s="19" t="s">
        <v>106</v>
      </c>
      <c r="AC174" s="370" t="s">
        <v>395</v>
      </c>
      <c r="AD174" s="423" t="s">
        <v>106</v>
      </c>
      <c r="AE174" s="423" t="s">
        <v>106</v>
      </c>
      <c r="AF174" s="423" t="s">
        <v>106</v>
      </c>
      <c r="AG174" s="47" t="s">
        <v>395</v>
      </c>
      <c r="AH174" s="47" t="s">
        <v>104</v>
      </c>
      <c r="AI174" s="19" t="s">
        <v>106</v>
      </c>
      <c r="AJ174" s="370" t="s">
        <v>395</v>
      </c>
      <c r="AK174" s="423" t="s">
        <v>106</v>
      </c>
      <c r="AL174" s="423" t="s">
        <v>106</v>
      </c>
      <c r="AM174" s="221"/>
      <c r="AN174" s="48">
        <v>22</v>
      </c>
      <c r="AO174" s="48">
        <v>22</v>
      </c>
      <c r="AP174" s="48">
        <v>22</v>
      </c>
      <c r="AQ174" s="48">
        <v>0</v>
      </c>
      <c r="AR174" s="48">
        <v>40</v>
      </c>
      <c r="AS174" s="48">
        <v>40</v>
      </c>
      <c r="AT174" s="48">
        <v>19</v>
      </c>
      <c r="AU174" s="48">
        <v>212</v>
      </c>
      <c r="AV174" s="48">
        <v>212</v>
      </c>
      <c r="AW174" s="48">
        <v>212</v>
      </c>
      <c r="AX174" s="48">
        <v>0</v>
      </c>
      <c r="AY174" s="48">
        <v>0</v>
      </c>
      <c r="AZ174" s="48">
        <v>0</v>
      </c>
      <c r="BA174" s="48">
        <v>0</v>
      </c>
      <c r="BB174" s="48">
        <v>0</v>
      </c>
      <c r="BC174" s="48">
        <v>0</v>
      </c>
      <c r="BD174" s="48">
        <v>0</v>
      </c>
      <c r="BE174" s="48">
        <v>0</v>
      </c>
      <c r="BF174" s="48">
        <v>0</v>
      </c>
      <c r="BG174" s="48">
        <v>0</v>
      </c>
      <c r="BH174" s="48">
        <v>0</v>
      </c>
      <c r="BI174" s="48">
        <v>0</v>
      </c>
      <c r="BJ174" s="48">
        <v>0</v>
      </c>
      <c r="BK174" s="48">
        <v>0</v>
      </c>
      <c r="BL174" s="48">
        <v>0</v>
      </c>
      <c r="BM174" s="48">
        <v>0</v>
      </c>
      <c r="BN174" s="48">
        <v>0</v>
      </c>
      <c r="BO174" s="48">
        <v>0</v>
      </c>
      <c r="BP174" s="48">
        <v>0</v>
      </c>
      <c r="BQ174" s="48">
        <v>0</v>
      </c>
      <c r="BR174" s="48">
        <v>0</v>
      </c>
      <c r="BS174" s="48">
        <v>0</v>
      </c>
      <c r="BT174" s="48">
        <v>0</v>
      </c>
      <c r="BU174" s="48">
        <v>0</v>
      </c>
      <c r="BV174" s="48">
        <v>0</v>
      </c>
      <c r="BW174" s="48">
        <v>0</v>
      </c>
      <c r="BX174" s="48">
        <v>0</v>
      </c>
      <c r="BY174" s="48">
        <v>0</v>
      </c>
      <c r="BZ174" s="48">
        <v>0</v>
      </c>
      <c r="CA174" s="48">
        <v>0</v>
      </c>
      <c r="CB174" s="48">
        <v>0</v>
      </c>
      <c r="CC174" s="48">
        <v>0</v>
      </c>
      <c r="CD174" s="48">
        <v>0</v>
      </c>
      <c r="CE174" s="48">
        <v>0</v>
      </c>
      <c r="CF174" s="48">
        <v>0</v>
      </c>
      <c r="CG174" s="48">
        <v>0</v>
      </c>
      <c r="CH174" s="48">
        <v>0</v>
      </c>
      <c r="CI174" s="48">
        <v>0</v>
      </c>
      <c r="CJ174" s="48">
        <v>0</v>
      </c>
      <c r="CK174" s="48">
        <v>0</v>
      </c>
      <c r="CL174" s="48">
        <v>0</v>
      </c>
      <c r="CM174" s="48">
        <v>0</v>
      </c>
      <c r="CN174" s="48">
        <v>0</v>
      </c>
      <c r="CO174" s="48">
        <v>0</v>
      </c>
      <c r="CP174" s="48"/>
      <c r="CQ174" s="48"/>
      <c r="CR174" s="48"/>
      <c r="CS174" s="48"/>
      <c r="CT174" s="48"/>
      <c r="CU174" s="48">
        <v>208</v>
      </c>
      <c r="CV174" s="429" t="s">
        <v>396</v>
      </c>
      <c r="CW174" s="47"/>
      <c r="CX174" s="47" t="s">
        <v>870</v>
      </c>
      <c r="CY174" s="15"/>
    </row>
    <row r="175" spans="1:103" hidden="1" x14ac:dyDescent="0.35">
      <c r="A175" s="427">
        <v>173</v>
      </c>
      <c r="B175" s="47" t="s">
        <v>1184</v>
      </c>
      <c r="C175" s="47" t="s">
        <v>1185</v>
      </c>
      <c r="D175" s="47" t="s">
        <v>56</v>
      </c>
      <c r="E175" s="47" t="s">
        <v>1186</v>
      </c>
      <c r="F175" s="47" t="s">
        <v>131</v>
      </c>
      <c r="G175" s="47" t="s">
        <v>58</v>
      </c>
      <c r="H175" s="47" t="s">
        <v>328</v>
      </c>
      <c r="I175" s="47" t="s">
        <v>104</v>
      </c>
      <c r="J175" s="423" t="s">
        <v>106</v>
      </c>
      <c r="K175" s="423" t="s">
        <v>106</v>
      </c>
      <c r="L175" s="423" t="s">
        <v>106</v>
      </c>
      <c r="M175" s="47" t="s">
        <v>395</v>
      </c>
      <c r="N175" s="19" t="s">
        <v>106</v>
      </c>
      <c r="O175" s="370" t="s">
        <v>395</v>
      </c>
      <c r="P175" s="423" t="s">
        <v>106</v>
      </c>
      <c r="Q175" s="423" t="s">
        <v>106</v>
      </c>
      <c r="R175" s="47" t="s">
        <v>395</v>
      </c>
      <c r="S175" s="423" t="s">
        <v>106</v>
      </c>
      <c r="T175" s="423" t="s">
        <v>106</v>
      </c>
      <c r="U175" s="432" t="s">
        <v>948</v>
      </c>
      <c r="V175" s="370" t="s">
        <v>395</v>
      </c>
      <c r="W175" s="423" t="s">
        <v>106</v>
      </c>
      <c r="X175" s="423" t="s">
        <v>106</v>
      </c>
      <c r="Y175" s="423" t="s">
        <v>106</v>
      </c>
      <c r="Z175" s="423" t="s">
        <v>106</v>
      </c>
      <c r="AA175" s="47" t="s">
        <v>104</v>
      </c>
      <c r="AB175" s="369" t="s">
        <v>395</v>
      </c>
      <c r="AC175" s="370" t="s">
        <v>395</v>
      </c>
      <c r="AD175" s="423" t="s">
        <v>106</v>
      </c>
      <c r="AE175" s="423" t="s">
        <v>106</v>
      </c>
      <c r="AF175" s="423" t="s">
        <v>106</v>
      </c>
      <c r="AG175" s="423" t="s">
        <v>106</v>
      </c>
      <c r="AH175" s="47" t="s">
        <v>104</v>
      </c>
      <c r="AI175" s="369" t="s">
        <v>395</v>
      </c>
      <c r="AJ175" s="370" t="s">
        <v>395</v>
      </c>
      <c r="AK175" s="423" t="s">
        <v>106</v>
      </c>
      <c r="AL175" s="423" t="s">
        <v>106</v>
      </c>
      <c r="AM175" s="221"/>
      <c r="AN175" s="48">
        <v>21</v>
      </c>
      <c r="AO175" s="48">
        <v>21</v>
      </c>
      <c r="AP175" s="48">
        <v>21</v>
      </c>
      <c r="AQ175" s="48">
        <v>0</v>
      </c>
      <c r="AR175" s="48">
        <v>50</v>
      </c>
      <c r="AS175" s="48">
        <v>48</v>
      </c>
      <c r="AT175" s="48">
        <v>19</v>
      </c>
      <c r="AU175" s="48">
        <v>204</v>
      </c>
      <c r="AV175" s="48">
        <v>204</v>
      </c>
      <c r="AW175" s="48">
        <v>204</v>
      </c>
      <c r="AX175" s="48">
        <v>0</v>
      </c>
      <c r="AY175" s="48">
        <v>0</v>
      </c>
      <c r="AZ175" s="48">
        <v>0</v>
      </c>
      <c r="BA175" s="48">
        <v>8</v>
      </c>
      <c r="BB175" s="48">
        <v>0</v>
      </c>
      <c r="BC175" s="48">
        <v>0</v>
      </c>
      <c r="BD175" s="48">
        <v>0</v>
      </c>
      <c r="BE175" s="48">
        <v>0</v>
      </c>
      <c r="BF175" s="48">
        <v>0</v>
      </c>
      <c r="BG175" s="48">
        <v>0</v>
      </c>
      <c r="BH175" s="48">
        <v>8</v>
      </c>
      <c r="BI175" s="48">
        <v>8</v>
      </c>
      <c r="BJ175" s="48">
        <v>0</v>
      </c>
      <c r="BK175" s="48">
        <v>0</v>
      </c>
      <c r="BL175" s="48">
        <v>0</v>
      </c>
      <c r="BM175" s="48">
        <v>0</v>
      </c>
      <c r="BN175" s="48">
        <v>0</v>
      </c>
      <c r="BO175" s="48">
        <v>0</v>
      </c>
      <c r="BP175" s="48">
        <v>0</v>
      </c>
      <c r="BQ175" s="48">
        <v>0</v>
      </c>
      <c r="BR175" s="48">
        <v>0</v>
      </c>
      <c r="BS175" s="48">
        <v>0</v>
      </c>
      <c r="BT175" s="48">
        <v>0</v>
      </c>
      <c r="BU175" s="48">
        <v>0</v>
      </c>
      <c r="BV175" s="48">
        <v>0</v>
      </c>
      <c r="BW175" s="48">
        <v>0</v>
      </c>
      <c r="BX175" s="48">
        <v>0</v>
      </c>
      <c r="BY175" s="48">
        <v>0</v>
      </c>
      <c r="BZ175" s="48">
        <v>0</v>
      </c>
      <c r="CA175" s="48">
        <v>0</v>
      </c>
      <c r="CB175" s="48">
        <v>0</v>
      </c>
      <c r="CC175" s="48">
        <v>0</v>
      </c>
      <c r="CD175" s="48">
        <v>0</v>
      </c>
      <c r="CE175" s="48">
        <v>0</v>
      </c>
      <c r="CF175" s="48">
        <v>0</v>
      </c>
      <c r="CG175" s="48">
        <v>0</v>
      </c>
      <c r="CH175" s="48">
        <v>0</v>
      </c>
      <c r="CI175" s="48">
        <v>0</v>
      </c>
      <c r="CJ175" s="48">
        <v>0</v>
      </c>
      <c r="CK175" s="48">
        <v>0</v>
      </c>
      <c r="CL175" s="48">
        <v>0</v>
      </c>
      <c r="CM175" s="48">
        <v>0</v>
      </c>
      <c r="CN175" s="48">
        <v>0</v>
      </c>
      <c r="CO175" s="48">
        <v>0</v>
      </c>
      <c r="CP175" s="48"/>
      <c r="CQ175" s="48">
        <v>8</v>
      </c>
      <c r="CR175" s="48"/>
      <c r="CS175" s="48"/>
      <c r="CT175" s="48">
        <v>8</v>
      </c>
      <c r="CU175" s="48">
        <v>200</v>
      </c>
      <c r="CV175" s="429" t="s">
        <v>396</v>
      </c>
      <c r="CW175" s="47"/>
      <c r="CX175" s="47" t="s">
        <v>870</v>
      </c>
      <c r="CY175" s="15"/>
    </row>
    <row r="176" spans="1:103" hidden="1" x14ac:dyDescent="0.35">
      <c r="A176" s="427">
        <v>174</v>
      </c>
      <c r="B176" s="47" t="s">
        <v>1187</v>
      </c>
      <c r="C176" s="47" t="s">
        <v>1188</v>
      </c>
      <c r="D176" s="47" t="s">
        <v>56</v>
      </c>
      <c r="E176" s="47" t="s">
        <v>1189</v>
      </c>
      <c r="F176" s="47" t="s">
        <v>131</v>
      </c>
      <c r="G176" s="47" t="s">
        <v>58</v>
      </c>
      <c r="H176" s="47" t="s">
        <v>328</v>
      </c>
      <c r="I176" s="432" t="s">
        <v>948</v>
      </c>
      <c r="J176" s="423" t="s">
        <v>106</v>
      </c>
      <c r="K176" s="423" t="s">
        <v>106</v>
      </c>
      <c r="L176" s="423" t="s">
        <v>106</v>
      </c>
      <c r="M176" s="423" t="s">
        <v>106</v>
      </c>
      <c r="N176" s="369" t="s">
        <v>395</v>
      </c>
      <c r="O176" s="370" t="s">
        <v>395</v>
      </c>
      <c r="P176" s="423" t="s">
        <v>106</v>
      </c>
      <c r="Q176" s="423" t="s">
        <v>106</v>
      </c>
      <c r="R176" s="47" t="s">
        <v>395</v>
      </c>
      <c r="S176" s="423" t="s">
        <v>106</v>
      </c>
      <c r="T176" s="423" t="s">
        <v>106</v>
      </c>
      <c r="U176" s="369" t="s">
        <v>104</v>
      </c>
      <c r="V176" s="370" t="s">
        <v>395</v>
      </c>
      <c r="W176" s="433"/>
      <c r="X176" s="423" t="s">
        <v>106</v>
      </c>
      <c r="Y176" s="423" t="s">
        <v>106</v>
      </c>
      <c r="Z176" s="423" t="s">
        <v>106</v>
      </c>
      <c r="AA176" s="47" t="s">
        <v>104</v>
      </c>
      <c r="AB176" s="369" t="s">
        <v>395</v>
      </c>
      <c r="AC176" s="370" t="s">
        <v>395</v>
      </c>
      <c r="AD176" s="423" t="s">
        <v>106</v>
      </c>
      <c r="AE176" s="423" t="s">
        <v>106</v>
      </c>
      <c r="AF176" s="47" t="s">
        <v>395</v>
      </c>
      <c r="AG176" s="423" t="s">
        <v>106</v>
      </c>
      <c r="AH176" s="423" t="s">
        <v>106</v>
      </c>
      <c r="AI176" s="369" t="s">
        <v>104</v>
      </c>
      <c r="AJ176" s="370" t="s">
        <v>395</v>
      </c>
      <c r="AK176" s="423" t="s">
        <v>106</v>
      </c>
      <c r="AL176" s="423" t="s">
        <v>106</v>
      </c>
      <c r="AM176" s="221"/>
      <c r="AN176" s="48">
        <v>20</v>
      </c>
      <c r="AO176" s="48">
        <v>20</v>
      </c>
      <c r="AP176" s="48">
        <v>20</v>
      </c>
      <c r="AQ176" s="48">
        <v>0</v>
      </c>
      <c r="AR176" s="48">
        <v>45</v>
      </c>
      <c r="AS176" s="48">
        <v>40</v>
      </c>
      <c r="AT176" s="48">
        <v>19</v>
      </c>
      <c r="AU176" s="48">
        <v>194</v>
      </c>
      <c r="AV176" s="48">
        <v>194</v>
      </c>
      <c r="AW176" s="48">
        <v>194</v>
      </c>
      <c r="AX176" s="48">
        <v>0</v>
      </c>
      <c r="AY176" s="48">
        <v>0</v>
      </c>
      <c r="AZ176" s="48">
        <v>0</v>
      </c>
      <c r="BA176" s="48">
        <v>8</v>
      </c>
      <c r="BB176" s="48">
        <v>0</v>
      </c>
      <c r="BC176" s="48">
        <v>0</v>
      </c>
      <c r="BD176" s="48">
        <v>0</v>
      </c>
      <c r="BE176" s="48">
        <v>0</v>
      </c>
      <c r="BF176" s="48">
        <v>0</v>
      </c>
      <c r="BG176" s="48">
        <v>0</v>
      </c>
      <c r="BH176" s="48">
        <v>8</v>
      </c>
      <c r="BI176" s="48">
        <v>8</v>
      </c>
      <c r="BJ176" s="48">
        <v>0</v>
      </c>
      <c r="BK176" s="48">
        <v>0</v>
      </c>
      <c r="BL176" s="48">
        <v>0</v>
      </c>
      <c r="BM176" s="48">
        <v>0</v>
      </c>
      <c r="BN176" s="48">
        <v>0</v>
      </c>
      <c r="BO176" s="48">
        <v>0</v>
      </c>
      <c r="BP176" s="48">
        <v>0</v>
      </c>
      <c r="BQ176" s="48">
        <v>0</v>
      </c>
      <c r="BR176" s="48">
        <v>0</v>
      </c>
      <c r="BS176" s="48">
        <v>0</v>
      </c>
      <c r="BT176" s="48">
        <v>0</v>
      </c>
      <c r="BU176" s="48">
        <v>0</v>
      </c>
      <c r="BV176" s="48">
        <v>0</v>
      </c>
      <c r="BW176" s="48">
        <v>0</v>
      </c>
      <c r="BX176" s="48">
        <v>0</v>
      </c>
      <c r="BY176" s="48">
        <v>0</v>
      </c>
      <c r="BZ176" s="48">
        <v>0</v>
      </c>
      <c r="CA176" s="48">
        <v>0</v>
      </c>
      <c r="CB176" s="48">
        <v>0</v>
      </c>
      <c r="CC176" s="48">
        <v>0</v>
      </c>
      <c r="CD176" s="48">
        <v>0</v>
      </c>
      <c r="CE176" s="48">
        <v>0</v>
      </c>
      <c r="CF176" s="48">
        <v>0</v>
      </c>
      <c r="CG176" s="48">
        <v>0</v>
      </c>
      <c r="CH176" s="48">
        <v>0</v>
      </c>
      <c r="CI176" s="48">
        <v>0</v>
      </c>
      <c r="CJ176" s="48">
        <v>0</v>
      </c>
      <c r="CK176" s="48">
        <v>0</v>
      </c>
      <c r="CL176" s="48">
        <v>0</v>
      </c>
      <c r="CM176" s="48">
        <v>0</v>
      </c>
      <c r="CN176" s="48">
        <v>0</v>
      </c>
      <c r="CO176" s="48">
        <v>0</v>
      </c>
      <c r="CP176" s="48"/>
      <c r="CQ176" s="48">
        <v>8</v>
      </c>
      <c r="CR176" s="48"/>
      <c r="CS176" s="48">
        <v>10</v>
      </c>
      <c r="CT176" s="48">
        <v>18</v>
      </c>
      <c r="CU176" s="48">
        <v>190</v>
      </c>
      <c r="CV176" s="429" t="s">
        <v>396</v>
      </c>
      <c r="CW176" s="47"/>
      <c r="CX176" s="47" t="s">
        <v>870</v>
      </c>
      <c r="CY176" s="15"/>
    </row>
    <row r="177" spans="1:103" hidden="1" x14ac:dyDescent="0.35">
      <c r="A177" s="427">
        <v>175</v>
      </c>
      <c r="B177" s="47" t="s">
        <v>1190</v>
      </c>
      <c r="C177" s="47" t="s">
        <v>1191</v>
      </c>
      <c r="D177" s="47" t="s">
        <v>56</v>
      </c>
      <c r="E177" s="47" t="s">
        <v>1192</v>
      </c>
      <c r="F177" s="47" t="s">
        <v>131</v>
      </c>
      <c r="G177" s="47" t="s">
        <v>58</v>
      </c>
      <c r="H177" s="47" t="s">
        <v>328</v>
      </c>
      <c r="I177" s="47" t="s">
        <v>395</v>
      </c>
      <c r="J177" s="433"/>
      <c r="K177" s="19" t="s">
        <v>1051</v>
      </c>
      <c r="L177" s="423" t="s">
        <v>106</v>
      </c>
      <c r="M177" s="423" t="s">
        <v>106</v>
      </c>
      <c r="N177" s="19" t="s">
        <v>106</v>
      </c>
      <c r="O177" s="370" t="s">
        <v>395</v>
      </c>
      <c r="P177" s="423" t="s">
        <v>106</v>
      </c>
      <c r="Q177" s="423" t="s">
        <v>106</v>
      </c>
      <c r="R177" s="432" t="s">
        <v>1052</v>
      </c>
      <c r="S177" s="423" t="s">
        <v>106</v>
      </c>
      <c r="T177" s="47" t="s">
        <v>104</v>
      </c>
      <c r="U177" s="369" t="s">
        <v>395</v>
      </c>
      <c r="V177" s="370" t="s">
        <v>395</v>
      </c>
      <c r="W177" s="433"/>
      <c r="X177" s="423" t="s">
        <v>106</v>
      </c>
      <c r="Y177" s="47" t="s">
        <v>395</v>
      </c>
      <c r="Z177" s="423" t="s">
        <v>106</v>
      </c>
      <c r="AA177" s="423" t="s">
        <v>106</v>
      </c>
      <c r="AB177" s="369" t="s">
        <v>104</v>
      </c>
      <c r="AC177" s="370" t="s">
        <v>395</v>
      </c>
      <c r="AD177" s="423" t="s">
        <v>106</v>
      </c>
      <c r="AE177" s="423" t="s">
        <v>106</v>
      </c>
      <c r="AF177" s="423" t="s">
        <v>106</v>
      </c>
      <c r="AG177" s="423" t="s">
        <v>106</v>
      </c>
      <c r="AH177" s="47" t="s">
        <v>104</v>
      </c>
      <c r="AI177" s="369" t="s">
        <v>395</v>
      </c>
      <c r="AJ177" s="370" t="s">
        <v>395</v>
      </c>
      <c r="AK177" s="433"/>
      <c r="AL177" s="423" t="s">
        <v>106</v>
      </c>
      <c r="AM177" s="221"/>
      <c r="AN177" s="48">
        <v>18</v>
      </c>
      <c r="AO177" s="48">
        <v>18</v>
      </c>
      <c r="AP177" s="48">
        <v>18</v>
      </c>
      <c r="AQ177" s="48">
        <v>0</v>
      </c>
      <c r="AR177" s="48">
        <v>20</v>
      </c>
      <c r="AS177" s="48">
        <v>20</v>
      </c>
      <c r="AT177" s="48">
        <v>19</v>
      </c>
      <c r="AU177" s="48">
        <v>174</v>
      </c>
      <c r="AV177" s="48">
        <v>174</v>
      </c>
      <c r="AW177" s="48">
        <v>174</v>
      </c>
      <c r="AX177" s="48">
        <v>0</v>
      </c>
      <c r="AY177" s="48">
        <v>0</v>
      </c>
      <c r="AZ177" s="48">
        <v>0</v>
      </c>
      <c r="BA177" s="48">
        <v>0</v>
      </c>
      <c r="BB177" s="48">
        <v>0</v>
      </c>
      <c r="BC177" s="48">
        <v>10</v>
      </c>
      <c r="BD177" s="48">
        <v>0</v>
      </c>
      <c r="BE177" s="48">
        <v>0</v>
      </c>
      <c r="BF177" s="48">
        <v>0</v>
      </c>
      <c r="BG177" s="48">
        <v>0</v>
      </c>
      <c r="BH177" s="48">
        <v>10</v>
      </c>
      <c r="BI177" s="48">
        <v>10</v>
      </c>
      <c r="BJ177" s="48">
        <v>0</v>
      </c>
      <c r="BK177" s="48">
        <v>0</v>
      </c>
      <c r="BL177" s="48">
        <v>10</v>
      </c>
      <c r="BM177" s="48">
        <v>0</v>
      </c>
      <c r="BN177" s="48">
        <v>0</v>
      </c>
      <c r="BO177" s="48">
        <v>0</v>
      </c>
      <c r="BP177" s="48">
        <v>0</v>
      </c>
      <c r="BQ177" s="48">
        <v>0</v>
      </c>
      <c r="BR177" s="48">
        <v>0</v>
      </c>
      <c r="BS177" s="48">
        <v>0</v>
      </c>
      <c r="BT177" s="48">
        <v>0</v>
      </c>
      <c r="BU177" s="48">
        <v>0</v>
      </c>
      <c r="BV177" s="48">
        <v>0</v>
      </c>
      <c r="BW177" s="48">
        <v>0</v>
      </c>
      <c r="BX177" s="48">
        <v>0</v>
      </c>
      <c r="BY177" s="48">
        <v>0</v>
      </c>
      <c r="BZ177" s="48">
        <v>0</v>
      </c>
      <c r="CA177" s="48">
        <v>0</v>
      </c>
      <c r="CB177" s="48">
        <v>0</v>
      </c>
      <c r="CC177" s="48">
        <v>0</v>
      </c>
      <c r="CD177" s="48">
        <v>0</v>
      </c>
      <c r="CE177" s="48">
        <v>0</v>
      </c>
      <c r="CF177" s="48">
        <v>0</v>
      </c>
      <c r="CG177" s="48">
        <v>0</v>
      </c>
      <c r="CH177" s="48">
        <v>0</v>
      </c>
      <c r="CI177" s="48">
        <v>0</v>
      </c>
      <c r="CJ177" s="48">
        <v>0</v>
      </c>
      <c r="CK177" s="48">
        <v>0</v>
      </c>
      <c r="CL177" s="48">
        <v>0</v>
      </c>
      <c r="CM177" s="48">
        <v>0</v>
      </c>
      <c r="CN177" s="48">
        <v>0</v>
      </c>
      <c r="CO177" s="48">
        <v>0</v>
      </c>
      <c r="CP177" s="48"/>
      <c r="CQ177" s="48"/>
      <c r="CR177" s="48"/>
      <c r="CS177" s="48">
        <v>38</v>
      </c>
      <c r="CT177" s="48">
        <v>38</v>
      </c>
      <c r="CU177" s="48">
        <v>170</v>
      </c>
      <c r="CV177" s="429" t="s">
        <v>396</v>
      </c>
      <c r="CW177" s="47"/>
      <c r="CX177" s="47" t="s">
        <v>870</v>
      </c>
      <c r="CY177" s="15"/>
    </row>
    <row r="178" spans="1:103" hidden="1" x14ac:dyDescent="0.35">
      <c r="A178" s="427">
        <v>176</v>
      </c>
      <c r="B178" s="47" t="s">
        <v>1193</v>
      </c>
      <c r="C178" s="47" t="s">
        <v>1194</v>
      </c>
      <c r="D178" s="47" t="s">
        <v>56</v>
      </c>
      <c r="E178" s="47" t="s">
        <v>1195</v>
      </c>
      <c r="F178" s="47" t="s">
        <v>131</v>
      </c>
      <c r="G178" s="47" t="s">
        <v>58</v>
      </c>
      <c r="H178" s="47" t="s">
        <v>328</v>
      </c>
      <c r="I178" s="423" t="s">
        <v>106</v>
      </c>
      <c r="J178" s="423" t="s">
        <v>106</v>
      </c>
      <c r="K178" s="423" t="s">
        <v>106</v>
      </c>
      <c r="L178" s="423" t="s">
        <v>106</v>
      </c>
      <c r="M178" s="47" t="s">
        <v>104</v>
      </c>
      <c r="N178" s="369" t="s">
        <v>395</v>
      </c>
      <c r="O178" s="370" t="s">
        <v>395</v>
      </c>
      <c r="P178" s="423" t="s">
        <v>106</v>
      </c>
      <c r="Q178" s="433"/>
      <c r="R178" s="423" t="s">
        <v>106</v>
      </c>
      <c r="S178" s="423" t="s">
        <v>106</v>
      </c>
      <c r="T178" s="47" t="s">
        <v>104</v>
      </c>
      <c r="U178" s="369" t="s">
        <v>395</v>
      </c>
      <c r="V178" s="370" t="s">
        <v>395</v>
      </c>
      <c r="W178" s="423" t="s">
        <v>106</v>
      </c>
      <c r="X178" s="433"/>
      <c r="Y178" s="433"/>
      <c r="Z178" s="433"/>
      <c r="AA178" s="433"/>
      <c r="AB178" s="369" t="s">
        <v>395</v>
      </c>
      <c r="AC178" s="370" t="s">
        <v>395</v>
      </c>
      <c r="AD178" s="423" t="s">
        <v>106</v>
      </c>
      <c r="AE178" s="423" t="s">
        <v>106</v>
      </c>
      <c r="AF178" s="423" t="s">
        <v>106</v>
      </c>
      <c r="AG178" s="423" t="s">
        <v>106</v>
      </c>
      <c r="AH178" s="47" t="s">
        <v>104</v>
      </c>
      <c r="AI178" s="369" t="s">
        <v>395</v>
      </c>
      <c r="AJ178" s="370" t="s">
        <v>395</v>
      </c>
      <c r="AK178" s="423" t="s">
        <v>106</v>
      </c>
      <c r="AL178" s="423" t="s">
        <v>106</v>
      </c>
      <c r="AM178" s="221"/>
      <c r="AN178" s="48">
        <v>17</v>
      </c>
      <c r="AO178" s="48">
        <v>17</v>
      </c>
      <c r="AP178" s="48">
        <v>17</v>
      </c>
      <c r="AQ178" s="48">
        <v>0</v>
      </c>
      <c r="AR178" s="48">
        <v>35</v>
      </c>
      <c r="AS178" s="48">
        <v>32</v>
      </c>
      <c r="AT178" s="48">
        <v>19</v>
      </c>
      <c r="AU178" s="48">
        <v>164</v>
      </c>
      <c r="AV178" s="48">
        <v>164</v>
      </c>
      <c r="AW178" s="48">
        <v>164</v>
      </c>
      <c r="AX178" s="48">
        <v>0</v>
      </c>
      <c r="AY178" s="48">
        <v>0</v>
      </c>
      <c r="AZ178" s="48">
        <v>0</v>
      </c>
      <c r="BA178" s="48">
        <v>0</v>
      </c>
      <c r="BB178" s="48">
        <v>0</v>
      </c>
      <c r="BC178" s="48">
        <v>0</v>
      </c>
      <c r="BD178" s="48">
        <v>0</v>
      </c>
      <c r="BE178" s="48">
        <v>0</v>
      </c>
      <c r="BF178" s="48">
        <v>0</v>
      </c>
      <c r="BG178" s="48">
        <v>0</v>
      </c>
      <c r="BH178" s="48">
        <v>0</v>
      </c>
      <c r="BI178" s="48">
        <v>0</v>
      </c>
      <c r="BJ178" s="48">
        <v>0</v>
      </c>
      <c r="BK178" s="48">
        <v>0</v>
      </c>
      <c r="BL178" s="48">
        <v>0</v>
      </c>
      <c r="BM178" s="48">
        <v>0</v>
      </c>
      <c r="BN178" s="48">
        <v>0</v>
      </c>
      <c r="BO178" s="48">
        <v>0</v>
      </c>
      <c r="BP178" s="48">
        <v>0</v>
      </c>
      <c r="BQ178" s="48">
        <v>0</v>
      </c>
      <c r="BR178" s="48">
        <v>0</v>
      </c>
      <c r="BS178" s="48">
        <v>0</v>
      </c>
      <c r="BT178" s="48">
        <v>0</v>
      </c>
      <c r="BU178" s="48">
        <v>0</v>
      </c>
      <c r="BV178" s="48">
        <v>0</v>
      </c>
      <c r="BW178" s="48">
        <v>0</v>
      </c>
      <c r="BX178" s="48">
        <v>0</v>
      </c>
      <c r="BY178" s="48">
        <v>0</v>
      </c>
      <c r="BZ178" s="48">
        <v>0</v>
      </c>
      <c r="CA178" s="48">
        <v>0</v>
      </c>
      <c r="CB178" s="48">
        <v>0</v>
      </c>
      <c r="CC178" s="48">
        <v>0</v>
      </c>
      <c r="CD178" s="48">
        <v>0</v>
      </c>
      <c r="CE178" s="48">
        <v>0</v>
      </c>
      <c r="CF178" s="48">
        <v>0</v>
      </c>
      <c r="CG178" s="48">
        <v>0</v>
      </c>
      <c r="CH178" s="48">
        <v>0</v>
      </c>
      <c r="CI178" s="48">
        <v>0</v>
      </c>
      <c r="CJ178" s="48">
        <v>0</v>
      </c>
      <c r="CK178" s="48">
        <v>0</v>
      </c>
      <c r="CL178" s="48">
        <v>0</v>
      </c>
      <c r="CM178" s="48">
        <v>0</v>
      </c>
      <c r="CN178" s="48">
        <v>0</v>
      </c>
      <c r="CO178" s="48">
        <v>0</v>
      </c>
      <c r="CP178" s="48"/>
      <c r="CQ178" s="48"/>
      <c r="CR178" s="48"/>
      <c r="CS178" s="48">
        <v>48</v>
      </c>
      <c r="CT178" s="48">
        <v>48</v>
      </c>
      <c r="CU178" s="48">
        <v>160</v>
      </c>
      <c r="CV178" s="429" t="s">
        <v>396</v>
      </c>
      <c r="CW178" s="47"/>
      <c r="CX178" s="47" t="s">
        <v>870</v>
      </c>
      <c r="CY178" s="15"/>
    </row>
    <row r="179" spans="1:103" hidden="1" x14ac:dyDescent="0.35">
      <c r="A179" s="427">
        <v>177</v>
      </c>
      <c r="B179" s="47" t="s">
        <v>1196</v>
      </c>
      <c r="C179" s="47" t="s">
        <v>1197</v>
      </c>
      <c r="D179" s="47" t="s">
        <v>56</v>
      </c>
      <c r="E179" s="47" t="s">
        <v>1198</v>
      </c>
      <c r="F179" s="47" t="s">
        <v>131</v>
      </c>
      <c r="G179" s="47" t="s">
        <v>58</v>
      </c>
      <c r="H179" s="47" t="s">
        <v>398</v>
      </c>
      <c r="I179" s="423" t="s">
        <v>106</v>
      </c>
      <c r="J179" s="423" t="s">
        <v>106</v>
      </c>
      <c r="K179" s="423" t="s">
        <v>106</v>
      </c>
      <c r="L179" s="433"/>
      <c r="M179" s="433"/>
      <c r="N179" s="369" t="s">
        <v>532</v>
      </c>
      <c r="O179" s="370" t="s">
        <v>395</v>
      </c>
      <c r="P179" s="423" t="s">
        <v>106</v>
      </c>
      <c r="Q179" s="423" t="s">
        <v>106</v>
      </c>
      <c r="R179" s="433"/>
      <c r="S179" s="423" t="s">
        <v>106</v>
      </c>
      <c r="T179" s="47" t="s">
        <v>104</v>
      </c>
      <c r="U179" s="369" t="s">
        <v>395</v>
      </c>
      <c r="V179" s="370" t="s">
        <v>395</v>
      </c>
      <c r="W179" s="423" t="s">
        <v>106</v>
      </c>
      <c r="X179" s="423" t="s">
        <v>106</v>
      </c>
      <c r="Y179" s="423" t="s">
        <v>106</v>
      </c>
      <c r="Z179" s="423" t="s">
        <v>106</v>
      </c>
      <c r="AA179" s="47" t="s">
        <v>104</v>
      </c>
      <c r="AB179" s="369" t="s">
        <v>395</v>
      </c>
      <c r="AC179" s="370" t="s">
        <v>395</v>
      </c>
      <c r="AD179" s="423" t="s">
        <v>106</v>
      </c>
      <c r="AE179" s="423" t="s">
        <v>106</v>
      </c>
      <c r="AF179" s="423" t="s">
        <v>106</v>
      </c>
      <c r="AG179" s="423" t="s">
        <v>106</v>
      </c>
      <c r="AH179" s="47" t="s">
        <v>104</v>
      </c>
      <c r="AI179" s="369" t="s">
        <v>395</v>
      </c>
      <c r="AJ179" s="370" t="s">
        <v>395</v>
      </c>
      <c r="AK179" s="423" t="s">
        <v>106</v>
      </c>
      <c r="AL179" s="423" t="s">
        <v>106</v>
      </c>
      <c r="AM179" s="221"/>
      <c r="AN179" s="48">
        <v>19</v>
      </c>
      <c r="AO179" s="48">
        <v>19</v>
      </c>
      <c r="AP179" s="48">
        <v>19</v>
      </c>
      <c r="AQ179" s="48">
        <v>0</v>
      </c>
      <c r="AR179" s="48">
        <v>0</v>
      </c>
      <c r="AS179" s="48">
        <v>0</v>
      </c>
      <c r="AT179" s="48">
        <v>19</v>
      </c>
      <c r="AU179" s="48">
        <v>184</v>
      </c>
      <c r="AV179" s="48">
        <v>184</v>
      </c>
      <c r="AW179" s="48">
        <v>184</v>
      </c>
      <c r="AX179" s="48">
        <v>0</v>
      </c>
      <c r="AY179" s="48">
        <v>0</v>
      </c>
      <c r="AZ179" s="48">
        <v>0</v>
      </c>
      <c r="BA179" s="48">
        <v>0</v>
      </c>
      <c r="BB179" s="48">
        <v>0</v>
      </c>
      <c r="BC179" s="48">
        <v>0</v>
      </c>
      <c r="BD179" s="48">
        <v>0</v>
      </c>
      <c r="BE179" s="48">
        <v>0</v>
      </c>
      <c r="BF179" s="48">
        <v>0</v>
      </c>
      <c r="BG179" s="48">
        <v>0</v>
      </c>
      <c r="BH179" s="48">
        <v>0</v>
      </c>
      <c r="BI179" s="48">
        <v>0</v>
      </c>
      <c r="BJ179" s="48">
        <v>0</v>
      </c>
      <c r="BK179" s="48">
        <v>0</v>
      </c>
      <c r="BL179" s="48">
        <v>0</v>
      </c>
      <c r="BM179" s="48">
        <v>0</v>
      </c>
      <c r="BN179" s="48">
        <v>0</v>
      </c>
      <c r="BO179" s="48">
        <v>0</v>
      </c>
      <c r="BP179" s="48">
        <v>0</v>
      </c>
      <c r="BQ179" s="48">
        <v>0</v>
      </c>
      <c r="BR179" s="48">
        <v>0</v>
      </c>
      <c r="BS179" s="48">
        <v>0</v>
      </c>
      <c r="BT179" s="48">
        <v>0</v>
      </c>
      <c r="BU179" s="48">
        <v>0</v>
      </c>
      <c r="BV179" s="48">
        <v>0</v>
      </c>
      <c r="BW179" s="48">
        <v>0</v>
      </c>
      <c r="BX179" s="48">
        <v>0</v>
      </c>
      <c r="BY179" s="48">
        <v>0</v>
      </c>
      <c r="BZ179" s="48">
        <v>0</v>
      </c>
      <c r="CA179" s="48">
        <v>0</v>
      </c>
      <c r="CB179" s="48">
        <v>0</v>
      </c>
      <c r="CC179" s="48">
        <v>0</v>
      </c>
      <c r="CD179" s="48">
        <v>0</v>
      </c>
      <c r="CE179" s="48">
        <v>0</v>
      </c>
      <c r="CF179" s="48">
        <v>0</v>
      </c>
      <c r="CG179" s="48">
        <v>0</v>
      </c>
      <c r="CH179" s="48">
        <v>0</v>
      </c>
      <c r="CI179" s="48">
        <v>0</v>
      </c>
      <c r="CJ179" s="48">
        <v>0</v>
      </c>
      <c r="CK179" s="48">
        <v>0</v>
      </c>
      <c r="CL179" s="48">
        <v>0</v>
      </c>
      <c r="CM179" s="48">
        <v>0</v>
      </c>
      <c r="CN179" s="48">
        <v>0</v>
      </c>
      <c r="CO179" s="48">
        <v>0</v>
      </c>
      <c r="CP179" s="48"/>
      <c r="CQ179" s="48"/>
      <c r="CR179" s="48"/>
      <c r="CS179" s="48">
        <v>28</v>
      </c>
      <c r="CT179" s="48">
        <v>28</v>
      </c>
      <c r="CU179" s="48">
        <v>180</v>
      </c>
      <c r="CV179" s="429" t="s">
        <v>396</v>
      </c>
      <c r="CW179" s="47"/>
      <c r="CX179" s="47" t="s">
        <v>319</v>
      </c>
      <c r="CY179" s="15"/>
    </row>
    <row r="180" spans="1:103" hidden="1" x14ac:dyDescent="0.35">
      <c r="A180" s="427">
        <v>178</v>
      </c>
      <c r="B180" s="47" t="s">
        <v>1199</v>
      </c>
      <c r="C180" s="47" t="s">
        <v>1200</v>
      </c>
      <c r="D180" s="47" t="s">
        <v>56</v>
      </c>
      <c r="E180" s="47" t="s">
        <v>1201</v>
      </c>
      <c r="F180" s="47" t="s">
        <v>131</v>
      </c>
      <c r="G180" s="47" t="s">
        <v>58</v>
      </c>
      <c r="H180" s="47" t="s">
        <v>327</v>
      </c>
      <c r="I180" s="423" t="s">
        <v>106</v>
      </c>
      <c r="J180" s="423" t="s">
        <v>106</v>
      </c>
      <c r="K180" s="423" t="s">
        <v>106</v>
      </c>
      <c r="L180" s="47" t="s">
        <v>395</v>
      </c>
      <c r="M180" s="423" t="s">
        <v>106</v>
      </c>
      <c r="N180" s="369" t="s">
        <v>104</v>
      </c>
      <c r="O180" s="370" t="s">
        <v>395</v>
      </c>
      <c r="P180" s="423" t="s">
        <v>106</v>
      </c>
      <c r="Q180" s="423" t="s">
        <v>106</v>
      </c>
      <c r="R180" s="47" t="s">
        <v>395</v>
      </c>
      <c r="S180" s="423" t="s">
        <v>106</v>
      </c>
      <c r="T180" s="423" t="s">
        <v>106</v>
      </c>
      <c r="U180" s="369" t="s">
        <v>104</v>
      </c>
      <c r="V180" s="370" t="s">
        <v>395</v>
      </c>
      <c r="W180" s="423" t="s">
        <v>106</v>
      </c>
      <c r="X180" s="423" t="s">
        <v>106</v>
      </c>
      <c r="Y180" s="423" t="s">
        <v>106</v>
      </c>
      <c r="Z180" s="423" t="s">
        <v>106</v>
      </c>
      <c r="AA180" s="47" t="s">
        <v>104</v>
      </c>
      <c r="AB180" s="369" t="s">
        <v>395</v>
      </c>
      <c r="AC180" s="370" t="s">
        <v>395</v>
      </c>
      <c r="AD180" s="423" t="s">
        <v>106</v>
      </c>
      <c r="AE180" s="423" t="s">
        <v>106</v>
      </c>
      <c r="AF180" s="423" t="s">
        <v>106</v>
      </c>
      <c r="AG180" s="47" t="s">
        <v>395</v>
      </c>
      <c r="AH180" s="423" t="s">
        <v>106</v>
      </c>
      <c r="AI180" s="369" t="s">
        <v>104</v>
      </c>
      <c r="AJ180" s="370" t="s">
        <v>395</v>
      </c>
      <c r="AK180" s="423" t="s">
        <v>106</v>
      </c>
      <c r="AL180" s="47" t="s">
        <v>395</v>
      </c>
      <c r="AM180" s="221"/>
      <c r="AN180" s="48">
        <v>21</v>
      </c>
      <c r="AO180" s="48">
        <v>21</v>
      </c>
      <c r="AP180" s="48">
        <v>21</v>
      </c>
      <c r="AQ180" s="48">
        <v>0</v>
      </c>
      <c r="AR180" s="48">
        <v>40</v>
      </c>
      <c r="AS180" s="48">
        <v>40</v>
      </c>
      <c r="AT180" s="430">
        <v>18.166699999999999</v>
      </c>
      <c r="AU180" s="48">
        <v>202</v>
      </c>
      <c r="AV180" s="48">
        <v>202</v>
      </c>
      <c r="AW180" s="48">
        <v>202</v>
      </c>
      <c r="AX180" s="48">
        <v>0</v>
      </c>
      <c r="AY180" s="48">
        <v>0</v>
      </c>
      <c r="AZ180" s="48">
        <v>0</v>
      </c>
      <c r="BA180" s="48">
        <v>0</v>
      </c>
      <c r="BB180" s="48">
        <v>0</v>
      </c>
      <c r="BC180" s="48">
        <v>0</v>
      </c>
      <c r="BD180" s="48">
        <v>0</v>
      </c>
      <c r="BE180" s="48">
        <v>0</v>
      </c>
      <c r="BF180" s="48">
        <v>0</v>
      </c>
      <c r="BG180" s="48">
        <v>0</v>
      </c>
      <c r="BH180" s="48">
        <v>0</v>
      </c>
      <c r="BI180" s="48">
        <v>0</v>
      </c>
      <c r="BJ180" s="48">
        <v>0</v>
      </c>
      <c r="BK180" s="48">
        <v>0</v>
      </c>
      <c r="BL180" s="48">
        <v>0</v>
      </c>
      <c r="BM180" s="48">
        <v>0</v>
      </c>
      <c r="BN180" s="48">
        <v>0</v>
      </c>
      <c r="BO180" s="48">
        <v>0</v>
      </c>
      <c r="BP180" s="48">
        <v>0</v>
      </c>
      <c r="BQ180" s="48">
        <v>0</v>
      </c>
      <c r="BR180" s="48">
        <v>0</v>
      </c>
      <c r="BS180" s="48">
        <v>0</v>
      </c>
      <c r="BT180" s="48">
        <v>0</v>
      </c>
      <c r="BU180" s="48">
        <v>0</v>
      </c>
      <c r="BV180" s="48">
        <v>0</v>
      </c>
      <c r="BW180" s="48">
        <v>0</v>
      </c>
      <c r="BX180" s="48">
        <v>0</v>
      </c>
      <c r="BY180" s="48">
        <v>0</v>
      </c>
      <c r="BZ180" s="48">
        <v>0</v>
      </c>
      <c r="CA180" s="48">
        <v>0</v>
      </c>
      <c r="CB180" s="48">
        <v>0</v>
      </c>
      <c r="CC180" s="48">
        <v>0</v>
      </c>
      <c r="CD180" s="48">
        <v>0</v>
      </c>
      <c r="CE180" s="48">
        <v>0</v>
      </c>
      <c r="CF180" s="48">
        <v>0</v>
      </c>
      <c r="CG180" s="48">
        <v>0</v>
      </c>
      <c r="CH180" s="48">
        <v>0</v>
      </c>
      <c r="CI180" s="48">
        <v>0</v>
      </c>
      <c r="CJ180" s="48">
        <v>0</v>
      </c>
      <c r="CK180" s="48">
        <v>0</v>
      </c>
      <c r="CL180" s="48">
        <v>0</v>
      </c>
      <c r="CM180" s="48">
        <v>0</v>
      </c>
      <c r="CN180" s="48">
        <v>0</v>
      </c>
      <c r="CO180" s="48">
        <v>0</v>
      </c>
      <c r="CP180" s="48"/>
      <c r="CQ180" s="48"/>
      <c r="CR180" s="48"/>
      <c r="CS180" s="48"/>
      <c r="CT180" s="48"/>
      <c r="CU180" s="48">
        <v>208</v>
      </c>
      <c r="CV180" s="429" t="s">
        <v>396</v>
      </c>
      <c r="CW180" s="47"/>
      <c r="CX180" s="47" t="s">
        <v>1068</v>
      </c>
      <c r="CY180" s="15"/>
    </row>
    <row r="181" spans="1:103" hidden="1" x14ac:dyDescent="0.35">
      <c r="A181" s="427">
        <v>179</v>
      </c>
      <c r="B181" s="47" t="s">
        <v>1202</v>
      </c>
      <c r="C181" s="47" t="s">
        <v>1203</v>
      </c>
      <c r="D181" s="47" t="s">
        <v>56</v>
      </c>
      <c r="E181" s="47" t="s">
        <v>1204</v>
      </c>
      <c r="F181" s="47" t="s">
        <v>131</v>
      </c>
      <c r="G181" s="47" t="s">
        <v>58</v>
      </c>
      <c r="H181" s="47" t="s">
        <v>327</v>
      </c>
      <c r="I181" s="423" t="s">
        <v>106</v>
      </c>
      <c r="J181" s="423" t="s">
        <v>106</v>
      </c>
      <c r="K181" s="423" t="s">
        <v>106</v>
      </c>
      <c r="L181" s="423" t="s">
        <v>106</v>
      </c>
      <c r="M181" s="47" t="s">
        <v>104</v>
      </c>
      <c r="N181" s="369" t="s">
        <v>395</v>
      </c>
      <c r="O181" s="370" t="s">
        <v>395</v>
      </c>
      <c r="P181" s="423" t="s">
        <v>106</v>
      </c>
      <c r="Q181" s="423" t="s">
        <v>106</v>
      </c>
      <c r="R181" s="47" t="s">
        <v>395</v>
      </c>
      <c r="S181" s="423" t="s">
        <v>106</v>
      </c>
      <c r="T181" s="423" t="s">
        <v>106</v>
      </c>
      <c r="U181" s="369" t="s">
        <v>104</v>
      </c>
      <c r="V181" s="370" t="s">
        <v>395</v>
      </c>
      <c r="W181" s="432" t="s">
        <v>1052</v>
      </c>
      <c r="X181" s="423" t="s">
        <v>106</v>
      </c>
      <c r="Y181" s="423" t="s">
        <v>106</v>
      </c>
      <c r="Z181" s="423" t="s">
        <v>106</v>
      </c>
      <c r="AA181" s="47" t="s">
        <v>104</v>
      </c>
      <c r="AB181" s="369" t="s">
        <v>395</v>
      </c>
      <c r="AC181" s="370" t="s">
        <v>395</v>
      </c>
      <c r="AD181" s="47" t="s">
        <v>395</v>
      </c>
      <c r="AE181" s="423" t="s">
        <v>106</v>
      </c>
      <c r="AF181" s="423" t="s">
        <v>106</v>
      </c>
      <c r="AG181" s="432" t="s">
        <v>1052</v>
      </c>
      <c r="AH181" s="423" t="s">
        <v>106</v>
      </c>
      <c r="AI181" s="369" t="s">
        <v>104</v>
      </c>
      <c r="AJ181" s="370" t="s">
        <v>395</v>
      </c>
      <c r="AK181" s="423" t="s">
        <v>106</v>
      </c>
      <c r="AL181" s="432" t="s">
        <v>1052</v>
      </c>
      <c r="AM181" s="221"/>
      <c r="AN181" s="48">
        <v>19</v>
      </c>
      <c r="AO181" s="48">
        <v>19</v>
      </c>
      <c r="AP181" s="48">
        <v>19</v>
      </c>
      <c r="AQ181" s="48">
        <v>0</v>
      </c>
      <c r="AR181" s="48">
        <v>35</v>
      </c>
      <c r="AS181" s="48">
        <v>36</v>
      </c>
      <c r="AT181" s="48">
        <v>19</v>
      </c>
      <c r="AU181" s="48">
        <v>182</v>
      </c>
      <c r="AV181" s="48">
        <v>182</v>
      </c>
      <c r="AW181" s="48">
        <v>182</v>
      </c>
      <c r="AX181" s="48">
        <v>0</v>
      </c>
      <c r="AY181" s="48">
        <v>0</v>
      </c>
      <c r="AZ181" s="48">
        <v>0</v>
      </c>
      <c r="BA181" s="48">
        <v>0</v>
      </c>
      <c r="BB181" s="48">
        <v>0</v>
      </c>
      <c r="BC181" s="48">
        <v>30</v>
      </c>
      <c r="BD181" s="48">
        <v>0</v>
      </c>
      <c r="BE181" s="48">
        <v>0</v>
      </c>
      <c r="BF181" s="48">
        <v>0</v>
      </c>
      <c r="BG181" s="48">
        <v>0</v>
      </c>
      <c r="BH181" s="48">
        <v>30</v>
      </c>
      <c r="BI181" s="48">
        <v>30</v>
      </c>
      <c r="BJ181" s="48">
        <v>0</v>
      </c>
      <c r="BK181" s="48">
        <v>0</v>
      </c>
      <c r="BL181" s="48">
        <v>0</v>
      </c>
      <c r="BM181" s="48">
        <v>0</v>
      </c>
      <c r="BN181" s="48">
        <v>0</v>
      </c>
      <c r="BO181" s="48">
        <v>0</v>
      </c>
      <c r="BP181" s="48">
        <v>0</v>
      </c>
      <c r="BQ181" s="48">
        <v>0</v>
      </c>
      <c r="BR181" s="48">
        <v>0</v>
      </c>
      <c r="BS181" s="48">
        <v>0</v>
      </c>
      <c r="BT181" s="48">
        <v>0</v>
      </c>
      <c r="BU181" s="48">
        <v>0</v>
      </c>
      <c r="BV181" s="48">
        <v>0</v>
      </c>
      <c r="BW181" s="48">
        <v>0</v>
      </c>
      <c r="BX181" s="48">
        <v>0</v>
      </c>
      <c r="BY181" s="48">
        <v>0</v>
      </c>
      <c r="BZ181" s="48">
        <v>0</v>
      </c>
      <c r="CA181" s="48">
        <v>0</v>
      </c>
      <c r="CB181" s="48">
        <v>0</v>
      </c>
      <c r="CC181" s="48">
        <v>0</v>
      </c>
      <c r="CD181" s="48">
        <v>0</v>
      </c>
      <c r="CE181" s="48">
        <v>0</v>
      </c>
      <c r="CF181" s="48">
        <v>0</v>
      </c>
      <c r="CG181" s="48">
        <v>0</v>
      </c>
      <c r="CH181" s="48">
        <v>0</v>
      </c>
      <c r="CI181" s="48">
        <v>0</v>
      </c>
      <c r="CJ181" s="48">
        <v>0</v>
      </c>
      <c r="CK181" s="48">
        <v>0</v>
      </c>
      <c r="CL181" s="48">
        <v>0</v>
      </c>
      <c r="CM181" s="48">
        <v>0</v>
      </c>
      <c r="CN181" s="48">
        <v>0</v>
      </c>
      <c r="CO181" s="48">
        <v>0</v>
      </c>
      <c r="CP181" s="48"/>
      <c r="CQ181" s="48"/>
      <c r="CR181" s="48"/>
      <c r="CS181" s="48">
        <v>30</v>
      </c>
      <c r="CT181" s="48">
        <v>30</v>
      </c>
      <c r="CU181" s="48">
        <v>178</v>
      </c>
      <c r="CV181" s="429" t="s">
        <v>396</v>
      </c>
      <c r="CW181" s="47"/>
      <c r="CX181" s="47" t="s">
        <v>1068</v>
      </c>
      <c r="CY181" s="15"/>
    </row>
    <row r="182" spans="1:103" hidden="1" x14ac:dyDescent="0.35">
      <c r="A182" s="427">
        <v>180</v>
      </c>
      <c r="B182" s="47" t="s">
        <v>1205</v>
      </c>
      <c r="C182" s="47" t="s">
        <v>1206</v>
      </c>
      <c r="D182" s="47" t="s">
        <v>56</v>
      </c>
      <c r="E182" s="47" t="s">
        <v>1207</v>
      </c>
      <c r="F182" s="47" t="s">
        <v>131</v>
      </c>
      <c r="G182" s="47" t="s">
        <v>58</v>
      </c>
      <c r="H182" s="47" t="s">
        <v>327</v>
      </c>
      <c r="I182" s="423" t="s">
        <v>106</v>
      </c>
      <c r="J182" s="47" t="s">
        <v>395</v>
      </c>
      <c r="K182" s="423" t="s">
        <v>106</v>
      </c>
      <c r="L182" s="423" t="s">
        <v>106</v>
      </c>
      <c r="M182" s="423" t="s">
        <v>106</v>
      </c>
      <c r="N182" s="369" t="s">
        <v>104</v>
      </c>
      <c r="O182" s="370" t="s">
        <v>395</v>
      </c>
      <c r="P182" s="47" t="s">
        <v>395</v>
      </c>
      <c r="Q182" s="423" t="s">
        <v>106</v>
      </c>
      <c r="R182" s="423" t="s">
        <v>106</v>
      </c>
      <c r="S182" s="423" t="s">
        <v>106</v>
      </c>
      <c r="T182" s="423" t="s">
        <v>106</v>
      </c>
      <c r="U182" s="428" t="s">
        <v>827</v>
      </c>
      <c r="V182" s="370" t="s">
        <v>395</v>
      </c>
      <c r="W182" s="423" t="s">
        <v>106</v>
      </c>
      <c r="X182" s="423" t="s">
        <v>106</v>
      </c>
      <c r="Y182" s="423" t="s">
        <v>106</v>
      </c>
      <c r="Z182" s="423" t="s">
        <v>106</v>
      </c>
      <c r="AA182" s="47" t="s">
        <v>104</v>
      </c>
      <c r="AB182" s="369" t="s">
        <v>395</v>
      </c>
      <c r="AC182" s="370" t="s">
        <v>395</v>
      </c>
      <c r="AD182" s="423" t="s">
        <v>106</v>
      </c>
      <c r="AE182" s="423" t="s">
        <v>106</v>
      </c>
      <c r="AF182" s="47" t="s">
        <v>395</v>
      </c>
      <c r="AG182" s="423" t="s">
        <v>106</v>
      </c>
      <c r="AH182" s="423" t="s">
        <v>106</v>
      </c>
      <c r="AI182" s="369" t="s">
        <v>104</v>
      </c>
      <c r="AJ182" s="370" t="s">
        <v>395</v>
      </c>
      <c r="AK182" s="423" t="s">
        <v>106</v>
      </c>
      <c r="AL182" s="423" t="s">
        <v>106</v>
      </c>
      <c r="AM182" s="221"/>
      <c r="AN182" s="48">
        <v>22</v>
      </c>
      <c r="AO182" s="48">
        <v>21</v>
      </c>
      <c r="AP182" s="48">
        <v>21</v>
      </c>
      <c r="AQ182" s="48">
        <v>0</v>
      </c>
      <c r="AR182" s="48">
        <v>40</v>
      </c>
      <c r="AS182" s="48">
        <v>36</v>
      </c>
      <c r="AT182" s="48">
        <v>19</v>
      </c>
      <c r="AU182" s="48">
        <v>212</v>
      </c>
      <c r="AV182" s="48">
        <v>204</v>
      </c>
      <c r="AW182" s="48">
        <v>204</v>
      </c>
      <c r="AX182" s="48">
        <v>8</v>
      </c>
      <c r="AY182" s="48">
        <v>0</v>
      </c>
      <c r="AZ182" s="48">
        <v>0</v>
      </c>
      <c r="BA182" s="48">
        <v>0</v>
      </c>
      <c r="BB182" s="48">
        <v>0</v>
      </c>
      <c r="BC182" s="48">
        <v>0</v>
      </c>
      <c r="BD182" s="48">
        <v>0</v>
      </c>
      <c r="BE182" s="48">
        <v>0</v>
      </c>
      <c r="BF182" s="48">
        <v>0</v>
      </c>
      <c r="BG182" s="48">
        <v>0</v>
      </c>
      <c r="BH182" s="48">
        <v>8</v>
      </c>
      <c r="BI182" s="48">
        <v>0</v>
      </c>
      <c r="BJ182" s="48">
        <v>0</v>
      </c>
      <c r="BK182" s="48">
        <v>0</v>
      </c>
      <c r="BL182" s="48">
        <v>0</v>
      </c>
      <c r="BM182" s="48">
        <v>0</v>
      </c>
      <c r="BN182" s="48">
        <v>0</v>
      </c>
      <c r="BO182" s="48">
        <v>0</v>
      </c>
      <c r="BP182" s="48">
        <v>0</v>
      </c>
      <c r="BQ182" s="48">
        <v>0</v>
      </c>
      <c r="BR182" s="48">
        <v>0</v>
      </c>
      <c r="BS182" s="48">
        <v>0</v>
      </c>
      <c r="BT182" s="48">
        <v>0</v>
      </c>
      <c r="BU182" s="48">
        <v>0</v>
      </c>
      <c r="BV182" s="48">
        <v>0</v>
      </c>
      <c r="BW182" s="48">
        <v>0</v>
      </c>
      <c r="BX182" s="48">
        <v>0</v>
      </c>
      <c r="BY182" s="48">
        <v>0</v>
      </c>
      <c r="BZ182" s="48">
        <v>0</v>
      </c>
      <c r="CA182" s="48">
        <v>0</v>
      </c>
      <c r="CB182" s="48">
        <v>0</v>
      </c>
      <c r="CC182" s="48">
        <v>0</v>
      </c>
      <c r="CD182" s="48">
        <v>0</v>
      </c>
      <c r="CE182" s="48">
        <v>0</v>
      </c>
      <c r="CF182" s="48">
        <v>0</v>
      </c>
      <c r="CG182" s="48">
        <v>0</v>
      </c>
      <c r="CH182" s="48">
        <v>0</v>
      </c>
      <c r="CI182" s="48">
        <v>0</v>
      </c>
      <c r="CJ182" s="48">
        <v>0</v>
      </c>
      <c r="CK182" s="48">
        <v>0</v>
      </c>
      <c r="CL182" s="48">
        <v>0</v>
      </c>
      <c r="CM182" s="48">
        <v>0</v>
      </c>
      <c r="CN182" s="48">
        <v>0</v>
      </c>
      <c r="CO182" s="48">
        <v>0</v>
      </c>
      <c r="CP182" s="48"/>
      <c r="CQ182" s="48"/>
      <c r="CR182" s="48"/>
      <c r="CS182" s="48"/>
      <c r="CT182" s="48"/>
      <c r="CU182" s="48">
        <v>208</v>
      </c>
      <c r="CV182" s="429" t="s">
        <v>396</v>
      </c>
      <c r="CW182" s="47"/>
      <c r="CX182" s="47" t="s">
        <v>1067</v>
      </c>
      <c r="CY182" s="15"/>
    </row>
    <row r="183" spans="1:103" hidden="1" x14ac:dyDescent="0.35">
      <c r="A183" s="427">
        <v>181</v>
      </c>
      <c r="B183" s="47" t="s">
        <v>1208</v>
      </c>
      <c r="C183" s="47" t="s">
        <v>1209</v>
      </c>
      <c r="D183" s="47" t="s">
        <v>61</v>
      </c>
      <c r="E183" s="47" t="s">
        <v>1210</v>
      </c>
      <c r="F183" s="47" t="s">
        <v>132</v>
      </c>
      <c r="G183" s="47" t="s">
        <v>58</v>
      </c>
      <c r="H183" s="47" t="s">
        <v>547</v>
      </c>
      <c r="I183" s="423" t="s">
        <v>106</v>
      </c>
      <c r="J183" s="423" t="s">
        <v>106</v>
      </c>
      <c r="K183" s="423" t="s">
        <v>106</v>
      </c>
      <c r="L183" s="423" t="s">
        <v>106</v>
      </c>
      <c r="M183" s="47" t="s">
        <v>104</v>
      </c>
      <c r="N183" s="369" t="s">
        <v>395</v>
      </c>
      <c r="O183" s="370" t="s">
        <v>395</v>
      </c>
      <c r="P183" s="47" t="s">
        <v>104</v>
      </c>
      <c r="Q183" s="423" t="s">
        <v>106</v>
      </c>
      <c r="R183" s="47" t="s">
        <v>395</v>
      </c>
      <c r="S183" s="423" t="s">
        <v>106</v>
      </c>
      <c r="T183" s="423" t="s">
        <v>106</v>
      </c>
      <c r="U183" s="19" t="s">
        <v>106</v>
      </c>
      <c r="V183" s="370" t="s">
        <v>395</v>
      </c>
      <c r="W183" s="423" t="s">
        <v>106</v>
      </c>
      <c r="X183" s="423" t="s">
        <v>106</v>
      </c>
      <c r="Y183" s="423" t="s">
        <v>106</v>
      </c>
      <c r="Z183" s="423" t="s">
        <v>106</v>
      </c>
      <c r="AA183" s="47" t="s">
        <v>395</v>
      </c>
      <c r="AB183" s="369" t="s">
        <v>104</v>
      </c>
      <c r="AC183" s="370" t="s">
        <v>395</v>
      </c>
      <c r="AD183" s="423" t="s">
        <v>106</v>
      </c>
      <c r="AE183" s="423" t="s">
        <v>106</v>
      </c>
      <c r="AF183" s="423" t="s">
        <v>106</v>
      </c>
      <c r="AG183" s="428" t="s">
        <v>562</v>
      </c>
      <c r="AH183" s="47" t="s">
        <v>104</v>
      </c>
      <c r="AI183" s="369" t="s">
        <v>395</v>
      </c>
      <c r="AJ183" s="370" t="s">
        <v>395</v>
      </c>
      <c r="AK183" s="423" t="s">
        <v>106</v>
      </c>
      <c r="AL183" s="47" t="s">
        <v>104</v>
      </c>
      <c r="AM183" s="221"/>
      <c r="AN183" s="48">
        <v>22</v>
      </c>
      <c r="AO183" s="430">
        <v>21.9</v>
      </c>
      <c r="AP183" s="430">
        <v>21.9</v>
      </c>
      <c r="AQ183" s="48">
        <v>0</v>
      </c>
      <c r="AR183" s="48">
        <v>35</v>
      </c>
      <c r="AS183" s="48">
        <v>32</v>
      </c>
      <c r="AT183" s="430">
        <v>19.166699999999999</v>
      </c>
      <c r="AU183" s="48">
        <v>210</v>
      </c>
      <c r="AV183" s="48">
        <v>209</v>
      </c>
      <c r="AW183" s="48">
        <v>209</v>
      </c>
      <c r="AX183" s="48">
        <v>1</v>
      </c>
      <c r="AY183" s="48">
        <v>0</v>
      </c>
      <c r="AZ183" s="48">
        <v>0</v>
      </c>
      <c r="BA183" s="48">
        <v>0</v>
      </c>
      <c r="BB183" s="48">
        <v>0</v>
      </c>
      <c r="BC183" s="48">
        <v>0</v>
      </c>
      <c r="BD183" s="48">
        <v>0</v>
      </c>
      <c r="BE183" s="48">
        <v>0</v>
      </c>
      <c r="BF183" s="48">
        <v>0</v>
      </c>
      <c r="BG183" s="48">
        <v>0</v>
      </c>
      <c r="BH183" s="48">
        <v>1</v>
      </c>
      <c r="BI183" s="48">
        <v>0</v>
      </c>
      <c r="BJ183" s="48">
        <v>0</v>
      </c>
      <c r="BK183" s="48">
        <v>0</v>
      </c>
      <c r="BL183" s="48">
        <v>0</v>
      </c>
      <c r="BM183" s="48">
        <v>0</v>
      </c>
      <c r="BN183" s="48">
        <v>0</v>
      </c>
      <c r="BO183" s="48">
        <v>0</v>
      </c>
      <c r="BP183" s="48">
        <v>0</v>
      </c>
      <c r="BQ183" s="48">
        <v>0</v>
      </c>
      <c r="BR183" s="48">
        <v>0</v>
      </c>
      <c r="BS183" s="48">
        <v>0</v>
      </c>
      <c r="BT183" s="48">
        <v>0</v>
      </c>
      <c r="BU183" s="48">
        <v>0</v>
      </c>
      <c r="BV183" s="48">
        <v>0</v>
      </c>
      <c r="BW183" s="48">
        <v>0</v>
      </c>
      <c r="BX183" s="48">
        <v>0</v>
      </c>
      <c r="BY183" s="48">
        <v>0</v>
      </c>
      <c r="BZ183" s="48">
        <v>0</v>
      </c>
      <c r="CA183" s="48">
        <v>0</v>
      </c>
      <c r="CB183" s="48">
        <v>0</v>
      </c>
      <c r="CC183" s="48">
        <v>0</v>
      </c>
      <c r="CD183" s="48">
        <v>0</v>
      </c>
      <c r="CE183" s="48">
        <v>0</v>
      </c>
      <c r="CF183" s="48">
        <v>0</v>
      </c>
      <c r="CG183" s="48">
        <v>0</v>
      </c>
      <c r="CH183" s="48">
        <v>0</v>
      </c>
      <c r="CI183" s="48">
        <v>0</v>
      </c>
      <c r="CJ183" s="48">
        <v>0</v>
      </c>
      <c r="CK183" s="48">
        <v>0</v>
      </c>
      <c r="CL183" s="48">
        <v>0</v>
      </c>
      <c r="CM183" s="48">
        <v>0</v>
      </c>
      <c r="CN183" s="48">
        <v>0</v>
      </c>
      <c r="CO183" s="48">
        <v>0</v>
      </c>
      <c r="CP183" s="48"/>
      <c r="CQ183" s="48"/>
      <c r="CR183" s="48"/>
      <c r="CS183" s="48"/>
      <c r="CT183" s="48"/>
      <c r="CU183" s="48">
        <v>208</v>
      </c>
      <c r="CV183" s="429" t="s">
        <v>396</v>
      </c>
      <c r="CW183" s="47"/>
      <c r="CX183" s="47" t="s">
        <v>1068</v>
      </c>
      <c r="CY183" s="15"/>
    </row>
    <row r="184" spans="1:103" hidden="1" x14ac:dyDescent="0.35">
      <c r="A184" s="427">
        <v>182</v>
      </c>
      <c r="B184" s="47" t="s">
        <v>1211</v>
      </c>
      <c r="C184" s="47" t="s">
        <v>1212</v>
      </c>
      <c r="D184" s="47" t="s">
        <v>61</v>
      </c>
      <c r="E184" s="47" t="s">
        <v>1213</v>
      </c>
      <c r="F184" s="47" t="s">
        <v>132</v>
      </c>
      <c r="G184" s="47" t="s">
        <v>58</v>
      </c>
      <c r="H184" s="47" t="s">
        <v>547</v>
      </c>
      <c r="I184" s="423" t="s">
        <v>106</v>
      </c>
      <c r="J184" s="423" t="s">
        <v>106</v>
      </c>
      <c r="K184" s="423" t="s">
        <v>106</v>
      </c>
      <c r="L184" s="423" t="s">
        <v>106</v>
      </c>
      <c r="M184" s="428" t="s">
        <v>827</v>
      </c>
      <c r="N184" s="369" t="s">
        <v>395</v>
      </c>
      <c r="O184" s="370" t="s">
        <v>395</v>
      </c>
      <c r="P184" s="423" t="s">
        <v>106</v>
      </c>
      <c r="Q184" s="423" t="s">
        <v>106</v>
      </c>
      <c r="R184" s="423" t="s">
        <v>106</v>
      </c>
      <c r="S184" s="47" t="s">
        <v>395</v>
      </c>
      <c r="T184" s="423" t="s">
        <v>106</v>
      </c>
      <c r="U184" s="369" t="s">
        <v>104</v>
      </c>
      <c r="V184" s="370" t="s">
        <v>395</v>
      </c>
      <c r="W184" s="423" t="s">
        <v>106</v>
      </c>
      <c r="X184" s="423" t="s">
        <v>106</v>
      </c>
      <c r="Y184" s="423" t="s">
        <v>106</v>
      </c>
      <c r="Z184" s="47" t="s">
        <v>395</v>
      </c>
      <c r="AA184" s="423" t="s">
        <v>106</v>
      </c>
      <c r="AB184" s="369" t="s">
        <v>104</v>
      </c>
      <c r="AC184" s="370" t="s">
        <v>395</v>
      </c>
      <c r="AD184" s="428" t="s">
        <v>827</v>
      </c>
      <c r="AE184" s="423" t="s">
        <v>106</v>
      </c>
      <c r="AF184" s="423" t="s">
        <v>106</v>
      </c>
      <c r="AG184" s="423" t="s">
        <v>106</v>
      </c>
      <c r="AH184" s="423" t="s">
        <v>106</v>
      </c>
      <c r="AI184" s="369" t="s">
        <v>395</v>
      </c>
      <c r="AJ184" s="370" t="s">
        <v>395</v>
      </c>
      <c r="AK184" s="423" t="s">
        <v>106</v>
      </c>
      <c r="AL184" s="423" t="s">
        <v>106</v>
      </c>
      <c r="AM184" s="221"/>
      <c r="AN184" s="48">
        <v>22</v>
      </c>
      <c r="AO184" s="48">
        <v>20</v>
      </c>
      <c r="AP184" s="48">
        <v>20</v>
      </c>
      <c r="AQ184" s="48">
        <v>0</v>
      </c>
      <c r="AR184" s="48">
        <v>0</v>
      </c>
      <c r="AS184" s="48">
        <v>0</v>
      </c>
      <c r="AT184" s="48">
        <v>19</v>
      </c>
      <c r="AU184" s="48">
        <v>212</v>
      </c>
      <c r="AV184" s="48">
        <v>196</v>
      </c>
      <c r="AW184" s="48">
        <v>196</v>
      </c>
      <c r="AX184" s="48">
        <v>16</v>
      </c>
      <c r="AY184" s="48">
        <v>0</v>
      </c>
      <c r="AZ184" s="48">
        <v>0</v>
      </c>
      <c r="BA184" s="48">
        <v>0</v>
      </c>
      <c r="BB184" s="48">
        <v>0</v>
      </c>
      <c r="BC184" s="48">
        <v>0</v>
      </c>
      <c r="BD184" s="48">
        <v>0</v>
      </c>
      <c r="BE184" s="48">
        <v>0</v>
      </c>
      <c r="BF184" s="48">
        <v>0</v>
      </c>
      <c r="BG184" s="48">
        <v>0</v>
      </c>
      <c r="BH184" s="48">
        <v>16</v>
      </c>
      <c r="BI184" s="48">
        <v>0</v>
      </c>
      <c r="BJ184" s="48">
        <v>0</v>
      </c>
      <c r="BK184" s="48">
        <v>0</v>
      </c>
      <c r="BL184" s="48">
        <v>0</v>
      </c>
      <c r="BM184" s="48">
        <v>0</v>
      </c>
      <c r="BN184" s="48">
        <v>0</v>
      </c>
      <c r="BO184" s="48">
        <v>0</v>
      </c>
      <c r="BP184" s="48">
        <v>0</v>
      </c>
      <c r="BQ184" s="48">
        <v>0</v>
      </c>
      <c r="BR184" s="48">
        <v>0</v>
      </c>
      <c r="BS184" s="48">
        <v>0</v>
      </c>
      <c r="BT184" s="48">
        <v>0</v>
      </c>
      <c r="BU184" s="48">
        <v>0</v>
      </c>
      <c r="BV184" s="48">
        <v>0</v>
      </c>
      <c r="BW184" s="48">
        <v>0</v>
      </c>
      <c r="BX184" s="48">
        <v>0</v>
      </c>
      <c r="BY184" s="48">
        <v>0</v>
      </c>
      <c r="BZ184" s="48">
        <v>0</v>
      </c>
      <c r="CA184" s="48">
        <v>0</v>
      </c>
      <c r="CB184" s="48">
        <v>0</v>
      </c>
      <c r="CC184" s="48">
        <v>0</v>
      </c>
      <c r="CD184" s="48">
        <v>0</v>
      </c>
      <c r="CE184" s="48">
        <v>0</v>
      </c>
      <c r="CF184" s="48">
        <v>0</v>
      </c>
      <c r="CG184" s="48">
        <v>0</v>
      </c>
      <c r="CH184" s="48">
        <v>0</v>
      </c>
      <c r="CI184" s="48">
        <v>0</v>
      </c>
      <c r="CJ184" s="48">
        <v>0</v>
      </c>
      <c r="CK184" s="48">
        <v>0</v>
      </c>
      <c r="CL184" s="48">
        <v>0</v>
      </c>
      <c r="CM184" s="48">
        <v>0</v>
      </c>
      <c r="CN184" s="48">
        <v>0</v>
      </c>
      <c r="CO184" s="48">
        <v>0</v>
      </c>
      <c r="CP184" s="48"/>
      <c r="CQ184" s="48"/>
      <c r="CR184" s="48"/>
      <c r="CS184" s="48"/>
      <c r="CT184" s="48"/>
      <c r="CU184" s="48">
        <v>208</v>
      </c>
      <c r="CV184" s="429" t="s">
        <v>396</v>
      </c>
      <c r="CW184" s="47"/>
      <c r="CX184" s="47" t="s">
        <v>1068</v>
      </c>
      <c r="CY184" s="15"/>
    </row>
    <row r="185" spans="1:103" hidden="1" x14ac:dyDescent="0.35">
      <c r="A185" s="427">
        <v>183</v>
      </c>
      <c r="B185" s="47" t="s">
        <v>1214</v>
      </c>
      <c r="C185" s="47" t="s">
        <v>1215</v>
      </c>
      <c r="D185" s="47" t="s">
        <v>73</v>
      </c>
      <c r="E185" s="47" t="s">
        <v>1216</v>
      </c>
      <c r="F185" s="47" t="s">
        <v>131</v>
      </c>
      <c r="G185" s="47" t="s">
        <v>58</v>
      </c>
      <c r="H185" s="47" t="s">
        <v>825</v>
      </c>
      <c r="I185" s="47" t="s">
        <v>104</v>
      </c>
      <c r="J185" s="423" t="s">
        <v>106</v>
      </c>
      <c r="K185" s="423" t="s">
        <v>106</v>
      </c>
      <c r="L185" s="423" t="s">
        <v>106</v>
      </c>
      <c r="M185" s="423" t="s">
        <v>106</v>
      </c>
      <c r="N185" s="369" t="s">
        <v>395</v>
      </c>
      <c r="O185" s="370" t="s">
        <v>395</v>
      </c>
      <c r="P185" s="423" t="s">
        <v>106</v>
      </c>
      <c r="Q185" s="423" t="s">
        <v>106</v>
      </c>
      <c r="R185" s="47" t="s">
        <v>395</v>
      </c>
      <c r="S185" s="423" t="s">
        <v>106</v>
      </c>
      <c r="T185" s="47" t="s">
        <v>104</v>
      </c>
      <c r="U185" s="19" t="s">
        <v>106</v>
      </c>
      <c r="V185" s="370" t="s">
        <v>395</v>
      </c>
      <c r="W185" s="423" t="s">
        <v>106</v>
      </c>
      <c r="X185" s="423" t="s">
        <v>106</v>
      </c>
      <c r="Y185" s="423" t="s">
        <v>106</v>
      </c>
      <c r="Z185" s="47" t="s">
        <v>395</v>
      </c>
      <c r="AA185" s="423" t="s">
        <v>106</v>
      </c>
      <c r="AB185" s="369" t="s">
        <v>104</v>
      </c>
      <c r="AC185" s="370" t="s">
        <v>395</v>
      </c>
      <c r="AD185" s="423" t="s">
        <v>106</v>
      </c>
      <c r="AE185" s="423" t="s">
        <v>106</v>
      </c>
      <c r="AF185" s="423" t="s">
        <v>106</v>
      </c>
      <c r="AG185" s="423" t="s">
        <v>106</v>
      </c>
      <c r="AH185" s="47" t="s">
        <v>104</v>
      </c>
      <c r="AI185" s="369" t="s">
        <v>395</v>
      </c>
      <c r="AJ185" s="370" t="s">
        <v>395</v>
      </c>
      <c r="AK185" s="47" t="s">
        <v>104</v>
      </c>
      <c r="AL185" s="423" t="s">
        <v>106</v>
      </c>
      <c r="AM185" s="221"/>
      <c r="AN185" s="48">
        <v>22</v>
      </c>
      <c r="AO185" s="48">
        <v>22</v>
      </c>
      <c r="AP185" s="48">
        <v>22</v>
      </c>
      <c r="AQ185" s="48">
        <v>0</v>
      </c>
      <c r="AR185" s="48">
        <v>5</v>
      </c>
      <c r="AS185" s="48">
        <v>8</v>
      </c>
      <c r="AT185" s="430">
        <v>19.166699999999999</v>
      </c>
      <c r="AU185" s="48">
        <v>210</v>
      </c>
      <c r="AV185" s="48">
        <v>210</v>
      </c>
      <c r="AW185" s="48">
        <v>210</v>
      </c>
      <c r="AX185" s="48">
        <v>0</v>
      </c>
      <c r="AY185" s="48">
        <v>0</v>
      </c>
      <c r="AZ185" s="48">
        <v>0</v>
      </c>
      <c r="BA185" s="48">
        <v>0</v>
      </c>
      <c r="BB185" s="48">
        <v>0</v>
      </c>
      <c r="BC185" s="48">
        <v>0</v>
      </c>
      <c r="BD185" s="48">
        <v>0</v>
      </c>
      <c r="BE185" s="48">
        <v>0</v>
      </c>
      <c r="BF185" s="48">
        <v>0</v>
      </c>
      <c r="BG185" s="48">
        <v>0</v>
      </c>
      <c r="BH185" s="48">
        <v>0</v>
      </c>
      <c r="BI185" s="48">
        <v>0</v>
      </c>
      <c r="BJ185" s="48">
        <v>0</v>
      </c>
      <c r="BK185" s="48">
        <v>0</v>
      </c>
      <c r="BL185" s="48">
        <v>0</v>
      </c>
      <c r="BM185" s="48">
        <v>0</v>
      </c>
      <c r="BN185" s="48">
        <v>0</v>
      </c>
      <c r="BO185" s="48">
        <v>0</v>
      </c>
      <c r="BP185" s="48">
        <v>0</v>
      </c>
      <c r="BQ185" s="48">
        <v>0</v>
      </c>
      <c r="BR185" s="48">
        <v>0</v>
      </c>
      <c r="BS185" s="48">
        <v>0</v>
      </c>
      <c r="BT185" s="48">
        <v>0</v>
      </c>
      <c r="BU185" s="48">
        <v>0</v>
      </c>
      <c r="BV185" s="48">
        <v>0</v>
      </c>
      <c r="BW185" s="48">
        <v>0</v>
      </c>
      <c r="BX185" s="48">
        <v>0</v>
      </c>
      <c r="BY185" s="48">
        <v>0</v>
      </c>
      <c r="BZ185" s="48">
        <v>0</v>
      </c>
      <c r="CA185" s="48">
        <v>0</v>
      </c>
      <c r="CB185" s="48">
        <v>0</v>
      </c>
      <c r="CC185" s="48">
        <v>0</v>
      </c>
      <c r="CD185" s="48">
        <v>0</v>
      </c>
      <c r="CE185" s="48">
        <v>0</v>
      </c>
      <c r="CF185" s="48">
        <v>0</v>
      </c>
      <c r="CG185" s="48">
        <v>0</v>
      </c>
      <c r="CH185" s="48">
        <v>0</v>
      </c>
      <c r="CI185" s="48">
        <v>0</v>
      </c>
      <c r="CJ185" s="48">
        <v>0</v>
      </c>
      <c r="CK185" s="48">
        <v>0</v>
      </c>
      <c r="CL185" s="48">
        <v>0</v>
      </c>
      <c r="CM185" s="48">
        <v>0</v>
      </c>
      <c r="CN185" s="48">
        <v>0</v>
      </c>
      <c r="CO185" s="48">
        <v>0</v>
      </c>
      <c r="CP185" s="48"/>
      <c r="CQ185" s="48"/>
      <c r="CR185" s="48"/>
      <c r="CS185" s="48"/>
      <c r="CT185" s="48"/>
      <c r="CU185" s="48">
        <v>208</v>
      </c>
      <c r="CV185" s="429" t="s">
        <v>396</v>
      </c>
      <c r="CW185" s="47"/>
      <c r="CX185" s="47" t="s">
        <v>870</v>
      </c>
      <c r="CY185" s="15"/>
    </row>
    <row r="186" spans="1:103" hidden="1" x14ac:dyDescent="0.35">
      <c r="A186" s="427">
        <v>184</v>
      </c>
      <c r="B186" s="47" t="s">
        <v>1217</v>
      </c>
      <c r="C186" s="47" t="s">
        <v>1218</v>
      </c>
      <c r="D186" s="47" t="s">
        <v>56</v>
      </c>
      <c r="E186" s="47" t="s">
        <v>1219</v>
      </c>
      <c r="F186" s="47" t="s">
        <v>131</v>
      </c>
      <c r="G186" s="47" t="s">
        <v>58</v>
      </c>
      <c r="H186" s="47" t="s">
        <v>327</v>
      </c>
      <c r="I186" s="423" t="s">
        <v>106</v>
      </c>
      <c r="J186" s="423" t="s">
        <v>106</v>
      </c>
      <c r="K186" s="47" t="s">
        <v>395</v>
      </c>
      <c r="L186" s="423" t="s">
        <v>106</v>
      </c>
      <c r="M186" s="423" t="s">
        <v>106</v>
      </c>
      <c r="N186" s="369" t="s">
        <v>104</v>
      </c>
      <c r="O186" s="370" t="s">
        <v>395</v>
      </c>
      <c r="P186" s="423" t="s">
        <v>106</v>
      </c>
      <c r="Q186" s="423" t="s">
        <v>106</v>
      </c>
      <c r="R186" s="423" t="s">
        <v>106</v>
      </c>
      <c r="S186" s="423" t="s">
        <v>106</v>
      </c>
      <c r="T186" s="47" t="s">
        <v>104</v>
      </c>
      <c r="U186" s="369" t="s">
        <v>395</v>
      </c>
      <c r="V186" s="370" t="s">
        <v>395</v>
      </c>
      <c r="W186" s="423" t="s">
        <v>106</v>
      </c>
      <c r="X186" s="423" t="s">
        <v>106</v>
      </c>
      <c r="Y186" s="423" t="s">
        <v>106</v>
      </c>
      <c r="Z186" s="423" t="s">
        <v>106</v>
      </c>
      <c r="AA186" s="47" t="s">
        <v>104</v>
      </c>
      <c r="AB186" s="369" t="s">
        <v>395</v>
      </c>
      <c r="AC186" s="370" t="s">
        <v>395</v>
      </c>
      <c r="AD186" s="423" t="s">
        <v>106</v>
      </c>
      <c r="AE186" s="423" t="s">
        <v>106</v>
      </c>
      <c r="AF186" s="423" t="s">
        <v>106</v>
      </c>
      <c r="AG186" s="423" t="s">
        <v>106</v>
      </c>
      <c r="AH186" s="47" t="s">
        <v>104</v>
      </c>
      <c r="AI186" s="369" t="s">
        <v>395</v>
      </c>
      <c r="AJ186" s="370" t="s">
        <v>395</v>
      </c>
      <c r="AK186" s="423" t="s">
        <v>106</v>
      </c>
      <c r="AL186" s="423" t="s">
        <v>106</v>
      </c>
      <c r="AM186" s="221"/>
      <c r="AN186" s="48">
        <v>22</v>
      </c>
      <c r="AO186" s="48">
        <v>22</v>
      </c>
      <c r="AP186" s="48">
        <v>22</v>
      </c>
      <c r="AQ186" s="48">
        <v>0</v>
      </c>
      <c r="AR186" s="48">
        <v>20</v>
      </c>
      <c r="AS186" s="48">
        <v>20</v>
      </c>
      <c r="AT186" s="48">
        <v>19</v>
      </c>
      <c r="AU186" s="48">
        <v>212</v>
      </c>
      <c r="AV186" s="48">
        <v>212</v>
      </c>
      <c r="AW186" s="48">
        <v>212</v>
      </c>
      <c r="AX186" s="48">
        <v>0</v>
      </c>
      <c r="AY186" s="48">
        <v>0</v>
      </c>
      <c r="AZ186" s="48">
        <v>0</v>
      </c>
      <c r="BA186" s="48">
        <v>0</v>
      </c>
      <c r="BB186" s="48">
        <v>0</v>
      </c>
      <c r="BC186" s="48">
        <v>0</v>
      </c>
      <c r="BD186" s="48">
        <v>0</v>
      </c>
      <c r="BE186" s="48">
        <v>0</v>
      </c>
      <c r="BF186" s="48">
        <v>0</v>
      </c>
      <c r="BG186" s="48">
        <v>0</v>
      </c>
      <c r="BH186" s="48">
        <v>0</v>
      </c>
      <c r="BI186" s="48">
        <v>0</v>
      </c>
      <c r="BJ186" s="48">
        <v>0</v>
      </c>
      <c r="BK186" s="48">
        <v>0</v>
      </c>
      <c r="BL186" s="48">
        <v>0</v>
      </c>
      <c r="BM186" s="48">
        <v>0</v>
      </c>
      <c r="BN186" s="48">
        <v>0</v>
      </c>
      <c r="BO186" s="48">
        <v>0</v>
      </c>
      <c r="BP186" s="48">
        <v>0</v>
      </c>
      <c r="BQ186" s="48">
        <v>0</v>
      </c>
      <c r="BR186" s="48">
        <v>0</v>
      </c>
      <c r="BS186" s="48">
        <v>0</v>
      </c>
      <c r="BT186" s="48">
        <v>0</v>
      </c>
      <c r="BU186" s="48">
        <v>0</v>
      </c>
      <c r="BV186" s="48">
        <v>0</v>
      </c>
      <c r="BW186" s="48">
        <v>0</v>
      </c>
      <c r="BX186" s="48">
        <v>0</v>
      </c>
      <c r="BY186" s="48">
        <v>0</v>
      </c>
      <c r="BZ186" s="48">
        <v>0</v>
      </c>
      <c r="CA186" s="48">
        <v>0</v>
      </c>
      <c r="CB186" s="48">
        <v>0</v>
      </c>
      <c r="CC186" s="48">
        <v>0</v>
      </c>
      <c r="CD186" s="48">
        <v>0</v>
      </c>
      <c r="CE186" s="48">
        <v>0</v>
      </c>
      <c r="CF186" s="48">
        <v>0</v>
      </c>
      <c r="CG186" s="48">
        <v>0</v>
      </c>
      <c r="CH186" s="48">
        <v>0</v>
      </c>
      <c r="CI186" s="48">
        <v>0</v>
      </c>
      <c r="CJ186" s="48">
        <v>0</v>
      </c>
      <c r="CK186" s="48">
        <v>0</v>
      </c>
      <c r="CL186" s="48">
        <v>0</v>
      </c>
      <c r="CM186" s="48">
        <v>0</v>
      </c>
      <c r="CN186" s="48">
        <v>0</v>
      </c>
      <c r="CO186" s="48">
        <v>0</v>
      </c>
      <c r="CP186" s="48"/>
      <c r="CQ186" s="48"/>
      <c r="CR186" s="48"/>
      <c r="CS186" s="48"/>
      <c r="CT186" s="48"/>
      <c r="CU186" s="48">
        <v>208</v>
      </c>
      <c r="CV186" s="429" t="s">
        <v>396</v>
      </c>
      <c r="CW186" s="47"/>
      <c r="CX186" s="47" t="s">
        <v>870</v>
      </c>
      <c r="CY186" s="15"/>
    </row>
    <row r="187" spans="1:103" hidden="1" x14ac:dyDescent="0.35">
      <c r="A187" s="427">
        <v>185</v>
      </c>
      <c r="B187" s="47" t="s">
        <v>1220</v>
      </c>
      <c r="C187" s="47" t="s">
        <v>1221</v>
      </c>
      <c r="D187" s="47" t="s">
        <v>56</v>
      </c>
      <c r="E187" s="47" t="s">
        <v>1222</v>
      </c>
      <c r="F187" s="47" t="s">
        <v>131</v>
      </c>
      <c r="G187" s="47" t="s">
        <v>58</v>
      </c>
      <c r="H187" s="47" t="s">
        <v>328</v>
      </c>
      <c r="I187" s="423" t="s">
        <v>106</v>
      </c>
      <c r="J187" s="47" t="s">
        <v>395</v>
      </c>
      <c r="K187" s="423" t="s">
        <v>106</v>
      </c>
      <c r="L187" s="423" t="s">
        <v>106</v>
      </c>
      <c r="M187" s="423" t="s">
        <v>106</v>
      </c>
      <c r="N187" s="369" t="s">
        <v>104</v>
      </c>
      <c r="O187" s="370" t="s">
        <v>395</v>
      </c>
      <c r="P187" s="423" t="s">
        <v>106</v>
      </c>
      <c r="Q187" s="47" t="s">
        <v>395</v>
      </c>
      <c r="R187" s="423" t="s">
        <v>106</v>
      </c>
      <c r="S187" s="423" t="s">
        <v>106</v>
      </c>
      <c r="T187" s="423" t="s">
        <v>106</v>
      </c>
      <c r="U187" s="369" t="s">
        <v>104</v>
      </c>
      <c r="V187" s="370" t="s">
        <v>395</v>
      </c>
      <c r="W187" s="47" t="s">
        <v>395</v>
      </c>
      <c r="X187" s="423" t="s">
        <v>106</v>
      </c>
      <c r="Y187" s="423" t="s">
        <v>106</v>
      </c>
      <c r="Z187" s="423" t="s">
        <v>106</v>
      </c>
      <c r="AA187" s="423" t="s">
        <v>106</v>
      </c>
      <c r="AB187" s="369" t="s">
        <v>104</v>
      </c>
      <c r="AC187" s="370" t="s">
        <v>395</v>
      </c>
      <c r="AD187" s="423" t="s">
        <v>106</v>
      </c>
      <c r="AE187" s="423" t="s">
        <v>106</v>
      </c>
      <c r="AF187" s="423" t="s">
        <v>106</v>
      </c>
      <c r="AG187" s="47" t="s">
        <v>395</v>
      </c>
      <c r="AH187" s="47" t="s">
        <v>104</v>
      </c>
      <c r="AI187" s="19" t="s">
        <v>106</v>
      </c>
      <c r="AJ187" s="370" t="s">
        <v>395</v>
      </c>
      <c r="AK187" s="423" t="s">
        <v>106</v>
      </c>
      <c r="AL187" s="47" t="s">
        <v>395</v>
      </c>
      <c r="AM187" s="221"/>
      <c r="AN187" s="48">
        <v>21</v>
      </c>
      <c r="AO187" s="48">
        <v>21</v>
      </c>
      <c r="AP187" s="48">
        <v>21</v>
      </c>
      <c r="AQ187" s="48">
        <v>0</v>
      </c>
      <c r="AR187" s="48">
        <v>45</v>
      </c>
      <c r="AS187" s="48">
        <v>52</v>
      </c>
      <c r="AT187" s="430">
        <v>18.166699999999999</v>
      </c>
      <c r="AU187" s="48">
        <v>202</v>
      </c>
      <c r="AV187" s="48">
        <v>202</v>
      </c>
      <c r="AW187" s="48">
        <v>202</v>
      </c>
      <c r="AX187" s="48">
        <v>0</v>
      </c>
      <c r="AY187" s="48">
        <v>0</v>
      </c>
      <c r="AZ187" s="48">
        <v>0</v>
      </c>
      <c r="BA187" s="48">
        <v>0</v>
      </c>
      <c r="BB187" s="48">
        <v>0</v>
      </c>
      <c r="BC187" s="48">
        <v>0</v>
      </c>
      <c r="BD187" s="48">
        <v>0</v>
      </c>
      <c r="BE187" s="48">
        <v>0</v>
      </c>
      <c r="BF187" s="48">
        <v>0</v>
      </c>
      <c r="BG187" s="48">
        <v>0</v>
      </c>
      <c r="BH187" s="48">
        <v>0</v>
      </c>
      <c r="BI187" s="48">
        <v>0</v>
      </c>
      <c r="BJ187" s="48">
        <v>0</v>
      </c>
      <c r="BK187" s="48">
        <v>0</v>
      </c>
      <c r="BL187" s="48">
        <v>0</v>
      </c>
      <c r="BM187" s="48">
        <v>0</v>
      </c>
      <c r="BN187" s="48">
        <v>0</v>
      </c>
      <c r="BO187" s="48">
        <v>0</v>
      </c>
      <c r="BP187" s="48">
        <v>0</v>
      </c>
      <c r="BQ187" s="48">
        <v>0</v>
      </c>
      <c r="BR187" s="48">
        <v>0</v>
      </c>
      <c r="BS187" s="48">
        <v>0</v>
      </c>
      <c r="BT187" s="48">
        <v>0</v>
      </c>
      <c r="BU187" s="48">
        <v>0</v>
      </c>
      <c r="BV187" s="48">
        <v>0</v>
      </c>
      <c r="BW187" s="48">
        <v>0</v>
      </c>
      <c r="BX187" s="48">
        <v>0</v>
      </c>
      <c r="BY187" s="48">
        <v>0</v>
      </c>
      <c r="BZ187" s="48">
        <v>0</v>
      </c>
      <c r="CA187" s="48">
        <v>0</v>
      </c>
      <c r="CB187" s="48">
        <v>0</v>
      </c>
      <c r="CC187" s="48">
        <v>0</v>
      </c>
      <c r="CD187" s="48">
        <v>0</v>
      </c>
      <c r="CE187" s="48">
        <v>0</v>
      </c>
      <c r="CF187" s="48">
        <v>0</v>
      </c>
      <c r="CG187" s="48">
        <v>0</v>
      </c>
      <c r="CH187" s="48">
        <v>0</v>
      </c>
      <c r="CI187" s="48">
        <v>0</v>
      </c>
      <c r="CJ187" s="48">
        <v>0</v>
      </c>
      <c r="CK187" s="48">
        <v>0</v>
      </c>
      <c r="CL187" s="48">
        <v>0</v>
      </c>
      <c r="CM187" s="48">
        <v>0</v>
      </c>
      <c r="CN187" s="48">
        <v>0</v>
      </c>
      <c r="CO187" s="48">
        <v>0</v>
      </c>
      <c r="CP187" s="48"/>
      <c r="CQ187" s="48"/>
      <c r="CR187" s="48"/>
      <c r="CS187" s="48"/>
      <c r="CT187" s="48"/>
      <c r="CU187" s="48">
        <v>208</v>
      </c>
      <c r="CV187" s="429" t="s">
        <v>396</v>
      </c>
      <c r="CW187" s="47"/>
      <c r="CX187" s="47" t="s">
        <v>1067</v>
      </c>
      <c r="CY187" s="15"/>
    </row>
    <row r="188" spans="1:103" hidden="1" x14ac:dyDescent="0.35">
      <c r="A188" s="427">
        <v>186</v>
      </c>
      <c r="B188" s="47" t="s">
        <v>1225</v>
      </c>
      <c r="C188" s="47" t="s">
        <v>1226</v>
      </c>
      <c r="D188" s="47" t="s">
        <v>56</v>
      </c>
      <c r="E188" s="47" t="s">
        <v>1227</v>
      </c>
      <c r="F188" s="47" t="s">
        <v>131</v>
      </c>
      <c r="G188" s="47" t="s">
        <v>58</v>
      </c>
      <c r="H188" s="47" t="s">
        <v>328</v>
      </c>
      <c r="I188" s="423" t="s">
        <v>106</v>
      </c>
      <c r="J188" s="432" t="s">
        <v>1052</v>
      </c>
      <c r="K188" s="433"/>
      <c r="L188" s="47" t="s">
        <v>395</v>
      </c>
      <c r="M188" s="423" t="s">
        <v>106</v>
      </c>
      <c r="N188" s="369"/>
      <c r="O188" s="370" t="s">
        <v>395</v>
      </c>
      <c r="P188" s="433"/>
      <c r="Q188" s="423" t="s">
        <v>106</v>
      </c>
      <c r="R188" s="423" t="s">
        <v>106</v>
      </c>
      <c r="S188" s="423" t="s">
        <v>106</v>
      </c>
      <c r="T188" s="47" t="s">
        <v>104</v>
      </c>
      <c r="U188" s="369" t="s">
        <v>395</v>
      </c>
      <c r="V188" s="370" t="s">
        <v>395</v>
      </c>
      <c r="W188" s="423" t="s">
        <v>106</v>
      </c>
      <c r="X188" s="423" t="s">
        <v>106</v>
      </c>
      <c r="Y188" s="423" t="s">
        <v>106</v>
      </c>
      <c r="Z188" s="423" t="s">
        <v>106</v>
      </c>
      <c r="AA188" s="47" t="s">
        <v>104</v>
      </c>
      <c r="AB188" s="369" t="s">
        <v>395</v>
      </c>
      <c r="AC188" s="370" t="s">
        <v>395</v>
      </c>
      <c r="AD188" s="423" t="s">
        <v>106</v>
      </c>
      <c r="AE188" s="47" t="s">
        <v>532</v>
      </c>
      <c r="AF188" s="19" t="s">
        <v>1050</v>
      </c>
      <c r="AG188" s="433"/>
      <c r="AH188" s="47" t="s">
        <v>104</v>
      </c>
      <c r="AI188" s="369" t="s">
        <v>395</v>
      </c>
      <c r="AJ188" s="370" t="s">
        <v>395</v>
      </c>
      <c r="AK188" s="423" t="s">
        <v>106</v>
      </c>
      <c r="AL188" s="423" t="s">
        <v>106</v>
      </c>
      <c r="AM188" s="221"/>
      <c r="AN188" s="48">
        <v>15</v>
      </c>
      <c r="AO188" s="48">
        <v>15</v>
      </c>
      <c r="AP188" s="48">
        <v>15</v>
      </c>
      <c r="AQ188" s="48">
        <v>0</v>
      </c>
      <c r="AR188" s="48">
        <v>30</v>
      </c>
      <c r="AS188" s="48">
        <v>28</v>
      </c>
      <c r="AT188" s="48">
        <v>19</v>
      </c>
      <c r="AU188" s="48">
        <v>144</v>
      </c>
      <c r="AV188" s="48">
        <v>144</v>
      </c>
      <c r="AW188" s="48">
        <v>144</v>
      </c>
      <c r="AX188" s="48">
        <v>0</v>
      </c>
      <c r="AY188" s="48">
        <v>0</v>
      </c>
      <c r="AZ188" s="48">
        <v>0</v>
      </c>
      <c r="BA188" s="48">
        <v>10</v>
      </c>
      <c r="BB188" s="48">
        <v>0</v>
      </c>
      <c r="BC188" s="48">
        <v>10</v>
      </c>
      <c r="BD188" s="48">
        <v>0</v>
      </c>
      <c r="BE188" s="48">
        <v>0</v>
      </c>
      <c r="BF188" s="48">
        <v>0</v>
      </c>
      <c r="BG188" s="48">
        <v>0</v>
      </c>
      <c r="BH188" s="48">
        <v>20</v>
      </c>
      <c r="BI188" s="48">
        <v>20</v>
      </c>
      <c r="BJ188" s="48">
        <v>0</v>
      </c>
      <c r="BK188" s="48">
        <v>0</v>
      </c>
      <c r="BL188" s="48">
        <v>0</v>
      </c>
      <c r="BM188" s="48">
        <v>0</v>
      </c>
      <c r="BN188" s="48">
        <v>0</v>
      </c>
      <c r="BO188" s="48">
        <v>0</v>
      </c>
      <c r="BP188" s="48">
        <v>0</v>
      </c>
      <c r="BQ188" s="48">
        <v>0</v>
      </c>
      <c r="BR188" s="48">
        <v>0</v>
      </c>
      <c r="BS188" s="48">
        <v>0</v>
      </c>
      <c r="BT188" s="48">
        <v>0</v>
      </c>
      <c r="BU188" s="48">
        <v>0</v>
      </c>
      <c r="BV188" s="48">
        <v>0</v>
      </c>
      <c r="BW188" s="48">
        <v>0</v>
      </c>
      <c r="BX188" s="48">
        <v>0</v>
      </c>
      <c r="BY188" s="48">
        <v>0</v>
      </c>
      <c r="BZ188" s="48">
        <v>0</v>
      </c>
      <c r="CA188" s="48">
        <v>0</v>
      </c>
      <c r="CB188" s="48">
        <v>0</v>
      </c>
      <c r="CC188" s="48">
        <v>0</v>
      </c>
      <c r="CD188" s="48">
        <v>0</v>
      </c>
      <c r="CE188" s="48">
        <v>0</v>
      </c>
      <c r="CF188" s="48">
        <v>0</v>
      </c>
      <c r="CG188" s="48">
        <v>0</v>
      </c>
      <c r="CH188" s="48">
        <v>0</v>
      </c>
      <c r="CI188" s="48">
        <v>0</v>
      </c>
      <c r="CJ188" s="48">
        <v>0</v>
      </c>
      <c r="CK188" s="48">
        <v>0</v>
      </c>
      <c r="CL188" s="48">
        <v>0</v>
      </c>
      <c r="CM188" s="48">
        <v>0</v>
      </c>
      <c r="CN188" s="48">
        <v>0</v>
      </c>
      <c r="CO188" s="48">
        <v>0</v>
      </c>
      <c r="CP188" s="48"/>
      <c r="CQ188" s="48">
        <v>8</v>
      </c>
      <c r="CR188" s="48">
        <v>2</v>
      </c>
      <c r="CS188" s="48">
        <v>58</v>
      </c>
      <c r="CT188" s="48">
        <v>66</v>
      </c>
      <c r="CU188" s="48">
        <v>142</v>
      </c>
      <c r="CV188" s="429" t="s">
        <v>396</v>
      </c>
      <c r="CW188" s="47"/>
      <c r="CX188" s="47" t="s">
        <v>870</v>
      </c>
      <c r="CY188" s="15"/>
    </row>
    <row r="189" spans="1:103" hidden="1" x14ac:dyDescent="0.35">
      <c r="A189" s="427">
        <v>187</v>
      </c>
      <c r="B189" s="47" t="s">
        <v>1228</v>
      </c>
      <c r="C189" s="47" t="s">
        <v>1229</v>
      </c>
      <c r="D189" s="47" t="s">
        <v>61</v>
      </c>
      <c r="E189" s="47" t="s">
        <v>1230</v>
      </c>
      <c r="F189" s="47" t="s">
        <v>132</v>
      </c>
      <c r="G189" s="47" t="s">
        <v>58</v>
      </c>
      <c r="H189" s="47" t="s">
        <v>547</v>
      </c>
      <c r="I189" s="423" t="s">
        <v>106</v>
      </c>
      <c r="J189" s="47" t="s">
        <v>104</v>
      </c>
      <c r="K189" s="423" t="s">
        <v>106</v>
      </c>
      <c r="L189" s="423" t="s">
        <v>106</v>
      </c>
      <c r="M189" s="423" t="s">
        <v>106</v>
      </c>
      <c r="N189" s="369" t="s">
        <v>395</v>
      </c>
      <c r="O189" s="370" t="s">
        <v>395</v>
      </c>
      <c r="P189" s="19" t="s">
        <v>828</v>
      </c>
      <c r="Q189" s="19" t="s">
        <v>828</v>
      </c>
      <c r="R189" s="19" t="s">
        <v>828</v>
      </c>
      <c r="S189" s="19" t="s">
        <v>828</v>
      </c>
      <c r="T189" s="434" t="s">
        <v>949</v>
      </c>
      <c r="U189" s="369" t="s">
        <v>395</v>
      </c>
      <c r="V189" s="370" t="s">
        <v>395</v>
      </c>
      <c r="W189" s="433"/>
      <c r="X189" s="433"/>
      <c r="Y189" s="433"/>
      <c r="Z189" s="433"/>
      <c r="AA189" s="433"/>
      <c r="AB189" s="369"/>
      <c r="AC189" s="370"/>
      <c r="AD189" s="433"/>
      <c r="AE189" s="433"/>
      <c r="AF189" s="433"/>
      <c r="AG189" s="433"/>
      <c r="AH189" s="433"/>
      <c r="AI189" s="369"/>
      <c r="AJ189" s="370"/>
      <c r="AK189" s="433"/>
      <c r="AL189" s="433"/>
      <c r="AM189" s="221"/>
      <c r="AN189" s="48">
        <v>5</v>
      </c>
      <c r="AO189" s="48">
        <v>5</v>
      </c>
      <c r="AP189" s="48">
        <v>5</v>
      </c>
      <c r="AQ189" s="48">
        <v>0</v>
      </c>
      <c r="AR189" s="48">
        <v>0</v>
      </c>
      <c r="AS189" s="48">
        <v>0</v>
      </c>
      <c r="AT189" s="430">
        <v>18.666699999999999</v>
      </c>
      <c r="AU189" s="48">
        <v>48</v>
      </c>
      <c r="AV189" s="48">
        <v>48</v>
      </c>
      <c r="AW189" s="48">
        <v>48</v>
      </c>
      <c r="AX189" s="48">
        <v>0</v>
      </c>
      <c r="AY189" s="48">
        <v>0</v>
      </c>
      <c r="AZ189" s="48">
        <v>0</v>
      </c>
      <c r="BA189" s="48">
        <v>0</v>
      </c>
      <c r="BB189" s="48">
        <v>0</v>
      </c>
      <c r="BC189" s="48">
        <v>0</v>
      </c>
      <c r="BD189" s="48">
        <v>0</v>
      </c>
      <c r="BE189" s="48">
        <v>48</v>
      </c>
      <c r="BF189" s="48">
        <v>0</v>
      </c>
      <c r="BG189" s="48">
        <v>0</v>
      </c>
      <c r="BH189" s="48">
        <v>48</v>
      </c>
      <c r="BI189" s="48">
        <v>48</v>
      </c>
      <c r="BJ189" s="48">
        <v>0</v>
      </c>
      <c r="BK189" s="48">
        <v>0</v>
      </c>
      <c r="BL189" s="48">
        <v>0</v>
      </c>
      <c r="BM189" s="48">
        <v>0</v>
      </c>
      <c r="BN189" s="48">
        <v>0</v>
      </c>
      <c r="BO189" s="48">
        <v>0</v>
      </c>
      <c r="BP189" s="48">
        <v>0</v>
      </c>
      <c r="BQ189" s="48">
        <v>0</v>
      </c>
      <c r="BR189" s="48">
        <v>0</v>
      </c>
      <c r="BS189" s="48">
        <v>0</v>
      </c>
      <c r="BT189" s="48">
        <v>0</v>
      </c>
      <c r="BU189" s="48">
        <v>0</v>
      </c>
      <c r="BV189" s="48">
        <v>0</v>
      </c>
      <c r="BW189" s="48">
        <v>0</v>
      </c>
      <c r="BX189" s="48">
        <v>0</v>
      </c>
      <c r="BY189" s="48">
        <v>0</v>
      </c>
      <c r="BZ189" s="48">
        <v>0</v>
      </c>
      <c r="CA189" s="48">
        <v>0</v>
      </c>
      <c r="CB189" s="48">
        <v>0</v>
      </c>
      <c r="CC189" s="48">
        <v>0</v>
      </c>
      <c r="CD189" s="48">
        <v>0</v>
      </c>
      <c r="CE189" s="48">
        <v>0</v>
      </c>
      <c r="CF189" s="48">
        <v>0</v>
      </c>
      <c r="CG189" s="48">
        <v>0</v>
      </c>
      <c r="CH189" s="48">
        <v>0</v>
      </c>
      <c r="CI189" s="48">
        <v>0</v>
      </c>
      <c r="CJ189" s="48">
        <v>0</v>
      </c>
      <c r="CK189" s="48">
        <v>0</v>
      </c>
      <c r="CL189" s="48">
        <v>0</v>
      </c>
      <c r="CM189" s="48">
        <v>0</v>
      </c>
      <c r="CN189" s="48">
        <v>0</v>
      </c>
      <c r="CO189" s="48">
        <v>0</v>
      </c>
      <c r="CP189" s="48">
        <v>120</v>
      </c>
      <c r="CQ189" s="48"/>
      <c r="CR189" s="48"/>
      <c r="CS189" s="48">
        <v>48</v>
      </c>
      <c r="CT189" s="48">
        <v>168</v>
      </c>
      <c r="CU189" s="48">
        <v>48</v>
      </c>
      <c r="CV189" s="429" t="s">
        <v>397</v>
      </c>
      <c r="CW189" s="47" t="s">
        <v>1915</v>
      </c>
      <c r="CX189" s="47" t="s">
        <v>1068</v>
      </c>
      <c r="CY189" s="15"/>
    </row>
    <row r="190" spans="1:103" hidden="1" x14ac:dyDescent="0.35">
      <c r="A190" s="427">
        <v>188</v>
      </c>
      <c r="B190" s="47" t="s">
        <v>1231</v>
      </c>
      <c r="C190" s="47" t="s">
        <v>1232</v>
      </c>
      <c r="D190" s="47" t="s">
        <v>56</v>
      </c>
      <c r="E190" s="47" t="s">
        <v>1233</v>
      </c>
      <c r="F190" s="47" t="s">
        <v>131</v>
      </c>
      <c r="G190" s="47" t="s">
        <v>58</v>
      </c>
      <c r="H190" s="47" t="s">
        <v>399</v>
      </c>
      <c r="I190" s="433"/>
      <c r="J190" s="47" t="s">
        <v>395</v>
      </c>
      <c r="K190" s="423" t="s">
        <v>106</v>
      </c>
      <c r="L190" s="423" t="s">
        <v>106</v>
      </c>
      <c r="M190" s="423" t="s">
        <v>106</v>
      </c>
      <c r="N190" s="369" t="s">
        <v>104</v>
      </c>
      <c r="O190" s="370" t="s">
        <v>395</v>
      </c>
      <c r="P190" s="423" t="s">
        <v>106</v>
      </c>
      <c r="Q190" s="423" t="s">
        <v>106</v>
      </c>
      <c r="R190" s="47" t="s">
        <v>395</v>
      </c>
      <c r="S190" s="423" t="s">
        <v>106</v>
      </c>
      <c r="T190" s="433"/>
      <c r="U190" s="434" t="s">
        <v>1120</v>
      </c>
      <c r="V190" s="370" t="s">
        <v>395</v>
      </c>
      <c r="W190" s="428" t="s">
        <v>1331</v>
      </c>
      <c r="X190" s="19" t="s">
        <v>828</v>
      </c>
      <c r="Y190" s="19" t="s">
        <v>828</v>
      </c>
      <c r="Z190" s="19" t="s">
        <v>828</v>
      </c>
      <c r="AA190" s="434" t="s">
        <v>949</v>
      </c>
      <c r="AB190" s="369"/>
      <c r="AC190" s="370" t="s">
        <v>395</v>
      </c>
      <c r="AD190" s="423" t="s">
        <v>106</v>
      </c>
      <c r="AE190" s="423" t="s">
        <v>106</v>
      </c>
      <c r="AF190" s="423" t="s">
        <v>106</v>
      </c>
      <c r="AG190" s="423" t="s">
        <v>106</v>
      </c>
      <c r="AH190" s="47" t="s">
        <v>395</v>
      </c>
      <c r="AI190" s="369" t="s">
        <v>104</v>
      </c>
      <c r="AJ190" s="370" t="s">
        <v>395</v>
      </c>
      <c r="AK190" s="423" t="s">
        <v>106</v>
      </c>
      <c r="AL190" s="47" t="s">
        <v>395</v>
      </c>
      <c r="AM190" s="221"/>
      <c r="AN190" s="48">
        <v>14</v>
      </c>
      <c r="AO190" s="48">
        <v>13</v>
      </c>
      <c r="AP190" s="48">
        <v>13</v>
      </c>
      <c r="AQ190" s="48">
        <v>0</v>
      </c>
      <c r="AR190" s="48">
        <v>35</v>
      </c>
      <c r="AS190" s="48">
        <v>32</v>
      </c>
      <c r="AT190" s="48">
        <v>19</v>
      </c>
      <c r="AU190" s="48">
        <v>136</v>
      </c>
      <c r="AV190" s="48">
        <v>126</v>
      </c>
      <c r="AW190" s="48">
        <v>126</v>
      </c>
      <c r="AX190" s="48">
        <v>0</v>
      </c>
      <c r="AY190" s="48">
        <v>0</v>
      </c>
      <c r="AZ190" s="48">
        <v>0</v>
      </c>
      <c r="BA190" s="48">
        <v>0</v>
      </c>
      <c r="BB190" s="48">
        <v>0</v>
      </c>
      <c r="BC190" s="48">
        <v>0</v>
      </c>
      <c r="BD190" s="48">
        <v>0</v>
      </c>
      <c r="BE190" s="48">
        <v>47</v>
      </c>
      <c r="BF190" s="48">
        <v>10</v>
      </c>
      <c r="BG190" s="48">
        <v>0</v>
      </c>
      <c r="BH190" s="48">
        <v>57</v>
      </c>
      <c r="BI190" s="48">
        <v>47</v>
      </c>
      <c r="BJ190" s="48">
        <v>0</v>
      </c>
      <c r="BK190" s="48">
        <v>0</v>
      </c>
      <c r="BL190" s="48">
        <v>0</v>
      </c>
      <c r="BM190" s="48">
        <v>0</v>
      </c>
      <c r="BN190" s="48">
        <v>0</v>
      </c>
      <c r="BO190" s="48">
        <v>0</v>
      </c>
      <c r="BP190" s="48">
        <v>0</v>
      </c>
      <c r="BQ190" s="48">
        <v>0</v>
      </c>
      <c r="BR190" s="48">
        <v>0</v>
      </c>
      <c r="BS190" s="48">
        <v>0</v>
      </c>
      <c r="BT190" s="48">
        <v>0</v>
      </c>
      <c r="BU190" s="48">
        <v>0</v>
      </c>
      <c r="BV190" s="48">
        <v>0</v>
      </c>
      <c r="BW190" s="48">
        <v>0</v>
      </c>
      <c r="BX190" s="48">
        <v>0</v>
      </c>
      <c r="BY190" s="48">
        <v>0</v>
      </c>
      <c r="BZ190" s="48">
        <v>0</v>
      </c>
      <c r="CA190" s="48">
        <v>0</v>
      </c>
      <c r="CB190" s="48">
        <v>0</v>
      </c>
      <c r="CC190" s="48">
        <v>0</v>
      </c>
      <c r="CD190" s="48">
        <v>0</v>
      </c>
      <c r="CE190" s="48">
        <v>0</v>
      </c>
      <c r="CF190" s="48">
        <v>0</v>
      </c>
      <c r="CG190" s="48">
        <v>0</v>
      </c>
      <c r="CH190" s="48">
        <v>0</v>
      </c>
      <c r="CI190" s="48">
        <v>0</v>
      </c>
      <c r="CJ190" s="48">
        <v>0</v>
      </c>
      <c r="CK190" s="48">
        <v>0</v>
      </c>
      <c r="CL190" s="48">
        <v>0</v>
      </c>
      <c r="CM190" s="48">
        <v>0</v>
      </c>
      <c r="CN190" s="48">
        <v>0</v>
      </c>
      <c r="CO190" s="48">
        <v>0</v>
      </c>
      <c r="CP190" s="48"/>
      <c r="CQ190" s="48"/>
      <c r="CR190" s="48"/>
      <c r="CS190" s="48">
        <v>76</v>
      </c>
      <c r="CT190" s="48">
        <v>76</v>
      </c>
      <c r="CU190" s="48">
        <v>132</v>
      </c>
      <c r="CV190" s="429" t="s">
        <v>396</v>
      </c>
      <c r="CW190" s="47"/>
      <c r="CX190" s="47" t="s">
        <v>1068</v>
      </c>
      <c r="CY190" s="15"/>
    </row>
    <row r="191" spans="1:103" hidden="1" x14ac:dyDescent="0.35">
      <c r="A191" s="427">
        <v>189</v>
      </c>
      <c r="B191" s="47" t="s">
        <v>1234</v>
      </c>
      <c r="C191" s="47" t="s">
        <v>1235</v>
      </c>
      <c r="D191" s="47" t="s">
        <v>56</v>
      </c>
      <c r="E191" s="47" t="s">
        <v>1236</v>
      </c>
      <c r="F191" s="47" t="s">
        <v>131</v>
      </c>
      <c r="G191" s="47" t="s">
        <v>58</v>
      </c>
      <c r="H191" s="47" t="s">
        <v>399</v>
      </c>
      <c r="I191" s="423" t="s">
        <v>106</v>
      </c>
      <c r="J191" s="423" t="s">
        <v>106</v>
      </c>
      <c r="K191" s="47" t="s">
        <v>395</v>
      </c>
      <c r="L191" s="423" t="s">
        <v>106</v>
      </c>
      <c r="M191" s="423" t="s">
        <v>106</v>
      </c>
      <c r="N191" s="369" t="s">
        <v>104</v>
      </c>
      <c r="O191" s="370" t="s">
        <v>395</v>
      </c>
      <c r="P191" s="423" t="s">
        <v>106</v>
      </c>
      <c r="Q191" s="423" t="s">
        <v>106</v>
      </c>
      <c r="R191" s="47" t="s">
        <v>395</v>
      </c>
      <c r="S191" s="423" t="s">
        <v>106</v>
      </c>
      <c r="T191" s="423" t="s">
        <v>106</v>
      </c>
      <c r="U191" s="434" t="s">
        <v>1120</v>
      </c>
      <c r="V191" s="370" t="s">
        <v>395</v>
      </c>
      <c r="W191" s="428" t="s">
        <v>1331</v>
      </c>
      <c r="X191" s="19" t="s">
        <v>828</v>
      </c>
      <c r="Y191" s="19" t="s">
        <v>828</v>
      </c>
      <c r="Z191" s="423" t="s">
        <v>106</v>
      </c>
      <c r="AA191" s="423" t="s">
        <v>106</v>
      </c>
      <c r="AB191" s="369" t="s">
        <v>104</v>
      </c>
      <c r="AC191" s="370" t="s">
        <v>395</v>
      </c>
      <c r="AD191" s="423" t="s">
        <v>106</v>
      </c>
      <c r="AE191" s="423" t="s">
        <v>106</v>
      </c>
      <c r="AF191" s="423" t="s">
        <v>106</v>
      </c>
      <c r="AG191" s="423" t="s">
        <v>106</v>
      </c>
      <c r="AH191" s="47" t="s">
        <v>395</v>
      </c>
      <c r="AI191" s="369" t="s">
        <v>104</v>
      </c>
      <c r="AJ191" s="370" t="s">
        <v>395</v>
      </c>
      <c r="AK191" s="423" t="s">
        <v>106</v>
      </c>
      <c r="AL191" s="47" t="s">
        <v>395</v>
      </c>
      <c r="AM191" s="221"/>
      <c r="AN191" s="48">
        <v>19</v>
      </c>
      <c r="AO191" s="48">
        <v>18</v>
      </c>
      <c r="AP191" s="48">
        <v>18</v>
      </c>
      <c r="AQ191" s="48">
        <v>0</v>
      </c>
      <c r="AR191" s="48">
        <v>40</v>
      </c>
      <c r="AS191" s="48">
        <v>36</v>
      </c>
      <c r="AT191" s="48">
        <v>19</v>
      </c>
      <c r="AU191" s="48">
        <v>184</v>
      </c>
      <c r="AV191" s="48">
        <v>174</v>
      </c>
      <c r="AW191" s="48">
        <v>174</v>
      </c>
      <c r="AX191" s="48">
        <v>0</v>
      </c>
      <c r="AY191" s="48">
        <v>0</v>
      </c>
      <c r="AZ191" s="48">
        <v>0</v>
      </c>
      <c r="BA191" s="48">
        <v>0</v>
      </c>
      <c r="BB191" s="48">
        <v>0</v>
      </c>
      <c r="BC191" s="48">
        <v>0</v>
      </c>
      <c r="BD191" s="48">
        <v>0</v>
      </c>
      <c r="BE191" s="48">
        <v>29</v>
      </c>
      <c r="BF191" s="48">
        <v>10</v>
      </c>
      <c r="BG191" s="48">
        <v>0</v>
      </c>
      <c r="BH191" s="48">
        <v>39</v>
      </c>
      <c r="BI191" s="48">
        <v>29</v>
      </c>
      <c r="BJ191" s="48">
        <v>0</v>
      </c>
      <c r="BK191" s="48">
        <v>0</v>
      </c>
      <c r="BL191" s="48">
        <v>0</v>
      </c>
      <c r="BM191" s="48">
        <v>0</v>
      </c>
      <c r="BN191" s="48">
        <v>0</v>
      </c>
      <c r="BO191" s="48">
        <v>0</v>
      </c>
      <c r="BP191" s="48">
        <v>0</v>
      </c>
      <c r="BQ191" s="48">
        <v>0</v>
      </c>
      <c r="BR191" s="48">
        <v>0</v>
      </c>
      <c r="BS191" s="48">
        <v>0</v>
      </c>
      <c r="BT191" s="48">
        <v>0</v>
      </c>
      <c r="BU191" s="48">
        <v>0</v>
      </c>
      <c r="BV191" s="48">
        <v>0</v>
      </c>
      <c r="BW191" s="48">
        <v>0</v>
      </c>
      <c r="BX191" s="48">
        <v>0</v>
      </c>
      <c r="BY191" s="48">
        <v>0</v>
      </c>
      <c r="BZ191" s="48">
        <v>0</v>
      </c>
      <c r="CA191" s="48">
        <v>0</v>
      </c>
      <c r="CB191" s="48">
        <v>0</v>
      </c>
      <c r="CC191" s="48">
        <v>0</v>
      </c>
      <c r="CD191" s="48">
        <v>0</v>
      </c>
      <c r="CE191" s="48">
        <v>0</v>
      </c>
      <c r="CF191" s="48">
        <v>0</v>
      </c>
      <c r="CG191" s="48">
        <v>0</v>
      </c>
      <c r="CH191" s="48">
        <v>0</v>
      </c>
      <c r="CI191" s="48">
        <v>0</v>
      </c>
      <c r="CJ191" s="48">
        <v>0</v>
      </c>
      <c r="CK191" s="48">
        <v>0</v>
      </c>
      <c r="CL191" s="48">
        <v>0</v>
      </c>
      <c r="CM191" s="48">
        <v>0</v>
      </c>
      <c r="CN191" s="48">
        <v>0</v>
      </c>
      <c r="CO191" s="48">
        <v>0</v>
      </c>
      <c r="CP191" s="48"/>
      <c r="CQ191" s="48"/>
      <c r="CR191" s="48"/>
      <c r="CS191" s="48">
        <v>28</v>
      </c>
      <c r="CT191" s="48">
        <v>28</v>
      </c>
      <c r="CU191" s="48">
        <v>180</v>
      </c>
      <c r="CV191" s="429" t="s">
        <v>396</v>
      </c>
      <c r="CW191" s="47"/>
      <c r="CX191" s="47" t="s">
        <v>1068</v>
      </c>
      <c r="CY191" s="15"/>
    </row>
    <row r="192" spans="1:103" hidden="1" x14ac:dyDescent="0.35">
      <c r="A192" s="427">
        <v>190</v>
      </c>
      <c r="B192" s="47" t="s">
        <v>1237</v>
      </c>
      <c r="C192" s="47" t="s">
        <v>1238</v>
      </c>
      <c r="D192" s="47" t="s">
        <v>56</v>
      </c>
      <c r="E192" s="47" t="s">
        <v>1239</v>
      </c>
      <c r="F192" s="47" t="s">
        <v>131</v>
      </c>
      <c r="G192" s="47" t="s">
        <v>58</v>
      </c>
      <c r="H192" s="47" t="s">
        <v>399</v>
      </c>
      <c r="I192" s="423" t="s">
        <v>106</v>
      </c>
      <c r="J192" s="423" t="s">
        <v>106</v>
      </c>
      <c r="K192" s="423" t="s">
        <v>106</v>
      </c>
      <c r="L192" s="423" t="s">
        <v>106</v>
      </c>
      <c r="M192" s="47" t="s">
        <v>104</v>
      </c>
      <c r="N192" s="369" t="s">
        <v>395</v>
      </c>
      <c r="O192" s="370" t="s">
        <v>395</v>
      </c>
      <c r="P192" s="423" t="s">
        <v>106</v>
      </c>
      <c r="Q192" s="423" t="s">
        <v>106</v>
      </c>
      <c r="R192" s="423" t="s">
        <v>106</v>
      </c>
      <c r="S192" s="47" t="s">
        <v>395</v>
      </c>
      <c r="T192" s="423" t="s">
        <v>106</v>
      </c>
      <c r="U192" s="369" t="s">
        <v>104</v>
      </c>
      <c r="V192" s="370" t="s">
        <v>395</v>
      </c>
      <c r="W192" s="423" t="s">
        <v>106</v>
      </c>
      <c r="X192" s="423" t="s">
        <v>106</v>
      </c>
      <c r="Y192" s="423" t="s">
        <v>106</v>
      </c>
      <c r="Z192" s="47" t="s">
        <v>395</v>
      </c>
      <c r="AA192" s="432" t="s">
        <v>1052</v>
      </c>
      <c r="AB192" s="369" t="s">
        <v>104</v>
      </c>
      <c r="AC192" s="370" t="s">
        <v>395</v>
      </c>
      <c r="AD192" s="432" t="s">
        <v>1052</v>
      </c>
      <c r="AE192" s="423" t="s">
        <v>106</v>
      </c>
      <c r="AF192" s="423" t="s">
        <v>106</v>
      </c>
      <c r="AG192" s="47" t="s">
        <v>395</v>
      </c>
      <c r="AH192" s="423" t="s">
        <v>106</v>
      </c>
      <c r="AI192" s="369" t="s">
        <v>104</v>
      </c>
      <c r="AJ192" s="370" t="s">
        <v>395</v>
      </c>
      <c r="AK192" s="423" t="s">
        <v>106</v>
      </c>
      <c r="AL192" s="47" t="s">
        <v>395</v>
      </c>
      <c r="AM192" s="221"/>
      <c r="AN192" s="48">
        <v>19</v>
      </c>
      <c r="AO192" s="48">
        <v>19</v>
      </c>
      <c r="AP192" s="48">
        <v>19</v>
      </c>
      <c r="AQ192" s="48">
        <v>0</v>
      </c>
      <c r="AR192" s="48">
        <v>30</v>
      </c>
      <c r="AS192" s="48">
        <v>32</v>
      </c>
      <c r="AT192" s="430">
        <v>18.166699999999999</v>
      </c>
      <c r="AU192" s="48">
        <v>182</v>
      </c>
      <c r="AV192" s="48">
        <v>182</v>
      </c>
      <c r="AW192" s="48">
        <v>182</v>
      </c>
      <c r="AX192" s="48">
        <v>0</v>
      </c>
      <c r="AY192" s="48">
        <v>0</v>
      </c>
      <c r="AZ192" s="48">
        <v>0</v>
      </c>
      <c r="BA192" s="48">
        <v>0</v>
      </c>
      <c r="BB192" s="48">
        <v>0</v>
      </c>
      <c r="BC192" s="48">
        <v>20</v>
      </c>
      <c r="BD192" s="48">
        <v>0</v>
      </c>
      <c r="BE192" s="48">
        <v>0</v>
      </c>
      <c r="BF192" s="48">
        <v>0</v>
      </c>
      <c r="BG192" s="48">
        <v>0</v>
      </c>
      <c r="BH192" s="48">
        <v>20</v>
      </c>
      <c r="BI192" s="48">
        <v>20</v>
      </c>
      <c r="BJ192" s="48">
        <v>0</v>
      </c>
      <c r="BK192" s="48">
        <v>0</v>
      </c>
      <c r="BL192" s="48">
        <v>0</v>
      </c>
      <c r="BM192" s="48">
        <v>0</v>
      </c>
      <c r="BN192" s="48">
        <v>0</v>
      </c>
      <c r="BO192" s="48">
        <v>0</v>
      </c>
      <c r="BP192" s="48">
        <v>0</v>
      </c>
      <c r="BQ192" s="48">
        <v>0</v>
      </c>
      <c r="BR192" s="48">
        <v>0</v>
      </c>
      <c r="BS192" s="48">
        <v>0</v>
      </c>
      <c r="BT192" s="48">
        <v>0</v>
      </c>
      <c r="BU192" s="48">
        <v>0</v>
      </c>
      <c r="BV192" s="48">
        <v>0</v>
      </c>
      <c r="BW192" s="48">
        <v>0</v>
      </c>
      <c r="BX192" s="48">
        <v>0</v>
      </c>
      <c r="BY192" s="48">
        <v>0</v>
      </c>
      <c r="BZ192" s="48">
        <v>0</v>
      </c>
      <c r="CA192" s="48">
        <v>0</v>
      </c>
      <c r="CB192" s="48">
        <v>0</v>
      </c>
      <c r="CC192" s="48">
        <v>0</v>
      </c>
      <c r="CD192" s="48">
        <v>0</v>
      </c>
      <c r="CE192" s="48">
        <v>0</v>
      </c>
      <c r="CF192" s="48">
        <v>0</v>
      </c>
      <c r="CG192" s="48">
        <v>0</v>
      </c>
      <c r="CH192" s="48">
        <v>0</v>
      </c>
      <c r="CI192" s="48">
        <v>0</v>
      </c>
      <c r="CJ192" s="48">
        <v>0</v>
      </c>
      <c r="CK192" s="48">
        <v>0</v>
      </c>
      <c r="CL192" s="48">
        <v>0</v>
      </c>
      <c r="CM192" s="48">
        <v>0</v>
      </c>
      <c r="CN192" s="48">
        <v>0</v>
      </c>
      <c r="CO192" s="48">
        <v>0</v>
      </c>
      <c r="CP192" s="48"/>
      <c r="CQ192" s="48"/>
      <c r="CR192" s="48"/>
      <c r="CS192" s="48">
        <v>20</v>
      </c>
      <c r="CT192" s="48">
        <v>20</v>
      </c>
      <c r="CU192" s="48">
        <v>188</v>
      </c>
      <c r="CV192" s="429" t="s">
        <v>396</v>
      </c>
      <c r="CW192" s="47"/>
      <c r="CX192" s="47" t="s">
        <v>1067</v>
      </c>
      <c r="CY192" s="15"/>
    </row>
    <row r="193" spans="1:103" hidden="1" x14ac:dyDescent="0.35">
      <c r="A193" s="427">
        <v>191</v>
      </c>
      <c r="B193" s="47" t="s">
        <v>1240</v>
      </c>
      <c r="C193" s="47" t="s">
        <v>1241</v>
      </c>
      <c r="D193" s="47" t="s">
        <v>56</v>
      </c>
      <c r="E193" s="47" t="s">
        <v>1242</v>
      </c>
      <c r="F193" s="47" t="s">
        <v>131</v>
      </c>
      <c r="G193" s="47" t="s">
        <v>58</v>
      </c>
      <c r="H193" s="47" t="s">
        <v>399</v>
      </c>
      <c r="I193" s="423" t="s">
        <v>106</v>
      </c>
      <c r="J193" s="423" t="s">
        <v>106</v>
      </c>
      <c r="K193" s="423" t="s">
        <v>106</v>
      </c>
      <c r="L193" s="423" t="s">
        <v>106</v>
      </c>
      <c r="M193" s="47" t="s">
        <v>104</v>
      </c>
      <c r="N193" s="369" t="s">
        <v>395</v>
      </c>
      <c r="O193" s="370" t="s">
        <v>395</v>
      </c>
      <c r="P193" s="423" t="s">
        <v>106</v>
      </c>
      <c r="Q193" s="423" t="s">
        <v>106</v>
      </c>
      <c r="R193" s="423" t="s">
        <v>106</v>
      </c>
      <c r="S193" s="423" t="s">
        <v>106</v>
      </c>
      <c r="T193" s="47" t="s">
        <v>104</v>
      </c>
      <c r="U193" s="369" t="s">
        <v>395</v>
      </c>
      <c r="V193" s="370" t="s">
        <v>395</v>
      </c>
      <c r="W193" s="423" t="s">
        <v>106</v>
      </c>
      <c r="X193" s="423" t="s">
        <v>106</v>
      </c>
      <c r="Y193" s="423" t="s">
        <v>106</v>
      </c>
      <c r="Z193" s="423" t="s">
        <v>106</v>
      </c>
      <c r="AA193" s="47" t="s">
        <v>104</v>
      </c>
      <c r="AB193" s="369" t="s">
        <v>395</v>
      </c>
      <c r="AC193" s="370" t="s">
        <v>395</v>
      </c>
      <c r="AD193" s="423" t="s">
        <v>106</v>
      </c>
      <c r="AE193" s="423" t="s">
        <v>106</v>
      </c>
      <c r="AF193" s="423" t="s">
        <v>106</v>
      </c>
      <c r="AG193" s="423" t="s">
        <v>106</v>
      </c>
      <c r="AH193" s="47" t="s">
        <v>104</v>
      </c>
      <c r="AI193" s="369" t="s">
        <v>395</v>
      </c>
      <c r="AJ193" s="370" t="s">
        <v>395</v>
      </c>
      <c r="AK193" s="423" t="s">
        <v>106</v>
      </c>
      <c r="AL193" s="47" t="s">
        <v>395</v>
      </c>
      <c r="AM193" s="221"/>
      <c r="AN193" s="48">
        <v>21</v>
      </c>
      <c r="AO193" s="48">
        <v>21</v>
      </c>
      <c r="AP193" s="48">
        <v>21</v>
      </c>
      <c r="AQ193" s="48">
        <v>0</v>
      </c>
      <c r="AR193" s="48">
        <v>45</v>
      </c>
      <c r="AS193" s="48">
        <v>44</v>
      </c>
      <c r="AT193" s="430">
        <v>18.166699999999999</v>
      </c>
      <c r="AU193" s="48">
        <v>202</v>
      </c>
      <c r="AV193" s="48">
        <v>202</v>
      </c>
      <c r="AW193" s="48">
        <v>202</v>
      </c>
      <c r="AX193" s="48">
        <v>0</v>
      </c>
      <c r="AY193" s="48">
        <v>0</v>
      </c>
      <c r="AZ193" s="48">
        <v>0</v>
      </c>
      <c r="BA193" s="48">
        <v>0</v>
      </c>
      <c r="BB193" s="48">
        <v>0</v>
      </c>
      <c r="BC193" s="48">
        <v>0</v>
      </c>
      <c r="BD193" s="48">
        <v>0</v>
      </c>
      <c r="BE193" s="48">
        <v>0</v>
      </c>
      <c r="BF193" s="48">
        <v>0</v>
      </c>
      <c r="BG193" s="48">
        <v>0</v>
      </c>
      <c r="BH193" s="48">
        <v>0</v>
      </c>
      <c r="BI193" s="48">
        <v>0</v>
      </c>
      <c r="BJ193" s="48">
        <v>0</v>
      </c>
      <c r="BK193" s="48">
        <v>0</v>
      </c>
      <c r="BL193" s="48">
        <v>0</v>
      </c>
      <c r="BM193" s="48">
        <v>0</v>
      </c>
      <c r="BN193" s="48">
        <v>0</v>
      </c>
      <c r="BO193" s="48">
        <v>0</v>
      </c>
      <c r="BP193" s="48">
        <v>0</v>
      </c>
      <c r="BQ193" s="48">
        <v>0</v>
      </c>
      <c r="BR193" s="48">
        <v>0</v>
      </c>
      <c r="BS193" s="48">
        <v>0</v>
      </c>
      <c r="BT193" s="48">
        <v>0</v>
      </c>
      <c r="BU193" s="48">
        <v>0</v>
      </c>
      <c r="BV193" s="48">
        <v>0</v>
      </c>
      <c r="BW193" s="48">
        <v>0</v>
      </c>
      <c r="BX193" s="48">
        <v>0</v>
      </c>
      <c r="BY193" s="48">
        <v>0</v>
      </c>
      <c r="BZ193" s="48">
        <v>0</v>
      </c>
      <c r="CA193" s="48">
        <v>0</v>
      </c>
      <c r="CB193" s="48">
        <v>0</v>
      </c>
      <c r="CC193" s="48">
        <v>0</v>
      </c>
      <c r="CD193" s="48">
        <v>0</v>
      </c>
      <c r="CE193" s="48">
        <v>0</v>
      </c>
      <c r="CF193" s="48">
        <v>0</v>
      </c>
      <c r="CG193" s="48">
        <v>0</v>
      </c>
      <c r="CH193" s="48">
        <v>0</v>
      </c>
      <c r="CI193" s="48">
        <v>0</v>
      </c>
      <c r="CJ193" s="48">
        <v>0</v>
      </c>
      <c r="CK193" s="48">
        <v>0</v>
      </c>
      <c r="CL193" s="48">
        <v>0</v>
      </c>
      <c r="CM193" s="48">
        <v>0</v>
      </c>
      <c r="CN193" s="48">
        <v>0</v>
      </c>
      <c r="CO193" s="48">
        <v>0</v>
      </c>
      <c r="CP193" s="48"/>
      <c r="CQ193" s="48"/>
      <c r="CR193" s="48"/>
      <c r="CS193" s="48"/>
      <c r="CT193" s="48"/>
      <c r="CU193" s="48">
        <v>208</v>
      </c>
      <c r="CV193" s="429" t="s">
        <v>396</v>
      </c>
      <c r="CW193" s="47"/>
      <c r="CX193" s="47" t="s">
        <v>870</v>
      </c>
      <c r="CY193" s="15"/>
    </row>
    <row r="194" spans="1:103" hidden="1" x14ac:dyDescent="0.35">
      <c r="A194" s="427">
        <v>192</v>
      </c>
      <c r="B194" s="47" t="s">
        <v>1243</v>
      </c>
      <c r="C194" s="47" t="s">
        <v>1244</v>
      </c>
      <c r="D194" s="47" t="s">
        <v>56</v>
      </c>
      <c r="E194" s="47" t="s">
        <v>1245</v>
      </c>
      <c r="F194" s="47" t="s">
        <v>131</v>
      </c>
      <c r="G194" s="47" t="s">
        <v>58</v>
      </c>
      <c r="H194" s="47" t="s">
        <v>327</v>
      </c>
      <c r="I194" s="423" t="s">
        <v>106</v>
      </c>
      <c r="J194" s="423" t="s">
        <v>106</v>
      </c>
      <c r="K194" s="423" t="s">
        <v>106</v>
      </c>
      <c r="L194" s="47" t="s">
        <v>395</v>
      </c>
      <c r="M194" s="423" t="s">
        <v>106</v>
      </c>
      <c r="N194" s="369" t="s">
        <v>104</v>
      </c>
      <c r="O194" s="370" t="s">
        <v>395</v>
      </c>
      <c r="P194" s="423" t="s">
        <v>106</v>
      </c>
      <c r="Q194" s="423" t="s">
        <v>106</v>
      </c>
      <c r="R194" s="47" t="s">
        <v>395</v>
      </c>
      <c r="S194" s="423" t="s">
        <v>106</v>
      </c>
      <c r="T194" s="423" t="s">
        <v>106</v>
      </c>
      <c r="U194" s="369" t="s">
        <v>104</v>
      </c>
      <c r="V194" s="370" t="s">
        <v>395</v>
      </c>
      <c r="W194" s="423" t="s">
        <v>106</v>
      </c>
      <c r="X194" s="423" t="s">
        <v>106</v>
      </c>
      <c r="Y194" s="47" t="s">
        <v>395</v>
      </c>
      <c r="Z194" s="423" t="s">
        <v>106</v>
      </c>
      <c r="AA194" s="423" t="s">
        <v>106</v>
      </c>
      <c r="AB194" s="369" t="s">
        <v>104</v>
      </c>
      <c r="AC194" s="370" t="s">
        <v>395</v>
      </c>
      <c r="AD194" s="423" t="s">
        <v>106</v>
      </c>
      <c r="AE194" s="423" t="s">
        <v>106</v>
      </c>
      <c r="AF194" s="423" t="s">
        <v>106</v>
      </c>
      <c r="AG194" s="19" t="s">
        <v>828</v>
      </c>
      <c r="AH194" s="434" t="s">
        <v>949</v>
      </c>
      <c r="AI194" s="369" t="s">
        <v>395</v>
      </c>
      <c r="AJ194" s="370" t="s">
        <v>395</v>
      </c>
      <c r="AK194" s="19" t="s">
        <v>1049</v>
      </c>
      <c r="AL194" s="19" t="s">
        <v>828</v>
      </c>
      <c r="AM194" s="221"/>
      <c r="AN194" s="48">
        <v>19</v>
      </c>
      <c r="AO194" s="48">
        <v>18</v>
      </c>
      <c r="AP194" s="48">
        <v>18</v>
      </c>
      <c r="AQ194" s="48">
        <v>0</v>
      </c>
      <c r="AR194" s="48">
        <v>45</v>
      </c>
      <c r="AS194" s="48">
        <v>44</v>
      </c>
      <c r="AT194" s="48">
        <v>19</v>
      </c>
      <c r="AU194" s="48">
        <v>184</v>
      </c>
      <c r="AV194" s="48">
        <v>174</v>
      </c>
      <c r="AW194" s="48">
        <v>174</v>
      </c>
      <c r="AX194" s="48">
        <v>10</v>
      </c>
      <c r="AY194" s="48">
        <v>0</v>
      </c>
      <c r="AZ194" s="48">
        <v>0</v>
      </c>
      <c r="BA194" s="48">
        <v>0</v>
      </c>
      <c r="BB194" s="48">
        <v>0</v>
      </c>
      <c r="BC194" s="48">
        <v>0</v>
      </c>
      <c r="BD194" s="48">
        <v>0</v>
      </c>
      <c r="BE194" s="48">
        <v>28</v>
      </c>
      <c r="BF194" s="48">
        <v>0</v>
      </c>
      <c r="BG194" s="48">
        <v>0</v>
      </c>
      <c r="BH194" s="48">
        <v>38</v>
      </c>
      <c r="BI194" s="48">
        <v>28</v>
      </c>
      <c r="BJ194" s="48">
        <v>0</v>
      </c>
      <c r="BK194" s="48">
        <v>0</v>
      </c>
      <c r="BL194" s="48">
        <v>0</v>
      </c>
      <c r="BM194" s="48">
        <v>0</v>
      </c>
      <c r="BN194" s="48">
        <v>0</v>
      </c>
      <c r="BO194" s="48">
        <v>0</v>
      </c>
      <c r="BP194" s="48">
        <v>0</v>
      </c>
      <c r="BQ194" s="48">
        <v>0</v>
      </c>
      <c r="BR194" s="48">
        <v>0</v>
      </c>
      <c r="BS194" s="48">
        <v>0</v>
      </c>
      <c r="BT194" s="48">
        <v>0</v>
      </c>
      <c r="BU194" s="48">
        <v>0</v>
      </c>
      <c r="BV194" s="48">
        <v>0</v>
      </c>
      <c r="BW194" s="48">
        <v>0</v>
      </c>
      <c r="BX194" s="48">
        <v>0</v>
      </c>
      <c r="BY194" s="48">
        <v>0</v>
      </c>
      <c r="BZ194" s="48">
        <v>0</v>
      </c>
      <c r="CA194" s="48">
        <v>0</v>
      </c>
      <c r="CB194" s="48">
        <v>0</v>
      </c>
      <c r="CC194" s="48">
        <v>0</v>
      </c>
      <c r="CD194" s="48">
        <v>0</v>
      </c>
      <c r="CE194" s="48">
        <v>0</v>
      </c>
      <c r="CF194" s="48">
        <v>0</v>
      </c>
      <c r="CG194" s="48">
        <v>0</v>
      </c>
      <c r="CH194" s="48">
        <v>0</v>
      </c>
      <c r="CI194" s="48">
        <v>0</v>
      </c>
      <c r="CJ194" s="48">
        <v>0</v>
      </c>
      <c r="CK194" s="48">
        <v>0</v>
      </c>
      <c r="CL194" s="48">
        <v>0</v>
      </c>
      <c r="CM194" s="48">
        <v>0</v>
      </c>
      <c r="CN194" s="48">
        <v>0</v>
      </c>
      <c r="CO194" s="48">
        <v>0</v>
      </c>
      <c r="CP194" s="48"/>
      <c r="CQ194" s="48"/>
      <c r="CR194" s="48"/>
      <c r="CS194" s="48">
        <v>28</v>
      </c>
      <c r="CT194" s="48">
        <v>28</v>
      </c>
      <c r="CU194" s="48">
        <v>180</v>
      </c>
      <c r="CV194" s="429" t="s">
        <v>396</v>
      </c>
      <c r="CW194" s="47"/>
      <c r="CX194" s="47" t="s">
        <v>1068</v>
      </c>
      <c r="CY194" s="15"/>
    </row>
    <row r="195" spans="1:103" hidden="1" x14ac:dyDescent="0.35">
      <c r="A195" s="427">
        <v>193</v>
      </c>
      <c r="B195" s="47" t="s">
        <v>1246</v>
      </c>
      <c r="C195" s="47" t="s">
        <v>1247</v>
      </c>
      <c r="D195" s="47" t="s">
        <v>56</v>
      </c>
      <c r="E195" s="47" t="s">
        <v>1248</v>
      </c>
      <c r="F195" s="47" t="s">
        <v>131</v>
      </c>
      <c r="G195" s="47" t="s">
        <v>58</v>
      </c>
      <c r="H195" s="47" t="s">
        <v>328</v>
      </c>
      <c r="I195" s="47" t="s">
        <v>104</v>
      </c>
      <c r="J195" s="423" t="s">
        <v>106</v>
      </c>
      <c r="K195" s="423" t="s">
        <v>106</v>
      </c>
      <c r="L195" s="47" t="s">
        <v>395</v>
      </c>
      <c r="M195" s="433"/>
      <c r="N195" s="19" t="s">
        <v>106</v>
      </c>
      <c r="O195" s="370" t="s">
        <v>395</v>
      </c>
      <c r="P195" s="423" t="s">
        <v>106</v>
      </c>
      <c r="Q195" s="423" t="s">
        <v>106</v>
      </c>
      <c r="R195" s="47" t="s">
        <v>395</v>
      </c>
      <c r="S195" s="423" t="s">
        <v>106</v>
      </c>
      <c r="T195" s="423" t="s">
        <v>106</v>
      </c>
      <c r="U195" s="369" t="s">
        <v>104</v>
      </c>
      <c r="V195" s="370" t="s">
        <v>395</v>
      </c>
      <c r="W195" s="423" t="s">
        <v>106</v>
      </c>
      <c r="X195" s="423" t="s">
        <v>106</v>
      </c>
      <c r="Y195" s="423" t="s">
        <v>106</v>
      </c>
      <c r="Z195" s="423" t="s">
        <v>106</v>
      </c>
      <c r="AA195" s="47" t="s">
        <v>104</v>
      </c>
      <c r="AB195" s="369" t="s">
        <v>395</v>
      </c>
      <c r="AC195" s="370" t="s">
        <v>395</v>
      </c>
      <c r="AD195" s="423" t="s">
        <v>106</v>
      </c>
      <c r="AE195" s="423" t="s">
        <v>106</v>
      </c>
      <c r="AF195" s="423" t="s">
        <v>106</v>
      </c>
      <c r="AG195" s="423" t="s">
        <v>106</v>
      </c>
      <c r="AH195" s="47" t="s">
        <v>104</v>
      </c>
      <c r="AI195" s="369" t="s">
        <v>395</v>
      </c>
      <c r="AJ195" s="370" t="s">
        <v>395</v>
      </c>
      <c r="AK195" s="423" t="s">
        <v>106</v>
      </c>
      <c r="AL195" s="433"/>
      <c r="AM195" s="221"/>
      <c r="AN195" s="48">
        <v>20</v>
      </c>
      <c r="AO195" s="48">
        <v>20</v>
      </c>
      <c r="AP195" s="48">
        <v>20</v>
      </c>
      <c r="AQ195" s="48">
        <v>0</v>
      </c>
      <c r="AR195" s="48">
        <v>40</v>
      </c>
      <c r="AS195" s="48">
        <v>40</v>
      </c>
      <c r="AT195" s="48">
        <v>19</v>
      </c>
      <c r="AU195" s="48">
        <v>192</v>
      </c>
      <c r="AV195" s="48">
        <v>192</v>
      </c>
      <c r="AW195" s="48">
        <v>192</v>
      </c>
      <c r="AX195" s="48">
        <v>0</v>
      </c>
      <c r="AY195" s="48">
        <v>0</v>
      </c>
      <c r="AZ195" s="48">
        <v>0</v>
      </c>
      <c r="BA195" s="48">
        <v>0</v>
      </c>
      <c r="BB195" s="48">
        <v>0</v>
      </c>
      <c r="BC195" s="48">
        <v>0</v>
      </c>
      <c r="BD195" s="48">
        <v>0</v>
      </c>
      <c r="BE195" s="48">
        <v>0</v>
      </c>
      <c r="BF195" s="48">
        <v>0</v>
      </c>
      <c r="BG195" s="48">
        <v>0</v>
      </c>
      <c r="BH195" s="48">
        <v>0</v>
      </c>
      <c r="BI195" s="48">
        <v>0</v>
      </c>
      <c r="BJ195" s="48">
        <v>0</v>
      </c>
      <c r="BK195" s="48">
        <v>0</v>
      </c>
      <c r="BL195" s="48">
        <v>0</v>
      </c>
      <c r="BM195" s="48">
        <v>0</v>
      </c>
      <c r="BN195" s="48">
        <v>0</v>
      </c>
      <c r="BO195" s="48">
        <v>0</v>
      </c>
      <c r="BP195" s="48">
        <v>0</v>
      </c>
      <c r="BQ195" s="48">
        <v>0</v>
      </c>
      <c r="BR195" s="48">
        <v>0</v>
      </c>
      <c r="BS195" s="48">
        <v>0</v>
      </c>
      <c r="BT195" s="48">
        <v>0</v>
      </c>
      <c r="BU195" s="48">
        <v>0</v>
      </c>
      <c r="BV195" s="48">
        <v>0</v>
      </c>
      <c r="BW195" s="48">
        <v>0</v>
      </c>
      <c r="BX195" s="48">
        <v>0</v>
      </c>
      <c r="BY195" s="48">
        <v>0</v>
      </c>
      <c r="BZ195" s="48">
        <v>0</v>
      </c>
      <c r="CA195" s="48">
        <v>0</v>
      </c>
      <c r="CB195" s="48">
        <v>0</v>
      </c>
      <c r="CC195" s="48">
        <v>0</v>
      </c>
      <c r="CD195" s="48">
        <v>0</v>
      </c>
      <c r="CE195" s="48">
        <v>0</v>
      </c>
      <c r="CF195" s="48">
        <v>0</v>
      </c>
      <c r="CG195" s="48">
        <v>0</v>
      </c>
      <c r="CH195" s="48">
        <v>0</v>
      </c>
      <c r="CI195" s="48">
        <v>0</v>
      </c>
      <c r="CJ195" s="48">
        <v>0</v>
      </c>
      <c r="CK195" s="48">
        <v>0</v>
      </c>
      <c r="CL195" s="48">
        <v>0</v>
      </c>
      <c r="CM195" s="48">
        <v>0</v>
      </c>
      <c r="CN195" s="48">
        <v>0</v>
      </c>
      <c r="CO195" s="48">
        <v>0</v>
      </c>
      <c r="CP195" s="48"/>
      <c r="CQ195" s="48"/>
      <c r="CR195" s="48"/>
      <c r="CS195" s="48">
        <v>20</v>
      </c>
      <c r="CT195" s="48">
        <v>20</v>
      </c>
      <c r="CU195" s="48">
        <v>188</v>
      </c>
      <c r="CV195" s="429" t="s">
        <v>396</v>
      </c>
      <c r="CW195" s="47"/>
      <c r="CX195" s="47" t="s">
        <v>1067</v>
      </c>
      <c r="CY195" s="15"/>
    </row>
    <row r="196" spans="1:103" hidden="1" x14ac:dyDescent="0.35">
      <c r="A196" s="427">
        <v>194</v>
      </c>
      <c r="B196" s="47" t="s">
        <v>1249</v>
      </c>
      <c r="C196" s="47" t="s">
        <v>1250</v>
      </c>
      <c r="D196" s="47" t="s">
        <v>56</v>
      </c>
      <c r="E196" s="47" t="s">
        <v>1251</v>
      </c>
      <c r="F196" s="47" t="s">
        <v>131</v>
      </c>
      <c r="G196" s="47" t="s">
        <v>58</v>
      </c>
      <c r="H196" s="47" t="s">
        <v>327</v>
      </c>
      <c r="I196" s="423" t="s">
        <v>106</v>
      </c>
      <c r="J196" s="423" t="s">
        <v>106</v>
      </c>
      <c r="K196" s="423" t="s">
        <v>106</v>
      </c>
      <c r="L196" s="423" t="s">
        <v>106</v>
      </c>
      <c r="M196" s="47" t="s">
        <v>104</v>
      </c>
      <c r="N196" s="369" t="s">
        <v>395</v>
      </c>
      <c r="O196" s="370" t="s">
        <v>395</v>
      </c>
      <c r="P196" s="423" t="s">
        <v>106</v>
      </c>
      <c r="Q196" s="423" t="s">
        <v>106</v>
      </c>
      <c r="R196" s="423" t="s">
        <v>106</v>
      </c>
      <c r="S196" s="423" t="s">
        <v>106</v>
      </c>
      <c r="T196" s="47" t="s">
        <v>104</v>
      </c>
      <c r="U196" s="369" t="s">
        <v>395</v>
      </c>
      <c r="V196" s="370" t="s">
        <v>395</v>
      </c>
      <c r="W196" s="423" t="s">
        <v>106</v>
      </c>
      <c r="X196" s="423" t="s">
        <v>106</v>
      </c>
      <c r="Y196" s="423" t="s">
        <v>106</v>
      </c>
      <c r="Z196" s="423" t="s">
        <v>106</v>
      </c>
      <c r="AA196" s="432" t="s">
        <v>948</v>
      </c>
      <c r="AB196" s="369" t="s">
        <v>395</v>
      </c>
      <c r="AC196" s="370" t="s">
        <v>395</v>
      </c>
      <c r="AD196" s="423" t="s">
        <v>106</v>
      </c>
      <c r="AE196" s="423" t="s">
        <v>106</v>
      </c>
      <c r="AF196" s="423" t="s">
        <v>106</v>
      </c>
      <c r="AG196" s="423" t="s">
        <v>106</v>
      </c>
      <c r="AH196" s="47" t="s">
        <v>104</v>
      </c>
      <c r="AI196" s="369" t="s">
        <v>395</v>
      </c>
      <c r="AJ196" s="370" t="s">
        <v>395</v>
      </c>
      <c r="AK196" s="423" t="s">
        <v>106</v>
      </c>
      <c r="AL196" s="423" t="s">
        <v>106</v>
      </c>
      <c r="AM196" s="221"/>
      <c r="AN196" s="48">
        <v>21</v>
      </c>
      <c r="AO196" s="48">
        <v>21</v>
      </c>
      <c r="AP196" s="48">
        <v>21</v>
      </c>
      <c r="AQ196" s="48">
        <v>0</v>
      </c>
      <c r="AR196" s="48">
        <v>0</v>
      </c>
      <c r="AS196" s="48">
        <v>0</v>
      </c>
      <c r="AT196" s="48">
        <v>19</v>
      </c>
      <c r="AU196" s="48">
        <v>204</v>
      </c>
      <c r="AV196" s="48">
        <v>204</v>
      </c>
      <c r="AW196" s="48">
        <v>204</v>
      </c>
      <c r="AX196" s="48">
        <v>0</v>
      </c>
      <c r="AY196" s="48">
        <v>0</v>
      </c>
      <c r="AZ196" s="48">
        <v>0</v>
      </c>
      <c r="BA196" s="48">
        <v>8</v>
      </c>
      <c r="BB196" s="48">
        <v>0</v>
      </c>
      <c r="BC196" s="48">
        <v>0</v>
      </c>
      <c r="BD196" s="48">
        <v>0</v>
      </c>
      <c r="BE196" s="48">
        <v>0</v>
      </c>
      <c r="BF196" s="48">
        <v>0</v>
      </c>
      <c r="BG196" s="48">
        <v>0</v>
      </c>
      <c r="BH196" s="48">
        <v>8</v>
      </c>
      <c r="BI196" s="48">
        <v>8</v>
      </c>
      <c r="BJ196" s="48">
        <v>0</v>
      </c>
      <c r="BK196" s="48">
        <v>0</v>
      </c>
      <c r="BL196" s="48">
        <v>0</v>
      </c>
      <c r="BM196" s="48">
        <v>0</v>
      </c>
      <c r="BN196" s="48">
        <v>0</v>
      </c>
      <c r="BO196" s="48">
        <v>0</v>
      </c>
      <c r="BP196" s="48">
        <v>0</v>
      </c>
      <c r="BQ196" s="48">
        <v>0</v>
      </c>
      <c r="BR196" s="48">
        <v>0</v>
      </c>
      <c r="BS196" s="48">
        <v>0</v>
      </c>
      <c r="BT196" s="48">
        <v>0</v>
      </c>
      <c r="BU196" s="48">
        <v>0</v>
      </c>
      <c r="BV196" s="48">
        <v>0</v>
      </c>
      <c r="BW196" s="48">
        <v>0</v>
      </c>
      <c r="BX196" s="48">
        <v>0</v>
      </c>
      <c r="BY196" s="48">
        <v>0</v>
      </c>
      <c r="BZ196" s="48">
        <v>0</v>
      </c>
      <c r="CA196" s="48">
        <v>0</v>
      </c>
      <c r="CB196" s="48">
        <v>0</v>
      </c>
      <c r="CC196" s="48">
        <v>0</v>
      </c>
      <c r="CD196" s="48">
        <v>0</v>
      </c>
      <c r="CE196" s="48">
        <v>0</v>
      </c>
      <c r="CF196" s="48">
        <v>0</v>
      </c>
      <c r="CG196" s="48">
        <v>0</v>
      </c>
      <c r="CH196" s="48">
        <v>0</v>
      </c>
      <c r="CI196" s="48">
        <v>0</v>
      </c>
      <c r="CJ196" s="48">
        <v>0</v>
      </c>
      <c r="CK196" s="48">
        <v>0</v>
      </c>
      <c r="CL196" s="48">
        <v>0</v>
      </c>
      <c r="CM196" s="48">
        <v>0</v>
      </c>
      <c r="CN196" s="48">
        <v>0</v>
      </c>
      <c r="CO196" s="48">
        <v>0</v>
      </c>
      <c r="CP196" s="48"/>
      <c r="CQ196" s="48">
        <v>8</v>
      </c>
      <c r="CR196" s="48"/>
      <c r="CS196" s="48"/>
      <c r="CT196" s="48">
        <v>8</v>
      </c>
      <c r="CU196" s="48">
        <v>200</v>
      </c>
      <c r="CV196" s="429" t="s">
        <v>396</v>
      </c>
      <c r="CW196" s="47"/>
      <c r="CX196" s="47" t="s">
        <v>870</v>
      </c>
      <c r="CY196" s="15"/>
    </row>
    <row r="197" spans="1:103" hidden="1" x14ac:dyDescent="0.35">
      <c r="A197" s="427">
        <v>195</v>
      </c>
      <c r="B197" s="47" t="s">
        <v>1252</v>
      </c>
      <c r="C197" s="47" t="s">
        <v>1253</v>
      </c>
      <c r="D197" s="47" t="s">
        <v>56</v>
      </c>
      <c r="E197" s="47" t="s">
        <v>1254</v>
      </c>
      <c r="F197" s="47" t="s">
        <v>131</v>
      </c>
      <c r="G197" s="47" t="s">
        <v>58</v>
      </c>
      <c r="H197" s="47" t="s">
        <v>328</v>
      </c>
      <c r="I197" s="47" t="s">
        <v>104</v>
      </c>
      <c r="J197" s="47" t="s">
        <v>395</v>
      </c>
      <c r="K197" s="423" t="s">
        <v>106</v>
      </c>
      <c r="L197" s="423" t="s">
        <v>106</v>
      </c>
      <c r="M197" s="423" t="s">
        <v>106</v>
      </c>
      <c r="N197" s="19" t="s">
        <v>106</v>
      </c>
      <c r="O197" s="370" t="s">
        <v>395</v>
      </c>
      <c r="P197" s="423" t="s">
        <v>106</v>
      </c>
      <c r="Q197" s="423" t="s">
        <v>106</v>
      </c>
      <c r="R197" s="47" t="s">
        <v>395</v>
      </c>
      <c r="S197" s="423" t="s">
        <v>106</v>
      </c>
      <c r="T197" s="423" t="s">
        <v>106</v>
      </c>
      <c r="U197" s="369" t="s">
        <v>104</v>
      </c>
      <c r="V197" s="370" t="s">
        <v>395</v>
      </c>
      <c r="W197" s="423" t="s">
        <v>106</v>
      </c>
      <c r="X197" s="423" t="s">
        <v>106</v>
      </c>
      <c r="Y197" s="423" t="s">
        <v>106</v>
      </c>
      <c r="Z197" s="423" t="s">
        <v>106</v>
      </c>
      <c r="AA197" s="47" t="s">
        <v>104</v>
      </c>
      <c r="AB197" s="369" t="s">
        <v>395</v>
      </c>
      <c r="AC197" s="370" t="s">
        <v>395</v>
      </c>
      <c r="AD197" s="423" t="s">
        <v>106</v>
      </c>
      <c r="AE197" s="423" t="s">
        <v>106</v>
      </c>
      <c r="AF197" s="423" t="s">
        <v>106</v>
      </c>
      <c r="AG197" s="423" t="s">
        <v>106</v>
      </c>
      <c r="AH197" s="47" t="s">
        <v>104</v>
      </c>
      <c r="AI197" s="369" t="s">
        <v>395</v>
      </c>
      <c r="AJ197" s="370" t="s">
        <v>395</v>
      </c>
      <c r="AK197" s="423" t="s">
        <v>106</v>
      </c>
      <c r="AL197" s="423" t="s">
        <v>106</v>
      </c>
      <c r="AM197" s="221"/>
      <c r="AN197" s="48">
        <v>22</v>
      </c>
      <c r="AO197" s="48">
        <v>22</v>
      </c>
      <c r="AP197" s="48">
        <v>22</v>
      </c>
      <c r="AQ197" s="48">
        <v>0</v>
      </c>
      <c r="AR197" s="48">
        <v>50</v>
      </c>
      <c r="AS197" s="48">
        <v>48</v>
      </c>
      <c r="AT197" s="48">
        <v>19</v>
      </c>
      <c r="AU197" s="48">
        <v>212</v>
      </c>
      <c r="AV197" s="48">
        <v>212</v>
      </c>
      <c r="AW197" s="48">
        <v>212</v>
      </c>
      <c r="AX197" s="48">
        <v>0</v>
      </c>
      <c r="AY197" s="48">
        <v>0</v>
      </c>
      <c r="AZ197" s="48">
        <v>0</v>
      </c>
      <c r="BA197" s="48">
        <v>0</v>
      </c>
      <c r="BB197" s="48">
        <v>0</v>
      </c>
      <c r="BC197" s="48">
        <v>0</v>
      </c>
      <c r="BD197" s="48">
        <v>0</v>
      </c>
      <c r="BE197" s="48">
        <v>0</v>
      </c>
      <c r="BF197" s="48">
        <v>0</v>
      </c>
      <c r="BG197" s="48">
        <v>0</v>
      </c>
      <c r="BH197" s="48">
        <v>0</v>
      </c>
      <c r="BI197" s="48">
        <v>0</v>
      </c>
      <c r="BJ197" s="48">
        <v>0</v>
      </c>
      <c r="BK197" s="48">
        <v>0</v>
      </c>
      <c r="BL197" s="48">
        <v>0</v>
      </c>
      <c r="BM197" s="48">
        <v>0</v>
      </c>
      <c r="BN197" s="48">
        <v>0</v>
      </c>
      <c r="BO197" s="48">
        <v>0</v>
      </c>
      <c r="BP197" s="48">
        <v>0</v>
      </c>
      <c r="BQ197" s="48">
        <v>0</v>
      </c>
      <c r="BR197" s="48">
        <v>0</v>
      </c>
      <c r="BS197" s="48">
        <v>0</v>
      </c>
      <c r="BT197" s="48">
        <v>0</v>
      </c>
      <c r="BU197" s="48">
        <v>0</v>
      </c>
      <c r="BV197" s="48">
        <v>0</v>
      </c>
      <c r="BW197" s="48">
        <v>0</v>
      </c>
      <c r="BX197" s="48">
        <v>0</v>
      </c>
      <c r="BY197" s="48">
        <v>0</v>
      </c>
      <c r="BZ197" s="48">
        <v>0</v>
      </c>
      <c r="CA197" s="48">
        <v>0</v>
      </c>
      <c r="CB197" s="48">
        <v>0</v>
      </c>
      <c r="CC197" s="48">
        <v>0</v>
      </c>
      <c r="CD197" s="48">
        <v>0</v>
      </c>
      <c r="CE197" s="48">
        <v>0</v>
      </c>
      <c r="CF197" s="48">
        <v>0</v>
      </c>
      <c r="CG197" s="48">
        <v>0</v>
      </c>
      <c r="CH197" s="48">
        <v>0</v>
      </c>
      <c r="CI197" s="48">
        <v>0</v>
      </c>
      <c r="CJ197" s="48">
        <v>0</v>
      </c>
      <c r="CK197" s="48">
        <v>0</v>
      </c>
      <c r="CL197" s="48">
        <v>0</v>
      </c>
      <c r="CM197" s="48">
        <v>0</v>
      </c>
      <c r="CN197" s="48">
        <v>0</v>
      </c>
      <c r="CO197" s="48">
        <v>0</v>
      </c>
      <c r="CP197" s="48"/>
      <c r="CQ197" s="48"/>
      <c r="CR197" s="48"/>
      <c r="CS197" s="48"/>
      <c r="CT197" s="48"/>
      <c r="CU197" s="48">
        <v>208</v>
      </c>
      <c r="CV197" s="429" t="s">
        <v>396</v>
      </c>
      <c r="CW197" s="47"/>
      <c r="CX197" s="47" t="s">
        <v>870</v>
      </c>
      <c r="CY197" s="15"/>
    </row>
    <row r="198" spans="1:103" hidden="1" x14ac:dyDescent="0.35">
      <c r="A198" s="427">
        <v>196</v>
      </c>
      <c r="B198" s="47" t="s">
        <v>1255</v>
      </c>
      <c r="C198" s="47" t="s">
        <v>1256</v>
      </c>
      <c r="D198" s="47" t="s">
        <v>56</v>
      </c>
      <c r="E198" s="47" t="s">
        <v>1257</v>
      </c>
      <c r="F198" s="47" t="s">
        <v>131</v>
      </c>
      <c r="G198" s="47" t="s">
        <v>58</v>
      </c>
      <c r="H198" s="47" t="s">
        <v>327</v>
      </c>
      <c r="I198" s="423" t="s">
        <v>106</v>
      </c>
      <c r="J198" s="423" t="s">
        <v>106</v>
      </c>
      <c r="K198" s="423" t="s">
        <v>106</v>
      </c>
      <c r="L198" s="47" t="s">
        <v>395</v>
      </c>
      <c r="M198" s="423" t="s">
        <v>106</v>
      </c>
      <c r="N198" s="369" t="s">
        <v>104</v>
      </c>
      <c r="O198" s="370" t="s">
        <v>395</v>
      </c>
      <c r="P198" s="423" t="s">
        <v>106</v>
      </c>
      <c r="Q198" s="423" t="s">
        <v>106</v>
      </c>
      <c r="R198" s="423" t="s">
        <v>106</v>
      </c>
      <c r="S198" s="423" t="s">
        <v>106</v>
      </c>
      <c r="T198" s="47" t="s">
        <v>104</v>
      </c>
      <c r="U198" s="369" t="s">
        <v>395</v>
      </c>
      <c r="V198" s="370" t="s">
        <v>395</v>
      </c>
      <c r="W198" s="423" t="s">
        <v>106</v>
      </c>
      <c r="X198" s="423" t="s">
        <v>106</v>
      </c>
      <c r="Y198" s="47" t="s">
        <v>395</v>
      </c>
      <c r="Z198" s="423" t="s">
        <v>106</v>
      </c>
      <c r="AA198" s="428" t="s">
        <v>1905</v>
      </c>
      <c r="AB198" s="369" t="s">
        <v>104</v>
      </c>
      <c r="AC198" s="370" t="s">
        <v>395</v>
      </c>
      <c r="AD198" s="423" t="s">
        <v>106</v>
      </c>
      <c r="AE198" s="423" t="s">
        <v>106</v>
      </c>
      <c r="AF198" s="423" t="s">
        <v>106</v>
      </c>
      <c r="AG198" s="423" t="s">
        <v>106</v>
      </c>
      <c r="AH198" s="47" t="s">
        <v>104</v>
      </c>
      <c r="AI198" s="369" t="s">
        <v>395</v>
      </c>
      <c r="AJ198" s="370" t="s">
        <v>395</v>
      </c>
      <c r="AK198" s="47" t="s">
        <v>395</v>
      </c>
      <c r="AL198" s="423" t="s">
        <v>106</v>
      </c>
      <c r="AM198" s="221"/>
      <c r="AN198" s="48">
        <v>21</v>
      </c>
      <c r="AO198" s="430">
        <v>20.55</v>
      </c>
      <c r="AP198" s="430">
        <v>20.55</v>
      </c>
      <c r="AQ198" s="48">
        <v>0</v>
      </c>
      <c r="AR198" s="48">
        <v>40</v>
      </c>
      <c r="AS198" s="48">
        <v>40</v>
      </c>
      <c r="AT198" s="430">
        <v>18.166699999999999</v>
      </c>
      <c r="AU198" s="48">
        <v>202</v>
      </c>
      <c r="AV198" s="430">
        <v>197.5</v>
      </c>
      <c r="AW198" s="430">
        <v>197.5</v>
      </c>
      <c r="AX198" s="430">
        <v>4.5</v>
      </c>
      <c r="AY198" s="48">
        <v>0</v>
      </c>
      <c r="AZ198" s="48">
        <v>0</v>
      </c>
      <c r="BA198" s="48">
        <v>0</v>
      </c>
      <c r="BB198" s="48">
        <v>0</v>
      </c>
      <c r="BC198" s="48">
        <v>0</v>
      </c>
      <c r="BD198" s="48">
        <v>0</v>
      </c>
      <c r="BE198" s="48">
        <v>0</v>
      </c>
      <c r="BF198" s="48">
        <v>0</v>
      </c>
      <c r="BG198" s="48">
        <v>0</v>
      </c>
      <c r="BH198" s="430">
        <v>4.5</v>
      </c>
      <c r="BI198" s="48">
        <v>0</v>
      </c>
      <c r="BJ198" s="48">
        <v>0</v>
      </c>
      <c r="BK198" s="48">
        <v>0</v>
      </c>
      <c r="BL198" s="48">
        <v>0</v>
      </c>
      <c r="BM198" s="48">
        <v>0</v>
      </c>
      <c r="BN198" s="48">
        <v>0</v>
      </c>
      <c r="BO198" s="48">
        <v>0</v>
      </c>
      <c r="BP198" s="48">
        <v>0</v>
      </c>
      <c r="BQ198" s="48">
        <v>0</v>
      </c>
      <c r="BR198" s="48">
        <v>0</v>
      </c>
      <c r="BS198" s="48">
        <v>0</v>
      </c>
      <c r="BT198" s="48">
        <v>0</v>
      </c>
      <c r="BU198" s="48">
        <v>0</v>
      </c>
      <c r="BV198" s="48">
        <v>0</v>
      </c>
      <c r="BW198" s="48">
        <v>0</v>
      </c>
      <c r="BX198" s="48">
        <v>0</v>
      </c>
      <c r="BY198" s="48">
        <v>0</v>
      </c>
      <c r="BZ198" s="48">
        <v>0</v>
      </c>
      <c r="CA198" s="48">
        <v>0</v>
      </c>
      <c r="CB198" s="48">
        <v>0</v>
      </c>
      <c r="CC198" s="48">
        <v>0</v>
      </c>
      <c r="CD198" s="48">
        <v>0</v>
      </c>
      <c r="CE198" s="48">
        <v>0</v>
      </c>
      <c r="CF198" s="48">
        <v>0</v>
      </c>
      <c r="CG198" s="48">
        <v>0</v>
      </c>
      <c r="CH198" s="48">
        <v>0</v>
      </c>
      <c r="CI198" s="48">
        <v>0</v>
      </c>
      <c r="CJ198" s="48">
        <v>0</v>
      </c>
      <c r="CK198" s="48">
        <v>0</v>
      </c>
      <c r="CL198" s="48">
        <v>0</v>
      </c>
      <c r="CM198" s="48">
        <v>0</v>
      </c>
      <c r="CN198" s="48">
        <v>0</v>
      </c>
      <c r="CO198" s="48">
        <v>0</v>
      </c>
      <c r="CP198" s="48"/>
      <c r="CQ198" s="48"/>
      <c r="CR198" s="48"/>
      <c r="CS198" s="48"/>
      <c r="CT198" s="48"/>
      <c r="CU198" s="48">
        <v>208</v>
      </c>
      <c r="CV198" s="429" t="s">
        <v>396</v>
      </c>
      <c r="CW198" s="47"/>
      <c r="CX198" s="47" t="s">
        <v>870</v>
      </c>
      <c r="CY198" s="15"/>
    </row>
    <row r="199" spans="1:103" hidden="1" x14ac:dyDescent="0.35">
      <c r="A199" s="427">
        <v>197</v>
      </c>
      <c r="B199" s="47" t="s">
        <v>1258</v>
      </c>
      <c r="C199" s="47" t="s">
        <v>1259</v>
      </c>
      <c r="D199" s="47" t="s">
        <v>56</v>
      </c>
      <c r="E199" s="47" t="s">
        <v>1260</v>
      </c>
      <c r="F199" s="47" t="s">
        <v>131</v>
      </c>
      <c r="G199" s="47" t="s">
        <v>58</v>
      </c>
      <c r="H199" s="47" t="s">
        <v>328</v>
      </c>
      <c r="I199" s="423" t="s">
        <v>106</v>
      </c>
      <c r="J199" s="47" t="s">
        <v>395</v>
      </c>
      <c r="K199" s="432" t="s">
        <v>1052</v>
      </c>
      <c r="L199" s="423" t="s">
        <v>106</v>
      </c>
      <c r="M199" s="432" t="s">
        <v>1052</v>
      </c>
      <c r="N199" s="369"/>
      <c r="O199" s="370" t="s">
        <v>395</v>
      </c>
      <c r="P199" s="433"/>
      <c r="Q199" s="47" t="s">
        <v>395</v>
      </c>
      <c r="R199" s="432" t="s">
        <v>1052</v>
      </c>
      <c r="S199" s="432" t="s">
        <v>1052</v>
      </c>
      <c r="T199" s="423" t="s">
        <v>106</v>
      </c>
      <c r="U199" s="369" t="s">
        <v>104</v>
      </c>
      <c r="V199" s="370" t="s">
        <v>395</v>
      </c>
      <c r="W199" s="423" t="s">
        <v>106</v>
      </c>
      <c r="X199" s="423" t="s">
        <v>106</v>
      </c>
      <c r="Y199" s="423" t="s">
        <v>106</v>
      </c>
      <c r="Z199" s="423" t="s">
        <v>106</v>
      </c>
      <c r="AA199" s="47" t="s">
        <v>395</v>
      </c>
      <c r="AB199" s="369" t="s">
        <v>104</v>
      </c>
      <c r="AC199" s="370" t="s">
        <v>395</v>
      </c>
      <c r="AD199" s="423" t="s">
        <v>106</v>
      </c>
      <c r="AE199" s="433"/>
      <c r="AF199" s="433"/>
      <c r="AG199" s="423" t="s">
        <v>106</v>
      </c>
      <c r="AH199" s="47" t="s">
        <v>395</v>
      </c>
      <c r="AI199" s="369" t="s">
        <v>104</v>
      </c>
      <c r="AJ199" s="370" t="s">
        <v>395</v>
      </c>
      <c r="AK199" s="423" t="s">
        <v>106</v>
      </c>
      <c r="AL199" s="423" t="s">
        <v>106</v>
      </c>
      <c r="AM199" s="221"/>
      <c r="AN199" s="48">
        <v>14</v>
      </c>
      <c r="AO199" s="48">
        <v>14</v>
      </c>
      <c r="AP199" s="48">
        <v>14</v>
      </c>
      <c r="AQ199" s="48">
        <v>0</v>
      </c>
      <c r="AR199" s="48">
        <v>35</v>
      </c>
      <c r="AS199" s="48">
        <v>32</v>
      </c>
      <c r="AT199" s="48">
        <v>19</v>
      </c>
      <c r="AU199" s="48">
        <v>134</v>
      </c>
      <c r="AV199" s="48">
        <v>134</v>
      </c>
      <c r="AW199" s="48">
        <v>134</v>
      </c>
      <c r="AX199" s="48">
        <v>0</v>
      </c>
      <c r="AY199" s="48">
        <v>0</v>
      </c>
      <c r="AZ199" s="48">
        <v>0</v>
      </c>
      <c r="BA199" s="48">
        <v>0</v>
      </c>
      <c r="BB199" s="48">
        <v>0</v>
      </c>
      <c r="BC199" s="48">
        <v>40</v>
      </c>
      <c r="BD199" s="48">
        <v>0</v>
      </c>
      <c r="BE199" s="48">
        <v>0</v>
      </c>
      <c r="BF199" s="48">
        <v>0</v>
      </c>
      <c r="BG199" s="48">
        <v>0</v>
      </c>
      <c r="BH199" s="48">
        <v>40</v>
      </c>
      <c r="BI199" s="48">
        <v>40</v>
      </c>
      <c r="BJ199" s="48">
        <v>0</v>
      </c>
      <c r="BK199" s="48">
        <v>0</v>
      </c>
      <c r="BL199" s="48">
        <v>0</v>
      </c>
      <c r="BM199" s="48">
        <v>0</v>
      </c>
      <c r="BN199" s="48">
        <v>0</v>
      </c>
      <c r="BO199" s="48">
        <v>0</v>
      </c>
      <c r="BP199" s="48">
        <v>0</v>
      </c>
      <c r="BQ199" s="48">
        <v>0</v>
      </c>
      <c r="BR199" s="48">
        <v>0</v>
      </c>
      <c r="BS199" s="48">
        <v>0</v>
      </c>
      <c r="BT199" s="48">
        <v>0</v>
      </c>
      <c r="BU199" s="48">
        <v>0</v>
      </c>
      <c r="BV199" s="48">
        <v>0</v>
      </c>
      <c r="BW199" s="48">
        <v>0</v>
      </c>
      <c r="BX199" s="48">
        <v>0</v>
      </c>
      <c r="BY199" s="48">
        <v>0</v>
      </c>
      <c r="BZ199" s="48">
        <v>0</v>
      </c>
      <c r="CA199" s="48">
        <v>0</v>
      </c>
      <c r="CB199" s="48">
        <v>0</v>
      </c>
      <c r="CC199" s="48">
        <v>0</v>
      </c>
      <c r="CD199" s="48">
        <v>0</v>
      </c>
      <c r="CE199" s="48">
        <v>0</v>
      </c>
      <c r="CF199" s="48">
        <v>0</v>
      </c>
      <c r="CG199" s="48">
        <v>0</v>
      </c>
      <c r="CH199" s="48">
        <v>0</v>
      </c>
      <c r="CI199" s="48">
        <v>0</v>
      </c>
      <c r="CJ199" s="48">
        <v>0</v>
      </c>
      <c r="CK199" s="48">
        <v>0</v>
      </c>
      <c r="CL199" s="48">
        <v>0</v>
      </c>
      <c r="CM199" s="48">
        <v>0</v>
      </c>
      <c r="CN199" s="48">
        <v>0</v>
      </c>
      <c r="CO199" s="48">
        <v>0</v>
      </c>
      <c r="CP199" s="48"/>
      <c r="CQ199" s="48"/>
      <c r="CR199" s="48"/>
      <c r="CS199" s="48">
        <v>78</v>
      </c>
      <c r="CT199" s="48">
        <v>78</v>
      </c>
      <c r="CU199" s="48">
        <v>130</v>
      </c>
      <c r="CV199" s="429" t="s">
        <v>396</v>
      </c>
      <c r="CW199" s="47"/>
      <c r="CX199" s="47" t="s">
        <v>870</v>
      </c>
      <c r="CY199" s="15"/>
    </row>
    <row r="200" spans="1:103" hidden="1" x14ac:dyDescent="0.35">
      <c r="A200" s="427">
        <v>198</v>
      </c>
      <c r="B200" s="47" t="s">
        <v>1261</v>
      </c>
      <c r="C200" s="47" t="s">
        <v>1262</v>
      </c>
      <c r="D200" s="47" t="s">
        <v>56</v>
      </c>
      <c r="E200" s="47" t="s">
        <v>1263</v>
      </c>
      <c r="F200" s="47" t="s">
        <v>131</v>
      </c>
      <c r="G200" s="47" t="s">
        <v>58</v>
      </c>
      <c r="H200" s="47" t="s">
        <v>328</v>
      </c>
      <c r="I200" s="47" t="s">
        <v>395</v>
      </c>
      <c r="J200" s="47" t="s">
        <v>104</v>
      </c>
      <c r="K200" s="433"/>
      <c r="L200" s="423" t="s">
        <v>106</v>
      </c>
      <c r="M200" s="428" t="s">
        <v>562</v>
      </c>
      <c r="N200" s="369"/>
      <c r="O200" s="370" t="s">
        <v>395</v>
      </c>
      <c r="P200" s="433"/>
      <c r="Q200" s="423" t="s">
        <v>106</v>
      </c>
      <c r="R200" s="423" t="s">
        <v>106</v>
      </c>
      <c r="S200" s="47" t="s">
        <v>395</v>
      </c>
      <c r="T200" s="423" t="s">
        <v>106</v>
      </c>
      <c r="U200" s="369"/>
      <c r="V200" s="370" t="s">
        <v>395</v>
      </c>
      <c r="W200" s="423" t="s">
        <v>106</v>
      </c>
      <c r="X200" s="423" t="s">
        <v>106</v>
      </c>
      <c r="Y200" s="433"/>
      <c r="Z200" s="433"/>
      <c r="AA200" s="433"/>
      <c r="AB200" s="369" t="s">
        <v>395</v>
      </c>
      <c r="AC200" s="370" t="s">
        <v>395</v>
      </c>
      <c r="AD200" s="423" t="s">
        <v>106</v>
      </c>
      <c r="AE200" s="433"/>
      <c r="AF200" s="433"/>
      <c r="AG200" s="433"/>
      <c r="AH200" s="47" t="s">
        <v>395</v>
      </c>
      <c r="AI200" s="369"/>
      <c r="AJ200" s="370" t="s">
        <v>395</v>
      </c>
      <c r="AK200" s="47" t="s">
        <v>395</v>
      </c>
      <c r="AL200" s="433"/>
      <c r="AM200" s="221"/>
      <c r="AN200" s="48">
        <v>9</v>
      </c>
      <c r="AO200" s="430">
        <v>8.9</v>
      </c>
      <c r="AP200" s="430">
        <v>8.9</v>
      </c>
      <c r="AQ200" s="48">
        <v>0</v>
      </c>
      <c r="AR200" s="48">
        <v>15</v>
      </c>
      <c r="AS200" s="48">
        <v>12</v>
      </c>
      <c r="AT200" s="430">
        <v>18.166699999999999</v>
      </c>
      <c r="AU200" s="48">
        <v>88</v>
      </c>
      <c r="AV200" s="48">
        <v>87</v>
      </c>
      <c r="AW200" s="48">
        <v>87</v>
      </c>
      <c r="AX200" s="48">
        <v>1</v>
      </c>
      <c r="AY200" s="48">
        <v>0</v>
      </c>
      <c r="AZ200" s="48">
        <v>0</v>
      </c>
      <c r="BA200" s="48">
        <v>0</v>
      </c>
      <c r="BB200" s="48">
        <v>0</v>
      </c>
      <c r="BC200" s="48">
        <v>0</v>
      </c>
      <c r="BD200" s="48">
        <v>0</v>
      </c>
      <c r="BE200" s="48">
        <v>0</v>
      </c>
      <c r="BF200" s="48">
        <v>0</v>
      </c>
      <c r="BG200" s="48">
        <v>0</v>
      </c>
      <c r="BH200" s="48">
        <v>1</v>
      </c>
      <c r="BI200" s="48">
        <v>0</v>
      </c>
      <c r="BJ200" s="48">
        <v>0</v>
      </c>
      <c r="BK200" s="48">
        <v>0</v>
      </c>
      <c r="BL200" s="48">
        <v>0</v>
      </c>
      <c r="BM200" s="48">
        <v>0</v>
      </c>
      <c r="BN200" s="48">
        <v>0</v>
      </c>
      <c r="BO200" s="48">
        <v>0</v>
      </c>
      <c r="BP200" s="48">
        <v>0</v>
      </c>
      <c r="BQ200" s="48">
        <v>0</v>
      </c>
      <c r="BR200" s="48">
        <v>0</v>
      </c>
      <c r="BS200" s="48">
        <v>0</v>
      </c>
      <c r="BT200" s="48">
        <v>0</v>
      </c>
      <c r="BU200" s="48">
        <v>0</v>
      </c>
      <c r="BV200" s="48">
        <v>0</v>
      </c>
      <c r="BW200" s="48">
        <v>0</v>
      </c>
      <c r="BX200" s="48">
        <v>0</v>
      </c>
      <c r="BY200" s="48">
        <v>0</v>
      </c>
      <c r="BZ200" s="48">
        <v>0</v>
      </c>
      <c r="CA200" s="48">
        <v>0</v>
      </c>
      <c r="CB200" s="48">
        <v>0</v>
      </c>
      <c r="CC200" s="48">
        <v>0</v>
      </c>
      <c r="CD200" s="48">
        <v>0</v>
      </c>
      <c r="CE200" s="48">
        <v>0</v>
      </c>
      <c r="CF200" s="48">
        <v>0</v>
      </c>
      <c r="CG200" s="48">
        <v>0</v>
      </c>
      <c r="CH200" s="48">
        <v>0</v>
      </c>
      <c r="CI200" s="48">
        <v>0</v>
      </c>
      <c r="CJ200" s="48">
        <v>0</v>
      </c>
      <c r="CK200" s="48">
        <v>0</v>
      </c>
      <c r="CL200" s="48">
        <v>0</v>
      </c>
      <c r="CM200" s="48">
        <v>0</v>
      </c>
      <c r="CN200" s="48">
        <v>0</v>
      </c>
      <c r="CO200" s="48">
        <v>0</v>
      </c>
      <c r="CP200" s="48"/>
      <c r="CQ200" s="48"/>
      <c r="CR200" s="48"/>
      <c r="CS200" s="48">
        <v>114</v>
      </c>
      <c r="CT200" s="48">
        <v>114</v>
      </c>
      <c r="CU200" s="48">
        <v>94</v>
      </c>
      <c r="CV200" s="429" t="s">
        <v>396</v>
      </c>
      <c r="CW200" s="47"/>
      <c r="CX200" s="47" t="s">
        <v>870</v>
      </c>
      <c r="CY200" s="15"/>
    </row>
    <row r="201" spans="1:103" hidden="1" x14ac:dyDescent="0.35">
      <c r="A201" s="427">
        <v>199</v>
      </c>
      <c r="B201" s="47" t="s">
        <v>1264</v>
      </c>
      <c r="C201" s="47" t="s">
        <v>1265</v>
      </c>
      <c r="D201" s="47" t="s">
        <v>56</v>
      </c>
      <c r="E201" s="47" t="s">
        <v>1266</v>
      </c>
      <c r="F201" s="47" t="s">
        <v>131</v>
      </c>
      <c r="G201" s="47" t="s">
        <v>58</v>
      </c>
      <c r="H201" s="47" t="s">
        <v>328</v>
      </c>
      <c r="I201" s="433"/>
      <c r="J201" s="432" t="s">
        <v>1054</v>
      </c>
      <c r="K201" s="432" t="s">
        <v>1054</v>
      </c>
      <c r="L201" s="432" t="s">
        <v>1054</v>
      </c>
      <c r="M201" s="47" t="s">
        <v>104</v>
      </c>
      <c r="N201" s="369" t="s">
        <v>395</v>
      </c>
      <c r="O201" s="370" t="s">
        <v>395</v>
      </c>
      <c r="P201" s="423" t="s">
        <v>106</v>
      </c>
      <c r="Q201" s="423" t="s">
        <v>106</v>
      </c>
      <c r="R201" s="423" t="s">
        <v>106</v>
      </c>
      <c r="S201" s="423" t="s">
        <v>106</v>
      </c>
      <c r="T201" s="47" t="s">
        <v>104</v>
      </c>
      <c r="U201" s="369" t="s">
        <v>395</v>
      </c>
      <c r="V201" s="370" t="s">
        <v>395</v>
      </c>
      <c r="W201" s="423" t="s">
        <v>106</v>
      </c>
      <c r="X201" s="423" t="s">
        <v>106</v>
      </c>
      <c r="Y201" s="423" t="s">
        <v>106</v>
      </c>
      <c r="Z201" s="423" t="s">
        <v>106</v>
      </c>
      <c r="AA201" s="433"/>
      <c r="AB201" s="369" t="s">
        <v>395</v>
      </c>
      <c r="AC201" s="370" t="s">
        <v>395</v>
      </c>
      <c r="AD201" s="432" t="s">
        <v>1054</v>
      </c>
      <c r="AE201" s="432" t="s">
        <v>1054</v>
      </c>
      <c r="AF201" s="432" t="s">
        <v>1054</v>
      </c>
      <c r="AG201" s="432" t="s">
        <v>1054</v>
      </c>
      <c r="AH201" s="434" t="s">
        <v>949</v>
      </c>
      <c r="AI201" s="369" t="s">
        <v>395</v>
      </c>
      <c r="AJ201" s="370" t="s">
        <v>395</v>
      </c>
      <c r="AK201" s="423" t="s">
        <v>106</v>
      </c>
      <c r="AL201" s="423" t="s">
        <v>106</v>
      </c>
      <c r="AM201" s="221"/>
      <c r="AN201" s="48">
        <v>12</v>
      </c>
      <c r="AO201" s="48">
        <v>12</v>
      </c>
      <c r="AP201" s="48">
        <v>12</v>
      </c>
      <c r="AQ201" s="48">
        <v>0</v>
      </c>
      <c r="AR201" s="48">
        <v>30</v>
      </c>
      <c r="AS201" s="48">
        <v>24</v>
      </c>
      <c r="AT201" s="48">
        <v>19</v>
      </c>
      <c r="AU201" s="48">
        <v>116</v>
      </c>
      <c r="AV201" s="48">
        <v>116</v>
      </c>
      <c r="AW201" s="48">
        <v>116</v>
      </c>
      <c r="AX201" s="48">
        <v>0</v>
      </c>
      <c r="AY201" s="48">
        <v>0</v>
      </c>
      <c r="AZ201" s="48">
        <v>0</v>
      </c>
      <c r="BA201" s="48">
        <v>0</v>
      </c>
      <c r="BB201" s="48">
        <v>70</v>
      </c>
      <c r="BC201" s="48">
        <v>0</v>
      </c>
      <c r="BD201" s="48">
        <v>0</v>
      </c>
      <c r="BE201" s="48">
        <v>8</v>
      </c>
      <c r="BF201" s="48">
        <v>0</v>
      </c>
      <c r="BG201" s="48">
        <v>0</v>
      </c>
      <c r="BH201" s="48">
        <v>78</v>
      </c>
      <c r="BI201" s="48">
        <v>78</v>
      </c>
      <c r="BJ201" s="48">
        <v>0</v>
      </c>
      <c r="BK201" s="48">
        <v>0</v>
      </c>
      <c r="BL201" s="48">
        <v>0</v>
      </c>
      <c r="BM201" s="48">
        <v>0</v>
      </c>
      <c r="BN201" s="48">
        <v>0</v>
      </c>
      <c r="BO201" s="48">
        <v>0</v>
      </c>
      <c r="BP201" s="48">
        <v>0</v>
      </c>
      <c r="BQ201" s="48">
        <v>0</v>
      </c>
      <c r="BR201" s="48">
        <v>0</v>
      </c>
      <c r="BS201" s="48">
        <v>0</v>
      </c>
      <c r="BT201" s="48">
        <v>0</v>
      </c>
      <c r="BU201" s="48">
        <v>0</v>
      </c>
      <c r="BV201" s="48">
        <v>0</v>
      </c>
      <c r="BW201" s="48">
        <v>0</v>
      </c>
      <c r="BX201" s="48">
        <v>0</v>
      </c>
      <c r="BY201" s="48">
        <v>0</v>
      </c>
      <c r="BZ201" s="48">
        <v>0</v>
      </c>
      <c r="CA201" s="48">
        <v>0</v>
      </c>
      <c r="CB201" s="48">
        <v>0</v>
      </c>
      <c r="CC201" s="48">
        <v>0</v>
      </c>
      <c r="CD201" s="48">
        <v>0</v>
      </c>
      <c r="CE201" s="48">
        <v>0</v>
      </c>
      <c r="CF201" s="48">
        <v>0</v>
      </c>
      <c r="CG201" s="48">
        <v>0</v>
      </c>
      <c r="CH201" s="48">
        <v>0</v>
      </c>
      <c r="CI201" s="48">
        <v>0</v>
      </c>
      <c r="CJ201" s="48">
        <v>0</v>
      </c>
      <c r="CK201" s="48">
        <v>0</v>
      </c>
      <c r="CL201" s="48">
        <v>0</v>
      </c>
      <c r="CM201" s="48">
        <v>0</v>
      </c>
      <c r="CN201" s="48">
        <v>0</v>
      </c>
      <c r="CO201" s="48">
        <v>0</v>
      </c>
      <c r="CP201" s="48"/>
      <c r="CQ201" s="48">
        <v>56</v>
      </c>
      <c r="CR201" s="48">
        <v>14</v>
      </c>
      <c r="CS201" s="48">
        <v>26</v>
      </c>
      <c r="CT201" s="48">
        <v>82</v>
      </c>
      <c r="CU201" s="48">
        <v>126</v>
      </c>
      <c r="CV201" s="429" t="s">
        <v>396</v>
      </c>
      <c r="CW201" s="47"/>
      <c r="CX201" s="47" t="s">
        <v>870</v>
      </c>
      <c r="CY201" s="15"/>
    </row>
    <row r="202" spans="1:103" hidden="1" x14ac:dyDescent="0.35">
      <c r="A202" s="427">
        <v>200</v>
      </c>
      <c r="B202" s="47" t="s">
        <v>1267</v>
      </c>
      <c r="C202" s="47" t="s">
        <v>1268</v>
      </c>
      <c r="D202" s="47" t="s">
        <v>56</v>
      </c>
      <c r="E202" s="47" t="s">
        <v>1269</v>
      </c>
      <c r="F202" s="47" t="s">
        <v>131</v>
      </c>
      <c r="G202" s="47" t="s">
        <v>58</v>
      </c>
      <c r="H202" s="47" t="s">
        <v>1033</v>
      </c>
      <c r="I202" s="423" t="s">
        <v>106</v>
      </c>
      <c r="J202" s="423" t="s">
        <v>106</v>
      </c>
      <c r="K202" s="47" t="s">
        <v>395</v>
      </c>
      <c r="L202" s="423" t="s">
        <v>106</v>
      </c>
      <c r="M202" s="19" t="s">
        <v>1050</v>
      </c>
      <c r="N202" s="432" t="s">
        <v>948</v>
      </c>
      <c r="O202" s="370" t="s">
        <v>395</v>
      </c>
      <c r="P202" s="423" t="s">
        <v>106</v>
      </c>
      <c r="Q202" s="423" t="s">
        <v>106</v>
      </c>
      <c r="R202" s="423" t="s">
        <v>106</v>
      </c>
      <c r="S202" s="423" t="s">
        <v>106</v>
      </c>
      <c r="T202" s="47" t="s">
        <v>104</v>
      </c>
      <c r="U202" s="369" t="s">
        <v>395</v>
      </c>
      <c r="V202" s="370" t="s">
        <v>395</v>
      </c>
      <c r="W202" s="423" t="s">
        <v>106</v>
      </c>
      <c r="X202" s="423" t="s">
        <v>106</v>
      </c>
      <c r="Y202" s="423" t="s">
        <v>106</v>
      </c>
      <c r="Z202" s="423" t="s">
        <v>106</v>
      </c>
      <c r="AA202" s="47" t="s">
        <v>395</v>
      </c>
      <c r="AB202" s="369" t="s">
        <v>104</v>
      </c>
      <c r="AC202" s="370" t="s">
        <v>395</v>
      </c>
      <c r="AD202" s="47" t="s">
        <v>395</v>
      </c>
      <c r="AE202" s="423" t="s">
        <v>106</v>
      </c>
      <c r="AF202" s="423" t="s">
        <v>106</v>
      </c>
      <c r="AG202" s="423" t="s">
        <v>106</v>
      </c>
      <c r="AH202" s="423" t="s">
        <v>106</v>
      </c>
      <c r="AI202" s="369" t="s">
        <v>104</v>
      </c>
      <c r="AJ202" s="370" t="s">
        <v>395</v>
      </c>
      <c r="AK202" s="423" t="s">
        <v>106</v>
      </c>
      <c r="AL202" s="423" t="s">
        <v>106</v>
      </c>
      <c r="AM202" s="221"/>
      <c r="AN202" s="48">
        <v>20</v>
      </c>
      <c r="AO202" s="48">
        <v>20</v>
      </c>
      <c r="AP202" s="48">
        <v>20</v>
      </c>
      <c r="AQ202" s="48">
        <v>0</v>
      </c>
      <c r="AR202" s="48">
        <v>40</v>
      </c>
      <c r="AS202" s="48">
        <v>40</v>
      </c>
      <c r="AT202" s="48">
        <v>19</v>
      </c>
      <c r="AU202" s="48">
        <v>194</v>
      </c>
      <c r="AV202" s="48">
        <v>194</v>
      </c>
      <c r="AW202" s="48">
        <v>194</v>
      </c>
      <c r="AX202" s="48">
        <v>0</v>
      </c>
      <c r="AY202" s="48">
        <v>0</v>
      </c>
      <c r="AZ202" s="48">
        <v>0</v>
      </c>
      <c r="BA202" s="48">
        <v>18</v>
      </c>
      <c r="BB202" s="48">
        <v>0</v>
      </c>
      <c r="BC202" s="48">
        <v>0</v>
      </c>
      <c r="BD202" s="48">
        <v>0</v>
      </c>
      <c r="BE202" s="48">
        <v>0</v>
      </c>
      <c r="BF202" s="48">
        <v>0</v>
      </c>
      <c r="BG202" s="48">
        <v>0</v>
      </c>
      <c r="BH202" s="48">
        <v>18</v>
      </c>
      <c r="BI202" s="48">
        <v>18</v>
      </c>
      <c r="BJ202" s="48">
        <v>0</v>
      </c>
      <c r="BK202" s="48">
        <v>0</v>
      </c>
      <c r="BL202" s="48">
        <v>0</v>
      </c>
      <c r="BM202" s="48">
        <v>0</v>
      </c>
      <c r="BN202" s="48">
        <v>0</v>
      </c>
      <c r="BO202" s="48">
        <v>0</v>
      </c>
      <c r="BP202" s="48">
        <v>0</v>
      </c>
      <c r="BQ202" s="48">
        <v>0</v>
      </c>
      <c r="BR202" s="48">
        <v>0</v>
      </c>
      <c r="BS202" s="48">
        <v>0</v>
      </c>
      <c r="BT202" s="48">
        <v>0</v>
      </c>
      <c r="BU202" s="48">
        <v>0</v>
      </c>
      <c r="BV202" s="48">
        <v>0</v>
      </c>
      <c r="BW202" s="48">
        <v>0</v>
      </c>
      <c r="BX202" s="48">
        <v>0</v>
      </c>
      <c r="BY202" s="48">
        <v>0</v>
      </c>
      <c r="BZ202" s="48">
        <v>0</v>
      </c>
      <c r="CA202" s="48">
        <v>0</v>
      </c>
      <c r="CB202" s="48">
        <v>0</v>
      </c>
      <c r="CC202" s="48">
        <v>0</v>
      </c>
      <c r="CD202" s="48">
        <v>0</v>
      </c>
      <c r="CE202" s="48">
        <v>0</v>
      </c>
      <c r="CF202" s="48">
        <v>0</v>
      </c>
      <c r="CG202" s="48">
        <v>0</v>
      </c>
      <c r="CH202" s="48">
        <v>0</v>
      </c>
      <c r="CI202" s="48">
        <v>0</v>
      </c>
      <c r="CJ202" s="48">
        <v>0</v>
      </c>
      <c r="CK202" s="48">
        <v>0</v>
      </c>
      <c r="CL202" s="48">
        <v>0</v>
      </c>
      <c r="CM202" s="48">
        <v>0</v>
      </c>
      <c r="CN202" s="48">
        <v>0</v>
      </c>
      <c r="CO202" s="48">
        <v>0</v>
      </c>
      <c r="CP202" s="48"/>
      <c r="CQ202" s="48">
        <v>16</v>
      </c>
      <c r="CR202" s="48">
        <v>2</v>
      </c>
      <c r="CS202" s="48"/>
      <c r="CT202" s="48">
        <v>16</v>
      </c>
      <c r="CU202" s="48">
        <v>192</v>
      </c>
      <c r="CV202" s="429" t="s">
        <v>396</v>
      </c>
      <c r="CW202" s="47"/>
      <c r="CX202" s="47" t="s">
        <v>870</v>
      </c>
      <c r="CY202" s="15"/>
    </row>
    <row r="203" spans="1:103" hidden="1" x14ac:dyDescent="0.35">
      <c r="A203" s="427">
        <v>201</v>
      </c>
      <c r="B203" s="47" t="s">
        <v>1270</v>
      </c>
      <c r="C203" s="47" t="s">
        <v>1271</v>
      </c>
      <c r="D203" s="47" t="s">
        <v>56</v>
      </c>
      <c r="E203" s="47" t="s">
        <v>1272</v>
      </c>
      <c r="F203" s="47" t="s">
        <v>131</v>
      </c>
      <c r="G203" s="47" t="s">
        <v>58</v>
      </c>
      <c r="H203" s="47" t="s">
        <v>399</v>
      </c>
      <c r="I203" s="423" t="s">
        <v>106</v>
      </c>
      <c r="J203" s="423" t="s">
        <v>106</v>
      </c>
      <c r="K203" s="423" t="s">
        <v>106</v>
      </c>
      <c r="L203" s="423" t="s">
        <v>106</v>
      </c>
      <c r="M203" s="47" t="s">
        <v>104</v>
      </c>
      <c r="N203" s="369" t="s">
        <v>395</v>
      </c>
      <c r="O203" s="370" t="s">
        <v>395</v>
      </c>
      <c r="P203" s="423" t="s">
        <v>106</v>
      </c>
      <c r="Q203" s="423" t="s">
        <v>106</v>
      </c>
      <c r="R203" s="423" t="s">
        <v>106</v>
      </c>
      <c r="S203" s="423" t="s">
        <v>106</v>
      </c>
      <c r="T203" s="47" t="s">
        <v>104</v>
      </c>
      <c r="U203" s="369" t="s">
        <v>395</v>
      </c>
      <c r="V203" s="370" t="s">
        <v>395</v>
      </c>
      <c r="W203" s="423" t="s">
        <v>106</v>
      </c>
      <c r="X203" s="423" t="s">
        <v>106</v>
      </c>
      <c r="Y203" s="423" t="s">
        <v>106</v>
      </c>
      <c r="Z203" s="423" t="s">
        <v>106</v>
      </c>
      <c r="AA203" s="47" t="s">
        <v>104</v>
      </c>
      <c r="AB203" s="369" t="s">
        <v>395</v>
      </c>
      <c r="AC203" s="370" t="s">
        <v>395</v>
      </c>
      <c r="AD203" s="423" t="s">
        <v>106</v>
      </c>
      <c r="AE203" s="423" t="s">
        <v>106</v>
      </c>
      <c r="AF203" s="423" t="s">
        <v>106</v>
      </c>
      <c r="AG203" s="423" t="s">
        <v>106</v>
      </c>
      <c r="AH203" s="47" t="s">
        <v>395</v>
      </c>
      <c r="AI203" s="369" t="s">
        <v>104</v>
      </c>
      <c r="AJ203" s="370" t="s">
        <v>395</v>
      </c>
      <c r="AK203" s="47" t="s">
        <v>395</v>
      </c>
      <c r="AL203" s="423" t="s">
        <v>106</v>
      </c>
      <c r="AM203" s="221"/>
      <c r="AN203" s="48">
        <v>21</v>
      </c>
      <c r="AO203" s="48">
        <v>21</v>
      </c>
      <c r="AP203" s="48">
        <v>21</v>
      </c>
      <c r="AQ203" s="48">
        <v>0</v>
      </c>
      <c r="AR203" s="48">
        <v>45</v>
      </c>
      <c r="AS203" s="48">
        <v>44</v>
      </c>
      <c r="AT203" s="430">
        <v>18.166699999999999</v>
      </c>
      <c r="AU203" s="48">
        <v>202</v>
      </c>
      <c r="AV203" s="48">
        <v>202</v>
      </c>
      <c r="AW203" s="48">
        <v>202</v>
      </c>
      <c r="AX203" s="48">
        <v>0</v>
      </c>
      <c r="AY203" s="48">
        <v>0</v>
      </c>
      <c r="AZ203" s="48">
        <v>0</v>
      </c>
      <c r="BA203" s="48">
        <v>0</v>
      </c>
      <c r="BB203" s="48">
        <v>0</v>
      </c>
      <c r="BC203" s="48">
        <v>0</v>
      </c>
      <c r="BD203" s="48">
        <v>0</v>
      </c>
      <c r="BE203" s="48">
        <v>0</v>
      </c>
      <c r="BF203" s="48">
        <v>0</v>
      </c>
      <c r="BG203" s="48">
        <v>0</v>
      </c>
      <c r="BH203" s="48">
        <v>0</v>
      </c>
      <c r="BI203" s="48">
        <v>0</v>
      </c>
      <c r="BJ203" s="48">
        <v>0</v>
      </c>
      <c r="BK203" s="48">
        <v>0</v>
      </c>
      <c r="BL203" s="48">
        <v>0</v>
      </c>
      <c r="BM203" s="48">
        <v>0</v>
      </c>
      <c r="BN203" s="48">
        <v>0</v>
      </c>
      <c r="BO203" s="48">
        <v>0</v>
      </c>
      <c r="BP203" s="48">
        <v>0</v>
      </c>
      <c r="BQ203" s="48">
        <v>0</v>
      </c>
      <c r="BR203" s="48">
        <v>0</v>
      </c>
      <c r="BS203" s="48">
        <v>0</v>
      </c>
      <c r="BT203" s="48">
        <v>0</v>
      </c>
      <c r="BU203" s="48">
        <v>0</v>
      </c>
      <c r="BV203" s="48">
        <v>0</v>
      </c>
      <c r="BW203" s="48">
        <v>0</v>
      </c>
      <c r="BX203" s="48">
        <v>0</v>
      </c>
      <c r="BY203" s="48">
        <v>0</v>
      </c>
      <c r="BZ203" s="48">
        <v>0</v>
      </c>
      <c r="CA203" s="48">
        <v>0</v>
      </c>
      <c r="CB203" s="48">
        <v>0</v>
      </c>
      <c r="CC203" s="48">
        <v>0</v>
      </c>
      <c r="CD203" s="48">
        <v>0</v>
      </c>
      <c r="CE203" s="48">
        <v>0</v>
      </c>
      <c r="CF203" s="48">
        <v>0</v>
      </c>
      <c r="CG203" s="48">
        <v>0</v>
      </c>
      <c r="CH203" s="48">
        <v>0</v>
      </c>
      <c r="CI203" s="48">
        <v>0</v>
      </c>
      <c r="CJ203" s="48">
        <v>0</v>
      </c>
      <c r="CK203" s="48">
        <v>0</v>
      </c>
      <c r="CL203" s="48">
        <v>0</v>
      </c>
      <c r="CM203" s="48">
        <v>0</v>
      </c>
      <c r="CN203" s="48">
        <v>0</v>
      </c>
      <c r="CO203" s="48">
        <v>0</v>
      </c>
      <c r="CP203" s="48"/>
      <c r="CQ203" s="48"/>
      <c r="CR203" s="48"/>
      <c r="CS203" s="48"/>
      <c r="CT203" s="48"/>
      <c r="CU203" s="48">
        <v>208</v>
      </c>
      <c r="CV203" s="429" t="s">
        <v>396</v>
      </c>
      <c r="CW203" s="47"/>
      <c r="CX203" s="47" t="s">
        <v>319</v>
      </c>
      <c r="CY203" s="15"/>
    </row>
    <row r="204" spans="1:103" hidden="1" x14ac:dyDescent="0.35">
      <c r="A204" s="427">
        <v>202</v>
      </c>
      <c r="B204" s="47" t="s">
        <v>1273</v>
      </c>
      <c r="C204" s="47" t="s">
        <v>1274</v>
      </c>
      <c r="D204" s="47" t="s">
        <v>56</v>
      </c>
      <c r="E204" s="47" t="s">
        <v>1275</v>
      </c>
      <c r="F204" s="47" t="s">
        <v>131</v>
      </c>
      <c r="G204" s="47" t="s">
        <v>58</v>
      </c>
      <c r="H204" s="47" t="s">
        <v>399</v>
      </c>
      <c r="I204" s="423" t="s">
        <v>106</v>
      </c>
      <c r="J204" s="423" t="s">
        <v>106</v>
      </c>
      <c r="K204" s="47" t="s">
        <v>395</v>
      </c>
      <c r="L204" s="423" t="s">
        <v>106</v>
      </c>
      <c r="M204" s="423" t="s">
        <v>106</v>
      </c>
      <c r="N204" s="369" t="s">
        <v>104</v>
      </c>
      <c r="O204" s="370" t="s">
        <v>395</v>
      </c>
      <c r="P204" s="423" t="s">
        <v>106</v>
      </c>
      <c r="Q204" s="423" t="s">
        <v>106</v>
      </c>
      <c r="R204" s="47" t="s">
        <v>395</v>
      </c>
      <c r="S204" s="423" t="s">
        <v>106</v>
      </c>
      <c r="T204" s="423" t="s">
        <v>106</v>
      </c>
      <c r="U204" s="369" t="s">
        <v>104</v>
      </c>
      <c r="V204" s="370" t="s">
        <v>395</v>
      </c>
      <c r="W204" s="423" t="s">
        <v>106</v>
      </c>
      <c r="X204" s="423" t="s">
        <v>106</v>
      </c>
      <c r="Y204" s="423" t="s">
        <v>106</v>
      </c>
      <c r="Z204" s="423" t="s">
        <v>106</v>
      </c>
      <c r="AA204" s="47" t="s">
        <v>104</v>
      </c>
      <c r="AB204" s="369" t="s">
        <v>395</v>
      </c>
      <c r="AC204" s="370" t="s">
        <v>395</v>
      </c>
      <c r="AD204" s="423" t="s">
        <v>106</v>
      </c>
      <c r="AE204" s="423" t="s">
        <v>106</v>
      </c>
      <c r="AF204" s="423" t="s">
        <v>106</v>
      </c>
      <c r="AG204" s="423" t="s">
        <v>106</v>
      </c>
      <c r="AH204" s="47" t="s">
        <v>104</v>
      </c>
      <c r="AI204" s="369" t="s">
        <v>395</v>
      </c>
      <c r="AJ204" s="370" t="s">
        <v>395</v>
      </c>
      <c r="AK204" s="423" t="s">
        <v>106</v>
      </c>
      <c r="AL204" s="47" t="s">
        <v>395</v>
      </c>
      <c r="AM204" s="221"/>
      <c r="AN204" s="48">
        <v>21</v>
      </c>
      <c r="AO204" s="48">
        <v>21</v>
      </c>
      <c r="AP204" s="48">
        <v>21</v>
      </c>
      <c r="AQ204" s="48">
        <v>0</v>
      </c>
      <c r="AR204" s="48">
        <v>40</v>
      </c>
      <c r="AS204" s="48">
        <v>40</v>
      </c>
      <c r="AT204" s="430">
        <v>18.166699999999999</v>
      </c>
      <c r="AU204" s="48">
        <v>202</v>
      </c>
      <c r="AV204" s="48">
        <v>202</v>
      </c>
      <c r="AW204" s="48">
        <v>202</v>
      </c>
      <c r="AX204" s="48">
        <v>0</v>
      </c>
      <c r="AY204" s="48">
        <v>0</v>
      </c>
      <c r="AZ204" s="48">
        <v>0</v>
      </c>
      <c r="BA204" s="48">
        <v>0</v>
      </c>
      <c r="BB204" s="48">
        <v>0</v>
      </c>
      <c r="BC204" s="48">
        <v>0</v>
      </c>
      <c r="BD204" s="48">
        <v>0</v>
      </c>
      <c r="BE204" s="48">
        <v>0</v>
      </c>
      <c r="BF204" s="48">
        <v>0</v>
      </c>
      <c r="BG204" s="48">
        <v>0</v>
      </c>
      <c r="BH204" s="48">
        <v>0</v>
      </c>
      <c r="BI204" s="48">
        <v>0</v>
      </c>
      <c r="BJ204" s="48">
        <v>0</v>
      </c>
      <c r="BK204" s="48">
        <v>0</v>
      </c>
      <c r="BL204" s="48">
        <v>0</v>
      </c>
      <c r="BM204" s="48">
        <v>0</v>
      </c>
      <c r="BN204" s="48">
        <v>0</v>
      </c>
      <c r="BO204" s="48">
        <v>0</v>
      </c>
      <c r="BP204" s="48">
        <v>0</v>
      </c>
      <c r="BQ204" s="48">
        <v>0</v>
      </c>
      <c r="BR204" s="48">
        <v>0</v>
      </c>
      <c r="BS204" s="48">
        <v>0</v>
      </c>
      <c r="BT204" s="48">
        <v>0</v>
      </c>
      <c r="BU204" s="48">
        <v>0</v>
      </c>
      <c r="BV204" s="48">
        <v>0</v>
      </c>
      <c r="BW204" s="48">
        <v>0</v>
      </c>
      <c r="BX204" s="48">
        <v>0</v>
      </c>
      <c r="BY204" s="48">
        <v>0</v>
      </c>
      <c r="BZ204" s="48">
        <v>0</v>
      </c>
      <c r="CA204" s="48">
        <v>0</v>
      </c>
      <c r="CB204" s="48">
        <v>0</v>
      </c>
      <c r="CC204" s="48">
        <v>0</v>
      </c>
      <c r="CD204" s="48">
        <v>0</v>
      </c>
      <c r="CE204" s="48">
        <v>0</v>
      </c>
      <c r="CF204" s="48">
        <v>0</v>
      </c>
      <c r="CG204" s="48">
        <v>0</v>
      </c>
      <c r="CH204" s="48">
        <v>0</v>
      </c>
      <c r="CI204" s="48">
        <v>0</v>
      </c>
      <c r="CJ204" s="48">
        <v>0</v>
      </c>
      <c r="CK204" s="48">
        <v>0</v>
      </c>
      <c r="CL204" s="48">
        <v>0</v>
      </c>
      <c r="CM204" s="48">
        <v>0</v>
      </c>
      <c r="CN204" s="48">
        <v>0</v>
      </c>
      <c r="CO204" s="48">
        <v>0</v>
      </c>
      <c r="CP204" s="48"/>
      <c r="CQ204" s="48"/>
      <c r="CR204" s="48"/>
      <c r="CS204" s="48"/>
      <c r="CT204" s="48"/>
      <c r="CU204" s="48">
        <v>208</v>
      </c>
      <c r="CV204" s="429" t="s">
        <v>396</v>
      </c>
      <c r="CW204" s="47"/>
      <c r="CX204" s="47" t="s">
        <v>870</v>
      </c>
      <c r="CY204" s="15"/>
    </row>
    <row r="205" spans="1:103" hidden="1" x14ac:dyDescent="0.35">
      <c r="A205" s="427">
        <v>203</v>
      </c>
      <c r="B205" s="47" t="s">
        <v>1276</v>
      </c>
      <c r="C205" s="47" t="s">
        <v>1277</v>
      </c>
      <c r="D205" s="47" t="s">
        <v>56</v>
      </c>
      <c r="E205" s="47" t="s">
        <v>1278</v>
      </c>
      <c r="F205" s="47" t="s">
        <v>131</v>
      </c>
      <c r="G205" s="47" t="s">
        <v>58</v>
      </c>
      <c r="H205" s="47" t="s">
        <v>327</v>
      </c>
      <c r="I205" s="423" t="s">
        <v>106</v>
      </c>
      <c r="J205" s="423" t="s">
        <v>106</v>
      </c>
      <c r="K205" s="423" t="s">
        <v>106</v>
      </c>
      <c r="L205" s="423" t="s">
        <v>106</v>
      </c>
      <c r="M205" s="47" t="s">
        <v>104</v>
      </c>
      <c r="N205" s="369"/>
      <c r="O205" s="370"/>
      <c r="P205" s="433"/>
      <c r="Q205" s="433"/>
      <c r="R205" s="433"/>
      <c r="S205" s="433"/>
      <c r="T205" s="433"/>
      <c r="U205" s="369"/>
      <c r="V205" s="370"/>
      <c r="W205" s="433"/>
      <c r="X205" s="433"/>
      <c r="Y205" s="433"/>
      <c r="Z205" s="433"/>
      <c r="AA205" s="433"/>
      <c r="AB205" s="369"/>
      <c r="AC205" s="370"/>
      <c r="AD205" s="433"/>
      <c r="AE205" s="433"/>
      <c r="AF205" s="433"/>
      <c r="AG205" s="433"/>
      <c r="AH205" s="433"/>
      <c r="AI205" s="369"/>
      <c r="AJ205" s="370"/>
      <c r="AK205" s="433"/>
      <c r="AL205" s="433"/>
      <c r="AM205" s="221"/>
      <c r="AN205" s="48">
        <v>5</v>
      </c>
      <c r="AO205" s="48">
        <v>5</v>
      </c>
      <c r="AP205" s="48">
        <v>5</v>
      </c>
      <c r="AQ205" s="48">
        <v>0</v>
      </c>
      <c r="AR205" s="48">
        <v>0</v>
      </c>
      <c r="AS205" s="48">
        <v>0</v>
      </c>
      <c r="AT205" s="48">
        <v>18</v>
      </c>
      <c r="AU205" s="48">
        <v>48</v>
      </c>
      <c r="AV205" s="48">
        <v>48</v>
      </c>
      <c r="AW205" s="48">
        <v>48</v>
      </c>
      <c r="AX205" s="48">
        <v>0</v>
      </c>
      <c r="AY205" s="48">
        <v>0</v>
      </c>
      <c r="AZ205" s="48">
        <v>0</v>
      </c>
      <c r="BA205" s="48">
        <v>0</v>
      </c>
      <c r="BB205" s="48">
        <v>0</v>
      </c>
      <c r="BC205" s="48">
        <v>0</v>
      </c>
      <c r="BD205" s="48">
        <v>0</v>
      </c>
      <c r="BE205" s="48">
        <v>0</v>
      </c>
      <c r="BF205" s="48">
        <v>0</v>
      </c>
      <c r="BG205" s="48">
        <v>0</v>
      </c>
      <c r="BH205" s="48">
        <v>0</v>
      </c>
      <c r="BI205" s="48">
        <v>0</v>
      </c>
      <c r="BJ205" s="48">
        <v>0</v>
      </c>
      <c r="BK205" s="48">
        <v>0</v>
      </c>
      <c r="BL205" s="48">
        <v>0</v>
      </c>
      <c r="BM205" s="48">
        <v>0</v>
      </c>
      <c r="BN205" s="48">
        <v>0</v>
      </c>
      <c r="BO205" s="48">
        <v>0</v>
      </c>
      <c r="BP205" s="48">
        <v>0</v>
      </c>
      <c r="BQ205" s="48">
        <v>0</v>
      </c>
      <c r="BR205" s="48">
        <v>0</v>
      </c>
      <c r="BS205" s="48">
        <v>0</v>
      </c>
      <c r="BT205" s="48">
        <v>0</v>
      </c>
      <c r="BU205" s="48">
        <v>0</v>
      </c>
      <c r="BV205" s="48">
        <v>0</v>
      </c>
      <c r="BW205" s="48">
        <v>0</v>
      </c>
      <c r="BX205" s="48">
        <v>0</v>
      </c>
      <c r="BY205" s="48">
        <v>0</v>
      </c>
      <c r="BZ205" s="48">
        <v>0</v>
      </c>
      <c r="CA205" s="48">
        <v>0</v>
      </c>
      <c r="CB205" s="48">
        <v>0</v>
      </c>
      <c r="CC205" s="48">
        <v>0</v>
      </c>
      <c r="CD205" s="48">
        <v>0</v>
      </c>
      <c r="CE205" s="48">
        <v>0</v>
      </c>
      <c r="CF205" s="48">
        <v>0</v>
      </c>
      <c r="CG205" s="48">
        <v>0</v>
      </c>
      <c r="CH205" s="48">
        <v>0</v>
      </c>
      <c r="CI205" s="48">
        <v>0</v>
      </c>
      <c r="CJ205" s="48">
        <v>0</v>
      </c>
      <c r="CK205" s="48">
        <v>0</v>
      </c>
      <c r="CL205" s="48">
        <v>0</v>
      </c>
      <c r="CM205" s="48">
        <v>0</v>
      </c>
      <c r="CN205" s="48">
        <v>0</v>
      </c>
      <c r="CO205" s="48">
        <v>0</v>
      </c>
      <c r="CP205" s="48">
        <v>168</v>
      </c>
      <c r="CQ205" s="48"/>
      <c r="CR205" s="48"/>
      <c r="CS205" s="48"/>
      <c r="CT205" s="48">
        <v>168</v>
      </c>
      <c r="CU205" s="48">
        <v>48</v>
      </c>
      <c r="CV205" s="429" t="s">
        <v>397</v>
      </c>
      <c r="CW205" s="47" t="s">
        <v>1900</v>
      </c>
      <c r="CX205" s="47" t="s">
        <v>870</v>
      </c>
      <c r="CY205" s="15"/>
    </row>
    <row r="206" spans="1:103" hidden="1" x14ac:dyDescent="0.35">
      <c r="A206" s="427">
        <v>204</v>
      </c>
      <c r="B206" s="47" t="s">
        <v>1279</v>
      </c>
      <c r="C206" s="47" t="s">
        <v>1280</v>
      </c>
      <c r="D206" s="47" t="s">
        <v>56</v>
      </c>
      <c r="E206" s="47" t="s">
        <v>1281</v>
      </c>
      <c r="F206" s="47" t="s">
        <v>131</v>
      </c>
      <c r="G206" s="47" t="s">
        <v>58</v>
      </c>
      <c r="H206" s="47" t="s">
        <v>398</v>
      </c>
      <c r="I206" s="423" t="s">
        <v>106</v>
      </c>
      <c r="J206" s="423" t="s">
        <v>106</v>
      </c>
      <c r="K206" s="423" t="s">
        <v>106</v>
      </c>
      <c r="L206" s="423" t="s">
        <v>106</v>
      </c>
      <c r="M206" s="47" t="s">
        <v>395</v>
      </c>
      <c r="N206" s="369" t="s">
        <v>104</v>
      </c>
      <c r="O206" s="370" t="s">
        <v>395</v>
      </c>
      <c r="P206" s="47" t="s">
        <v>395</v>
      </c>
      <c r="Q206" s="423" t="s">
        <v>106</v>
      </c>
      <c r="R206" s="423" t="s">
        <v>106</v>
      </c>
      <c r="S206" s="423" t="s">
        <v>106</v>
      </c>
      <c r="T206" s="423" t="s">
        <v>106</v>
      </c>
      <c r="U206" s="369" t="s">
        <v>104</v>
      </c>
      <c r="V206" s="370" t="s">
        <v>395</v>
      </c>
      <c r="W206" s="423" t="s">
        <v>106</v>
      </c>
      <c r="X206" s="423" t="s">
        <v>106</v>
      </c>
      <c r="Y206" s="423" t="s">
        <v>106</v>
      </c>
      <c r="Z206" s="423" t="s">
        <v>106</v>
      </c>
      <c r="AA206" s="47" t="s">
        <v>104</v>
      </c>
      <c r="AB206" s="369" t="s">
        <v>395</v>
      </c>
      <c r="AC206" s="370" t="s">
        <v>395</v>
      </c>
      <c r="AD206" s="423" t="s">
        <v>106</v>
      </c>
      <c r="AE206" s="423" t="s">
        <v>106</v>
      </c>
      <c r="AF206" s="423" t="s">
        <v>106</v>
      </c>
      <c r="AG206" s="423" t="s">
        <v>106</v>
      </c>
      <c r="AH206" s="47" t="s">
        <v>104</v>
      </c>
      <c r="AI206" s="369" t="s">
        <v>395</v>
      </c>
      <c r="AJ206" s="370" t="s">
        <v>395</v>
      </c>
      <c r="AK206" s="423" t="s">
        <v>106</v>
      </c>
      <c r="AL206" s="423" t="s">
        <v>106</v>
      </c>
      <c r="AM206" s="221"/>
      <c r="AN206" s="48">
        <v>22</v>
      </c>
      <c r="AO206" s="48">
        <v>22</v>
      </c>
      <c r="AP206" s="48">
        <v>22</v>
      </c>
      <c r="AQ206" s="48">
        <v>0</v>
      </c>
      <c r="AR206" s="48">
        <v>60</v>
      </c>
      <c r="AS206" s="48">
        <v>60</v>
      </c>
      <c r="AT206" s="48">
        <v>19</v>
      </c>
      <c r="AU206" s="48">
        <v>212</v>
      </c>
      <c r="AV206" s="48">
        <v>212</v>
      </c>
      <c r="AW206" s="48">
        <v>212</v>
      </c>
      <c r="AX206" s="48">
        <v>0</v>
      </c>
      <c r="AY206" s="48">
        <v>0</v>
      </c>
      <c r="AZ206" s="48">
        <v>0</v>
      </c>
      <c r="BA206" s="48">
        <v>0</v>
      </c>
      <c r="BB206" s="48">
        <v>0</v>
      </c>
      <c r="BC206" s="48">
        <v>0</v>
      </c>
      <c r="BD206" s="48">
        <v>0</v>
      </c>
      <c r="BE206" s="48">
        <v>0</v>
      </c>
      <c r="BF206" s="48">
        <v>0</v>
      </c>
      <c r="BG206" s="48">
        <v>0</v>
      </c>
      <c r="BH206" s="48">
        <v>0</v>
      </c>
      <c r="BI206" s="48">
        <v>0</v>
      </c>
      <c r="BJ206" s="48">
        <v>0</v>
      </c>
      <c r="BK206" s="48">
        <v>0</v>
      </c>
      <c r="BL206" s="48">
        <v>0</v>
      </c>
      <c r="BM206" s="48">
        <v>0</v>
      </c>
      <c r="BN206" s="48">
        <v>0</v>
      </c>
      <c r="BO206" s="48">
        <v>0</v>
      </c>
      <c r="BP206" s="48">
        <v>0</v>
      </c>
      <c r="BQ206" s="48">
        <v>0</v>
      </c>
      <c r="BR206" s="48">
        <v>0</v>
      </c>
      <c r="BS206" s="48">
        <v>0</v>
      </c>
      <c r="BT206" s="48">
        <v>0</v>
      </c>
      <c r="BU206" s="48">
        <v>0</v>
      </c>
      <c r="BV206" s="48">
        <v>0</v>
      </c>
      <c r="BW206" s="48">
        <v>0</v>
      </c>
      <c r="BX206" s="48">
        <v>0</v>
      </c>
      <c r="BY206" s="48">
        <v>0</v>
      </c>
      <c r="BZ206" s="48">
        <v>0</v>
      </c>
      <c r="CA206" s="48">
        <v>0</v>
      </c>
      <c r="CB206" s="48">
        <v>0</v>
      </c>
      <c r="CC206" s="48">
        <v>0</v>
      </c>
      <c r="CD206" s="48">
        <v>0</v>
      </c>
      <c r="CE206" s="48">
        <v>0</v>
      </c>
      <c r="CF206" s="48">
        <v>0</v>
      </c>
      <c r="CG206" s="48">
        <v>0</v>
      </c>
      <c r="CH206" s="48">
        <v>0</v>
      </c>
      <c r="CI206" s="48">
        <v>0</v>
      </c>
      <c r="CJ206" s="48">
        <v>0</v>
      </c>
      <c r="CK206" s="48">
        <v>0</v>
      </c>
      <c r="CL206" s="48">
        <v>0</v>
      </c>
      <c r="CM206" s="48">
        <v>0</v>
      </c>
      <c r="CN206" s="48">
        <v>0</v>
      </c>
      <c r="CO206" s="48">
        <v>0</v>
      </c>
      <c r="CP206" s="48"/>
      <c r="CQ206" s="48"/>
      <c r="CR206" s="48"/>
      <c r="CS206" s="48"/>
      <c r="CT206" s="48"/>
      <c r="CU206" s="48">
        <v>208</v>
      </c>
      <c r="CV206" s="429" t="s">
        <v>396</v>
      </c>
      <c r="CW206" s="47"/>
      <c r="CX206" s="47" t="s">
        <v>870</v>
      </c>
      <c r="CY206" s="15"/>
    </row>
    <row r="207" spans="1:103" hidden="1" x14ac:dyDescent="0.35">
      <c r="A207" s="427">
        <v>205</v>
      </c>
      <c r="B207" s="47" t="s">
        <v>1282</v>
      </c>
      <c r="C207" s="47" t="s">
        <v>1283</v>
      </c>
      <c r="D207" s="47" t="s">
        <v>56</v>
      </c>
      <c r="E207" s="47" t="s">
        <v>1284</v>
      </c>
      <c r="F207" s="47" t="s">
        <v>131</v>
      </c>
      <c r="G207" s="47" t="s">
        <v>58</v>
      </c>
      <c r="H207" s="47" t="s">
        <v>1078</v>
      </c>
      <c r="I207" s="423" t="s">
        <v>106</v>
      </c>
      <c r="J207" s="423" t="s">
        <v>106</v>
      </c>
      <c r="K207" s="423" t="s">
        <v>106</v>
      </c>
      <c r="L207" s="423" t="s">
        <v>106</v>
      </c>
      <c r="M207" s="47" t="s">
        <v>104</v>
      </c>
      <c r="N207" s="369" t="s">
        <v>395</v>
      </c>
      <c r="O207" s="370" t="s">
        <v>395</v>
      </c>
      <c r="P207" s="47" t="s">
        <v>395</v>
      </c>
      <c r="Q207" s="423" t="s">
        <v>106</v>
      </c>
      <c r="R207" s="423" t="s">
        <v>106</v>
      </c>
      <c r="S207" s="423" t="s">
        <v>106</v>
      </c>
      <c r="T207" s="423" t="s">
        <v>106</v>
      </c>
      <c r="U207" s="369" t="s">
        <v>104</v>
      </c>
      <c r="V207" s="370" t="s">
        <v>395</v>
      </c>
      <c r="W207" s="423" t="s">
        <v>106</v>
      </c>
      <c r="X207" s="423" t="s">
        <v>106</v>
      </c>
      <c r="Y207" s="423" t="s">
        <v>106</v>
      </c>
      <c r="Z207" s="423" t="s">
        <v>106</v>
      </c>
      <c r="AA207" s="47" t="s">
        <v>104</v>
      </c>
      <c r="AB207" s="369" t="s">
        <v>395</v>
      </c>
      <c r="AC207" s="370" t="s">
        <v>395</v>
      </c>
      <c r="AD207" s="47" t="s">
        <v>395</v>
      </c>
      <c r="AE207" s="423" t="s">
        <v>106</v>
      </c>
      <c r="AF207" s="423" t="s">
        <v>106</v>
      </c>
      <c r="AG207" s="423" t="s">
        <v>106</v>
      </c>
      <c r="AH207" s="423" t="s">
        <v>106</v>
      </c>
      <c r="AI207" s="428" t="s">
        <v>1069</v>
      </c>
      <c r="AJ207" s="370" t="s">
        <v>395</v>
      </c>
      <c r="AK207" s="423" t="s">
        <v>106</v>
      </c>
      <c r="AL207" s="423" t="s">
        <v>106</v>
      </c>
      <c r="AM207" s="221"/>
      <c r="AN207" s="48">
        <v>22</v>
      </c>
      <c r="AO207" s="430">
        <v>21.718800000000002</v>
      </c>
      <c r="AP207" s="430">
        <v>21.71875</v>
      </c>
      <c r="AQ207" s="48">
        <v>0</v>
      </c>
      <c r="AR207" s="48">
        <v>20</v>
      </c>
      <c r="AS207" s="48">
        <v>20</v>
      </c>
      <c r="AT207" s="48">
        <v>19</v>
      </c>
      <c r="AU207" s="48">
        <v>212</v>
      </c>
      <c r="AV207" s="430">
        <v>209.75</v>
      </c>
      <c r="AW207" s="430">
        <v>209.75</v>
      </c>
      <c r="AX207" s="430">
        <v>2.25</v>
      </c>
      <c r="AY207" s="48">
        <v>0</v>
      </c>
      <c r="AZ207" s="48">
        <v>0</v>
      </c>
      <c r="BA207" s="48">
        <v>0</v>
      </c>
      <c r="BB207" s="48">
        <v>0</v>
      </c>
      <c r="BC207" s="48">
        <v>0</v>
      </c>
      <c r="BD207" s="48">
        <v>0</v>
      </c>
      <c r="BE207" s="48">
        <v>0</v>
      </c>
      <c r="BF207" s="48">
        <v>0</v>
      </c>
      <c r="BG207" s="48">
        <v>0</v>
      </c>
      <c r="BH207" s="430">
        <v>2.25</v>
      </c>
      <c r="BI207" s="48">
        <v>0</v>
      </c>
      <c r="BJ207" s="48">
        <v>0</v>
      </c>
      <c r="BK207" s="48">
        <v>0</v>
      </c>
      <c r="BL207" s="48">
        <v>0</v>
      </c>
      <c r="BM207" s="48">
        <v>0</v>
      </c>
      <c r="BN207" s="48">
        <v>0</v>
      </c>
      <c r="BO207" s="48">
        <v>0</v>
      </c>
      <c r="BP207" s="48">
        <v>0</v>
      </c>
      <c r="BQ207" s="48">
        <v>0</v>
      </c>
      <c r="BR207" s="48">
        <v>0</v>
      </c>
      <c r="BS207" s="48">
        <v>0</v>
      </c>
      <c r="BT207" s="48">
        <v>0</v>
      </c>
      <c r="BU207" s="48">
        <v>0</v>
      </c>
      <c r="BV207" s="48">
        <v>0</v>
      </c>
      <c r="BW207" s="48">
        <v>0</v>
      </c>
      <c r="BX207" s="48">
        <v>0</v>
      </c>
      <c r="BY207" s="48">
        <v>0</v>
      </c>
      <c r="BZ207" s="48">
        <v>0</v>
      </c>
      <c r="CA207" s="48">
        <v>0</v>
      </c>
      <c r="CB207" s="48">
        <v>0</v>
      </c>
      <c r="CC207" s="48">
        <v>0</v>
      </c>
      <c r="CD207" s="48">
        <v>0</v>
      </c>
      <c r="CE207" s="48">
        <v>0</v>
      </c>
      <c r="CF207" s="48">
        <v>0</v>
      </c>
      <c r="CG207" s="48">
        <v>0</v>
      </c>
      <c r="CH207" s="48">
        <v>0</v>
      </c>
      <c r="CI207" s="48">
        <v>0</v>
      </c>
      <c r="CJ207" s="48">
        <v>0</v>
      </c>
      <c r="CK207" s="48">
        <v>0</v>
      </c>
      <c r="CL207" s="48">
        <v>0</v>
      </c>
      <c r="CM207" s="48">
        <v>0</v>
      </c>
      <c r="CN207" s="48">
        <v>0</v>
      </c>
      <c r="CO207" s="48">
        <v>0</v>
      </c>
      <c r="CP207" s="48"/>
      <c r="CQ207" s="48"/>
      <c r="CR207" s="48"/>
      <c r="CS207" s="48"/>
      <c r="CT207" s="48"/>
      <c r="CU207" s="48">
        <v>208</v>
      </c>
      <c r="CV207" s="429" t="s">
        <v>396</v>
      </c>
      <c r="CW207" s="47"/>
      <c r="CX207" s="47" t="s">
        <v>870</v>
      </c>
      <c r="CY207" s="15"/>
    </row>
    <row r="208" spans="1:103" hidden="1" x14ac:dyDescent="0.35">
      <c r="A208" s="427">
        <v>206</v>
      </c>
      <c r="B208" s="47" t="s">
        <v>1285</v>
      </c>
      <c r="C208" s="47" t="s">
        <v>1286</v>
      </c>
      <c r="D208" s="47" t="s">
        <v>56</v>
      </c>
      <c r="E208" s="47" t="s">
        <v>1287</v>
      </c>
      <c r="F208" s="47" t="s">
        <v>131</v>
      </c>
      <c r="G208" s="47" t="s">
        <v>58</v>
      </c>
      <c r="H208" s="47" t="s">
        <v>328</v>
      </c>
      <c r="I208" s="423" t="s">
        <v>106</v>
      </c>
      <c r="J208" s="423" t="s">
        <v>106</v>
      </c>
      <c r="K208" s="423" t="s">
        <v>106</v>
      </c>
      <c r="L208" s="47" t="s">
        <v>395</v>
      </c>
      <c r="M208" s="423" t="s">
        <v>106</v>
      </c>
      <c r="N208" s="369" t="s">
        <v>104</v>
      </c>
      <c r="O208" s="370" t="s">
        <v>395</v>
      </c>
      <c r="P208" s="433"/>
      <c r="Q208" s="423" t="s">
        <v>106</v>
      </c>
      <c r="R208" s="423" t="s">
        <v>106</v>
      </c>
      <c r="S208" s="423" t="s">
        <v>106</v>
      </c>
      <c r="T208" s="47" t="s">
        <v>104</v>
      </c>
      <c r="U208" s="369" t="s">
        <v>395</v>
      </c>
      <c r="V208" s="370" t="s">
        <v>395</v>
      </c>
      <c r="W208" s="423" t="s">
        <v>106</v>
      </c>
      <c r="X208" s="433"/>
      <c r="Y208" s="423" t="s">
        <v>106</v>
      </c>
      <c r="Z208" s="47" t="s">
        <v>395</v>
      </c>
      <c r="AA208" s="423" t="s">
        <v>106</v>
      </c>
      <c r="AB208" s="369"/>
      <c r="AC208" s="370" t="s">
        <v>395</v>
      </c>
      <c r="AD208" s="423" t="s">
        <v>106</v>
      </c>
      <c r="AE208" s="433"/>
      <c r="AF208" s="423" t="s">
        <v>106</v>
      </c>
      <c r="AG208" s="433"/>
      <c r="AH208" s="47" t="s">
        <v>104</v>
      </c>
      <c r="AI208" s="369" t="s">
        <v>395</v>
      </c>
      <c r="AJ208" s="370" t="s">
        <v>395</v>
      </c>
      <c r="AK208" s="433"/>
      <c r="AL208" s="423" t="s">
        <v>106</v>
      </c>
      <c r="AM208" s="221"/>
      <c r="AN208" s="48">
        <v>16</v>
      </c>
      <c r="AO208" s="48">
        <v>16</v>
      </c>
      <c r="AP208" s="48">
        <v>16</v>
      </c>
      <c r="AQ208" s="48">
        <v>0</v>
      </c>
      <c r="AR208" s="48">
        <v>20</v>
      </c>
      <c r="AS208" s="48">
        <v>20</v>
      </c>
      <c r="AT208" s="48">
        <v>19</v>
      </c>
      <c r="AU208" s="48">
        <v>154</v>
      </c>
      <c r="AV208" s="48">
        <v>154</v>
      </c>
      <c r="AW208" s="48">
        <v>154</v>
      </c>
      <c r="AX208" s="48">
        <v>0</v>
      </c>
      <c r="AY208" s="48">
        <v>0</v>
      </c>
      <c r="AZ208" s="48">
        <v>0</v>
      </c>
      <c r="BA208" s="48">
        <v>0</v>
      </c>
      <c r="BB208" s="48">
        <v>0</v>
      </c>
      <c r="BC208" s="48">
        <v>0</v>
      </c>
      <c r="BD208" s="48">
        <v>0</v>
      </c>
      <c r="BE208" s="48">
        <v>0</v>
      </c>
      <c r="BF208" s="48">
        <v>0</v>
      </c>
      <c r="BG208" s="48">
        <v>0</v>
      </c>
      <c r="BH208" s="48">
        <v>0</v>
      </c>
      <c r="BI208" s="48">
        <v>0</v>
      </c>
      <c r="BJ208" s="48">
        <v>0</v>
      </c>
      <c r="BK208" s="48">
        <v>0</v>
      </c>
      <c r="BL208" s="48">
        <v>0</v>
      </c>
      <c r="BM208" s="48">
        <v>0</v>
      </c>
      <c r="BN208" s="48">
        <v>0</v>
      </c>
      <c r="BO208" s="48">
        <v>0</v>
      </c>
      <c r="BP208" s="48">
        <v>0</v>
      </c>
      <c r="BQ208" s="48">
        <v>0</v>
      </c>
      <c r="BR208" s="48">
        <v>0</v>
      </c>
      <c r="BS208" s="48">
        <v>0</v>
      </c>
      <c r="BT208" s="48">
        <v>0</v>
      </c>
      <c r="BU208" s="48">
        <v>0</v>
      </c>
      <c r="BV208" s="48">
        <v>0</v>
      </c>
      <c r="BW208" s="48">
        <v>0</v>
      </c>
      <c r="BX208" s="48">
        <v>0</v>
      </c>
      <c r="BY208" s="48">
        <v>0</v>
      </c>
      <c r="BZ208" s="48">
        <v>0</v>
      </c>
      <c r="CA208" s="48">
        <v>0</v>
      </c>
      <c r="CB208" s="48">
        <v>0</v>
      </c>
      <c r="CC208" s="48">
        <v>0</v>
      </c>
      <c r="CD208" s="48">
        <v>0</v>
      </c>
      <c r="CE208" s="48">
        <v>0</v>
      </c>
      <c r="CF208" s="48">
        <v>0</v>
      </c>
      <c r="CG208" s="48">
        <v>0</v>
      </c>
      <c r="CH208" s="48">
        <v>0</v>
      </c>
      <c r="CI208" s="48">
        <v>0</v>
      </c>
      <c r="CJ208" s="48">
        <v>0</v>
      </c>
      <c r="CK208" s="48">
        <v>0</v>
      </c>
      <c r="CL208" s="48">
        <v>0</v>
      </c>
      <c r="CM208" s="48">
        <v>0</v>
      </c>
      <c r="CN208" s="48">
        <v>0</v>
      </c>
      <c r="CO208" s="48">
        <v>0</v>
      </c>
      <c r="CP208" s="48"/>
      <c r="CQ208" s="48"/>
      <c r="CR208" s="48"/>
      <c r="CS208" s="48">
        <v>58</v>
      </c>
      <c r="CT208" s="48">
        <v>58</v>
      </c>
      <c r="CU208" s="48">
        <v>150</v>
      </c>
      <c r="CV208" s="429" t="s">
        <v>396</v>
      </c>
      <c r="CW208" s="47"/>
      <c r="CX208" s="47" t="s">
        <v>1068</v>
      </c>
      <c r="CY208" s="15"/>
    </row>
    <row r="209" spans="1:103" hidden="1" x14ac:dyDescent="0.35">
      <c r="A209" s="427">
        <v>207</v>
      </c>
      <c r="B209" s="47" t="s">
        <v>1288</v>
      </c>
      <c r="C209" s="47" t="s">
        <v>1289</v>
      </c>
      <c r="D209" s="47" t="s">
        <v>56</v>
      </c>
      <c r="E209" s="47" t="s">
        <v>1290</v>
      </c>
      <c r="F209" s="47" t="s">
        <v>131</v>
      </c>
      <c r="G209" s="47" t="s">
        <v>58</v>
      </c>
      <c r="H209" s="47" t="s">
        <v>328</v>
      </c>
      <c r="I209" s="423" t="s">
        <v>106</v>
      </c>
      <c r="J209" s="423" t="s">
        <v>106</v>
      </c>
      <c r="K209" s="47" t="s">
        <v>395</v>
      </c>
      <c r="L209" s="423" t="s">
        <v>106</v>
      </c>
      <c r="M209" s="423" t="s">
        <v>106</v>
      </c>
      <c r="N209" s="369" t="s">
        <v>104</v>
      </c>
      <c r="O209" s="370" t="s">
        <v>395</v>
      </c>
      <c r="P209" s="423" t="s">
        <v>106</v>
      </c>
      <c r="Q209" s="423" t="s">
        <v>106</v>
      </c>
      <c r="R209" s="47" t="s">
        <v>395</v>
      </c>
      <c r="S209" s="423" t="s">
        <v>106</v>
      </c>
      <c r="T209" s="423" t="s">
        <v>106</v>
      </c>
      <c r="U209" s="369" t="s">
        <v>104</v>
      </c>
      <c r="V209" s="370" t="s">
        <v>395</v>
      </c>
      <c r="W209" s="423" t="s">
        <v>106</v>
      </c>
      <c r="X209" s="423" t="s">
        <v>106</v>
      </c>
      <c r="Y209" s="433"/>
      <c r="Z209" s="433"/>
      <c r="AA209" s="47" t="s">
        <v>395</v>
      </c>
      <c r="AB209" s="369"/>
      <c r="AC209" s="370" t="s">
        <v>395</v>
      </c>
      <c r="AD209" s="423" t="s">
        <v>106</v>
      </c>
      <c r="AE209" s="423" t="s">
        <v>106</v>
      </c>
      <c r="AF209" s="433"/>
      <c r="AG209" s="423" t="s">
        <v>106</v>
      </c>
      <c r="AH209" s="47" t="s">
        <v>395</v>
      </c>
      <c r="AI209" s="369" t="s">
        <v>104</v>
      </c>
      <c r="AJ209" s="370" t="s">
        <v>395</v>
      </c>
      <c r="AK209" s="423" t="s">
        <v>106</v>
      </c>
      <c r="AL209" s="47" t="s">
        <v>395</v>
      </c>
      <c r="AM209" s="221"/>
      <c r="AN209" s="48">
        <v>17</v>
      </c>
      <c r="AO209" s="48">
        <v>17</v>
      </c>
      <c r="AP209" s="48">
        <v>17</v>
      </c>
      <c r="AQ209" s="48">
        <v>0</v>
      </c>
      <c r="AR209" s="48">
        <v>45</v>
      </c>
      <c r="AS209" s="48">
        <v>48</v>
      </c>
      <c r="AT209" s="430">
        <v>18.166699999999999</v>
      </c>
      <c r="AU209" s="48">
        <v>164</v>
      </c>
      <c r="AV209" s="48">
        <v>164</v>
      </c>
      <c r="AW209" s="48">
        <v>164</v>
      </c>
      <c r="AX209" s="48">
        <v>0</v>
      </c>
      <c r="AY209" s="48">
        <v>0</v>
      </c>
      <c r="AZ209" s="48">
        <v>0</v>
      </c>
      <c r="BA209" s="48">
        <v>0</v>
      </c>
      <c r="BB209" s="48">
        <v>0</v>
      </c>
      <c r="BC209" s="48">
        <v>0</v>
      </c>
      <c r="BD209" s="48">
        <v>0</v>
      </c>
      <c r="BE209" s="48">
        <v>0</v>
      </c>
      <c r="BF209" s="48">
        <v>0</v>
      </c>
      <c r="BG209" s="48">
        <v>0</v>
      </c>
      <c r="BH209" s="48">
        <v>0</v>
      </c>
      <c r="BI209" s="48">
        <v>0</v>
      </c>
      <c r="BJ209" s="48">
        <v>0</v>
      </c>
      <c r="BK209" s="48">
        <v>0</v>
      </c>
      <c r="BL209" s="48">
        <v>0</v>
      </c>
      <c r="BM209" s="48">
        <v>0</v>
      </c>
      <c r="BN209" s="48">
        <v>0</v>
      </c>
      <c r="BO209" s="48">
        <v>0</v>
      </c>
      <c r="BP209" s="48">
        <v>0</v>
      </c>
      <c r="BQ209" s="48">
        <v>0</v>
      </c>
      <c r="BR209" s="48">
        <v>0</v>
      </c>
      <c r="BS209" s="48">
        <v>0</v>
      </c>
      <c r="BT209" s="48">
        <v>0</v>
      </c>
      <c r="BU209" s="48">
        <v>0</v>
      </c>
      <c r="BV209" s="48">
        <v>0</v>
      </c>
      <c r="BW209" s="48">
        <v>0</v>
      </c>
      <c r="BX209" s="48">
        <v>0</v>
      </c>
      <c r="BY209" s="48">
        <v>0</v>
      </c>
      <c r="BZ209" s="48">
        <v>0</v>
      </c>
      <c r="CA209" s="48">
        <v>0</v>
      </c>
      <c r="CB209" s="48">
        <v>0</v>
      </c>
      <c r="CC209" s="48">
        <v>0</v>
      </c>
      <c r="CD209" s="48">
        <v>0</v>
      </c>
      <c r="CE209" s="48">
        <v>0</v>
      </c>
      <c r="CF209" s="48">
        <v>0</v>
      </c>
      <c r="CG209" s="48">
        <v>0</v>
      </c>
      <c r="CH209" s="48">
        <v>0</v>
      </c>
      <c r="CI209" s="48">
        <v>0</v>
      </c>
      <c r="CJ209" s="48">
        <v>0</v>
      </c>
      <c r="CK209" s="48">
        <v>0</v>
      </c>
      <c r="CL209" s="48">
        <v>0</v>
      </c>
      <c r="CM209" s="48">
        <v>0</v>
      </c>
      <c r="CN209" s="48">
        <v>0</v>
      </c>
      <c r="CO209" s="48">
        <v>0</v>
      </c>
      <c r="CP209" s="48"/>
      <c r="CQ209" s="48"/>
      <c r="CR209" s="48"/>
      <c r="CS209" s="48">
        <v>38</v>
      </c>
      <c r="CT209" s="48">
        <v>38</v>
      </c>
      <c r="CU209" s="48">
        <v>170</v>
      </c>
      <c r="CV209" s="429" t="s">
        <v>396</v>
      </c>
      <c r="CW209" s="47"/>
      <c r="CX209" s="47" t="s">
        <v>1068</v>
      </c>
      <c r="CY209" s="15"/>
    </row>
    <row r="210" spans="1:103" hidden="1" x14ac:dyDescent="0.35">
      <c r="A210" s="427">
        <v>208</v>
      </c>
      <c r="B210" s="47" t="s">
        <v>1291</v>
      </c>
      <c r="C210" s="47" t="s">
        <v>1292</v>
      </c>
      <c r="D210" s="47" t="s">
        <v>56</v>
      </c>
      <c r="E210" s="47" t="s">
        <v>1293</v>
      </c>
      <c r="F210" s="47" t="s">
        <v>131</v>
      </c>
      <c r="G210" s="47" t="s">
        <v>58</v>
      </c>
      <c r="H210" s="47" t="s">
        <v>327</v>
      </c>
      <c r="I210" s="423" t="s">
        <v>106</v>
      </c>
      <c r="J210" s="423" t="s">
        <v>106</v>
      </c>
      <c r="K210" s="47" t="s">
        <v>395</v>
      </c>
      <c r="L210" s="423" t="s">
        <v>106</v>
      </c>
      <c r="M210" s="423" t="s">
        <v>106</v>
      </c>
      <c r="N210" s="369" t="s">
        <v>104</v>
      </c>
      <c r="O210" s="370" t="s">
        <v>395</v>
      </c>
      <c r="P210" s="423" t="s">
        <v>106</v>
      </c>
      <c r="Q210" s="423" t="s">
        <v>106</v>
      </c>
      <c r="R210" s="423" t="s">
        <v>106</v>
      </c>
      <c r="S210" s="423" t="s">
        <v>106</v>
      </c>
      <c r="T210" s="47" t="s">
        <v>395</v>
      </c>
      <c r="U210" s="369" t="s">
        <v>104</v>
      </c>
      <c r="V210" s="370" t="s">
        <v>395</v>
      </c>
      <c r="W210" s="423" t="s">
        <v>106</v>
      </c>
      <c r="X210" s="423" t="s">
        <v>106</v>
      </c>
      <c r="Y210" s="47" t="s">
        <v>395</v>
      </c>
      <c r="Z210" s="423" t="s">
        <v>106</v>
      </c>
      <c r="AA210" s="423" t="s">
        <v>106</v>
      </c>
      <c r="AB210" s="369" t="s">
        <v>104</v>
      </c>
      <c r="AC210" s="370" t="s">
        <v>395</v>
      </c>
      <c r="AD210" s="423" t="s">
        <v>106</v>
      </c>
      <c r="AE210" s="423" t="s">
        <v>106</v>
      </c>
      <c r="AF210" s="423" t="s">
        <v>106</v>
      </c>
      <c r="AG210" s="47" t="s">
        <v>395</v>
      </c>
      <c r="AH210" s="423" t="s">
        <v>106</v>
      </c>
      <c r="AI210" s="369" t="s">
        <v>104</v>
      </c>
      <c r="AJ210" s="370" t="s">
        <v>395</v>
      </c>
      <c r="AK210" s="423" t="s">
        <v>106</v>
      </c>
      <c r="AL210" s="423" t="s">
        <v>106</v>
      </c>
      <c r="AM210" s="221"/>
      <c r="AN210" s="48">
        <v>22</v>
      </c>
      <c r="AO210" s="48">
        <v>22</v>
      </c>
      <c r="AP210" s="48">
        <v>22</v>
      </c>
      <c r="AQ210" s="48">
        <v>0</v>
      </c>
      <c r="AR210" s="48">
        <v>40</v>
      </c>
      <c r="AS210" s="48">
        <v>40</v>
      </c>
      <c r="AT210" s="48">
        <v>19</v>
      </c>
      <c r="AU210" s="48">
        <v>212</v>
      </c>
      <c r="AV210" s="48">
        <v>212</v>
      </c>
      <c r="AW210" s="48">
        <v>212</v>
      </c>
      <c r="AX210" s="48">
        <v>0</v>
      </c>
      <c r="AY210" s="48">
        <v>0</v>
      </c>
      <c r="AZ210" s="48">
        <v>0</v>
      </c>
      <c r="BA210" s="48">
        <v>0</v>
      </c>
      <c r="BB210" s="48">
        <v>0</v>
      </c>
      <c r="BC210" s="48">
        <v>0</v>
      </c>
      <c r="BD210" s="48">
        <v>0</v>
      </c>
      <c r="BE210" s="48">
        <v>0</v>
      </c>
      <c r="BF210" s="48">
        <v>0</v>
      </c>
      <c r="BG210" s="48">
        <v>0</v>
      </c>
      <c r="BH210" s="48">
        <v>0</v>
      </c>
      <c r="BI210" s="48">
        <v>0</v>
      </c>
      <c r="BJ210" s="48">
        <v>0</v>
      </c>
      <c r="BK210" s="48">
        <v>0</v>
      </c>
      <c r="BL210" s="48">
        <v>0</v>
      </c>
      <c r="BM210" s="48">
        <v>0</v>
      </c>
      <c r="BN210" s="48">
        <v>0</v>
      </c>
      <c r="BO210" s="48">
        <v>0</v>
      </c>
      <c r="BP210" s="48">
        <v>0</v>
      </c>
      <c r="BQ210" s="48">
        <v>0</v>
      </c>
      <c r="BR210" s="48">
        <v>0</v>
      </c>
      <c r="BS210" s="48">
        <v>0</v>
      </c>
      <c r="BT210" s="48">
        <v>0</v>
      </c>
      <c r="BU210" s="48">
        <v>0</v>
      </c>
      <c r="BV210" s="48">
        <v>0</v>
      </c>
      <c r="BW210" s="48">
        <v>0</v>
      </c>
      <c r="BX210" s="48">
        <v>0</v>
      </c>
      <c r="BY210" s="48">
        <v>0</v>
      </c>
      <c r="BZ210" s="48">
        <v>0</v>
      </c>
      <c r="CA210" s="48">
        <v>0</v>
      </c>
      <c r="CB210" s="48">
        <v>0</v>
      </c>
      <c r="CC210" s="48">
        <v>0</v>
      </c>
      <c r="CD210" s="48">
        <v>0</v>
      </c>
      <c r="CE210" s="48">
        <v>0</v>
      </c>
      <c r="CF210" s="48">
        <v>0</v>
      </c>
      <c r="CG210" s="48">
        <v>0</v>
      </c>
      <c r="CH210" s="48">
        <v>0</v>
      </c>
      <c r="CI210" s="48">
        <v>0</v>
      </c>
      <c r="CJ210" s="48">
        <v>0</v>
      </c>
      <c r="CK210" s="48">
        <v>0</v>
      </c>
      <c r="CL210" s="48">
        <v>0</v>
      </c>
      <c r="CM210" s="48">
        <v>0</v>
      </c>
      <c r="CN210" s="48">
        <v>0</v>
      </c>
      <c r="CO210" s="48">
        <v>0</v>
      </c>
      <c r="CP210" s="48"/>
      <c r="CQ210" s="48"/>
      <c r="CR210" s="48"/>
      <c r="CS210" s="48"/>
      <c r="CT210" s="48"/>
      <c r="CU210" s="48">
        <v>208</v>
      </c>
      <c r="CV210" s="429" t="s">
        <v>396</v>
      </c>
      <c r="CW210" s="47"/>
      <c r="CX210" s="47" t="s">
        <v>1068</v>
      </c>
      <c r="CY210" s="15"/>
    </row>
    <row r="211" spans="1:103" hidden="1" x14ac:dyDescent="0.35">
      <c r="A211" s="427">
        <v>209</v>
      </c>
      <c r="B211" s="47" t="s">
        <v>1294</v>
      </c>
      <c r="C211" s="47" t="s">
        <v>1295</v>
      </c>
      <c r="D211" s="47" t="s">
        <v>56</v>
      </c>
      <c r="E211" s="47" t="s">
        <v>1296</v>
      </c>
      <c r="F211" s="47" t="s">
        <v>131</v>
      </c>
      <c r="G211" s="47" t="s">
        <v>58</v>
      </c>
      <c r="H211" s="47" t="s">
        <v>328</v>
      </c>
      <c r="I211" s="423" t="s">
        <v>106</v>
      </c>
      <c r="J211" s="423" t="s">
        <v>106</v>
      </c>
      <c r="K211" s="423" t="s">
        <v>106</v>
      </c>
      <c r="L211" s="423" t="s">
        <v>106</v>
      </c>
      <c r="M211" s="47" t="s">
        <v>104</v>
      </c>
      <c r="N211" s="369" t="s">
        <v>395</v>
      </c>
      <c r="O211" s="370" t="s">
        <v>395</v>
      </c>
      <c r="P211" s="47" t="s">
        <v>395</v>
      </c>
      <c r="Q211" s="433"/>
      <c r="R211" s="19" t="s">
        <v>828</v>
      </c>
      <c r="S211" s="19" t="s">
        <v>828</v>
      </c>
      <c r="T211" s="19" t="s">
        <v>828</v>
      </c>
      <c r="U211" s="434" t="s">
        <v>949</v>
      </c>
      <c r="V211" s="370" t="s">
        <v>395</v>
      </c>
      <c r="W211" s="423" t="s">
        <v>106</v>
      </c>
      <c r="X211" s="423" t="s">
        <v>106</v>
      </c>
      <c r="Y211" s="423" t="s">
        <v>106</v>
      </c>
      <c r="Z211" s="423" t="s">
        <v>106</v>
      </c>
      <c r="AA211" s="47" t="s">
        <v>104</v>
      </c>
      <c r="AB211" s="369" t="s">
        <v>395</v>
      </c>
      <c r="AC211" s="370" t="s">
        <v>395</v>
      </c>
      <c r="AD211" s="433"/>
      <c r="AE211" s="423" t="s">
        <v>106</v>
      </c>
      <c r="AF211" s="423" t="s">
        <v>106</v>
      </c>
      <c r="AG211" s="423" t="s">
        <v>106</v>
      </c>
      <c r="AH211" s="47" t="s">
        <v>104</v>
      </c>
      <c r="AI211" s="369" t="s">
        <v>395</v>
      </c>
      <c r="AJ211" s="370" t="s">
        <v>395</v>
      </c>
      <c r="AK211" s="433"/>
      <c r="AL211" s="19" t="s">
        <v>1049</v>
      </c>
      <c r="AM211" s="221"/>
      <c r="AN211" s="48">
        <v>15</v>
      </c>
      <c r="AO211" s="48">
        <v>14</v>
      </c>
      <c r="AP211" s="48">
        <v>14</v>
      </c>
      <c r="AQ211" s="48">
        <v>0</v>
      </c>
      <c r="AR211" s="48">
        <v>40</v>
      </c>
      <c r="AS211" s="48">
        <v>40</v>
      </c>
      <c r="AT211" s="48">
        <v>19</v>
      </c>
      <c r="AU211" s="48">
        <v>144</v>
      </c>
      <c r="AV211" s="48">
        <v>134</v>
      </c>
      <c r="AW211" s="48">
        <v>134</v>
      </c>
      <c r="AX211" s="48">
        <v>10</v>
      </c>
      <c r="AY211" s="48">
        <v>0</v>
      </c>
      <c r="AZ211" s="48">
        <v>0</v>
      </c>
      <c r="BA211" s="48">
        <v>0</v>
      </c>
      <c r="BB211" s="48">
        <v>0</v>
      </c>
      <c r="BC211" s="48">
        <v>0</v>
      </c>
      <c r="BD211" s="48">
        <v>0</v>
      </c>
      <c r="BE211" s="48">
        <v>38</v>
      </c>
      <c r="BF211" s="48">
        <v>0</v>
      </c>
      <c r="BG211" s="48">
        <v>0</v>
      </c>
      <c r="BH211" s="48">
        <v>48</v>
      </c>
      <c r="BI211" s="48">
        <v>38</v>
      </c>
      <c r="BJ211" s="48">
        <v>0</v>
      </c>
      <c r="BK211" s="48">
        <v>0</v>
      </c>
      <c r="BL211" s="48">
        <v>0</v>
      </c>
      <c r="BM211" s="48">
        <v>0</v>
      </c>
      <c r="BN211" s="48">
        <v>0</v>
      </c>
      <c r="BO211" s="48">
        <v>0</v>
      </c>
      <c r="BP211" s="48">
        <v>0</v>
      </c>
      <c r="BQ211" s="48">
        <v>0</v>
      </c>
      <c r="BR211" s="48">
        <v>0</v>
      </c>
      <c r="BS211" s="48">
        <v>0</v>
      </c>
      <c r="BT211" s="48">
        <v>0</v>
      </c>
      <c r="BU211" s="48">
        <v>0</v>
      </c>
      <c r="BV211" s="48">
        <v>0</v>
      </c>
      <c r="BW211" s="48">
        <v>0</v>
      </c>
      <c r="BX211" s="48">
        <v>0</v>
      </c>
      <c r="BY211" s="48">
        <v>0</v>
      </c>
      <c r="BZ211" s="48">
        <v>0</v>
      </c>
      <c r="CA211" s="48">
        <v>0</v>
      </c>
      <c r="CB211" s="48">
        <v>0</v>
      </c>
      <c r="CC211" s="48">
        <v>0</v>
      </c>
      <c r="CD211" s="48">
        <v>0</v>
      </c>
      <c r="CE211" s="48">
        <v>0</v>
      </c>
      <c r="CF211" s="48">
        <v>0</v>
      </c>
      <c r="CG211" s="48">
        <v>0</v>
      </c>
      <c r="CH211" s="48">
        <v>0</v>
      </c>
      <c r="CI211" s="48">
        <v>0</v>
      </c>
      <c r="CJ211" s="48">
        <v>0</v>
      </c>
      <c r="CK211" s="48">
        <v>0</v>
      </c>
      <c r="CL211" s="48">
        <v>0</v>
      </c>
      <c r="CM211" s="48">
        <v>0</v>
      </c>
      <c r="CN211" s="48">
        <v>0</v>
      </c>
      <c r="CO211" s="48">
        <v>0</v>
      </c>
      <c r="CP211" s="48"/>
      <c r="CQ211" s="48"/>
      <c r="CR211" s="48"/>
      <c r="CS211" s="48">
        <v>68</v>
      </c>
      <c r="CT211" s="48">
        <v>68</v>
      </c>
      <c r="CU211" s="48">
        <v>140</v>
      </c>
      <c r="CV211" s="429" t="s">
        <v>396</v>
      </c>
      <c r="CW211" s="47"/>
      <c r="CX211" s="47" t="s">
        <v>1067</v>
      </c>
      <c r="CY211" s="15"/>
    </row>
    <row r="212" spans="1:103" hidden="1" x14ac:dyDescent="0.35">
      <c r="A212" s="427">
        <v>210</v>
      </c>
      <c r="B212" s="47" t="s">
        <v>1332</v>
      </c>
      <c r="C212" s="47" t="s">
        <v>1333</v>
      </c>
      <c r="D212" s="47" t="s">
        <v>229</v>
      </c>
      <c r="E212" s="47" t="s">
        <v>1334</v>
      </c>
      <c r="F212" s="47" t="s">
        <v>132</v>
      </c>
      <c r="G212" s="47" t="s">
        <v>69</v>
      </c>
      <c r="H212" s="47" t="s">
        <v>424</v>
      </c>
      <c r="I212" s="47" t="s">
        <v>104</v>
      </c>
      <c r="J212" s="47" t="s">
        <v>104</v>
      </c>
      <c r="K212" s="47" t="s">
        <v>104</v>
      </c>
      <c r="L212" s="47" t="s">
        <v>104</v>
      </c>
      <c r="M212" s="47" t="s">
        <v>104</v>
      </c>
      <c r="N212" s="369"/>
      <c r="O212" s="370"/>
      <c r="P212" s="47" t="s">
        <v>104</v>
      </c>
      <c r="Q212" s="47" t="s">
        <v>104</v>
      </c>
      <c r="R212" s="47" t="s">
        <v>104</v>
      </c>
      <c r="S212" s="47" t="s">
        <v>104</v>
      </c>
      <c r="T212" s="47" t="s">
        <v>104</v>
      </c>
      <c r="U212" s="369"/>
      <c r="V212" s="370"/>
      <c r="W212" s="47" t="s">
        <v>104</v>
      </c>
      <c r="X212" s="47" t="s">
        <v>104</v>
      </c>
      <c r="Y212" s="47" t="s">
        <v>104</v>
      </c>
      <c r="Z212" s="47" t="s">
        <v>104</v>
      </c>
      <c r="AA212" s="47" t="s">
        <v>104</v>
      </c>
      <c r="AB212" s="369"/>
      <c r="AC212" s="370"/>
      <c r="AD212" s="47" t="s">
        <v>104</v>
      </c>
      <c r="AE212" s="47" t="s">
        <v>104</v>
      </c>
      <c r="AF212" s="47" t="s">
        <v>104</v>
      </c>
      <c r="AG212" s="47" t="s">
        <v>104</v>
      </c>
      <c r="AH212" s="47" t="s">
        <v>104</v>
      </c>
      <c r="AI212" s="369"/>
      <c r="AJ212" s="370"/>
      <c r="AK212" s="47" t="s">
        <v>104</v>
      </c>
      <c r="AL212" s="47" t="s">
        <v>104</v>
      </c>
      <c r="AM212" s="221"/>
      <c r="AN212" s="48">
        <v>22</v>
      </c>
      <c r="AO212" s="48">
        <v>22</v>
      </c>
      <c r="AP212" s="48">
        <v>22</v>
      </c>
      <c r="AQ212" s="48">
        <v>0</v>
      </c>
      <c r="AR212" s="48">
        <v>0</v>
      </c>
      <c r="AS212" s="48">
        <v>0</v>
      </c>
      <c r="AT212" s="48">
        <v>22</v>
      </c>
      <c r="AU212" s="48">
        <v>176</v>
      </c>
      <c r="AV212" s="48">
        <v>176</v>
      </c>
      <c r="AW212" s="48">
        <v>176</v>
      </c>
      <c r="AX212" s="48">
        <v>0</v>
      </c>
      <c r="AY212" s="48">
        <v>0</v>
      </c>
      <c r="AZ212" s="48">
        <v>0</v>
      </c>
      <c r="BA212" s="48">
        <v>0</v>
      </c>
      <c r="BB212" s="48">
        <v>0</v>
      </c>
      <c r="BC212" s="48">
        <v>0</v>
      </c>
      <c r="BD212" s="48">
        <v>0</v>
      </c>
      <c r="BE212" s="48">
        <v>0</v>
      </c>
      <c r="BF212" s="48">
        <v>0</v>
      </c>
      <c r="BG212" s="48">
        <v>0</v>
      </c>
      <c r="BH212" s="48">
        <v>0</v>
      </c>
      <c r="BI212" s="48">
        <v>0</v>
      </c>
      <c r="BJ212" s="48">
        <v>0</v>
      </c>
      <c r="BK212" s="48">
        <v>0</v>
      </c>
      <c r="BL212" s="48">
        <v>0</v>
      </c>
      <c r="BM212" s="48">
        <v>0</v>
      </c>
      <c r="BN212" s="48">
        <v>0</v>
      </c>
      <c r="BO212" s="48">
        <v>0</v>
      </c>
      <c r="BP212" s="48">
        <v>0</v>
      </c>
      <c r="BQ212" s="48">
        <v>0</v>
      </c>
      <c r="BR212" s="48">
        <v>0</v>
      </c>
      <c r="BS212" s="48">
        <v>0</v>
      </c>
      <c r="BT212" s="48">
        <v>0</v>
      </c>
      <c r="BU212" s="48">
        <v>0</v>
      </c>
      <c r="BV212" s="48">
        <v>0</v>
      </c>
      <c r="BW212" s="48">
        <v>0</v>
      </c>
      <c r="BX212" s="48">
        <v>0</v>
      </c>
      <c r="BY212" s="48">
        <v>0</v>
      </c>
      <c r="BZ212" s="48">
        <v>0</v>
      </c>
      <c r="CA212" s="48">
        <v>0</v>
      </c>
      <c r="CB212" s="48">
        <v>0</v>
      </c>
      <c r="CC212" s="48">
        <v>0</v>
      </c>
      <c r="CD212" s="48">
        <v>0</v>
      </c>
      <c r="CE212" s="48">
        <v>0</v>
      </c>
      <c r="CF212" s="48">
        <v>0</v>
      </c>
      <c r="CG212" s="48">
        <v>0</v>
      </c>
      <c r="CH212" s="48">
        <v>0</v>
      </c>
      <c r="CI212" s="48">
        <v>0</v>
      </c>
      <c r="CJ212" s="48">
        <v>0</v>
      </c>
      <c r="CK212" s="48">
        <v>0</v>
      </c>
      <c r="CL212" s="48">
        <v>0</v>
      </c>
      <c r="CM212" s="48">
        <v>0</v>
      </c>
      <c r="CN212" s="48">
        <v>0</v>
      </c>
      <c r="CO212" s="48">
        <v>0</v>
      </c>
      <c r="CP212" s="48"/>
      <c r="CQ212" s="48"/>
      <c r="CR212" s="48"/>
      <c r="CS212" s="48"/>
      <c r="CT212" s="48"/>
      <c r="CU212" s="48">
        <v>176</v>
      </c>
      <c r="CV212" s="429" t="s">
        <v>396</v>
      </c>
      <c r="CW212" s="47"/>
      <c r="CX212" s="47" t="s">
        <v>1068</v>
      </c>
      <c r="CY212" s="15"/>
    </row>
    <row r="213" spans="1:103" hidden="1" x14ac:dyDescent="0.35">
      <c r="A213" s="427">
        <v>211</v>
      </c>
      <c r="B213" s="47" t="s">
        <v>1297</v>
      </c>
      <c r="C213" s="47" t="s">
        <v>1298</v>
      </c>
      <c r="D213" s="47" t="s">
        <v>56</v>
      </c>
      <c r="E213" s="47" t="s">
        <v>1299</v>
      </c>
      <c r="F213" s="47" t="s">
        <v>131</v>
      </c>
      <c r="G213" s="47" t="s">
        <v>58</v>
      </c>
      <c r="H213" s="47" t="s">
        <v>1033</v>
      </c>
      <c r="I213" s="19" t="s">
        <v>1050</v>
      </c>
      <c r="J213" s="47" t="s">
        <v>395</v>
      </c>
      <c r="K213" s="19" t="s">
        <v>1050</v>
      </c>
      <c r="L213" s="19" t="s">
        <v>1050</v>
      </c>
      <c r="M213" s="19" t="s">
        <v>1050</v>
      </c>
      <c r="N213" s="432" t="s">
        <v>948</v>
      </c>
      <c r="O213" s="370" t="s">
        <v>395</v>
      </c>
      <c r="P213" s="19" t="s">
        <v>1050</v>
      </c>
      <c r="Q213" s="47" t="s">
        <v>395</v>
      </c>
      <c r="R213" s="423" t="s">
        <v>106</v>
      </c>
      <c r="S213" s="423" t="s">
        <v>106</v>
      </c>
      <c r="T213" s="423" t="s">
        <v>106</v>
      </c>
      <c r="U213" s="369" t="s">
        <v>104</v>
      </c>
      <c r="V213" s="370" t="s">
        <v>395</v>
      </c>
      <c r="W213" s="47" t="s">
        <v>395</v>
      </c>
      <c r="X213" s="423" t="s">
        <v>106</v>
      </c>
      <c r="Y213" s="423" t="s">
        <v>106</v>
      </c>
      <c r="Z213" s="423" t="s">
        <v>106</v>
      </c>
      <c r="AA213" s="423" t="s">
        <v>106</v>
      </c>
      <c r="AB213" s="369" t="s">
        <v>104</v>
      </c>
      <c r="AC213" s="370" t="s">
        <v>395</v>
      </c>
      <c r="AD213" s="433"/>
      <c r="AE213" s="423" t="s">
        <v>106</v>
      </c>
      <c r="AF213" s="423" t="s">
        <v>106</v>
      </c>
      <c r="AG213" s="423" t="s">
        <v>106</v>
      </c>
      <c r="AH213" s="47" t="s">
        <v>104</v>
      </c>
      <c r="AI213" s="369" t="s">
        <v>395</v>
      </c>
      <c r="AJ213" s="370" t="s">
        <v>395</v>
      </c>
      <c r="AK213" s="423" t="s">
        <v>106</v>
      </c>
      <c r="AL213" s="423" t="s">
        <v>106</v>
      </c>
      <c r="AM213" s="221"/>
      <c r="AN213" s="48">
        <v>15</v>
      </c>
      <c r="AO213" s="48">
        <v>15</v>
      </c>
      <c r="AP213" s="48">
        <v>15</v>
      </c>
      <c r="AQ213" s="48">
        <v>0</v>
      </c>
      <c r="AR213" s="48">
        <v>30</v>
      </c>
      <c r="AS213" s="48">
        <v>28</v>
      </c>
      <c r="AT213" s="48">
        <v>19</v>
      </c>
      <c r="AU213" s="48">
        <v>144</v>
      </c>
      <c r="AV213" s="48">
        <v>144</v>
      </c>
      <c r="AW213" s="48">
        <v>144</v>
      </c>
      <c r="AX213" s="48">
        <v>0</v>
      </c>
      <c r="AY213" s="48">
        <v>0</v>
      </c>
      <c r="AZ213" s="48">
        <v>0</v>
      </c>
      <c r="BA213" s="48">
        <v>58</v>
      </c>
      <c r="BB213" s="48">
        <v>0</v>
      </c>
      <c r="BC213" s="48">
        <v>0</v>
      </c>
      <c r="BD213" s="48">
        <v>0</v>
      </c>
      <c r="BE213" s="48">
        <v>0</v>
      </c>
      <c r="BF213" s="48">
        <v>0</v>
      </c>
      <c r="BG213" s="48">
        <v>0</v>
      </c>
      <c r="BH213" s="48">
        <v>58</v>
      </c>
      <c r="BI213" s="48">
        <v>58</v>
      </c>
      <c r="BJ213" s="48">
        <v>0</v>
      </c>
      <c r="BK213" s="48">
        <v>0</v>
      </c>
      <c r="BL213" s="48">
        <v>0</v>
      </c>
      <c r="BM213" s="48">
        <v>0</v>
      </c>
      <c r="BN213" s="48">
        <v>0</v>
      </c>
      <c r="BO213" s="48">
        <v>0</v>
      </c>
      <c r="BP213" s="48">
        <v>0</v>
      </c>
      <c r="BQ213" s="48">
        <v>0</v>
      </c>
      <c r="BR213" s="48">
        <v>0</v>
      </c>
      <c r="BS213" s="48">
        <v>0</v>
      </c>
      <c r="BT213" s="48">
        <v>0</v>
      </c>
      <c r="BU213" s="48">
        <v>0</v>
      </c>
      <c r="BV213" s="48">
        <v>0</v>
      </c>
      <c r="BW213" s="48">
        <v>0</v>
      </c>
      <c r="BX213" s="48">
        <v>0</v>
      </c>
      <c r="BY213" s="48">
        <v>0</v>
      </c>
      <c r="BZ213" s="48">
        <v>0</v>
      </c>
      <c r="CA213" s="48">
        <v>0</v>
      </c>
      <c r="CB213" s="48">
        <v>0</v>
      </c>
      <c r="CC213" s="48">
        <v>0</v>
      </c>
      <c r="CD213" s="48">
        <v>0</v>
      </c>
      <c r="CE213" s="48">
        <v>0</v>
      </c>
      <c r="CF213" s="48">
        <v>0</v>
      </c>
      <c r="CG213" s="48">
        <v>0</v>
      </c>
      <c r="CH213" s="48">
        <v>0</v>
      </c>
      <c r="CI213" s="48">
        <v>0</v>
      </c>
      <c r="CJ213" s="48">
        <v>0</v>
      </c>
      <c r="CK213" s="48">
        <v>0</v>
      </c>
      <c r="CL213" s="48">
        <v>0</v>
      </c>
      <c r="CM213" s="48">
        <v>0</v>
      </c>
      <c r="CN213" s="48">
        <v>0</v>
      </c>
      <c r="CO213" s="48">
        <v>0</v>
      </c>
      <c r="CP213" s="48"/>
      <c r="CQ213" s="48">
        <v>48</v>
      </c>
      <c r="CR213" s="48">
        <v>10</v>
      </c>
      <c r="CS213" s="48">
        <v>10</v>
      </c>
      <c r="CT213" s="48">
        <v>58</v>
      </c>
      <c r="CU213" s="48">
        <v>150</v>
      </c>
      <c r="CV213" s="429" t="s">
        <v>396</v>
      </c>
      <c r="CW213" s="47"/>
      <c r="CX213" s="47" t="s">
        <v>870</v>
      </c>
      <c r="CY213" s="15"/>
    </row>
    <row r="214" spans="1:103" hidden="1" x14ac:dyDescent="0.35">
      <c r="A214" s="427">
        <v>212</v>
      </c>
      <c r="B214" s="47" t="s">
        <v>1300</v>
      </c>
      <c r="C214" s="47" t="s">
        <v>1301</v>
      </c>
      <c r="D214" s="47" t="s">
        <v>56</v>
      </c>
      <c r="E214" s="47" t="s">
        <v>1302</v>
      </c>
      <c r="F214" s="47" t="s">
        <v>131</v>
      </c>
      <c r="G214" s="47" t="s">
        <v>58</v>
      </c>
      <c r="H214" s="47" t="s">
        <v>328</v>
      </c>
      <c r="I214" s="47" t="s">
        <v>395</v>
      </c>
      <c r="J214" s="423" t="s">
        <v>106</v>
      </c>
      <c r="K214" s="423" t="s">
        <v>106</v>
      </c>
      <c r="L214" s="423" t="s">
        <v>106</v>
      </c>
      <c r="M214" s="423" t="s">
        <v>106</v>
      </c>
      <c r="N214" s="369" t="s">
        <v>104</v>
      </c>
      <c r="O214" s="370"/>
      <c r="P214" s="433"/>
      <c r="Q214" s="433"/>
      <c r="R214" s="433"/>
      <c r="S214" s="433"/>
      <c r="T214" s="433"/>
      <c r="U214" s="369"/>
      <c r="V214" s="370"/>
      <c r="W214" s="433"/>
      <c r="X214" s="433"/>
      <c r="Y214" s="433"/>
      <c r="Z214" s="433"/>
      <c r="AA214" s="433"/>
      <c r="AB214" s="369"/>
      <c r="AC214" s="370"/>
      <c r="AD214" s="433"/>
      <c r="AE214" s="433"/>
      <c r="AF214" s="433"/>
      <c r="AG214" s="433"/>
      <c r="AH214" s="433"/>
      <c r="AI214" s="369"/>
      <c r="AJ214" s="370"/>
      <c r="AK214" s="433"/>
      <c r="AL214" s="433"/>
      <c r="AM214" s="221"/>
      <c r="AN214" s="48">
        <v>5</v>
      </c>
      <c r="AO214" s="48">
        <v>5</v>
      </c>
      <c r="AP214" s="48">
        <v>5</v>
      </c>
      <c r="AQ214" s="48">
        <v>0</v>
      </c>
      <c r="AR214" s="48">
        <v>0</v>
      </c>
      <c r="AS214" s="48">
        <v>0</v>
      </c>
      <c r="AT214" s="48">
        <v>18</v>
      </c>
      <c r="AU214" s="48">
        <v>48</v>
      </c>
      <c r="AV214" s="48">
        <v>48</v>
      </c>
      <c r="AW214" s="48">
        <v>48</v>
      </c>
      <c r="AX214" s="48">
        <v>0</v>
      </c>
      <c r="AY214" s="48">
        <v>0</v>
      </c>
      <c r="AZ214" s="48">
        <v>0</v>
      </c>
      <c r="BA214" s="48">
        <v>0</v>
      </c>
      <c r="BB214" s="48">
        <v>0</v>
      </c>
      <c r="BC214" s="48">
        <v>0</v>
      </c>
      <c r="BD214" s="48">
        <v>0</v>
      </c>
      <c r="BE214" s="48">
        <v>0</v>
      </c>
      <c r="BF214" s="48">
        <v>0</v>
      </c>
      <c r="BG214" s="48">
        <v>0</v>
      </c>
      <c r="BH214" s="48">
        <v>0</v>
      </c>
      <c r="BI214" s="48">
        <v>0</v>
      </c>
      <c r="BJ214" s="48">
        <v>0</v>
      </c>
      <c r="BK214" s="48">
        <v>0</v>
      </c>
      <c r="BL214" s="48">
        <v>0</v>
      </c>
      <c r="BM214" s="48">
        <v>0</v>
      </c>
      <c r="BN214" s="48">
        <v>0</v>
      </c>
      <c r="BO214" s="48">
        <v>0</v>
      </c>
      <c r="BP214" s="48">
        <v>0</v>
      </c>
      <c r="BQ214" s="48">
        <v>0</v>
      </c>
      <c r="BR214" s="48">
        <v>0</v>
      </c>
      <c r="BS214" s="48">
        <v>0</v>
      </c>
      <c r="BT214" s="48">
        <v>0</v>
      </c>
      <c r="BU214" s="48">
        <v>0</v>
      </c>
      <c r="BV214" s="48">
        <v>0</v>
      </c>
      <c r="BW214" s="48">
        <v>0</v>
      </c>
      <c r="BX214" s="48">
        <v>0</v>
      </c>
      <c r="BY214" s="48">
        <v>0</v>
      </c>
      <c r="BZ214" s="48">
        <v>0</v>
      </c>
      <c r="CA214" s="48">
        <v>0</v>
      </c>
      <c r="CB214" s="48">
        <v>0</v>
      </c>
      <c r="CC214" s="48">
        <v>0</v>
      </c>
      <c r="CD214" s="48">
        <v>0</v>
      </c>
      <c r="CE214" s="48">
        <v>0</v>
      </c>
      <c r="CF214" s="48">
        <v>0</v>
      </c>
      <c r="CG214" s="48">
        <v>0</v>
      </c>
      <c r="CH214" s="48">
        <v>0</v>
      </c>
      <c r="CI214" s="48">
        <v>0</v>
      </c>
      <c r="CJ214" s="48">
        <v>0</v>
      </c>
      <c r="CK214" s="48">
        <v>0</v>
      </c>
      <c r="CL214" s="48">
        <v>0</v>
      </c>
      <c r="CM214" s="48">
        <v>0</v>
      </c>
      <c r="CN214" s="48">
        <v>0</v>
      </c>
      <c r="CO214" s="48">
        <v>0</v>
      </c>
      <c r="CP214" s="48">
        <v>168</v>
      </c>
      <c r="CQ214" s="48"/>
      <c r="CR214" s="48"/>
      <c r="CS214" s="48"/>
      <c r="CT214" s="48">
        <v>168</v>
      </c>
      <c r="CU214" s="48">
        <v>48</v>
      </c>
      <c r="CV214" s="429" t="s">
        <v>397</v>
      </c>
      <c r="CW214" s="47" t="s">
        <v>1917</v>
      </c>
      <c r="CX214" s="47" t="s">
        <v>870</v>
      </c>
      <c r="CY214" s="15"/>
    </row>
    <row r="215" spans="1:103" hidden="1" x14ac:dyDescent="0.35">
      <c r="A215" s="427">
        <v>213</v>
      </c>
      <c r="B215" s="47" t="s">
        <v>1305</v>
      </c>
      <c r="C215" s="47" t="s">
        <v>1306</v>
      </c>
      <c r="D215" s="47" t="s">
        <v>56</v>
      </c>
      <c r="E215" s="47" t="s">
        <v>1307</v>
      </c>
      <c r="F215" s="47" t="s">
        <v>131</v>
      </c>
      <c r="G215" s="47" t="s">
        <v>58</v>
      </c>
      <c r="H215" s="47" t="s">
        <v>328</v>
      </c>
      <c r="I215" s="47" t="s">
        <v>395</v>
      </c>
      <c r="J215" s="423" t="s">
        <v>106</v>
      </c>
      <c r="K215" s="423" t="s">
        <v>106</v>
      </c>
      <c r="L215" s="423" t="s">
        <v>106</v>
      </c>
      <c r="M215" s="423" t="s">
        <v>106</v>
      </c>
      <c r="N215" s="369" t="s">
        <v>104</v>
      </c>
      <c r="O215" s="370" t="s">
        <v>395</v>
      </c>
      <c r="P215" s="423" t="s">
        <v>106</v>
      </c>
      <c r="Q215" s="423" t="s">
        <v>106</v>
      </c>
      <c r="R215" s="423" t="s">
        <v>106</v>
      </c>
      <c r="S215" s="423" t="s">
        <v>106</v>
      </c>
      <c r="T215" s="47" t="s">
        <v>104</v>
      </c>
      <c r="U215" s="369" t="s">
        <v>395</v>
      </c>
      <c r="V215" s="370" t="s">
        <v>395</v>
      </c>
      <c r="W215" s="423" t="s">
        <v>106</v>
      </c>
      <c r="X215" s="423" t="s">
        <v>106</v>
      </c>
      <c r="Y215" s="423" t="s">
        <v>106</v>
      </c>
      <c r="Z215" s="423" t="s">
        <v>106</v>
      </c>
      <c r="AA215" s="47" t="s">
        <v>104</v>
      </c>
      <c r="AB215" s="369" t="s">
        <v>395</v>
      </c>
      <c r="AC215" s="370" t="s">
        <v>395</v>
      </c>
      <c r="AD215" s="423" t="s">
        <v>106</v>
      </c>
      <c r="AE215" s="423" t="s">
        <v>106</v>
      </c>
      <c r="AF215" s="423" t="s">
        <v>106</v>
      </c>
      <c r="AG215" s="423" t="s">
        <v>106</v>
      </c>
      <c r="AH215" s="47" t="s">
        <v>104</v>
      </c>
      <c r="AI215" s="369" t="s">
        <v>395</v>
      </c>
      <c r="AJ215" s="370" t="s">
        <v>395</v>
      </c>
      <c r="AK215" s="423" t="s">
        <v>106</v>
      </c>
      <c r="AL215" s="423" t="s">
        <v>106</v>
      </c>
      <c r="AM215" s="221"/>
      <c r="AN215" s="48">
        <v>22</v>
      </c>
      <c r="AO215" s="48">
        <v>22</v>
      </c>
      <c r="AP215" s="48">
        <v>22</v>
      </c>
      <c r="AQ215" s="48">
        <v>0</v>
      </c>
      <c r="AR215" s="48">
        <v>40</v>
      </c>
      <c r="AS215" s="48">
        <v>40</v>
      </c>
      <c r="AT215" s="48">
        <v>19</v>
      </c>
      <c r="AU215" s="48">
        <v>212</v>
      </c>
      <c r="AV215" s="48">
        <v>212</v>
      </c>
      <c r="AW215" s="48">
        <v>212</v>
      </c>
      <c r="AX215" s="48">
        <v>0</v>
      </c>
      <c r="AY215" s="48">
        <v>0</v>
      </c>
      <c r="AZ215" s="48">
        <v>0</v>
      </c>
      <c r="BA215" s="48">
        <v>0</v>
      </c>
      <c r="BB215" s="48">
        <v>0</v>
      </c>
      <c r="BC215" s="48">
        <v>0</v>
      </c>
      <c r="BD215" s="48">
        <v>0</v>
      </c>
      <c r="BE215" s="48">
        <v>0</v>
      </c>
      <c r="BF215" s="48">
        <v>0</v>
      </c>
      <c r="BG215" s="48">
        <v>0</v>
      </c>
      <c r="BH215" s="48">
        <v>0</v>
      </c>
      <c r="BI215" s="48">
        <v>0</v>
      </c>
      <c r="BJ215" s="48">
        <v>0</v>
      </c>
      <c r="BK215" s="48">
        <v>0</v>
      </c>
      <c r="BL215" s="48">
        <v>0</v>
      </c>
      <c r="BM215" s="48">
        <v>0</v>
      </c>
      <c r="BN215" s="48">
        <v>0</v>
      </c>
      <c r="BO215" s="48">
        <v>0</v>
      </c>
      <c r="BP215" s="48">
        <v>0</v>
      </c>
      <c r="BQ215" s="48">
        <v>0</v>
      </c>
      <c r="BR215" s="48">
        <v>0</v>
      </c>
      <c r="BS215" s="48">
        <v>0</v>
      </c>
      <c r="BT215" s="48">
        <v>0</v>
      </c>
      <c r="BU215" s="48">
        <v>0</v>
      </c>
      <c r="BV215" s="48">
        <v>0</v>
      </c>
      <c r="BW215" s="48">
        <v>0</v>
      </c>
      <c r="BX215" s="48">
        <v>0</v>
      </c>
      <c r="BY215" s="48">
        <v>0</v>
      </c>
      <c r="BZ215" s="48">
        <v>0</v>
      </c>
      <c r="CA215" s="48">
        <v>0</v>
      </c>
      <c r="CB215" s="48">
        <v>0</v>
      </c>
      <c r="CC215" s="48">
        <v>0</v>
      </c>
      <c r="CD215" s="48">
        <v>0</v>
      </c>
      <c r="CE215" s="48">
        <v>0</v>
      </c>
      <c r="CF215" s="48">
        <v>0</v>
      </c>
      <c r="CG215" s="48">
        <v>0</v>
      </c>
      <c r="CH215" s="48">
        <v>0</v>
      </c>
      <c r="CI215" s="48">
        <v>0</v>
      </c>
      <c r="CJ215" s="48">
        <v>0</v>
      </c>
      <c r="CK215" s="48">
        <v>0</v>
      </c>
      <c r="CL215" s="48">
        <v>0</v>
      </c>
      <c r="CM215" s="48">
        <v>0</v>
      </c>
      <c r="CN215" s="48">
        <v>0</v>
      </c>
      <c r="CO215" s="48">
        <v>0</v>
      </c>
      <c r="CP215" s="48"/>
      <c r="CQ215" s="48"/>
      <c r="CR215" s="48"/>
      <c r="CS215" s="48"/>
      <c r="CT215" s="48"/>
      <c r="CU215" s="48">
        <v>208</v>
      </c>
      <c r="CV215" s="429" t="s">
        <v>396</v>
      </c>
      <c r="CW215" s="47"/>
      <c r="CX215" s="47" t="s">
        <v>870</v>
      </c>
      <c r="CY215" s="15"/>
    </row>
    <row r="216" spans="1:103" hidden="1" x14ac:dyDescent="0.35">
      <c r="A216" s="427">
        <v>214</v>
      </c>
      <c r="B216" s="47" t="s">
        <v>1308</v>
      </c>
      <c r="C216" s="47" t="s">
        <v>1309</v>
      </c>
      <c r="D216" s="47" t="s">
        <v>56</v>
      </c>
      <c r="E216" s="47" t="s">
        <v>1310</v>
      </c>
      <c r="F216" s="47" t="s">
        <v>131</v>
      </c>
      <c r="G216" s="47" t="s">
        <v>58</v>
      </c>
      <c r="H216" s="47" t="s">
        <v>327</v>
      </c>
      <c r="I216" s="19" t="s">
        <v>828</v>
      </c>
      <c r="J216" s="19" t="s">
        <v>828</v>
      </c>
      <c r="K216" s="19" t="s">
        <v>828</v>
      </c>
      <c r="L216" s="19" t="s">
        <v>828</v>
      </c>
      <c r="M216" s="433"/>
      <c r="N216" s="369" t="s">
        <v>395</v>
      </c>
      <c r="O216" s="370" t="s">
        <v>395</v>
      </c>
      <c r="P216" s="423" t="s">
        <v>106</v>
      </c>
      <c r="Q216" s="423" t="s">
        <v>106</v>
      </c>
      <c r="R216" s="423" t="s">
        <v>106</v>
      </c>
      <c r="S216" s="423" t="s">
        <v>106</v>
      </c>
      <c r="T216" s="47" t="s">
        <v>104</v>
      </c>
      <c r="U216" s="369" t="s">
        <v>395</v>
      </c>
      <c r="V216" s="370" t="s">
        <v>395</v>
      </c>
      <c r="W216" s="433"/>
      <c r="X216" s="433"/>
      <c r="Y216" s="433"/>
      <c r="Z216" s="433"/>
      <c r="AA216" s="433"/>
      <c r="AB216" s="369"/>
      <c r="AC216" s="370"/>
      <c r="AD216" s="433"/>
      <c r="AE216" s="433"/>
      <c r="AF216" s="433"/>
      <c r="AG216" s="433"/>
      <c r="AH216" s="433"/>
      <c r="AI216" s="369"/>
      <c r="AJ216" s="370"/>
      <c r="AK216" s="433"/>
      <c r="AL216" s="433"/>
      <c r="AM216" s="221"/>
      <c r="AN216" s="48">
        <v>5</v>
      </c>
      <c r="AO216" s="48">
        <v>5</v>
      </c>
      <c r="AP216" s="48">
        <v>5</v>
      </c>
      <c r="AQ216" s="48">
        <v>0</v>
      </c>
      <c r="AR216" s="48">
        <v>0</v>
      </c>
      <c r="AS216" s="48">
        <v>0</v>
      </c>
      <c r="AT216" s="430">
        <v>18.666699999999999</v>
      </c>
      <c r="AU216" s="48">
        <v>48</v>
      </c>
      <c r="AV216" s="48">
        <v>48</v>
      </c>
      <c r="AW216" s="48">
        <v>48</v>
      </c>
      <c r="AX216" s="48">
        <v>0</v>
      </c>
      <c r="AY216" s="48">
        <v>0</v>
      </c>
      <c r="AZ216" s="48">
        <v>0</v>
      </c>
      <c r="BA216" s="48">
        <v>0</v>
      </c>
      <c r="BB216" s="48">
        <v>0</v>
      </c>
      <c r="BC216" s="48">
        <v>0</v>
      </c>
      <c r="BD216" s="48">
        <v>0</v>
      </c>
      <c r="BE216" s="48">
        <v>40</v>
      </c>
      <c r="BF216" s="48">
        <v>0</v>
      </c>
      <c r="BG216" s="48">
        <v>0</v>
      </c>
      <c r="BH216" s="48">
        <v>40</v>
      </c>
      <c r="BI216" s="48">
        <v>40</v>
      </c>
      <c r="BJ216" s="48">
        <v>0</v>
      </c>
      <c r="BK216" s="48">
        <v>0</v>
      </c>
      <c r="BL216" s="48">
        <v>0</v>
      </c>
      <c r="BM216" s="48">
        <v>0</v>
      </c>
      <c r="BN216" s="48">
        <v>0</v>
      </c>
      <c r="BO216" s="48">
        <v>0</v>
      </c>
      <c r="BP216" s="48">
        <v>0</v>
      </c>
      <c r="BQ216" s="48">
        <v>0</v>
      </c>
      <c r="BR216" s="48">
        <v>0</v>
      </c>
      <c r="BS216" s="48">
        <v>0</v>
      </c>
      <c r="BT216" s="48">
        <v>0</v>
      </c>
      <c r="BU216" s="48">
        <v>0</v>
      </c>
      <c r="BV216" s="48">
        <v>0</v>
      </c>
      <c r="BW216" s="48">
        <v>0</v>
      </c>
      <c r="BX216" s="48">
        <v>0</v>
      </c>
      <c r="BY216" s="48">
        <v>0</v>
      </c>
      <c r="BZ216" s="48">
        <v>0</v>
      </c>
      <c r="CA216" s="48">
        <v>0</v>
      </c>
      <c r="CB216" s="48">
        <v>0</v>
      </c>
      <c r="CC216" s="48">
        <v>0</v>
      </c>
      <c r="CD216" s="48">
        <v>0</v>
      </c>
      <c r="CE216" s="48">
        <v>0</v>
      </c>
      <c r="CF216" s="48">
        <v>0</v>
      </c>
      <c r="CG216" s="48">
        <v>0</v>
      </c>
      <c r="CH216" s="48">
        <v>0</v>
      </c>
      <c r="CI216" s="48">
        <v>0</v>
      </c>
      <c r="CJ216" s="48">
        <v>0</v>
      </c>
      <c r="CK216" s="48">
        <v>0</v>
      </c>
      <c r="CL216" s="48">
        <v>0</v>
      </c>
      <c r="CM216" s="48">
        <v>0</v>
      </c>
      <c r="CN216" s="48">
        <v>0</v>
      </c>
      <c r="CO216" s="48">
        <v>0</v>
      </c>
      <c r="CP216" s="48">
        <v>120</v>
      </c>
      <c r="CQ216" s="48"/>
      <c r="CR216" s="48"/>
      <c r="CS216" s="48">
        <v>48</v>
      </c>
      <c r="CT216" s="48">
        <v>168</v>
      </c>
      <c r="CU216" s="48">
        <v>48</v>
      </c>
      <c r="CV216" s="429" t="s">
        <v>397</v>
      </c>
      <c r="CW216" s="47" t="s">
        <v>1915</v>
      </c>
      <c r="CX216" s="47" t="s">
        <v>870</v>
      </c>
      <c r="CY216" s="15"/>
    </row>
    <row r="217" spans="1:103" hidden="1" x14ac:dyDescent="0.35">
      <c r="A217" s="427">
        <v>215</v>
      </c>
      <c r="B217" s="47" t="s">
        <v>1311</v>
      </c>
      <c r="C217" s="47" t="s">
        <v>1312</v>
      </c>
      <c r="D217" s="47" t="s">
        <v>56</v>
      </c>
      <c r="E217" s="47" t="s">
        <v>1313</v>
      </c>
      <c r="F217" s="47" t="s">
        <v>131</v>
      </c>
      <c r="G217" s="47" t="s">
        <v>58</v>
      </c>
      <c r="H217" s="47" t="s">
        <v>398</v>
      </c>
      <c r="I217" s="423" t="s">
        <v>106</v>
      </c>
      <c r="J217" s="423" t="s">
        <v>106</v>
      </c>
      <c r="K217" s="423" t="s">
        <v>106</v>
      </c>
      <c r="L217" s="423" t="s">
        <v>106</v>
      </c>
      <c r="M217" s="47" t="s">
        <v>104</v>
      </c>
      <c r="N217" s="369" t="s">
        <v>395</v>
      </c>
      <c r="O217" s="370" t="s">
        <v>395</v>
      </c>
      <c r="P217" s="423" t="s">
        <v>106</v>
      </c>
      <c r="Q217" s="423" t="s">
        <v>106</v>
      </c>
      <c r="R217" s="423" t="s">
        <v>106</v>
      </c>
      <c r="S217" s="423" t="s">
        <v>106</v>
      </c>
      <c r="T217" s="47" t="s">
        <v>104</v>
      </c>
      <c r="U217" s="369" t="s">
        <v>395</v>
      </c>
      <c r="V217" s="370" t="s">
        <v>395</v>
      </c>
      <c r="W217" s="423" t="s">
        <v>106</v>
      </c>
      <c r="X217" s="423" t="s">
        <v>106</v>
      </c>
      <c r="Y217" s="423" t="s">
        <v>106</v>
      </c>
      <c r="Z217" s="47" t="s">
        <v>395</v>
      </c>
      <c r="AA217" s="19" t="s">
        <v>1050</v>
      </c>
      <c r="AB217" s="369" t="s">
        <v>104</v>
      </c>
      <c r="AC217" s="370" t="s">
        <v>395</v>
      </c>
      <c r="AD217" s="423" t="s">
        <v>106</v>
      </c>
      <c r="AE217" s="423" t="s">
        <v>106</v>
      </c>
      <c r="AF217" s="423" t="s">
        <v>106</v>
      </c>
      <c r="AG217" s="423" t="s">
        <v>106</v>
      </c>
      <c r="AH217" s="47" t="s">
        <v>104</v>
      </c>
      <c r="AI217" s="369" t="s">
        <v>395</v>
      </c>
      <c r="AJ217" s="370" t="s">
        <v>395</v>
      </c>
      <c r="AK217" s="433"/>
      <c r="AL217" s="423" t="s">
        <v>106</v>
      </c>
      <c r="AM217" s="221"/>
      <c r="AN217" s="48">
        <v>20</v>
      </c>
      <c r="AO217" s="48">
        <v>20</v>
      </c>
      <c r="AP217" s="48">
        <v>20</v>
      </c>
      <c r="AQ217" s="48">
        <v>0</v>
      </c>
      <c r="AR217" s="48">
        <v>40</v>
      </c>
      <c r="AS217" s="48">
        <v>40</v>
      </c>
      <c r="AT217" s="48">
        <v>19</v>
      </c>
      <c r="AU217" s="48">
        <v>192</v>
      </c>
      <c r="AV217" s="48">
        <v>192</v>
      </c>
      <c r="AW217" s="48">
        <v>192</v>
      </c>
      <c r="AX217" s="48">
        <v>0</v>
      </c>
      <c r="AY217" s="48">
        <v>0</v>
      </c>
      <c r="AZ217" s="48">
        <v>0</v>
      </c>
      <c r="BA217" s="48">
        <v>10</v>
      </c>
      <c r="BB217" s="48">
        <v>0</v>
      </c>
      <c r="BC217" s="48">
        <v>0</v>
      </c>
      <c r="BD217" s="48">
        <v>0</v>
      </c>
      <c r="BE217" s="48">
        <v>0</v>
      </c>
      <c r="BF217" s="48">
        <v>0</v>
      </c>
      <c r="BG217" s="48">
        <v>0</v>
      </c>
      <c r="BH217" s="48">
        <v>10</v>
      </c>
      <c r="BI217" s="48">
        <v>10</v>
      </c>
      <c r="BJ217" s="48">
        <v>0</v>
      </c>
      <c r="BK217" s="48">
        <v>0</v>
      </c>
      <c r="BL217" s="48">
        <v>0</v>
      </c>
      <c r="BM217" s="48">
        <v>0</v>
      </c>
      <c r="BN217" s="48">
        <v>0</v>
      </c>
      <c r="BO217" s="48">
        <v>0</v>
      </c>
      <c r="BP217" s="48">
        <v>0</v>
      </c>
      <c r="BQ217" s="48">
        <v>0</v>
      </c>
      <c r="BR217" s="48">
        <v>0</v>
      </c>
      <c r="BS217" s="48">
        <v>0</v>
      </c>
      <c r="BT217" s="48">
        <v>0</v>
      </c>
      <c r="BU217" s="48">
        <v>0</v>
      </c>
      <c r="BV217" s="48">
        <v>0</v>
      </c>
      <c r="BW217" s="48">
        <v>0</v>
      </c>
      <c r="BX217" s="48">
        <v>0</v>
      </c>
      <c r="BY217" s="48">
        <v>0</v>
      </c>
      <c r="BZ217" s="48">
        <v>0</v>
      </c>
      <c r="CA217" s="48">
        <v>0</v>
      </c>
      <c r="CB217" s="48">
        <v>0</v>
      </c>
      <c r="CC217" s="48">
        <v>0</v>
      </c>
      <c r="CD217" s="48">
        <v>0</v>
      </c>
      <c r="CE217" s="48">
        <v>0</v>
      </c>
      <c r="CF217" s="48">
        <v>0</v>
      </c>
      <c r="CG217" s="48">
        <v>0</v>
      </c>
      <c r="CH217" s="48">
        <v>0</v>
      </c>
      <c r="CI217" s="48">
        <v>0</v>
      </c>
      <c r="CJ217" s="48">
        <v>0</v>
      </c>
      <c r="CK217" s="48">
        <v>0</v>
      </c>
      <c r="CL217" s="48">
        <v>0</v>
      </c>
      <c r="CM217" s="48">
        <v>0</v>
      </c>
      <c r="CN217" s="48">
        <v>0</v>
      </c>
      <c r="CO217" s="48">
        <v>0</v>
      </c>
      <c r="CP217" s="48"/>
      <c r="CQ217" s="48">
        <v>8</v>
      </c>
      <c r="CR217" s="48">
        <v>2</v>
      </c>
      <c r="CS217" s="48">
        <v>10</v>
      </c>
      <c r="CT217" s="48">
        <v>18</v>
      </c>
      <c r="CU217" s="48">
        <v>190</v>
      </c>
      <c r="CV217" s="429" t="s">
        <v>396</v>
      </c>
      <c r="CW217" s="47"/>
      <c r="CX217" s="47" t="s">
        <v>870</v>
      </c>
      <c r="CY217" s="15"/>
    </row>
    <row r="218" spans="1:103" hidden="1" x14ac:dyDescent="0.35">
      <c r="A218" s="427">
        <v>216</v>
      </c>
      <c r="B218" s="47" t="s">
        <v>1314</v>
      </c>
      <c r="C218" s="47" t="s">
        <v>1315</v>
      </c>
      <c r="D218" s="47" t="s">
        <v>56</v>
      </c>
      <c r="E218" s="47" t="s">
        <v>1316</v>
      </c>
      <c r="F218" s="47" t="s">
        <v>131</v>
      </c>
      <c r="G218" s="47" t="s">
        <v>58</v>
      </c>
      <c r="H218" s="47" t="s">
        <v>327</v>
      </c>
      <c r="I218" s="423" t="s">
        <v>106</v>
      </c>
      <c r="J218" s="423" t="s">
        <v>106</v>
      </c>
      <c r="K218" s="423" t="s">
        <v>106</v>
      </c>
      <c r="L218" s="47" t="s">
        <v>395</v>
      </c>
      <c r="M218" s="423" t="s">
        <v>106</v>
      </c>
      <c r="N218" s="369" t="s">
        <v>104</v>
      </c>
      <c r="O218" s="370" t="s">
        <v>395</v>
      </c>
      <c r="P218" s="423" t="s">
        <v>106</v>
      </c>
      <c r="Q218" s="423" t="s">
        <v>106</v>
      </c>
      <c r="R218" s="423" t="s">
        <v>106</v>
      </c>
      <c r="S218" s="423" t="s">
        <v>106</v>
      </c>
      <c r="T218" s="47" t="s">
        <v>104</v>
      </c>
      <c r="U218" s="369" t="s">
        <v>395</v>
      </c>
      <c r="V218" s="370" t="s">
        <v>395</v>
      </c>
      <c r="W218" s="423" t="s">
        <v>106</v>
      </c>
      <c r="X218" s="423" t="s">
        <v>106</v>
      </c>
      <c r="Y218" s="423" t="s">
        <v>106</v>
      </c>
      <c r="Z218" s="423" t="s">
        <v>106</v>
      </c>
      <c r="AA218" s="47" t="s">
        <v>104</v>
      </c>
      <c r="AB218" s="369" t="s">
        <v>395</v>
      </c>
      <c r="AC218" s="370" t="s">
        <v>395</v>
      </c>
      <c r="AD218" s="47" t="s">
        <v>395</v>
      </c>
      <c r="AE218" s="423" t="s">
        <v>106</v>
      </c>
      <c r="AF218" s="423" t="s">
        <v>106</v>
      </c>
      <c r="AG218" s="423" t="s">
        <v>106</v>
      </c>
      <c r="AH218" s="423" t="s">
        <v>106</v>
      </c>
      <c r="AI218" s="369" t="s">
        <v>104</v>
      </c>
      <c r="AJ218" s="370" t="s">
        <v>395</v>
      </c>
      <c r="AK218" s="423" t="s">
        <v>106</v>
      </c>
      <c r="AL218" s="423" t="s">
        <v>106</v>
      </c>
      <c r="AM218" s="221"/>
      <c r="AN218" s="48">
        <v>22</v>
      </c>
      <c r="AO218" s="48">
        <v>22</v>
      </c>
      <c r="AP218" s="48">
        <v>22</v>
      </c>
      <c r="AQ218" s="48">
        <v>0</v>
      </c>
      <c r="AR218" s="48">
        <v>0</v>
      </c>
      <c r="AS218" s="48">
        <v>0</v>
      </c>
      <c r="AT218" s="48">
        <v>19</v>
      </c>
      <c r="AU218" s="48">
        <v>212</v>
      </c>
      <c r="AV218" s="48">
        <v>212</v>
      </c>
      <c r="AW218" s="48">
        <v>212</v>
      </c>
      <c r="AX218" s="48">
        <v>0</v>
      </c>
      <c r="AY218" s="48">
        <v>0</v>
      </c>
      <c r="AZ218" s="48">
        <v>0</v>
      </c>
      <c r="BA218" s="48">
        <v>0</v>
      </c>
      <c r="BB218" s="48">
        <v>0</v>
      </c>
      <c r="BC218" s="48">
        <v>0</v>
      </c>
      <c r="BD218" s="48">
        <v>0</v>
      </c>
      <c r="BE218" s="48">
        <v>0</v>
      </c>
      <c r="BF218" s="48">
        <v>0</v>
      </c>
      <c r="BG218" s="48">
        <v>0</v>
      </c>
      <c r="BH218" s="48">
        <v>0</v>
      </c>
      <c r="BI218" s="48">
        <v>0</v>
      </c>
      <c r="BJ218" s="48">
        <v>0</v>
      </c>
      <c r="BK218" s="48">
        <v>0</v>
      </c>
      <c r="BL218" s="48">
        <v>0</v>
      </c>
      <c r="BM218" s="48">
        <v>0</v>
      </c>
      <c r="BN218" s="48">
        <v>0</v>
      </c>
      <c r="BO218" s="48">
        <v>0</v>
      </c>
      <c r="BP218" s="48">
        <v>0</v>
      </c>
      <c r="BQ218" s="48">
        <v>0</v>
      </c>
      <c r="BR218" s="48">
        <v>0</v>
      </c>
      <c r="BS218" s="48">
        <v>0</v>
      </c>
      <c r="BT218" s="48">
        <v>0</v>
      </c>
      <c r="BU218" s="48">
        <v>0</v>
      </c>
      <c r="BV218" s="48">
        <v>0</v>
      </c>
      <c r="BW218" s="48">
        <v>0</v>
      </c>
      <c r="BX218" s="48">
        <v>0</v>
      </c>
      <c r="BY218" s="48">
        <v>0</v>
      </c>
      <c r="BZ218" s="48">
        <v>0</v>
      </c>
      <c r="CA218" s="48">
        <v>0</v>
      </c>
      <c r="CB218" s="48">
        <v>0</v>
      </c>
      <c r="CC218" s="48">
        <v>0</v>
      </c>
      <c r="CD218" s="48">
        <v>0</v>
      </c>
      <c r="CE218" s="48">
        <v>0</v>
      </c>
      <c r="CF218" s="48">
        <v>0</v>
      </c>
      <c r="CG218" s="48">
        <v>0</v>
      </c>
      <c r="CH218" s="48">
        <v>0</v>
      </c>
      <c r="CI218" s="48">
        <v>0</v>
      </c>
      <c r="CJ218" s="48">
        <v>0</v>
      </c>
      <c r="CK218" s="48">
        <v>0</v>
      </c>
      <c r="CL218" s="48">
        <v>0</v>
      </c>
      <c r="CM218" s="48">
        <v>0</v>
      </c>
      <c r="CN218" s="48">
        <v>0</v>
      </c>
      <c r="CO218" s="48">
        <v>0</v>
      </c>
      <c r="CP218" s="48"/>
      <c r="CQ218" s="48"/>
      <c r="CR218" s="48"/>
      <c r="CS218" s="48"/>
      <c r="CT218" s="48"/>
      <c r="CU218" s="48">
        <v>208</v>
      </c>
      <c r="CV218" s="429" t="s">
        <v>396</v>
      </c>
      <c r="CW218" s="47"/>
      <c r="CX218" s="47" t="s">
        <v>870</v>
      </c>
      <c r="CY218" s="15"/>
    </row>
    <row r="219" spans="1:103" hidden="1" x14ac:dyDescent="0.35">
      <c r="A219" s="427">
        <v>217</v>
      </c>
      <c r="B219" s="47" t="s">
        <v>1317</v>
      </c>
      <c r="C219" s="47" t="s">
        <v>1318</v>
      </c>
      <c r="D219" s="47" t="s">
        <v>56</v>
      </c>
      <c r="E219" s="47" t="s">
        <v>1319</v>
      </c>
      <c r="F219" s="47" t="s">
        <v>131</v>
      </c>
      <c r="G219" s="47" t="s">
        <v>58</v>
      </c>
      <c r="H219" s="47" t="s">
        <v>328</v>
      </c>
      <c r="I219" s="47" t="s">
        <v>104</v>
      </c>
      <c r="J219" s="423" t="s">
        <v>106</v>
      </c>
      <c r="K219" s="423" t="s">
        <v>106</v>
      </c>
      <c r="L219" s="423" t="s">
        <v>106</v>
      </c>
      <c r="M219" s="423" t="s">
        <v>106</v>
      </c>
      <c r="N219" s="369" t="s">
        <v>395</v>
      </c>
      <c r="O219" s="370" t="s">
        <v>395</v>
      </c>
      <c r="P219" s="434" t="s">
        <v>949</v>
      </c>
      <c r="Q219" s="434" t="s">
        <v>949</v>
      </c>
      <c r="R219" s="47" t="s">
        <v>395</v>
      </c>
      <c r="S219" s="423" t="s">
        <v>106</v>
      </c>
      <c r="T219" s="423" t="s">
        <v>106</v>
      </c>
      <c r="U219" s="432" t="s">
        <v>985</v>
      </c>
      <c r="V219" s="370" t="s">
        <v>395</v>
      </c>
      <c r="W219" s="423" t="s">
        <v>106</v>
      </c>
      <c r="X219" s="423" t="s">
        <v>106</v>
      </c>
      <c r="Y219" s="423" t="s">
        <v>106</v>
      </c>
      <c r="Z219" s="423" t="s">
        <v>106</v>
      </c>
      <c r="AA219" s="47" t="s">
        <v>104</v>
      </c>
      <c r="AB219" s="369" t="s">
        <v>395</v>
      </c>
      <c r="AC219" s="370" t="s">
        <v>395</v>
      </c>
      <c r="AD219" s="423" t="s">
        <v>106</v>
      </c>
      <c r="AE219" s="423" t="s">
        <v>106</v>
      </c>
      <c r="AF219" s="423" t="s">
        <v>106</v>
      </c>
      <c r="AG219" s="47" t="s">
        <v>395</v>
      </c>
      <c r="AH219" s="423" t="s">
        <v>106</v>
      </c>
      <c r="AI219" s="369" t="s">
        <v>104</v>
      </c>
      <c r="AJ219" s="370" t="s">
        <v>395</v>
      </c>
      <c r="AK219" s="423" t="s">
        <v>106</v>
      </c>
      <c r="AL219" s="423" t="s">
        <v>106</v>
      </c>
      <c r="AM219" s="221"/>
      <c r="AN219" s="48">
        <v>19</v>
      </c>
      <c r="AO219" s="48">
        <v>19</v>
      </c>
      <c r="AP219" s="48">
        <v>19</v>
      </c>
      <c r="AQ219" s="48">
        <v>0</v>
      </c>
      <c r="AR219" s="48">
        <v>60</v>
      </c>
      <c r="AS219" s="48">
        <v>56</v>
      </c>
      <c r="AT219" s="48">
        <v>19</v>
      </c>
      <c r="AU219" s="48">
        <v>184</v>
      </c>
      <c r="AV219" s="48">
        <v>184</v>
      </c>
      <c r="AW219" s="48">
        <v>184</v>
      </c>
      <c r="AX219" s="48">
        <v>0</v>
      </c>
      <c r="AY219" s="48">
        <v>0</v>
      </c>
      <c r="AZ219" s="48">
        <v>0</v>
      </c>
      <c r="BA219" s="48">
        <v>0</v>
      </c>
      <c r="BB219" s="48">
        <v>0</v>
      </c>
      <c r="BC219" s="48">
        <v>8</v>
      </c>
      <c r="BD219" s="48">
        <v>0</v>
      </c>
      <c r="BE219" s="48">
        <v>16</v>
      </c>
      <c r="BF219" s="48">
        <v>0</v>
      </c>
      <c r="BG219" s="48">
        <v>0</v>
      </c>
      <c r="BH219" s="48">
        <v>24</v>
      </c>
      <c r="BI219" s="48">
        <v>24</v>
      </c>
      <c r="BJ219" s="48">
        <v>0</v>
      </c>
      <c r="BK219" s="48">
        <v>0</v>
      </c>
      <c r="BL219" s="48">
        <v>0</v>
      </c>
      <c r="BM219" s="48">
        <v>0</v>
      </c>
      <c r="BN219" s="48">
        <v>0</v>
      </c>
      <c r="BO219" s="48">
        <v>0</v>
      </c>
      <c r="BP219" s="48">
        <v>0</v>
      </c>
      <c r="BQ219" s="48">
        <v>0</v>
      </c>
      <c r="BR219" s="48">
        <v>0</v>
      </c>
      <c r="BS219" s="48">
        <v>0</v>
      </c>
      <c r="BT219" s="48">
        <v>0</v>
      </c>
      <c r="BU219" s="48">
        <v>0</v>
      </c>
      <c r="BV219" s="48">
        <v>0</v>
      </c>
      <c r="BW219" s="48">
        <v>0</v>
      </c>
      <c r="BX219" s="48">
        <v>0</v>
      </c>
      <c r="BY219" s="48">
        <v>0</v>
      </c>
      <c r="BZ219" s="48">
        <v>0</v>
      </c>
      <c r="CA219" s="48">
        <v>0</v>
      </c>
      <c r="CB219" s="48">
        <v>0</v>
      </c>
      <c r="CC219" s="48">
        <v>0</v>
      </c>
      <c r="CD219" s="48">
        <v>0</v>
      </c>
      <c r="CE219" s="48">
        <v>0</v>
      </c>
      <c r="CF219" s="48">
        <v>0</v>
      </c>
      <c r="CG219" s="48">
        <v>0</v>
      </c>
      <c r="CH219" s="48">
        <v>0</v>
      </c>
      <c r="CI219" s="48">
        <v>0</v>
      </c>
      <c r="CJ219" s="48">
        <v>0</v>
      </c>
      <c r="CK219" s="48">
        <v>0</v>
      </c>
      <c r="CL219" s="48">
        <v>0</v>
      </c>
      <c r="CM219" s="48">
        <v>0</v>
      </c>
      <c r="CN219" s="48">
        <v>0</v>
      </c>
      <c r="CO219" s="48">
        <v>0</v>
      </c>
      <c r="CP219" s="48"/>
      <c r="CQ219" s="48"/>
      <c r="CR219" s="48"/>
      <c r="CS219" s="48">
        <v>28</v>
      </c>
      <c r="CT219" s="48">
        <v>28</v>
      </c>
      <c r="CU219" s="48">
        <v>180</v>
      </c>
      <c r="CV219" s="429" t="s">
        <v>396</v>
      </c>
      <c r="CW219" s="47"/>
      <c r="CX219" s="47" t="s">
        <v>870</v>
      </c>
      <c r="CY219" s="15"/>
    </row>
    <row r="220" spans="1:103" hidden="1" x14ac:dyDescent="0.35">
      <c r="A220" s="427">
        <v>218</v>
      </c>
      <c r="B220" s="47" t="s">
        <v>1320</v>
      </c>
      <c r="C220" s="47" t="s">
        <v>1321</v>
      </c>
      <c r="D220" s="47" t="s">
        <v>56</v>
      </c>
      <c r="E220" s="47" t="s">
        <v>1322</v>
      </c>
      <c r="F220" s="47" t="s">
        <v>131</v>
      </c>
      <c r="G220" s="47" t="s">
        <v>58</v>
      </c>
      <c r="H220" s="47" t="s">
        <v>328</v>
      </c>
      <c r="I220" s="47" t="s">
        <v>104</v>
      </c>
      <c r="J220" s="423" t="s">
        <v>106</v>
      </c>
      <c r="K220" s="423" t="s">
        <v>106</v>
      </c>
      <c r="L220" s="423" t="s">
        <v>106</v>
      </c>
      <c r="M220" s="423" t="s">
        <v>106</v>
      </c>
      <c r="N220" s="369" t="s">
        <v>395</v>
      </c>
      <c r="O220" s="370" t="s">
        <v>395</v>
      </c>
      <c r="P220" s="423" t="s">
        <v>106</v>
      </c>
      <c r="Q220" s="423" t="s">
        <v>106</v>
      </c>
      <c r="R220" s="47" t="s">
        <v>395</v>
      </c>
      <c r="S220" s="423" t="s">
        <v>106</v>
      </c>
      <c r="T220" s="423" t="s">
        <v>106</v>
      </c>
      <c r="U220" s="369" t="s">
        <v>104</v>
      </c>
      <c r="V220" s="370" t="s">
        <v>395</v>
      </c>
      <c r="W220" s="423" t="s">
        <v>106</v>
      </c>
      <c r="X220" s="423" t="s">
        <v>106</v>
      </c>
      <c r="Y220" s="423" t="s">
        <v>106</v>
      </c>
      <c r="Z220" s="423" t="s">
        <v>106</v>
      </c>
      <c r="AA220" s="47" t="s">
        <v>104</v>
      </c>
      <c r="AB220" s="369" t="s">
        <v>395</v>
      </c>
      <c r="AC220" s="370" t="s">
        <v>395</v>
      </c>
      <c r="AD220" s="423" t="s">
        <v>106</v>
      </c>
      <c r="AE220" s="423" t="s">
        <v>106</v>
      </c>
      <c r="AF220" s="423" t="s">
        <v>106</v>
      </c>
      <c r="AG220" s="423" t="s">
        <v>106</v>
      </c>
      <c r="AH220" s="47" t="s">
        <v>104</v>
      </c>
      <c r="AI220" s="369" t="s">
        <v>395</v>
      </c>
      <c r="AJ220" s="370" t="s">
        <v>395</v>
      </c>
      <c r="AK220" s="423" t="s">
        <v>106</v>
      </c>
      <c r="AL220" s="423" t="s">
        <v>106</v>
      </c>
      <c r="AM220" s="221"/>
      <c r="AN220" s="48">
        <v>22</v>
      </c>
      <c r="AO220" s="48">
        <v>22</v>
      </c>
      <c r="AP220" s="48">
        <v>22</v>
      </c>
      <c r="AQ220" s="48">
        <v>0</v>
      </c>
      <c r="AR220" s="48">
        <v>40</v>
      </c>
      <c r="AS220" s="48">
        <v>40</v>
      </c>
      <c r="AT220" s="48">
        <v>19</v>
      </c>
      <c r="AU220" s="48">
        <v>212</v>
      </c>
      <c r="AV220" s="48">
        <v>212</v>
      </c>
      <c r="AW220" s="48">
        <v>212</v>
      </c>
      <c r="AX220" s="48">
        <v>0</v>
      </c>
      <c r="AY220" s="48">
        <v>0</v>
      </c>
      <c r="AZ220" s="48">
        <v>0</v>
      </c>
      <c r="BA220" s="48">
        <v>0</v>
      </c>
      <c r="BB220" s="48">
        <v>0</v>
      </c>
      <c r="BC220" s="48">
        <v>0</v>
      </c>
      <c r="BD220" s="48">
        <v>0</v>
      </c>
      <c r="BE220" s="48">
        <v>0</v>
      </c>
      <c r="BF220" s="48">
        <v>0</v>
      </c>
      <c r="BG220" s="48">
        <v>0</v>
      </c>
      <c r="BH220" s="48">
        <v>0</v>
      </c>
      <c r="BI220" s="48">
        <v>0</v>
      </c>
      <c r="BJ220" s="48">
        <v>0</v>
      </c>
      <c r="BK220" s="48">
        <v>0</v>
      </c>
      <c r="BL220" s="48">
        <v>0</v>
      </c>
      <c r="BM220" s="48">
        <v>0</v>
      </c>
      <c r="BN220" s="48">
        <v>0</v>
      </c>
      <c r="BO220" s="48">
        <v>0</v>
      </c>
      <c r="BP220" s="48">
        <v>0</v>
      </c>
      <c r="BQ220" s="48">
        <v>0</v>
      </c>
      <c r="BR220" s="48">
        <v>0</v>
      </c>
      <c r="BS220" s="48">
        <v>0</v>
      </c>
      <c r="BT220" s="48">
        <v>0</v>
      </c>
      <c r="BU220" s="48">
        <v>0</v>
      </c>
      <c r="BV220" s="48">
        <v>0</v>
      </c>
      <c r="BW220" s="48">
        <v>0</v>
      </c>
      <c r="BX220" s="48">
        <v>0</v>
      </c>
      <c r="BY220" s="48">
        <v>0</v>
      </c>
      <c r="BZ220" s="48">
        <v>0</v>
      </c>
      <c r="CA220" s="48">
        <v>0</v>
      </c>
      <c r="CB220" s="48">
        <v>0</v>
      </c>
      <c r="CC220" s="48">
        <v>0</v>
      </c>
      <c r="CD220" s="48">
        <v>0</v>
      </c>
      <c r="CE220" s="48">
        <v>0</v>
      </c>
      <c r="CF220" s="48">
        <v>0</v>
      </c>
      <c r="CG220" s="48">
        <v>0</v>
      </c>
      <c r="CH220" s="48">
        <v>0</v>
      </c>
      <c r="CI220" s="48">
        <v>0</v>
      </c>
      <c r="CJ220" s="48">
        <v>0</v>
      </c>
      <c r="CK220" s="48">
        <v>0</v>
      </c>
      <c r="CL220" s="48">
        <v>0</v>
      </c>
      <c r="CM220" s="48">
        <v>0</v>
      </c>
      <c r="CN220" s="48">
        <v>0</v>
      </c>
      <c r="CO220" s="48">
        <v>0</v>
      </c>
      <c r="CP220" s="48"/>
      <c r="CQ220" s="48"/>
      <c r="CR220" s="48"/>
      <c r="CS220" s="48"/>
      <c r="CT220" s="48"/>
      <c r="CU220" s="48">
        <v>208</v>
      </c>
      <c r="CV220" s="429" t="s">
        <v>396</v>
      </c>
      <c r="CW220" s="47"/>
      <c r="CX220" s="47" t="s">
        <v>870</v>
      </c>
      <c r="CY220" s="15"/>
    </row>
    <row r="221" spans="1:103" hidden="1" x14ac:dyDescent="0.35">
      <c r="A221" s="427">
        <v>219</v>
      </c>
      <c r="B221" s="47" t="s">
        <v>1323</v>
      </c>
      <c r="C221" s="47" t="s">
        <v>1324</v>
      </c>
      <c r="D221" s="47" t="s">
        <v>56</v>
      </c>
      <c r="E221" s="47" t="s">
        <v>1325</v>
      </c>
      <c r="F221" s="47" t="s">
        <v>131</v>
      </c>
      <c r="G221" s="47" t="s">
        <v>58</v>
      </c>
      <c r="H221" s="47" t="s">
        <v>328</v>
      </c>
      <c r="I221" s="423" t="s">
        <v>106</v>
      </c>
      <c r="J221" s="423" t="s">
        <v>106</v>
      </c>
      <c r="K221" s="423" t="s">
        <v>106</v>
      </c>
      <c r="L221" s="47" t="s">
        <v>395</v>
      </c>
      <c r="M221" s="423" t="s">
        <v>106</v>
      </c>
      <c r="N221" s="369" t="s">
        <v>104</v>
      </c>
      <c r="O221" s="370" t="s">
        <v>395</v>
      </c>
      <c r="P221" s="47" t="s">
        <v>395</v>
      </c>
      <c r="Q221" s="433"/>
      <c r="R221" s="432" t="s">
        <v>1052</v>
      </c>
      <c r="S221" s="432" t="s">
        <v>1052</v>
      </c>
      <c r="T221" s="423" t="s">
        <v>106</v>
      </c>
      <c r="U221" s="369" t="s">
        <v>104</v>
      </c>
      <c r="V221" s="370" t="s">
        <v>395</v>
      </c>
      <c r="W221" s="423" t="s">
        <v>106</v>
      </c>
      <c r="X221" s="423" t="s">
        <v>106</v>
      </c>
      <c r="Y221" s="47" t="s">
        <v>395</v>
      </c>
      <c r="Z221" s="423" t="s">
        <v>106</v>
      </c>
      <c r="AA221" s="423" t="s">
        <v>106</v>
      </c>
      <c r="AB221" s="369" t="s">
        <v>104</v>
      </c>
      <c r="AC221" s="370" t="s">
        <v>395</v>
      </c>
      <c r="AD221" s="423" t="s">
        <v>106</v>
      </c>
      <c r="AE221" s="423" t="s">
        <v>106</v>
      </c>
      <c r="AF221" s="423" t="s">
        <v>106</v>
      </c>
      <c r="AG221" s="423" t="s">
        <v>106</v>
      </c>
      <c r="AH221" s="47" t="s">
        <v>395</v>
      </c>
      <c r="AI221" s="369" t="s">
        <v>104</v>
      </c>
      <c r="AJ221" s="370" t="s">
        <v>395</v>
      </c>
      <c r="AK221" s="423" t="s">
        <v>106</v>
      </c>
      <c r="AL221" s="423" t="s">
        <v>106</v>
      </c>
      <c r="AM221" s="221"/>
      <c r="AN221" s="48">
        <v>19</v>
      </c>
      <c r="AO221" s="48">
        <v>19</v>
      </c>
      <c r="AP221" s="48">
        <v>19</v>
      </c>
      <c r="AQ221" s="48">
        <v>0</v>
      </c>
      <c r="AR221" s="48">
        <v>50</v>
      </c>
      <c r="AS221" s="48">
        <v>52</v>
      </c>
      <c r="AT221" s="48">
        <v>19</v>
      </c>
      <c r="AU221" s="48">
        <v>182</v>
      </c>
      <c r="AV221" s="48">
        <v>182</v>
      </c>
      <c r="AW221" s="48">
        <v>182</v>
      </c>
      <c r="AX221" s="48">
        <v>0</v>
      </c>
      <c r="AY221" s="48">
        <v>0</v>
      </c>
      <c r="AZ221" s="48">
        <v>0</v>
      </c>
      <c r="BA221" s="48">
        <v>0</v>
      </c>
      <c r="BB221" s="48">
        <v>0</v>
      </c>
      <c r="BC221" s="48">
        <v>20</v>
      </c>
      <c r="BD221" s="48">
        <v>0</v>
      </c>
      <c r="BE221" s="48">
        <v>0</v>
      </c>
      <c r="BF221" s="48">
        <v>0</v>
      </c>
      <c r="BG221" s="48">
        <v>0</v>
      </c>
      <c r="BH221" s="48">
        <v>20</v>
      </c>
      <c r="BI221" s="48">
        <v>20</v>
      </c>
      <c r="BJ221" s="48">
        <v>0</v>
      </c>
      <c r="BK221" s="48">
        <v>0</v>
      </c>
      <c r="BL221" s="48">
        <v>0</v>
      </c>
      <c r="BM221" s="48">
        <v>0</v>
      </c>
      <c r="BN221" s="48">
        <v>0</v>
      </c>
      <c r="BO221" s="48">
        <v>0</v>
      </c>
      <c r="BP221" s="48">
        <v>0</v>
      </c>
      <c r="BQ221" s="48">
        <v>0</v>
      </c>
      <c r="BR221" s="48">
        <v>0</v>
      </c>
      <c r="BS221" s="48">
        <v>0</v>
      </c>
      <c r="BT221" s="48">
        <v>0</v>
      </c>
      <c r="BU221" s="48">
        <v>0</v>
      </c>
      <c r="BV221" s="48">
        <v>0</v>
      </c>
      <c r="BW221" s="48">
        <v>0</v>
      </c>
      <c r="BX221" s="48">
        <v>0</v>
      </c>
      <c r="BY221" s="48">
        <v>0</v>
      </c>
      <c r="BZ221" s="48">
        <v>0</v>
      </c>
      <c r="CA221" s="48">
        <v>0</v>
      </c>
      <c r="CB221" s="48">
        <v>0</v>
      </c>
      <c r="CC221" s="48">
        <v>0</v>
      </c>
      <c r="CD221" s="48">
        <v>0</v>
      </c>
      <c r="CE221" s="48">
        <v>0</v>
      </c>
      <c r="CF221" s="48">
        <v>0</v>
      </c>
      <c r="CG221" s="48">
        <v>0</v>
      </c>
      <c r="CH221" s="48">
        <v>0</v>
      </c>
      <c r="CI221" s="48">
        <v>0</v>
      </c>
      <c r="CJ221" s="48">
        <v>0</v>
      </c>
      <c r="CK221" s="48">
        <v>0</v>
      </c>
      <c r="CL221" s="48">
        <v>0</v>
      </c>
      <c r="CM221" s="48">
        <v>0</v>
      </c>
      <c r="CN221" s="48">
        <v>0</v>
      </c>
      <c r="CO221" s="48">
        <v>0</v>
      </c>
      <c r="CP221" s="48"/>
      <c r="CQ221" s="48"/>
      <c r="CR221" s="48"/>
      <c r="CS221" s="48">
        <v>30</v>
      </c>
      <c r="CT221" s="48">
        <v>30</v>
      </c>
      <c r="CU221" s="48">
        <v>178</v>
      </c>
      <c r="CV221" s="429" t="s">
        <v>396</v>
      </c>
      <c r="CW221" s="47"/>
      <c r="CX221" s="47" t="s">
        <v>870</v>
      </c>
      <c r="CY221" s="15"/>
    </row>
    <row r="222" spans="1:103" hidden="1" x14ac:dyDescent="0.35">
      <c r="A222" s="427">
        <v>220</v>
      </c>
      <c r="B222" s="47" t="s">
        <v>1335</v>
      </c>
      <c r="C222" s="47" t="s">
        <v>1336</v>
      </c>
      <c r="D222" s="47" t="s">
        <v>56</v>
      </c>
      <c r="E222" s="47" t="s">
        <v>1337</v>
      </c>
      <c r="F222" s="47" t="s">
        <v>131</v>
      </c>
      <c r="G222" s="47" t="s">
        <v>58</v>
      </c>
      <c r="H222" s="47" t="s">
        <v>399</v>
      </c>
      <c r="I222" s="433"/>
      <c r="J222" s="47" t="s">
        <v>395</v>
      </c>
      <c r="K222" s="423" t="s">
        <v>106</v>
      </c>
      <c r="L222" s="423" t="s">
        <v>106</v>
      </c>
      <c r="M222" s="423" t="s">
        <v>106</v>
      </c>
      <c r="N222" s="369" t="s">
        <v>104</v>
      </c>
      <c r="O222" s="370" t="s">
        <v>395</v>
      </c>
      <c r="P222" s="423" t="s">
        <v>106</v>
      </c>
      <c r="Q222" s="423" t="s">
        <v>106</v>
      </c>
      <c r="R222" s="47" t="s">
        <v>395</v>
      </c>
      <c r="S222" s="423" t="s">
        <v>106</v>
      </c>
      <c r="T222" s="423" t="s">
        <v>106</v>
      </c>
      <c r="U222" s="369" t="s">
        <v>104</v>
      </c>
      <c r="V222" s="370" t="s">
        <v>395</v>
      </c>
      <c r="W222" s="433"/>
      <c r="X222" s="47" t="s">
        <v>395</v>
      </c>
      <c r="Y222" s="423" t="s">
        <v>106</v>
      </c>
      <c r="Z222" s="423" t="s">
        <v>106</v>
      </c>
      <c r="AA222" s="423" t="s">
        <v>106</v>
      </c>
      <c r="AB222" s="369" t="s">
        <v>104</v>
      </c>
      <c r="AC222" s="370" t="s">
        <v>395</v>
      </c>
      <c r="AD222" s="423" t="s">
        <v>106</v>
      </c>
      <c r="AE222" s="423" t="s">
        <v>106</v>
      </c>
      <c r="AF222" s="423" t="s">
        <v>106</v>
      </c>
      <c r="AG222" s="423" t="s">
        <v>106</v>
      </c>
      <c r="AH222" s="47" t="s">
        <v>395</v>
      </c>
      <c r="AI222" s="369" t="s">
        <v>104</v>
      </c>
      <c r="AJ222" s="370" t="s">
        <v>395</v>
      </c>
      <c r="AK222" s="47" t="s">
        <v>395</v>
      </c>
      <c r="AL222" s="423" t="s">
        <v>106</v>
      </c>
      <c r="AM222" s="221"/>
      <c r="AN222" s="48">
        <v>19</v>
      </c>
      <c r="AO222" s="48">
        <v>19</v>
      </c>
      <c r="AP222" s="48">
        <v>19</v>
      </c>
      <c r="AQ222" s="48">
        <v>0</v>
      </c>
      <c r="AR222" s="48">
        <v>40</v>
      </c>
      <c r="AS222" s="48">
        <v>40</v>
      </c>
      <c r="AT222" s="430">
        <v>18.166699999999999</v>
      </c>
      <c r="AU222" s="48">
        <v>182</v>
      </c>
      <c r="AV222" s="48">
        <v>182</v>
      </c>
      <c r="AW222" s="48">
        <v>182</v>
      </c>
      <c r="AX222" s="48">
        <v>0</v>
      </c>
      <c r="AY222" s="48">
        <v>0</v>
      </c>
      <c r="AZ222" s="48">
        <v>0</v>
      </c>
      <c r="BA222" s="48">
        <v>0</v>
      </c>
      <c r="BB222" s="48">
        <v>0</v>
      </c>
      <c r="BC222" s="48">
        <v>0</v>
      </c>
      <c r="BD222" s="48">
        <v>0</v>
      </c>
      <c r="BE222" s="48">
        <v>0</v>
      </c>
      <c r="BF222" s="48">
        <v>0</v>
      </c>
      <c r="BG222" s="48">
        <v>0</v>
      </c>
      <c r="BH222" s="48">
        <v>0</v>
      </c>
      <c r="BI222" s="48">
        <v>0</v>
      </c>
      <c r="BJ222" s="48">
        <v>0</v>
      </c>
      <c r="BK222" s="48">
        <v>0</v>
      </c>
      <c r="BL222" s="48">
        <v>0</v>
      </c>
      <c r="BM222" s="48">
        <v>0</v>
      </c>
      <c r="BN222" s="48">
        <v>0</v>
      </c>
      <c r="BO222" s="48">
        <v>0</v>
      </c>
      <c r="BP222" s="48">
        <v>0</v>
      </c>
      <c r="BQ222" s="48">
        <v>0</v>
      </c>
      <c r="BR222" s="48">
        <v>0</v>
      </c>
      <c r="BS222" s="48">
        <v>0</v>
      </c>
      <c r="BT222" s="48">
        <v>0</v>
      </c>
      <c r="BU222" s="48">
        <v>0</v>
      </c>
      <c r="BV222" s="48">
        <v>0</v>
      </c>
      <c r="BW222" s="48">
        <v>0</v>
      </c>
      <c r="BX222" s="48">
        <v>0</v>
      </c>
      <c r="BY222" s="48">
        <v>0</v>
      </c>
      <c r="BZ222" s="48">
        <v>0</v>
      </c>
      <c r="CA222" s="48">
        <v>0</v>
      </c>
      <c r="CB222" s="48">
        <v>0</v>
      </c>
      <c r="CC222" s="48">
        <v>0</v>
      </c>
      <c r="CD222" s="48">
        <v>0</v>
      </c>
      <c r="CE222" s="48">
        <v>0</v>
      </c>
      <c r="CF222" s="48">
        <v>0</v>
      </c>
      <c r="CG222" s="48">
        <v>0</v>
      </c>
      <c r="CH222" s="48">
        <v>0</v>
      </c>
      <c r="CI222" s="48">
        <v>0</v>
      </c>
      <c r="CJ222" s="48">
        <v>0</v>
      </c>
      <c r="CK222" s="48">
        <v>0</v>
      </c>
      <c r="CL222" s="48">
        <v>0</v>
      </c>
      <c r="CM222" s="48">
        <v>0</v>
      </c>
      <c r="CN222" s="48">
        <v>0</v>
      </c>
      <c r="CO222" s="48">
        <v>0</v>
      </c>
      <c r="CP222" s="48"/>
      <c r="CQ222" s="48"/>
      <c r="CR222" s="48"/>
      <c r="CS222" s="48">
        <v>20</v>
      </c>
      <c r="CT222" s="48">
        <v>20</v>
      </c>
      <c r="CU222" s="48">
        <v>188</v>
      </c>
      <c r="CV222" s="429" t="s">
        <v>396</v>
      </c>
      <c r="CW222" s="47"/>
      <c r="CX222" s="47" t="s">
        <v>319</v>
      </c>
      <c r="CY222" s="15"/>
    </row>
    <row r="223" spans="1:103" hidden="1" x14ac:dyDescent="0.35">
      <c r="A223" s="427">
        <v>221</v>
      </c>
      <c r="B223" s="47" t="s">
        <v>1338</v>
      </c>
      <c r="C223" s="47" t="s">
        <v>1339</v>
      </c>
      <c r="D223" s="47" t="s">
        <v>56</v>
      </c>
      <c r="E223" s="47" t="s">
        <v>1340</v>
      </c>
      <c r="F223" s="47" t="s">
        <v>131</v>
      </c>
      <c r="G223" s="47" t="s">
        <v>58</v>
      </c>
      <c r="H223" s="47" t="s">
        <v>399</v>
      </c>
      <c r="I223" s="19" t="s">
        <v>828</v>
      </c>
      <c r="J223" s="19" t="s">
        <v>828</v>
      </c>
      <c r="K223" s="19" t="s">
        <v>828</v>
      </c>
      <c r="L223" s="19" t="s">
        <v>828</v>
      </c>
      <c r="M223" s="434" t="s">
        <v>949</v>
      </c>
      <c r="N223" s="369" t="s">
        <v>395</v>
      </c>
      <c r="O223" s="370" t="s">
        <v>395</v>
      </c>
      <c r="P223" s="433"/>
      <c r="Q223" s="433"/>
      <c r="R223" s="433"/>
      <c r="S223" s="433"/>
      <c r="T223" s="433"/>
      <c r="U223" s="369"/>
      <c r="V223" s="370"/>
      <c r="W223" s="433"/>
      <c r="X223" s="433"/>
      <c r="Y223" s="433"/>
      <c r="Z223" s="433"/>
      <c r="AA223" s="433"/>
      <c r="AB223" s="369"/>
      <c r="AC223" s="370"/>
      <c r="AD223" s="433"/>
      <c r="AE223" s="433"/>
      <c r="AF223" s="433"/>
      <c r="AG223" s="433"/>
      <c r="AH223" s="433"/>
      <c r="AI223" s="369"/>
      <c r="AJ223" s="370"/>
      <c r="AK223" s="433"/>
      <c r="AL223" s="433"/>
      <c r="AM223" s="221"/>
      <c r="AN223" s="48">
        <v>0</v>
      </c>
      <c r="AO223" s="48">
        <v>0</v>
      </c>
      <c r="AP223" s="48">
        <v>0</v>
      </c>
      <c r="AQ223" s="48">
        <v>0</v>
      </c>
      <c r="AR223" s="48"/>
      <c r="AS223" s="48">
        <v>0</v>
      </c>
      <c r="AT223" s="430">
        <v>18.333300000000001</v>
      </c>
      <c r="AU223" s="48">
        <v>0</v>
      </c>
      <c r="AV223" s="48">
        <v>0</v>
      </c>
      <c r="AW223" s="48">
        <v>0</v>
      </c>
      <c r="AX223" s="48">
        <v>0</v>
      </c>
      <c r="AY223" s="48">
        <v>0</v>
      </c>
      <c r="AZ223" s="48">
        <v>0</v>
      </c>
      <c r="BA223" s="48">
        <v>0</v>
      </c>
      <c r="BB223" s="48">
        <v>0</v>
      </c>
      <c r="BC223" s="48">
        <v>0</v>
      </c>
      <c r="BD223" s="48">
        <v>0</v>
      </c>
      <c r="BE223" s="48">
        <v>48</v>
      </c>
      <c r="BF223" s="48">
        <v>0</v>
      </c>
      <c r="BG223" s="48">
        <v>0</v>
      </c>
      <c r="BH223" s="48">
        <v>48</v>
      </c>
      <c r="BI223" s="48">
        <v>0</v>
      </c>
      <c r="BJ223" s="48">
        <v>0</v>
      </c>
      <c r="BK223" s="48">
        <v>0</v>
      </c>
      <c r="BL223" s="48">
        <v>0</v>
      </c>
      <c r="BM223" s="48">
        <v>0</v>
      </c>
      <c r="BN223" s="48">
        <v>0</v>
      </c>
      <c r="BO223" s="48">
        <v>0</v>
      </c>
      <c r="BP223" s="48">
        <v>0</v>
      </c>
      <c r="BQ223" s="48">
        <v>0</v>
      </c>
      <c r="BR223" s="48">
        <v>0</v>
      </c>
      <c r="BS223" s="48">
        <v>0</v>
      </c>
      <c r="BT223" s="48">
        <v>0</v>
      </c>
      <c r="BU223" s="48">
        <v>0</v>
      </c>
      <c r="BV223" s="48">
        <v>0</v>
      </c>
      <c r="BW223" s="48">
        <v>0</v>
      </c>
      <c r="BX223" s="48">
        <v>0</v>
      </c>
      <c r="BY223" s="48">
        <v>0</v>
      </c>
      <c r="BZ223" s="48">
        <v>0</v>
      </c>
      <c r="CA223" s="48">
        <v>0</v>
      </c>
      <c r="CB223" s="48">
        <v>0</v>
      </c>
      <c r="CC223" s="48">
        <v>0</v>
      </c>
      <c r="CD223" s="48">
        <v>0</v>
      </c>
      <c r="CE223" s="48">
        <v>0</v>
      </c>
      <c r="CF223" s="48">
        <v>0</v>
      </c>
      <c r="CG223" s="48">
        <v>0</v>
      </c>
      <c r="CH223" s="48">
        <v>0</v>
      </c>
      <c r="CI223" s="48">
        <v>0</v>
      </c>
      <c r="CJ223" s="48">
        <v>0</v>
      </c>
      <c r="CK223" s="48">
        <v>0</v>
      </c>
      <c r="CL223" s="48">
        <v>0</v>
      </c>
      <c r="CM223" s="48">
        <v>0</v>
      </c>
      <c r="CN223" s="48">
        <v>0</v>
      </c>
      <c r="CO223" s="48">
        <v>0</v>
      </c>
      <c r="CP223" s="48">
        <v>168</v>
      </c>
      <c r="CQ223" s="48"/>
      <c r="CR223" s="48"/>
      <c r="CS223" s="48">
        <v>48</v>
      </c>
      <c r="CT223" s="48">
        <v>208</v>
      </c>
      <c r="CU223" s="48"/>
      <c r="CV223" s="429" t="s">
        <v>397</v>
      </c>
      <c r="CW223" s="47" t="s">
        <v>1918</v>
      </c>
      <c r="CX223" s="47" t="s">
        <v>870</v>
      </c>
      <c r="CY223" s="15"/>
    </row>
    <row r="224" spans="1:103" hidden="1" x14ac:dyDescent="0.35">
      <c r="A224" s="427">
        <v>222</v>
      </c>
      <c r="B224" s="47" t="s">
        <v>1341</v>
      </c>
      <c r="C224" s="47" t="s">
        <v>1342</v>
      </c>
      <c r="D224" s="47" t="s">
        <v>56</v>
      </c>
      <c r="E224" s="47" t="s">
        <v>1343</v>
      </c>
      <c r="F224" s="47" t="s">
        <v>131</v>
      </c>
      <c r="G224" s="47" t="s">
        <v>58</v>
      </c>
      <c r="H224" s="47" t="s">
        <v>399</v>
      </c>
      <c r="I224" s="423" t="s">
        <v>106</v>
      </c>
      <c r="J224" s="428" t="s">
        <v>1919</v>
      </c>
      <c r="K224" s="423" t="s">
        <v>106</v>
      </c>
      <c r="L224" s="423" t="s">
        <v>106</v>
      </c>
      <c r="M224" s="433"/>
      <c r="N224" s="369" t="s">
        <v>395</v>
      </c>
      <c r="O224" s="370" t="s">
        <v>395</v>
      </c>
      <c r="P224" s="423" t="s">
        <v>106</v>
      </c>
      <c r="Q224" s="433"/>
      <c r="R224" s="423" t="s">
        <v>106</v>
      </c>
      <c r="S224" s="423" t="s">
        <v>106</v>
      </c>
      <c r="T224" s="47" t="s">
        <v>104</v>
      </c>
      <c r="U224" s="369" t="s">
        <v>395</v>
      </c>
      <c r="V224" s="370" t="s">
        <v>395</v>
      </c>
      <c r="W224" s="433"/>
      <c r="X224" s="423" t="s">
        <v>106</v>
      </c>
      <c r="Y224" s="47" t="s">
        <v>395</v>
      </c>
      <c r="Z224" s="423" t="s">
        <v>106</v>
      </c>
      <c r="AA224" s="423" t="s">
        <v>106</v>
      </c>
      <c r="AB224" s="369"/>
      <c r="AC224" s="370" t="s">
        <v>395</v>
      </c>
      <c r="AD224" s="47" t="s">
        <v>395</v>
      </c>
      <c r="AE224" s="434" t="s">
        <v>916</v>
      </c>
      <c r="AF224" s="423" t="s">
        <v>1920</v>
      </c>
      <c r="AG224" s="433"/>
      <c r="AH224" s="423" t="s">
        <v>106</v>
      </c>
      <c r="AI224" s="369" t="s">
        <v>104</v>
      </c>
      <c r="AJ224" s="370" t="s">
        <v>395</v>
      </c>
      <c r="AK224" s="433"/>
      <c r="AL224" s="47" t="s">
        <v>395</v>
      </c>
      <c r="AM224" s="221"/>
      <c r="AN224" s="430">
        <v>14.791700000000001</v>
      </c>
      <c r="AO224" s="430">
        <v>13.941700000000001</v>
      </c>
      <c r="AP224" s="430">
        <v>13.941700000000001</v>
      </c>
      <c r="AQ224" s="48">
        <v>0</v>
      </c>
      <c r="AR224" s="430">
        <v>30.75</v>
      </c>
      <c r="AS224" s="48">
        <v>24</v>
      </c>
      <c r="AT224" s="430">
        <v>18.166699999999999</v>
      </c>
      <c r="AU224" s="430">
        <v>143.917</v>
      </c>
      <c r="AV224" s="430">
        <v>135.417</v>
      </c>
      <c r="AW224" s="430">
        <v>135.417</v>
      </c>
      <c r="AX224" s="430">
        <v>8.5</v>
      </c>
      <c r="AY224" s="48">
        <v>0</v>
      </c>
      <c r="AZ224" s="48">
        <v>0</v>
      </c>
      <c r="BA224" s="48">
        <v>0</v>
      </c>
      <c r="BB224" s="48">
        <v>0</v>
      </c>
      <c r="BC224" s="48">
        <v>0</v>
      </c>
      <c r="BD224" s="48">
        <v>0</v>
      </c>
      <c r="BE224" s="48">
        <v>2</v>
      </c>
      <c r="BF224" s="48">
        <v>0</v>
      </c>
      <c r="BG224" s="48">
        <v>0</v>
      </c>
      <c r="BH224" s="430">
        <v>10.5</v>
      </c>
      <c r="BI224" s="48">
        <v>2</v>
      </c>
      <c r="BJ224" s="48">
        <v>0</v>
      </c>
      <c r="BK224" s="48">
        <v>0</v>
      </c>
      <c r="BL224" s="48">
        <v>0</v>
      </c>
      <c r="BM224" s="48">
        <v>0</v>
      </c>
      <c r="BN224" s="48">
        <v>0</v>
      </c>
      <c r="BO224" s="48">
        <v>0</v>
      </c>
      <c r="BP224" s="48">
        <v>0</v>
      </c>
      <c r="BQ224" s="48">
        <v>0</v>
      </c>
      <c r="BR224" s="48">
        <v>0</v>
      </c>
      <c r="BS224" s="48">
        <v>0</v>
      </c>
      <c r="BT224" s="48">
        <v>0</v>
      </c>
      <c r="BU224" s="48">
        <v>0</v>
      </c>
      <c r="BV224" s="48">
        <v>0</v>
      </c>
      <c r="BW224" s="48">
        <v>0</v>
      </c>
      <c r="BX224" s="48">
        <v>0</v>
      </c>
      <c r="BY224" s="48">
        <v>0</v>
      </c>
      <c r="BZ224" s="48">
        <v>0</v>
      </c>
      <c r="CA224" s="48">
        <v>0</v>
      </c>
      <c r="CB224" s="48">
        <v>0</v>
      </c>
      <c r="CC224" s="48">
        <v>0</v>
      </c>
      <c r="CD224" s="48">
        <v>0</v>
      </c>
      <c r="CE224" s="48">
        <v>0</v>
      </c>
      <c r="CF224" s="48">
        <v>0</v>
      </c>
      <c r="CG224" s="48">
        <v>0</v>
      </c>
      <c r="CH224" s="48">
        <v>0</v>
      </c>
      <c r="CI224" s="48">
        <v>0</v>
      </c>
      <c r="CJ224" s="48">
        <v>0</v>
      </c>
      <c r="CK224" s="48">
        <v>0</v>
      </c>
      <c r="CL224" s="48">
        <v>0</v>
      </c>
      <c r="CM224" s="48">
        <v>0</v>
      </c>
      <c r="CN224" s="48">
        <v>0</v>
      </c>
      <c r="CO224" s="48">
        <v>0</v>
      </c>
      <c r="CP224" s="48"/>
      <c r="CQ224" s="48"/>
      <c r="CR224" s="48"/>
      <c r="CS224" s="430">
        <v>58.082999999999998</v>
      </c>
      <c r="CT224" s="430">
        <v>58.082999999999998</v>
      </c>
      <c r="CU224" s="430">
        <v>149.917</v>
      </c>
      <c r="CV224" s="429" t="s">
        <v>396</v>
      </c>
      <c r="CW224" s="47"/>
      <c r="CX224" s="47" t="s">
        <v>870</v>
      </c>
      <c r="CY224" s="15"/>
    </row>
    <row r="225" spans="1:103" hidden="1" x14ac:dyDescent="0.35">
      <c r="A225" s="427">
        <v>223</v>
      </c>
      <c r="B225" s="47" t="s">
        <v>1344</v>
      </c>
      <c r="C225" s="47" t="s">
        <v>1345</v>
      </c>
      <c r="D225" s="47" t="s">
        <v>56</v>
      </c>
      <c r="E225" s="47" t="s">
        <v>1346</v>
      </c>
      <c r="F225" s="47" t="s">
        <v>131</v>
      </c>
      <c r="G225" s="47" t="s">
        <v>58</v>
      </c>
      <c r="H225" s="47" t="s">
        <v>328</v>
      </c>
      <c r="I225" s="423" t="s">
        <v>106</v>
      </c>
      <c r="J225" s="423" t="s">
        <v>106</v>
      </c>
      <c r="K225" s="423" t="s">
        <v>106</v>
      </c>
      <c r="L225" s="423" t="s">
        <v>106</v>
      </c>
      <c r="M225" s="47" t="s">
        <v>395</v>
      </c>
      <c r="N225" s="369" t="s">
        <v>104</v>
      </c>
      <c r="O225" s="370" t="s">
        <v>395</v>
      </c>
      <c r="P225" s="423" t="s">
        <v>106</v>
      </c>
      <c r="Q225" s="423" t="s">
        <v>106</v>
      </c>
      <c r="R225" s="423" t="s">
        <v>106</v>
      </c>
      <c r="S225" s="423" t="s">
        <v>106</v>
      </c>
      <c r="T225" s="47" t="s">
        <v>104</v>
      </c>
      <c r="U225" s="369" t="s">
        <v>395</v>
      </c>
      <c r="V225" s="370" t="s">
        <v>395</v>
      </c>
      <c r="W225" s="432" t="s">
        <v>1052</v>
      </c>
      <c r="X225" s="432" t="s">
        <v>1052</v>
      </c>
      <c r="Y225" s="423" t="s">
        <v>106</v>
      </c>
      <c r="Z225" s="423" t="s">
        <v>106</v>
      </c>
      <c r="AA225" s="47" t="s">
        <v>104</v>
      </c>
      <c r="AB225" s="369" t="s">
        <v>395</v>
      </c>
      <c r="AC225" s="370" t="s">
        <v>395</v>
      </c>
      <c r="AD225" s="423" t="s">
        <v>106</v>
      </c>
      <c r="AE225" s="423" t="s">
        <v>106</v>
      </c>
      <c r="AF225" s="47" t="s">
        <v>395</v>
      </c>
      <c r="AG225" s="423" t="s">
        <v>106</v>
      </c>
      <c r="AH225" s="423" t="s">
        <v>106</v>
      </c>
      <c r="AI225" s="369" t="s">
        <v>104</v>
      </c>
      <c r="AJ225" s="370" t="s">
        <v>395</v>
      </c>
      <c r="AK225" s="423" t="s">
        <v>106</v>
      </c>
      <c r="AL225" s="423" t="s">
        <v>106</v>
      </c>
      <c r="AM225" s="221"/>
      <c r="AN225" s="48">
        <v>20</v>
      </c>
      <c r="AO225" s="48">
        <v>20</v>
      </c>
      <c r="AP225" s="48">
        <v>20</v>
      </c>
      <c r="AQ225" s="48">
        <v>0</v>
      </c>
      <c r="AR225" s="48">
        <v>55</v>
      </c>
      <c r="AS225" s="48">
        <v>60</v>
      </c>
      <c r="AT225" s="48">
        <v>19</v>
      </c>
      <c r="AU225" s="48">
        <v>192</v>
      </c>
      <c r="AV225" s="48">
        <v>192</v>
      </c>
      <c r="AW225" s="48">
        <v>192</v>
      </c>
      <c r="AX225" s="48">
        <v>0</v>
      </c>
      <c r="AY225" s="48">
        <v>0</v>
      </c>
      <c r="AZ225" s="48">
        <v>0</v>
      </c>
      <c r="BA225" s="48">
        <v>0</v>
      </c>
      <c r="BB225" s="48">
        <v>0</v>
      </c>
      <c r="BC225" s="48">
        <v>20</v>
      </c>
      <c r="BD225" s="48">
        <v>0</v>
      </c>
      <c r="BE225" s="48">
        <v>0</v>
      </c>
      <c r="BF225" s="48">
        <v>0</v>
      </c>
      <c r="BG225" s="48">
        <v>0</v>
      </c>
      <c r="BH225" s="48">
        <v>20</v>
      </c>
      <c r="BI225" s="48">
        <v>20</v>
      </c>
      <c r="BJ225" s="48">
        <v>0</v>
      </c>
      <c r="BK225" s="48">
        <v>0</v>
      </c>
      <c r="BL225" s="48">
        <v>0</v>
      </c>
      <c r="BM225" s="48">
        <v>0</v>
      </c>
      <c r="BN225" s="48">
        <v>0</v>
      </c>
      <c r="BO225" s="48">
        <v>0</v>
      </c>
      <c r="BP225" s="48">
        <v>0</v>
      </c>
      <c r="BQ225" s="48">
        <v>0</v>
      </c>
      <c r="BR225" s="48">
        <v>0</v>
      </c>
      <c r="BS225" s="48">
        <v>0</v>
      </c>
      <c r="BT225" s="48">
        <v>0</v>
      </c>
      <c r="BU225" s="48">
        <v>0</v>
      </c>
      <c r="BV225" s="48">
        <v>0</v>
      </c>
      <c r="BW225" s="48">
        <v>0</v>
      </c>
      <c r="BX225" s="48">
        <v>0</v>
      </c>
      <c r="BY225" s="48">
        <v>0</v>
      </c>
      <c r="BZ225" s="48">
        <v>0</v>
      </c>
      <c r="CA225" s="48">
        <v>0</v>
      </c>
      <c r="CB225" s="48">
        <v>0</v>
      </c>
      <c r="CC225" s="48">
        <v>0</v>
      </c>
      <c r="CD225" s="48">
        <v>0</v>
      </c>
      <c r="CE225" s="48">
        <v>0</v>
      </c>
      <c r="CF225" s="48">
        <v>0</v>
      </c>
      <c r="CG225" s="48">
        <v>0</v>
      </c>
      <c r="CH225" s="48">
        <v>0</v>
      </c>
      <c r="CI225" s="48">
        <v>0</v>
      </c>
      <c r="CJ225" s="48">
        <v>0</v>
      </c>
      <c r="CK225" s="48">
        <v>0</v>
      </c>
      <c r="CL225" s="48">
        <v>0</v>
      </c>
      <c r="CM225" s="48">
        <v>0</v>
      </c>
      <c r="CN225" s="48">
        <v>0</v>
      </c>
      <c r="CO225" s="48">
        <v>0</v>
      </c>
      <c r="CP225" s="48"/>
      <c r="CQ225" s="48"/>
      <c r="CR225" s="48"/>
      <c r="CS225" s="48">
        <v>20</v>
      </c>
      <c r="CT225" s="48">
        <v>20</v>
      </c>
      <c r="CU225" s="48">
        <v>188</v>
      </c>
      <c r="CV225" s="429" t="s">
        <v>396</v>
      </c>
      <c r="CW225" s="47"/>
      <c r="CX225" s="47" t="s">
        <v>870</v>
      </c>
      <c r="CY225" s="15"/>
    </row>
    <row r="226" spans="1:103" hidden="1" x14ac:dyDescent="0.35">
      <c r="A226" s="427">
        <v>224</v>
      </c>
      <c r="B226" s="47" t="s">
        <v>1348</v>
      </c>
      <c r="C226" s="47" t="s">
        <v>1349</v>
      </c>
      <c r="D226" s="47" t="s">
        <v>56</v>
      </c>
      <c r="E226" s="47" t="s">
        <v>1350</v>
      </c>
      <c r="F226" s="47" t="s">
        <v>131</v>
      </c>
      <c r="G226" s="47" t="s">
        <v>58</v>
      </c>
      <c r="H226" s="47" t="s">
        <v>328</v>
      </c>
      <c r="I226" s="19" t="s">
        <v>828</v>
      </c>
      <c r="J226" s="19" t="s">
        <v>828</v>
      </c>
      <c r="K226" s="19" t="s">
        <v>828</v>
      </c>
      <c r="L226" s="19" t="s">
        <v>828</v>
      </c>
      <c r="M226" s="434" t="s">
        <v>949</v>
      </c>
      <c r="N226" s="369" t="s">
        <v>395</v>
      </c>
      <c r="O226" s="370" t="s">
        <v>395</v>
      </c>
      <c r="P226" s="423" t="s">
        <v>106</v>
      </c>
      <c r="Q226" s="423" t="s">
        <v>106</v>
      </c>
      <c r="R226" s="423" t="s">
        <v>106</v>
      </c>
      <c r="S226" s="423" t="s">
        <v>106</v>
      </c>
      <c r="T226" s="47" t="s">
        <v>104</v>
      </c>
      <c r="U226" s="369" t="s">
        <v>395</v>
      </c>
      <c r="V226" s="370" t="s">
        <v>395</v>
      </c>
      <c r="W226" s="423" t="s">
        <v>106</v>
      </c>
      <c r="X226" s="19" t="s">
        <v>1050</v>
      </c>
      <c r="Y226" s="423" t="s">
        <v>106</v>
      </c>
      <c r="Z226" s="423" t="s">
        <v>106</v>
      </c>
      <c r="AA226" s="47" t="s">
        <v>104</v>
      </c>
      <c r="AB226" s="369" t="s">
        <v>395</v>
      </c>
      <c r="AC226" s="370" t="s">
        <v>395</v>
      </c>
      <c r="AD226" s="423" t="s">
        <v>106</v>
      </c>
      <c r="AE226" s="423" t="s">
        <v>106</v>
      </c>
      <c r="AF226" s="423" t="s">
        <v>106</v>
      </c>
      <c r="AG226" s="423" t="s">
        <v>106</v>
      </c>
      <c r="AH226" s="47" t="s">
        <v>104</v>
      </c>
      <c r="AI226" s="369" t="s">
        <v>395</v>
      </c>
      <c r="AJ226" s="370" t="s">
        <v>395</v>
      </c>
      <c r="AK226" s="423" t="s">
        <v>106</v>
      </c>
      <c r="AL226" s="423" t="s">
        <v>106</v>
      </c>
      <c r="AM226" s="221"/>
      <c r="AN226" s="48">
        <v>16</v>
      </c>
      <c r="AO226" s="48">
        <v>16</v>
      </c>
      <c r="AP226" s="48">
        <v>16</v>
      </c>
      <c r="AQ226" s="48">
        <v>0</v>
      </c>
      <c r="AR226" s="48">
        <v>10</v>
      </c>
      <c r="AS226" s="48">
        <v>8</v>
      </c>
      <c r="AT226" s="48">
        <v>19</v>
      </c>
      <c r="AU226" s="48">
        <v>154</v>
      </c>
      <c r="AV226" s="48">
        <v>154</v>
      </c>
      <c r="AW226" s="48">
        <v>154</v>
      </c>
      <c r="AX226" s="48">
        <v>0</v>
      </c>
      <c r="AY226" s="48">
        <v>0</v>
      </c>
      <c r="AZ226" s="48">
        <v>0</v>
      </c>
      <c r="BA226" s="48">
        <v>10</v>
      </c>
      <c r="BB226" s="48">
        <v>0</v>
      </c>
      <c r="BC226" s="48">
        <v>0</v>
      </c>
      <c r="BD226" s="48">
        <v>0</v>
      </c>
      <c r="BE226" s="48">
        <v>48</v>
      </c>
      <c r="BF226" s="48">
        <v>0</v>
      </c>
      <c r="BG226" s="48">
        <v>0</v>
      </c>
      <c r="BH226" s="48">
        <v>58</v>
      </c>
      <c r="BI226" s="48">
        <v>58</v>
      </c>
      <c r="BJ226" s="48">
        <v>0</v>
      </c>
      <c r="BK226" s="48">
        <v>0</v>
      </c>
      <c r="BL226" s="48">
        <v>0</v>
      </c>
      <c r="BM226" s="48">
        <v>0</v>
      </c>
      <c r="BN226" s="48">
        <v>0</v>
      </c>
      <c r="BO226" s="48">
        <v>0</v>
      </c>
      <c r="BP226" s="48">
        <v>0</v>
      </c>
      <c r="BQ226" s="48">
        <v>0</v>
      </c>
      <c r="BR226" s="48">
        <v>0</v>
      </c>
      <c r="BS226" s="48">
        <v>0</v>
      </c>
      <c r="BT226" s="48">
        <v>0</v>
      </c>
      <c r="BU226" s="48">
        <v>0</v>
      </c>
      <c r="BV226" s="48">
        <v>0</v>
      </c>
      <c r="BW226" s="48">
        <v>0</v>
      </c>
      <c r="BX226" s="48">
        <v>0</v>
      </c>
      <c r="BY226" s="48">
        <v>0</v>
      </c>
      <c r="BZ226" s="48">
        <v>0</v>
      </c>
      <c r="CA226" s="48">
        <v>0</v>
      </c>
      <c r="CB226" s="48">
        <v>0</v>
      </c>
      <c r="CC226" s="48">
        <v>0</v>
      </c>
      <c r="CD226" s="48">
        <v>0</v>
      </c>
      <c r="CE226" s="48">
        <v>0</v>
      </c>
      <c r="CF226" s="48">
        <v>0</v>
      </c>
      <c r="CG226" s="48">
        <v>0</v>
      </c>
      <c r="CH226" s="48">
        <v>0</v>
      </c>
      <c r="CI226" s="48">
        <v>0</v>
      </c>
      <c r="CJ226" s="48">
        <v>0</v>
      </c>
      <c r="CK226" s="48">
        <v>0</v>
      </c>
      <c r="CL226" s="48">
        <v>0</v>
      </c>
      <c r="CM226" s="48">
        <v>0</v>
      </c>
      <c r="CN226" s="48">
        <v>0</v>
      </c>
      <c r="CO226" s="48">
        <v>0</v>
      </c>
      <c r="CP226" s="48"/>
      <c r="CQ226" s="48">
        <v>8</v>
      </c>
      <c r="CR226" s="48">
        <v>2</v>
      </c>
      <c r="CS226" s="48">
        <v>48</v>
      </c>
      <c r="CT226" s="48">
        <v>56</v>
      </c>
      <c r="CU226" s="48">
        <v>152</v>
      </c>
      <c r="CV226" s="429" t="s">
        <v>396</v>
      </c>
      <c r="CW226" s="47"/>
      <c r="CX226" s="47" t="s">
        <v>870</v>
      </c>
      <c r="CY226" s="15"/>
    </row>
    <row r="227" spans="1:103" hidden="1" x14ac:dyDescent="0.35">
      <c r="A227" s="427">
        <v>225</v>
      </c>
      <c r="B227" s="47" t="s">
        <v>1351</v>
      </c>
      <c r="C227" s="47" t="s">
        <v>1352</v>
      </c>
      <c r="D227" s="47" t="s">
        <v>56</v>
      </c>
      <c r="E227" s="47" t="s">
        <v>1353</v>
      </c>
      <c r="F227" s="47" t="s">
        <v>131</v>
      </c>
      <c r="G227" s="47" t="s">
        <v>58</v>
      </c>
      <c r="H227" s="47" t="s">
        <v>328</v>
      </c>
      <c r="I227" s="423" t="s">
        <v>106</v>
      </c>
      <c r="J227" s="423" t="s">
        <v>106</v>
      </c>
      <c r="K227" s="423" t="s">
        <v>106</v>
      </c>
      <c r="L227" s="423" t="s">
        <v>106</v>
      </c>
      <c r="M227" s="47" t="s">
        <v>104</v>
      </c>
      <c r="N227" s="369" t="s">
        <v>395</v>
      </c>
      <c r="O227" s="370" t="s">
        <v>395</v>
      </c>
      <c r="P227" s="47" t="s">
        <v>395</v>
      </c>
      <c r="Q227" s="423" t="s">
        <v>106</v>
      </c>
      <c r="R227" s="423" t="s">
        <v>106</v>
      </c>
      <c r="S227" s="423" t="s">
        <v>106</v>
      </c>
      <c r="T227" s="423" t="s">
        <v>106</v>
      </c>
      <c r="U227" s="369"/>
      <c r="V227" s="370" t="s">
        <v>395</v>
      </c>
      <c r="W227" s="423" t="s">
        <v>106</v>
      </c>
      <c r="X227" s="433"/>
      <c r="Y227" s="423" t="s">
        <v>106</v>
      </c>
      <c r="Z227" s="433"/>
      <c r="AA227" s="433"/>
      <c r="AB227" s="369"/>
      <c r="AC227" s="370"/>
      <c r="AD227" s="433"/>
      <c r="AE227" s="433"/>
      <c r="AF227" s="433"/>
      <c r="AG227" s="433"/>
      <c r="AH227" s="433"/>
      <c r="AI227" s="369"/>
      <c r="AJ227" s="370"/>
      <c r="AK227" s="433"/>
      <c r="AL227" s="433"/>
      <c r="AM227" s="221"/>
      <c r="AN227" s="48">
        <v>11</v>
      </c>
      <c r="AO227" s="48">
        <v>11</v>
      </c>
      <c r="AP227" s="48">
        <v>11</v>
      </c>
      <c r="AQ227" s="48">
        <v>0</v>
      </c>
      <c r="AR227" s="48">
        <v>20</v>
      </c>
      <c r="AS227" s="48">
        <v>16</v>
      </c>
      <c r="AT227" s="430">
        <v>18.666699999999999</v>
      </c>
      <c r="AU227" s="48">
        <v>108</v>
      </c>
      <c r="AV227" s="48">
        <v>108</v>
      </c>
      <c r="AW227" s="48">
        <v>108</v>
      </c>
      <c r="AX227" s="48">
        <v>0</v>
      </c>
      <c r="AY227" s="48">
        <v>0</v>
      </c>
      <c r="AZ227" s="48">
        <v>0</v>
      </c>
      <c r="BA227" s="48">
        <v>0</v>
      </c>
      <c r="BB227" s="48">
        <v>0</v>
      </c>
      <c r="BC227" s="48">
        <v>0</v>
      </c>
      <c r="BD227" s="48">
        <v>0</v>
      </c>
      <c r="BE227" s="48">
        <v>0</v>
      </c>
      <c r="BF227" s="48">
        <v>0</v>
      </c>
      <c r="BG227" s="48">
        <v>0</v>
      </c>
      <c r="BH227" s="48">
        <v>0</v>
      </c>
      <c r="BI227" s="48">
        <v>0</v>
      </c>
      <c r="BJ227" s="48">
        <v>0</v>
      </c>
      <c r="BK227" s="48">
        <v>0</v>
      </c>
      <c r="BL227" s="48">
        <v>0</v>
      </c>
      <c r="BM227" s="48">
        <v>0</v>
      </c>
      <c r="BN227" s="48">
        <v>0</v>
      </c>
      <c r="BO227" s="48">
        <v>0</v>
      </c>
      <c r="BP227" s="48">
        <v>0</v>
      </c>
      <c r="BQ227" s="48">
        <v>0</v>
      </c>
      <c r="BR227" s="48">
        <v>0</v>
      </c>
      <c r="BS227" s="48">
        <v>0</v>
      </c>
      <c r="BT227" s="48">
        <v>0</v>
      </c>
      <c r="BU227" s="48">
        <v>0</v>
      </c>
      <c r="BV227" s="48">
        <v>0</v>
      </c>
      <c r="BW227" s="48">
        <v>0</v>
      </c>
      <c r="BX227" s="48">
        <v>0</v>
      </c>
      <c r="BY227" s="48">
        <v>0</v>
      </c>
      <c r="BZ227" s="48">
        <v>0</v>
      </c>
      <c r="CA227" s="48">
        <v>0</v>
      </c>
      <c r="CB227" s="48">
        <v>0</v>
      </c>
      <c r="CC227" s="48">
        <v>0</v>
      </c>
      <c r="CD227" s="48">
        <v>0</v>
      </c>
      <c r="CE227" s="48">
        <v>0</v>
      </c>
      <c r="CF227" s="48">
        <v>0</v>
      </c>
      <c r="CG227" s="48">
        <v>0</v>
      </c>
      <c r="CH227" s="48">
        <v>0</v>
      </c>
      <c r="CI227" s="48">
        <v>0</v>
      </c>
      <c r="CJ227" s="48">
        <v>0</v>
      </c>
      <c r="CK227" s="48">
        <v>0</v>
      </c>
      <c r="CL227" s="48">
        <v>0</v>
      </c>
      <c r="CM227" s="48">
        <v>0</v>
      </c>
      <c r="CN227" s="48">
        <v>0</v>
      </c>
      <c r="CO227" s="48">
        <v>0</v>
      </c>
      <c r="CP227" s="48">
        <v>90</v>
      </c>
      <c r="CQ227" s="48"/>
      <c r="CR227" s="48"/>
      <c r="CS227" s="48">
        <v>18</v>
      </c>
      <c r="CT227" s="48">
        <v>108</v>
      </c>
      <c r="CU227" s="48">
        <v>108</v>
      </c>
      <c r="CV227" s="429" t="s">
        <v>397</v>
      </c>
      <c r="CW227" s="47" t="s">
        <v>1921</v>
      </c>
      <c r="CX227" s="47" t="s">
        <v>870</v>
      </c>
      <c r="CY227" s="15"/>
    </row>
    <row r="228" spans="1:103" hidden="1" x14ac:dyDescent="0.35">
      <c r="A228" s="427">
        <v>226</v>
      </c>
      <c r="B228" s="47" t="s">
        <v>1354</v>
      </c>
      <c r="C228" s="47" t="s">
        <v>1355</v>
      </c>
      <c r="D228" s="47" t="s">
        <v>56</v>
      </c>
      <c r="E228" s="47" t="s">
        <v>1356</v>
      </c>
      <c r="F228" s="47" t="s">
        <v>131</v>
      </c>
      <c r="G228" s="47" t="s">
        <v>58</v>
      </c>
      <c r="H228" s="47" t="s">
        <v>327</v>
      </c>
      <c r="I228" s="423" t="s">
        <v>106</v>
      </c>
      <c r="J228" s="423" t="s">
        <v>106</v>
      </c>
      <c r="K228" s="47" t="s">
        <v>395</v>
      </c>
      <c r="L228" s="423" t="s">
        <v>106</v>
      </c>
      <c r="M228" s="423" t="s">
        <v>106</v>
      </c>
      <c r="N228" s="369" t="s">
        <v>104</v>
      </c>
      <c r="O228" s="370" t="s">
        <v>395</v>
      </c>
      <c r="P228" s="423" t="s">
        <v>106</v>
      </c>
      <c r="Q228" s="423" t="s">
        <v>106</v>
      </c>
      <c r="R228" s="47" t="s">
        <v>395</v>
      </c>
      <c r="S228" s="423" t="s">
        <v>106</v>
      </c>
      <c r="T228" s="423" t="s">
        <v>106</v>
      </c>
      <c r="U228" s="369" t="s">
        <v>104</v>
      </c>
      <c r="V228" s="370" t="s">
        <v>395</v>
      </c>
      <c r="W228" s="423" t="s">
        <v>106</v>
      </c>
      <c r="X228" s="423" t="s">
        <v>106</v>
      </c>
      <c r="Y228" s="423" t="s">
        <v>106</v>
      </c>
      <c r="Z228" s="423" t="s">
        <v>106</v>
      </c>
      <c r="AA228" s="47" t="s">
        <v>104</v>
      </c>
      <c r="AB228" s="369" t="s">
        <v>395</v>
      </c>
      <c r="AC228" s="370" t="s">
        <v>395</v>
      </c>
      <c r="AD228" s="423" t="s">
        <v>106</v>
      </c>
      <c r="AE228" s="423" t="s">
        <v>106</v>
      </c>
      <c r="AF228" s="423" t="s">
        <v>106</v>
      </c>
      <c r="AG228" s="423" t="s">
        <v>106</v>
      </c>
      <c r="AH228" s="47" t="s">
        <v>104</v>
      </c>
      <c r="AI228" s="369" t="s">
        <v>395</v>
      </c>
      <c r="AJ228" s="370" t="s">
        <v>395</v>
      </c>
      <c r="AK228" s="423" t="s">
        <v>106</v>
      </c>
      <c r="AL228" s="423" t="s">
        <v>106</v>
      </c>
      <c r="AM228" s="221"/>
      <c r="AN228" s="48">
        <v>22</v>
      </c>
      <c r="AO228" s="48">
        <v>22</v>
      </c>
      <c r="AP228" s="48">
        <v>22</v>
      </c>
      <c r="AQ228" s="48">
        <v>0</v>
      </c>
      <c r="AR228" s="48">
        <v>40</v>
      </c>
      <c r="AS228" s="48">
        <v>40</v>
      </c>
      <c r="AT228" s="48">
        <v>19</v>
      </c>
      <c r="AU228" s="48">
        <v>212</v>
      </c>
      <c r="AV228" s="48">
        <v>212</v>
      </c>
      <c r="AW228" s="48">
        <v>212</v>
      </c>
      <c r="AX228" s="48">
        <v>0</v>
      </c>
      <c r="AY228" s="48">
        <v>0</v>
      </c>
      <c r="AZ228" s="48">
        <v>0</v>
      </c>
      <c r="BA228" s="48">
        <v>0</v>
      </c>
      <c r="BB228" s="48">
        <v>0</v>
      </c>
      <c r="BC228" s="48">
        <v>0</v>
      </c>
      <c r="BD228" s="48">
        <v>0</v>
      </c>
      <c r="BE228" s="48">
        <v>0</v>
      </c>
      <c r="BF228" s="48">
        <v>0</v>
      </c>
      <c r="BG228" s="48">
        <v>0</v>
      </c>
      <c r="BH228" s="48">
        <v>0</v>
      </c>
      <c r="BI228" s="48">
        <v>0</v>
      </c>
      <c r="BJ228" s="48">
        <v>0</v>
      </c>
      <c r="BK228" s="48">
        <v>0</v>
      </c>
      <c r="BL228" s="48">
        <v>0</v>
      </c>
      <c r="BM228" s="48">
        <v>0</v>
      </c>
      <c r="BN228" s="48">
        <v>0</v>
      </c>
      <c r="BO228" s="48">
        <v>0</v>
      </c>
      <c r="BP228" s="48">
        <v>0</v>
      </c>
      <c r="BQ228" s="48">
        <v>0</v>
      </c>
      <c r="BR228" s="48">
        <v>0</v>
      </c>
      <c r="BS228" s="48">
        <v>0</v>
      </c>
      <c r="BT228" s="48">
        <v>0</v>
      </c>
      <c r="BU228" s="48">
        <v>0</v>
      </c>
      <c r="BV228" s="48">
        <v>0</v>
      </c>
      <c r="BW228" s="48">
        <v>0</v>
      </c>
      <c r="BX228" s="48">
        <v>0</v>
      </c>
      <c r="BY228" s="48">
        <v>0</v>
      </c>
      <c r="BZ228" s="48">
        <v>0</v>
      </c>
      <c r="CA228" s="48">
        <v>0</v>
      </c>
      <c r="CB228" s="48">
        <v>0</v>
      </c>
      <c r="CC228" s="48">
        <v>0</v>
      </c>
      <c r="CD228" s="48">
        <v>0</v>
      </c>
      <c r="CE228" s="48">
        <v>0</v>
      </c>
      <c r="CF228" s="48">
        <v>0</v>
      </c>
      <c r="CG228" s="48">
        <v>0</v>
      </c>
      <c r="CH228" s="48">
        <v>0</v>
      </c>
      <c r="CI228" s="48">
        <v>0</v>
      </c>
      <c r="CJ228" s="48">
        <v>0</v>
      </c>
      <c r="CK228" s="48">
        <v>0</v>
      </c>
      <c r="CL228" s="48">
        <v>0</v>
      </c>
      <c r="CM228" s="48">
        <v>0</v>
      </c>
      <c r="CN228" s="48">
        <v>0</v>
      </c>
      <c r="CO228" s="48">
        <v>0</v>
      </c>
      <c r="CP228" s="48"/>
      <c r="CQ228" s="48"/>
      <c r="CR228" s="48"/>
      <c r="CS228" s="48"/>
      <c r="CT228" s="48"/>
      <c r="CU228" s="48">
        <v>208</v>
      </c>
      <c r="CV228" s="429" t="s">
        <v>396</v>
      </c>
      <c r="CW228" s="47"/>
      <c r="CX228" s="47" t="s">
        <v>1068</v>
      </c>
      <c r="CY228" s="15"/>
    </row>
    <row r="229" spans="1:103" hidden="1" x14ac:dyDescent="0.35">
      <c r="A229" s="427">
        <v>227</v>
      </c>
      <c r="B229" s="47" t="s">
        <v>1357</v>
      </c>
      <c r="C229" s="47" t="s">
        <v>1358</v>
      </c>
      <c r="D229" s="47" t="s">
        <v>56</v>
      </c>
      <c r="E229" s="47" t="s">
        <v>1359</v>
      </c>
      <c r="F229" s="47" t="s">
        <v>131</v>
      </c>
      <c r="G229" s="47" t="s">
        <v>58</v>
      </c>
      <c r="H229" s="47" t="s">
        <v>327</v>
      </c>
      <c r="I229" s="423" t="s">
        <v>106</v>
      </c>
      <c r="J229" s="19" t="s">
        <v>828</v>
      </c>
      <c r="K229" s="423" t="s">
        <v>106</v>
      </c>
      <c r="L229" s="423" t="s">
        <v>106</v>
      </c>
      <c r="M229" s="47" t="s">
        <v>395</v>
      </c>
      <c r="N229" s="369" t="s">
        <v>104</v>
      </c>
      <c r="O229" s="370" t="s">
        <v>395</v>
      </c>
      <c r="P229" s="423" t="s">
        <v>106</v>
      </c>
      <c r="Q229" s="423" t="s">
        <v>106</v>
      </c>
      <c r="R229" s="423" t="s">
        <v>106</v>
      </c>
      <c r="S229" s="423" t="s">
        <v>106</v>
      </c>
      <c r="T229" s="47" t="s">
        <v>104</v>
      </c>
      <c r="U229" s="369" t="s">
        <v>395</v>
      </c>
      <c r="V229" s="370" t="s">
        <v>395</v>
      </c>
      <c r="W229" s="423" t="s">
        <v>106</v>
      </c>
      <c r="X229" s="423" t="s">
        <v>106</v>
      </c>
      <c r="Y229" s="423" t="s">
        <v>106</v>
      </c>
      <c r="Z229" s="423" t="s">
        <v>106</v>
      </c>
      <c r="AA229" s="47" t="s">
        <v>104</v>
      </c>
      <c r="AB229" s="369" t="s">
        <v>395</v>
      </c>
      <c r="AC229" s="370" t="s">
        <v>395</v>
      </c>
      <c r="AD229" s="47" t="s">
        <v>395</v>
      </c>
      <c r="AE229" s="423" t="s">
        <v>106</v>
      </c>
      <c r="AF229" s="423" t="s">
        <v>106</v>
      </c>
      <c r="AG229" s="423" t="s">
        <v>106</v>
      </c>
      <c r="AH229" s="423" t="s">
        <v>106</v>
      </c>
      <c r="AI229" s="369" t="s">
        <v>104</v>
      </c>
      <c r="AJ229" s="370" t="s">
        <v>395</v>
      </c>
      <c r="AK229" s="423" t="s">
        <v>106</v>
      </c>
      <c r="AL229" s="423" t="s">
        <v>106</v>
      </c>
      <c r="AM229" s="221"/>
      <c r="AN229" s="48">
        <v>21</v>
      </c>
      <c r="AO229" s="48">
        <v>21</v>
      </c>
      <c r="AP229" s="48">
        <v>21</v>
      </c>
      <c r="AQ229" s="48">
        <v>0</v>
      </c>
      <c r="AR229" s="48">
        <v>15</v>
      </c>
      <c r="AS229" s="48">
        <v>16</v>
      </c>
      <c r="AT229" s="48">
        <v>19</v>
      </c>
      <c r="AU229" s="48">
        <v>202</v>
      </c>
      <c r="AV229" s="48">
        <v>202</v>
      </c>
      <c r="AW229" s="48">
        <v>202</v>
      </c>
      <c r="AX229" s="48">
        <v>0</v>
      </c>
      <c r="AY229" s="48">
        <v>0</v>
      </c>
      <c r="AZ229" s="48">
        <v>0</v>
      </c>
      <c r="BA229" s="48">
        <v>0</v>
      </c>
      <c r="BB229" s="48">
        <v>0</v>
      </c>
      <c r="BC229" s="48">
        <v>0</v>
      </c>
      <c r="BD229" s="48">
        <v>0</v>
      </c>
      <c r="BE229" s="48">
        <v>10</v>
      </c>
      <c r="BF229" s="48">
        <v>0</v>
      </c>
      <c r="BG229" s="48">
        <v>0</v>
      </c>
      <c r="BH229" s="48">
        <v>10</v>
      </c>
      <c r="BI229" s="48">
        <v>10</v>
      </c>
      <c r="BJ229" s="48">
        <v>0</v>
      </c>
      <c r="BK229" s="48">
        <v>0</v>
      </c>
      <c r="BL229" s="48">
        <v>0</v>
      </c>
      <c r="BM229" s="48">
        <v>0</v>
      </c>
      <c r="BN229" s="48">
        <v>0</v>
      </c>
      <c r="BO229" s="48">
        <v>0</v>
      </c>
      <c r="BP229" s="48">
        <v>0</v>
      </c>
      <c r="BQ229" s="48">
        <v>0</v>
      </c>
      <c r="BR229" s="48">
        <v>0</v>
      </c>
      <c r="BS229" s="48">
        <v>0</v>
      </c>
      <c r="BT229" s="48">
        <v>0</v>
      </c>
      <c r="BU229" s="48">
        <v>0</v>
      </c>
      <c r="BV229" s="48">
        <v>0</v>
      </c>
      <c r="BW229" s="48">
        <v>0</v>
      </c>
      <c r="BX229" s="48">
        <v>0</v>
      </c>
      <c r="BY229" s="48">
        <v>0</v>
      </c>
      <c r="BZ229" s="48">
        <v>0</v>
      </c>
      <c r="CA229" s="48">
        <v>0</v>
      </c>
      <c r="CB229" s="48">
        <v>0</v>
      </c>
      <c r="CC229" s="48">
        <v>0</v>
      </c>
      <c r="CD229" s="48">
        <v>0</v>
      </c>
      <c r="CE229" s="48">
        <v>0</v>
      </c>
      <c r="CF229" s="48">
        <v>0</v>
      </c>
      <c r="CG229" s="48">
        <v>0</v>
      </c>
      <c r="CH229" s="48">
        <v>0</v>
      </c>
      <c r="CI229" s="48">
        <v>0</v>
      </c>
      <c r="CJ229" s="48">
        <v>0</v>
      </c>
      <c r="CK229" s="48">
        <v>0</v>
      </c>
      <c r="CL229" s="48">
        <v>0</v>
      </c>
      <c r="CM229" s="48">
        <v>0</v>
      </c>
      <c r="CN229" s="48">
        <v>0</v>
      </c>
      <c r="CO229" s="48">
        <v>0</v>
      </c>
      <c r="CP229" s="48"/>
      <c r="CQ229" s="48"/>
      <c r="CR229" s="48"/>
      <c r="CS229" s="48">
        <v>10</v>
      </c>
      <c r="CT229" s="48">
        <v>10</v>
      </c>
      <c r="CU229" s="48">
        <v>198</v>
      </c>
      <c r="CV229" s="429" t="s">
        <v>396</v>
      </c>
      <c r="CW229" s="47"/>
      <c r="CX229" s="47" t="s">
        <v>1068</v>
      </c>
      <c r="CY229" s="15"/>
    </row>
    <row r="230" spans="1:103" hidden="1" x14ac:dyDescent="0.35">
      <c r="A230" s="427">
        <v>228</v>
      </c>
      <c r="B230" s="47" t="s">
        <v>1360</v>
      </c>
      <c r="C230" s="47" t="s">
        <v>1361</v>
      </c>
      <c r="D230" s="47" t="s">
        <v>56</v>
      </c>
      <c r="E230" s="47" t="s">
        <v>1362</v>
      </c>
      <c r="F230" s="47" t="s">
        <v>131</v>
      </c>
      <c r="G230" s="47" t="s">
        <v>58</v>
      </c>
      <c r="H230" s="47" t="s">
        <v>1078</v>
      </c>
      <c r="I230" s="423" t="s">
        <v>106</v>
      </c>
      <c r="J230" s="423" t="s">
        <v>106</v>
      </c>
      <c r="K230" s="423" t="s">
        <v>106</v>
      </c>
      <c r="L230" s="423" t="s">
        <v>106</v>
      </c>
      <c r="M230" s="47" t="s">
        <v>104</v>
      </c>
      <c r="N230" s="369" t="s">
        <v>395</v>
      </c>
      <c r="O230" s="370" t="s">
        <v>395</v>
      </c>
      <c r="P230" s="423" t="s">
        <v>106</v>
      </c>
      <c r="Q230" s="423" t="s">
        <v>106</v>
      </c>
      <c r="R230" s="423" t="s">
        <v>106</v>
      </c>
      <c r="S230" s="423" t="s">
        <v>106</v>
      </c>
      <c r="T230" s="47" t="s">
        <v>104</v>
      </c>
      <c r="U230" s="369" t="s">
        <v>395</v>
      </c>
      <c r="V230" s="370" t="s">
        <v>395</v>
      </c>
      <c r="W230" s="423" t="s">
        <v>106</v>
      </c>
      <c r="X230" s="423" t="s">
        <v>106</v>
      </c>
      <c r="Y230" s="423" t="s">
        <v>106</v>
      </c>
      <c r="Z230" s="423" t="s">
        <v>106</v>
      </c>
      <c r="AA230" s="47" t="s">
        <v>104</v>
      </c>
      <c r="AB230" s="369" t="s">
        <v>395</v>
      </c>
      <c r="AC230" s="370" t="s">
        <v>395</v>
      </c>
      <c r="AD230" s="423" t="s">
        <v>106</v>
      </c>
      <c r="AE230" s="423" t="s">
        <v>106</v>
      </c>
      <c r="AF230" s="423" t="s">
        <v>106</v>
      </c>
      <c r="AG230" s="423" t="s">
        <v>106</v>
      </c>
      <c r="AH230" s="19" t="s">
        <v>531</v>
      </c>
      <c r="AI230" s="369" t="s">
        <v>395</v>
      </c>
      <c r="AJ230" s="370" t="s">
        <v>395</v>
      </c>
      <c r="AK230" s="423" t="s">
        <v>106</v>
      </c>
      <c r="AL230" s="423" t="s">
        <v>106</v>
      </c>
      <c r="AM230" s="221"/>
      <c r="AN230" s="48">
        <v>22</v>
      </c>
      <c r="AO230" s="430">
        <v>21.968800000000002</v>
      </c>
      <c r="AP230" s="430">
        <v>21.96875</v>
      </c>
      <c r="AQ230" s="48">
        <v>0</v>
      </c>
      <c r="AR230" s="48">
        <v>20</v>
      </c>
      <c r="AS230" s="48">
        <v>20</v>
      </c>
      <c r="AT230" s="48">
        <v>19</v>
      </c>
      <c r="AU230" s="48">
        <v>212</v>
      </c>
      <c r="AV230" s="430">
        <v>211.75</v>
      </c>
      <c r="AW230" s="430">
        <v>211.75</v>
      </c>
      <c r="AX230" s="430">
        <v>0.25</v>
      </c>
      <c r="AY230" s="48">
        <v>0</v>
      </c>
      <c r="AZ230" s="48">
        <v>0</v>
      </c>
      <c r="BA230" s="48">
        <v>0</v>
      </c>
      <c r="BB230" s="48">
        <v>0</v>
      </c>
      <c r="BC230" s="48">
        <v>0</v>
      </c>
      <c r="BD230" s="48">
        <v>0</v>
      </c>
      <c r="BE230" s="48">
        <v>0</v>
      </c>
      <c r="BF230" s="48">
        <v>0</v>
      </c>
      <c r="BG230" s="48">
        <v>0</v>
      </c>
      <c r="BH230" s="430">
        <v>0.25</v>
      </c>
      <c r="BI230" s="48">
        <v>0</v>
      </c>
      <c r="BJ230" s="48">
        <v>0</v>
      </c>
      <c r="BK230" s="48">
        <v>0</v>
      </c>
      <c r="BL230" s="48">
        <v>0</v>
      </c>
      <c r="BM230" s="48">
        <v>0</v>
      </c>
      <c r="BN230" s="48">
        <v>0</v>
      </c>
      <c r="BO230" s="48">
        <v>0</v>
      </c>
      <c r="BP230" s="48">
        <v>0</v>
      </c>
      <c r="BQ230" s="48">
        <v>0</v>
      </c>
      <c r="BR230" s="48">
        <v>0</v>
      </c>
      <c r="BS230" s="48">
        <v>0</v>
      </c>
      <c r="BT230" s="48">
        <v>0</v>
      </c>
      <c r="BU230" s="48">
        <v>0</v>
      </c>
      <c r="BV230" s="48">
        <v>0</v>
      </c>
      <c r="BW230" s="48">
        <v>0</v>
      </c>
      <c r="BX230" s="48">
        <v>0</v>
      </c>
      <c r="BY230" s="48">
        <v>0</v>
      </c>
      <c r="BZ230" s="48">
        <v>0</v>
      </c>
      <c r="CA230" s="48">
        <v>0</v>
      </c>
      <c r="CB230" s="48">
        <v>0</v>
      </c>
      <c r="CC230" s="48">
        <v>0</v>
      </c>
      <c r="CD230" s="48">
        <v>0</v>
      </c>
      <c r="CE230" s="48">
        <v>0</v>
      </c>
      <c r="CF230" s="48">
        <v>0</v>
      </c>
      <c r="CG230" s="48">
        <v>0</v>
      </c>
      <c r="CH230" s="48">
        <v>0</v>
      </c>
      <c r="CI230" s="48">
        <v>0</v>
      </c>
      <c r="CJ230" s="48">
        <v>0</v>
      </c>
      <c r="CK230" s="48">
        <v>0</v>
      </c>
      <c r="CL230" s="48">
        <v>0</v>
      </c>
      <c r="CM230" s="48">
        <v>0</v>
      </c>
      <c r="CN230" s="48">
        <v>0</v>
      </c>
      <c r="CO230" s="48">
        <v>0</v>
      </c>
      <c r="CP230" s="48"/>
      <c r="CQ230" s="48"/>
      <c r="CR230" s="48"/>
      <c r="CS230" s="48"/>
      <c r="CT230" s="48"/>
      <c r="CU230" s="48">
        <v>208</v>
      </c>
      <c r="CV230" s="429" t="s">
        <v>396</v>
      </c>
      <c r="CW230" s="47"/>
      <c r="CX230" s="47" t="s">
        <v>1067</v>
      </c>
      <c r="CY230" s="15"/>
    </row>
    <row r="231" spans="1:103" hidden="1" x14ac:dyDescent="0.35">
      <c r="A231" s="427">
        <v>229</v>
      </c>
      <c r="B231" s="47" t="s">
        <v>1363</v>
      </c>
      <c r="C231" s="47" t="s">
        <v>1364</v>
      </c>
      <c r="D231" s="47" t="s">
        <v>56</v>
      </c>
      <c r="E231" s="47" t="s">
        <v>1365</v>
      </c>
      <c r="F231" s="47" t="s">
        <v>131</v>
      </c>
      <c r="G231" s="47" t="s">
        <v>58</v>
      </c>
      <c r="H231" s="47" t="s">
        <v>327</v>
      </c>
      <c r="I231" s="423" t="s">
        <v>106</v>
      </c>
      <c r="J231" s="423" t="s">
        <v>106</v>
      </c>
      <c r="K231" s="423" t="s">
        <v>106</v>
      </c>
      <c r="L231" s="423" t="s">
        <v>106</v>
      </c>
      <c r="M231" s="47" t="s">
        <v>395</v>
      </c>
      <c r="N231" s="369" t="s">
        <v>104</v>
      </c>
      <c r="O231" s="370" t="s">
        <v>395</v>
      </c>
      <c r="P231" s="47" t="s">
        <v>395</v>
      </c>
      <c r="Q231" s="423" t="s">
        <v>106</v>
      </c>
      <c r="R231" s="423" t="s">
        <v>106</v>
      </c>
      <c r="S231" s="423" t="s">
        <v>106</v>
      </c>
      <c r="T231" s="423" t="s">
        <v>106</v>
      </c>
      <c r="U231" s="369" t="s">
        <v>104</v>
      </c>
      <c r="V231" s="370" t="s">
        <v>395</v>
      </c>
      <c r="W231" s="423" t="s">
        <v>106</v>
      </c>
      <c r="X231" s="423" t="s">
        <v>106</v>
      </c>
      <c r="Y231" s="423" t="s">
        <v>106</v>
      </c>
      <c r="Z231" s="423" t="s">
        <v>106</v>
      </c>
      <c r="AA231" s="47" t="s">
        <v>395</v>
      </c>
      <c r="AB231" s="369" t="s">
        <v>104</v>
      </c>
      <c r="AC231" s="370" t="s">
        <v>395</v>
      </c>
      <c r="AD231" s="423" t="s">
        <v>106</v>
      </c>
      <c r="AE231" s="423" t="s">
        <v>106</v>
      </c>
      <c r="AF231" s="47" t="s">
        <v>395</v>
      </c>
      <c r="AG231" s="423" t="s">
        <v>106</v>
      </c>
      <c r="AH231" s="423" t="s">
        <v>106</v>
      </c>
      <c r="AI231" s="369" t="s">
        <v>104</v>
      </c>
      <c r="AJ231" s="370" t="s">
        <v>395</v>
      </c>
      <c r="AK231" s="423" t="s">
        <v>106</v>
      </c>
      <c r="AL231" s="423" t="s">
        <v>106</v>
      </c>
      <c r="AM231" s="221"/>
      <c r="AN231" s="48">
        <v>22</v>
      </c>
      <c r="AO231" s="48">
        <v>22</v>
      </c>
      <c r="AP231" s="48">
        <v>22</v>
      </c>
      <c r="AQ231" s="48">
        <v>0</v>
      </c>
      <c r="AR231" s="48">
        <v>50</v>
      </c>
      <c r="AS231" s="48">
        <v>48</v>
      </c>
      <c r="AT231" s="48">
        <v>19</v>
      </c>
      <c r="AU231" s="48">
        <v>212</v>
      </c>
      <c r="AV231" s="48">
        <v>212</v>
      </c>
      <c r="AW231" s="48">
        <v>212</v>
      </c>
      <c r="AX231" s="48">
        <v>0</v>
      </c>
      <c r="AY231" s="48">
        <v>0</v>
      </c>
      <c r="AZ231" s="48">
        <v>0</v>
      </c>
      <c r="BA231" s="48">
        <v>0</v>
      </c>
      <c r="BB231" s="48">
        <v>0</v>
      </c>
      <c r="BC231" s="48">
        <v>0</v>
      </c>
      <c r="BD231" s="48">
        <v>0</v>
      </c>
      <c r="BE231" s="48">
        <v>0</v>
      </c>
      <c r="BF231" s="48">
        <v>0</v>
      </c>
      <c r="BG231" s="48">
        <v>0</v>
      </c>
      <c r="BH231" s="48">
        <v>0</v>
      </c>
      <c r="BI231" s="48">
        <v>0</v>
      </c>
      <c r="BJ231" s="48">
        <v>0</v>
      </c>
      <c r="BK231" s="48">
        <v>0</v>
      </c>
      <c r="BL231" s="48">
        <v>0</v>
      </c>
      <c r="BM231" s="48">
        <v>0</v>
      </c>
      <c r="BN231" s="48">
        <v>0</v>
      </c>
      <c r="BO231" s="48">
        <v>0</v>
      </c>
      <c r="BP231" s="48">
        <v>0</v>
      </c>
      <c r="BQ231" s="48">
        <v>0</v>
      </c>
      <c r="BR231" s="48">
        <v>0</v>
      </c>
      <c r="BS231" s="48">
        <v>0</v>
      </c>
      <c r="BT231" s="48">
        <v>0</v>
      </c>
      <c r="BU231" s="48">
        <v>0</v>
      </c>
      <c r="BV231" s="48">
        <v>0</v>
      </c>
      <c r="BW231" s="48">
        <v>0</v>
      </c>
      <c r="BX231" s="48">
        <v>0</v>
      </c>
      <c r="BY231" s="48">
        <v>0</v>
      </c>
      <c r="BZ231" s="48">
        <v>0</v>
      </c>
      <c r="CA231" s="48">
        <v>0</v>
      </c>
      <c r="CB231" s="48">
        <v>0</v>
      </c>
      <c r="CC231" s="48">
        <v>0</v>
      </c>
      <c r="CD231" s="48">
        <v>0</v>
      </c>
      <c r="CE231" s="48">
        <v>0</v>
      </c>
      <c r="CF231" s="48">
        <v>0</v>
      </c>
      <c r="CG231" s="48">
        <v>0</v>
      </c>
      <c r="CH231" s="48">
        <v>0</v>
      </c>
      <c r="CI231" s="48">
        <v>0</v>
      </c>
      <c r="CJ231" s="48">
        <v>0</v>
      </c>
      <c r="CK231" s="48">
        <v>0</v>
      </c>
      <c r="CL231" s="48">
        <v>0</v>
      </c>
      <c r="CM231" s="48">
        <v>0</v>
      </c>
      <c r="CN231" s="48">
        <v>0</v>
      </c>
      <c r="CO231" s="48">
        <v>0</v>
      </c>
      <c r="CP231" s="48"/>
      <c r="CQ231" s="48"/>
      <c r="CR231" s="48"/>
      <c r="CS231" s="48"/>
      <c r="CT231" s="48"/>
      <c r="CU231" s="48">
        <v>208</v>
      </c>
      <c r="CV231" s="429" t="s">
        <v>396</v>
      </c>
      <c r="CW231" s="47"/>
      <c r="CX231" s="47" t="s">
        <v>1067</v>
      </c>
      <c r="CY231" s="15"/>
    </row>
    <row r="232" spans="1:103" hidden="1" x14ac:dyDescent="0.35">
      <c r="A232" s="427">
        <v>230</v>
      </c>
      <c r="B232" s="47" t="s">
        <v>1366</v>
      </c>
      <c r="C232" s="47" t="s">
        <v>1367</v>
      </c>
      <c r="D232" s="47" t="s">
        <v>56</v>
      </c>
      <c r="E232" s="47" t="s">
        <v>1368</v>
      </c>
      <c r="F232" s="47" t="s">
        <v>131</v>
      </c>
      <c r="G232" s="47" t="s">
        <v>58</v>
      </c>
      <c r="H232" s="47" t="s">
        <v>1033</v>
      </c>
      <c r="I232" s="423" t="s">
        <v>106</v>
      </c>
      <c r="J232" s="423" t="s">
        <v>106</v>
      </c>
      <c r="K232" s="47" t="s">
        <v>395</v>
      </c>
      <c r="L232" s="423" t="s">
        <v>106</v>
      </c>
      <c r="M232" s="423" t="s">
        <v>106</v>
      </c>
      <c r="N232" s="369" t="s">
        <v>104</v>
      </c>
      <c r="O232" s="370" t="s">
        <v>395</v>
      </c>
      <c r="P232" s="423" t="s">
        <v>106</v>
      </c>
      <c r="Q232" s="423" t="s">
        <v>106</v>
      </c>
      <c r="R232" s="423" t="s">
        <v>106</v>
      </c>
      <c r="S232" s="47" t="s">
        <v>395</v>
      </c>
      <c r="T232" s="423" t="s">
        <v>106</v>
      </c>
      <c r="U232" s="369" t="s">
        <v>104</v>
      </c>
      <c r="V232" s="370" t="s">
        <v>395</v>
      </c>
      <c r="W232" s="47" t="s">
        <v>395</v>
      </c>
      <c r="X232" s="433"/>
      <c r="Y232" s="423" t="s">
        <v>106</v>
      </c>
      <c r="Z232" s="423" t="s">
        <v>106</v>
      </c>
      <c r="AA232" s="433"/>
      <c r="AB232" s="369"/>
      <c r="AC232" s="370" t="s">
        <v>395</v>
      </c>
      <c r="AD232" s="423" t="s">
        <v>106</v>
      </c>
      <c r="AE232" s="423" t="s">
        <v>106</v>
      </c>
      <c r="AF232" s="423" t="s">
        <v>106</v>
      </c>
      <c r="AG232" s="423" t="s">
        <v>106</v>
      </c>
      <c r="AH232" s="47" t="s">
        <v>104</v>
      </c>
      <c r="AI232" s="369" t="s">
        <v>395</v>
      </c>
      <c r="AJ232" s="370" t="s">
        <v>395</v>
      </c>
      <c r="AK232" s="423" t="s">
        <v>106</v>
      </c>
      <c r="AL232" s="423" t="s">
        <v>106</v>
      </c>
      <c r="AM232" s="221"/>
      <c r="AN232" s="48">
        <v>19</v>
      </c>
      <c r="AO232" s="48">
        <v>19</v>
      </c>
      <c r="AP232" s="48">
        <v>19</v>
      </c>
      <c r="AQ232" s="48">
        <v>0</v>
      </c>
      <c r="AR232" s="48">
        <v>35</v>
      </c>
      <c r="AS232" s="48">
        <v>40</v>
      </c>
      <c r="AT232" s="48">
        <v>19</v>
      </c>
      <c r="AU232" s="48">
        <v>184</v>
      </c>
      <c r="AV232" s="48">
        <v>184</v>
      </c>
      <c r="AW232" s="48">
        <v>184</v>
      </c>
      <c r="AX232" s="48">
        <v>0</v>
      </c>
      <c r="AY232" s="48">
        <v>0</v>
      </c>
      <c r="AZ232" s="48">
        <v>0</v>
      </c>
      <c r="BA232" s="48">
        <v>0</v>
      </c>
      <c r="BB232" s="48">
        <v>0</v>
      </c>
      <c r="BC232" s="48">
        <v>0</v>
      </c>
      <c r="BD232" s="48">
        <v>0</v>
      </c>
      <c r="BE232" s="48">
        <v>0</v>
      </c>
      <c r="BF232" s="48">
        <v>0</v>
      </c>
      <c r="BG232" s="48">
        <v>0</v>
      </c>
      <c r="BH232" s="48">
        <v>0</v>
      </c>
      <c r="BI232" s="48">
        <v>0</v>
      </c>
      <c r="BJ232" s="48">
        <v>0</v>
      </c>
      <c r="BK232" s="48">
        <v>0</v>
      </c>
      <c r="BL232" s="48">
        <v>0</v>
      </c>
      <c r="BM232" s="48">
        <v>0</v>
      </c>
      <c r="BN232" s="48">
        <v>0</v>
      </c>
      <c r="BO232" s="48">
        <v>0</v>
      </c>
      <c r="BP232" s="48">
        <v>0</v>
      </c>
      <c r="BQ232" s="48">
        <v>0</v>
      </c>
      <c r="BR232" s="48">
        <v>0</v>
      </c>
      <c r="BS232" s="48">
        <v>0</v>
      </c>
      <c r="BT232" s="48">
        <v>0</v>
      </c>
      <c r="BU232" s="48">
        <v>0</v>
      </c>
      <c r="BV232" s="48">
        <v>0</v>
      </c>
      <c r="BW232" s="48">
        <v>0</v>
      </c>
      <c r="BX232" s="48">
        <v>0</v>
      </c>
      <c r="BY232" s="48">
        <v>0</v>
      </c>
      <c r="BZ232" s="48">
        <v>0</v>
      </c>
      <c r="CA232" s="48">
        <v>0</v>
      </c>
      <c r="CB232" s="48">
        <v>0</v>
      </c>
      <c r="CC232" s="48">
        <v>0</v>
      </c>
      <c r="CD232" s="48">
        <v>0</v>
      </c>
      <c r="CE232" s="48">
        <v>0</v>
      </c>
      <c r="CF232" s="48">
        <v>0</v>
      </c>
      <c r="CG232" s="48">
        <v>0</v>
      </c>
      <c r="CH232" s="48">
        <v>0</v>
      </c>
      <c r="CI232" s="48">
        <v>0</v>
      </c>
      <c r="CJ232" s="48">
        <v>0</v>
      </c>
      <c r="CK232" s="48">
        <v>0</v>
      </c>
      <c r="CL232" s="48">
        <v>0</v>
      </c>
      <c r="CM232" s="48">
        <v>0</v>
      </c>
      <c r="CN232" s="48">
        <v>0</v>
      </c>
      <c r="CO232" s="48">
        <v>0</v>
      </c>
      <c r="CP232" s="48"/>
      <c r="CQ232" s="48"/>
      <c r="CR232" s="48"/>
      <c r="CS232" s="48">
        <v>28</v>
      </c>
      <c r="CT232" s="48">
        <v>28</v>
      </c>
      <c r="CU232" s="48">
        <v>180</v>
      </c>
      <c r="CV232" s="429" t="s">
        <v>396</v>
      </c>
      <c r="CW232" s="47"/>
      <c r="CX232" s="47" t="s">
        <v>870</v>
      </c>
      <c r="CY232" s="15"/>
    </row>
    <row r="233" spans="1:103" hidden="1" x14ac:dyDescent="0.35">
      <c r="A233" s="427">
        <v>231</v>
      </c>
      <c r="B233" s="47" t="s">
        <v>1369</v>
      </c>
      <c r="C233" s="47" t="s">
        <v>1370</v>
      </c>
      <c r="D233" s="47" t="s">
        <v>56</v>
      </c>
      <c r="E233" s="47" t="s">
        <v>1371</v>
      </c>
      <c r="F233" s="47" t="s">
        <v>131</v>
      </c>
      <c r="G233" s="47" t="s">
        <v>58</v>
      </c>
      <c r="H233" s="47" t="s">
        <v>328</v>
      </c>
      <c r="I233" s="47" t="s">
        <v>395</v>
      </c>
      <c r="J233" s="423" t="s">
        <v>106</v>
      </c>
      <c r="K233" s="423" t="s">
        <v>106</v>
      </c>
      <c r="L233" s="423" t="s">
        <v>106</v>
      </c>
      <c r="M233" s="423" t="s">
        <v>106</v>
      </c>
      <c r="N233" s="369" t="s">
        <v>104</v>
      </c>
      <c r="O233" s="370" t="s">
        <v>395</v>
      </c>
      <c r="P233" s="423" t="s">
        <v>106</v>
      </c>
      <c r="Q233" s="423" t="s">
        <v>106</v>
      </c>
      <c r="R233" s="47" t="s">
        <v>395</v>
      </c>
      <c r="S233" s="423" t="s">
        <v>106</v>
      </c>
      <c r="T233" s="423" t="s">
        <v>106</v>
      </c>
      <c r="U233" s="369" t="s">
        <v>104</v>
      </c>
      <c r="V233" s="370" t="s">
        <v>395</v>
      </c>
      <c r="W233" s="423" t="s">
        <v>106</v>
      </c>
      <c r="X233" s="423" t="s">
        <v>106</v>
      </c>
      <c r="Y233" s="423" t="s">
        <v>106</v>
      </c>
      <c r="Z233" s="423" t="s">
        <v>106</v>
      </c>
      <c r="AA233" s="47" t="s">
        <v>104</v>
      </c>
      <c r="AB233" s="369" t="s">
        <v>395</v>
      </c>
      <c r="AC233" s="370" t="s">
        <v>395</v>
      </c>
      <c r="AD233" s="423" t="s">
        <v>106</v>
      </c>
      <c r="AE233" s="423" t="s">
        <v>106</v>
      </c>
      <c r="AF233" s="423" t="s">
        <v>106</v>
      </c>
      <c r="AG233" s="19" t="s">
        <v>530</v>
      </c>
      <c r="AH233" s="47" t="s">
        <v>104</v>
      </c>
      <c r="AI233" s="369" t="s">
        <v>395</v>
      </c>
      <c r="AJ233" s="370" t="s">
        <v>395</v>
      </c>
      <c r="AK233" s="423" t="s">
        <v>106</v>
      </c>
      <c r="AL233" s="423" t="s">
        <v>106</v>
      </c>
      <c r="AM233" s="221"/>
      <c r="AN233" s="48">
        <v>22</v>
      </c>
      <c r="AO233" s="430">
        <v>21.95</v>
      </c>
      <c r="AP233" s="430">
        <v>21.95</v>
      </c>
      <c r="AQ233" s="48">
        <v>0</v>
      </c>
      <c r="AR233" s="48">
        <v>50</v>
      </c>
      <c r="AS233" s="48">
        <v>48</v>
      </c>
      <c r="AT233" s="48">
        <v>19</v>
      </c>
      <c r="AU233" s="48">
        <v>212</v>
      </c>
      <c r="AV233" s="430">
        <v>211.5</v>
      </c>
      <c r="AW233" s="430">
        <v>211.5</v>
      </c>
      <c r="AX233" s="430">
        <v>0.5</v>
      </c>
      <c r="AY233" s="48">
        <v>0</v>
      </c>
      <c r="AZ233" s="48">
        <v>0</v>
      </c>
      <c r="BA233" s="48">
        <v>0</v>
      </c>
      <c r="BB233" s="48">
        <v>0</v>
      </c>
      <c r="BC233" s="48">
        <v>0</v>
      </c>
      <c r="BD233" s="48">
        <v>0</v>
      </c>
      <c r="BE233" s="48">
        <v>0</v>
      </c>
      <c r="BF233" s="48">
        <v>0</v>
      </c>
      <c r="BG233" s="48">
        <v>0</v>
      </c>
      <c r="BH233" s="430">
        <v>0.5</v>
      </c>
      <c r="BI233" s="48">
        <v>0</v>
      </c>
      <c r="BJ233" s="48">
        <v>0</v>
      </c>
      <c r="BK233" s="48">
        <v>0</v>
      </c>
      <c r="BL233" s="48">
        <v>0</v>
      </c>
      <c r="BM233" s="48">
        <v>0</v>
      </c>
      <c r="BN233" s="48">
        <v>0</v>
      </c>
      <c r="BO233" s="48">
        <v>0</v>
      </c>
      <c r="BP233" s="48">
        <v>0</v>
      </c>
      <c r="BQ233" s="48">
        <v>0</v>
      </c>
      <c r="BR233" s="48">
        <v>0</v>
      </c>
      <c r="BS233" s="48">
        <v>0</v>
      </c>
      <c r="BT233" s="48">
        <v>0</v>
      </c>
      <c r="BU233" s="48">
        <v>0</v>
      </c>
      <c r="BV233" s="48">
        <v>0</v>
      </c>
      <c r="BW233" s="48">
        <v>0</v>
      </c>
      <c r="BX233" s="48">
        <v>0</v>
      </c>
      <c r="BY233" s="48">
        <v>0</v>
      </c>
      <c r="BZ233" s="48">
        <v>0</v>
      </c>
      <c r="CA233" s="48">
        <v>0</v>
      </c>
      <c r="CB233" s="48">
        <v>0</v>
      </c>
      <c r="CC233" s="48">
        <v>0</v>
      </c>
      <c r="CD233" s="48">
        <v>0</v>
      </c>
      <c r="CE233" s="48">
        <v>0</v>
      </c>
      <c r="CF233" s="48">
        <v>0</v>
      </c>
      <c r="CG233" s="48">
        <v>0</v>
      </c>
      <c r="CH233" s="48">
        <v>0</v>
      </c>
      <c r="CI233" s="48">
        <v>0</v>
      </c>
      <c r="CJ233" s="48">
        <v>0</v>
      </c>
      <c r="CK233" s="48">
        <v>0</v>
      </c>
      <c r="CL233" s="48">
        <v>0</v>
      </c>
      <c r="CM233" s="48">
        <v>0</v>
      </c>
      <c r="CN233" s="48">
        <v>0</v>
      </c>
      <c r="CO233" s="48">
        <v>0</v>
      </c>
      <c r="CP233" s="48"/>
      <c r="CQ233" s="48"/>
      <c r="CR233" s="48"/>
      <c r="CS233" s="48"/>
      <c r="CT233" s="48"/>
      <c r="CU233" s="48">
        <v>208</v>
      </c>
      <c r="CV233" s="429" t="s">
        <v>396</v>
      </c>
      <c r="CW233" s="47"/>
      <c r="CX233" s="47" t="s">
        <v>870</v>
      </c>
      <c r="CY233" s="15"/>
    </row>
    <row r="234" spans="1:103" hidden="1" x14ac:dyDescent="0.35">
      <c r="A234" s="427">
        <v>232</v>
      </c>
      <c r="B234" s="47" t="s">
        <v>1372</v>
      </c>
      <c r="C234" s="47" t="s">
        <v>1373</v>
      </c>
      <c r="D234" s="47" t="s">
        <v>56</v>
      </c>
      <c r="E234" s="47" t="s">
        <v>1374</v>
      </c>
      <c r="F234" s="47" t="s">
        <v>131</v>
      </c>
      <c r="G234" s="47" t="s">
        <v>58</v>
      </c>
      <c r="H234" s="47" t="s">
        <v>399</v>
      </c>
      <c r="I234" s="423" t="s">
        <v>106</v>
      </c>
      <c r="J234" s="423" t="s">
        <v>106</v>
      </c>
      <c r="K234" s="47" t="s">
        <v>395</v>
      </c>
      <c r="L234" s="423" t="s">
        <v>106</v>
      </c>
      <c r="M234" s="423" t="s">
        <v>106</v>
      </c>
      <c r="N234" s="369" t="s">
        <v>104</v>
      </c>
      <c r="O234" s="370" t="s">
        <v>395</v>
      </c>
      <c r="P234" s="423" t="s">
        <v>106</v>
      </c>
      <c r="Q234" s="423" t="s">
        <v>106</v>
      </c>
      <c r="R234" s="423" t="s">
        <v>106</v>
      </c>
      <c r="S234" s="423" t="s">
        <v>106</v>
      </c>
      <c r="T234" s="47" t="s">
        <v>104</v>
      </c>
      <c r="U234" s="369" t="s">
        <v>395</v>
      </c>
      <c r="V234" s="370" t="s">
        <v>395</v>
      </c>
      <c r="W234" s="423" t="s">
        <v>106</v>
      </c>
      <c r="X234" s="423" t="s">
        <v>106</v>
      </c>
      <c r="Y234" s="423" t="s">
        <v>106</v>
      </c>
      <c r="Z234" s="423" t="s">
        <v>106</v>
      </c>
      <c r="AA234" s="47" t="s">
        <v>104</v>
      </c>
      <c r="AB234" s="369" t="s">
        <v>395</v>
      </c>
      <c r="AC234" s="370" t="s">
        <v>395</v>
      </c>
      <c r="AD234" s="423" t="s">
        <v>106</v>
      </c>
      <c r="AE234" s="423" t="s">
        <v>106</v>
      </c>
      <c r="AF234" s="423" t="s">
        <v>106</v>
      </c>
      <c r="AG234" s="423" t="s">
        <v>106</v>
      </c>
      <c r="AH234" s="47" t="s">
        <v>395</v>
      </c>
      <c r="AI234" s="369" t="s">
        <v>104</v>
      </c>
      <c r="AJ234" s="370" t="s">
        <v>395</v>
      </c>
      <c r="AK234" s="423" t="s">
        <v>106</v>
      </c>
      <c r="AL234" s="423" t="s">
        <v>106</v>
      </c>
      <c r="AM234" s="221"/>
      <c r="AN234" s="48">
        <v>22</v>
      </c>
      <c r="AO234" s="48">
        <v>22</v>
      </c>
      <c r="AP234" s="48">
        <v>22</v>
      </c>
      <c r="AQ234" s="48">
        <v>0</v>
      </c>
      <c r="AR234" s="48">
        <v>40</v>
      </c>
      <c r="AS234" s="48">
        <v>40</v>
      </c>
      <c r="AT234" s="48">
        <v>19</v>
      </c>
      <c r="AU234" s="48">
        <v>212</v>
      </c>
      <c r="AV234" s="48">
        <v>212</v>
      </c>
      <c r="AW234" s="48">
        <v>212</v>
      </c>
      <c r="AX234" s="48">
        <v>0</v>
      </c>
      <c r="AY234" s="48">
        <v>0</v>
      </c>
      <c r="AZ234" s="48">
        <v>0</v>
      </c>
      <c r="BA234" s="48">
        <v>0</v>
      </c>
      <c r="BB234" s="48">
        <v>0</v>
      </c>
      <c r="BC234" s="48">
        <v>0</v>
      </c>
      <c r="BD234" s="48">
        <v>0</v>
      </c>
      <c r="BE234" s="48">
        <v>0</v>
      </c>
      <c r="BF234" s="48">
        <v>0</v>
      </c>
      <c r="BG234" s="48">
        <v>0</v>
      </c>
      <c r="BH234" s="48">
        <v>0</v>
      </c>
      <c r="BI234" s="48">
        <v>0</v>
      </c>
      <c r="BJ234" s="48">
        <v>0</v>
      </c>
      <c r="BK234" s="48">
        <v>0</v>
      </c>
      <c r="BL234" s="48">
        <v>0</v>
      </c>
      <c r="BM234" s="48">
        <v>0</v>
      </c>
      <c r="BN234" s="48">
        <v>0</v>
      </c>
      <c r="BO234" s="48">
        <v>0</v>
      </c>
      <c r="BP234" s="48">
        <v>0</v>
      </c>
      <c r="BQ234" s="48">
        <v>0</v>
      </c>
      <c r="BR234" s="48">
        <v>0</v>
      </c>
      <c r="BS234" s="48">
        <v>0</v>
      </c>
      <c r="BT234" s="48">
        <v>0</v>
      </c>
      <c r="BU234" s="48">
        <v>0</v>
      </c>
      <c r="BV234" s="48">
        <v>0</v>
      </c>
      <c r="BW234" s="48">
        <v>0</v>
      </c>
      <c r="BX234" s="48">
        <v>0</v>
      </c>
      <c r="BY234" s="48">
        <v>0</v>
      </c>
      <c r="BZ234" s="48">
        <v>0</v>
      </c>
      <c r="CA234" s="48">
        <v>0</v>
      </c>
      <c r="CB234" s="48">
        <v>0</v>
      </c>
      <c r="CC234" s="48">
        <v>0</v>
      </c>
      <c r="CD234" s="48">
        <v>0</v>
      </c>
      <c r="CE234" s="48">
        <v>0</v>
      </c>
      <c r="CF234" s="48">
        <v>0</v>
      </c>
      <c r="CG234" s="48">
        <v>0</v>
      </c>
      <c r="CH234" s="48">
        <v>0</v>
      </c>
      <c r="CI234" s="48">
        <v>0</v>
      </c>
      <c r="CJ234" s="48">
        <v>0</v>
      </c>
      <c r="CK234" s="48">
        <v>0</v>
      </c>
      <c r="CL234" s="48">
        <v>0</v>
      </c>
      <c r="CM234" s="48">
        <v>0</v>
      </c>
      <c r="CN234" s="48">
        <v>0</v>
      </c>
      <c r="CO234" s="48">
        <v>0</v>
      </c>
      <c r="CP234" s="48"/>
      <c r="CQ234" s="48"/>
      <c r="CR234" s="48"/>
      <c r="CS234" s="48"/>
      <c r="CT234" s="48"/>
      <c r="CU234" s="48">
        <v>208</v>
      </c>
      <c r="CV234" s="429" t="s">
        <v>396</v>
      </c>
      <c r="CW234" s="47"/>
      <c r="CX234" s="47" t="s">
        <v>870</v>
      </c>
      <c r="CY234" s="15"/>
    </row>
    <row r="235" spans="1:103" hidden="1" x14ac:dyDescent="0.35">
      <c r="A235" s="427">
        <v>233</v>
      </c>
      <c r="B235" s="47" t="s">
        <v>1375</v>
      </c>
      <c r="C235" s="47" t="s">
        <v>1376</v>
      </c>
      <c r="D235" s="47" t="s">
        <v>56</v>
      </c>
      <c r="E235" s="47" t="s">
        <v>1377</v>
      </c>
      <c r="F235" s="47" t="s">
        <v>131</v>
      </c>
      <c r="G235" s="47" t="s">
        <v>58</v>
      </c>
      <c r="H235" s="47" t="s">
        <v>399</v>
      </c>
      <c r="I235" s="423" t="s">
        <v>106</v>
      </c>
      <c r="J235" s="423" t="s">
        <v>106</v>
      </c>
      <c r="K235" s="423" t="s">
        <v>106</v>
      </c>
      <c r="L235" s="423" t="s">
        <v>106</v>
      </c>
      <c r="M235" s="47" t="s">
        <v>395</v>
      </c>
      <c r="N235" s="369" t="s">
        <v>104</v>
      </c>
      <c r="O235" s="370" t="s">
        <v>395</v>
      </c>
      <c r="P235" s="423" t="s">
        <v>106</v>
      </c>
      <c r="Q235" s="423" t="s">
        <v>106</v>
      </c>
      <c r="R235" s="47" t="s">
        <v>395</v>
      </c>
      <c r="S235" s="423" t="s">
        <v>106</v>
      </c>
      <c r="T235" s="433"/>
      <c r="U235" s="369" t="s">
        <v>104</v>
      </c>
      <c r="V235" s="370" t="s">
        <v>395</v>
      </c>
      <c r="W235" s="423" t="s">
        <v>106</v>
      </c>
      <c r="X235" s="433"/>
      <c r="Y235" s="433"/>
      <c r="Z235" s="433"/>
      <c r="AA235" s="433"/>
      <c r="AB235" s="369"/>
      <c r="AC235" s="370"/>
      <c r="AD235" s="433"/>
      <c r="AE235" s="433"/>
      <c r="AF235" s="433"/>
      <c r="AG235" s="433"/>
      <c r="AH235" s="433"/>
      <c r="AI235" s="369"/>
      <c r="AJ235" s="370"/>
      <c r="AK235" s="433"/>
      <c r="AL235" s="433"/>
      <c r="AM235" s="221"/>
      <c r="AN235" s="48">
        <v>10</v>
      </c>
      <c r="AO235" s="48">
        <v>10</v>
      </c>
      <c r="AP235" s="48">
        <v>10</v>
      </c>
      <c r="AQ235" s="48">
        <v>0</v>
      </c>
      <c r="AR235" s="48">
        <v>15</v>
      </c>
      <c r="AS235" s="48">
        <v>16</v>
      </c>
      <c r="AT235" s="430">
        <v>18.666699999999999</v>
      </c>
      <c r="AU235" s="48">
        <v>96</v>
      </c>
      <c r="AV235" s="48">
        <v>96</v>
      </c>
      <c r="AW235" s="48">
        <v>96</v>
      </c>
      <c r="AX235" s="48">
        <v>0</v>
      </c>
      <c r="AY235" s="48">
        <v>0</v>
      </c>
      <c r="AZ235" s="48">
        <v>0</v>
      </c>
      <c r="BA235" s="48">
        <v>0</v>
      </c>
      <c r="BB235" s="48">
        <v>0</v>
      </c>
      <c r="BC235" s="48">
        <v>0</v>
      </c>
      <c r="BD235" s="48">
        <v>0</v>
      </c>
      <c r="BE235" s="48">
        <v>0</v>
      </c>
      <c r="BF235" s="48">
        <v>0</v>
      </c>
      <c r="BG235" s="48">
        <v>0</v>
      </c>
      <c r="BH235" s="48">
        <v>0</v>
      </c>
      <c r="BI235" s="48">
        <v>0</v>
      </c>
      <c r="BJ235" s="48">
        <v>0</v>
      </c>
      <c r="BK235" s="48">
        <v>0</v>
      </c>
      <c r="BL235" s="48">
        <v>0</v>
      </c>
      <c r="BM235" s="48">
        <v>0</v>
      </c>
      <c r="BN235" s="48">
        <v>0</v>
      </c>
      <c r="BO235" s="48">
        <v>0</v>
      </c>
      <c r="BP235" s="48">
        <v>0</v>
      </c>
      <c r="BQ235" s="48">
        <v>0</v>
      </c>
      <c r="BR235" s="48">
        <v>0</v>
      </c>
      <c r="BS235" s="48">
        <v>0</v>
      </c>
      <c r="BT235" s="48">
        <v>0</v>
      </c>
      <c r="BU235" s="48">
        <v>0</v>
      </c>
      <c r="BV235" s="48">
        <v>0</v>
      </c>
      <c r="BW235" s="48">
        <v>0</v>
      </c>
      <c r="BX235" s="48">
        <v>0</v>
      </c>
      <c r="BY235" s="48">
        <v>0</v>
      </c>
      <c r="BZ235" s="48">
        <v>0</v>
      </c>
      <c r="CA235" s="48">
        <v>0</v>
      </c>
      <c r="CB235" s="48">
        <v>0</v>
      </c>
      <c r="CC235" s="48">
        <v>0</v>
      </c>
      <c r="CD235" s="48">
        <v>0</v>
      </c>
      <c r="CE235" s="48">
        <v>0</v>
      </c>
      <c r="CF235" s="48">
        <v>0</v>
      </c>
      <c r="CG235" s="48">
        <v>0</v>
      </c>
      <c r="CH235" s="48">
        <v>0</v>
      </c>
      <c r="CI235" s="48">
        <v>0</v>
      </c>
      <c r="CJ235" s="48">
        <v>0</v>
      </c>
      <c r="CK235" s="48">
        <v>0</v>
      </c>
      <c r="CL235" s="48">
        <v>0</v>
      </c>
      <c r="CM235" s="48">
        <v>0</v>
      </c>
      <c r="CN235" s="48">
        <v>0</v>
      </c>
      <c r="CO235" s="48">
        <v>0</v>
      </c>
      <c r="CP235" s="48">
        <v>100</v>
      </c>
      <c r="CQ235" s="48"/>
      <c r="CR235" s="48"/>
      <c r="CS235" s="48">
        <v>20</v>
      </c>
      <c r="CT235" s="48">
        <v>120</v>
      </c>
      <c r="CU235" s="48">
        <v>96</v>
      </c>
      <c r="CV235" s="429" t="s">
        <v>397</v>
      </c>
      <c r="CW235" s="47" t="s">
        <v>1912</v>
      </c>
      <c r="CX235" s="47" t="s">
        <v>870</v>
      </c>
      <c r="CY235" s="15"/>
    </row>
    <row r="236" spans="1:103" hidden="1" x14ac:dyDescent="0.35">
      <c r="A236" s="427">
        <v>234</v>
      </c>
      <c r="B236" s="47" t="s">
        <v>1378</v>
      </c>
      <c r="C236" s="47" t="s">
        <v>1379</v>
      </c>
      <c r="D236" s="47" t="s">
        <v>56</v>
      </c>
      <c r="E236" s="47" t="s">
        <v>1380</v>
      </c>
      <c r="F236" s="47" t="s">
        <v>131</v>
      </c>
      <c r="G236" s="47" t="s">
        <v>58</v>
      </c>
      <c r="H236" s="47" t="s">
        <v>399</v>
      </c>
      <c r="I236" s="423" t="s">
        <v>106</v>
      </c>
      <c r="J236" s="47" t="s">
        <v>395</v>
      </c>
      <c r="K236" s="423" t="s">
        <v>106</v>
      </c>
      <c r="L236" s="433"/>
      <c r="M236" s="433"/>
      <c r="N236" s="369"/>
      <c r="O236" s="370"/>
      <c r="P236" s="433"/>
      <c r="Q236" s="433"/>
      <c r="R236" s="433"/>
      <c r="S236" s="433"/>
      <c r="T236" s="433"/>
      <c r="U236" s="369"/>
      <c r="V236" s="370"/>
      <c r="W236" s="433"/>
      <c r="X236" s="433"/>
      <c r="Y236" s="433"/>
      <c r="Z236" s="433"/>
      <c r="AA236" s="433"/>
      <c r="AB236" s="369"/>
      <c r="AC236" s="370"/>
      <c r="AD236" s="433"/>
      <c r="AE236" s="433"/>
      <c r="AF236" s="433"/>
      <c r="AG236" s="433"/>
      <c r="AH236" s="433"/>
      <c r="AI236" s="369"/>
      <c r="AJ236" s="370"/>
      <c r="AK236" s="433"/>
      <c r="AL236" s="433"/>
      <c r="AM236" s="221"/>
      <c r="AN236" s="48">
        <v>2</v>
      </c>
      <c r="AO236" s="48">
        <v>2</v>
      </c>
      <c r="AP236" s="48">
        <v>2</v>
      </c>
      <c r="AQ236" s="48">
        <v>0</v>
      </c>
      <c r="AR236" s="48">
        <v>0</v>
      </c>
      <c r="AS236" s="48">
        <v>0</v>
      </c>
      <c r="AT236" s="48">
        <v>18</v>
      </c>
      <c r="AU236" s="48">
        <v>20</v>
      </c>
      <c r="AV236" s="48">
        <v>20</v>
      </c>
      <c r="AW236" s="48">
        <v>20</v>
      </c>
      <c r="AX236" s="48">
        <v>0</v>
      </c>
      <c r="AY236" s="48">
        <v>0</v>
      </c>
      <c r="AZ236" s="48">
        <v>0</v>
      </c>
      <c r="BA236" s="48">
        <v>0</v>
      </c>
      <c r="BB236" s="48">
        <v>0</v>
      </c>
      <c r="BC236" s="48">
        <v>0</v>
      </c>
      <c r="BD236" s="48">
        <v>0</v>
      </c>
      <c r="BE236" s="48">
        <v>0</v>
      </c>
      <c r="BF236" s="48">
        <v>0</v>
      </c>
      <c r="BG236" s="48">
        <v>0</v>
      </c>
      <c r="BH236" s="48">
        <v>0</v>
      </c>
      <c r="BI236" s="48">
        <v>0</v>
      </c>
      <c r="BJ236" s="48">
        <v>0</v>
      </c>
      <c r="BK236" s="48">
        <v>0</v>
      </c>
      <c r="BL236" s="48">
        <v>0</v>
      </c>
      <c r="BM236" s="48">
        <v>0</v>
      </c>
      <c r="BN236" s="48">
        <v>0</v>
      </c>
      <c r="BO236" s="48">
        <v>0</v>
      </c>
      <c r="BP236" s="48">
        <v>0</v>
      </c>
      <c r="BQ236" s="48">
        <v>0</v>
      </c>
      <c r="BR236" s="48">
        <v>0</v>
      </c>
      <c r="BS236" s="48">
        <v>0</v>
      </c>
      <c r="BT236" s="48">
        <v>0</v>
      </c>
      <c r="BU236" s="48">
        <v>0</v>
      </c>
      <c r="BV236" s="48">
        <v>0</v>
      </c>
      <c r="BW236" s="48">
        <v>0</v>
      </c>
      <c r="BX236" s="48">
        <v>0</v>
      </c>
      <c r="BY236" s="48">
        <v>0</v>
      </c>
      <c r="BZ236" s="48">
        <v>0</v>
      </c>
      <c r="CA236" s="48">
        <v>0</v>
      </c>
      <c r="CB236" s="48">
        <v>0</v>
      </c>
      <c r="CC236" s="48">
        <v>0</v>
      </c>
      <c r="CD236" s="48">
        <v>0</v>
      </c>
      <c r="CE236" s="48">
        <v>0</v>
      </c>
      <c r="CF236" s="48">
        <v>0</v>
      </c>
      <c r="CG236" s="48">
        <v>0</v>
      </c>
      <c r="CH236" s="48">
        <v>0</v>
      </c>
      <c r="CI236" s="48">
        <v>0</v>
      </c>
      <c r="CJ236" s="48">
        <v>0</v>
      </c>
      <c r="CK236" s="48">
        <v>0</v>
      </c>
      <c r="CL236" s="48">
        <v>0</v>
      </c>
      <c r="CM236" s="48">
        <v>0</v>
      </c>
      <c r="CN236" s="48">
        <v>0</v>
      </c>
      <c r="CO236" s="48">
        <v>0</v>
      </c>
      <c r="CP236" s="48">
        <v>196</v>
      </c>
      <c r="CQ236" s="48"/>
      <c r="CR236" s="48"/>
      <c r="CS236" s="48"/>
      <c r="CT236" s="48">
        <v>196</v>
      </c>
      <c r="CU236" s="48">
        <v>20</v>
      </c>
      <c r="CV236" s="429" t="s">
        <v>397</v>
      </c>
      <c r="CW236" s="47" t="s">
        <v>1922</v>
      </c>
      <c r="CX236" s="47" t="s">
        <v>870</v>
      </c>
      <c r="CY236" s="15"/>
    </row>
    <row r="237" spans="1:103" hidden="1" x14ac:dyDescent="0.35">
      <c r="A237" s="427">
        <v>235</v>
      </c>
      <c r="B237" s="47" t="s">
        <v>1381</v>
      </c>
      <c r="C237" s="47" t="s">
        <v>1382</v>
      </c>
      <c r="D237" s="47" t="s">
        <v>56</v>
      </c>
      <c r="E237" s="47" t="s">
        <v>1383</v>
      </c>
      <c r="F237" s="47" t="s">
        <v>131</v>
      </c>
      <c r="G237" s="47" t="s">
        <v>58</v>
      </c>
      <c r="H237" s="47" t="s">
        <v>327</v>
      </c>
      <c r="I237" s="423" t="s">
        <v>106</v>
      </c>
      <c r="J237" s="423" t="s">
        <v>106</v>
      </c>
      <c r="K237" s="47" t="s">
        <v>395</v>
      </c>
      <c r="L237" s="423" t="s">
        <v>106</v>
      </c>
      <c r="M237" s="423" t="s">
        <v>106</v>
      </c>
      <c r="N237" s="369" t="s">
        <v>104</v>
      </c>
      <c r="O237" s="370" t="s">
        <v>395</v>
      </c>
      <c r="P237" s="423" t="s">
        <v>106</v>
      </c>
      <c r="Q237" s="423" t="s">
        <v>106</v>
      </c>
      <c r="R237" s="423" t="s">
        <v>106</v>
      </c>
      <c r="S237" s="423" t="s">
        <v>106</v>
      </c>
      <c r="T237" s="47" t="s">
        <v>395</v>
      </c>
      <c r="U237" s="369" t="s">
        <v>104</v>
      </c>
      <c r="V237" s="370" t="s">
        <v>395</v>
      </c>
      <c r="W237" s="19" t="s">
        <v>1050</v>
      </c>
      <c r="X237" s="47" t="s">
        <v>395</v>
      </c>
      <c r="Y237" s="423" t="s">
        <v>106</v>
      </c>
      <c r="Z237" s="423" t="s">
        <v>106</v>
      </c>
      <c r="AA237" s="423" t="s">
        <v>106</v>
      </c>
      <c r="AB237" s="369" t="s">
        <v>104</v>
      </c>
      <c r="AC237" s="370" t="s">
        <v>395</v>
      </c>
      <c r="AD237" s="423" t="s">
        <v>106</v>
      </c>
      <c r="AE237" s="433"/>
      <c r="AF237" s="423" t="s">
        <v>106</v>
      </c>
      <c r="AG237" s="423" t="s">
        <v>106</v>
      </c>
      <c r="AH237" s="47" t="s">
        <v>104</v>
      </c>
      <c r="AI237" s="369" t="s">
        <v>395</v>
      </c>
      <c r="AJ237" s="370" t="s">
        <v>395</v>
      </c>
      <c r="AK237" s="423" t="s">
        <v>106</v>
      </c>
      <c r="AL237" s="423" t="s">
        <v>106</v>
      </c>
      <c r="AM237" s="221"/>
      <c r="AN237" s="48">
        <v>20</v>
      </c>
      <c r="AO237" s="48">
        <v>20</v>
      </c>
      <c r="AP237" s="48">
        <v>20</v>
      </c>
      <c r="AQ237" s="48">
        <v>0</v>
      </c>
      <c r="AR237" s="48">
        <v>55</v>
      </c>
      <c r="AS237" s="48">
        <v>60</v>
      </c>
      <c r="AT237" s="48">
        <v>19</v>
      </c>
      <c r="AU237" s="48">
        <v>192</v>
      </c>
      <c r="AV237" s="48">
        <v>192</v>
      </c>
      <c r="AW237" s="48">
        <v>192</v>
      </c>
      <c r="AX237" s="48">
        <v>0</v>
      </c>
      <c r="AY237" s="48">
        <v>0</v>
      </c>
      <c r="AZ237" s="48">
        <v>0</v>
      </c>
      <c r="BA237" s="48">
        <v>10</v>
      </c>
      <c r="BB237" s="48">
        <v>0</v>
      </c>
      <c r="BC237" s="48">
        <v>0</v>
      </c>
      <c r="BD237" s="48">
        <v>0</v>
      </c>
      <c r="BE237" s="48">
        <v>0</v>
      </c>
      <c r="BF237" s="48">
        <v>0</v>
      </c>
      <c r="BG237" s="48">
        <v>0</v>
      </c>
      <c r="BH237" s="48">
        <v>10</v>
      </c>
      <c r="BI237" s="48">
        <v>10</v>
      </c>
      <c r="BJ237" s="48">
        <v>0</v>
      </c>
      <c r="BK237" s="48">
        <v>0</v>
      </c>
      <c r="BL237" s="48">
        <v>0</v>
      </c>
      <c r="BM237" s="48">
        <v>0</v>
      </c>
      <c r="BN237" s="48">
        <v>0</v>
      </c>
      <c r="BO237" s="48">
        <v>0</v>
      </c>
      <c r="BP237" s="48">
        <v>0</v>
      </c>
      <c r="BQ237" s="48">
        <v>0</v>
      </c>
      <c r="BR237" s="48">
        <v>0</v>
      </c>
      <c r="BS237" s="48">
        <v>0</v>
      </c>
      <c r="BT237" s="48">
        <v>0</v>
      </c>
      <c r="BU237" s="48">
        <v>0</v>
      </c>
      <c r="BV237" s="48">
        <v>0</v>
      </c>
      <c r="BW237" s="48">
        <v>0</v>
      </c>
      <c r="BX237" s="48">
        <v>0</v>
      </c>
      <c r="BY237" s="48">
        <v>0</v>
      </c>
      <c r="BZ237" s="48">
        <v>0</v>
      </c>
      <c r="CA237" s="48">
        <v>0</v>
      </c>
      <c r="CB237" s="48">
        <v>0</v>
      </c>
      <c r="CC237" s="48">
        <v>0</v>
      </c>
      <c r="CD237" s="48">
        <v>0</v>
      </c>
      <c r="CE237" s="48">
        <v>0</v>
      </c>
      <c r="CF237" s="48">
        <v>0</v>
      </c>
      <c r="CG237" s="48">
        <v>0</v>
      </c>
      <c r="CH237" s="48">
        <v>0</v>
      </c>
      <c r="CI237" s="48">
        <v>0</v>
      </c>
      <c r="CJ237" s="48">
        <v>0</v>
      </c>
      <c r="CK237" s="48">
        <v>0</v>
      </c>
      <c r="CL237" s="48">
        <v>0</v>
      </c>
      <c r="CM237" s="48">
        <v>0</v>
      </c>
      <c r="CN237" s="48">
        <v>0</v>
      </c>
      <c r="CO237" s="48">
        <v>0</v>
      </c>
      <c r="CP237" s="48"/>
      <c r="CQ237" s="48">
        <v>8</v>
      </c>
      <c r="CR237" s="48">
        <v>2</v>
      </c>
      <c r="CS237" s="48">
        <v>10</v>
      </c>
      <c r="CT237" s="48">
        <v>18</v>
      </c>
      <c r="CU237" s="48">
        <v>190</v>
      </c>
      <c r="CV237" s="429" t="s">
        <v>396</v>
      </c>
      <c r="CW237" s="47"/>
      <c r="CX237" s="47" t="s">
        <v>319</v>
      </c>
      <c r="CY237" s="15"/>
    </row>
    <row r="238" spans="1:103" hidden="1" x14ac:dyDescent="0.35">
      <c r="A238" s="427">
        <v>236</v>
      </c>
      <c r="B238" s="47" t="s">
        <v>1384</v>
      </c>
      <c r="C238" s="47" t="s">
        <v>1385</v>
      </c>
      <c r="D238" s="47" t="s">
        <v>56</v>
      </c>
      <c r="E238" s="47" t="s">
        <v>1386</v>
      </c>
      <c r="F238" s="47" t="s">
        <v>131</v>
      </c>
      <c r="G238" s="47" t="s">
        <v>58</v>
      </c>
      <c r="H238" s="47" t="s">
        <v>399</v>
      </c>
      <c r="I238" s="423" t="s">
        <v>106</v>
      </c>
      <c r="J238" s="423" t="s">
        <v>106</v>
      </c>
      <c r="K238" s="423" t="s">
        <v>106</v>
      </c>
      <c r="L238" s="423" t="s">
        <v>106</v>
      </c>
      <c r="M238" s="47" t="s">
        <v>104</v>
      </c>
      <c r="N238" s="369" t="s">
        <v>395</v>
      </c>
      <c r="O238" s="370" t="s">
        <v>395</v>
      </c>
      <c r="P238" s="423" t="s">
        <v>106</v>
      </c>
      <c r="Q238" s="423" t="s">
        <v>106</v>
      </c>
      <c r="R238" s="423" t="s">
        <v>106</v>
      </c>
      <c r="S238" s="423" t="s">
        <v>106</v>
      </c>
      <c r="T238" s="47" t="s">
        <v>104</v>
      </c>
      <c r="U238" s="369" t="s">
        <v>395</v>
      </c>
      <c r="V238" s="370" t="s">
        <v>395</v>
      </c>
      <c r="W238" s="423" t="s">
        <v>106</v>
      </c>
      <c r="X238" s="433"/>
      <c r="Y238" s="19" t="s">
        <v>1050</v>
      </c>
      <c r="Z238" s="423" t="s">
        <v>106</v>
      </c>
      <c r="AA238" s="423" t="s">
        <v>106</v>
      </c>
      <c r="AB238" s="369" t="s">
        <v>104</v>
      </c>
      <c r="AC238" s="370" t="s">
        <v>395</v>
      </c>
      <c r="AD238" s="433"/>
      <c r="AE238" s="433"/>
      <c r="AF238" s="433"/>
      <c r="AG238" s="433"/>
      <c r="AH238" s="433"/>
      <c r="AI238" s="369" t="s">
        <v>395</v>
      </c>
      <c r="AJ238" s="370" t="s">
        <v>395</v>
      </c>
      <c r="AK238" s="47" t="s">
        <v>395</v>
      </c>
      <c r="AL238" s="423" t="s">
        <v>106</v>
      </c>
      <c r="AM238" s="221"/>
      <c r="AN238" s="48">
        <v>15</v>
      </c>
      <c r="AO238" s="48">
        <v>15</v>
      </c>
      <c r="AP238" s="48">
        <v>15</v>
      </c>
      <c r="AQ238" s="48">
        <v>0</v>
      </c>
      <c r="AR238" s="48">
        <v>35</v>
      </c>
      <c r="AS238" s="48">
        <v>36</v>
      </c>
      <c r="AT238" s="48">
        <v>19</v>
      </c>
      <c r="AU238" s="48">
        <v>144</v>
      </c>
      <c r="AV238" s="48">
        <v>144</v>
      </c>
      <c r="AW238" s="48">
        <v>144</v>
      </c>
      <c r="AX238" s="48">
        <v>0</v>
      </c>
      <c r="AY238" s="48">
        <v>0</v>
      </c>
      <c r="AZ238" s="48">
        <v>0</v>
      </c>
      <c r="BA238" s="48">
        <v>10</v>
      </c>
      <c r="BB238" s="48">
        <v>0</v>
      </c>
      <c r="BC238" s="48">
        <v>0</v>
      </c>
      <c r="BD238" s="48">
        <v>0</v>
      </c>
      <c r="BE238" s="48">
        <v>0</v>
      </c>
      <c r="BF238" s="48">
        <v>0</v>
      </c>
      <c r="BG238" s="48">
        <v>0</v>
      </c>
      <c r="BH238" s="48">
        <v>10</v>
      </c>
      <c r="BI238" s="48">
        <v>10</v>
      </c>
      <c r="BJ238" s="48">
        <v>0</v>
      </c>
      <c r="BK238" s="48">
        <v>0</v>
      </c>
      <c r="BL238" s="48">
        <v>0</v>
      </c>
      <c r="BM238" s="48">
        <v>0</v>
      </c>
      <c r="BN238" s="48">
        <v>0</v>
      </c>
      <c r="BO238" s="48">
        <v>0</v>
      </c>
      <c r="BP238" s="48">
        <v>0</v>
      </c>
      <c r="BQ238" s="48">
        <v>0</v>
      </c>
      <c r="BR238" s="48">
        <v>0</v>
      </c>
      <c r="BS238" s="48">
        <v>0</v>
      </c>
      <c r="BT238" s="48">
        <v>0</v>
      </c>
      <c r="BU238" s="48">
        <v>0</v>
      </c>
      <c r="BV238" s="48">
        <v>0</v>
      </c>
      <c r="BW238" s="48">
        <v>0</v>
      </c>
      <c r="BX238" s="48">
        <v>0</v>
      </c>
      <c r="BY238" s="48">
        <v>0</v>
      </c>
      <c r="BZ238" s="48">
        <v>0</v>
      </c>
      <c r="CA238" s="48">
        <v>0</v>
      </c>
      <c r="CB238" s="48">
        <v>0</v>
      </c>
      <c r="CC238" s="48">
        <v>0</v>
      </c>
      <c r="CD238" s="48">
        <v>0</v>
      </c>
      <c r="CE238" s="48">
        <v>0</v>
      </c>
      <c r="CF238" s="48">
        <v>0</v>
      </c>
      <c r="CG238" s="48">
        <v>0</v>
      </c>
      <c r="CH238" s="48">
        <v>0</v>
      </c>
      <c r="CI238" s="48">
        <v>0</v>
      </c>
      <c r="CJ238" s="48">
        <v>0</v>
      </c>
      <c r="CK238" s="48">
        <v>0</v>
      </c>
      <c r="CL238" s="48">
        <v>0</v>
      </c>
      <c r="CM238" s="48">
        <v>0</v>
      </c>
      <c r="CN238" s="48">
        <v>0</v>
      </c>
      <c r="CO238" s="48">
        <v>0</v>
      </c>
      <c r="CP238" s="48"/>
      <c r="CQ238" s="48">
        <v>8</v>
      </c>
      <c r="CR238" s="48">
        <v>2</v>
      </c>
      <c r="CS238" s="48">
        <v>58</v>
      </c>
      <c r="CT238" s="48">
        <v>66</v>
      </c>
      <c r="CU238" s="48">
        <v>142</v>
      </c>
      <c r="CV238" s="429" t="s">
        <v>396</v>
      </c>
      <c r="CW238" s="47"/>
      <c r="CX238" s="47" t="s">
        <v>319</v>
      </c>
      <c r="CY238" s="15"/>
    </row>
    <row r="239" spans="1:103" hidden="1" x14ac:dyDescent="0.35">
      <c r="A239" s="427">
        <v>237</v>
      </c>
      <c r="B239" s="47" t="s">
        <v>1387</v>
      </c>
      <c r="C239" s="47" t="s">
        <v>1388</v>
      </c>
      <c r="D239" s="47" t="s">
        <v>56</v>
      </c>
      <c r="E239" s="47" t="s">
        <v>1389</v>
      </c>
      <c r="F239" s="47" t="s">
        <v>131</v>
      </c>
      <c r="G239" s="47" t="s">
        <v>58</v>
      </c>
      <c r="H239" s="47" t="s">
        <v>399</v>
      </c>
      <c r="I239" s="423" t="s">
        <v>106</v>
      </c>
      <c r="J239" s="423" t="s">
        <v>106</v>
      </c>
      <c r="K239" s="423" t="s">
        <v>106</v>
      </c>
      <c r="L239" s="423" t="s">
        <v>106</v>
      </c>
      <c r="M239" s="47" t="s">
        <v>104</v>
      </c>
      <c r="N239" s="369" t="s">
        <v>395</v>
      </c>
      <c r="O239" s="370" t="s">
        <v>395</v>
      </c>
      <c r="P239" s="423" t="s">
        <v>106</v>
      </c>
      <c r="Q239" s="423" t="s">
        <v>106</v>
      </c>
      <c r="R239" s="433"/>
      <c r="S239" s="423" t="s">
        <v>106</v>
      </c>
      <c r="T239" s="47" t="s">
        <v>104</v>
      </c>
      <c r="U239" s="369" t="s">
        <v>395</v>
      </c>
      <c r="V239" s="370" t="s">
        <v>395</v>
      </c>
      <c r="W239" s="423" t="s">
        <v>106</v>
      </c>
      <c r="X239" s="423" t="s">
        <v>106</v>
      </c>
      <c r="Y239" s="47" t="s">
        <v>395</v>
      </c>
      <c r="Z239" s="423" t="s">
        <v>106</v>
      </c>
      <c r="AA239" s="423" t="s">
        <v>106</v>
      </c>
      <c r="AB239" s="369" t="s">
        <v>104</v>
      </c>
      <c r="AC239" s="370" t="s">
        <v>395</v>
      </c>
      <c r="AD239" s="423" t="s">
        <v>106</v>
      </c>
      <c r="AE239" s="423" t="s">
        <v>106</v>
      </c>
      <c r="AF239" s="423" t="s">
        <v>106</v>
      </c>
      <c r="AG239" s="423" t="s">
        <v>106</v>
      </c>
      <c r="AH239" s="47" t="s">
        <v>395</v>
      </c>
      <c r="AI239" s="369" t="s">
        <v>104</v>
      </c>
      <c r="AJ239" s="370" t="s">
        <v>395</v>
      </c>
      <c r="AK239" s="47" t="s">
        <v>532</v>
      </c>
      <c r="AL239" s="47" t="s">
        <v>395</v>
      </c>
      <c r="AM239" s="221"/>
      <c r="AN239" s="48">
        <v>19</v>
      </c>
      <c r="AO239" s="48">
        <v>19</v>
      </c>
      <c r="AP239" s="48">
        <v>19</v>
      </c>
      <c r="AQ239" s="48">
        <v>0</v>
      </c>
      <c r="AR239" s="48">
        <v>35</v>
      </c>
      <c r="AS239" s="48">
        <v>36</v>
      </c>
      <c r="AT239" s="430">
        <v>18.166699999999999</v>
      </c>
      <c r="AU239" s="48">
        <v>182</v>
      </c>
      <c r="AV239" s="48">
        <v>182</v>
      </c>
      <c r="AW239" s="48">
        <v>182</v>
      </c>
      <c r="AX239" s="48">
        <v>0</v>
      </c>
      <c r="AY239" s="48">
        <v>0</v>
      </c>
      <c r="AZ239" s="48">
        <v>0</v>
      </c>
      <c r="BA239" s="48">
        <v>0</v>
      </c>
      <c r="BB239" s="48">
        <v>0</v>
      </c>
      <c r="BC239" s="48">
        <v>0</v>
      </c>
      <c r="BD239" s="48">
        <v>0</v>
      </c>
      <c r="BE239" s="48">
        <v>0</v>
      </c>
      <c r="BF239" s="48">
        <v>0</v>
      </c>
      <c r="BG239" s="48">
        <v>0</v>
      </c>
      <c r="BH239" s="48">
        <v>0</v>
      </c>
      <c r="BI239" s="48">
        <v>0</v>
      </c>
      <c r="BJ239" s="48">
        <v>0</v>
      </c>
      <c r="BK239" s="48">
        <v>0</v>
      </c>
      <c r="BL239" s="48">
        <v>0</v>
      </c>
      <c r="BM239" s="48">
        <v>0</v>
      </c>
      <c r="BN239" s="48">
        <v>0</v>
      </c>
      <c r="BO239" s="48">
        <v>0</v>
      </c>
      <c r="BP239" s="48">
        <v>0</v>
      </c>
      <c r="BQ239" s="48">
        <v>0</v>
      </c>
      <c r="BR239" s="48">
        <v>0</v>
      </c>
      <c r="BS239" s="48">
        <v>0</v>
      </c>
      <c r="BT239" s="48">
        <v>0</v>
      </c>
      <c r="BU239" s="48">
        <v>0</v>
      </c>
      <c r="BV239" s="48">
        <v>0</v>
      </c>
      <c r="BW239" s="48">
        <v>0</v>
      </c>
      <c r="BX239" s="48">
        <v>0</v>
      </c>
      <c r="BY239" s="48">
        <v>0</v>
      </c>
      <c r="BZ239" s="48">
        <v>0</v>
      </c>
      <c r="CA239" s="48">
        <v>0</v>
      </c>
      <c r="CB239" s="48">
        <v>0</v>
      </c>
      <c r="CC239" s="48">
        <v>0</v>
      </c>
      <c r="CD239" s="48">
        <v>0</v>
      </c>
      <c r="CE239" s="48">
        <v>0</v>
      </c>
      <c r="CF239" s="48">
        <v>0</v>
      </c>
      <c r="CG239" s="48">
        <v>0</v>
      </c>
      <c r="CH239" s="48">
        <v>0</v>
      </c>
      <c r="CI239" s="48">
        <v>0</v>
      </c>
      <c r="CJ239" s="48">
        <v>0</v>
      </c>
      <c r="CK239" s="48">
        <v>0</v>
      </c>
      <c r="CL239" s="48">
        <v>0</v>
      </c>
      <c r="CM239" s="48">
        <v>0</v>
      </c>
      <c r="CN239" s="48">
        <v>0</v>
      </c>
      <c r="CO239" s="48">
        <v>0</v>
      </c>
      <c r="CP239" s="48"/>
      <c r="CQ239" s="48"/>
      <c r="CR239" s="48"/>
      <c r="CS239" s="48">
        <v>20</v>
      </c>
      <c r="CT239" s="48">
        <v>20</v>
      </c>
      <c r="CU239" s="48">
        <v>188</v>
      </c>
      <c r="CV239" s="429" t="s">
        <v>396</v>
      </c>
      <c r="CW239" s="47"/>
      <c r="CX239" s="47" t="s">
        <v>870</v>
      </c>
      <c r="CY239" s="15"/>
    </row>
    <row r="240" spans="1:103" hidden="1" x14ac:dyDescent="0.35">
      <c r="A240" s="427">
        <v>238</v>
      </c>
      <c r="B240" s="47" t="s">
        <v>1392</v>
      </c>
      <c r="C240" s="47" t="s">
        <v>1393</v>
      </c>
      <c r="D240" s="47" t="s">
        <v>61</v>
      </c>
      <c r="E240" s="47" t="s">
        <v>1394</v>
      </c>
      <c r="F240" s="47" t="s">
        <v>132</v>
      </c>
      <c r="G240" s="47" t="s">
        <v>58</v>
      </c>
      <c r="H240" s="47" t="s">
        <v>547</v>
      </c>
      <c r="I240" s="423" t="s">
        <v>106</v>
      </c>
      <c r="J240" s="423" t="s">
        <v>106</v>
      </c>
      <c r="K240" s="19" t="s">
        <v>1051</v>
      </c>
      <c r="L240" s="423" t="s">
        <v>106</v>
      </c>
      <c r="M240" s="47" t="s">
        <v>395</v>
      </c>
      <c r="N240" s="369" t="s">
        <v>104</v>
      </c>
      <c r="O240" s="370" t="s">
        <v>395</v>
      </c>
      <c r="P240" s="423" t="s">
        <v>106</v>
      </c>
      <c r="Q240" s="423" t="s">
        <v>106</v>
      </c>
      <c r="R240" s="423" t="s">
        <v>106</v>
      </c>
      <c r="S240" s="423" t="s">
        <v>106</v>
      </c>
      <c r="T240" s="47" t="s">
        <v>104</v>
      </c>
      <c r="U240" s="369" t="s">
        <v>395</v>
      </c>
      <c r="V240" s="370" t="s">
        <v>395</v>
      </c>
      <c r="W240" s="423" t="s">
        <v>106</v>
      </c>
      <c r="X240" s="47" t="s">
        <v>104</v>
      </c>
      <c r="Y240" s="47" t="s">
        <v>395</v>
      </c>
      <c r="Z240" s="423" t="s">
        <v>106</v>
      </c>
      <c r="AA240" s="423" t="s">
        <v>106</v>
      </c>
      <c r="AB240" s="19" t="s">
        <v>106</v>
      </c>
      <c r="AC240" s="370" t="s">
        <v>395</v>
      </c>
      <c r="AD240" s="423" t="s">
        <v>106</v>
      </c>
      <c r="AE240" s="423" t="s">
        <v>106</v>
      </c>
      <c r="AF240" s="423" t="s">
        <v>106</v>
      </c>
      <c r="AG240" s="47" t="s">
        <v>395</v>
      </c>
      <c r="AH240" s="47" t="s">
        <v>104</v>
      </c>
      <c r="AI240" s="19" t="s">
        <v>106</v>
      </c>
      <c r="AJ240" s="370" t="s">
        <v>395</v>
      </c>
      <c r="AK240" s="47" t="s">
        <v>395</v>
      </c>
      <c r="AL240" s="47" t="s">
        <v>104</v>
      </c>
      <c r="AM240" s="221"/>
      <c r="AN240" s="48">
        <v>21</v>
      </c>
      <c r="AO240" s="48">
        <v>21</v>
      </c>
      <c r="AP240" s="48">
        <v>21</v>
      </c>
      <c r="AQ240" s="48">
        <v>0</v>
      </c>
      <c r="AR240" s="48">
        <v>60</v>
      </c>
      <c r="AS240" s="48">
        <v>56</v>
      </c>
      <c r="AT240" s="430">
        <v>18.333300000000001</v>
      </c>
      <c r="AU240" s="48">
        <v>200</v>
      </c>
      <c r="AV240" s="48">
        <v>200</v>
      </c>
      <c r="AW240" s="48">
        <v>200</v>
      </c>
      <c r="AX240" s="48">
        <v>0</v>
      </c>
      <c r="AY240" s="48">
        <v>0</v>
      </c>
      <c r="AZ240" s="48">
        <v>0</v>
      </c>
      <c r="BA240" s="48">
        <v>0</v>
      </c>
      <c r="BB240" s="48">
        <v>0</v>
      </c>
      <c r="BC240" s="48">
        <v>0</v>
      </c>
      <c r="BD240" s="48">
        <v>0</v>
      </c>
      <c r="BE240" s="48">
        <v>0</v>
      </c>
      <c r="BF240" s="48">
        <v>0</v>
      </c>
      <c r="BG240" s="48">
        <v>0</v>
      </c>
      <c r="BH240" s="48">
        <v>0</v>
      </c>
      <c r="BI240" s="48">
        <v>0</v>
      </c>
      <c r="BJ240" s="48">
        <v>0</v>
      </c>
      <c r="BK240" s="48">
        <v>0</v>
      </c>
      <c r="BL240" s="48">
        <v>10</v>
      </c>
      <c r="BM240" s="48">
        <v>0</v>
      </c>
      <c r="BN240" s="48">
        <v>0</v>
      </c>
      <c r="BO240" s="48">
        <v>0</v>
      </c>
      <c r="BP240" s="48">
        <v>0</v>
      </c>
      <c r="BQ240" s="48">
        <v>0</v>
      </c>
      <c r="BR240" s="48">
        <v>0</v>
      </c>
      <c r="BS240" s="48">
        <v>0</v>
      </c>
      <c r="BT240" s="48">
        <v>0</v>
      </c>
      <c r="BU240" s="48">
        <v>0</v>
      </c>
      <c r="BV240" s="48">
        <v>0</v>
      </c>
      <c r="BW240" s="48">
        <v>0</v>
      </c>
      <c r="BX240" s="48">
        <v>0</v>
      </c>
      <c r="BY240" s="48">
        <v>0</v>
      </c>
      <c r="BZ240" s="48">
        <v>0</v>
      </c>
      <c r="CA240" s="48">
        <v>0</v>
      </c>
      <c r="CB240" s="48">
        <v>0</v>
      </c>
      <c r="CC240" s="48">
        <v>0</v>
      </c>
      <c r="CD240" s="48">
        <v>0</v>
      </c>
      <c r="CE240" s="48">
        <v>0</v>
      </c>
      <c r="CF240" s="48">
        <v>0</v>
      </c>
      <c r="CG240" s="48">
        <v>0</v>
      </c>
      <c r="CH240" s="48">
        <v>0</v>
      </c>
      <c r="CI240" s="48">
        <v>0</v>
      </c>
      <c r="CJ240" s="48">
        <v>0</v>
      </c>
      <c r="CK240" s="48">
        <v>0</v>
      </c>
      <c r="CL240" s="48">
        <v>0</v>
      </c>
      <c r="CM240" s="48">
        <v>0</v>
      </c>
      <c r="CN240" s="48">
        <v>0</v>
      </c>
      <c r="CO240" s="48">
        <v>0</v>
      </c>
      <c r="CP240" s="48"/>
      <c r="CQ240" s="48"/>
      <c r="CR240" s="48"/>
      <c r="CS240" s="48"/>
      <c r="CT240" s="48"/>
      <c r="CU240" s="48">
        <v>208</v>
      </c>
      <c r="CV240" s="429" t="s">
        <v>396</v>
      </c>
      <c r="CW240" s="47"/>
      <c r="CX240" s="47" t="s">
        <v>870</v>
      </c>
      <c r="CY240" s="15"/>
    </row>
    <row r="241" spans="1:103" hidden="1" x14ac:dyDescent="0.35">
      <c r="A241" s="427">
        <v>239</v>
      </c>
      <c r="B241" s="47" t="s">
        <v>1395</v>
      </c>
      <c r="C241" s="47" t="s">
        <v>1396</v>
      </c>
      <c r="D241" s="47" t="s">
        <v>56</v>
      </c>
      <c r="E241" s="47" t="s">
        <v>1397</v>
      </c>
      <c r="F241" s="47" t="s">
        <v>131</v>
      </c>
      <c r="G241" s="47" t="s">
        <v>58</v>
      </c>
      <c r="H241" s="47" t="s">
        <v>399</v>
      </c>
      <c r="I241" s="433"/>
      <c r="J241" s="423" t="s">
        <v>106</v>
      </c>
      <c r="K241" s="423" t="s">
        <v>106</v>
      </c>
      <c r="L241" s="423" t="s">
        <v>106</v>
      </c>
      <c r="M241" s="47" t="s">
        <v>104</v>
      </c>
      <c r="N241" s="369" t="s">
        <v>395</v>
      </c>
      <c r="O241" s="370" t="s">
        <v>395</v>
      </c>
      <c r="P241" s="423" t="s">
        <v>106</v>
      </c>
      <c r="Q241" s="423" t="s">
        <v>106</v>
      </c>
      <c r="R241" s="423" t="s">
        <v>106</v>
      </c>
      <c r="S241" s="423" t="s">
        <v>106</v>
      </c>
      <c r="T241" s="47" t="s">
        <v>104</v>
      </c>
      <c r="U241" s="369" t="s">
        <v>395</v>
      </c>
      <c r="V241" s="370" t="s">
        <v>395</v>
      </c>
      <c r="W241" s="423" t="s">
        <v>106</v>
      </c>
      <c r="X241" s="423" t="s">
        <v>106</v>
      </c>
      <c r="Y241" s="423" t="s">
        <v>106</v>
      </c>
      <c r="Z241" s="423" t="s">
        <v>106</v>
      </c>
      <c r="AA241" s="47" t="s">
        <v>104</v>
      </c>
      <c r="AB241" s="369" t="s">
        <v>395</v>
      </c>
      <c r="AC241" s="370" t="s">
        <v>395</v>
      </c>
      <c r="AD241" s="433"/>
      <c r="AE241" s="423" t="s">
        <v>106</v>
      </c>
      <c r="AF241" s="423" t="s">
        <v>106</v>
      </c>
      <c r="AG241" s="423" t="s">
        <v>106</v>
      </c>
      <c r="AH241" s="47" t="s">
        <v>395</v>
      </c>
      <c r="AI241" s="369" t="s">
        <v>104</v>
      </c>
      <c r="AJ241" s="370" t="s">
        <v>395</v>
      </c>
      <c r="AK241" s="423" t="s">
        <v>106</v>
      </c>
      <c r="AL241" s="47" t="s">
        <v>395</v>
      </c>
      <c r="AM241" s="221"/>
      <c r="AN241" s="48">
        <v>19</v>
      </c>
      <c r="AO241" s="48">
        <v>19</v>
      </c>
      <c r="AP241" s="48">
        <v>19</v>
      </c>
      <c r="AQ241" s="48">
        <v>0</v>
      </c>
      <c r="AR241" s="48">
        <v>35</v>
      </c>
      <c r="AS241" s="48">
        <v>36</v>
      </c>
      <c r="AT241" s="430">
        <v>18.166699999999999</v>
      </c>
      <c r="AU241" s="48">
        <v>182</v>
      </c>
      <c r="AV241" s="48">
        <v>182</v>
      </c>
      <c r="AW241" s="48">
        <v>182</v>
      </c>
      <c r="AX241" s="48">
        <v>0</v>
      </c>
      <c r="AY241" s="48">
        <v>0</v>
      </c>
      <c r="AZ241" s="48">
        <v>0</v>
      </c>
      <c r="BA241" s="48">
        <v>0</v>
      </c>
      <c r="BB241" s="48">
        <v>0</v>
      </c>
      <c r="BC241" s="48">
        <v>0</v>
      </c>
      <c r="BD241" s="48">
        <v>0</v>
      </c>
      <c r="BE241" s="48">
        <v>0</v>
      </c>
      <c r="BF241" s="48">
        <v>0</v>
      </c>
      <c r="BG241" s="48">
        <v>0</v>
      </c>
      <c r="BH241" s="48">
        <v>0</v>
      </c>
      <c r="BI241" s="48">
        <v>0</v>
      </c>
      <c r="BJ241" s="48">
        <v>0</v>
      </c>
      <c r="BK241" s="48">
        <v>0</v>
      </c>
      <c r="BL241" s="48">
        <v>0</v>
      </c>
      <c r="BM241" s="48">
        <v>0</v>
      </c>
      <c r="BN241" s="48">
        <v>0</v>
      </c>
      <c r="BO241" s="48">
        <v>0</v>
      </c>
      <c r="BP241" s="48">
        <v>0</v>
      </c>
      <c r="BQ241" s="48">
        <v>0</v>
      </c>
      <c r="BR241" s="48">
        <v>0</v>
      </c>
      <c r="BS241" s="48">
        <v>0</v>
      </c>
      <c r="BT241" s="48">
        <v>0</v>
      </c>
      <c r="BU241" s="48">
        <v>0</v>
      </c>
      <c r="BV241" s="48">
        <v>0</v>
      </c>
      <c r="BW241" s="48">
        <v>0</v>
      </c>
      <c r="BX241" s="48">
        <v>0</v>
      </c>
      <c r="BY241" s="48">
        <v>0</v>
      </c>
      <c r="BZ241" s="48">
        <v>0</v>
      </c>
      <c r="CA241" s="48">
        <v>0</v>
      </c>
      <c r="CB241" s="48">
        <v>0</v>
      </c>
      <c r="CC241" s="48">
        <v>0</v>
      </c>
      <c r="CD241" s="48">
        <v>0</v>
      </c>
      <c r="CE241" s="48">
        <v>0</v>
      </c>
      <c r="CF241" s="48">
        <v>0</v>
      </c>
      <c r="CG241" s="48">
        <v>0</v>
      </c>
      <c r="CH241" s="48">
        <v>0</v>
      </c>
      <c r="CI241" s="48">
        <v>0</v>
      </c>
      <c r="CJ241" s="48">
        <v>0</v>
      </c>
      <c r="CK241" s="48">
        <v>0</v>
      </c>
      <c r="CL241" s="48">
        <v>0</v>
      </c>
      <c r="CM241" s="48">
        <v>0</v>
      </c>
      <c r="CN241" s="48">
        <v>0</v>
      </c>
      <c r="CO241" s="48">
        <v>0</v>
      </c>
      <c r="CP241" s="48"/>
      <c r="CQ241" s="48"/>
      <c r="CR241" s="48"/>
      <c r="CS241" s="48">
        <v>20</v>
      </c>
      <c r="CT241" s="48">
        <v>20</v>
      </c>
      <c r="CU241" s="48">
        <v>188</v>
      </c>
      <c r="CV241" s="429" t="s">
        <v>396</v>
      </c>
      <c r="CW241" s="47"/>
      <c r="CX241" s="47" t="s">
        <v>870</v>
      </c>
      <c r="CY241" s="15"/>
    </row>
    <row r="242" spans="1:103" hidden="1" x14ac:dyDescent="0.35">
      <c r="A242" s="427">
        <v>240</v>
      </c>
      <c r="B242" s="47" t="s">
        <v>1398</v>
      </c>
      <c r="C242" s="47" t="s">
        <v>1399</v>
      </c>
      <c r="D242" s="47" t="s">
        <v>56</v>
      </c>
      <c r="E242" s="47" t="s">
        <v>1400</v>
      </c>
      <c r="F242" s="47" t="s">
        <v>131</v>
      </c>
      <c r="G242" s="47" t="s">
        <v>58</v>
      </c>
      <c r="H242" s="47" t="s">
        <v>399</v>
      </c>
      <c r="I242" s="423" t="s">
        <v>106</v>
      </c>
      <c r="J242" s="423" t="s">
        <v>106</v>
      </c>
      <c r="K242" s="423" t="s">
        <v>106</v>
      </c>
      <c r="L242" s="423" t="s">
        <v>106</v>
      </c>
      <c r="M242" s="47" t="s">
        <v>104</v>
      </c>
      <c r="N242" s="369" t="s">
        <v>395</v>
      </c>
      <c r="O242" s="370" t="s">
        <v>395</v>
      </c>
      <c r="P242" s="433"/>
      <c r="Q242" s="433"/>
      <c r="R242" s="423" t="s">
        <v>106</v>
      </c>
      <c r="S242" s="423" t="s">
        <v>106</v>
      </c>
      <c r="T242" s="423" t="s">
        <v>1923</v>
      </c>
      <c r="U242" s="369" t="s">
        <v>395</v>
      </c>
      <c r="V242" s="370" t="s">
        <v>395</v>
      </c>
      <c r="W242" s="423" t="s">
        <v>106</v>
      </c>
      <c r="X242" s="423" t="s">
        <v>106</v>
      </c>
      <c r="Y242" s="423" t="s">
        <v>106</v>
      </c>
      <c r="Z242" s="423" t="s">
        <v>106</v>
      </c>
      <c r="AA242" s="47" t="s">
        <v>104</v>
      </c>
      <c r="AB242" s="369" t="s">
        <v>395</v>
      </c>
      <c r="AC242" s="370" t="s">
        <v>395</v>
      </c>
      <c r="AD242" s="423" t="s">
        <v>106</v>
      </c>
      <c r="AE242" s="433"/>
      <c r="AF242" s="432" t="s">
        <v>1052</v>
      </c>
      <c r="AG242" s="423" t="s">
        <v>106</v>
      </c>
      <c r="AH242" s="47" t="s">
        <v>395</v>
      </c>
      <c r="AI242" s="369" t="s">
        <v>104</v>
      </c>
      <c r="AJ242" s="370" t="s">
        <v>395</v>
      </c>
      <c r="AK242" s="423" t="s">
        <v>106</v>
      </c>
      <c r="AL242" s="423" t="s">
        <v>106</v>
      </c>
      <c r="AM242" s="221"/>
      <c r="AN242" s="430">
        <v>17.6646</v>
      </c>
      <c r="AO242" s="430">
        <v>17.6646</v>
      </c>
      <c r="AP242" s="430">
        <v>17.664625000000001</v>
      </c>
      <c r="AQ242" s="48">
        <v>0</v>
      </c>
      <c r="AR242" s="48">
        <v>50</v>
      </c>
      <c r="AS242" s="48">
        <v>48</v>
      </c>
      <c r="AT242" s="48">
        <v>19</v>
      </c>
      <c r="AU242" s="430">
        <v>169.31700000000001</v>
      </c>
      <c r="AV242" s="430">
        <v>169.31700000000001</v>
      </c>
      <c r="AW242" s="430">
        <v>169.31700000000001</v>
      </c>
      <c r="AX242" s="48">
        <v>0</v>
      </c>
      <c r="AY242" s="48">
        <v>0</v>
      </c>
      <c r="AZ242" s="48">
        <v>0</v>
      </c>
      <c r="BA242" s="48">
        <v>0</v>
      </c>
      <c r="BB242" s="48">
        <v>0</v>
      </c>
      <c r="BC242" s="48">
        <v>10</v>
      </c>
      <c r="BD242" s="48">
        <v>0</v>
      </c>
      <c r="BE242" s="48">
        <v>0</v>
      </c>
      <c r="BF242" s="48">
        <v>0</v>
      </c>
      <c r="BG242" s="48">
        <v>0</v>
      </c>
      <c r="BH242" s="48">
        <v>10</v>
      </c>
      <c r="BI242" s="48">
        <v>10</v>
      </c>
      <c r="BJ242" s="48">
        <v>0</v>
      </c>
      <c r="BK242" s="48">
        <v>0</v>
      </c>
      <c r="BL242" s="48">
        <v>0</v>
      </c>
      <c r="BM242" s="48">
        <v>0</v>
      </c>
      <c r="BN242" s="48">
        <v>0</v>
      </c>
      <c r="BO242" s="48">
        <v>0</v>
      </c>
      <c r="BP242" s="48">
        <v>0</v>
      </c>
      <c r="BQ242" s="48">
        <v>0</v>
      </c>
      <c r="BR242" s="48">
        <v>0</v>
      </c>
      <c r="BS242" s="48">
        <v>0</v>
      </c>
      <c r="BT242" s="48">
        <v>0</v>
      </c>
      <c r="BU242" s="48">
        <v>0</v>
      </c>
      <c r="BV242" s="48">
        <v>0</v>
      </c>
      <c r="BW242" s="48">
        <v>0</v>
      </c>
      <c r="BX242" s="48">
        <v>0</v>
      </c>
      <c r="BY242" s="48">
        <v>0</v>
      </c>
      <c r="BZ242" s="48">
        <v>0</v>
      </c>
      <c r="CA242" s="48">
        <v>0</v>
      </c>
      <c r="CB242" s="48">
        <v>0</v>
      </c>
      <c r="CC242" s="48">
        <v>0</v>
      </c>
      <c r="CD242" s="48">
        <v>0</v>
      </c>
      <c r="CE242" s="48">
        <v>0</v>
      </c>
      <c r="CF242" s="48">
        <v>0</v>
      </c>
      <c r="CG242" s="48">
        <v>0</v>
      </c>
      <c r="CH242" s="48">
        <v>0</v>
      </c>
      <c r="CI242" s="48">
        <v>0</v>
      </c>
      <c r="CJ242" s="48">
        <v>0</v>
      </c>
      <c r="CK242" s="48">
        <v>0</v>
      </c>
      <c r="CL242" s="48">
        <v>0</v>
      </c>
      <c r="CM242" s="48">
        <v>0</v>
      </c>
      <c r="CN242" s="48">
        <v>0</v>
      </c>
      <c r="CO242" s="48">
        <v>0</v>
      </c>
      <c r="CP242" s="48"/>
      <c r="CQ242" s="48"/>
      <c r="CR242" s="48"/>
      <c r="CS242" s="430">
        <v>42.683</v>
      </c>
      <c r="CT242" s="430">
        <v>42.683</v>
      </c>
      <c r="CU242" s="430">
        <v>165.31700000000001</v>
      </c>
      <c r="CV242" s="429" t="s">
        <v>396</v>
      </c>
      <c r="CW242" s="47"/>
      <c r="CX242" s="47" t="s">
        <v>1067</v>
      </c>
      <c r="CY242" s="15"/>
    </row>
    <row r="243" spans="1:103" hidden="1" x14ac:dyDescent="0.35">
      <c r="A243" s="427">
        <v>241</v>
      </c>
      <c r="B243" s="47" t="s">
        <v>1403</v>
      </c>
      <c r="C243" s="47" t="s">
        <v>1404</v>
      </c>
      <c r="D243" s="47" t="s">
        <v>56</v>
      </c>
      <c r="E243" s="47" t="s">
        <v>1405</v>
      </c>
      <c r="F243" s="47" t="s">
        <v>131</v>
      </c>
      <c r="G243" s="47" t="s">
        <v>58</v>
      </c>
      <c r="H243" s="47" t="s">
        <v>328</v>
      </c>
      <c r="I243" s="47" t="s">
        <v>104</v>
      </c>
      <c r="J243" s="423" t="s">
        <v>106</v>
      </c>
      <c r="K243" s="47" t="s">
        <v>395</v>
      </c>
      <c r="L243" s="423" t="s">
        <v>106</v>
      </c>
      <c r="M243" s="423" t="s">
        <v>106</v>
      </c>
      <c r="N243" s="19" t="s">
        <v>106</v>
      </c>
      <c r="O243" s="370" t="s">
        <v>395</v>
      </c>
      <c r="P243" s="423" t="s">
        <v>106</v>
      </c>
      <c r="Q243" s="423" t="s">
        <v>106</v>
      </c>
      <c r="R243" s="47" t="s">
        <v>395</v>
      </c>
      <c r="S243" s="423" t="s">
        <v>106</v>
      </c>
      <c r="T243" s="423" t="s">
        <v>106</v>
      </c>
      <c r="U243" s="369" t="s">
        <v>104</v>
      </c>
      <c r="V243" s="370" t="s">
        <v>395</v>
      </c>
      <c r="W243" s="423" t="s">
        <v>106</v>
      </c>
      <c r="X243" s="423" t="s">
        <v>106</v>
      </c>
      <c r="Y243" s="47" t="s">
        <v>395</v>
      </c>
      <c r="Z243" s="423" t="s">
        <v>106</v>
      </c>
      <c r="AA243" s="423" t="s">
        <v>106</v>
      </c>
      <c r="AB243" s="369" t="s">
        <v>104</v>
      </c>
      <c r="AC243" s="370" t="s">
        <v>395</v>
      </c>
      <c r="AD243" s="423" t="s">
        <v>106</v>
      </c>
      <c r="AE243" s="423" t="s">
        <v>106</v>
      </c>
      <c r="AF243" s="423" t="s">
        <v>106</v>
      </c>
      <c r="AG243" s="423" t="s">
        <v>106</v>
      </c>
      <c r="AH243" s="47" t="s">
        <v>104</v>
      </c>
      <c r="AI243" s="369" t="s">
        <v>395</v>
      </c>
      <c r="AJ243" s="370" t="s">
        <v>395</v>
      </c>
      <c r="AK243" s="423" t="s">
        <v>106</v>
      </c>
      <c r="AL243" s="423" t="s">
        <v>106</v>
      </c>
      <c r="AM243" s="221"/>
      <c r="AN243" s="48">
        <v>22</v>
      </c>
      <c r="AO243" s="48">
        <v>22</v>
      </c>
      <c r="AP243" s="48">
        <v>22</v>
      </c>
      <c r="AQ243" s="48">
        <v>0</v>
      </c>
      <c r="AR243" s="48">
        <v>40</v>
      </c>
      <c r="AS243" s="48">
        <v>40</v>
      </c>
      <c r="AT243" s="48">
        <v>19</v>
      </c>
      <c r="AU243" s="48">
        <v>212</v>
      </c>
      <c r="AV243" s="48">
        <v>212</v>
      </c>
      <c r="AW243" s="48">
        <v>212</v>
      </c>
      <c r="AX243" s="48">
        <v>0</v>
      </c>
      <c r="AY243" s="48">
        <v>0</v>
      </c>
      <c r="AZ243" s="48">
        <v>0</v>
      </c>
      <c r="BA243" s="48">
        <v>0</v>
      </c>
      <c r="BB243" s="48">
        <v>0</v>
      </c>
      <c r="BC243" s="48">
        <v>0</v>
      </c>
      <c r="BD243" s="48">
        <v>0</v>
      </c>
      <c r="BE243" s="48">
        <v>0</v>
      </c>
      <c r="BF243" s="48">
        <v>0</v>
      </c>
      <c r="BG243" s="48">
        <v>0</v>
      </c>
      <c r="BH243" s="48">
        <v>0</v>
      </c>
      <c r="BI243" s="48">
        <v>0</v>
      </c>
      <c r="BJ243" s="48">
        <v>0</v>
      </c>
      <c r="BK243" s="48">
        <v>0</v>
      </c>
      <c r="BL243" s="48">
        <v>0</v>
      </c>
      <c r="BM243" s="48">
        <v>0</v>
      </c>
      <c r="BN243" s="48">
        <v>0</v>
      </c>
      <c r="BO243" s="48">
        <v>0</v>
      </c>
      <c r="BP243" s="48">
        <v>0</v>
      </c>
      <c r="BQ243" s="48">
        <v>0</v>
      </c>
      <c r="BR243" s="48">
        <v>0</v>
      </c>
      <c r="BS243" s="48">
        <v>0</v>
      </c>
      <c r="BT243" s="48">
        <v>0</v>
      </c>
      <c r="BU243" s="48">
        <v>0</v>
      </c>
      <c r="BV243" s="48">
        <v>0</v>
      </c>
      <c r="BW243" s="48">
        <v>0</v>
      </c>
      <c r="BX243" s="48">
        <v>0</v>
      </c>
      <c r="BY243" s="48">
        <v>0</v>
      </c>
      <c r="BZ243" s="48">
        <v>0</v>
      </c>
      <c r="CA243" s="48">
        <v>0</v>
      </c>
      <c r="CB243" s="48">
        <v>0</v>
      </c>
      <c r="CC243" s="48">
        <v>0</v>
      </c>
      <c r="CD243" s="48">
        <v>0</v>
      </c>
      <c r="CE243" s="48">
        <v>0</v>
      </c>
      <c r="CF243" s="48">
        <v>0</v>
      </c>
      <c r="CG243" s="48">
        <v>0</v>
      </c>
      <c r="CH243" s="48">
        <v>0</v>
      </c>
      <c r="CI243" s="48">
        <v>0</v>
      </c>
      <c r="CJ243" s="48">
        <v>0</v>
      </c>
      <c r="CK243" s="48">
        <v>0</v>
      </c>
      <c r="CL243" s="48">
        <v>0</v>
      </c>
      <c r="CM243" s="48">
        <v>0</v>
      </c>
      <c r="CN243" s="48">
        <v>0</v>
      </c>
      <c r="CO243" s="48">
        <v>0</v>
      </c>
      <c r="CP243" s="48"/>
      <c r="CQ243" s="48"/>
      <c r="CR243" s="48"/>
      <c r="CS243" s="48"/>
      <c r="CT243" s="48"/>
      <c r="CU243" s="48">
        <v>208</v>
      </c>
      <c r="CV243" s="429" t="s">
        <v>396</v>
      </c>
      <c r="CW243" s="47"/>
      <c r="CX243" s="47" t="s">
        <v>1068</v>
      </c>
      <c r="CY243" s="15"/>
    </row>
    <row r="244" spans="1:103" hidden="1" x14ac:dyDescent="0.35">
      <c r="A244" s="427">
        <v>242</v>
      </c>
      <c r="B244" s="47" t="s">
        <v>1408</v>
      </c>
      <c r="C244" s="47" t="s">
        <v>1003</v>
      </c>
      <c r="D244" s="47" t="s">
        <v>56</v>
      </c>
      <c r="E244" s="47" t="s">
        <v>1409</v>
      </c>
      <c r="F244" s="47" t="s">
        <v>131</v>
      </c>
      <c r="G244" s="47" t="s">
        <v>58</v>
      </c>
      <c r="H244" s="47" t="s">
        <v>328</v>
      </c>
      <c r="I244" s="47" t="s">
        <v>395</v>
      </c>
      <c r="J244" s="19" t="s">
        <v>828</v>
      </c>
      <c r="K244" s="19" t="s">
        <v>828</v>
      </c>
      <c r="L244" s="19" t="s">
        <v>828</v>
      </c>
      <c r="M244" s="19" t="s">
        <v>828</v>
      </c>
      <c r="N244" s="434" t="s">
        <v>949</v>
      </c>
      <c r="O244" s="370" t="s">
        <v>395</v>
      </c>
      <c r="P244" s="47" t="s">
        <v>395</v>
      </c>
      <c r="Q244" s="423" t="s">
        <v>106</v>
      </c>
      <c r="R244" s="423" t="s">
        <v>106</v>
      </c>
      <c r="S244" s="423" t="s">
        <v>106</v>
      </c>
      <c r="T244" s="423" t="s">
        <v>106</v>
      </c>
      <c r="U244" s="369" t="s">
        <v>104</v>
      </c>
      <c r="V244" s="370" t="s">
        <v>395</v>
      </c>
      <c r="W244" s="423" t="s">
        <v>106</v>
      </c>
      <c r="X244" s="423" t="s">
        <v>106</v>
      </c>
      <c r="Y244" s="47" t="s">
        <v>395</v>
      </c>
      <c r="Z244" s="423" t="s">
        <v>106</v>
      </c>
      <c r="AA244" s="423" t="s">
        <v>106</v>
      </c>
      <c r="AB244" s="369" t="s">
        <v>104</v>
      </c>
      <c r="AC244" s="370" t="s">
        <v>395</v>
      </c>
      <c r="AD244" s="423" t="s">
        <v>106</v>
      </c>
      <c r="AE244" s="423" t="s">
        <v>106</v>
      </c>
      <c r="AF244" s="423" t="s">
        <v>106</v>
      </c>
      <c r="AG244" s="423" t="s">
        <v>106</v>
      </c>
      <c r="AH244" s="47" t="s">
        <v>395</v>
      </c>
      <c r="AI244" s="369" t="s">
        <v>104</v>
      </c>
      <c r="AJ244" s="370" t="s">
        <v>395</v>
      </c>
      <c r="AK244" s="423" t="s">
        <v>106</v>
      </c>
      <c r="AL244" s="423" t="s">
        <v>106</v>
      </c>
      <c r="AM244" s="221"/>
      <c r="AN244" s="48">
        <v>17</v>
      </c>
      <c r="AO244" s="48">
        <v>17</v>
      </c>
      <c r="AP244" s="48">
        <v>17</v>
      </c>
      <c r="AQ244" s="48">
        <v>0</v>
      </c>
      <c r="AR244" s="48">
        <v>20</v>
      </c>
      <c r="AS244" s="48">
        <v>20</v>
      </c>
      <c r="AT244" s="48">
        <v>19</v>
      </c>
      <c r="AU244" s="48">
        <v>164</v>
      </c>
      <c r="AV244" s="48">
        <v>164</v>
      </c>
      <c r="AW244" s="48">
        <v>164</v>
      </c>
      <c r="AX244" s="48">
        <v>0</v>
      </c>
      <c r="AY244" s="48">
        <v>0</v>
      </c>
      <c r="AZ244" s="48">
        <v>0</v>
      </c>
      <c r="BA244" s="48">
        <v>0</v>
      </c>
      <c r="BB244" s="48">
        <v>0</v>
      </c>
      <c r="BC244" s="48">
        <v>0</v>
      </c>
      <c r="BD244" s="48">
        <v>0</v>
      </c>
      <c r="BE244" s="48">
        <v>48</v>
      </c>
      <c r="BF244" s="48">
        <v>0</v>
      </c>
      <c r="BG244" s="48">
        <v>0</v>
      </c>
      <c r="BH244" s="48">
        <v>48</v>
      </c>
      <c r="BI244" s="48">
        <v>48</v>
      </c>
      <c r="BJ244" s="48">
        <v>0</v>
      </c>
      <c r="BK244" s="48">
        <v>0</v>
      </c>
      <c r="BL244" s="48">
        <v>0</v>
      </c>
      <c r="BM244" s="48">
        <v>0</v>
      </c>
      <c r="BN244" s="48">
        <v>0</v>
      </c>
      <c r="BO244" s="48">
        <v>0</v>
      </c>
      <c r="BP244" s="48">
        <v>0</v>
      </c>
      <c r="BQ244" s="48">
        <v>0</v>
      </c>
      <c r="BR244" s="48">
        <v>0</v>
      </c>
      <c r="BS244" s="48">
        <v>0</v>
      </c>
      <c r="BT244" s="48">
        <v>0</v>
      </c>
      <c r="BU244" s="48">
        <v>0</v>
      </c>
      <c r="BV244" s="48">
        <v>0</v>
      </c>
      <c r="BW244" s="48">
        <v>0</v>
      </c>
      <c r="BX244" s="48">
        <v>0</v>
      </c>
      <c r="BY244" s="48">
        <v>0</v>
      </c>
      <c r="BZ244" s="48">
        <v>0</v>
      </c>
      <c r="CA244" s="48">
        <v>0</v>
      </c>
      <c r="CB244" s="48">
        <v>0</v>
      </c>
      <c r="CC244" s="48">
        <v>0</v>
      </c>
      <c r="CD244" s="48">
        <v>0</v>
      </c>
      <c r="CE244" s="48">
        <v>0</v>
      </c>
      <c r="CF244" s="48">
        <v>0</v>
      </c>
      <c r="CG244" s="48">
        <v>0</v>
      </c>
      <c r="CH244" s="48">
        <v>0</v>
      </c>
      <c r="CI244" s="48">
        <v>0</v>
      </c>
      <c r="CJ244" s="48">
        <v>0</v>
      </c>
      <c r="CK244" s="48">
        <v>0</v>
      </c>
      <c r="CL244" s="48">
        <v>0</v>
      </c>
      <c r="CM244" s="48">
        <v>0</v>
      </c>
      <c r="CN244" s="48">
        <v>0</v>
      </c>
      <c r="CO244" s="48">
        <v>0</v>
      </c>
      <c r="CP244" s="48"/>
      <c r="CQ244" s="48"/>
      <c r="CR244" s="48"/>
      <c r="CS244" s="48">
        <v>48</v>
      </c>
      <c r="CT244" s="48">
        <v>48</v>
      </c>
      <c r="CU244" s="48">
        <v>160</v>
      </c>
      <c r="CV244" s="429" t="s">
        <v>396</v>
      </c>
      <c r="CW244" s="47"/>
      <c r="CX244" s="47" t="s">
        <v>1068</v>
      </c>
      <c r="CY244" s="15"/>
    </row>
    <row r="245" spans="1:103" hidden="1" x14ac:dyDescent="0.35">
      <c r="A245" s="427">
        <v>243</v>
      </c>
      <c r="B245" s="47" t="s">
        <v>1410</v>
      </c>
      <c r="C245" s="47" t="s">
        <v>1411</v>
      </c>
      <c r="D245" s="47" t="s">
        <v>56</v>
      </c>
      <c r="E245" s="47" t="s">
        <v>1412</v>
      </c>
      <c r="F245" s="47" t="s">
        <v>131</v>
      </c>
      <c r="G245" s="47" t="s">
        <v>58</v>
      </c>
      <c r="H245" s="47" t="s">
        <v>1033</v>
      </c>
      <c r="I245" s="423" t="s">
        <v>106</v>
      </c>
      <c r="J245" s="423" t="s">
        <v>106</v>
      </c>
      <c r="K245" s="423" t="s">
        <v>106</v>
      </c>
      <c r="L245" s="47" t="s">
        <v>395</v>
      </c>
      <c r="M245" s="423" t="s">
        <v>106</v>
      </c>
      <c r="N245" s="369" t="s">
        <v>104</v>
      </c>
      <c r="O245" s="370" t="s">
        <v>395</v>
      </c>
      <c r="P245" s="423" t="s">
        <v>106</v>
      </c>
      <c r="Q245" s="423" t="s">
        <v>106</v>
      </c>
      <c r="R245" s="423" t="s">
        <v>106</v>
      </c>
      <c r="S245" s="423" t="s">
        <v>106</v>
      </c>
      <c r="T245" s="47" t="s">
        <v>104</v>
      </c>
      <c r="U245" s="369" t="s">
        <v>395</v>
      </c>
      <c r="V245" s="370" t="s">
        <v>395</v>
      </c>
      <c r="W245" s="423" t="s">
        <v>106</v>
      </c>
      <c r="X245" s="423" t="s">
        <v>106</v>
      </c>
      <c r="Y245" s="423" t="s">
        <v>106</v>
      </c>
      <c r="Z245" s="423" t="s">
        <v>106</v>
      </c>
      <c r="AA245" s="47" t="s">
        <v>395</v>
      </c>
      <c r="AB245" s="369" t="s">
        <v>104</v>
      </c>
      <c r="AC245" s="370" t="s">
        <v>395</v>
      </c>
      <c r="AD245" s="423" t="s">
        <v>106</v>
      </c>
      <c r="AE245" s="423" t="s">
        <v>106</v>
      </c>
      <c r="AF245" s="423" t="s">
        <v>106</v>
      </c>
      <c r="AG245" s="423" t="s">
        <v>106</v>
      </c>
      <c r="AH245" s="47" t="s">
        <v>104</v>
      </c>
      <c r="AI245" s="369" t="s">
        <v>395</v>
      </c>
      <c r="AJ245" s="370" t="s">
        <v>395</v>
      </c>
      <c r="AK245" s="423" t="s">
        <v>106</v>
      </c>
      <c r="AL245" s="423" t="s">
        <v>106</v>
      </c>
      <c r="AM245" s="221"/>
      <c r="AN245" s="48">
        <v>22</v>
      </c>
      <c r="AO245" s="48">
        <v>22</v>
      </c>
      <c r="AP245" s="48">
        <v>22</v>
      </c>
      <c r="AQ245" s="48">
        <v>0</v>
      </c>
      <c r="AR245" s="48">
        <v>40</v>
      </c>
      <c r="AS245" s="48">
        <v>40</v>
      </c>
      <c r="AT245" s="48">
        <v>19</v>
      </c>
      <c r="AU245" s="48">
        <v>212</v>
      </c>
      <c r="AV245" s="48">
        <v>212</v>
      </c>
      <c r="AW245" s="48">
        <v>212</v>
      </c>
      <c r="AX245" s="48">
        <v>0</v>
      </c>
      <c r="AY245" s="48">
        <v>0</v>
      </c>
      <c r="AZ245" s="48">
        <v>0</v>
      </c>
      <c r="BA245" s="48">
        <v>0</v>
      </c>
      <c r="BB245" s="48">
        <v>0</v>
      </c>
      <c r="BC245" s="48">
        <v>0</v>
      </c>
      <c r="BD245" s="48">
        <v>0</v>
      </c>
      <c r="BE245" s="48">
        <v>0</v>
      </c>
      <c r="BF245" s="48">
        <v>0</v>
      </c>
      <c r="BG245" s="48">
        <v>0</v>
      </c>
      <c r="BH245" s="48">
        <v>0</v>
      </c>
      <c r="BI245" s="48">
        <v>0</v>
      </c>
      <c r="BJ245" s="48">
        <v>0</v>
      </c>
      <c r="BK245" s="48">
        <v>0</v>
      </c>
      <c r="BL245" s="48">
        <v>0</v>
      </c>
      <c r="BM245" s="48">
        <v>0</v>
      </c>
      <c r="BN245" s="48">
        <v>0</v>
      </c>
      <c r="BO245" s="48">
        <v>0</v>
      </c>
      <c r="BP245" s="48">
        <v>0</v>
      </c>
      <c r="BQ245" s="48">
        <v>0</v>
      </c>
      <c r="BR245" s="48">
        <v>0</v>
      </c>
      <c r="BS245" s="48">
        <v>0</v>
      </c>
      <c r="BT245" s="48">
        <v>0</v>
      </c>
      <c r="BU245" s="48">
        <v>0</v>
      </c>
      <c r="BV245" s="48">
        <v>0</v>
      </c>
      <c r="BW245" s="48">
        <v>0</v>
      </c>
      <c r="BX245" s="48">
        <v>0</v>
      </c>
      <c r="BY245" s="48">
        <v>0</v>
      </c>
      <c r="BZ245" s="48">
        <v>0</v>
      </c>
      <c r="CA245" s="48">
        <v>0</v>
      </c>
      <c r="CB245" s="48">
        <v>0</v>
      </c>
      <c r="CC245" s="48">
        <v>0</v>
      </c>
      <c r="CD245" s="48">
        <v>0</v>
      </c>
      <c r="CE245" s="48">
        <v>0</v>
      </c>
      <c r="CF245" s="48">
        <v>0</v>
      </c>
      <c r="CG245" s="48">
        <v>0</v>
      </c>
      <c r="CH245" s="48">
        <v>0</v>
      </c>
      <c r="CI245" s="48">
        <v>0</v>
      </c>
      <c r="CJ245" s="48">
        <v>0</v>
      </c>
      <c r="CK245" s="48">
        <v>0</v>
      </c>
      <c r="CL245" s="48">
        <v>0</v>
      </c>
      <c r="CM245" s="48">
        <v>0</v>
      </c>
      <c r="CN245" s="48">
        <v>0</v>
      </c>
      <c r="CO245" s="48">
        <v>0</v>
      </c>
      <c r="CP245" s="48"/>
      <c r="CQ245" s="48"/>
      <c r="CR245" s="48"/>
      <c r="CS245" s="48"/>
      <c r="CT245" s="48"/>
      <c r="CU245" s="48">
        <v>208</v>
      </c>
      <c r="CV245" s="429" t="s">
        <v>396</v>
      </c>
      <c r="CW245" s="47"/>
      <c r="CX245" s="47" t="s">
        <v>1068</v>
      </c>
      <c r="CY245" s="15"/>
    </row>
    <row r="246" spans="1:103" hidden="1" x14ac:dyDescent="0.35">
      <c r="A246" s="427">
        <v>244</v>
      </c>
      <c r="B246" s="47" t="s">
        <v>1413</v>
      </c>
      <c r="C246" s="47" t="s">
        <v>1414</v>
      </c>
      <c r="D246" s="47" t="s">
        <v>56</v>
      </c>
      <c r="E246" s="47" t="s">
        <v>1415</v>
      </c>
      <c r="F246" s="47" t="s">
        <v>131</v>
      </c>
      <c r="G246" s="47" t="s">
        <v>58</v>
      </c>
      <c r="H246" s="47" t="s">
        <v>327</v>
      </c>
      <c r="I246" s="423" t="s">
        <v>106</v>
      </c>
      <c r="J246" s="423" t="s">
        <v>106</v>
      </c>
      <c r="K246" s="423" t="s">
        <v>106</v>
      </c>
      <c r="L246" s="423" t="s">
        <v>106</v>
      </c>
      <c r="M246" s="47" t="s">
        <v>104</v>
      </c>
      <c r="N246" s="369" t="s">
        <v>395</v>
      </c>
      <c r="O246" s="370" t="s">
        <v>395</v>
      </c>
      <c r="P246" s="47" t="s">
        <v>395</v>
      </c>
      <c r="Q246" s="423" t="s">
        <v>106</v>
      </c>
      <c r="R246" s="423" t="s">
        <v>106</v>
      </c>
      <c r="S246" s="423" t="s">
        <v>106</v>
      </c>
      <c r="T246" s="423" t="s">
        <v>106</v>
      </c>
      <c r="U246" s="369" t="s">
        <v>104</v>
      </c>
      <c r="V246" s="370" t="s">
        <v>395</v>
      </c>
      <c r="W246" s="47" t="s">
        <v>395</v>
      </c>
      <c r="X246" s="423" t="s">
        <v>106</v>
      </c>
      <c r="Y246" s="423" t="s">
        <v>106</v>
      </c>
      <c r="Z246" s="423" t="s">
        <v>106</v>
      </c>
      <c r="AA246" s="423" t="s">
        <v>106</v>
      </c>
      <c r="AB246" s="369" t="s">
        <v>104</v>
      </c>
      <c r="AC246" s="370" t="s">
        <v>395</v>
      </c>
      <c r="AD246" s="423" t="s">
        <v>106</v>
      </c>
      <c r="AE246" s="423" t="s">
        <v>106</v>
      </c>
      <c r="AF246" s="423" t="s">
        <v>106</v>
      </c>
      <c r="AG246" s="423" t="s">
        <v>106</v>
      </c>
      <c r="AH246" s="47" t="s">
        <v>104</v>
      </c>
      <c r="AI246" s="369" t="s">
        <v>395</v>
      </c>
      <c r="AJ246" s="370" t="s">
        <v>395</v>
      </c>
      <c r="AK246" s="423" t="s">
        <v>106</v>
      </c>
      <c r="AL246" s="423" t="s">
        <v>106</v>
      </c>
      <c r="AM246" s="221"/>
      <c r="AN246" s="48">
        <v>22</v>
      </c>
      <c r="AO246" s="48">
        <v>22</v>
      </c>
      <c r="AP246" s="48">
        <v>22</v>
      </c>
      <c r="AQ246" s="48">
        <v>0</v>
      </c>
      <c r="AR246" s="48">
        <v>0</v>
      </c>
      <c r="AS246" s="48">
        <v>0</v>
      </c>
      <c r="AT246" s="48">
        <v>19</v>
      </c>
      <c r="AU246" s="48">
        <v>212</v>
      </c>
      <c r="AV246" s="48">
        <v>212</v>
      </c>
      <c r="AW246" s="48">
        <v>212</v>
      </c>
      <c r="AX246" s="48">
        <v>0</v>
      </c>
      <c r="AY246" s="48">
        <v>0</v>
      </c>
      <c r="AZ246" s="48">
        <v>0</v>
      </c>
      <c r="BA246" s="48">
        <v>0</v>
      </c>
      <c r="BB246" s="48">
        <v>0</v>
      </c>
      <c r="BC246" s="48">
        <v>0</v>
      </c>
      <c r="BD246" s="48">
        <v>0</v>
      </c>
      <c r="BE246" s="48">
        <v>0</v>
      </c>
      <c r="BF246" s="48">
        <v>0</v>
      </c>
      <c r="BG246" s="48">
        <v>0</v>
      </c>
      <c r="BH246" s="48">
        <v>0</v>
      </c>
      <c r="BI246" s="48">
        <v>0</v>
      </c>
      <c r="BJ246" s="48">
        <v>0</v>
      </c>
      <c r="BK246" s="48">
        <v>0</v>
      </c>
      <c r="BL246" s="48">
        <v>0</v>
      </c>
      <c r="BM246" s="48">
        <v>0</v>
      </c>
      <c r="BN246" s="48">
        <v>0</v>
      </c>
      <c r="BO246" s="48">
        <v>0</v>
      </c>
      <c r="BP246" s="48">
        <v>0</v>
      </c>
      <c r="BQ246" s="48">
        <v>0</v>
      </c>
      <c r="BR246" s="48">
        <v>0</v>
      </c>
      <c r="BS246" s="48">
        <v>0</v>
      </c>
      <c r="BT246" s="48">
        <v>0</v>
      </c>
      <c r="BU246" s="48">
        <v>0</v>
      </c>
      <c r="BV246" s="48">
        <v>0</v>
      </c>
      <c r="BW246" s="48">
        <v>0</v>
      </c>
      <c r="BX246" s="48">
        <v>0</v>
      </c>
      <c r="BY246" s="48">
        <v>0</v>
      </c>
      <c r="BZ246" s="48">
        <v>0</v>
      </c>
      <c r="CA246" s="48">
        <v>0</v>
      </c>
      <c r="CB246" s="48">
        <v>0</v>
      </c>
      <c r="CC246" s="48">
        <v>0</v>
      </c>
      <c r="CD246" s="48">
        <v>0</v>
      </c>
      <c r="CE246" s="48">
        <v>0</v>
      </c>
      <c r="CF246" s="48">
        <v>0</v>
      </c>
      <c r="CG246" s="48">
        <v>0</v>
      </c>
      <c r="CH246" s="48">
        <v>0</v>
      </c>
      <c r="CI246" s="48">
        <v>0</v>
      </c>
      <c r="CJ246" s="48">
        <v>0</v>
      </c>
      <c r="CK246" s="48">
        <v>0</v>
      </c>
      <c r="CL246" s="48">
        <v>0</v>
      </c>
      <c r="CM246" s="48">
        <v>0</v>
      </c>
      <c r="CN246" s="48">
        <v>0</v>
      </c>
      <c r="CO246" s="48">
        <v>0</v>
      </c>
      <c r="CP246" s="48"/>
      <c r="CQ246" s="48"/>
      <c r="CR246" s="48"/>
      <c r="CS246" s="48"/>
      <c r="CT246" s="48"/>
      <c r="CU246" s="48">
        <v>208</v>
      </c>
      <c r="CV246" s="429" t="s">
        <v>396</v>
      </c>
      <c r="CW246" s="47"/>
      <c r="CX246" s="47" t="s">
        <v>1068</v>
      </c>
      <c r="CY246" s="15"/>
    </row>
    <row r="247" spans="1:103" hidden="1" x14ac:dyDescent="0.35">
      <c r="A247" s="427">
        <v>245</v>
      </c>
      <c r="B247" s="47" t="s">
        <v>1416</v>
      </c>
      <c r="C247" s="47" t="s">
        <v>1417</v>
      </c>
      <c r="D247" s="47" t="s">
        <v>56</v>
      </c>
      <c r="E247" s="47" t="s">
        <v>1418</v>
      </c>
      <c r="F247" s="47" t="s">
        <v>131</v>
      </c>
      <c r="G247" s="47" t="s">
        <v>58</v>
      </c>
      <c r="H247" s="47" t="s">
        <v>327</v>
      </c>
      <c r="I247" s="47" t="s">
        <v>104</v>
      </c>
      <c r="J247" s="423" t="s">
        <v>106</v>
      </c>
      <c r="K247" s="423" t="s">
        <v>106</v>
      </c>
      <c r="L247" s="423" t="s">
        <v>106</v>
      </c>
      <c r="M247" s="47" t="s">
        <v>395</v>
      </c>
      <c r="N247" s="19" t="s">
        <v>106</v>
      </c>
      <c r="O247" s="370" t="s">
        <v>395</v>
      </c>
      <c r="P247" s="423" t="s">
        <v>106</v>
      </c>
      <c r="Q247" s="423" t="s">
        <v>106</v>
      </c>
      <c r="R247" s="47" t="s">
        <v>395</v>
      </c>
      <c r="S247" s="423" t="s">
        <v>106</v>
      </c>
      <c r="T247" s="423" t="s">
        <v>106</v>
      </c>
      <c r="U247" s="369" t="s">
        <v>104</v>
      </c>
      <c r="V247" s="370" t="s">
        <v>395</v>
      </c>
      <c r="W247" s="47" t="s">
        <v>395</v>
      </c>
      <c r="X247" s="423" t="s">
        <v>106</v>
      </c>
      <c r="Y247" s="423" t="s">
        <v>106</v>
      </c>
      <c r="Z247" s="423" t="s">
        <v>106</v>
      </c>
      <c r="AA247" s="423" t="s">
        <v>106</v>
      </c>
      <c r="AB247" s="369" t="s">
        <v>104</v>
      </c>
      <c r="AC247" s="370" t="s">
        <v>395</v>
      </c>
      <c r="AD247" s="423" t="s">
        <v>106</v>
      </c>
      <c r="AE247" s="423" t="s">
        <v>106</v>
      </c>
      <c r="AF247" s="423" t="s">
        <v>106</v>
      </c>
      <c r="AG247" s="423" t="s">
        <v>106</v>
      </c>
      <c r="AH247" s="47" t="s">
        <v>104</v>
      </c>
      <c r="AI247" s="369" t="s">
        <v>395</v>
      </c>
      <c r="AJ247" s="370" t="s">
        <v>395</v>
      </c>
      <c r="AK247" s="423" t="s">
        <v>106</v>
      </c>
      <c r="AL247" s="423" t="s">
        <v>106</v>
      </c>
      <c r="AM247" s="221"/>
      <c r="AN247" s="48">
        <v>22</v>
      </c>
      <c r="AO247" s="48">
        <v>22</v>
      </c>
      <c r="AP247" s="48">
        <v>22</v>
      </c>
      <c r="AQ247" s="48">
        <v>0</v>
      </c>
      <c r="AR247" s="48">
        <v>60</v>
      </c>
      <c r="AS247" s="48">
        <v>60</v>
      </c>
      <c r="AT247" s="48">
        <v>19</v>
      </c>
      <c r="AU247" s="48">
        <v>212</v>
      </c>
      <c r="AV247" s="48">
        <v>212</v>
      </c>
      <c r="AW247" s="48">
        <v>212</v>
      </c>
      <c r="AX247" s="48">
        <v>0</v>
      </c>
      <c r="AY247" s="48">
        <v>0</v>
      </c>
      <c r="AZ247" s="48">
        <v>0</v>
      </c>
      <c r="BA247" s="48">
        <v>0</v>
      </c>
      <c r="BB247" s="48">
        <v>0</v>
      </c>
      <c r="BC247" s="48">
        <v>0</v>
      </c>
      <c r="BD247" s="48">
        <v>0</v>
      </c>
      <c r="BE247" s="48">
        <v>0</v>
      </c>
      <c r="BF247" s="48">
        <v>0</v>
      </c>
      <c r="BG247" s="48">
        <v>0</v>
      </c>
      <c r="BH247" s="48">
        <v>0</v>
      </c>
      <c r="BI247" s="48">
        <v>0</v>
      </c>
      <c r="BJ247" s="48">
        <v>0</v>
      </c>
      <c r="BK247" s="48">
        <v>0</v>
      </c>
      <c r="BL247" s="48">
        <v>0</v>
      </c>
      <c r="BM247" s="48">
        <v>0</v>
      </c>
      <c r="BN247" s="48">
        <v>0</v>
      </c>
      <c r="BO247" s="48">
        <v>0</v>
      </c>
      <c r="BP247" s="48">
        <v>0</v>
      </c>
      <c r="BQ247" s="48">
        <v>0</v>
      </c>
      <c r="BR247" s="48">
        <v>0</v>
      </c>
      <c r="BS247" s="48">
        <v>0</v>
      </c>
      <c r="BT247" s="48">
        <v>0</v>
      </c>
      <c r="BU247" s="48">
        <v>0</v>
      </c>
      <c r="BV247" s="48">
        <v>0</v>
      </c>
      <c r="BW247" s="48">
        <v>0</v>
      </c>
      <c r="BX247" s="48">
        <v>0</v>
      </c>
      <c r="BY247" s="48">
        <v>0</v>
      </c>
      <c r="BZ247" s="48">
        <v>0</v>
      </c>
      <c r="CA247" s="48">
        <v>0</v>
      </c>
      <c r="CB247" s="48">
        <v>0</v>
      </c>
      <c r="CC247" s="48">
        <v>0</v>
      </c>
      <c r="CD247" s="48">
        <v>0</v>
      </c>
      <c r="CE247" s="48">
        <v>0</v>
      </c>
      <c r="CF247" s="48">
        <v>0</v>
      </c>
      <c r="CG247" s="48">
        <v>0</v>
      </c>
      <c r="CH247" s="48">
        <v>0</v>
      </c>
      <c r="CI247" s="48">
        <v>0</v>
      </c>
      <c r="CJ247" s="48">
        <v>0</v>
      </c>
      <c r="CK247" s="48">
        <v>0</v>
      </c>
      <c r="CL247" s="48">
        <v>0</v>
      </c>
      <c r="CM247" s="48">
        <v>0</v>
      </c>
      <c r="CN247" s="48">
        <v>0</v>
      </c>
      <c r="CO247" s="48">
        <v>0</v>
      </c>
      <c r="CP247" s="48"/>
      <c r="CQ247" s="48"/>
      <c r="CR247" s="48"/>
      <c r="CS247" s="48"/>
      <c r="CT247" s="48"/>
      <c r="CU247" s="48">
        <v>208</v>
      </c>
      <c r="CV247" s="429" t="s">
        <v>396</v>
      </c>
      <c r="CW247" s="47"/>
      <c r="CX247" s="47" t="s">
        <v>319</v>
      </c>
      <c r="CY247" s="15"/>
    </row>
    <row r="248" spans="1:103" hidden="1" x14ac:dyDescent="0.35">
      <c r="A248" s="427">
        <v>246</v>
      </c>
      <c r="B248" s="47" t="s">
        <v>1419</v>
      </c>
      <c r="C248" s="47" t="s">
        <v>1420</v>
      </c>
      <c r="D248" s="47" t="s">
        <v>56</v>
      </c>
      <c r="E248" s="47" t="s">
        <v>1421</v>
      </c>
      <c r="F248" s="47" t="s">
        <v>131</v>
      </c>
      <c r="G248" s="47" t="s">
        <v>58</v>
      </c>
      <c r="H248" s="47" t="s">
        <v>1078</v>
      </c>
      <c r="I248" s="433"/>
      <c r="J248" s="423" t="s">
        <v>106</v>
      </c>
      <c r="K248" s="423" t="s">
        <v>106</v>
      </c>
      <c r="L248" s="423" t="s">
        <v>106</v>
      </c>
      <c r="M248" s="47" t="s">
        <v>104</v>
      </c>
      <c r="N248" s="369" t="s">
        <v>395</v>
      </c>
      <c r="O248" s="370" t="s">
        <v>395</v>
      </c>
      <c r="P248" s="47" t="s">
        <v>395</v>
      </c>
      <c r="Q248" s="423" t="s">
        <v>106</v>
      </c>
      <c r="R248" s="423" t="s">
        <v>106</v>
      </c>
      <c r="S248" s="433"/>
      <c r="T248" s="423" t="s">
        <v>106</v>
      </c>
      <c r="U248" s="369" t="s">
        <v>104</v>
      </c>
      <c r="V248" s="370" t="s">
        <v>395</v>
      </c>
      <c r="W248" s="433"/>
      <c r="X248" s="433"/>
      <c r="Y248" s="423" t="s">
        <v>106</v>
      </c>
      <c r="Z248" s="423" t="s">
        <v>106</v>
      </c>
      <c r="AA248" s="47" t="s">
        <v>104</v>
      </c>
      <c r="AB248" s="369" t="s">
        <v>395</v>
      </c>
      <c r="AC248" s="370" t="s">
        <v>395</v>
      </c>
      <c r="AD248" s="19" t="s">
        <v>1049</v>
      </c>
      <c r="AE248" s="423" t="s">
        <v>106</v>
      </c>
      <c r="AF248" s="423" t="s">
        <v>106</v>
      </c>
      <c r="AG248" s="423" t="s">
        <v>106</v>
      </c>
      <c r="AH248" s="47" t="s">
        <v>104</v>
      </c>
      <c r="AI248" s="369" t="s">
        <v>395</v>
      </c>
      <c r="AJ248" s="370" t="s">
        <v>395</v>
      </c>
      <c r="AK248" s="423" t="s">
        <v>106</v>
      </c>
      <c r="AL248" s="433"/>
      <c r="AM248" s="221"/>
      <c r="AN248" s="48">
        <v>17</v>
      </c>
      <c r="AO248" s="48">
        <v>16</v>
      </c>
      <c r="AP248" s="48">
        <v>16</v>
      </c>
      <c r="AQ248" s="48">
        <v>0</v>
      </c>
      <c r="AR248" s="48">
        <v>15</v>
      </c>
      <c r="AS248" s="48">
        <v>16</v>
      </c>
      <c r="AT248" s="48">
        <v>19</v>
      </c>
      <c r="AU248" s="48">
        <v>162</v>
      </c>
      <c r="AV248" s="48">
        <v>152</v>
      </c>
      <c r="AW248" s="48">
        <v>152</v>
      </c>
      <c r="AX248" s="48">
        <v>10</v>
      </c>
      <c r="AY248" s="48">
        <v>0</v>
      </c>
      <c r="AZ248" s="48">
        <v>0</v>
      </c>
      <c r="BA248" s="48">
        <v>0</v>
      </c>
      <c r="BB248" s="48">
        <v>0</v>
      </c>
      <c r="BC248" s="48">
        <v>0</v>
      </c>
      <c r="BD248" s="48">
        <v>0</v>
      </c>
      <c r="BE248" s="48">
        <v>0</v>
      </c>
      <c r="BF248" s="48">
        <v>0</v>
      </c>
      <c r="BG248" s="48">
        <v>0</v>
      </c>
      <c r="BH248" s="48">
        <v>10</v>
      </c>
      <c r="BI248" s="48">
        <v>0</v>
      </c>
      <c r="BJ248" s="48">
        <v>0</v>
      </c>
      <c r="BK248" s="48">
        <v>0</v>
      </c>
      <c r="BL248" s="48">
        <v>0</v>
      </c>
      <c r="BM248" s="48">
        <v>0</v>
      </c>
      <c r="BN248" s="48">
        <v>0</v>
      </c>
      <c r="BO248" s="48">
        <v>0</v>
      </c>
      <c r="BP248" s="48">
        <v>0</v>
      </c>
      <c r="BQ248" s="48">
        <v>0</v>
      </c>
      <c r="BR248" s="48">
        <v>0</v>
      </c>
      <c r="BS248" s="48">
        <v>0</v>
      </c>
      <c r="BT248" s="48">
        <v>0</v>
      </c>
      <c r="BU248" s="48">
        <v>0</v>
      </c>
      <c r="BV248" s="48">
        <v>0</v>
      </c>
      <c r="BW248" s="48">
        <v>0</v>
      </c>
      <c r="BX248" s="48">
        <v>0</v>
      </c>
      <c r="BY248" s="48">
        <v>0</v>
      </c>
      <c r="BZ248" s="48">
        <v>0</v>
      </c>
      <c r="CA248" s="48">
        <v>0</v>
      </c>
      <c r="CB248" s="48">
        <v>0</v>
      </c>
      <c r="CC248" s="48">
        <v>0</v>
      </c>
      <c r="CD248" s="48">
        <v>0</v>
      </c>
      <c r="CE248" s="48">
        <v>0</v>
      </c>
      <c r="CF248" s="48">
        <v>0</v>
      </c>
      <c r="CG248" s="48">
        <v>0</v>
      </c>
      <c r="CH248" s="48">
        <v>0</v>
      </c>
      <c r="CI248" s="48">
        <v>0</v>
      </c>
      <c r="CJ248" s="48">
        <v>0</v>
      </c>
      <c r="CK248" s="48">
        <v>0</v>
      </c>
      <c r="CL248" s="48">
        <v>0</v>
      </c>
      <c r="CM248" s="48">
        <v>0</v>
      </c>
      <c r="CN248" s="48">
        <v>0</v>
      </c>
      <c r="CO248" s="48">
        <v>0</v>
      </c>
      <c r="CP248" s="48"/>
      <c r="CQ248" s="48"/>
      <c r="CR248" s="48"/>
      <c r="CS248" s="48">
        <v>50</v>
      </c>
      <c r="CT248" s="48">
        <v>50</v>
      </c>
      <c r="CU248" s="48">
        <v>158</v>
      </c>
      <c r="CV248" s="429" t="s">
        <v>396</v>
      </c>
      <c r="CW248" s="47"/>
      <c r="CX248" s="47" t="s">
        <v>319</v>
      </c>
      <c r="CY248" s="15"/>
    </row>
    <row r="249" spans="1:103" hidden="1" x14ac:dyDescent="0.35">
      <c r="A249" s="427">
        <v>247</v>
      </c>
      <c r="B249" s="47" t="s">
        <v>1422</v>
      </c>
      <c r="C249" s="47" t="s">
        <v>1423</v>
      </c>
      <c r="D249" s="47" t="s">
        <v>56</v>
      </c>
      <c r="E249" s="47" t="s">
        <v>1424</v>
      </c>
      <c r="F249" s="47" t="s">
        <v>131</v>
      </c>
      <c r="G249" s="47" t="s">
        <v>58</v>
      </c>
      <c r="H249" s="47" t="s">
        <v>328</v>
      </c>
      <c r="I249" s="423" t="s">
        <v>106</v>
      </c>
      <c r="J249" s="423" t="s">
        <v>106</v>
      </c>
      <c r="K249" s="47" t="s">
        <v>395</v>
      </c>
      <c r="L249" s="423" t="s">
        <v>106</v>
      </c>
      <c r="M249" s="423" t="s">
        <v>106</v>
      </c>
      <c r="N249" s="369" t="s">
        <v>104</v>
      </c>
      <c r="O249" s="370" t="s">
        <v>395</v>
      </c>
      <c r="P249" s="47" t="s">
        <v>395</v>
      </c>
      <c r="Q249" s="432" t="s">
        <v>1052</v>
      </c>
      <c r="R249" s="423" t="s">
        <v>106</v>
      </c>
      <c r="S249" s="423" t="s">
        <v>106</v>
      </c>
      <c r="T249" s="19" t="s">
        <v>1050</v>
      </c>
      <c r="U249" s="369" t="s">
        <v>104</v>
      </c>
      <c r="V249" s="370" t="s">
        <v>395</v>
      </c>
      <c r="W249" s="423" t="s">
        <v>106</v>
      </c>
      <c r="X249" s="423" t="s">
        <v>106</v>
      </c>
      <c r="Y249" s="423" t="s">
        <v>106</v>
      </c>
      <c r="Z249" s="47" t="s">
        <v>395</v>
      </c>
      <c r="AA249" s="423" t="s">
        <v>106</v>
      </c>
      <c r="AB249" s="369" t="s">
        <v>104</v>
      </c>
      <c r="AC249" s="370" t="s">
        <v>395</v>
      </c>
      <c r="AD249" s="423" t="s">
        <v>106</v>
      </c>
      <c r="AE249" s="423" t="s">
        <v>106</v>
      </c>
      <c r="AF249" s="423" t="s">
        <v>106</v>
      </c>
      <c r="AG249" s="47" t="s">
        <v>395</v>
      </c>
      <c r="AH249" s="423" t="s">
        <v>106</v>
      </c>
      <c r="AI249" s="369" t="s">
        <v>104</v>
      </c>
      <c r="AJ249" s="370" t="s">
        <v>395</v>
      </c>
      <c r="AK249" s="423" t="s">
        <v>106</v>
      </c>
      <c r="AL249" s="423" t="s">
        <v>106</v>
      </c>
      <c r="AM249" s="221"/>
      <c r="AN249" s="48">
        <v>20</v>
      </c>
      <c r="AO249" s="48">
        <v>20</v>
      </c>
      <c r="AP249" s="48">
        <v>20</v>
      </c>
      <c r="AQ249" s="48">
        <v>0</v>
      </c>
      <c r="AR249" s="48">
        <v>30</v>
      </c>
      <c r="AS249" s="48">
        <v>28</v>
      </c>
      <c r="AT249" s="48">
        <v>19</v>
      </c>
      <c r="AU249" s="48">
        <v>192</v>
      </c>
      <c r="AV249" s="48">
        <v>192</v>
      </c>
      <c r="AW249" s="48">
        <v>192</v>
      </c>
      <c r="AX249" s="48">
        <v>0</v>
      </c>
      <c r="AY249" s="48">
        <v>0</v>
      </c>
      <c r="AZ249" s="48">
        <v>0</v>
      </c>
      <c r="BA249" s="48">
        <v>10</v>
      </c>
      <c r="BB249" s="48">
        <v>0</v>
      </c>
      <c r="BC249" s="48">
        <v>10</v>
      </c>
      <c r="BD249" s="48">
        <v>0</v>
      </c>
      <c r="BE249" s="48">
        <v>0</v>
      </c>
      <c r="BF249" s="48">
        <v>0</v>
      </c>
      <c r="BG249" s="48">
        <v>0</v>
      </c>
      <c r="BH249" s="48">
        <v>20</v>
      </c>
      <c r="BI249" s="48">
        <v>20</v>
      </c>
      <c r="BJ249" s="48">
        <v>0</v>
      </c>
      <c r="BK249" s="48">
        <v>0</v>
      </c>
      <c r="BL249" s="48">
        <v>0</v>
      </c>
      <c r="BM249" s="48">
        <v>0</v>
      </c>
      <c r="BN249" s="48">
        <v>0</v>
      </c>
      <c r="BO249" s="48">
        <v>0</v>
      </c>
      <c r="BP249" s="48">
        <v>0</v>
      </c>
      <c r="BQ249" s="48">
        <v>0</v>
      </c>
      <c r="BR249" s="48">
        <v>0</v>
      </c>
      <c r="BS249" s="48">
        <v>0</v>
      </c>
      <c r="BT249" s="48">
        <v>0</v>
      </c>
      <c r="BU249" s="48">
        <v>0</v>
      </c>
      <c r="BV249" s="48">
        <v>0</v>
      </c>
      <c r="BW249" s="48">
        <v>0</v>
      </c>
      <c r="BX249" s="48">
        <v>0</v>
      </c>
      <c r="BY249" s="48">
        <v>0</v>
      </c>
      <c r="BZ249" s="48">
        <v>0</v>
      </c>
      <c r="CA249" s="48">
        <v>0</v>
      </c>
      <c r="CB249" s="48">
        <v>0</v>
      </c>
      <c r="CC249" s="48">
        <v>0</v>
      </c>
      <c r="CD249" s="48">
        <v>0</v>
      </c>
      <c r="CE249" s="48">
        <v>0</v>
      </c>
      <c r="CF249" s="48">
        <v>0</v>
      </c>
      <c r="CG249" s="48">
        <v>0</v>
      </c>
      <c r="CH249" s="48">
        <v>0</v>
      </c>
      <c r="CI249" s="48">
        <v>0</v>
      </c>
      <c r="CJ249" s="48">
        <v>0</v>
      </c>
      <c r="CK249" s="48">
        <v>0</v>
      </c>
      <c r="CL249" s="48">
        <v>0</v>
      </c>
      <c r="CM249" s="48">
        <v>0</v>
      </c>
      <c r="CN249" s="48">
        <v>0</v>
      </c>
      <c r="CO249" s="48">
        <v>0</v>
      </c>
      <c r="CP249" s="48"/>
      <c r="CQ249" s="48">
        <v>8</v>
      </c>
      <c r="CR249" s="48">
        <v>2</v>
      </c>
      <c r="CS249" s="48">
        <v>10</v>
      </c>
      <c r="CT249" s="48">
        <v>18</v>
      </c>
      <c r="CU249" s="48">
        <v>190</v>
      </c>
      <c r="CV249" s="429" t="s">
        <v>396</v>
      </c>
      <c r="CW249" s="47"/>
      <c r="CX249" s="47" t="s">
        <v>319</v>
      </c>
      <c r="CY249" s="15"/>
    </row>
    <row r="250" spans="1:103" hidden="1" x14ac:dyDescent="0.35">
      <c r="A250" s="427">
        <v>248</v>
      </c>
      <c r="B250" s="47" t="s">
        <v>1425</v>
      </c>
      <c r="C250" s="47" t="s">
        <v>1426</v>
      </c>
      <c r="D250" s="47" t="s">
        <v>56</v>
      </c>
      <c r="E250" s="47" t="s">
        <v>1427</v>
      </c>
      <c r="F250" s="47" t="s">
        <v>131</v>
      </c>
      <c r="G250" s="47" t="s">
        <v>58</v>
      </c>
      <c r="H250" s="47" t="s">
        <v>825</v>
      </c>
      <c r="I250" s="47" t="s">
        <v>104</v>
      </c>
      <c r="J250" s="423" t="s">
        <v>106</v>
      </c>
      <c r="K250" s="423" t="s">
        <v>106</v>
      </c>
      <c r="L250" s="423" t="s">
        <v>106</v>
      </c>
      <c r="M250" s="423" t="s">
        <v>106</v>
      </c>
      <c r="N250" s="369" t="s">
        <v>395</v>
      </c>
      <c r="O250" s="370" t="s">
        <v>395</v>
      </c>
      <c r="P250" s="47" t="s">
        <v>395</v>
      </c>
      <c r="Q250" s="423" t="s">
        <v>106</v>
      </c>
      <c r="R250" s="423" t="s">
        <v>106</v>
      </c>
      <c r="S250" s="423" t="s">
        <v>106</v>
      </c>
      <c r="T250" s="47" t="s">
        <v>104</v>
      </c>
      <c r="U250" s="19" t="s">
        <v>106</v>
      </c>
      <c r="V250" s="370" t="s">
        <v>395</v>
      </c>
      <c r="W250" s="423" t="s">
        <v>106</v>
      </c>
      <c r="X250" s="423" t="s">
        <v>106</v>
      </c>
      <c r="Y250" s="423" t="s">
        <v>106</v>
      </c>
      <c r="Z250" s="423" t="s">
        <v>106</v>
      </c>
      <c r="AA250" s="47" t="s">
        <v>104</v>
      </c>
      <c r="AB250" s="369" t="s">
        <v>395</v>
      </c>
      <c r="AC250" s="370" t="s">
        <v>395</v>
      </c>
      <c r="AD250" s="47" t="s">
        <v>395</v>
      </c>
      <c r="AE250" s="47" t="s">
        <v>104</v>
      </c>
      <c r="AF250" s="423" t="s">
        <v>106</v>
      </c>
      <c r="AG250" s="423" t="s">
        <v>106</v>
      </c>
      <c r="AH250" s="423" t="s">
        <v>106</v>
      </c>
      <c r="AI250" s="19" t="s">
        <v>106</v>
      </c>
      <c r="AJ250" s="370" t="s">
        <v>395</v>
      </c>
      <c r="AK250" s="47" t="s">
        <v>104</v>
      </c>
      <c r="AL250" s="47" t="s">
        <v>395</v>
      </c>
      <c r="AM250" s="221"/>
      <c r="AN250" s="48">
        <v>21</v>
      </c>
      <c r="AO250" s="48">
        <v>21</v>
      </c>
      <c r="AP250" s="48">
        <v>21</v>
      </c>
      <c r="AQ250" s="48">
        <v>0</v>
      </c>
      <c r="AR250" s="48">
        <v>30</v>
      </c>
      <c r="AS250" s="48">
        <v>28</v>
      </c>
      <c r="AT250" s="430">
        <v>18.333300000000001</v>
      </c>
      <c r="AU250" s="48">
        <v>200</v>
      </c>
      <c r="AV250" s="48">
        <v>200</v>
      </c>
      <c r="AW250" s="48">
        <v>200</v>
      </c>
      <c r="AX250" s="48">
        <v>0</v>
      </c>
      <c r="AY250" s="48">
        <v>0</v>
      </c>
      <c r="AZ250" s="48">
        <v>0</v>
      </c>
      <c r="BA250" s="48">
        <v>0</v>
      </c>
      <c r="BB250" s="48">
        <v>0</v>
      </c>
      <c r="BC250" s="48">
        <v>0</v>
      </c>
      <c r="BD250" s="48">
        <v>0</v>
      </c>
      <c r="BE250" s="48">
        <v>0</v>
      </c>
      <c r="BF250" s="48">
        <v>0</v>
      </c>
      <c r="BG250" s="48">
        <v>0</v>
      </c>
      <c r="BH250" s="48">
        <v>0</v>
      </c>
      <c r="BI250" s="48">
        <v>0</v>
      </c>
      <c r="BJ250" s="48">
        <v>0</v>
      </c>
      <c r="BK250" s="48">
        <v>0</v>
      </c>
      <c r="BL250" s="48">
        <v>0</v>
      </c>
      <c r="BM250" s="48">
        <v>0</v>
      </c>
      <c r="BN250" s="48">
        <v>0</v>
      </c>
      <c r="BO250" s="48">
        <v>0</v>
      </c>
      <c r="BP250" s="48">
        <v>0</v>
      </c>
      <c r="BQ250" s="48">
        <v>0</v>
      </c>
      <c r="BR250" s="48">
        <v>0</v>
      </c>
      <c r="BS250" s="48">
        <v>0</v>
      </c>
      <c r="BT250" s="48">
        <v>0</v>
      </c>
      <c r="BU250" s="48">
        <v>0</v>
      </c>
      <c r="BV250" s="48">
        <v>0</v>
      </c>
      <c r="BW250" s="48">
        <v>0</v>
      </c>
      <c r="BX250" s="48">
        <v>0</v>
      </c>
      <c r="BY250" s="48">
        <v>0</v>
      </c>
      <c r="BZ250" s="48">
        <v>0</v>
      </c>
      <c r="CA250" s="48">
        <v>0</v>
      </c>
      <c r="CB250" s="48">
        <v>0</v>
      </c>
      <c r="CC250" s="48">
        <v>0</v>
      </c>
      <c r="CD250" s="48">
        <v>0</v>
      </c>
      <c r="CE250" s="48">
        <v>0</v>
      </c>
      <c r="CF250" s="48">
        <v>0</v>
      </c>
      <c r="CG250" s="48">
        <v>0</v>
      </c>
      <c r="CH250" s="48">
        <v>0</v>
      </c>
      <c r="CI250" s="48">
        <v>0</v>
      </c>
      <c r="CJ250" s="48">
        <v>0</v>
      </c>
      <c r="CK250" s="48">
        <v>0</v>
      </c>
      <c r="CL250" s="48">
        <v>0</v>
      </c>
      <c r="CM250" s="48">
        <v>0</v>
      </c>
      <c r="CN250" s="48">
        <v>0</v>
      </c>
      <c r="CO250" s="48">
        <v>0</v>
      </c>
      <c r="CP250" s="48"/>
      <c r="CQ250" s="48"/>
      <c r="CR250" s="48"/>
      <c r="CS250" s="48"/>
      <c r="CT250" s="48"/>
      <c r="CU250" s="48">
        <v>208</v>
      </c>
      <c r="CV250" s="429" t="s">
        <v>396</v>
      </c>
      <c r="CW250" s="47"/>
      <c r="CX250" s="47" t="s">
        <v>319</v>
      </c>
      <c r="CY250" s="15"/>
    </row>
    <row r="251" spans="1:103" hidden="1" x14ac:dyDescent="0.35">
      <c r="A251" s="427">
        <v>249</v>
      </c>
      <c r="B251" s="47" t="s">
        <v>1428</v>
      </c>
      <c r="C251" s="47" t="s">
        <v>1429</v>
      </c>
      <c r="D251" s="47" t="s">
        <v>56</v>
      </c>
      <c r="E251" s="47" t="s">
        <v>1430</v>
      </c>
      <c r="F251" s="47" t="s">
        <v>131</v>
      </c>
      <c r="G251" s="47" t="s">
        <v>58</v>
      </c>
      <c r="H251" s="47" t="s">
        <v>399</v>
      </c>
      <c r="I251" s="423" t="s">
        <v>106</v>
      </c>
      <c r="J251" s="423" t="s">
        <v>106</v>
      </c>
      <c r="K251" s="423" t="s">
        <v>106</v>
      </c>
      <c r="L251" s="47" t="s">
        <v>104</v>
      </c>
      <c r="M251" s="47" t="s">
        <v>395</v>
      </c>
      <c r="N251" s="19" t="s">
        <v>106</v>
      </c>
      <c r="O251" s="370" t="s">
        <v>395</v>
      </c>
      <c r="P251" s="423" t="s">
        <v>106</v>
      </c>
      <c r="Q251" s="47" t="s">
        <v>104</v>
      </c>
      <c r="R251" s="47" t="s">
        <v>395</v>
      </c>
      <c r="S251" s="423" t="s">
        <v>106</v>
      </c>
      <c r="T251" s="423" t="s">
        <v>106</v>
      </c>
      <c r="U251" s="19" t="s">
        <v>106</v>
      </c>
      <c r="V251" s="370" t="s">
        <v>395</v>
      </c>
      <c r="W251" s="423" t="s">
        <v>106</v>
      </c>
      <c r="X251" s="47" t="s">
        <v>395</v>
      </c>
      <c r="Y251" s="423" t="s">
        <v>106</v>
      </c>
      <c r="Z251" s="423" t="s">
        <v>106</v>
      </c>
      <c r="AA251" s="47" t="s">
        <v>104</v>
      </c>
      <c r="AB251" s="19" t="s">
        <v>106</v>
      </c>
      <c r="AC251" s="370" t="s">
        <v>395</v>
      </c>
      <c r="AD251" s="423" t="s">
        <v>106</v>
      </c>
      <c r="AE251" s="423" t="s">
        <v>106</v>
      </c>
      <c r="AF251" s="423" t="s">
        <v>106</v>
      </c>
      <c r="AG251" s="47" t="s">
        <v>104</v>
      </c>
      <c r="AH251" s="47" t="s">
        <v>395</v>
      </c>
      <c r="AI251" s="19" t="s">
        <v>106</v>
      </c>
      <c r="AJ251" s="370" t="s">
        <v>395</v>
      </c>
      <c r="AK251" s="47" t="s">
        <v>104</v>
      </c>
      <c r="AL251" s="47" t="s">
        <v>395</v>
      </c>
      <c r="AM251" s="221"/>
      <c r="AN251" s="48">
        <v>21</v>
      </c>
      <c r="AO251" s="48">
        <v>21</v>
      </c>
      <c r="AP251" s="48">
        <v>21</v>
      </c>
      <c r="AQ251" s="48">
        <v>0</v>
      </c>
      <c r="AR251" s="48">
        <v>40</v>
      </c>
      <c r="AS251" s="48">
        <v>44</v>
      </c>
      <c r="AT251" s="430">
        <v>18.333300000000001</v>
      </c>
      <c r="AU251" s="48">
        <v>200</v>
      </c>
      <c r="AV251" s="48">
        <v>200</v>
      </c>
      <c r="AW251" s="48">
        <v>200</v>
      </c>
      <c r="AX251" s="48">
        <v>0</v>
      </c>
      <c r="AY251" s="48">
        <v>0</v>
      </c>
      <c r="AZ251" s="48">
        <v>0</v>
      </c>
      <c r="BA251" s="48">
        <v>0</v>
      </c>
      <c r="BB251" s="48">
        <v>0</v>
      </c>
      <c r="BC251" s="48">
        <v>0</v>
      </c>
      <c r="BD251" s="48">
        <v>0</v>
      </c>
      <c r="BE251" s="48">
        <v>0</v>
      </c>
      <c r="BF251" s="48">
        <v>0</v>
      </c>
      <c r="BG251" s="48">
        <v>0</v>
      </c>
      <c r="BH251" s="48">
        <v>0</v>
      </c>
      <c r="BI251" s="48">
        <v>0</v>
      </c>
      <c r="BJ251" s="48">
        <v>0</v>
      </c>
      <c r="BK251" s="48">
        <v>0</v>
      </c>
      <c r="BL251" s="48">
        <v>0</v>
      </c>
      <c r="BM251" s="48">
        <v>0</v>
      </c>
      <c r="BN251" s="48">
        <v>0</v>
      </c>
      <c r="BO251" s="48">
        <v>0</v>
      </c>
      <c r="BP251" s="48">
        <v>0</v>
      </c>
      <c r="BQ251" s="48">
        <v>0</v>
      </c>
      <c r="BR251" s="48">
        <v>0</v>
      </c>
      <c r="BS251" s="48">
        <v>0</v>
      </c>
      <c r="BT251" s="48">
        <v>0</v>
      </c>
      <c r="BU251" s="48">
        <v>0</v>
      </c>
      <c r="BV251" s="48">
        <v>0</v>
      </c>
      <c r="BW251" s="48">
        <v>0</v>
      </c>
      <c r="BX251" s="48">
        <v>0</v>
      </c>
      <c r="BY251" s="48">
        <v>0</v>
      </c>
      <c r="BZ251" s="48">
        <v>0</v>
      </c>
      <c r="CA251" s="48">
        <v>0</v>
      </c>
      <c r="CB251" s="48">
        <v>0</v>
      </c>
      <c r="CC251" s="48">
        <v>0</v>
      </c>
      <c r="CD251" s="48">
        <v>0</v>
      </c>
      <c r="CE251" s="48">
        <v>0</v>
      </c>
      <c r="CF251" s="48">
        <v>0</v>
      </c>
      <c r="CG251" s="48">
        <v>0</v>
      </c>
      <c r="CH251" s="48">
        <v>0</v>
      </c>
      <c r="CI251" s="48">
        <v>0</v>
      </c>
      <c r="CJ251" s="48">
        <v>0</v>
      </c>
      <c r="CK251" s="48">
        <v>0</v>
      </c>
      <c r="CL251" s="48">
        <v>0</v>
      </c>
      <c r="CM251" s="48">
        <v>0</v>
      </c>
      <c r="CN251" s="48">
        <v>0</v>
      </c>
      <c r="CO251" s="48">
        <v>0</v>
      </c>
      <c r="CP251" s="48"/>
      <c r="CQ251" s="48"/>
      <c r="CR251" s="48"/>
      <c r="CS251" s="48"/>
      <c r="CT251" s="48"/>
      <c r="CU251" s="48">
        <v>208</v>
      </c>
      <c r="CV251" s="429" t="s">
        <v>396</v>
      </c>
      <c r="CW251" s="47"/>
      <c r="CX251" s="47" t="s">
        <v>870</v>
      </c>
      <c r="CY251" s="15"/>
    </row>
    <row r="252" spans="1:103" hidden="1" x14ac:dyDescent="0.35">
      <c r="A252" s="427">
        <v>250</v>
      </c>
      <c r="B252" s="47" t="s">
        <v>1431</v>
      </c>
      <c r="C252" s="47" t="s">
        <v>1432</v>
      </c>
      <c r="D252" s="47" t="s">
        <v>56</v>
      </c>
      <c r="E252" s="47" t="s">
        <v>1433</v>
      </c>
      <c r="F252" s="47" t="s">
        <v>131</v>
      </c>
      <c r="G252" s="47" t="s">
        <v>58</v>
      </c>
      <c r="H252" s="47" t="s">
        <v>399</v>
      </c>
      <c r="I252" s="19" t="s">
        <v>1050</v>
      </c>
      <c r="J252" s="423" t="s">
        <v>106</v>
      </c>
      <c r="K252" s="423" t="s">
        <v>106</v>
      </c>
      <c r="L252" s="423" t="s">
        <v>106</v>
      </c>
      <c r="M252" s="47" t="s">
        <v>104</v>
      </c>
      <c r="N252" s="369" t="s">
        <v>395</v>
      </c>
      <c r="O252" s="370" t="s">
        <v>395</v>
      </c>
      <c r="P252" s="423" t="s">
        <v>106</v>
      </c>
      <c r="Q252" s="423" t="s">
        <v>106</v>
      </c>
      <c r="R252" s="423" t="s">
        <v>106</v>
      </c>
      <c r="S252" s="423" t="s">
        <v>106</v>
      </c>
      <c r="T252" s="433"/>
      <c r="U252" s="369" t="s">
        <v>395</v>
      </c>
      <c r="V252" s="370" t="s">
        <v>395</v>
      </c>
      <c r="W252" s="47" t="s">
        <v>395</v>
      </c>
      <c r="X252" s="423" t="s">
        <v>106</v>
      </c>
      <c r="Y252" s="423" t="s">
        <v>106</v>
      </c>
      <c r="Z252" s="423" t="s">
        <v>106</v>
      </c>
      <c r="AA252" s="423" t="s">
        <v>106</v>
      </c>
      <c r="AB252" s="369"/>
      <c r="AC252" s="370" t="s">
        <v>395</v>
      </c>
      <c r="AD252" s="423" t="s">
        <v>106</v>
      </c>
      <c r="AE252" s="423" t="s">
        <v>106</v>
      </c>
      <c r="AF252" s="423" t="s">
        <v>106</v>
      </c>
      <c r="AG252" s="423" t="s">
        <v>106</v>
      </c>
      <c r="AH252" s="47" t="s">
        <v>104</v>
      </c>
      <c r="AI252" s="369" t="s">
        <v>395</v>
      </c>
      <c r="AJ252" s="370" t="s">
        <v>395</v>
      </c>
      <c r="AK252" s="423" t="s">
        <v>106</v>
      </c>
      <c r="AL252" s="423" t="s">
        <v>106</v>
      </c>
      <c r="AM252" s="221"/>
      <c r="AN252" s="48">
        <v>19</v>
      </c>
      <c r="AO252" s="48">
        <v>19</v>
      </c>
      <c r="AP252" s="48">
        <v>19</v>
      </c>
      <c r="AQ252" s="48">
        <v>0</v>
      </c>
      <c r="AR252" s="48">
        <v>20</v>
      </c>
      <c r="AS252" s="48">
        <v>16</v>
      </c>
      <c r="AT252" s="48">
        <v>19</v>
      </c>
      <c r="AU252" s="48">
        <v>186</v>
      </c>
      <c r="AV252" s="48">
        <v>186</v>
      </c>
      <c r="AW252" s="48">
        <v>186</v>
      </c>
      <c r="AX252" s="48">
        <v>0</v>
      </c>
      <c r="AY252" s="48">
        <v>0</v>
      </c>
      <c r="AZ252" s="48">
        <v>0</v>
      </c>
      <c r="BA252" s="48">
        <v>10</v>
      </c>
      <c r="BB252" s="48">
        <v>0</v>
      </c>
      <c r="BC252" s="48">
        <v>0</v>
      </c>
      <c r="BD252" s="48">
        <v>0</v>
      </c>
      <c r="BE252" s="48">
        <v>0</v>
      </c>
      <c r="BF252" s="48">
        <v>0</v>
      </c>
      <c r="BG252" s="48">
        <v>0</v>
      </c>
      <c r="BH252" s="48">
        <v>10</v>
      </c>
      <c r="BI252" s="48">
        <v>10</v>
      </c>
      <c r="BJ252" s="48">
        <v>0</v>
      </c>
      <c r="BK252" s="48">
        <v>0</v>
      </c>
      <c r="BL252" s="48">
        <v>0</v>
      </c>
      <c r="BM252" s="48">
        <v>0</v>
      </c>
      <c r="BN252" s="48">
        <v>0</v>
      </c>
      <c r="BO252" s="48">
        <v>0</v>
      </c>
      <c r="BP252" s="48">
        <v>0</v>
      </c>
      <c r="BQ252" s="48">
        <v>0</v>
      </c>
      <c r="BR252" s="48">
        <v>0</v>
      </c>
      <c r="BS252" s="48">
        <v>0</v>
      </c>
      <c r="BT252" s="48">
        <v>0</v>
      </c>
      <c r="BU252" s="48">
        <v>0</v>
      </c>
      <c r="BV252" s="48">
        <v>0</v>
      </c>
      <c r="BW252" s="48">
        <v>0</v>
      </c>
      <c r="BX252" s="48">
        <v>0</v>
      </c>
      <c r="BY252" s="48">
        <v>0</v>
      </c>
      <c r="BZ252" s="48">
        <v>0</v>
      </c>
      <c r="CA252" s="48">
        <v>0</v>
      </c>
      <c r="CB252" s="48">
        <v>0</v>
      </c>
      <c r="CC252" s="48">
        <v>0</v>
      </c>
      <c r="CD252" s="48">
        <v>0</v>
      </c>
      <c r="CE252" s="48">
        <v>0</v>
      </c>
      <c r="CF252" s="48">
        <v>0</v>
      </c>
      <c r="CG252" s="48">
        <v>0</v>
      </c>
      <c r="CH252" s="48">
        <v>0</v>
      </c>
      <c r="CI252" s="48">
        <v>0</v>
      </c>
      <c r="CJ252" s="48">
        <v>0</v>
      </c>
      <c r="CK252" s="48">
        <v>0</v>
      </c>
      <c r="CL252" s="48">
        <v>0</v>
      </c>
      <c r="CM252" s="48">
        <v>0</v>
      </c>
      <c r="CN252" s="48">
        <v>0</v>
      </c>
      <c r="CO252" s="48">
        <v>0</v>
      </c>
      <c r="CP252" s="48"/>
      <c r="CQ252" s="48">
        <v>8</v>
      </c>
      <c r="CR252" s="48">
        <v>2</v>
      </c>
      <c r="CS252" s="48">
        <v>16</v>
      </c>
      <c r="CT252" s="48">
        <v>24</v>
      </c>
      <c r="CU252" s="48">
        <v>184</v>
      </c>
      <c r="CV252" s="429" t="s">
        <v>396</v>
      </c>
      <c r="CW252" s="47"/>
      <c r="CX252" s="47" t="s">
        <v>870</v>
      </c>
      <c r="CY252" s="15"/>
    </row>
    <row r="253" spans="1:103" hidden="1" x14ac:dyDescent="0.35">
      <c r="A253" s="427">
        <v>251</v>
      </c>
      <c r="B253" s="47" t="s">
        <v>1434</v>
      </c>
      <c r="C253" s="47" t="s">
        <v>1435</v>
      </c>
      <c r="D253" s="47" t="s">
        <v>56</v>
      </c>
      <c r="E253" s="47" t="s">
        <v>1436</v>
      </c>
      <c r="F253" s="47" t="s">
        <v>131</v>
      </c>
      <c r="G253" s="47" t="s">
        <v>58</v>
      </c>
      <c r="H253" s="47" t="s">
        <v>399</v>
      </c>
      <c r="I253" s="423" t="s">
        <v>106</v>
      </c>
      <c r="J253" s="423" t="s">
        <v>106</v>
      </c>
      <c r="K253" s="47" t="s">
        <v>395</v>
      </c>
      <c r="L253" s="423" t="s">
        <v>106</v>
      </c>
      <c r="M253" s="423" t="s">
        <v>106</v>
      </c>
      <c r="N253" s="369" t="s">
        <v>104</v>
      </c>
      <c r="O253" s="370" t="s">
        <v>395</v>
      </c>
      <c r="P253" s="423" t="s">
        <v>106</v>
      </c>
      <c r="Q253" s="423" t="s">
        <v>106</v>
      </c>
      <c r="R253" s="423" t="s">
        <v>106</v>
      </c>
      <c r="S253" s="423" t="s">
        <v>106</v>
      </c>
      <c r="T253" s="47" t="s">
        <v>104</v>
      </c>
      <c r="U253" s="369" t="s">
        <v>395</v>
      </c>
      <c r="V253" s="370" t="s">
        <v>395</v>
      </c>
      <c r="W253" s="423" t="s">
        <v>106</v>
      </c>
      <c r="X253" s="423" t="s">
        <v>106</v>
      </c>
      <c r="Y253" s="423" t="s">
        <v>106</v>
      </c>
      <c r="Z253" s="423" t="s">
        <v>106</v>
      </c>
      <c r="AA253" s="47" t="s">
        <v>104</v>
      </c>
      <c r="AB253" s="369" t="s">
        <v>395</v>
      </c>
      <c r="AC253" s="370" t="s">
        <v>395</v>
      </c>
      <c r="AD253" s="423" t="s">
        <v>106</v>
      </c>
      <c r="AE253" s="423" t="s">
        <v>106</v>
      </c>
      <c r="AF253" s="423" t="s">
        <v>106</v>
      </c>
      <c r="AG253" s="423" t="s">
        <v>106</v>
      </c>
      <c r="AH253" s="47" t="s">
        <v>395</v>
      </c>
      <c r="AI253" s="369" t="s">
        <v>104</v>
      </c>
      <c r="AJ253" s="370" t="s">
        <v>395</v>
      </c>
      <c r="AK253" s="423" t="s">
        <v>106</v>
      </c>
      <c r="AL253" s="47" t="s">
        <v>395</v>
      </c>
      <c r="AM253" s="221"/>
      <c r="AN253" s="48">
        <v>21</v>
      </c>
      <c r="AO253" s="48">
        <v>21</v>
      </c>
      <c r="AP253" s="48">
        <v>21</v>
      </c>
      <c r="AQ253" s="48">
        <v>0</v>
      </c>
      <c r="AR253" s="48">
        <v>40</v>
      </c>
      <c r="AS253" s="48">
        <v>40</v>
      </c>
      <c r="AT253" s="430">
        <v>18.166699999999999</v>
      </c>
      <c r="AU253" s="48">
        <v>202</v>
      </c>
      <c r="AV253" s="48">
        <v>202</v>
      </c>
      <c r="AW253" s="48">
        <v>202</v>
      </c>
      <c r="AX253" s="48">
        <v>0</v>
      </c>
      <c r="AY253" s="48">
        <v>0</v>
      </c>
      <c r="AZ253" s="48">
        <v>0</v>
      </c>
      <c r="BA253" s="48">
        <v>0</v>
      </c>
      <c r="BB253" s="48">
        <v>0</v>
      </c>
      <c r="BC253" s="48">
        <v>0</v>
      </c>
      <c r="BD253" s="48">
        <v>0</v>
      </c>
      <c r="BE253" s="48">
        <v>0</v>
      </c>
      <c r="BF253" s="48">
        <v>0</v>
      </c>
      <c r="BG253" s="48">
        <v>0</v>
      </c>
      <c r="BH253" s="48">
        <v>0</v>
      </c>
      <c r="BI253" s="48">
        <v>0</v>
      </c>
      <c r="BJ253" s="48">
        <v>0</v>
      </c>
      <c r="BK253" s="48">
        <v>0</v>
      </c>
      <c r="BL253" s="48">
        <v>0</v>
      </c>
      <c r="BM253" s="48">
        <v>0</v>
      </c>
      <c r="BN253" s="48">
        <v>0</v>
      </c>
      <c r="BO253" s="48">
        <v>0</v>
      </c>
      <c r="BP253" s="48">
        <v>0</v>
      </c>
      <c r="BQ253" s="48">
        <v>0</v>
      </c>
      <c r="BR253" s="48">
        <v>0</v>
      </c>
      <c r="BS253" s="48">
        <v>0</v>
      </c>
      <c r="BT253" s="48">
        <v>0</v>
      </c>
      <c r="BU253" s="48">
        <v>0</v>
      </c>
      <c r="BV253" s="48">
        <v>0</v>
      </c>
      <c r="BW253" s="48">
        <v>0</v>
      </c>
      <c r="BX253" s="48">
        <v>0</v>
      </c>
      <c r="BY253" s="48">
        <v>0</v>
      </c>
      <c r="BZ253" s="48">
        <v>0</v>
      </c>
      <c r="CA253" s="48">
        <v>0</v>
      </c>
      <c r="CB253" s="48">
        <v>0</v>
      </c>
      <c r="CC253" s="48">
        <v>0</v>
      </c>
      <c r="CD253" s="48">
        <v>0</v>
      </c>
      <c r="CE253" s="48">
        <v>0</v>
      </c>
      <c r="CF253" s="48">
        <v>0</v>
      </c>
      <c r="CG253" s="48">
        <v>0</v>
      </c>
      <c r="CH253" s="48">
        <v>0</v>
      </c>
      <c r="CI253" s="48">
        <v>0</v>
      </c>
      <c r="CJ253" s="48">
        <v>0</v>
      </c>
      <c r="CK253" s="48">
        <v>0</v>
      </c>
      <c r="CL253" s="48">
        <v>0</v>
      </c>
      <c r="CM253" s="48">
        <v>0</v>
      </c>
      <c r="CN253" s="48">
        <v>0</v>
      </c>
      <c r="CO253" s="48">
        <v>0</v>
      </c>
      <c r="CP253" s="48"/>
      <c r="CQ253" s="48"/>
      <c r="CR253" s="48"/>
      <c r="CS253" s="48"/>
      <c r="CT253" s="48"/>
      <c r="CU253" s="48">
        <v>208</v>
      </c>
      <c r="CV253" s="429" t="s">
        <v>396</v>
      </c>
      <c r="CW253" s="47"/>
      <c r="CX253" s="47" t="s">
        <v>870</v>
      </c>
      <c r="CY253" s="15"/>
    </row>
    <row r="254" spans="1:103" hidden="1" x14ac:dyDescent="0.35">
      <c r="A254" s="427">
        <v>252</v>
      </c>
      <c r="B254" s="47" t="s">
        <v>1437</v>
      </c>
      <c r="C254" s="47" t="s">
        <v>1438</v>
      </c>
      <c r="D254" s="47" t="s">
        <v>56</v>
      </c>
      <c r="E254" s="47" t="s">
        <v>1439</v>
      </c>
      <c r="F254" s="47" t="s">
        <v>131</v>
      </c>
      <c r="G254" s="47" t="s">
        <v>58</v>
      </c>
      <c r="H254" s="47" t="s">
        <v>399</v>
      </c>
      <c r="I254" s="423" t="s">
        <v>106</v>
      </c>
      <c r="J254" s="423" t="s">
        <v>106</v>
      </c>
      <c r="K254" s="423" t="s">
        <v>106</v>
      </c>
      <c r="L254" s="47" t="s">
        <v>395</v>
      </c>
      <c r="M254" s="423" t="s">
        <v>106</v>
      </c>
      <c r="N254" s="369"/>
      <c r="O254" s="370" t="s">
        <v>395</v>
      </c>
      <c r="P254" s="423" t="s">
        <v>106</v>
      </c>
      <c r="Q254" s="47" t="s">
        <v>395</v>
      </c>
      <c r="R254" s="423" t="s">
        <v>106</v>
      </c>
      <c r="S254" s="433"/>
      <c r="T254" s="433"/>
      <c r="U254" s="369"/>
      <c r="V254" s="370"/>
      <c r="W254" s="433"/>
      <c r="X254" s="433"/>
      <c r="Y254" s="433"/>
      <c r="Z254" s="433"/>
      <c r="AA254" s="433"/>
      <c r="AB254" s="369"/>
      <c r="AC254" s="370"/>
      <c r="AD254" s="433"/>
      <c r="AE254" s="433"/>
      <c r="AF254" s="433"/>
      <c r="AG254" s="433"/>
      <c r="AH254" s="433"/>
      <c r="AI254" s="369"/>
      <c r="AJ254" s="370"/>
      <c r="AK254" s="433"/>
      <c r="AL254" s="433"/>
      <c r="AM254" s="221"/>
      <c r="AN254" s="48">
        <v>6</v>
      </c>
      <c r="AO254" s="48">
        <v>6</v>
      </c>
      <c r="AP254" s="48">
        <v>6</v>
      </c>
      <c r="AQ254" s="48">
        <v>0</v>
      </c>
      <c r="AR254" s="48">
        <v>10</v>
      </c>
      <c r="AS254" s="48">
        <v>8</v>
      </c>
      <c r="AT254" s="430">
        <v>18.333300000000001</v>
      </c>
      <c r="AU254" s="48">
        <v>60</v>
      </c>
      <c r="AV254" s="48">
        <v>60</v>
      </c>
      <c r="AW254" s="48">
        <v>60</v>
      </c>
      <c r="AX254" s="48">
        <v>0</v>
      </c>
      <c r="AY254" s="48">
        <v>0</v>
      </c>
      <c r="AZ254" s="48">
        <v>0</v>
      </c>
      <c r="BA254" s="48">
        <v>0</v>
      </c>
      <c r="BB254" s="48">
        <v>0</v>
      </c>
      <c r="BC254" s="48">
        <v>0</v>
      </c>
      <c r="BD254" s="48">
        <v>0</v>
      </c>
      <c r="BE254" s="48">
        <v>0</v>
      </c>
      <c r="BF254" s="48">
        <v>0</v>
      </c>
      <c r="BG254" s="48">
        <v>0</v>
      </c>
      <c r="BH254" s="48">
        <v>0</v>
      </c>
      <c r="BI254" s="48">
        <v>0</v>
      </c>
      <c r="BJ254" s="48">
        <v>0</v>
      </c>
      <c r="BK254" s="48">
        <v>0</v>
      </c>
      <c r="BL254" s="48">
        <v>0</v>
      </c>
      <c r="BM254" s="48">
        <v>0</v>
      </c>
      <c r="BN254" s="48">
        <v>0</v>
      </c>
      <c r="BO254" s="48">
        <v>0</v>
      </c>
      <c r="BP254" s="48">
        <v>0</v>
      </c>
      <c r="BQ254" s="48">
        <v>0</v>
      </c>
      <c r="BR254" s="48">
        <v>0</v>
      </c>
      <c r="BS254" s="48">
        <v>0</v>
      </c>
      <c r="BT254" s="48">
        <v>0</v>
      </c>
      <c r="BU254" s="48">
        <v>0</v>
      </c>
      <c r="BV254" s="48">
        <v>0</v>
      </c>
      <c r="BW254" s="48">
        <v>0</v>
      </c>
      <c r="BX254" s="48">
        <v>0</v>
      </c>
      <c r="BY254" s="48">
        <v>0</v>
      </c>
      <c r="BZ254" s="48">
        <v>0</v>
      </c>
      <c r="CA254" s="48">
        <v>0</v>
      </c>
      <c r="CB254" s="48">
        <v>0</v>
      </c>
      <c r="CC254" s="48">
        <v>0</v>
      </c>
      <c r="CD254" s="48">
        <v>0</v>
      </c>
      <c r="CE254" s="48">
        <v>0</v>
      </c>
      <c r="CF254" s="48">
        <v>0</v>
      </c>
      <c r="CG254" s="48">
        <v>0</v>
      </c>
      <c r="CH254" s="48">
        <v>0</v>
      </c>
      <c r="CI254" s="48">
        <v>0</v>
      </c>
      <c r="CJ254" s="48">
        <v>0</v>
      </c>
      <c r="CK254" s="48">
        <v>0</v>
      </c>
      <c r="CL254" s="48">
        <v>0</v>
      </c>
      <c r="CM254" s="48">
        <v>0</v>
      </c>
      <c r="CN254" s="48">
        <v>0</v>
      </c>
      <c r="CO254" s="48">
        <v>0</v>
      </c>
      <c r="CP254" s="48">
        <v>138</v>
      </c>
      <c r="CQ254" s="48"/>
      <c r="CR254" s="48"/>
      <c r="CS254" s="48">
        <v>18</v>
      </c>
      <c r="CT254" s="48">
        <v>156</v>
      </c>
      <c r="CU254" s="48">
        <v>60</v>
      </c>
      <c r="CV254" s="429" t="s">
        <v>397</v>
      </c>
      <c r="CW254" s="47" t="s">
        <v>1907</v>
      </c>
      <c r="CX254" s="47" t="s">
        <v>870</v>
      </c>
      <c r="CY254" s="15"/>
    </row>
    <row r="255" spans="1:103" hidden="1" x14ac:dyDescent="0.35">
      <c r="A255" s="427">
        <v>253</v>
      </c>
      <c r="B255" s="47" t="s">
        <v>1440</v>
      </c>
      <c r="C255" s="47" t="s">
        <v>1441</v>
      </c>
      <c r="D255" s="47" t="s">
        <v>56</v>
      </c>
      <c r="E255" s="47" t="s">
        <v>1442</v>
      </c>
      <c r="F255" s="47" t="s">
        <v>131</v>
      </c>
      <c r="G255" s="47" t="s">
        <v>58</v>
      </c>
      <c r="H255" s="47" t="s">
        <v>399</v>
      </c>
      <c r="I255" s="423" t="s">
        <v>106</v>
      </c>
      <c r="J255" s="423" t="s">
        <v>106</v>
      </c>
      <c r="K255" s="423" t="s">
        <v>106</v>
      </c>
      <c r="L255" s="47" t="s">
        <v>395</v>
      </c>
      <c r="M255" s="423" t="s">
        <v>106</v>
      </c>
      <c r="N255" s="369"/>
      <c r="O255" s="370" t="s">
        <v>395</v>
      </c>
      <c r="P255" s="423" t="s">
        <v>106</v>
      </c>
      <c r="Q255" s="423" t="s">
        <v>106</v>
      </c>
      <c r="R255" s="47" t="s">
        <v>395</v>
      </c>
      <c r="S255" s="423" t="s">
        <v>106</v>
      </c>
      <c r="T255" s="423" t="s">
        <v>106</v>
      </c>
      <c r="U255" s="369" t="s">
        <v>104</v>
      </c>
      <c r="V255" s="370" t="s">
        <v>395</v>
      </c>
      <c r="W255" s="423" t="s">
        <v>106</v>
      </c>
      <c r="X255" s="423" t="s">
        <v>106</v>
      </c>
      <c r="Y255" s="423" t="s">
        <v>106</v>
      </c>
      <c r="Z255" s="423" t="s">
        <v>106</v>
      </c>
      <c r="AA255" s="47" t="s">
        <v>104</v>
      </c>
      <c r="AB255" s="369" t="s">
        <v>395</v>
      </c>
      <c r="AC255" s="370" t="s">
        <v>395</v>
      </c>
      <c r="AD255" s="423" t="s">
        <v>106</v>
      </c>
      <c r="AE255" s="423" t="s">
        <v>106</v>
      </c>
      <c r="AF255" s="47" t="s">
        <v>395</v>
      </c>
      <c r="AG255" s="423" t="s">
        <v>106</v>
      </c>
      <c r="AH255" s="423" t="s">
        <v>106</v>
      </c>
      <c r="AI255" s="369" t="s">
        <v>104</v>
      </c>
      <c r="AJ255" s="370" t="s">
        <v>395</v>
      </c>
      <c r="AK255" s="423" t="s">
        <v>106</v>
      </c>
      <c r="AL255" s="423" t="s">
        <v>106</v>
      </c>
      <c r="AM255" s="221"/>
      <c r="AN255" s="48">
        <v>21</v>
      </c>
      <c r="AO255" s="48">
        <v>21</v>
      </c>
      <c r="AP255" s="48">
        <v>21</v>
      </c>
      <c r="AQ255" s="48">
        <v>0</v>
      </c>
      <c r="AR255" s="48">
        <v>40</v>
      </c>
      <c r="AS255" s="48">
        <v>40</v>
      </c>
      <c r="AT255" s="48">
        <v>19</v>
      </c>
      <c r="AU255" s="48">
        <v>204</v>
      </c>
      <c r="AV255" s="48">
        <v>204</v>
      </c>
      <c r="AW255" s="48">
        <v>204</v>
      </c>
      <c r="AX255" s="48">
        <v>0</v>
      </c>
      <c r="AY255" s="48">
        <v>0</v>
      </c>
      <c r="AZ255" s="48">
        <v>0</v>
      </c>
      <c r="BA255" s="48">
        <v>0</v>
      </c>
      <c r="BB255" s="48">
        <v>0</v>
      </c>
      <c r="BC255" s="48">
        <v>0</v>
      </c>
      <c r="BD255" s="48">
        <v>0</v>
      </c>
      <c r="BE255" s="48">
        <v>0</v>
      </c>
      <c r="BF255" s="48">
        <v>0</v>
      </c>
      <c r="BG255" s="48">
        <v>0</v>
      </c>
      <c r="BH255" s="48">
        <v>0</v>
      </c>
      <c r="BI255" s="48">
        <v>0</v>
      </c>
      <c r="BJ255" s="48">
        <v>0</v>
      </c>
      <c r="BK255" s="48">
        <v>0</v>
      </c>
      <c r="BL255" s="48">
        <v>0</v>
      </c>
      <c r="BM255" s="48">
        <v>0</v>
      </c>
      <c r="BN255" s="48">
        <v>0</v>
      </c>
      <c r="BO255" s="48">
        <v>0</v>
      </c>
      <c r="BP255" s="48">
        <v>0</v>
      </c>
      <c r="BQ255" s="48">
        <v>0</v>
      </c>
      <c r="BR255" s="48">
        <v>0</v>
      </c>
      <c r="BS255" s="48">
        <v>0</v>
      </c>
      <c r="BT255" s="48">
        <v>0</v>
      </c>
      <c r="BU255" s="48">
        <v>0</v>
      </c>
      <c r="BV255" s="48">
        <v>0</v>
      </c>
      <c r="BW255" s="48">
        <v>0</v>
      </c>
      <c r="BX255" s="48">
        <v>0</v>
      </c>
      <c r="BY255" s="48">
        <v>0</v>
      </c>
      <c r="BZ255" s="48">
        <v>0</v>
      </c>
      <c r="CA255" s="48">
        <v>0</v>
      </c>
      <c r="CB255" s="48">
        <v>0</v>
      </c>
      <c r="CC255" s="48">
        <v>0</v>
      </c>
      <c r="CD255" s="48">
        <v>0</v>
      </c>
      <c r="CE255" s="48">
        <v>0</v>
      </c>
      <c r="CF255" s="48">
        <v>0</v>
      </c>
      <c r="CG255" s="48">
        <v>0</v>
      </c>
      <c r="CH255" s="48">
        <v>0</v>
      </c>
      <c r="CI255" s="48">
        <v>0</v>
      </c>
      <c r="CJ255" s="48">
        <v>0</v>
      </c>
      <c r="CK255" s="48">
        <v>0</v>
      </c>
      <c r="CL255" s="48">
        <v>0</v>
      </c>
      <c r="CM255" s="48">
        <v>0</v>
      </c>
      <c r="CN255" s="48">
        <v>0</v>
      </c>
      <c r="CO255" s="48">
        <v>0</v>
      </c>
      <c r="CP255" s="48"/>
      <c r="CQ255" s="48"/>
      <c r="CR255" s="48"/>
      <c r="CS255" s="48">
        <v>8</v>
      </c>
      <c r="CT255" s="48">
        <v>8</v>
      </c>
      <c r="CU255" s="48">
        <v>200</v>
      </c>
      <c r="CV255" s="429" t="s">
        <v>396</v>
      </c>
      <c r="CW255" s="47"/>
      <c r="CX255" s="47" t="s">
        <v>870</v>
      </c>
      <c r="CY255" s="15"/>
    </row>
    <row r="256" spans="1:103" hidden="1" x14ac:dyDescent="0.35">
      <c r="A256" s="427">
        <v>254</v>
      </c>
      <c r="B256" s="47" t="s">
        <v>1443</v>
      </c>
      <c r="C256" s="47" t="s">
        <v>1444</v>
      </c>
      <c r="D256" s="47" t="s">
        <v>56</v>
      </c>
      <c r="E256" s="47" t="s">
        <v>1445</v>
      </c>
      <c r="F256" s="47" t="s">
        <v>131</v>
      </c>
      <c r="G256" s="47" t="s">
        <v>58</v>
      </c>
      <c r="H256" s="47" t="s">
        <v>327</v>
      </c>
      <c r="I256" s="47" t="s">
        <v>395</v>
      </c>
      <c r="J256" s="423" t="s">
        <v>106</v>
      </c>
      <c r="K256" s="47" t="s">
        <v>104</v>
      </c>
      <c r="L256" s="423" t="s">
        <v>106</v>
      </c>
      <c r="M256" s="423" t="s">
        <v>106</v>
      </c>
      <c r="N256" s="19" t="s">
        <v>106</v>
      </c>
      <c r="O256" s="370" t="s">
        <v>395</v>
      </c>
      <c r="P256" s="433"/>
      <c r="Q256" s="433"/>
      <c r="R256" s="19" t="s">
        <v>1050</v>
      </c>
      <c r="S256" s="433"/>
      <c r="T256" s="47" t="s">
        <v>395</v>
      </c>
      <c r="U256" s="369" t="s">
        <v>104</v>
      </c>
      <c r="V256" s="370" t="s">
        <v>395</v>
      </c>
      <c r="W256" s="423" t="s">
        <v>106</v>
      </c>
      <c r="X256" s="423" t="s">
        <v>106</v>
      </c>
      <c r="Y256" s="19" t="s">
        <v>1050</v>
      </c>
      <c r="Z256" s="47" t="s">
        <v>395</v>
      </c>
      <c r="AA256" s="423" t="s">
        <v>106</v>
      </c>
      <c r="AB256" s="369" t="s">
        <v>104</v>
      </c>
      <c r="AC256" s="370" t="s">
        <v>395</v>
      </c>
      <c r="AD256" s="423" t="s">
        <v>106</v>
      </c>
      <c r="AE256" s="423" t="s">
        <v>106</v>
      </c>
      <c r="AF256" s="47" t="s">
        <v>395</v>
      </c>
      <c r="AG256" s="423" t="s">
        <v>106</v>
      </c>
      <c r="AH256" s="433"/>
      <c r="AI256" s="369"/>
      <c r="AJ256" s="370" t="s">
        <v>395</v>
      </c>
      <c r="AK256" s="423" t="s">
        <v>106</v>
      </c>
      <c r="AL256" s="423" t="s">
        <v>106</v>
      </c>
      <c r="AM256" s="221"/>
      <c r="AN256" s="48">
        <v>15</v>
      </c>
      <c r="AO256" s="48">
        <v>15</v>
      </c>
      <c r="AP256" s="48">
        <v>15</v>
      </c>
      <c r="AQ256" s="48">
        <v>0</v>
      </c>
      <c r="AR256" s="48">
        <v>15</v>
      </c>
      <c r="AS256" s="48">
        <v>20</v>
      </c>
      <c r="AT256" s="48">
        <v>19</v>
      </c>
      <c r="AU256" s="48">
        <v>144</v>
      </c>
      <c r="AV256" s="48">
        <v>144</v>
      </c>
      <c r="AW256" s="48">
        <v>144</v>
      </c>
      <c r="AX256" s="48">
        <v>0</v>
      </c>
      <c r="AY256" s="48">
        <v>0</v>
      </c>
      <c r="AZ256" s="48">
        <v>0</v>
      </c>
      <c r="BA256" s="48">
        <v>20</v>
      </c>
      <c r="BB256" s="48">
        <v>0</v>
      </c>
      <c r="BC256" s="48">
        <v>0</v>
      </c>
      <c r="BD256" s="48">
        <v>0</v>
      </c>
      <c r="BE256" s="48">
        <v>0</v>
      </c>
      <c r="BF256" s="48">
        <v>0</v>
      </c>
      <c r="BG256" s="48">
        <v>0</v>
      </c>
      <c r="BH256" s="48">
        <v>20</v>
      </c>
      <c r="BI256" s="48">
        <v>20</v>
      </c>
      <c r="BJ256" s="48">
        <v>0</v>
      </c>
      <c r="BK256" s="48">
        <v>0</v>
      </c>
      <c r="BL256" s="48">
        <v>0</v>
      </c>
      <c r="BM256" s="48">
        <v>0</v>
      </c>
      <c r="BN256" s="48">
        <v>0</v>
      </c>
      <c r="BO256" s="48">
        <v>0</v>
      </c>
      <c r="BP256" s="48">
        <v>0</v>
      </c>
      <c r="BQ256" s="48">
        <v>0</v>
      </c>
      <c r="BR256" s="48">
        <v>0</v>
      </c>
      <c r="BS256" s="48">
        <v>0</v>
      </c>
      <c r="BT256" s="48">
        <v>0</v>
      </c>
      <c r="BU256" s="48">
        <v>0</v>
      </c>
      <c r="BV256" s="48">
        <v>0</v>
      </c>
      <c r="BW256" s="48">
        <v>0</v>
      </c>
      <c r="BX256" s="48">
        <v>0</v>
      </c>
      <c r="BY256" s="48">
        <v>0</v>
      </c>
      <c r="BZ256" s="48">
        <v>0</v>
      </c>
      <c r="CA256" s="48">
        <v>0</v>
      </c>
      <c r="CB256" s="48">
        <v>0</v>
      </c>
      <c r="CC256" s="48">
        <v>0</v>
      </c>
      <c r="CD256" s="48">
        <v>0</v>
      </c>
      <c r="CE256" s="48">
        <v>0</v>
      </c>
      <c r="CF256" s="48">
        <v>0</v>
      </c>
      <c r="CG256" s="48">
        <v>0</v>
      </c>
      <c r="CH256" s="48">
        <v>0</v>
      </c>
      <c r="CI256" s="48">
        <v>0</v>
      </c>
      <c r="CJ256" s="48">
        <v>0</v>
      </c>
      <c r="CK256" s="48">
        <v>0</v>
      </c>
      <c r="CL256" s="48">
        <v>0</v>
      </c>
      <c r="CM256" s="48">
        <v>0</v>
      </c>
      <c r="CN256" s="48">
        <v>0</v>
      </c>
      <c r="CO256" s="48">
        <v>0</v>
      </c>
      <c r="CP256" s="48"/>
      <c r="CQ256" s="48">
        <v>16</v>
      </c>
      <c r="CR256" s="48">
        <v>4</v>
      </c>
      <c r="CS256" s="48">
        <v>48</v>
      </c>
      <c r="CT256" s="48">
        <v>64</v>
      </c>
      <c r="CU256" s="48">
        <v>144</v>
      </c>
      <c r="CV256" s="429" t="s">
        <v>396</v>
      </c>
      <c r="CW256" s="47"/>
      <c r="CX256" s="47" t="s">
        <v>870</v>
      </c>
      <c r="CY256" s="15"/>
    </row>
    <row r="257" spans="1:103" hidden="1" x14ac:dyDescent="0.35">
      <c r="A257" s="427">
        <v>255</v>
      </c>
      <c r="B257" s="47" t="s">
        <v>1446</v>
      </c>
      <c r="C257" s="47" t="s">
        <v>1447</v>
      </c>
      <c r="D257" s="47" t="s">
        <v>56</v>
      </c>
      <c r="E257" s="47" t="s">
        <v>1448</v>
      </c>
      <c r="F257" s="47" t="s">
        <v>131</v>
      </c>
      <c r="G257" s="47" t="s">
        <v>58</v>
      </c>
      <c r="H257" s="47" t="s">
        <v>327</v>
      </c>
      <c r="I257" s="423" t="s">
        <v>106</v>
      </c>
      <c r="J257" s="423" t="s">
        <v>106</v>
      </c>
      <c r="K257" s="423" t="s">
        <v>106</v>
      </c>
      <c r="L257" s="433"/>
      <c r="M257" s="433"/>
      <c r="N257" s="369" t="s">
        <v>395</v>
      </c>
      <c r="O257" s="370" t="s">
        <v>395</v>
      </c>
      <c r="P257" s="19" t="s">
        <v>828</v>
      </c>
      <c r="Q257" s="47" t="s">
        <v>395</v>
      </c>
      <c r="R257" s="423" t="s">
        <v>106</v>
      </c>
      <c r="S257" s="423" t="s">
        <v>106</v>
      </c>
      <c r="T257" s="423" t="s">
        <v>106</v>
      </c>
      <c r="U257" s="369" t="s">
        <v>104</v>
      </c>
      <c r="V257" s="370" t="s">
        <v>395</v>
      </c>
      <c r="W257" s="433"/>
      <c r="X257" s="423" t="s">
        <v>106</v>
      </c>
      <c r="Y257" s="423" t="s">
        <v>106</v>
      </c>
      <c r="Z257" s="423" t="s">
        <v>106</v>
      </c>
      <c r="AA257" s="47" t="s">
        <v>395</v>
      </c>
      <c r="AB257" s="369" t="s">
        <v>104</v>
      </c>
      <c r="AC257" s="370" t="s">
        <v>395</v>
      </c>
      <c r="AD257" s="423" t="s">
        <v>106</v>
      </c>
      <c r="AE257" s="423" t="s">
        <v>106</v>
      </c>
      <c r="AF257" s="423" t="s">
        <v>106</v>
      </c>
      <c r="AG257" s="47" t="s">
        <v>395</v>
      </c>
      <c r="AH257" s="423" t="s">
        <v>106</v>
      </c>
      <c r="AI257" s="369" t="s">
        <v>104</v>
      </c>
      <c r="AJ257" s="370" t="s">
        <v>395</v>
      </c>
      <c r="AK257" s="423" t="s">
        <v>106</v>
      </c>
      <c r="AL257" s="47" t="s">
        <v>395</v>
      </c>
      <c r="AM257" s="221"/>
      <c r="AN257" s="48">
        <v>17</v>
      </c>
      <c r="AO257" s="48">
        <v>17</v>
      </c>
      <c r="AP257" s="48">
        <v>17</v>
      </c>
      <c r="AQ257" s="48">
        <v>0</v>
      </c>
      <c r="AR257" s="48">
        <v>20</v>
      </c>
      <c r="AS257" s="48">
        <v>20</v>
      </c>
      <c r="AT257" s="430">
        <v>18.166699999999999</v>
      </c>
      <c r="AU257" s="48">
        <v>164</v>
      </c>
      <c r="AV257" s="48">
        <v>164</v>
      </c>
      <c r="AW257" s="48">
        <v>164</v>
      </c>
      <c r="AX257" s="48">
        <v>0</v>
      </c>
      <c r="AY257" s="48">
        <v>0</v>
      </c>
      <c r="AZ257" s="48">
        <v>0</v>
      </c>
      <c r="BA257" s="48">
        <v>0</v>
      </c>
      <c r="BB257" s="48">
        <v>0</v>
      </c>
      <c r="BC257" s="48">
        <v>0</v>
      </c>
      <c r="BD257" s="48">
        <v>0</v>
      </c>
      <c r="BE257" s="48">
        <v>10</v>
      </c>
      <c r="BF257" s="48">
        <v>0</v>
      </c>
      <c r="BG257" s="48">
        <v>0</v>
      </c>
      <c r="BH257" s="48">
        <v>10</v>
      </c>
      <c r="BI257" s="48">
        <v>10</v>
      </c>
      <c r="BJ257" s="48">
        <v>0</v>
      </c>
      <c r="BK257" s="48">
        <v>0</v>
      </c>
      <c r="BL257" s="48">
        <v>0</v>
      </c>
      <c r="BM257" s="48">
        <v>0</v>
      </c>
      <c r="BN257" s="48">
        <v>0</v>
      </c>
      <c r="BO257" s="48">
        <v>0</v>
      </c>
      <c r="BP257" s="48">
        <v>0</v>
      </c>
      <c r="BQ257" s="48">
        <v>0</v>
      </c>
      <c r="BR257" s="48">
        <v>0</v>
      </c>
      <c r="BS257" s="48">
        <v>0</v>
      </c>
      <c r="BT257" s="48">
        <v>0</v>
      </c>
      <c r="BU257" s="48">
        <v>0</v>
      </c>
      <c r="BV257" s="48">
        <v>0</v>
      </c>
      <c r="BW257" s="48">
        <v>0</v>
      </c>
      <c r="BX257" s="48">
        <v>0</v>
      </c>
      <c r="BY257" s="48">
        <v>0</v>
      </c>
      <c r="BZ257" s="48">
        <v>0</v>
      </c>
      <c r="CA257" s="48">
        <v>0</v>
      </c>
      <c r="CB257" s="48">
        <v>0</v>
      </c>
      <c r="CC257" s="48">
        <v>0</v>
      </c>
      <c r="CD257" s="48">
        <v>0</v>
      </c>
      <c r="CE257" s="48">
        <v>0</v>
      </c>
      <c r="CF257" s="48">
        <v>0</v>
      </c>
      <c r="CG257" s="48">
        <v>0</v>
      </c>
      <c r="CH257" s="48">
        <v>0</v>
      </c>
      <c r="CI257" s="48">
        <v>0</v>
      </c>
      <c r="CJ257" s="48">
        <v>0</v>
      </c>
      <c r="CK257" s="48">
        <v>0</v>
      </c>
      <c r="CL257" s="48">
        <v>0</v>
      </c>
      <c r="CM257" s="48">
        <v>0</v>
      </c>
      <c r="CN257" s="48">
        <v>0</v>
      </c>
      <c r="CO257" s="48">
        <v>0</v>
      </c>
      <c r="CP257" s="48"/>
      <c r="CQ257" s="48"/>
      <c r="CR257" s="48"/>
      <c r="CS257" s="48">
        <v>38</v>
      </c>
      <c r="CT257" s="48">
        <v>38</v>
      </c>
      <c r="CU257" s="48">
        <v>170</v>
      </c>
      <c r="CV257" s="429" t="s">
        <v>396</v>
      </c>
      <c r="CW257" s="47"/>
      <c r="CX257" s="47" t="s">
        <v>870</v>
      </c>
      <c r="CY257" s="15"/>
    </row>
    <row r="258" spans="1:103" hidden="1" x14ac:dyDescent="0.35">
      <c r="A258" s="427">
        <v>256</v>
      </c>
      <c r="B258" s="47" t="s">
        <v>1449</v>
      </c>
      <c r="C258" s="47" t="s">
        <v>1450</v>
      </c>
      <c r="D258" s="47" t="s">
        <v>56</v>
      </c>
      <c r="E258" s="47" t="s">
        <v>1451</v>
      </c>
      <c r="F258" s="47" t="s">
        <v>131</v>
      </c>
      <c r="G258" s="47" t="s">
        <v>58</v>
      </c>
      <c r="H258" s="47" t="s">
        <v>328</v>
      </c>
      <c r="I258" s="423" t="s">
        <v>106</v>
      </c>
      <c r="J258" s="423" t="s">
        <v>106</v>
      </c>
      <c r="K258" s="423" t="s">
        <v>106</v>
      </c>
      <c r="L258" s="423" t="s">
        <v>106</v>
      </c>
      <c r="M258" s="47" t="s">
        <v>104</v>
      </c>
      <c r="N258" s="369" t="s">
        <v>395</v>
      </c>
      <c r="O258" s="370" t="s">
        <v>395</v>
      </c>
      <c r="P258" s="47" t="s">
        <v>395</v>
      </c>
      <c r="Q258" s="423" t="s">
        <v>106</v>
      </c>
      <c r="R258" s="423" t="s">
        <v>106</v>
      </c>
      <c r="S258" s="423" t="s">
        <v>106</v>
      </c>
      <c r="T258" s="423" t="s">
        <v>106</v>
      </c>
      <c r="U258" s="369" t="s">
        <v>104</v>
      </c>
      <c r="V258" s="370" t="s">
        <v>395</v>
      </c>
      <c r="W258" s="423" t="s">
        <v>106</v>
      </c>
      <c r="X258" s="423" t="s">
        <v>106</v>
      </c>
      <c r="Y258" s="423" t="s">
        <v>106</v>
      </c>
      <c r="Z258" s="47" t="s">
        <v>395</v>
      </c>
      <c r="AA258" s="423" t="s">
        <v>106</v>
      </c>
      <c r="AB258" s="369" t="s">
        <v>104</v>
      </c>
      <c r="AC258" s="370" t="s">
        <v>395</v>
      </c>
      <c r="AD258" s="423" t="s">
        <v>106</v>
      </c>
      <c r="AE258" s="423" t="s">
        <v>106</v>
      </c>
      <c r="AF258" s="423" t="s">
        <v>106</v>
      </c>
      <c r="AG258" s="423" t="s">
        <v>106</v>
      </c>
      <c r="AH258" s="47" t="s">
        <v>104</v>
      </c>
      <c r="AI258" s="369" t="s">
        <v>395</v>
      </c>
      <c r="AJ258" s="370" t="s">
        <v>395</v>
      </c>
      <c r="AK258" s="433"/>
      <c r="AL258" s="423" t="s">
        <v>106</v>
      </c>
      <c r="AM258" s="221"/>
      <c r="AN258" s="48">
        <v>21</v>
      </c>
      <c r="AO258" s="48">
        <v>21</v>
      </c>
      <c r="AP258" s="48">
        <v>21</v>
      </c>
      <c r="AQ258" s="48">
        <v>0</v>
      </c>
      <c r="AR258" s="48">
        <v>25</v>
      </c>
      <c r="AS258" s="48">
        <v>28</v>
      </c>
      <c r="AT258" s="48">
        <v>19</v>
      </c>
      <c r="AU258" s="48">
        <v>202</v>
      </c>
      <c r="AV258" s="48">
        <v>202</v>
      </c>
      <c r="AW258" s="48">
        <v>202</v>
      </c>
      <c r="AX258" s="48">
        <v>0</v>
      </c>
      <c r="AY258" s="48">
        <v>0</v>
      </c>
      <c r="AZ258" s="48">
        <v>0</v>
      </c>
      <c r="BA258" s="48">
        <v>0</v>
      </c>
      <c r="BB258" s="48">
        <v>0</v>
      </c>
      <c r="BC258" s="48">
        <v>0</v>
      </c>
      <c r="BD258" s="48">
        <v>0</v>
      </c>
      <c r="BE258" s="48">
        <v>0</v>
      </c>
      <c r="BF258" s="48">
        <v>0</v>
      </c>
      <c r="BG258" s="48">
        <v>0</v>
      </c>
      <c r="BH258" s="48">
        <v>0</v>
      </c>
      <c r="BI258" s="48">
        <v>0</v>
      </c>
      <c r="BJ258" s="48">
        <v>0</v>
      </c>
      <c r="BK258" s="48">
        <v>0</v>
      </c>
      <c r="BL258" s="48">
        <v>0</v>
      </c>
      <c r="BM258" s="48">
        <v>0</v>
      </c>
      <c r="BN258" s="48">
        <v>0</v>
      </c>
      <c r="BO258" s="48">
        <v>0</v>
      </c>
      <c r="BP258" s="48">
        <v>0</v>
      </c>
      <c r="BQ258" s="48">
        <v>0</v>
      </c>
      <c r="BR258" s="48">
        <v>0</v>
      </c>
      <c r="BS258" s="48">
        <v>0</v>
      </c>
      <c r="BT258" s="48">
        <v>0</v>
      </c>
      <c r="BU258" s="48">
        <v>0</v>
      </c>
      <c r="BV258" s="48">
        <v>0</v>
      </c>
      <c r="BW258" s="48">
        <v>0</v>
      </c>
      <c r="BX258" s="48">
        <v>0</v>
      </c>
      <c r="BY258" s="48">
        <v>0</v>
      </c>
      <c r="BZ258" s="48">
        <v>0</v>
      </c>
      <c r="CA258" s="48">
        <v>0</v>
      </c>
      <c r="CB258" s="48">
        <v>0</v>
      </c>
      <c r="CC258" s="48">
        <v>0</v>
      </c>
      <c r="CD258" s="48">
        <v>0</v>
      </c>
      <c r="CE258" s="48">
        <v>0</v>
      </c>
      <c r="CF258" s="48">
        <v>0</v>
      </c>
      <c r="CG258" s="48">
        <v>0</v>
      </c>
      <c r="CH258" s="48">
        <v>0</v>
      </c>
      <c r="CI258" s="48">
        <v>0</v>
      </c>
      <c r="CJ258" s="48">
        <v>0</v>
      </c>
      <c r="CK258" s="48">
        <v>0</v>
      </c>
      <c r="CL258" s="48">
        <v>0</v>
      </c>
      <c r="CM258" s="48">
        <v>0</v>
      </c>
      <c r="CN258" s="48">
        <v>0</v>
      </c>
      <c r="CO258" s="48">
        <v>0</v>
      </c>
      <c r="CP258" s="48"/>
      <c r="CQ258" s="48"/>
      <c r="CR258" s="48"/>
      <c r="CS258" s="48">
        <v>10</v>
      </c>
      <c r="CT258" s="48">
        <v>10</v>
      </c>
      <c r="CU258" s="48">
        <v>198</v>
      </c>
      <c r="CV258" s="429" t="s">
        <v>396</v>
      </c>
      <c r="CW258" s="47"/>
      <c r="CX258" s="47" t="s">
        <v>870</v>
      </c>
      <c r="CY258" s="15"/>
    </row>
    <row r="259" spans="1:103" hidden="1" x14ac:dyDescent="0.35">
      <c r="A259" s="427">
        <v>257</v>
      </c>
      <c r="B259" s="47" t="s">
        <v>1452</v>
      </c>
      <c r="C259" s="47" t="s">
        <v>1453</v>
      </c>
      <c r="D259" s="47" t="s">
        <v>56</v>
      </c>
      <c r="E259" s="47" t="s">
        <v>1454</v>
      </c>
      <c r="F259" s="47" t="s">
        <v>131</v>
      </c>
      <c r="G259" s="47" t="s">
        <v>58</v>
      </c>
      <c r="H259" s="47" t="s">
        <v>328</v>
      </c>
      <c r="I259" s="423" t="s">
        <v>106</v>
      </c>
      <c r="J259" s="423" t="s">
        <v>106</v>
      </c>
      <c r="K259" s="423" t="s">
        <v>106</v>
      </c>
      <c r="L259" s="47" t="s">
        <v>395</v>
      </c>
      <c r="M259" s="423" t="s">
        <v>106</v>
      </c>
      <c r="N259" s="369" t="s">
        <v>104</v>
      </c>
      <c r="O259" s="370" t="s">
        <v>395</v>
      </c>
      <c r="P259" s="19" t="s">
        <v>1057</v>
      </c>
      <c r="Q259" s="47" t="s">
        <v>395</v>
      </c>
      <c r="R259" s="423" t="s">
        <v>106</v>
      </c>
      <c r="S259" s="423" t="s">
        <v>106</v>
      </c>
      <c r="T259" s="423" t="s">
        <v>106</v>
      </c>
      <c r="U259" s="369" t="s">
        <v>104</v>
      </c>
      <c r="V259" s="370" t="s">
        <v>395</v>
      </c>
      <c r="W259" s="423" t="s">
        <v>106</v>
      </c>
      <c r="X259" s="423" t="s">
        <v>106</v>
      </c>
      <c r="Y259" s="423" t="s">
        <v>106</v>
      </c>
      <c r="Z259" s="423" t="s">
        <v>106</v>
      </c>
      <c r="AA259" s="47" t="s">
        <v>395</v>
      </c>
      <c r="AB259" s="369" t="s">
        <v>104</v>
      </c>
      <c r="AC259" s="370" t="s">
        <v>395</v>
      </c>
      <c r="AD259" s="423" t="s">
        <v>106</v>
      </c>
      <c r="AE259" s="423" t="s">
        <v>106</v>
      </c>
      <c r="AF259" s="47" t="s">
        <v>395</v>
      </c>
      <c r="AG259" s="423" t="s">
        <v>106</v>
      </c>
      <c r="AH259" s="423" t="s">
        <v>106</v>
      </c>
      <c r="AI259" s="369" t="s">
        <v>104</v>
      </c>
      <c r="AJ259" s="370" t="s">
        <v>395</v>
      </c>
      <c r="AK259" s="423" t="s">
        <v>106</v>
      </c>
      <c r="AL259" s="423" t="s">
        <v>106</v>
      </c>
      <c r="AM259" s="221"/>
      <c r="AN259" s="430">
        <v>21.975000000000001</v>
      </c>
      <c r="AO259" s="430">
        <v>21.975000000000001</v>
      </c>
      <c r="AP259" s="430">
        <v>21.975000000000001</v>
      </c>
      <c r="AQ259" s="48">
        <v>0</v>
      </c>
      <c r="AR259" s="48">
        <v>50</v>
      </c>
      <c r="AS259" s="48">
        <v>48</v>
      </c>
      <c r="AT259" s="48">
        <v>19</v>
      </c>
      <c r="AU259" s="430">
        <v>211.75</v>
      </c>
      <c r="AV259" s="430">
        <v>211.75</v>
      </c>
      <c r="AW259" s="430">
        <v>211.75</v>
      </c>
      <c r="AX259" s="48">
        <v>0</v>
      </c>
      <c r="AY259" s="48">
        <v>0</v>
      </c>
      <c r="AZ259" s="48">
        <v>0</v>
      </c>
      <c r="BA259" s="48">
        <v>0</v>
      </c>
      <c r="BB259" s="48">
        <v>0</v>
      </c>
      <c r="BC259" s="48">
        <v>0</v>
      </c>
      <c r="BD259" s="48">
        <v>0</v>
      </c>
      <c r="BE259" s="430">
        <v>0.25</v>
      </c>
      <c r="BF259" s="48">
        <v>0</v>
      </c>
      <c r="BG259" s="48">
        <v>0</v>
      </c>
      <c r="BH259" s="430">
        <v>0.25</v>
      </c>
      <c r="BI259" s="430">
        <v>0.25</v>
      </c>
      <c r="BJ259" s="48">
        <v>0</v>
      </c>
      <c r="BK259" s="48">
        <v>0</v>
      </c>
      <c r="BL259" s="48">
        <v>0</v>
      </c>
      <c r="BM259" s="48">
        <v>0</v>
      </c>
      <c r="BN259" s="48">
        <v>0</v>
      </c>
      <c r="BO259" s="48">
        <v>0</v>
      </c>
      <c r="BP259" s="48">
        <v>0</v>
      </c>
      <c r="BQ259" s="48">
        <v>0</v>
      </c>
      <c r="BR259" s="48">
        <v>0</v>
      </c>
      <c r="BS259" s="48">
        <v>0</v>
      </c>
      <c r="BT259" s="48">
        <v>0</v>
      </c>
      <c r="BU259" s="48">
        <v>0</v>
      </c>
      <c r="BV259" s="48">
        <v>0</v>
      </c>
      <c r="BW259" s="48">
        <v>0</v>
      </c>
      <c r="BX259" s="48">
        <v>0</v>
      </c>
      <c r="BY259" s="48">
        <v>0</v>
      </c>
      <c r="BZ259" s="48">
        <v>0</v>
      </c>
      <c r="CA259" s="48">
        <v>0</v>
      </c>
      <c r="CB259" s="48">
        <v>0</v>
      </c>
      <c r="CC259" s="48">
        <v>0</v>
      </c>
      <c r="CD259" s="48">
        <v>0</v>
      </c>
      <c r="CE259" s="48">
        <v>0</v>
      </c>
      <c r="CF259" s="48">
        <v>0</v>
      </c>
      <c r="CG259" s="48">
        <v>0</v>
      </c>
      <c r="CH259" s="48">
        <v>0</v>
      </c>
      <c r="CI259" s="48">
        <v>0</v>
      </c>
      <c r="CJ259" s="48">
        <v>0</v>
      </c>
      <c r="CK259" s="48">
        <v>0</v>
      </c>
      <c r="CL259" s="48">
        <v>0</v>
      </c>
      <c r="CM259" s="48">
        <v>0</v>
      </c>
      <c r="CN259" s="48">
        <v>0</v>
      </c>
      <c r="CO259" s="48">
        <v>0</v>
      </c>
      <c r="CP259" s="48"/>
      <c r="CQ259" s="48"/>
      <c r="CR259" s="48"/>
      <c r="CS259" s="430">
        <v>0.25</v>
      </c>
      <c r="CT259" s="430">
        <v>0.25</v>
      </c>
      <c r="CU259" s="430">
        <v>207.75</v>
      </c>
      <c r="CV259" s="429" t="s">
        <v>396</v>
      </c>
      <c r="CW259" s="47"/>
      <c r="CX259" s="47" t="s">
        <v>870</v>
      </c>
      <c r="CY259" s="15"/>
    </row>
    <row r="260" spans="1:103" hidden="1" x14ac:dyDescent="0.35">
      <c r="A260" s="427">
        <v>258</v>
      </c>
      <c r="B260" s="47" t="s">
        <v>1455</v>
      </c>
      <c r="C260" s="47" t="s">
        <v>1456</v>
      </c>
      <c r="D260" s="47" t="s">
        <v>56</v>
      </c>
      <c r="E260" s="47" t="s">
        <v>1457</v>
      </c>
      <c r="F260" s="47" t="s">
        <v>131</v>
      </c>
      <c r="G260" s="47" t="s">
        <v>58</v>
      </c>
      <c r="H260" s="47" t="s">
        <v>328</v>
      </c>
      <c r="I260" s="47" t="s">
        <v>395</v>
      </c>
      <c r="J260" s="423" t="s">
        <v>106</v>
      </c>
      <c r="K260" s="423" t="s">
        <v>106</v>
      </c>
      <c r="L260" s="19" t="s">
        <v>1050</v>
      </c>
      <c r="M260" s="423" t="s">
        <v>106</v>
      </c>
      <c r="N260" s="369" t="s">
        <v>104</v>
      </c>
      <c r="O260" s="370" t="s">
        <v>395</v>
      </c>
      <c r="P260" s="423" t="s">
        <v>106</v>
      </c>
      <c r="Q260" s="423" t="s">
        <v>106</v>
      </c>
      <c r="R260" s="47" t="s">
        <v>395</v>
      </c>
      <c r="S260" s="423" t="s">
        <v>106</v>
      </c>
      <c r="T260" s="423" t="s">
        <v>106</v>
      </c>
      <c r="U260" s="369" t="s">
        <v>104</v>
      </c>
      <c r="V260" s="370" t="s">
        <v>395</v>
      </c>
      <c r="W260" s="423" t="s">
        <v>106</v>
      </c>
      <c r="X260" s="423" t="s">
        <v>106</v>
      </c>
      <c r="Y260" s="423" t="s">
        <v>106</v>
      </c>
      <c r="Z260" s="433"/>
      <c r="AA260" s="47" t="s">
        <v>104</v>
      </c>
      <c r="AB260" s="369" t="s">
        <v>395</v>
      </c>
      <c r="AC260" s="370" t="s">
        <v>395</v>
      </c>
      <c r="AD260" s="423" t="s">
        <v>106</v>
      </c>
      <c r="AE260" s="423" t="s">
        <v>106</v>
      </c>
      <c r="AF260" s="423" t="s">
        <v>106</v>
      </c>
      <c r="AG260" s="423" t="s">
        <v>106</v>
      </c>
      <c r="AH260" s="47" t="s">
        <v>104</v>
      </c>
      <c r="AI260" s="369" t="s">
        <v>395</v>
      </c>
      <c r="AJ260" s="370" t="s">
        <v>395</v>
      </c>
      <c r="AK260" s="423" t="s">
        <v>106</v>
      </c>
      <c r="AL260" s="423" t="s">
        <v>106</v>
      </c>
      <c r="AM260" s="221"/>
      <c r="AN260" s="48">
        <v>20</v>
      </c>
      <c r="AO260" s="48">
        <v>20</v>
      </c>
      <c r="AP260" s="48">
        <v>20</v>
      </c>
      <c r="AQ260" s="48">
        <v>0</v>
      </c>
      <c r="AR260" s="48">
        <v>40</v>
      </c>
      <c r="AS260" s="48">
        <v>40</v>
      </c>
      <c r="AT260" s="48">
        <v>19</v>
      </c>
      <c r="AU260" s="48">
        <v>192</v>
      </c>
      <c r="AV260" s="48">
        <v>192</v>
      </c>
      <c r="AW260" s="48">
        <v>192</v>
      </c>
      <c r="AX260" s="48">
        <v>0</v>
      </c>
      <c r="AY260" s="48">
        <v>0</v>
      </c>
      <c r="AZ260" s="48">
        <v>0</v>
      </c>
      <c r="BA260" s="48">
        <v>10</v>
      </c>
      <c r="BB260" s="48">
        <v>0</v>
      </c>
      <c r="BC260" s="48">
        <v>0</v>
      </c>
      <c r="BD260" s="48">
        <v>0</v>
      </c>
      <c r="BE260" s="48">
        <v>0</v>
      </c>
      <c r="BF260" s="48">
        <v>0</v>
      </c>
      <c r="BG260" s="48">
        <v>0</v>
      </c>
      <c r="BH260" s="48">
        <v>10</v>
      </c>
      <c r="BI260" s="48">
        <v>10</v>
      </c>
      <c r="BJ260" s="48">
        <v>0</v>
      </c>
      <c r="BK260" s="48">
        <v>0</v>
      </c>
      <c r="BL260" s="48">
        <v>0</v>
      </c>
      <c r="BM260" s="48">
        <v>0</v>
      </c>
      <c r="BN260" s="48">
        <v>0</v>
      </c>
      <c r="BO260" s="48">
        <v>0</v>
      </c>
      <c r="BP260" s="48">
        <v>0</v>
      </c>
      <c r="BQ260" s="48">
        <v>0</v>
      </c>
      <c r="BR260" s="48">
        <v>0</v>
      </c>
      <c r="BS260" s="48">
        <v>0</v>
      </c>
      <c r="BT260" s="48">
        <v>0</v>
      </c>
      <c r="BU260" s="48">
        <v>0</v>
      </c>
      <c r="BV260" s="48">
        <v>0</v>
      </c>
      <c r="BW260" s="48">
        <v>0</v>
      </c>
      <c r="BX260" s="48">
        <v>0</v>
      </c>
      <c r="BY260" s="48">
        <v>0</v>
      </c>
      <c r="BZ260" s="48">
        <v>0</v>
      </c>
      <c r="CA260" s="48">
        <v>0</v>
      </c>
      <c r="CB260" s="48">
        <v>0</v>
      </c>
      <c r="CC260" s="48">
        <v>0</v>
      </c>
      <c r="CD260" s="48">
        <v>0</v>
      </c>
      <c r="CE260" s="48">
        <v>0</v>
      </c>
      <c r="CF260" s="48">
        <v>0</v>
      </c>
      <c r="CG260" s="48">
        <v>0</v>
      </c>
      <c r="CH260" s="48">
        <v>0</v>
      </c>
      <c r="CI260" s="48">
        <v>0</v>
      </c>
      <c r="CJ260" s="48">
        <v>0</v>
      </c>
      <c r="CK260" s="48">
        <v>0</v>
      </c>
      <c r="CL260" s="48">
        <v>0</v>
      </c>
      <c r="CM260" s="48">
        <v>0</v>
      </c>
      <c r="CN260" s="48">
        <v>0</v>
      </c>
      <c r="CO260" s="48">
        <v>0</v>
      </c>
      <c r="CP260" s="48"/>
      <c r="CQ260" s="48">
        <v>8</v>
      </c>
      <c r="CR260" s="48">
        <v>2</v>
      </c>
      <c r="CS260" s="48">
        <v>10</v>
      </c>
      <c r="CT260" s="48">
        <v>18</v>
      </c>
      <c r="CU260" s="48">
        <v>190</v>
      </c>
      <c r="CV260" s="429" t="s">
        <v>396</v>
      </c>
      <c r="CW260" s="47"/>
      <c r="CX260" s="47" t="s">
        <v>870</v>
      </c>
      <c r="CY260" s="15"/>
    </row>
    <row r="261" spans="1:103" hidden="1" x14ac:dyDescent="0.35">
      <c r="A261" s="427">
        <v>259</v>
      </c>
      <c r="B261" s="47" t="s">
        <v>1458</v>
      </c>
      <c r="C261" s="47" t="s">
        <v>1459</v>
      </c>
      <c r="D261" s="47" t="s">
        <v>56</v>
      </c>
      <c r="E261" s="47" t="s">
        <v>1460</v>
      </c>
      <c r="F261" s="47" t="s">
        <v>131</v>
      </c>
      <c r="G261" s="47" t="s">
        <v>58</v>
      </c>
      <c r="H261" s="47" t="s">
        <v>328</v>
      </c>
      <c r="I261" s="47" t="s">
        <v>104</v>
      </c>
      <c r="J261" s="423" t="s">
        <v>106</v>
      </c>
      <c r="K261" s="423" t="s">
        <v>106</v>
      </c>
      <c r="L261" s="47" t="s">
        <v>395</v>
      </c>
      <c r="M261" s="423" t="s">
        <v>106</v>
      </c>
      <c r="N261" s="19" t="s">
        <v>106</v>
      </c>
      <c r="O261" s="370" t="s">
        <v>395</v>
      </c>
      <c r="P261" s="423" t="s">
        <v>106</v>
      </c>
      <c r="Q261" s="423" t="s">
        <v>106</v>
      </c>
      <c r="R261" s="47" t="s">
        <v>395</v>
      </c>
      <c r="S261" s="423" t="s">
        <v>106</v>
      </c>
      <c r="T261" s="423" t="s">
        <v>106</v>
      </c>
      <c r="U261" s="369" t="s">
        <v>104</v>
      </c>
      <c r="V261" s="370" t="s">
        <v>395</v>
      </c>
      <c r="W261" s="423" t="s">
        <v>106</v>
      </c>
      <c r="X261" s="423" t="s">
        <v>106</v>
      </c>
      <c r="Y261" s="423" t="s">
        <v>106</v>
      </c>
      <c r="Z261" s="423" t="s">
        <v>106</v>
      </c>
      <c r="AA261" s="47" t="s">
        <v>104</v>
      </c>
      <c r="AB261" s="369" t="s">
        <v>395</v>
      </c>
      <c r="AC261" s="370" t="s">
        <v>395</v>
      </c>
      <c r="AD261" s="423" t="s">
        <v>106</v>
      </c>
      <c r="AE261" s="423" t="s">
        <v>106</v>
      </c>
      <c r="AF261" s="423" t="s">
        <v>106</v>
      </c>
      <c r="AG261" s="423" t="s">
        <v>106</v>
      </c>
      <c r="AH261" s="47" t="s">
        <v>104</v>
      </c>
      <c r="AI261" s="369" t="s">
        <v>395</v>
      </c>
      <c r="AJ261" s="370" t="s">
        <v>395</v>
      </c>
      <c r="AK261" s="47" t="s">
        <v>395</v>
      </c>
      <c r="AL261" s="423" t="s">
        <v>106</v>
      </c>
      <c r="AM261" s="221"/>
      <c r="AN261" s="48">
        <v>21</v>
      </c>
      <c r="AO261" s="48">
        <v>21</v>
      </c>
      <c r="AP261" s="48">
        <v>21</v>
      </c>
      <c r="AQ261" s="48">
        <v>0</v>
      </c>
      <c r="AR261" s="48">
        <v>40</v>
      </c>
      <c r="AS261" s="48">
        <v>40</v>
      </c>
      <c r="AT261" s="430">
        <v>18.166699999999999</v>
      </c>
      <c r="AU261" s="48">
        <v>202</v>
      </c>
      <c r="AV261" s="48">
        <v>202</v>
      </c>
      <c r="AW261" s="48">
        <v>202</v>
      </c>
      <c r="AX261" s="48">
        <v>0</v>
      </c>
      <c r="AY261" s="48">
        <v>0</v>
      </c>
      <c r="AZ261" s="48">
        <v>0</v>
      </c>
      <c r="BA261" s="48">
        <v>0</v>
      </c>
      <c r="BB261" s="48">
        <v>0</v>
      </c>
      <c r="BC261" s="48">
        <v>0</v>
      </c>
      <c r="BD261" s="48">
        <v>0</v>
      </c>
      <c r="BE261" s="48">
        <v>0</v>
      </c>
      <c r="BF261" s="48">
        <v>0</v>
      </c>
      <c r="BG261" s="48">
        <v>0</v>
      </c>
      <c r="BH261" s="48">
        <v>0</v>
      </c>
      <c r="BI261" s="48">
        <v>0</v>
      </c>
      <c r="BJ261" s="48">
        <v>0</v>
      </c>
      <c r="BK261" s="48">
        <v>0</v>
      </c>
      <c r="BL261" s="48">
        <v>0</v>
      </c>
      <c r="BM261" s="48">
        <v>0</v>
      </c>
      <c r="BN261" s="48">
        <v>0</v>
      </c>
      <c r="BO261" s="48">
        <v>0</v>
      </c>
      <c r="BP261" s="48">
        <v>0</v>
      </c>
      <c r="BQ261" s="48">
        <v>0</v>
      </c>
      <c r="BR261" s="48">
        <v>0</v>
      </c>
      <c r="BS261" s="48">
        <v>0</v>
      </c>
      <c r="BT261" s="48">
        <v>0</v>
      </c>
      <c r="BU261" s="48">
        <v>0</v>
      </c>
      <c r="BV261" s="48">
        <v>0</v>
      </c>
      <c r="BW261" s="48">
        <v>0</v>
      </c>
      <c r="BX261" s="48">
        <v>0</v>
      </c>
      <c r="BY261" s="48">
        <v>0</v>
      </c>
      <c r="BZ261" s="48">
        <v>0</v>
      </c>
      <c r="CA261" s="48">
        <v>0</v>
      </c>
      <c r="CB261" s="48">
        <v>0</v>
      </c>
      <c r="CC261" s="48">
        <v>0</v>
      </c>
      <c r="CD261" s="48">
        <v>0</v>
      </c>
      <c r="CE261" s="48">
        <v>0</v>
      </c>
      <c r="CF261" s="48">
        <v>0</v>
      </c>
      <c r="CG261" s="48">
        <v>0</v>
      </c>
      <c r="CH261" s="48">
        <v>0</v>
      </c>
      <c r="CI261" s="48">
        <v>0</v>
      </c>
      <c r="CJ261" s="48">
        <v>0</v>
      </c>
      <c r="CK261" s="48">
        <v>0</v>
      </c>
      <c r="CL261" s="48">
        <v>0</v>
      </c>
      <c r="CM261" s="48">
        <v>0</v>
      </c>
      <c r="CN261" s="48">
        <v>0</v>
      </c>
      <c r="CO261" s="48">
        <v>0</v>
      </c>
      <c r="CP261" s="48"/>
      <c r="CQ261" s="48"/>
      <c r="CR261" s="48"/>
      <c r="CS261" s="48"/>
      <c r="CT261" s="48"/>
      <c r="CU261" s="48">
        <v>208</v>
      </c>
      <c r="CV261" s="429" t="s">
        <v>396</v>
      </c>
      <c r="CW261" s="47"/>
      <c r="CX261" s="47" t="s">
        <v>319</v>
      </c>
      <c r="CY261" s="15"/>
    </row>
    <row r="262" spans="1:103" hidden="1" x14ac:dyDescent="0.35">
      <c r="A262" s="427">
        <v>260</v>
      </c>
      <c r="B262" s="47" t="s">
        <v>1461</v>
      </c>
      <c r="C262" s="47" t="s">
        <v>1462</v>
      </c>
      <c r="D262" s="47" t="s">
        <v>56</v>
      </c>
      <c r="E262" s="47" t="s">
        <v>1463</v>
      </c>
      <c r="F262" s="47" t="s">
        <v>131</v>
      </c>
      <c r="G262" s="47" t="s">
        <v>58</v>
      </c>
      <c r="H262" s="47" t="s">
        <v>327</v>
      </c>
      <c r="I262" s="423" t="s">
        <v>106</v>
      </c>
      <c r="J262" s="423" t="s">
        <v>106</v>
      </c>
      <c r="K262" s="423" t="s">
        <v>106</v>
      </c>
      <c r="L262" s="423" t="s">
        <v>106</v>
      </c>
      <c r="M262" s="47" t="s">
        <v>104</v>
      </c>
      <c r="N262" s="369" t="s">
        <v>395</v>
      </c>
      <c r="O262" s="370" t="s">
        <v>395</v>
      </c>
      <c r="P262" s="423" t="s">
        <v>106</v>
      </c>
      <c r="Q262" s="423" t="s">
        <v>106</v>
      </c>
      <c r="R262" s="423" t="s">
        <v>106</v>
      </c>
      <c r="S262" s="423" t="s">
        <v>106</v>
      </c>
      <c r="T262" s="47" t="s">
        <v>104</v>
      </c>
      <c r="U262" s="369" t="s">
        <v>395</v>
      </c>
      <c r="V262" s="370" t="s">
        <v>395</v>
      </c>
      <c r="W262" s="423" t="s">
        <v>106</v>
      </c>
      <c r="X262" s="423" t="s">
        <v>106</v>
      </c>
      <c r="Y262" s="423" t="s">
        <v>106</v>
      </c>
      <c r="Z262" s="423" t="s">
        <v>106</v>
      </c>
      <c r="AA262" s="47" t="s">
        <v>104</v>
      </c>
      <c r="AB262" s="369" t="s">
        <v>395</v>
      </c>
      <c r="AC262" s="370" t="s">
        <v>395</v>
      </c>
      <c r="AD262" s="423" t="s">
        <v>106</v>
      </c>
      <c r="AE262" s="423" t="s">
        <v>106</v>
      </c>
      <c r="AF262" s="423" t="s">
        <v>106</v>
      </c>
      <c r="AG262" s="423" t="s">
        <v>106</v>
      </c>
      <c r="AH262" s="47" t="s">
        <v>104</v>
      </c>
      <c r="AI262" s="369" t="s">
        <v>395</v>
      </c>
      <c r="AJ262" s="370" t="s">
        <v>395</v>
      </c>
      <c r="AK262" s="423" t="s">
        <v>106</v>
      </c>
      <c r="AL262" s="19" t="s">
        <v>531</v>
      </c>
      <c r="AM262" s="221"/>
      <c r="AN262" s="48">
        <v>22</v>
      </c>
      <c r="AO262" s="430">
        <v>21.975000000000001</v>
      </c>
      <c r="AP262" s="430">
        <v>21.975000000000001</v>
      </c>
      <c r="AQ262" s="48">
        <v>0</v>
      </c>
      <c r="AR262" s="48">
        <v>20</v>
      </c>
      <c r="AS262" s="48">
        <v>20</v>
      </c>
      <c r="AT262" s="48">
        <v>19</v>
      </c>
      <c r="AU262" s="48">
        <v>212</v>
      </c>
      <c r="AV262" s="430">
        <v>211.75</v>
      </c>
      <c r="AW262" s="430">
        <v>211.75</v>
      </c>
      <c r="AX262" s="430">
        <v>0.25</v>
      </c>
      <c r="AY262" s="48">
        <v>0</v>
      </c>
      <c r="AZ262" s="48">
        <v>0</v>
      </c>
      <c r="BA262" s="48">
        <v>0</v>
      </c>
      <c r="BB262" s="48">
        <v>0</v>
      </c>
      <c r="BC262" s="48">
        <v>0</v>
      </c>
      <c r="BD262" s="48">
        <v>0</v>
      </c>
      <c r="BE262" s="48">
        <v>0</v>
      </c>
      <c r="BF262" s="48">
        <v>0</v>
      </c>
      <c r="BG262" s="48">
        <v>0</v>
      </c>
      <c r="BH262" s="430">
        <v>0.25</v>
      </c>
      <c r="BI262" s="48">
        <v>0</v>
      </c>
      <c r="BJ262" s="48">
        <v>0</v>
      </c>
      <c r="BK262" s="48">
        <v>0</v>
      </c>
      <c r="BL262" s="48">
        <v>0</v>
      </c>
      <c r="BM262" s="48">
        <v>0</v>
      </c>
      <c r="BN262" s="48">
        <v>0</v>
      </c>
      <c r="BO262" s="48">
        <v>0</v>
      </c>
      <c r="BP262" s="48">
        <v>0</v>
      </c>
      <c r="BQ262" s="48">
        <v>0</v>
      </c>
      <c r="BR262" s="48">
        <v>0</v>
      </c>
      <c r="BS262" s="48">
        <v>0</v>
      </c>
      <c r="BT262" s="48">
        <v>0</v>
      </c>
      <c r="BU262" s="48">
        <v>0</v>
      </c>
      <c r="BV262" s="48">
        <v>0</v>
      </c>
      <c r="BW262" s="48">
        <v>0</v>
      </c>
      <c r="BX262" s="48">
        <v>0</v>
      </c>
      <c r="BY262" s="48">
        <v>0</v>
      </c>
      <c r="BZ262" s="48">
        <v>0</v>
      </c>
      <c r="CA262" s="48">
        <v>0</v>
      </c>
      <c r="CB262" s="48">
        <v>0</v>
      </c>
      <c r="CC262" s="48">
        <v>0</v>
      </c>
      <c r="CD262" s="48">
        <v>0</v>
      </c>
      <c r="CE262" s="48">
        <v>0</v>
      </c>
      <c r="CF262" s="48">
        <v>0</v>
      </c>
      <c r="CG262" s="48">
        <v>0</v>
      </c>
      <c r="CH262" s="48">
        <v>0</v>
      </c>
      <c r="CI262" s="48">
        <v>0</v>
      </c>
      <c r="CJ262" s="48">
        <v>0</v>
      </c>
      <c r="CK262" s="48">
        <v>0</v>
      </c>
      <c r="CL262" s="48">
        <v>0</v>
      </c>
      <c r="CM262" s="48">
        <v>0</v>
      </c>
      <c r="CN262" s="48">
        <v>0</v>
      </c>
      <c r="CO262" s="48">
        <v>0</v>
      </c>
      <c r="CP262" s="48"/>
      <c r="CQ262" s="48"/>
      <c r="CR262" s="48"/>
      <c r="CS262" s="48"/>
      <c r="CT262" s="48"/>
      <c r="CU262" s="48">
        <v>208</v>
      </c>
      <c r="CV262" s="429" t="s">
        <v>396</v>
      </c>
      <c r="CW262" s="47"/>
      <c r="CX262" s="47" t="s">
        <v>1068</v>
      </c>
      <c r="CY262" s="15"/>
    </row>
    <row r="263" spans="1:103" hidden="1" x14ac:dyDescent="0.35">
      <c r="A263" s="427">
        <v>261</v>
      </c>
      <c r="B263" s="47" t="s">
        <v>1465</v>
      </c>
      <c r="C263" s="47" t="s">
        <v>1347</v>
      </c>
      <c r="D263" s="47" t="s">
        <v>56</v>
      </c>
      <c r="E263" s="47" t="s">
        <v>1466</v>
      </c>
      <c r="F263" s="47" t="s">
        <v>131</v>
      </c>
      <c r="G263" s="47" t="s">
        <v>58</v>
      </c>
      <c r="H263" s="47" t="s">
        <v>327</v>
      </c>
      <c r="I263" s="423" t="s">
        <v>106</v>
      </c>
      <c r="J263" s="19" t="s">
        <v>1050</v>
      </c>
      <c r="K263" s="423" t="s">
        <v>106</v>
      </c>
      <c r="L263" s="432" t="s">
        <v>948</v>
      </c>
      <c r="M263" s="19" t="s">
        <v>1050</v>
      </c>
      <c r="N263" s="369" t="s">
        <v>395</v>
      </c>
      <c r="O263" s="370" t="s">
        <v>395</v>
      </c>
      <c r="P263" s="423" t="s">
        <v>106</v>
      </c>
      <c r="Q263" s="433"/>
      <c r="R263" s="423" t="s">
        <v>106</v>
      </c>
      <c r="S263" s="423" t="s">
        <v>106</v>
      </c>
      <c r="T263" s="47" t="s">
        <v>104</v>
      </c>
      <c r="U263" s="369" t="s">
        <v>395</v>
      </c>
      <c r="V263" s="370" t="s">
        <v>395</v>
      </c>
      <c r="W263" s="423" t="s">
        <v>106</v>
      </c>
      <c r="X263" s="428" t="s">
        <v>1053</v>
      </c>
      <c r="Y263" s="423" t="s">
        <v>106</v>
      </c>
      <c r="Z263" s="423" t="s">
        <v>106</v>
      </c>
      <c r="AA263" s="47" t="s">
        <v>104</v>
      </c>
      <c r="AB263" s="369" t="s">
        <v>395</v>
      </c>
      <c r="AC263" s="370" t="s">
        <v>395</v>
      </c>
      <c r="AD263" s="423" t="s">
        <v>106</v>
      </c>
      <c r="AE263" s="19" t="s">
        <v>1050</v>
      </c>
      <c r="AF263" s="433"/>
      <c r="AG263" s="423" t="s">
        <v>106</v>
      </c>
      <c r="AH263" s="47" t="s">
        <v>104</v>
      </c>
      <c r="AI263" s="369" t="s">
        <v>395</v>
      </c>
      <c r="AJ263" s="370" t="s">
        <v>395</v>
      </c>
      <c r="AK263" s="423" t="s">
        <v>106</v>
      </c>
      <c r="AL263" s="423" t="s">
        <v>106</v>
      </c>
      <c r="AM263" s="221"/>
      <c r="AN263" s="48">
        <v>16</v>
      </c>
      <c r="AO263" s="430">
        <v>15.85</v>
      </c>
      <c r="AP263" s="430">
        <v>15.85</v>
      </c>
      <c r="AQ263" s="48">
        <v>0</v>
      </c>
      <c r="AR263" s="48">
        <v>0</v>
      </c>
      <c r="AS263" s="48">
        <v>0</v>
      </c>
      <c r="AT263" s="48">
        <v>19</v>
      </c>
      <c r="AU263" s="48">
        <v>154</v>
      </c>
      <c r="AV263" s="430">
        <v>152.5</v>
      </c>
      <c r="AW263" s="430">
        <v>152.5</v>
      </c>
      <c r="AX263" s="430">
        <v>1.5</v>
      </c>
      <c r="AY263" s="48">
        <v>0</v>
      </c>
      <c r="AZ263" s="48">
        <v>0</v>
      </c>
      <c r="BA263" s="48">
        <v>38</v>
      </c>
      <c r="BB263" s="48">
        <v>0</v>
      </c>
      <c r="BC263" s="48">
        <v>0</v>
      </c>
      <c r="BD263" s="48">
        <v>0</v>
      </c>
      <c r="BE263" s="48">
        <v>0</v>
      </c>
      <c r="BF263" s="48">
        <v>0</v>
      </c>
      <c r="BG263" s="48">
        <v>0</v>
      </c>
      <c r="BH263" s="430">
        <v>39.5</v>
      </c>
      <c r="BI263" s="48">
        <v>38</v>
      </c>
      <c r="BJ263" s="48">
        <v>0</v>
      </c>
      <c r="BK263" s="48">
        <v>0</v>
      </c>
      <c r="BL263" s="48">
        <v>0</v>
      </c>
      <c r="BM263" s="48">
        <v>0</v>
      </c>
      <c r="BN263" s="48">
        <v>0</v>
      </c>
      <c r="BO263" s="48">
        <v>0</v>
      </c>
      <c r="BP263" s="48">
        <v>0</v>
      </c>
      <c r="BQ263" s="48">
        <v>0</v>
      </c>
      <c r="BR263" s="48">
        <v>0</v>
      </c>
      <c r="BS263" s="48">
        <v>0</v>
      </c>
      <c r="BT263" s="48">
        <v>0</v>
      </c>
      <c r="BU263" s="48">
        <v>0</v>
      </c>
      <c r="BV263" s="48">
        <v>0</v>
      </c>
      <c r="BW263" s="48">
        <v>0</v>
      </c>
      <c r="BX263" s="48">
        <v>0</v>
      </c>
      <c r="BY263" s="48">
        <v>0</v>
      </c>
      <c r="BZ263" s="48">
        <v>0</v>
      </c>
      <c r="CA263" s="48">
        <v>0</v>
      </c>
      <c r="CB263" s="48">
        <v>0</v>
      </c>
      <c r="CC263" s="48">
        <v>0</v>
      </c>
      <c r="CD263" s="48">
        <v>0</v>
      </c>
      <c r="CE263" s="48">
        <v>0</v>
      </c>
      <c r="CF263" s="48">
        <v>0</v>
      </c>
      <c r="CG263" s="48">
        <v>0</v>
      </c>
      <c r="CH263" s="48">
        <v>0</v>
      </c>
      <c r="CI263" s="48">
        <v>0</v>
      </c>
      <c r="CJ263" s="48">
        <v>0</v>
      </c>
      <c r="CK263" s="48">
        <v>0</v>
      </c>
      <c r="CL263" s="48">
        <v>0</v>
      </c>
      <c r="CM263" s="48">
        <v>0</v>
      </c>
      <c r="CN263" s="48">
        <v>0</v>
      </c>
      <c r="CO263" s="48">
        <v>0</v>
      </c>
      <c r="CP263" s="48"/>
      <c r="CQ263" s="48">
        <v>32</v>
      </c>
      <c r="CR263" s="48">
        <v>6</v>
      </c>
      <c r="CS263" s="48">
        <v>20</v>
      </c>
      <c r="CT263" s="48">
        <v>52</v>
      </c>
      <c r="CU263" s="48">
        <v>156</v>
      </c>
      <c r="CV263" s="429" t="s">
        <v>396</v>
      </c>
      <c r="CW263" s="47"/>
      <c r="CX263" s="47" t="s">
        <v>870</v>
      </c>
      <c r="CY263" s="15"/>
    </row>
    <row r="264" spans="1:103" hidden="1" x14ac:dyDescent="0.35">
      <c r="A264" s="427">
        <v>262</v>
      </c>
      <c r="B264" s="47" t="s">
        <v>1467</v>
      </c>
      <c r="C264" s="47" t="s">
        <v>1468</v>
      </c>
      <c r="D264" s="47" t="s">
        <v>61</v>
      </c>
      <c r="E264" s="47" t="s">
        <v>1469</v>
      </c>
      <c r="F264" s="47" t="s">
        <v>132</v>
      </c>
      <c r="G264" s="47" t="s">
        <v>58</v>
      </c>
      <c r="H264" s="47" t="s">
        <v>547</v>
      </c>
      <c r="I264" s="423" t="s">
        <v>106</v>
      </c>
      <c r="J264" s="423" t="s">
        <v>106</v>
      </c>
      <c r="K264" s="47" t="s">
        <v>104</v>
      </c>
      <c r="L264" s="47" t="s">
        <v>395</v>
      </c>
      <c r="M264" s="423" t="s">
        <v>106</v>
      </c>
      <c r="N264" s="19" t="s">
        <v>106</v>
      </c>
      <c r="O264" s="370" t="s">
        <v>395</v>
      </c>
      <c r="P264" s="423" t="s">
        <v>106</v>
      </c>
      <c r="Q264" s="47" t="s">
        <v>395</v>
      </c>
      <c r="R264" s="47" t="s">
        <v>104</v>
      </c>
      <c r="S264" s="423" t="s">
        <v>106</v>
      </c>
      <c r="T264" s="423" t="s">
        <v>106</v>
      </c>
      <c r="U264" s="19" t="s">
        <v>106</v>
      </c>
      <c r="V264" s="370" t="s">
        <v>395</v>
      </c>
      <c r="W264" s="423" t="s">
        <v>106</v>
      </c>
      <c r="X264" s="423" t="s">
        <v>106</v>
      </c>
      <c r="Y264" s="47" t="s">
        <v>104</v>
      </c>
      <c r="Z264" s="423" t="s">
        <v>106</v>
      </c>
      <c r="AA264" s="428" t="s">
        <v>563</v>
      </c>
      <c r="AB264" s="369" t="s">
        <v>395</v>
      </c>
      <c r="AC264" s="370" t="s">
        <v>395</v>
      </c>
      <c r="AD264" s="423" t="s">
        <v>106</v>
      </c>
      <c r="AE264" s="423" t="s">
        <v>106</v>
      </c>
      <c r="AF264" s="47" t="s">
        <v>104</v>
      </c>
      <c r="AG264" s="423" t="s">
        <v>106</v>
      </c>
      <c r="AH264" s="47" t="s">
        <v>395</v>
      </c>
      <c r="AI264" s="19" t="s">
        <v>106</v>
      </c>
      <c r="AJ264" s="370" t="s">
        <v>395</v>
      </c>
      <c r="AK264" s="47" t="s">
        <v>395</v>
      </c>
      <c r="AL264" s="47" t="s">
        <v>104</v>
      </c>
      <c r="AM264" s="221"/>
      <c r="AN264" s="48">
        <v>21</v>
      </c>
      <c r="AO264" s="430">
        <v>20.6</v>
      </c>
      <c r="AP264" s="430">
        <v>20.6</v>
      </c>
      <c r="AQ264" s="48">
        <v>0</v>
      </c>
      <c r="AR264" s="48">
        <v>0</v>
      </c>
      <c r="AS264" s="48">
        <v>0</v>
      </c>
      <c r="AT264" s="430">
        <v>18.333300000000001</v>
      </c>
      <c r="AU264" s="48">
        <v>200</v>
      </c>
      <c r="AV264" s="48">
        <v>196</v>
      </c>
      <c r="AW264" s="48">
        <v>196</v>
      </c>
      <c r="AX264" s="48">
        <v>4</v>
      </c>
      <c r="AY264" s="48">
        <v>0</v>
      </c>
      <c r="AZ264" s="48">
        <v>0</v>
      </c>
      <c r="BA264" s="48">
        <v>0</v>
      </c>
      <c r="BB264" s="48">
        <v>0</v>
      </c>
      <c r="BC264" s="48">
        <v>0</v>
      </c>
      <c r="BD264" s="48">
        <v>0</v>
      </c>
      <c r="BE264" s="48">
        <v>0</v>
      </c>
      <c r="BF264" s="48">
        <v>0</v>
      </c>
      <c r="BG264" s="48">
        <v>0</v>
      </c>
      <c r="BH264" s="48">
        <v>4</v>
      </c>
      <c r="BI264" s="48">
        <v>0</v>
      </c>
      <c r="BJ264" s="48">
        <v>0</v>
      </c>
      <c r="BK264" s="48">
        <v>0</v>
      </c>
      <c r="BL264" s="48">
        <v>0</v>
      </c>
      <c r="BM264" s="48">
        <v>0</v>
      </c>
      <c r="BN264" s="48">
        <v>0</v>
      </c>
      <c r="BO264" s="48">
        <v>0</v>
      </c>
      <c r="BP264" s="48">
        <v>0</v>
      </c>
      <c r="BQ264" s="48">
        <v>0</v>
      </c>
      <c r="BR264" s="48">
        <v>0</v>
      </c>
      <c r="BS264" s="48">
        <v>0</v>
      </c>
      <c r="BT264" s="48">
        <v>0</v>
      </c>
      <c r="BU264" s="48">
        <v>0</v>
      </c>
      <c r="BV264" s="48">
        <v>0</v>
      </c>
      <c r="BW264" s="48">
        <v>0</v>
      </c>
      <c r="BX264" s="48">
        <v>0</v>
      </c>
      <c r="BY264" s="48">
        <v>0</v>
      </c>
      <c r="BZ264" s="48">
        <v>0</v>
      </c>
      <c r="CA264" s="48">
        <v>0</v>
      </c>
      <c r="CB264" s="48">
        <v>0</v>
      </c>
      <c r="CC264" s="48">
        <v>0</v>
      </c>
      <c r="CD264" s="48">
        <v>0</v>
      </c>
      <c r="CE264" s="48">
        <v>0</v>
      </c>
      <c r="CF264" s="48">
        <v>0</v>
      </c>
      <c r="CG264" s="48">
        <v>0</v>
      </c>
      <c r="CH264" s="48">
        <v>0</v>
      </c>
      <c r="CI264" s="48">
        <v>0</v>
      </c>
      <c r="CJ264" s="48">
        <v>0</v>
      </c>
      <c r="CK264" s="48">
        <v>0</v>
      </c>
      <c r="CL264" s="48">
        <v>0</v>
      </c>
      <c r="CM264" s="48">
        <v>0</v>
      </c>
      <c r="CN264" s="48">
        <v>0</v>
      </c>
      <c r="CO264" s="48">
        <v>0</v>
      </c>
      <c r="CP264" s="48"/>
      <c r="CQ264" s="48"/>
      <c r="CR264" s="48"/>
      <c r="CS264" s="48"/>
      <c r="CT264" s="48"/>
      <c r="CU264" s="48">
        <v>208</v>
      </c>
      <c r="CV264" s="429" t="s">
        <v>396</v>
      </c>
      <c r="CW264" s="47"/>
      <c r="CX264" s="47" t="s">
        <v>1067</v>
      </c>
      <c r="CY264" s="15"/>
    </row>
    <row r="265" spans="1:103" hidden="1" x14ac:dyDescent="0.35">
      <c r="A265" s="427">
        <v>263</v>
      </c>
      <c r="B265" s="47" t="s">
        <v>1470</v>
      </c>
      <c r="C265" s="47" t="s">
        <v>1471</v>
      </c>
      <c r="D265" s="47" t="s">
        <v>61</v>
      </c>
      <c r="E265" s="47" t="s">
        <v>1472</v>
      </c>
      <c r="F265" s="47" t="s">
        <v>132</v>
      </c>
      <c r="G265" s="47" t="s">
        <v>58</v>
      </c>
      <c r="H265" s="47" t="s">
        <v>547</v>
      </c>
      <c r="I265" s="47" t="s">
        <v>104</v>
      </c>
      <c r="J265" s="423" t="s">
        <v>106</v>
      </c>
      <c r="K265" s="423" t="s">
        <v>106</v>
      </c>
      <c r="L265" s="423" t="s">
        <v>106</v>
      </c>
      <c r="M265" s="423" t="s">
        <v>106</v>
      </c>
      <c r="N265" s="369" t="s">
        <v>395</v>
      </c>
      <c r="O265" s="370" t="s">
        <v>395</v>
      </c>
      <c r="P265" s="423" t="s">
        <v>106</v>
      </c>
      <c r="Q265" s="47" t="s">
        <v>104</v>
      </c>
      <c r="R265" s="423" t="s">
        <v>106</v>
      </c>
      <c r="S265" s="47" t="s">
        <v>395</v>
      </c>
      <c r="T265" s="423" t="s">
        <v>106</v>
      </c>
      <c r="U265" s="19" t="s">
        <v>106</v>
      </c>
      <c r="V265" s="370" t="s">
        <v>395</v>
      </c>
      <c r="W265" s="423" t="s">
        <v>106</v>
      </c>
      <c r="X265" s="423" t="s">
        <v>106</v>
      </c>
      <c r="Y265" s="423" t="s">
        <v>106</v>
      </c>
      <c r="Z265" s="423" t="s">
        <v>106</v>
      </c>
      <c r="AA265" s="47" t="s">
        <v>395</v>
      </c>
      <c r="AB265" s="369" t="s">
        <v>104</v>
      </c>
      <c r="AC265" s="370" t="s">
        <v>395</v>
      </c>
      <c r="AD265" s="423" t="s">
        <v>106</v>
      </c>
      <c r="AE265" s="423" t="s">
        <v>106</v>
      </c>
      <c r="AF265" s="423" t="s">
        <v>106</v>
      </c>
      <c r="AG265" s="47" t="s">
        <v>395</v>
      </c>
      <c r="AH265" s="47" t="s">
        <v>104</v>
      </c>
      <c r="AI265" s="19" t="s">
        <v>106</v>
      </c>
      <c r="AJ265" s="370" t="s">
        <v>395</v>
      </c>
      <c r="AK265" s="47" t="s">
        <v>395</v>
      </c>
      <c r="AL265" s="47" t="s">
        <v>104</v>
      </c>
      <c r="AM265" s="221"/>
      <c r="AN265" s="48">
        <v>21</v>
      </c>
      <c r="AO265" s="48">
        <v>21</v>
      </c>
      <c r="AP265" s="48">
        <v>21</v>
      </c>
      <c r="AQ265" s="48">
        <v>0</v>
      </c>
      <c r="AR265" s="48">
        <v>60</v>
      </c>
      <c r="AS265" s="48">
        <v>52</v>
      </c>
      <c r="AT265" s="430">
        <v>18.333300000000001</v>
      </c>
      <c r="AU265" s="48">
        <v>200</v>
      </c>
      <c r="AV265" s="48">
        <v>200</v>
      </c>
      <c r="AW265" s="48">
        <v>200</v>
      </c>
      <c r="AX265" s="48">
        <v>0</v>
      </c>
      <c r="AY265" s="48">
        <v>0</v>
      </c>
      <c r="AZ265" s="48">
        <v>0</v>
      </c>
      <c r="BA265" s="48">
        <v>0</v>
      </c>
      <c r="BB265" s="48">
        <v>0</v>
      </c>
      <c r="BC265" s="48">
        <v>0</v>
      </c>
      <c r="BD265" s="48">
        <v>0</v>
      </c>
      <c r="BE265" s="48">
        <v>0</v>
      </c>
      <c r="BF265" s="48">
        <v>0</v>
      </c>
      <c r="BG265" s="48">
        <v>0</v>
      </c>
      <c r="BH265" s="48">
        <v>0</v>
      </c>
      <c r="BI265" s="48">
        <v>0</v>
      </c>
      <c r="BJ265" s="48">
        <v>0</v>
      </c>
      <c r="BK265" s="48">
        <v>0</v>
      </c>
      <c r="BL265" s="48">
        <v>0</v>
      </c>
      <c r="BM265" s="48">
        <v>0</v>
      </c>
      <c r="BN265" s="48">
        <v>0</v>
      </c>
      <c r="BO265" s="48">
        <v>0</v>
      </c>
      <c r="BP265" s="48">
        <v>0</v>
      </c>
      <c r="BQ265" s="48">
        <v>0</v>
      </c>
      <c r="BR265" s="48">
        <v>0</v>
      </c>
      <c r="BS265" s="48">
        <v>0</v>
      </c>
      <c r="BT265" s="48">
        <v>0</v>
      </c>
      <c r="BU265" s="48">
        <v>0</v>
      </c>
      <c r="BV265" s="48">
        <v>0</v>
      </c>
      <c r="BW265" s="48">
        <v>0</v>
      </c>
      <c r="BX265" s="48">
        <v>0</v>
      </c>
      <c r="BY265" s="48">
        <v>0</v>
      </c>
      <c r="BZ265" s="48">
        <v>0</v>
      </c>
      <c r="CA265" s="48">
        <v>0</v>
      </c>
      <c r="CB265" s="48">
        <v>0</v>
      </c>
      <c r="CC265" s="48">
        <v>0</v>
      </c>
      <c r="CD265" s="48">
        <v>0</v>
      </c>
      <c r="CE265" s="48">
        <v>0</v>
      </c>
      <c r="CF265" s="48">
        <v>0</v>
      </c>
      <c r="CG265" s="48">
        <v>0</v>
      </c>
      <c r="CH265" s="48">
        <v>0</v>
      </c>
      <c r="CI265" s="48">
        <v>0</v>
      </c>
      <c r="CJ265" s="48">
        <v>0</v>
      </c>
      <c r="CK265" s="48">
        <v>0</v>
      </c>
      <c r="CL265" s="48">
        <v>0</v>
      </c>
      <c r="CM265" s="48">
        <v>0</v>
      </c>
      <c r="CN265" s="48">
        <v>0</v>
      </c>
      <c r="CO265" s="48">
        <v>0</v>
      </c>
      <c r="CP265" s="48"/>
      <c r="CQ265" s="48"/>
      <c r="CR265" s="48"/>
      <c r="CS265" s="48"/>
      <c r="CT265" s="48"/>
      <c r="CU265" s="48">
        <v>208</v>
      </c>
      <c r="CV265" s="429" t="s">
        <v>396</v>
      </c>
      <c r="CW265" s="47"/>
      <c r="CX265" s="47" t="s">
        <v>319</v>
      </c>
      <c r="CY265" s="15"/>
    </row>
    <row r="266" spans="1:103" hidden="1" x14ac:dyDescent="0.35">
      <c r="A266" s="427">
        <v>264</v>
      </c>
      <c r="B266" s="47" t="s">
        <v>1473</v>
      </c>
      <c r="C266" s="47" t="s">
        <v>1474</v>
      </c>
      <c r="D266" s="47" t="s">
        <v>61</v>
      </c>
      <c r="E266" s="47" t="s">
        <v>1475</v>
      </c>
      <c r="F266" s="47" t="s">
        <v>132</v>
      </c>
      <c r="G266" s="47" t="s">
        <v>58</v>
      </c>
      <c r="H266" s="47" t="s">
        <v>547</v>
      </c>
      <c r="I266" s="423" t="s">
        <v>106</v>
      </c>
      <c r="J266" s="47" t="s">
        <v>104</v>
      </c>
      <c r="K266" s="423" t="s">
        <v>106</v>
      </c>
      <c r="L266" s="47" t="s">
        <v>395</v>
      </c>
      <c r="M266" s="423" t="s">
        <v>106</v>
      </c>
      <c r="N266" s="19" t="s">
        <v>106</v>
      </c>
      <c r="O266" s="370" t="s">
        <v>395</v>
      </c>
      <c r="P266" s="423" t="s">
        <v>106</v>
      </c>
      <c r="Q266" s="423" t="s">
        <v>106</v>
      </c>
      <c r="R266" s="47" t="s">
        <v>104</v>
      </c>
      <c r="S266" s="423" t="s">
        <v>106</v>
      </c>
      <c r="T266" s="423" t="s">
        <v>106</v>
      </c>
      <c r="U266" s="369" t="s">
        <v>395</v>
      </c>
      <c r="V266" s="370" t="s">
        <v>395</v>
      </c>
      <c r="W266" s="423" t="s">
        <v>106</v>
      </c>
      <c r="X266" s="423" t="s">
        <v>106</v>
      </c>
      <c r="Y266" s="423" t="s">
        <v>106</v>
      </c>
      <c r="Z266" s="47" t="s">
        <v>104</v>
      </c>
      <c r="AA266" s="423" t="s">
        <v>106</v>
      </c>
      <c r="AB266" s="369" t="s">
        <v>395</v>
      </c>
      <c r="AC266" s="370" t="s">
        <v>395</v>
      </c>
      <c r="AD266" s="47" t="s">
        <v>395</v>
      </c>
      <c r="AE266" s="423" t="s">
        <v>106</v>
      </c>
      <c r="AF266" s="423" t="s">
        <v>106</v>
      </c>
      <c r="AG266" s="423" t="s">
        <v>106</v>
      </c>
      <c r="AH266" s="423" t="s">
        <v>106</v>
      </c>
      <c r="AI266" s="369" t="s">
        <v>104</v>
      </c>
      <c r="AJ266" s="370" t="s">
        <v>395</v>
      </c>
      <c r="AK266" s="423" t="s">
        <v>106</v>
      </c>
      <c r="AL266" s="423" t="s">
        <v>106</v>
      </c>
      <c r="AM266" s="221"/>
      <c r="AN266" s="48">
        <v>22</v>
      </c>
      <c r="AO266" s="48">
        <v>22</v>
      </c>
      <c r="AP266" s="48">
        <v>22</v>
      </c>
      <c r="AQ266" s="48">
        <v>0</v>
      </c>
      <c r="AR266" s="48">
        <v>0</v>
      </c>
      <c r="AS266" s="48">
        <v>0</v>
      </c>
      <c r="AT266" s="48">
        <v>19</v>
      </c>
      <c r="AU266" s="48">
        <v>212</v>
      </c>
      <c r="AV266" s="48">
        <v>212</v>
      </c>
      <c r="AW266" s="48">
        <v>212</v>
      </c>
      <c r="AX266" s="48">
        <v>0</v>
      </c>
      <c r="AY266" s="48">
        <v>0</v>
      </c>
      <c r="AZ266" s="48">
        <v>0</v>
      </c>
      <c r="BA266" s="48">
        <v>0</v>
      </c>
      <c r="BB266" s="48">
        <v>0</v>
      </c>
      <c r="BC266" s="48">
        <v>0</v>
      </c>
      <c r="BD266" s="48">
        <v>0</v>
      </c>
      <c r="BE266" s="48">
        <v>0</v>
      </c>
      <c r="BF266" s="48">
        <v>0</v>
      </c>
      <c r="BG266" s="48">
        <v>0</v>
      </c>
      <c r="BH266" s="48">
        <v>0</v>
      </c>
      <c r="BI266" s="48">
        <v>0</v>
      </c>
      <c r="BJ266" s="48">
        <v>0</v>
      </c>
      <c r="BK266" s="48">
        <v>0</v>
      </c>
      <c r="BL266" s="48">
        <v>0</v>
      </c>
      <c r="BM266" s="48">
        <v>0</v>
      </c>
      <c r="BN266" s="48">
        <v>0</v>
      </c>
      <c r="BO266" s="48">
        <v>0</v>
      </c>
      <c r="BP266" s="48">
        <v>0</v>
      </c>
      <c r="BQ266" s="48">
        <v>0</v>
      </c>
      <c r="BR266" s="48">
        <v>0</v>
      </c>
      <c r="BS266" s="48">
        <v>0</v>
      </c>
      <c r="BT266" s="48">
        <v>0</v>
      </c>
      <c r="BU266" s="48">
        <v>0</v>
      </c>
      <c r="BV266" s="48">
        <v>0</v>
      </c>
      <c r="BW266" s="48">
        <v>0</v>
      </c>
      <c r="BX266" s="48">
        <v>0</v>
      </c>
      <c r="BY266" s="48">
        <v>0</v>
      </c>
      <c r="BZ266" s="48">
        <v>0</v>
      </c>
      <c r="CA266" s="48">
        <v>0</v>
      </c>
      <c r="CB266" s="48">
        <v>0</v>
      </c>
      <c r="CC266" s="48">
        <v>0</v>
      </c>
      <c r="CD266" s="48">
        <v>0</v>
      </c>
      <c r="CE266" s="48">
        <v>0</v>
      </c>
      <c r="CF266" s="48">
        <v>0</v>
      </c>
      <c r="CG266" s="48">
        <v>0</v>
      </c>
      <c r="CH266" s="48">
        <v>0</v>
      </c>
      <c r="CI266" s="48">
        <v>0</v>
      </c>
      <c r="CJ266" s="48">
        <v>0</v>
      </c>
      <c r="CK266" s="48">
        <v>0</v>
      </c>
      <c r="CL266" s="48">
        <v>0</v>
      </c>
      <c r="CM266" s="48">
        <v>0</v>
      </c>
      <c r="CN266" s="48">
        <v>0</v>
      </c>
      <c r="CO266" s="48">
        <v>0</v>
      </c>
      <c r="CP266" s="48"/>
      <c r="CQ266" s="48"/>
      <c r="CR266" s="48"/>
      <c r="CS266" s="48"/>
      <c r="CT266" s="48"/>
      <c r="CU266" s="48">
        <v>208</v>
      </c>
      <c r="CV266" s="429" t="s">
        <v>396</v>
      </c>
      <c r="CW266" s="47"/>
      <c r="CX266" s="47" t="s">
        <v>870</v>
      </c>
      <c r="CY266" s="15"/>
    </row>
    <row r="267" spans="1:103" hidden="1" x14ac:dyDescent="0.35">
      <c r="A267" s="427">
        <v>265</v>
      </c>
      <c r="B267" s="47" t="s">
        <v>1476</v>
      </c>
      <c r="C267" s="47" t="s">
        <v>1477</v>
      </c>
      <c r="D267" s="47" t="s">
        <v>56</v>
      </c>
      <c r="E267" s="47" t="s">
        <v>1478</v>
      </c>
      <c r="F267" s="47" t="s">
        <v>131</v>
      </c>
      <c r="G267" s="47" t="s">
        <v>58</v>
      </c>
      <c r="H267" s="47" t="s">
        <v>399</v>
      </c>
      <c r="I267" s="423" t="s">
        <v>106</v>
      </c>
      <c r="J267" s="47" t="s">
        <v>395</v>
      </c>
      <c r="K267" s="47" t="s">
        <v>104</v>
      </c>
      <c r="L267" s="423" t="s">
        <v>106</v>
      </c>
      <c r="M267" s="423" t="s">
        <v>106</v>
      </c>
      <c r="N267" s="19" t="s">
        <v>106</v>
      </c>
      <c r="O267" s="370" t="s">
        <v>395</v>
      </c>
      <c r="P267" s="423" t="s">
        <v>106</v>
      </c>
      <c r="Q267" s="423" t="s">
        <v>106</v>
      </c>
      <c r="R267" s="423" t="s">
        <v>106</v>
      </c>
      <c r="S267" s="47" t="s">
        <v>395</v>
      </c>
      <c r="T267" s="423" t="s">
        <v>106</v>
      </c>
      <c r="U267" s="369" t="s">
        <v>104</v>
      </c>
      <c r="V267" s="370" t="s">
        <v>395</v>
      </c>
      <c r="W267" s="423" t="s">
        <v>106</v>
      </c>
      <c r="X267" s="423" t="s">
        <v>106</v>
      </c>
      <c r="Y267" s="47" t="s">
        <v>395</v>
      </c>
      <c r="Z267" s="423" t="s">
        <v>106</v>
      </c>
      <c r="AA267" s="423" t="s">
        <v>106</v>
      </c>
      <c r="AB267" s="369" t="s">
        <v>104</v>
      </c>
      <c r="AC267" s="370" t="s">
        <v>395</v>
      </c>
      <c r="AD267" s="423" t="s">
        <v>106</v>
      </c>
      <c r="AE267" s="423" t="s">
        <v>106</v>
      </c>
      <c r="AF267" s="47" t="s">
        <v>104</v>
      </c>
      <c r="AG267" s="47" t="s">
        <v>395</v>
      </c>
      <c r="AH267" s="423" t="s">
        <v>106</v>
      </c>
      <c r="AI267" s="19" t="s">
        <v>106</v>
      </c>
      <c r="AJ267" s="370" t="s">
        <v>395</v>
      </c>
      <c r="AK267" s="423" t="s">
        <v>106</v>
      </c>
      <c r="AL267" s="47" t="s">
        <v>104</v>
      </c>
      <c r="AM267" s="221"/>
      <c r="AN267" s="48">
        <v>22</v>
      </c>
      <c r="AO267" s="48">
        <v>22</v>
      </c>
      <c r="AP267" s="48">
        <v>22</v>
      </c>
      <c r="AQ267" s="48">
        <v>0</v>
      </c>
      <c r="AR267" s="48">
        <v>40</v>
      </c>
      <c r="AS267" s="48">
        <v>40</v>
      </c>
      <c r="AT267" s="430">
        <v>19.166699999999999</v>
      </c>
      <c r="AU267" s="48">
        <v>210</v>
      </c>
      <c r="AV267" s="48">
        <v>210</v>
      </c>
      <c r="AW267" s="48">
        <v>210</v>
      </c>
      <c r="AX267" s="48">
        <v>0</v>
      </c>
      <c r="AY267" s="48">
        <v>0</v>
      </c>
      <c r="AZ267" s="48">
        <v>0</v>
      </c>
      <c r="BA267" s="48">
        <v>0</v>
      </c>
      <c r="BB267" s="48">
        <v>0</v>
      </c>
      <c r="BC267" s="48">
        <v>0</v>
      </c>
      <c r="BD267" s="48">
        <v>0</v>
      </c>
      <c r="BE267" s="48">
        <v>0</v>
      </c>
      <c r="BF267" s="48">
        <v>0</v>
      </c>
      <c r="BG267" s="48">
        <v>0</v>
      </c>
      <c r="BH267" s="48">
        <v>0</v>
      </c>
      <c r="BI267" s="48">
        <v>0</v>
      </c>
      <c r="BJ267" s="48">
        <v>0</v>
      </c>
      <c r="BK267" s="48">
        <v>0</v>
      </c>
      <c r="BL267" s="48">
        <v>0</v>
      </c>
      <c r="BM267" s="48">
        <v>0</v>
      </c>
      <c r="BN267" s="48">
        <v>0</v>
      </c>
      <c r="BO267" s="48">
        <v>0</v>
      </c>
      <c r="BP267" s="48">
        <v>0</v>
      </c>
      <c r="BQ267" s="48">
        <v>0</v>
      </c>
      <c r="BR267" s="48">
        <v>0</v>
      </c>
      <c r="BS267" s="48">
        <v>0</v>
      </c>
      <c r="BT267" s="48">
        <v>0</v>
      </c>
      <c r="BU267" s="48">
        <v>0</v>
      </c>
      <c r="BV267" s="48">
        <v>0</v>
      </c>
      <c r="BW267" s="48">
        <v>0</v>
      </c>
      <c r="BX267" s="48">
        <v>0</v>
      </c>
      <c r="BY267" s="48">
        <v>0</v>
      </c>
      <c r="BZ267" s="48">
        <v>0</v>
      </c>
      <c r="CA267" s="48">
        <v>0</v>
      </c>
      <c r="CB267" s="48">
        <v>0</v>
      </c>
      <c r="CC267" s="48">
        <v>0</v>
      </c>
      <c r="CD267" s="48">
        <v>0</v>
      </c>
      <c r="CE267" s="48">
        <v>0</v>
      </c>
      <c r="CF267" s="48">
        <v>0</v>
      </c>
      <c r="CG267" s="48">
        <v>0</v>
      </c>
      <c r="CH267" s="48">
        <v>0</v>
      </c>
      <c r="CI267" s="48">
        <v>0</v>
      </c>
      <c r="CJ267" s="48">
        <v>0</v>
      </c>
      <c r="CK267" s="48">
        <v>0</v>
      </c>
      <c r="CL267" s="48">
        <v>0</v>
      </c>
      <c r="CM267" s="48">
        <v>0</v>
      </c>
      <c r="CN267" s="48">
        <v>0</v>
      </c>
      <c r="CO267" s="48">
        <v>0</v>
      </c>
      <c r="CP267" s="48"/>
      <c r="CQ267" s="48"/>
      <c r="CR267" s="48"/>
      <c r="CS267" s="48"/>
      <c r="CT267" s="48"/>
      <c r="CU267" s="48">
        <v>208</v>
      </c>
      <c r="CV267" s="429" t="s">
        <v>396</v>
      </c>
      <c r="CW267" s="47"/>
      <c r="CX267" s="47" t="s">
        <v>1068</v>
      </c>
      <c r="CY267" s="15"/>
    </row>
    <row r="268" spans="1:103" hidden="1" x14ac:dyDescent="0.35">
      <c r="A268" s="427">
        <v>266</v>
      </c>
      <c r="B268" s="47" t="s">
        <v>1481</v>
      </c>
      <c r="C268" s="47" t="s">
        <v>1482</v>
      </c>
      <c r="D268" s="47" t="s">
        <v>56</v>
      </c>
      <c r="E268" s="47" t="s">
        <v>1483</v>
      </c>
      <c r="F268" s="47" t="s">
        <v>131</v>
      </c>
      <c r="G268" s="47" t="s">
        <v>58</v>
      </c>
      <c r="H268" s="47" t="s">
        <v>399</v>
      </c>
      <c r="I268" s="423" t="s">
        <v>106</v>
      </c>
      <c r="J268" s="423" t="s">
        <v>106</v>
      </c>
      <c r="K268" s="423" t="s">
        <v>106</v>
      </c>
      <c r="L268" s="423" t="s">
        <v>106</v>
      </c>
      <c r="M268" s="47" t="s">
        <v>104</v>
      </c>
      <c r="N268" s="369" t="s">
        <v>395</v>
      </c>
      <c r="O268" s="370" t="s">
        <v>395</v>
      </c>
      <c r="P268" s="423" t="s">
        <v>106</v>
      </c>
      <c r="Q268" s="423" t="s">
        <v>106</v>
      </c>
      <c r="R268" s="423" t="s">
        <v>106</v>
      </c>
      <c r="S268" s="423" t="s">
        <v>106</v>
      </c>
      <c r="T268" s="47" t="s">
        <v>104</v>
      </c>
      <c r="U268" s="369" t="s">
        <v>395</v>
      </c>
      <c r="V268" s="370" t="s">
        <v>395</v>
      </c>
      <c r="W268" s="423" t="s">
        <v>106</v>
      </c>
      <c r="X268" s="423" t="s">
        <v>106</v>
      </c>
      <c r="Y268" s="423" t="s">
        <v>106</v>
      </c>
      <c r="Z268" s="423" t="s">
        <v>106</v>
      </c>
      <c r="AA268" s="47" t="s">
        <v>104</v>
      </c>
      <c r="AB268" s="369" t="s">
        <v>395</v>
      </c>
      <c r="AC268" s="370" t="s">
        <v>395</v>
      </c>
      <c r="AD268" s="423" t="s">
        <v>106</v>
      </c>
      <c r="AE268" s="423" t="s">
        <v>106</v>
      </c>
      <c r="AF268" s="423" t="s">
        <v>106</v>
      </c>
      <c r="AG268" s="423" t="s">
        <v>106</v>
      </c>
      <c r="AH268" s="47" t="s">
        <v>104</v>
      </c>
      <c r="AI268" s="369" t="s">
        <v>395</v>
      </c>
      <c r="AJ268" s="370" t="s">
        <v>395</v>
      </c>
      <c r="AK268" s="423" t="s">
        <v>106</v>
      </c>
      <c r="AL268" s="47" t="s">
        <v>395</v>
      </c>
      <c r="AM268" s="221"/>
      <c r="AN268" s="48">
        <v>21</v>
      </c>
      <c r="AO268" s="48">
        <v>21</v>
      </c>
      <c r="AP268" s="48">
        <v>21</v>
      </c>
      <c r="AQ268" s="48">
        <v>0</v>
      </c>
      <c r="AR268" s="48">
        <v>45</v>
      </c>
      <c r="AS268" s="48">
        <v>44</v>
      </c>
      <c r="AT268" s="430">
        <v>18.166699999999999</v>
      </c>
      <c r="AU268" s="48">
        <v>202</v>
      </c>
      <c r="AV268" s="48">
        <v>202</v>
      </c>
      <c r="AW268" s="48">
        <v>202</v>
      </c>
      <c r="AX268" s="48">
        <v>0</v>
      </c>
      <c r="AY268" s="48">
        <v>0</v>
      </c>
      <c r="AZ268" s="48">
        <v>0</v>
      </c>
      <c r="BA268" s="48">
        <v>0</v>
      </c>
      <c r="BB268" s="48">
        <v>0</v>
      </c>
      <c r="BC268" s="48">
        <v>0</v>
      </c>
      <c r="BD268" s="48">
        <v>0</v>
      </c>
      <c r="BE268" s="48">
        <v>0</v>
      </c>
      <c r="BF268" s="48">
        <v>0</v>
      </c>
      <c r="BG268" s="48">
        <v>0</v>
      </c>
      <c r="BH268" s="48">
        <v>0</v>
      </c>
      <c r="BI268" s="48">
        <v>0</v>
      </c>
      <c r="BJ268" s="48">
        <v>0</v>
      </c>
      <c r="BK268" s="48">
        <v>0</v>
      </c>
      <c r="BL268" s="48">
        <v>0</v>
      </c>
      <c r="BM268" s="48">
        <v>0</v>
      </c>
      <c r="BN268" s="48">
        <v>0</v>
      </c>
      <c r="BO268" s="48">
        <v>0</v>
      </c>
      <c r="BP268" s="48">
        <v>0</v>
      </c>
      <c r="BQ268" s="48">
        <v>0</v>
      </c>
      <c r="BR268" s="48">
        <v>0</v>
      </c>
      <c r="BS268" s="48">
        <v>0</v>
      </c>
      <c r="BT268" s="48">
        <v>0</v>
      </c>
      <c r="BU268" s="48">
        <v>0</v>
      </c>
      <c r="BV268" s="48">
        <v>0</v>
      </c>
      <c r="BW268" s="48">
        <v>0</v>
      </c>
      <c r="BX268" s="48">
        <v>0</v>
      </c>
      <c r="BY268" s="48">
        <v>0</v>
      </c>
      <c r="BZ268" s="48">
        <v>0</v>
      </c>
      <c r="CA268" s="48">
        <v>0</v>
      </c>
      <c r="CB268" s="48">
        <v>0</v>
      </c>
      <c r="CC268" s="48">
        <v>0</v>
      </c>
      <c r="CD268" s="48">
        <v>0</v>
      </c>
      <c r="CE268" s="48">
        <v>0</v>
      </c>
      <c r="CF268" s="48">
        <v>0</v>
      </c>
      <c r="CG268" s="48">
        <v>0</v>
      </c>
      <c r="CH268" s="48">
        <v>0</v>
      </c>
      <c r="CI268" s="48">
        <v>0</v>
      </c>
      <c r="CJ268" s="48">
        <v>0</v>
      </c>
      <c r="CK268" s="48">
        <v>0</v>
      </c>
      <c r="CL268" s="48">
        <v>0</v>
      </c>
      <c r="CM268" s="48">
        <v>0</v>
      </c>
      <c r="CN268" s="48">
        <v>0</v>
      </c>
      <c r="CO268" s="48">
        <v>0</v>
      </c>
      <c r="CP268" s="48"/>
      <c r="CQ268" s="48"/>
      <c r="CR268" s="48"/>
      <c r="CS268" s="48"/>
      <c r="CT268" s="48"/>
      <c r="CU268" s="48">
        <v>208</v>
      </c>
      <c r="CV268" s="429" t="s">
        <v>396</v>
      </c>
      <c r="CW268" s="47"/>
      <c r="CX268" s="47" t="s">
        <v>870</v>
      </c>
      <c r="CY268" s="15"/>
    </row>
    <row r="269" spans="1:103" hidden="1" x14ac:dyDescent="0.35">
      <c r="A269" s="427">
        <v>267</v>
      </c>
      <c r="B269" s="47" t="s">
        <v>1484</v>
      </c>
      <c r="C269" s="47" t="s">
        <v>1485</v>
      </c>
      <c r="D269" s="47" t="s">
        <v>56</v>
      </c>
      <c r="E269" s="47" t="s">
        <v>1486</v>
      </c>
      <c r="F269" s="47" t="s">
        <v>131</v>
      </c>
      <c r="G269" s="47" t="s">
        <v>58</v>
      </c>
      <c r="H269" s="47" t="s">
        <v>399</v>
      </c>
      <c r="I269" s="423" t="s">
        <v>106</v>
      </c>
      <c r="J269" s="423" t="s">
        <v>106</v>
      </c>
      <c r="K269" s="423" t="s">
        <v>106</v>
      </c>
      <c r="L269" s="423" t="s">
        <v>106</v>
      </c>
      <c r="M269" s="47" t="s">
        <v>104</v>
      </c>
      <c r="N269" s="369" t="s">
        <v>395</v>
      </c>
      <c r="O269" s="370" t="s">
        <v>395</v>
      </c>
      <c r="P269" s="423" t="s">
        <v>106</v>
      </c>
      <c r="Q269" s="423" t="s">
        <v>106</v>
      </c>
      <c r="R269" s="423" t="s">
        <v>106</v>
      </c>
      <c r="S269" s="423" t="s">
        <v>106</v>
      </c>
      <c r="T269" s="47" t="s">
        <v>104</v>
      </c>
      <c r="U269" s="369" t="s">
        <v>395</v>
      </c>
      <c r="V269" s="370" t="s">
        <v>395</v>
      </c>
      <c r="W269" s="423" t="s">
        <v>106</v>
      </c>
      <c r="X269" s="423" t="s">
        <v>106</v>
      </c>
      <c r="Y269" s="423" t="s">
        <v>106</v>
      </c>
      <c r="Z269" s="423" t="s">
        <v>106</v>
      </c>
      <c r="AA269" s="47" t="s">
        <v>104</v>
      </c>
      <c r="AB269" s="369" t="s">
        <v>395</v>
      </c>
      <c r="AC269" s="370" t="s">
        <v>395</v>
      </c>
      <c r="AD269" s="423" t="s">
        <v>106</v>
      </c>
      <c r="AE269" s="423" t="s">
        <v>106</v>
      </c>
      <c r="AF269" s="423" t="s">
        <v>106</v>
      </c>
      <c r="AG269" s="423" t="s">
        <v>106</v>
      </c>
      <c r="AH269" s="47" t="s">
        <v>395</v>
      </c>
      <c r="AI269" s="369" t="s">
        <v>104</v>
      </c>
      <c r="AJ269" s="370" t="s">
        <v>395</v>
      </c>
      <c r="AK269" s="423" t="s">
        <v>106</v>
      </c>
      <c r="AL269" s="47" t="s">
        <v>395</v>
      </c>
      <c r="AM269" s="221"/>
      <c r="AN269" s="48">
        <v>21</v>
      </c>
      <c r="AO269" s="48">
        <v>21</v>
      </c>
      <c r="AP269" s="48">
        <v>21</v>
      </c>
      <c r="AQ269" s="48">
        <v>0</v>
      </c>
      <c r="AR269" s="48">
        <v>45</v>
      </c>
      <c r="AS269" s="48">
        <v>44</v>
      </c>
      <c r="AT269" s="430">
        <v>18.166699999999999</v>
      </c>
      <c r="AU269" s="48">
        <v>202</v>
      </c>
      <c r="AV269" s="48">
        <v>202</v>
      </c>
      <c r="AW269" s="48">
        <v>202</v>
      </c>
      <c r="AX269" s="48">
        <v>0</v>
      </c>
      <c r="AY269" s="48">
        <v>0</v>
      </c>
      <c r="AZ269" s="48">
        <v>0</v>
      </c>
      <c r="BA269" s="48">
        <v>0</v>
      </c>
      <c r="BB269" s="48">
        <v>0</v>
      </c>
      <c r="BC269" s="48">
        <v>0</v>
      </c>
      <c r="BD269" s="48">
        <v>0</v>
      </c>
      <c r="BE269" s="48">
        <v>0</v>
      </c>
      <c r="BF269" s="48">
        <v>0</v>
      </c>
      <c r="BG269" s="48">
        <v>0</v>
      </c>
      <c r="BH269" s="48">
        <v>0</v>
      </c>
      <c r="BI269" s="48">
        <v>0</v>
      </c>
      <c r="BJ269" s="48">
        <v>0</v>
      </c>
      <c r="BK269" s="48">
        <v>0</v>
      </c>
      <c r="BL269" s="48">
        <v>0</v>
      </c>
      <c r="BM269" s="48">
        <v>0</v>
      </c>
      <c r="BN269" s="48">
        <v>0</v>
      </c>
      <c r="BO269" s="48">
        <v>0</v>
      </c>
      <c r="BP269" s="48">
        <v>0</v>
      </c>
      <c r="BQ269" s="48">
        <v>0</v>
      </c>
      <c r="BR269" s="48">
        <v>0</v>
      </c>
      <c r="BS269" s="48">
        <v>0</v>
      </c>
      <c r="BT269" s="48">
        <v>0</v>
      </c>
      <c r="BU269" s="48">
        <v>0</v>
      </c>
      <c r="BV269" s="48">
        <v>0</v>
      </c>
      <c r="BW269" s="48">
        <v>0</v>
      </c>
      <c r="BX269" s="48">
        <v>0</v>
      </c>
      <c r="BY269" s="48">
        <v>0</v>
      </c>
      <c r="BZ269" s="48">
        <v>0</v>
      </c>
      <c r="CA269" s="48">
        <v>0</v>
      </c>
      <c r="CB269" s="48">
        <v>0</v>
      </c>
      <c r="CC269" s="48">
        <v>0</v>
      </c>
      <c r="CD269" s="48">
        <v>0</v>
      </c>
      <c r="CE269" s="48">
        <v>0</v>
      </c>
      <c r="CF269" s="48">
        <v>0</v>
      </c>
      <c r="CG269" s="48">
        <v>0</v>
      </c>
      <c r="CH269" s="48">
        <v>0</v>
      </c>
      <c r="CI269" s="48">
        <v>0</v>
      </c>
      <c r="CJ269" s="48">
        <v>0</v>
      </c>
      <c r="CK269" s="48">
        <v>0</v>
      </c>
      <c r="CL269" s="48">
        <v>0</v>
      </c>
      <c r="CM269" s="48">
        <v>0</v>
      </c>
      <c r="CN269" s="48">
        <v>0</v>
      </c>
      <c r="CO269" s="48">
        <v>0</v>
      </c>
      <c r="CP269" s="48"/>
      <c r="CQ269" s="48"/>
      <c r="CR269" s="48"/>
      <c r="CS269" s="48"/>
      <c r="CT269" s="48"/>
      <c r="CU269" s="48">
        <v>208</v>
      </c>
      <c r="CV269" s="429" t="s">
        <v>396</v>
      </c>
      <c r="CW269" s="47"/>
      <c r="CX269" s="47" t="s">
        <v>870</v>
      </c>
      <c r="CY269" s="15"/>
    </row>
    <row r="270" spans="1:103" hidden="1" x14ac:dyDescent="0.35">
      <c r="A270" s="427">
        <v>268</v>
      </c>
      <c r="B270" s="47" t="s">
        <v>1487</v>
      </c>
      <c r="C270" s="47" t="s">
        <v>1488</v>
      </c>
      <c r="D270" s="47" t="s">
        <v>56</v>
      </c>
      <c r="E270" s="47" t="s">
        <v>1489</v>
      </c>
      <c r="F270" s="47" t="s">
        <v>131</v>
      </c>
      <c r="G270" s="47" t="s">
        <v>58</v>
      </c>
      <c r="H270" s="47" t="s">
        <v>327</v>
      </c>
      <c r="I270" s="47" t="s">
        <v>395</v>
      </c>
      <c r="J270" s="432" t="s">
        <v>1052</v>
      </c>
      <c r="K270" s="19" t="s">
        <v>828</v>
      </c>
      <c r="L270" s="423" t="s">
        <v>106</v>
      </c>
      <c r="M270" s="423" t="s">
        <v>106</v>
      </c>
      <c r="N270" s="369" t="s">
        <v>104</v>
      </c>
      <c r="O270" s="370" t="s">
        <v>395</v>
      </c>
      <c r="P270" s="423" t="s">
        <v>106</v>
      </c>
      <c r="Q270" s="423" t="s">
        <v>106</v>
      </c>
      <c r="R270" s="47" t="s">
        <v>395</v>
      </c>
      <c r="S270" s="423" t="s">
        <v>106</v>
      </c>
      <c r="T270" s="423" t="s">
        <v>106</v>
      </c>
      <c r="U270" s="369" t="s">
        <v>104</v>
      </c>
      <c r="V270" s="370" t="s">
        <v>395</v>
      </c>
      <c r="W270" s="423" t="s">
        <v>106</v>
      </c>
      <c r="X270" s="423" t="s">
        <v>106</v>
      </c>
      <c r="Y270" s="423" t="s">
        <v>106</v>
      </c>
      <c r="Z270" s="423" t="s">
        <v>106</v>
      </c>
      <c r="AA270" s="47" t="s">
        <v>104</v>
      </c>
      <c r="AB270" s="369" t="s">
        <v>395</v>
      </c>
      <c r="AC270" s="370" t="s">
        <v>395</v>
      </c>
      <c r="AD270" s="423" t="s">
        <v>106</v>
      </c>
      <c r="AE270" s="423" t="s">
        <v>106</v>
      </c>
      <c r="AF270" s="423" t="s">
        <v>106</v>
      </c>
      <c r="AG270" s="423" t="s">
        <v>106</v>
      </c>
      <c r="AH270" s="47" t="s">
        <v>104</v>
      </c>
      <c r="AI270" s="369" t="s">
        <v>395</v>
      </c>
      <c r="AJ270" s="370" t="s">
        <v>395</v>
      </c>
      <c r="AK270" s="423" t="s">
        <v>106</v>
      </c>
      <c r="AL270" s="423" t="s">
        <v>106</v>
      </c>
      <c r="AM270" s="221"/>
      <c r="AN270" s="48">
        <v>20</v>
      </c>
      <c r="AO270" s="48">
        <v>20</v>
      </c>
      <c r="AP270" s="48">
        <v>20</v>
      </c>
      <c r="AQ270" s="48">
        <v>0</v>
      </c>
      <c r="AR270" s="48">
        <v>50</v>
      </c>
      <c r="AS270" s="48">
        <v>52</v>
      </c>
      <c r="AT270" s="48">
        <v>19</v>
      </c>
      <c r="AU270" s="48">
        <v>192</v>
      </c>
      <c r="AV270" s="48">
        <v>192</v>
      </c>
      <c r="AW270" s="48">
        <v>192</v>
      </c>
      <c r="AX270" s="48">
        <v>0</v>
      </c>
      <c r="AY270" s="48">
        <v>0</v>
      </c>
      <c r="AZ270" s="48">
        <v>0</v>
      </c>
      <c r="BA270" s="48">
        <v>0</v>
      </c>
      <c r="BB270" s="48">
        <v>0</v>
      </c>
      <c r="BC270" s="48">
        <v>10</v>
      </c>
      <c r="BD270" s="48">
        <v>0</v>
      </c>
      <c r="BE270" s="48">
        <v>10</v>
      </c>
      <c r="BF270" s="48">
        <v>0</v>
      </c>
      <c r="BG270" s="48">
        <v>0</v>
      </c>
      <c r="BH270" s="48">
        <v>20</v>
      </c>
      <c r="BI270" s="48">
        <v>20</v>
      </c>
      <c r="BJ270" s="48">
        <v>0</v>
      </c>
      <c r="BK270" s="48">
        <v>0</v>
      </c>
      <c r="BL270" s="48">
        <v>0</v>
      </c>
      <c r="BM270" s="48">
        <v>0</v>
      </c>
      <c r="BN270" s="48">
        <v>0</v>
      </c>
      <c r="BO270" s="48">
        <v>0</v>
      </c>
      <c r="BP270" s="48">
        <v>0</v>
      </c>
      <c r="BQ270" s="48">
        <v>0</v>
      </c>
      <c r="BR270" s="48">
        <v>0</v>
      </c>
      <c r="BS270" s="48">
        <v>0</v>
      </c>
      <c r="BT270" s="48">
        <v>0</v>
      </c>
      <c r="BU270" s="48">
        <v>0</v>
      </c>
      <c r="BV270" s="48">
        <v>0</v>
      </c>
      <c r="BW270" s="48">
        <v>0</v>
      </c>
      <c r="BX270" s="48">
        <v>0</v>
      </c>
      <c r="BY270" s="48">
        <v>0</v>
      </c>
      <c r="BZ270" s="48">
        <v>0</v>
      </c>
      <c r="CA270" s="48">
        <v>0</v>
      </c>
      <c r="CB270" s="48">
        <v>0</v>
      </c>
      <c r="CC270" s="48">
        <v>0</v>
      </c>
      <c r="CD270" s="48">
        <v>0</v>
      </c>
      <c r="CE270" s="48">
        <v>0</v>
      </c>
      <c r="CF270" s="48">
        <v>0</v>
      </c>
      <c r="CG270" s="48">
        <v>0</v>
      </c>
      <c r="CH270" s="48">
        <v>0</v>
      </c>
      <c r="CI270" s="48">
        <v>0</v>
      </c>
      <c r="CJ270" s="48">
        <v>0</v>
      </c>
      <c r="CK270" s="48">
        <v>0</v>
      </c>
      <c r="CL270" s="48">
        <v>0</v>
      </c>
      <c r="CM270" s="48">
        <v>0</v>
      </c>
      <c r="CN270" s="48">
        <v>0</v>
      </c>
      <c r="CO270" s="48">
        <v>0</v>
      </c>
      <c r="CP270" s="48"/>
      <c r="CQ270" s="48"/>
      <c r="CR270" s="48"/>
      <c r="CS270" s="48">
        <v>20</v>
      </c>
      <c r="CT270" s="48">
        <v>20</v>
      </c>
      <c r="CU270" s="48">
        <v>188</v>
      </c>
      <c r="CV270" s="429" t="s">
        <v>396</v>
      </c>
      <c r="CW270" s="47"/>
      <c r="CX270" s="47" t="s">
        <v>870</v>
      </c>
      <c r="CY270" s="15"/>
    </row>
    <row r="271" spans="1:103" hidden="1" x14ac:dyDescent="0.35">
      <c r="A271" s="427">
        <v>269</v>
      </c>
      <c r="B271" s="47" t="s">
        <v>1490</v>
      </c>
      <c r="C271" s="47" t="s">
        <v>1491</v>
      </c>
      <c r="D271" s="47" t="s">
        <v>56</v>
      </c>
      <c r="E271" s="47" t="s">
        <v>1492</v>
      </c>
      <c r="F271" s="47" t="s">
        <v>131</v>
      </c>
      <c r="G271" s="47" t="s">
        <v>58</v>
      </c>
      <c r="H271" s="47" t="s">
        <v>327</v>
      </c>
      <c r="I271" s="433"/>
      <c r="J271" s="433"/>
      <c r="K271" s="433"/>
      <c r="L271" s="433"/>
      <c r="M271" s="433"/>
      <c r="N271" s="369" t="s">
        <v>395</v>
      </c>
      <c r="O271" s="370" t="s">
        <v>395</v>
      </c>
      <c r="P271" s="433"/>
      <c r="Q271" s="433"/>
      <c r="R271" s="433"/>
      <c r="S271" s="433"/>
      <c r="T271" s="433"/>
      <c r="U271" s="369"/>
      <c r="V271" s="370"/>
      <c r="W271" s="433"/>
      <c r="X271" s="433"/>
      <c r="Y271" s="433"/>
      <c r="Z271" s="433"/>
      <c r="AA271" s="433"/>
      <c r="AB271" s="369"/>
      <c r="AC271" s="370"/>
      <c r="AD271" s="433"/>
      <c r="AE271" s="433"/>
      <c r="AF271" s="433"/>
      <c r="AG271" s="433"/>
      <c r="AH271" s="433"/>
      <c r="AI271" s="369"/>
      <c r="AJ271" s="370"/>
      <c r="AK271" s="433"/>
      <c r="AL271" s="433"/>
      <c r="AM271" s="221"/>
      <c r="AN271" s="48">
        <v>0</v>
      </c>
      <c r="AO271" s="48">
        <v>0</v>
      </c>
      <c r="AP271" s="48">
        <v>0</v>
      </c>
      <c r="AQ271" s="48">
        <v>0</v>
      </c>
      <c r="AR271" s="48"/>
      <c r="AS271" s="48">
        <v>0</v>
      </c>
      <c r="AT271" s="430">
        <v>18.333300000000001</v>
      </c>
      <c r="AU271" s="48">
        <v>0</v>
      </c>
      <c r="AV271" s="48">
        <v>0</v>
      </c>
      <c r="AW271" s="48">
        <v>0</v>
      </c>
      <c r="AX271" s="48">
        <v>0</v>
      </c>
      <c r="AY271" s="48">
        <v>0</v>
      </c>
      <c r="AZ271" s="48">
        <v>0</v>
      </c>
      <c r="BA271" s="48">
        <v>0</v>
      </c>
      <c r="BB271" s="48">
        <v>0</v>
      </c>
      <c r="BC271" s="48">
        <v>0</v>
      </c>
      <c r="BD271" s="48">
        <v>0</v>
      </c>
      <c r="BE271" s="48">
        <v>0</v>
      </c>
      <c r="BF271" s="48">
        <v>0</v>
      </c>
      <c r="BG271" s="48">
        <v>0</v>
      </c>
      <c r="BH271" s="48">
        <v>0</v>
      </c>
      <c r="BI271" s="48">
        <v>0</v>
      </c>
      <c r="BJ271" s="48">
        <v>0</v>
      </c>
      <c r="BK271" s="48">
        <v>0</v>
      </c>
      <c r="BL271" s="48">
        <v>0</v>
      </c>
      <c r="BM271" s="48">
        <v>0</v>
      </c>
      <c r="BN271" s="48">
        <v>0</v>
      </c>
      <c r="BO271" s="48">
        <v>0</v>
      </c>
      <c r="BP271" s="48">
        <v>0</v>
      </c>
      <c r="BQ271" s="48">
        <v>0</v>
      </c>
      <c r="BR271" s="48">
        <v>0</v>
      </c>
      <c r="BS271" s="48">
        <v>0</v>
      </c>
      <c r="BT271" s="48">
        <v>0</v>
      </c>
      <c r="BU271" s="48">
        <v>0</v>
      </c>
      <c r="BV271" s="48">
        <v>0</v>
      </c>
      <c r="BW271" s="48">
        <v>0</v>
      </c>
      <c r="BX271" s="48">
        <v>0</v>
      </c>
      <c r="BY271" s="48">
        <v>0</v>
      </c>
      <c r="BZ271" s="48">
        <v>0</v>
      </c>
      <c r="CA271" s="48">
        <v>0</v>
      </c>
      <c r="CB271" s="48">
        <v>0</v>
      </c>
      <c r="CC271" s="48">
        <v>0</v>
      </c>
      <c r="CD271" s="48">
        <v>0</v>
      </c>
      <c r="CE271" s="48">
        <v>0</v>
      </c>
      <c r="CF271" s="48">
        <v>0</v>
      </c>
      <c r="CG271" s="48">
        <v>0</v>
      </c>
      <c r="CH271" s="48">
        <v>0</v>
      </c>
      <c r="CI271" s="48">
        <v>0</v>
      </c>
      <c r="CJ271" s="48">
        <v>0</v>
      </c>
      <c r="CK271" s="48">
        <v>0</v>
      </c>
      <c r="CL271" s="48">
        <v>0</v>
      </c>
      <c r="CM271" s="48">
        <v>0</v>
      </c>
      <c r="CN271" s="48">
        <v>0</v>
      </c>
      <c r="CO271" s="48">
        <v>0</v>
      </c>
      <c r="CP271" s="48">
        <v>128</v>
      </c>
      <c r="CQ271" s="48"/>
      <c r="CR271" s="48"/>
      <c r="CS271" s="48">
        <v>88</v>
      </c>
      <c r="CT271" s="48">
        <v>208</v>
      </c>
      <c r="CU271" s="48"/>
      <c r="CV271" s="429" t="s">
        <v>397</v>
      </c>
      <c r="CW271" s="47" t="s">
        <v>1907</v>
      </c>
      <c r="CX271" s="47" t="s">
        <v>1068</v>
      </c>
      <c r="CY271" s="15"/>
    </row>
    <row r="272" spans="1:103" hidden="1" x14ac:dyDescent="0.35">
      <c r="A272" s="427">
        <v>270</v>
      </c>
      <c r="B272" s="47" t="s">
        <v>1493</v>
      </c>
      <c r="C272" s="47" t="s">
        <v>1494</v>
      </c>
      <c r="D272" s="47" t="s">
        <v>56</v>
      </c>
      <c r="E272" s="47" t="s">
        <v>1495</v>
      </c>
      <c r="F272" s="47" t="s">
        <v>131</v>
      </c>
      <c r="G272" s="47" t="s">
        <v>58</v>
      </c>
      <c r="H272" s="47" t="s">
        <v>328</v>
      </c>
      <c r="I272" s="423" t="s">
        <v>106</v>
      </c>
      <c r="J272" s="47" t="s">
        <v>395</v>
      </c>
      <c r="K272" s="423" t="s">
        <v>106</v>
      </c>
      <c r="L272" s="423" t="s">
        <v>106</v>
      </c>
      <c r="M272" s="423" t="s">
        <v>106</v>
      </c>
      <c r="N272" s="369" t="s">
        <v>104</v>
      </c>
      <c r="O272" s="370" t="s">
        <v>395</v>
      </c>
      <c r="P272" s="423" t="s">
        <v>106</v>
      </c>
      <c r="Q272" s="423" t="s">
        <v>106</v>
      </c>
      <c r="R272" s="423" t="s">
        <v>106</v>
      </c>
      <c r="S272" s="423" t="s">
        <v>106</v>
      </c>
      <c r="T272" s="47" t="s">
        <v>104</v>
      </c>
      <c r="U272" s="369" t="s">
        <v>395</v>
      </c>
      <c r="V272" s="370" t="s">
        <v>395</v>
      </c>
      <c r="W272" s="423" t="s">
        <v>106</v>
      </c>
      <c r="X272" s="423" t="s">
        <v>106</v>
      </c>
      <c r="Y272" s="423" t="s">
        <v>106</v>
      </c>
      <c r="Z272" s="423" t="s">
        <v>106</v>
      </c>
      <c r="AA272" s="47" t="s">
        <v>104</v>
      </c>
      <c r="AB272" s="369" t="s">
        <v>395</v>
      </c>
      <c r="AC272" s="370" t="s">
        <v>395</v>
      </c>
      <c r="AD272" s="423" t="s">
        <v>106</v>
      </c>
      <c r="AE272" s="423" t="s">
        <v>106</v>
      </c>
      <c r="AF272" s="423" t="s">
        <v>106</v>
      </c>
      <c r="AG272" s="423" t="s">
        <v>106</v>
      </c>
      <c r="AH272" s="47" t="s">
        <v>104</v>
      </c>
      <c r="AI272" s="369" t="s">
        <v>395</v>
      </c>
      <c r="AJ272" s="370" t="s">
        <v>395</v>
      </c>
      <c r="AK272" s="423" t="s">
        <v>106</v>
      </c>
      <c r="AL272" s="423" t="s">
        <v>106</v>
      </c>
      <c r="AM272" s="221"/>
      <c r="AN272" s="48">
        <v>22</v>
      </c>
      <c r="AO272" s="48">
        <v>22</v>
      </c>
      <c r="AP272" s="48">
        <v>22</v>
      </c>
      <c r="AQ272" s="48">
        <v>0</v>
      </c>
      <c r="AR272" s="48">
        <v>30</v>
      </c>
      <c r="AS272" s="48">
        <v>28</v>
      </c>
      <c r="AT272" s="48">
        <v>19</v>
      </c>
      <c r="AU272" s="48">
        <v>212</v>
      </c>
      <c r="AV272" s="48">
        <v>212</v>
      </c>
      <c r="AW272" s="48">
        <v>212</v>
      </c>
      <c r="AX272" s="48">
        <v>0</v>
      </c>
      <c r="AY272" s="48">
        <v>0</v>
      </c>
      <c r="AZ272" s="48">
        <v>0</v>
      </c>
      <c r="BA272" s="48">
        <v>0</v>
      </c>
      <c r="BB272" s="48">
        <v>0</v>
      </c>
      <c r="BC272" s="48">
        <v>0</v>
      </c>
      <c r="BD272" s="48">
        <v>0</v>
      </c>
      <c r="BE272" s="48">
        <v>0</v>
      </c>
      <c r="BF272" s="48">
        <v>0</v>
      </c>
      <c r="BG272" s="48">
        <v>0</v>
      </c>
      <c r="BH272" s="48">
        <v>0</v>
      </c>
      <c r="BI272" s="48">
        <v>0</v>
      </c>
      <c r="BJ272" s="48">
        <v>0</v>
      </c>
      <c r="BK272" s="48">
        <v>0</v>
      </c>
      <c r="BL272" s="48">
        <v>0</v>
      </c>
      <c r="BM272" s="48">
        <v>0</v>
      </c>
      <c r="BN272" s="48">
        <v>0</v>
      </c>
      <c r="BO272" s="48">
        <v>0</v>
      </c>
      <c r="BP272" s="48">
        <v>0</v>
      </c>
      <c r="BQ272" s="48">
        <v>0</v>
      </c>
      <c r="BR272" s="48">
        <v>0</v>
      </c>
      <c r="BS272" s="48">
        <v>0</v>
      </c>
      <c r="BT272" s="48">
        <v>0</v>
      </c>
      <c r="BU272" s="48">
        <v>0</v>
      </c>
      <c r="BV272" s="48">
        <v>0</v>
      </c>
      <c r="BW272" s="48">
        <v>0</v>
      </c>
      <c r="BX272" s="48">
        <v>0</v>
      </c>
      <c r="BY272" s="48">
        <v>0</v>
      </c>
      <c r="BZ272" s="48">
        <v>0</v>
      </c>
      <c r="CA272" s="48">
        <v>0</v>
      </c>
      <c r="CB272" s="48">
        <v>0</v>
      </c>
      <c r="CC272" s="48">
        <v>0</v>
      </c>
      <c r="CD272" s="48">
        <v>0</v>
      </c>
      <c r="CE272" s="48">
        <v>0</v>
      </c>
      <c r="CF272" s="48">
        <v>0</v>
      </c>
      <c r="CG272" s="48">
        <v>0</v>
      </c>
      <c r="CH272" s="48">
        <v>0</v>
      </c>
      <c r="CI272" s="48">
        <v>0</v>
      </c>
      <c r="CJ272" s="48">
        <v>0</v>
      </c>
      <c r="CK272" s="48">
        <v>0</v>
      </c>
      <c r="CL272" s="48">
        <v>0</v>
      </c>
      <c r="CM272" s="48">
        <v>0</v>
      </c>
      <c r="CN272" s="48">
        <v>0</v>
      </c>
      <c r="CO272" s="48">
        <v>0</v>
      </c>
      <c r="CP272" s="48"/>
      <c r="CQ272" s="48"/>
      <c r="CR272" s="48"/>
      <c r="CS272" s="48"/>
      <c r="CT272" s="48"/>
      <c r="CU272" s="48">
        <v>208</v>
      </c>
      <c r="CV272" s="429" t="s">
        <v>396</v>
      </c>
      <c r="CW272" s="47"/>
      <c r="CX272" s="47" t="s">
        <v>1068</v>
      </c>
      <c r="CY272" s="15"/>
    </row>
    <row r="273" spans="1:103" hidden="1" x14ac:dyDescent="0.35">
      <c r="A273" s="427">
        <v>271</v>
      </c>
      <c r="B273" s="47" t="s">
        <v>1496</v>
      </c>
      <c r="C273" s="47" t="s">
        <v>1497</v>
      </c>
      <c r="D273" s="47" t="s">
        <v>56</v>
      </c>
      <c r="E273" s="47" t="s">
        <v>1498</v>
      </c>
      <c r="F273" s="47" t="s">
        <v>131</v>
      </c>
      <c r="G273" s="47" t="s">
        <v>58</v>
      </c>
      <c r="H273" s="47" t="s">
        <v>327</v>
      </c>
      <c r="I273" s="423" t="s">
        <v>106</v>
      </c>
      <c r="J273" s="423" t="s">
        <v>106</v>
      </c>
      <c r="K273" s="19" t="s">
        <v>1050</v>
      </c>
      <c r="L273" s="423" t="s">
        <v>106</v>
      </c>
      <c r="M273" s="47" t="s">
        <v>395</v>
      </c>
      <c r="N273" s="369" t="s">
        <v>104</v>
      </c>
      <c r="O273" s="370" t="s">
        <v>395</v>
      </c>
      <c r="P273" s="423" t="s">
        <v>106</v>
      </c>
      <c r="Q273" s="423" t="s">
        <v>106</v>
      </c>
      <c r="R273" s="423" t="s">
        <v>106</v>
      </c>
      <c r="S273" s="423" t="s">
        <v>106</v>
      </c>
      <c r="T273" s="47" t="s">
        <v>104</v>
      </c>
      <c r="U273" s="369" t="s">
        <v>395</v>
      </c>
      <c r="V273" s="370" t="s">
        <v>395</v>
      </c>
      <c r="W273" s="423" t="s">
        <v>106</v>
      </c>
      <c r="X273" s="423" t="s">
        <v>106</v>
      </c>
      <c r="Y273" s="423" t="s">
        <v>106</v>
      </c>
      <c r="Z273" s="423" t="s">
        <v>106</v>
      </c>
      <c r="AA273" s="47" t="s">
        <v>104</v>
      </c>
      <c r="AB273" s="369" t="s">
        <v>395</v>
      </c>
      <c r="AC273" s="370" t="s">
        <v>395</v>
      </c>
      <c r="AD273" s="47" t="s">
        <v>395</v>
      </c>
      <c r="AE273" s="423" t="s">
        <v>106</v>
      </c>
      <c r="AF273" s="423" t="s">
        <v>106</v>
      </c>
      <c r="AG273" s="423" t="s">
        <v>106</v>
      </c>
      <c r="AH273" s="423" t="s">
        <v>106</v>
      </c>
      <c r="AI273" s="369" t="s">
        <v>104</v>
      </c>
      <c r="AJ273" s="370" t="s">
        <v>395</v>
      </c>
      <c r="AK273" s="423" t="s">
        <v>106</v>
      </c>
      <c r="AL273" s="423" t="s">
        <v>106</v>
      </c>
      <c r="AM273" s="221"/>
      <c r="AN273" s="48">
        <v>21</v>
      </c>
      <c r="AO273" s="48">
        <v>21</v>
      </c>
      <c r="AP273" s="48">
        <v>21</v>
      </c>
      <c r="AQ273" s="48">
        <v>0</v>
      </c>
      <c r="AR273" s="48">
        <v>15</v>
      </c>
      <c r="AS273" s="48">
        <v>16</v>
      </c>
      <c r="AT273" s="48">
        <v>19</v>
      </c>
      <c r="AU273" s="48">
        <v>202</v>
      </c>
      <c r="AV273" s="48">
        <v>202</v>
      </c>
      <c r="AW273" s="48">
        <v>202</v>
      </c>
      <c r="AX273" s="48">
        <v>0</v>
      </c>
      <c r="AY273" s="48">
        <v>0</v>
      </c>
      <c r="AZ273" s="48">
        <v>0</v>
      </c>
      <c r="BA273" s="48">
        <v>10</v>
      </c>
      <c r="BB273" s="48">
        <v>0</v>
      </c>
      <c r="BC273" s="48">
        <v>0</v>
      </c>
      <c r="BD273" s="48">
        <v>0</v>
      </c>
      <c r="BE273" s="48">
        <v>0</v>
      </c>
      <c r="BF273" s="48">
        <v>0</v>
      </c>
      <c r="BG273" s="48">
        <v>0</v>
      </c>
      <c r="BH273" s="48">
        <v>10</v>
      </c>
      <c r="BI273" s="48">
        <v>10</v>
      </c>
      <c r="BJ273" s="48">
        <v>0</v>
      </c>
      <c r="BK273" s="48">
        <v>0</v>
      </c>
      <c r="BL273" s="48">
        <v>0</v>
      </c>
      <c r="BM273" s="48">
        <v>0</v>
      </c>
      <c r="BN273" s="48">
        <v>0</v>
      </c>
      <c r="BO273" s="48">
        <v>0</v>
      </c>
      <c r="BP273" s="48">
        <v>0</v>
      </c>
      <c r="BQ273" s="48">
        <v>0</v>
      </c>
      <c r="BR273" s="48">
        <v>0</v>
      </c>
      <c r="BS273" s="48">
        <v>0</v>
      </c>
      <c r="BT273" s="48">
        <v>0</v>
      </c>
      <c r="BU273" s="48">
        <v>0</v>
      </c>
      <c r="BV273" s="48">
        <v>0</v>
      </c>
      <c r="BW273" s="48">
        <v>0</v>
      </c>
      <c r="BX273" s="48">
        <v>0</v>
      </c>
      <c r="BY273" s="48">
        <v>0</v>
      </c>
      <c r="BZ273" s="48">
        <v>0</v>
      </c>
      <c r="CA273" s="48">
        <v>0</v>
      </c>
      <c r="CB273" s="48">
        <v>0</v>
      </c>
      <c r="CC273" s="48">
        <v>0</v>
      </c>
      <c r="CD273" s="48">
        <v>0</v>
      </c>
      <c r="CE273" s="48">
        <v>0</v>
      </c>
      <c r="CF273" s="48">
        <v>0</v>
      </c>
      <c r="CG273" s="48">
        <v>0</v>
      </c>
      <c r="CH273" s="48">
        <v>0</v>
      </c>
      <c r="CI273" s="48">
        <v>0</v>
      </c>
      <c r="CJ273" s="48">
        <v>0</v>
      </c>
      <c r="CK273" s="48">
        <v>0</v>
      </c>
      <c r="CL273" s="48">
        <v>0</v>
      </c>
      <c r="CM273" s="48">
        <v>0</v>
      </c>
      <c r="CN273" s="48">
        <v>0</v>
      </c>
      <c r="CO273" s="48">
        <v>0</v>
      </c>
      <c r="CP273" s="48"/>
      <c r="CQ273" s="48">
        <v>8</v>
      </c>
      <c r="CR273" s="48">
        <v>2</v>
      </c>
      <c r="CS273" s="48"/>
      <c r="CT273" s="48">
        <v>8</v>
      </c>
      <c r="CU273" s="48">
        <v>200</v>
      </c>
      <c r="CV273" s="429" t="s">
        <v>396</v>
      </c>
      <c r="CW273" s="47"/>
      <c r="CX273" s="47" t="s">
        <v>1068</v>
      </c>
      <c r="CY273" s="15"/>
    </row>
    <row r="274" spans="1:103" hidden="1" x14ac:dyDescent="0.35">
      <c r="A274" s="427">
        <v>272</v>
      </c>
      <c r="B274" s="47" t="s">
        <v>1499</v>
      </c>
      <c r="C274" s="47" t="s">
        <v>1500</v>
      </c>
      <c r="D274" s="47" t="s">
        <v>56</v>
      </c>
      <c r="E274" s="47" t="s">
        <v>1501</v>
      </c>
      <c r="F274" s="47" t="s">
        <v>131</v>
      </c>
      <c r="G274" s="47" t="s">
        <v>58</v>
      </c>
      <c r="H274" s="47" t="s">
        <v>327</v>
      </c>
      <c r="I274" s="47" t="s">
        <v>395</v>
      </c>
      <c r="J274" s="423" t="s">
        <v>106</v>
      </c>
      <c r="K274" s="423" t="s">
        <v>106</v>
      </c>
      <c r="L274" s="423" t="s">
        <v>106</v>
      </c>
      <c r="M274" s="423" t="s">
        <v>106</v>
      </c>
      <c r="N274" s="369" t="s">
        <v>104</v>
      </c>
      <c r="O274" s="370" t="s">
        <v>395</v>
      </c>
      <c r="P274" s="423" t="s">
        <v>106</v>
      </c>
      <c r="Q274" s="423" t="s">
        <v>106</v>
      </c>
      <c r="R274" s="47" t="s">
        <v>395</v>
      </c>
      <c r="S274" s="19" t="s">
        <v>1050</v>
      </c>
      <c r="T274" s="423" t="s">
        <v>106</v>
      </c>
      <c r="U274" s="369" t="s">
        <v>104</v>
      </c>
      <c r="V274" s="370" t="s">
        <v>395</v>
      </c>
      <c r="W274" s="423" t="s">
        <v>106</v>
      </c>
      <c r="X274" s="423" t="s">
        <v>106</v>
      </c>
      <c r="Y274" s="423" t="s">
        <v>106</v>
      </c>
      <c r="Z274" s="423" t="s">
        <v>106</v>
      </c>
      <c r="AA274" s="47" t="s">
        <v>104</v>
      </c>
      <c r="AB274" s="369" t="s">
        <v>395</v>
      </c>
      <c r="AC274" s="370" t="s">
        <v>395</v>
      </c>
      <c r="AD274" s="423" t="s">
        <v>106</v>
      </c>
      <c r="AE274" s="423" t="s">
        <v>106</v>
      </c>
      <c r="AF274" s="423" t="s">
        <v>106</v>
      </c>
      <c r="AG274" s="423" t="s">
        <v>106</v>
      </c>
      <c r="AH274" s="47" t="s">
        <v>104</v>
      </c>
      <c r="AI274" s="369" t="s">
        <v>395</v>
      </c>
      <c r="AJ274" s="370" t="s">
        <v>395</v>
      </c>
      <c r="AK274" s="423" t="s">
        <v>106</v>
      </c>
      <c r="AL274" s="47" t="s">
        <v>395</v>
      </c>
      <c r="AM274" s="221"/>
      <c r="AN274" s="48">
        <v>20</v>
      </c>
      <c r="AO274" s="48">
        <v>20</v>
      </c>
      <c r="AP274" s="48">
        <v>20</v>
      </c>
      <c r="AQ274" s="48">
        <v>0</v>
      </c>
      <c r="AR274" s="48">
        <v>30</v>
      </c>
      <c r="AS274" s="48">
        <v>32</v>
      </c>
      <c r="AT274" s="430">
        <v>18.166699999999999</v>
      </c>
      <c r="AU274" s="48">
        <v>192</v>
      </c>
      <c r="AV274" s="48">
        <v>192</v>
      </c>
      <c r="AW274" s="48">
        <v>192</v>
      </c>
      <c r="AX274" s="48">
        <v>0</v>
      </c>
      <c r="AY274" s="48">
        <v>0</v>
      </c>
      <c r="AZ274" s="48">
        <v>0</v>
      </c>
      <c r="BA274" s="48">
        <v>10</v>
      </c>
      <c r="BB274" s="48">
        <v>0</v>
      </c>
      <c r="BC274" s="48">
        <v>0</v>
      </c>
      <c r="BD274" s="48">
        <v>0</v>
      </c>
      <c r="BE274" s="48">
        <v>0</v>
      </c>
      <c r="BF274" s="48">
        <v>0</v>
      </c>
      <c r="BG274" s="48">
        <v>0</v>
      </c>
      <c r="BH274" s="48">
        <v>10</v>
      </c>
      <c r="BI274" s="48">
        <v>10</v>
      </c>
      <c r="BJ274" s="48">
        <v>0</v>
      </c>
      <c r="BK274" s="48">
        <v>0</v>
      </c>
      <c r="BL274" s="48">
        <v>0</v>
      </c>
      <c r="BM274" s="48">
        <v>0</v>
      </c>
      <c r="BN274" s="48">
        <v>0</v>
      </c>
      <c r="BO274" s="48">
        <v>0</v>
      </c>
      <c r="BP274" s="48">
        <v>0</v>
      </c>
      <c r="BQ274" s="48">
        <v>0</v>
      </c>
      <c r="BR274" s="48">
        <v>0</v>
      </c>
      <c r="BS274" s="48">
        <v>0</v>
      </c>
      <c r="BT274" s="48">
        <v>0</v>
      </c>
      <c r="BU274" s="48">
        <v>0</v>
      </c>
      <c r="BV274" s="48">
        <v>0</v>
      </c>
      <c r="BW274" s="48">
        <v>0</v>
      </c>
      <c r="BX274" s="48">
        <v>0</v>
      </c>
      <c r="BY274" s="48">
        <v>0</v>
      </c>
      <c r="BZ274" s="48">
        <v>0</v>
      </c>
      <c r="CA274" s="48">
        <v>0</v>
      </c>
      <c r="CB274" s="48">
        <v>0</v>
      </c>
      <c r="CC274" s="48">
        <v>0</v>
      </c>
      <c r="CD274" s="48">
        <v>0</v>
      </c>
      <c r="CE274" s="48">
        <v>0</v>
      </c>
      <c r="CF274" s="48">
        <v>0</v>
      </c>
      <c r="CG274" s="48">
        <v>0</v>
      </c>
      <c r="CH274" s="48">
        <v>0</v>
      </c>
      <c r="CI274" s="48">
        <v>0</v>
      </c>
      <c r="CJ274" s="48">
        <v>0</v>
      </c>
      <c r="CK274" s="48">
        <v>0</v>
      </c>
      <c r="CL274" s="48">
        <v>0</v>
      </c>
      <c r="CM274" s="48">
        <v>0</v>
      </c>
      <c r="CN274" s="48">
        <v>0</v>
      </c>
      <c r="CO274" s="48">
        <v>0</v>
      </c>
      <c r="CP274" s="48"/>
      <c r="CQ274" s="48">
        <v>8</v>
      </c>
      <c r="CR274" s="48">
        <v>2</v>
      </c>
      <c r="CS274" s="48"/>
      <c r="CT274" s="48">
        <v>8</v>
      </c>
      <c r="CU274" s="48">
        <v>200</v>
      </c>
      <c r="CV274" s="429" t="s">
        <v>396</v>
      </c>
      <c r="CW274" s="47"/>
      <c r="CX274" s="47" t="s">
        <v>1068</v>
      </c>
      <c r="CY274" s="15"/>
    </row>
    <row r="275" spans="1:103" hidden="1" x14ac:dyDescent="0.35">
      <c r="A275" s="427">
        <v>273</v>
      </c>
      <c r="B275" s="47" t="s">
        <v>1502</v>
      </c>
      <c r="C275" s="47" t="s">
        <v>1503</v>
      </c>
      <c r="D275" s="47" t="s">
        <v>56</v>
      </c>
      <c r="E275" s="47" t="s">
        <v>1504</v>
      </c>
      <c r="F275" s="47" t="s">
        <v>131</v>
      </c>
      <c r="G275" s="47" t="s">
        <v>58</v>
      </c>
      <c r="H275" s="47" t="s">
        <v>327</v>
      </c>
      <c r="I275" s="423" t="s">
        <v>106</v>
      </c>
      <c r="J275" s="423" t="s">
        <v>106</v>
      </c>
      <c r="K275" s="47" t="s">
        <v>395</v>
      </c>
      <c r="L275" s="423" t="s">
        <v>106</v>
      </c>
      <c r="M275" s="423" t="s">
        <v>106</v>
      </c>
      <c r="N275" s="369" t="s">
        <v>104</v>
      </c>
      <c r="O275" s="370" t="s">
        <v>395</v>
      </c>
      <c r="P275" s="423" t="s">
        <v>106</v>
      </c>
      <c r="Q275" s="423" t="s">
        <v>106</v>
      </c>
      <c r="R275" s="423" t="s">
        <v>106</v>
      </c>
      <c r="S275" s="47" t="s">
        <v>395</v>
      </c>
      <c r="T275" s="423" t="s">
        <v>106</v>
      </c>
      <c r="U275" s="428" t="s">
        <v>673</v>
      </c>
      <c r="V275" s="370" t="s">
        <v>395</v>
      </c>
      <c r="W275" s="423" t="s">
        <v>106</v>
      </c>
      <c r="X275" s="423" t="s">
        <v>106</v>
      </c>
      <c r="Y275" s="423" t="s">
        <v>106</v>
      </c>
      <c r="Z275" s="423" t="s">
        <v>106</v>
      </c>
      <c r="AA275" s="47" t="s">
        <v>104</v>
      </c>
      <c r="AB275" s="369" t="s">
        <v>395</v>
      </c>
      <c r="AC275" s="370" t="s">
        <v>395</v>
      </c>
      <c r="AD275" s="423" t="s">
        <v>106</v>
      </c>
      <c r="AE275" s="423" t="s">
        <v>106</v>
      </c>
      <c r="AF275" s="423" t="s">
        <v>106</v>
      </c>
      <c r="AG275" s="423" t="s">
        <v>106</v>
      </c>
      <c r="AH275" s="47" t="s">
        <v>104</v>
      </c>
      <c r="AI275" s="369" t="s">
        <v>395</v>
      </c>
      <c r="AJ275" s="370" t="s">
        <v>395</v>
      </c>
      <c r="AK275" s="423" t="s">
        <v>106</v>
      </c>
      <c r="AL275" s="423" t="s">
        <v>106</v>
      </c>
      <c r="AM275" s="221"/>
      <c r="AN275" s="48">
        <v>22</v>
      </c>
      <c r="AO275" s="430">
        <v>21.75</v>
      </c>
      <c r="AP275" s="430">
        <v>21.75</v>
      </c>
      <c r="AQ275" s="48">
        <v>0</v>
      </c>
      <c r="AR275" s="48">
        <v>40</v>
      </c>
      <c r="AS275" s="430">
        <v>39.016666000000001</v>
      </c>
      <c r="AT275" s="48">
        <v>19</v>
      </c>
      <c r="AU275" s="48">
        <v>212</v>
      </c>
      <c r="AV275" s="48">
        <v>210</v>
      </c>
      <c r="AW275" s="48">
        <v>210</v>
      </c>
      <c r="AX275" s="48">
        <v>2</v>
      </c>
      <c r="AY275" s="48">
        <v>0</v>
      </c>
      <c r="AZ275" s="48">
        <v>0</v>
      </c>
      <c r="BA275" s="48">
        <v>0</v>
      </c>
      <c r="BB275" s="48">
        <v>0</v>
      </c>
      <c r="BC275" s="48">
        <v>0</v>
      </c>
      <c r="BD275" s="48">
        <v>0</v>
      </c>
      <c r="BE275" s="48">
        <v>0</v>
      </c>
      <c r="BF275" s="48">
        <v>0</v>
      </c>
      <c r="BG275" s="48">
        <v>0</v>
      </c>
      <c r="BH275" s="48">
        <v>2</v>
      </c>
      <c r="BI275" s="48">
        <v>0</v>
      </c>
      <c r="BJ275" s="48">
        <v>0</v>
      </c>
      <c r="BK275" s="48">
        <v>0</v>
      </c>
      <c r="BL275" s="48">
        <v>0</v>
      </c>
      <c r="BM275" s="48">
        <v>0</v>
      </c>
      <c r="BN275" s="48">
        <v>0</v>
      </c>
      <c r="BO275" s="48">
        <v>0</v>
      </c>
      <c r="BP275" s="48">
        <v>0</v>
      </c>
      <c r="BQ275" s="48">
        <v>0</v>
      </c>
      <c r="BR275" s="48">
        <v>0</v>
      </c>
      <c r="BS275" s="48">
        <v>0</v>
      </c>
      <c r="BT275" s="48">
        <v>0</v>
      </c>
      <c r="BU275" s="48">
        <v>0</v>
      </c>
      <c r="BV275" s="48">
        <v>0</v>
      </c>
      <c r="BW275" s="48">
        <v>0</v>
      </c>
      <c r="BX275" s="48">
        <v>0</v>
      </c>
      <c r="BY275" s="48">
        <v>0</v>
      </c>
      <c r="BZ275" s="48">
        <v>0</v>
      </c>
      <c r="CA275" s="48">
        <v>0</v>
      </c>
      <c r="CB275" s="48">
        <v>0</v>
      </c>
      <c r="CC275" s="48">
        <v>0</v>
      </c>
      <c r="CD275" s="48">
        <v>0</v>
      </c>
      <c r="CE275" s="48">
        <v>0</v>
      </c>
      <c r="CF275" s="48">
        <v>0</v>
      </c>
      <c r="CG275" s="48">
        <v>0</v>
      </c>
      <c r="CH275" s="48">
        <v>0</v>
      </c>
      <c r="CI275" s="48">
        <v>0</v>
      </c>
      <c r="CJ275" s="48">
        <v>0</v>
      </c>
      <c r="CK275" s="48">
        <v>0</v>
      </c>
      <c r="CL275" s="48">
        <v>0</v>
      </c>
      <c r="CM275" s="48">
        <v>0</v>
      </c>
      <c r="CN275" s="48">
        <v>0</v>
      </c>
      <c r="CO275" s="48">
        <v>0</v>
      </c>
      <c r="CP275" s="48"/>
      <c r="CQ275" s="48"/>
      <c r="CR275" s="48"/>
      <c r="CS275" s="48"/>
      <c r="CT275" s="48"/>
      <c r="CU275" s="48">
        <v>208</v>
      </c>
      <c r="CV275" s="429" t="s">
        <v>396</v>
      </c>
      <c r="CW275" s="47"/>
      <c r="CX275" s="47" t="s">
        <v>1068</v>
      </c>
      <c r="CY275" s="15"/>
    </row>
    <row r="276" spans="1:103" hidden="1" x14ac:dyDescent="0.35">
      <c r="A276" s="427">
        <v>274</v>
      </c>
      <c r="B276" s="47" t="s">
        <v>1505</v>
      </c>
      <c r="C276" s="47" t="s">
        <v>1506</v>
      </c>
      <c r="D276" s="47" t="s">
        <v>56</v>
      </c>
      <c r="E276" s="47" t="s">
        <v>1507</v>
      </c>
      <c r="F276" s="47" t="s">
        <v>131</v>
      </c>
      <c r="G276" s="47" t="s">
        <v>58</v>
      </c>
      <c r="H276" s="47" t="s">
        <v>327</v>
      </c>
      <c r="I276" s="47" t="s">
        <v>104</v>
      </c>
      <c r="J276" s="423" t="s">
        <v>106</v>
      </c>
      <c r="K276" s="423" t="s">
        <v>106</v>
      </c>
      <c r="L276" s="423" t="s">
        <v>106</v>
      </c>
      <c r="M276" s="423" t="s">
        <v>106</v>
      </c>
      <c r="N276" s="369" t="s">
        <v>395</v>
      </c>
      <c r="O276" s="370" t="s">
        <v>395</v>
      </c>
      <c r="P276" s="47" t="s">
        <v>395</v>
      </c>
      <c r="Q276" s="423" t="s">
        <v>106</v>
      </c>
      <c r="R276" s="423" t="s">
        <v>106</v>
      </c>
      <c r="S276" s="423" t="s">
        <v>106</v>
      </c>
      <c r="T276" s="423" t="s">
        <v>106</v>
      </c>
      <c r="U276" s="369" t="s">
        <v>104</v>
      </c>
      <c r="V276" s="370" t="s">
        <v>395</v>
      </c>
      <c r="W276" s="423" t="s">
        <v>106</v>
      </c>
      <c r="X276" s="423" t="s">
        <v>106</v>
      </c>
      <c r="Y276" s="423" t="s">
        <v>106</v>
      </c>
      <c r="Z276" s="423" t="s">
        <v>106</v>
      </c>
      <c r="AA276" s="47" t="s">
        <v>104</v>
      </c>
      <c r="AB276" s="369" t="s">
        <v>395</v>
      </c>
      <c r="AC276" s="370" t="s">
        <v>395</v>
      </c>
      <c r="AD276" s="423" t="s">
        <v>106</v>
      </c>
      <c r="AE276" s="423" t="s">
        <v>106</v>
      </c>
      <c r="AF276" s="423" t="s">
        <v>106</v>
      </c>
      <c r="AG276" s="423" t="s">
        <v>106</v>
      </c>
      <c r="AH276" s="47" t="s">
        <v>104</v>
      </c>
      <c r="AI276" s="369" t="s">
        <v>395</v>
      </c>
      <c r="AJ276" s="370" t="s">
        <v>395</v>
      </c>
      <c r="AK276" s="423" t="s">
        <v>106</v>
      </c>
      <c r="AL276" s="423" t="s">
        <v>106</v>
      </c>
      <c r="AM276" s="221"/>
      <c r="AN276" s="48">
        <v>22</v>
      </c>
      <c r="AO276" s="48">
        <v>22</v>
      </c>
      <c r="AP276" s="48">
        <v>22</v>
      </c>
      <c r="AQ276" s="48">
        <v>0</v>
      </c>
      <c r="AR276" s="48">
        <v>40</v>
      </c>
      <c r="AS276" s="48">
        <v>40</v>
      </c>
      <c r="AT276" s="48">
        <v>19</v>
      </c>
      <c r="AU276" s="48">
        <v>212</v>
      </c>
      <c r="AV276" s="48">
        <v>212</v>
      </c>
      <c r="AW276" s="48">
        <v>212</v>
      </c>
      <c r="AX276" s="48">
        <v>0</v>
      </c>
      <c r="AY276" s="48">
        <v>0</v>
      </c>
      <c r="AZ276" s="48">
        <v>0</v>
      </c>
      <c r="BA276" s="48">
        <v>0</v>
      </c>
      <c r="BB276" s="48">
        <v>0</v>
      </c>
      <c r="BC276" s="48">
        <v>0</v>
      </c>
      <c r="BD276" s="48">
        <v>0</v>
      </c>
      <c r="BE276" s="48">
        <v>0</v>
      </c>
      <c r="BF276" s="48">
        <v>0</v>
      </c>
      <c r="BG276" s="48">
        <v>0</v>
      </c>
      <c r="BH276" s="48">
        <v>0</v>
      </c>
      <c r="BI276" s="48">
        <v>0</v>
      </c>
      <c r="BJ276" s="48">
        <v>0</v>
      </c>
      <c r="BK276" s="48">
        <v>0</v>
      </c>
      <c r="BL276" s="48">
        <v>0</v>
      </c>
      <c r="BM276" s="48">
        <v>0</v>
      </c>
      <c r="BN276" s="48">
        <v>0</v>
      </c>
      <c r="BO276" s="48">
        <v>0</v>
      </c>
      <c r="BP276" s="48">
        <v>0</v>
      </c>
      <c r="BQ276" s="48">
        <v>0</v>
      </c>
      <c r="BR276" s="48">
        <v>0</v>
      </c>
      <c r="BS276" s="48">
        <v>0</v>
      </c>
      <c r="BT276" s="48">
        <v>0</v>
      </c>
      <c r="BU276" s="48">
        <v>0</v>
      </c>
      <c r="BV276" s="48">
        <v>0</v>
      </c>
      <c r="BW276" s="48">
        <v>0</v>
      </c>
      <c r="BX276" s="48">
        <v>0</v>
      </c>
      <c r="BY276" s="48">
        <v>0</v>
      </c>
      <c r="BZ276" s="48">
        <v>0</v>
      </c>
      <c r="CA276" s="48">
        <v>0</v>
      </c>
      <c r="CB276" s="48">
        <v>0</v>
      </c>
      <c r="CC276" s="48">
        <v>0</v>
      </c>
      <c r="CD276" s="48">
        <v>0</v>
      </c>
      <c r="CE276" s="48">
        <v>0</v>
      </c>
      <c r="CF276" s="48">
        <v>0</v>
      </c>
      <c r="CG276" s="48">
        <v>0</v>
      </c>
      <c r="CH276" s="48">
        <v>0</v>
      </c>
      <c r="CI276" s="48">
        <v>0</v>
      </c>
      <c r="CJ276" s="48">
        <v>0</v>
      </c>
      <c r="CK276" s="48">
        <v>0</v>
      </c>
      <c r="CL276" s="48">
        <v>0</v>
      </c>
      <c r="CM276" s="48">
        <v>0</v>
      </c>
      <c r="CN276" s="48">
        <v>0</v>
      </c>
      <c r="CO276" s="48">
        <v>0</v>
      </c>
      <c r="CP276" s="48"/>
      <c r="CQ276" s="48"/>
      <c r="CR276" s="48"/>
      <c r="CS276" s="48"/>
      <c r="CT276" s="48"/>
      <c r="CU276" s="48">
        <v>208</v>
      </c>
      <c r="CV276" s="429" t="s">
        <v>396</v>
      </c>
      <c r="CW276" s="47"/>
      <c r="CX276" s="47" t="s">
        <v>1068</v>
      </c>
      <c r="CY276" s="15"/>
    </row>
    <row r="277" spans="1:103" hidden="1" x14ac:dyDescent="0.35">
      <c r="A277" s="427">
        <v>275</v>
      </c>
      <c r="B277" s="47" t="s">
        <v>1508</v>
      </c>
      <c r="C277" s="47" t="s">
        <v>1509</v>
      </c>
      <c r="D277" s="47" t="s">
        <v>56</v>
      </c>
      <c r="E277" s="47" t="s">
        <v>1510</v>
      </c>
      <c r="F277" s="47" t="s">
        <v>131</v>
      </c>
      <c r="G277" s="47" t="s">
        <v>58</v>
      </c>
      <c r="H277" s="47" t="s">
        <v>327</v>
      </c>
      <c r="I277" s="423" t="s">
        <v>106</v>
      </c>
      <c r="J277" s="423" t="s">
        <v>106</v>
      </c>
      <c r="K277" s="423" t="s">
        <v>106</v>
      </c>
      <c r="L277" s="423" t="s">
        <v>106</v>
      </c>
      <c r="M277" s="434" t="s">
        <v>949</v>
      </c>
      <c r="N277" s="434" t="s">
        <v>949</v>
      </c>
      <c r="O277" s="370" t="s">
        <v>395</v>
      </c>
      <c r="P277" s="19" t="s">
        <v>828</v>
      </c>
      <c r="Q277" s="19" t="s">
        <v>828</v>
      </c>
      <c r="R277" s="423" t="s">
        <v>106</v>
      </c>
      <c r="S277" s="423" t="s">
        <v>106</v>
      </c>
      <c r="T277" s="47" t="s">
        <v>104</v>
      </c>
      <c r="U277" s="369" t="s">
        <v>395</v>
      </c>
      <c r="V277" s="370" t="s">
        <v>395</v>
      </c>
      <c r="W277" s="47" t="s">
        <v>395</v>
      </c>
      <c r="X277" s="423" t="s">
        <v>106</v>
      </c>
      <c r="Y277" s="423" t="s">
        <v>106</v>
      </c>
      <c r="Z277" s="423" t="s">
        <v>106</v>
      </c>
      <c r="AA277" s="423" t="s">
        <v>106</v>
      </c>
      <c r="AB277" s="369" t="s">
        <v>104</v>
      </c>
      <c r="AC277" s="370" t="s">
        <v>395</v>
      </c>
      <c r="AD277" s="423" t="s">
        <v>106</v>
      </c>
      <c r="AE277" s="423" t="s">
        <v>106</v>
      </c>
      <c r="AF277" s="423" t="s">
        <v>106</v>
      </c>
      <c r="AG277" s="423" t="s">
        <v>106</v>
      </c>
      <c r="AH277" s="47" t="s">
        <v>104</v>
      </c>
      <c r="AI277" s="369" t="s">
        <v>395</v>
      </c>
      <c r="AJ277" s="370" t="s">
        <v>395</v>
      </c>
      <c r="AK277" s="423" t="s">
        <v>106</v>
      </c>
      <c r="AL277" s="423" t="s">
        <v>106</v>
      </c>
      <c r="AM277" s="221"/>
      <c r="AN277" s="48">
        <v>19</v>
      </c>
      <c r="AO277" s="48">
        <v>19</v>
      </c>
      <c r="AP277" s="48">
        <v>19</v>
      </c>
      <c r="AQ277" s="48">
        <v>0</v>
      </c>
      <c r="AR277" s="48">
        <v>30</v>
      </c>
      <c r="AS277" s="48">
        <v>28</v>
      </c>
      <c r="AT277" s="48">
        <v>20</v>
      </c>
      <c r="AU277" s="48">
        <v>184</v>
      </c>
      <c r="AV277" s="48">
        <v>184</v>
      </c>
      <c r="AW277" s="48">
        <v>184</v>
      </c>
      <c r="AX277" s="48">
        <v>0</v>
      </c>
      <c r="AY277" s="48">
        <v>0</v>
      </c>
      <c r="AZ277" s="48">
        <v>0</v>
      </c>
      <c r="BA277" s="48">
        <v>0</v>
      </c>
      <c r="BB277" s="48">
        <v>0</v>
      </c>
      <c r="BC277" s="48">
        <v>0</v>
      </c>
      <c r="BD277" s="48">
        <v>0</v>
      </c>
      <c r="BE277" s="48">
        <v>36</v>
      </c>
      <c r="BF277" s="48">
        <v>0</v>
      </c>
      <c r="BG277" s="48">
        <v>0</v>
      </c>
      <c r="BH277" s="48">
        <v>36</v>
      </c>
      <c r="BI277" s="48">
        <v>36</v>
      </c>
      <c r="BJ277" s="48">
        <v>0</v>
      </c>
      <c r="BK277" s="48">
        <v>0</v>
      </c>
      <c r="BL277" s="48">
        <v>0</v>
      </c>
      <c r="BM277" s="48">
        <v>0</v>
      </c>
      <c r="BN277" s="48">
        <v>0</v>
      </c>
      <c r="BO277" s="48">
        <v>0</v>
      </c>
      <c r="BP277" s="48">
        <v>0</v>
      </c>
      <c r="BQ277" s="48">
        <v>0</v>
      </c>
      <c r="BR277" s="48">
        <v>0</v>
      </c>
      <c r="BS277" s="48">
        <v>0</v>
      </c>
      <c r="BT277" s="48">
        <v>0</v>
      </c>
      <c r="BU277" s="48">
        <v>0</v>
      </c>
      <c r="BV277" s="48">
        <v>0</v>
      </c>
      <c r="BW277" s="48">
        <v>0</v>
      </c>
      <c r="BX277" s="48">
        <v>0</v>
      </c>
      <c r="BY277" s="48">
        <v>0</v>
      </c>
      <c r="BZ277" s="48">
        <v>0</v>
      </c>
      <c r="CA277" s="48">
        <v>0</v>
      </c>
      <c r="CB277" s="48">
        <v>0</v>
      </c>
      <c r="CC277" s="48">
        <v>0</v>
      </c>
      <c r="CD277" s="48">
        <v>0</v>
      </c>
      <c r="CE277" s="48">
        <v>0</v>
      </c>
      <c r="CF277" s="48">
        <v>0</v>
      </c>
      <c r="CG277" s="48">
        <v>0</v>
      </c>
      <c r="CH277" s="48">
        <v>0</v>
      </c>
      <c r="CI277" s="48">
        <v>0</v>
      </c>
      <c r="CJ277" s="48">
        <v>0</v>
      </c>
      <c r="CK277" s="48">
        <v>0</v>
      </c>
      <c r="CL277" s="48">
        <v>0</v>
      </c>
      <c r="CM277" s="48">
        <v>0</v>
      </c>
      <c r="CN277" s="48">
        <v>0</v>
      </c>
      <c r="CO277" s="48">
        <v>0</v>
      </c>
      <c r="CP277" s="48"/>
      <c r="CQ277" s="48"/>
      <c r="CR277" s="48"/>
      <c r="CS277" s="48">
        <v>36</v>
      </c>
      <c r="CT277" s="48">
        <v>36</v>
      </c>
      <c r="CU277" s="48">
        <v>172</v>
      </c>
      <c r="CV277" s="429" t="s">
        <v>396</v>
      </c>
      <c r="CW277" s="47"/>
      <c r="CX277" s="47" t="s">
        <v>1068</v>
      </c>
      <c r="CY277" s="15"/>
    </row>
    <row r="278" spans="1:103" hidden="1" x14ac:dyDescent="0.35">
      <c r="A278" s="427">
        <v>276</v>
      </c>
      <c r="B278" s="47" t="s">
        <v>1511</v>
      </c>
      <c r="C278" s="47" t="s">
        <v>1512</v>
      </c>
      <c r="D278" s="47" t="s">
        <v>56</v>
      </c>
      <c r="E278" s="47" t="s">
        <v>1513</v>
      </c>
      <c r="F278" s="47" t="s">
        <v>131</v>
      </c>
      <c r="G278" s="47" t="s">
        <v>58</v>
      </c>
      <c r="H278" s="47" t="s">
        <v>328</v>
      </c>
      <c r="I278" s="423" t="s">
        <v>106</v>
      </c>
      <c r="J278" s="423" t="s">
        <v>106</v>
      </c>
      <c r="K278" s="423" t="s">
        <v>106</v>
      </c>
      <c r="L278" s="423" t="s">
        <v>106</v>
      </c>
      <c r="M278" s="47" t="s">
        <v>104</v>
      </c>
      <c r="N278" s="369" t="s">
        <v>395</v>
      </c>
      <c r="O278" s="370" t="s">
        <v>395</v>
      </c>
      <c r="P278" s="47" t="s">
        <v>395</v>
      </c>
      <c r="Q278" s="423" t="s">
        <v>106</v>
      </c>
      <c r="R278" s="423" t="s">
        <v>106</v>
      </c>
      <c r="S278" s="423" t="s">
        <v>106</v>
      </c>
      <c r="T278" s="423" t="s">
        <v>106</v>
      </c>
      <c r="U278" s="369" t="s">
        <v>104</v>
      </c>
      <c r="V278" s="370" t="s">
        <v>395</v>
      </c>
      <c r="W278" s="423" t="s">
        <v>106</v>
      </c>
      <c r="X278" s="423" t="s">
        <v>106</v>
      </c>
      <c r="Y278" s="423" t="s">
        <v>106</v>
      </c>
      <c r="Z278" s="423" t="s">
        <v>106</v>
      </c>
      <c r="AA278" s="47" t="s">
        <v>104</v>
      </c>
      <c r="AB278" s="369" t="s">
        <v>395</v>
      </c>
      <c r="AC278" s="370" t="s">
        <v>395</v>
      </c>
      <c r="AD278" s="423" t="s">
        <v>106</v>
      </c>
      <c r="AE278" s="423" t="s">
        <v>106</v>
      </c>
      <c r="AF278" s="423" t="s">
        <v>106</v>
      </c>
      <c r="AG278" s="423" t="s">
        <v>106</v>
      </c>
      <c r="AH278" s="47" t="s">
        <v>104</v>
      </c>
      <c r="AI278" s="369" t="s">
        <v>395</v>
      </c>
      <c r="AJ278" s="370" t="s">
        <v>395</v>
      </c>
      <c r="AK278" s="423" t="s">
        <v>106</v>
      </c>
      <c r="AL278" s="423" t="s">
        <v>106</v>
      </c>
      <c r="AM278" s="221"/>
      <c r="AN278" s="48">
        <v>22</v>
      </c>
      <c r="AO278" s="48">
        <v>22</v>
      </c>
      <c r="AP278" s="48">
        <v>22</v>
      </c>
      <c r="AQ278" s="48">
        <v>0</v>
      </c>
      <c r="AR278" s="48">
        <v>45</v>
      </c>
      <c r="AS278" s="48">
        <v>48</v>
      </c>
      <c r="AT278" s="48">
        <v>19</v>
      </c>
      <c r="AU278" s="48">
        <v>212</v>
      </c>
      <c r="AV278" s="48">
        <v>212</v>
      </c>
      <c r="AW278" s="48">
        <v>212</v>
      </c>
      <c r="AX278" s="48">
        <v>0</v>
      </c>
      <c r="AY278" s="48">
        <v>0</v>
      </c>
      <c r="AZ278" s="48">
        <v>0</v>
      </c>
      <c r="BA278" s="48">
        <v>0</v>
      </c>
      <c r="BB278" s="48">
        <v>0</v>
      </c>
      <c r="BC278" s="48">
        <v>0</v>
      </c>
      <c r="BD278" s="48">
        <v>0</v>
      </c>
      <c r="BE278" s="48">
        <v>0</v>
      </c>
      <c r="BF278" s="48">
        <v>0</v>
      </c>
      <c r="BG278" s="48">
        <v>0</v>
      </c>
      <c r="BH278" s="48">
        <v>0</v>
      </c>
      <c r="BI278" s="48">
        <v>0</v>
      </c>
      <c r="BJ278" s="48">
        <v>0</v>
      </c>
      <c r="BK278" s="48">
        <v>0</v>
      </c>
      <c r="BL278" s="48">
        <v>0</v>
      </c>
      <c r="BM278" s="48">
        <v>0</v>
      </c>
      <c r="BN278" s="48">
        <v>0</v>
      </c>
      <c r="BO278" s="48">
        <v>0</v>
      </c>
      <c r="BP278" s="48">
        <v>0</v>
      </c>
      <c r="BQ278" s="48">
        <v>0</v>
      </c>
      <c r="BR278" s="48">
        <v>0</v>
      </c>
      <c r="BS278" s="48">
        <v>0</v>
      </c>
      <c r="BT278" s="48">
        <v>0</v>
      </c>
      <c r="BU278" s="48">
        <v>0</v>
      </c>
      <c r="BV278" s="48">
        <v>0</v>
      </c>
      <c r="BW278" s="48">
        <v>0</v>
      </c>
      <c r="BX278" s="48">
        <v>0</v>
      </c>
      <c r="BY278" s="48">
        <v>0</v>
      </c>
      <c r="BZ278" s="48">
        <v>0</v>
      </c>
      <c r="CA278" s="48">
        <v>0</v>
      </c>
      <c r="CB278" s="48">
        <v>0</v>
      </c>
      <c r="CC278" s="48">
        <v>0</v>
      </c>
      <c r="CD278" s="48">
        <v>0</v>
      </c>
      <c r="CE278" s="48">
        <v>0</v>
      </c>
      <c r="CF278" s="48">
        <v>0</v>
      </c>
      <c r="CG278" s="48">
        <v>0</v>
      </c>
      <c r="CH278" s="48">
        <v>0</v>
      </c>
      <c r="CI278" s="48">
        <v>0</v>
      </c>
      <c r="CJ278" s="48">
        <v>0</v>
      </c>
      <c r="CK278" s="48">
        <v>0</v>
      </c>
      <c r="CL278" s="48">
        <v>0</v>
      </c>
      <c r="CM278" s="48">
        <v>0</v>
      </c>
      <c r="CN278" s="48">
        <v>0</v>
      </c>
      <c r="CO278" s="48">
        <v>0</v>
      </c>
      <c r="CP278" s="48"/>
      <c r="CQ278" s="48"/>
      <c r="CR278" s="48"/>
      <c r="CS278" s="48"/>
      <c r="CT278" s="48"/>
      <c r="CU278" s="48">
        <v>208</v>
      </c>
      <c r="CV278" s="429" t="s">
        <v>396</v>
      </c>
      <c r="CW278" s="47"/>
      <c r="CX278" s="47" t="s">
        <v>1068</v>
      </c>
      <c r="CY278" s="15"/>
    </row>
    <row r="279" spans="1:103" hidden="1" x14ac:dyDescent="0.35">
      <c r="A279" s="427">
        <v>277</v>
      </c>
      <c r="B279" s="47" t="s">
        <v>1514</v>
      </c>
      <c r="C279" s="47" t="s">
        <v>1515</v>
      </c>
      <c r="D279" s="47" t="s">
        <v>56</v>
      </c>
      <c r="E279" s="47" t="s">
        <v>1516</v>
      </c>
      <c r="F279" s="47" t="s">
        <v>131</v>
      </c>
      <c r="G279" s="47" t="s">
        <v>58</v>
      </c>
      <c r="H279" s="47" t="s">
        <v>328</v>
      </c>
      <c r="I279" s="47" t="s">
        <v>104</v>
      </c>
      <c r="J279" s="423" t="s">
        <v>106</v>
      </c>
      <c r="K279" s="423" t="s">
        <v>106</v>
      </c>
      <c r="L279" s="47" t="s">
        <v>395</v>
      </c>
      <c r="M279" s="423" t="s">
        <v>106</v>
      </c>
      <c r="N279" s="19" t="s">
        <v>106</v>
      </c>
      <c r="O279" s="370" t="s">
        <v>395</v>
      </c>
      <c r="P279" s="423" t="s">
        <v>106</v>
      </c>
      <c r="Q279" s="423" t="s">
        <v>106</v>
      </c>
      <c r="R279" s="47" t="s">
        <v>395</v>
      </c>
      <c r="S279" s="423" t="s">
        <v>106</v>
      </c>
      <c r="T279" s="423" t="s">
        <v>106</v>
      </c>
      <c r="U279" s="428" t="s">
        <v>742</v>
      </c>
      <c r="V279" s="370" t="s">
        <v>395</v>
      </c>
      <c r="W279" s="423" t="s">
        <v>106</v>
      </c>
      <c r="X279" s="423" t="s">
        <v>106</v>
      </c>
      <c r="Y279" s="423" t="s">
        <v>106</v>
      </c>
      <c r="Z279" s="423" t="s">
        <v>106</v>
      </c>
      <c r="AA279" s="47" t="s">
        <v>104</v>
      </c>
      <c r="AB279" s="369" t="s">
        <v>395</v>
      </c>
      <c r="AC279" s="370" t="s">
        <v>395</v>
      </c>
      <c r="AD279" s="423" t="s">
        <v>106</v>
      </c>
      <c r="AE279" s="423" t="s">
        <v>106</v>
      </c>
      <c r="AF279" s="423" t="s">
        <v>106</v>
      </c>
      <c r="AG279" s="47" t="s">
        <v>395</v>
      </c>
      <c r="AH279" s="423" t="s">
        <v>106</v>
      </c>
      <c r="AI279" s="369" t="s">
        <v>104</v>
      </c>
      <c r="AJ279" s="370" t="s">
        <v>395</v>
      </c>
      <c r="AK279" s="423" t="s">
        <v>106</v>
      </c>
      <c r="AL279" s="423" t="s">
        <v>106</v>
      </c>
      <c r="AM279" s="221"/>
      <c r="AN279" s="48">
        <v>22</v>
      </c>
      <c r="AO279" s="48">
        <v>22</v>
      </c>
      <c r="AP279" s="48">
        <v>22</v>
      </c>
      <c r="AQ279" s="48">
        <v>0</v>
      </c>
      <c r="AR279" s="48">
        <v>50</v>
      </c>
      <c r="AS279" s="48">
        <v>48</v>
      </c>
      <c r="AT279" s="48">
        <v>19</v>
      </c>
      <c r="AU279" s="48">
        <v>212</v>
      </c>
      <c r="AV279" s="48">
        <v>212</v>
      </c>
      <c r="AW279" s="48">
        <v>212</v>
      </c>
      <c r="AX279" s="48">
        <v>0</v>
      </c>
      <c r="AY279" s="48">
        <v>0</v>
      </c>
      <c r="AZ279" s="48">
        <v>0</v>
      </c>
      <c r="BA279" s="48">
        <v>0</v>
      </c>
      <c r="BB279" s="48">
        <v>0</v>
      </c>
      <c r="BC279" s="48">
        <v>0</v>
      </c>
      <c r="BD279" s="48">
        <v>0</v>
      </c>
      <c r="BE279" s="48">
        <v>0</v>
      </c>
      <c r="BF279" s="48">
        <v>0</v>
      </c>
      <c r="BG279" s="48">
        <v>0</v>
      </c>
      <c r="BH279" s="48">
        <v>0</v>
      </c>
      <c r="BI279" s="48">
        <v>0</v>
      </c>
      <c r="BJ279" s="48">
        <v>0</v>
      </c>
      <c r="BK279" s="48">
        <v>0</v>
      </c>
      <c r="BL279" s="48">
        <v>8</v>
      </c>
      <c r="BM279" s="48">
        <v>0</v>
      </c>
      <c r="BN279" s="48">
        <v>0</v>
      </c>
      <c r="BO279" s="48">
        <v>0</v>
      </c>
      <c r="BP279" s="48">
        <v>0</v>
      </c>
      <c r="BQ279" s="48">
        <v>0</v>
      </c>
      <c r="BR279" s="48">
        <v>0</v>
      </c>
      <c r="BS279" s="48">
        <v>0</v>
      </c>
      <c r="BT279" s="48">
        <v>0</v>
      </c>
      <c r="BU279" s="48">
        <v>0</v>
      </c>
      <c r="BV279" s="48">
        <v>0</v>
      </c>
      <c r="BW279" s="48">
        <v>0</v>
      </c>
      <c r="BX279" s="48">
        <v>0</v>
      </c>
      <c r="BY279" s="48">
        <v>0</v>
      </c>
      <c r="BZ279" s="48">
        <v>0</v>
      </c>
      <c r="CA279" s="48">
        <v>0</v>
      </c>
      <c r="CB279" s="48">
        <v>0</v>
      </c>
      <c r="CC279" s="48">
        <v>0</v>
      </c>
      <c r="CD279" s="48">
        <v>0</v>
      </c>
      <c r="CE279" s="48">
        <v>0</v>
      </c>
      <c r="CF279" s="48">
        <v>0</v>
      </c>
      <c r="CG279" s="48">
        <v>0</v>
      </c>
      <c r="CH279" s="48">
        <v>0</v>
      </c>
      <c r="CI279" s="48">
        <v>0</v>
      </c>
      <c r="CJ279" s="48">
        <v>0</v>
      </c>
      <c r="CK279" s="48">
        <v>0</v>
      </c>
      <c r="CL279" s="48">
        <v>0</v>
      </c>
      <c r="CM279" s="48">
        <v>0</v>
      </c>
      <c r="CN279" s="48">
        <v>0</v>
      </c>
      <c r="CO279" s="48">
        <v>0</v>
      </c>
      <c r="CP279" s="48"/>
      <c r="CQ279" s="48"/>
      <c r="CR279" s="48"/>
      <c r="CS279" s="48"/>
      <c r="CT279" s="48"/>
      <c r="CU279" s="48">
        <v>208</v>
      </c>
      <c r="CV279" s="429" t="s">
        <v>396</v>
      </c>
      <c r="CW279" s="47"/>
      <c r="CX279" s="47" t="s">
        <v>1068</v>
      </c>
      <c r="CY279" s="15"/>
    </row>
    <row r="280" spans="1:103" hidden="1" x14ac:dyDescent="0.35">
      <c r="A280" s="427">
        <v>278</v>
      </c>
      <c r="B280" s="47" t="s">
        <v>1530</v>
      </c>
      <c r="C280" s="47" t="s">
        <v>1531</v>
      </c>
      <c r="D280" s="47" t="s">
        <v>1532</v>
      </c>
      <c r="E280" s="47" t="s">
        <v>1533</v>
      </c>
      <c r="F280" s="47" t="s">
        <v>132</v>
      </c>
      <c r="G280" s="47" t="s">
        <v>69</v>
      </c>
      <c r="H280" s="47" t="s">
        <v>1534</v>
      </c>
      <c r="I280" s="47" t="s">
        <v>104</v>
      </c>
      <c r="J280" s="47" t="s">
        <v>104</v>
      </c>
      <c r="K280" s="47" t="s">
        <v>104</v>
      </c>
      <c r="L280" s="47" t="s">
        <v>104</v>
      </c>
      <c r="M280" s="47" t="s">
        <v>104</v>
      </c>
      <c r="N280" s="369"/>
      <c r="O280" s="370"/>
      <c r="P280" s="47" t="s">
        <v>104</v>
      </c>
      <c r="Q280" s="47" t="s">
        <v>104</v>
      </c>
      <c r="R280" s="47" t="s">
        <v>104</v>
      </c>
      <c r="S280" s="47" t="s">
        <v>104</v>
      </c>
      <c r="T280" s="47" t="s">
        <v>104</v>
      </c>
      <c r="U280" s="369"/>
      <c r="V280" s="370"/>
      <c r="W280" s="47" t="s">
        <v>104</v>
      </c>
      <c r="X280" s="428" t="s">
        <v>983</v>
      </c>
      <c r="Y280" s="47" t="s">
        <v>104</v>
      </c>
      <c r="Z280" s="47" t="s">
        <v>104</v>
      </c>
      <c r="AA280" s="47" t="s">
        <v>104</v>
      </c>
      <c r="AB280" s="369"/>
      <c r="AC280" s="370"/>
      <c r="AD280" s="47" t="s">
        <v>104</v>
      </c>
      <c r="AE280" s="47" t="s">
        <v>104</v>
      </c>
      <c r="AF280" s="47" t="s">
        <v>104</v>
      </c>
      <c r="AG280" s="47" t="s">
        <v>104</v>
      </c>
      <c r="AH280" s="47" t="s">
        <v>104</v>
      </c>
      <c r="AI280" s="369"/>
      <c r="AJ280" s="370"/>
      <c r="AK280" s="47" t="s">
        <v>104</v>
      </c>
      <c r="AL280" s="47" t="s">
        <v>104</v>
      </c>
      <c r="AM280" s="221"/>
      <c r="AN280" s="430">
        <v>21.875</v>
      </c>
      <c r="AO280" s="48">
        <v>21</v>
      </c>
      <c r="AP280" s="48">
        <v>21</v>
      </c>
      <c r="AQ280" s="48">
        <v>0</v>
      </c>
      <c r="AR280" s="48">
        <v>0</v>
      </c>
      <c r="AS280" s="48">
        <v>0</v>
      </c>
      <c r="AT280" s="48">
        <v>22</v>
      </c>
      <c r="AU280" s="48">
        <v>175</v>
      </c>
      <c r="AV280" s="48">
        <v>168</v>
      </c>
      <c r="AW280" s="48">
        <v>168</v>
      </c>
      <c r="AX280" s="48">
        <v>7</v>
      </c>
      <c r="AY280" s="48">
        <v>0</v>
      </c>
      <c r="AZ280" s="48">
        <v>0</v>
      </c>
      <c r="BA280" s="48">
        <v>0</v>
      </c>
      <c r="BB280" s="48">
        <v>0</v>
      </c>
      <c r="BC280" s="48">
        <v>0</v>
      </c>
      <c r="BD280" s="48">
        <v>0</v>
      </c>
      <c r="BE280" s="48">
        <v>0</v>
      </c>
      <c r="BF280" s="48">
        <v>0</v>
      </c>
      <c r="BG280" s="48">
        <v>0</v>
      </c>
      <c r="BH280" s="48">
        <v>7</v>
      </c>
      <c r="BI280" s="48">
        <v>0</v>
      </c>
      <c r="BJ280" s="48">
        <v>0</v>
      </c>
      <c r="BK280" s="48">
        <v>0</v>
      </c>
      <c r="BL280" s="48">
        <v>0</v>
      </c>
      <c r="BM280" s="48">
        <v>0</v>
      </c>
      <c r="BN280" s="48">
        <v>0</v>
      </c>
      <c r="BO280" s="48">
        <v>0</v>
      </c>
      <c r="BP280" s="48">
        <v>0</v>
      </c>
      <c r="BQ280" s="48">
        <v>0</v>
      </c>
      <c r="BR280" s="48">
        <v>0</v>
      </c>
      <c r="BS280" s="48">
        <v>0</v>
      </c>
      <c r="BT280" s="48">
        <v>0</v>
      </c>
      <c r="BU280" s="48">
        <v>0</v>
      </c>
      <c r="BV280" s="48">
        <v>0</v>
      </c>
      <c r="BW280" s="48">
        <v>0</v>
      </c>
      <c r="BX280" s="48">
        <v>0</v>
      </c>
      <c r="BY280" s="48">
        <v>0</v>
      </c>
      <c r="BZ280" s="48">
        <v>0</v>
      </c>
      <c r="CA280" s="48">
        <v>0</v>
      </c>
      <c r="CB280" s="48">
        <v>0</v>
      </c>
      <c r="CC280" s="48">
        <v>0</v>
      </c>
      <c r="CD280" s="48">
        <v>0</v>
      </c>
      <c r="CE280" s="48">
        <v>0</v>
      </c>
      <c r="CF280" s="48">
        <v>0</v>
      </c>
      <c r="CG280" s="48">
        <v>0</v>
      </c>
      <c r="CH280" s="48">
        <v>0</v>
      </c>
      <c r="CI280" s="48">
        <v>0</v>
      </c>
      <c r="CJ280" s="48">
        <v>0</v>
      </c>
      <c r="CK280" s="48">
        <v>0</v>
      </c>
      <c r="CL280" s="48">
        <v>0</v>
      </c>
      <c r="CM280" s="48">
        <v>0</v>
      </c>
      <c r="CN280" s="48">
        <v>0</v>
      </c>
      <c r="CO280" s="48">
        <v>0</v>
      </c>
      <c r="CP280" s="48"/>
      <c r="CQ280" s="48"/>
      <c r="CR280" s="48"/>
      <c r="CS280" s="48">
        <v>1</v>
      </c>
      <c r="CT280" s="48">
        <v>1</v>
      </c>
      <c r="CU280" s="48">
        <v>175</v>
      </c>
      <c r="CV280" s="429" t="s">
        <v>396</v>
      </c>
      <c r="CW280" s="47"/>
      <c r="CX280" s="47" t="s">
        <v>1068</v>
      </c>
      <c r="CY280" s="15"/>
    </row>
    <row r="281" spans="1:103" hidden="1" x14ac:dyDescent="0.35">
      <c r="A281" s="427">
        <v>279</v>
      </c>
      <c r="B281" s="47" t="s">
        <v>1535</v>
      </c>
      <c r="C281" s="47" t="s">
        <v>1536</v>
      </c>
      <c r="D281" s="47" t="s">
        <v>56</v>
      </c>
      <c r="E281" s="47" t="s">
        <v>1537</v>
      </c>
      <c r="F281" s="47" t="s">
        <v>131</v>
      </c>
      <c r="G281" s="47" t="s">
        <v>58</v>
      </c>
      <c r="H281" s="47" t="s">
        <v>399</v>
      </c>
      <c r="I281" s="423" t="s">
        <v>106</v>
      </c>
      <c r="J281" s="423" t="s">
        <v>106</v>
      </c>
      <c r="K281" s="423" t="s">
        <v>106</v>
      </c>
      <c r="L281" s="433"/>
      <c r="M281" s="47" t="s">
        <v>104</v>
      </c>
      <c r="N281" s="369" t="s">
        <v>395</v>
      </c>
      <c r="O281" s="370" t="s">
        <v>395</v>
      </c>
      <c r="P281" s="433"/>
      <c r="Q281" s="433"/>
      <c r="R281" s="423" t="s">
        <v>1525</v>
      </c>
      <c r="S281" s="423" t="s">
        <v>106</v>
      </c>
      <c r="T281" s="47" t="s">
        <v>104</v>
      </c>
      <c r="U281" s="369" t="s">
        <v>395</v>
      </c>
      <c r="V281" s="370" t="s">
        <v>395</v>
      </c>
      <c r="W281" s="433"/>
      <c r="X281" s="423" t="s">
        <v>106</v>
      </c>
      <c r="Y281" s="423" t="s">
        <v>106</v>
      </c>
      <c r="Z281" s="423" t="s">
        <v>106</v>
      </c>
      <c r="AA281" s="47" t="s">
        <v>104</v>
      </c>
      <c r="AB281" s="369" t="s">
        <v>395</v>
      </c>
      <c r="AC281" s="370" t="s">
        <v>395</v>
      </c>
      <c r="AD281" s="433"/>
      <c r="AE281" s="423" t="s">
        <v>106</v>
      </c>
      <c r="AF281" s="423" t="s">
        <v>106</v>
      </c>
      <c r="AG281" s="433"/>
      <c r="AH281" s="47" t="s">
        <v>395</v>
      </c>
      <c r="AI281" s="369" t="s">
        <v>104</v>
      </c>
      <c r="AJ281" s="370" t="s">
        <v>395</v>
      </c>
      <c r="AK281" s="47" t="s">
        <v>395</v>
      </c>
      <c r="AL281" s="423" t="s">
        <v>106</v>
      </c>
      <c r="AM281" s="221"/>
      <c r="AN281" s="430">
        <v>14.818300000000001</v>
      </c>
      <c r="AO281" s="430">
        <v>14.818300000000001</v>
      </c>
      <c r="AP281" s="430">
        <v>14.818300000000001</v>
      </c>
      <c r="AQ281" s="48">
        <v>0</v>
      </c>
      <c r="AR281" s="48">
        <v>35</v>
      </c>
      <c r="AS281" s="48">
        <v>36</v>
      </c>
      <c r="AT281" s="430">
        <v>18.166699999999999</v>
      </c>
      <c r="AU281" s="430">
        <v>140.18299999999999</v>
      </c>
      <c r="AV281" s="430">
        <v>140.18299999999999</v>
      </c>
      <c r="AW281" s="430">
        <v>140.18299999999999</v>
      </c>
      <c r="AX281" s="48">
        <v>0</v>
      </c>
      <c r="AY281" s="48">
        <v>0</v>
      </c>
      <c r="AZ281" s="48">
        <v>0</v>
      </c>
      <c r="BA281" s="48">
        <v>0</v>
      </c>
      <c r="BB281" s="48">
        <v>0</v>
      </c>
      <c r="BC281" s="48">
        <v>0</v>
      </c>
      <c r="BD281" s="48">
        <v>0</v>
      </c>
      <c r="BE281" s="48">
        <v>0</v>
      </c>
      <c r="BF281" s="48">
        <v>0</v>
      </c>
      <c r="BG281" s="48">
        <v>0</v>
      </c>
      <c r="BH281" s="48">
        <v>0</v>
      </c>
      <c r="BI281" s="48">
        <v>0</v>
      </c>
      <c r="BJ281" s="48">
        <v>0</v>
      </c>
      <c r="BK281" s="48">
        <v>0</v>
      </c>
      <c r="BL281" s="48">
        <v>0</v>
      </c>
      <c r="BM281" s="48">
        <v>0</v>
      </c>
      <c r="BN281" s="48">
        <v>0</v>
      </c>
      <c r="BO281" s="48">
        <v>0</v>
      </c>
      <c r="BP281" s="48">
        <v>0</v>
      </c>
      <c r="BQ281" s="48">
        <v>0</v>
      </c>
      <c r="BR281" s="48">
        <v>0</v>
      </c>
      <c r="BS281" s="48">
        <v>0</v>
      </c>
      <c r="BT281" s="48">
        <v>0</v>
      </c>
      <c r="BU281" s="48">
        <v>0</v>
      </c>
      <c r="BV281" s="48">
        <v>0</v>
      </c>
      <c r="BW281" s="48">
        <v>0</v>
      </c>
      <c r="BX281" s="48">
        <v>0</v>
      </c>
      <c r="BY281" s="48">
        <v>0</v>
      </c>
      <c r="BZ281" s="48">
        <v>0</v>
      </c>
      <c r="CA281" s="48">
        <v>0</v>
      </c>
      <c r="CB281" s="48">
        <v>0</v>
      </c>
      <c r="CC281" s="48">
        <v>0</v>
      </c>
      <c r="CD281" s="48">
        <v>0</v>
      </c>
      <c r="CE281" s="48">
        <v>0</v>
      </c>
      <c r="CF281" s="48">
        <v>0</v>
      </c>
      <c r="CG281" s="48">
        <v>0</v>
      </c>
      <c r="CH281" s="48">
        <v>0</v>
      </c>
      <c r="CI281" s="48">
        <v>0</v>
      </c>
      <c r="CJ281" s="48">
        <v>0</v>
      </c>
      <c r="CK281" s="48">
        <v>0</v>
      </c>
      <c r="CL281" s="48">
        <v>0</v>
      </c>
      <c r="CM281" s="48">
        <v>0</v>
      </c>
      <c r="CN281" s="48">
        <v>0</v>
      </c>
      <c r="CO281" s="48">
        <v>0</v>
      </c>
      <c r="CP281" s="48"/>
      <c r="CQ281" s="48"/>
      <c r="CR281" s="48"/>
      <c r="CS281" s="430">
        <v>61.817</v>
      </c>
      <c r="CT281" s="430">
        <v>61.817</v>
      </c>
      <c r="CU281" s="430">
        <v>146.18299999999999</v>
      </c>
      <c r="CV281" s="429" t="s">
        <v>396</v>
      </c>
      <c r="CW281" s="47"/>
      <c r="CX281" s="47" t="s">
        <v>319</v>
      </c>
      <c r="CY281" s="15"/>
    </row>
    <row r="282" spans="1:103" hidden="1" x14ac:dyDescent="0.35">
      <c r="A282" s="427">
        <v>280</v>
      </c>
      <c r="B282" s="47" t="s">
        <v>1538</v>
      </c>
      <c r="C282" s="47" t="s">
        <v>1539</v>
      </c>
      <c r="D282" s="47" t="s">
        <v>56</v>
      </c>
      <c r="E282" s="47" t="s">
        <v>1540</v>
      </c>
      <c r="F282" s="47" t="s">
        <v>131</v>
      </c>
      <c r="G282" s="47" t="s">
        <v>58</v>
      </c>
      <c r="H282" s="47" t="s">
        <v>399</v>
      </c>
      <c r="I282" s="423" t="s">
        <v>106</v>
      </c>
      <c r="J282" s="423" t="s">
        <v>106</v>
      </c>
      <c r="K282" s="423" t="s">
        <v>106</v>
      </c>
      <c r="L282" s="423" t="s">
        <v>106</v>
      </c>
      <c r="M282" s="47" t="s">
        <v>104</v>
      </c>
      <c r="N282" s="369" t="s">
        <v>395</v>
      </c>
      <c r="O282" s="370" t="s">
        <v>395</v>
      </c>
      <c r="P282" s="423" t="s">
        <v>106</v>
      </c>
      <c r="Q282" s="423" t="s">
        <v>106</v>
      </c>
      <c r="R282" s="423" t="s">
        <v>106</v>
      </c>
      <c r="S282" s="423" t="s">
        <v>106</v>
      </c>
      <c r="T282" s="47" t="s">
        <v>104</v>
      </c>
      <c r="U282" s="369" t="s">
        <v>395</v>
      </c>
      <c r="V282" s="370" t="s">
        <v>395</v>
      </c>
      <c r="W282" s="423" t="s">
        <v>106</v>
      </c>
      <c r="X282" s="423" t="s">
        <v>106</v>
      </c>
      <c r="Y282" s="423" t="s">
        <v>106</v>
      </c>
      <c r="Z282" s="423" t="s">
        <v>106</v>
      </c>
      <c r="AA282" s="47" t="s">
        <v>104</v>
      </c>
      <c r="AB282" s="369" t="s">
        <v>395</v>
      </c>
      <c r="AC282" s="370" t="s">
        <v>395</v>
      </c>
      <c r="AD282" s="423" t="s">
        <v>106</v>
      </c>
      <c r="AE282" s="423" t="s">
        <v>106</v>
      </c>
      <c r="AF282" s="423" t="s">
        <v>106</v>
      </c>
      <c r="AG282" s="423" t="s">
        <v>106</v>
      </c>
      <c r="AH282" s="47" t="s">
        <v>104</v>
      </c>
      <c r="AI282" s="369" t="s">
        <v>395</v>
      </c>
      <c r="AJ282" s="370" t="s">
        <v>395</v>
      </c>
      <c r="AK282" s="47" t="s">
        <v>395</v>
      </c>
      <c r="AL282" s="423" t="s">
        <v>106</v>
      </c>
      <c r="AM282" s="221"/>
      <c r="AN282" s="48">
        <v>21</v>
      </c>
      <c r="AO282" s="48">
        <v>21</v>
      </c>
      <c r="AP282" s="48">
        <v>21</v>
      </c>
      <c r="AQ282" s="48">
        <v>0</v>
      </c>
      <c r="AR282" s="48">
        <v>45</v>
      </c>
      <c r="AS282" s="48">
        <v>44</v>
      </c>
      <c r="AT282" s="430">
        <v>18.166699999999999</v>
      </c>
      <c r="AU282" s="48">
        <v>202</v>
      </c>
      <c r="AV282" s="48">
        <v>202</v>
      </c>
      <c r="AW282" s="48">
        <v>202</v>
      </c>
      <c r="AX282" s="48">
        <v>0</v>
      </c>
      <c r="AY282" s="48">
        <v>0</v>
      </c>
      <c r="AZ282" s="48">
        <v>0</v>
      </c>
      <c r="BA282" s="48">
        <v>0</v>
      </c>
      <c r="BB282" s="48">
        <v>0</v>
      </c>
      <c r="BC282" s="48">
        <v>0</v>
      </c>
      <c r="BD282" s="48">
        <v>0</v>
      </c>
      <c r="BE282" s="48">
        <v>0</v>
      </c>
      <c r="BF282" s="48">
        <v>0</v>
      </c>
      <c r="BG282" s="48">
        <v>0</v>
      </c>
      <c r="BH282" s="48">
        <v>0</v>
      </c>
      <c r="BI282" s="48">
        <v>0</v>
      </c>
      <c r="BJ282" s="48">
        <v>0</v>
      </c>
      <c r="BK282" s="48">
        <v>0</v>
      </c>
      <c r="BL282" s="48">
        <v>0</v>
      </c>
      <c r="BM282" s="48">
        <v>0</v>
      </c>
      <c r="BN282" s="48">
        <v>0</v>
      </c>
      <c r="BO282" s="48">
        <v>0</v>
      </c>
      <c r="BP282" s="48">
        <v>0</v>
      </c>
      <c r="BQ282" s="48">
        <v>0</v>
      </c>
      <c r="BR282" s="48">
        <v>0</v>
      </c>
      <c r="BS282" s="48">
        <v>0</v>
      </c>
      <c r="BT282" s="48">
        <v>0</v>
      </c>
      <c r="BU282" s="48">
        <v>0</v>
      </c>
      <c r="BV282" s="48">
        <v>0</v>
      </c>
      <c r="BW282" s="48">
        <v>0</v>
      </c>
      <c r="BX282" s="48">
        <v>0</v>
      </c>
      <c r="BY282" s="48">
        <v>0</v>
      </c>
      <c r="BZ282" s="48">
        <v>0</v>
      </c>
      <c r="CA282" s="48">
        <v>0</v>
      </c>
      <c r="CB282" s="48">
        <v>0</v>
      </c>
      <c r="CC282" s="48">
        <v>0</v>
      </c>
      <c r="CD282" s="48">
        <v>0</v>
      </c>
      <c r="CE282" s="48">
        <v>0</v>
      </c>
      <c r="CF282" s="48">
        <v>0</v>
      </c>
      <c r="CG282" s="48">
        <v>0</v>
      </c>
      <c r="CH282" s="48">
        <v>0</v>
      </c>
      <c r="CI282" s="48">
        <v>0</v>
      </c>
      <c r="CJ282" s="48">
        <v>0</v>
      </c>
      <c r="CK282" s="48">
        <v>0</v>
      </c>
      <c r="CL282" s="48">
        <v>0</v>
      </c>
      <c r="CM282" s="48">
        <v>0</v>
      </c>
      <c r="CN282" s="48">
        <v>0</v>
      </c>
      <c r="CO282" s="48">
        <v>0</v>
      </c>
      <c r="CP282" s="48"/>
      <c r="CQ282" s="48"/>
      <c r="CR282" s="48"/>
      <c r="CS282" s="48"/>
      <c r="CT282" s="48"/>
      <c r="CU282" s="48">
        <v>208</v>
      </c>
      <c r="CV282" s="429" t="s">
        <v>396</v>
      </c>
      <c r="CW282" s="47"/>
      <c r="CX282" s="47" t="s">
        <v>319</v>
      </c>
      <c r="CY282" s="15"/>
    </row>
    <row r="283" spans="1:103" hidden="1" x14ac:dyDescent="0.35">
      <c r="A283" s="427">
        <v>281</v>
      </c>
      <c r="B283" s="47" t="s">
        <v>1541</v>
      </c>
      <c r="C283" s="47" t="s">
        <v>1542</v>
      </c>
      <c r="D283" s="47" t="s">
        <v>56</v>
      </c>
      <c r="E283" s="47" t="s">
        <v>1543</v>
      </c>
      <c r="F283" s="47" t="s">
        <v>131</v>
      </c>
      <c r="G283" s="47" t="s">
        <v>58</v>
      </c>
      <c r="H283" s="47" t="s">
        <v>399</v>
      </c>
      <c r="I283" s="423" t="s">
        <v>106</v>
      </c>
      <c r="J283" s="423" t="s">
        <v>106</v>
      </c>
      <c r="K283" s="423" t="s">
        <v>106</v>
      </c>
      <c r="L283" s="423" t="s">
        <v>106</v>
      </c>
      <c r="M283" s="47" t="s">
        <v>395</v>
      </c>
      <c r="N283" s="369" t="s">
        <v>104</v>
      </c>
      <c r="O283" s="370" t="s">
        <v>395</v>
      </c>
      <c r="P283" s="433"/>
      <c r="Q283" s="423" t="s">
        <v>106</v>
      </c>
      <c r="R283" s="423" t="s">
        <v>106</v>
      </c>
      <c r="S283" s="423" t="s">
        <v>106</v>
      </c>
      <c r="T283" s="47" t="s">
        <v>395</v>
      </c>
      <c r="U283" s="369" t="s">
        <v>104</v>
      </c>
      <c r="V283" s="370" t="s">
        <v>395</v>
      </c>
      <c r="W283" s="423" t="s">
        <v>106</v>
      </c>
      <c r="X283" s="423" t="s">
        <v>106</v>
      </c>
      <c r="Y283" s="423" t="s">
        <v>106</v>
      </c>
      <c r="Z283" s="47" t="s">
        <v>395</v>
      </c>
      <c r="AA283" s="423" t="s">
        <v>106</v>
      </c>
      <c r="AB283" s="369" t="s">
        <v>104</v>
      </c>
      <c r="AC283" s="370" t="s">
        <v>395</v>
      </c>
      <c r="AD283" s="423" t="s">
        <v>106</v>
      </c>
      <c r="AE283" s="423" t="s">
        <v>106</v>
      </c>
      <c r="AF283" s="47" t="s">
        <v>395</v>
      </c>
      <c r="AG283" s="423" t="s">
        <v>106</v>
      </c>
      <c r="AH283" s="423" t="s">
        <v>106</v>
      </c>
      <c r="AI283" s="369" t="s">
        <v>104</v>
      </c>
      <c r="AJ283" s="370" t="s">
        <v>395</v>
      </c>
      <c r="AK283" s="423" t="s">
        <v>106</v>
      </c>
      <c r="AL283" s="47" t="s">
        <v>395</v>
      </c>
      <c r="AM283" s="221"/>
      <c r="AN283" s="48">
        <v>20</v>
      </c>
      <c r="AO283" s="48">
        <v>20</v>
      </c>
      <c r="AP283" s="48">
        <v>20</v>
      </c>
      <c r="AQ283" s="48">
        <v>0</v>
      </c>
      <c r="AR283" s="48">
        <v>35</v>
      </c>
      <c r="AS283" s="48">
        <v>36</v>
      </c>
      <c r="AT283" s="430">
        <v>18.166699999999999</v>
      </c>
      <c r="AU283" s="48">
        <v>192</v>
      </c>
      <c r="AV283" s="48">
        <v>192</v>
      </c>
      <c r="AW283" s="48">
        <v>192</v>
      </c>
      <c r="AX283" s="48">
        <v>0</v>
      </c>
      <c r="AY283" s="48">
        <v>0</v>
      </c>
      <c r="AZ283" s="48">
        <v>0</v>
      </c>
      <c r="BA283" s="48">
        <v>0</v>
      </c>
      <c r="BB283" s="48">
        <v>0</v>
      </c>
      <c r="BC283" s="48">
        <v>0</v>
      </c>
      <c r="BD283" s="48">
        <v>0</v>
      </c>
      <c r="BE283" s="48">
        <v>0</v>
      </c>
      <c r="BF283" s="48">
        <v>0</v>
      </c>
      <c r="BG283" s="48">
        <v>0</v>
      </c>
      <c r="BH283" s="48">
        <v>0</v>
      </c>
      <c r="BI283" s="48">
        <v>0</v>
      </c>
      <c r="BJ283" s="48">
        <v>0</v>
      </c>
      <c r="BK283" s="48">
        <v>0</v>
      </c>
      <c r="BL283" s="48">
        <v>0</v>
      </c>
      <c r="BM283" s="48">
        <v>0</v>
      </c>
      <c r="BN283" s="48">
        <v>0</v>
      </c>
      <c r="BO283" s="48">
        <v>0</v>
      </c>
      <c r="BP283" s="48">
        <v>0</v>
      </c>
      <c r="BQ283" s="48">
        <v>0</v>
      </c>
      <c r="BR283" s="48">
        <v>0</v>
      </c>
      <c r="BS283" s="48">
        <v>0</v>
      </c>
      <c r="BT283" s="48">
        <v>0</v>
      </c>
      <c r="BU283" s="48">
        <v>0</v>
      </c>
      <c r="BV283" s="48">
        <v>0</v>
      </c>
      <c r="BW283" s="48">
        <v>0</v>
      </c>
      <c r="BX283" s="48">
        <v>0</v>
      </c>
      <c r="BY283" s="48">
        <v>0</v>
      </c>
      <c r="BZ283" s="48">
        <v>0</v>
      </c>
      <c r="CA283" s="48">
        <v>0</v>
      </c>
      <c r="CB283" s="48">
        <v>0</v>
      </c>
      <c r="CC283" s="48">
        <v>0</v>
      </c>
      <c r="CD283" s="48">
        <v>0</v>
      </c>
      <c r="CE283" s="48">
        <v>0</v>
      </c>
      <c r="CF283" s="48">
        <v>0</v>
      </c>
      <c r="CG283" s="48">
        <v>0</v>
      </c>
      <c r="CH283" s="48">
        <v>0</v>
      </c>
      <c r="CI283" s="48">
        <v>0</v>
      </c>
      <c r="CJ283" s="48">
        <v>0</v>
      </c>
      <c r="CK283" s="48">
        <v>0</v>
      </c>
      <c r="CL283" s="48">
        <v>0</v>
      </c>
      <c r="CM283" s="48">
        <v>0</v>
      </c>
      <c r="CN283" s="48">
        <v>0</v>
      </c>
      <c r="CO283" s="48">
        <v>0</v>
      </c>
      <c r="CP283" s="48"/>
      <c r="CQ283" s="48"/>
      <c r="CR283" s="48"/>
      <c r="CS283" s="48">
        <v>10</v>
      </c>
      <c r="CT283" s="48">
        <v>10</v>
      </c>
      <c r="CU283" s="48">
        <v>198</v>
      </c>
      <c r="CV283" s="429" t="s">
        <v>396</v>
      </c>
      <c r="CW283" s="47"/>
      <c r="CX283" s="47" t="s">
        <v>319</v>
      </c>
      <c r="CY283" s="15"/>
    </row>
    <row r="284" spans="1:103" hidden="1" x14ac:dyDescent="0.35">
      <c r="A284" s="427">
        <v>282</v>
      </c>
      <c r="B284" s="47" t="s">
        <v>1544</v>
      </c>
      <c r="C284" s="47" t="s">
        <v>1545</v>
      </c>
      <c r="D284" s="47" t="s">
        <v>56</v>
      </c>
      <c r="E284" s="47" t="s">
        <v>1546</v>
      </c>
      <c r="F284" s="47" t="s">
        <v>131</v>
      </c>
      <c r="G284" s="47" t="s">
        <v>58</v>
      </c>
      <c r="H284" s="47" t="s">
        <v>399</v>
      </c>
      <c r="I284" s="433"/>
      <c r="J284" s="47" t="s">
        <v>395</v>
      </c>
      <c r="K284" s="423" t="s">
        <v>106</v>
      </c>
      <c r="L284" s="432" t="s">
        <v>1052</v>
      </c>
      <c r="M284" s="423" t="s">
        <v>106</v>
      </c>
      <c r="N284" s="369" t="s">
        <v>104</v>
      </c>
      <c r="O284" s="370" t="s">
        <v>395</v>
      </c>
      <c r="P284" s="423" t="s">
        <v>106</v>
      </c>
      <c r="Q284" s="432" t="s">
        <v>1052</v>
      </c>
      <c r="R284" s="47" t="s">
        <v>395</v>
      </c>
      <c r="S284" s="423" t="s">
        <v>106</v>
      </c>
      <c r="T284" s="423" t="s">
        <v>106</v>
      </c>
      <c r="U284" s="432" t="s">
        <v>985</v>
      </c>
      <c r="V284" s="370" t="s">
        <v>395</v>
      </c>
      <c r="W284" s="433"/>
      <c r="X284" s="433"/>
      <c r="Y284" s="423" t="s">
        <v>106</v>
      </c>
      <c r="Z284" s="47" t="s">
        <v>395</v>
      </c>
      <c r="AA284" s="423" t="s">
        <v>106</v>
      </c>
      <c r="AB284" s="432" t="s">
        <v>985</v>
      </c>
      <c r="AC284" s="370" t="s">
        <v>395</v>
      </c>
      <c r="AD284" s="423" t="s">
        <v>106</v>
      </c>
      <c r="AE284" s="423" t="s">
        <v>106</v>
      </c>
      <c r="AF284" s="423" t="s">
        <v>106</v>
      </c>
      <c r="AG284" s="423" t="s">
        <v>106</v>
      </c>
      <c r="AH284" s="47" t="s">
        <v>395</v>
      </c>
      <c r="AI284" s="369" t="s">
        <v>104</v>
      </c>
      <c r="AJ284" s="370" t="s">
        <v>395</v>
      </c>
      <c r="AK284" s="47" t="s">
        <v>395</v>
      </c>
      <c r="AL284" s="423" t="s">
        <v>106</v>
      </c>
      <c r="AM284" s="221"/>
      <c r="AN284" s="48">
        <v>14</v>
      </c>
      <c r="AO284" s="48">
        <v>14</v>
      </c>
      <c r="AP284" s="48">
        <v>14</v>
      </c>
      <c r="AQ284" s="48">
        <v>0</v>
      </c>
      <c r="AR284" s="48">
        <v>35</v>
      </c>
      <c r="AS284" s="48">
        <v>32</v>
      </c>
      <c r="AT284" s="430">
        <v>18.166699999999999</v>
      </c>
      <c r="AU284" s="48">
        <v>136</v>
      </c>
      <c r="AV284" s="48">
        <v>136</v>
      </c>
      <c r="AW284" s="48">
        <v>136</v>
      </c>
      <c r="AX284" s="48">
        <v>0</v>
      </c>
      <c r="AY284" s="48">
        <v>0</v>
      </c>
      <c r="AZ284" s="48">
        <v>0</v>
      </c>
      <c r="BA284" s="48">
        <v>0</v>
      </c>
      <c r="BB284" s="48">
        <v>0</v>
      </c>
      <c r="BC284" s="48">
        <v>36</v>
      </c>
      <c r="BD284" s="48">
        <v>0</v>
      </c>
      <c r="BE284" s="48">
        <v>0</v>
      </c>
      <c r="BF284" s="48">
        <v>0</v>
      </c>
      <c r="BG284" s="48">
        <v>0</v>
      </c>
      <c r="BH284" s="48">
        <v>36</v>
      </c>
      <c r="BI284" s="48">
        <v>36</v>
      </c>
      <c r="BJ284" s="48">
        <v>0</v>
      </c>
      <c r="BK284" s="48">
        <v>0</v>
      </c>
      <c r="BL284" s="48">
        <v>0</v>
      </c>
      <c r="BM284" s="48">
        <v>0</v>
      </c>
      <c r="BN284" s="48">
        <v>0</v>
      </c>
      <c r="BO284" s="48">
        <v>0</v>
      </c>
      <c r="BP284" s="48">
        <v>0</v>
      </c>
      <c r="BQ284" s="48">
        <v>0</v>
      </c>
      <c r="BR284" s="48">
        <v>0</v>
      </c>
      <c r="BS284" s="48">
        <v>0</v>
      </c>
      <c r="BT284" s="48">
        <v>0</v>
      </c>
      <c r="BU284" s="48">
        <v>0</v>
      </c>
      <c r="BV284" s="48">
        <v>0</v>
      </c>
      <c r="BW284" s="48">
        <v>0</v>
      </c>
      <c r="BX284" s="48">
        <v>0</v>
      </c>
      <c r="BY284" s="48">
        <v>0</v>
      </c>
      <c r="BZ284" s="48">
        <v>0</v>
      </c>
      <c r="CA284" s="48">
        <v>0</v>
      </c>
      <c r="CB284" s="48">
        <v>0</v>
      </c>
      <c r="CC284" s="48">
        <v>0</v>
      </c>
      <c r="CD284" s="48">
        <v>0</v>
      </c>
      <c r="CE284" s="48">
        <v>0</v>
      </c>
      <c r="CF284" s="48">
        <v>0</v>
      </c>
      <c r="CG284" s="48">
        <v>0</v>
      </c>
      <c r="CH284" s="48">
        <v>0</v>
      </c>
      <c r="CI284" s="48">
        <v>0</v>
      </c>
      <c r="CJ284" s="48">
        <v>0</v>
      </c>
      <c r="CK284" s="48">
        <v>0</v>
      </c>
      <c r="CL284" s="48">
        <v>0</v>
      </c>
      <c r="CM284" s="48">
        <v>0</v>
      </c>
      <c r="CN284" s="48">
        <v>0</v>
      </c>
      <c r="CO284" s="48">
        <v>0</v>
      </c>
      <c r="CP284" s="48"/>
      <c r="CQ284" s="48"/>
      <c r="CR284" s="48"/>
      <c r="CS284" s="48">
        <v>66</v>
      </c>
      <c r="CT284" s="48">
        <v>66</v>
      </c>
      <c r="CU284" s="48">
        <v>142</v>
      </c>
      <c r="CV284" s="429" t="s">
        <v>396</v>
      </c>
      <c r="CW284" s="47"/>
      <c r="CX284" s="47" t="s">
        <v>1067</v>
      </c>
      <c r="CY284" s="15"/>
    </row>
    <row r="285" spans="1:103" hidden="1" x14ac:dyDescent="0.35">
      <c r="A285" s="427">
        <v>283</v>
      </c>
      <c r="B285" s="47" t="s">
        <v>1547</v>
      </c>
      <c r="C285" s="47" t="s">
        <v>1548</v>
      </c>
      <c r="D285" s="47" t="s">
        <v>56</v>
      </c>
      <c r="E285" s="47" t="s">
        <v>1549</v>
      </c>
      <c r="F285" s="47" t="s">
        <v>131</v>
      </c>
      <c r="G285" s="47" t="s">
        <v>58</v>
      </c>
      <c r="H285" s="47" t="s">
        <v>328</v>
      </c>
      <c r="I285" s="423" t="s">
        <v>106</v>
      </c>
      <c r="J285" s="423" t="s">
        <v>106</v>
      </c>
      <c r="K285" s="433"/>
      <c r="L285" s="433"/>
      <c r="M285" s="47" t="s">
        <v>104</v>
      </c>
      <c r="N285" s="369" t="s">
        <v>395</v>
      </c>
      <c r="O285" s="370" t="s">
        <v>395</v>
      </c>
      <c r="P285" s="423" t="s">
        <v>106</v>
      </c>
      <c r="Q285" s="433"/>
      <c r="R285" s="428" t="s">
        <v>673</v>
      </c>
      <c r="S285" s="423" t="s">
        <v>106</v>
      </c>
      <c r="T285" s="433"/>
      <c r="U285" s="369" t="s">
        <v>395</v>
      </c>
      <c r="V285" s="370" t="s">
        <v>395</v>
      </c>
      <c r="W285" s="433"/>
      <c r="X285" s="423" t="s">
        <v>106</v>
      </c>
      <c r="Y285" s="423" t="s">
        <v>106</v>
      </c>
      <c r="Z285" s="423" t="s">
        <v>106</v>
      </c>
      <c r="AA285" s="47" t="s">
        <v>395</v>
      </c>
      <c r="AB285" s="369" t="s">
        <v>104</v>
      </c>
      <c r="AC285" s="370" t="s">
        <v>395</v>
      </c>
      <c r="AD285" s="423" t="s">
        <v>106</v>
      </c>
      <c r="AE285" s="47" t="s">
        <v>395</v>
      </c>
      <c r="AF285" s="423" t="s">
        <v>106</v>
      </c>
      <c r="AG285" s="423" t="s">
        <v>106</v>
      </c>
      <c r="AH285" s="423" t="s">
        <v>106</v>
      </c>
      <c r="AI285" s="369" t="s">
        <v>104</v>
      </c>
      <c r="AJ285" s="370" t="s">
        <v>395</v>
      </c>
      <c r="AK285" s="47" t="s">
        <v>395</v>
      </c>
      <c r="AL285" s="428" t="s">
        <v>673</v>
      </c>
      <c r="AM285" s="221"/>
      <c r="AN285" s="48">
        <v>16</v>
      </c>
      <c r="AO285" s="430">
        <v>15.6</v>
      </c>
      <c r="AP285" s="430">
        <v>15.6</v>
      </c>
      <c r="AQ285" s="48">
        <v>0</v>
      </c>
      <c r="AR285" s="48">
        <v>35</v>
      </c>
      <c r="AS285" s="48">
        <v>40</v>
      </c>
      <c r="AT285" s="430">
        <v>18.166699999999999</v>
      </c>
      <c r="AU285" s="48">
        <v>154</v>
      </c>
      <c r="AV285" s="48">
        <v>150</v>
      </c>
      <c r="AW285" s="48">
        <v>150</v>
      </c>
      <c r="AX285" s="48">
        <v>4</v>
      </c>
      <c r="AY285" s="48">
        <v>0</v>
      </c>
      <c r="AZ285" s="48">
        <v>0</v>
      </c>
      <c r="BA285" s="48">
        <v>0</v>
      </c>
      <c r="BB285" s="48">
        <v>0</v>
      </c>
      <c r="BC285" s="48">
        <v>0</v>
      </c>
      <c r="BD285" s="48">
        <v>0</v>
      </c>
      <c r="BE285" s="48">
        <v>0</v>
      </c>
      <c r="BF285" s="48">
        <v>0</v>
      </c>
      <c r="BG285" s="48">
        <v>0</v>
      </c>
      <c r="BH285" s="48">
        <v>4</v>
      </c>
      <c r="BI285" s="48">
        <v>0</v>
      </c>
      <c r="BJ285" s="48">
        <v>0</v>
      </c>
      <c r="BK285" s="48">
        <v>0</v>
      </c>
      <c r="BL285" s="48">
        <v>0</v>
      </c>
      <c r="BM285" s="48">
        <v>0</v>
      </c>
      <c r="BN285" s="48">
        <v>0</v>
      </c>
      <c r="BO285" s="48">
        <v>0</v>
      </c>
      <c r="BP285" s="48">
        <v>0</v>
      </c>
      <c r="BQ285" s="48">
        <v>0</v>
      </c>
      <c r="BR285" s="48">
        <v>0</v>
      </c>
      <c r="BS285" s="48">
        <v>0</v>
      </c>
      <c r="BT285" s="48">
        <v>0</v>
      </c>
      <c r="BU285" s="48">
        <v>0</v>
      </c>
      <c r="BV285" s="48">
        <v>0</v>
      </c>
      <c r="BW285" s="48">
        <v>0</v>
      </c>
      <c r="BX285" s="48">
        <v>0</v>
      </c>
      <c r="BY285" s="48">
        <v>0</v>
      </c>
      <c r="BZ285" s="48">
        <v>0</v>
      </c>
      <c r="CA285" s="48">
        <v>0</v>
      </c>
      <c r="CB285" s="48">
        <v>0</v>
      </c>
      <c r="CC285" s="48">
        <v>0</v>
      </c>
      <c r="CD285" s="48">
        <v>0</v>
      </c>
      <c r="CE285" s="48">
        <v>0</v>
      </c>
      <c r="CF285" s="48">
        <v>0</v>
      </c>
      <c r="CG285" s="48">
        <v>0</v>
      </c>
      <c r="CH285" s="48">
        <v>0</v>
      </c>
      <c r="CI285" s="48">
        <v>0</v>
      </c>
      <c r="CJ285" s="48">
        <v>0</v>
      </c>
      <c r="CK285" s="48">
        <v>0</v>
      </c>
      <c r="CL285" s="48">
        <v>0</v>
      </c>
      <c r="CM285" s="48">
        <v>0</v>
      </c>
      <c r="CN285" s="48">
        <v>0</v>
      </c>
      <c r="CO285" s="48">
        <v>0</v>
      </c>
      <c r="CP285" s="48"/>
      <c r="CQ285" s="48"/>
      <c r="CR285" s="48"/>
      <c r="CS285" s="48">
        <v>48</v>
      </c>
      <c r="CT285" s="48">
        <v>48</v>
      </c>
      <c r="CU285" s="48">
        <v>160</v>
      </c>
      <c r="CV285" s="429" t="s">
        <v>396</v>
      </c>
      <c r="CW285" s="47"/>
      <c r="CX285" s="47" t="s">
        <v>870</v>
      </c>
      <c r="CY285" s="15"/>
    </row>
    <row r="286" spans="1:103" hidden="1" x14ac:dyDescent="0.35">
      <c r="A286" s="427">
        <v>284</v>
      </c>
      <c r="B286" s="47" t="s">
        <v>1550</v>
      </c>
      <c r="C286" s="47" t="s">
        <v>1551</v>
      </c>
      <c r="D286" s="47" t="s">
        <v>56</v>
      </c>
      <c r="E286" s="47" t="s">
        <v>1552</v>
      </c>
      <c r="F286" s="47" t="s">
        <v>131</v>
      </c>
      <c r="G286" s="47" t="s">
        <v>58</v>
      </c>
      <c r="H286" s="47" t="s">
        <v>328</v>
      </c>
      <c r="I286" s="423" t="s">
        <v>106</v>
      </c>
      <c r="J286" s="423" t="s">
        <v>106</v>
      </c>
      <c r="K286" s="423" t="s">
        <v>106</v>
      </c>
      <c r="L286" s="423" t="s">
        <v>106</v>
      </c>
      <c r="M286" s="47" t="s">
        <v>104</v>
      </c>
      <c r="N286" s="369" t="s">
        <v>395</v>
      </c>
      <c r="O286" s="370" t="s">
        <v>395</v>
      </c>
      <c r="P286" s="423" t="s">
        <v>106</v>
      </c>
      <c r="Q286" s="423" t="s">
        <v>106</v>
      </c>
      <c r="R286" s="423" t="s">
        <v>106</v>
      </c>
      <c r="S286" s="423" t="s">
        <v>106</v>
      </c>
      <c r="T286" s="47" t="s">
        <v>104</v>
      </c>
      <c r="U286" s="369" t="s">
        <v>395</v>
      </c>
      <c r="V286" s="370" t="s">
        <v>395</v>
      </c>
      <c r="W286" s="423" t="s">
        <v>106</v>
      </c>
      <c r="X286" s="423" t="s">
        <v>106</v>
      </c>
      <c r="Y286" s="423" t="s">
        <v>106</v>
      </c>
      <c r="Z286" s="423" t="s">
        <v>106</v>
      </c>
      <c r="AA286" s="47" t="s">
        <v>104</v>
      </c>
      <c r="AB286" s="369" t="s">
        <v>395</v>
      </c>
      <c r="AC286" s="370" t="s">
        <v>395</v>
      </c>
      <c r="AD286" s="423" t="s">
        <v>106</v>
      </c>
      <c r="AE286" s="423" t="s">
        <v>106</v>
      </c>
      <c r="AF286" s="423" t="s">
        <v>106</v>
      </c>
      <c r="AG286" s="423" t="s">
        <v>106</v>
      </c>
      <c r="AH286" s="433"/>
      <c r="AI286" s="369" t="s">
        <v>395</v>
      </c>
      <c r="AJ286" s="370" t="s">
        <v>395</v>
      </c>
      <c r="AK286" s="423" t="s">
        <v>106</v>
      </c>
      <c r="AL286" s="47" t="s">
        <v>395</v>
      </c>
      <c r="AM286" s="221"/>
      <c r="AN286" s="48">
        <v>20</v>
      </c>
      <c r="AO286" s="48">
        <v>20</v>
      </c>
      <c r="AP286" s="48">
        <v>20</v>
      </c>
      <c r="AQ286" s="48">
        <v>0</v>
      </c>
      <c r="AR286" s="48">
        <v>40</v>
      </c>
      <c r="AS286" s="48">
        <v>36</v>
      </c>
      <c r="AT286" s="430">
        <v>18.166699999999999</v>
      </c>
      <c r="AU286" s="48">
        <v>194</v>
      </c>
      <c r="AV286" s="48">
        <v>194</v>
      </c>
      <c r="AW286" s="48">
        <v>194</v>
      </c>
      <c r="AX286" s="48">
        <v>0</v>
      </c>
      <c r="AY286" s="48">
        <v>0</v>
      </c>
      <c r="AZ286" s="48">
        <v>0</v>
      </c>
      <c r="BA286" s="48">
        <v>0</v>
      </c>
      <c r="BB286" s="48">
        <v>0</v>
      </c>
      <c r="BC286" s="48">
        <v>0</v>
      </c>
      <c r="BD286" s="48">
        <v>0</v>
      </c>
      <c r="BE286" s="48">
        <v>0</v>
      </c>
      <c r="BF286" s="48">
        <v>0</v>
      </c>
      <c r="BG286" s="48">
        <v>0</v>
      </c>
      <c r="BH286" s="48">
        <v>0</v>
      </c>
      <c r="BI286" s="48">
        <v>0</v>
      </c>
      <c r="BJ286" s="48">
        <v>0</v>
      </c>
      <c r="BK286" s="48">
        <v>0</v>
      </c>
      <c r="BL286" s="48">
        <v>0</v>
      </c>
      <c r="BM286" s="48">
        <v>0</v>
      </c>
      <c r="BN286" s="48">
        <v>0</v>
      </c>
      <c r="BO286" s="48">
        <v>0</v>
      </c>
      <c r="BP286" s="48">
        <v>0</v>
      </c>
      <c r="BQ286" s="48">
        <v>0</v>
      </c>
      <c r="BR286" s="48">
        <v>0</v>
      </c>
      <c r="BS286" s="48">
        <v>0</v>
      </c>
      <c r="BT286" s="48">
        <v>0</v>
      </c>
      <c r="BU286" s="48">
        <v>0</v>
      </c>
      <c r="BV286" s="48">
        <v>0</v>
      </c>
      <c r="BW286" s="48">
        <v>0</v>
      </c>
      <c r="BX286" s="48">
        <v>0</v>
      </c>
      <c r="BY286" s="48">
        <v>0</v>
      </c>
      <c r="BZ286" s="48">
        <v>0</v>
      </c>
      <c r="CA286" s="48">
        <v>0</v>
      </c>
      <c r="CB286" s="48">
        <v>0</v>
      </c>
      <c r="CC286" s="48">
        <v>0</v>
      </c>
      <c r="CD286" s="48">
        <v>0</v>
      </c>
      <c r="CE286" s="48">
        <v>0</v>
      </c>
      <c r="CF286" s="48">
        <v>0</v>
      </c>
      <c r="CG286" s="48">
        <v>0</v>
      </c>
      <c r="CH286" s="48">
        <v>0</v>
      </c>
      <c r="CI286" s="48">
        <v>0</v>
      </c>
      <c r="CJ286" s="48">
        <v>0</v>
      </c>
      <c r="CK286" s="48">
        <v>0</v>
      </c>
      <c r="CL286" s="48">
        <v>0</v>
      </c>
      <c r="CM286" s="48">
        <v>0</v>
      </c>
      <c r="CN286" s="48">
        <v>0</v>
      </c>
      <c r="CO286" s="48">
        <v>0</v>
      </c>
      <c r="CP286" s="48"/>
      <c r="CQ286" s="48"/>
      <c r="CR286" s="48"/>
      <c r="CS286" s="48">
        <v>8</v>
      </c>
      <c r="CT286" s="48">
        <v>8</v>
      </c>
      <c r="CU286" s="48">
        <v>200</v>
      </c>
      <c r="CV286" s="429" t="s">
        <v>396</v>
      </c>
      <c r="CW286" s="47"/>
      <c r="CX286" s="47" t="s">
        <v>870</v>
      </c>
      <c r="CY286" s="15"/>
    </row>
    <row r="287" spans="1:103" hidden="1" x14ac:dyDescent="0.35">
      <c r="A287" s="427">
        <v>285</v>
      </c>
      <c r="B287" s="47" t="s">
        <v>1553</v>
      </c>
      <c r="C287" s="47" t="s">
        <v>1554</v>
      </c>
      <c r="D287" s="47" t="s">
        <v>56</v>
      </c>
      <c r="E287" s="47" t="s">
        <v>1555</v>
      </c>
      <c r="F287" s="47" t="s">
        <v>131</v>
      </c>
      <c r="G287" s="47" t="s">
        <v>58</v>
      </c>
      <c r="H287" s="47" t="s">
        <v>328</v>
      </c>
      <c r="I287" s="19" t="s">
        <v>828</v>
      </c>
      <c r="J287" s="434" t="s">
        <v>1924</v>
      </c>
      <c r="K287" s="432" t="s">
        <v>1052</v>
      </c>
      <c r="L287" s="432" t="s">
        <v>1052</v>
      </c>
      <c r="M287" s="47" t="s">
        <v>104</v>
      </c>
      <c r="N287" s="369" t="s">
        <v>395</v>
      </c>
      <c r="O287" s="370" t="s">
        <v>395</v>
      </c>
      <c r="P287" s="423" t="s">
        <v>106</v>
      </c>
      <c r="Q287" s="423" t="s">
        <v>106</v>
      </c>
      <c r="R287" s="423" t="s">
        <v>106</v>
      </c>
      <c r="S287" s="433"/>
      <c r="T287" s="47" t="s">
        <v>104</v>
      </c>
      <c r="U287" s="369" t="s">
        <v>395</v>
      </c>
      <c r="V287" s="370" t="s">
        <v>395</v>
      </c>
      <c r="W287" s="19" t="s">
        <v>1050</v>
      </c>
      <c r="X287" s="19" t="s">
        <v>1050</v>
      </c>
      <c r="Y287" s="19" t="s">
        <v>1050</v>
      </c>
      <c r="Z287" s="423" t="s">
        <v>106</v>
      </c>
      <c r="AA287" s="47" t="s">
        <v>104</v>
      </c>
      <c r="AB287" s="369" t="s">
        <v>395</v>
      </c>
      <c r="AC287" s="370" t="s">
        <v>395</v>
      </c>
      <c r="AD287" s="47" t="s">
        <v>395</v>
      </c>
      <c r="AE287" s="423" t="s">
        <v>106</v>
      </c>
      <c r="AF287" s="423" t="s">
        <v>106</v>
      </c>
      <c r="AG287" s="433"/>
      <c r="AH287" s="423" t="s">
        <v>106</v>
      </c>
      <c r="AI287" s="369" t="s">
        <v>104</v>
      </c>
      <c r="AJ287" s="370" t="s">
        <v>395</v>
      </c>
      <c r="AK287" s="434" t="s">
        <v>1925</v>
      </c>
      <c r="AL287" s="423" t="s">
        <v>106</v>
      </c>
      <c r="AM287" s="221"/>
      <c r="AN287" s="430">
        <v>12.95</v>
      </c>
      <c r="AO287" s="430">
        <v>12.95</v>
      </c>
      <c r="AP287" s="430">
        <v>12.95</v>
      </c>
      <c r="AQ287" s="48">
        <v>0</v>
      </c>
      <c r="AR287" s="430">
        <v>21.25</v>
      </c>
      <c r="AS287" s="430">
        <v>20.358333000000002</v>
      </c>
      <c r="AT287" s="48">
        <v>19</v>
      </c>
      <c r="AU287" s="430">
        <v>121.5</v>
      </c>
      <c r="AV287" s="430">
        <v>121.5</v>
      </c>
      <c r="AW287" s="430">
        <v>121.5</v>
      </c>
      <c r="AX287" s="48">
        <v>0</v>
      </c>
      <c r="AY287" s="48">
        <v>0</v>
      </c>
      <c r="AZ287" s="48">
        <v>0</v>
      </c>
      <c r="BA287" s="48">
        <v>30</v>
      </c>
      <c r="BB287" s="48">
        <v>0</v>
      </c>
      <c r="BC287" s="48">
        <v>20</v>
      </c>
      <c r="BD287" s="48">
        <v>0</v>
      </c>
      <c r="BE287" s="430">
        <v>20.5</v>
      </c>
      <c r="BF287" s="48">
        <v>0</v>
      </c>
      <c r="BG287" s="48">
        <v>0</v>
      </c>
      <c r="BH287" s="430">
        <v>70.5</v>
      </c>
      <c r="BI287" s="430">
        <v>70.5</v>
      </c>
      <c r="BJ287" s="48">
        <v>0</v>
      </c>
      <c r="BK287" s="48">
        <v>0</v>
      </c>
      <c r="BL287" s="48">
        <v>0</v>
      </c>
      <c r="BM287" s="48">
        <v>0</v>
      </c>
      <c r="BN287" s="48">
        <v>0</v>
      </c>
      <c r="BO287" s="48">
        <v>0</v>
      </c>
      <c r="BP287" s="48">
        <v>0</v>
      </c>
      <c r="BQ287" s="48">
        <v>0</v>
      </c>
      <c r="BR287" s="48">
        <v>0</v>
      </c>
      <c r="BS287" s="48">
        <v>0</v>
      </c>
      <c r="BT287" s="48">
        <v>0</v>
      </c>
      <c r="BU287" s="48">
        <v>0</v>
      </c>
      <c r="BV287" s="48">
        <v>0</v>
      </c>
      <c r="BW287" s="48">
        <v>0</v>
      </c>
      <c r="BX287" s="48">
        <v>0</v>
      </c>
      <c r="BY287" s="48">
        <v>0</v>
      </c>
      <c r="BZ287" s="48">
        <v>0</v>
      </c>
      <c r="CA287" s="48">
        <v>0</v>
      </c>
      <c r="CB287" s="48">
        <v>0</v>
      </c>
      <c r="CC287" s="48">
        <v>0</v>
      </c>
      <c r="CD287" s="48">
        <v>0</v>
      </c>
      <c r="CE287" s="48">
        <v>0</v>
      </c>
      <c r="CF287" s="48">
        <v>0</v>
      </c>
      <c r="CG287" s="48">
        <v>0</v>
      </c>
      <c r="CH287" s="48">
        <v>0</v>
      </c>
      <c r="CI287" s="48">
        <v>0</v>
      </c>
      <c r="CJ287" s="48">
        <v>0</v>
      </c>
      <c r="CK287" s="48">
        <v>0</v>
      </c>
      <c r="CL287" s="48">
        <v>0</v>
      </c>
      <c r="CM287" s="48">
        <v>0</v>
      </c>
      <c r="CN287" s="48">
        <v>0</v>
      </c>
      <c r="CO287" s="48">
        <v>0</v>
      </c>
      <c r="CP287" s="48"/>
      <c r="CQ287" s="48">
        <v>24</v>
      </c>
      <c r="CR287" s="48">
        <v>6</v>
      </c>
      <c r="CS287" s="430">
        <v>60.5</v>
      </c>
      <c r="CT287" s="430">
        <v>84.5</v>
      </c>
      <c r="CU287" s="430">
        <v>123.5</v>
      </c>
      <c r="CV287" s="429" t="s">
        <v>396</v>
      </c>
      <c r="CW287" s="47"/>
      <c r="CX287" s="47" t="s">
        <v>870</v>
      </c>
      <c r="CY287" s="15"/>
    </row>
    <row r="288" spans="1:103" hidden="1" x14ac:dyDescent="0.35">
      <c r="A288" s="427">
        <v>286</v>
      </c>
      <c r="B288" s="47" t="s">
        <v>1556</v>
      </c>
      <c r="C288" s="47" t="s">
        <v>1557</v>
      </c>
      <c r="D288" s="47" t="s">
        <v>56</v>
      </c>
      <c r="E288" s="47" t="s">
        <v>1558</v>
      </c>
      <c r="F288" s="47" t="s">
        <v>131</v>
      </c>
      <c r="G288" s="47" t="s">
        <v>58</v>
      </c>
      <c r="H288" s="47" t="s">
        <v>328</v>
      </c>
      <c r="I288" s="423" t="s">
        <v>106</v>
      </c>
      <c r="J288" s="423" t="s">
        <v>106</v>
      </c>
      <c r="K288" s="423" t="s">
        <v>106</v>
      </c>
      <c r="L288" s="47" t="s">
        <v>395</v>
      </c>
      <c r="M288" s="423" t="s">
        <v>106</v>
      </c>
      <c r="N288" s="369" t="s">
        <v>104</v>
      </c>
      <c r="O288" s="370" t="s">
        <v>395</v>
      </c>
      <c r="P288" s="423" t="s">
        <v>106</v>
      </c>
      <c r="Q288" s="423" t="s">
        <v>106</v>
      </c>
      <c r="R288" s="423" t="s">
        <v>106</v>
      </c>
      <c r="S288" s="423" t="s">
        <v>106</v>
      </c>
      <c r="T288" s="47" t="s">
        <v>104</v>
      </c>
      <c r="U288" s="369" t="s">
        <v>395</v>
      </c>
      <c r="V288" s="370" t="s">
        <v>395</v>
      </c>
      <c r="W288" s="423" t="s">
        <v>106</v>
      </c>
      <c r="X288" s="423" t="s">
        <v>106</v>
      </c>
      <c r="Y288" s="433"/>
      <c r="Z288" s="423" t="s">
        <v>106</v>
      </c>
      <c r="AA288" s="432" t="s">
        <v>948</v>
      </c>
      <c r="AB288" s="369" t="s">
        <v>395</v>
      </c>
      <c r="AC288" s="370" t="s">
        <v>395</v>
      </c>
      <c r="AD288" s="423" t="s">
        <v>106</v>
      </c>
      <c r="AE288" s="423" t="s">
        <v>106</v>
      </c>
      <c r="AF288" s="423" t="s">
        <v>106</v>
      </c>
      <c r="AG288" s="423" t="s">
        <v>106</v>
      </c>
      <c r="AH288" s="47" t="s">
        <v>104</v>
      </c>
      <c r="AI288" s="369" t="s">
        <v>395</v>
      </c>
      <c r="AJ288" s="370" t="s">
        <v>395</v>
      </c>
      <c r="AK288" s="423" t="s">
        <v>106</v>
      </c>
      <c r="AL288" s="423" t="s">
        <v>106</v>
      </c>
      <c r="AM288" s="221"/>
      <c r="AN288" s="48">
        <v>20</v>
      </c>
      <c r="AO288" s="48">
        <v>20</v>
      </c>
      <c r="AP288" s="48">
        <v>20</v>
      </c>
      <c r="AQ288" s="48">
        <v>0</v>
      </c>
      <c r="AR288" s="48">
        <v>40</v>
      </c>
      <c r="AS288" s="48">
        <v>40</v>
      </c>
      <c r="AT288" s="48">
        <v>19</v>
      </c>
      <c r="AU288" s="48">
        <v>194</v>
      </c>
      <c r="AV288" s="48">
        <v>194</v>
      </c>
      <c r="AW288" s="48">
        <v>194</v>
      </c>
      <c r="AX288" s="48">
        <v>0</v>
      </c>
      <c r="AY288" s="48">
        <v>0</v>
      </c>
      <c r="AZ288" s="48">
        <v>0</v>
      </c>
      <c r="BA288" s="48">
        <v>8</v>
      </c>
      <c r="BB288" s="48">
        <v>0</v>
      </c>
      <c r="BC288" s="48">
        <v>0</v>
      </c>
      <c r="BD288" s="48">
        <v>0</v>
      </c>
      <c r="BE288" s="48">
        <v>0</v>
      </c>
      <c r="BF288" s="48">
        <v>0</v>
      </c>
      <c r="BG288" s="48">
        <v>0</v>
      </c>
      <c r="BH288" s="48">
        <v>8</v>
      </c>
      <c r="BI288" s="48">
        <v>8</v>
      </c>
      <c r="BJ288" s="48">
        <v>0</v>
      </c>
      <c r="BK288" s="48">
        <v>0</v>
      </c>
      <c r="BL288" s="48">
        <v>0</v>
      </c>
      <c r="BM288" s="48">
        <v>0</v>
      </c>
      <c r="BN288" s="48">
        <v>0</v>
      </c>
      <c r="BO288" s="48">
        <v>0</v>
      </c>
      <c r="BP288" s="48">
        <v>0</v>
      </c>
      <c r="BQ288" s="48">
        <v>0</v>
      </c>
      <c r="BR288" s="48">
        <v>0</v>
      </c>
      <c r="BS288" s="48">
        <v>0</v>
      </c>
      <c r="BT288" s="48">
        <v>0</v>
      </c>
      <c r="BU288" s="48">
        <v>0</v>
      </c>
      <c r="BV288" s="48">
        <v>0</v>
      </c>
      <c r="BW288" s="48">
        <v>0</v>
      </c>
      <c r="BX288" s="48">
        <v>0</v>
      </c>
      <c r="BY288" s="48">
        <v>0</v>
      </c>
      <c r="BZ288" s="48">
        <v>0</v>
      </c>
      <c r="CA288" s="48">
        <v>0</v>
      </c>
      <c r="CB288" s="48">
        <v>0</v>
      </c>
      <c r="CC288" s="48">
        <v>0</v>
      </c>
      <c r="CD288" s="48">
        <v>0</v>
      </c>
      <c r="CE288" s="48">
        <v>0</v>
      </c>
      <c r="CF288" s="48">
        <v>0</v>
      </c>
      <c r="CG288" s="48">
        <v>0</v>
      </c>
      <c r="CH288" s="48">
        <v>0</v>
      </c>
      <c r="CI288" s="48">
        <v>0</v>
      </c>
      <c r="CJ288" s="48">
        <v>0</v>
      </c>
      <c r="CK288" s="48">
        <v>0</v>
      </c>
      <c r="CL288" s="48">
        <v>0</v>
      </c>
      <c r="CM288" s="48">
        <v>0</v>
      </c>
      <c r="CN288" s="48">
        <v>0</v>
      </c>
      <c r="CO288" s="48">
        <v>0</v>
      </c>
      <c r="CP288" s="48"/>
      <c r="CQ288" s="48">
        <v>8</v>
      </c>
      <c r="CR288" s="48"/>
      <c r="CS288" s="48">
        <v>10</v>
      </c>
      <c r="CT288" s="48">
        <v>18</v>
      </c>
      <c r="CU288" s="48">
        <v>190</v>
      </c>
      <c r="CV288" s="429" t="s">
        <v>396</v>
      </c>
      <c r="CW288" s="47"/>
      <c r="CX288" s="47" t="s">
        <v>870</v>
      </c>
      <c r="CY288" s="15"/>
    </row>
    <row r="289" spans="1:103" hidden="1" x14ac:dyDescent="0.35">
      <c r="A289" s="427">
        <v>287</v>
      </c>
      <c r="B289" s="47" t="s">
        <v>1559</v>
      </c>
      <c r="C289" s="47" t="s">
        <v>1560</v>
      </c>
      <c r="D289" s="47" t="s">
        <v>56</v>
      </c>
      <c r="E289" s="47" t="s">
        <v>1561</v>
      </c>
      <c r="F289" s="47" t="s">
        <v>131</v>
      </c>
      <c r="G289" s="47" t="s">
        <v>58</v>
      </c>
      <c r="H289" s="47" t="s">
        <v>328</v>
      </c>
      <c r="I289" s="423" t="s">
        <v>106</v>
      </c>
      <c r="J289" s="423" t="s">
        <v>106</v>
      </c>
      <c r="K289" s="423" t="s">
        <v>106</v>
      </c>
      <c r="L289" s="47" t="s">
        <v>395</v>
      </c>
      <c r="M289" s="423" t="s">
        <v>106</v>
      </c>
      <c r="N289" s="369" t="s">
        <v>104</v>
      </c>
      <c r="O289" s="370" t="s">
        <v>395</v>
      </c>
      <c r="P289" s="47" t="s">
        <v>395</v>
      </c>
      <c r="Q289" s="423" t="s">
        <v>106</v>
      </c>
      <c r="R289" s="423" t="s">
        <v>106</v>
      </c>
      <c r="S289" s="423" t="s">
        <v>106</v>
      </c>
      <c r="T289" s="423" t="s">
        <v>106</v>
      </c>
      <c r="U289" s="369" t="s">
        <v>104</v>
      </c>
      <c r="V289" s="370" t="s">
        <v>395</v>
      </c>
      <c r="W289" s="423" t="s">
        <v>106</v>
      </c>
      <c r="X289" s="423" t="s">
        <v>106</v>
      </c>
      <c r="Y289" s="47" t="s">
        <v>395</v>
      </c>
      <c r="Z289" s="423" t="s">
        <v>106</v>
      </c>
      <c r="AA289" s="423" t="s">
        <v>106</v>
      </c>
      <c r="AB289" s="369" t="s">
        <v>104</v>
      </c>
      <c r="AC289" s="370" t="s">
        <v>395</v>
      </c>
      <c r="AD289" s="423" t="s">
        <v>106</v>
      </c>
      <c r="AE289" s="423" t="s">
        <v>106</v>
      </c>
      <c r="AF289" s="47" t="s">
        <v>395</v>
      </c>
      <c r="AG289" s="423" t="s">
        <v>106</v>
      </c>
      <c r="AH289" s="423" t="s">
        <v>106</v>
      </c>
      <c r="AI289" s="369" t="s">
        <v>104</v>
      </c>
      <c r="AJ289" s="370" t="s">
        <v>395</v>
      </c>
      <c r="AK289" s="423" t="s">
        <v>106</v>
      </c>
      <c r="AL289" s="423" t="s">
        <v>106</v>
      </c>
      <c r="AM289" s="221"/>
      <c r="AN289" s="48">
        <v>22</v>
      </c>
      <c r="AO289" s="48">
        <v>22</v>
      </c>
      <c r="AP289" s="48">
        <v>22</v>
      </c>
      <c r="AQ289" s="48">
        <v>0</v>
      </c>
      <c r="AR289" s="48">
        <v>50</v>
      </c>
      <c r="AS289" s="48">
        <v>48</v>
      </c>
      <c r="AT289" s="48">
        <v>19</v>
      </c>
      <c r="AU289" s="48">
        <v>212</v>
      </c>
      <c r="AV289" s="48">
        <v>212</v>
      </c>
      <c r="AW289" s="48">
        <v>212</v>
      </c>
      <c r="AX289" s="48">
        <v>0</v>
      </c>
      <c r="AY289" s="48">
        <v>0</v>
      </c>
      <c r="AZ289" s="48">
        <v>0</v>
      </c>
      <c r="BA289" s="48">
        <v>0</v>
      </c>
      <c r="BB289" s="48">
        <v>0</v>
      </c>
      <c r="BC289" s="48">
        <v>0</v>
      </c>
      <c r="BD289" s="48">
        <v>0</v>
      </c>
      <c r="BE289" s="48">
        <v>0</v>
      </c>
      <c r="BF289" s="48">
        <v>0</v>
      </c>
      <c r="BG289" s="48">
        <v>0</v>
      </c>
      <c r="BH289" s="48">
        <v>0</v>
      </c>
      <c r="BI289" s="48">
        <v>0</v>
      </c>
      <c r="BJ289" s="48">
        <v>0</v>
      </c>
      <c r="BK289" s="48">
        <v>0</v>
      </c>
      <c r="BL289" s="48">
        <v>0</v>
      </c>
      <c r="BM289" s="48">
        <v>0</v>
      </c>
      <c r="BN289" s="48">
        <v>0</v>
      </c>
      <c r="BO289" s="48">
        <v>0</v>
      </c>
      <c r="BP289" s="48">
        <v>0</v>
      </c>
      <c r="BQ289" s="48">
        <v>0</v>
      </c>
      <c r="BR289" s="48">
        <v>0</v>
      </c>
      <c r="BS289" s="48">
        <v>0</v>
      </c>
      <c r="BT289" s="48">
        <v>0</v>
      </c>
      <c r="BU289" s="48">
        <v>0</v>
      </c>
      <c r="BV289" s="48">
        <v>0</v>
      </c>
      <c r="BW289" s="48">
        <v>0</v>
      </c>
      <c r="BX289" s="48">
        <v>0</v>
      </c>
      <c r="BY289" s="48">
        <v>0</v>
      </c>
      <c r="BZ289" s="48">
        <v>0</v>
      </c>
      <c r="CA289" s="48">
        <v>0</v>
      </c>
      <c r="CB289" s="48">
        <v>0</v>
      </c>
      <c r="CC289" s="48">
        <v>0</v>
      </c>
      <c r="CD289" s="48">
        <v>0</v>
      </c>
      <c r="CE289" s="48">
        <v>0</v>
      </c>
      <c r="CF289" s="48">
        <v>0</v>
      </c>
      <c r="CG289" s="48">
        <v>0</v>
      </c>
      <c r="CH289" s="48">
        <v>0</v>
      </c>
      <c r="CI289" s="48">
        <v>0</v>
      </c>
      <c r="CJ289" s="48">
        <v>0</v>
      </c>
      <c r="CK289" s="48">
        <v>0</v>
      </c>
      <c r="CL289" s="48">
        <v>0</v>
      </c>
      <c r="CM289" s="48">
        <v>0</v>
      </c>
      <c r="CN289" s="48">
        <v>0</v>
      </c>
      <c r="CO289" s="48">
        <v>0</v>
      </c>
      <c r="CP289" s="48"/>
      <c r="CQ289" s="48"/>
      <c r="CR289" s="48"/>
      <c r="CS289" s="48"/>
      <c r="CT289" s="48"/>
      <c r="CU289" s="48">
        <v>208</v>
      </c>
      <c r="CV289" s="429" t="s">
        <v>396</v>
      </c>
      <c r="CW289" s="47"/>
      <c r="CX289" s="47" t="s">
        <v>870</v>
      </c>
      <c r="CY289" s="15"/>
    </row>
    <row r="290" spans="1:103" hidden="1" x14ac:dyDescent="0.35">
      <c r="A290" s="427">
        <v>288</v>
      </c>
      <c r="B290" s="47" t="s">
        <v>1562</v>
      </c>
      <c r="C290" s="47" t="s">
        <v>1563</v>
      </c>
      <c r="D290" s="47" t="s">
        <v>56</v>
      </c>
      <c r="E290" s="47" t="s">
        <v>1564</v>
      </c>
      <c r="F290" s="47" t="s">
        <v>131</v>
      </c>
      <c r="G290" s="47" t="s">
        <v>58</v>
      </c>
      <c r="H290" s="47" t="s">
        <v>328</v>
      </c>
      <c r="I290" s="423" t="s">
        <v>106</v>
      </c>
      <c r="J290" s="423" t="s">
        <v>106</v>
      </c>
      <c r="K290" s="433"/>
      <c r="L290" s="423" t="s">
        <v>106</v>
      </c>
      <c r="M290" s="433"/>
      <c r="N290" s="369" t="s">
        <v>395</v>
      </c>
      <c r="O290" s="370" t="s">
        <v>395</v>
      </c>
      <c r="P290" s="423" t="s">
        <v>106</v>
      </c>
      <c r="Q290" s="47" t="s">
        <v>395</v>
      </c>
      <c r="R290" s="423" t="s">
        <v>106</v>
      </c>
      <c r="S290" s="423" t="s">
        <v>106</v>
      </c>
      <c r="T290" s="423" t="s">
        <v>106</v>
      </c>
      <c r="U290" s="369" t="s">
        <v>104</v>
      </c>
      <c r="V290" s="370" t="s">
        <v>395</v>
      </c>
      <c r="W290" s="423" t="s">
        <v>106</v>
      </c>
      <c r="X290" s="423" t="s">
        <v>106</v>
      </c>
      <c r="Y290" s="423" t="s">
        <v>106</v>
      </c>
      <c r="Z290" s="423" t="s">
        <v>106</v>
      </c>
      <c r="AA290" s="47" t="s">
        <v>395</v>
      </c>
      <c r="AB290" s="369" t="s">
        <v>104</v>
      </c>
      <c r="AC290" s="370" t="s">
        <v>395</v>
      </c>
      <c r="AD290" s="423" t="s">
        <v>106</v>
      </c>
      <c r="AE290" s="47" t="s">
        <v>395</v>
      </c>
      <c r="AF290" s="423" t="s">
        <v>106</v>
      </c>
      <c r="AG290" s="432" t="s">
        <v>1052</v>
      </c>
      <c r="AH290" s="432" t="s">
        <v>1052</v>
      </c>
      <c r="AI290" s="432" t="s">
        <v>985</v>
      </c>
      <c r="AJ290" s="370" t="s">
        <v>395</v>
      </c>
      <c r="AK290" s="433"/>
      <c r="AL290" s="47" t="s">
        <v>395</v>
      </c>
      <c r="AM290" s="221"/>
      <c r="AN290" s="48">
        <v>15</v>
      </c>
      <c r="AO290" s="48">
        <v>15</v>
      </c>
      <c r="AP290" s="48">
        <v>15</v>
      </c>
      <c r="AQ290" s="48">
        <v>0</v>
      </c>
      <c r="AR290" s="48">
        <v>35</v>
      </c>
      <c r="AS290" s="48">
        <v>32</v>
      </c>
      <c r="AT290" s="430">
        <v>18.166699999999999</v>
      </c>
      <c r="AU290" s="48">
        <v>146</v>
      </c>
      <c r="AV290" s="48">
        <v>146</v>
      </c>
      <c r="AW290" s="48">
        <v>146</v>
      </c>
      <c r="AX290" s="48">
        <v>0</v>
      </c>
      <c r="AY290" s="48">
        <v>0</v>
      </c>
      <c r="AZ290" s="48">
        <v>0</v>
      </c>
      <c r="BA290" s="48">
        <v>0</v>
      </c>
      <c r="BB290" s="48">
        <v>0</v>
      </c>
      <c r="BC290" s="48">
        <v>28</v>
      </c>
      <c r="BD290" s="48">
        <v>0</v>
      </c>
      <c r="BE290" s="48">
        <v>0</v>
      </c>
      <c r="BF290" s="48">
        <v>0</v>
      </c>
      <c r="BG290" s="48">
        <v>0</v>
      </c>
      <c r="BH290" s="48">
        <v>28</v>
      </c>
      <c r="BI290" s="48">
        <v>28</v>
      </c>
      <c r="BJ290" s="48">
        <v>0</v>
      </c>
      <c r="BK290" s="48">
        <v>0</v>
      </c>
      <c r="BL290" s="48">
        <v>0</v>
      </c>
      <c r="BM290" s="48">
        <v>0</v>
      </c>
      <c r="BN290" s="48">
        <v>0</v>
      </c>
      <c r="BO290" s="48">
        <v>0</v>
      </c>
      <c r="BP290" s="48">
        <v>0</v>
      </c>
      <c r="BQ290" s="48">
        <v>0</v>
      </c>
      <c r="BR290" s="48">
        <v>0</v>
      </c>
      <c r="BS290" s="48">
        <v>0</v>
      </c>
      <c r="BT290" s="48">
        <v>0</v>
      </c>
      <c r="BU290" s="48">
        <v>0</v>
      </c>
      <c r="BV290" s="48">
        <v>0</v>
      </c>
      <c r="BW290" s="48">
        <v>0</v>
      </c>
      <c r="BX290" s="48">
        <v>0</v>
      </c>
      <c r="BY290" s="48">
        <v>0</v>
      </c>
      <c r="BZ290" s="48">
        <v>0</v>
      </c>
      <c r="CA290" s="48">
        <v>0</v>
      </c>
      <c r="CB290" s="48">
        <v>0</v>
      </c>
      <c r="CC290" s="48">
        <v>0</v>
      </c>
      <c r="CD290" s="48">
        <v>0</v>
      </c>
      <c r="CE290" s="48">
        <v>0</v>
      </c>
      <c r="CF290" s="48">
        <v>0</v>
      </c>
      <c r="CG290" s="48">
        <v>0</v>
      </c>
      <c r="CH290" s="48">
        <v>0</v>
      </c>
      <c r="CI290" s="48">
        <v>0</v>
      </c>
      <c r="CJ290" s="48">
        <v>0</v>
      </c>
      <c r="CK290" s="48">
        <v>0</v>
      </c>
      <c r="CL290" s="48">
        <v>0</v>
      </c>
      <c r="CM290" s="48">
        <v>0</v>
      </c>
      <c r="CN290" s="48">
        <v>0</v>
      </c>
      <c r="CO290" s="48">
        <v>0</v>
      </c>
      <c r="CP290" s="48"/>
      <c r="CQ290" s="48"/>
      <c r="CR290" s="48"/>
      <c r="CS290" s="48">
        <v>56</v>
      </c>
      <c r="CT290" s="48">
        <v>56</v>
      </c>
      <c r="CU290" s="48">
        <v>152</v>
      </c>
      <c r="CV290" s="429" t="s">
        <v>396</v>
      </c>
      <c r="CW290" s="47"/>
      <c r="CX290" s="47" t="s">
        <v>870</v>
      </c>
      <c r="CY290" s="15"/>
    </row>
    <row r="291" spans="1:103" hidden="1" x14ac:dyDescent="0.35">
      <c r="A291" s="427">
        <v>289</v>
      </c>
      <c r="B291" s="47" t="s">
        <v>1567</v>
      </c>
      <c r="C291" s="47" t="s">
        <v>1568</v>
      </c>
      <c r="D291" s="47" t="s">
        <v>56</v>
      </c>
      <c r="E291" s="47" t="s">
        <v>1569</v>
      </c>
      <c r="F291" s="47" t="s">
        <v>131</v>
      </c>
      <c r="G291" s="47" t="s">
        <v>58</v>
      </c>
      <c r="H291" s="47" t="s">
        <v>328</v>
      </c>
      <c r="I291" s="423" t="s">
        <v>106</v>
      </c>
      <c r="J291" s="423" t="s">
        <v>106</v>
      </c>
      <c r="K291" s="423" t="s">
        <v>106</v>
      </c>
      <c r="L291" s="423" t="s">
        <v>106</v>
      </c>
      <c r="M291" s="47" t="s">
        <v>395</v>
      </c>
      <c r="N291" s="369" t="s">
        <v>104</v>
      </c>
      <c r="O291" s="370" t="s">
        <v>395</v>
      </c>
      <c r="P291" s="47" t="s">
        <v>395</v>
      </c>
      <c r="Q291" s="423" t="s">
        <v>106</v>
      </c>
      <c r="R291" s="423" t="s">
        <v>106</v>
      </c>
      <c r="S291" s="423" t="s">
        <v>106</v>
      </c>
      <c r="T291" s="423" t="s">
        <v>106</v>
      </c>
      <c r="U291" s="369" t="s">
        <v>104</v>
      </c>
      <c r="V291" s="370" t="s">
        <v>395</v>
      </c>
      <c r="W291" s="423" t="s">
        <v>106</v>
      </c>
      <c r="X291" s="423" t="s">
        <v>106</v>
      </c>
      <c r="Y291" s="423" t="s">
        <v>106</v>
      </c>
      <c r="Z291" s="423" t="s">
        <v>106</v>
      </c>
      <c r="AA291" s="47" t="s">
        <v>104</v>
      </c>
      <c r="AB291" s="369" t="s">
        <v>395</v>
      </c>
      <c r="AC291" s="370" t="s">
        <v>395</v>
      </c>
      <c r="AD291" s="423" t="s">
        <v>106</v>
      </c>
      <c r="AE291" s="423" t="s">
        <v>106</v>
      </c>
      <c r="AF291" s="19" t="s">
        <v>1050</v>
      </c>
      <c r="AG291" s="423" t="s">
        <v>106</v>
      </c>
      <c r="AH291" s="47" t="s">
        <v>104</v>
      </c>
      <c r="AI291" s="369" t="s">
        <v>395</v>
      </c>
      <c r="AJ291" s="370" t="s">
        <v>395</v>
      </c>
      <c r="AK291" s="423" t="s">
        <v>106</v>
      </c>
      <c r="AL291" s="47" t="s">
        <v>395</v>
      </c>
      <c r="AM291" s="221"/>
      <c r="AN291" s="48">
        <v>20</v>
      </c>
      <c r="AO291" s="48">
        <v>20</v>
      </c>
      <c r="AP291" s="48">
        <v>20</v>
      </c>
      <c r="AQ291" s="48">
        <v>0</v>
      </c>
      <c r="AR291" s="48">
        <v>45</v>
      </c>
      <c r="AS291" s="48">
        <v>44</v>
      </c>
      <c r="AT291" s="430">
        <v>18.166699999999999</v>
      </c>
      <c r="AU291" s="48">
        <v>192</v>
      </c>
      <c r="AV291" s="48">
        <v>192</v>
      </c>
      <c r="AW291" s="48">
        <v>192</v>
      </c>
      <c r="AX291" s="48">
        <v>0</v>
      </c>
      <c r="AY291" s="48">
        <v>0</v>
      </c>
      <c r="AZ291" s="48">
        <v>0</v>
      </c>
      <c r="BA291" s="48">
        <v>10</v>
      </c>
      <c r="BB291" s="48">
        <v>0</v>
      </c>
      <c r="BC291" s="48">
        <v>0</v>
      </c>
      <c r="BD291" s="48">
        <v>0</v>
      </c>
      <c r="BE291" s="48">
        <v>0</v>
      </c>
      <c r="BF291" s="48">
        <v>0</v>
      </c>
      <c r="BG291" s="48">
        <v>0</v>
      </c>
      <c r="BH291" s="48">
        <v>10</v>
      </c>
      <c r="BI291" s="48">
        <v>10</v>
      </c>
      <c r="BJ291" s="48">
        <v>0</v>
      </c>
      <c r="BK291" s="48">
        <v>0</v>
      </c>
      <c r="BL291" s="48">
        <v>0</v>
      </c>
      <c r="BM291" s="48">
        <v>0</v>
      </c>
      <c r="BN291" s="48">
        <v>0</v>
      </c>
      <c r="BO291" s="48">
        <v>0</v>
      </c>
      <c r="BP291" s="48">
        <v>0</v>
      </c>
      <c r="BQ291" s="48">
        <v>0</v>
      </c>
      <c r="BR291" s="48">
        <v>0</v>
      </c>
      <c r="BS291" s="48">
        <v>0</v>
      </c>
      <c r="BT291" s="48">
        <v>0</v>
      </c>
      <c r="BU291" s="48">
        <v>0</v>
      </c>
      <c r="BV291" s="48">
        <v>0</v>
      </c>
      <c r="BW291" s="48">
        <v>0</v>
      </c>
      <c r="BX291" s="48">
        <v>0</v>
      </c>
      <c r="BY291" s="48">
        <v>0</v>
      </c>
      <c r="BZ291" s="48">
        <v>0</v>
      </c>
      <c r="CA291" s="48">
        <v>0</v>
      </c>
      <c r="CB291" s="48">
        <v>0</v>
      </c>
      <c r="CC291" s="48">
        <v>0</v>
      </c>
      <c r="CD291" s="48">
        <v>0</v>
      </c>
      <c r="CE291" s="48">
        <v>0</v>
      </c>
      <c r="CF291" s="48">
        <v>0</v>
      </c>
      <c r="CG291" s="48">
        <v>0</v>
      </c>
      <c r="CH291" s="48">
        <v>0</v>
      </c>
      <c r="CI291" s="48">
        <v>0</v>
      </c>
      <c r="CJ291" s="48">
        <v>0</v>
      </c>
      <c r="CK291" s="48">
        <v>0</v>
      </c>
      <c r="CL291" s="48">
        <v>0</v>
      </c>
      <c r="CM291" s="48">
        <v>0</v>
      </c>
      <c r="CN291" s="48">
        <v>0</v>
      </c>
      <c r="CO291" s="48">
        <v>0</v>
      </c>
      <c r="CP291" s="48"/>
      <c r="CQ291" s="48">
        <v>8</v>
      </c>
      <c r="CR291" s="48">
        <v>2</v>
      </c>
      <c r="CS291" s="48"/>
      <c r="CT291" s="48">
        <v>8</v>
      </c>
      <c r="CU291" s="48">
        <v>200</v>
      </c>
      <c r="CV291" s="429" t="s">
        <v>396</v>
      </c>
      <c r="CW291" s="47"/>
      <c r="CX291" s="47" t="s">
        <v>1068</v>
      </c>
      <c r="CY291" s="15"/>
    </row>
    <row r="292" spans="1:103" hidden="1" x14ac:dyDescent="0.35">
      <c r="A292" s="427">
        <v>290</v>
      </c>
      <c r="B292" s="47" t="s">
        <v>1570</v>
      </c>
      <c r="C292" s="47" t="s">
        <v>1571</v>
      </c>
      <c r="D292" s="47" t="s">
        <v>56</v>
      </c>
      <c r="E292" s="47" t="s">
        <v>1572</v>
      </c>
      <c r="F292" s="47" t="s">
        <v>131</v>
      </c>
      <c r="G292" s="47" t="s">
        <v>58</v>
      </c>
      <c r="H292" s="47" t="s">
        <v>327</v>
      </c>
      <c r="I292" s="423" t="s">
        <v>106</v>
      </c>
      <c r="J292" s="423" t="s">
        <v>106</v>
      </c>
      <c r="K292" s="423" t="s">
        <v>106</v>
      </c>
      <c r="L292" s="423" t="s">
        <v>106</v>
      </c>
      <c r="M292" s="19" t="s">
        <v>1071</v>
      </c>
      <c r="N292" s="369" t="s">
        <v>395</v>
      </c>
      <c r="O292" s="370" t="s">
        <v>395</v>
      </c>
      <c r="P292" s="47" t="s">
        <v>395</v>
      </c>
      <c r="Q292" s="423" t="s">
        <v>106</v>
      </c>
      <c r="R292" s="423" t="s">
        <v>106</v>
      </c>
      <c r="S292" s="423" t="s">
        <v>106</v>
      </c>
      <c r="T292" s="423" t="s">
        <v>106</v>
      </c>
      <c r="U292" s="369" t="s">
        <v>104</v>
      </c>
      <c r="V292" s="370" t="s">
        <v>395</v>
      </c>
      <c r="W292" s="433"/>
      <c r="X292" s="433"/>
      <c r="Y292" s="433"/>
      <c r="Z292" s="423" t="s">
        <v>106</v>
      </c>
      <c r="AA292" s="47" t="s">
        <v>104</v>
      </c>
      <c r="AB292" s="369" t="s">
        <v>395</v>
      </c>
      <c r="AC292" s="370" t="s">
        <v>395</v>
      </c>
      <c r="AD292" s="433"/>
      <c r="AE292" s="433"/>
      <c r="AF292" s="433"/>
      <c r="AG292" s="433"/>
      <c r="AH292" s="433"/>
      <c r="AI292" s="369"/>
      <c r="AJ292" s="370"/>
      <c r="AK292" s="433"/>
      <c r="AL292" s="433"/>
      <c r="AM292" s="221"/>
      <c r="AN292" s="430">
        <v>11.9375</v>
      </c>
      <c r="AO292" s="430">
        <v>11.9375</v>
      </c>
      <c r="AP292" s="430">
        <v>11.9375</v>
      </c>
      <c r="AQ292" s="48">
        <v>0</v>
      </c>
      <c r="AR292" s="48">
        <v>20</v>
      </c>
      <c r="AS292" s="48">
        <v>20</v>
      </c>
      <c r="AT292" s="48">
        <v>19</v>
      </c>
      <c r="AU292" s="430">
        <v>113.5</v>
      </c>
      <c r="AV292" s="430">
        <v>113.5</v>
      </c>
      <c r="AW292" s="430">
        <v>113.5</v>
      </c>
      <c r="AX292" s="48">
        <v>0</v>
      </c>
      <c r="AY292" s="48">
        <v>0</v>
      </c>
      <c r="AZ292" s="48">
        <v>0</v>
      </c>
      <c r="BA292" s="48">
        <v>0</v>
      </c>
      <c r="BB292" s="48">
        <v>0</v>
      </c>
      <c r="BC292" s="48">
        <v>0</v>
      </c>
      <c r="BD292" s="48">
        <v>0</v>
      </c>
      <c r="BE292" s="430">
        <v>0.5</v>
      </c>
      <c r="BF292" s="48">
        <v>0</v>
      </c>
      <c r="BG292" s="48">
        <v>0</v>
      </c>
      <c r="BH292" s="430">
        <v>0.5</v>
      </c>
      <c r="BI292" s="430">
        <v>0.5</v>
      </c>
      <c r="BJ292" s="48">
        <v>0</v>
      </c>
      <c r="BK292" s="48">
        <v>0</v>
      </c>
      <c r="BL292" s="48">
        <v>0</v>
      </c>
      <c r="BM292" s="48">
        <v>0</v>
      </c>
      <c r="BN292" s="48">
        <v>0</v>
      </c>
      <c r="BO292" s="48">
        <v>0</v>
      </c>
      <c r="BP292" s="48">
        <v>0</v>
      </c>
      <c r="BQ292" s="48">
        <v>0</v>
      </c>
      <c r="BR292" s="48">
        <v>0</v>
      </c>
      <c r="BS292" s="48">
        <v>0</v>
      </c>
      <c r="BT292" s="48">
        <v>0</v>
      </c>
      <c r="BU292" s="48">
        <v>0</v>
      </c>
      <c r="BV292" s="48">
        <v>0</v>
      </c>
      <c r="BW292" s="48">
        <v>0</v>
      </c>
      <c r="BX292" s="48">
        <v>0</v>
      </c>
      <c r="BY292" s="48">
        <v>0</v>
      </c>
      <c r="BZ292" s="48">
        <v>0</v>
      </c>
      <c r="CA292" s="48">
        <v>0</v>
      </c>
      <c r="CB292" s="48">
        <v>0</v>
      </c>
      <c r="CC292" s="48">
        <v>0</v>
      </c>
      <c r="CD292" s="48">
        <v>0</v>
      </c>
      <c r="CE292" s="48">
        <v>0</v>
      </c>
      <c r="CF292" s="48">
        <v>0</v>
      </c>
      <c r="CG292" s="48">
        <v>0</v>
      </c>
      <c r="CH292" s="48">
        <v>0</v>
      </c>
      <c r="CI292" s="48">
        <v>0</v>
      </c>
      <c r="CJ292" s="48">
        <v>0</v>
      </c>
      <c r="CK292" s="48">
        <v>0</v>
      </c>
      <c r="CL292" s="48">
        <v>0</v>
      </c>
      <c r="CM292" s="48">
        <v>0</v>
      </c>
      <c r="CN292" s="48">
        <v>0</v>
      </c>
      <c r="CO292" s="48">
        <v>0</v>
      </c>
      <c r="CP292" s="48">
        <v>72</v>
      </c>
      <c r="CQ292" s="48"/>
      <c r="CR292" s="48"/>
      <c r="CS292" s="430">
        <v>30.5</v>
      </c>
      <c r="CT292" s="430">
        <v>102.5</v>
      </c>
      <c r="CU292" s="430">
        <v>113.5</v>
      </c>
      <c r="CV292" s="429" t="s">
        <v>397</v>
      </c>
      <c r="CW292" s="47" t="s">
        <v>1926</v>
      </c>
      <c r="CX292" s="47" t="s">
        <v>1068</v>
      </c>
      <c r="CY292" s="15"/>
    </row>
    <row r="293" spans="1:103" hidden="1" x14ac:dyDescent="0.35">
      <c r="A293" s="427">
        <v>291</v>
      </c>
      <c r="B293" s="47" t="s">
        <v>1573</v>
      </c>
      <c r="C293" s="47" t="s">
        <v>1574</v>
      </c>
      <c r="D293" s="47" t="s">
        <v>56</v>
      </c>
      <c r="E293" s="47" t="s">
        <v>1575</v>
      </c>
      <c r="F293" s="47" t="s">
        <v>131</v>
      </c>
      <c r="G293" s="47" t="s">
        <v>58</v>
      </c>
      <c r="H293" s="47" t="s">
        <v>398</v>
      </c>
      <c r="I293" s="423" t="s">
        <v>106</v>
      </c>
      <c r="J293" s="423" t="s">
        <v>106</v>
      </c>
      <c r="K293" s="423" t="s">
        <v>106</v>
      </c>
      <c r="L293" s="423" t="s">
        <v>106</v>
      </c>
      <c r="M293" s="47" t="s">
        <v>104</v>
      </c>
      <c r="N293" s="369" t="s">
        <v>395</v>
      </c>
      <c r="O293" s="370" t="s">
        <v>395</v>
      </c>
      <c r="P293" s="423" t="s">
        <v>106</v>
      </c>
      <c r="Q293" s="47" t="s">
        <v>395</v>
      </c>
      <c r="R293" s="423" t="s">
        <v>106</v>
      </c>
      <c r="S293" s="423" t="s">
        <v>106</v>
      </c>
      <c r="T293" s="423" t="s">
        <v>106</v>
      </c>
      <c r="U293" s="369" t="s">
        <v>104</v>
      </c>
      <c r="V293" s="370" t="s">
        <v>395</v>
      </c>
      <c r="W293" s="423" t="s">
        <v>106</v>
      </c>
      <c r="X293" s="423" t="s">
        <v>106</v>
      </c>
      <c r="Y293" s="423" t="s">
        <v>106</v>
      </c>
      <c r="Z293" s="423" t="s">
        <v>106</v>
      </c>
      <c r="AA293" s="47" t="s">
        <v>104</v>
      </c>
      <c r="AB293" s="369" t="s">
        <v>395</v>
      </c>
      <c r="AC293" s="370" t="s">
        <v>395</v>
      </c>
      <c r="AD293" s="423" t="s">
        <v>106</v>
      </c>
      <c r="AE293" s="423" t="s">
        <v>106</v>
      </c>
      <c r="AF293" s="423" t="s">
        <v>106</v>
      </c>
      <c r="AG293" s="423" t="s">
        <v>106</v>
      </c>
      <c r="AH293" s="47" t="s">
        <v>104</v>
      </c>
      <c r="AI293" s="369" t="s">
        <v>395</v>
      </c>
      <c r="AJ293" s="370" t="s">
        <v>395</v>
      </c>
      <c r="AK293" s="423" t="s">
        <v>106</v>
      </c>
      <c r="AL293" s="423" t="s">
        <v>106</v>
      </c>
      <c r="AM293" s="221"/>
      <c r="AN293" s="48">
        <v>22</v>
      </c>
      <c r="AO293" s="48">
        <v>22</v>
      </c>
      <c r="AP293" s="48">
        <v>22</v>
      </c>
      <c r="AQ293" s="48">
        <v>0</v>
      </c>
      <c r="AR293" s="48">
        <v>50</v>
      </c>
      <c r="AS293" s="48">
        <v>48</v>
      </c>
      <c r="AT293" s="48">
        <v>19</v>
      </c>
      <c r="AU293" s="48">
        <v>212</v>
      </c>
      <c r="AV293" s="48">
        <v>212</v>
      </c>
      <c r="AW293" s="48">
        <v>212</v>
      </c>
      <c r="AX293" s="48">
        <v>0</v>
      </c>
      <c r="AY293" s="48">
        <v>0</v>
      </c>
      <c r="AZ293" s="48">
        <v>0</v>
      </c>
      <c r="BA293" s="48">
        <v>0</v>
      </c>
      <c r="BB293" s="48">
        <v>0</v>
      </c>
      <c r="BC293" s="48">
        <v>0</v>
      </c>
      <c r="BD293" s="48">
        <v>0</v>
      </c>
      <c r="BE293" s="48">
        <v>0</v>
      </c>
      <c r="BF293" s="48">
        <v>0</v>
      </c>
      <c r="BG293" s="48">
        <v>0</v>
      </c>
      <c r="BH293" s="48">
        <v>0</v>
      </c>
      <c r="BI293" s="48">
        <v>0</v>
      </c>
      <c r="BJ293" s="48">
        <v>0</v>
      </c>
      <c r="BK293" s="48">
        <v>0</v>
      </c>
      <c r="BL293" s="48">
        <v>0</v>
      </c>
      <c r="BM293" s="48">
        <v>0</v>
      </c>
      <c r="BN293" s="48">
        <v>0</v>
      </c>
      <c r="BO293" s="48">
        <v>0</v>
      </c>
      <c r="BP293" s="48">
        <v>0</v>
      </c>
      <c r="BQ293" s="48">
        <v>0</v>
      </c>
      <c r="BR293" s="48">
        <v>0</v>
      </c>
      <c r="BS293" s="48">
        <v>0</v>
      </c>
      <c r="BT293" s="48">
        <v>0</v>
      </c>
      <c r="BU293" s="48">
        <v>0</v>
      </c>
      <c r="BV293" s="48">
        <v>0</v>
      </c>
      <c r="BW293" s="48">
        <v>0</v>
      </c>
      <c r="BX293" s="48">
        <v>0</v>
      </c>
      <c r="BY293" s="48">
        <v>0</v>
      </c>
      <c r="BZ293" s="48">
        <v>0</v>
      </c>
      <c r="CA293" s="48">
        <v>0</v>
      </c>
      <c r="CB293" s="48">
        <v>0</v>
      </c>
      <c r="CC293" s="48">
        <v>0</v>
      </c>
      <c r="CD293" s="48">
        <v>0</v>
      </c>
      <c r="CE293" s="48">
        <v>0</v>
      </c>
      <c r="CF293" s="48">
        <v>0</v>
      </c>
      <c r="CG293" s="48">
        <v>0</v>
      </c>
      <c r="CH293" s="48">
        <v>0</v>
      </c>
      <c r="CI293" s="48">
        <v>0</v>
      </c>
      <c r="CJ293" s="48">
        <v>0</v>
      </c>
      <c r="CK293" s="48">
        <v>0</v>
      </c>
      <c r="CL293" s="48">
        <v>0</v>
      </c>
      <c r="CM293" s="48">
        <v>0</v>
      </c>
      <c r="CN293" s="48">
        <v>0</v>
      </c>
      <c r="CO293" s="48">
        <v>0</v>
      </c>
      <c r="CP293" s="48"/>
      <c r="CQ293" s="48"/>
      <c r="CR293" s="48"/>
      <c r="CS293" s="48"/>
      <c r="CT293" s="48"/>
      <c r="CU293" s="48">
        <v>208</v>
      </c>
      <c r="CV293" s="429" t="s">
        <v>396</v>
      </c>
      <c r="CW293" s="47"/>
      <c r="CX293" s="47" t="s">
        <v>1068</v>
      </c>
      <c r="CY293" s="15"/>
    </row>
    <row r="294" spans="1:103" hidden="1" x14ac:dyDescent="0.35">
      <c r="A294" s="427">
        <v>292</v>
      </c>
      <c r="B294" s="47" t="s">
        <v>1576</v>
      </c>
      <c r="C294" s="47" t="s">
        <v>1577</v>
      </c>
      <c r="D294" s="47" t="s">
        <v>56</v>
      </c>
      <c r="E294" s="47" t="s">
        <v>1578</v>
      </c>
      <c r="F294" s="47" t="s">
        <v>131</v>
      </c>
      <c r="G294" s="47" t="s">
        <v>58</v>
      </c>
      <c r="H294" s="47" t="s">
        <v>327</v>
      </c>
      <c r="I294" s="423" t="s">
        <v>106</v>
      </c>
      <c r="J294" s="423" t="s">
        <v>106</v>
      </c>
      <c r="K294" s="423" t="s">
        <v>106</v>
      </c>
      <c r="L294" s="423" t="s">
        <v>106</v>
      </c>
      <c r="M294" s="47" t="s">
        <v>104</v>
      </c>
      <c r="N294" s="369" t="s">
        <v>395</v>
      </c>
      <c r="O294" s="370" t="s">
        <v>395</v>
      </c>
      <c r="P294" s="423" t="s">
        <v>106</v>
      </c>
      <c r="Q294" s="423" t="s">
        <v>106</v>
      </c>
      <c r="R294" s="423" t="s">
        <v>106</v>
      </c>
      <c r="S294" s="423" t="s">
        <v>106</v>
      </c>
      <c r="T294" s="47" t="s">
        <v>104</v>
      </c>
      <c r="U294" s="369" t="s">
        <v>395</v>
      </c>
      <c r="V294" s="370" t="s">
        <v>395</v>
      </c>
      <c r="W294" s="423" t="s">
        <v>106</v>
      </c>
      <c r="X294" s="423" t="s">
        <v>106</v>
      </c>
      <c r="Y294" s="423" t="s">
        <v>106</v>
      </c>
      <c r="Z294" s="423" t="s">
        <v>106</v>
      </c>
      <c r="AA294" s="47" t="s">
        <v>104</v>
      </c>
      <c r="AB294" s="369" t="s">
        <v>395</v>
      </c>
      <c r="AC294" s="370" t="s">
        <v>395</v>
      </c>
      <c r="AD294" s="47" t="s">
        <v>395</v>
      </c>
      <c r="AE294" s="423" t="s">
        <v>106</v>
      </c>
      <c r="AF294" s="423" t="s">
        <v>106</v>
      </c>
      <c r="AG294" s="423" t="s">
        <v>106</v>
      </c>
      <c r="AH294" s="423" t="s">
        <v>106</v>
      </c>
      <c r="AI294" s="369" t="s">
        <v>104</v>
      </c>
      <c r="AJ294" s="370" t="s">
        <v>395</v>
      </c>
      <c r="AK294" s="423" t="s">
        <v>106</v>
      </c>
      <c r="AL294" s="423" t="s">
        <v>106</v>
      </c>
      <c r="AM294" s="221"/>
      <c r="AN294" s="48">
        <v>22</v>
      </c>
      <c r="AO294" s="48">
        <v>22</v>
      </c>
      <c r="AP294" s="48">
        <v>22</v>
      </c>
      <c r="AQ294" s="48">
        <v>0</v>
      </c>
      <c r="AR294" s="48">
        <v>20</v>
      </c>
      <c r="AS294" s="48">
        <v>20</v>
      </c>
      <c r="AT294" s="48">
        <v>19</v>
      </c>
      <c r="AU294" s="48">
        <v>212</v>
      </c>
      <c r="AV294" s="48">
        <v>212</v>
      </c>
      <c r="AW294" s="48">
        <v>212</v>
      </c>
      <c r="AX294" s="48">
        <v>0</v>
      </c>
      <c r="AY294" s="48">
        <v>0</v>
      </c>
      <c r="AZ294" s="48">
        <v>0</v>
      </c>
      <c r="BA294" s="48">
        <v>0</v>
      </c>
      <c r="BB294" s="48">
        <v>0</v>
      </c>
      <c r="BC294" s="48">
        <v>0</v>
      </c>
      <c r="BD294" s="48">
        <v>0</v>
      </c>
      <c r="BE294" s="48">
        <v>0</v>
      </c>
      <c r="BF294" s="48">
        <v>0</v>
      </c>
      <c r="BG294" s="48">
        <v>0</v>
      </c>
      <c r="BH294" s="48">
        <v>0</v>
      </c>
      <c r="BI294" s="48">
        <v>0</v>
      </c>
      <c r="BJ294" s="48">
        <v>0</v>
      </c>
      <c r="BK294" s="48">
        <v>0</v>
      </c>
      <c r="BL294" s="48">
        <v>0</v>
      </c>
      <c r="BM294" s="48">
        <v>0</v>
      </c>
      <c r="BN294" s="48">
        <v>0</v>
      </c>
      <c r="BO294" s="48">
        <v>0</v>
      </c>
      <c r="BP294" s="48">
        <v>0</v>
      </c>
      <c r="BQ294" s="48">
        <v>0</v>
      </c>
      <c r="BR294" s="48">
        <v>0</v>
      </c>
      <c r="BS294" s="48">
        <v>0</v>
      </c>
      <c r="BT294" s="48">
        <v>0</v>
      </c>
      <c r="BU294" s="48">
        <v>0</v>
      </c>
      <c r="BV294" s="48">
        <v>0</v>
      </c>
      <c r="BW294" s="48">
        <v>0</v>
      </c>
      <c r="BX294" s="48">
        <v>0</v>
      </c>
      <c r="BY294" s="48">
        <v>0</v>
      </c>
      <c r="BZ294" s="48">
        <v>0</v>
      </c>
      <c r="CA294" s="48">
        <v>0</v>
      </c>
      <c r="CB294" s="48">
        <v>0</v>
      </c>
      <c r="CC294" s="48">
        <v>0</v>
      </c>
      <c r="CD294" s="48">
        <v>0</v>
      </c>
      <c r="CE294" s="48">
        <v>0</v>
      </c>
      <c r="CF294" s="48">
        <v>0</v>
      </c>
      <c r="CG294" s="48">
        <v>0</v>
      </c>
      <c r="CH294" s="48">
        <v>0</v>
      </c>
      <c r="CI294" s="48">
        <v>0</v>
      </c>
      <c r="CJ294" s="48">
        <v>0</v>
      </c>
      <c r="CK294" s="48">
        <v>0</v>
      </c>
      <c r="CL294" s="48">
        <v>0</v>
      </c>
      <c r="CM294" s="48">
        <v>0</v>
      </c>
      <c r="CN294" s="48">
        <v>0</v>
      </c>
      <c r="CO294" s="48">
        <v>0</v>
      </c>
      <c r="CP294" s="48"/>
      <c r="CQ294" s="48"/>
      <c r="CR294" s="48"/>
      <c r="CS294" s="48"/>
      <c r="CT294" s="48"/>
      <c r="CU294" s="48">
        <v>208</v>
      </c>
      <c r="CV294" s="429" t="s">
        <v>396</v>
      </c>
      <c r="CW294" s="47"/>
      <c r="CX294" s="47" t="s">
        <v>1068</v>
      </c>
      <c r="CY294" s="15"/>
    </row>
    <row r="295" spans="1:103" hidden="1" x14ac:dyDescent="0.35">
      <c r="A295" s="427">
        <v>293</v>
      </c>
      <c r="B295" s="47" t="s">
        <v>1579</v>
      </c>
      <c r="C295" s="47" t="s">
        <v>1580</v>
      </c>
      <c r="D295" s="47" t="s">
        <v>56</v>
      </c>
      <c r="E295" s="47" t="s">
        <v>1581</v>
      </c>
      <c r="F295" s="47" t="s">
        <v>131</v>
      </c>
      <c r="G295" s="47" t="s">
        <v>58</v>
      </c>
      <c r="H295" s="47" t="s">
        <v>328</v>
      </c>
      <c r="I295" s="47" t="s">
        <v>104</v>
      </c>
      <c r="J295" s="423" t="s">
        <v>106</v>
      </c>
      <c r="K295" s="423" t="s">
        <v>106</v>
      </c>
      <c r="L295" s="423" t="s">
        <v>106</v>
      </c>
      <c r="M295" s="423" t="s">
        <v>106</v>
      </c>
      <c r="N295" s="369" t="s">
        <v>395</v>
      </c>
      <c r="O295" s="370" t="s">
        <v>395</v>
      </c>
      <c r="P295" s="423" t="s">
        <v>106</v>
      </c>
      <c r="Q295" s="423" t="s">
        <v>106</v>
      </c>
      <c r="R295" s="47" t="s">
        <v>395</v>
      </c>
      <c r="S295" s="423" t="s">
        <v>106</v>
      </c>
      <c r="T295" s="423" t="s">
        <v>106</v>
      </c>
      <c r="U295" s="369" t="s">
        <v>104</v>
      </c>
      <c r="V295" s="370" t="s">
        <v>395</v>
      </c>
      <c r="W295" s="423" t="s">
        <v>106</v>
      </c>
      <c r="X295" s="423" t="s">
        <v>106</v>
      </c>
      <c r="Y295" s="423" t="s">
        <v>106</v>
      </c>
      <c r="Z295" s="423" t="s">
        <v>106</v>
      </c>
      <c r="AA295" s="47" t="s">
        <v>104</v>
      </c>
      <c r="AB295" s="369" t="s">
        <v>395</v>
      </c>
      <c r="AC295" s="370" t="s">
        <v>395</v>
      </c>
      <c r="AD295" s="423" t="s">
        <v>106</v>
      </c>
      <c r="AE295" s="423" t="s">
        <v>106</v>
      </c>
      <c r="AF295" s="423" t="s">
        <v>106</v>
      </c>
      <c r="AG295" s="423" t="s">
        <v>106</v>
      </c>
      <c r="AH295" s="47" t="s">
        <v>104</v>
      </c>
      <c r="AI295" s="369" t="s">
        <v>395</v>
      </c>
      <c r="AJ295" s="370" t="s">
        <v>395</v>
      </c>
      <c r="AK295" s="423" t="s">
        <v>106</v>
      </c>
      <c r="AL295" s="423" t="s">
        <v>106</v>
      </c>
      <c r="AM295" s="221"/>
      <c r="AN295" s="48">
        <v>22</v>
      </c>
      <c r="AO295" s="48">
        <v>22</v>
      </c>
      <c r="AP295" s="48">
        <v>22</v>
      </c>
      <c r="AQ295" s="48">
        <v>0</v>
      </c>
      <c r="AR295" s="48">
        <v>50</v>
      </c>
      <c r="AS295" s="48">
        <v>48</v>
      </c>
      <c r="AT295" s="48">
        <v>19</v>
      </c>
      <c r="AU295" s="48">
        <v>212</v>
      </c>
      <c r="AV295" s="48">
        <v>212</v>
      </c>
      <c r="AW295" s="48">
        <v>212</v>
      </c>
      <c r="AX295" s="48">
        <v>0</v>
      </c>
      <c r="AY295" s="48">
        <v>0</v>
      </c>
      <c r="AZ295" s="48">
        <v>0</v>
      </c>
      <c r="BA295" s="48">
        <v>0</v>
      </c>
      <c r="BB295" s="48">
        <v>0</v>
      </c>
      <c r="BC295" s="48">
        <v>0</v>
      </c>
      <c r="BD295" s="48">
        <v>0</v>
      </c>
      <c r="BE295" s="48">
        <v>0</v>
      </c>
      <c r="BF295" s="48">
        <v>0</v>
      </c>
      <c r="BG295" s="48">
        <v>0</v>
      </c>
      <c r="BH295" s="48">
        <v>0</v>
      </c>
      <c r="BI295" s="48">
        <v>0</v>
      </c>
      <c r="BJ295" s="48">
        <v>0</v>
      </c>
      <c r="BK295" s="48">
        <v>0</v>
      </c>
      <c r="BL295" s="48">
        <v>0</v>
      </c>
      <c r="BM295" s="48">
        <v>0</v>
      </c>
      <c r="BN295" s="48">
        <v>0</v>
      </c>
      <c r="BO295" s="48">
        <v>0</v>
      </c>
      <c r="BP295" s="48">
        <v>0</v>
      </c>
      <c r="BQ295" s="48">
        <v>0</v>
      </c>
      <c r="BR295" s="48">
        <v>0</v>
      </c>
      <c r="BS295" s="48">
        <v>0</v>
      </c>
      <c r="BT295" s="48">
        <v>0</v>
      </c>
      <c r="BU295" s="48">
        <v>0</v>
      </c>
      <c r="BV295" s="48">
        <v>0</v>
      </c>
      <c r="BW295" s="48">
        <v>0</v>
      </c>
      <c r="BX295" s="48">
        <v>0</v>
      </c>
      <c r="BY295" s="48">
        <v>0</v>
      </c>
      <c r="BZ295" s="48">
        <v>0</v>
      </c>
      <c r="CA295" s="48">
        <v>0</v>
      </c>
      <c r="CB295" s="48">
        <v>0</v>
      </c>
      <c r="CC295" s="48">
        <v>0</v>
      </c>
      <c r="CD295" s="48">
        <v>0</v>
      </c>
      <c r="CE295" s="48">
        <v>0</v>
      </c>
      <c r="CF295" s="48">
        <v>0</v>
      </c>
      <c r="CG295" s="48">
        <v>0</v>
      </c>
      <c r="CH295" s="48">
        <v>0</v>
      </c>
      <c r="CI295" s="48">
        <v>0</v>
      </c>
      <c r="CJ295" s="48">
        <v>0</v>
      </c>
      <c r="CK295" s="48">
        <v>0</v>
      </c>
      <c r="CL295" s="48">
        <v>0</v>
      </c>
      <c r="CM295" s="48">
        <v>0</v>
      </c>
      <c r="CN295" s="48">
        <v>0</v>
      </c>
      <c r="CO295" s="48">
        <v>0</v>
      </c>
      <c r="CP295" s="48"/>
      <c r="CQ295" s="48"/>
      <c r="CR295" s="48"/>
      <c r="CS295" s="48"/>
      <c r="CT295" s="48"/>
      <c r="CU295" s="48">
        <v>208</v>
      </c>
      <c r="CV295" s="429" t="s">
        <v>396</v>
      </c>
      <c r="CW295" s="47"/>
      <c r="CX295" s="47" t="s">
        <v>1068</v>
      </c>
      <c r="CY295" s="15"/>
    </row>
    <row r="296" spans="1:103" hidden="1" x14ac:dyDescent="0.35">
      <c r="A296" s="427">
        <v>294</v>
      </c>
      <c r="B296" s="47" t="s">
        <v>1582</v>
      </c>
      <c r="C296" s="47" t="s">
        <v>1583</v>
      </c>
      <c r="D296" s="47" t="s">
        <v>56</v>
      </c>
      <c r="E296" s="47" t="s">
        <v>1584</v>
      </c>
      <c r="F296" s="47" t="s">
        <v>131</v>
      </c>
      <c r="G296" s="47" t="s">
        <v>58</v>
      </c>
      <c r="H296" s="47" t="s">
        <v>327</v>
      </c>
      <c r="I296" s="423" t="s">
        <v>106</v>
      </c>
      <c r="J296" s="423" t="s">
        <v>106</v>
      </c>
      <c r="K296" s="423" t="s">
        <v>106</v>
      </c>
      <c r="L296" s="47" t="s">
        <v>395</v>
      </c>
      <c r="M296" s="423" t="s">
        <v>106</v>
      </c>
      <c r="N296" s="369" t="s">
        <v>104</v>
      </c>
      <c r="O296" s="370" t="s">
        <v>395</v>
      </c>
      <c r="P296" s="47" t="s">
        <v>395</v>
      </c>
      <c r="Q296" s="423" t="s">
        <v>106</v>
      </c>
      <c r="R296" s="423" t="s">
        <v>106</v>
      </c>
      <c r="S296" s="19" t="s">
        <v>1050</v>
      </c>
      <c r="T296" s="423" t="s">
        <v>106</v>
      </c>
      <c r="U296" s="369" t="s">
        <v>104</v>
      </c>
      <c r="V296" s="370" t="s">
        <v>395</v>
      </c>
      <c r="W296" s="423" t="s">
        <v>106</v>
      </c>
      <c r="X296" s="423" t="s">
        <v>106</v>
      </c>
      <c r="Y296" s="423" t="s">
        <v>106</v>
      </c>
      <c r="Z296" s="423" t="s">
        <v>106</v>
      </c>
      <c r="AA296" s="47" t="s">
        <v>104</v>
      </c>
      <c r="AB296" s="369" t="s">
        <v>395</v>
      </c>
      <c r="AC296" s="370" t="s">
        <v>395</v>
      </c>
      <c r="AD296" s="423" t="s">
        <v>106</v>
      </c>
      <c r="AE296" s="423" t="s">
        <v>106</v>
      </c>
      <c r="AF296" s="423" t="s">
        <v>106</v>
      </c>
      <c r="AG296" s="423" t="s">
        <v>106</v>
      </c>
      <c r="AH296" s="47" t="s">
        <v>104</v>
      </c>
      <c r="AI296" s="369" t="s">
        <v>395</v>
      </c>
      <c r="AJ296" s="370" t="s">
        <v>395</v>
      </c>
      <c r="AK296" s="432" t="s">
        <v>1054</v>
      </c>
      <c r="AL296" s="432" t="s">
        <v>1054</v>
      </c>
      <c r="AM296" s="221"/>
      <c r="AN296" s="48">
        <v>19</v>
      </c>
      <c r="AO296" s="48">
        <v>19</v>
      </c>
      <c r="AP296" s="48">
        <v>19</v>
      </c>
      <c r="AQ296" s="48">
        <v>0</v>
      </c>
      <c r="AR296" s="48">
        <v>40</v>
      </c>
      <c r="AS296" s="48">
        <v>40</v>
      </c>
      <c r="AT296" s="48">
        <v>19</v>
      </c>
      <c r="AU296" s="48">
        <v>182</v>
      </c>
      <c r="AV296" s="48">
        <v>182</v>
      </c>
      <c r="AW296" s="48">
        <v>182</v>
      </c>
      <c r="AX296" s="48">
        <v>0</v>
      </c>
      <c r="AY296" s="48">
        <v>0</v>
      </c>
      <c r="AZ296" s="48">
        <v>0</v>
      </c>
      <c r="BA296" s="48">
        <v>10</v>
      </c>
      <c r="BB296" s="48">
        <v>20</v>
      </c>
      <c r="BC296" s="48">
        <v>0</v>
      </c>
      <c r="BD296" s="48">
        <v>0</v>
      </c>
      <c r="BE296" s="48">
        <v>0</v>
      </c>
      <c r="BF296" s="48">
        <v>0</v>
      </c>
      <c r="BG296" s="48">
        <v>0</v>
      </c>
      <c r="BH296" s="48">
        <v>30</v>
      </c>
      <c r="BI296" s="48">
        <v>30</v>
      </c>
      <c r="BJ296" s="48">
        <v>0</v>
      </c>
      <c r="BK296" s="48">
        <v>0</v>
      </c>
      <c r="BL296" s="48">
        <v>0</v>
      </c>
      <c r="BM296" s="48">
        <v>0</v>
      </c>
      <c r="BN296" s="48">
        <v>0</v>
      </c>
      <c r="BO296" s="48">
        <v>0</v>
      </c>
      <c r="BP296" s="48">
        <v>0</v>
      </c>
      <c r="BQ296" s="48">
        <v>0</v>
      </c>
      <c r="BR296" s="48">
        <v>0</v>
      </c>
      <c r="BS296" s="48">
        <v>0</v>
      </c>
      <c r="BT296" s="48">
        <v>0</v>
      </c>
      <c r="BU296" s="48">
        <v>0</v>
      </c>
      <c r="BV296" s="48">
        <v>0</v>
      </c>
      <c r="BW296" s="48">
        <v>0</v>
      </c>
      <c r="BX296" s="48">
        <v>0</v>
      </c>
      <c r="BY296" s="48">
        <v>0</v>
      </c>
      <c r="BZ296" s="48">
        <v>0</v>
      </c>
      <c r="CA296" s="48">
        <v>0</v>
      </c>
      <c r="CB296" s="48">
        <v>0</v>
      </c>
      <c r="CC296" s="48">
        <v>0</v>
      </c>
      <c r="CD296" s="48">
        <v>0</v>
      </c>
      <c r="CE296" s="48">
        <v>0</v>
      </c>
      <c r="CF296" s="48">
        <v>0</v>
      </c>
      <c r="CG296" s="48">
        <v>0</v>
      </c>
      <c r="CH296" s="48">
        <v>0</v>
      </c>
      <c r="CI296" s="48">
        <v>0</v>
      </c>
      <c r="CJ296" s="48">
        <v>0</v>
      </c>
      <c r="CK296" s="48">
        <v>0</v>
      </c>
      <c r="CL296" s="48">
        <v>0</v>
      </c>
      <c r="CM296" s="48">
        <v>0</v>
      </c>
      <c r="CN296" s="48">
        <v>0</v>
      </c>
      <c r="CO296" s="48">
        <v>0</v>
      </c>
      <c r="CP296" s="48"/>
      <c r="CQ296" s="48">
        <v>24</v>
      </c>
      <c r="CR296" s="48">
        <v>6</v>
      </c>
      <c r="CS296" s="48"/>
      <c r="CT296" s="48">
        <v>24</v>
      </c>
      <c r="CU296" s="48">
        <v>184</v>
      </c>
      <c r="CV296" s="429" t="s">
        <v>396</v>
      </c>
      <c r="CW296" s="47"/>
      <c r="CX296" s="47" t="s">
        <v>1068</v>
      </c>
      <c r="CY296" s="15"/>
    </row>
    <row r="297" spans="1:103" hidden="1" x14ac:dyDescent="0.35">
      <c r="A297" s="427">
        <v>295</v>
      </c>
      <c r="B297" s="47" t="s">
        <v>1585</v>
      </c>
      <c r="C297" s="47" t="s">
        <v>1586</v>
      </c>
      <c r="D297" s="47" t="s">
        <v>56</v>
      </c>
      <c r="E297" s="47" t="s">
        <v>1587</v>
      </c>
      <c r="F297" s="47" t="s">
        <v>131</v>
      </c>
      <c r="G297" s="47" t="s">
        <v>58</v>
      </c>
      <c r="H297" s="47" t="s">
        <v>327</v>
      </c>
      <c r="I297" s="423" t="s">
        <v>106</v>
      </c>
      <c r="J297" s="423" t="s">
        <v>106</v>
      </c>
      <c r="K297" s="423" t="s">
        <v>106</v>
      </c>
      <c r="L297" s="423" t="s">
        <v>106</v>
      </c>
      <c r="M297" s="47" t="s">
        <v>104</v>
      </c>
      <c r="N297" s="369" t="s">
        <v>395</v>
      </c>
      <c r="O297" s="370" t="s">
        <v>395</v>
      </c>
      <c r="P297" s="423" t="s">
        <v>106</v>
      </c>
      <c r="Q297" s="47" t="s">
        <v>395</v>
      </c>
      <c r="R297" s="423" t="s">
        <v>106</v>
      </c>
      <c r="S297" s="423" t="s">
        <v>106</v>
      </c>
      <c r="T297" s="423" t="s">
        <v>106</v>
      </c>
      <c r="U297" s="369" t="s">
        <v>104</v>
      </c>
      <c r="V297" s="370" t="s">
        <v>395</v>
      </c>
      <c r="W297" s="423" t="s">
        <v>106</v>
      </c>
      <c r="X297" s="423" t="s">
        <v>106</v>
      </c>
      <c r="Y297" s="423" t="s">
        <v>106</v>
      </c>
      <c r="Z297" s="47" t="s">
        <v>395</v>
      </c>
      <c r="AA297" s="423" t="s">
        <v>106</v>
      </c>
      <c r="AB297" s="369" t="s">
        <v>104</v>
      </c>
      <c r="AC297" s="370" t="s">
        <v>395</v>
      </c>
      <c r="AD297" s="47" t="s">
        <v>395</v>
      </c>
      <c r="AE297" s="423" t="s">
        <v>106</v>
      </c>
      <c r="AF297" s="423" t="s">
        <v>106</v>
      </c>
      <c r="AG297" s="423" t="s">
        <v>106</v>
      </c>
      <c r="AH297" s="423" t="s">
        <v>106</v>
      </c>
      <c r="AI297" s="369" t="s">
        <v>104</v>
      </c>
      <c r="AJ297" s="370" t="s">
        <v>395</v>
      </c>
      <c r="AK297" s="47" t="s">
        <v>395</v>
      </c>
      <c r="AL297" s="423" t="s">
        <v>106</v>
      </c>
      <c r="AM297" s="221"/>
      <c r="AN297" s="48">
        <v>21</v>
      </c>
      <c r="AO297" s="48">
        <v>21</v>
      </c>
      <c r="AP297" s="48">
        <v>21</v>
      </c>
      <c r="AQ297" s="48">
        <v>0</v>
      </c>
      <c r="AR297" s="48">
        <v>65</v>
      </c>
      <c r="AS297" s="48">
        <v>64</v>
      </c>
      <c r="AT297" s="430">
        <v>18.166699999999999</v>
      </c>
      <c r="AU297" s="48">
        <v>202</v>
      </c>
      <c r="AV297" s="48">
        <v>202</v>
      </c>
      <c r="AW297" s="48">
        <v>202</v>
      </c>
      <c r="AX297" s="48">
        <v>0</v>
      </c>
      <c r="AY297" s="48">
        <v>0</v>
      </c>
      <c r="AZ297" s="48">
        <v>0</v>
      </c>
      <c r="BA297" s="48">
        <v>0</v>
      </c>
      <c r="BB297" s="48">
        <v>0</v>
      </c>
      <c r="BC297" s="48">
        <v>0</v>
      </c>
      <c r="BD297" s="48">
        <v>0</v>
      </c>
      <c r="BE297" s="48">
        <v>0</v>
      </c>
      <c r="BF297" s="48">
        <v>0</v>
      </c>
      <c r="BG297" s="48">
        <v>0</v>
      </c>
      <c r="BH297" s="48">
        <v>0</v>
      </c>
      <c r="BI297" s="48">
        <v>0</v>
      </c>
      <c r="BJ297" s="48">
        <v>0</v>
      </c>
      <c r="BK297" s="48">
        <v>0</v>
      </c>
      <c r="BL297" s="48">
        <v>0</v>
      </c>
      <c r="BM297" s="48">
        <v>0</v>
      </c>
      <c r="BN297" s="48">
        <v>0</v>
      </c>
      <c r="BO297" s="48">
        <v>0</v>
      </c>
      <c r="BP297" s="48">
        <v>0</v>
      </c>
      <c r="BQ297" s="48">
        <v>0</v>
      </c>
      <c r="BR297" s="48">
        <v>0</v>
      </c>
      <c r="BS297" s="48">
        <v>0</v>
      </c>
      <c r="BT297" s="48">
        <v>0</v>
      </c>
      <c r="BU297" s="48">
        <v>0</v>
      </c>
      <c r="BV297" s="48">
        <v>0</v>
      </c>
      <c r="BW297" s="48">
        <v>0</v>
      </c>
      <c r="BX297" s="48">
        <v>0</v>
      </c>
      <c r="BY297" s="48">
        <v>0</v>
      </c>
      <c r="BZ297" s="48">
        <v>0</v>
      </c>
      <c r="CA297" s="48">
        <v>0</v>
      </c>
      <c r="CB297" s="48">
        <v>0</v>
      </c>
      <c r="CC297" s="48">
        <v>0</v>
      </c>
      <c r="CD297" s="48">
        <v>0</v>
      </c>
      <c r="CE297" s="48">
        <v>0</v>
      </c>
      <c r="CF297" s="48">
        <v>0</v>
      </c>
      <c r="CG297" s="48">
        <v>0</v>
      </c>
      <c r="CH297" s="48">
        <v>0</v>
      </c>
      <c r="CI297" s="48">
        <v>0</v>
      </c>
      <c r="CJ297" s="48">
        <v>0</v>
      </c>
      <c r="CK297" s="48">
        <v>0</v>
      </c>
      <c r="CL297" s="48">
        <v>0</v>
      </c>
      <c r="CM297" s="48">
        <v>0</v>
      </c>
      <c r="CN297" s="48">
        <v>0</v>
      </c>
      <c r="CO297" s="48">
        <v>0</v>
      </c>
      <c r="CP297" s="48"/>
      <c r="CQ297" s="48"/>
      <c r="CR297" s="48"/>
      <c r="CS297" s="48"/>
      <c r="CT297" s="48"/>
      <c r="CU297" s="48">
        <v>208</v>
      </c>
      <c r="CV297" s="429" t="s">
        <v>396</v>
      </c>
      <c r="CW297" s="47"/>
      <c r="CX297" s="47" t="s">
        <v>1068</v>
      </c>
      <c r="CY297" s="15"/>
    </row>
    <row r="298" spans="1:103" hidden="1" x14ac:dyDescent="0.35">
      <c r="A298" s="427">
        <v>296</v>
      </c>
      <c r="B298" s="47" t="s">
        <v>1588</v>
      </c>
      <c r="C298" s="47" t="s">
        <v>1589</v>
      </c>
      <c r="D298" s="47" t="s">
        <v>56</v>
      </c>
      <c r="E298" s="47" t="s">
        <v>1590</v>
      </c>
      <c r="F298" s="47" t="s">
        <v>131</v>
      </c>
      <c r="G298" s="47" t="s">
        <v>58</v>
      </c>
      <c r="H298" s="47" t="s">
        <v>327</v>
      </c>
      <c r="I298" s="423" t="s">
        <v>106</v>
      </c>
      <c r="J298" s="423" t="s">
        <v>106</v>
      </c>
      <c r="K298" s="423" t="s">
        <v>106</v>
      </c>
      <c r="L298" s="47" t="s">
        <v>395</v>
      </c>
      <c r="M298" s="423" t="s">
        <v>106</v>
      </c>
      <c r="N298" s="369" t="s">
        <v>104</v>
      </c>
      <c r="O298" s="370" t="s">
        <v>395</v>
      </c>
      <c r="P298" s="423" t="s">
        <v>106</v>
      </c>
      <c r="Q298" s="423" t="s">
        <v>106</v>
      </c>
      <c r="R298" s="423" t="s">
        <v>106</v>
      </c>
      <c r="S298" s="423" t="s">
        <v>106</v>
      </c>
      <c r="T298" s="47" t="s">
        <v>104</v>
      </c>
      <c r="U298" s="369" t="s">
        <v>395</v>
      </c>
      <c r="V298" s="370" t="s">
        <v>395</v>
      </c>
      <c r="W298" s="423" t="s">
        <v>106</v>
      </c>
      <c r="X298" s="423" t="s">
        <v>106</v>
      </c>
      <c r="Y298" s="423" t="s">
        <v>106</v>
      </c>
      <c r="Z298" s="423" t="s">
        <v>106</v>
      </c>
      <c r="AA298" s="47" t="s">
        <v>395</v>
      </c>
      <c r="AB298" s="369" t="s">
        <v>104</v>
      </c>
      <c r="AC298" s="370" t="s">
        <v>395</v>
      </c>
      <c r="AD298" s="423" t="s">
        <v>106</v>
      </c>
      <c r="AE298" s="423" t="s">
        <v>106</v>
      </c>
      <c r="AF298" s="423" t="s">
        <v>106</v>
      </c>
      <c r="AG298" s="423" t="s">
        <v>106</v>
      </c>
      <c r="AH298" s="47" t="s">
        <v>104</v>
      </c>
      <c r="AI298" s="369" t="s">
        <v>395</v>
      </c>
      <c r="AJ298" s="370" t="s">
        <v>395</v>
      </c>
      <c r="AK298" s="47" t="s">
        <v>395</v>
      </c>
      <c r="AL298" s="47" t="s">
        <v>395</v>
      </c>
      <c r="AM298" s="221"/>
      <c r="AN298" s="48">
        <v>20</v>
      </c>
      <c r="AO298" s="48">
        <v>20</v>
      </c>
      <c r="AP298" s="48">
        <v>20</v>
      </c>
      <c r="AQ298" s="48">
        <v>0</v>
      </c>
      <c r="AR298" s="48">
        <v>40</v>
      </c>
      <c r="AS298" s="48">
        <v>40</v>
      </c>
      <c r="AT298" s="430">
        <v>17.333300000000001</v>
      </c>
      <c r="AU298" s="48">
        <v>192</v>
      </c>
      <c r="AV298" s="48">
        <v>192</v>
      </c>
      <c r="AW298" s="48">
        <v>192</v>
      </c>
      <c r="AX298" s="48">
        <v>0</v>
      </c>
      <c r="AY298" s="48">
        <v>0</v>
      </c>
      <c r="AZ298" s="48">
        <v>0</v>
      </c>
      <c r="BA298" s="48">
        <v>0</v>
      </c>
      <c r="BB298" s="48">
        <v>0</v>
      </c>
      <c r="BC298" s="48">
        <v>0</v>
      </c>
      <c r="BD298" s="48">
        <v>0</v>
      </c>
      <c r="BE298" s="48">
        <v>0</v>
      </c>
      <c r="BF298" s="48">
        <v>0</v>
      </c>
      <c r="BG298" s="48">
        <v>0</v>
      </c>
      <c r="BH298" s="48">
        <v>0</v>
      </c>
      <c r="BI298" s="48">
        <v>0</v>
      </c>
      <c r="BJ298" s="48">
        <v>0</v>
      </c>
      <c r="BK298" s="48">
        <v>0</v>
      </c>
      <c r="BL298" s="48">
        <v>0</v>
      </c>
      <c r="BM298" s="48">
        <v>0</v>
      </c>
      <c r="BN298" s="48">
        <v>0</v>
      </c>
      <c r="BO298" s="48">
        <v>0</v>
      </c>
      <c r="BP298" s="48">
        <v>0</v>
      </c>
      <c r="BQ298" s="48">
        <v>0</v>
      </c>
      <c r="BR298" s="48">
        <v>0</v>
      </c>
      <c r="BS298" s="48">
        <v>0</v>
      </c>
      <c r="BT298" s="48">
        <v>0</v>
      </c>
      <c r="BU298" s="48">
        <v>0</v>
      </c>
      <c r="BV298" s="48">
        <v>0</v>
      </c>
      <c r="BW298" s="48">
        <v>0</v>
      </c>
      <c r="BX298" s="48">
        <v>0</v>
      </c>
      <c r="BY298" s="48">
        <v>0</v>
      </c>
      <c r="BZ298" s="48">
        <v>0</v>
      </c>
      <c r="CA298" s="48">
        <v>0</v>
      </c>
      <c r="CB298" s="48">
        <v>0</v>
      </c>
      <c r="CC298" s="48">
        <v>0</v>
      </c>
      <c r="CD298" s="48">
        <v>0</v>
      </c>
      <c r="CE298" s="48">
        <v>0</v>
      </c>
      <c r="CF298" s="48">
        <v>0</v>
      </c>
      <c r="CG298" s="48">
        <v>0</v>
      </c>
      <c r="CH298" s="48">
        <v>0</v>
      </c>
      <c r="CI298" s="48">
        <v>0</v>
      </c>
      <c r="CJ298" s="48">
        <v>0</v>
      </c>
      <c r="CK298" s="48">
        <v>0</v>
      </c>
      <c r="CL298" s="48">
        <v>0</v>
      </c>
      <c r="CM298" s="48">
        <v>0</v>
      </c>
      <c r="CN298" s="48">
        <v>0</v>
      </c>
      <c r="CO298" s="48">
        <v>0</v>
      </c>
      <c r="CP298" s="48"/>
      <c r="CQ298" s="48"/>
      <c r="CR298" s="48"/>
      <c r="CS298" s="48"/>
      <c r="CT298" s="48"/>
      <c r="CU298" s="48">
        <v>208</v>
      </c>
      <c r="CV298" s="429" t="s">
        <v>396</v>
      </c>
      <c r="CW298" s="47"/>
      <c r="CX298" s="47" t="s">
        <v>1068</v>
      </c>
      <c r="CY298" s="15"/>
    </row>
    <row r="299" spans="1:103" hidden="1" x14ac:dyDescent="0.35">
      <c r="A299" s="427">
        <v>297</v>
      </c>
      <c r="B299" s="47" t="s">
        <v>1591</v>
      </c>
      <c r="C299" s="47" t="s">
        <v>1592</v>
      </c>
      <c r="D299" s="47" t="s">
        <v>56</v>
      </c>
      <c r="E299" s="47" t="s">
        <v>1593</v>
      </c>
      <c r="F299" s="47" t="s">
        <v>131</v>
      </c>
      <c r="G299" s="47" t="s">
        <v>58</v>
      </c>
      <c r="H299" s="47" t="s">
        <v>327</v>
      </c>
      <c r="I299" s="423" t="s">
        <v>106</v>
      </c>
      <c r="J299" s="423" t="s">
        <v>106</v>
      </c>
      <c r="K299" s="423" t="s">
        <v>106</v>
      </c>
      <c r="L299" s="423" t="s">
        <v>106</v>
      </c>
      <c r="M299" s="433"/>
      <c r="N299" s="369" t="s">
        <v>395</v>
      </c>
      <c r="O299" s="370" t="s">
        <v>395</v>
      </c>
      <c r="P299" s="433"/>
      <c r="Q299" s="433"/>
      <c r="R299" s="19" t="s">
        <v>828</v>
      </c>
      <c r="S299" s="19" t="s">
        <v>828</v>
      </c>
      <c r="T299" s="432" t="s">
        <v>948</v>
      </c>
      <c r="U299" s="369" t="s">
        <v>395</v>
      </c>
      <c r="V299" s="370" t="s">
        <v>395</v>
      </c>
      <c r="W299" s="47" t="s">
        <v>395</v>
      </c>
      <c r="X299" s="433"/>
      <c r="Y299" s="433"/>
      <c r="Z299" s="423" t="s">
        <v>106</v>
      </c>
      <c r="AA299" s="423" t="s">
        <v>106</v>
      </c>
      <c r="AB299" s="369" t="s">
        <v>104</v>
      </c>
      <c r="AC299" s="370" t="s">
        <v>395</v>
      </c>
      <c r="AD299" s="423" t="s">
        <v>106</v>
      </c>
      <c r="AE299" s="423" t="s">
        <v>106</v>
      </c>
      <c r="AF299" s="423" t="s">
        <v>106</v>
      </c>
      <c r="AG299" s="19" t="s">
        <v>1050</v>
      </c>
      <c r="AH299" s="47" t="s">
        <v>104</v>
      </c>
      <c r="AI299" s="369" t="s">
        <v>395</v>
      </c>
      <c r="AJ299" s="370" t="s">
        <v>395</v>
      </c>
      <c r="AK299" s="433"/>
      <c r="AL299" s="423" t="s">
        <v>106</v>
      </c>
      <c r="AM299" s="221"/>
      <c r="AN299" s="48">
        <v>12</v>
      </c>
      <c r="AO299" s="48">
        <v>12</v>
      </c>
      <c r="AP299" s="48">
        <v>12</v>
      </c>
      <c r="AQ299" s="48">
        <v>0</v>
      </c>
      <c r="AR299" s="48">
        <v>35</v>
      </c>
      <c r="AS299" s="48">
        <v>32</v>
      </c>
      <c r="AT299" s="48">
        <v>19</v>
      </c>
      <c r="AU299" s="48">
        <v>116</v>
      </c>
      <c r="AV299" s="48">
        <v>116</v>
      </c>
      <c r="AW299" s="48">
        <v>116</v>
      </c>
      <c r="AX299" s="48">
        <v>0</v>
      </c>
      <c r="AY299" s="48">
        <v>0</v>
      </c>
      <c r="AZ299" s="48">
        <v>0</v>
      </c>
      <c r="BA299" s="48">
        <v>18</v>
      </c>
      <c r="BB299" s="48">
        <v>0</v>
      </c>
      <c r="BC299" s="48">
        <v>0</v>
      </c>
      <c r="BD299" s="48">
        <v>0</v>
      </c>
      <c r="BE299" s="48">
        <v>20</v>
      </c>
      <c r="BF299" s="48">
        <v>0</v>
      </c>
      <c r="BG299" s="48">
        <v>0</v>
      </c>
      <c r="BH299" s="48">
        <v>38</v>
      </c>
      <c r="BI299" s="48">
        <v>38</v>
      </c>
      <c r="BJ299" s="48">
        <v>0</v>
      </c>
      <c r="BK299" s="48">
        <v>0</v>
      </c>
      <c r="BL299" s="48">
        <v>0</v>
      </c>
      <c r="BM299" s="48">
        <v>0</v>
      </c>
      <c r="BN299" s="48">
        <v>0</v>
      </c>
      <c r="BO299" s="48">
        <v>0</v>
      </c>
      <c r="BP299" s="48">
        <v>0</v>
      </c>
      <c r="BQ299" s="48">
        <v>0</v>
      </c>
      <c r="BR299" s="48">
        <v>0</v>
      </c>
      <c r="BS299" s="48">
        <v>0</v>
      </c>
      <c r="BT299" s="48">
        <v>0</v>
      </c>
      <c r="BU299" s="48">
        <v>0</v>
      </c>
      <c r="BV299" s="48">
        <v>0</v>
      </c>
      <c r="BW299" s="48">
        <v>0</v>
      </c>
      <c r="BX299" s="48">
        <v>0</v>
      </c>
      <c r="BY299" s="48">
        <v>0</v>
      </c>
      <c r="BZ299" s="48">
        <v>0</v>
      </c>
      <c r="CA299" s="48">
        <v>0</v>
      </c>
      <c r="CB299" s="48">
        <v>0</v>
      </c>
      <c r="CC299" s="48">
        <v>0</v>
      </c>
      <c r="CD299" s="48">
        <v>0</v>
      </c>
      <c r="CE299" s="48">
        <v>0</v>
      </c>
      <c r="CF299" s="48">
        <v>0</v>
      </c>
      <c r="CG299" s="48">
        <v>0</v>
      </c>
      <c r="CH299" s="48">
        <v>0</v>
      </c>
      <c r="CI299" s="48">
        <v>0</v>
      </c>
      <c r="CJ299" s="48">
        <v>0</v>
      </c>
      <c r="CK299" s="48">
        <v>0</v>
      </c>
      <c r="CL299" s="48">
        <v>0</v>
      </c>
      <c r="CM299" s="48">
        <v>0</v>
      </c>
      <c r="CN299" s="48">
        <v>0</v>
      </c>
      <c r="CO299" s="48">
        <v>0</v>
      </c>
      <c r="CP299" s="48"/>
      <c r="CQ299" s="48">
        <v>16</v>
      </c>
      <c r="CR299" s="48">
        <v>2</v>
      </c>
      <c r="CS299" s="48">
        <v>78</v>
      </c>
      <c r="CT299" s="48">
        <v>94</v>
      </c>
      <c r="CU299" s="48">
        <v>114</v>
      </c>
      <c r="CV299" s="429" t="s">
        <v>396</v>
      </c>
      <c r="CW299" s="47"/>
      <c r="CX299" s="47" t="s">
        <v>1068</v>
      </c>
      <c r="CY299" s="15"/>
    </row>
    <row r="300" spans="1:103" hidden="1" x14ac:dyDescent="0.35">
      <c r="A300" s="427">
        <v>298</v>
      </c>
      <c r="B300" s="47" t="s">
        <v>1594</v>
      </c>
      <c r="C300" s="47" t="s">
        <v>1595</v>
      </c>
      <c r="D300" s="47" t="s">
        <v>56</v>
      </c>
      <c r="E300" s="47" t="s">
        <v>1596</v>
      </c>
      <c r="F300" s="47" t="s">
        <v>131</v>
      </c>
      <c r="G300" s="47" t="s">
        <v>58</v>
      </c>
      <c r="H300" s="47" t="s">
        <v>399</v>
      </c>
      <c r="I300" s="423" t="s">
        <v>106</v>
      </c>
      <c r="J300" s="47" t="s">
        <v>395</v>
      </c>
      <c r="K300" s="423" t="s">
        <v>106</v>
      </c>
      <c r="L300" s="423" t="s">
        <v>106</v>
      </c>
      <c r="M300" s="433"/>
      <c r="N300" s="369"/>
      <c r="O300" s="370" t="s">
        <v>395</v>
      </c>
      <c r="P300" s="433"/>
      <c r="Q300" s="433"/>
      <c r="R300" s="433"/>
      <c r="S300" s="433"/>
      <c r="T300" s="433"/>
      <c r="U300" s="369" t="s">
        <v>395</v>
      </c>
      <c r="V300" s="370" t="s">
        <v>395</v>
      </c>
      <c r="W300" s="423" t="s">
        <v>106</v>
      </c>
      <c r="X300" s="423" t="s">
        <v>106</v>
      </c>
      <c r="Y300" s="433"/>
      <c r="Z300" s="433"/>
      <c r="AA300" s="433"/>
      <c r="AB300" s="369"/>
      <c r="AC300" s="370"/>
      <c r="AD300" s="433"/>
      <c r="AE300" s="433"/>
      <c r="AF300" s="433"/>
      <c r="AG300" s="433"/>
      <c r="AH300" s="433"/>
      <c r="AI300" s="369"/>
      <c r="AJ300" s="370"/>
      <c r="AK300" s="433"/>
      <c r="AL300" s="433"/>
      <c r="AM300" s="221"/>
      <c r="AN300" s="48">
        <v>5</v>
      </c>
      <c r="AO300" s="48">
        <v>5</v>
      </c>
      <c r="AP300" s="48">
        <v>5</v>
      </c>
      <c r="AQ300" s="48">
        <v>0</v>
      </c>
      <c r="AR300" s="48">
        <v>0</v>
      </c>
      <c r="AS300" s="48">
        <v>0</v>
      </c>
      <c r="AT300" s="430">
        <v>18.666699999999999</v>
      </c>
      <c r="AU300" s="48">
        <v>50</v>
      </c>
      <c r="AV300" s="48">
        <v>50</v>
      </c>
      <c r="AW300" s="48">
        <v>50</v>
      </c>
      <c r="AX300" s="48">
        <v>0</v>
      </c>
      <c r="AY300" s="48">
        <v>0</v>
      </c>
      <c r="AZ300" s="48">
        <v>0</v>
      </c>
      <c r="BA300" s="48">
        <v>0</v>
      </c>
      <c r="BB300" s="48">
        <v>0</v>
      </c>
      <c r="BC300" s="48">
        <v>0</v>
      </c>
      <c r="BD300" s="48">
        <v>0</v>
      </c>
      <c r="BE300" s="48">
        <v>0</v>
      </c>
      <c r="BF300" s="48">
        <v>0</v>
      </c>
      <c r="BG300" s="48">
        <v>0</v>
      </c>
      <c r="BH300" s="48">
        <v>0</v>
      </c>
      <c r="BI300" s="48">
        <v>0</v>
      </c>
      <c r="BJ300" s="48">
        <v>0</v>
      </c>
      <c r="BK300" s="48">
        <v>0</v>
      </c>
      <c r="BL300" s="48">
        <v>0</v>
      </c>
      <c r="BM300" s="48">
        <v>0</v>
      </c>
      <c r="BN300" s="48">
        <v>0</v>
      </c>
      <c r="BO300" s="48">
        <v>0</v>
      </c>
      <c r="BP300" s="48">
        <v>0</v>
      </c>
      <c r="BQ300" s="48">
        <v>0</v>
      </c>
      <c r="BR300" s="48">
        <v>0</v>
      </c>
      <c r="BS300" s="48">
        <v>0</v>
      </c>
      <c r="BT300" s="48">
        <v>0</v>
      </c>
      <c r="BU300" s="48">
        <v>0</v>
      </c>
      <c r="BV300" s="48">
        <v>0</v>
      </c>
      <c r="BW300" s="48">
        <v>0</v>
      </c>
      <c r="BX300" s="48">
        <v>0</v>
      </c>
      <c r="BY300" s="48">
        <v>0</v>
      </c>
      <c r="BZ300" s="48">
        <v>0</v>
      </c>
      <c r="CA300" s="48">
        <v>0</v>
      </c>
      <c r="CB300" s="48">
        <v>0</v>
      </c>
      <c r="CC300" s="48">
        <v>0</v>
      </c>
      <c r="CD300" s="48">
        <v>0</v>
      </c>
      <c r="CE300" s="48">
        <v>0</v>
      </c>
      <c r="CF300" s="48">
        <v>0</v>
      </c>
      <c r="CG300" s="48">
        <v>0</v>
      </c>
      <c r="CH300" s="48">
        <v>0</v>
      </c>
      <c r="CI300" s="48">
        <v>0</v>
      </c>
      <c r="CJ300" s="48">
        <v>0</v>
      </c>
      <c r="CK300" s="48">
        <v>0</v>
      </c>
      <c r="CL300" s="48">
        <v>0</v>
      </c>
      <c r="CM300" s="48">
        <v>0</v>
      </c>
      <c r="CN300" s="48">
        <v>0</v>
      </c>
      <c r="CO300" s="48">
        <v>0</v>
      </c>
      <c r="CP300" s="48">
        <v>100</v>
      </c>
      <c r="CQ300" s="48"/>
      <c r="CR300" s="48"/>
      <c r="CS300" s="48">
        <v>66</v>
      </c>
      <c r="CT300" s="48">
        <v>166</v>
      </c>
      <c r="CU300" s="48">
        <v>50</v>
      </c>
      <c r="CV300" s="429" t="s">
        <v>397</v>
      </c>
      <c r="CW300" s="47" t="s">
        <v>1912</v>
      </c>
      <c r="CX300" s="47" t="s">
        <v>1068</v>
      </c>
      <c r="CY300" s="15"/>
    </row>
    <row r="301" spans="1:103" hidden="1" x14ac:dyDescent="0.35">
      <c r="A301" s="427">
        <v>299</v>
      </c>
      <c r="B301" s="47" t="s">
        <v>1597</v>
      </c>
      <c r="C301" s="47" t="s">
        <v>1598</v>
      </c>
      <c r="D301" s="47" t="s">
        <v>56</v>
      </c>
      <c r="E301" s="47" t="s">
        <v>1599</v>
      </c>
      <c r="F301" s="47" t="s">
        <v>131</v>
      </c>
      <c r="G301" s="47" t="s">
        <v>58</v>
      </c>
      <c r="H301" s="47" t="s">
        <v>327</v>
      </c>
      <c r="I301" s="423" t="s">
        <v>106</v>
      </c>
      <c r="J301" s="423" t="s">
        <v>106</v>
      </c>
      <c r="K301" s="423" t="s">
        <v>106</v>
      </c>
      <c r="L301" s="423" t="s">
        <v>106</v>
      </c>
      <c r="M301" s="47" t="s">
        <v>104</v>
      </c>
      <c r="N301" s="369" t="s">
        <v>395</v>
      </c>
      <c r="O301" s="370" t="s">
        <v>395</v>
      </c>
      <c r="P301" s="423" t="s">
        <v>106</v>
      </c>
      <c r="Q301" s="423" t="s">
        <v>106</v>
      </c>
      <c r="R301" s="423" t="s">
        <v>106</v>
      </c>
      <c r="S301" s="423" t="s">
        <v>106</v>
      </c>
      <c r="T301" s="47" t="s">
        <v>104</v>
      </c>
      <c r="U301" s="369" t="s">
        <v>395</v>
      </c>
      <c r="V301" s="370" t="s">
        <v>395</v>
      </c>
      <c r="W301" s="423" t="s">
        <v>106</v>
      </c>
      <c r="X301" s="423" t="s">
        <v>106</v>
      </c>
      <c r="Y301" s="423" t="s">
        <v>106</v>
      </c>
      <c r="Z301" s="423" t="s">
        <v>106</v>
      </c>
      <c r="AA301" s="47" t="s">
        <v>104</v>
      </c>
      <c r="AB301" s="369" t="s">
        <v>395</v>
      </c>
      <c r="AC301" s="370" t="s">
        <v>395</v>
      </c>
      <c r="AD301" s="423" t="s">
        <v>106</v>
      </c>
      <c r="AE301" s="423" t="s">
        <v>106</v>
      </c>
      <c r="AF301" s="423" t="s">
        <v>106</v>
      </c>
      <c r="AG301" s="423" t="s">
        <v>106</v>
      </c>
      <c r="AH301" s="47" t="s">
        <v>395</v>
      </c>
      <c r="AI301" s="369" t="s">
        <v>104</v>
      </c>
      <c r="AJ301" s="370" t="s">
        <v>395</v>
      </c>
      <c r="AK301" s="47" t="s">
        <v>395</v>
      </c>
      <c r="AL301" s="423" t="s">
        <v>106</v>
      </c>
      <c r="AM301" s="221"/>
      <c r="AN301" s="48">
        <v>21</v>
      </c>
      <c r="AO301" s="48">
        <v>21</v>
      </c>
      <c r="AP301" s="48">
        <v>21</v>
      </c>
      <c r="AQ301" s="48">
        <v>0</v>
      </c>
      <c r="AR301" s="48">
        <v>45</v>
      </c>
      <c r="AS301" s="48">
        <v>44</v>
      </c>
      <c r="AT301" s="430">
        <v>18.166699999999999</v>
      </c>
      <c r="AU301" s="48">
        <v>202</v>
      </c>
      <c r="AV301" s="48">
        <v>202</v>
      </c>
      <c r="AW301" s="48">
        <v>202</v>
      </c>
      <c r="AX301" s="48">
        <v>0</v>
      </c>
      <c r="AY301" s="48">
        <v>0</v>
      </c>
      <c r="AZ301" s="48">
        <v>0</v>
      </c>
      <c r="BA301" s="48">
        <v>0</v>
      </c>
      <c r="BB301" s="48">
        <v>0</v>
      </c>
      <c r="BC301" s="48">
        <v>0</v>
      </c>
      <c r="BD301" s="48">
        <v>0</v>
      </c>
      <c r="BE301" s="48">
        <v>0</v>
      </c>
      <c r="BF301" s="48">
        <v>0</v>
      </c>
      <c r="BG301" s="48">
        <v>0</v>
      </c>
      <c r="BH301" s="48">
        <v>0</v>
      </c>
      <c r="BI301" s="48">
        <v>0</v>
      </c>
      <c r="BJ301" s="48">
        <v>0</v>
      </c>
      <c r="BK301" s="48">
        <v>0</v>
      </c>
      <c r="BL301" s="48">
        <v>0</v>
      </c>
      <c r="BM301" s="48">
        <v>0</v>
      </c>
      <c r="BN301" s="48">
        <v>0</v>
      </c>
      <c r="BO301" s="48">
        <v>0</v>
      </c>
      <c r="BP301" s="48">
        <v>0</v>
      </c>
      <c r="BQ301" s="48">
        <v>0</v>
      </c>
      <c r="BR301" s="48">
        <v>0</v>
      </c>
      <c r="BS301" s="48">
        <v>0</v>
      </c>
      <c r="BT301" s="48">
        <v>0</v>
      </c>
      <c r="BU301" s="48">
        <v>0</v>
      </c>
      <c r="BV301" s="48">
        <v>0</v>
      </c>
      <c r="BW301" s="48">
        <v>0</v>
      </c>
      <c r="BX301" s="48">
        <v>0</v>
      </c>
      <c r="BY301" s="48">
        <v>0</v>
      </c>
      <c r="BZ301" s="48">
        <v>0</v>
      </c>
      <c r="CA301" s="48">
        <v>0</v>
      </c>
      <c r="CB301" s="48">
        <v>0</v>
      </c>
      <c r="CC301" s="48">
        <v>0</v>
      </c>
      <c r="CD301" s="48">
        <v>0</v>
      </c>
      <c r="CE301" s="48">
        <v>0</v>
      </c>
      <c r="CF301" s="48">
        <v>0</v>
      </c>
      <c r="CG301" s="48">
        <v>0</v>
      </c>
      <c r="CH301" s="48">
        <v>0</v>
      </c>
      <c r="CI301" s="48">
        <v>0</v>
      </c>
      <c r="CJ301" s="48">
        <v>0</v>
      </c>
      <c r="CK301" s="48">
        <v>0</v>
      </c>
      <c r="CL301" s="48">
        <v>0</v>
      </c>
      <c r="CM301" s="48">
        <v>0</v>
      </c>
      <c r="CN301" s="48">
        <v>0</v>
      </c>
      <c r="CO301" s="48">
        <v>0</v>
      </c>
      <c r="CP301" s="48"/>
      <c r="CQ301" s="48"/>
      <c r="CR301" s="48"/>
      <c r="CS301" s="48"/>
      <c r="CT301" s="48"/>
      <c r="CU301" s="48">
        <v>208</v>
      </c>
      <c r="CV301" s="429" t="s">
        <v>396</v>
      </c>
      <c r="CW301" s="47"/>
      <c r="CX301" s="47" t="s">
        <v>870</v>
      </c>
      <c r="CY301" s="15"/>
    </row>
    <row r="302" spans="1:103" hidden="1" x14ac:dyDescent="0.35">
      <c r="A302" s="427">
        <v>300</v>
      </c>
      <c r="B302" s="47" t="s">
        <v>1600</v>
      </c>
      <c r="C302" s="47" t="s">
        <v>1601</v>
      </c>
      <c r="D302" s="47" t="s">
        <v>56</v>
      </c>
      <c r="E302" s="47" t="s">
        <v>1602</v>
      </c>
      <c r="F302" s="47" t="s">
        <v>131</v>
      </c>
      <c r="G302" s="47" t="s">
        <v>58</v>
      </c>
      <c r="H302" s="47" t="s">
        <v>327</v>
      </c>
      <c r="I302" s="423" t="s">
        <v>106</v>
      </c>
      <c r="J302" s="423" t="s">
        <v>106</v>
      </c>
      <c r="K302" s="423" t="s">
        <v>106</v>
      </c>
      <c r="L302" s="423" t="s">
        <v>106</v>
      </c>
      <c r="M302" s="47" t="s">
        <v>104</v>
      </c>
      <c r="N302" s="369" t="s">
        <v>395</v>
      </c>
      <c r="O302" s="370" t="s">
        <v>395</v>
      </c>
      <c r="P302" s="423" t="s">
        <v>106</v>
      </c>
      <c r="Q302" s="423" t="s">
        <v>106</v>
      </c>
      <c r="R302" s="423" t="s">
        <v>106</v>
      </c>
      <c r="S302" s="423" t="s">
        <v>106</v>
      </c>
      <c r="T302" s="47" t="s">
        <v>104</v>
      </c>
      <c r="U302" s="369" t="s">
        <v>395</v>
      </c>
      <c r="V302" s="370" t="s">
        <v>395</v>
      </c>
      <c r="W302" s="423" t="s">
        <v>106</v>
      </c>
      <c r="X302" s="423" t="s">
        <v>106</v>
      </c>
      <c r="Y302" s="423" t="s">
        <v>106</v>
      </c>
      <c r="Z302" s="423" t="s">
        <v>106</v>
      </c>
      <c r="AA302" s="47" t="s">
        <v>104</v>
      </c>
      <c r="AB302" s="369" t="s">
        <v>395</v>
      </c>
      <c r="AC302" s="370" t="s">
        <v>395</v>
      </c>
      <c r="AD302" s="423" t="s">
        <v>106</v>
      </c>
      <c r="AE302" s="423" t="s">
        <v>106</v>
      </c>
      <c r="AF302" s="433"/>
      <c r="AG302" s="423" t="s">
        <v>106</v>
      </c>
      <c r="AH302" s="47" t="s">
        <v>104</v>
      </c>
      <c r="AI302" s="369" t="s">
        <v>395</v>
      </c>
      <c r="AJ302" s="370" t="s">
        <v>395</v>
      </c>
      <c r="AK302" s="423" t="s">
        <v>106</v>
      </c>
      <c r="AL302" s="423" t="s">
        <v>106</v>
      </c>
      <c r="AM302" s="221"/>
      <c r="AN302" s="48">
        <v>21</v>
      </c>
      <c r="AO302" s="48">
        <v>21</v>
      </c>
      <c r="AP302" s="48">
        <v>21</v>
      </c>
      <c r="AQ302" s="48">
        <v>0</v>
      </c>
      <c r="AR302" s="48">
        <v>20</v>
      </c>
      <c r="AS302" s="48">
        <v>20</v>
      </c>
      <c r="AT302" s="48">
        <v>19</v>
      </c>
      <c r="AU302" s="48">
        <v>202</v>
      </c>
      <c r="AV302" s="48">
        <v>202</v>
      </c>
      <c r="AW302" s="48">
        <v>202</v>
      </c>
      <c r="AX302" s="48">
        <v>0</v>
      </c>
      <c r="AY302" s="48">
        <v>0</v>
      </c>
      <c r="AZ302" s="48">
        <v>0</v>
      </c>
      <c r="BA302" s="48">
        <v>0</v>
      </c>
      <c r="BB302" s="48">
        <v>0</v>
      </c>
      <c r="BC302" s="48">
        <v>0</v>
      </c>
      <c r="BD302" s="48">
        <v>0</v>
      </c>
      <c r="BE302" s="48">
        <v>0</v>
      </c>
      <c r="BF302" s="48">
        <v>0</v>
      </c>
      <c r="BG302" s="48">
        <v>0</v>
      </c>
      <c r="BH302" s="48">
        <v>0</v>
      </c>
      <c r="BI302" s="48">
        <v>0</v>
      </c>
      <c r="BJ302" s="48">
        <v>0</v>
      </c>
      <c r="BK302" s="48">
        <v>0</v>
      </c>
      <c r="BL302" s="48">
        <v>0</v>
      </c>
      <c r="BM302" s="48">
        <v>0</v>
      </c>
      <c r="BN302" s="48">
        <v>0</v>
      </c>
      <c r="BO302" s="48">
        <v>0</v>
      </c>
      <c r="BP302" s="48">
        <v>0</v>
      </c>
      <c r="BQ302" s="48">
        <v>0</v>
      </c>
      <c r="BR302" s="48">
        <v>0</v>
      </c>
      <c r="BS302" s="48">
        <v>0</v>
      </c>
      <c r="BT302" s="48">
        <v>0</v>
      </c>
      <c r="BU302" s="48">
        <v>0</v>
      </c>
      <c r="BV302" s="48">
        <v>0</v>
      </c>
      <c r="BW302" s="48">
        <v>0</v>
      </c>
      <c r="BX302" s="48">
        <v>0</v>
      </c>
      <c r="BY302" s="48">
        <v>0</v>
      </c>
      <c r="BZ302" s="48">
        <v>0</v>
      </c>
      <c r="CA302" s="48">
        <v>0</v>
      </c>
      <c r="CB302" s="48">
        <v>0</v>
      </c>
      <c r="CC302" s="48">
        <v>0</v>
      </c>
      <c r="CD302" s="48">
        <v>0</v>
      </c>
      <c r="CE302" s="48">
        <v>0</v>
      </c>
      <c r="CF302" s="48">
        <v>0</v>
      </c>
      <c r="CG302" s="48">
        <v>0</v>
      </c>
      <c r="CH302" s="48">
        <v>0</v>
      </c>
      <c r="CI302" s="48">
        <v>0</v>
      </c>
      <c r="CJ302" s="48">
        <v>0</v>
      </c>
      <c r="CK302" s="48">
        <v>0</v>
      </c>
      <c r="CL302" s="48">
        <v>0</v>
      </c>
      <c r="CM302" s="48">
        <v>0</v>
      </c>
      <c r="CN302" s="48">
        <v>0</v>
      </c>
      <c r="CO302" s="48">
        <v>0</v>
      </c>
      <c r="CP302" s="48"/>
      <c r="CQ302" s="48"/>
      <c r="CR302" s="48"/>
      <c r="CS302" s="48">
        <v>10</v>
      </c>
      <c r="CT302" s="48">
        <v>10</v>
      </c>
      <c r="CU302" s="48">
        <v>198</v>
      </c>
      <c r="CV302" s="429" t="s">
        <v>396</v>
      </c>
      <c r="CW302" s="47"/>
      <c r="CX302" s="47" t="s">
        <v>870</v>
      </c>
      <c r="CY302" s="15"/>
    </row>
    <row r="303" spans="1:103" hidden="1" x14ac:dyDescent="0.35">
      <c r="A303" s="427">
        <v>301</v>
      </c>
      <c r="B303" s="47" t="s">
        <v>1603</v>
      </c>
      <c r="C303" s="47" t="s">
        <v>1604</v>
      </c>
      <c r="D303" s="47" t="s">
        <v>56</v>
      </c>
      <c r="E303" s="47" t="s">
        <v>1605</v>
      </c>
      <c r="F303" s="47" t="s">
        <v>131</v>
      </c>
      <c r="G303" s="47" t="s">
        <v>58</v>
      </c>
      <c r="H303" s="47" t="s">
        <v>327</v>
      </c>
      <c r="I303" s="423" t="s">
        <v>106</v>
      </c>
      <c r="J303" s="423" t="s">
        <v>106</v>
      </c>
      <c r="K303" s="423" t="s">
        <v>106</v>
      </c>
      <c r="L303" s="423" t="s">
        <v>106</v>
      </c>
      <c r="M303" s="47" t="s">
        <v>104</v>
      </c>
      <c r="N303" s="369" t="s">
        <v>395</v>
      </c>
      <c r="O303" s="370" t="s">
        <v>395</v>
      </c>
      <c r="P303" s="423" t="s">
        <v>106</v>
      </c>
      <c r="Q303" s="47" t="s">
        <v>395</v>
      </c>
      <c r="R303" s="423" t="s">
        <v>106</v>
      </c>
      <c r="S303" s="423" t="s">
        <v>106</v>
      </c>
      <c r="T303" s="423" t="s">
        <v>106</v>
      </c>
      <c r="U303" s="369" t="s">
        <v>104</v>
      </c>
      <c r="V303" s="370" t="s">
        <v>395</v>
      </c>
      <c r="W303" s="423" t="s">
        <v>106</v>
      </c>
      <c r="X303" s="423" t="s">
        <v>106</v>
      </c>
      <c r="Y303" s="423" t="s">
        <v>106</v>
      </c>
      <c r="Z303" s="47" t="s">
        <v>395</v>
      </c>
      <c r="AA303" s="423" t="s">
        <v>106</v>
      </c>
      <c r="AB303" s="369" t="s">
        <v>104</v>
      </c>
      <c r="AC303" s="370" t="s">
        <v>395</v>
      </c>
      <c r="AD303" s="47" t="s">
        <v>395</v>
      </c>
      <c r="AE303" s="423" t="s">
        <v>106</v>
      </c>
      <c r="AF303" s="423" t="s">
        <v>106</v>
      </c>
      <c r="AG303" s="423" t="s">
        <v>106</v>
      </c>
      <c r="AH303" s="423" t="s">
        <v>106</v>
      </c>
      <c r="AI303" s="369" t="s">
        <v>104</v>
      </c>
      <c r="AJ303" s="370" t="s">
        <v>395</v>
      </c>
      <c r="AK303" s="423" t="s">
        <v>106</v>
      </c>
      <c r="AL303" s="423" t="s">
        <v>106</v>
      </c>
      <c r="AM303" s="221"/>
      <c r="AN303" s="48">
        <v>22</v>
      </c>
      <c r="AO303" s="48">
        <v>22</v>
      </c>
      <c r="AP303" s="48">
        <v>22</v>
      </c>
      <c r="AQ303" s="48">
        <v>0</v>
      </c>
      <c r="AR303" s="48">
        <v>60</v>
      </c>
      <c r="AS303" s="48">
        <v>60</v>
      </c>
      <c r="AT303" s="48">
        <v>19</v>
      </c>
      <c r="AU303" s="48">
        <v>212</v>
      </c>
      <c r="AV303" s="48">
        <v>212</v>
      </c>
      <c r="AW303" s="48">
        <v>212</v>
      </c>
      <c r="AX303" s="48">
        <v>0</v>
      </c>
      <c r="AY303" s="48">
        <v>0</v>
      </c>
      <c r="AZ303" s="48">
        <v>0</v>
      </c>
      <c r="BA303" s="48">
        <v>0</v>
      </c>
      <c r="BB303" s="48">
        <v>0</v>
      </c>
      <c r="BC303" s="48">
        <v>0</v>
      </c>
      <c r="BD303" s="48">
        <v>0</v>
      </c>
      <c r="BE303" s="48">
        <v>0</v>
      </c>
      <c r="BF303" s="48">
        <v>0</v>
      </c>
      <c r="BG303" s="48">
        <v>0</v>
      </c>
      <c r="BH303" s="48">
        <v>0</v>
      </c>
      <c r="BI303" s="48">
        <v>0</v>
      </c>
      <c r="BJ303" s="48">
        <v>0</v>
      </c>
      <c r="BK303" s="48">
        <v>0</v>
      </c>
      <c r="BL303" s="48">
        <v>0</v>
      </c>
      <c r="BM303" s="48">
        <v>0</v>
      </c>
      <c r="BN303" s="48">
        <v>0</v>
      </c>
      <c r="BO303" s="48">
        <v>0</v>
      </c>
      <c r="BP303" s="48">
        <v>0</v>
      </c>
      <c r="BQ303" s="48">
        <v>0</v>
      </c>
      <c r="BR303" s="48">
        <v>0</v>
      </c>
      <c r="BS303" s="48">
        <v>0</v>
      </c>
      <c r="BT303" s="48">
        <v>0</v>
      </c>
      <c r="BU303" s="48">
        <v>0</v>
      </c>
      <c r="BV303" s="48">
        <v>0</v>
      </c>
      <c r="BW303" s="48">
        <v>0</v>
      </c>
      <c r="BX303" s="48">
        <v>0</v>
      </c>
      <c r="BY303" s="48">
        <v>0</v>
      </c>
      <c r="BZ303" s="48">
        <v>0</v>
      </c>
      <c r="CA303" s="48">
        <v>0</v>
      </c>
      <c r="CB303" s="48">
        <v>0</v>
      </c>
      <c r="CC303" s="48">
        <v>0</v>
      </c>
      <c r="CD303" s="48">
        <v>0</v>
      </c>
      <c r="CE303" s="48">
        <v>0</v>
      </c>
      <c r="CF303" s="48">
        <v>0</v>
      </c>
      <c r="CG303" s="48">
        <v>0</v>
      </c>
      <c r="CH303" s="48">
        <v>0</v>
      </c>
      <c r="CI303" s="48">
        <v>0</v>
      </c>
      <c r="CJ303" s="48">
        <v>0</v>
      </c>
      <c r="CK303" s="48">
        <v>0</v>
      </c>
      <c r="CL303" s="48">
        <v>0</v>
      </c>
      <c r="CM303" s="48">
        <v>0</v>
      </c>
      <c r="CN303" s="48">
        <v>0</v>
      </c>
      <c r="CO303" s="48">
        <v>0</v>
      </c>
      <c r="CP303" s="48"/>
      <c r="CQ303" s="48"/>
      <c r="CR303" s="48"/>
      <c r="CS303" s="48"/>
      <c r="CT303" s="48"/>
      <c r="CU303" s="48">
        <v>208</v>
      </c>
      <c r="CV303" s="429" t="s">
        <v>396</v>
      </c>
      <c r="CW303" s="47"/>
      <c r="CX303" s="47" t="s">
        <v>870</v>
      </c>
      <c r="CY303" s="15"/>
    </row>
    <row r="304" spans="1:103" hidden="1" x14ac:dyDescent="0.35">
      <c r="A304" s="427">
        <v>302</v>
      </c>
      <c r="B304" s="47" t="s">
        <v>1606</v>
      </c>
      <c r="C304" s="47" t="s">
        <v>1607</v>
      </c>
      <c r="D304" s="47" t="s">
        <v>56</v>
      </c>
      <c r="E304" s="47" t="s">
        <v>1608</v>
      </c>
      <c r="F304" s="47" t="s">
        <v>131</v>
      </c>
      <c r="G304" s="47" t="s">
        <v>58</v>
      </c>
      <c r="H304" s="47" t="s">
        <v>327</v>
      </c>
      <c r="I304" s="423" t="s">
        <v>106</v>
      </c>
      <c r="J304" s="423" t="s">
        <v>106</v>
      </c>
      <c r="K304" s="47" t="s">
        <v>395</v>
      </c>
      <c r="L304" s="423" t="s">
        <v>106</v>
      </c>
      <c r="M304" s="423" t="s">
        <v>106</v>
      </c>
      <c r="N304" s="369" t="s">
        <v>104</v>
      </c>
      <c r="O304" s="370" t="s">
        <v>395</v>
      </c>
      <c r="P304" s="423" t="s">
        <v>106</v>
      </c>
      <c r="Q304" s="423" t="s">
        <v>106</v>
      </c>
      <c r="R304" s="423" t="s">
        <v>106</v>
      </c>
      <c r="S304" s="423" t="s">
        <v>106</v>
      </c>
      <c r="T304" s="47" t="s">
        <v>104</v>
      </c>
      <c r="U304" s="369" t="s">
        <v>395</v>
      </c>
      <c r="V304" s="370" t="s">
        <v>395</v>
      </c>
      <c r="W304" s="47" t="s">
        <v>395</v>
      </c>
      <c r="X304" s="423" t="s">
        <v>106</v>
      </c>
      <c r="Y304" s="423" t="s">
        <v>106</v>
      </c>
      <c r="Z304" s="423" t="s">
        <v>106</v>
      </c>
      <c r="AA304" s="423" t="s">
        <v>106</v>
      </c>
      <c r="AB304" s="369" t="s">
        <v>1913</v>
      </c>
      <c r="AC304" s="370" t="s">
        <v>395</v>
      </c>
      <c r="AD304" s="423" t="s">
        <v>106</v>
      </c>
      <c r="AE304" s="423" t="s">
        <v>106</v>
      </c>
      <c r="AF304" s="423" t="s">
        <v>106</v>
      </c>
      <c r="AG304" s="423" t="s">
        <v>106</v>
      </c>
      <c r="AH304" s="47" t="s">
        <v>104</v>
      </c>
      <c r="AI304" s="369" t="s">
        <v>395</v>
      </c>
      <c r="AJ304" s="370" t="s">
        <v>395</v>
      </c>
      <c r="AK304" s="423" t="s">
        <v>106</v>
      </c>
      <c r="AL304" s="423" t="s">
        <v>106</v>
      </c>
      <c r="AM304" s="221"/>
      <c r="AN304" s="430">
        <v>21.997900000000001</v>
      </c>
      <c r="AO304" s="430">
        <v>21.997900000000001</v>
      </c>
      <c r="AP304" s="430">
        <v>21.997875000000001</v>
      </c>
      <c r="AQ304" s="48">
        <v>0</v>
      </c>
      <c r="AR304" s="48">
        <v>40</v>
      </c>
      <c r="AS304" s="430">
        <v>39.991666000000002</v>
      </c>
      <c r="AT304" s="48">
        <v>19</v>
      </c>
      <c r="AU304" s="430">
        <v>211.983</v>
      </c>
      <c r="AV304" s="430">
        <v>211.983</v>
      </c>
      <c r="AW304" s="430">
        <v>211.983</v>
      </c>
      <c r="AX304" s="48">
        <v>0</v>
      </c>
      <c r="AY304" s="48">
        <v>0</v>
      </c>
      <c r="AZ304" s="48">
        <v>0</v>
      </c>
      <c r="BA304" s="48">
        <v>0</v>
      </c>
      <c r="BB304" s="48">
        <v>0</v>
      </c>
      <c r="BC304" s="48">
        <v>0</v>
      </c>
      <c r="BD304" s="48">
        <v>0</v>
      </c>
      <c r="BE304" s="48">
        <v>0</v>
      </c>
      <c r="BF304" s="48">
        <v>0</v>
      </c>
      <c r="BG304" s="48">
        <v>0</v>
      </c>
      <c r="BH304" s="48">
        <v>0</v>
      </c>
      <c r="BI304" s="48">
        <v>0</v>
      </c>
      <c r="BJ304" s="48">
        <v>0</v>
      </c>
      <c r="BK304" s="48">
        <v>0</v>
      </c>
      <c r="BL304" s="48">
        <v>0</v>
      </c>
      <c r="BM304" s="48">
        <v>0</v>
      </c>
      <c r="BN304" s="48">
        <v>0</v>
      </c>
      <c r="BO304" s="48">
        <v>0</v>
      </c>
      <c r="BP304" s="48">
        <v>0</v>
      </c>
      <c r="BQ304" s="48">
        <v>0</v>
      </c>
      <c r="BR304" s="48">
        <v>0</v>
      </c>
      <c r="BS304" s="48">
        <v>0</v>
      </c>
      <c r="BT304" s="48">
        <v>0</v>
      </c>
      <c r="BU304" s="48">
        <v>0</v>
      </c>
      <c r="BV304" s="48">
        <v>0</v>
      </c>
      <c r="BW304" s="48">
        <v>0</v>
      </c>
      <c r="BX304" s="48">
        <v>0</v>
      </c>
      <c r="BY304" s="48">
        <v>0</v>
      </c>
      <c r="BZ304" s="48">
        <v>0</v>
      </c>
      <c r="CA304" s="48">
        <v>0</v>
      </c>
      <c r="CB304" s="48">
        <v>0</v>
      </c>
      <c r="CC304" s="48">
        <v>0</v>
      </c>
      <c r="CD304" s="48">
        <v>0</v>
      </c>
      <c r="CE304" s="48">
        <v>0</v>
      </c>
      <c r="CF304" s="48">
        <v>0</v>
      </c>
      <c r="CG304" s="48">
        <v>0</v>
      </c>
      <c r="CH304" s="48">
        <v>0</v>
      </c>
      <c r="CI304" s="48">
        <v>0</v>
      </c>
      <c r="CJ304" s="48">
        <v>0</v>
      </c>
      <c r="CK304" s="48">
        <v>0</v>
      </c>
      <c r="CL304" s="48">
        <v>0</v>
      </c>
      <c r="CM304" s="48">
        <v>0</v>
      </c>
      <c r="CN304" s="48">
        <v>0</v>
      </c>
      <c r="CO304" s="48">
        <v>0</v>
      </c>
      <c r="CP304" s="48"/>
      <c r="CQ304" s="48"/>
      <c r="CR304" s="48"/>
      <c r="CS304" s="430">
        <v>1.7000000000000348E-2</v>
      </c>
      <c r="CT304" s="430">
        <v>1.7000000000000348E-2</v>
      </c>
      <c r="CU304" s="430">
        <v>207.983</v>
      </c>
      <c r="CV304" s="429" t="s">
        <v>396</v>
      </c>
      <c r="CW304" s="47"/>
      <c r="CX304" s="47" t="s">
        <v>870</v>
      </c>
      <c r="CY304" s="15"/>
    </row>
    <row r="305" spans="1:103" hidden="1" x14ac:dyDescent="0.35">
      <c r="A305" s="427">
        <v>303</v>
      </c>
      <c r="B305" s="47" t="s">
        <v>1609</v>
      </c>
      <c r="C305" s="47" t="s">
        <v>1610</v>
      </c>
      <c r="D305" s="47" t="s">
        <v>56</v>
      </c>
      <c r="E305" s="47" t="s">
        <v>1611</v>
      </c>
      <c r="F305" s="47" t="s">
        <v>131</v>
      </c>
      <c r="G305" s="47" t="s">
        <v>58</v>
      </c>
      <c r="H305" s="47" t="s">
        <v>327</v>
      </c>
      <c r="I305" s="433"/>
      <c r="J305" s="423" t="s">
        <v>106</v>
      </c>
      <c r="K305" s="423" t="s">
        <v>106</v>
      </c>
      <c r="L305" s="423" t="s">
        <v>106</v>
      </c>
      <c r="M305" s="47" t="s">
        <v>104</v>
      </c>
      <c r="N305" s="369" t="s">
        <v>395</v>
      </c>
      <c r="O305" s="370" t="s">
        <v>395</v>
      </c>
      <c r="P305" s="423" t="s">
        <v>106</v>
      </c>
      <c r="Q305" s="423" t="s">
        <v>106</v>
      </c>
      <c r="R305" s="423" t="s">
        <v>106</v>
      </c>
      <c r="S305" s="423" t="s">
        <v>106</v>
      </c>
      <c r="T305" s="47" t="s">
        <v>104</v>
      </c>
      <c r="U305" s="369" t="s">
        <v>395</v>
      </c>
      <c r="V305" s="370" t="s">
        <v>395</v>
      </c>
      <c r="W305" s="423" t="s">
        <v>106</v>
      </c>
      <c r="X305" s="423" t="s">
        <v>106</v>
      </c>
      <c r="Y305" s="433"/>
      <c r="Z305" s="423" t="s">
        <v>106</v>
      </c>
      <c r="AA305" s="47" t="s">
        <v>104</v>
      </c>
      <c r="AB305" s="369" t="s">
        <v>395</v>
      </c>
      <c r="AC305" s="370" t="s">
        <v>395</v>
      </c>
      <c r="AD305" s="423" t="s">
        <v>106</v>
      </c>
      <c r="AE305" s="423" t="s">
        <v>106</v>
      </c>
      <c r="AF305" s="423" t="s">
        <v>106</v>
      </c>
      <c r="AG305" s="423" t="s">
        <v>106</v>
      </c>
      <c r="AH305" s="47" t="s">
        <v>104</v>
      </c>
      <c r="AI305" s="369" t="s">
        <v>395</v>
      </c>
      <c r="AJ305" s="370" t="s">
        <v>395</v>
      </c>
      <c r="AK305" s="423" t="s">
        <v>106</v>
      </c>
      <c r="AL305" s="423" t="s">
        <v>106</v>
      </c>
      <c r="AM305" s="221"/>
      <c r="AN305" s="48">
        <v>20</v>
      </c>
      <c r="AO305" s="48">
        <v>20</v>
      </c>
      <c r="AP305" s="48">
        <v>20</v>
      </c>
      <c r="AQ305" s="48">
        <v>0</v>
      </c>
      <c r="AR305" s="48">
        <v>40</v>
      </c>
      <c r="AS305" s="48">
        <v>40</v>
      </c>
      <c r="AT305" s="48">
        <v>19</v>
      </c>
      <c r="AU305" s="48">
        <v>192</v>
      </c>
      <c r="AV305" s="48">
        <v>192</v>
      </c>
      <c r="AW305" s="48">
        <v>192</v>
      </c>
      <c r="AX305" s="48">
        <v>0</v>
      </c>
      <c r="AY305" s="48">
        <v>0</v>
      </c>
      <c r="AZ305" s="48">
        <v>0</v>
      </c>
      <c r="BA305" s="48">
        <v>0</v>
      </c>
      <c r="BB305" s="48">
        <v>0</v>
      </c>
      <c r="BC305" s="48">
        <v>0</v>
      </c>
      <c r="BD305" s="48">
        <v>0</v>
      </c>
      <c r="BE305" s="48">
        <v>0</v>
      </c>
      <c r="BF305" s="48">
        <v>0</v>
      </c>
      <c r="BG305" s="48">
        <v>0</v>
      </c>
      <c r="BH305" s="48">
        <v>0</v>
      </c>
      <c r="BI305" s="48">
        <v>0</v>
      </c>
      <c r="BJ305" s="48">
        <v>0</v>
      </c>
      <c r="BK305" s="48">
        <v>0</v>
      </c>
      <c r="BL305" s="48">
        <v>0</v>
      </c>
      <c r="BM305" s="48">
        <v>0</v>
      </c>
      <c r="BN305" s="48">
        <v>0</v>
      </c>
      <c r="BO305" s="48">
        <v>0</v>
      </c>
      <c r="BP305" s="48">
        <v>0</v>
      </c>
      <c r="BQ305" s="48">
        <v>0</v>
      </c>
      <c r="BR305" s="48">
        <v>0</v>
      </c>
      <c r="BS305" s="48">
        <v>0</v>
      </c>
      <c r="BT305" s="48">
        <v>0</v>
      </c>
      <c r="BU305" s="48">
        <v>0</v>
      </c>
      <c r="BV305" s="48">
        <v>0</v>
      </c>
      <c r="BW305" s="48">
        <v>0</v>
      </c>
      <c r="BX305" s="48">
        <v>0</v>
      </c>
      <c r="BY305" s="48">
        <v>0</v>
      </c>
      <c r="BZ305" s="48">
        <v>0</v>
      </c>
      <c r="CA305" s="48">
        <v>0</v>
      </c>
      <c r="CB305" s="48">
        <v>0</v>
      </c>
      <c r="CC305" s="48">
        <v>0</v>
      </c>
      <c r="CD305" s="48">
        <v>0</v>
      </c>
      <c r="CE305" s="48">
        <v>0</v>
      </c>
      <c r="CF305" s="48">
        <v>0</v>
      </c>
      <c r="CG305" s="48">
        <v>0</v>
      </c>
      <c r="CH305" s="48">
        <v>0</v>
      </c>
      <c r="CI305" s="48">
        <v>0</v>
      </c>
      <c r="CJ305" s="48">
        <v>0</v>
      </c>
      <c r="CK305" s="48">
        <v>0</v>
      </c>
      <c r="CL305" s="48">
        <v>0</v>
      </c>
      <c r="CM305" s="48">
        <v>0</v>
      </c>
      <c r="CN305" s="48">
        <v>0</v>
      </c>
      <c r="CO305" s="48">
        <v>0</v>
      </c>
      <c r="CP305" s="48"/>
      <c r="CQ305" s="48"/>
      <c r="CR305" s="48"/>
      <c r="CS305" s="48">
        <v>20</v>
      </c>
      <c r="CT305" s="48">
        <v>20</v>
      </c>
      <c r="CU305" s="48">
        <v>188</v>
      </c>
      <c r="CV305" s="429" t="s">
        <v>396</v>
      </c>
      <c r="CW305" s="47"/>
      <c r="CX305" s="47" t="s">
        <v>870</v>
      </c>
      <c r="CY305" s="15"/>
    </row>
    <row r="306" spans="1:103" hidden="1" x14ac:dyDescent="0.35">
      <c r="A306" s="427">
        <v>304</v>
      </c>
      <c r="B306" s="47" t="s">
        <v>1612</v>
      </c>
      <c r="C306" s="47" t="s">
        <v>1613</v>
      </c>
      <c r="D306" s="47" t="s">
        <v>56</v>
      </c>
      <c r="E306" s="47" t="s">
        <v>1614</v>
      </c>
      <c r="F306" s="47" t="s">
        <v>131</v>
      </c>
      <c r="G306" s="47" t="s">
        <v>58</v>
      </c>
      <c r="H306" s="47" t="s">
        <v>328</v>
      </c>
      <c r="I306" s="423" t="s">
        <v>106</v>
      </c>
      <c r="J306" s="423" t="s">
        <v>106</v>
      </c>
      <c r="K306" s="423" t="s">
        <v>106</v>
      </c>
      <c r="L306" s="423" t="s">
        <v>106</v>
      </c>
      <c r="M306" s="47" t="s">
        <v>395</v>
      </c>
      <c r="N306" s="369" t="s">
        <v>104</v>
      </c>
      <c r="O306" s="370" t="s">
        <v>395</v>
      </c>
      <c r="P306" s="423" t="s">
        <v>106</v>
      </c>
      <c r="Q306" s="423" t="s">
        <v>106</v>
      </c>
      <c r="R306" s="423" t="s">
        <v>106</v>
      </c>
      <c r="S306" s="423" t="s">
        <v>106</v>
      </c>
      <c r="T306" s="47" t="s">
        <v>104</v>
      </c>
      <c r="U306" s="369" t="s">
        <v>395</v>
      </c>
      <c r="V306" s="370" t="s">
        <v>395</v>
      </c>
      <c r="W306" s="423" t="s">
        <v>106</v>
      </c>
      <c r="X306" s="423" t="s">
        <v>106</v>
      </c>
      <c r="Y306" s="423" t="s">
        <v>106</v>
      </c>
      <c r="Z306" s="19" t="s">
        <v>1050</v>
      </c>
      <c r="AA306" s="432" t="s">
        <v>948</v>
      </c>
      <c r="AB306" s="369" t="s">
        <v>395</v>
      </c>
      <c r="AC306" s="370" t="s">
        <v>395</v>
      </c>
      <c r="AD306" s="423" t="s">
        <v>106</v>
      </c>
      <c r="AE306" s="423" t="s">
        <v>106</v>
      </c>
      <c r="AF306" s="423" t="s">
        <v>106</v>
      </c>
      <c r="AG306" s="423" t="s">
        <v>106</v>
      </c>
      <c r="AH306" s="47" t="s">
        <v>104</v>
      </c>
      <c r="AI306" s="369" t="s">
        <v>395</v>
      </c>
      <c r="AJ306" s="370" t="s">
        <v>395</v>
      </c>
      <c r="AK306" s="423" t="s">
        <v>106</v>
      </c>
      <c r="AL306" s="423" t="s">
        <v>106</v>
      </c>
      <c r="AM306" s="221"/>
      <c r="AN306" s="48">
        <v>20</v>
      </c>
      <c r="AO306" s="48">
        <v>20</v>
      </c>
      <c r="AP306" s="48">
        <v>20</v>
      </c>
      <c r="AQ306" s="48">
        <v>0</v>
      </c>
      <c r="AR306" s="48">
        <v>30</v>
      </c>
      <c r="AS306" s="48">
        <v>28</v>
      </c>
      <c r="AT306" s="48">
        <v>19</v>
      </c>
      <c r="AU306" s="48">
        <v>194</v>
      </c>
      <c r="AV306" s="48">
        <v>194</v>
      </c>
      <c r="AW306" s="48">
        <v>194</v>
      </c>
      <c r="AX306" s="48">
        <v>0</v>
      </c>
      <c r="AY306" s="48">
        <v>0</v>
      </c>
      <c r="AZ306" s="48">
        <v>0</v>
      </c>
      <c r="BA306" s="48">
        <v>18</v>
      </c>
      <c r="BB306" s="48">
        <v>0</v>
      </c>
      <c r="BC306" s="48">
        <v>0</v>
      </c>
      <c r="BD306" s="48">
        <v>0</v>
      </c>
      <c r="BE306" s="48">
        <v>0</v>
      </c>
      <c r="BF306" s="48">
        <v>0</v>
      </c>
      <c r="BG306" s="48">
        <v>0</v>
      </c>
      <c r="BH306" s="48">
        <v>18</v>
      </c>
      <c r="BI306" s="48">
        <v>18</v>
      </c>
      <c r="BJ306" s="48">
        <v>0</v>
      </c>
      <c r="BK306" s="48">
        <v>0</v>
      </c>
      <c r="BL306" s="48">
        <v>0</v>
      </c>
      <c r="BM306" s="48">
        <v>0</v>
      </c>
      <c r="BN306" s="48">
        <v>0</v>
      </c>
      <c r="BO306" s="48">
        <v>0</v>
      </c>
      <c r="BP306" s="48">
        <v>0</v>
      </c>
      <c r="BQ306" s="48">
        <v>0</v>
      </c>
      <c r="BR306" s="48">
        <v>0</v>
      </c>
      <c r="BS306" s="48">
        <v>0</v>
      </c>
      <c r="BT306" s="48">
        <v>0</v>
      </c>
      <c r="BU306" s="48">
        <v>0</v>
      </c>
      <c r="BV306" s="48">
        <v>0</v>
      </c>
      <c r="BW306" s="48">
        <v>0</v>
      </c>
      <c r="BX306" s="48">
        <v>0</v>
      </c>
      <c r="BY306" s="48">
        <v>0</v>
      </c>
      <c r="BZ306" s="48">
        <v>0</v>
      </c>
      <c r="CA306" s="48">
        <v>0</v>
      </c>
      <c r="CB306" s="48">
        <v>0</v>
      </c>
      <c r="CC306" s="48">
        <v>0</v>
      </c>
      <c r="CD306" s="48">
        <v>0</v>
      </c>
      <c r="CE306" s="48">
        <v>0</v>
      </c>
      <c r="CF306" s="48">
        <v>0</v>
      </c>
      <c r="CG306" s="48">
        <v>0</v>
      </c>
      <c r="CH306" s="48">
        <v>0</v>
      </c>
      <c r="CI306" s="48">
        <v>0</v>
      </c>
      <c r="CJ306" s="48">
        <v>0</v>
      </c>
      <c r="CK306" s="48">
        <v>0</v>
      </c>
      <c r="CL306" s="48">
        <v>0</v>
      </c>
      <c r="CM306" s="48">
        <v>0</v>
      </c>
      <c r="CN306" s="48">
        <v>0</v>
      </c>
      <c r="CO306" s="48">
        <v>0</v>
      </c>
      <c r="CP306" s="48"/>
      <c r="CQ306" s="48">
        <v>16</v>
      </c>
      <c r="CR306" s="48">
        <v>2</v>
      </c>
      <c r="CS306" s="48"/>
      <c r="CT306" s="48">
        <v>16</v>
      </c>
      <c r="CU306" s="48">
        <v>192</v>
      </c>
      <c r="CV306" s="429" t="s">
        <v>396</v>
      </c>
      <c r="CW306" s="47"/>
      <c r="CX306" s="47" t="s">
        <v>870</v>
      </c>
      <c r="CY306" s="15"/>
    </row>
    <row r="307" spans="1:103" hidden="1" x14ac:dyDescent="0.35">
      <c r="A307" s="427">
        <v>305</v>
      </c>
      <c r="B307" s="47" t="s">
        <v>1616</v>
      </c>
      <c r="C307" s="47" t="s">
        <v>1617</v>
      </c>
      <c r="D307" s="47" t="s">
        <v>56</v>
      </c>
      <c r="E307" s="47" t="s">
        <v>1618</v>
      </c>
      <c r="F307" s="47" t="s">
        <v>131</v>
      </c>
      <c r="G307" s="47" t="s">
        <v>58</v>
      </c>
      <c r="H307" s="47" t="s">
        <v>328</v>
      </c>
      <c r="I307" s="423" t="s">
        <v>106</v>
      </c>
      <c r="J307" s="423" t="s">
        <v>106</v>
      </c>
      <c r="K307" s="423" t="s">
        <v>106</v>
      </c>
      <c r="L307" s="423" t="s">
        <v>106</v>
      </c>
      <c r="M307" s="47" t="s">
        <v>395</v>
      </c>
      <c r="N307" s="369" t="s">
        <v>104</v>
      </c>
      <c r="O307" s="370" t="s">
        <v>395</v>
      </c>
      <c r="P307" s="423" t="s">
        <v>106</v>
      </c>
      <c r="Q307" s="423" t="s">
        <v>106</v>
      </c>
      <c r="R307" s="423" t="s">
        <v>106</v>
      </c>
      <c r="S307" s="423" t="s">
        <v>106</v>
      </c>
      <c r="T307" s="47" t="s">
        <v>104</v>
      </c>
      <c r="U307" s="369" t="s">
        <v>395</v>
      </c>
      <c r="V307" s="370" t="s">
        <v>395</v>
      </c>
      <c r="W307" s="423" t="s">
        <v>106</v>
      </c>
      <c r="X307" s="423" t="s">
        <v>106</v>
      </c>
      <c r="Y307" s="423" t="s">
        <v>106</v>
      </c>
      <c r="Z307" s="19" t="s">
        <v>1051</v>
      </c>
      <c r="AA307" s="47" t="s">
        <v>104</v>
      </c>
      <c r="AB307" s="369" t="s">
        <v>395</v>
      </c>
      <c r="AC307" s="370" t="s">
        <v>395</v>
      </c>
      <c r="AD307" s="423" t="s">
        <v>106</v>
      </c>
      <c r="AE307" s="19" t="s">
        <v>1050</v>
      </c>
      <c r="AF307" s="423" t="s">
        <v>106</v>
      </c>
      <c r="AG307" s="423" t="s">
        <v>106</v>
      </c>
      <c r="AH307" s="47" t="s">
        <v>104</v>
      </c>
      <c r="AI307" s="369" t="s">
        <v>395</v>
      </c>
      <c r="AJ307" s="370" t="s">
        <v>395</v>
      </c>
      <c r="AK307" s="423" t="s">
        <v>106</v>
      </c>
      <c r="AL307" s="423" t="s">
        <v>106</v>
      </c>
      <c r="AM307" s="221"/>
      <c r="AN307" s="48">
        <v>21</v>
      </c>
      <c r="AO307" s="48">
        <v>21</v>
      </c>
      <c r="AP307" s="48">
        <v>21</v>
      </c>
      <c r="AQ307" s="48">
        <v>0</v>
      </c>
      <c r="AR307" s="48">
        <v>50</v>
      </c>
      <c r="AS307" s="48">
        <v>48</v>
      </c>
      <c r="AT307" s="48">
        <v>19</v>
      </c>
      <c r="AU307" s="48">
        <v>202</v>
      </c>
      <c r="AV307" s="48">
        <v>202</v>
      </c>
      <c r="AW307" s="48">
        <v>202</v>
      </c>
      <c r="AX307" s="48">
        <v>0</v>
      </c>
      <c r="AY307" s="48">
        <v>0</v>
      </c>
      <c r="AZ307" s="48">
        <v>0</v>
      </c>
      <c r="BA307" s="48">
        <v>10</v>
      </c>
      <c r="BB307" s="48">
        <v>0</v>
      </c>
      <c r="BC307" s="48">
        <v>0</v>
      </c>
      <c r="BD307" s="48">
        <v>0</v>
      </c>
      <c r="BE307" s="48">
        <v>0</v>
      </c>
      <c r="BF307" s="48">
        <v>0</v>
      </c>
      <c r="BG307" s="48">
        <v>0</v>
      </c>
      <c r="BH307" s="48">
        <v>10</v>
      </c>
      <c r="BI307" s="48">
        <v>10</v>
      </c>
      <c r="BJ307" s="48">
        <v>0</v>
      </c>
      <c r="BK307" s="48">
        <v>0</v>
      </c>
      <c r="BL307" s="48">
        <v>10</v>
      </c>
      <c r="BM307" s="48">
        <v>0</v>
      </c>
      <c r="BN307" s="48">
        <v>0</v>
      </c>
      <c r="BO307" s="48">
        <v>0</v>
      </c>
      <c r="BP307" s="48">
        <v>0</v>
      </c>
      <c r="BQ307" s="48">
        <v>0</v>
      </c>
      <c r="BR307" s="48">
        <v>0</v>
      </c>
      <c r="BS307" s="48">
        <v>0</v>
      </c>
      <c r="BT307" s="48">
        <v>0</v>
      </c>
      <c r="BU307" s="48">
        <v>0</v>
      </c>
      <c r="BV307" s="48">
        <v>0</v>
      </c>
      <c r="BW307" s="48">
        <v>0</v>
      </c>
      <c r="BX307" s="48">
        <v>0</v>
      </c>
      <c r="BY307" s="48">
        <v>0</v>
      </c>
      <c r="BZ307" s="48">
        <v>0</v>
      </c>
      <c r="CA307" s="48">
        <v>0</v>
      </c>
      <c r="CB307" s="48">
        <v>0</v>
      </c>
      <c r="CC307" s="48">
        <v>0</v>
      </c>
      <c r="CD307" s="48">
        <v>0</v>
      </c>
      <c r="CE307" s="48">
        <v>0</v>
      </c>
      <c r="CF307" s="48">
        <v>0</v>
      </c>
      <c r="CG307" s="48">
        <v>0</v>
      </c>
      <c r="CH307" s="48">
        <v>0</v>
      </c>
      <c r="CI307" s="48">
        <v>0</v>
      </c>
      <c r="CJ307" s="48">
        <v>0</v>
      </c>
      <c r="CK307" s="48">
        <v>0</v>
      </c>
      <c r="CL307" s="48">
        <v>0</v>
      </c>
      <c r="CM307" s="48">
        <v>0</v>
      </c>
      <c r="CN307" s="48">
        <v>0</v>
      </c>
      <c r="CO307" s="48">
        <v>0</v>
      </c>
      <c r="CP307" s="48"/>
      <c r="CQ307" s="48">
        <v>8</v>
      </c>
      <c r="CR307" s="48">
        <v>2</v>
      </c>
      <c r="CS307" s="48"/>
      <c r="CT307" s="48">
        <v>8</v>
      </c>
      <c r="CU307" s="48">
        <v>200</v>
      </c>
      <c r="CV307" s="429" t="s">
        <v>396</v>
      </c>
      <c r="CW307" s="47"/>
      <c r="CX307" s="47" t="s">
        <v>870</v>
      </c>
      <c r="CY307" s="15"/>
    </row>
    <row r="308" spans="1:103" hidden="1" x14ac:dyDescent="0.35">
      <c r="A308" s="427">
        <v>306</v>
      </c>
      <c r="B308" s="47" t="s">
        <v>1619</v>
      </c>
      <c r="C308" s="47" t="s">
        <v>1620</v>
      </c>
      <c r="D308" s="47" t="s">
        <v>56</v>
      </c>
      <c r="E308" s="47" t="s">
        <v>1621</v>
      </c>
      <c r="F308" s="47" t="s">
        <v>131</v>
      </c>
      <c r="G308" s="47" t="s">
        <v>58</v>
      </c>
      <c r="H308" s="47" t="s">
        <v>1078</v>
      </c>
      <c r="I308" s="423" t="s">
        <v>106</v>
      </c>
      <c r="J308" s="19" t="s">
        <v>1050</v>
      </c>
      <c r="K308" s="423" t="s">
        <v>106</v>
      </c>
      <c r="L308" s="423" t="s">
        <v>106</v>
      </c>
      <c r="M308" s="433"/>
      <c r="N308" s="369" t="s">
        <v>395</v>
      </c>
      <c r="O308" s="370" t="s">
        <v>395</v>
      </c>
      <c r="P308" s="423" t="s">
        <v>106</v>
      </c>
      <c r="Q308" s="423" t="s">
        <v>106</v>
      </c>
      <c r="R308" s="423" t="s">
        <v>106</v>
      </c>
      <c r="S308" s="423" t="s">
        <v>106</v>
      </c>
      <c r="T308" s="47" t="s">
        <v>104</v>
      </c>
      <c r="U308" s="369" t="s">
        <v>395</v>
      </c>
      <c r="V308" s="370" t="s">
        <v>395</v>
      </c>
      <c r="W308" s="423" t="s">
        <v>106</v>
      </c>
      <c r="X308" s="423" t="s">
        <v>106</v>
      </c>
      <c r="Y308" s="423" t="s">
        <v>106</v>
      </c>
      <c r="Z308" s="423" t="s">
        <v>106</v>
      </c>
      <c r="AA308" s="47" t="s">
        <v>104</v>
      </c>
      <c r="AB308" s="369" t="s">
        <v>395</v>
      </c>
      <c r="AC308" s="370" t="s">
        <v>395</v>
      </c>
      <c r="AD308" s="423" t="s">
        <v>106</v>
      </c>
      <c r="AE308" s="423" t="s">
        <v>106</v>
      </c>
      <c r="AF308" s="433"/>
      <c r="AG308" s="423" t="s">
        <v>106</v>
      </c>
      <c r="AH308" s="47" t="s">
        <v>104</v>
      </c>
      <c r="AI308" s="369" t="s">
        <v>395</v>
      </c>
      <c r="AJ308" s="370" t="s">
        <v>395</v>
      </c>
      <c r="AK308" s="423" t="s">
        <v>106</v>
      </c>
      <c r="AL308" s="47" t="s">
        <v>395</v>
      </c>
      <c r="AM308" s="221"/>
      <c r="AN308" s="48">
        <v>18</v>
      </c>
      <c r="AO308" s="48">
        <v>18</v>
      </c>
      <c r="AP308" s="48">
        <v>18</v>
      </c>
      <c r="AQ308" s="48">
        <v>0</v>
      </c>
      <c r="AR308" s="48">
        <v>25</v>
      </c>
      <c r="AS308" s="48">
        <v>24</v>
      </c>
      <c r="AT308" s="430">
        <v>18.166699999999999</v>
      </c>
      <c r="AU308" s="48">
        <v>174</v>
      </c>
      <c r="AV308" s="48">
        <v>174</v>
      </c>
      <c r="AW308" s="48">
        <v>174</v>
      </c>
      <c r="AX308" s="48">
        <v>0</v>
      </c>
      <c r="AY308" s="48">
        <v>0</v>
      </c>
      <c r="AZ308" s="48">
        <v>0</v>
      </c>
      <c r="BA308" s="48">
        <v>10</v>
      </c>
      <c r="BB308" s="48">
        <v>0</v>
      </c>
      <c r="BC308" s="48">
        <v>0</v>
      </c>
      <c r="BD308" s="48">
        <v>0</v>
      </c>
      <c r="BE308" s="48">
        <v>0</v>
      </c>
      <c r="BF308" s="48">
        <v>0</v>
      </c>
      <c r="BG308" s="48">
        <v>0</v>
      </c>
      <c r="BH308" s="48">
        <v>10</v>
      </c>
      <c r="BI308" s="48">
        <v>10</v>
      </c>
      <c r="BJ308" s="48">
        <v>0</v>
      </c>
      <c r="BK308" s="48">
        <v>0</v>
      </c>
      <c r="BL308" s="48">
        <v>0</v>
      </c>
      <c r="BM308" s="48">
        <v>0</v>
      </c>
      <c r="BN308" s="48">
        <v>0</v>
      </c>
      <c r="BO308" s="48">
        <v>0</v>
      </c>
      <c r="BP308" s="48">
        <v>0</v>
      </c>
      <c r="BQ308" s="48">
        <v>0</v>
      </c>
      <c r="BR308" s="48">
        <v>0</v>
      </c>
      <c r="BS308" s="48">
        <v>0</v>
      </c>
      <c r="BT308" s="48">
        <v>0</v>
      </c>
      <c r="BU308" s="48">
        <v>0</v>
      </c>
      <c r="BV308" s="48">
        <v>0</v>
      </c>
      <c r="BW308" s="48">
        <v>0</v>
      </c>
      <c r="BX308" s="48">
        <v>0</v>
      </c>
      <c r="BY308" s="48">
        <v>0</v>
      </c>
      <c r="BZ308" s="48">
        <v>0</v>
      </c>
      <c r="CA308" s="48">
        <v>0</v>
      </c>
      <c r="CB308" s="48">
        <v>0</v>
      </c>
      <c r="CC308" s="48">
        <v>0</v>
      </c>
      <c r="CD308" s="48">
        <v>0</v>
      </c>
      <c r="CE308" s="48">
        <v>0</v>
      </c>
      <c r="CF308" s="48">
        <v>0</v>
      </c>
      <c r="CG308" s="48">
        <v>0</v>
      </c>
      <c r="CH308" s="48">
        <v>0</v>
      </c>
      <c r="CI308" s="48">
        <v>0</v>
      </c>
      <c r="CJ308" s="48">
        <v>0</v>
      </c>
      <c r="CK308" s="48">
        <v>0</v>
      </c>
      <c r="CL308" s="48">
        <v>0</v>
      </c>
      <c r="CM308" s="48">
        <v>0</v>
      </c>
      <c r="CN308" s="48">
        <v>0</v>
      </c>
      <c r="CO308" s="48">
        <v>0</v>
      </c>
      <c r="CP308" s="48"/>
      <c r="CQ308" s="48">
        <v>8</v>
      </c>
      <c r="CR308" s="48">
        <v>2</v>
      </c>
      <c r="CS308" s="48">
        <v>18</v>
      </c>
      <c r="CT308" s="48">
        <v>26</v>
      </c>
      <c r="CU308" s="48">
        <v>182</v>
      </c>
      <c r="CV308" s="429" t="s">
        <v>396</v>
      </c>
      <c r="CW308" s="47"/>
      <c r="CX308" s="47" t="s">
        <v>870</v>
      </c>
      <c r="CY308" s="15"/>
    </row>
    <row r="309" spans="1:103" hidden="1" x14ac:dyDescent="0.35">
      <c r="A309" s="427">
        <v>307</v>
      </c>
      <c r="B309" s="47" t="s">
        <v>1622</v>
      </c>
      <c r="C309" s="47" t="s">
        <v>1623</v>
      </c>
      <c r="D309" s="47" t="s">
        <v>56</v>
      </c>
      <c r="E309" s="47" t="s">
        <v>1624</v>
      </c>
      <c r="F309" s="47" t="s">
        <v>131</v>
      </c>
      <c r="G309" s="47" t="s">
        <v>58</v>
      </c>
      <c r="H309" s="47" t="s">
        <v>1033</v>
      </c>
      <c r="I309" s="433"/>
      <c r="J309" s="423" t="s">
        <v>106</v>
      </c>
      <c r="K309" s="423" t="s">
        <v>106</v>
      </c>
      <c r="L309" s="423" t="s">
        <v>106</v>
      </c>
      <c r="M309" s="47" t="s">
        <v>395</v>
      </c>
      <c r="N309" s="369" t="s">
        <v>104</v>
      </c>
      <c r="O309" s="370" t="s">
        <v>395</v>
      </c>
      <c r="P309" s="47" t="s">
        <v>395</v>
      </c>
      <c r="Q309" s="423" t="s">
        <v>106</v>
      </c>
      <c r="R309" s="433"/>
      <c r="S309" s="423" t="s">
        <v>106</v>
      </c>
      <c r="T309" s="423" t="s">
        <v>106</v>
      </c>
      <c r="U309" s="369" t="s">
        <v>104</v>
      </c>
      <c r="V309" s="370" t="s">
        <v>395</v>
      </c>
      <c r="W309" s="432" t="s">
        <v>1052</v>
      </c>
      <c r="X309" s="432" t="s">
        <v>1052</v>
      </c>
      <c r="Y309" s="423" t="s">
        <v>106</v>
      </c>
      <c r="Z309" s="423" t="s">
        <v>106</v>
      </c>
      <c r="AA309" s="47" t="s">
        <v>104</v>
      </c>
      <c r="AB309" s="369" t="s">
        <v>395</v>
      </c>
      <c r="AC309" s="370" t="s">
        <v>395</v>
      </c>
      <c r="AD309" s="433"/>
      <c r="AE309" s="423" t="s">
        <v>106</v>
      </c>
      <c r="AF309" s="423" t="s">
        <v>106</v>
      </c>
      <c r="AG309" s="423" t="s">
        <v>106</v>
      </c>
      <c r="AH309" s="433"/>
      <c r="AI309" s="369" t="s">
        <v>395</v>
      </c>
      <c r="AJ309" s="370" t="s">
        <v>395</v>
      </c>
      <c r="AK309" s="433"/>
      <c r="AL309" s="423" t="s">
        <v>106</v>
      </c>
      <c r="AM309" s="221"/>
      <c r="AN309" s="48">
        <v>15</v>
      </c>
      <c r="AO309" s="48">
        <v>15</v>
      </c>
      <c r="AP309" s="48">
        <v>15</v>
      </c>
      <c r="AQ309" s="48">
        <v>0</v>
      </c>
      <c r="AR309" s="48">
        <v>30</v>
      </c>
      <c r="AS309" s="48">
        <v>28</v>
      </c>
      <c r="AT309" s="48">
        <v>19</v>
      </c>
      <c r="AU309" s="48">
        <v>144</v>
      </c>
      <c r="AV309" s="48">
        <v>144</v>
      </c>
      <c r="AW309" s="48">
        <v>144</v>
      </c>
      <c r="AX309" s="48">
        <v>0</v>
      </c>
      <c r="AY309" s="48">
        <v>0</v>
      </c>
      <c r="AZ309" s="48">
        <v>0</v>
      </c>
      <c r="BA309" s="48">
        <v>0</v>
      </c>
      <c r="BB309" s="48">
        <v>0</v>
      </c>
      <c r="BC309" s="48">
        <v>20</v>
      </c>
      <c r="BD309" s="48">
        <v>0</v>
      </c>
      <c r="BE309" s="48">
        <v>0</v>
      </c>
      <c r="BF309" s="48">
        <v>0</v>
      </c>
      <c r="BG309" s="48">
        <v>0</v>
      </c>
      <c r="BH309" s="48">
        <v>20</v>
      </c>
      <c r="BI309" s="48">
        <v>20</v>
      </c>
      <c r="BJ309" s="48">
        <v>0</v>
      </c>
      <c r="BK309" s="48">
        <v>0</v>
      </c>
      <c r="BL309" s="48">
        <v>0</v>
      </c>
      <c r="BM309" s="48">
        <v>0</v>
      </c>
      <c r="BN309" s="48">
        <v>0</v>
      </c>
      <c r="BO309" s="48">
        <v>0</v>
      </c>
      <c r="BP309" s="48">
        <v>0</v>
      </c>
      <c r="BQ309" s="48">
        <v>0</v>
      </c>
      <c r="BR309" s="48">
        <v>0</v>
      </c>
      <c r="BS309" s="48">
        <v>0</v>
      </c>
      <c r="BT309" s="48">
        <v>0</v>
      </c>
      <c r="BU309" s="48">
        <v>0</v>
      </c>
      <c r="BV309" s="48">
        <v>0</v>
      </c>
      <c r="BW309" s="48">
        <v>0</v>
      </c>
      <c r="BX309" s="48">
        <v>0</v>
      </c>
      <c r="BY309" s="48">
        <v>0</v>
      </c>
      <c r="BZ309" s="48">
        <v>0</v>
      </c>
      <c r="CA309" s="48">
        <v>0</v>
      </c>
      <c r="CB309" s="48">
        <v>0</v>
      </c>
      <c r="CC309" s="48">
        <v>0</v>
      </c>
      <c r="CD309" s="48">
        <v>0</v>
      </c>
      <c r="CE309" s="48">
        <v>0</v>
      </c>
      <c r="CF309" s="48">
        <v>0</v>
      </c>
      <c r="CG309" s="48">
        <v>0</v>
      </c>
      <c r="CH309" s="48">
        <v>0</v>
      </c>
      <c r="CI309" s="48">
        <v>0</v>
      </c>
      <c r="CJ309" s="48">
        <v>0</v>
      </c>
      <c r="CK309" s="48">
        <v>0</v>
      </c>
      <c r="CL309" s="48">
        <v>0</v>
      </c>
      <c r="CM309" s="48">
        <v>0</v>
      </c>
      <c r="CN309" s="48">
        <v>0</v>
      </c>
      <c r="CO309" s="48">
        <v>0</v>
      </c>
      <c r="CP309" s="48"/>
      <c r="CQ309" s="48"/>
      <c r="CR309" s="48"/>
      <c r="CS309" s="48">
        <v>68</v>
      </c>
      <c r="CT309" s="48">
        <v>68</v>
      </c>
      <c r="CU309" s="48">
        <v>140</v>
      </c>
      <c r="CV309" s="429" t="s">
        <v>396</v>
      </c>
      <c r="CW309" s="47"/>
      <c r="CX309" s="47" t="s">
        <v>870</v>
      </c>
      <c r="CY309" s="15"/>
    </row>
    <row r="310" spans="1:103" hidden="1" x14ac:dyDescent="0.35">
      <c r="A310" s="427">
        <v>308</v>
      </c>
      <c r="B310" s="47" t="s">
        <v>1625</v>
      </c>
      <c r="C310" s="47" t="s">
        <v>1626</v>
      </c>
      <c r="D310" s="47" t="s">
        <v>56</v>
      </c>
      <c r="E310" s="47" t="s">
        <v>1627</v>
      </c>
      <c r="F310" s="47" t="s">
        <v>131</v>
      </c>
      <c r="G310" s="47" t="s">
        <v>58</v>
      </c>
      <c r="H310" s="47" t="s">
        <v>327</v>
      </c>
      <c r="I310" s="423" t="s">
        <v>106</v>
      </c>
      <c r="J310" s="423" t="s">
        <v>106</v>
      </c>
      <c r="K310" s="423" t="s">
        <v>106</v>
      </c>
      <c r="L310" s="423" t="s">
        <v>106</v>
      </c>
      <c r="M310" s="47" t="s">
        <v>104</v>
      </c>
      <c r="N310" s="369" t="s">
        <v>395</v>
      </c>
      <c r="O310" s="370" t="s">
        <v>395</v>
      </c>
      <c r="P310" s="423" t="s">
        <v>106</v>
      </c>
      <c r="Q310" s="423" t="s">
        <v>106</v>
      </c>
      <c r="R310" s="423" t="s">
        <v>106</v>
      </c>
      <c r="S310" s="423" t="s">
        <v>106</v>
      </c>
      <c r="T310" s="47" t="s">
        <v>104</v>
      </c>
      <c r="U310" s="369" t="s">
        <v>395</v>
      </c>
      <c r="V310" s="370" t="s">
        <v>395</v>
      </c>
      <c r="W310" s="423" t="s">
        <v>106</v>
      </c>
      <c r="X310" s="423" t="s">
        <v>106</v>
      </c>
      <c r="Y310" s="423" t="s">
        <v>106</v>
      </c>
      <c r="Z310" s="423" t="s">
        <v>106</v>
      </c>
      <c r="AA310" s="47" t="s">
        <v>104</v>
      </c>
      <c r="AB310" s="369" t="s">
        <v>395</v>
      </c>
      <c r="AC310" s="370" t="s">
        <v>395</v>
      </c>
      <c r="AD310" s="47" t="s">
        <v>395</v>
      </c>
      <c r="AE310" s="423" t="s">
        <v>106</v>
      </c>
      <c r="AF310" s="423" t="s">
        <v>106</v>
      </c>
      <c r="AG310" s="423" t="s">
        <v>106</v>
      </c>
      <c r="AH310" s="423" t="s">
        <v>106</v>
      </c>
      <c r="AI310" s="369" t="s">
        <v>104</v>
      </c>
      <c r="AJ310" s="370" t="s">
        <v>395</v>
      </c>
      <c r="AK310" s="423" t="s">
        <v>106</v>
      </c>
      <c r="AL310" s="423" t="s">
        <v>106</v>
      </c>
      <c r="AM310" s="221"/>
      <c r="AN310" s="48">
        <v>22</v>
      </c>
      <c r="AO310" s="48">
        <v>22</v>
      </c>
      <c r="AP310" s="48">
        <v>22</v>
      </c>
      <c r="AQ310" s="48">
        <v>0</v>
      </c>
      <c r="AR310" s="48">
        <v>40</v>
      </c>
      <c r="AS310" s="48">
        <v>40</v>
      </c>
      <c r="AT310" s="48">
        <v>19</v>
      </c>
      <c r="AU310" s="48">
        <v>212</v>
      </c>
      <c r="AV310" s="48">
        <v>212</v>
      </c>
      <c r="AW310" s="48">
        <v>212</v>
      </c>
      <c r="AX310" s="48">
        <v>0</v>
      </c>
      <c r="AY310" s="48">
        <v>0</v>
      </c>
      <c r="AZ310" s="48">
        <v>0</v>
      </c>
      <c r="BA310" s="48">
        <v>0</v>
      </c>
      <c r="BB310" s="48">
        <v>0</v>
      </c>
      <c r="BC310" s="48">
        <v>0</v>
      </c>
      <c r="BD310" s="48">
        <v>0</v>
      </c>
      <c r="BE310" s="48">
        <v>0</v>
      </c>
      <c r="BF310" s="48">
        <v>0</v>
      </c>
      <c r="BG310" s="48">
        <v>0</v>
      </c>
      <c r="BH310" s="48">
        <v>0</v>
      </c>
      <c r="BI310" s="48">
        <v>0</v>
      </c>
      <c r="BJ310" s="48">
        <v>0</v>
      </c>
      <c r="BK310" s="48">
        <v>0</v>
      </c>
      <c r="BL310" s="48">
        <v>0</v>
      </c>
      <c r="BM310" s="48">
        <v>0</v>
      </c>
      <c r="BN310" s="48">
        <v>0</v>
      </c>
      <c r="BO310" s="48">
        <v>0</v>
      </c>
      <c r="BP310" s="48">
        <v>0</v>
      </c>
      <c r="BQ310" s="48">
        <v>0</v>
      </c>
      <c r="BR310" s="48">
        <v>0</v>
      </c>
      <c r="BS310" s="48">
        <v>0</v>
      </c>
      <c r="BT310" s="48">
        <v>0</v>
      </c>
      <c r="BU310" s="48">
        <v>0</v>
      </c>
      <c r="BV310" s="48">
        <v>0</v>
      </c>
      <c r="BW310" s="48">
        <v>0</v>
      </c>
      <c r="BX310" s="48">
        <v>0</v>
      </c>
      <c r="BY310" s="48">
        <v>0</v>
      </c>
      <c r="BZ310" s="48">
        <v>0</v>
      </c>
      <c r="CA310" s="48">
        <v>0</v>
      </c>
      <c r="CB310" s="48">
        <v>0</v>
      </c>
      <c r="CC310" s="48">
        <v>0</v>
      </c>
      <c r="CD310" s="48">
        <v>0</v>
      </c>
      <c r="CE310" s="48">
        <v>0</v>
      </c>
      <c r="CF310" s="48">
        <v>0</v>
      </c>
      <c r="CG310" s="48">
        <v>0</v>
      </c>
      <c r="CH310" s="48">
        <v>0</v>
      </c>
      <c r="CI310" s="48">
        <v>0</v>
      </c>
      <c r="CJ310" s="48">
        <v>0</v>
      </c>
      <c r="CK310" s="48">
        <v>0</v>
      </c>
      <c r="CL310" s="48">
        <v>0</v>
      </c>
      <c r="CM310" s="48">
        <v>0</v>
      </c>
      <c r="CN310" s="48">
        <v>0</v>
      </c>
      <c r="CO310" s="48">
        <v>0</v>
      </c>
      <c r="CP310" s="48"/>
      <c r="CQ310" s="48"/>
      <c r="CR310" s="48"/>
      <c r="CS310" s="48"/>
      <c r="CT310" s="48"/>
      <c r="CU310" s="48">
        <v>208</v>
      </c>
      <c r="CV310" s="429" t="s">
        <v>396</v>
      </c>
      <c r="CW310" s="47"/>
      <c r="CX310" s="47" t="s">
        <v>870</v>
      </c>
      <c r="CY310" s="15"/>
    </row>
    <row r="311" spans="1:103" hidden="1" x14ac:dyDescent="0.35">
      <c r="A311" s="427">
        <v>309</v>
      </c>
      <c r="B311" s="47" t="s">
        <v>1630</v>
      </c>
      <c r="C311" s="47" t="s">
        <v>1631</v>
      </c>
      <c r="D311" s="47" t="s">
        <v>1632</v>
      </c>
      <c r="E311" s="47" t="s">
        <v>1633</v>
      </c>
      <c r="F311" s="47" t="s">
        <v>132</v>
      </c>
      <c r="G311" s="47" t="s">
        <v>58</v>
      </c>
      <c r="H311" s="47" t="s">
        <v>1524</v>
      </c>
      <c r="I311" s="423" t="s">
        <v>106</v>
      </c>
      <c r="J311" s="423" t="s">
        <v>106</v>
      </c>
      <c r="K311" s="423" t="s">
        <v>106</v>
      </c>
      <c r="L311" s="423" t="s">
        <v>106</v>
      </c>
      <c r="M311" s="47" t="s">
        <v>104</v>
      </c>
      <c r="N311" s="369" t="s">
        <v>395</v>
      </c>
      <c r="O311" s="370" t="s">
        <v>395</v>
      </c>
      <c r="P311" s="423" t="s">
        <v>106</v>
      </c>
      <c r="Q311" s="423" t="s">
        <v>106</v>
      </c>
      <c r="R311" s="423" t="s">
        <v>106</v>
      </c>
      <c r="S311" s="423" t="s">
        <v>106</v>
      </c>
      <c r="T311" s="47" t="s">
        <v>104</v>
      </c>
      <c r="U311" s="369" t="s">
        <v>395</v>
      </c>
      <c r="V311" s="370" t="s">
        <v>395</v>
      </c>
      <c r="W311" s="423" t="s">
        <v>106</v>
      </c>
      <c r="X311" s="423" t="s">
        <v>106</v>
      </c>
      <c r="Y311" s="423" t="s">
        <v>106</v>
      </c>
      <c r="Z311" s="423" t="s">
        <v>106</v>
      </c>
      <c r="AA311" s="47" t="s">
        <v>104</v>
      </c>
      <c r="AB311" s="369" t="s">
        <v>395</v>
      </c>
      <c r="AC311" s="370" t="s">
        <v>395</v>
      </c>
      <c r="AD311" s="423" t="s">
        <v>106</v>
      </c>
      <c r="AE311" s="423" t="s">
        <v>106</v>
      </c>
      <c r="AF311" s="423" t="s">
        <v>106</v>
      </c>
      <c r="AG311" s="423" t="s">
        <v>106</v>
      </c>
      <c r="AH311" s="47" t="s">
        <v>104</v>
      </c>
      <c r="AI311" s="369" t="s">
        <v>395</v>
      </c>
      <c r="AJ311" s="370" t="s">
        <v>395</v>
      </c>
      <c r="AK311" s="423" t="s">
        <v>106</v>
      </c>
      <c r="AL311" s="423" t="s">
        <v>106</v>
      </c>
      <c r="AM311" s="221"/>
      <c r="AN311" s="48">
        <v>22</v>
      </c>
      <c r="AO311" s="48">
        <v>22</v>
      </c>
      <c r="AP311" s="48">
        <v>22</v>
      </c>
      <c r="AQ311" s="48">
        <v>0</v>
      </c>
      <c r="AR311" s="48">
        <v>0</v>
      </c>
      <c r="AS311" s="48">
        <v>0</v>
      </c>
      <c r="AT311" s="48">
        <v>19</v>
      </c>
      <c r="AU311" s="48">
        <v>212</v>
      </c>
      <c r="AV311" s="48">
        <v>212</v>
      </c>
      <c r="AW311" s="48">
        <v>212</v>
      </c>
      <c r="AX311" s="48">
        <v>0</v>
      </c>
      <c r="AY311" s="48">
        <v>0</v>
      </c>
      <c r="AZ311" s="48">
        <v>0</v>
      </c>
      <c r="BA311" s="48">
        <v>0</v>
      </c>
      <c r="BB311" s="48">
        <v>0</v>
      </c>
      <c r="BC311" s="48">
        <v>0</v>
      </c>
      <c r="BD311" s="48">
        <v>0</v>
      </c>
      <c r="BE311" s="48">
        <v>0</v>
      </c>
      <c r="BF311" s="48">
        <v>0</v>
      </c>
      <c r="BG311" s="48">
        <v>0</v>
      </c>
      <c r="BH311" s="48">
        <v>0</v>
      </c>
      <c r="BI311" s="48">
        <v>0</v>
      </c>
      <c r="BJ311" s="48">
        <v>0</v>
      </c>
      <c r="BK311" s="48">
        <v>0</v>
      </c>
      <c r="BL311" s="48">
        <v>0</v>
      </c>
      <c r="BM311" s="48">
        <v>0</v>
      </c>
      <c r="BN311" s="48">
        <v>0</v>
      </c>
      <c r="BO311" s="48">
        <v>0</v>
      </c>
      <c r="BP311" s="48">
        <v>0</v>
      </c>
      <c r="BQ311" s="48">
        <v>0</v>
      </c>
      <c r="BR311" s="48">
        <v>0</v>
      </c>
      <c r="BS311" s="48">
        <v>0</v>
      </c>
      <c r="BT311" s="48">
        <v>0</v>
      </c>
      <c r="BU311" s="48">
        <v>0</v>
      </c>
      <c r="BV311" s="48">
        <v>0</v>
      </c>
      <c r="BW311" s="48">
        <v>0</v>
      </c>
      <c r="BX311" s="48">
        <v>0</v>
      </c>
      <c r="BY311" s="48">
        <v>0</v>
      </c>
      <c r="BZ311" s="48">
        <v>0</v>
      </c>
      <c r="CA311" s="48">
        <v>0</v>
      </c>
      <c r="CB311" s="48">
        <v>0</v>
      </c>
      <c r="CC311" s="48">
        <v>0</v>
      </c>
      <c r="CD311" s="48">
        <v>0</v>
      </c>
      <c r="CE311" s="48">
        <v>0</v>
      </c>
      <c r="CF311" s="48">
        <v>0</v>
      </c>
      <c r="CG311" s="48">
        <v>0</v>
      </c>
      <c r="CH311" s="48">
        <v>0</v>
      </c>
      <c r="CI311" s="48">
        <v>0</v>
      </c>
      <c r="CJ311" s="48">
        <v>0</v>
      </c>
      <c r="CK311" s="48">
        <v>0</v>
      </c>
      <c r="CL311" s="48">
        <v>0</v>
      </c>
      <c r="CM311" s="48">
        <v>0</v>
      </c>
      <c r="CN311" s="48">
        <v>0</v>
      </c>
      <c r="CO311" s="48">
        <v>0</v>
      </c>
      <c r="CP311" s="48"/>
      <c r="CQ311" s="48"/>
      <c r="CR311" s="48"/>
      <c r="CS311" s="48"/>
      <c r="CT311" s="48"/>
      <c r="CU311" s="48">
        <v>208</v>
      </c>
      <c r="CV311" s="429" t="s">
        <v>396</v>
      </c>
      <c r="CW311" s="47"/>
      <c r="CX311" s="47" t="s">
        <v>870</v>
      </c>
      <c r="CY311" s="15"/>
    </row>
    <row r="312" spans="1:103" hidden="1" x14ac:dyDescent="0.35">
      <c r="A312" s="427">
        <v>310</v>
      </c>
      <c r="B312" s="47" t="s">
        <v>1634</v>
      </c>
      <c r="C312" s="47" t="s">
        <v>1635</v>
      </c>
      <c r="D312" s="47" t="s">
        <v>1632</v>
      </c>
      <c r="E312" s="47" t="s">
        <v>1636</v>
      </c>
      <c r="F312" s="47" t="s">
        <v>132</v>
      </c>
      <c r="G312" s="47" t="s">
        <v>58</v>
      </c>
      <c r="H312" s="47" t="s">
        <v>1524</v>
      </c>
      <c r="I312" s="423" t="s">
        <v>106</v>
      </c>
      <c r="J312" s="423" t="s">
        <v>106</v>
      </c>
      <c r="K312" s="423" t="s">
        <v>106</v>
      </c>
      <c r="L312" s="423" t="s">
        <v>106</v>
      </c>
      <c r="M312" s="47" t="s">
        <v>104</v>
      </c>
      <c r="N312" s="369" t="s">
        <v>395</v>
      </c>
      <c r="O312" s="370" t="s">
        <v>395</v>
      </c>
      <c r="P312" s="423" t="s">
        <v>106</v>
      </c>
      <c r="Q312" s="423" t="s">
        <v>106</v>
      </c>
      <c r="R312" s="423" t="s">
        <v>106</v>
      </c>
      <c r="S312" s="423" t="s">
        <v>106</v>
      </c>
      <c r="T312" s="47" t="s">
        <v>104</v>
      </c>
      <c r="U312" s="369" t="s">
        <v>395</v>
      </c>
      <c r="V312" s="370" t="s">
        <v>395</v>
      </c>
      <c r="W312" s="423" t="s">
        <v>106</v>
      </c>
      <c r="X312" s="423" t="s">
        <v>106</v>
      </c>
      <c r="Y312" s="423" t="s">
        <v>106</v>
      </c>
      <c r="Z312" s="423" t="s">
        <v>106</v>
      </c>
      <c r="AA312" s="47" t="s">
        <v>104</v>
      </c>
      <c r="AB312" s="369" t="s">
        <v>395</v>
      </c>
      <c r="AC312" s="370" t="s">
        <v>395</v>
      </c>
      <c r="AD312" s="423" t="s">
        <v>106</v>
      </c>
      <c r="AE312" s="423" t="s">
        <v>106</v>
      </c>
      <c r="AF312" s="423" t="s">
        <v>106</v>
      </c>
      <c r="AG312" s="423" t="s">
        <v>106</v>
      </c>
      <c r="AH312" s="47" t="s">
        <v>104</v>
      </c>
      <c r="AI312" s="369" t="s">
        <v>395</v>
      </c>
      <c r="AJ312" s="370" t="s">
        <v>395</v>
      </c>
      <c r="AK312" s="423" t="s">
        <v>106</v>
      </c>
      <c r="AL312" s="423" t="s">
        <v>106</v>
      </c>
      <c r="AM312" s="221"/>
      <c r="AN312" s="48">
        <v>22</v>
      </c>
      <c r="AO312" s="48">
        <v>22</v>
      </c>
      <c r="AP312" s="48">
        <v>22</v>
      </c>
      <c r="AQ312" s="48">
        <v>0</v>
      </c>
      <c r="AR312" s="48">
        <v>0</v>
      </c>
      <c r="AS312" s="48">
        <v>0</v>
      </c>
      <c r="AT312" s="48">
        <v>19</v>
      </c>
      <c r="AU312" s="48">
        <v>212</v>
      </c>
      <c r="AV312" s="48">
        <v>212</v>
      </c>
      <c r="AW312" s="48">
        <v>212</v>
      </c>
      <c r="AX312" s="48">
        <v>0</v>
      </c>
      <c r="AY312" s="48">
        <v>0</v>
      </c>
      <c r="AZ312" s="48">
        <v>0</v>
      </c>
      <c r="BA312" s="48">
        <v>0</v>
      </c>
      <c r="BB312" s="48">
        <v>0</v>
      </c>
      <c r="BC312" s="48">
        <v>0</v>
      </c>
      <c r="BD312" s="48">
        <v>0</v>
      </c>
      <c r="BE312" s="48">
        <v>0</v>
      </c>
      <c r="BF312" s="48">
        <v>0</v>
      </c>
      <c r="BG312" s="48">
        <v>0</v>
      </c>
      <c r="BH312" s="48">
        <v>0</v>
      </c>
      <c r="BI312" s="48">
        <v>0</v>
      </c>
      <c r="BJ312" s="48">
        <v>0</v>
      </c>
      <c r="BK312" s="48">
        <v>0</v>
      </c>
      <c r="BL312" s="48">
        <v>0</v>
      </c>
      <c r="BM312" s="48">
        <v>0</v>
      </c>
      <c r="BN312" s="48">
        <v>0</v>
      </c>
      <c r="BO312" s="48">
        <v>0</v>
      </c>
      <c r="BP312" s="48">
        <v>0</v>
      </c>
      <c r="BQ312" s="48">
        <v>0</v>
      </c>
      <c r="BR312" s="48">
        <v>0</v>
      </c>
      <c r="BS312" s="48">
        <v>0</v>
      </c>
      <c r="BT312" s="48">
        <v>0</v>
      </c>
      <c r="BU312" s="48">
        <v>0</v>
      </c>
      <c r="BV312" s="48">
        <v>0</v>
      </c>
      <c r="BW312" s="48">
        <v>0</v>
      </c>
      <c r="BX312" s="48">
        <v>0</v>
      </c>
      <c r="BY312" s="48">
        <v>0</v>
      </c>
      <c r="BZ312" s="48">
        <v>0</v>
      </c>
      <c r="CA312" s="48">
        <v>0</v>
      </c>
      <c r="CB312" s="48">
        <v>0</v>
      </c>
      <c r="CC312" s="48">
        <v>0</v>
      </c>
      <c r="CD312" s="48">
        <v>0</v>
      </c>
      <c r="CE312" s="48">
        <v>0</v>
      </c>
      <c r="CF312" s="48">
        <v>0</v>
      </c>
      <c r="CG312" s="48">
        <v>0</v>
      </c>
      <c r="CH312" s="48">
        <v>0</v>
      </c>
      <c r="CI312" s="48">
        <v>0</v>
      </c>
      <c r="CJ312" s="48">
        <v>0</v>
      </c>
      <c r="CK312" s="48">
        <v>0</v>
      </c>
      <c r="CL312" s="48">
        <v>0</v>
      </c>
      <c r="CM312" s="48">
        <v>0</v>
      </c>
      <c r="CN312" s="48">
        <v>0</v>
      </c>
      <c r="CO312" s="48">
        <v>0</v>
      </c>
      <c r="CP312" s="48"/>
      <c r="CQ312" s="48"/>
      <c r="CR312" s="48"/>
      <c r="CS312" s="48"/>
      <c r="CT312" s="48"/>
      <c r="CU312" s="48">
        <v>208</v>
      </c>
      <c r="CV312" s="429" t="s">
        <v>396</v>
      </c>
      <c r="CW312" s="47"/>
      <c r="CX312" s="47" t="s">
        <v>870</v>
      </c>
      <c r="CY312" s="15"/>
    </row>
    <row r="313" spans="1:103" hidden="1" x14ac:dyDescent="0.35">
      <c r="A313" s="427">
        <v>311</v>
      </c>
      <c r="B313" s="47" t="s">
        <v>1637</v>
      </c>
      <c r="C313" s="47" t="s">
        <v>1638</v>
      </c>
      <c r="D313" s="47" t="s">
        <v>1632</v>
      </c>
      <c r="E313" s="47" t="s">
        <v>1639</v>
      </c>
      <c r="F313" s="47" t="s">
        <v>132</v>
      </c>
      <c r="G313" s="47" t="s">
        <v>58</v>
      </c>
      <c r="H313" s="47" t="s">
        <v>1524</v>
      </c>
      <c r="I313" s="423" t="s">
        <v>106</v>
      </c>
      <c r="J313" s="423" t="s">
        <v>106</v>
      </c>
      <c r="K313" s="423" t="s">
        <v>106</v>
      </c>
      <c r="L313" s="423" t="s">
        <v>106</v>
      </c>
      <c r="M313" s="47" t="s">
        <v>104</v>
      </c>
      <c r="N313" s="369" t="s">
        <v>395</v>
      </c>
      <c r="O313" s="370" t="s">
        <v>395</v>
      </c>
      <c r="P313" s="423" t="s">
        <v>106</v>
      </c>
      <c r="Q313" s="423" t="s">
        <v>106</v>
      </c>
      <c r="R313" s="423" t="s">
        <v>106</v>
      </c>
      <c r="S313" s="423" t="s">
        <v>106</v>
      </c>
      <c r="T313" s="47" t="s">
        <v>104</v>
      </c>
      <c r="U313" s="369" t="s">
        <v>395</v>
      </c>
      <c r="V313" s="370" t="s">
        <v>395</v>
      </c>
      <c r="W313" s="423" t="s">
        <v>106</v>
      </c>
      <c r="X313" s="423" t="s">
        <v>106</v>
      </c>
      <c r="Y313" s="423" t="s">
        <v>106</v>
      </c>
      <c r="Z313" s="423" t="s">
        <v>106</v>
      </c>
      <c r="AA313" s="47" t="s">
        <v>104</v>
      </c>
      <c r="AB313" s="369" t="s">
        <v>395</v>
      </c>
      <c r="AC313" s="370" t="s">
        <v>395</v>
      </c>
      <c r="AD313" s="423" t="s">
        <v>106</v>
      </c>
      <c r="AE313" s="423" t="s">
        <v>106</v>
      </c>
      <c r="AF313" s="423" t="s">
        <v>106</v>
      </c>
      <c r="AG313" s="423" t="s">
        <v>106</v>
      </c>
      <c r="AH313" s="47" t="s">
        <v>104</v>
      </c>
      <c r="AI313" s="369" t="s">
        <v>395</v>
      </c>
      <c r="AJ313" s="370" t="s">
        <v>395</v>
      </c>
      <c r="AK313" s="423" t="s">
        <v>106</v>
      </c>
      <c r="AL313" s="423" t="s">
        <v>106</v>
      </c>
      <c r="AM313" s="221"/>
      <c r="AN313" s="48">
        <v>22</v>
      </c>
      <c r="AO313" s="48">
        <v>22</v>
      </c>
      <c r="AP313" s="48">
        <v>22</v>
      </c>
      <c r="AQ313" s="48">
        <v>0</v>
      </c>
      <c r="AR313" s="48">
        <v>0</v>
      </c>
      <c r="AS313" s="48">
        <v>0</v>
      </c>
      <c r="AT313" s="48">
        <v>19</v>
      </c>
      <c r="AU313" s="48">
        <v>212</v>
      </c>
      <c r="AV313" s="48">
        <v>212</v>
      </c>
      <c r="AW313" s="48">
        <v>212</v>
      </c>
      <c r="AX313" s="48">
        <v>0</v>
      </c>
      <c r="AY313" s="48">
        <v>0</v>
      </c>
      <c r="AZ313" s="48">
        <v>0</v>
      </c>
      <c r="BA313" s="48">
        <v>0</v>
      </c>
      <c r="BB313" s="48">
        <v>0</v>
      </c>
      <c r="BC313" s="48">
        <v>0</v>
      </c>
      <c r="BD313" s="48">
        <v>0</v>
      </c>
      <c r="BE313" s="48">
        <v>0</v>
      </c>
      <c r="BF313" s="48">
        <v>0</v>
      </c>
      <c r="BG313" s="48">
        <v>0</v>
      </c>
      <c r="BH313" s="48">
        <v>0</v>
      </c>
      <c r="BI313" s="48">
        <v>0</v>
      </c>
      <c r="BJ313" s="48">
        <v>0</v>
      </c>
      <c r="BK313" s="48">
        <v>0</v>
      </c>
      <c r="BL313" s="48">
        <v>0</v>
      </c>
      <c r="BM313" s="48">
        <v>0</v>
      </c>
      <c r="BN313" s="48">
        <v>0</v>
      </c>
      <c r="BO313" s="48">
        <v>0</v>
      </c>
      <c r="BP313" s="48">
        <v>0</v>
      </c>
      <c r="BQ313" s="48">
        <v>0</v>
      </c>
      <c r="BR313" s="48">
        <v>0</v>
      </c>
      <c r="BS313" s="48">
        <v>0</v>
      </c>
      <c r="BT313" s="48">
        <v>0</v>
      </c>
      <c r="BU313" s="48">
        <v>0</v>
      </c>
      <c r="BV313" s="48">
        <v>0</v>
      </c>
      <c r="BW313" s="48">
        <v>0</v>
      </c>
      <c r="BX313" s="48">
        <v>0</v>
      </c>
      <c r="BY313" s="48">
        <v>0</v>
      </c>
      <c r="BZ313" s="48">
        <v>0</v>
      </c>
      <c r="CA313" s="48">
        <v>0</v>
      </c>
      <c r="CB313" s="48">
        <v>0</v>
      </c>
      <c r="CC313" s="48">
        <v>0</v>
      </c>
      <c r="CD313" s="48">
        <v>0</v>
      </c>
      <c r="CE313" s="48">
        <v>0</v>
      </c>
      <c r="CF313" s="48">
        <v>0</v>
      </c>
      <c r="CG313" s="48">
        <v>0</v>
      </c>
      <c r="CH313" s="48">
        <v>0</v>
      </c>
      <c r="CI313" s="48">
        <v>0</v>
      </c>
      <c r="CJ313" s="48">
        <v>0</v>
      </c>
      <c r="CK313" s="48">
        <v>0</v>
      </c>
      <c r="CL313" s="48">
        <v>0</v>
      </c>
      <c r="CM313" s="48">
        <v>0</v>
      </c>
      <c r="CN313" s="48">
        <v>0</v>
      </c>
      <c r="CO313" s="48">
        <v>0</v>
      </c>
      <c r="CP313" s="48"/>
      <c r="CQ313" s="48"/>
      <c r="CR313" s="48"/>
      <c r="CS313" s="48"/>
      <c r="CT313" s="48"/>
      <c r="CU313" s="48">
        <v>208</v>
      </c>
      <c r="CV313" s="429" t="s">
        <v>396</v>
      </c>
      <c r="CW313" s="47"/>
      <c r="CX313" s="47" t="s">
        <v>870</v>
      </c>
      <c r="CY313" s="15"/>
    </row>
    <row r="314" spans="1:103" hidden="1" x14ac:dyDescent="0.35">
      <c r="A314" s="427">
        <v>312</v>
      </c>
      <c r="B314" s="47" t="s">
        <v>1640</v>
      </c>
      <c r="C314" s="47" t="s">
        <v>1641</v>
      </c>
      <c r="D314" s="47" t="s">
        <v>1632</v>
      </c>
      <c r="E314" s="47" t="s">
        <v>1642</v>
      </c>
      <c r="F314" s="47" t="s">
        <v>132</v>
      </c>
      <c r="G314" s="47" t="s">
        <v>58</v>
      </c>
      <c r="H314" s="47" t="s">
        <v>1524</v>
      </c>
      <c r="I314" s="423" t="s">
        <v>106</v>
      </c>
      <c r="J314" s="423" t="s">
        <v>106</v>
      </c>
      <c r="K314" s="423" t="s">
        <v>106</v>
      </c>
      <c r="L314" s="423" t="s">
        <v>106</v>
      </c>
      <c r="M314" s="47" t="s">
        <v>104</v>
      </c>
      <c r="N314" s="369" t="s">
        <v>395</v>
      </c>
      <c r="O314" s="370" t="s">
        <v>395</v>
      </c>
      <c r="P314" s="423" t="s">
        <v>106</v>
      </c>
      <c r="Q314" s="423" t="s">
        <v>106</v>
      </c>
      <c r="R314" s="423" t="s">
        <v>106</v>
      </c>
      <c r="S314" s="423" t="s">
        <v>106</v>
      </c>
      <c r="T314" s="47" t="s">
        <v>104</v>
      </c>
      <c r="U314" s="369" t="s">
        <v>395</v>
      </c>
      <c r="V314" s="370" t="s">
        <v>395</v>
      </c>
      <c r="W314" s="423" t="s">
        <v>106</v>
      </c>
      <c r="X314" s="423" t="s">
        <v>106</v>
      </c>
      <c r="Y314" s="423" t="s">
        <v>106</v>
      </c>
      <c r="Z314" s="423" t="s">
        <v>106</v>
      </c>
      <c r="AA314" s="47" t="s">
        <v>104</v>
      </c>
      <c r="AB314" s="369" t="s">
        <v>395</v>
      </c>
      <c r="AC314" s="370" t="s">
        <v>395</v>
      </c>
      <c r="AD314" s="423" t="s">
        <v>106</v>
      </c>
      <c r="AE314" s="423" t="s">
        <v>106</v>
      </c>
      <c r="AF314" s="423" t="s">
        <v>106</v>
      </c>
      <c r="AG314" s="423" t="s">
        <v>106</v>
      </c>
      <c r="AH314" s="434" t="s">
        <v>1528</v>
      </c>
      <c r="AI314" s="369" t="s">
        <v>395</v>
      </c>
      <c r="AJ314" s="370" t="s">
        <v>395</v>
      </c>
      <c r="AK314" s="423" t="s">
        <v>106</v>
      </c>
      <c r="AL314" s="423" t="s">
        <v>106</v>
      </c>
      <c r="AM314" s="221"/>
      <c r="AN314" s="48">
        <v>21</v>
      </c>
      <c r="AO314" s="48">
        <v>21</v>
      </c>
      <c r="AP314" s="48">
        <v>21</v>
      </c>
      <c r="AQ314" s="48">
        <v>0</v>
      </c>
      <c r="AR314" s="48">
        <v>0</v>
      </c>
      <c r="AS314" s="48">
        <v>0</v>
      </c>
      <c r="AT314" s="48">
        <v>19</v>
      </c>
      <c r="AU314" s="48">
        <v>204</v>
      </c>
      <c r="AV314" s="48">
        <v>204</v>
      </c>
      <c r="AW314" s="48">
        <v>204</v>
      </c>
      <c r="AX314" s="48">
        <v>0</v>
      </c>
      <c r="AY314" s="48">
        <v>0</v>
      </c>
      <c r="AZ314" s="48">
        <v>0</v>
      </c>
      <c r="BA314" s="48">
        <v>0</v>
      </c>
      <c r="BB314" s="48">
        <v>0</v>
      </c>
      <c r="BC314" s="48">
        <v>0</v>
      </c>
      <c r="BD314" s="48">
        <v>0</v>
      </c>
      <c r="BE314" s="430">
        <v>8.5</v>
      </c>
      <c r="BF314" s="48">
        <v>0</v>
      </c>
      <c r="BG314" s="48">
        <v>0</v>
      </c>
      <c r="BH314" s="430">
        <v>8.5</v>
      </c>
      <c r="BI314" s="430">
        <v>8.5</v>
      </c>
      <c r="BJ314" s="48">
        <v>0</v>
      </c>
      <c r="BK314" s="48">
        <v>0</v>
      </c>
      <c r="BL314" s="48">
        <v>0</v>
      </c>
      <c r="BM314" s="48">
        <v>0</v>
      </c>
      <c r="BN314" s="48">
        <v>0</v>
      </c>
      <c r="BO314" s="48">
        <v>0</v>
      </c>
      <c r="BP314" s="48">
        <v>0</v>
      </c>
      <c r="BQ314" s="48">
        <v>0</v>
      </c>
      <c r="BR314" s="48">
        <v>0</v>
      </c>
      <c r="BS314" s="48">
        <v>0</v>
      </c>
      <c r="BT314" s="48">
        <v>0</v>
      </c>
      <c r="BU314" s="48">
        <v>0</v>
      </c>
      <c r="BV314" s="48">
        <v>0</v>
      </c>
      <c r="BW314" s="48">
        <v>0</v>
      </c>
      <c r="BX314" s="48">
        <v>0</v>
      </c>
      <c r="BY314" s="48">
        <v>0</v>
      </c>
      <c r="BZ314" s="48">
        <v>0</v>
      </c>
      <c r="CA314" s="48">
        <v>0</v>
      </c>
      <c r="CB314" s="48">
        <v>0</v>
      </c>
      <c r="CC314" s="48">
        <v>0</v>
      </c>
      <c r="CD314" s="48">
        <v>0</v>
      </c>
      <c r="CE314" s="48">
        <v>0</v>
      </c>
      <c r="CF314" s="48">
        <v>0</v>
      </c>
      <c r="CG314" s="48">
        <v>0</v>
      </c>
      <c r="CH314" s="48">
        <v>0</v>
      </c>
      <c r="CI314" s="48">
        <v>0</v>
      </c>
      <c r="CJ314" s="48">
        <v>0</v>
      </c>
      <c r="CK314" s="48">
        <v>0</v>
      </c>
      <c r="CL314" s="48">
        <v>0</v>
      </c>
      <c r="CM314" s="48">
        <v>0</v>
      </c>
      <c r="CN314" s="48">
        <v>0</v>
      </c>
      <c r="CO314" s="48">
        <v>0</v>
      </c>
      <c r="CP314" s="48"/>
      <c r="CQ314" s="48"/>
      <c r="CR314" s="48"/>
      <c r="CS314" s="48">
        <v>8</v>
      </c>
      <c r="CT314" s="48">
        <v>8</v>
      </c>
      <c r="CU314" s="48">
        <v>200</v>
      </c>
      <c r="CV314" s="429" t="s">
        <v>396</v>
      </c>
      <c r="CW314" s="47"/>
      <c r="CX314" s="47" t="s">
        <v>870</v>
      </c>
      <c r="CY314" s="15"/>
    </row>
    <row r="315" spans="1:103" hidden="1" x14ac:dyDescent="0.35">
      <c r="A315" s="427">
        <v>313</v>
      </c>
      <c r="B315" s="47" t="s">
        <v>1643</v>
      </c>
      <c r="C315" s="47" t="s">
        <v>1644</v>
      </c>
      <c r="D315" s="47" t="s">
        <v>1632</v>
      </c>
      <c r="E315" s="47" t="s">
        <v>1645</v>
      </c>
      <c r="F315" s="47" t="s">
        <v>132</v>
      </c>
      <c r="G315" s="47" t="s">
        <v>58</v>
      </c>
      <c r="H315" s="47" t="s">
        <v>1524</v>
      </c>
      <c r="I315" s="423" t="s">
        <v>106</v>
      </c>
      <c r="J315" s="423" t="s">
        <v>106</v>
      </c>
      <c r="K315" s="423" t="s">
        <v>106</v>
      </c>
      <c r="L315" s="423" t="s">
        <v>106</v>
      </c>
      <c r="M315" s="47" t="s">
        <v>104</v>
      </c>
      <c r="N315" s="369" t="s">
        <v>395</v>
      </c>
      <c r="O315" s="370" t="s">
        <v>395</v>
      </c>
      <c r="P315" s="423" t="s">
        <v>106</v>
      </c>
      <c r="Q315" s="423" t="s">
        <v>106</v>
      </c>
      <c r="R315" s="423" t="s">
        <v>106</v>
      </c>
      <c r="S315" s="423" t="s">
        <v>106</v>
      </c>
      <c r="T315" s="47" t="s">
        <v>104</v>
      </c>
      <c r="U315" s="369" t="s">
        <v>395</v>
      </c>
      <c r="V315" s="370" t="s">
        <v>395</v>
      </c>
      <c r="W315" s="423" t="s">
        <v>106</v>
      </c>
      <c r="X315" s="423" t="s">
        <v>106</v>
      </c>
      <c r="Y315" s="423" t="s">
        <v>106</v>
      </c>
      <c r="Z315" s="423" t="s">
        <v>106</v>
      </c>
      <c r="AA315" s="47" t="s">
        <v>104</v>
      </c>
      <c r="AB315" s="369" t="s">
        <v>395</v>
      </c>
      <c r="AC315" s="370" t="s">
        <v>395</v>
      </c>
      <c r="AD315" s="423" t="s">
        <v>106</v>
      </c>
      <c r="AE315" s="423" t="s">
        <v>106</v>
      </c>
      <c r="AF315" s="423" t="s">
        <v>106</v>
      </c>
      <c r="AG315" s="423" t="s">
        <v>106</v>
      </c>
      <c r="AH315" s="47" t="s">
        <v>104</v>
      </c>
      <c r="AI315" s="369" t="s">
        <v>395</v>
      </c>
      <c r="AJ315" s="370" t="s">
        <v>395</v>
      </c>
      <c r="AK315" s="423" t="s">
        <v>106</v>
      </c>
      <c r="AL315" s="423" t="s">
        <v>106</v>
      </c>
      <c r="AM315" s="221"/>
      <c r="AN315" s="48">
        <v>22</v>
      </c>
      <c r="AO315" s="48">
        <v>22</v>
      </c>
      <c r="AP315" s="48">
        <v>22</v>
      </c>
      <c r="AQ315" s="48">
        <v>0</v>
      </c>
      <c r="AR315" s="48">
        <v>0</v>
      </c>
      <c r="AS315" s="48">
        <v>0</v>
      </c>
      <c r="AT315" s="48">
        <v>19</v>
      </c>
      <c r="AU315" s="48">
        <v>212</v>
      </c>
      <c r="AV315" s="48">
        <v>212</v>
      </c>
      <c r="AW315" s="48">
        <v>212</v>
      </c>
      <c r="AX315" s="48">
        <v>0</v>
      </c>
      <c r="AY315" s="48">
        <v>0</v>
      </c>
      <c r="AZ315" s="48">
        <v>0</v>
      </c>
      <c r="BA315" s="48">
        <v>0</v>
      </c>
      <c r="BB315" s="48">
        <v>0</v>
      </c>
      <c r="BC315" s="48">
        <v>0</v>
      </c>
      <c r="BD315" s="48">
        <v>0</v>
      </c>
      <c r="BE315" s="48">
        <v>0</v>
      </c>
      <c r="BF315" s="48">
        <v>0</v>
      </c>
      <c r="BG315" s="48">
        <v>0</v>
      </c>
      <c r="BH315" s="48">
        <v>0</v>
      </c>
      <c r="BI315" s="48">
        <v>0</v>
      </c>
      <c r="BJ315" s="48">
        <v>0</v>
      </c>
      <c r="BK315" s="48">
        <v>0</v>
      </c>
      <c r="BL315" s="48">
        <v>0</v>
      </c>
      <c r="BM315" s="48">
        <v>0</v>
      </c>
      <c r="BN315" s="48">
        <v>0</v>
      </c>
      <c r="BO315" s="48">
        <v>0</v>
      </c>
      <c r="BP315" s="48">
        <v>0</v>
      </c>
      <c r="BQ315" s="48">
        <v>0</v>
      </c>
      <c r="BR315" s="48">
        <v>0</v>
      </c>
      <c r="BS315" s="48">
        <v>0</v>
      </c>
      <c r="BT315" s="48">
        <v>0</v>
      </c>
      <c r="BU315" s="48">
        <v>0</v>
      </c>
      <c r="BV315" s="48">
        <v>0</v>
      </c>
      <c r="BW315" s="48">
        <v>0</v>
      </c>
      <c r="BX315" s="48">
        <v>0</v>
      </c>
      <c r="BY315" s="48">
        <v>0</v>
      </c>
      <c r="BZ315" s="48">
        <v>0</v>
      </c>
      <c r="CA315" s="48">
        <v>0</v>
      </c>
      <c r="CB315" s="48">
        <v>0</v>
      </c>
      <c r="CC315" s="48">
        <v>0</v>
      </c>
      <c r="CD315" s="48">
        <v>0</v>
      </c>
      <c r="CE315" s="48">
        <v>0</v>
      </c>
      <c r="CF315" s="48">
        <v>0</v>
      </c>
      <c r="CG315" s="48">
        <v>0</v>
      </c>
      <c r="CH315" s="48">
        <v>0</v>
      </c>
      <c r="CI315" s="48">
        <v>0</v>
      </c>
      <c r="CJ315" s="48">
        <v>0</v>
      </c>
      <c r="CK315" s="48">
        <v>0</v>
      </c>
      <c r="CL315" s="48">
        <v>0</v>
      </c>
      <c r="CM315" s="48">
        <v>0</v>
      </c>
      <c r="CN315" s="48">
        <v>0</v>
      </c>
      <c r="CO315" s="48">
        <v>0</v>
      </c>
      <c r="CP315" s="48"/>
      <c r="CQ315" s="48"/>
      <c r="CR315" s="48"/>
      <c r="CS315" s="48"/>
      <c r="CT315" s="48"/>
      <c r="CU315" s="48">
        <v>208</v>
      </c>
      <c r="CV315" s="429" t="s">
        <v>396</v>
      </c>
      <c r="CW315" s="47"/>
      <c r="CX315" s="47" t="s">
        <v>870</v>
      </c>
      <c r="CY315" s="15"/>
    </row>
    <row r="316" spans="1:103" hidden="1" x14ac:dyDescent="0.35">
      <c r="A316" s="427">
        <v>314</v>
      </c>
      <c r="B316" s="47" t="s">
        <v>1646</v>
      </c>
      <c r="C316" s="47" t="s">
        <v>1647</v>
      </c>
      <c r="D316" s="47" t="s">
        <v>1632</v>
      </c>
      <c r="E316" s="47" t="s">
        <v>1648</v>
      </c>
      <c r="F316" s="47" t="s">
        <v>132</v>
      </c>
      <c r="G316" s="47" t="s">
        <v>58</v>
      </c>
      <c r="H316" s="47" t="s">
        <v>1524</v>
      </c>
      <c r="I316" s="423" t="s">
        <v>106</v>
      </c>
      <c r="J316" s="423" t="s">
        <v>106</v>
      </c>
      <c r="K316" s="423" t="s">
        <v>106</v>
      </c>
      <c r="L316" s="423" t="s">
        <v>106</v>
      </c>
      <c r="M316" s="47" t="s">
        <v>104</v>
      </c>
      <c r="N316" s="369" t="s">
        <v>395</v>
      </c>
      <c r="O316" s="370" t="s">
        <v>395</v>
      </c>
      <c r="P316" s="423" t="s">
        <v>106</v>
      </c>
      <c r="Q316" s="423" t="s">
        <v>106</v>
      </c>
      <c r="R316" s="423" t="s">
        <v>106</v>
      </c>
      <c r="S316" s="423" t="s">
        <v>106</v>
      </c>
      <c r="T316" s="47" t="s">
        <v>104</v>
      </c>
      <c r="U316" s="369" t="s">
        <v>395</v>
      </c>
      <c r="V316" s="370" t="s">
        <v>395</v>
      </c>
      <c r="W316" s="423" t="s">
        <v>106</v>
      </c>
      <c r="X316" s="423" t="s">
        <v>106</v>
      </c>
      <c r="Y316" s="423" t="s">
        <v>106</v>
      </c>
      <c r="Z316" s="423" t="s">
        <v>106</v>
      </c>
      <c r="AA316" s="47" t="s">
        <v>104</v>
      </c>
      <c r="AB316" s="369" t="s">
        <v>395</v>
      </c>
      <c r="AC316" s="370" t="s">
        <v>395</v>
      </c>
      <c r="AD316" s="423" t="s">
        <v>106</v>
      </c>
      <c r="AE316" s="423" t="s">
        <v>106</v>
      </c>
      <c r="AF316" s="423" t="s">
        <v>106</v>
      </c>
      <c r="AG316" s="423" t="s">
        <v>106</v>
      </c>
      <c r="AH316" s="47" t="s">
        <v>104</v>
      </c>
      <c r="AI316" s="369" t="s">
        <v>395</v>
      </c>
      <c r="AJ316" s="370" t="s">
        <v>395</v>
      </c>
      <c r="AK316" s="423" t="s">
        <v>106</v>
      </c>
      <c r="AL316" s="423" t="s">
        <v>106</v>
      </c>
      <c r="AM316" s="221"/>
      <c r="AN316" s="48">
        <v>22</v>
      </c>
      <c r="AO316" s="48">
        <v>22</v>
      </c>
      <c r="AP316" s="48">
        <v>22</v>
      </c>
      <c r="AQ316" s="48">
        <v>0</v>
      </c>
      <c r="AR316" s="48">
        <v>0</v>
      </c>
      <c r="AS316" s="48">
        <v>0</v>
      </c>
      <c r="AT316" s="48">
        <v>19</v>
      </c>
      <c r="AU316" s="48">
        <v>212</v>
      </c>
      <c r="AV316" s="48">
        <v>212</v>
      </c>
      <c r="AW316" s="48">
        <v>212</v>
      </c>
      <c r="AX316" s="48">
        <v>0</v>
      </c>
      <c r="AY316" s="48">
        <v>0</v>
      </c>
      <c r="AZ316" s="48">
        <v>0</v>
      </c>
      <c r="BA316" s="48">
        <v>0</v>
      </c>
      <c r="BB316" s="48">
        <v>0</v>
      </c>
      <c r="BC316" s="48">
        <v>0</v>
      </c>
      <c r="BD316" s="48">
        <v>0</v>
      </c>
      <c r="BE316" s="48">
        <v>0</v>
      </c>
      <c r="BF316" s="48">
        <v>0</v>
      </c>
      <c r="BG316" s="48">
        <v>0</v>
      </c>
      <c r="BH316" s="48">
        <v>0</v>
      </c>
      <c r="BI316" s="48">
        <v>0</v>
      </c>
      <c r="BJ316" s="48">
        <v>0</v>
      </c>
      <c r="BK316" s="48">
        <v>0</v>
      </c>
      <c r="BL316" s="48">
        <v>0</v>
      </c>
      <c r="BM316" s="48">
        <v>0</v>
      </c>
      <c r="BN316" s="48">
        <v>0</v>
      </c>
      <c r="BO316" s="48">
        <v>0</v>
      </c>
      <c r="BP316" s="48">
        <v>0</v>
      </c>
      <c r="BQ316" s="48">
        <v>0</v>
      </c>
      <c r="BR316" s="48">
        <v>0</v>
      </c>
      <c r="BS316" s="48">
        <v>0</v>
      </c>
      <c r="BT316" s="48">
        <v>0</v>
      </c>
      <c r="BU316" s="48">
        <v>0</v>
      </c>
      <c r="BV316" s="48">
        <v>0</v>
      </c>
      <c r="BW316" s="48">
        <v>0</v>
      </c>
      <c r="BX316" s="48">
        <v>0</v>
      </c>
      <c r="BY316" s="48">
        <v>0</v>
      </c>
      <c r="BZ316" s="48">
        <v>0</v>
      </c>
      <c r="CA316" s="48">
        <v>0</v>
      </c>
      <c r="CB316" s="48">
        <v>0</v>
      </c>
      <c r="CC316" s="48">
        <v>0</v>
      </c>
      <c r="CD316" s="48">
        <v>0</v>
      </c>
      <c r="CE316" s="48">
        <v>0</v>
      </c>
      <c r="CF316" s="48">
        <v>0</v>
      </c>
      <c r="CG316" s="48">
        <v>0</v>
      </c>
      <c r="CH316" s="48">
        <v>0</v>
      </c>
      <c r="CI316" s="48">
        <v>0</v>
      </c>
      <c r="CJ316" s="48">
        <v>0</v>
      </c>
      <c r="CK316" s="48">
        <v>0</v>
      </c>
      <c r="CL316" s="48">
        <v>0</v>
      </c>
      <c r="CM316" s="48">
        <v>0</v>
      </c>
      <c r="CN316" s="48">
        <v>0</v>
      </c>
      <c r="CO316" s="48">
        <v>0</v>
      </c>
      <c r="CP316" s="48"/>
      <c r="CQ316" s="48"/>
      <c r="CR316" s="48"/>
      <c r="CS316" s="48"/>
      <c r="CT316" s="48"/>
      <c r="CU316" s="48">
        <v>208</v>
      </c>
      <c r="CV316" s="429" t="s">
        <v>396</v>
      </c>
      <c r="CW316" s="47"/>
      <c r="CX316" s="47" t="s">
        <v>1068</v>
      </c>
      <c r="CY316" s="15"/>
    </row>
    <row r="317" spans="1:103" hidden="1" x14ac:dyDescent="0.35">
      <c r="A317" s="427">
        <v>315</v>
      </c>
      <c r="B317" s="47" t="s">
        <v>1651</v>
      </c>
      <c r="C317" s="47" t="s">
        <v>1652</v>
      </c>
      <c r="D317" s="47" t="s">
        <v>1632</v>
      </c>
      <c r="E317" s="47" t="s">
        <v>1653</v>
      </c>
      <c r="F317" s="47" t="s">
        <v>132</v>
      </c>
      <c r="G317" s="47" t="s">
        <v>58</v>
      </c>
      <c r="H317" s="47" t="s">
        <v>1524</v>
      </c>
      <c r="I317" s="423" t="s">
        <v>106</v>
      </c>
      <c r="J317" s="423" t="s">
        <v>106</v>
      </c>
      <c r="K317" s="423" t="s">
        <v>106</v>
      </c>
      <c r="L317" s="423" t="s">
        <v>106</v>
      </c>
      <c r="M317" s="47" t="s">
        <v>104</v>
      </c>
      <c r="N317" s="369" t="s">
        <v>395</v>
      </c>
      <c r="O317" s="370" t="s">
        <v>395</v>
      </c>
      <c r="P317" s="423" t="s">
        <v>106</v>
      </c>
      <c r="Q317" s="423" t="s">
        <v>106</v>
      </c>
      <c r="R317" s="423" t="s">
        <v>106</v>
      </c>
      <c r="S317" s="423" t="s">
        <v>106</v>
      </c>
      <c r="T317" s="47" t="s">
        <v>104</v>
      </c>
      <c r="U317" s="369" t="s">
        <v>395</v>
      </c>
      <c r="V317" s="370" t="s">
        <v>395</v>
      </c>
      <c r="W317" s="423" t="s">
        <v>106</v>
      </c>
      <c r="X317" s="423" t="s">
        <v>106</v>
      </c>
      <c r="Y317" s="423" t="s">
        <v>106</v>
      </c>
      <c r="Z317" s="423" t="s">
        <v>106</v>
      </c>
      <c r="AA317" s="47" t="s">
        <v>104</v>
      </c>
      <c r="AB317" s="369" t="s">
        <v>395</v>
      </c>
      <c r="AC317" s="370" t="s">
        <v>395</v>
      </c>
      <c r="AD317" s="423" t="s">
        <v>106</v>
      </c>
      <c r="AE317" s="423" t="s">
        <v>106</v>
      </c>
      <c r="AF317" s="423" t="s">
        <v>106</v>
      </c>
      <c r="AG317" s="423" t="s">
        <v>106</v>
      </c>
      <c r="AH317" s="47" t="s">
        <v>104</v>
      </c>
      <c r="AI317" s="369" t="s">
        <v>395</v>
      </c>
      <c r="AJ317" s="370" t="s">
        <v>395</v>
      </c>
      <c r="AK317" s="423" t="s">
        <v>106</v>
      </c>
      <c r="AL317" s="423" t="s">
        <v>106</v>
      </c>
      <c r="AM317" s="221"/>
      <c r="AN317" s="48">
        <v>22</v>
      </c>
      <c r="AO317" s="48">
        <v>22</v>
      </c>
      <c r="AP317" s="48">
        <v>22</v>
      </c>
      <c r="AQ317" s="48">
        <v>0</v>
      </c>
      <c r="AR317" s="48">
        <v>0</v>
      </c>
      <c r="AS317" s="48">
        <v>0</v>
      </c>
      <c r="AT317" s="48">
        <v>19</v>
      </c>
      <c r="AU317" s="48">
        <v>212</v>
      </c>
      <c r="AV317" s="48">
        <v>212</v>
      </c>
      <c r="AW317" s="48">
        <v>212</v>
      </c>
      <c r="AX317" s="48">
        <v>0</v>
      </c>
      <c r="AY317" s="48">
        <v>0</v>
      </c>
      <c r="AZ317" s="48">
        <v>0</v>
      </c>
      <c r="BA317" s="48">
        <v>0</v>
      </c>
      <c r="BB317" s="48">
        <v>0</v>
      </c>
      <c r="BC317" s="48">
        <v>0</v>
      </c>
      <c r="BD317" s="48">
        <v>0</v>
      </c>
      <c r="BE317" s="48">
        <v>0</v>
      </c>
      <c r="BF317" s="48">
        <v>0</v>
      </c>
      <c r="BG317" s="48">
        <v>0</v>
      </c>
      <c r="BH317" s="48">
        <v>0</v>
      </c>
      <c r="BI317" s="48">
        <v>0</v>
      </c>
      <c r="BJ317" s="48">
        <v>0</v>
      </c>
      <c r="BK317" s="48">
        <v>0</v>
      </c>
      <c r="BL317" s="48">
        <v>0</v>
      </c>
      <c r="BM317" s="48">
        <v>0</v>
      </c>
      <c r="BN317" s="48">
        <v>0</v>
      </c>
      <c r="BO317" s="48">
        <v>0</v>
      </c>
      <c r="BP317" s="48">
        <v>0</v>
      </c>
      <c r="BQ317" s="48">
        <v>0</v>
      </c>
      <c r="BR317" s="48">
        <v>0</v>
      </c>
      <c r="BS317" s="48">
        <v>0</v>
      </c>
      <c r="BT317" s="48">
        <v>0</v>
      </c>
      <c r="BU317" s="48">
        <v>0</v>
      </c>
      <c r="BV317" s="48">
        <v>0</v>
      </c>
      <c r="BW317" s="48">
        <v>0</v>
      </c>
      <c r="BX317" s="48">
        <v>0</v>
      </c>
      <c r="BY317" s="48">
        <v>0</v>
      </c>
      <c r="BZ317" s="48">
        <v>0</v>
      </c>
      <c r="CA317" s="48">
        <v>0</v>
      </c>
      <c r="CB317" s="48">
        <v>0</v>
      </c>
      <c r="CC317" s="48">
        <v>0</v>
      </c>
      <c r="CD317" s="48">
        <v>0</v>
      </c>
      <c r="CE317" s="48">
        <v>0</v>
      </c>
      <c r="CF317" s="48">
        <v>0</v>
      </c>
      <c r="CG317" s="48">
        <v>0</v>
      </c>
      <c r="CH317" s="48">
        <v>0</v>
      </c>
      <c r="CI317" s="48">
        <v>0</v>
      </c>
      <c r="CJ317" s="48">
        <v>0</v>
      </c>
      <c r="CK317" s="48">
        <v>0</v>
      </c>
      <c r="CL317" s="48">
        <v>0</v>
      </c>
      <c r="CM317" s="48">
        <v>0</v>
      </c>
      <c r="CN317" s="48">
        <v>0</v>
      </c>
      <c r="CO317" s="48">
        <v>0</v>
      </c>
      <c r="CP317" s="48"/>
      <c r="CQ317" s="48"/>
      <c r="CR317" s="48"/>
      <c r="CS317" s="48"/>
      <c r="CT317" s="48"/>
      <c r="CU317" s="48">
        <v>208</v>
      </c>
      <c r="CV317" s="429" t="s">
        <v>396</v>
      </c>
      <c r="CW317" s="47"/>
      <c r="CX317" s="47" t="s">
        <v>1068</v>
      </c>
      <c r="CY317" s="15"/>
    </row>
    <row r="318" spans="1:103" hidden="1" x14ac:dyDescent="0.35">
      <c r="A318" s="427">
        <v>316</v>
      </c>
      <c r="B318" s="47" t="s">
        <v>1654</v>
      </c>
      <c r="C318" s="47" t="s">
        <v>1655</v>
      </c>
      <c r="D318" s="47" t="s">
        <v>61</v>
      </c>
      <c r="E318" s="47" t="s">
        <v>1656</v>
      </c>
      <c r="F318" s="47" t="s">
        <v>132</v>
      </c>
      <c r="G318" s="47" t="s">
        <v>58</v>
      </c>
      <c r="H318" s="47" t="s">
        <v>547</v>
      </c>
      <c r="I318" s="423" t="s">
        <v>106</v>
      </c>
      <c r="J318" s="47" t="s">
        <v>395</v>
      </c>
      <c r="K318" s="423" t="s">
        <v>106</v>
      </c>
      <c r="L318" s="423" t="s">
        <v>106</v>
      </c>
      <c r="M318" s="423" t="s">
        <v>106</v>
      </c>
      <c r="N318" s="369" t="s">
        <v>104</v>
      </c>
      <c r="O318" s="370" t="s">
        <v>395</v>
      </c>
      <c r="P318" s="47" t="s">
        <v>395</v>
      </c>
      <c r="Q318" s="423" t="s">
        <v>106</v>
      </c>
      <c r="R318" s="423" t="s">
        <v>106</v>
      </c>
      <c r="S318" s="47" t="s">
        <v>104</v>
      </c>
      <c r="T318" s="423" t="s">
        <v>106</v>
      </c>
      <c r="U318" s="19" t="s">
        <v>106</v>
      </c>
      <c r="V318" s="370" t="s">
        <v>395</v>
      </c>
      <c r="W318" s="423" t="s">
        <v>106</v>
      </c>
      <c r="X318" s="423" t="s">
        <v>106</v>
      </c>
      <c r="Y318" s="423" t="s">
        <v>106</v>
      </c>
      <c r="Z318" s="47" t="s">
        <v>104</v>
      </c>
      <c r="AA318" s="423" t="s">
        <v>106</v>
      </c>
      <c r="AB318" s="369" t="s">
        <v>395</v>
      </c>
      <c r="AC318" s="370" t="s">
        <v>395</v>
      </c>
      <c r="AD318" s="423" t="s">
        <v>106</v>
      </c>
      <c r="AE318" s="423" t="s">
        <v>106</v>
      </c>
      <c r="AF318" s="423" t="s">
        <v>106</v>
      </c>
      <c r="AG318" s="47" t="s">
        <v>104</v>
      </c>
      <c r="AH318" s="423" t="s">
        <v>106</v>
      </c>
      <c r="AI318" s="369" t="s">
        <v>395</v>
      </c>
      <c r="AJ318" s="370" t="s">
        <v>395</v>
      </c>
      <c r="AK318" s="423" t="s">
        <v>106</v>
      </c>
      <c r="AL318" s="423" t="s">
        <v>106</v>
      </c>
      <c r="AM318" s="221"/>
      <c r="AN318" s="48">
        <v>22</v>
      </c>
      <c r="AO318" s="48">
        <v>22</v>
      </c>
      <c r="AP318" s="48">
        <v>22</v>
      </c>
      <c r="AQ318" s="48">
        <v>0</v>
      </c>
      <c r="AR318" s="48">
        <v>0</v>
      </c>
      <c r="AS318" s="48">
        <v>0</v>
      </c>
      <c r="AT318" s="48">
        <v>19</v>
      </c>
      <c r="AU318" s="48">
        <v>212</v>
      </c>
      <c r="AV318" s="48">
        <v>212</v>
      </c>
      <c r="AW318" s="48">
        <v>212</v>
      </c>
      <c r="AX318" s="48">
        <v>0</v>
      </c>
      <c r="AY318" s="48">
        <v>0</v>
      </c>
      <c r="AZ318" s="48">
        <v>0</v>
      </c>
      <c r="BA318" s="48">
        <v>0</v>
      </c>
      <c r="BB318" s="48">
        <v>0</v>
      </c>
      <c r="BC318" s="48">
        <v>0</v>
      </c>
      <c r="BD318" s="48">
        <v>0</v>
      </c>
      <c r="BE318" s="48">
        <v>0</v>
      </c>
      <c r="BF318" s="48">
        <v>0</v>
      </c>
      <c r="BG318" s="48">
        <v>0</v>
      </c>
      <c r="BH318" s="48">
        <v>0</v>
      </c>
      <c r="BI318" s="48">
        <v>0</v>
      </c>
      <c r="BJ318" s="48">
        <v>0</v>
      </c>
      <c r="BK318" s="48">
        <v>0</v>
      </c>
      <c r="BL318" s="48">
        <v>0</v>
      </c>
      <c r="BM318" s="48">
        <v>0</v>
      </c>
      <c r="BN318" s="48">
        <v>0</v>
      </c>
      <c r="BO318" s="48">
        <v>0</v>
      </c>
      <c r="BP318" s="48">
        <v>0</v>
      </c>
      <c r="BQ318" s="48">
        <v>0</v>
      </c>
      <c r="BR318" s="48">
        <v>0</v>
      </c>
      <c r="BS318" s="48">
        <v>0</v>
      </c>
      <c r="BT318" s="48">
        <v>0</v>
      </c>
      <c r="BU318" s="48">
        <v>0</v>
      </c>
      <c r="BV318" s="48">
        <v>0</v>
      </c>
      <c r="BW318" s="48">
        <v>0</v>
      </c>
      <c r="BX318" s="48">
        <v>0</v>
      </c>
      <c r="BY318" s="48">
        <v>0</v>
      </c>
      <c r="BZ318" s="48">
        <v>0</v>
      </c>
      <c r="CA318" s="48">
        <v>0</v>
      </c>
      <c r="CB318" s="48">
        <v>0</v>
      </c>
      <c r="CC318" s="48">
        <v>0</v>
      </c>
      <c r="CD318" s="48">
        <v>0</v>
      </c>
      <c r="CE318" s="48">
        <v>0</v>
      </c>
      <c r="CF318" s="48">
        <v>0</v>
      </c>
      <c r="CG318" s="48">
        <v>0</v>
      </c>
      <c r="CH318" s="48">
        <v>0</v>
      </c>
      <c r="CI318" s="48">
        <v>0</v>
      </c>
      <c r="CJ318" s="48">
        <v>0</v>
      </c>
      <c r="CK318" s="48">
        <v>0</v>
      </c>
      <c r="CL318" s="48">
        <v>0</v>
      </c>
      <c r="CM318" s="48">
        <v>0</v>
      </c>
      <c r="CN318" s="48">
        <v>0</v>
      </c>
      <c r="CO318" s="48">
        <v>0</v>
      </c>
      <c r="CP318" s="48"/>
      <c r="CQ318" s="48"/>
      <c r="CR318" s="48"/>
      <c r="CS318" s="48"/>
      <c r="CT318" s="48"/>
      <c r="CU318" s="48">
        <v>208</v>
      </c>
      <c r="CV318" s="429" t="s">
        <v>396</v>
      </c>
      <c r="CW318" s="47"/>
      <c r="CX318" s="47" t="s">
        <v>1067</v>
      </c>
      <c r="CY318" s="15"/>
    </row>
    <row r="319" spans="1:103" hidden="1" x14ac:dyDescent="0.35">
      <c r="A319" s="427">
        <v>317</v>
      </c>
      <c r="B319" s="47" t="s">
        <v>1659</v>
      </c>
      <c r="C319" s="47" t="s">
        <v>1660</v>
      </c>
      <c r="D319" s="47" t="s">
        <v>56</v>
      </c>
      <c r="E319" s="47" t="s">
        <v>1661</v>
      </c>
      <c r="F319" s="47" t="s">
        <v>131</v>
      </c>
      <c r="G319" s="47" t="s">
        <v>58</v>
      </c>
      <c r="H319" s="47" t="s">
        <v>1033</v>
      </c>
      <c r="I319" s="423" t="s">
        <v>106</v>
      </c>
      <c r="J319" s="423" t="s">
        <v>106</v>
      </c>
      <c r="K319" s="423" t="s">
        <v>106</v>
      </c>
      <c r="L319" s="423" t="s">
        <v>106</v>
      </c>
      <c r="M319" s="47" t="s">
        <v>104</v>
      </c>
      <c r="N319" s="369" t="s">
        <v>395</v>
      </c>
      <c r="O319" s="370" t="s">
        <v>395</v>
      </c>
      <c r="P319" s="423" t="s">
        <v>106</v>
      </c>
      <c r="Q319" s="423" t="s">
        <v>106</v>
      </c>
      <c r="R319" s="47" t="s">
        <v>395</v>
      </c>
      <c r="S319" s="423" t="s">
        <v>106</v>
      </c>
      <c r="T319" s="433"/>
      <c r="U319" s="369"/>
      <c r="V319" s="370" t="s">
        <v>395</v>
      </c>
      <c r="W319" s="433"/>
      <c r="X319" s="423" t="s">
        <v>106</v>
      </c>
      <c r="Y319" s="423" t="s">
        <v>106</v>
      </c>
      <c r="Z319" s="423" t="s">
        <v>106</v>
      </c>
      <c r="AA319" s="47" t="s">
        <v>104</v>
      </c>
      <c r="AB319" s="369" t="s">
        <v>395</v>
      </c>
      <c r="AC319" s="370" t="s">
        <v>395</v>
      </c>
      <c r="AD319" s="423" t="s">
        <v>106</v>
      </c>
      <c r="AE319" s="423" t="s">
        <v>106</v>
      </c>
      <c r="AF319" s="433"/>
      <c r="AG319" s="423" t="s">
        <v>106</v>
      </c>
      <c r="AH319" s="433"/>
      <c r="AI319" s="369" t="s">
        <v>395</v>
      </c>
      <c r="AJ319" s="370" t="s">
        <v>395</v>
      </c>
      <c r="AK319" s="423" t="s">
        <v>106</v>
      </c>
      <c r="AL319" s="423" t="s">
        <v>106</v>
      </c>
      <c r="AM319" s="221"/>
      <c r="AN319" s="48">
        <v>17</v>
      </c>
      <c r="AO319" s="48">
        <v>17</v>
      </c>
      <c r="AP319" s="48">
        <v>17</v>
      </c>
      <c r="AQ319" s="48">
        <v>0</v>
      </c>
      <c r="AR319" s="48">
        <v>45</v>
      </c>
      <c r="AS319" s="48">
        <v>44</v>
      </c>
      <c r="AT319" s="48">
        <v>19</v>
      </c>
      <c r="AU319" s="48">
        <v>166</v>
      </c>
      <c r="AV319" s="48">
        <v>166</v>
      </c>
      <c r="AW319" s="48">
        <v>166</v>
      </c>
      <c r="AX319" s="48">
        <v>0</v>
      </c>
      <c r="AY319" s="48">
        <v>0</v>
      </c>
      <c r="AZ319" s="48">
        <v>0</v>
      </c>
      <c r="BA319" s="48">
        <v>0</v>
      </c>
      <c r="BB319" s="48">
        <v>0</v>
      </c>
      <c r="BC319" s="48">
        <v>0</v>
      </c>
      <c r="BD319" s="48">
        <v>0</v>
      </c>
      <c r="BE319" s="48">
        <v>0</v>
      </c>
      <c r="BF319" s="48">
        <v>0</v>
      </c>
      <c r="BG319" s="48">
        <v>0</v>
      </c>
      <c r="BH319" s="48">
        <v>0</v>
      </c>
      <c r="BI319" s="48">
        <v>0</v>
      </c>
      <c r="BJ319" s="48">
        <v>0</v>
      </c>
      <c r="BK319" s="48">
        <v>0</v>
      </c>
      <c r="BL319" s="48">
        <v>0</v>
      </c>
      <c r="BM319" s="48">
        <v>0</v>
      </c>
      <c r="BN319" s="48">
        <v>0</v>
      </c>
      <c r="BO319" s="48">
        <v>0</v>
      </c>
      <c r="BP319" s="48">
        <v>0</v>
      </c>
      <c r="BQ319" s="48">
        <v>0</v>
      </c>
      <c r="BR319" s="48">
        <v>0</v>
      </c>
      <c r="BS319" s="48">
        <v>0</v>
      </c>
      <c r="BT319" s="48">
        <v>0</v>
      </c>
      <c r="BU319" s="48">
        <v>0</v>
      </c>
      <c r="BV319" s="48">
        <v>0</v>
      </c>
      <c r="BW319" s="48">
        <v>0</v>
      </c>
      <c r="BX319" s="48">
        <v>0</v>
      </c>
      <c r="BY319" s="48">
        <v>0</v>
      </c>
      <c r="BZ319" s="48">
        <v>0</v>
      </c>
      <c r="CA319" s="48">
        <v>0</v>
      </c>
      <c r="CB319" s="48">
        <v>0</v>
      </c>
      <c r="CC319" s="48">
        <v>0</v>
      </c>
      <c r="CD319" s="48">
        <v>0</v>
      </c>
      <c r="CE319" s="48">
        <v>0</v>
      </c>
      <c r="CF319" s="48">
        <v>0</v>
      </c>
      <c r="CG319" s="48">
        <v>0</v>
      </c>
      <c r="CH319" s="48">
        <v>0</v>
      </c>
      <c r="CI319" s="48">
        <v>0</v>
      </c>
      <c r="CJ319" s="48">
        <v>0</v>
      </c>
      <c r="CK319" s="48">
        <v>0</v>
      </c>
      <c r="CL319" s="48">
        <v>0</v>
      </c>
      <c r="CM319" s="48">
        <v>0</v>
      </c>
      <c r="CN319" s="48">
        <v>0</v>
      </c>
      <c r="CO319" s="48">
        <v>0</v>
      </c>
      <c r="CP319" s="48"/>
      <c r="CQ319" s="48"/>
      <c r="CR319" s="48"/>
      <c r="CS319" s="48">
        <v>46</v>
      </c>
      <c r="CT319" s="48">
        <v>46</v>
      </c>
      <c r="CU319" s="48">
        <v>162</v>
      </c>
      <c r="CV319" s="429" t="s">
        <v>396</v>
      </c>
      <c r="CW319" s="47"/>
      <c r="CX319" s="47" t="s">
        <v>1067</v>
      </c>
      <c r="CY319" s="15"/>
    </row>
    <row r="320" spans="1:103" hidden="1" x14ac:dyDescent="0.35">
      <c r="A320" s="427">
        <v>318</v>
      </c>
      <c r="B320" s="47" t="s">
        <v>1662</v>
      </c>
      <c r="C320" s="47" t="s">
        <v>1663</v>
      </c>
      <c r="D320" s="47" t="s">
        <v>56</v>
      </c>
      <c r="E320" s="47" t="s">
        <v>1664</v>
      </c>
      <c r="F320" s="47" t="s">
        <v>131</v>
      </c>
      <c r="G320" s="47" t="s">
        <v>58</v>
      </c>
      <c r="H320" s="47" t="s">
        <v>328</v>
      </c>
      <c r="I320" s="423" t="s">
        <v>106</v>
      </c>
      <c r="J320" s="423" t="s">
        <v>106</v>
      </c>
      <c r="K320" s="433"/>
      <c r="L320" s="47" t="s">
        <v>532</v>
      </c>
      <c r="M320" s="423" t="s">
        <v>106</v>
      </c>
      <c r="N320" s="369" t="s">
        <v>104</v>
      </c>
      <c r="O320" s="370" t="s">
        <v>395</v>
      </c>
      <c r="P320" s="423" t="s">
        <v>106</v>
      </c>
      <c r="Q320" s="423" t="s">
        <v>106</v>
      </c>
      <c r="R320" s="423" t="s">
        <v>106</v>
      </c>
      <c r="S320" s="423" t="s">
        <v>106</v>
      </c>
      <c r="T320" s="47" t="s">
        <v>395</v>
      </c>
      <c r="U320" s="369" t="s">
        <v>104</v>
      </c>
      <c r="V320" s="370" t="s">
        <v>395</v>
      </c>
      <c r="W320" s="423" t="s">
        <v>106</v>
      </c>
      <c r="X320" s="423" t="s">
        <v>106</v>
      </c>
      <c r="Y320" s="433"/>
      <c r="Z320" s="423" t="s">
        <v>106</v>
      </c>
      <c r="AA320" s="47" t="s">
        <v>104</v>
      </c>
      <c r="AB320" s="369" t="s">
        <v>395</v>
      </c>
      <c r="AC320" s="370" t="s">
        <v>395</v>
      </c>
      <c r="AD320" s="423" t="s">
        <v>106</v>
      </c>
      <c r="AE320" s="423" t="s">
        <v>106</v>
      </c>
      <c r="AF320" s="423" t="s">
        <v>106</v>
      </c>
      <c r="AG320" s="47" t="s">
        <v>395</v>
      </c>
      <c r="AH320" s="423" t="s">
        <v>106</v>
      </c>
      <c r="AI320" s="369" t="s">
        <v>104</v>
      </c>
      <c r="AJ320" s="370" t="s">
        <v>395</v>
      </c>
      <c r="AK320" s="423" t="s">
        <v>106</v>
      </c>
      <c r="AL320" s="423" t="s">
        <v>106</v>
      </c>
      <c r="AM320" s="221"/>
      <c r="AN320" s="48">
        <v>20</v>
      </c>
      <c r="AO320" s="48">
        <v>20</v>
      </c>
      <c r="AP320" s="48">
        <v>20</v>
      </c>
      <c r="AQ320" s="48">
        <v>0</v>
      </c>
      <c r="AR320" s="48">
        <v>45</v>
      </c>
      <c r="AS320" s="48">
        <v>44</v>
      </c>
      <c r="AT320" s="48">
        <v>19</v>
      </c>
      <c r="AU320" s="48">
        <v>192</v>
      </c>
      <c r="AV320" s="48">
        <v>192</v>
      </c>
      <c r="AW320" s="48">
        <v>192</v>
      </c>
      <c r="AX320" s="48">
        <v>0</v>
      </c>
      <c r="AY320" s="48">
        <v>0</v>
      </c>
      <c r="AZ320" s="48">
        <v>0</v>
      </c>
      <c r="BA320" s="48">
        <v>0</v>
      </c>
      <c r="BB320" s="48">
        <v>0</v>
      </c>
      <c r="BC320" s="48">
        <v>0</v>
      </c>
      <c r="BD320" s="48">
        <v>0</v>
      </c>
      <c r="BE320" s="48">
        <v>0</v>
      </c>
      <c r="BF320" s="48">
        <v>0</v>
      </c>
      <c r="BG320" s="48">
        <v>0</v>
      </c>
      <c r="BH320" s="48">
        <v>0</v>
      </c>
      <c r="BI320" s="48">
        <v>0</v>
      </c>
      <c r="BJ320" s="48">
        <v>0</v>
      </c>
      <c r="BK320" s="48">
        <v>0</v>
      </c>
      <c r="BL320" s="48">
        <v>0</v>
      </c>
      <c r="BM320" s="48">
        <v>0</v>
      </c>
      <c r="BN320" s="48">
        <v>0</v>
      </c>
      <c r="BO320" s="48">
        <v>0</v>
      </c>
      <c r="BP320" s="48">
        <v>0</v>
      </c>
      <c r="BQ320" s="48">
        <v>0</v>
      </c>
      <c r="BR320" s="48">
        <v>0</v>
      </c>
      <c r="BS320" s="48">
        <v>0</v>
      </c>
      <c r="BT320" s="48">
        <v>0</v>
      </c>
      <c r="BU320" s="48">
        <v>0</v>
      </c>
      <c r="BV320" s="48">
        <v>0</v>
      </c>
      <c r="BW320" s="48">
        <v>0</v>
      </c>
      <c r="BX320" s="48">
        <v>0</v>
      </c>
      <c r="BY320" s="48">
        <v>0</v>
      </c>
      <c r="BZ320" s="48">
        <v>0</v>
      </c>
      <c r="CA320" s="48">
        <v>0</v>
      </c>
      <c r="CB320" s="48">
        <v>0</v>
      </c>
      <c r="CC320" s="48">
        <v>0</v>
      </c>
      <c r="CD320" s="48">
        <v>0</v>
      </c>
      <c r="CE320" s="48">
        <v>0</v>
      </c>
      <c r="CF320" s="48">
        <v>0</v>
      </c>
      <c r="CG320" s="48">
        <v>0</v>
      </c>
      <c r="CH320" s="48">
        <v>0</v>
      </c>
      <c r="CI320" s="48">
        <v>0</v>
      </c>
      <c r="CJ320" s="48">
        <v>0</v>
      </c>
      <c r="CK320" s="48">
        <v>0</v>
      </c>
      <c r="CL320" s="48">
        <v>0</v>
      </c>
      <c r="CM320" s="48">
        <v>0</v>
      </c>
      <c r="CN320" s="48">
        <v>0</v>
      </c>
      <c r="CO320" s="48">
        <v>0</v>
      </c>
      <c r="CP320" s="48"/>
      <c r="CQ320" s="48"/>
      <c r="CR320" s="48"/>
      <c r="CS320" s="48">
        <v>20</v>
      </c>
      <c r="CT320" s="48">
        <v>20</v>
      </c>
      <c r="CU320" s="48">
        <v>188</v>
      </c>
      <c r="CV320" s="429" t="s">
        <v>396</v>
      </c>
      <c r="CW320" s="47"/>
      <c r="CX320" s="47" t="s">
        <v>1067</v>
      </c>
      <c r="CY320" s="15"/>
    </row>
    <row r="321" spans="1:103" hidden="1" x14ac:dyDescent="0.35">
      <c r="A321" s="427">
        <v>319</v>
      </c>
      <c r="B321" s="47" t="s">
        <v>1665</v>
      </c>
      <c r="C321" s="47" t="s">
        <v>1666</v>
      </c>
      <c r="D321" s="47" t="s">
        <v>56</v>
      </c>
      <c r="E321" s="47" t="s">
        <v>1667</v>
      </c>
      <c r="F321" s="47" t="s">
        <v>131</v>
      </c>
      <c r="G321" s="47" t="s">
        <v>58</v>
      </c>
      <c r="H321" s="47" t="s">
        <v>327</v>
      </c>
      <c r="I321" s="433"/>
      <c r="J321" s="423" t="s">
        <v>106</v>
      </c>
      <c r="K321" s="423" t="s">
        <v>106</v>
      </c>
      <c r="L321" s="47" t="s">
        <v>395</v>
      </c>
      <c r="M321" s="433"/>
      <c r="N321" s="369"/>
      <c r="O321" s="370" t="s">
        <v>395</v>
      </c>
      <c r="P321" s="433"/>
      <c r="Q321" s="423" t="s">
        <v>106</v>
      </c>
      <c r="R321" s="433"/>
      <c r="S321" s="433"/>
      <c r="T321" s="433"/>
      <c r="U321" s="369" t="s">
        <v>395</v>
      </c>
      <c r="V321" s="370" t="s">
        <v>395</v>
      </c>
      <c r="W321" s="433"/>
      <c r="X321" s="423" t="s">
        <v>106</v>
      </c>
      <c r="Y321" s="433"/>
      <c r="Z321" s="423" t="s">
        <v>106</v>
      </c>
      <c r="AA321" s="47" t="s">
        <v>104</v>
      </c>
      <c r="AB321" s="369" t="s">
        <v>395</v>
      </c>
      <c r="AC321" s="370" t="s">
        <v>395</v>
      </c>
      <c r="AD321" s="47" t="s">
        <v>395</v>
      </c>
      <c r="AE321" s="433"/>
      <c r="AF321" s="19" t="s">
        <v>828</v>
      </c>
      <c r="AG321" s="423" t="s">
        <v>106</v>
      </c>
      <c r="AH321" s="423" t="s">
        <v>106</v>
      </c>
      <c r="AI321" s="369"/>
      <c r="AJ321" s="370" t="s">
        <v>395</v>
      </c>
      <c r="AK321" s="428" t="s">
        <v>673</v>
      </c>
      <c r="AL321" s="433"/>
      <c r="AM321" s="221"/>
      <c r="AN321" s="48">
        <v>9</v>
      </c>
      <c r="AO321" s="430">
        <v>8.8000000000000007</v>
      </c>
      <c r="AP321" s="430">
        <v>8.8000000000000007</v>
      </c>
      <c r="AQ321" s="48">
        <v>0</v>
      </c>
      <c r="AR321" s="48">
        <v>15</v>
      </c>
      <c r="AS321" s="48">
        <v>12</v>
      </c>
      <c r="AT321" s="48">
        <v>19</v>
      </c>
      <c r="AU321" s="48">
        <v>88</v>
      </c>
      <c r="AV321" s="48">
        <v>86</v>
      </c>
      <c r="AW321" s="48">
        <v>86</v>
      </c>
      <c r="AX321" s="48">
        <v>2</v>
      </c>
      <c r="AY321" s="48">
        <v>0</v>
      </c>
      <c r="AZ321" s="48">
        <v>0</v>
      </c>
      <c r="BA321" s="48">
        <v>0</v>
      </c>
      <c r="BB321" s="48">
        <v>0</v>
      </c>
      <c r="BC321" s="48">
        <v>0</v>
      </c>
      <c r="BD321" s="48">
        <v>0</v>
      </c>
      <c r="BE321" s="48">
        <v>10</v>
      </c>
      <c r="BF321" s="48">
        <v>0</v>
      </c>
      <c r="BG321" s="48">
        <v>0</v>
      </c>
      <c r="BH321" s="48">
        <v>12</v>
      </c>
      <c r="BI321" s="48">
        <v>10</v>
      </c>
      <c r="BJ321" s="48">
        <v>0</v>
      </c>
      <c r="BK321" s="48">
        <v>0</v>
      </c>
      <c r="BL321" s="48">
        <v>0</v>
      </c>
      <c r="BM321" s="48">
        <v>0</v>
      </c>
      <c r="BN321" s="48">
        <v>0</v>
      </c>
      <c r="BO321" s="48">
        <v>0</v>
      </c>
      <c r="BP321" s="48">
        <v>0</v>
      </c>
      <c r="BQ321" s="48">
        <v>0</v>
      </c>
      <c r="BR321" s="48">
        <v>0</v>
      </c>
      <c r="BS321" s="48">
        <v>0</v>
      </c>
      <c r="BT321" s="48">
        <v>0</v>
      </c>
      <c r="BU321" s="48">
        <v>0</v>
      </c>
      <c r="BV321" s="48">
        <v>0</v>
      </c>
      <c r="BW321" s="48">
        <v>0</v>
      </c>
      <c r="BX321" s="48">
        <v>0</v>
      </c>
      <c r="BY321" s="48">
        <v>0</v>
      </c>
      <c r="BZ321" s="48">
        <v>0</v>
      </c>
      <c r="CA321" s="48">
        <v>0</v>
      </c>
      <c r="CB321" s="48">
        <v>0</v>
      </c>
      <c r="CC321" s="48">
        <v>0</v>
      </c>
      <c r="CD321" s="48">
        <v>0</v>
      </c>
      <c r="CE321" s="48">
        <v>0</v>
      </c>
      <c r="CF321" s="48">
        <v>0</v>
      </c>
      <c r="CG321" s="48">
        <v>0</v>
      </c>
      <c r="CH321" s="48">
        <v>0</v>
      </c>
      <c r="CI321" s="48">
        <v>0</v>
      </c>
      <c r="CJ321" s="48">
        <v>0</v>
      </c>
      <c r="CK321" s="48">
        <v>0</v>
      </c>
      <c r="CL321" s="48">
        <v>0</v>
      </c>
      <c r="CM321" s="48">
        <v>0</v>
      </c>
      <c r="CN321" s="48">
        <v>0</v>
      </c>
      <c r="CO321" s="48">
        <v>0</v>
      </c>
      <c r="CP321" s="48"/>
      <c r="CQ321" s="48"/>
      <c r="CR321" s="48"/>
      <c r="CS321" s="48">
        <v>124</v>
      </c>
      <c r="CT321" s="48">
        <v>124</v>
      </c>
      <c r="CU321" s="48">
        <v>84</v>
      </c>
      <c r="CV321" s="429" t="s">
        <v>396</v>
      </c>
      <c r="CW321" s="47"/>
      <c r="CX321" s="47" t="s">
        <v>1067</v>
      </c>
      <c r="CY321" s="15"/>
    </row>
    <row r="322" spans="1:103" hidden="1" x14ac:dyDescent="0.35">
      <c r="A322" s="427">
        <v>320</v>
      </c>
      <c r="B322" s="47" t="s">
        <v>1668</v>
      </c>
      <c r="C322" s="47" t="s">
        <v>1669</v>
      </c>
      <c r="D322" s="47" t="s">
        <v>56</v>
      </c>
      <c r="E322" s="47" t="s">
        <v>1670</v>
      </c>
      <c r="F322" s="47" t="s">
        <v>131</v>
      </c>
      <c r="G322" s="47" t="s">
        <v>58</v>
      </c>
      <c r="H322" s="47" t="s">
        <v>327</v>
      </c>
      <c r="I322" s="47" t="s">
        <v>395</v>
      </c>
      <c r="J322" s="423" t="s">
        <v>106</v>
      </c>
      <c r="K322" s="423" t="s">
        <v>106</v>
      </c>
      <c r="L322" s="423" t="s">
        <v>106</v>
      </c>
      <c r="M322" s="423" t="s">
        <v>106</v>
      </c>
      <c r="N322" s="369"/>
      <c r="O322" s="370" t="s">
        <v>395</v>
      </c>
      <c r="P322" s="433"/>
      <c r="Q322" s="423" t="s">
        <v>106</v>
      </c>
      <c r="R322" s="47" t="s">
        <v>395</v>
      </c>
      <c r="S322" s="423" t="s">
        <v>106</v>
      </c>
      <c r="T322" s="423" t="s">
        <v>106</v>
      </c>
      <c r="U322" s="369" t="s">
        <v>104</v>
      </c>
      <c r="V322" s="370" t="s">
        <v>395</v>
      </c>
      <c r="W322" s="423" t="s">
        <v>106</v>
      </c>
      <c r="X322" s="423" t="s">
        <v>106</v>
      </c>
      <c r="Y322" s="47" t="s">
        <v>395</v>
      </c>
      <c r="Z322" s="423" t="s">
        <v>106</v>
      </c>
      <c r="AA322" s="423" t="s">
        <v>106</v>
      </c>
      <c r="AB322" s="369" t="s">
        <v>104</v>
      </c>
      <c r="AC322" s="370" t="s">
        <v>395</v>
      </c>
      <c r="AD322" s="423" t="s">
        <v>106</v>
      </c>
      <c r="AE322" s="423" t="s">
        <v>106</v>
      </c>
      <c r="AF322" s="423" t="s">
        <v>106</v>
      </c>
      <c r="AG322" s="423" t="s">
        <v>106</v>
      </c>
      <c r="AH322" s="47" t="s">
        <v>104</v>
      </c>
      <c r="AI322" s="369" t="s">
        <v>395</v>
      </c>
      <c r="AJ322" s="370" t="s">
        <v>395</v>
      </c>
      <c r="AK322" s="423" t="s">
        <v>106</v>
      </c>
      <c r="AL322" s="423" t="s">
        <v>106</v>
      </c>
      <c r="AM322" s="221"/>
      <c r="AN322" s="48">
        <v>20</v>
      </c>
      <c r="AO322" s="48">
        <v>20</v>
      </c>
      <c r="AP322" s="48">
        <v>20</v>
      </c>
      <c r="AQ322" s="48">
        <v>0</v>
      </c>
      <c r="AR322" s="48">
        <v>40</v>
      </c>
      <c r="AS322" s="48">
        <v>40</v>
      </c>
      <c r="AT322" s="48">
        <v>19</v>
      </c>
      <c r="AU322" s="48">
        <v>194</v>
      </c>
      <c r="AV322" s="48">
        <v>194</v>
      </c>
      <c r="AW322" s="48">
        <v>194</v>
      </c>
      <c r="AX322" s="48">
        <v>0</v>
      </c>
      <c r="AY322" s="48">
        <v>0</v>
      </c>
      <c r="AZ322" s="48">
        <v>0</v>
      </c>
      <c r="BA322" s="48">
        <v>0</v>
      </c>
      <c r="BB322" s="48">
        <v>0</v>
      </c>
      <c r="BC322" s="48">
        <v>0</v>
      </c>
      <c r="BD322" s="48">
        <v>0</v>
      </c>
      <c r="BE322" s="48">
        <v>0</v>
      </c>
      <c r="BF322" s="48">
        <v>0</v>
      </c>
      <c r="BG322" s="48">
        <v>0</v>
      </c>
      <c r="BH322" s="48">
        <v>0</v>
      </c>
      <c r="BI322" s="48">
        <v>0</v>
      </c>
      <c r="BJ322" s="48">
        <v>0</v>
      </c>
      <c r="BK322" s="48">
        <v>0</v>
      </c>
      <c r="BL322" s="48">
        <v>0</v>
      </c>
      <c r="BM322" s="48">
        <v>0</v>
      </c>
      <c r="BN322" s="48">
        <v>0</v>
      </c>
      <c r="BO322" s="48">
        <v>0</v>
      </c>
      <c r="BP322" s="48">
        <v>0</v>
      </c>
      <c r="BQ322" s="48">
        <v>0</v>
      </c>
      <c r="BR322" s="48">
        <v>0</v>
      </c>
      <c r="BS322" s="48">
        <v>0</v>
      </c>
      <c r="BT322" s="48">
        <v>0</v>
      </c>
      <c r="BU322" s="48">
        <v>0</v>
      </c>
      <c r="BV322" s="48">
        <v>0</v>
      </c>
      <c r="BW322" s="48">
        <v>0</v>
      </c>
      <c r="BX322" s="48">
        <v>0</v>
      </c>
      <c r="BY322" s="48">
        <v>0</v>
      </c>
      <c r="BZ322" s="48">
        <v>0</v>
      </c>
      <c r="CA322" s="48">
        <v>0</v>
      </c>
      <c r="CB322" s="48">
        <v>0</v>
      </c>
      <c r="CC322" s="48">
        <v>0</v>
      </c>
      <c r="CD322" s="48">
        <v>0</v>
      </c>
      <c r="CE322" s="48">
        <v>0</v>
      </c>
      <c r="CF322" s="48">
        <v>0</v>
      </c>
      <c r="CG322" s="48">
        <v>0</v>
      </c>
      <c r="CH322" s="48">
        <v>0</v>
      </c>
      <c r="CI322" s="48">
        <v>0</v>
      </c>
      <c r="CJ322" s="48">
        <v>0</v>
      </c>
      <c r="CK322" s="48">
        <v>0</v>
      </c>
      <c r="CL322" s="48">
        <v>0</v>
      </c>
      <c r="CM322" s="48">
        <v>0</v>
      </c>
      <c r="CN322" s="48">
        <v>0</v>
      </c>
      <c r="CO322" s="48">
        <v>0</v>
      </c>
      <c r="CP322" s="48"/>
      <c r="CQ322" s="48"/>
      <c r="CR322" s="48"/>
      <c r="CS322" s="48">
        <v>18</v>
      </c>
      <c r="CT322" s="48">
        <v>18</v>
      </c>
      <c r="CU322" s="48">
        <v>190</v>
      </c>
      <c r="CV322" s="429" t="s">
        <v>396</v>
      </c>
      <c r="CW322" s="47"/>
      <c r="CX322" s="47" t="s">
        <v>1067</v>
      </c>
      <c r="CY322" s="15"/>
    </row>
    <row r="323" spans="1:103" hidden="1" x14ac:dyDescent="0.35">
      <c r="A323" s="427">
        <v>321</v>
      </c>
      <c r="B323" s="47" t="s">
        <v>1671</v>
      </c>
      <c r="C323" s="47" t="s">
        <v>1672</v>
      </c>
      <c r="D323" s="47" t="s">
        <v>56</v>
      </c>
      <c r="E323" s="47" t="s">
        <v>1673</v>
      </c>
      <c r="F323" s="47" t="s">
        <v>131</v>
      </c>
      <c r="G323" s="47" t="s">
        <v>58</v>
      </c>
      <c r="H323" s="47" t="s">
        <v>328</v>
      </c>
      <c r="I323" s="423" t="s">
        <v>106</v>
      </c>
      <c r="J323" s="423" t="s">
        <v>106</v>
      </c>
      <c r="K323" s="423" t="s">
        <v>106</v>
      </c>
      <c r="L323" s="423" t="s">
        <v>106</v>
      </c>
      <c r="M323" s="47" t="s">
        <v>104</v>
      </c>
      <c r="N323" s="369" t="s">
        <v>395</v>
      </c>
      <c r="O323" s="370" t="s">
        <v>395</v>
      </c>
      <c r="P323" s="423" t="s">
        <v>106</v>
      </c>
      <c r="Q323" s="423" t="s">
        <v>106</v>
      </c>
      <c r="R323" s="423" t="s">
        <v>106</v>
      </c>
      <c r="S323" s="423" t="s">
        <v>106</v>
      </c>
      <c r="T323" s="47" t="s">
        <v>104</v>
      </c>
      <c r="U323" s="369" t="s">
        <v>395</v>
      </c>
      <c r="V323" s="370" t="s">
        <v>395</v>
      </c>
      <c r="W323" s="423" t="s">
        <v>106</v>
      </c>
      <c r="X323" s="423" t="s">
        <v>106</v>
      </c>
      <c r="Y323" s="423" t="s">
        <v>106</v>
      </c>
      <c r="Z323" s="423" t="s">
        <v>106</v>
      </c>
      <c r="AA323" s="47" t="s">
        <v>104</v>
      </c>
      <c r="AB323" s="369" t="s">
        <v>395</v>
      </c>
      <c r="AC323" s="370" t="s">
        <v>395</v>
      </c>
      <c r="AD323" s="47" t="s">
        <v>395</v>
      </c>
      <c r="AE323" s="423" t="s">
        <v>106</v>
      </c>
      <c r="AF323" s="423" t="s">
        <v>106</v>
      </c>
      <c r="AG323" s="423" t="s">
        <v>106</v>
      </c>
      <c r="AH323" s="423" t="s">
        <v>106</v>
      </c>
      <c r="AI323" s="369" t="s">
        <v>104</v>
      </c>
      <c r="AJ323" s="370" t="s">
        <v>395</v>
      </c>
      <c r="AK323" s="423" t="s">
        <v>106</v>
      </c>
      <c r="AL323" s="423" t="s">
        <v>106</v>
      </c>
      <c r="AM323" s="221"/>
      <c r="AN323" s="48">
        <v>22</v>
      </c>
      <c r="AO323" s="48">
        <v>22</v>
      </c>
      <c r="AP323" s="48">
        <v>22</v>
      </c>
      <c r="AQ323" s="48">
        <v>0</v>
      </c>
      <c r="AR323" s="48">
        <v>20</v>
      </c>
      <c r="AS323" s="48">
        <v>20</v>
      </c>
      <c r="AT323" s="48">
        <v>19</v>
      </c>
      <c r="AU323" s="48">
        <v>212</v>
      </c>
      <c r="AV323" s="48">
        <v>212</v>
      </c>
      <c r="AW323" s="48">
        <v>212</v>
      </c>
      <c r="AX323" s="48">
        <v>0</v>
      </c>
      <c r="AY323" s="48">
        <v>0</v>
      </c>
      <c r="AZ323" s="48">
        <v>0</v>
      </c>
      <c r="BA323" s="48">
        <v>0</v>
      </c>
      <c r="BB323" s="48">
        <v>0</v>
      </c>
      <c r="BC323" s="48">
        <v>0</v>
      </c>
      <c r="BD323" s="48">
        <v>0</v>
      </c>
      <c r="BE323" s="48">
        <v>0</v>
      </c>
      <c r="BF323" s="48">
        <v>0</v>
      </c>
      <c r="BG323" s="48">
        <v>0</v>
      </c>
      <c r="BH323" s="48">
        <v>0</v>
      </c>
      <c r="BI323" s="48">
        <v>0</v>
      </c>
      <c r="BJ323" s="48">
        <v>0</v>
      </c>
      <c r="BK323" s="48">
        <v>0</v>
      </c>
      <c r="BL323" s="48">
        <v>0</v>
      </c>
      <c r="BM323" s="48">
        <v>0</v>
      </c>
      <c r="BN323" s="48">
        <v>0</v>
      </c>
      <c r="BO323" s="48">
        <v>0</v>
      </c>
      <c r="BP323" s="48">
        <v>0</v>
      </c>
      <c r="BQ323" s="48">
        <v>0</v>
      </c>
      <c r="BR323" s="48">
        <v>0</v>
      </c>
      <c r="BS323" s="48">
        <v>0</v>
      </c>
      <c r="BT323" s="48">
        <v>0</v>
      </c>
      <c r="BU323" s="48">
        <v>0</v>
      </c>
      <c r="BV323" s="48">
        <v>0</v>
      </c>
      <c r="BW323" s="48">
        <v>0</v>
      </c>
      <c r="BX323" s="48">
        <v>0</v>
      </c>
      <c r="BY323" s="48">
        <v>0</v>
      </c>
      <c r="BZ323" s="48">
        <v>0</v>
      </c>
      <c r="CA323" s="48">
        <v>0</v>
      </c>
      <c r="CB323" s="48">
        <v>0</v>
      </c>
      <c r="CC323" s="48">
        <v>0</v>
      </c>
      <c r="CD323" s="48">
        <v>0</v>
      </c>
      <c r="CE323" s="48">
        <v>0</v>
      </c>
      <c r="CF323" s="48">
        <v>0</v>
      </c>
      <c r="CG323" s="48">
        <v>0</v>
      </c>
      <c r="CH323" s="48">
        <v>0</v>
      </c>
      <c r="CI323" s="48">
        <v>0</v>
      </c>
      <c r="CJ323" s="48">
        <v>0</v>
      </c>
      <c r="CK323" s="48">
        <v>0</v>
      </c>
      <c r="CL323" s="48">
        <v>0</v>
      </c>
      <c r="CM323" s="48">
        <v>0</v>
      </c>
      <c r="CN323" s="48">
        <v>0</v>
      </c>
      <c r="CO323" s="48">
        <v>0</v>
      </c>
      <c r="CP323" s="48"/>
      <c r="CQ323" s="48"/>
      <c r="CR323" s="48"/>
      <c r="CS323" s="48"/>
      <c r="CT323" s="48"/>
      <c r="CU323" s="48">
        <v>208</v>
      </c>
      <c r="CV323" s="429" t="s">
        <v>396</v>
      </c>
      <c r="CW323" s="47"/>
      <c r="CX323" s="47" t="s">
        <v>1068</v>
      </c>
      <c r="CY323" s="15"/>
    </row>
    <row r="324" spans="1:103" hidden="1" x14ac:dyDescent="0.35">
      <c r="A324" s="427">
        <v>322</v>
      </c>
      <c r="B324" s="47" t="s">
        <v>1674</v>
      </c>
      <c r="C324" s="47" t="s">
        <v>1675</v>
      </c>
      <c r="D324" s="47" t="s">
        <v>56</v>
      </c>
      <c r="E324" s="47" t="s">
        <v>1676</v>
      </c>
      <c r="F324" s="47" t="s">
        <v>131</v>
      </c>
      <c r="G324" s="47" t="s">
        <v>58</v>
      </c>
      <c r="H324" s="47" t="s">
        <v>327</v>
      </c>
      <c r="I324" s="423" t="s">
        <v>106</v>
      </c>
      <c r="J324" s="423" t="s">
        <v>106</v>
      </c>
      <c r="K324" s="47" t="s">
        <v>395</v>
      </c>
      <c r="L324" s="19" t="s">
        <v>1050</v>
      </c>
      <c r="M324" s="423" t="s">
        <v>106</v>
      </c>
      <c r="N324" s="369" t="s">
        <v>104</v>
      </c>
      <c r="O324" s="370" t="s">
        <v>395</v>
      </c>
      <c r="P324" s="423" t="s">
        <v>106</v>
      </c>
      <c r="Q324" s="423" t="s">
        <v>106</v>
      </c>
      <c r="R324" s="423" t="s">
        <v>106</v>
      </c>
      <c r="S324" s="423" t="s">
        <v>106</v>
      </c>
      <c r="T324" s="47" t="s">
        <v>104</v>
      </c>
      <c r="U324" s="369" t="s">
        <v>395</v>
      </c>
      <c r="V324" s="370" t="s">
        <v>395</v>
      </c>
      <c r="W324" s="423" t="s">
        <v>106</v>
      </c>
      <c r="X324" s="423" t="s">
        <v>106</v>
      </c>
      <c r="Y324" s="423" t="s">
        <v>106</v>
      </c>
      <c r="Z324" s="47" t="s">
        <v>395</v>
      </c>
      <c r="AA324" s="423" t="s">
        <v>106</v>
      </c>
      <c r="AB324" s="369" t="s">
        <v>104</v>
      </c>
      <c r="AC324" s="370" t="s">
        <v>395</v>
      </c>
      <c r="AD324" s="19" t="s">
        <v>1050</v>
      </c>
      <c r="AE324" s="423" t="s">
        <v>106</v>
      </c>
      <c r="AF324" s="423" t="s">
        <v>106</v>
      </c>
      <c r="AG324" s="423" t="s">
        <v>106</v>
      </c>
      <c r="AH324" s="47" t="s">
        <v>104</v>
      </c>
      <c r="AI324" s="369" t="s">
        <v>395</v>
      </c>
      <c r="AJ324" s="370" t="s">
        <v>395</v>
      </c>
      <c r="AK324" s="423" t="s">
        <v>106</v>
      </c>
      <c r="AL324" s="47" t="s">
        <v>395</v>
      </c>
      <c r="AM324" s="221"/>
      <c r="AN324" s="48">
        <v>19</v>
      </c>
      <c r="AO324" s="48">
        <v>19</v>
      </c>
      <c r="AP324" s="48">
        <v>19</v>
      </c>
      <c r="AQ324" s="48">
        <v>0</v>
      </c>
      <c r="AR324" s="48">
        <v>25</v>
      </c>
      <c r="AS324" s="48">
        <v>24</v>
      </c>
      <c r="AT324" s="430">
        <v>18.166699999999999</v>
      </c>
      <c r="AU324" s="48">
        <v>182</v>
      </c>
      <c r="AV324" s="48">
        <v>182</v>
      </c>
      <c r="AW324" s="48">
        <v>182</v>
      </c>
      <c r="AX324" s="48">
        <v>0</v>
      </c>
      <c r="AY324" s="48">
        <v>0</v>
      </c>
      <c r="AZ324" s="48">
        <v>0</v>
      </c>
      <c r="BA324" s="48">
        <v>20</v>
      </c>
      <c r="BB324" s="48">
        <v>0</v>
      </c>
      <c r="BC324" s="48">
        <v>0</v>
      </c>
      <c r="BD324" s="48">
        <v>0</v>
      </c>
      <c r="BE324" s="48">
        <v>0</v>
      </c>
      <c r="BF324" s="48">
        <v>0</v>
      </c>
      <c r="BG324" s="48">
        <v>0</v>
      </c>
      <c r="BH324" s="48">
        <v>20</v>
      </c>
      <c r="BI324" s="48">
        <v>20</v>
      </c>
      <c r="BJ324" s="48">
        <v>0</v>
      </c>
      <c r="BK324" s="48">
        <v>0</v>
      </c>
      <c r="BL324" s="48">
        <v>0</v>
      </c>
      <c r="BM324" s="48">
        <v>0</v>
      </c>
      <c r="BN324" s="48">
        <v>0</v>
      </c>
      <c r="BO324" s="48">
        <v>0</v>
      </c>
      <c r="BP324" s="48">
        <v>0</v>
      </c>
      <c r="BQ324" s="48">
        <v>0</v>
      </c>
      <c r="BR324" s="48">
        <v>0</v>
      </c>
      <c r="BS324" s="48">
        <v>0</v>
      </c>
      <c r="BT324" s="48">
        <v>0</v>
      </c>
      <c r="BU324" s="48">
        <v>0</v>
      </c>
      <c r="BV324" s="48">
        <v>0</v>
      </c>
      <c r="BW324" s="48">
        <v>0</v>
      </c>
      <c r="BX324" s="48">
        <v>0</v>
      </c>
      <c r="BY324" s="48">
        <v>0</v>
      </c>
      <c r="BZ324" s="48">
        <v>0</v>
      </c>
      <c r="CA324" s="48">
        <v>0</v>
      </c>
      <c r="CB324" s="48">
        <v>0</v>
      </c>
      <c r="CC324" s="48">
        <v>0</v>
      </c>
      <c r="CD324" s="48">
        <v>0</v>
      </c>
      <c r="CE324" s="48">
        <v>0</v>
      </c>
      <c r="CF324" s="48">
        <v>0</v>
      </c>
      <c r="CG324" s="48">
        <v>0</v>
      </c>
      <c r="CH324" s="48">
        <v>0</v>
      </c>
      <c r="CI324" s="48">
        <v>0</v>
      </c>
      <c r="CJ324" s="48">
        <v>0</v>
      </c>
      <c r="CK324" s="48">
        <v>0</v>
      </c>
      <c r="CL324" s="48">
        <v>0</v>
      </c>
      <c r="CM324" s="48">
        <v>0</v>
      </c>
      <c r="CN324" s="48">
        <v>0</v>
      </c>
      <c r="CO324" s="48">
        <v>0</v>
      </c>
      <c r="CP324" s="48"/>
      <c r="CQ324" s="48">
        <v>16</v>
      </c>
      <c r="CR324" s="48">
        <v>4</v>
      </c>
      <c r="CS324" s="48"/>
      <c r="CT324" s="48">
        <v>16</v>
      </c>
      <c r="CU324" s="48">
        <v>192</v>
      </c>
      <c r="CV324" s="429" t="s">
        <v>396</v>
      </c>
      <c r="CW324" s="47"/>
      <c r="CX324" s="47" t="s">
        <v>1068</v>
      </c>
      <c r="CY324" s="15"/>
    </row>
    <row r="325" spans="1:103" hidden="1" x14ac:dyDescent="0.35">
      <c r="A325" s="427">
        <v>323</v>
      </c>
      <c r="B325" s="47" t="s">
        <v>1677</v>
      </c>
      <c r="C325" s="47" t="s">
        <v>1678</v>
      </c>
      <c r="D325" s="47" t="s">
        <v>56</v>
      </c>
      <c r="E325" s="47" t="s">
        <v>1679</v>
      </c>
      <c r="F325" s="47" t="s">
        <v>131</v>
      </c>
      <c r="G325" s="47" t="s">
        <v>58</v>
      </c>
      <c r="H325" s="47" t="s">
        <v>328</v>
      </c>
      <c r="I325" s="423" t="s">
        <v>106</v>
      </c>
      <c r="J325" s="423" t="s">
        <v>106</v>
      </c>
      <c r="K325" s="423" t="s">
        <v>106</v>
      </c>
      <c r="L325" s="423" t="s">
        <v>106</v>
      </c>
      <c r="M325" s="47" t="s">
        <v>104</v>
      </c>
      <c r="N325" s="369" t="s">
        <v>395</v>
      </c>
      <c r="O325" s="370" t="s">
        <v>395</v>
      </c>
      <c r="P325" s="423" t="s">
        <v>106</v>
      </c>
      <c r="Q325" s="423" t="s">
        <v>106</v>
      </c>
      <c r="R325" s="423" t="s">
        <v>106</v>
      </c>
      <c r="S325" s="423" t="s">
        <v>106</v>
      </c>
      <c r="T325" s="47" t="s">
        <v>104</v>
      </c>
      <c r="U325" s="369" t="s">
        <v>395</v>
      </c>
      <c r="V325" s="370" t="s">
        <v>395</v>
      </c>
      <c r="W325" s="423" t="s">
        <v>106</v>
      </c>
      <c r="X325" s="423" t="s">
        <v>106</v>
      </c>
      <c r="Y325" s="423" t="s">
        <v>106</v>
      </c>
      <c r="Z325" s="423" t="s">
        <v>106</v>
      </c>
      <c r="AA325" s="47" t="s">
        <v>104</v>
      </c>
      <c r="AB325" s="369" t="s">
        <v>395</v>
      </c>
      <c r="AC325" s="370" t="s">
        <v>395</v>
      </c>
      <c r="AD325" s="423" t="s">
        <v>106</v>
      </c>
      <c r="AE325" s="423" t="s">
        <v>106</v>
      </c>
      <c r="AF325" s="423" t="s">
        <v>106</v>
      </c>
      <c r="AG325" s="423" t="s">
        <v>106</v>
      </c>
      <c r="AH325" s="47" t="s">
        <v>104</v>
      </c>
      <c r="AI325" s="369" t="s">
        <v>395</v>
      </c>
      <c r="AJ325" s="370" t="s">
        <v>395</v>
      </c>
      <c r="AK325" s="423" t="s">
        <v>106</v>
      </c>
      <c r="AL325" s="423" t="s">
        <v>106</v>
      </c>
      <c r="AM325" s="221"/>
      <c r="AN325" s="48">
        <v>22</v>
      </c>
      <c r="AO325" s="48">
        <v>22</v>
      </c>
      <c r="AP325" s="48">
        <v>22</v>
      </c>
      <c r="AQ325" s="48">
        <v>0</v>
      </c>
      <c r="AR325" s="48">
        <v>0</v>
      </c>
      <c r="AS325" s="48">
        <v>0</v>
      </c>
      <c r="AT325" s="48">
        <v>19</v>
      </c>
      <c r="AU325" s="48">
        <v>212</v>
      </c>
      <c r="AV325" s="48">
        <v>212</v>
      </c>
      <c r="AW325" s="48">
        <v>212</v>
      </c>
      <c r="AX325" s="48">
        <v>0</v>
      </c>
      <c r="AY325" s="48">
        <v>0</v>
      </c>
      <c r="AZ325" s="48">
        <v>0</v>
      </c>
      <c r="BA325" s="48">
        <v>0</v>
      </c>
      <c r="BB325" s="48">
        <v>0</v>
      </c>
      <c r="BC325" s="48">
        <v>0</v>
      </c>
      <c r="BD325" s="48">
        <v>0</v>
      </c>
      <c r="BE325" s="48">
        <v>0</v>
      </c>
      <c r="BF325" s="48">
        <v>0</v>
      </c>
      <c r="BG325" s="48">
        <v>0</v>
      </c>
      <c r="BH325" s="48">
        <v>0</v>
      </c>
      <c r="BI325" s="48">
        <v>0</v>
      </c>
      <c r="BJ325" s="48">
        <v>0</v>
      </c>
      <c r="BK325" s="48">
        <v>0</v>
      </c>
      <c r="BL325" s="48">
        <v>0</v>
      </c>
      <c r="BM325" s="48">
        <v>0</v>
      </c>
      <c r="BN325" s="48">
        <v>0</v>
      </c>
      <c r="BO325" s="48">
        <v>0</v>
      </c>
      <c r="BP325" s="48">
        <v>0</v>
      </c>
      <c r="BQ325" s="48">
        <v>0</v>
      </c>
      <c r="BR325" s="48">
        <v>0</v>
      </c>
      <c r="BS325" s="48">
        <v>0</v>
      </c>
      <c r="BT325" s="48">
        <v>0</v>
      </c>
      <c r="BU325" s="48">
        <v>0</v>
      </c>
      <c r="BV325" s="48">
        <v>0</v>
      </c>
      <c r="BW325" s="48">
        <v>0</v>
      </c>
      <c r="BX325" s="48">
        <v>0</v>
      </c>
      <c r="BY325" s="48">
        <v>0</v>
      </c>
      <c r="BZ325" s="48">
        <v>0</v>
      </c>
      <c r="CA325" s="48">
        <v>0</v>
      </c>
      <c r="CB325" s="48">
        <v>0</v>
      </c>
      <c r="CC325" s="48">
        <v>0</v>
      </c>
      <c r="CD325" s="48">
        <v>0</v>
      </c>
      <c r="CE325" s="48">
        <v>0</v>
      </c>
      <c r="CF325" s="48">
        <v>0</v>
      </c>
      <c r="CG325" s="48">
        <v>0</v>
      </c>
      <c r="CH325" s="48">
        <v>0</v>
      </c>
      <c r="CI325" s="48">
        <v>0</v>
      </c>
      <c r="CJ325" s="48">
        <v>0</v>
      </c>
      <c r="CK325" s="48">
        <v>0</v>
      </c>
      <c r="CL325" s="48">
        <v>0</v>
      </c>
      <c r="CM325" s="48">
        <v>0</v>
      </c>
      <c r="CN325" s="48">
        <v>0</v>
      </c>
      <c r="CO325" s="48">
        <v>0</v>
      </c>
      <c r="CP325" s="48"/>
      <c r="CQ325" s="48"/>
      <c r="CR325" s="48"/>
      <c r="CS325" s="48"/>
      <c r="CT325" s="48"/>
      <c r="CU325" s="48">
        <v>208</v>
      </c>
      <c r="CV325" s="429" t="s">
        <v>396</v>
      </c>
      <c r="CW325" s="47"/>
      <c r="CX325" s="47" t="s">
        <v>1068</v>
      </c>
      <c r="CY325" s="15"/>
    </row>
    <row r="326" spans="1:103" hidden="1" x14ac:dyDescent="0.35">
      <c r="A326" s="427">
        <v>324</v>
      </c>
      <c r="B326" s="47" t="s">
        <v>1682</v>
      </c>
      <c r="C326" s="47" t="s">
        <v>1683</v>
      </c>
      <c r="D326" s="47" t="s">
        <v>56</v>
      </c>
      <c r="E326" s="47" t="s">
        <v>1684</v>
      </c>
      <c r="F326" s="47" t="s">
        <v>131</v>
      </c>
      <c r="G326" s="47" t="s">
        <v>58</v>
      </c>
      <c r="H326" s="47" t="s">
        <v>399</v>
      </c>
      <c r="I326" s="423" t="s">
        <v>106</v>
      </c>
      <c r="J326" s="423" t="s">
        <v>106</v>
      </c>
      <c r="K326" s="47" t="s">
        <v>532</v>
      </c>
      <c r="L326" s="423" t="s">
        <v>106</v>
      </c>
      <c r="M326" s="47" t="s">
        <v>104</v>
      </c>
      <c r="N326" s="369" t="s">
        <v>395</v>
      </c>
      <c r="O326" s="370" t="s">
        <v>395</v>
      </c>
      <c r="P326" s="433"/>
      <c r="Q326" s="423" t="s">
        <v>106</v>
      </c>
      <c r="R326" s="423" t="s">
        <v>106</v>
      </c>
      <c r="S326" s="423" t="s">
        <v>106</v>
      </c>
      <c r="T326" s="19" t="s">
        <v>531</v>
      </c>
      <c r="U326" s="369" t="s">
        <v>395</v>
      </c>
      <c r="V326" s="370" t="s">
        <v>395</v>
      </c>
      <c r="W326" s="423" t="s">
        <v>106</v>
      </c>
      <c r="X326" s="423" t="s">
        <v>106</v>
      </c>
      <c r="Y326" s="423" t="s">
        <v>106</v>
      </c>
      <c r="Z326" s="423" t="s">
        <v>106</v>
      </c>
      <c r="AA326" s="47" t="s">
        <v>104</v>
      </c>
      <c r="AB326" s="369" t="s">
        <v>395</v>
      </c>
      <c r="AC326" s="370" t="s">
        <v>395</v>
      </c>
      <c r="AD326" s="423" t="s">
        <v>106</v>
      </c>
      <c r="AE326" s="433"/>
      <c r="AF326" s="423" t="s">
        <v>106</v>
      </c>
      <c r="AG326" s="19" t="s">
        <v>1071</v>
      </c>
      <c r="AH326" s="433"/>
      <c r="AI326" s="369" t="s">
        <v>395</v>
      </c>
      <c r="AJ326" s="370" t="s">
        <v>395</v>
      </c>
      <c r="AK326" s="423" t="s">
        <v>106</v>
      </c>
      <c r="AL326" s="423" t="s">
        <v>106</v>
      </c>
      <c r="AM326" s="221"/>
      <c r="AN326" s="430">
        <v>17.95</v>
      </c>
      <c r="AO326" s="430">
        <v>17.918700000000001</v>
      </c>
      <c r="AP326" s="430">
        <v>17.918749999999999</v>
      </c>
      <c r="AQ326" s="48">
        <v>0</v>
      </c>
      <c r="AR326" s="48">
        <v>45</v>
      </c>
      <c r="AS326" s="48">
        <v>44</v>
      </c>
      <c r="AT326" s="48">
        <v>19</v>
      </c>
      <c r="AU326" s="430">
        <v>173.5</v>
      </c>
      <c r="AV326" s="430">
        <v>173.25</v>
      </c>
      <c r="AW326" s="430">
        <v>173.25</v>
      </c>
      <c r="AX326" s="430">
        <v>0.25</v>
      </c>
      <c r="AY326" s="48">
        <v>0</v>
      </c>
      <c r="AZ326" s="48">
        <v>0</v>
      </c>
      <c r="BA326" s="48">
        <v>0</v>
      </c>
      <c r="BB326" s="48">
        <v>0</v>
      </c>
      <c r="BC326" s="48">
        <v>0</v>
      </c>
      <c r="BD326" s="48">
        <v>0</v>
      </c>
      <c r="BE326" s="430">
        <v>0.5</v>
      </c>
      <c r="BF326" s="48">
        <v>0</v>
      </c>
      <c r="BG326" s="48">
        <v>0</v>
      </c>
      <c r="BH326" s="430">
        <v>0.75</v>
      </c>
      <c r="BI326" s="430">
        <v>0.5</v>
      </c>
      <c r="BJ326" s="48">
        <v>0</v>
      </c>
      <c r="BK326" s="48">
        <v>0</v>
      </c>
      <c r="BL326" s="48">
        <v>0</v>
      </c>
      <c r="BM326" s="48">
        <v>0</v>
      </c>
      <c r="BN326" s="48">
        <v>0</v>
      </c>
      <c r="BO326" s="48">
        <v>0</v>
      </c>
      <c r="BP326" s="48">
        <v>0</v>
      </c>
      <c r="BQ326" s="48">
        <v>0</v>
      </c>
      <c r="BR326" s="48">
        <v>0</v>
      </c>
      <c r="BS326" s="48">
        <v>0</v>
      </c>
      <c r="BT326" s="48">
        <v>0</v>
      </c>
      <c r="BU326" s="48">
        <v>0</v>
      </c>
      <c r="BV326" s="48">
        <v>0</v>
      </c>
      <c r="BW326" s="48">
        <v>0</v>
      </c>
      <c r="BX326" s="48">
        <v>0</v>
      </c>
      <c r="BY326" s="48">
        <v>0</v>
      </c>
      <c r="BZ326" s="48">
        <v>0</v>
      </c>
      <c r="CA326" s="48">
        <v>0</v>
      </c>
      <c r="CB326" s="48">
        <v>0</v>
      </c>
      <c r="CC326" s="48">
        <v>0</v>
      </c>
      <c r="CD326" s="48">
        <v>0</v>
      </c>
      <c r="CE326" s="48">
        <v>0</v>
      </c>
      <c r="CF326" s="48">
        <v>0</v>
      </c>
      <c r="CG326" s="48">
        <v>0</v>
      </c>
      <c r="CH326" s="48">
        <v>0</v>
      </c>
      <c r="CI326" s="48">
        <v>0</v>
      </c>
      <c r="CJ326" s="48">
        <v>0</v>
      </c>
      <c r="CK326" s="48">
        <v>0</v>
      </c>
      <c r="CL326" s="48">
        <v>0</v>
      </c>
      <c r="CM326" s="48">
        <v>0</v>
      </c>
      <c r="CN326" s="48">
        <v>0</v>
      </c>
      <c r="CO326" s="48">
        <v>0</v>
      </c>
      <c r="CP326" s="48"/>
      <c r="CQ326" s="48"/>
      <c r="CR326" s="48"/>
      <c r="CS326" s="430">
        <v>38.5</v>
      </c>
      <c r="CT326" s="430">
        <v>38.5</v>
      </c>
      <c r="CU326" s="430">
        <v>169.5</v>
      </c>
      <c r="CV326" s="429" t="s">
        <v>396</v>
      </c>
      <c r="CW326" s="47"/>
      <c r="CX326" s="47" t="s">
        <v>1068</v>
      </c>
      <c r="CY326" s="15"/>
    </row>
    <row r="327" spans="1:103" hidden="1" x14ac:dyDescent="0.35">
      <c r="A327" s="427">
        <v>325</v>
      </c>
      <c r="B327" s="47" t="s">
        <v>1685</v>
      </c>
      <c r="C327" s="47" t="s">
        <v>1686</v>
      </c>
      <c r="D327" s="47" t="s">
        <v>1632</v>
      </c>
      <c r="E327" s="47" t="s">
        <v>1687</v>
      </c>
      <c r="F327" s="47" t="s">
        <v>132</v>
      </c>
      <c r="G327" s="47" t="s">
        <v>58</v>
      </c>
      <c r="H327" s="47" t="s">
        <v>1524</v>
      </c>
      <c r="I327" s="423" t="s">
        <v>106</v>
      </c>
      <c r="J327" s="423" t="s">
        <v>106</v>
      </c>
      <c r="K327" s="432" t="s">
        <v>1052</v>
      </c>
      <c r="L327" s="423" t="s">
        <v>106</v>
      </c>
      <c r="M327" s="47" t="s">
        <v>104</v>
      </c>
      <c r="N327" s="369" t="s">
        <v>395</v>
      </c>
      <c r="O327" s="370" t="s">
        <v>395</v>
      </c>
      <c r="P327" s="423" t="s">
        <v>106</v>
      </c>
      <c r="Q327" s="423" t="s">
        <v>106</v>
      </c>
      <c r="R327" s="423" t="s">
        <v>106</v>
      </c>
      <c r="S327" s="423" t="s">
        <v>106</v>
      </c>
      <c r="T327" s="47" t="s">
        <v>104</v>
      </c>
      <c r="U327" s="369" t="s">
        <v>395</v>
      </c>
      <c r="V327" s="370" t="s">
        <v>395</v>
      </c>
      <c r="W327" s="423" t="s">
        <v>106</v>
      </c>
      <c r="X327" s="423" t="s">
        <v>106</v>
      </c>
      <c r="Y327" s="423" t="s">
        <v>106</v>
      </c>
      <c r="Z327" s="423" t="s">
        <v>106</v>
      </c>
      <c r="AA327" s="47" t="s">
        <v>104</v>
      </c>
      <c r="AB327" s="369" t="s">
        <v>395</v>
      </c>
      <c r="AC327" s="370" t="s">
        <v>395</v>
      </c>
      <c r="AD327" s="423" t="s">
        <v>106</v>
      </c>
      <c r="AE327" s="423" t="s">
        <v>106</v>
      </c>
      <c r="AF327" s="423" t="s">
        <v>106</v>
      </c>
      <c r="AG327" s="423" t="s">
        <v>106</v>
      </c>
      <c r="AH327" s="47" t="s">
        <v>104</v>
      </c>
      <c r="AI327" s="369" t="s">
        <v>395</v>
      </c>
      <c r="AJ327" s="370" t="s">
        <v>395</v>
      </c>
      <c r="AK327" s="423" t="s">
        <v>106</v>
      </c>
      <c r="AL327" s="423" t="s">
        <v>106</v>
      </c>
      <c r="AM327" s="221"/>
      <c r="AN327" s="48">
        <v>21</v>
      </c>
      <c r="AO327" s="48">
        <v>21</v>
      </c>
      <c r="AP327" s="48">
        <v>21</v>
      </c>
      <c r="AQ327" s="48">
        <v>0</v>
      </c>
      <c r="AR327" s="48">
        <v>0</v>
      </c>
      <c r="AS327" s="48">
        <v>0</v>
      </c>
      <c r="AT327" s="48">
        <v>19</v>
      </c>
      <c r="AU327" s="48">
        <v>202</v>
      </c>
      <c r="AV327" s="48">
        <v>202</v>
      </c>
      <c r="AW327" s="48">
        <v>202</v>
      </c>
      <c r="AX327" s="48">
        <v>0</v>
      </c>
      <c r="AY327" s="48">
        <v>0</v>
      </c>
      <c r="AZ327" s="48">
        <v>0</v>
      </c>
      <c r="BA327" s="48">
        <v>0</v>
      </c>
      <c r="BB327" s="48">
        <v>0</v>
      </c>
      <c r="BC327" s="48">
        <v>10</v>
      </c>
      <c r="BD327" s="48">
        <v>0</v>
      </c>
      <c r="BE327" s="48">
        <v>0</v>
      </c>
      <c r="BF327" s="48">
        <v>0</v>
      </c>
      <c r="BG327" s="48">
        <v>0</v>
      </c>
      <c r="BH327" s="48">
        <v>10</v>
      </c>
      <c r="BI327" s="48">
        <v>10</v>
      </c>
      <c r="BJ327" s="48">
        <v>0</v>
      </c>
      <c r="BK327" s="48">
        <v>0</v>
      </c>
      <c r="BL327" s="48">
        <v>0</v>
      </c>
      <c r="BM327" s="48">
        <v>0</v>
      </c>
      <c r="BN327" s="48">
        <v>0</v>
      </c>
      <c r="BO327" s="48">
        <v>0</v>
      </c>
      <c r="BP327" s="48">
        <v>0</v>
      </c>
      <c r="BQ327" s="48">
        <v>0</v>
      </c>
      <c r="BR327" s="48">
        <v>0</v>
      </c>
      <c r="BS327" s="48">
        <v>0</v>
      </c>
      <c r="BT327" s="48">
        <v>0</v>
      </c>
      <c r="BU327" s="48">
        <v>0</v>
      </c>
      <c r="BV327" s="48">
        <v>0</v>
      </c>
      <c r="BW327" s="48">
        <v>0</v>
      </c>
      <c r="BX327" s="48">
        <v>0</v>
      </c>
      <c r="BY327" s="48">
        <v>0</v>
      </c>
      <c r="BZ327" s="48">
        <v>0</v>
      </c>
      <c r="CA327" s="48">
        <v>0</v>
      </c>
      <c r="CB327" s="48">
        <v>0</v>
      </c>
      <c r="CC327" s="48">
        <v>0</v>
      </c>
      <c r="CD327" s="48">
        <v>0</v>
      </c>
      <c r="CE327" s="48">
        <v>0</v>
      </c>
      <c r="CF327" s="48">
        <v>0</v>
      </c>
      <c r="CG327" s="48">
        <v>0</v>
      </c>
      <c r="CH327" s="48">
        <v>0</v>
      </c>
      <c r="CI327" s="48">
        <v>0</v>
      </c>
      <c r="CJ327" s="48">
        <v>0</v>
      </c>
      <c r="CK327" s="48">
        <v>0</v>
      </c>
      <c r="CL327" s="48">
        <v>0</v>
      </c>
      <c r="CM327" s="48">
        <v>0</v>
      </c>
      <c r="CN327" s="48">
        <v>0</v>
      </c>
      <c r="CO327" s="48">
        <v>0</v>
      </c>
      <c r="CP327" s="48"/>
      <c r="CQ327" s="48"/>
      <c r="CR327" s="48"/>
      <c r="CS327" s="48">
        <v>10</v>
      </c>
      <c r="CT327" s="48">
        <v>10</v>
      </c>
      <c r="CU327" s="48">
        <v>198</v>
      </c>
      <c r="CV327" s="429" t="s">
        <v>396</v>
      </c>
      <c r="CW327" s="47"/>
      <c r="CX327" s="47" t="s">
        <v>319</v>
      </c>
      <c r="CY327" s="15"/>
    </row>
    <row r="328" spans="1:103" hidden="1" x14ac:dyDescent="0.35">
      <c r="A328" s="427">
        <v>326</v>
      </c>
      <c r="B328" s="47" t="s">
        <v>1690</v>
      </c>
      <c r="C328" s="47" t="s">
        <v>1691</v>
      </c>
      <c r="D328" s="47" t="s">
        <v>1632</v>
      </c>
      <c r="E328" s="47" t="s">
        <v>1692</v>
      </c>
      <c r="F328" s="47" t="s">
        <v>132</v>
      </c>
      <c r="G328" s="47" t="s">
        <v>58</v>
      </c>
      <c r="H328" s="47" t="s">
        <v>1524</v>
      </c>
      <c r="I328" s="423" t="s">
        <v>106</v>
      </c>
      <c r="J328" s="423" t="s">
        <v>106</v>
      </c>
      <c r="K328" s="423" t="s">
        <v>106</v>
      </c>
      <c r="L328" s="423" t="s">
        <v>106</v>
      </c>
      <c r="M328" s="47" t="s">
        <v>104</v>
      </c>
      <c r="N328" s="369" t="s">
        <v>395</v>
      </c>
      <c r="O328" s="370" t="s">
        <v>395</v>
      </c>
      <c r="P328" s="423" t="s">
        <v>106</v>
      </c>
      <c r="Q328" s="423" t="s">
        <v>106</v>
      </c>
      <c r="R328" s="423" t="s">
        <v>106</v>
      </c>
      <c r="S328" s="423" t="s">
        <v>106</v>
      </c>
      <c r="T328" s="47" t="s">
        <v>104</v>
      </c>
      <c r="U328" s="369" t="s">
        <v>395</v>
      </c>
      <c r="V328" s="370" t="s">
        <v>395</v>
      </c>
      <c r="W328" s="423" t="s">
        <v>106</v>
      </c>
      <c r="X328" s="423" t="s">
        <v>106</v>
      </c>
      <c r="Y328" s="423" t="s">
        <v>106</v>
      </c>
      <c r="Z328" s="423" t="s">
        <v>106</v>
      </c>
      <c r="AA328" s="47" t="s">
        <v>104</v>
      </c>
      <c r="AB328" s="369" t="s">
        <v>395</v>
      </c>
      <c r="AC328" s="370" t="s">
        <v>395</v>
      </c>
      <c r="AD328" s="423" t="s">
        <v>106</v>
      </c>
      <c r="AE328" s="423" t="s">
        <v>106</v>
      </c>
      <c r="AF328" s="423" t="s">
        <v>106</v>
      </c>
      <c r="AG328" s="423" t="s">
        <v>106</v>
      </c>
      <c r="AH328" s="47" t="s">
        <v>104</v>
      </c>
      <c r="AI328" s="369" t="s">
        <v>395</v>
      </c>
      <c r="AJ328" s="370" t="s">
        <v>395</v>
      </c>
      <c r="AK328" s="423" t="s">
        <v>106</v>
      </c>
      <c r="AL328" s="423" t="s">
        <v>106</v>
      </c>
      <c r="AM328" s="221"/>
      <c r="AN328" s="48">
        <v>22</v>
      </c>
      <c r="AO328" s="48">
        <v>22</v>
      </c>
      <c r="AP328" s="48">
        <v>22</v>
      </c>
      <c r="AQ328" s="48">
        <v>0</v>
      </c>
      <c r="AR328" s="48">
        <v>0</v>
      </c>
      <c r="AS328" s="48">
        <v>0</v>
      </c>
      <c r="AT328" s="48">
        <v>19</v>
      </c>
      <c r="AU328" s="48">
        <v>212</v>
      </c>
      <c r="AV328" s="48">
        <v>212</v>
      </c>
      <c r="AW328" s="48">
        <v>212</v>
      </c>
      <c r="AX328" s="48">
        <v>0</v>
      </c>
      <c r="AY328" s="48">
        <v>0</v>
      </c>
      <c r="AZ328" s="48">
        <v>0</v>
      </c>
      <c r="BA328" s="48">
        <v>0</v>
      </c>
      <c r="BB328" s="48">
        <v>0</v>
      </c>
      <c r="BC328" s="48">
        <v>0</v>
      </c>
      <c r="BD328" s="48">
        <v>0</v>
      </c>
      <c r="BE328" s="48">
        <v>0</v>
      </c>
      <c r="BF328" s="48">
        <v>0</v>
      </c>
      <c r="BG328" s="48">
        <v>0</v>
      </c>
      <c r="BH328" s="48">
        <v>0</v>
      </c>
      <c r="BI328" s="48">
        <v>0</v>
      </c>
      <c r="BJ328" s="48">
        <v>0</v>
      </c>
      <c r="BK328" s="48">
        <v>0</v>
      </c>
      <c r="BL328" s="48">
        <v>0</v>
      </c>
      <c r="BM328" s="48">
        <v>0</v>
      </c>
      <c r="BN328" s="48">
        <v>0</v>
      </c>
      <c r="BO328" s="48">
        <v>0</v>
      </c>
      <c r="BP328" s="48">
        <v>0</v>
      </c>
      <c r="BQ328" s="48">
        <v>0</v>
      </c>
      <c r="BR328" s="48">
        <v>0</v>
      </c>
      <c r="BS328" s="48">
        <v>0</v>
      </c>
      <c r="BT328" s="48">
        <v>0</v>
      </c>
      <c r="BU328" s="48">
        <v>0</v>
      </c>
      <c r="BV328" s="48">
        <v>0</v>
      </c>
      <c r="BW328" s="48">
        <v>0</v>
      </c>
      <c r="BX328" s="48">
        <v>0</v>
      </c>
      <c r="BY328" s="48">
        <v>0</v>
      </c>
      <c r="BZ328" s="48">
        <v>0</v>
      </c>
      <c r="CA328" s="48">
        <v>0</v>
      </c>
      <c r="CB328" s="48">
        <v>0</v>
      </c>
      <c r="CC328" s="48">
        <v>0</v>
      </c>
      <c r="CD328" s="48">
        <v>0</v>
      </c>
      <c r="CE328" s="48">
        <v>0</v>
      </c>
      <c r="CF328" s="48">
        <v>0</v>
      </c>
      <c r="CG328" s="48">
        <v>0</v>
      </c>
      <c r="CH328" s="48">
        <v>0</v>
      </c>
      <c r="CI328" s="48">
        <v>0</v>
      </c>
      <c r="CJ328" s="48">
        <v>0</v>
      </c>
      <c r="CK328" s="48">
        <v>0</v>
      </c>
      <c r="CL328" s="48">
        <v>0</v>
      </c>
      <c r="CM328" s="48">
        <v>0</v>
      </c>
      <c r="CN328" s="48">
        <v>0</v>
      </c>
      <c r="CO328" s="48">
        <v>0</v>
      </c>
      <c r="CP328" s="48"/>
      <c r="CQ328" s="48"/>
      <c r="CR328" s="48"/>
      <c r="CS328" s="48"/>
      <c r="CT328" s="48"/>
      <c r="CU328" s="48">
        <v>208</v>
      </c>
      <c r="CV328" s="429" t="s">
        <v>396</v>
      </c>
      <c r="CW328" s="47"/>
      <c r="CX328" s="47" t="s">
        <v>319</v>
      </c>
      <c r="CY328" s="15"/>
    </row>
    <row r="329" spans="1:103" hidden="1" x14ac:dyDescent="0.35">
      <c r="A329" s="427">
        <v>327</v>
      </c>
      <c r="B329" s="47" t="s">
        <v>1693</v>
      </c>
      <c r="C329" s="47" t="s">
        <v>1694</v>
      </c>
      <c r="D329" s="47" t="s">
        <v>1632</v>
      </c>
      <c r="E329" s="47" t="s">
        <v>1695</v>
      </c>
      <c r="F329" s="47" t="s">
        <v>132</v>
      </c>
      <c r="G329" s="47" t="s">
        <v>58</v>
      </c>
      <c r="H329" s="47" t="s">
        <v>1524</v>
      </c>
      <c r="I329" s="423" t="s">
        <v>106</v>
      </c>
      <c r="J329" s="423" t="s">
        <v>106</v>
      </c>
      <c r="K329" s="423" t="s">
        <v>106</v>
      </c>
      <c r="L329" s="423" t="s">
        <v>106</v>
      </c>
      <c r="M329" s="47" t="s">
        <v>104</v>
      </c>
      <c r="N329" s="369" t="s">
        <v>395</v>
      </c>
      <c r="O329" s="370" t="s">
        <v>395</v>
      </c>
      <c r="P329" s="423" t="s">
        <v>106</v>
      </c>
      <c r="Q329" s="423" t="s">
        <v>106</v>
      </c>
      <c r="R329" s="423" t="s">
        <v>106</v>
      </c>
      <c r="S329" s="423" t="s">
        <v>106</v>
      </c>
      <c r="T329" s="47" t="s">
        <v>104</v>
      </c>
      <c r="U329" s="369" t="s">
        <v>395</v>
      </c>
      <c r="V329" s="370" t="s">
        <v>395</v>
      </c>
      <c r="W329" s="432" t="s">
        <v>1052</v>
      </c>
      <c r="X329" s="423" t="s">
        <v>106</v>
      </c>
      <c r="Y329" s="423" t="s">
        <v>106</v>
      </c>
      <c r="Z329" s="423" t="s">
        <v>106</v>
      </c>
      <c r="AA329" s="47" t="s">
        <v>104</v>
      </c>
      <c r="AB329" s="369" t="s">
        <v>395</v>
      </c>
      <c r="AC329" s="370" t="s">
        <v>395</v>
      </c>
      <c r="AD329" s="423" t="s">
        <v>106</v>
      </c>
      <c r="AE329" s="423" t="s">
        <v>106</v>
      </c>
      <c r="AF329" s="423" t="s">
        <v>106</v>
      </c>
      <c r="AG329" s="423" t="s">
        <v>106</v>
      </c>
      <c r="AH329" s="47" t="s">
        <v>104</v>
      </c>
      <c r="AI329" s="369" t="s">
        <v>395</v>
      </c>
      <c r="AJ329" s="370" t="s">
        <v>395</v>
      </c>
      <c r="AK329" s="432" t="s">
        <v>1052</v>
      </c>
      <c r="AL329" s="423" t="s">
        <v>106</v>
      </c>
      <c r="AM329" s="221"/>
      <c r="AN329" s="48">
        <v>20</v>
      </c>
      <c r="AO329" s="48">
        <v>20</v>
      </c>
      <c r="AP329" s="48">
        <v>20</v>
      </c>
      <c r="AQ329" s="48">
        <v>0</v>
      </c>
      <c r="AR329" s="48">
        <v>0</v>
      </c>
      <c r="AS329" s="48">
        <v>0</v>
      </c>
      <c r="AT329" s="48">
        <v>19</v>
      </c>
      <c r="AU329" s="48">
        <v>192</v>
      </c>
      <c r="AV329" s="48">
        <v>192</v>
      </c>
      <c r="AW329" s="48">
        <v>192</v>
      </c>
      <c r="AX329" s="48">
        <v>0</v>
      </c>
      <c r="AY329" s="48">
        <v>0</v>
      </c>
      <c r="AZ329" s="48">
        <v>0</v>
      </c>
      <c r="BA329" s="48">
        <v>0</v>
      </c>
      <c r="BB329" s="48">
        <v>0</v>
      </c>
      <c r="BC329" s="48">
        <v>20</v>
      </c>
      <c r="BD329" s="48">
        <v>0</v>
      </c>
      <c r="BE329" s="48">
        <v>0</v>
      </c>
      <c r="BF329" s="48">
        <v>0</v>
      </c>
      <c r="BG329" s="48">
        <v>0</v>
      </c>
      <c r="BH329" s="48">
        <v>20</v>
      </c>
      <c r="BI329" s="48">
        <v>20</v>
      </c>
      <c r="BJ329" s="48">
        <v>0</v>
      </c>
      <c r="BK329" s="48">
        <v>0</v>
      </c>
      <c r="BL329" s="48">
        <v>0</v>
      </c>
      <c r="BM329" s="48">
        <v>0</v>
      </c>
      <c r="BN329" s="48">
        <v>0</v>
      </c>
      <c r="BO329" s="48">
        <v>0</v>
      </c>
      <c r="BP329" s="48">
        <v>0</v>
      </c>
      <c r="BQ329" s="48">
        <v>0</v>
      </c>
      <c r="BR329" s="48">
        <v>0</v>
      </c>
      <c r="BS329" s="48">
        <v>0</v>
      </c>
      <c r="BT329" s="48">
        <v>0</v>
      </c>
      <c r="BU329" s="48">
        <v>0</v>
      </c>
      <c r="BV329" s="48">
        <v>0</v>
      </c>
      <c r="BW329" s="48">
        <v>0</v>
      </c>
      <c r="BX329" s="48">
        <v>0</v>
      </c>
      <c r="BY329" s="48">
        <v>0</v>
      </c>
      <c r="BZ329" s="48">
        <v>0</v>
      </c>
      <c r="CA329" s="48">
        <v>0</v>
      </c>
      <c r="CB329" s="48">
        <v>0</v>
      </c>
      <c r="CC329" s="48">
        <v>0</v>
      </c>
      <c r="CD329" s="48">
        <v>0</v>
      </c>
      <c r="CE329" s="48">
        <v>0</v>
      </c>
      <c r="CF329" s="48">
        <v>0</v>
      </c>
      <c r="CG329" s="48">
        <v>0</v>
      </c>
      <c r="CH329" s="48">
        <v>0</v>
      </c>
      <c r="CI329" s="48">
        <v>0</v>
      </c>
      <c r="CJ329" s="48">
        <v>0</v>
      </c>
      <c r="CK329" s="48">
        <v>0</v>
      </c>
      <c r="CL329" s="48">
        <v>0</v>
      </c>
      <c r="CM329" s="48">
        <v>0</v>
      </c>
      <c r="CN329" s="48">
        <v>0</v>
      </c>
      <c r="CO329" s="48">
        <v>0</v>
      </c>
      <c r="CP329" s="48"/>
      <c r="CQ329" s="48"/>
      <c r="CR329" s="48"/>
      <c r="CS329" s="48">
        <v>20</v>
      </c>
      <c r="CT329" s="48">
        <v>20</v>
      </c>
      <c r="CU329" s="48">
        <v>188</v>
      </c>
      <c r="CV329" s="429" t="s">
        <v>396</v>
      </c>
      <c r="CW329" s="47"/>
      <c r="CX329" s="47" t="s">
        <v>870</v>
      </c>
      <c r="CY329" s="15"/>
    </row>
    <row r="330" spans="1:103" hidden="1" x14ac:dyDescent="0.35">
      <c r="A330" s="427">
        <v>328</v>
      </c>
      <c r="B330" s="47" t="s">
        <v>1696</v>
      </c>
      <c r="C330" s="47" t="s">
        <v>1697</v>
      </c>
      <c r="D330" s="47" t="s">
        <v>1632</v>
      </c>
      <c r="E330" s="47" t="s">
        <v>1698</v>
      </c>
      <c r="F330" s="47" t="s">
        <v>132</v>
      </c>
      <c r="G330" s="47" t="s">
        <v>58</v>
      </c>
      <c r="H330" s="47" t="s">
        <v>1524</v>
      </c>
      <c r="I330" s="423" t="s">
        <v>106</v>
      </c>
      <c r="J330" s="423" t="s">
        <v>106</v>
      </c>
      <c r="K330" s="423" t="s">
        <v>106</v>
      </c>
      <c r="L330" s="423" t="s">
        <v>106</v>
      </c>
      <c r="M330" s="47" t="s">
        <v>104</v>
      </c>
      <c r="N330" s="369" t="s">
        <v>395</v>
      </c>
      <c r="O330" s="370" t="s">
        <v>395</v>
      </c>
      <c r="P330" s="423" t="s">
        <v>106</v>
      </c>
      <c r="Q330" s="423" t="s">
        <v>106</v>
      </c>
      <c r="R330" s="423" t="s">
        <v>106</v>
      </c>
      <c r="S330" s="423" t="s">
        <v>106</v>
      </c>
      <c r="T330" s="47" t="s">
        <v>104</v>
      </c>
      <c r="U330" s="369" t="s">
        <v>395</v>
      </c>
      <c r="V330" s="370" t="s">
        <v>395</v>
      </c>
      <c r="W330" s="423" t="s">
        <v>106</v>
      </c>
      <c r="X330" s="423" t="s">
        <v>106</v>
      </c>
      <c r="Y330" s="423" t="s">
        <v>106</v>
      </c>
      <c r="Z330" s="423" t="s">
        <v>106</v>
      </c>
      <c r="AA330" s="47" t="s">
        <v>104</v>
      </c>
      <c r="AB330" s="369" t="s">
        <v>395</v>
      </c>
      <c r="AC330" s="370" t="s">
        <v>395</v>
      </c>
      <c r="AD330" s="423" t="s">
        <v>106</v>
      </c>
      <c r="AE330" s="423" t="s">
        <v>106</v>
      </c>
      <c r="AF330" s="423" t="s">
        <v>106</v>
      </c>
      <c r="AG330" s="423" t="s">
        <v>106</v>
      </c>
      <c r="AH330" s="47" t="s">
        <v>104</v>
      </c>
      <c r="AI330" s="369" t="s">
        <v>395</v>
      </c>
      <c r="AJ330" s="370" t="s">
        <v>395</v>
      </c>
      <c r="AK330" s="423" t="s">
        <v>106</v>
      </c>
      <c r="AL330" s="423" t="s">
        <v>106</v>
      </c>
      <c r="AM330" s="221"/>
      <c r="AN330" s="48">
        <v>22</v>
      </c>
      <c r="AO330" s="48">
        <v>22</v>
      </c>
      <c r="AP330" s="48">
        <v>22</v>
      </c>
      <c r="AQ330" s="48">
        <v>0</v>
      </c>
      <c r="AR330" s="48">
        <v>0</v>
      </c>
      <c r="AS330" s="48">
        <v>0</v>
      </c>
      <c r="AT330" s="48">
        <v>19</v>
      </c>
      <c r="AU330" s="48">
        <v>212</v>
      </c>
      <c r="AV330" s="48">
        <v>212</v>
      </c>
      <c r="AW330" s="48">
        <v>212</v>
      </c>
      <c r="AX330" s="48">
        <v>0</v>
      </c>
      <c r="AY330" s="48">
        <v>0</v>
      </c>
      <c r="AZ330" s="48">
        <v>0</v>
      </c>
      <c r="BA330" s="48">
        <v>0</v>
      </c>
      <c r="BB330" s="48">
        <v>0</v>
      </c>
      <c r="BC330" s="48">
        <v>0</v>
      </c>
      <c r="BD330" s="48">
        <v>0</v>
      </c>
      <c r="BE330" s="48">
        <v>0</v>
      </c>
      <c r="BF330" s="48">
        <v>0</v>
      </c>
      <c r="BG330" s="48">
        <v>0</v>
      </c>
      <c r="BH330" s="48">
        <v>0</v>
      </c>
      <c r="BI330" s="48">
        <v>0</v>
      </c>
      <c r="BJ330" s="48">
        <v>0</v>
      </c>
      <c r="BK330" s="48">
        <v>0</v>
      </c>
      <c r="BL330" s="48">
        <v>0</v>
      </c>
      <c r="BM330" s="48">
        <v>0</v>
      </c>
      <c r="BN330" s="48">
        <v>0</v>
      </c>
      <c r="BO330" s="48">
        <v>0</v>
      </c>
      <c r="BP330" s="48">
        <v>0</v>
      </c>
      <c r="BQ330" s="48">
        <v>0</v>
      </c>
      <c r="BR330" s="48">
        <v>0</v>
      </c>
      <c r="BS330" s="48">
        <v>0</v>
      </c>
      <c r="BT330" s="48">
        <v>0</v>
      </c>
      <c r="BU330" s="48">
        <v>0</v>
      </c>
      <c r="BV330" s="48">
        <v>0</v>
      </c>
      <c r="BW330" s="48">
        <v>0</v>
      </c>
      <c r="BX330" s="48">
        <v>0</v>
      </c>
      <c r="BY330" s="48">
        <v>0</v>
      </c>
      <c r="BZ330" s="48">
        <v>0</v>
      </c>
      <c r="CA330" s="48">
        <v>0</v>
      </c>
      <c r="CB330" s="48">
        <v>0</v>
      </c>
      <c r="CC330" s="48">
        <v>0</v>
      </c>
      <c r="CD330" s="48">
        <v>0</v>
      </c>
      <c r="CE330" s="48">
        <v>0</v>
      </c>
      <c r="CF330" s="48">
        <v>0</v>
      </c>
      <c r="CG330" s="48">
        <v>0</v>
      </c>
      <c r="CH330" s="48">
        <v>0</v>
      </c>
      <c r="CI330" s="48">
        <v>0</v>
      </c>
      <c r="CJ330" s="48">
        <v>0</v>
      </c>
      <c r="CK330" s="48">
        <v>0</v>
      </c>
      <c r="CL330" s="48">
        <v>0</v>
      </c>
      <c r="CM330" s="48">
        <v>0</v>
      </c>
      <c r="CN330" s="48">
        <v>0</v>
      </c>
      <c r="CO330" s="48">
        <v>0</v>
      </c>
      <c r="CP330" s="48"/>
      <c r="CQ330" s="48"/>
      <c r="CR330" s="48"/>
      <c r="CS330" s="48"/>
      <c r="CT330" s="48"/>
      <c r="CU330" s="48">
        <v>208</v>
      </c>
      <c r="CV330" s="429" t="s">
        <v>396</v>
      </c>
      <c r="CW330" s="47"/>
      <c r="CX330" s="47" t="s">
        <v>1068</v>
      </c>
      <c r="CY330" s="15"/>
    </row>
    <row r="331" spans="1:103" hidden="1" x14ac:dyDescent="0.35">
      <c r="A331" s="427">
        <v>329</v>
      </c>
      <c r="B331" s="47" t="s">
        <v>1701</v>
      </c>
      <c r="C331" s="47" t="s">
        <v>1702</v>
      </c>
      <c r="D331" s="47" t="s">
        <v>1632</v>
      </c>
      <c r="E331" s="47" t="s">
        <v>1703</v>
      </c>
      <c r="F331" s="47" t="s">
        <v>132</v>
      </c>
      <c r="G331" s="47" t="s">
        <v>58</v>
      </c>
      <c r="H331" s="47" t="s">
        <v>1524</v>
      </c>
      <c r="I331" s="433"/>
      <c r="J331" s="423" t="s">
        <v>106</v>
      </c>
      <c r="K331" s="423" t="s">
        <v>106</v>
      </c>
      <c r="L331" s="423" t="s">
        <v>106</v>
      </c>
      <c r="M331" s="47" t="s">
        <v>104</v>
      </c>
      <c r="N331" s="369" t="s">
        <v>395</v>
      </c>
      <c r="O331" s="370" t="s">
        <v>395</v>
      </c>
      <c r="P331" s="423" t="s">
        <v>106</v>
      </c>
      <c r="Q331" s="423" t="s">
        <v>106</v>
      </c>
      <c r="R331" s="423" t="s">
        <v>106</v>
      </c>
      <c r="S331" s="423" t="s">
        <v>106</v>
      </c>
      <c r="T331" s="47" t="s">
        <v>104</v>
      </c>
      <c r="U331" s="369" t="s">
        <v>395</v>
      </c>
      <c r="V331" s="370" t="s">
        <v>395</v>
      </c>
      <c r="W331" s="423" t="s">
        <v>106</v>
      </c>
      <c r="X331" s="423" t="s">
        <v>106</v>
      </c>
      <c r="Y331" s="423" t="s">
        <v>106</v>
      </c>
      <c r="Z331" s="423" t="s">
        <v>106</v>
      </c>
      <c r="AA331" s="47" t="s">
        <v>104</v>
      </c>
      <c r="AB331" s="369" t="s">
        <v>395</v>
      </c>
      <c r="AC331" s="370" t="s">
        <v>395</v>
      </c>
      <c r="AD331" s="423" t="s">
        <v>106</v>
      </c>
      <c r="AE331" s="423" t="s">
        <v>106</v>
      </c>
      <c r="AF331" s="423" t="s">
        <v>106</v>
      </c>
      <c r="AG331" s="423" t="s">
        <v>106</v>
      </c>
      <c r="AH331" s="47" t="s">
        <v>104</v>
      </c>
      <c r="AI331" s="369" t="s">
        <v>395</v>
      </c>
      <c r="AJ331" s="370" t="s">
        <v>395</v>
      </c>
      <c r="AK331" s="423" t="s">
        <v>106</v>
      </c>
      <c r="AL331" s="423" t="s">
        <v>106</v>
      </c>
      <c r="AM331" s="221"/>
      <c r="AN331" s="48">
        <v>21</v>
      </c>
      <c r="AO331" s="48">
        <v>21</v>
      </c>
      <c r="AP331" s="48">
        <v>21</v>
      </c>
      <c r="AQ331" s="48">
        <v>0</v>
      </c>
      <c r="AR331" s="48">
        <v>0</v>
      </c>
      <c r="AS331" s="48">
        <v>0</v>
      </c>
      <c r="AT331" s="48">
        <v>19</v>
      </c>
      <c r="AU331" s="48">
        <v>202</v>
      </c>
      <c r="AV331" s="48">
        <v>202</v>
      </c>
      <c r="AW331" s="48">
        <v>202</v>
      </c>
      <c r="AX331" s="48">
        <v>0</v>
      </c>
      <c r="AY331" s="48">
        <v>0</v>
      </c>
      <c r="AZ331" s="48">
        <v>0</v>
      </c>
      <c r="BA331" s="48">
        <v>0</v>
      </c>
      <c r="BB331" s="48">
        <v>0</v>
      </c>
      <c r="BC331" s="48">
        <v>0</v>
      </c>
      <c r="BD331" s="48">
        <v>0</v>
      </c>
      <c r="BE331" s="48">
        <v>0</v>
      </c>
      <c r="BF331" s="48">
        <v>0</v>
      </c>
      <c r="BG331" s="48">
        <v>0</v>
      </c>
      <c r="BH331" s="48">
        <v>0</v>
      </c>
      <c r="BI331" s="48">
        <v>0</v>
      </c>
      <c r="BJ331" s="48">
        <v>0</v>
      </c>
      <c r="BK331" s="48">
        <v>0</v>
      </c>
      <c r="BL331" s="48">
        <v>0</v>
      </c>
      <c r="BM331" s="48">
        <v>0</v>
      </c>
      <c r="BN331" s="48">
        <v>0</v>
      </c>
      <c r="BO331" s="48">
        <v>0</v>
      </c>
      <c r="BP331" s="48">
        <v>0</v>
      </c>
      <c r="BQ331" s="48">
        <v>0</v>
      </c>
      <c r="BR331" s="48">
        <v>0</v>
      </c>
      <c r="BS331" s="48">
        <v>0</v>
      </c>
      <c r="BT331" s="48">
        <v>0</v>
      </c>
      <c r="BU331" s="48">
        <v>0</v>
      </c>
      <c r="BV331" s="48">
        <v>0</v>
      </c>
      <c r="BW331" s="48">
        <v>0</v>
      </c>
      <c r="BX331" s="48">
        <v>0</v>
      </c>
      <c r="BY331" s="48">
        <v>0</v>
      </c>
      <c r="BZ331" s="48">
        <v>0</v>
      </c>
      <c r="CA331" s="48">
        <v>0</v>
      </c>
      <c r="CB331" s="48">
        <v>0</v>
      </c>
      <c r="CC331" s="48">
        <v>0</v>
      </c>
      <c r="CD331" s="48">
        <v>0</v>
      </c>
      <c r="CE331" s="48">
        <v>0</v>
      </c>
      <c r="CF331" s="48">
        <v>0</v>
      </c>
      <c r="CG331" s="48">
        <v>0</v>
      </c>
      <c r="CH331" s="48">
        <v>0</v>
      </c>
      <c r="CI331" s="48">
        <v>0</v>
      </c>
      <c r="CJ331" s="48">
        <v>0</v>
      </c>
      <c r="CK331" s="48">
        <v>0</v>
      </c>
      <c r="CL331" s="48">
        <v>0</v>
      </c>
      <c r="CM331" s="48">
        <v>0</v>
      </c>
      <c r="CN331" s="48">
        <v>0</v>
      </c>
      <c r="CO331" s="48">
        <v>0</v>
      </c>
      <c r="CP331" s="48"/>
      <c r="CQ331" s="48"/>
      <c r="CR331" s="48"/>
      <c r="CS331" s="48">
        <v>10</v>
      </c>
      <c r="CT331" s="48">
        <v>10</v>
      </c>
      <c r="CU331" s="48">
        <v>198</v>
      </c>
      <c r="CV331" s="429" t="s">
        <v>396</v>
      </c>
      <c r="CW331" s="47"/>
      <c r="CX331" s="47" t="s">
        <v>870</v>
      </c>
      <c r="CY331" s="15"/>
    </row>
    <row r="332" spans="1:103" hidden="1" x14ac:dyDescent="0.35">
      <c r="A332" s="427">
        <v>330</v>
      </c>
      <c r="B332" s="47" t="s">
        <v>1706</v>
      </c>
      <c r="C332" s="47" t="s">
        <v>837</v>
      </c>
      <c r="D332" s="47" t="s">
        <v>1632</v>
      </c>
      <c r="E332" s="47" t="s">
        <v>1707</v>
      </c>
      <c r="F332" s="47" t="s">
        <v>132</v>
      </c>
      <c r="G332" s="47" t="s">
        <v>58</v>
      </c>
      <c r="H332" s="47" t="s">
        <v>1524</v>
      </c>
      <c r="I332" s="423" t="s">
        <v>106</v>
      </c>
      <c r="J332" s="423" t="s">
        <v>106</v>
      </c>
      <c r="K332" s="423" t="s">
        <v>106</v>
      </c>
      <c r="L332" s="423" t="s">
        <v>106</v>
      </c>
      <c r="M332" s="47" t="s">
        <v>104</v>
      </c>
      <c r="N332" s="369" t="s">
        <v>395</v>
      </c>
      <c r="O332" s="370" t="s">
        <v>395</v>
      </c>
      <c r="P332" s="423" t="s">
        <v>106</v>
      </c>
      <c r="Q332" s="423" t="s">
        <v>106</v>
      </c>
      <c r="R332" s="423" t="s">
        <v>106</v>
      </c>
      <c r="S332" s="423" t="s">
        <v>106</v>
      </c>
      <c r="T332" s="47" t="s">
        <v>104</v>
      </c>
      <c r="U332" s="369" t="s">
        <v>395</v>
      </c>
      <c r="V332" s="370" t="s">
        <v>395</v>
      </c>
      <c r="W332" s="423" t="s">
        <v>106</v>
      </c>
      <c r="X332" s="423" t="s">
        <v>106</v>
      </c>
      <c r="Y332" s="423" t="s">
        <v>106</v>
      </c>
      <c r="Z332" s="423" t="s">
        <v>106</v>
      </c>
      <c r="AA332" s="47" t="s">
        <v>104</v>
      </c>
      <c r="AB332" s="369" t="s">
        <v>395</v>
      </c>
      <c r="AC332" s="370" t="s">
        <v>395</v>
      </c>
      <c r="AD332" s="423" t="s">
        <v>106</v>
      </c>
      <c r="AE332" s="423" t="s">
        <v>106</v>
      </c>
      <c r="AF332" s="423" t="s">
        <v>106</v>
      </c>
      <c r="AG332" s="423" t="s">
        <v>106</v>
      </c>
      <c r="AH332" s="47" t="s">
        <v>104</v>
      </c>
      <c r="AI332" s="369" t="s">
        <v>395</v>
      </c>
      <c r="AJ332" s="370" t="s">
        <v>395</v>
      </c>
      <c r="AK332" s="423" t="s">
        <v>106</v>
      </c>
      <c r="AL332" s="423" t="s">
        <v>106</v>
      </c>
      <c r="AM332" s="221"/>
      <c r="AN332" s="48">
        <v>22</v>
      </c>
      <c r="AO332" s="48">
        <v>22</v>
      </c>
      <c r="AP332" s="48">
        <v>22</v>
      </c>
      <c r="AQ332" s="48">
        <v>0</v>
      </c>
      <c r="AR332" s="48">
        <v>0</v>
      </c>
      <c r="AS332" s="48">
        <v>0</v>
      </c>
      <c r="AT332" s="48">
        <v>19</v>
      </c>
      <c r="AU332" s="48">
        <v>212</v>
      </c>
      <c r="AV332" s="48">
        <v>212</v>
      </c>
      <c r="AW332" s="48">
        <v>212</v>
      </c>
      <c r="AX332" s="48">
        <v>0</v>
      </c>
      <c r="AY332" s="48">
        <v>0</v>
      </c>
      <c r="AZ332" s="48">
        <v>0</v>
      </c>
      <c r="BA332" s="48">
        <v>0</v>
      </c>
      <c r="BB332" s="48">
        <v>0</v>
      </c>
      <c r="BC332" s="48">
        <v>0</v>
      </c>
      <c r="BD332" s="48">
        <v>0</v>
      </c>
      <c r="BE332" s="48">
        <v>0</v>
      </c>
      <c r="BF332" s="48">
        <v>0</v>
      </c>
      <c r="BG332" s="48">
        <v>0</v>
      </c>
      <c r="BH332" s="48">
        <v>0</v>
      </c>
      <c r="BI332" s="48">
        <v>0</v>
      </c>
      <c r="BJ332" s="48">
        <v>0</v>
      </c>
      <c r="BK332" s="48">
        <v>0</v>
      </c>
      <c r="BL332" s="48">
        <v>0</v>
      </c>
      <c r="BM332" s="48">
        <v>0</v>
      </c>
      <c r="BN332" s="48">
        <v>0</v>
      </c>
      <c r="BO332" s="48">
        <v>0</v>
      </c>
      <c r="BP332" s="48">
        <v>0</v>
      </c>
      <c r="BQ332" s="48">
        <v>0</v>
      </c>
      <c r="BR332" s="48">
        <v>0</v>
      </c>
      <c r="BS332" s="48">
        <v>0</v>
      </c>
      <c r="BT332" s="48">
        <v>0</v>
      </c>
      <c r="BU332" s="48">
        <v>0</v>
      </c>
      <c r="BV332" s="48">
        <v>0</v>
      </c>
      <c r="BW332" s="48">
        <v>0</v>
      </c>
      <c r="BX332" s="48">
        <v>0</v>
      </c>
      <c r="BY332" s="48">
        <v>0</v>
      </c>
      <c r="BZ332" s="48">
        <v>0</v>
      </c>
      <c r="CA332" s="48">
        <v>0</v>
      </c>
      <c r="CB332" s="48">
        <v>0</v>
      </c>
      <c r="CC332" s="48">
        <v>0</v>
      </c>
      <c r="CD332" s="48">
        <v>0</v>
      </c>
      <c r="CE332" s="48">
        <v>0</v>
      </c>
      <c r="CF332" s="48">
        <v>0</v>
      </c>
      <c r="CG332" s="48">
        <v>0</v>
      </c>
      <c r="CH332" s="48">
        <v>0</v>
      </c>
      <c r="CI332" s="48">
        <v>0</v>
      </c>
      <c r="CJ332" s="48">
        <v>0</v>
      </c>
      <c r="CK332" s="48">
        <v>0</v>
      </c>
      <c r="CL332" s="48">
        <v>0</v>
      </c>
      <c r="CM332" s="48">
        <v>0</v>
      </c>
      <c r="CN332" s="48">
        <v>0</v>
      </c>
      <c r="CO332" s="48">
        <v>0</v>
      </c>
      <c r="CP332" s="48"/>
      <c r="CQ332" s="48"/>
      <c r="CR332" s="48"/>
      <c r="CS332" s="48"/>
      <c r="CT332" s="48"/>
      <c r="CU332" s="48">
        <v>208</v>
      </c>
      <c r="CV332" s="429" t="s">
        <v>396</v>
      </c>
      <c r="CW332" s="47"/>
      <c r="CX332" s="47" t="s">
        <v>870</v>
      </c>
      <c r="CY332" s="15"/>
    </row>
    <row r="333" spans="1:103" hidden="1" x14ac:dyDescent="0.35">
      <c r="A333" s="427">
        <v>331</v>
      </c>
      <c r="B333" s="47" t="s">
        <v>1708</v>
      </c>
      <c r="C333" s="47" t="s">
        <v>1709</v>
      </c>
      <c r="D333" s="47" t="s">
        <v>1632</v>
      </c>
      <c r="E333" s="47" t="s">
        <v>1710</v>
      </c>
      <c r="F333" s="47" t="s">
        <v>132</v>
      </c>
      <c r="G333" s="47" t="s">
        <v>58</v>
      </c>
      <c r="H333" s="47" t="s">
        <v>1524</v>
      </c>
      <c r="I333" s="423" t="s">
        <v>106</v>
      </c>
      <c r="J333" s="423" t="s">
        <v>106</v>
      </c>
      <c r="K333" s="423" t="s">
        <v>106</v>
      </c>
      <c r="L333" s="423" t="s">
        <v>106</v>
      </c>
      <c r="M333" s="47" t="s">
        <v>104</v>
      </c>
      <c r="N333" s="369" t="s">
        <v>395</v>
      </c>
      <c r="O333" s="370" t="s">
        <v>395</v>
      </c>
      <c r="P333" s="423" t="s">
        <v>106</v>
      </c>
      <c r="Q333" s="423" t="s">
        <v>106</v>
      </c>
      <c r="R333" s="423" t="s">
        <v>106</v>
      </c>
      <c r="S333" s="423" t="s">
        <v>106</v>
      </c>
      <c r="T333" s="47" t="s">
        <v>104</v>
      </c>
      <c r="U333" s="369" t="s">
        <v>395</v>
      </c>
      <c r="V333" s="370" t="s">
        <v>395</v>
      </c>
      <c r="W333" s="423" t="s">
        <v>106</v>
      </c>
      <c r="X333" s="423" t="s">
        <v>106</v>
      </c>
      <c r="Y333" s="423" t="s">
        <v>106</v>
      </c>
      <c r="Z333" s="423" t="s">
        <v>106</v>
      </c>
      <c r="AA333" s="47" t="s">
        <v>104</v>
      </c>
      <c r="AB333" s="369" t="s">
        <v>395</v>
      </c>
      <c r="AC333" s="370" t="s">
        <v>395</v>
      </c>
      <c r="AD333" s="423" t="s">
        <v>106</v>
      </c>
      <c r="AE333" s="423" t="s">
        <v>106</v>
      </c>
      <c r="AF333" s="423" t="s">
        <v>106</v>
      </c>
      <c r="AG333" s="423" t="s">
        <v>106</v>
      </c>
      <c r="AH333" s="47" t="s">
        <v>104</v>
      </c>
      <c r="AI333" s="369" t="s">
        <v>395</v>
      </c>
      <c r="AJ333" s="370" t="s">
        <v>395</v>
      </c>
      <c r="AK333" s="423" t="s">
        <v>106</v>
      </c>
      <c r="AL333" s="423" t="s">
        <v>106</v>
      </c>
      <c r="AM333" s="221"/>
      <c r="AN333" s="48">
        <v>22</v>
      </c>
      <c r="AO333" s="48">
        <v>22</v>
      </c>
      <c r="AP333" s="48">
        <v>22</v>
      </c>
      <c r="AQ333" s="48">
        <v>0</v>
      </c>
      <c r="AR333" s="48">
        <v>0</v>
      </c>
      <c r="AS333" s="48">
        <v>0</v>
      </c>
      <c r="AT333" s="48">
        <v>19</v>
      </c>
      <c r="AU333" s="48">
        <v>212</v>
      </c>
      <c r="AV333" s="48">
        <v>212</v>
      </c>
      <c r="AW333" s="48">
        <v>212</v>
      </c>
      <c r="AX333" s="48">
        <v>0</v>
      </c>
      <c r="AY333" s="48">
        <v>0</v>
      </c>
      <c r="AZ333" s="48">
        <v>0</v>
      </c>
      <c r="BA333" s="48">
        <v>0</v>
      </c>
      <c r="BB333" s="48">
        <v>0</v>
      </c>
      <c r="BC333" s="48">
        <v>0</v>
      </c>
      <c r="BD333" s="48">
        <v>0</v>
      </c>
      <c r="BE333" s="48">
        <v>0</v>
      </c>
      <c r="BF333" s="48">
        <v>0</v>
      </c>
      <c r="BG333" s="48">
        <v>0</v>
      </c>
      <c r="BH333" s="48">
        <v>0</v>
      </c>
      <c r="BI333" s="48">
        <v>0</v>
      </c>
      <c r="BJ333" s="48">
        <v>0</v>
      </c>
      <c r="BK333" s="48">
        <v>0</v>
      </c>
      <c r="BL333" s="48">
        <v>0</v>
      </c>
      <c r="BM333" s="48">
        <v>0</v>
      </c>
      <c r="BN333" s="48">
        <v>0</v>
      </c>
      <c r="BO333" s="48">
        <v>0</v>
      </c>
      <c r="BP333" s="48">
        <v>0</v>
      </c>
      <c r="BQ333" s="48">
        <v>0</v>
      </c>
      <c r="BR333" s="48">
        <v>0</v>
      </c>
      <c r="BS333" s="48">
        <v>0</v>
      </c>
      <c r="BT333" s="48">
        <v>0</v>
      </c>
      <c r="BU333" s="48">
        <v>0</v>
      </c>
      <c r="BV333" s="48">
        <v>0</v>
      </c>
      <c r="BW333" s="48">
        <v>0</v>
      </c>
      <c r="BX333" s="48">
        <v>0</v>
      </c>
      <c r="BY333" s="48">
        <v>0</v>
      </c>
      <c r="BZ333" s="48">
        <v>0</v>
      </c>
      <c r="CA333" s="48">
        <v>0</v>
      </c>
      <c r="CB333" s="48">
        <v>0</v>
      </c>
      <c r="CC333" s="48">
        <v>0</v>
      </c>
      <c r="CD333" s="48">
        <v>0</v>
      </c>
      <c r="CE333" s="48">
        <v>0</v>
      </c>
      <c r="CF333" s="48">
        <v>0</v>
      </c>
      <c r="CG333" s="48">
        <v>0</v>
      </c>
      <c r="CH333" s="48">
        <v>0</v>
      </c>
      <c r="CI333" s="48">
        <v>0</v>
      </c>
      <c r="CJ333" s="48">
        <v>0</v>
      </c>
      <c r="CK333" s="48">
        <v>0</v>
      </c>
      <c r="CL333" s="48">
        <v>0</v>
      </c>
      <c r="CM333" s="48">
        <v>0</v>
      </c>
      <c r="CN333" s="48">
        <v>0</v>
      </c>
      <c r="CO333" s="48">
        <v>0</v>
      </c>
      <c r="CP333" s="48"/>
      <c r="CQ333" s="48"/>
      <c r="CR333" s="48"/>
      <c r="CS333" s="48"/>
      <c r="CT333" s="48"/>
      <c r="CU333" s="48">
        <v>208</v>
      </c>
      <c r="CV333" s="429" t="s">
        <v>396</v>
      </c>
      <c r="CW333" s="47"/>
      <c r="CX333" s="47" t="s">
        <v>870</v>
      </c>
      <c r="CY333" s="15"/>
    </row>
    <row r="334" spans="1:103" hidden="1" x14ac:dyDescent="0.35">
      <c r="A334" s="427">
        <v>332</v>
      </c>
      <c r="B334" s="47" t="s">
        <v>1711</v>
      </c>
      <c r="C334" s="47" t="s">
        <v>1712</v>
      </c>
      <c r="D334" s="47" t="s">
        <v>1632</v>
      </c>
      <c r="E334" s="47" t="s">
        <v>1713</v>
      </c>
      <c r="F334" s="47" t="s">
        <v>132</v>
      </c>
      <c r="G334" s="47" t="s">
        <v>58</v>
      </c>
      <c r="H334" s="47" t="s">
        <v>1524</v>
      </c>
      <c r="I334" s="423" t="s">
        <v>106</v>
      </c>
      <c r="J334" s="423" t="s">
        <v>106</v>
      </c>
      <c r="K334" s="423" t="s">
        <v>106</v>
      </c>
      <c r="L334" s="423" t="s">
        <v>106</v>
      </c>
      <c r="M334" s="47" t="s">
        <v>104</v>
      </c>
      <c r="N334" s="369" t="s">
        <v>395</v>
      </c>
      <c r="O334" s="370" t="s">
        <v>395</v>
      </c>
      <c r="P334" s="423" t="s">
        <v>106</v>
      </c>
      <c r="Q334" s="423" t="s">
        <v>106</v>
      </c>
      <c r="R334" s="423" t="s">
        <v>106</v>
      </c>
      <c r="S334" s="423" t="s">
        <v>106</v>
      </c>
      <c r="T334" s="47" t="s">
        <v>104</v>
      </c>
      <c r="U334" s="369" t="s">
        <v>395</v>
      </c>
      <c r="V334" s="370" t="s">
        <v>395</v>
      </c>
      <c r="W334" s="423" t="s">
        <v>106</v>
      </c>
      <c r="X334" s="423" t="s">
        <v>106</v>
      </c>
      <c r="Y334" s="423" t="s">
        <v>106</v>
      </c>
      <c r="Z334" s="423" t="s">
        <v>106</v>
      </c>
      <c r="AA334" s="47" t="s">
        <v>104</v>
      </c>
      <c r="AB334" s="369" t="s">
        <v>395</v>
      </c>
      <c r="AC334" s="370" t="s">
        <v>395</v>
      </c>
      <c r="AD334" s="423" t="s">
        <v>106</v>
      </c>
      <c r="AE334" s="423" t="s">
        <v>106</v>
      </c>
      <c r="AF334" s="423" t="s">
        <v>106</v>
      </c>
      <c r="AG334" s="423" t="s">
        <v>106</v>
      </c>
      <c r="AH334" s="47" t="s">
        <v>104</v>
      </c>
      <c r="AI334" s="369" t="s">
        <v>395</v>
      </c>
      <c r="AJ334" s="370" t="s">
        <v>395</v>
      </c>
      <c r="AK334" s="423" t="s">
        <v>106</v>
      </c>
      <c r="AL334" s="423" t="s">
        <v>106</v>
      </c>
      <c r="AM334" s="221"/>
      <c r="AN334" s="48">
        <v>22</v>
      </c>
      <c r="AO334" s="48">
        <v>22</v>
      </c>
      <c r="AP334" s="48">
        <v>22</v>
      </c>
      <c r="AQ334" s="48">
        <v>0</v>
      </c>
      <c r="AR334" s="48">
        <v>0</v>
      </c>
      <c r="AS334" s="48">
        <v>0</v>
      </c>
      <c r="AT334" s="48">
        <v>19</v>
      </c>
      <c r="AU334" s="48">
        <v>212</v>
      </c>
      <c r="AV334" s="48">
        <v>212</v>
      </c>
      <c r="AW334" s="48">
        <v>212</v>
      </c>
      <c r="AX334" s="48">
        <v>0</v>
      </c>
      <c r="AY334" s="48">
        <v>0</v>
      </c>
      <c r="AZ334" s="48">
        <v>0</v>
      </c>
      <c r="BA334" s="48">
        <v>0</v>
      </c>
      <c r="BB334" s="48">
        <v>0</v>
      </c>
      <c r="BC334" s="48">
        <v>0</v>
      </c>
      <c r="BD334" s="48">
        <v>0</v>
      </c>
      <c r="BE334" s="48">
        <v>0</v>
      </c>
      <c r="BF334" s="48">
        <v>0</v>
      </c>
      <c r="BG334" s="48">
        <v>0</v>
      </c>
      <c r="BH334" s="48">
        <v>0</v>
      </c>
      <c r="BI334" s="48">
        <v>0</v>
      </c>
      <c r="BJ334" s="48">
        <v>0</v>
      </c>
      <c r="BK334" s="48">
        <v>0</v>
      </c>
      <c r="BL334" s="48">
        <v>0</v>
      </c>
      <c r="BM334" s="48">
        <v>0</v>
      </c>
      <c r="BN334" s="48">
        <v>0</v>
      </c>
      <c r="BO334" s="48">
        <v>0</v>
      </c>
      <c r="BP334" s="48">
        <v>0</v>
      </c>
      <c r="BQ334" s="48">
        <v>0</v>
      </c>
      <c r="BR334" s="48">
        <v>0</v>
      </c>
      <c r="BS334" s="48">
        <v>0</v>
      </c>
      <c r="BT334" s="48">
        <v>0</v>
      </c>
      <c r="BU334" s="48">
        <v>0</v>
      </c>
      <c r="BV334" s="48">
        <v>0</v>
      </c>
      <c r="BW334" s="48">
        <v>0</v>
      </c>
      <c r="BX334" s="48">
        <v>0</v>
      </c>
      <c r="BY334" s="48">
        <v>0</v>
      </c>
      <c r="BZ334" s="48">
        <v>0</v>
      </c>
      <c r="CA334" s="48">
        <v>0</v>
      </c>
      <c r="CB334" s="48">
        <v>0</v>
      </c>
      <c r="CC334" s="48">
        <v>0</v>
      </c>
      <c r="CD334" s="48">
        <v>0</v>
      </c>
      <c r="CE334" s="48">
        <v>0</v>
      </c>
      <c r="CF334" s="48">
        <v>0</v>
      </c>
      <c r="CG334" s="48">
        <v>0</v>
      </c>
      <c r="CH334" s="48">
        <v>0</v>
      </c>
      <c r="CI334" s="48">
        <v>0</v>
      </c>
      <c r="CJ334" s="48">
        <v>0</v>
      </c>
      <c r="CK334" s="48">
        <v>0</v>
      </c>
      <c r="CL334" s="48">
        <v>0</v>
      </c>
      <c r="CM334" s="48">
        <v>0</v>
      </c>
      <c r="CN334" s="48">
        <v>0</v>
      </c>
      <c r="CO334" s="48">
        <v>0</v>
      </c>
      <c r="CP334" s="48"/>
      <c r="CQ334" s="48"/>
      <c r="CR334" s="48"/>
      <c r="CS334" s="48"/>
      <c r="CT334" s="48"/>
      <c r="CU334" s="48">
        <v>208</v>
      </c>
      <c r="CV334" s="429" t="s">
        <v>396</v>
      </c>
      <c r="CW334" s="47"/>
      <c r="CX334" s="47" t="s">
        <v>870</v>
      </c>
      <c r="CY334" s="15"/>
    </row>
    <row r="335" spans="1:103" hidden="1" x14ac:dyDescent="0.35">
      <c r="A335" s="427">
        <v>333</v>
      </c>
      <c r="B335" s="47" t="s">
        <v>1714</v>
      </c>
      <c r="C335" s="47" t="s">
        <v>1715</v>
      </c>
      <c r="D335" s="47" t="s">
        <v>1632</v>
      </c>
      <c r="E335" s="47" t="s">
        <v>1716</v>
      </c>
      <c r="F335" s="47" t="s">
        <v>132</v>
      </c>
      <c r="G335" s="47" t="s">
        <v>58</v>
      </c>
      <c r="H335" s="47" t="s">
        <v>1524</v>
      </c>
      <c r="I335" s="423" t="s">
        <v>106</v>
      </c>
      <c r="J335" s="423" t="s">
        <v>106</v>
      </c>
      <c r="K335" s="423" t="s">
        <v>106</v>
      </c>
      <c r="L335" s="423" t="s">
        <v>106</v>
      </c>
      <c r="M335" s="47" t="s">
        <v>104</v>
      </c>
      <c r="N335" s="369" t="s">
        <v>395</v>
      </c>
      <c r="O335" s="370" t="s">
        <v>395</v>
      </c>
      <c r="P335" s="423" t="s">
        <v>106</v>
      </c>
      <c r="Q335" s="423" t="s">
        <v>106</v>
      </c>
      <c r="R335" s="423" t="s">
        <v>106</v>
      </c>
      <c r="S335" s="423" t="s">
        <v>106</v>
      </c>
      <c r="T335" s="47" t="s">
        <v>104</v>
      </c>
      <c r="U335" s="369" t="s">
        <v>395</v>
      </c>
      <c r="V335" s="370" t="s">
        <v>395</v>
      </c>
      <c r="W335" s="423" t="s">
        <v>106</v>
      </c>
      <c r="X335" s="423" t="s">
        <v>106</v>
      </c>
      <c r="Y335" s="423" t="s">
        <v>106</v>
      </c>
      <c r="Z335" s="423" t="s">
        <v>106</v>
      </c>
      <c r="AA335" s="47" t="s">
        <v>104</v>
      </c>
      <c r="AB335" s="369" t="s">
        <v>395</v>
      </c>
      <c r="AC335" s="370" t="s">
        <v>395</v>
      </c>
      <c r="AD335" s="423" t="s">
        <v>106</v>
      </c>
      <c r="AE335" s="423" t="s">
        <v>106</v>
      </c>
      <c r="AF335" s="423" t="s">
        <v>106</v>
      </c>
      <c r="AG335" s="423" t="s">
        <v>106</v>
      </c>
      <c r="AH335" s="47" t="s">
        <v>104</v>
      </c>
      <c r="AI335" s="369" t="s">
        <v>395</v>
      </c>
      <c r="AJ335" s="370" t="s">
        <v>395</v>
      </c>
      <c r="AK335" s="423" t="s">
        <v>106</v>
      </c>
      <c r="AL335" s="423" t="s">
        <v>106</v>
      </c>
      <c r="AM335" s="221"/>
      <c r="AN335" s="48">
        <v>22</v>
      </c>
      <c r="AO335" s="48">
        <v>22</v>
      </c>
      <c r="AP335" s="48">
        <v>22</v>
      </c>
      <c r="AQ335" s="48">
        <v>0</v>
      </c>
      <c r="AR335" s="48">
        <v>0</v>
      </c>
      <c r="AS335" s="48">
        <v>0</v>
      </c>
      <c r="AT335" s="48">
        <v>19</v>
      </c>
      <c r="AU335" s="48">
        <v>212</v>
      </c>
      <c r="AV335" s="48">
        <v>212</v>
      </c>
      <c r="AW335" s="48">
        <v>212</v>
      </c>
      <c r="AX335" s="48">
        <v>0</v>
      </c>
      <c r="AY335" s="48">
        <v>0</v>
      </c>
      <c r="AZ335" s="48">
        <v>0</v>
      </c>
      <c r="BA335" s="48">
        <v>0</v>
      </c>
      <c r="BB335" s="48">
        <v>0</v>
      </c>
      <c r="BC335" s="48">
        <v>0</v>
      </c>
      <c r="BD335" s="48">
        <v>0</v>
      </c>
      <c r="BE335" s="48">
        <v>0</v>
      </c>
      <c r="BF335" s="48">
        <v>0</v>
      </c>
      <c r="BG335" s="48">
        <v>0</v>
      </c>
      <c r="BH335" s="48">
        <v>0</v>
      </c>
      <c r="BI335" s="48">
        <v>0</v>
      </c>
      <c r="BJ335" s="48">
        <v>0</v>
      </c>
      <c r="BK335" s="48">
        <v>0</v>
      </c>
      <c r="BL335" s="48">
        <v>0</v>
      </c>
      <c r="BM335" s="48">
        <v>0</v>
      </c>
      <c r="BN335" s="48">
        <v>0</v>
      </c>
      <c r="BO335" s="48">
        <v>0</v>
      </c>
      <c r="BP335" s="48">
        <v>0</v>
      </c>
      <c r="BQ335" s="48">
        <v>0</v>
      </c>
      <c r="BR335" s="48">
        <v>0</v>
      </c>
      <c r="BS335" s="48">
        <v>0</v>
      </c>
      <c r="BT335" s="48">
        <v>0</v>
      </c>
      <c r="BU335" s="48">
        <v>0</v>
      </c>
      <c r="BV335" s="48">
        <v>0</v>
      </c>
      <c r="BW335" s="48">
        <v>0</v>
      </c>
      <c r="BX335" s="48">
        <v>0</v>
      </c>
      <c r="BY335" s="48">
        <v>0</v>
      </c>
      <c r="BZ335" s="48">
        <v>0</v>
      </c>
      <c r="CA335" s="48">
        <v>0</v>
      </c>
      <c r="CB335" s="48">
        <v>0</v>
      </c>
      <c r="CC335" s="48">
        <v>0</v>
      </c>
      <c r="CD335" s="48">
        <v>0</v>
      </c>
      <c r="CE335" s="48">
        <v>0</v>
      </c>
      <c r="CF335" s="48">
        <v>0</v>
      </c>
      <c r="CG335" s="48">
        <v>0</v>
      </c>
      <c r="CH335" s="48">
        <v>0</v>
      </c>
      <c r="CI335" s="48">
        <v>0</v>
      </c>
      <c r="CJ335" s="48">
        <v>0</v>
      </c>
      <c r="CK335" s="48">
        <v>0</v>
      </c>
      <c r="CL335" s="48">
        <v>0</v>
      </c>
      <c r="CM335" s="48">
        <v>0</v>
      </c>
      <c r="CN335" s="48">
        <v>0</v>
      </c>
      <c r="CO335" s="48">
        <v>0</v>
      </c>
      <c r="CP335" s="48"/>
      <c r="CQ335" s="48"/>
      <c r="CR335" s="48"/>
      <c r="CS335" s="48"/>
      <c r="CT335" s="48"/>
      <c r="CU335" s="48">
        <v>208</v>
      </c>
      <c r="CV335" s="429" t="s">
        <v>396</v>
      </c>
      <c r="CW335" s="47"/>
      <c r="CX335" s="47" t="s">
        <v>319</v>
      </c>
      <c r="CY335" s="15"/>
    </row>
    <row r="336" spans="1:103" hidden="1" x14ac:dyDescent="0.35">
      <c r="A336" s="427">
        <v>334</v>
      </c>
      <c r="B336" s="47" t="s">
        <v>1717</v>
      </c>
      <c r="C336" s="47" t="s">
        <v>1718</v>
      </c>
      <c r="D336" s="47" t="s">
        <v>61</v>
      </c>
      <c r="E336" s="47" t="s">
        <v>1719</v>
      </c>
      <c r="F336" s="47" t="s">
        <v>132</v>
      </c>
      <c r="G336" s="47" t="s">
        <v>58</v>
      </c>
      <c r="H336" s="47" t="s">
        <v>547</v>
      </c>
      <c r="I336" s="423" t="s">
        <v>106</v>
      </c>
      <c r="J336" s="423" t="s">
        <v>106</v>
      </c>
      <c r="K336" s="47" t="s">
        <v>395</v>
      </c>
      <c r="L336" s="423" t="s">
        <v>106</v>
      </c>
      <c r="M336" s="19" t="s">
        <v>828</v>
      </c>
      <c r="N336" s="369" t="s">
        <v>104</v>
      </c>
      <c r="O336" s="370" t="s">
        <v>395</v>
      </c>
      <c r="P336" s="47" t="s">
        <v>395</v>
      </c>
      <c r="Q336" s="423" t="s">
        <v>106</v>
      </c>
      <c r="R336" s="423" t="s">
        <v>106</v>
      </c>
      <c r="S336" s="19" t="s">
        <v>1056</v>
      </c>
      <c r="T336" s="433"/>
      <c r="U336" s="369"/>
      <c r="V336" s="370" t="s">
        <v>395</v>
      </c>
      <c r="W336" s="433"/>
      <c r="X336" s="433"/>
      <c r="Y336" s="433"/>
      <c r="Z336" s="433"/>
      <c r="AA336" s="433"/>
      <c r="AB336" s="369"/>
      <c r="AC336" s="370"/>
      <c r="AD336" s="433"/>
      <c r="AE336" s="433"/>
      <c r="AF336" s="433"/>
      <c r="AG336" s="433"/>
      <c r="AH336" s="433"/>
      <c r="AI336" s="369"/>
      <c r="AJ336" s="370"/>
      <c r="AK336" s="433"/>
      <c r="AL336" s="433"/>
      <c r="AM336" s="221"/>
      <c r="AN336" s="430">
        <v>6.9249999999999998</v>
      </c>
      <c r="AO336" s="430">
        <v>6.9249999999999998</v>
      </c>
      <c r="AP336" s="430">
        <v>6.9249999999999998</v>
      </c>
      <c r="AQ336" s="48">
        <v>0</v>
      </c>
      <c r="AR336" s="48">
        <v>0</v>
      </c>
      <c r="AS336" s="48">
        <v>0</v>
      </c>
      <c r="AT336" s="430">
        <v>18.666699999999999</v>
      </c>
      <c r="AU336" s="430">
        <v>67.25</v>
      </c>
      <c r="AV336" s="430">
        <v>67.25</v>
      </c>
      <c r="AW336" s="430">
        <v>67.25</v>
      </c>
      <c r="AX336" s="48">
        <v>0</v>
      </c>
      <c r="AY336" s="48">
        <v>0</v>
      </c>
      <c r="AZ336" s="48">
        <v>0</v>
      </c>
      <c r="BA336" s="48">
        <v>0</v>
      </c>
      <c r="BB336" s="48">
        <v>0</v>
      </c>
      <c r="BC336" s="48">
        <v>0</v>
      </c>
      <c r="BD336" s="48">
        <v>0</v>
      </c>
      <c r="BE336" s="430">
        <v>10.75</v>
      </c>
      <c r="BF336" s="48">
        <v>0</v>
      </c>
      <c r="BG336" s="48">
        <v>0</v>
      </c>
      <c r="BH336" s="430">
        <v>10.75</v>
      </c>
      <c r="BI336" s="430">
        <v>10.75</v>
      </c>
      <c r="BJ336" s="48">
        <v>0</v>
      </c>
      <c r="BK336" s="48">
        <v>0</v>
      </c>
      <c r="BL336" s="48">
        <v>0</v>
      </c>
      <c r="BM336" s="48">
        <v>0</v>
      </c>
      <c r="BN336" s="48">
        <v>0</v>
      </c>
      <c r="BO336" s="48">
        <v>0</v>
      </c>
      <c r="BP336" s="48">
        <v>0</v>
      </c>
      <c r="BQ336" s="48">
        <v>0</v>
      </c>
      <c r="BR336" s="48">
        <v>0</v>
      </c>
      <c r="BS336" s="48">
        <v>0</v>
      </c>
      <c r="BT336" s="48">
        <v>0</v>
      </c>
      <c r="BU336" s="48">
        <v>0</v>
      </c>
      <c r="BV336" s="48">
        <v>0</v>
      </c>
      <c r="BW336" s="48">
        <v>0</v>
      </c>
      <c r="BX336" s="48">
        <v>0</v>
      </c>
      <c r="BY336" s="48">
        <v>0</v>
      </c>
      <c r="BZ336" s="48">
        <v>0</v>
      </c>
      <c r="CA336" s="48">
        <v>0</v>
      </c>
      <c r="CB336" s="48">
        <v>0</v>
      </c>
      <c r="CC336" s="48">
        <v>0</v>
      </c>
      <c r="CD336" s="48">
        <v>0</v>
      </c>
      <c r="CE336" s="48">
        <v>0</v>
      </c>
      <c r="CF336" s="48">
        <v>0</v>
      </c>
      <c r="CG336" s="48">
        <v>0</v>
      </c>
      <c r="CH336" s="48">
        <v>0</v>
      </c>
      <c r="CI336" s="48">
        <v>0</v>
      </c>
      <c r="CJ336" s="48">
        <v>0</v>
      </c>
      <c r="CK336" s="48">
        <v>0</v>
      </c>
      <c r="CL336" s="48">
        <v>0</v>
      </c>
      <c r="CM336" s="48">
        <v>0</v>
      </c>
      <c r="CN336" s="48">
        <v>0</v>
      </c>
      <c r="CO336" s="48">
        <v>0</v>
      </c>
      <c r="CP336" s="48">
        <v>120</v>
      </c>
      <c r="CQ336" s="48"/>
      <c r="CR336" s="48"/>
      <c r="CS336" s="430">
        <v>28.75</v>
      </c>
      <c r="CT336" s="430">
        <v>148.75</v>
      </c>
      <c r="CU336" s="430">
        <v>67.25</v>
      </c>
      <c r="CV336" s="429" t="s">
        <v>397</v>
      </c>
      <c r="CW336" s="47" t="s">
        <v>1915</v>
      </c>
      <c r="CX336" s="47" t="s">
        <v>1067</v>
      </c>
      <c r="CY336" s="15"/>
    </row>
    <row r="337" spans="1:103" hidden="1" x14ac:dyDescent="0.35">
      <c r="A337" s="427">
        <v>335</v>
      </c>
      <c r="B337" s="47" t="s">
        <v>1720</v>
      </c>
      <c r="C337" s="47" t="s">
        <v>1721</v>
      </c>
      <c r="D337" s="47" t="s">
        <v>61</v>
      </c>
      <c r="E337" s="47" t="s">
        <v>1722</v>
      </c>
      <c r="F337" s="47" t="s">
        <v>132</v>
      </c>
      <c r="G337" s="47" t="s">
        <v>58</v>
      </c>
      <c r="H337" s="47" t="s">
        <v>547</v>
      </c>
      <c r="I337" s="423" t="s">
        <v>106</v>
      </c>
      <c r="J337" s="47" t="s">
        <v>395</v>
      </c>
      <c r="K337" s="423" t="s">
        <v>106</v>
      </c>
      <c r="L337" s="423" t="s">
        <v>106</v>
      </c>
      <c r="M337" s="47" t="s">
        <v>104</v>
      </c>
      <c r="N337" s="19" t="s">
        <v>106</v>
      </c>
      <c r="O337" s="370" t="s">
        <v>395</v>
      </c>
      <c r="P337" s="423" t="s">
        <v>106</v>
      </c>
      <c r="Q337" s="423" t="s">
        <v>106</v>
      </c>
      <c r="R337" s="423" t="s">
        <v>106</v>
      </c>
      <c r="S337" s="47" t="s">
        <v>395</v>
      </c>
      <c r="T337" s="47" t="s">
        <v>104</v>
      </c>
      <c r="U337" s="19" t="s">
        <v>106</v>
      </c>
      <c r="V337" s="370" t="s">
        <v>395</v>
      </c>
      <c r="W337" s="423" t="s">
        <v>106</v>
      </c>
      <c r="X337" s="423" t="s">
        <v>106</v>
      </c>
      <c r="Y337" s="423" t="s">
        <v>106</v>
      </c>
      <c r="Z337" s="47" t="s">
        <v>395</v>
      </c>
      <c r="AA337" s="47" t="s">
        <v>104</v>
      </c>
      <c r="AB337" s="19" t="s">
        <v>106</v>
      </c>
      <c r="AC337" s="370" t="s">
        <v>395</v>
      </c>
      <c r="AD337" s="423" t="s">
        <v>106</v>
      </c>
      <c r="AE337" s="423" t="s">
        <v>106</v>
      </c>
      <c r="AF337" s="423" t="s">
        <v>106</v>
      </c>
      <c r="AG337" s="47" t="s">
        <v>395</v>
      </c>
      <c r="AH337" s="47" t="s">
        <v>104</v>
      </c>
      <c r="AI337" s="19" t="s">
        <v>106</v>
      </c>
      <c r="AJ337" s="370" t="s">
        <v>395</v>
      </c>
      <c r="AK337" s="47" t="s">
        <v>395</v>
      </c>
      <c r="AL337" s="47" t="s">
        <v>104</v>
      </c>
      <c r="AM337" s="221"/>
      <c r="AN337" s="48">
        <v>21</v>
      </c>
      <c r="AO337" s="48">
        <v>21</v>
      </c>
      <c r="AP337" s="48">
        <v>21</v>
      </c>
      <c r="AQ337" s="48">
        <v>0</v>
      </c>
      <c r="AR337" s="48">
        <v>0</v>
      </c>
      <c r="AS337" s="48">
        <v>0</v>
      </c>
      <c r="AT337" s="430">
        <v>18.333300000000001</v>
      </c>
      <c r="AU337" s="48">
        <v>200</v>
      </c>
      <c r="AV337" s="48">
        <v>200</v>
      </c>
      <c r="AW337" s="48">
        <v>200</v>
      </c>
      <c r="AX337" s="48">
        <v>0</v>
      </c>
      <c r="AY337" s="48">
        <v>0</v>
      </c>
      <c r="AZ337" s="48">
        <v>0</v>
      </c>
      <c r="BA337" s="48">
        <v>0</v>
      </c>
      <c r="BB337" s="48">
        <v>0</v>
      </c>
      <c r="BC337" s="48">
        <v>0</v>
      </c>
      <c r="BD337" s="48">
        <v>0</v>
      </c>
      <c r="BE337" s="48">
        <v>0</v>
      </c>
      <c r="BF337" s="48">
        <v>0</v>
      </c>
      <c r="BG337" s="48">
        <v>0</v>
      </c>
      <c r="BH337" s="48">
        <v>0</v>
      </c>
      <c r="BI337" s="48">
        <v>0</v>
      </c>
      <c r="BJ337" s="48">
        <v>0</v>
      </c>
      <c r="BK337" s="48">
        <v>0</v>
      </c>
      <c r="BL337" s="48">
        <v>0</v>
      </c>
      <c r="BM337" s="48">
        <v>0</v>
      </c>
      <c r="BN337" s="48">
        <v>0</v>
      </c>
      <c r="BO337" s="48">
        <v>0</v>
      </c>
      <c r="BP337" s="48">
        <v>0</v>
      </c>
      <c r="BQ337" s="48">
        <v>0</v>
      </c>
      <c r="BR337" s="48">
        <v>0</v>
      </c>
      <c r="BS337" s="48">
        <v>0</v>
      </c>
      <c r="BT337" s="48">
        <v>0</v>
      </c>
      <c r="BU337" s="48">
        <v>0</v>
      </c>
      <c r="BV337" s="48">
        <v>0</v>
      </c>
      <c r="BW337" s="48">
        <v>0</v>
      </c>
      <c r="BX337" s="48">
        <v>0</v>
      </c>
      <c r="BY337" s="48">
        <v>0</v>
      </c>
      <c r="BZ337" s="48">
        <v>0</v>
      </c>
      <c r="CA337" s="48">
        <v>0</v>
      </c>
      <c r="CB337" s="48">
        <v>0</v>
      </c>
      <c r="CC337" s="48">
        <v>0</v>
      </c>
      <c r="CD337" s="48">
        <v>0</v>
      </c>
      <c r="CE337" s="48">
        <v>0</v>
      </c>
      <c r="CF337" s="48">
        <v>0</v>
      </c>
      <c r="CG337" s="48">
        <v>0</v>
      </c>
      <c r="CH337" s="48">
        <v>0</v>
      </c>
      <c r="CI337" s="48">
        <v>0</v>
      </c>
      <c r="CJ337" s="48">
        <v>0</v>
      </c>
      <c r="CK337" s="48">
        <v>0</v>
      </c>
      <c r="CL337" s="48">
        <v>0</v>
      </c>
      <c r="CM337" s="48">
        <v>0</v>
      </c>
      <c r="CN337" s="48">
        <v>0</v>
      </c>
      <c r="CO337" s="48">
        <v>0</v>
      </c>
      <c r="CP337" s="48"/>
      <c r="CQ337" s="48"/>
      <c r="CR337" s="48"/>
      <c r="CS337" s="48"/>
      <c r="CT337" s="48"/>
      <c r="CU337" s="48">
        <v>208</v>
      </c>
      <c r="CV337" s="429" t="s">
        <v>396</v>
      </c>
      <c r="CW337" s="47"/>
      <c r="CX337" s="47" t="s">
        <v>1068</v>
      </c>
      <c r="CY337" s="15"/>
    </row>
    <row r="338" spans="1:103" hidden="1" x14ac:dyDescent="0.35">
      <c r="A338" s="427">
        <v>336</v>
      </c>
      <c r="B338" s="47" t="s">
        <v>1723</v>
      </c>
      <c r="C338" s="47" t="s">
        <v>1724</v>
      </c>
      <c r="D338" s="47" t="s">
        <v>56</v>
      </c>
      <c r="E338" s="47" t="s">
        <v>1725</v>
      </c>
      <c r="F338" s="47" t="s">
        <v>131</v>
      </c>
      <c r="G338" s="47" t="s">
        <v>58</v>
      </c>
      <c r="H338" s="47" t="s">
        <v>399</v>
      </c>
      <c r="I338" s="47" t="s">
        <v>395</v>
      </c>
      <c r="J338" s="423" t="s">
        <v>106</v>
      </c>
      <c r="K338" s="423" t="s">
        <v>106</v>
      </c>
      <c r="L338" s="19" t="s">
        <v>828</v>
      </c>
      <c r="M338" s="423" t="s">
        <v>106</v>
      </c>
      <c r="N338" s="19" t="s">
        <v>1071</v>
      </c>
      <c r="O338" s="370" t="s">
        <v>395</v>
      </c>
      <c r="P338" s="423" t="s">
        <v>106</v>
      </c>
      <c r="Q338" s="47" t="s">
        <v>395</v>
      </c>
      <c r="R338" s="19" t="s">
        <v>828</v>
      </c>
      <c r="S338" s="423" t="s">
        <v>106</v>
      </c>
      <c r="T338" s="19" t="s">
        <v>1057</v>
      </c>
      <c r="U338" s="369" t="s">
        <v>104</v>
      </c>
      <c r="V338" s="370" t="s">
        <v>395</v>
      </c>
      <c r="W338" s="19" t="s">
        <v>828</v>
      </c>
      <c r="X338" s="423" t="s">
        <v>106</v>
      </c>
      <c r="Y338" s="19" t="s">
        <v>1057</v>
      </c>
      <c r="Z338" s="47" t="s">
        <v>104</v>
      </c>
      <c r="AA338" s="423" t="s">
        <v>106</v>
      </c>
      <c r="AB338" s="369" t="s">
        <v>395</v>
      </c>
      <c r="AC338" s="370" t="s">
        <v>395</v>
      </c>
      <c r="AD338" s="47" t="s">
        <v>395</v>
      </c>
      <c r="AE338" s="423" t="s">
        <v>106</v>
      </c>
      <c r="AF338" s="423" t="s">
        <v>106</v>
      </c>
      <c r="AG338" s="423" t="s">
        <v>106</v>
      </c>
      <c r="AH338" s="19" t="s">
        <v>828</v>
      </c>
      <c r="AI338" s="369" t="s">
        <v>104</v>
      </c>
      <c r="AJ338" s="370" t="s">
        <v>395</v>
      </c>
      <c r="AK338" s="423" t="s">
        <v>106</v>
      </c>
      <c r="AL338" s="423" t="s">
        <v>106</v>
      </c>
      <c r="AM338" s="221"/>
      <c r="AN338" s="430">
        <v>17.887499999999999</v>
      </c>
      <c r="AO338" s="430">
        <v>17.887499999999999</v>
      </c>
      <c r="AP338" s="430">
        <v>17.887499999999999</v>
      </c>
      <c r="AQ338" s="48">
        <v>0</v>
      </c>
      <c r="AR338" s="48">
        <v>0</v>
      </c>
      <c r="AS338" s="48">
        <v>0</v>
      </c>
      <c r="AT338" s="48">
        <v>19</v>
      </c>
      <c r="AU338" s="48">
        <v>171</v>
      </c>
      <c r="AV338" s="48">
        <v>171</v>
      </c>
      <c r="AW338" s="48">
        <v>171</v>
      </c>
      <c r="AX338" s="48">
        <v>0</v>
      </c>
      <c r="AY338" s="48">
        <v>0</v>
      </c>
      <c r="AZ338" s="48">
        <v>0</v>
      </c>
      <c r="BA338" s="48">
        <v>0</v>
      </c>
      <c r="BB338" s="48">
        <v>0</v>
      </c>
      <c r="BC338" s="48">
        <v>0</v>
      </c>
      <c r="BD338" s="48">
        <v>0</v>
      </c>
      <c r="BE338" s="48">
        <v>41</v>
      </c>
      <c r="BF338" s="48">
        <v>0</v>
      </c>
      <c r="BG338" s="48">
        <v>0</v>
      </c>
      <c r="BH338" s="48">
        <v>41</v>
      </c>
      <c r="BI338" s="48">
        <v>41</v>
      </c>
      <c r="BJ338" s="48">
        <v>0</v>
      </c>
      <c r="BK338" s="48">
        <v>0</v>
      </c>
      <c r="BL338" s="48">
        <v>0</v>
      </c>
      <c r="BM338" s="48">
        <v>0</v>
      </c>
      <c r="BN338" s="48">
        <v>0</v>
      </c>
      <c r="BO338" s="48">
        <v>0</v>
      </c>
      <c r="BP338" s="48">
        <v>0</v>
      </c>
      <c r="BQ338" s="48">
        <v>0</v>
      </c>
      <c r="BR338" s="48">
        <v>0</v>
      </c>
      <c r="BS338" s="48">
        <v>0</v>
      </c>
      <c r="BT338" s="48">
        <v>0</v>
      </c>
      <c r="BU338" s="48">
        <v>0</v>
      </c>
      <c r="BV338" s="48">
        <v>0</v>
      </c>
      <c r="BW338" s="48">
        <v>0</v>
      </c>
      <c r="BX338" s="48">
        <v>0</v>
      </c>
      <c r="BY338" s="48">
        <v>0</v>
      </c>
      <c r="BZ338" s="48">
        <v>0</v>
      </c>
      <c r="CA338" s="48">
        <v>0</v>
      </c>
      <c r="CB338" s="48">
        <v>0</v>
      </c>
      <c r="CC338" s="48">
        <v>0</v>
      </c>
      <c r="CD338" s="48">
        <v>0</v>
      </c>
      <c r="CE338" s="48">
        <v>0</v>
      </c>
      <c r="CF338" s="48">
        <v>0</v>
      </c>
      <c r="CG338" s="48">
        <v>0</v>
      </c>
      <c r="CH338" s="48">
        <v>0</v>
      </c>
      <c r="CI338" s="48">
        <v>0</v>
      </c>
      <c r="CJ338" s="48">
        <v>0</v>
      </c>
      <c r="CK338" s="48">
        <v>0</v>
      </c>
      <c r="CL338" s="48">
        <v>0</v>
      </c>
      <c r="CM338" s="48">
        <v>0</v>
      </c>
      <c r="CN338" s="48">
        <v>0</v>
      </c>
      <c r="CO338" s="48">
        <v>0</v>
      </c>
      <c r="CP338" s="48"/>
      <c r="CQ338" s="48"/>
      <c r="CR338" s="48"/>
      <c r="CS338" s="48">
        <v>41</v>
      </c>
      <c r="CT338" s="48">
        <v>41</v>
      </c>
      <c r="CU338" s="48">
        <v>167</v>
      </c>
      <c r="CV338" s="429" t="s">
        <v>396</v>
      </c>
      <c r="CW338" s="47"/>
      <c r="CX338" s="47" t="s">
        <v>1068</v>
      </c>
      <c r="CY338" s="15"/>
    </row>
    <row r="339" spans="1:103" hidden="1" x14ac:dyDescent="0.35">
      <c r="A339" s="427">
        <v>337</v>
      </c>
      <c r="B339" s="47" t="s">
        <v>1726</v>
      </c>
      <c r="C339" s="47" t="s">
        <v>1727</v>
      </c>
      <c r="D339" s="47" t="s">
        <v>56</v>
      </c>
      <c r="E339" s="47" t="s">
        <v>1728</v>
      </c>
      <c r="F339" s="47" t="s">
        <v>131</v>
      </c>
      <c r="G339" s="47" t="s">
        <v>58</v>
      </c>
      <c r="H339" s="47" t="s">
        <v>399</v>
      </c>
      <c r="I339" s="47" t="s">
        <v>104</v>
      </c>
      <c r="J339" s="423" t="s">
        <v>106</v>
      </c>
      <c r="K339" s="423" t="s">
        <v>106</v>
      </c>
      <c r="L339" s="423" t="s">
        <v>106</v>
      </c>
      <c r="M339" s="423" t="s">
        <v>106</v>
      </c>
      <c r="N339" s="369" t="s">
        <v>395</v>
      </c>
      <c r="O339" s="370" t="s">
        <v>395</v>
      </c>
      <c r="P339" s="423" t="s">
        <v>106</v>
      </c>
      <c r="Q339" s="47" t="s">
        <v>104</v>
      </c>
      <c r="R339" s="423" t="s">
        <v>106</v>
      </c>
      <c r="S339" s="423" t="s">
        <v>106</v>
      </c>
      <c r="T339" s="423" t="s">
        <v>106</v>
      </c>
      <c r="U339" s="369" t="s">
        <v>395</v>
      </c>
      <c r="V339" s="370" t="s">
        <v>395</v>
      </c>
      <c r="W339" s="423" t="s">
        <v>106</v>
      </c>
      <c r="X339" s="47" t="s">
        <v>104</v>
      </c>
      <c r="Y339" s="423" t="s">
        <v>106</v>
      </c>
      <c r="Z339" s="423" t="s">
        <v>106</v>
      </c>
      <c r="AA339" s="423" t="s">
        <v>106</v>
      </c>
      <c r="AB339" s="369" t="s">
        <v>395</v>
      </c>
      <c r="AC339" s="370" t="s">
        <v>395</v>
      </c>
      <c r="AD339" s="423" t="s">
        <v>106</v>
      </c>
      <c r="AE339" s="47" t="s">
        <v>104</v>
      </c>
      <c r="AF339" s="423" t="s">
        <v>106</v>
      </c>
      <c r="AG339" s="423" t="s">
        <v>106</v>
      </c>
      <c r="AH339" s="423" t="s">
        <v>106</v>
      </c>
      <c r="AI339" s="369" t="s">
        <v>395</v>
      </c>
      <c r="AJ339" s="370" t="s">
        <v>395</v>
      </c>
      <c r="AK339" s="423" t="s">
        <v>106</v>
      </c>
      <c r="AL339" s="423" t="s">
        <v>106</v>
      </c>
      <c r="AM339" s="221"/>
      <c r="AN339" s="48">
        <v>22</v>
      </c>
      <c r="AO339" s="48">
        <v>22</v>
      </c>
      <c r="AP339" s="48">
        <v>22</v>
      </c>
      <c r="AQ339" s="48">
        <v>0</v>
      </c>
      <c r="AR339" s="48">
        <v>0</v>
      </c>
      <c r="AS339" s="48">
        <v>0</v>
      </c>
      <c r="AT339" s="48">
        <v>19</v>
      </c>
      <c r="AU339" s="48">
        <v>212</v>
      </c>
      <c r="AV339" s="48">
        <v>212</v>
      </c>
      <c r="AW339" s="48">
        <v>212</v>
      </c>
      <c r="AX339" s="48">
        <v>0</v>
      </c>
      <c r="AY339" s="48">
        <v>0</v>
      </c>
      <c r="AZ339" s="48">
        <v>0</v>
      </c>
      <c r="BA339" s="48">
        <v>0</v>
      </c>
      <c r="BB339" s="48">
        <v>0</v>
      </c>
      <c r="BC339" s="48">
        <v>0</v>
      </c>
      <c r="BD339" s="48">
        <v>0</v>
      </c>
      <c r="BE339" s="48">
        <v>0</v>
      </c>
      <c r="BF339" s="48">
        <v>0</v>
      </c>
      <c r="BG339" s="48">
        <v>0</v>
      </c>
      <c r="BH339" s="48">
        <v>0</v>
      </c>
      <c r="BI339" s="48">
        <v>0</v>
      </c>
      <c r="BJ339" s="48">
        <v>0</v>
      </c>
      <c r="BK339" s="48">
        <v>0</v>
      </c>
      <c r="BL339" s="48">
        <v>0</v>
      </c>
      <c r="BM339" s="48">
        <v>0</v>
      </c>
      <c r="BN339" s="48">
        <v>0</v>
      </c>
      <c r="BO339" s="48">
        <v>0</v>
      </c>
      <c r="BP339" s="48">
        <v>0</v>
      </c>
      <c r="BQ339" s="48">
        <v>0</v>
      </c>
      <c r="BR339" s="48">
        <v>0</v>
      </c>
      <c r="BS339" s="48">
        <v>0</v>
      </c>
      <c r="BT339" s="48">
        <v>0</v>
      </c>
      <c r="BU339" s="48">
        <v>0</v>
      </c>
      <c r="BV339" s="48">
        <v>0</v>
      </c>
      <c r="BW339" s="48">
        <v>0</v>
      </c>
      <c r="BX339" s="48">
        <v>0</v>
      </c>
      <c r="BY339" s="48">
        <v>0</v>
      </c>
      <c r="BZ339" s="48">
        <v>0</v>
      </c>
      <c r="CA339" s="48">
        <v>0</v>
      </c>
      <c r="CB339" s="48">
        <v>0</v>
      </c>
      <c r="CC339" s="48">
        <v>0</v>
      </c>
      <c r="CD339" s="48">
        <v>0</v>
      </c>
      <c r="CE339" s="48">
        <v>0</v>
      </c>
      <c r="CF339" s="48">
        <v>0</v>
      </c>
      <c r="CG339" s="48">
        <v>0</v>
      </c>
      <c r="CH339" s="48">
        <v>0</v>
      </c>
      <c r="CI339" s="48">
        <v>0</v>
      </c>
      <c r="CJ339" s="48">
        <v>0</v>
      </c>
      <c r="CK339" s="48">
        <v>0</v>
      </c>
      <c r="CL339" s="48">
        <v>0</v>
      </c>
      <c r="CM339" s="48">
        <v>0</v>
      </c>
      <c r="CN339" s="48">
        <v>0</v>
      </c>
      <c r="CO339" s="48">
        <v>0</v>
      </c>
      <c r="CP339" s="48"/>
      <c r="CQ339" s="48"/>
      <c r="CR339" s="48"/>
      <c r="CS339" s="48"/>
      <c r="CT339" s="48"/>
      <c r="CU339" s="48">
        <v>208</v>
      </c>
      <c r="CV339" s="429" t="s">
        <v>396</v>
      </c>
      <c r="CW339" s="47"/>
      <c r="CX339" s="47" t="s">
        <v>1067</v>
      </c>
      <c r="CY339" s="15"/>
    </row>
    <row r="340" spans="1:103" hidden="1" x14ac:dyDescent="0.35">
      <c r="A340" s="427">
        <v>338</v>
      </c>
      <c r="B340" s="47" t="s">
        <v>1733</v>
      </c>
      <c r="C340" s="47" t="s">
        <v>1734</v>
      </c>
      <c r="D340" s="47" t="s">
        <v>56</v>
      </c>
      <c r="E340" s="47" t="s">
        <v>1735</v>
      </c>
      <c r="F340" s="47" t="s">
        <v>131</v>
      </c>
      <c r="G340" s="47" t="s">
        <v>58</v>
      </c>
      <c r="H340" s="47" t="s">
        <v>327</v>
      </c>
      <c r="I340" s="423" t="s">
        <v>106</v>
      </c>
      <c r="J340" s="423" t="s">
        <v>106</v>
      </c>
      <c r="K340" s="423" t="s">
        <v>106</v>
      </c>
      <c r="L340" s="423" t="s">
        <v>106</v>
      </c>
      <c r="M340" s="47" t="s">
        <v>104</v>
      </c>
      <c r="N340" s="369" t="s">
        <v>395</v>
      </c>
      <c r="O340" s="370" t="s">
        <v>395</v>
      </c>
      <c r="P340" s="423" t="s">
        <v>106</v>
      </c>
      <c r="Q340" s="423" t="s">
        <v>106</v>
      </c>
      <c r="R340" s="423" t="s">
        <v>106</v>
      </c>
      <c r="S340" s="47" t="s">
        <v>395</v>
      </c>
      <c r="T340" s="423" t="s">
        <v>106</v>
      </c>
      <c r="U340" s="369" t="s">
        <v>104</v>
      </c>
      <c r="V340" s="370" t="s">
        <v>395</v>
      </c>
      <c r="W340" s="47" t="s">
        <v>395</v>
      </c>
      <c r="X340" s="423" t="s">
        <v>106</v>
      </c>
      <c r="Y340" s="423" t="s">
        <v>106</v>
      </c>
      <c r="Z340" s="423" t="s">
        <v>106</v>
      </c>
      <c r="AA340" s="423" t="s">
        <v>106</v>
      </c>
      <c r="AB340" s="369" t="s">
        <v>104</v>
      </c>
      <c r="AC340" s="370" t="s">
        <v>395</v>
      </c>
      <c r="AD340" s="423" t="s">
        <v>106</v>
      </c>
      <c r="AE340" s="423" t="s">
        <v>106</v>
      </c>
      <c r="AF340" s="423" t="s">
        <v>106</v>
      </c>
      <c r="AG340" s="423" t="s">
        <v>106</v>
      </c>
      <c r="AH340" s="47" t="s">
        <v>104</v>
      </c>
      <c r="AI340" s="369" t="s">
        <v>395</v>
      </c>
      <c r="AJ340" s="370" t="s">
        <v>395</v>
      </c>
      <c r="AK340" s="423" t="s">
        <v>106</v>
      </c>
      <c r="AL340" s="423" t="s">
        <v>106</v>
      </c>
      <c r="AM340" s="221"/>
      <c r="AN340" s="48">
        <v>22</v>
      </c>
      <c r="AO340" s="48">
        <v>22</v>
      </c>
      <c r="AP340" s="48">
        <v>22</v>
      </c>
      <c r="AQ340" s="48">
        <v>0</v>
      </c>
      <c r="AR340" s="48">
        <v>40</v>
      </c>
      <c r="AS340" s="48">
        <v>40</v>
      </c>
      <c r="AT340" s="48">
        <v>19</v>
      </c>
      <c r="AU340" s="48">
        <v>212</v>
      </c>
      <c r="AV340" s="48">
        <v>212</v>
      </c>
      <c r="AW340" s="48">
        <v>212</v>
      </c>
      <c r="AX340" s="48">
        <v>0</v>
      </c>
      <c r="AY340" s="48">
        <v>0</v>
      </c>
      <c r="AZ340" s="48">
        <v>0</v>
      </c>
      <c r="BA340" s="48">
        <v>0</v>
      </c>
      <c r="BB340" s="48">
        <v>0</v>
      </c>
      <c r="BC340" s="48">
        <v>0</v>
      </c>
      <c r="BD340" s="48">
        <v>0</v>
      </c>
      <c r="BE340" s="48">
        <v>0</v>
      </c>
      <c r="BF340" s="48">
        <v>0</v>
      </c>
      <c r="BG340" s="48">
        <v>0</v>
      </c>
      <c r="BH340" s="48">
        <v>0</v>
      </c>
      <c r="BI340" s="48">
        <v>0</v>
      </c>
      <c r="BJ340" s="48">
        <v>0</v>
      </c>
      <c r="BK340" s="48">
        <v>0</v>
      </c>
      <c r="BL340" s="48">
        <v>0</v>
      </c>
      <c r="BM340" s="48">
        <v>0</v>
      </c>
      <c r="BN340" s="48">
        <v>0</v>
      </c>
      <c r="BO340" s="48">
        <v>0</v>
      </c>
      <c r="BP340" s="48">
        <v>0</v>
      </c>
      <c r="BQ340" s="48">
        <v>0</v>
      </c>
      <c r="BR340" s="48">
        <v>0</v>
      </c>
      <c r="BS340" s="48">
        <v>0</v>
      </c>
      <c r="BT340" s="48">
        <v>0</v>
      </c>
      <c r="BU340" s="48">
        <v>0</v>
      </c>
      <c r="BV340" s="48">
        <v>0</v>
      </c>
      <c r="BW340" s="48">
        <v>0</v>
      </c>
      <c r="BX340" s="48">
        <v>0</v>
      </c>
      <c r="BY340" s="48">
        <v>0</v>
      </c>
      <c r="BZ340" s="48">
        <v>0</v>
      </c>
      <c r="CA340" s="48">
        <v>0</v>
      </c>
      <c r="CB340" s="48">
        <v>0</v>
      </c>
      <c r="CC340" s="48">
        <v>0</v>
      </c>
      <c r="CD340" s="48">
        <v>0</v>
      </c>
      <c r="CE340" s="48">
        <v>0</v>
      </c>
      <c r="CF340" s="48">
        <v>0</v>
      </c>
      <c r="CG340" s="48">
        <v>0</v>
      </c>
      <c r="CH340" s="48">
        <v>0</v>
      </c>
      <c r="CI340" s="48">
        <v>0</v>
      </c>
      <c r="CJ340" s="48">
        <v>0</v>
      </c>
      <c r="CK340" s="48">
        <v>0</v>
      </c>
      <c r="CL340" s="48">
        <v>0</v>
      </c>
      <c r="CM340" s="48">
        <v>0</v>
      </c>
      <c r="CN340" s="48">
        <v>0</v>
      </c>
      <c r="CO340" s="48">
        <v>0</v>
      </c>
      <c r="CP340" s="48"/>
      <c r="CQ340" s="48"/>
      <c r="CR340" s="48"/>
      <c r="CS340" s="48"/>
      <c r="CT340" s="48"/>
      <c r="CU340" s="48">
        <v>208</v>
      </c>
      <c r="CV340" s="429" t="s">
        <v>396</v>
      </c>
      <c r="CW340" s="47"/>
      <c r="CX340" s="47" t="s">
        <v>870</v>
      </c>
      <c r="CY340" s="15"/>
    </row>
    <row r="341" spans="1:103" hidden="1" x14ac:dyDescent="0.35">
      <c r="A341" s="427">
        <v>339</v>
      </c>
      <c r="B341" s="47" t="s">
        <v>1736</v>
      </c>
      <c r="C341" s="47" t="s">
        <v>1737</v>
      </c>
      <c r="D341" s="47" t="s">
        <v>56</v>
      </c>
      <c r="E341" s="47" t="s">
        <v>1738</v>
      </c>
      <c r="F341" s="47" t="s">
        <v>131</v>
      </c>
      <c r="G341" s="47" t="s">
        <v>58</v>
      </c>
      <c r="H341" s="47" t="s">
        <v>328</v>
      </c>
      <c r="I341" s="47" t="s">
        <v>104</v>
      </c>
      <c r="J341" s="434" t="s">
        <v>916</v>
      </c>
      <c r="K341" s="423" t="s">
        <v>106</v>
      </c>
      <c r="L341" s="433"/>
      <c r="M341" s="423" t="s">
        <v>106</v>
      </c>
      <c r="N341" s="369" t="s">
        <v>395</v>
      </c>
      <c r="O341" s="370" t="s">
        <v>395</v>
      </c>
      <c r="P341" s="423" t="s">
        <v>106</v>
      </c>
      <c r="Q341" s="423" t="s">
        <v>106</v>
      </c>
      <c r="R341" s="434" t="s">
        <v>916</v>
      </c>
      <c r="S341" s="423" t="s">
        <v>106</v>
      </c>
      <c r="T341" s="47" t="s">
        <v>104</v>
      </c>
      <c r="U341" s="369" t="s">
        <v>395</v>
      </c>
      <c r="V341" s="370" t="s">
        <v>395</v>
      </c>
      <c r="W341" s="423" t="s">
        <v>106</v>
      </c>
      <c r="X341" s="423" t="s">
        <v>106</v>
      </c>
      <c r="Y341" s="423" t="s">
        <v>106</v>
      </c>
      <c r="Z341" s="433"/>
      <c r="AA341" s="433"/>
      <c r="AB341" s="369" t="s">
        <v>395</v>
      </c>
      <c r="AC341" s="370" t="s">
        <v>395</v>
      </c>
      <c r="AD341" s="423" t="s">
        <v>106</v>
      </c>
      <c r="AE341" s="423" t="s">
        <v>106</v>
      </c>
      <c r="AF341" s="423" t="s">
        <v>106</v>
      </c>
      <c r="AG341" s="423" t="s">
        <v>106</v>
      </c>
      <c r="AH341" s="47" t="s">
        <v>104</v>
      </c>
      <c r="AI341" s="369" t="s">
        <v>395</v>
      </c>
      <c r="AJ341" s="370" t="s">
        <v>395</v>
      </c>
      <c r="AK341" s="47" t="s">
        <v>395</v>
      </c>
      <c r="AL341" s="423" t="s">
        <v>106</v>
      </c>
      <c r="AM341" s="221"/>
      <c r="AN341" s="430">
        <v>17.600000000000001</v>
      </c>
      <c r="AO341" s="430">
        <v>17.600000000000001</v>
      </c>
      <c r="AP341" s="430">
        <v>17.600000000000001</v>
      </c>
      <c r="AQ341" s="48">
        <v>0</v>
      </c>
      <c r="AR341" s="48">
        <v>39</v>
      </c>
      <c r="AS341" s="48">
        <v>40</v>
      </c>
      <c r="AT341" s="430">
        <v>18.166699999999999</v>
      </c>
      <c r="AU341" s="48">
        <v>170</v>
      </c>
      <c r="AV341" s="48">
        <v>170</v>
      </c>
      <c r="AW341" s="48">
        <v>170</v>
      </c>
      <c r="AX341" s="48">
        <v>0</v>
      </c>
      <c r="AY341" s="48">
        <v>0</v>
      </c>
      <c r="AZ341" s="48">
        <v>0</v>
      </c>
      <c r="BA341" s="48">
        <v>0</v>
      </c>
      <c r="BB341" s="48">
        <v>0</v>
      </c>
      <c r="BC341" s="48">
        <v>0</v>
      </c>
      <c r="BD341" s="48">
        <v>0</v>
      </c>
      <c r="BE341" s="48">
        <v>4</v>
      </c>
      <c r="BF341" s="48">
        <v>0</v>
      </c>
      <c r="BG341" s="48">
        <v>0</v>
      </c>
      <c r="BH341" s="48">
        <v>4</v>
      </c>
      <c r="BI341" s="48">
        <v>4</v>
      </c>
      <c r="BJ341" s="48">
        <v>0</v>
      </c>
      <c r="BK341" s="48">
        <v>0</v>
      </c>
      <c r="BL341" s="48">
        <v>0</v>
      </c>
      <c r="BM341" s="48">
        <v>0</v>
      </c>
      <c r="BN341" s="48">
        <v>0</v>
      </c>
      <c r="BO341" s="48">
        <v>0</v>
      </c>
      <c r="BP341" s="48">
        <v>0</v>
      </c>
      <c r="BQ341" s="48">
        <v>0</v>
      </c>
      <c r="BR341" s="48">
        <v>0</v>
      </c>
      <c r="BS341" s="48">
        <v>0</v>
      </c>
      <c r="BT341" s="48">
        <v>0</v>
      </c>
      <c r="BU341" s="48">
        <v>0</v>
      </c>
      <c r="BV341" s="48">
        <v>0</v>
      </c>
      <c r="BW341" s="48">
        <v>0</v>
      </c>
      <c r="BX341" s="48">
        <v>0</v>
      </c>
      <c r="BY341" s="48">
        <v>0</v>
      </c>
      <c r="BZ341" s="48">
        <v>0</v>
      </c>
      <c r="CA341" s="48">
        <v>0</v>
      </c>
      <c r="CB341" s="48">
        <v>0</v>
      </c>
      <c r="CC341" s="48">
        <v>0</v>
      </c>
      <c r="CD341" s="48">
        <v>0</v>
      </c>
      <c r="CE341" s="48">
        <v>0</v>
      </c>
      <c r="CF341" s="48">
        <v>0</v>
      </c>
      <c r="CG341" s="48">
        <v>0</v>
      </c>
      <c r="CH341" s="48">
        <v>0</v>
      </c>
      <c r="CI341" s="48">
        <v>0</v>
      </c>
      <c r="CJ341" s="48">
        <v>0</v>
      </c>
      <c r="CK341" s="48">
        <v>0</v>
      </c>
      <c r="CL341" s="48">
        <v>0</v>
      </c>
      <c r="CM341" s="48">
        <v>0</v>
      </c>
      <c r="CN341" s="48">
        <v>0</v>
      </c>
      <c r="CO341" s="48">
        <v>0</v>
      </c>
      <c r="CP341" s="48"/>
      <c r="CQ341" s="48"/>
      <c r="CR341" s="48"/>
      <c r="CS341" s="48">
        <v>32</v>
      </c>
      <c r="CT341" s="48">
        <v>32</v>
      </c>
      <c r="CU341" s="48">
        <v>176</v>
      </c>
      <c r="CV341" s="429" t="s">
        <v>396</v>
      </c>
      <c r="CW341" s="47"/>
      <c r="CX341" s="47" t="s">
        <v>870</v>
      </c>
      <c r="CY341" s="15"/>
    </row>
    <row r="342" spans="1:103" hidden="1" x14ac:dyDescent="0.35">
      <c r="A342" s="427">
        <v>340</v>
      </c>
      <c r="B342" s="47" t="s">
        <v>1743</v>
      </c>
      <c r="C342" s="47" t="s">
        <v>1744</v>
      </c>
      <c r="D342" s="47" t="s">
        <v>56</v>
      </c>
      <c r="E342" s="47" t="s">
        <v>1745</v>
      </c>
      <c r="F342" s="47" t="s">
        <v>131</v>
      </c>
      <c r="G342" s="47" t="s">
        <v>58</v>
      </c>
      <c r="H342" s="47" t="s">
        <v>398</v>
      </c>
      <c r="I342" s="423" t="s">
        <v>106</v>
      </c>
      <c r="J342" s="423" t="s">
        <v>106</v>
      </c>
      <c r="K342" s="423" t="s">
        <v>106</v>
      </c>
      <c r="L342" s="423" t="s">
        <v>106</v>
      </c>
      <c r="M342" s="47" t="s">
        <v>104</v>
      </c>
      <c r="N342" s="369" t="s">
        <v>395</v>
      </c>
      <c r="O342" s="370" t="s">
        <v>395</v>
      </c>
      <c r="P342" s="47" t="s">
        <v>532</v>
      </c>
      <c r="Q342" s="423" t="s">
        <v>106</v>
      </c>
      <c r="R342" s="423" t="s">
        <v>106</v>
      </c>
      <c r="S342" s="423" t="s">
        <v>106</v>
      </c>
      <c r="T342" s="423" t="s">
        <v>106</v>
      </c>
      <c r="U342" s="369" t="s">
        <v>104</v>
      </c>
      <c r="V342" s="370" t="s">
        <v>395</v>
      </c>
      <c r="W342" s="423" t="s">
        <v>106</v>
      </c>
      <c r="X342" s="433"/>
      <c r="Y342" s="433"/>
      <c r="Z342" s="433"/>
      <c r="AA342" s="433"/>
      <c r="AB342" s="369" t="s">
        <v>395</v>
      </c>
      <c r="AC342" s="370" t="s">
        <v>395</v>
      </c>
      <c r="AD342" s="433"/>
      <c r="AE342" s="433"/>
      <c r="AF342" s="433"/>
      <c r="AG342" s="433"/>
      <c r="AH342" s="433"/>
      <c r="AI342" s="369"/>
      <c r="AJ342" s="370"/>
      <c r="AK342" s="433"/>
      <c r="AL342" s="433"/>
      <c r="AM342" s="221"/>
      <c r="AN342" s="48">
        <v>11</v>
      </c>
      <c r="AO342" s="48">
        <v>11</v>
      </c>
      <c r="AP342" s="48">
        <v>11</v>
      </c>
      <c r="AQ342" s="48">
        <v>0</v>
      </c>
      <c r="AR342" s="48">
        <v>20</v>
      </c>
      <c r="AS342" s="48">
        <v>20</v>
      </c>
      <c r="AT342" s="48">
        <v>19</v>
      </c>
      <c r="AU342" s="48">
        <v>106</v>
      </c>
      <c r="AV342" s="48">
        <v>106</v>
      </c>
      <c r="AW342" s="48">
        <v>106</v>
      </c>
      <c r="AX342" s="48">
        <v>0</v>
      </c>
      <c r="AY342" s="48">
        <v>0</v>
      </c>
      <c r="AZ342" s="48">
        <v>0</v>
      </c>
      <c r="BA342" s="48">
        <v>0</v>
      </c>
      <c r="BB342" s="48">
        <v>0</v>
      </c>
      <c r="BC342" s="48">
        <v>0</v>
      </c>
      <c r="BD342" s="48">
        <v>0</v>
      </c>
      <c r="BE342" s="48">
        <v>0</v>
      </c>
      <c r="BF342" s="48">
        <v>0</v>
      </c>
      <c r="BG342" s="48">
        <v>0</v>
      </c>
      <c r="BH342" s="48">
        <v>0</v>
      </c>
      <c r="BI342" s="48">
        <v>0</v>
      </c>
      <c r="BJ342" s="48">
        <v>0</v>
      </c>
      <c r="BK342" s="48">
        <v>0</v>
      </c>
      <c r="BL342" s="48">
        <v>0</v>
      </c>
      <c r="BM342" s="48">
        <v>0</v>
      </c>
      <c r="BN342" s="48">
        <v>0</v>
      </c>
      <c r="BO342" s="48">
        <v>0</v>
      </c>
      <c r="BP342" s="48">
        <v>0</v>
      </c>
      <c r="BQ342" s="48">
        <v>0</v>
      </c>
      <c r="BR342" s="48">
        <v>0</v>
      </c>
      <c r="BS342" s="48">
        <v>0</v>
      </c>
      <c r="BT342" s="48">
        <v>0</v>
      </c>
      <c r="BU342" s="48">
        <v>0</v>
      </c>
      <c r="BV342" s="48">
        <v>0</v>
      </c>
      <c r="BW342" s="48">
        <v>0</v>
      </c>
      <c r="BX342" s="48">
        <v>0</v>
      </c>
      <c r="BY342" s="48">
        <v>0</v>
      </c>
      <c r="BZ342" s="48">
        <v>0</v>
      </c>
      <c r="CA342" s="48">
        <v>0</v>
      </c>
      <c r="CB342" s="48">
        <v>0</v>
      </c>
      <c r="CC342" s="48">
        <v>0</v>
      </c>
      <c r="CD342" s="48">
        <v>0</v>
      </c>
      <c r="CE342" s="48">
        <v>0</v>
      </c>
      <c r="CF342" s="48">
        <v>0</v>
      </c>
      <c r="CG342" s="48">
        <v>0</v>
      </c>
      <c r="CH342" s="48">
        <v>0</v>
      </c>
      <c r="CI342" s="48">
        <v>0</v>
      </c>
      <c r="CJ342" s="48">
        <v>0</v>
      </c>
      <c r="CK342" s="48">
        <v>0</v>
      </c>
      <c r="CL342" s="48">
        <v>0</v>
      </c>
      <c r="CM342" s="48">
        <v>0</v>
      </c>
      <c r="CN342" s="48">
        <v>0</v>
      </c>
      <c r="CO342" s="48">
        <v>0</v>
      </c>
      <c r="CP342" s="48">
        <v>62</v>
      </c>
      <c r="CQ342" s="48"/>
      <c r="CR342" s="48"/>
      <c r="CS342" s="48">
        <v>48</v>
      </c>
      <c r="CT342" s="48">
        <v>110</v>
      </c>
      <c r="CU342" s="48">
        <v>106</v>
      </c>
      <c r="CV342" s="429" t="s">
        <v>397</v>
      </c>
      <c r="CW342" s="47" t="s">
        <v>1927</v>
      </c>
      <c r="CX342" s="47" t="s">
        <v>870</v>
      </c>
      <c r="CY342" s="15"/>
    </row>
    <row r="343" spans="1:103" hidden="1" x14ac:dyDescent="0.35">
      <c r="A343" s="427">
        <v>341</v>
      </c>
      <c r="B343" s="47" t="s">
        <v>1746</v>
      </c>
      <c r="C343" s="47" t="s">
        <v>1747</v>
      </c>
      <c r="D343" s="47" t="s">
        <v>56</v>
      </c>
      <c r="E343" s="47" t="s">
        <v>1748</v>
      </c>
      <c r="F343" s="47" t="s">
        <v>131</v>
      </c>
      <c r="G343" s="47" t="s">
        <v>58</v>
      </c>
      <c r="H343" s="47" t="s">
        <v>328</v>
      </c>
      <c r="I343" s="423" t="s">
        <v>106</v>
      </c>
      <c r="J343" s="423" t="s">
        <v>106</v>
      </c>
      <c r="K343" s="423" t="s">
        <v>106</v>
      </c>
      <c r="L343" s="423" t="s">
        <v>106</v>
      </c>
      <c r="M343" s="47" t="s">
        <v>104</v>
      </c>
      <c r="N343" s="369" t="s">
        <v>395</v>
      </c>
      <c r="O343" s="370" t="s">
        <v>395</v>
      </c>
      <c r="P343" s="423" t="s">
        <v>106</v>
      </c>
      <c r="Q343" s="423" t="s">
        <v>106</v>
      </c>
      <c r="R343" s="423" t="s">
        <v>106</v>
      </c>
      <c r="S343" s="423" t="s">
        <v>106</v>
      </c>
      <c r="T343" s="47" t="s">
        <v>104</v>
      </c>
      <c r="U343" s="369" t="s">
        <v>395</v>
      </c>
      <c r="V343" s="370" t="s">
        <v>395</v>
      </c>
      <c r="W343" s="423" t="s">
        <v>106</v>
      </c>
      <c r="X343" s="423" t="s">
        <v>106</v>
      </c>
      <c r="Y343" s="423" t="s">
        <v>106</v>
      </c>
      <c r="Z343" s="423" t="s">
        <v>106</v>
      </c>
      <c r="AA343" s="47" t="s">
        <v>104</v>
      </c>
      <c r="AB343" s="369" t="s">
        <v>395</v>
      </c>
      <c r="AC343" s="370" t="s">
        <v>395</v>
      </c>
      <c r="AD343" s="423" t="s">
        <v>106</v>
      </c>
      <c r="AE343" s="423" t="s">
        <v>106</v>
      </c>
      <c r="AF343" s="423" t="s">
        <v>106</v>
      </c>
      <c r="AG343" s="423" t="s">
        <v>106</v>
      </c>
      <c r="AH343" s="47" t="s">
        <v>104</v>
      </c>
      <c r="AI343" s="369" t="s">
        <v>395</v>
      </c>
      <c r="AJ343" s="370" t="s">
        <v>395</v>
      </c>
      <c r="AK343" s="47" t="s">
        <v>395</v>
      </c>
      <c r="AL343" s="423" t="s">
        <v>106</v>
      </c>
      <c r="AM343" s="221"/>
      <c r="AN343" s="48">
        <v>21</v>
      </c>
      <c r="AO343" s="48">
        <v>21</v>
      </c>
      <c r="AP343" s="48">
        <v>21</v>
      </c>
      <c r="AQ343" s="48">
        <v>0</v>
      </c>
      <c r="AR343" s="48">
        <v>40</v>
      </c>
      <c r="AS343" s="48">
        <v>40</v>
      </c>
      <c r="AT343" s="430">
        <v>18.166699999999999</v>
      </c>
      <c r="AU343" s="48">
        <v>202</v>
      </c>
      <c r="AV343" s="48">
        <v>202</v>
      </c>
      <c r="AW343" s="48">
        <v>202</v>
      </c>
      <c r="AX343" s="48">
        <v>0</v>
      </c>
      <c r="AY343" s="48">
        <v>0</v>
      </c>
      <c r="AZ343" s="48">
        <v>0</v>
      </c>
      <c r="BA343" s="48">
        <v>0</v>
      </c>
      <c r="BB343" s="48">
        <v>0</v>
      </c>
      <c r="BC343" s="48">
        <v>0</v>
      </c>
      <c r="BD343" s="48">
        <v>0</v>
      </c>
      <c r="BE343" s="48">
        <v>0</v>
      </c>
      <c r="BF343" s="48">
        <v>0</v>
      </c>
      <c r="BG343" s="48">
        <v>0</v>
      </c>
      <c r="BH343" s="48">
        <v>0</v>
      </c>
      <c r="BI343" s="48">
        <v>0</v>
      </c>
      <c r="BJ343" s="48">
        <v>0</v>
      </c>
      <c r="BK343" s="48">
        <v>0</v>
      </c>
      <c r="BL343" s="48">
        <v>0</v>
      </c>
      <c r="BM343" s="48">
        <v>0</v>
      </c>
      <c r="BN343" s="48">
        <v>0</v>
      </c>
      <c r="BO343" s="48">
        <v>0</v>
      </c>
      <c r="BP343" s="48">
        <v>0</v>
      </c>
      <c r="BQ343" s="48">
        <v>0</v>
      </c>
      <c r="BR343" s="48">
        <v>0</v>
      </c>
      <c r="BS343" s="48">
        <v>0</v>
      </c>
      <c r="BT343" s="48">
        <v>0</v>
      </c>
      <c r="BU343" s="48">
        <v>0</v>
      </c>
      <c r="BV343" s="48">
        <v>0</v>
      </c>
      <c r="BW343" s="48">
        <v>0</v>
      </c>
      <c r="BX343" s="48">
        <v>0</v>
      </c>
      <c r="BY343" s="48">
        <v>0</v>
      </c>
      <c r="BZ343" s="48">
        <v>0</v>
      </c>
      <c r="CA343" s="48">
        <v>0</v>
      </c>
      <c r="CB343" s="48">
        <v>0</v>
      </c>
      <c r="CC343" s="48">
        <v>0</v>
      </c>
      <c r="CD343" s="48">
        <v>0</v>
      </c>
      <c r="CE343" s="48">
        <v>0</v>
      </c>
      <c r="CF343" s="48">
        <v>0</v>
      </c>
      <c r="CG343" s="48">
        <v>0</v>
      </c>
      <c r="CH343" s="48">
        <v>0</v>
      </c>
      <c r="CI343" s="48">
        <v>0</v>
      </c>
      <c r="CJ343" s="48">
        <v>0</v>
      </c>
      <c r="CK343" s="48">
        <v>0</v>
      </c>
      <c r="CL343" s="48">
        <v>0</v>
      </c>
      <c r="CM343" s="48">
        <v>0</v>
      </c>
      <c r="CN343" s="48">
        <v>0</v>
      </c>
      <c r="CO343" s="48">
        <v>0</v>
      </c>
      <c r="CP343" s="48"/>
      <c r="CQ343" s="48"/>
      <c r="CR343" s="48"/>
      <c r="CS343" s="48"/>
      <c r="CT343" s="48"/>
      <c r="CU343" s="48">
        <v>208</v>
      </c>
      <c r="CV343" s="429" t="s">
        <v>396</v>
      </c>
      <c r="CW343" s="47"/>
      <c r="CX343" s="47" t="s">
        <v>1068</v>
      </c>
      <c r="CY343" s="15"/>
    </row>
    <row r="344" spans="1:103" hidden="1" x14ac:dyDescent="0.35">
      <c r="A344" s="427">
        <v>342</v>
      </c>
      <c r="B344" s="47" t="s">
        <v>1749</v>
      </c>
      <c r="C344" s="47" t="s">
        <v>1750</v>
      </c>
      <c r="D344" s="47" t="s">
        <v>56</v>
      </c>
      <c r="E344" s="47" t="s">
        <v>1751</v>
      </c>
      <c r="F344" s="47" t="s">
        <v>131</v>
      </c>
      <c r="G344" s="47" t="s">
        <v>58</v>
      </c>
      <c r="H344" s="47" t="s">
        <v>327</v>
      </c>
      <c r="I344" s="423" t="s">
        <v>106</v>
      </c>
      <c r="J344" s="423" t="s">
        <v>106</v>
      </c>
      <c r="K344" s="423" t="s">
        <v>106</v>
      </c>
      <c r="L344" s="423" t="s">
        <v>106</v>
      </c>
      <c r="M344" s="47" t="s">
        <v>104</v>
      </c>
      <c r="N344" s="369" t="s">
        <v>395</v>
      </c>
      <c r="O344" s="370" t="s">
        <v>395</v>
      </c>
      <c r="P344" s="423" t="s">
        <v>106</v>
      </c>
      <c r="Q344" s="423" t="s">
        <v>106</v>
      </c>
      <c r="R344" s="423" t="s">
        <v>106</v>
      </c>
      <c r="S344" s="423" t="s">
        <v>106</v>
      </c>
      <c r="T344" s="47" t="s">
        <v>104</v>
      </c>
      <c r="U344" s="369" t="s">
        <v>395</v>
      </c>
      <c r="V344" s="370" t="s">
        <v>395</v>
      </c>
      <c r="W344" s="423" t="s">
        <v>106</v>
      </c>
      <c r="X344" s="423" t="s">
        <v>106</v>
      </c>
      <c r="Y344" s="423" t="s">
        <v>106</v>
      </c>
      <c r="Z344" s="423" t="s">
        <v>106</v>
      </c>
      <c r="AA344" s="47" t="s">
        <v>104</v>
      </c>
      <c r="AB344" s="369" t="s">
        <v>395</v>
      </c>
      <c r="AC344" s="370" t="s">
        <v>395</v>
      </c>
      <c r="AD344" s="423" t="s">
        <v>106</v>
      </c>
      <c r="AE344" s="423" t="s">
        <v>106</v>
      </c>
      <c r="AF344" s="423" t="s">
        <v>106</v>
      </c>
      <c r="AG344" s="423" t="s">
        <v>106</v>
      </c>
      <c r="AH344" s="47" t="s">
        <v>104</v>
      </c>
      <c r="AI344" s="369" t="s">
        <v>395</v>
      </c>
      <c r="AJ344" s="370" t="s">
        <v>395</v>
      </c>
      <c r="AK344" s="423" t="s">
        <v>106</v>
      </c>
      <c r="AL344" s="423" t="s">
        <v>106</v>
      </c>
      <c r="AM344" s="221"/>
      <c r="AN344" s="48">
        <v>22</v>
      </c>
      <c r="AO344" s="48">
        <v>22</v>
      </c>
      <c r="AP344" s="48">
        <v>22</v>
      </c>
      <c r="AQ344" s="48">
        <v>0</v>
      </c>
      <c r="AR344" s="48">
        <v>40</v>
      </c>
      <c r="AS344" s="48">
        <v>40</v>
      </c>
      <c r="AT344" s="48">
        <v>19</v>
      </c>
      <c r="AU344" s="48">
        <v>212</v>
      </c>
      <c r="AV344" s="48">
        <v>212</v>
      </c>
      <c r="AW344" s="48">
        <v>212</v>
      </c>
      <c r="AX344" s="48">
        <v>0</v>
      </c>
      <c r="AY344" s="48">
        <v>0</v>
      </c>
      <c r="AZ344" s="48">
        <v>0</v>
      </c>
      <c r="BA344" s="48">
        <v>0</v>
      </c>
      <c r="BB344" s="48">
        <v>0</v>
      </c>
      <c r="BC344" s="48">
        <v>0</v>
      </c>
      <c r="BD344" s="48">
        <v>0</v>
      </c>
      <c r="BE344" s="48">
        <v>0</v>
      </c>
      <c r="BF344" s="48">
        <v>0</v>
      </c>
      <c r="BG344" s="48">
        <v>0</v>
      </c>
      <c r="BH344" s="48">
        <v>0</v>
      </c>
      <c r="BI344" s="48">
        <v>0</v>
      </c>
      <c r="BJ344" s="48">
        <v>0</v>
      </c>
      <c r="BK344" s="48">
        <v>0</v>
      </c>
      <c r="BL344" s="48">
        <v>0</v>
      </c>
      <c r="BM344" s="48">
        <v>0</v>
      </c>
      <c r="BN344" s="48">
        <v>0</v>
      </c>
      <c r="BO344" s="48">
        <v>0</v>
      </c>
      <c r="BP344" s="48">
        <v>0</v>
      </c>
      <c r="BQ344" s="48">
        <v>0</v>
      </c>
      <c r="BR344" s="48">
        <v>0</v>
      </c>
      <c r="BS344" s="48">
        <v>0</v>
      </c>
      <c r="BT344" s="48">
        <v>0</v>
      </c>
      <c r="BU344" s="48">
        <v>0</v>
      </c>
      <c r="BV344" s="48">
        <v>0</v>
      </c>
      <c r="BW344" s="48">
        <v>0</v>
      </c>
      <c r="BX344" s="48">
        <v>0</v>
      </c>
      <c r="BY344" s="48">
        <v>0</v>
      </c>
      <c r="BZ344" s="48">
        <v>0</v>
      </c>
      <c r="CA344" s="48">
        <v>0</v>
      </c>
      <c r="CB344" s="48">
        <v>0</v>
      </c>
      <c r="CC344" s="48">
        <v>0</v>
      </c>
      <c r="CD344" s="48">
        <v>0</v>
      </c>
      <c r="CE344" s="48">
        <v>0</v>
      </c>
      <c r="CF344" s="48">
        <v>0</v>
      </c>
      <c r="CG344" s="48">
        <v>0</v>
      </c>
      <c r="CH344" s="48">
        <v>0</v>
      </c>
      <c r="CI344" s="48">
        <v>0</v>
      </c>
      <c r="CJ344" s="48">
        <v>0</v>
      </c>
      <c r="CK344" s="48">
        <v>0</v>
      </c>
      <c r="CL344" s="48">
        <v>0</v>
      </c>
      <c r="CM344" s="48">
        <v>0</v>
      </c>
      <c r="CN344" s="48">
        <v>0</v>
      </c>
      <c r="CO344" s="48">
        <v>0</v>
      </c>
      <c r="CP344" s="48"/>
      <c r="CQ344" s="48"/>
      <c r="CR344" s="48"/>
      <c r="CS344" s="48"/>
      <c r="CT344" s="48"/>
      <c r="CU344" s="48">
        <v>208</v>
      </c>
      <c r="CV344" s="429" t="s">
        <v>396</v>
      </c>
      <c r="CW344" s="47"/>
      <c r="CX344" s="47" t="s">
        <v>1068</v>
      </c>
      <c r="CY344" s="15"/>
    </row>
    <row r="345" spans="1:103" hidden="1" x14ac:dyDescent="0.35">
      <c r="A345" s="427">
        <v>343</v>
      </c>
      <c r="B345" s="47" t="s">
        <v>1756</v>
      </c>
      <c r="C345" s="47" t="s">
        <v>1757</v>
      </c>
      <c r="D345" s="47" t="s">
        <v>56</v>
      </c>
      <c r="E345" s="47" t="s">
        <v>1758</v>
      </c>
      <c r="F345" s="47" t="s">
        <v>131</v>
      </c>
      <c r="G345" s="47" t="s">
        <v>58</v>
      </c>
      <c r="H345" s="47" t="s">
        <v>328</v>
      </c>
      <c r="I345" s="423" t="s">
        <v>106</v>
      </c>
      <c r="J345" s="423" t="s">
        <v>106</v>
      </c>
      <c r="K345" s="423" t="s">
        <v>106</v>
      </c>
      <c r="L345" s="423" t="s">
        <v>106</v>
      </c>
      <c r="M345" s="47" t="s">
        <v>104</v>
      </c>
      <c r="N345" s="369" t="s">
        <v>395</v>
      </c>
      <c r="O345" s="370" t="s">
        <v>395</v>
      </c>
      <c r="P345" s="423" t="s">
        <v>106</v>
      </c>
      <c r="Q345" s="423" t="s">
        <v>106</v>
      </c>
      <c r="R345" s="423" t="s">
        <v>106</v>
      </c>
      <c r="S345" s="423" t="s">
        <v>106</v>
      </c>
      <c r="T345" s="47" t="s">
        <v>395</v>
      </c>
      <c r="U345" s="369" t="s">
        <v>104</v>
      </c>
      <c r="V345" s="370" t="s">
        <v>395</v>
      </c>
      <c r="W345" s="423" t="s">
        <v>106</v>
      </c>
      <c r="X345" s="423" t="s">
        <v>106</v>
      </c>
      <c r="Y345" s="423" t="s">
        <v>106</v>
      </c>
      <c r="Z345" s="423" t="s">
        <v>106</v>
      </c>
      <c r="AA345" s="47" t="s">
        <v>395</v>
      </c>
      <c r="AB345" s="369" t="s">
        <v>104</v>
      </c>
      <c r="AC345" s="370" t="s">
        <v>395</v>
      </c>
      <c r="AD345" s="423" t="s">
        <v>106</v>
      </c>
      <c r="AE345" s="423" t="s">
        <v>106</v>
      </c>
      <c r="AF345" s="423" t="s">
        <v>106</v>
      </c>
      <c r="AG345" s="423" t="s">
        <v>106</v>
      </c>
      <c r="AH345" s="47" t="s">
        <v>395</v>
      </c>
      <c r="AI345" s="369" t="s">
        <v>104</v>
      </c>
      <c r="AJ345" s="370" t="s">
        <v>395</v>
      </c>
      <c r="AK345" s="423" t="s">
        <v>106</v>
      </c>
      <c r="AL345" s="423" t="s">
        <v>106</v>
      </c>
      <c r="AM345" s="221"/>
      <c r="AN345" s="48">
        <v>22</v>
      </c>
      <c r="AO345" s="48">
        <v>22</v>
      </c>
      <c r="AP345" s="48">
        <v>22</v>
      </c>
      <c r="AQ345" s="48">
        <v>0</v>
      </c>
      <c r="AR345" s="48">
        <v>40</v>
      </c>
      <c r="AS345" s="48">
        <v>40</v>
      </c>
      <c r="AT345" s="48">
        <v>19</v>
      </c>
      <c r="AU345" s="48">
        <v>212</v>
      </c>
      <c r="AV345" s="48">
        <v>212</v>
      </c>
      <c r="AW345" s="48">
        <v>212</v>
      </c>
      <c r="AX345" s="48">
        <v>0</v>
      </c>
      <c r="AY345" s="48">
        <v>0</v>
      </c>
      <c r="AZ345" s="48">
        <v>0</v>
      </c>
      <c r="BA345" s="48">
        <v>0</v>
      </c>
      <c r="BB345" s="48">
        <v>0</v>
      </c>
      <c r="BC345" s="48">
        <v>0</v>
      </c>
      <c r="BD345" s="48">
        <v>0</v>
      </c>
      <c r="BE345" s="48">
        <v>0</v>
      </c>
      <c r="BF345" s="48">
        <v>0</v>
      </c>
      <c r="BG345" s="48">
        <v>0</v>
      </c>
      <c r="BH345" s="48">
        <v>0</v>
      </c>
      <c r="BI345" s="48">
        <v>0</v>
      </c>
      <c r="BJ345" s="48">
        <v>0</v>
      </c>
      <c r="BK345" s="48">
        <v>0</v>
      </c>
      <c r="BL345" s="48">
        <v>0</v>
      </c>
      <c r="BM345" s="48">
        <v>0</v>
      </c>
      <c r="BN345" s="48">
        <v>0</v>
      </c>
      <c r="BO345" s="48">
        <v>0</v>
      </c>
      <c r="BP345" s="48">
        <v>0</v>
      </c>
      <c r="BQ345" s="48">
        <v>0</v>
      </c>
      <c r="BR345" s="48">
        <v>0</v>
      </c>
      <c r="BS345" s="48">
        <v>0</v>
      </c>
      <c r="BT345" s="48">
        <v>0</v>
      </c>
      <c r="BU345" s="48">
        <v>0</v>
      </c>
      <c r="BV345" s="48">
        <v>0</v>
      </c>
      <c r="BW345" s="48">
        <v>0</v>
      </c>
      <c r="BX345" s="48">
        <v>0</v>
      </c>
      <c r="BY345" s="48">
        <v>0</v>
      </c>
      <c r="BZ345" s="48">
        <v>0</v>
      </c>
      <c r="CA345" s="48">
        <v>0</v>
      </c>
      <c r="CB345" s="48">
        <v>0</v>
      </c>
      <c r="CC345" s="48">
        <v>0</v>
      </c>
      <c r="CD345" s="48">
        <v>0</v>
      </c>
      <c r="CE345" s="48">
        <v>0</v>
      </c>
      <c r="CF345" s="48">
        <v>0</v>
      </c>
      <c r="CG345" s="48">
        <v>0</v>
      </c>
      <c r="CH345" s="48">
        <v>0</v>
      </c>
      <c r="CI345" s="48">
        <v>0</v>
      </c>
      <c r="CJ345" s="48">
        <v>0</v>
      </c>
      <c r="CK345" s="48">
        <v>0</v>
      </c>
      <c r="CL345" s="48">
        <v>0</v>
      </c>
      <c r="CM345" s="48">
        <v>0</v>
      </c>
      <c r="CN345" s="48">
        <v>0</v>
      </c>
      <c r="CO345" s="48">
        <v>0</v>
      </c>
      <c r="CP345" s="48"/>
      <c r="CQ345" s="48"/>
      <c r="CR345" s="48"/>
      <c r="CS345" s="48"/>
      <c r="CT345" s="48"/>
      <c r="CU345" s="48">
        <v>208</v>
      </c>
      <c r="CV345" s="429" t="s">
        <v>396</v>
      </c>
      <c r="CW345" s="47"/>
      <c r="CX345" s="47" t="s">
        <v>1068</v>
      </c>
      <c r="CY345" s="15"/>
    </row>
    <row r="346" spans="1:103" hidden="1" x14ac:dyDescent="0.35">
      <c r="A346" s="427">
        <v>344</v>
      </c>
      <c r="B346" s="47" t="s">
        <v>1759</v>
      </c>
      <c r="C346" s="47" t="s">
        <v>1760</v>
      </c>
      <c r="D346" s="47" t="s">
        <v>56</v>
      </c>
      <c r="E346" s="47" t="s">
        <v>1761</v>
      </c>
      <c r="F346" s="47" t="s">
        <v>131</v>
      </c>
      <c r="G346" s="47" t="s">
        <v>58</v>
      </c>
      <c r="H346" s="47" t="s">
        <v>327</v>
      </c>
      <c r="I346" s="433"/>
      <c r="J346" s="423" t="s">
        <v>106</v>
      </c>
      <c r="K346" s="423" t="s">
        <v>106</v>
      </c>
      <c r="L346" s="423" t="s">
        <v>106</v>
      </c>
      <c r="M346" s="47" t="s">
        <v>104</v>
      </c>
      <c r="N346" s="369" t="s">
        <v>395</v>
      </c>
      <c r="O346" s="370" t="s">
        <v>395</v>
      </c>
      <c r="P346" s="433"/>
      <c r="Q346" s="433"/>
      <c r="R346" s="433"/>
      <c r="S346" s="433"/>
      <c r="T346" s="433"/>
      <c r="U346" s="369"/>
      <c r="V346" s="370"/>
      <c r="W346" s="433"/>
      <c r="X346" s="433"/>
      <c r="Y346" s="433"/>
      <c r="Z346" s="433"/>
      <c r="AA346" s="433"/>
      <c r="AB346" s="369"/>
      <c r="AC346" s="370"/>
      <c r="AD346" s="433"/>
      <c r="AE346" s="433"/>
      <c r="AF346" s="433"/>
      <c r="AG346" s="433"/>
      <c r="AH346" s="433"/>
      <c r="AI346" s="369"/>
      <c r="AJ346" s="370"/>
      <c r="AK346" s="433"/>
      <c r="AL346" s="433"/>
      <c r="AM346" s="221"/>
      <c r="AN346" s="48">
        <v>4</v>
      </c>
      <c r="AO346" s="48">
        <v>4</v>
      </c>
      <c r="AP346" s="48">
        <v>4</v>
      </c>
      <c r="AQ346" s="48">
        <v>0</v>
      </c>
      <c r="AR346" s="48">
        <v>0</v>
      </c>
      <c r="AS346" s="48">
        <v>0</v>
      </c>
      <c r="AT346" s="430">
        <v>18.333300000000001</v>
      </c>
      <c r="AU346" s="48">
        <v>38</v>
      </c>
      <c r="AV346" s="48">
        <v>38</v>
      </c>
      <c r="AW346" s="48">
        <v>38</v>
      </c>
      <c r="AX346" s="48">
        <v>0</v>
      </c>
      <c r="AY346" s="48">
        <v>0</v>
      </c>
      <c r="AZ346" s="48">
        <v>0</v>
      </c>
      <c r="BA346" s="48">
        <v>0</v>
      </c>
      <c r="BB346" s="48">
        <v>0</v>
      </c>
      <c r="BC346" s="48">
        <v>0</v>
      </c>
      <c r="BD346" s="48">
        <v>0</v>
      </c>
      <c r="BE346" s="48">
        <v>0</v>
      </c>
      <c r="BF346" s="48">
        <v>0</v>
      </c>
      <c r="BG346" s="48">
        <v>0</v>
      </c>
      <c r="BH346" s="48">
        <v>0</v>
      </c>
      <c r="BI346" s="48">
        <v>0</v>
      </c>
      <c r="BJ346" s="48">
        <v>0</v>
      </c>
      <c r="BK346" s="48">
        <v>0</v>
      </c>
      <c r="BL346" s="48">
        <v>0</v>
      </c>
      <c r="BM346" s="48">
        <v>0</v>
      </c>
      <c r="BN346" s="48">
        <v>0</v>
      </c>
      <c r="BO346" s="48">
        <v>0</v>
      </c>
      <c r="BP346" s="48">
        <v>0</v>
      </c>
      <c r="BQ346" s="48">
        <v>0</v>
      </c>
      <c r="BR346" s="48">
        <v>0</v>
      </c>
      <c r="BS346" s="48">
        <v>0</v>
      </c>
      <c r="BT346" s="48">
        <v>0</v>
      </c>
      <c r="BU346" s="48">
        <v>0</v>
      </c>
      <c r="BV346" s="48">
        <v>0</v>
      </c>
      <c r="BW346" s="48">
        <v>0</v>
      </c>
      <c r="BX346" s="48">
        <v>0</v>
      </c>
      <c r="BY346" s="48">
        <v>0</v>
      </c>
      <c r="BZ346" s="48">
        <v>0</v>
      </c>
      <c r="CA346" s="48">
        <v>0</v>
      </c>
      <c r="CB346" s="48">
        <v>0</v>
      </c>
      <c r="CC346" s="48">
        <v>0</v>
      </c>
      <c r="CD346" s="48">
        <v>0</v>
      </c>
      <c r="CE346" s="48">
        <v>0</v>
      </c>
      <c r="CF346" s="48">
        <v>0</v>
      </c>
      <c r="CG346" s="48">
        <v>0</v>
      </c>
      <c r="CH346" s="48">
        <v>0</v>
      </c>
      <c r="CI346" s="48">
        <v>0</v>
      </c>
      <c r="CJ346" s="48">
        <v>0</v>
      </c>
      <c r="CK346" s="48">
        <v>0</v>
      </c>
      <c r="CL346" s="48">
        <v>0</v>
      </c>
      <c r="CM346" s="48">
        <v>0</v>
      </c>
      <c r="CN346" s="48">
        <v>0</v>
      </c>
      <c r="CO346" s="48">
        <v>0</v>
      </c>
      <c r="CP346" s="48">
        <v>138</v>
      </c>
      <c r="CQ346" s="48"/>
      <c r="CR346" s="48"/>
      <c r="CS346" s="48">
        <v>40</v>
      </c>
      <c r="CT346" s="48">
        <v>178</v>
      </c>
      <c r="CU346" s="48">
        <v>38</v>
      </c>
      <c r="CV346" s="429" t="s">
        <v>397</v>
      </c>
      <c r="CW346" s="47" t="s">
        <v>1901</v>
      </c>
      <c r="CX346" s="47" t="s">
        <v>1067</v>
      </c>
      <c r="CY346" s="15"/>
    </row>
    <row r="347" spans="1:103" hidden="1" x14ac:dyDescent="0.35">
      <c r="A347" s="427">
        <v>345</v>
      </c>
      <c r="B347" s="47" t="s">
        <v>1762</v>
      </c>
      <c r="C347" s="47" t="s">
        <v>1763</v>
      </c>
      <c r="D347" s="47" t="s">
        <v>56</v>
      </c>
      <c r="E347" s="47" t="s">
        <v>1764</v>
      </c>
      <c r="F347" s="47" t="s">
        <v>131</v>
      </c>
      <c r="G347" s="47" t="s">
        <v>58</v>
      </c>
      <c r="H347" s="47" t="s">
        <v>399</v>
      </c>
      <c r="I347" s="423" t="s">
        <v>106</v>
      </c>
      <c r="J347" s="423" t="s">
        <v>106</v>
      </c>
      <c r="K347" s="423" t="s">
        <v>106</v>
      </c>
      <c r="L347" s="423" t="s">
        <v>106</v>
      </c>
      <c r="M347" s="47" t="s">
        <v>104</v>
      </c>
      <c r="N347" s="369" t="s">
        <v>395</v>
      </c>
      <c r="O347" s="370" t="s">
        <v>395</v>
      </c>
      <c r="P347" s="423" t="s">
        <v>106</v>
      </c>
      <c r="Q347" s="423" t="s">
        <v>106</v>
      </c>
      <c r="R347" s="423" t="s">
        <v>106</v>
      </c>
      <c r="S347" s="423" t="s">
        <v>106</v>
      </c>
      <c r="T347" s="47" t="s">
        <v>104</v>
      </c>
      <c r="U347" s="369" t="s">
        <v>395</v>
      </c>
      <c r="V347" s="370" t="s">
        <v>395</v>
      </c>
      <c r="W347" s="19" t="s">
        <v>1050</v>
      </c>
      <c r="X347" s="423" t="s">
        <v>106</v>
      </c>
      <c r="Y347" s="423" t="s">
        <v>106</v>
      </c>
      <c r="Z347" s="423" t="s">
        <v>106</v>
      </c>
      <c r="AA347" s="47" t="s">
        <v>104</v>
      </c>
      <c r="AB347" s="369" t="s">
        <v>395</v>
      </c>
      <c r="AC347" s="370" t="s">
        <v>395</v>
      </c>
      <c r="AD347" s="423" t="s">
        <v>106</v>
      </c>
      <c r="AE347" s="423" t="s">
        <v>106</v>
      </c>
      <c r="AF347" s="423" t="s">
        <v>106</v>
      </c>
      <c r="AG347" s="423" t="s">
        <v>106</v>
      </c>
      <c r="AH347" s="47" t="s">
        <v>395</v>
      </c>
      <c r="AI347" s="369" t="s">
        <v>104</v>
      </c>
      <c r="AJ347" s="370" t="s">
        <v>395</v>
      </c>
      <c r="AK347" s="423" t="s">
        <v>106</v>
      </c>
      <c r="AL347" s="47" t="s">
        <v>395</v>
      </c>
      <c r="AM347" s="221"/>
      <c r="AN347" s="48">
        <v>20</v>
      </c>
      <c r="AO347" s="48">
        <v>20</v>
      </c>
      <c r="AP347" s="48">
        <v>20</v>
      </c>
      <c r="AQ347" s="48">
        <v>0</v>
      </c>
      <c r="AR347" s="48">
        <v>40</v>
      </c>
      <c r="AS347" s="48">
        <v>40</v>
      </c>
      <c r="AT347" s="430">
        <v>18.166699999999999</v>
      </c>
      <c r="AU347" s="48">
        <v>192</v>
      </c>
      <c r="AV347" s="48">
        <v>192</v>
      </c>
      <c r="AW347" s="48">
        <v>192</v>
      </c>
      <c r="AX347" s="48">
        <v>0</v>
      </c>
      <c r="AY347" s="48">
        <v>0</v>
      </c>
      <c r="AZ347" s="48">
        <v>0</v>
      </c>
      <c r="BA347" s="48">
        <v>10</v>
      </c>
      <c r="BB347" s="48">
        <v>0</v>
      </c>
      <c r="BC347" s="48">
        <v>0</v>
      </c>
      <c r="BD347" s="48">
        <v>0</v>
      </c>
      <c r="BE347" s="48">
        <v>0</v>
      </c>
      <c r="BF347" s="48">
        <v>0</v>
      </c>
      <c r="BG347" s="48">
        <v>0</v>
      </c>
      <c r="BH347" s="48">
        <v>10</v>
      </c>
      <c r="BI347" s="48">
        <v>10</v>
      </c>
      <c r="BJ347" s="48">
        <v>0</v>
      </c>
      <c r="BK347" s="48">
        <v>0</v>
      </c>
      <c r="BL347" s="48">
        <v>0</v>
      </c>
      <c r="BM347" s="48">
        <v>0</v>
      </c>
      <c r="BN347" s="48">
        <v>0</v>
      </c>
      <c r="BO347" s="48">
        <v>0</v>
      </c>
      <c r="BP347" s="48">
        <v>0</v>
      </c>
      <c r="BQ347" s="48">
        <v>0</v>
      </c>
      <c r="BR347" s="48">
        <v>0</v>
      </c>
      <c r="BS347" s="48">
        <v>0</v>
      </c>
      <c r="BT347" s="48">
        <v>0</v>
      </c>
      <c r="BU347" s="48">
        <v>0</v>
      </c>
      <c r="BV347" s="48">
        <v>0</v>
      </c>
      <c r="BW347" s="48">
        <v>0</v>
      </c>
      <c r="BX347" s="48">
        <v>0</v>
      </c>
      <c r="BY347" s="48">
        <v>0</v>
      </c>
      <c r="BZ347" s="48">
        <v>0</v>
      </c>
      <c r="CA347" s="48">
        <v>0</v>
      </c>
      <c r="CB347" s="48">
        <v>0</v>
      </c>
      <c r="CC347" s="48">
        <v>0</v>
      </c>
      <c r="CD347" s="48">
        <v>0</v>
      </c>
      <c r="CE347" s="48">
        <v>0</v>
      </c>
      <c r="CF347" s="48">
        <v>0</v>
      </c>
      <c r="CG347" s="48">
        <v>0</v>
      </c>
      <c r="CH347" s="48">
        <v>0</v>
      </c>
      <c r="CI347" s="48">
        <v>0</v>
      </c>
      <c r="CJ347" s="48">
        <v>0</v>
      </c>
      <c r="CK347" s="48">
        <v>0</v>
      </c>
      <c r="CL347" s="48">
        <v>0</v>
      </c>
      <c r="CM347" s="48">
        <v>0</v>
      </c>
      <c r="CN347" s="48">
        <v>0</v>
      </c>
      <c r="CO347" s="48">
        <v>0</v>
      </c>
      <c r="CP347" s="48"/>
      <c r="CQ347" s="48">
        <v>8</v>
      </c>
      <c r="CR347" s="48">
        <v>2</v>
      </c>
      <c r="CS347" s="48"/>
      <c r="CT347" s="48">
        <v>8</v>
      </c>
      <c r="CU347" s="48">
        <v>200</v>
      </c>
      <c r="CV347" s="429" t="s">
        <v>396</v>
      </c>
      <c r="CW347" s="47"/>
      <c r="CX347" s="47" t="s">
        <v>1067</v>
      </c>
      <c r="CY347" s="15"/>
    </row>
    <row r="348" spans="1:103" hidden="1" x14ac:dyDescent="0.35">
      <c r="A348" s="427">
        <v>346</v>
      </c>
      <c r="B348" s="47" t="s">
        <v>1767</v>
      </c>
      <c r="C348" s="47" t="s">
        <v>1768</v>
      </c>
      <c r="D348" s="47" t="s">
        <v>56</v>
      </c>
      <c r="E348" s="47" t="s">
        <v>1769</v>
      </c>
      <c r="F348" s="47" t="s">
        <v>131</v>
      </c>
      <c r="G348" s="47" t="s">
        <v>58</v>
      </c>
      <c r="H348" s="47" t="s">
        <v>399</v>
      </c>
      <c r="I348" s="47" t="s">
        <v>532</v>
      </c>
      <c r="J348" s="423" t="s">
        <v>106</v>
      </c>
      <c r="K348" s="433"/>
      <c r="L348" s="433"/>
      <c r="M348" s="433"/>
      <c r="N348" s="369"/>
      <c r="O348" s="370"/>
      <c r="P348" s="433"/>
      <c r="Q348" s="433"/>
      <c r="R348" s="433"/>
      <c r="S348" s="433"/>
      <c r="T348" s="433"/>
      <c r="U348" s="369"/>
      <c r="V348" s="370"/>
      <c r="W348" s="433"/>
      <c r="X348" s="433"/>
      <c r="Y348" s="433"/>
      <c r="Z348" s="433"/>
      <c r="AA348" s="433"/>
      <c r="AB348" s="369"/>
      <c r="AC348" s="370"/>
      <c r="AD348" s="433"/>
      <c r="AE348" s="433"/>
      <c r="AF348" s="433"/>
      <c r="AG348" s="433"/>
      <c r="AH348" s="433"/>
      <c r="AI348" s="369"/>
      <c r="AJ348" s="370"/>
      <c r="AK348" s="433"/>
      <c r="AL348" s="433"/>
      <c r="AM348" s="221"/>
      <c r="AN348" s="48">
        <v>1</v>
      </c>
      <c r="AO348" s="48">
        <v>1</v>
      </c>
      <c r="AP348" s="48">
        <v>1</v>
      </c>
      <c r="AQ348" s="48">
        <v>0</v>
      </c>
      <c r="AR348" s="48">
        <v>5</v>
      </c>
      <c r="AS348" s="48">
        <v>4</v>
      </c>
      <c r="AT348" s="48">
        <v>18</v>
      </c>
      <c r="AU348" s="48">
        <v>10</v>
      </c>
      <c r="AV348" s="48">
        <v>10</v>
      </c>
      <c r="AW348" s="48">
        <v>10</v>
      </c>
      <c r="AX348" s="48">
        <v>0</v>
      </c>
      <c r="AY348" s="48">
        <v>0</v>
      </c>
      <c r="AZ348" s="48">
        <v>0</v>
      </c>
      <c r="BA348" s="48">
        <v>0</v>
      </c>
      <c r="BB348" s="48">
        <v>0</v>
      </c>
      <c r="BC348" s="48">
        <v>0</v>
      </c>
      <c r="BD348" s="48">
        <v>0</v>
      </c>
      <c r="BE348" s="48">
        <v>0</v>
      </c>
      <c r="BF348" s="48">
        <v>0</v>
      </c>
      <c r="BG348" s="48">
        <v>0</v>
      </c>
      <c r="BH348" s="48">
        <v>0</v>
      </c>
      <c r="BI348" s="48">
        <v>0</v>
      </c>
      <c r="BJ348" s="48">
        <v>0</v>
      </c>
      <c r="BK348" s="48">
        <v>0</v>
      </c>
      <c r="BL348" s="48">
        <v>0</v>
      </c>
      <c r="BM348" s="48">
        <v>0</v>
      </c>
      <c r="BN348" s="48">
        <v>0</v>
      </c>
      <c r="BO348" s="48">
        <v>0</v>
      </c>
      <c r="BP348" s="48">
        <v>0</v>
      </c>
      <c r="BQ348" s="48">
        <v>0</v>
      </c>
      <c r="BR348" s="48">
        <v>0</v>
      </c>
      <c r="BS348" s="48">
        <v>0</v>
      </c>
      <c r="BT348" s="48">
        <v>0</v>
      </c>
      <c r="BU348" s="48">
        <v>0</v>
      </c>
      <c r="BV348" s="48">
        <v>0</v>
      </c>
      <c r="BW348" s="48">
        <v>0</v>
      </c>
      <c r="BX348" s="48">
        <v>0</v>
      </c>
      <c r="BY348" s="48">
        <v>0</v>
      </c>
      <c r="BZ348" s="48">
        <v>0</v>
      </c>
      <c r="CA348" s="48">
        <v>0</v>
      </c>
      <c r="CB348" s="48">
        <v>0</v>
      </c>
      <c r="CC348" s="48">
        <v>0</v>
      </c>
      <c r="CD348" s="48">
        <v>0</v>
      </c>
      <c r="CE348" s="48">
        <v>0</v>
      </c>
      <c r="CF348" s="48">
        <v>0</v>
      </c>
      <c r="CG348" s="48">
        <v>0</v>
      </c>
      <c r="CH348" s="48">
        <v>0</v>
      </c>
      <c r="CI348" s="48">
        <v>0</v>
      </c>
      <c r="CJ348" s="48">
        <v>0</v>
      </c>
      <c r="CK348" s="48">
        <v>0</v>
      </c>
      <c r="CL348" s="48">
        <v>0</v>
      </c>
      <c r="CM348" s="48">
        <v>0</v>
      </c>
      <c r="CN348" s="48">
        <v>0</v>
      </c>
      <c r="CO348" s="48">
        <v>0</v>
      </c>
      <c r="CP348" s="48">
        <v>196</v>
      </c>
      <c r="CQ348" s="48"/>
      <c r="CR348" s="48"/>
      <c r="CS348" s="48">
        <v>10</v>
      </c>
      <c r="CT348" s="48">
        <v>206</v>
      </c>
      <c r="CU348" s="48">
        <v>10</v>
      </c>
      <c r="CV348" s="429" t="s">
        <v>397</v>
      </c>
      <c r="CW348" s="47" t="s">
        <v>1928</v>
      </c>
      <c r="CX348" s="47" t="s">
        <v>1067</v>
      </c>
      <c r="CY348" s="15"/>
    </row>
    <row r="349" spans="1:103" hidden="1" x14ac:dyDescent="0.35">
      <c r="A349" s="427">
        <v>347</v>
      </c>
      <c r="B349" s="47" t="s">
        <v>1770</v>
      </c>
      <c r="C349" s="47" t="s">
        <v>1771</v>
      </c>
      <c r="D349" s="47" t="s">
        <v>56</v>
      </c>
      <c r="E349" s="47" t="s">
        <v>1772</v>
      </c>
      <c r="F349" s="47" t="s">
        <v>131</v>
      </c>
      <c r="G349" s="47" t="s">
        <v>58</v>
      </c>
      <c r="H349" s="47" t="s">
        <v>399</v>
      </c>
      <c r="I349" s="423" t="s">
        <v>106</v>
      </c>
      <c r="J349" s="423" t="s">
        <v>106</v>
      </c>
      <c r="K349" s="423" t="s">
        <v>106</v>
      </c>
      <c r="L349" s="423" t="s">
        <v>106</v>
      </c>
      <c r="M349" s="47" t="s">
        <v>104</v>
      </c>
      <c r="N349" s="369" t="s">
        <v>395</v>
      </c>
      <c r="O349" s="370" t="s">
        <v>395</v>
      </c>
      <c r="P349" s="423" t="s">
        <v>106</v>
      </c>
      <c r="Q349" s="423" t="s">
        <v>106</v>
      </c>
      <c r="R349" s="423" t="s">
        <v>106</v>
      </c>
      <c r="S349" s="423" t="s">
        <v>106</v>
      </c>
      <c r="T349" s="47" t="s">
        <v>395</v>
      </c>
      <c r="U349" s="369" t="s">
        <v>104</v>
      </c>
      <c r="V349" s="370" t="s">
        <v>395</v>
      </c>
      <c r="W349" s="423" t="s">
        <v>106</v>
      </c>
      <c r="X349" s="423" t="s">
        <v>106</v>
      </c>
      <c r="Y349" s="47" t="s">
        <v>104</v>
      </c>
      <c r="Z349" s="47" t="s">
        <v>395</v>
      </c>
      <c r="AA349" s="423" t="s">
        <v>106</v>
      </c>
      <c r="AB349" s="19" t="s">
        <v>106</v>
      </c>
      <c r="AC349" s="370" t="s">
        <v>395</v>
      </c>
      <c r="AD349" s="47" t="s">
        <v>395</v>
      </c>
      <c r="AE349" s="47" t="s">
        <v>104</v>
      </c>
      <c r="AF349" s="423" t="s">
        <v>106</v>
      </c>
      <c r="AG349" s="423" t="s">
        <v>106</v>
      </c>
      <c r="AH349" s="423" t="s">
        <v>106</v>
      </c>
      <c r="AI349" s="19" t="s">
        <v>106</v>
      </c>
      <c r="AJ349" s="370" t="s">
        <v>395</v>
      </c>
      <c r="AK349" s="423" t="s">
        <v>106</v>
      </c>
      <c r="AL349" s="423" t="s">
        <v>106</v>
      </c>
      <c r="AM349" s="221"/>
      <c r="AN349" s="48">
        <v>22</v>
      </c>
      <c r="AO349" s="48">
        <v>22</v>
      </c>
      <c r="AP349" s="48">
        <v>22</v>
      </c>
      <c r="AQ349" s="48">
        <v>0</v>
      </c>
      <c r="AR349" s="48">
        <v>40</v>
      </c>
      <c r="AS349" s="48">
        <v>40</v>
      </c>
      <c r="AT349" s="48">
        <v>19</v>
      </c>
      <c r="AU349" s="48">
        <v>212</v>
      </c>
      <c r="AV349" s="48">
        <v>212</v>
      </c>
      <c r="AW349" s="48">
        <v>212</v>
      </c>
      <c r="AX349" s="48">
        <v>0</v>
      </c>
      <c r="AY349" s="48">
        <v>0</v>
      </c>
      <c r="AZ349" s="48">
        <v>0</v>
      </c>
      <c r="BA349" s="48">
        <v>0</v>
      </c>
      <c r="BB349" s="48">
        <v>0</v>
      </c>
      <c r="BC349" s="48">
        <v>0</v>
      </c>
      <c r="BD349" s="48">
        <v>0</v>
      </c>
      <c r="BE349" s="48">
        <v>0</v>
      </c>
      <c r="BF349" s="48">
        <v>0</v>
      </c>
      <c r="BG349" s="48">
        <v>0</v>
      </c>
      <c r="BH349" s="48">
        <v>0</v>
      </c>
      <c r="BI349" s="48">
        <v>0</v>
      </c>
      <c r="BJ349" s="48">
        <v>0</v>
      </c>
      <c r="BK349" s="48">
        <v>0</v>
      </c>
      <c r="BL349" s="48">
        <v>0</v>
      </c>
      <c r="BM349" s="48">
        <v>0</v>
      </c>
      <c r="BN349" s="48">
        <v>0</v>
      </c>
      <c r="BO349" s="48">
        <v>0</v>
      </c>
      <c r="BP349" s="48">
        <v>0</v>
      </c>
      <c r="BQ349" s="48">
        <v>0</v>
      </c>
      <c r="BR349" s="48">
        <v>0</v>
      </c>
      <c r="BS349" s="48">
        <v>0</v>
      </c>
      <c r="BT349" s="48">
        <v>0</v>
      </c>
      <c r="BU349" s="48">
        <v>0</v>
      </c>
      <c r="BV349" s="48">
        <v>0</v>
      </c>
      <c r="BW349" s="48">
        <v>0</v>
      </c>
      <c r="BX349" s="48">
        <v>0</v>
      </c>
      <c r="BY349" s="48">
        <v>0</v>
      </c>
      <c r="BZ349" s="48">
        <v>0</v>
      </c>
      <c r="CA349" s="48">
        <v>0</v>
      </c>
      <c r="CB349" s="48">
        <v>0</v>
      </c>
      <c r="CC349" s="48">
        <v>0</v>
      </c>
      <c r="CD349" s="48">
        <v>0</v>
      </c>
      <c r="CE349" s="48">
        <v>0</v>
      </c>
      <c r="CF349" s="48">
        <v>0</v>
      </c>
      <c r="CG349" s="48">
        <v>0</v>
      </c>
      <c r="CH349" s="48">
        <v>0</v>
      </c>
      <c r="CI349" s="48">
        <v>0</v>
      </c>
      <c r="CJ349" s="48">
        <v>0</v>
      </c>
      <c r="CK349" s="48">
        <v>0</v>
      </c>
      <c r="CL349" s="48">
        <v>0</v>
      </c>
      <c r="CM349" s="48">
        <v>0</v>
      </c>
      <c r="CN349" s="48">
        <v>0</v>
      </c>
      <c r="CO349" s="48">
        <v>0</v>
      </c>
      <c r="CP349" s="48"/>
      <c r="CQ349" s="48"/>
      <c r="CR349" s="48"/>
      <c r="CS349" s="48"/>
      <c r="CT349" s="48"/>
      <c r="CU349" s="48">
        <v>208</v>
      </c>
      <c r="CV349" s="429" t="s">
        <v>396</v>
      </c>
      <c r="CW349" s="47"/>
      <c r="CX349" s="47" t="s">
        <v>1067</v>
      </c>
      <c r="CY349" s="15"/>
    </row>
    <row r="350" spans="1:103" hidden="1" x14ac:dyDescent="0.35">
      <c r="A350" s="427">
        <v>348</v>
      </c>
      <c r="B350" s="47" t="s">
        <v>1773</v>
      </c>
      <c r="C350" s="47" t="s">
        <v>1615</v>
      </c>
      <c r="D350" s="47" t="s">
        <v>56</v>
      </c>
      <c r="E350" s="47" t="s">
        <v>1774</v>
      </c>
      <c r="F350" s="47" t="s">
        <v>131</v>
      </c>
      <c r="G350" s="47" t="s">
        <v>58</v>
      </c>
      <c r="H350" s="47" t="s">
        <v>399</v>
      </c>
      <c r="I350" s="423" t="s">
        <v>106</v>
      </c>
      <c r="J350" s="423" t="s">
        <v>106</v>
      </c>
      <c r="K350" s="423" t="s">
        <v>106</v>
      </c>
      <c r="L350" s="423" t="s">
        <v>106</v>
      </c>
      <c r="M350" s="47" t="s">
        <v>104</v>
      </c>
      <c r="N350" s="369" t="s">
        <v>395</v>
      </c>
      <c r="O350" s="370" t="s">
        <v>395</v>
      </c>
      <c r="P350" s="423" t="s">
        <v>106</v>
      </c>
      <c r="Q350" s="423" t="s">
        <v>106</v>
      </c>
      <c r="R350" s="423" t="s">
        <v>106</v>
      </c>
      <c r="S350" s="423" t="s">
        <v>106</v>
      </c>
      <c r="T350" s="47" t="s">
        <v>395</v>
      </c>
      <c r="U350" s="432" t="s">
        <v>948</v>
      </c>
      <c r="V350" s="370" t="s">
        <v>395</v>
      </c>
      <c r="W350" s="423" t="s">
        <v>106</v>
      </c>
      <c r="X350" s="423" t="s">
        <v>106</v>
      </c>
      <c r="Y350" s="423" t="s">
        <v>106</v>
      </c>
      <c r="Z350" s="423" t="s">
        <v>106</v>
      </c>
      <c r="AA350" s="47" t="s">
        <v>104</v>
      </c>
      <c r="AB350" s="369" t="s">
        <v>395</v>
      </c>
      <c r="AC350" s="370" t="s">
        <v>395</v>
      </c>
      <c r="AD350" s="423" t="s">
        <v>106</v>
      </c>
      <c r="AE350" s="423" t="s">
        <v>106</v>
      </c>
      <c r="AF350" s="423" t="s">
        <v>106</v>
      </c>
      <c r="AG350" s="423" t="s">
        <v>106</v>
      </c>
      <c r="AH350" s="47" t="s">
        <v>104</v>
      </c>
      <c r="AI350" s="369" t="s">
        <v>395</v>
      </c>
      <c r="AJ350" s="370" t="s">
        <v>395</v>
      </c>
      <c r="AK350" s="423" t="s">
        <v>106</v>
      </c>
      <c r="AL350" s="47" t="s">
        <v>395</v>
      </c>
      <c r="AM350" s="221"/>
      <c r="AN350" s="48">
        <v>20</v>
      </c>
      <c r="AO350" s="48">
        <v>20</v>
      </c>
      <c r="AP350" s="48">
        <v>20</v>
      </c>
      <c r="AQ350" s="48">
        <v>0</v>
      </c>
      <c r="AR350" s="48">
        <v>40</v>
      </c>
      <c r="AS350" s="48">
        <v>36</v>
      </c>
      <c r="AT350" s="430">
        <v>18.166699999999999</v>
      </c>
      <c r="AU350" s="48">
        <v>194</v>
      </c>
      <c r="AV350" s="48">
        <v>194</v>
      </c>
      <c r="AW350" s="48">
        <v>194</v>
      </c>
      <c r="AX350" s="48">
        <v>0</v>
      </c>
      <c r="AY350" s="48">
        <v>0</v>
      </c>
      <c r="AZ350" s="48">
        <v>0</v>
      </c>
      <c r="BA350" s="48">
        <v>8</v>
      </c>
      <c r="BB350" s="48">
        <v>0</v>
      </c>
      <c r="BC350" s="48">
        <v>0</v>
      </c>
      <c r="BD350" s="48">
        <v>0</v>
      </c>
      <c r="BE350" s="48">
        <v>0</v>
      </c>
      <c r="BF350" s="48">
        <v>0</v>
      </c>
      <c r="BG350" s="48">
        <v>0</v>
      </c>
      <c r="BH350" s="48">
        <v>8</v>
      </c>
      <c r="BI350" s="48">
        <v>8</v>
      </c>
      <c r="BJ350" s="48">
        <v>0</v>
      </c>
      <c r="BK350" s="48">
        <v>0</v>
      </c>
      <c r="BL350" s="48">
        <v>0</v>
      </c>
      <c r="BM350" s="48">
        <v>0</v>
      </c>
      <c r="BN350" s="48">
        <v>0</v>
      </c>
      <c r="BO350" s="48">
        <v>0</v>
      </c>
      <c r="BP350" s="48">
        <v>0</v>
      </c>
      <c r="BQ350" s="48">
        <v>0</v>
      </c>
      <c r="BR350" s="48">
        <v>0</v>
      </c>
      <c r="BS350" s="48">
        <v>0</v>
      </c>
      <c r="BT350" s="48">
        <v>0</v>
      </c>
      <c r="BU350" s="48">
        <v>0</v>
      </c>
      <c r="BV350" s="48">
        <v>0</v>
      </c>
      <c r="BW350" s="48">
        <v>0</v>
      </c>
      <c r="BX350" s="48">
        <v>0</v>
      </c>
      <c r="BY350" s="48">
        <v>0</v>
      </c>
      <c r="BZ350" s="48">
        <v>0</v>
      </c>
      <c r="CA350" s="48">
        <v>0</v>
      </c>
      <c r="CB350" s="48">
        <v>0</v>
      </c>
      <c r="CC350" s="48">
        <v>0</v>
      </c>
      <c r="CD350" s="48">
        <v>0</v>
      </c>
      <c r="CE350" s="48">
        <v>0</v>
      </c>
      <c r="CF350" s="48">
        <v>0</v>
      </c>
      <c r="CG350" s="48">
        <v>0</v>
      </c>
      <c r="CH350" s="48">
        <v>0</v>
      </c>
      <c r="CI350" s="48">
        <v>0</v>
      </c>
      <c r="CJ350" s="48">
        <v>0</v>
      </c>
      <c r="CK350" s="48">
        <v>0</v>
      </c>
      <c r="CL350" s="48">
        <v>0</v>
      </c>
      <c r="CM350" s="48">
        <v>0</v>
      </c>
      <c r="CN350" s="48">
        <v>0</v>
      </c>
      <c r="CO350" s="48">
        <v>0</v>
      </c>
      <c r="CP350" s="48"/>
      <c r="CQ350" s="48">
        <v>8</v>
      </c>
      <c r="CR350" s="48"/>
      <c r="CS350" s="48"/>
      <c r="CT350" s="48">
        <v>8</v>
      </c>
      <c r="CU350" s="48">
        <v>200</v>
      </c>
      <c r="CV350" s="429" t="s">
        <v>396</v>
      </c>
      <c r="CW350" s="47"/>
      <c r="CX350" s="47" t="s">
        <v>870</v>
      </c>
      <c r="CY350" s="15"/>
    </row>
    <row r="351" spans="1:103" hidden="1" x14ac:dyDescent="0.35">
      <c r="A351" s="427">
        <v>349</v>
      </c>
      <c r="B351" s="47" t="s">
        <v>1775</v>
      </c>
      <c r="C351" s="47" t="s">
        <v>1776</v>
      </c>
      <c r="D351" s="47" t="s">
        <v>56</v>
      </c>
      <c r="E351" s="47" t="s">
        <v>1777</v>
      </c>
      <c r="F351" s="47" t="s">
        <v>131</v>
      </c>
      <c r="G351" s="47" t="s">
        <v>58</v>
      </c>
      <c r="H351" s="47" t="s">
        <v>399</v>
      </c>
      <c r="I351" s="423" t="s">
        <v>106</v>
      </c>
      <c r="J351" s="434" t="s">
        <v>1929</v>
      </c>
      <c r="K351" s="433"/>
      <c r="L351" s="433"/>
      <c r="M351" s="433"/>
      <c r="N351" s="369"/>
      <c r="O351" s="370"/>
      <c r="P351" s="433"/>
      <c r="Q351" s="433"/>
      <c r="R351" s="433"/>
      <c r="S351" s="433"/>
      <c r="T351" s="433"/>
      <c r="U351" s="369"/>
      <c r="V351" s="370"/>
      <c r="W351" s="433"/>
      <c r="X351" s="433"/>
      <c r="Y351" s="433"/>
      <c r="Z351" s="433"/>
      <c r="AA351" s="433"/>
      <c r="AB351" s="369"/>
      <c r="AC351" s="370"/>
      <c r="AD351" s="433"/>
      <c r="AE351" s="433"/>
      <c r="AF351" s="433"/>
      <c r="AG351" s="433"/>
      <c r="AH351" s="433"/>
      <c r="AI351" s="369"/>
      <c r="AJ351" s="370"/>
      <c r="AK351" s="433"/>
      <c r="AL351" s="433"/>
      <c r="AM351" s="221"/>
      <c r="AN351" s="48">
        <v>1</v>
      </c>
      <c r="AO351" s="48">
        <v>1</v>
      </c>
      <c r="AP351" s="48">
        <v>1</v>
      </c>
      <c r="AQ351" s="48">
        <v>0</v>
      </c>
      <c r="AR351" s="48">
        <v>5</v>
      </c>
      <c r="AS351" s="48">
        <v>4</v>
      </c>
      <c r="AT351" s="48">
        <v>18</v>
      </c>
      <c r="AU351" s="48">
        <v>10</v>
      </c>
      <c r="AV351" s="48">
        <v>10</v>
      </c>
      <c r="AW351" s="48">
        <v>10</v>
      </c>
      <c r="AX351" s="48">
        <v>0</v>
      </c>
      <c r="AY351" s="48">
        <v>0</v>
      </c>
      <c r="AZ351" s="48">
        <v>0</v>
      </c>
      <c r="BA351" s="48">
        <v>0</v>
      </c>
      <c r="BB351" s="48">
        <v>0</v>
      </c>
      <c r="BC351" s="48">
        <v>0</v>
      </c>
      <c r="BD351" s="48">
        <v>0</v>
      </c>
      <c r="BE351" s="430">
        <v>9.5</v>
      </c>
      <c r="BF351" s="48">
        <v>0</v>
      </c>
      <c r="BG351" s="48">
        <v>0</v>
      </c>
      <c r="BH351" s="430">
        <v>9.5</v>
      </c>
      <c r="BI351" s="430">
        <v>9.5</v>
      </c>
      <c r="BJ351" s="48">
        <v>0</v>
      </c>
      <c r="BK351" s="48">
        <v>0</v>
      </c>
      <c r="BL351" s="48">
        <v>0</v>
      </c>
      <c r="BM351" s="48">
        <v>0</v>
      </c>
      <c r="BN351" s="48">
        <v>0</v>
      </c>
      <c r="BO351" s="48">
        <v>0</v>
      </c>
      <c r="BP351" s="48">
        <v>0</v>
      </c>
      <c r="BQ351" s="48">
        <v>0</v>
      </c>
      <c r="BR351" s="48">
        <v>0</v>
      </c>
      <c r="BS351" s="48">
        <v>0</v>
      </c>
      <c r="BT351" s="48">
        <v>0</v>
      </c>
      <c r="BU351" s="48">
        <v>0</v>
      </c>
      <c r="BV351" s="48">
        <v>0</v>
      </c>
      <c r="BW351" s="48">
        <v>0</v>
      </c>
      <c r="BX351" s="48">
        <v>0</v>
      </c>
      <c r="BY351" s="48">
        <v>0</v>
      </c>
      <c r="BZ351" s="48">
        <v>0</v>
      </c>
      <c r="CA351" s="48">
        <v>0</v>
      </c>
      <c r="CB351" s="48">
        <v>0</v>
      </c>
      <c r="CC351" s="48">
        <v>0</v>
      </c>
      <c r="CD351" s="48">
        <v>0</v>
      </c>
      <c r="CE351" s="48">
        <v>0</v>
      </c>
      <c r="CF351" s="48">
        <v>0</v>
      </c>
      <c r="CG351" s="48">
        <v>0</v>
      </c>
      <c r="CH351" s="48">
        <v>0</v>
      </c>
      <c r="CI351" s="48">
        <v>0</v>
      </c>
      <c r="CJ351" s="48">
        <v>0</v>
      </c>
      <c r="CK351" s="48">
        <v>0</v>
      </c>
      <c r="CL351" s="48">
        <v>0</v>
      </c>
      <c r="CM351" s="48">
        <v>0</v>
      </c>
      <c r="CN351" s="48">
        <v>0</v>
      </c>
      <c r="CO351" s="48">
        <v>0</v>
      </c>
      <c r="CP351" s="48">
        <v>176</v>
      </c>
      <c r="CQ351" s="48"/>
      <c r="CR351" s="48"/>
      <c r="CS351" s="48">
        <v>30</v>
      </c>
      <c r="CT351" s="48">
        <v>206</v>
      </c>
      <c r="CU351" s="48">
        <v>10</v>
      </c>
      <c r="CV351" s="429" t="s">
        <v>397</v>
      </c>
      <c r="CW351" s="47" t="s">
        <v>1930</v>
      </c>
      <c r="CX351" s="47" t="s">
        <v>870</v>
      </c>
      <c r="CY351" s="15"/>
    </row>
    <row r="352" spans="1:103" hidden="1" x14ac:dyDescent="0.35">
      <c r="A352" s="427">
        <v>350</v>
      </c>
      <c r="B352" s="47" t="s">
        <v>1810</v>
      </c>
      <c r="C352" s="47" t="s">
        <v>1811</v>
      </c>
      <c r="D352" s="47" t="s">
        <v>61</v>
      </c>
      <c r="E352" s="47" t="s">
        <v>1931</v>
      </c>
      <c r="F352" s="47" t="s">
        <v>132</v>
      </c>
      <c r="G352" s="47" t="s">
        <v>58</v>
      </c>
      <c r="H352" s="47" t="s">
        <v>547</v>
      </c>
      <c r="I352" s="433"/>
      <c r="J352" s="47" t="s">
        <v>395</v>
      </c>
      <c r="K352" s="433"/>
      <c r="L352" s="433"/>
      <c r="M352" s="433"/>
      <c r="N352" s="369"/>
      <c r="O352" s="370"/>
      <c r="P352" s="433"/>
      <c r="Q352" s="433"/>
      <c r="R352" s="433"/>
      <c r="S352" s="433"/>
      <c r="T352" s="433"/>
      <c r="U352" s="369"/>
      <c r="V352" s="370"/>
      <c r="W352" s="433"/>
      <c r="X352" s="433"/>
      <c r="Y352" s="433"/>
      <c r="Z352" s="433"/>
      <c r="AA352" s="433"/>
      <c r="AB352" s="369"/>
      <c r="AC352" s="370"/>
      <c r="AD352" s="433"/>
      <c r="AE352" s="433"/>
      <c r="AF352" s="433"/>
      <c r="AG352" s="433"/>
      <c r="AH352" s="433"/>
      <c r="AI352" s="369"/>
      <c r="AJ352" s="370"/>
      <c r="AK352" s="433"/>
      <c r="AL352" s="433"/>
      <c r="AM352" s="221"/>
      <c r="AN352" s="48">
        <v>0</v>
      </c>
      <c r="AO352" s="48">
        <v>0</v>
      </c>
      <c r="AP352" s="48">
        <v>0</v>
      </c>
      <c r="AQ352" s="48"/>
      <c r="AR352" s="48"/>
      <c r="AS352" s="48"/>
      <c r="AT352" s="48">
        <v>18</v>
      </c>
      <c r="AU352" s="48">
        <v>0</v>
      </c>
      <c r="AV352" s="48">
        <v>0</v>
      </c>
      <c r="AW352" s="48">
        <v>0</v>
      </c>
      <c r="AX352" s="48">
        <v>0</v>
      </c>
      <c r="AY352" s="48">
        <v>0</v>
      </c>
      <c r="AZ352" s="48">
        <v>0</v>
      </c>
      <c r="BA352" s="48">
        <v>0</v>
      </c>
      <c r="BB352" s="48">
        <v>0</v>
      </c>
      <c r="BC352" s="48">
        <v>0</v>
      </c>
      <c r="BD352" s="48">
        <v>0</v>
      </c>
      <c r="BE352" s="48">
        <v>0</v>
      </c>
      <c r="BF352" s="48">
        <v>0</v>
      </c>
      <c r="BG352" s="48">
        <v>0</v>
      </c>
      <c r="BH352" s="48">
        <v>0</v>
      </c>
      <c r="BI352" s="48">
        <v>0</v>
      </c>
      <c r="BJ352" s="48">
        <v>0</v>
      </c>
      <c r="BK352" s="48">
        <v>0</v>
      </c>
      <c r="BL352" s="48">
        <v>0</v>
      </c>
      <c r="BM352" s="48">
        <v>0</v>
      </c>
      <c r="BN352" s="48">
        <v>0</v>
      </c>
      <c r="BO352" s="48">
        <v>0</v>
      </c>
      <c r="BP352" s="48">
        <v>0</v>
      </c>
      <c r="BQ352" s="48">
        <v>0</v>
      </c>
      <c r="BR352" s="48">
        <v>0</v>
      </c>
      <c r="BS352" s="48">
        <v>0</v>
      </c>
      <c r="BT352" s="48">
        <v>0</v>
      </c>
      <c r="BU352" s="48">
        <v>0</v>
      </c>
      <c r="BV352" s="48">
        <v>0</v>
      </c>
      <c r="BW352" s="48">
        <v>0</v>
      </c>
      <c r="BX352" s="48">
        <v>0</v>
      </c>
      <c r="BY352" s="48">
        <v>0</v>
      </c>
      <c r="BZ352" s="48">
        <v>0</v>
      </c>
      <c r="CA352" s="48">
        <v>0</v>
      </c>
      <c r="CB352" s="48">
        <v>0</v>
      </c>
      <c r="CC352" s="48">
        <v>0</v>
      </c>
      <c r="CD352" s="48">
        <v>0</v>
      </c>
      <c r="CE352" s="48">
        <v>0</v>
      </c>
      <c r="CF352" s="48">
        <v>0</v>
      </c>
      <c r="CG352" s="48">
        <v>0</v>
      </c>
      <c r="CH352" s="48">
        <v>0</v>
      </c>
      <c r="CI352" s="48">
        <v>0</v>
      </c>
      <c r="CJ352" s="48">
        <v>0</v>
      </c>
      <c r="CK352" s="48">
        <v>0</v>
      </c>
      <c r="CL352" s="48">
        <v>0</v>
      </c>
      <c r="CM352" s="48">
        <v>0</v>
      </c>
      <c r="CN352" s="48">
        <v>0</v>
      </c>
      <c r="CO352" s="48">
        <v>0</v>
      </c>
      <c r="CP352" s="48">
        <v>216</v>
      </c>
      <c r="CQ352" s="48"/>
      <c r="CR352" s="48"/>
      <c r="CS352" s="48"/>
      <c r="CT352" s="48">
        <v>208</v>
      </c>
      <c r="CU352" s="48"/>
      <c r="CV352" s="429" t="s">
        <v>397</v>
      </c>
      <c r="CW352" s="47" t="s">
        <v>1932</v>
      </c>
      <c r="CX352" s="47" t="s">
        <v>1067</v>
      </c>
      <c r="CY352" s="15"/>
    </row>
    <row r="353" spans="1:103" hidden="1" x14ac:dyDescent="0.35">
      <c r="A353" s="427">
        <v>351</v>
      </c>
      <c r="B353" s="47" t="s">
        <v>1812</v>
      </c>
      <c r="C353" s="47" t="s">
        <v>1813</v>
      </c>
      <c r="D353" s="47" t="s">
        <v>56</v>
      </c>
      <c r="E353" s="47" t="s">
        <v>1933</v>
      </c>
      <c r="F353" s="47" t="s">
        <v>131</v>
      </c>
      <c r="G353" s="47" t="s">
        <v>58</v>
      </c>
      <c r="H353" s="47" t="s">
        <v>399</v>
      </c>
      <c r="I353" s="433"/>
      <c r="J353" s="433"/>
      <c r="K353" s="433"/>
      <c r="L353" s="433"/>
      <c r="M353" s="433"/>
      <c r="N353" s="369"/>
      <c r="O353" s="370"/>
      <c r="P353" s="433"/>
      <c r="Q353" s="433"/>
      <c r="R353" s="433"/>
      <c r="S353" s="433"/>
      <c r="T353" s="433"/>
      <c r="U353" s="369"/>
      <c r="V353" s="370"/>
      <c r="W353" s="433"/>
      <c r="X353" s="433"/>
      <c r="Y353" s="433"/>
      <c r="Z353" s="433"/>
      <c r="AA353" s="433"/>
      <c r="AB353" s="369"/>
      <c r="AC353" s="370"/>
      <c r="AD353" s="433"/>
      <c r="AE353" s="433"/>
      <c r="AF353" s="433"/>
      <c r="AG353" s="433"/>
      <c r="AH353" s="433"/>
      <c r="AI353" s="369"/>
      <c r="AJ353" s="370"/>
      <c r="AK353" s="433"/>
      <c r="AL353" s="433"/>
      <c r="AM353" s="221"/>
      <c r="AN353" s="48">
        <v>0</v>
      </c>
      <c r="AO353" s="48">
        <v>0</v>
      </c>
      <c r="AP353" s="48">
        <v>0</v>
      </c>
      <c r="AQ353" s="48">
        <v>0</v>
      </c>
      <c r="AR353" s="48"/>
      <c r="AS353" s="48">
        <v>0</v>
      </c>
      <c r="AT353" s="48">
        <v>18</v>
      </c>
      <c r="AU353" s="48">
        <v>0</v>
      </c>
      <c r="AV353" s="48">
        <v>0</v>
      </c>
      <c r="AW353" s="48">
        <v>0</v>
      </c>
      <c r="AX353" s="48">
        <v>0</v>
      </c>
      <c r="AY353" s="48">
        <v>0</v>
      </c>
      <c r="AZ353" s="48">
        <v>0</v>
      </c>
      <c r="BA353" s="48">
        <v>0</v>
      </c>
      <c r="BB353" s="48">
        <v>0</v>
      </c>
      <c r="BC353" s="48">
        <v>0</v>
      </c>
      <c r="BD353" s="48">
        <v>0</v>
      </c>
      <c r="BE353" s="48">
        <v>0</v>
      </c>
      <c r="BF353" s="48">
        <v>0</v>
      </c>
      <c r="BG353" s="48">
        <v>0</v>
      </c>
      <c r="BH353" s="48">
        <v>0</v>
      </c>
      <c r="BI353" s="48">
        <v>0</v>
      </c>
      <c r="BJ353" s="48">
        <v>0</v>
      </c>
      <c r="BK353" s="48">
        <v>0</v>
      </c>
      <c r="BL353" s="48">
        <v>0</v>
      </c>
      <c r="BM353" s="48">
        <v>0</v>
      </c>
      <c r="BN353" s="48">
        <v>0</v>
      </c>
      <c r="BO353" s="48">
        <v>0</v>
      </c>
      <c r="BP353" s="48">
        <v>0</v>
      </c>
      <c r="BQ353" s="48">
        <v>0</v>
      </c>
      <c r="BR353" s="48">
        <v>0</v>
      </c>
      <c r="BS353" s="48">
        <v>0</v>
      </c>
      <c r="BT353" s="48">
        <v>0</v>
      </c>
      <c r="BU353" s="48">
        <v>0</v>
      </c>
      <c r="BV353" s="48">
        <v>0</v>
      </c>
      <c r="BW353" s="48">
        <v>0</v>
      </c>
      <c r="BX353" s="48">
        <v>0</v>
      </c>
      <c r="BY353" s="48">
        <v>0</v>
      </c>
      <c r="BZ353" s="48">
        <v>0</v>
      </c>
      <c r="CA353" s="48">
        <v>0</v>
      </c>
      <c r="CB353" s="48">
        <v>0</v>
      </c>
      <c r="CC353" s="48">
        <v>0</v>
      </c>
      <c r="CD353" s="48">
        <v>0</v>
      </c>
      <c r="CE353" s="48">
        <v>0</v>
      </c>
      <c r="CF353" s="48">
        <v>0</v>
      </c>
      <c r="CG353" s="48">
        <v>0</v>
      </c>
      <c r="CH353" s="48">
        <v>0</v>
      </c>
      <c r="CI353" s="48">
        <v>0</v>
      </c>
      <c r="CJ353" s="48">
        <v>0</v>
      </c>
      <c r="CK353" s="48">
        <v>0</v>
      </c>
      <c r="CL353" s="48">
        <v>0</v>
      </c>
      <c r="CM353" s="48">
        <v>0</v>
      </c>
      <c r="CN353" s="48">
        <v>0</v>
      </c>
      <c r="CO353" s="48">
        <v>0</v>
      </c>
      <c r="CP353" s="48">
        <v>200</v>
      </c>
      <c r="CQ353" s="48"/>
      <c r="CR353" s="48"/>
      <c r="CS353" s="48">
        <v>16</v>
      </c>
      <c r="CT353" s="48">
        <v>208</v>
      </c>
      <c r="CU353" s="48"/>
      <c r="CV353" s="429" t="s">
        <v>397</v>
      </c>
      <c r="CW353" s="47" t="s">
        <v>1932</v>
      </c>
      <c r="CX353" s="47" t="s">
        <v>870</v>
      </c>
      <c r="CY353" s="15"/>
    </row>
    <row r="354" spans="1:103" hidden="1" x14ac:dyDescent="0.35">
      <c r="A354" s="427">
        <v>352</v>
      </c>
      <c r="B354" s="47" t="s">
        <v>1814</v>
      </c>
      <c r="C354" s="47" t="s">
        <v>1815</v>
      </c>
      <c r="D354" s="47" t="s">
        <v>56</v>
      </c>
      <c r="E354" s="47" t="s">
        <v>1934</v>
      </c>
      <c r="F354" s="47" t="s">
        <v>131</v>
      </c>
      <c r="G354" s="47" t="s">
        <v>58</v>
      </c>
      <c r="H354" s="47" t="s">
        <v>327</v>
      </c>
      <c r="I354" s="433"/>
      <c r="J354" s="47" t="s">
        <v>104</v>
      </c>
      <c r="K354" s="47" t="s">
        <v>104</v>
      </c>
      <c r="L354" s="423" t="s">
        <v>106</v>
      </c>
      <c r="M354" s="433"/>
      <c r="N354" s="369"/>
      <c r="O354" s="370" t="s">
        <v>395</v>
      </c>
      <c r="P354" s="433"/>
      <c r="Q354" s="433"/>
      <c r="R354" s="433"/>
      <c r="S354" s="433"/>
      <c r="T354" s="433"/>
      <c r="U354" s="369"/>
      <c r="V354" s="370"/>
      <c r="W354" s="433"/>
      <c r="X354" s="433"/>
      <c r="Y354" s="433"/>
      <c r="Z354" s="433"/>
      <c r="AA354" s="433"/>
      <c r="AB354" s="369"/>
      <c r="AC354" s="370"/>
      <c r="AD354" s="433"/>
      <c r="AE354" s="433"/>
      <c r="AF354" s="433"/>
      <c r="AG354" s="433"/>
      <c r="AH354" s="433"/>
      <c r="AI354" s="369"/>
      <c r="AJ354" s="370"/>
      <c r="AK354" s="433"/>
      <c r="AL354" s="433"/>
      <c r="AM354" s="221"/>
      <c r="AN354" s="48">
        <v>3</v>
      </c>
      <c r="AO354" s="48">
        <v>3</v>
      </c>
      <c r="AP354" s="48">
        <v>3</v>
      </c>
      <c r="AQ354" s="48">
        <v>0</v>
      </c>
      <c r="AR354" s="48">
        <v>0</v>
      </c>
      <c r="AS354" s="48">
        <v>0</v>
      </c>
      <c r="AT354" s="48">
        <v>18</v>
      </c>
      <c r="AU354" s="48">
        <v>26</v>
      </c>
      <c r="AV354" s="48">
        <v>26</v>
      </c>
      <c r="AW354" s="48">
        <v>26</v>
      </c>
      <c r="AX354" s="48">
        <v>0</v>
      </c>
      <c r="AY354" s="48">
        <v>0</v>
      </c>
      <c r="AZ354" s="48">
        <v>0</v>
      </c>
      <c r="BA354" s="48">
        <v>0</v>
      </c>
      <c r="BB354" s="48">
        <v>0</v>
      </c>
      <c r="BC354" s="48">
        <v>0</v>
      </c>
      <c r="BD354" s="48">
        <v>0</v>
      </c>
      <c r="BE354" s="48">
        <v>0</v>
      </c>
      <c r="BF354" s="48">
        <v>0</v>
      </c>
      <c r="BG354" s="48">
        <v>0</v>
      </c>
      <c r="BH354" s="48">
        <v>0</v>
      </c>
      <c r="BI354" s="48">
        <v>0</v>
      </c>
      <c r="BJ354" s="48">
        <v>0</v>
      </c>
      <c r="BK354" s="48">
        <v>0</v>
      </c>
      <c r="BL354" s="48">
        <v>0</v>
      </c>
      <c r="BM354" s="48">
        <v>0</v>
      </c>
      <c r="BN354" s="48">
        <v>0</v>
      </c>
      <c r="BO354" s="48">
        <v>0</v>
      </c>
      <c r="BP354" s="48">
        <v>0</v>
      </c>
      <c r="BQ354" s="48">
        <v>0</v>
      </c>
      <c r="BR354" s="48">
        <v>0</v>
      </c>
      <c r="BS354" s="48">
        <v>0</v>
      </c>
      <c r="BT354" s="48">
        <v>0</v>
      </c>
      <c r="BU354" s="48">
        <v>0</v>
      </c>
      <c r="BV354" s="48">
        <v>0</v>
      </c>
      <c r="BW354" s="48">
        <v>0</v>
      </c>
      <c r="BX354" s="48">
        <v>0</v>
      </c>
      <c r="BY354" s="48">
        <v>0</v>
      </c>
      <c r="BZ354" s="48">
        <v>0</v>
      </c>
      <c r="CA354" s="48">
        <v>0</v>
      </c>
      <c r="CB354" s="48">
        <v>0</v>
      </c>
      <c r="CC354" s="48">
        <v>0</v>
      </c>
      <c r="CD354" s="48">
        <v>0</v>
      </c>
      <c r="CE354" s="48">
        <v>0</v>
      </c>
      <c r="CF354" s="48">
        <v>0</v>
      </c>
      <c r="CG354" s="48">
        <v>0</v>
      </c>
      <c r="CH354" s="48">
        <v>0</v>
      </c>
      <c r="CI354" s="48">
        <v>0</v>
      </c>
      <c r="CJ354" s="48">
        <v>0</v>
      </c>
      <c r="CK354" s="48">
        <v>0</v>
      </c>
      <c r="CL354" s="48">
        <v>0</v>
      </c>
      <c r="CM354" s="48">
        <v>0</v>
      </c>
      <c r="CN354" s="48">
        <v>0</v>
      </c>
      <c r="CO354" s="48">
        <v>0</v>
      </c>
      <c r="CP354" s="48">
        <v>140</v>
      </c>
      <c r="CQ354" s="48"/>
      <c r="CR354" s="48"/>
      <c r="CS354" s="48">
        <v>50</v>
      </c>
      <c r="CT354" s="48">
        <v>190</v>
      </c>
      <c r="CU354" s="48">
        <v>26</v>
      </c>
      <c r="CV354" s="429" t="s">
        <v>397</v>
      </c>
      <c r="CW354" s="47" t="s">
        <v>1932</v>
      </c>
      <c r="CX354" s="47" t="s">
        <v>1067</v>
      </c>
      <c r="CY354" s="15"/>
    </row>
    <row r="355" spans="1:103" hidden="1" x14ac:dyDescent="0.35">
      <c r="A355" s="427">
        <v>353</v>
      </c>
      <c r="B355" s="47" t="s">
        <v>1816</v>
      </c>
      <c r="C355" s="47" t="s">
        <v>1817</v>
      </c>
      <c r="D355" s="47" t="s">
        <v>56</v>
      </c>
      <c r="E355" s="47" t="s">
        <v>1935</v>
      </c>
      <c r="F355" s="47" t="s">
        <v>131</v>
      </c>
      <c r="G355" s="47" t="s">
        <v>58</v>
      </c>
      <c r="H355" s="47" t="s">
        <v>328</v>
      </c>
      <c r="I355" s="433"/>
      <c r="J355" s="47" t="s">
        <v>395</v>
      </c>
      <c r="K355" s="433"/>
      <c r="L355" s="433"/>
      <c r="M355" s="433"/>
      <c r="N355" s="369"/>
      <c r="O355" s="370"/>
      <c r="P355" s="433"/>
      <c r="Q355" s="433"/>
      <c r="R355" s="433"/>
      <c r="S355" s="433"/>
      <c r="T355" s="433"/>
      <c r="U355" s="369"/>
      <c r="V355" s="370"/>
      <c r="W355" s="433"/>
      <c r="X355" s="433"/>
      <c r="Y355" s="433"/>
      <c r="Z355" s="433"/>
      <c r="AA355" s="433"/>
      <c r="AB355" s="369"/>
      <c r="AC355" s="370"/>
      <c r="AD355" s="433"/>
      <c r="AE355" s="433"/>
      <c r="AF355" s="433"/>
      <c r="AG355" s="433"/>
      <c r="AH355" s="433"/>
      <c r="AI355" s="369"/>
      <c r="AJ355" s="370"/>
      <c r="AK355" s="433"/>
      <c r="AL355" s="433"/>
      <c r="AM355" s="221"/>
      <c r="AN355" s="48">
        <v>0</v>
      </c>
      <c r="AO355" s="48">
        <v>0</v>
      </c>
      <c r="AP355" s="48">
        <v>0</v>
      </c>
      <c r="AQ355" s="48"/>
      <c r="AR355" s="48"/>
      <c r="AS355" s="48"/>
      <c r="AT355" s="48">
        <v>18</v>
      </c>
      <c r="AU355" s="48">
        <v>0</v>
      </c>
      <c r="AV355" s="48">
        <v>0</v>
      </c>
      <c r="AW355" s="48">
        <v>0</v>
      </c>
      <c r="AX355" s="48">
        <v>0</v>
      </c>
      <c r="AY355" s="48">
        <v>0</v>
      </c>
      <c r="AZ355" s="48">
        <v>0</v>
      </c>
      <c r="BA355" s="48">
        <v>0</v>
      </c>
      <c r="BB355" s="48">
        <v>0</v>
      </c>
      <c r="BC355" s="48">
        <v>0</v>
      </c>
      <c r="BD355" s="48">
        <v>0</v>
      </c>
      <c r="BE355" s="48">
        <v>0</v>
      </c>
      <c r="BF355" s="48">
        <v>0</v>
      </c>
      <c r="BG355" s="48">
        <v>0</v>
      </c>
      <c r="BH355" s="48">
        <v>0</v>
      </c>
      <c r="BI355" s="48">
        <v>0</v>
      </c>
      <c r="BJ355" s="48">
        <v>0</v>
      </c>
      <c r="BK355" s="48">
        <v>0</v>
      </c>
      <c r="BL355" s="48">
        <v>0</v>
      </c>
      <c r="BM355" s="48">
        <v>0</v>
      </c>
      <c r="BN355" s="48">
        <v>0</v>
      </c>
      <c r="BO355" s="48">
        <v>0</v>
      </c>
      <c r="BP355" s="48">
        <v>0</v>
      </c>
      <c r="BQ355" s="48">
        <v>0</v>
      </c>
      <c r="BR355" s="48">
        <v>0</v>
      </c>
      <c r="BS355" s="48">
        <v>0</v>
      </c>
      <c r="BT355" s="48">
        <v>0</v>
      </c>
      <c r="BU355" s="48">
        <v>0</v>
      </c>
      <c r="BV355" s="48">
        <v>0</v>
      </c>
      <c r="BW355" s="48">
        <v>0</v>
      </c>
      <c r="BX355" s="48">
        <v>0</v>
      </c>
      <c r="BY355" s="48">
        <v>0</v>
      </c>
      <c r="BZ355" s="48">
        <v>0</v>
      </c>
      <c r="CA355" s="48">
        <v>0</v>
      </c>
      <c r="CB355" s="48">
        <v>0</v>
      </c>
      <c r="CC355" s="48">
        <v>0</v>
      </c>
      <c r="CD355" s="48">
        <v>0</v>
      </c>
      <c r="CE355" s="48">
        <v>0</v>
      </c>
      <c r="CF355" s="48">
        <v>0</v>
      </c>
      <c r="CG355" s="48">
        <v>0</v>
      </c>
      <c r="CH355" s="48">
        <v>0</v>
      </c>
      <c r="CI355" s="48">
        <v>0</v>
      </c>
      <c r="CJ355" s="48">
        <v>0</v>
      </c>
      <c r="CK355" s="48">
        <v>0</v>
      </c>
      <c r="CL355" s="48">
        <v>0</v>
      </c>
      <c r="CM355" s="48">
        <v>0</v>
      </c>
      <c r="CN355" s="48">
        <v>0</v>
      </c>
      <c r="CO355" s="48">
        <v>0</v>
      </c>
      <c r="CP355" s="48">
        <v>216</v>
      </c>
      <c r="CQ355" s="48"/>
      <c r="CR355" s="48"/>
      <c r="CS355" s="48"/>
      <c r="CT355" s="48">
        <v>208</v>
      </c>
      <c r="CU355" s="48"/>
      <c r="CV355" s="429" t="s">
        <v>397</v>
      </c>
      <c r="CW355" s="47" t="s">
        <v>1932</v>
      </c>
      <c r="CX355" s="47" t="s">
        <v>1067</v>
      </c>
      <c r="CY355" s="15"/>
    </row>
    <row r="356" spans="1:103" hidden="1" x14ac:dyDescent="0.35">
      <c r="A356" s="427">
        <v>354</v>
      </c>
      <c r="B356" s="47" t="s">
        <v>1818</v>
      </c>
      <c r="C356" s="47" t="s">
        <v>1819</v>
      </c>
      <c r="D356" s="47" t="s">
        <v>56</v>
      </c>
      <c r="E356" s="47" t="s">
        <v>1936</v>
      </c>
      <c r="F356" s="47" t="s">
        <v>131</v>
      </c>
      <c r="G356" s="47" t="s">
        <v>58</v>
      </c>
      <c r="H356" s="47" t="s">
        <v>327</v>
      </c>
      <c r="I356" s="433"/>
      <c r="J356" s="47" t="s">
        <v>395</v>
      </c>
      <c r="K356" s="433"/>
      <c r="L356" s="433"/>
      <c r="M356" s="433"/>
      <c r="N356" s="369"/>
      <c r="O356" s="370"/>
      <c r="P356" s="433"/>
      <c r="Q356" s="433"/>
      <c r="R356" s="433"/>
      <c r="S356" s="433"/>
      <c r="T356" s="433"/>
      <c r="U356" s="369"/>
      <c r="V356" s="370"/>
      <c r="W356" s="433"/>
      <c r="X356" s="433"/>
      <c r="Y356" s="433"/>
      <c r="Z356" s="433"/>
      <c r="AA356" s="433"/>
      <c r="AB356" s="369"/>
      <c r="AC356" s="370"/>
      <c r="AD356" s="433"/>
      <c r="AE356" s="433"/>
      <c r="AF356" s="433"/>
      <c r="AG356" s="433"/>
      <c r="AH356" s="433"/>
      <c r="AI356" s="369"/>
      <c r="AJ356" s="370"/>
      <c r="AK356" s="433"/>
      <c r="AL356" s="433"/>
      <c r="AM356" s="221"/>
      <c r="AN356" s="48">
        <v>0</v>
      </c>
      <c r="AO356" s="48">
        <v>0</v>
      </c>
      <c r="AP356" s="48">
        <v>0</v>
      </c>
      <c r="AQ356" s="48"/>
      <c r="AR356" s="48"/>
      <c r="AS356" s="48"/>
      <c r="AT356" s="48">
        <v>18</v>
      </c>
      <c r="AU356" s="48">
        <v>0</v>
      </c>
      <c r="AV356" s="48">
        <v>0</v>
      </c>
      <c r="AW356" s="48">
        <v>0</v>
      </c>
      <c r="AX356" s="48">
        <v>0</v>
      </c>
      <c r="AY356" s="48">
        <v>0</v>
      </c>
      <c r="AZ356" s="48">
        <v>0</v>
      </c>
      <c r="BA356" s="48">
        <v>0</v>
      </c>
      <c r="BB356" s="48">
        <v>0</v>
      </c>
      <c r="BC356" s="48">
        <v>0</v>
      </c>
      <c r="BD356" s="48">
        <v>0</v>
      </c>
      <c r="BE356" s="48">
        <v>0</v>
      </c>
      <c r="BF356" s="48">
        <v>0</v>
      </c>
      <c r="BG356" s="48">
        <v>0</v>
      </c>
      <c r="BH356" s="48">
        <v>0</v>
      </c>
      <c r="BI356" s="48">
        <v>0</v>
      </c>
      <c r="BJ356" s="48">
        <v>0</v>
      </c>
      <c r="BK356" s="48">
        <v>0</v>
      </c>
      <c r="BL356" s="48">
        <v>0</v>
      </c>
      <c r="BM356" s="48">
        <v>0</v>
      </c>
      <c r="BN356" s="48">
        <v>0</v>
      </c>
      <c r="BO356" s="48">
        <v>0</v>
      </c>
      <c r="BP356" s="48">
        <v>0</v>
      </c>
      <c r="BQ356" s="48">
        <v>0</v>
      </c>
      <c r="BR356" s="48">
        <v>0</v>
      </c>
      <c r="BS356" s="48">
        <v>0</v>
      </c>
      <c r="BT356" s="48">
        <v>0</v>
      </c>
      <c r="BU356" s="48">
        <v>0</v>
      </c>
      <c r="BV356" s="48">
        <v>0</v>
      </c>
      <c r="BW356" s="48">
        <v>0</v>
      </c>
      <c r="BX356" s="48">
        <v>0</v>
      </c>
      <c r="BY356" s="48">
        <v>0</v>
      </c>
      <c r="BZ356" s="48">
        <v>0</v>
      </c>
      <c r="CA356" s="48">
        <v>0</v>
      </c>
      <c r="CB356" s="48">
        <v>0</v>
      </c>
      <c r="CC356" s="48">
        <v>0</v>
      </c>
      <c r="CD356" s="48">
        <v>0</v>
      </c>
      <c r="CE356" s="48">
        <v>0</v>
      </c>
      <c r="CF356" s="48">
        <v>0</v>
      </c>
      <c r="CG356" s="48">
        <v>0</v>
      </c>
      <c r="CH356" s="48">
        <v>0</v>
      </c>
      <c r="CI356" s="48">
        <v>0</v>
      </c>
      <c r="CJ356" s="48">
        <v>0</v>
      </c>
      <c r="CK356" s="48">
        <v>0</v>
      </c>
      <c r="CL356" s="48">
        <v>0</v>
      </c>
      <c r="CM356" s="48">
        <v>0</v>
      </c>
      <c r="CN356" s="48">
        <v>0</v>
      </c>
      <c r="CO356" s="48">
        <v>0</v>
      </c>
      <c r="CP356" s="48">
        <v>216</v>
      </c>
      <c r="CQ356" s="48"/>
      <c r="CR356" s="48"/>
      <c r="CS356" s="48"/>
      <c r="CT356" s="48">
        <v>208</v>
      </c>
      <c r="CU356" s="48"/>
      <c r="CV356" s="429" t="s">
        <v>397</v>
      </c>
      <c r="CW356" s="47" t="s">
        <v>1932</v>
      </c>
      <c r="CX356" s="47" t="s">
        <v>870</v>
      </c>
      <c r="CY356" s="15"/>
    </row>
    <row r="357" spans="1:103" hidden="1" x14ac:dyDescent="0.35">
      <c r="A357" s="427">
        <v>355</v>
      </c>
      <c r="B357" s="47" t="s">
        <v>1820</v>
      </c>
      <c r="C357" s="47" t="s">
        <v>1821</v>
      </c>
      <c r="D357" s="47" t="s">
        <v>56</v>
      </c>
      <c r="E357" s="47" t="s">
        <v>1937</v>
      </c>
      <c r="F357" s="47" t="s">
        <v>131</v>
      </c>
      <c r="G357" s="47" t="s">
        <v>58</v>
      </c>
      <c r="H357" s="47" t="s">
        <v>327</v>
      </c>
      <c r="I357" s="433"/>
      <c r="J357" s="47" t="s">
        <v>104</v>
      </c>
      <c r="K357" s="47" t="s">
        <v>104</v>
      </c>
      <c r="L357" s="423" t="s">
        <v>106</v>
      </c>
      <c r="M357" s="423" t="s">
        <v>106</v>
      </c>
      <c r="N357" s="19" t="s">
        <v>106</v>
      </c>
      <c r="O357" s="370" t="s">
        <v>395</v>
      </c>
      <c r="P357" s="434" t="s">
        <v>1529</v>
      </c>
      <c r="Q357" s="423" t="s">
        <v>106</v>
      </c>
      <c r="R357" s="423" t="s">
        <v>106</v>
      </c>
      <c r="S357" s="423" t="s">
        <v>106</v>
      </c>
      <c r="T357" s="47" t="s">
        <v>104</v>
      </c>
      <c r="U357" s="369" t="s">
        <v>395</v>
      </c>
      <c r="V357" s="370" t="s">
        <v>395</v>
      </c>
      <c r="W357" s="423" t="s">
        <v>106</v>
      </c>
      <c r="X357" s="423" t="s">
        <v>106</v>
      </c>
      <c r="Y357" s="423" t="s">
        <v>106</v>
      </c>
      <c r="Z357" s="423" t="s">
        <v>106</v>
      </c>
      <c r="AA357" s="47" t="s">
        <v>104</v>
      </c>
      <c r="AB357" s="369" t="s">
        <v>395</v>
      </c>
      <c r="AC357" s="370" t="s">
        <v>395</v>
      </c>
      <c r="AD357" s="423" t="s">
        <v>106</v>
      </c>
      <c r="AE357" s="423" t="s">
        <v>106</v>
      </c>
      <c r="AF357" s="423" t="s">
        <v>106</v>
      </c>
      <c r="AG357" s="19" t="s">
        <v>1071</v>
      </c>
      <c r="AH357" s="47" t="s">
        <v>104</v>
      </c>
      <c r="AI357" s="369" t="s">
        <v>395</v>
      </c>
      <c r="AJ357" s="370" t="s">
        <v>395</v>
      </c>
      <c r="AK357" s="423" t="s">
        <v>106</v>
      </c>
      <c r="AL357" s="423" t="s">
        <v>106</v>
      </c>
      <c r="AM357" s="221"/>
      <c r="AN357" s="430">
        <v>21.8</v>
      </c>
      <c r="AO357" s="430">
        <v>21.8</v>
      </c>
      <c r="AP357" s="430">
        <v>21.8</v>
      </c>
      <c r="AQ357" s="48">
        <v>0</v>
      </c>
      <c r="AR357" s="48">
        <v>20</v>
      </c>
      <c r="AS357" s="48">
        <v>20</v>
      </c>
      <c r="AT357" s="430">
        <v>18.666699999999999</v>
      </c>
      <c r="AU357" s="48">
        <v>208</v>
      </c>
      <c r="AV357" s="48">
        <v>208</v>
      </c>
      <c r="AW357" s="48">
        <v>208</v>
      </c>
      <c r="AX357" s="48">
        <v>0</v>
      </c>
      <c r="AY357" s="48">
        <v>0</v>
      </c>
      <c r="AZ357" s="48">
        <v>0</v>
      </c>
      <c r="BA357" s="48">
        <v>0</v>
      </c>
      <c r="BB357" s="48">
        <v>0</v>
      </c>
      <c r="BC357" s="48">
        <v>0</v>
      </c>
      <c r="BD357" s="48">
        <v>0</v>
      </c>
      <c r="BE357" s="48">
        <v>2</v>
      </c>
      <c r="BF357" s="48">
        <v>0</v>
      </c>
      <c r="BG357" s="48">
        <v>0</v>
      </c>
      <c r="BH357" s="48">
        <v>2</v>
      </c>
      <c r="BI357" s="48">
        <v>2</v>
      </c>
      <c r="BJ357" s="48">
        <v>0</v>
      </c>
      <c r="BK357" s="48">
        <v>0</v>
      </c>
      <c r="BL357" s="48">
        <v>0</v>
      </c>
      <c r="BM357" s="48">
        <v>0</v>
      </c>
      <c r="BN357" s="48">
        <v>0</v>
      </c>
      <c r="BO357" s="48">
        <v>0</v>
      </c>
      <c r="BP357" s="48">
        <v>0</v>
      </c>
      <c r="BQ357" s="48">
        <v>0</v>
      </c>
      <c r="BR357" s="48">
        <v>0</v>
      </c>
      <c r="BS357" s="48">
        <v>0</v>
      </c>
      <c r="BT357" s="48">
        <v>0</v>
      </c>
      <c r="BU357" s="48">
        <v>0</v>
      </c>
      <c r="BV357" s="48">
        <v>0</v>
      </c>
      <c r="BW357" s="48">
        <v>0</v>
      </c>
      <c r="BX357" s="48">
        <v>0</v>
      </c>
      <c r="BY357" s="48">
        <v>0</v>
      </c>
      <c r="BZ357" s="48">
        <v>0</v>
      </c>
      <c r="CA357" s="48">
        <v>0</v>
      </c>
      <c r="CB357" s="48">
        <v>0</v>
      </c>
      <c r="CC357" s="48">
        <v>0</v>
      </c>
      <c r="CD357" s="48">
        <v>0</v>
      </c>
      <c r="CE357" s="48">
        <v>0</v>
      </c>
      <c r="CF357" s="48">
        <v>0</v>
      </c>
      <c r="CG357" s="48">
        <v>0</v>
      </c>
      <c r="CH357" s="48">
        <v>0</v>
      </c>
      <c r="CI357" s="48">
        <v>0</v>
      </c>
      <c r="CJ357" s="48">
        <v>0</v>
      </c>
      <c r="CK357" s="48">
        <v>0</v>
      </c>
      <c r="CL357" s="48">
        <v>0</v>
      </c>
      <c r="CM357" s="48">
        <v>0</v>
      </c>
      <c r="CN357" s="48">
        <v>0</v>
      </c>
      <c r="CO357" s="48">
        <v>0</v>
      </c>
      <c r="CP357" s="48">
        <v>2</v>
      </c>
      <c r="CQ357" s="48"/>
      <c r="CR357" s="48"/>
      <c r="CS357" s="48">
        <v>2</v>
      </c>
      <c r="CT357" s="48">
        <v>4</v>
      </c>
      <c r="CU357" s="48">
        <v>208</v>
      </c>
      <c r="CV357" s="429" t="s">
        <v>397</v>
      </c>
      <c r="CW357" s="47" t="s">
        <v>1932</v>
      </c>
      <c r="CX357" s="47" t="s">
        <v>870</v>
      </c>
      <c r="CY357" s="15"/>
    </row>
    <row r="358" spans="1:103" hidden="1" x14ac:dyDescent="0.35">
      <c r="A358" s="427">
        <v>356</v>
      </c>
      <c r="B358" s="47" t="s">
        <v>1822</v>
      </c>
      <c r="C358" s="47" t="s">
        <v>1823</v>
      </c>
      <c r="D358" s="47" t="s">
        <v>56</v>
      </c>
      <c r="E358" s="47" t="s">
        <v>1938</v>
      </c>
      <c r="F358" s="47" t="s">
        <v>131</v>
      </c>
      <c r="G358" s="47" t="s">
        <v>58</v>
      </c>
      <c r="H358" s="47" t="s">
        <v>327</v>
      </c>
      <c r="I358" s="433"/>
      <c r="J358" s="47" t="s">
        <v>104</v>
      </c>
      <c r="K358" s="47" t="s">
        <v>104</v>
      </c>
      <c r="L358" s="423" t="s">
        <v>106</v>
      </c>
      <c r="M358" s="423" t="s">
        <v>106</v>
      </c>
      <c r="N358" s="19" t="s">
        <v>106</v>
      </c>
      <c r="O358" s="370" t="s">
        <v>395</v>
      </c>
      <c r="P358" s="423" t="s">
        <v>106</v>
      </c>
      <c r="Q358" s="423" t="s">
        <v>106</v>
      </c>
      <c r="R358" s="423" t="s">
        <v>106</v>
      </c>
      <c r="S358" s="423" t="s">
        <v>106</v>
      </c>
      <c r="T358" s="47" t="s">
        <v>104</v>
      </c>
      <c r="U358" s="369" t="s">
        <v>395</v>
      </c>
      <c r="V358" s="370" t="s">
        <v>395</v>
      </c>
      <c r="W358" s="423" t="s">
        <v>106</v>
      </c>
      <c r="X358" s="423" t="s">
        <v>106</v>
      </c>
      <c r="Y358" s="423" t="s">
        <v>106</v>
      </c>
      <c r="Z358" s="423" t="s">
        <v>106</v>
      </c>
      <c r="AA358" s="47" t="s">
        <v>104</v>
      </c>
      <c r="AB358" s="369" t="s">
        <v>395</v>
      </c>
      <c r="AC358" s="370" t="s">
        <v>395</v>
      </c>
      <c r="AD358" s="423" t="s">
        <v>106</v>
      </c>
      <c r="AE358" s="423" t="s">
        <v>106</v>
      </c>
      <c r="AF358" s="423" t="s">
        <v>106</v>
      </c>
      <c r="AG358" s="423" t="s">
        <v>106</v>
      </c>
      <c r="AH358" s="47" t="s">
        <v>104</v>
      </c>
      <c r="AI358" s="369" t="s">
        <v>395</v>
      </c>
      <c r="AJ358" s="370" t="s">
        <v>395</v>
      </c>
      <c r="AK358" s="423" t="s">
        <v>106</v>
      </c>
      <c r="AL358" s="423" t="s">
        <v>106</v>
      </c>
      <c r="AM358" s="221"/>
      <c r="AN358" s="48">
        <v>22</v>
      </c>
      <c r="AO358" s="48">
        <v>22</v>
      </c>
      <c r="AP358" s="48">
        <v>22</v>
      </c>
      <c r="AQ358" s="48">
        <v>0</v>
      </c>
      <c r="AR358" s="48">
        <v>20</v>
      </c>
      <c r="AS358" s="48">
        <v>20</v>
      </c>
      <c r="AT358" s="430">
        <v>18.666699999999999</v>
      </c>
      <c r="AU358" s="48">
        <v>210</v>
      </c>
      <c r="AV358" s="48">
        <v>210</v>
      </c>
      <c r="AW358" s="48">
        <v>210</v>
      </c>
      <c r="AX358" s="48">
        <v>0</v>
      </c>
      <c r="AY358" s="48">
        <v>0</v>
      </c>
      <c r="AZ358" s="48">
        <v>0</v>
      </c>
      <c r="BA358" s="48">
        <v>0</v>
      </c>
      <c r="BB358" s="48">
        <v>0</v>
      </c>
      <c r="BC358" s="48">
        <v>0</v>
      </c>
      <c r="BD358" s="48">
        <v>0</v>
      </c>
      <c r="BE358" s="48">
        <v>0</v>
      </c>
      <c r="BF358" s="48">
        <v>0</v>
      </c>
      <c r="BG358" s="48">
        <v>0</v>
      </c>
      <c r="BH358" s="48">
        <v>0</v>
      </c>
      <c r="BI358" s="48">
        <v>0</v>
      </c>
      <c r="BJ358" s="48">
        <v>0</v>
      </c>
      <c r="BK358" s="48">
        <v>0</v>
      </c>
      <c r="BL358" s="48">
        <v>0</v>
      </c>
      <c r="BM358" s="48">
        <v>0</v>
      </c>
      <c r="BN358" s="48">
        <v>0</v>
      </c>
      <c r="BO358" s="48">
        <v>0</v>
      </c>
      <c r="BP358" s="48">
        <v>0</v>
      </c>
      <c r="BQ358" s="48">
        <v>0</v>
      </c>
      <c r="BR358" s="48">
        <v>0</v>
      </c>
      <c r="BS358" s="48">
        <v>0</v>
      </c>
      <c r="BT358" s="48">
        <v>0</v>
      </c>
      <c r="BU358" s="48">
        <v>0</v>
      </c>
      <c r="BV358" s="48">
        <v>0</v>
      </c>
      <c r="BW358" s="48">
        <v>0</v>
      </c>
      <c r="BX358" s="48">
        <v>0</v>
      </c>
      <c r="BY358" s="48">
        <v>0</v>
      </c>
      <c r="BZ358" s="48">
        <v>0</v>
      </c>
      <c r="CA358" s="48">
        <v>0</v>
      </c>
      <c r="CB358" s="48">
        <v>0</v>
      </c>
      <c r="CC358" s="48">
        <v>0</v>
      </c>
      <c r="CD358" s="48">
        <v>0</v>
      </c>
      <c r="CE358" s="48">
        <v>0</v>
      </c>
      <c r="CF358" s="48">
        <v>0</v>
      </c>
      <c r="CG358" s="48">
        <v>0</v>
      </c>
      <c r="CH358" s="48">
        <v>0</v>
      </c>
      <c r="CI358" s="48">
        <v>0</v>
      </c>
      <c r="CJ358" s="48">
        <v>0</v>
      </c>
      <c r="CK358" s="48">
        <v>0</v>
      </c>
      <c r="CL358" s="48">
        <v>0</v>
      </c>
      <c r="CM358" s="48">
        <v>0</v>
      </c>
      <c r="CN358" s="48">
        <v>0</v>
      </c>
      <c r="CO358" s="48">
        <v>0</v>
      </c>
      <c r="CP358" s="48">
        <v>2</v>
      </c>
      <c r="CQ358" s="48"/>
      <c r="CR358" s="48"/>
      <c r="CS358" s="48"/>
      <c r="CT358" s="48">
        <v>2</v>
      </c>
      <c r="CU358" s="48">
        <v>208</v>
      </c>
      <c r="CV358" s="429" t="s">
        <v>397</v>
      </c>
      <c r="CW358" s="47" t="s">
        <v>1932</v>
      </c>
      <c r="CX358" s="47" t="s">
        <v>870</v>
      </c>
      <c r="CY358" s="15"/>
    </row>
    <row r="359" spans="1:103" hidden="1" x14ac:dyDescent="0.35">
      <c r="A359" s="427">
        <v>357</v>
      </c>
      <c r="B359" s="47" t="s">
        <v>1824</v>
      </c>
      <c r="C359" s="47" t="s">
        <v>1825</v>
      </c>
      <c r="D359" s="47" t="s">
        <v>56</v>
      </c>
      <c r="E359" s="47" t="s">
        <v>1939</v>
      </c>
      <c r="F359" s="47" t="s">
        <v>131</v>
      </c>
      <c r="G359" s="47" t="s">
        <v>58</v>
      </c>
      <c r="H359" s="47" t="s">
        <v>328</v>
      </c>
      <c r="I359" s="433"/>
      <c r="J359" s="47" t="s">
        <v>104</v>
      </c>
      <c r="K359" s="47" t="s">
        <v>104</v>
      </c>
      <c r="L359" s="423" t="s">
        <v>106</v>
      </c>
      <c r="M359" s="433"/>
      <c r="N359" s="369"/>
      <c r="O359" s="370" t="s">
        <v>395</v>
      </c>
      <c r="P359" s="433"/>
      <c r="Q359" s="433"/>
      <c r="R359" s="433"/>
      <c r="S359" s="433"/>
      <c r="T359" s="433"/>
      <c r="U359" s="369"/>
      <c r="V359" s="370"/>
      <c r="W359" s="433"/>
      <c r="X359" s="433"/>
      <c r="Y359" s="433"/>
      <c r="Z359" s="433"/>
      <c r="AA359" s="433"/>
      <c r="AB359" s="369"/>
      <c r="AC359" s="370"/>
      <c r="AD359" s="433"/>
      <c r="AE359" s="433"/>
      <c r="AF359" s="433"/>
      <c r="AG359" s="433"/>
      <c r="AH359" s="433"/>
      <c r="AI359" s="369"/>
      <c r="AJ359" s="370"/>
      <c r="AK359" s="433"/>
      <c r="AL359" s="433"/>
      <c r="AM359" s="221"/>
      <c r="AN359" s="48">
        <v>3</v>
      </c>
      <c r="AO359" s="48">
        <v>3</v>
      </c>
      <c r="AP359" s="48">
        <v>3</v>
      </c>
      <c r="AQ359" s="48">
        <v>0</v>
      </c>
      <c r="AR359" s="48">
        <v>0</v>
      </c>
      <c r="AS359" s="48">
        <v>0</v>
      </c>
      <c r="AT359" s="48">
        <v>18</v>
      </c>
      <c r="AU359" s="48">
        <v>26</v>
      </c>
      <c r="AV359" s="48">
        <v>26</v>
      </c>
      <c r="AW359" s="48">
        <v>26</v>
      </c>
      <c r="AX359" s="48">
        <v>0</v>
      </c>
      <c r="AY359" s="48">
        <v>0</v>
      </c>
      <c r="AZ359" s="48">
        <v>0</v>
      </c>
      <c r="BA359" s="48">
        <v>0</v>
      </c>
      <c r="BB359" s="48">
        <v>0</v>
      </c>
      <c r="BC359" s="48">
        <v>0</v>
      </c>
      <c r="BD359" s="48">
        <v>0</v>
      </c>
      <c r="BE359" s="48">
        <v>0</v>
      </c>
      <c r="BF359" s="48">
        <v>0</v>
      </c>
      <c r="BG359" s="48">
        <v>0</v>
      </c>
      <c r="BH359" s="48">
        <v>0</v>
      </c>
      <c r="BI359" s="48">
        <v>0</v>
      </c>
      <c r="BJ359" s="48">
        <v>0</v>
      </c>
      <c r="BK359" s="48">
        <v>0</v>
      </c>
      <c r="BL359" s="48">
        <v>0</v>
      </c>
      <c r="BM359" s="48">
        <v>0</v>
      </c>
      <c r="BN359" s="48">
        <v>0</v>
      </c>
      <c r="BO359" s="48">
        <v>0</v>
      </c>
      <c r="BP359" s="48">
        <v>0</v>
      </c>
      <c r="BQ359" s="48">
        <v>0</v>
      </c>
      <c r="BR359" s="48">
        <v>0</v>
      </c>
      <c r="BS359" s="48">
        <v>0</v>
      </c>
      <c r="BT359" s="48">
        <v>0</v>
      </c>
      <c r="BU359" s="48">
        <v>0</v>
      </c>
      <c r="BV359" s="48">
        <v>0</v>
      </c>
      <c r="BW359" s="48">
        <v>0</v>
      </c>
      <c r="BX359" s="48">
        <v>0</v>
      </c>
      <c r="BY359" s="48">
        <v>0</v>
      </c>
      <c r="BZ359" s="48">
        <v>0</v>
      </c>
      <c r="CA359" s="48">
        <v>0</v>
      </c>
      <c r="CB359" s="48">
        <v>0</v>
      </c>
      <c r="CC359" s="48">
        <v>0</v>
      </c>
      <c r="CD359" s="48">
        <v>0</v>
      </c>
      <c r="CE359" s="48">
        <v>0</v>
      </c>
      <c r="CF359" s="48">
        <v>0</v>
      </c>
      <c r="CG359" s="48">
        <v>0</v>
      </c>
      <c r="CH359" s="48">
        <v>0</v>
      </c>
      <c r="CI359" s="48">
        <v>0</v>
      </c>
      <c r="CJ359" s="48">
        <v>0</v>
      </c>
      <c r="CK359" s="48">
        <v>0</v>
      </c>
      <c r="CL359" s="48">
        <v>0</v>
      </c>
      <c r="CM359" s="48">
        <v>0</v>
      </c>
      <c r="CN359" s="48">
        <v>0</v>
      </c>
      <c r="CO359" s="48">
        <v>0</v>
      </c>
      <c r="CP359" s="48">
        <v>140</v>
      </c>
      <c r="CQ359" s="48"/>
      <c r="CR359" s="48"/>
      <c r="CS359" s="48">
        <v>50</v>
      </c>
      <c r="CT359" s="48">
        <v>190</v>
      </c>
      <c r="CU359" s="48">
        <v>26</v>
      </c>
      <c r="CV359" s="429" t="s">
        <v>397</v>
      </c>
      <c r="CW359" s="47" t="s">
        <v>1932</v>
      </c>
      <c r="CX359" s="47" t="s">
        <v>870</v>
      </c>
      <c r="CY359" s="15"/>
    </row>
    <row r="360" spans="1:103" hidden="1" x14ac:dyDescent="0.35">
      <c r="A360" s="427">
        <v>358</v>
      </c>
      <c r="B360" s="47" t="s">
        <v>1826</v>
      </c>
      <c r="C360" s="47" t="s">
        <v>1827</v>
      </c>
      <c r="D360" s="47" t="s">
        <v>56</v>
      </c>
      <c r="E360" s="47" t="s">
        <v>1940</v>
      </c>
      <c r="F360" s="47" t="s">
        <v>131</v>
      </c>
      <c r="G360" s="47" t="s">
        <v>58</v>
      </c>
      <c r="H360" s="47" t="s">
        <v>328</v>
      </c>
      <c r="I360" s="433"/>
      <c r="J360" s="47" t="s">
        <v>395</v>
      </c>
      <c r="K360" s="433"/>
      <c r="L360" s="433"/>
      <c r="M360" s="433"/>
      <c r="N360" s="369"/>
      <c r="O360" s="370"/>
      <c r="P360" s="433"/>
      <c r="Q360" s="433"/>
      <c r="R360" s="433"/>
      <c r="S360" s="433"/>
      <c r="T360" s="433"/>
      <c r="U360" s="369"/>
      <c r="V360" s="370"/>
      <c r="W360" s="433"/>
      <c r="X360" s="433"/>
      <c r="Y360" s="433"/>
      <c r="Z360" s="433"/>
      <c r="AA360" s="433"/>
      <c r="AB360" s="369"/>
      <c r="AC360" s="370"/>
      <c r="AD360" s="433"/>
      <c r="AE360" s="433"/>
      <c r="AF360" s="433"/>
      <c r="AG360" s="433"/>
      <c r="AH360" s="433"/>
      <c r="AI360" s="369"/>
      <c r="AJ360" s="370"/>
      <c r="AK360" s="433"/>
      <c r="AL360" s="433"/>
      <c r="AM360" s="221"/>
      <c r="AN360" s="48">
        <v>0</v>
      </c>
      <c r="AO360" s="48">
        <v>0</v>
      </c>
      <c r="AP360" s="48">
        <v>0</v>
      </c>
      <c r="AQ360" s="48"/>
      <c r="AR360" s="48"/>
      <c r="AS360" s="48"/>
      <c r="AT360" s="48">
        <v>18</v>
      </c>
      <c r="AU360" s="48">
        <v>0</v>
      </c>
      <c r="AV360" s="48">
        <v>0</v>
      </c>
      <c r="AW360" s="48">
        <v>0</v>
      </c>
      <c r="AX360" s="48">
        <v>0</v>
      </c>
      <c r="AY360" s="48">
        <v>0</v>
      </c>
      <c r="AZ360" s="48">
        <v>0</v>
      </c>
      <c r="BA360" s="48">
        <v>0</v>
      </c>
      <c r="BB360" s="48">
        <v>0</v>
      </c>
      <c r="BC360" s="48">
        <v>0</v>
      </c>
      <c r="BD360" s="48">
        <v>0</v>
      </c>
      <c r="BE360" s="48">
        <v>0</v>
      </c>
      <c r="BF360" s="48">
        <v>0</v>
      </c>
      <c r="BG360" s="48">
        <v>0</v>
      </c>
      <c r="BH360" s="48">
        <v>0</v>
      </c>
      <c r="BI360" s="48">
        <v>0</v>
      </c>
      <c r="BJ360" s="48">
        <v>0</v>
      </c>
      <c r="BK360" s="48">
        <v>0</v>
      </c>
      <c r="BL360" s="48">
        <v>0</v>
      </c>
      <c r="BM360" s="48">
        <v>0</v>
      </c>
      <c r="BN360" s="48">
        <v>0</v>
      </c>
      <c r="BO360" s="48">
        <v>0</v>
      </c>
      <c r="BP360" s="48">
        <v>0</v>
      </c>
      <c r="BQ360" s="48">
        <v>0</v>
      </c>
      <c r="BR360" s="48">
        <v>0</v>
      </c>
      <c r="BS360" s="48">
        <v>0</v>
      </c>
      <c r="BT360" s="48">
        <v>0</v>
      </c>
      <c r="BU360" s="48">
        <v>0</v>
      </c>
      <c r="BV360" s="48">
        <v>0</v>
      </c>
      <c r="BW360" s="48">
        <v>0</v>
      </c>
      <c r="BX360" s="48">
        <v>0</v>
      </c>
      <c r="BY360" s="48">
        <v>0</v>
      </c>
      <c r="BZ360" s="48">
        <v>0</v>
      </c>
      <c r="CA360" s="48">
        <v>0</v>
      </c>
      <c r="CB360" s="48">
        <v>0</v>
      </c>
      <c r="CC360" s="48">
        <v>0</v>
      </c>
      <c r="CD360" s="48">
        <v>0</v>
      </c>
      <c r="CE360" s="48">
        <v>0</v>
      </c>
      <c r="CF360" s="48">
        <v>0</v>
      </c>
      <c r="CG360" s="48">
        <v>0</v>
      </c>
      <c r="CH360" s="48">
        <v>0</v>
      </c>
      <c r="CI360" s="48">
        <v>0</v>
      </c>
      <c r="CJ360" s="48">
        <v>0</v>
      </c>
      <c r="CK360" s="48">
        <v>0</v>
      </c>
      <c r="CL360" s="48">
        <v>0</v>
      </c>
      <c r="CM360" s="48">
        <v>0</v>
      </c>
      <c r="CN360" s="48">
        <v>0</v>
      </c>
      <c r="CO360" s="48">
        <v>0</v>
      </c>
      <c r="CP360" s="48">
        <v>216</v>
      </c>
      <c r="CQ360" s="48"/>
      <c r="CR360" s="48"/>
      <c r="CS360" s="48"/>
      <c r="CT360" s="48">
        <v>208</v>
      </c>
      <c r="CU360" s="48"/>
      <c r="CV360" s="429" t="s">
        <v>397</v>
      </c>
      <c r="CW360" s="47" t="s">
        <v>1932</v>
      </c>
      <c r="CX360" s="47" t="s">
        <v>870</v>
      </c>
      <c r="CY360" s="15"/>
    </row>
    <row r="361" spans="1:103" hidden="1" x14ac:dyDescent="0.35">
      <c r="A361" s="427">
        <v>359</v>
      </c>
      <c r="B361" s="47" t="s">
        <v>1828</v>
      </c>
      <c r="C361" s="47" t="s">
        <v>1829</v>
      </c>
      <c r="D361" s="47" t="s">
        <v>56</v>
      </c>
      <c r="E361" s="47" t="s">
        <v>1941</v>
      </c>
      <c r="F361" s="47" t="s">
        <v>131</v>
      </c>
      <c r="G361" s="47" t="s">
        <v>58</v>
      </c>
      <c r="H361" s="47" t="s">
        <v>327</v>
      </c>
      <c r="I361" s="433"/>
      <c r="J361" s="47" t="s">
        <v>104</v>
      </c>
      <c r="K361" s="47" t="s">
        <v>104</v>
      </c>
      <c r="L361" s="423" t="s">
        <v>106</v>
      </c>
      <c r="M361" s="423" t="s">
        <v>106</v>
      </c>
      <c r="N361" s="19" t="s">
        <v>106</v>
      </c>
      <c r="O361" s="370" t="s">
        <v>395</v>
      </c>
      <c r="P361" s="423" t="s">
        <v>106</v>
      </c>
      <c r="Q361" s="423" t="s">
        <v>106</v>
      </c>
      <c r="R361" s="423" t="s">
        <v>106</v>
      </c>
      <c r="S361" s="47" t="s">
        <v>395</v>
      </c>
      <c r="T361" s="423" t="s">
        <v>106</v>
      </c>
      <c r="U361" s="369" t="s">
        <v>104</v>
      </c>
      <c r="V361" s="370" t="s">
        <v>395</v>
      </c>
      <c r="W361" s="423" t="s">
        <v>106</v>
      </c>
      <c r="X361" s="47" t="s">
        <v>395</v>
      </c>
      <c r="Y361" s="432" t="s">
        <v>1052</v>
      </c>
      <c r="Z361" s="423" t="s">
        <v>106</v>
      </c>
      <c r="AA361" s="423" t="s">
        <v>106</v>
      </c>
      <c r="AB361" s="369" t="s">
        <v>104</v>
      </c>
      <c r="AC361" s="370" t="s">
        <v>395</v>
      </c>
      <c r="AD361" s="423" t="s">
        <v>106</v>
      </c>
      <c r="AE361" s="423" t="s">
        <v>106</v>
      </c>
      <c r="AF361" s="423" t="s">
        <v>106</v>
      </c>
      <c r="AG361" s="423" t="s">
        <v>106</v>
      </c>
      <c r="AH361" s="47" t="s">
        <v>395</v>
      </c>
      <c r="AI361" s="369" t="s">
        <v>104</v>
      </c>
      <c r="AJ361" s="370" t="s">
        <v>395</v>
      </c>
      <c r="AK361" s="423" t="s">
        <v>106</v>
      </c>
      <c r="AL361" s="423" t="s">
        <v>106</v>
      </c>
      <c r="AM361" s="221"/>
      <c r="AN361" s="48">
        <v>21</v>
      </c>
      <c r="AO361" s="48">
        <v>21</v>
      </c>
      <c r="AP361" s="48">
        <v>21</v>
      </c>
      <c r="AQ361" s="48">
        <v>0</v>
      </c>
      <c r="AR361" s="48">
        <v>50</v>
      </c>
      <c r="AS361" s="48">
        <v>48</v>
      </c>
      <c r="AT361" s="430">
        <v>18.666699999999999</v>
      </c>
      <c r="AU361" s="48">
        <v>200</v>
      </c>
      <c r="AV361" s="48">
        <v>200</v>
      </c>
      <c r="AW361" s="48">
        <v>200</v>
      </c>
      <c r="AX361" s="48">
        <v>0</v>
      </c>
      <c r="AY361" s="48">
        <v>0</v>
      </c>
      <c r="AZ361" s="48">
        <v>0</v>
      </c>
      <c r="BA361" s="48">
        <v>0</v>
      </c>
      <c r="BB361" s="48">
        <v>0</v>
      </c>
      <c r="BC361" s="48">
        <v>10</v>
      </c>
      <c r="BD361" s="48">
        <v>0</v>
      </c>
      <c r="BE361" s="48">
        <v>0</v>
      </c>
      <c r="BF361" s="48">
        <v>0</v>
      </c>
      <c r="BG361" s="48">
        <v>0</v>
      </c>
      <c r="BH361" s="48">
        <v>10</v>
      </c>
      <c r="BI361" s="48">
        <v>10</v>
      </c>
      <c r="BJ361" s="48">
        <v>0</v>
      </c>
      <c r="BK361" s="48">
        <v>0</v>
      </c>
      <c r="BL361" s="48">
        <v>0</v>
      </c>
      <c r="BM361" s="48">
        <v>0</v>
      </c>
      <c r="BN361" s="48">
        <v>0</v>
      </c>
      <c r="BO361" s="48">
        <v>0</v>
      </c>
      <c r="BP361" s="48">
        <v>0</v>
      </c>
      <c r="BQ361" s="48">
        <v>0</v>
      </c>
      <c r="BR361" s="48">
        <v>0</v>
      </c>
      <c r="BS361" s="48">
        <v>0</v>
      </c>
      <c r="BT361" s="48">
        <v>0</v>
      </c>
      <c r="BU361" s="48">
        <v>0</v>
      </c>
      <c r="BV361" s="48">
        <v>0</v>
      </c>
      <c r="BW361" s="48">
        <v>0</v>
      </c>
      <c r="BX361" s="48">
        <v>0</v>
      </c>
      <c r="BY361" s="48">
        <v>0</v>
      </c>
      <c r="BZ361" s="48">
        <v>0</v>
      </c>
      <c r="CA361" s="48">
        <v>0</v>
      </c>
      <c r="CB361" s="48">
        <v>0</v>
      </c>
      <c r="CC361" s="48">
        <v>0</v>
      </c>
      <c r="CD361" s="48">
        <v>0</v>
      </c>
      <c r="CE361" s="48">
        <v>0</v>
      </c>
      <c r="CF361" s="48">
        <v>0</v>
      </c>
      <c r="CG361" s="48">
        <v>0</v>
      </c>
      <c r="CH361" s="48">
        <v>0</v>
      </c>
      <c r="CI361" s="48">
        <v>0</v>
      </c>
      <c r="CJ361" s="48">
        <v>0</v>
      </c>
      <c r="CK361" s="48">
        <v>0</v>
      </c>
      <c r="CL361" s="48">
        <v>0</v>
      </c>
      <c r="CM361" s="48">
        <v>0</v>
      </c>
      <c r="CN361" s="48">
        <v>0</v>
      </c>
      <c r="CO361" s="48">
        <v>0</v>
      </c>
      <c r="CP361" s="48">
        <v>2</v>
      </c>
      <c r="CQ361" s="48"/>
      <c r="CR361" s="48"/>
      <c r="CS361" s="48">
        <v>10</v>
      </c>
      <c r="CT361" s="48">
        <v>12</v>
      </c>
      <c r="CU361" s="48">
        <v>200</v>
      </c>
      <c r="CV361" s="429" t="s">
        <v>397</v>
      </c>
      <c r="CW361" s="47" t="s">
        <v>1932</v>
      </c>
      <c r="CX361" s="47" t="s">
        <v>1068</v>
      </c>
      <c r="CY361" s="15"/>
    </row>
    <row r="362" spans="1:103" hidden="1" x14ac:dyDescent="0.35">
      <c r="A362" s="427">
        <v>360</v>
      </c>
      <c r="B362" s="47" t="s">
        <v>1830</v>
      </c>
      <c r="C362" s="47" t="s">
        <v>1831</v>
      </c>
      <c r="D362" s="47" t="s">
        <v>56</v>
      </c>
      <c r="E362" s="47" t="s">
        <v>1942</v>
      </c>
      <c r="F362" s="47" t="s">
        <v>131</v>
      </c>
      <c r="G362" s="47" t="s">
        <v>58</v>
      </c>
      <c r="H362" s="47" t="s">
        <v>327</v>
      </c>
      <c r="I362" s="433"/>
      <c r="J362" s="47" t="s">
        <v>104</v>
      </c>
      <c r="K362" s="47" t="s">
        <v>104</v>
      </c>
      <c r="L362" s="423" t="s">
        <v>106</v>
      </c>
      <c r="M362" s="423" t="s">
        <v>106</v>
      </c>
      <c r="N362" s="19" t="s">
        <v>106</v>
      </c>
      <c r="O362" s="370" t="s">
        <v>395</v>
      </c>
      <c r="P362" s="423" t="s">
        <v>106</v>
      </c>
      <c r="Q362" s="423" t="s">
        <v>106</v>
      </c>
      <c r="R362" s="423" t="s">
        <v>106</v>
      </c>
      <c r="S362" s="423" t="s">
        <v>106</v>
      </c>
      <c r="T362" s="47" t="s">
        <v>104</v>
      </c>
      <c r="U362" s="369" t="s">
        <v>395</v>
      </c>
      <c r="V362" s="370" t="s">
        <v>395</v>
      </c>
      <c r="W362" s="433"/>
      <c r="X362" s="433"/>
      <c r="Y362" s="433"/>
      <c r="Z362" s="433"/>
      <c r="AA362" s="433"/>
      <c r="AB362" s="369"/>
      <c r="AC362" s="370"/>
      <c r="AD362" s="433"/>
      <c r="AE362" s="433"/>
      <c r="AF362" s="433"/>
      <c r="AG362" s="433"/>
      <c r="AH362" s="433"/>
      <c r="AI362" s="369"/>
      <c r="AJ362" s="370"/>
      <c r="AK362" s="433"/>
      <c r="AL362" s="433"/>
      <c r="AM362" s="221"/>
      <c r="AN362" s="48">
        <v>10</v>
      </c>
      <c r="AO362" s="48">
        <v>10</v>
      </c>
      <c r="AP362" s="48">
        <v>10</v>
      </c>
      <c r="AQ362" s="48">
        <v>0</v>
      </c>
      <c r="AR362" s="48">
        <v>20</v>
      </c>
      <c r="AS362" s="48">
        <v>20</v>
      </c>
      <c r="AT362" s="430">
        <v>18.333300000000001</v>
      </c>
      <c r="AU362" s="48">
        <v>94</v>
      </c>
      <c r="AV362" s="48">
        <v>94</v>
      </c>
      <c r="AW362" s="48">
        <v>94</v>
      </c>
      <c r="AX362" s="48">
        <v>0</v>
      </c>
      <c r="AY362" s="48">
        <v>0</v>
      </c>
      <c r="AZ362" s="48">
        <v>0</v>
      </c>
      <c r="BA362" s="48">
        <v>0</v>
      </c>
      <c r="BB362" s="48">
        <v>0</v>
      </c>
      <c r="BC362" s="48">
        <v>0</v>
      </c>
      <c r="BD362" s="48">
        <v>0</v>
      </c>
      <c r="BE362" s="48">
        <v>0</v>
      </c>
      <c r="BF362" s="48">
        <v>0</v>
      </c>
      <c r="BG362" s="48">
        <v>0</v>
      </c>
      <c r="BH362" s="48">
        <v>0</v>
      </c>
      <c r="BI362" s="48">
        <v>0</v>
      </c>
      <c r="BJ362" s="48">
        <v>0</v>
      </c>
      <c r="BK362" s="48">
        <v>0</v>
      </c>
      <c r="BL362" s="48">
        <v>0</v>
      </c>
      <c r="BM362" s="48">
        <v>0</v>
      </c>
      <c r="BN362" s="48">
        <v>0</v>
      </c>
      <c r="BO362" s="48">
        <v>0</v>
      </c>
      <c r="BP362" s="48">
        <v>0</v>
      </c>
      <c r="BQ362" s="48">
        <v>0</v>
      </c>
      <c r="BR362" s="48">
        <v>0</v>
      </c>
      <c r="BS362" s="48">
        <v>0</v>
      </c>
      <c r="BT362" s="48">
        <v>0</v>
      </c>
      <c r="BU362" s="48">
        <v>0</v>
      </c>
      <c r="BV362" s="48">
        <v>0</v>
      </c>
      <c r="BW362" s="48">
        <v>0</v>
      </c>
      <c r="BX362" s="48">
        <v>0</v>
      </c>
      <c r="BY362" s="48">
        <v>0</v>
      </c>
      <c r="BZ362" s="48">
        <v>0</v>
      </c>
      <c r="CA362" s="48">
        <v>0</v>
      </c>
      <c r="CB362" s="48">
        <v>0</v>
      </c>
      <c r="CC362" s="48">
        <v>0</v>
      </c>
      <c r="CD362" s="48">
        <v>0</v>
      </c>
      <c r="CE362" s="48">
        <v>0</v>
      </c>
      <c r="CF362" s="48">
        <v>0</v>
      </c>
      <c r="CG362" s="48">
        <v>0</v>
      </c>
      <c r="CH362" s="48">
        <v>0</v>
      </c>
      <c r="CI362" s="48">
        <v>0</v>
      </c>
      <c r="CJ362" s="48">
        <v>0</v>
      </c>
      <c r="CK362" s="48">
        <v>0</v>
      </c>
      <c r="CL362" s="48">
        <v>0</v>
      </c>
      <c r="CM362" s="48">
        <v>0</v>
      </c>
      <c r="CN362" s="48">
        <v>0</v>
      </c>
      <c r="CO362" s="48">
        <v>0</v>
      </c>
      <c r="CP362" s="48">
        <v>122</v>
      </c>
      <c r="CQ362" s="48"/>
      <c r="CR362" s="48"/>
      <c r="CS362" s="48"/>
      <c r="CT362" s="48">
        <v>122</v>
      </c>
      <c r="CU362" s="48">
        <v>94</v>
      </c>
      <c r="CV362" s="429" t="s">
        <v>397</v>
      </c>
      <c r="CW362" s="47" t="s">
        <v>1932</v>
      </c>
      <c r="CX362" s="47" t="s">
        <v>319</v>
      </c>
      <c r="CY362" s="15"/>
    </row>
    <row r="363" spans="1:103" hidden="1" x14ac:dyDescent="0.35">
      <c r="A363" s="427">
        <v>361</v>
      </c>
      <c r="B363" s="47" t="s">
        <v>1832</v>
      </c>
      <c r="C363" s="47" t="s">
        <v>1833</v>
      </c>
      <c r="D363" s="47" t="s">
        <v>56</v>
      </c>
      <c r="E363" s="47" t="s">
        <v>1943</v>
      </c>
      <c r="F363" s="47" t="s">
        <v>131</v>
      </c>
      <c r="G363" s="47" t="s">
        <v>58</v>
      </c>
      <c r="H363" s="47" t="s">
        <v>327</v>
      </c>
      <c r="I363" s="433"/>
      <c r="J363" s="47" t="s">
        <v>104</v>
      </c>
      <c r="K363" s="47" t="s">
        <v>104</v>
      </c>
      <c r="L363" s="423" t="s">
        <v>106</v>
      </c>
      <c r="M363" s="423" t="s">
        <v>106</v>
      </c>
      <c r="N363" s="19" t="s">
        <v>106</v>
      </c>
      <c r="O363" s="370" t="s">
        <v>395</v>
      </c>
      <c r="P363" s="423" t="s">
        <v>106</v>
      </c>
      <c r="Q363" s="423" t="s">
        <v>106</v>
      </c>
      <c r="R363" s="423" t="s">
        <v>106</v>
      </c>
      <c r="S363" s="423" t="s">
        <v>106</v>
      </c>
      <c r="T363" s="47" t="s">
        <v>104</v>
      </c>
      <c r="U363" s="369" t="s">
        <v>395</v>
      </c>
      <c r="V363" s="370" t="s">
        <v>395</v>
      </c>
      <c r="W363" s="423" t="s">
        <v>106</v>
      </c>
      <c r="X363" s="423" t="s">
        <v>106</v>
      </c>
      <c r="Y363" s="423" t="s">
        <v>106</v>
      </c>
      <c r="Z363" s="423" t="s">
        <v>106</v>
      </c>
      <c r="AA363" s="47" t="s">
        <v>104</v>
      </c>
      <c r="AB363" s="369" t="s">
        <v>395</v>
      </c>
      <c r="AC363" s="370" t="s">
        <v>395</v>
      </c>
      <c r="AD363" s="423" t="s">
        <v>106</v>
      </c>
      <c r="AE363" s="423" t="s">
        <v>106</v>
      </c>
      <c r="AF363" s="423" t="s">
        <v>106</v>
      </c>
      <c r="AG363" s="423" t="s">
        <v>106</v>
      </c>
      <c r="AH363" s="47" t="s">
        <v>104</v>
      </c>
      <c r="AI363" s="369" t="s">
        <v>395</v>
      </c>
      <c r="AJ363" s="370" t="s">
        <v>395</v>
      </c>
      <c r="AK363" s="423" t="s">
        <v>106</v>
      </c>
      <c r="AL363" s="423" t="s">
        <v>106</v>
      </c>
      <c r="AM363" s="221"/>
      <c r="AN363" s="48">
        <v>22</v>
      </c>
      <c r="AO363" s="48">
        <v>22</v>
      </c>
      <c r="AP363" s="48">
        <v>22</v>
      </c>
      <c r="AQ363" s="48">
        <v>0</v>
      </c>
      <c r="AR363" s="48">
        <v>20</v>
      </c>
      <c r="AS363" s="48">
        <v>20</v>
      </c>
      <c r="AT363" s="430">
        <v>18.666699999999999</v>
      </c>
      <c r="AU363" s="48">
        <v>210</v>
      </c>
      <c r="AV363" s="48">
        <v>210</v>
      </c>
      <c r="AW363" s="48">
        <v>210</v>
      </c>
      <c r="AX363" s="48">
        <v>0</v>
      </c>
      <c r="AY363" s="48">
        <v>0</v>
      </c>
      <c r="AZ363" s="48">
        <v>0</v>
      </c>
      <c r="BA363" s="48">
        <v>0</v>
      </c>
      <c r="BB363" s="48">
        <v>0</v>
      </c>
      <c r="BC363" s="48">
        <v>0</v>
      </c>
      <c r="BD363" s="48">
        <v>0</v>
      </c>
      <c r="BE363" s="48">
        <v>0</v>
      </c>
      <c r="BF363" s="48">
        <v>0</v>
      </c>
      <c r="BG363" s="48">
        <v>0</v>
      </c>
      <c r="BH363" s="48">
        <v>0</v>
      </c>
      <c r="BI363" s="48">
        <v>0</v>
      </c>
      <c r="BJ363" s="48">
        <v>0</v>
      </c>
      <c r="BK363" s="48">
        <v>0</v>
      </c>
      <c r="BL363" s="48">
        <v>0</v>
      </c>
      <c r="BM363" s="48">
        <v>0</v>
      </c>
      <c r="BN363" s="48">
        <v>0</v>
      </c>
      <c r="BO363" s="48">
        <v>0</v>
      </c>
      <c r="BP363" s="48">
        <v>0</v>
      </c>
      <c r="BQ363" s="48">
        <v>0</v>
      </c>
      <c r="BR363" s="48">
        <v>0</v>
      </c>
      <c r="BS363" s="48">
        <v>0</v>
      </c>
      <c r="BT363" s="48">
        <v>0</v>
      </c>
      <c r="BU363" s="48">
        <v>0</v>
      </c>
      <c r="BV363" s="48">
        <v>0</v>
      </c>
      <c r="BW363" s="48">
        <v>0</v>
      </c>
      <c r="BX363" s="48">
        <v>0</v>
      </c>
      <c r="BY363" s="48">
        <v>0</v>
      </c>
      <c r="BZ363" s="48">
        <v>0</v>
      </c>
      <c r="CA363" s="48">
        <v>0</v>
      </c>
      <c r="CB363" s="48">
        <v>0</v>
      </c>
      <c r="CC363" s="48">
        <v>0</v>
      </c>
      <c r="CD363" s="48">
        <v>0</v>
      </c>
      <c r="CE363" s="48">
        <v>0</v>
      </c>
      <c r="CF363" s="48">
        <v>0</v>
      </c>
      <c r="CG363" s="48">
        <v>0</v>
      </c>
      <c r="CH363" s="48">
        <v>0</v>
      </c>
      <c r="CI363" s="48">
        <v>0</v>
      </c>
      <c r="CJ363" s="48">
        <v>0</v>
      </c>
      <c r="CK363" s="48">
        <v>0</v>
      </c>
      <c r="CL363" s="48">
        <v>0</v>
      </c>
      <c r="CM363" s="48">
        <v>0</v>
      </c>
      <c r="CN363" s="48">
        <v>0</v>
      </c>
      <c r="CO363" s="48">
        <v>0</v>
      </c>
      <c r="CP363" s="48">
        <v>2</v>
      </c>
      <c r="CQ363" s="48"/>
      <c r="CR363" s="48"/>
      <c r="CS363" s="48"/>
      <c r="CT363" s="48">
        <v>2</v>
      </c>
      <c r="CU363" s="48">
        <v>208</v>
      </c>
      <c r="CV363" s="429" t="s">
        <v>397</v>
      </c>
      <c r="CW363" s="47" t="s">
        <v>1932</v>
      </c>
      <c r="CX363" s="47" t="s">
        <v>319</v>
      </c>
      <c r="CY363" s="15"/>
    </row>
    <row r="364" spans="1:103" hidden="1" x14ac:dyDescent="0.35">
      <c r="A364" s="427">
        <v>362</v>
      </c>
      <c r="B364" s="47" t="s">
        <v>1834</v>
      </c>
      <c r="C364" s="47" t="s">
        <v>1835</v>
      </c>
      <c r="D364" s="47" t="s">
        <v>56</v>
      </c>
      <c r="E364" s="47" t="s">
        <v>1944</v>
      </c>
      <c r="F364" s="47" t="s">
        <v>131</v>
      </c>
      <c r="G364" s="47" t="s">
        <v>58</v>
      </c>
      <c r="H364" s="47" t="s">
        <v>327</v>
      </c>
      <c r="I364" s="433"/>
      <c r="J364" s="47" t="s">
        <v>104</v>
      </c>
      <c r="K364" s="47" t="s">
        <v>104</v>
      </c>
      <c r="L364" s="423" t="s">
        <v>106</v>
      </c>
      <c r="M364" s="423" t="s">
        <v>106</v>
      </c>
      <c r="N364" s="369" t="s">
        <v>104</v>
      </c>
      <c r="O364" s="370" t="s">
        <v>395</v>
      </c>
      <c r="P364" s="423" t="s">
        <v>106</v>
      </c>
      <c r="Q364" s="423" t="s">
        <v>106</v>
      </c>
      <c r="R364" s="423" t="s">
        <v>106</v>
      </c>
      <c r="S364" s="423" t="s">
        <v>106</v>
      </c>
      <c r="T364" s="47" t="s">
        <v>104</v>
      </c>
      <c r="U364" s="369" t="s">
        <v>395</v>
      </c>
      <c r="V364" s="370" t="s">
        <v>395</v>
      </c>
      <c r="W364" s="423" t="s">
        <v>106</v>
      </c>
      <c r="X364" s="47" t="s">
        <v>395</v>
      </c>
      <c r="Y364" s="423" t="s">
        <v>106</v>
      </c>
      <c r="Z364" s="423" t="s">
        <v>106</v>
      </c>
      <c r="AA364" s="423" t="s">
        <v>106</v>
      </c>
      <c r="AB364" s="369" t="s">
        <v>104</v>
      </c>
      <c r="AC364" s="370" t="s">
        <v>395</v>
      </c>
      <c r="AD364" s="423" t="s">
        <v>106</v>
      </c>
      <c r="AE364" s="433"/>
      <c r="AF364" s="423" t="s">
        <v>106</v>
      </c>
      <c r="AG364" s="423" t="s">
        <v>106</v>
      </c>
      <c r="AH364" s="47" t="s">
        <v>104</v>
      </c>
      <c r="AI364" s="369" t="s">
        <v>395</v>
      </c>
      <c r="AJ364" s="370" t="s">
        <v>395</v>
      </c>
      <c r="AK364" s="423" t="s">
        <v>106</v>
      </c>
      <c r="AL364" s="423" t="s">
        <v>106</v>
      </c>
      <c r="AM364" s="221"/>
      <c r="AN364" s="48">
        <v>21</v>
      </c>
      <c r="AO364" s="48">
        <v>21</v>
      </c>
      <c r="AP364" s="48">
        <v>21</v>
      </c>
      <c r="AQ364" s="48">
        <v>0</v>
      </c>
      <c r="AR364" s="48">
        <v>0</v>
      </c>
      <c r="AS364" s="48">
        <v>0</v>
      </c>
      <c r="AT364" s="430">
        <v>18.666699999999999</v>
      </c>
      <c r="AU364" s="48">
        <v>198</v>
      </c>
      <c r="AV364" s="48">
        <v>198</v>
      </c>
      <c r="AW364" s="48">
        <v>198</v>
      </c>
      <c r="AX364" s="48">
        <v>0</v>
      </c>
      <c r="AY364" s="48">
        <v>0</v>
      </c>
      <c r="AZ364" s="48">
        <v>0</v>
      </c>
      <c r="BA364" s="48">
        <v>0</v>
      </c>
      <c r="BB364" s="48">
        <v>0</v>
      </c>
      <c r="BC364" s="48">
        <v>0</v>
      </c>
      <c r="BD364" s="48">
        <v>0</v>
      </c>
      <c r="BE364" s="48">
        <v>0</v>
      </c>
      <c r="BF364" s="48">
        <v>0</v>
      </c>
      <c r="BG364" s="48">
        <v>0</v>
      </c>
      <c r="BH364" s="48">
        <v>0</v>
      </c>
      <c r="BI364" s="48">
        <v>0</v>
      </c>
      <c r="BJ364" s="48">
        <v>0</v>
      </c>
      <c r="BK364" s="48">
        <v>0</v>
      </c>
      <c r="BL364" s="48">
        <v>0</v>
      </c>
      <c r="BM364" s="48">
        <v>0</v>
      </c>
      <c r="BN364" s="48">
        <v>0</v>
      </c>
      <c r="BO364" s="48">
        <v>0</v>
      </c>
      <c r="BP364" s="48">
        <v>0</v>
      </c>
      <c r="BQ364" s="48">
        <v>0</v>
      </c>
      <c r="BR364" s="48">
        <v>0</v>
      </c>
      <c r="BS364" s="48">
        <v>0</v>
      </c>
      <c r="BT364" s="48">
        <v>0</v>
      </c>
      <c r="BU364" s="48">
        <v>0</v>
      </c>
      <c r="BV364" s="48">
        <v>0</v>
      </c>
      <c r="BW364" s="48">
        <v>0</v>
      </c>
      <c r="BX364" s="48">
        <v>0</v>
      </c>
      <c r="BY364" s="48">
        <v>0</v>
      </c>
      <c r="BZ364" s="48">
        <v>0</v>
      </c>
      <c r="CA364" s="48">
        <v>0</v>
      </c>
      <c r="CB364" s="48">
        <v>0</v>
      </c>
      <c r="CC364" s="48">
        <v>0</v>
      </c>
      <c r="CD364" s="48">
        <v>0</v>
      </c>
      <c r="CE364" s="48">
        <v>0</v>
      </c>
      <c r="CF364" s="48">
        <v>0</v>
      </c>
      <c r="CG364" s="48">
        <v>0</v>
      </c>
      <c r="CH364" s="48">
        <v>0</v>
      </c>
      <c r="CI364" s="48">
        <v>0</v>
      </c>
      <c r="CJ364" s="48">
        <v>0</v>
      </c>
      <c r="CK364" s="48">
        <v>0</v>
      </c>
      <c r="CL364" s="48">
        <v>0</v>
      </c>
      <c r="CM364" s="48">
        <v>0</v>
      </c>
      <c r="CN364" s="48">
        <v>0</v>
      </c>
      <c r="CO364" s="48">
        <v>0</v>
      </c>
      <c r="CP364" s="48">
        <v>4</v>
      </c>
      <c r="CQ364" s="48"/>
      <c r="CR364" s="48"/>
      <c r="CS364" s="48">
        <v>10</v>
      </c>
      <c r="CT364" s="48">
        <v>14</v>
      </c>
      <c r="CU364" s="48">
        <v>198</v>
      </c>
      <c r="CV364" s="429" t="s">
        <v>397</v>
      </c>
      <c r="CW364" s="47" t="s">
        <v>1932</v>
      </c>
      <c r="CX364" s="47" t="s">
        <v>319</v>
      </c>
      <c r="CY364" s="15"/>
    </row>
    <row r="365" spans="1:103" hidden="1" x14ac:dyDescent="0.35">
      <c r="A365" s="427">
        <v>363</v>
      </c>
      <c r="B365" s="47" t="s">
        <v>1836</v>
      </c>
      <c r="C365" s="47" t="s">
        <v>1837</v>
      </c>
      <c r="D365" s="47" t="s">
        <v>56</v>
      </c>
      <c r="E365" s="47" t="s">
        <v>1945</v>
      </c>
      <c r="F365" s="47" t="s">
        <v>131</v>
      </c>
      <c r="G365" s="47" t="s">
        <v>58</v>
      </c>
      <c r="H365" s="47" t="s">
        <v>328</v>
      </c>
      <c r="I365" s="433"/>
      <c r="J365" s="47" t="s">
        <v>104</v>
      </c>
      <c r="K365" s="47" t="s">
        <v>104</v>
      </c>
      <c r="L365" s="423" t="s">
        <v>106</v>
      </c>
      <c r="M365" s="423" t="s">
        <v>106</v>
      </c>
      <c r="N365" s="19" t="s">
        <v>106</v>
      </c>
      <c r="O365" s="370" t="s">
        <v>395</v>
      </c>
      <c r="P365" s="423" t="s">
        <v>106</v>
      </c>
      <c r="Q365" s="423" t="s">
        <v>106</v>
      </c>
      <c r="R365" s="423" t="s">
        <v>106</v>
      </c>
      <c r="S365" s="423" t="s">
        <v>106</v>
      </c>
      <c r="T365" s="47" t="s">
        <v>104</v>
      </c>
      <c r="U365" s="369" t="s">
        <v>395</v>
      </c>
      <c r="V365" s="370" t="s">
        <v>395</v>
      </c>
      <c r="W365" s="423" t="s">
        <v>106</v>
      </c>
      <c r="X365" s="423" t="s">
        <v>106</v>
      </c>
      <c r="Y365" s="423" t="s">
        <v>106</v>
      </c>
      <c r="Z365" s="423" t="s">
        <v>106</v>
      </c>
      <c r="AA365" s="47" t="s">
        <v>104</v>
      </c>
      <c r="AB365" s="369" t="s">
        <v>395</v>
      </c>
      <c r="AC365" s="370" t="s">
        <v>395</v>
      </c>
      <c r="AD365" s="423" t="s">
        <v>106</v>
      </c>
      <c r="AE365" s="423" t="s">
        <v>106</v>
      </c>
      <c r="AF365" s="423" t="s">
        <v>106</v>
      </c>
      <c r="AG365" s="423" t="s">
        <v>106</v>
      </c>
      <c r="AH365" s="47" t="s">
        <v>104</v>
      </c>
      <c r="AI365" s="369" t="s">
        <v>395</v>
      </c>
      <c r="AJ365" s="370" t="s">
        <v>395</v>
      </c>
      <c r="AK365" s="423" t="s">
        <v>106</v>
      </c>
      <c r="AL365" s="423" t="s">
        <v>106</v>
      </c>
      <c r="AM365" s="221"/>
      <c r="AN365" s="48">
        <v>22</v>
      </c>
      <c r="AO365" s="48">
        <v>22</v>
      </c>
      <c r="AP365" s="48">
        <v>22</v>
      </c>
      <c r="AQ365" s="48">
        <v>0</v>
      </c>
      <c r="AR365" s="48">
        <v>0</v>
      </c>
      <c r="AS365" s="48">
        <v>0</v>
      </c>
      <c r="AT365" s="430">
        <v>18.666699999999999</v>
      </c>
      <c r="AU365" s="48">
        <v>210</v>
      </c>
      <c r="AV365" s="48">
        <v>210</v>
      </c>
      <c r="AW365" s="48">
        <v>210</v>
      </c>
      <c r="AX365" s="48">
        <v>0</v>
      </c>
      <c r="AY365" s="48">
        <v>0</v>
      </c>
      <c r="AZ365" s="48">
        <v>0</v>
      </c>
      <c r="BA365" s="48">
        <v>0</v>
      </c>
      <c r="BB365" s="48">
        <v>0</v>
      </c>
      <c r="BC365" s="48">
        <v>0</v>
      </c>
      <c r="BD365" s="48">
        <v>0</v>
      </c>
      <c r="BE365" s="48">
        <v>0</v>
      </c>
      <c r="BF365" s="48">
        <v>0</v>
      </c>
      <c r="BG365" s="48">
        <v>0</v>
      </c>
      <c r="BH365" s="48">
        <v>0</v>
      </c>
      <c r="BI365" s="48">
        <v>0</v>
      </c>
      <c r="BJ365" s="48">
        <v>0</v>
      </c>
      <c r="BK365" s="48">
        <v>0</v>
      </c>
      <c r="BL365" s="48">
        <v>0</v>
      </c>
      <c r="BM365" s="48">
        <v>0</v>
      </c>
      <c r="BN365" s="48">
        <v>0</v>
      </c>
      <c r="BO365" s="48">
        <v>0</v>
      </c>
      <c r="BP365" s="48">
        <v>0</v>
      </c>
      <c r="BQ365" s="48">
        <v>0</v>
      </c>
      <c r="BR365" s="48">
        <v>0</v>
      </c>
      <c r="BS365" s="48">
        <v>0</v>
      </c>
      <c r="BT365" s="48">
        <v>0</v>
      </c>
      <c r="BU365" s="48">
        <v>0</v>
      </c>
      <c r="BV365" s="48">
        <v>0</v>
      </c>
      <c r="BW365" s="48">
        <v>0</v>
      </c>
      <c r="BX365" s="48">
        <v>0</v>
      </c>
      <c r="BY365" s="48">
        <v>0</v>
      </c>
      <c r="BZ365" s="48">
        <v>0</v>
      </c>
      <c r="CA365" s="48">
        <v>0</v>
      </c>
      <c r="CB365" s="48">
        <v>0</v>
      </c>
      <c r="CC365" s="48">
        <v>0</v>
      </c>
      <c r="CD365" s="48">
        <v>0</v>
      </c>
      <c r="CE365" s="48">
        <v>0</v>
      </c>
      <c r="CF365" s="48">
        <v>0</v>
      </c>
      <c r="CG365" s="48">
        <v>0</v>
      </c>
      <c r="CH365" s="48">
        <v>0</v>
      </c>
      <c r="CI365" s="48">
        <v>0</v>
      </c>
      <c r="CJ365" s="48">
        <v>0</v>
      </c>
      <c r="CK365" s="48">
        <v>0</v>
      </c>
      <c r="CL365" s="48">
        <v>0</v>
      </c>
      <c r="CM365" s="48">
        <v>0</v>
      </c>
      <c r="CN365" s="48">
        <v>0</v>
      </c>
      <c r="CO365" s="48">
        <v>0</v>
      </c>
      <c r="CP365" s="48">
        <v>2</v>
      </c>
      <c r="CQ365" s="48"/>
      <c r="CR365" s="48"/>
      <c r="CS365" s="48"/>
      <c r="CT365" s="48">
        <v>2</v>
      </c>
      <c r="CU365" s="48">
        <v>208</v>
      </c>
      <c r="CV365" s="429" t="s">
        <v>397</v>
      </c>
      <c r="CW365" s="47" t="s">
        <v>1932</v>
      </c>
      <c r="CX365" s="47" t="s">
        <v>319</v>
      </c>
      <c r="CY365" s="15"/>
    </row>
    <row r="366" spans="1:103" hidden="1" x14ac:dyDescent="0.35">
      <c r="A366" s="427">
        <v>364</v>
      </c>
      <c r="B366" s="47" t="s">
        <v>1838</v>
      </c>
      <c r="C366" s="47" t="s">
        <v>1839</v>
      </c>
      <c r="D366" s="47" t="s">
        <v>56</v>
      </c>
      <c r="E366" s="47" t="s">
        <v>1946</v>
      </c>
      <c r="F366" s="47" t="s">
        <v>131</v>
      </c>
      <c r="G366" s="47" t="s">
        <v>58</v>
      </c>
      <c r="H366" s="47" t="s">
        <v>328</v>
      </c>
      <c r="I366" s="433"/>
      <c r="J366" s="47" t="s">
        <v>104</v>
      </c>
      <c r="K366" s="47" t="s">
        <v>104</v>
      </c>
      <c r="L366" s="423" t="s">
        <v>106</v>
      </c>
      <c r="M366" s="47" t="s">
        <v>532</v>
      </c>
      <c r="N366" s="369"/>
      <c r="O366" s="370" t="s">
        <v>395</v>
      </c>
      <c r="P366" s="433"/>
      <c r="Q366" s="433"/>
      <c r="R366" s="433"/>
      <c r="S366" s="433"/>
      <c r="T366" s="433"/>
      <c r="U366" s="369"/>
      <c r="V366" s="370"/>
      <c r="W366" s="433"/>
      <c r="X366" s="433"/>
      <c r="Y366" s="433"/>
      <c r="Z366" s="433"/>
      <c r="AA366" s="433"/>
      <c r="AB366" s="369"/>
      <c r="AC366" s="370"/>
      <c r="AD366" s="433"/>
      <c r="AE366" s="433"/>
      <c r="AF366" s="433"/>
      <c r="AG366" s="433"/>
      <c r="AH366" s="433"/>
      <c r="AI366" s="369"/>
      <c r="AJ366" s="370"/>
      <c r="AK366" s="433"/>
      <c r="AL366" s="433"/>
      <c r="AM366" s="221"/>
      <c r="AN366" s="48">
        <v>3</v>
      </c>
      <c r="AO366" s="48">
        <v>3</v>
      </c>
      <c r="AP366" s="48">
        <v>3</v>
      </c>
      <c r="AQ366" s="48">
        <v>0</v>
      </c>
      <c r="AR366" s="48">
        <v>0</v>
      </c>
      <c r="AS366" s="48">
        <v>0</v>
      </c>
      <c r="AT366" s="48">
        <v>18</v>
      </c>
      <c r="AU366" s="48">
        <v>26</v>
      </c>
      <c r="AV366" s="48">
        <v>26</v>
      </c>
      <c r="AW366" s="48">
        <v>26</v>
      </c>
      <c r="AX366" s="48">
        <v>0</v>
      </c>
      <c r="AY366" s="48">
        <v>0</v>
      </c>
      <c r="AZ366" s="48">
        <v>0</v>
      </c>
      <c r="BA366" s="48">
        <v>0</v>
      </c>
      <c r="BB366" s="48">
        <v>0</v>
      </c>
      <c r="BC366" s="48">
        <v>0</v>
      </c>
      <c r="BD366" s="48">
        <v>0</v>
      </c>
      <c r="BE366" s="48">
        <v>0</v>
      </c>
      <c r="BF366" s="48">
        <v>0</v>
      </c>
      <c r="BG366" s="48">
        <v>0</v>
      </c>
      <c r="BH366" s="48">
        <v>0</v>
      </c>
      <c r="BI366" s="48">
        <v>0</v>
      </c>
      <c r="BJ366" s="48">
        <v>0</v>
      </c>
      <c r="BK366" s="48">
        <v>0</v>
      </c>
      <c r="BL366" s="48">
        <v>0</v>
      </c>
      <c r="BM366" s="48">
        <v>0</v>
      </c>
      <c r="BN366" s="48">
        <v>0</v>
      </c>
      <c r="BO366" s="48">
        <v>0</v>
      </c>
      <c r="BP366" s="48">
        <v>0</v>
      </c>
      <c r="BQ366" s="48">
        <v>0</v>
      </c>
      <c r="BR366" s="48">
        <v>0</v>
      </c>
      <c r="BS366" s="48">
        <v>0</v>
      </c>
      <c r="BT366" s="48">
        <v>0</v>
      </c>
      <c r="BU366" s="48">
        <v>0</v>
      </c>
      <c r="BV366" s="48">
        <v>0</v>
      </c>
      <c r="BW366" s="48">
        <v>0</v>
      </c>
      <c r="BX366" s="48">
        <v>0</v>
      </c>
      <c r="BY366" s="48">
        <v>0</v>
      </c>
      <c r="BZ366" s="48">
        <v>0</v>
      </c>
      <c r="CA366" s="48">
        <v>0</v>
      </c>
      <c r="CB366" s="48">
        <v>0</v>
      </c>
      <c r="CC366" s="48">
        <v>0</v>
      </c>
      <c r="CD366" s="48">
        <v>0</v>
      </c>
      <c r="CE366" s="48">
        <v>0</v>
      </c>
      <c r="CF366" s="48">
        <v>0</v>
      </c>
      <c r="CG366" s="48">
        <v>0</v>
      </c>
      <c r="CH366" s="48">
        <v>0</v>
      </c>
      <c r="CI366" s="48">
        <v>0</v>
      </c>
      <c r="CJ366" s="48">
        <v>0</v>
      </c>
      <c r="CK366" s="48">
        <v>0</v>
      </c>
      <c r="CL366" s="48">
        <v>0</v>
      </c>
      <c r="CM366" s="48">
        <v>0</v>
      </c>
      <c r="CN366" s="48">
        <v>0</v>
      </c>
      <c r="CO366" s="48">
        <v>0</v>
      </c>
      <c r="CP366" s="48">
        <v>140</v>
      </c>
      <c r="CQ366" s="48"/>
      <c r="CR366" s="48"/>
      <c r="CS366" s="48">
        <v>50</v>
      </c>
      <c r="CT366" s="48">
        <v>190</v>
      </c>
      <c r="CU366" s="48">
        <v>26</v>
      </c>
      <c r="CV366" s="429" t="s">
        <v>397</v>
      </c>
      <c r="CW366" s="47" t="s">
        <v>1932</v>
      </c>
      <c r="CX366" s="47" t="s">
        <v>319</v>
      </c>
      <c r="CY366" s="15"/>
    </row>
    <row r="367" spans="1:103" hidden="1" x14ac:dyDescent="0.35">
      <c r="A367" s="427">
        <v>365</v>
      </c>
      <c r="B367" s="47" t="s">
        <v>1840</v>
      </c>
      <c r="C367" s="47" t="s">
        <v>1200</v>
      </c>
      <c r="D367" s="47" t="s">
        <v>56</v>
      </c>
      <c r="E367" s="47" t="s">
        <v>1947</v>
      </c>
      <c r="F367" s="47" t="s">
        <v>131</v>
      </c>
      <c r="G367" s="47" t="s">
        <v>58</v>
      </c>
      <c r="H367" s="47" t="s">
        <v>398</v>
      </c>
      <c r="I367" s="433"/>
      <c r="J367" s="47" t="s">
        <v>104</v>
      </c>
      <c r="K367" s="47" t="s">
        <v>104</v>
      </c>
      <c r="L367" s="423" t="s">
        <v>106</v>
      </c>
      <c r="M367" s="423" t="s">
        <v>106</v>
      </c>
      <c r="N367" s="19" t="s">
        <v>106</v>
      </c>
      <c r="O367" s="370" t="s">
        <v>395</v>
      </c>
      <c r="P367" s="423" t="s">
        <v>106</v>
      </c>
      <c r="Q367" s="423" t="s">
        <v>106</v>
      </c>
      <c r="R367" s="423" t="s">
        <v>106</v>
      </c>
      <c r="S367" s="423" t="s">
        <v>106</v>
      </c>
      <c r="T367" s="47" t="s">
        <v>395</v>
      </c>
      <c r="U367" s="369" t="s">
        <v>104</v>
      </c>
      <c r="V367" s="370" t="s">
        <v>395</v>
      </c>
      <c r="W367" s="423" t="s">
        <v>106</v>
      </c>
      <c r="X367" s="423" t="s">
        <v>106</v>
      </c>
      <c r="Y367" s="423" t="s">
        <v>106</v>
      </c>
      <c r="Z367" s="423" t="s">
        <v>106</v>
      </c>
      <c r="AA367" s="47" t="s">
        <v>104</v>
      </c>
      <c r="AB367" s="369" t="s">
        <v>395</v>
      </c>
      <c r="AC367" s="370" t="s">
        <v>395</v>
      </c>
      <c r="AD367" s="423" t="s">
        <v>106</v>
      </c>
      <c r="AE367" s="423" t="s">
        <v>106</v>
      </c>
      <c r="AF367" s="423" t="s">
        <v>106</v>
      </c>
      <c r="AG367" s="423" t="s">
        <v>106</v>
      </c>
      <c r="AH367" s="47" t="s">
        <v>104</v>
      </c>
      <c r="AI367" s="369" t="s">
        <v>395</v>
      </c>
      <c r="AJ367" s="370" t="s">
        <v>395</v>
      </c>
      <c r="AK367" s="423" t="s">
        <v>106</v>
      </c>
      <c r="AL367" s="423" t="s">
        <v>106</v>
      </c>
      <c r="AM367" s="221"/>
      <c r="AN367" s="48">
        <v>22</v>
      </c>
      <c r="AO367" s="48">
        <v>22</v>
      </c>
      <c r="AP367" s="48">
        <v>22</v>
      </c>
      <c r="AQ367" s="48">
        <v>0</v>
      </c>
      <c r="AR367" s="48">
        <v>40</v>
      </c>
      <c r="AS367" s="48">
        <v>40</v>
      </c>
      <c r="AT367" s="430">
        <v>18.666699999999999</v>
      </c>
      <c r="AU367" s="48">
        <v>210</v>
      </c>
      <c r="AV367" s="48">
        <v>210</v>
      </c>
      <c r="AW367" s="48">
        <v>210</v>
      </c>
      <c r="AX367" s="48">
        <v>0</v>
      </c>
      <c r="AY367" s="48">
        <v>0</v>
      </c>
      <c r="AZ367" s="48">
        <v>0</v>
      </c>
      <c r="BA367" s="48">
        <v>0</v>
      </c>
      <c r="BB367" s="48">
        <v>0</v>
      </c>
      <c r="BC367" s="48">
        <v>0</v>
      </c>
      <c r="BD367" s="48">
        <v>0</v>
      </c>
      <c r="BE367" s="48">
        <v>0</v>
      </c>
      <c r="BF367" s="48">
        <v>0</v>
      </c>
      <c r="BG367" s="48">
        <v>0</v>
      </c>
      <c r="BH367" s="48">
        <v>0</v>
      </c>
      <c r="BI367" s="48">
        <v>0</v>
      </c>
      <c r="BJ367" s="48">
        <v>0</v>
      </c>
      <c r="BK367" s="48">
        <v>0</v>
      </c>
      <c r="BL367" s="48">
        <v>0</v>
      </c>
      <c r="BM367" s="48">
        <v>0</v>
      </c>
      <c r="BN367" s="48">
        <v>0</v>
      </c>
      <c r="BO367" s="48">
        <v>0</v>
      </c>
      <c r="BP367" s="48">
        <v>0</v>
      </c>
      <c r="BQ367" s="48">
        <v>0</v>
      </c>
      <c r="BR367" s="48">
        <v>0</v>
      </c>
      <c r="BS367" s="48">
        <v>0</v>
      </c>
      <c r="BT367" s="48">
        <v>0</v>
      </c>
      <c r="BU367" s="48">
        <v>0</v>
      </c>
      <c r="BV367" s="48">
        <v>0</v>
      </c>
      <c r="BW367" s="48">
        <v>0</v>
      </c>
      <c r="BX367" s="48">
        <v>0</v>
      </c>
      <c r="BY367" s="48">
        <v>0</v>
      </c>
      <c r="BZ367" s="48">
        <v>0</v>
      </c>
      <c r="CA367" s="48">
        <v>0</v>
      </c>
      <c r="CB367" s="48">
        <v>0</v>
      </c>
      <c r="CC367" s="48">
        <v>0</v>
      </c>
      <c r="CD367" s="48">
        <v>0</v>
      </c>
      <c r="CE367" s="48">
        <v>0</v>
      </c>
      <c r="CF367" s="48">
        <v>0</v>
      </c>
      <c r="CG367" s="48">
        <v>0</v>
      </c>
      <c r="CH367" s="48">
        <v>0</v>
      </c>
      <c r="CI367" s="48">
        <v>0</v>
      </c>
      <c r="CJ367" s="48">
        <v>0</v>
      </c>
      <c r="CK367" s="48">
        <v>0</v>
      </c>
      <c r="CL367" s="48">
        <v>0</v>
      </c>
      <c r="CM367" s="48">
        <v>0</v>
      </c>
      <c r="CN367" s="48">
        <v>0</v>
      </c>
      <c r="CO367" s="48">
        <v>0</v>
      </c>
      <c r="CP367" s="48">
        <v>2</v>
      </c>
      <c r="CQ367" s="48"/>
      <c r="CR367" s="48"/>
      <c r="CS367" s="48"/>
      <c r="CT367" s="48">
        <v>2</v>
      </c>
      <c r="CU367" s="48">
        <v>208</v>
      </c>
      <c r="CV367" s="429" t="s">
        <v>397</v>
      </c>
      <c r="CW367" s="47" t="s">
        <v>1932</v>
      </c>
      <c r="CX367" s="47" t="s">
        <v>1067</v>
      </c>
      <c r="CY367" s="15"/>
    </row>
    <row r="368" spans="1:103" hidden="1" x14ac:dyDescent="0.35">
      <c r="A368" s="427">
        <v>366</v>
      </c>
      <c r="B368" s="47" t="s">
        <v>1841</v>
      </c>
      <c r="C368" s="47" t="s">
        <v>1842</v>
      </c>
      <c r="D368" s="47" t="s">
        <v>56</v>
      </c>
      <c r="E368" s="47" t="s">
        <v>1948</v>
      </c>
      <c r="F368" s="47" t="s">
        <v>131</v>
      </c>
      <c r="G368" s="47" t="s">
        <v>58</v>
      </c>
      <c r="H368" s="47" t="s">
        <v>327</v>
      </c>
      <c r="I368" s="433"/>
      <c r="J368" s="47" t="s">
        <v>395</v>
      </c>
      <c r="K368" s="433"/>
      <c r="L368" s="433"/>
      <c r="M368" s="433"/>
      <c r="N368" s="369"/>
      <c r="O368" s="370"/>
      <c r="P368" s="433"/>
      <c r="Q368" s="433"/>
      <c r="R368" s="433"/>
      <c r="S368" s="433"/>
      <c r="T368" s="433"/>
      <c r="U368" s="369"/>
      <c r="V368" s="370"/>
      <c r="W368" s="433"/>
      <c r="X368" s="433"/>
      <c r="Y368" s="433"/>
      <c r="Z368" s="433"/>
      <c r="AA368" s="433"/>
      <c r="AB368" s="369"/>
      <c r="AC368" s="370"/>
      <c r="AD368" s="433"/>
      <c r="AE368" s="433"/>
      <c r="AF368" s="433"/>
      <c r="AG368" s="433"/>
      <c r="AH368" s="433"/>
      <c r="AI368" s="369"/>
      <c r="AJ368" s="370"/>
      <c r="AK368" s="433"/>
      <c r="AL368" s="433"/>
      <c r="AM368" s="221"/>
      <c r="AN368" s="48">
        <v>0</v>
      </c>
      <c r="AO368" s="48">
        <v>0</v>
      </c>
      <c r="AP368" s="48">
        <v>0</v>
      </c>
      <c r="AQ368" s="48"/>
      <c r="AR368" s="48"/>
      <c r="AS368" s="48"/>
      <c r="AT368" s="48">
        <v>18</v>
      </c>
      <c r="AU368" s="48">
        <v>0</v>
      </c>
      <c r="AV368" s="48">
        <v>0</v>
      </c>
      <c r="AW368" s="48">
        <v>0</v>
      </c>
      <c r="AX368" s="48">
        <v>0</v>
      </c>
      <c r="AY368" s="48">
        <v>0</v>
      </c>
      <c r="AZ368" s="48">
        <v>0</v>
      </c>
      <c r="BA368" s="48">
        <v>0</v>
      </c>
      <c r="BB368" s="48">
        <v>0</v>
      </c>
      <c r="BC368" s="48">
        <v>0</v>
      </c>
      <c r="BD368" s="48">
        <v>0</v>
      </c>
      <c r="BE368" s="48">
        <v>0</v>
      </c>
      <c r="BF368" s="48">
        <v>0</v>
      </c>
      <c r="BG368" s="48">
        <v>0</v>
      </c>
      <c r="BH368" s="48">
        <v>0</v>
      </c>
      <c r="BI368" s="48">
        <v>0</v>
      </c>
      <c r="BJ368" s="48">
        <v>0</v>
      </c>
      <c r="BK368" s="48">
        <v>0</v>
      </c>
      <c r="BL368" s="48">
        <v>0</v>
      </c>
      <c r="BM368" s="48">
        <v>0</v>
      </c>
      <c r="BN368" s="48">
        <v>0</v>
      </c>
      <c r="BO368" s="48">
        <v>0</v>
      </c>
      <c r="BP368" s="48">
        <v>0</v>
      </c>
      <c r="BQ368" s="48">
        <v>0</v>
      </c>
      <c r="BR368" s="48">
        <v>0</v>
      </c>
      <c r="BS368" s="48">
        <v>0</v>
      </c>
      <c r="BT368" s="48">
        <v>0</v>
      </c>
      <c r="BU368" s="48">
        <v>0</v>
      </c>
      <c r="BV368" s="48">
        <v>0</v>
      </c>
      <c r="BW368" s="48">
        <v>0</v>
      </c>
      <c r="BX368" s="48">
        <v>0</v>
      </c>
      <c r="BY368" s="48">
        <v>0</v>
      </c>
      <c r="BZ368" s="48">
        <v>0</v>
      </c>
      <c r="CA368" s="48">
        <v>0</v>
      </c>
      <c r="CB368" s="48">
        <v>0</v>
      </c>
      <c r="CC368" s="48">
        <v>0</v>
      </c>
      <c r="CD368" s="48">
        <v>0</v>
      </c>
      <c r="CE368" s="48">
        <v>0</v>
      </c>
      <c r="CF368" s="48">
        <v>0</v>
      </c>
      <c r="CG368" s="48">
        <v>0</v>
      </c>
      <c r="CH368" s="48">
        <v>0</v>
      </c>
      <c r="CI368" s="48">
        <v>0</v>
      </c>
      <c r="CJ368" s="48">
        <v>0</v>
      </c>
      <c r="CK368" s="48">
        <v>0</v>
      </c>
      <c r="CL368" s="48">
        <v>0</v>
      </c>
      <c r="CM368" s="48">
        <v>0</v>
      </c>
      <c r="CN368" s="48">
        <v>0</v>
      </c>
      <c r="CO368" s="48">
        <v>0</v>
      </c>
      <c r="CP368" s="48">
        <v>216</v>
      </c>
      <c r="CQ368" s="48"/>
      <c r="CR368" s="48"/>
      <c r="CS368" s="48"/>
      <c r="CT368" s="48">
        <v>208</v>
      </c>
      <c r="CU368" s="48"/>
      <c r="CV368" s="429" t="s">
        <v>397</v>
      </c>
      <c r="CW368" s="47" t="s">
        <v>1932</v>
      </c>
      <c r="CX368" s="47" t="s">
        <v>1067</v>
      </c>
      <c r="CY368" s="15"/>
    </row>
    <row r="369" spans="1:103" hidden="1" x14ac:dyDescent="0.35">
      <c r="A369" s="427">
        <v>367</v>
      </c>
      <c r="B369" s="47" t="s">
        <v>1843</v>
      </c>
      <c r="C369" s="47" t="s">
        <v>1844</v>
      </c>
      <c r="D369" s="47" t="s">
        <v>56</v>
      </c>
      <c r="E369" s="47" t="s">
        <v>1949</v>
      </c>
      <c r="F369" s="47" t="s">
        <v>131</v>
      </c>
      <c r="G369" s="47" t="s">
        <v>58</v>
      </c>
      <c r="H369" s="47" t="s">
        <v>328</v>
      </c>
      <c r="I369" s="433"/>
      <c r="J369" s="47" t="s">
        <v>395</v>
      </c>
      <c r="K369" s="433"/>
      <c r="L369" s="433"/>
      <c r="M369" s="433"/>
      <c r="N369" s="369"/>
      <c r="O369" s="370"/>
      <c r="P369" s="433"/>
      <c r="Q369" s="433"/>
      <c r="R369" s="433"/>
      <c r="S369" s="433"/>
      <c r="T369" s="433"/>
      <c r="U369" s="369"/>
      <c r="V369" s="370"/>
      <c r="W369" s="433"/>
      <c r="X369" s="433"/>
      <c r="Y369" s="433"/>
      <c r="Z369" s="433"/>
      <c r="AA369" s="433"/>
      <c r="AB369" s="369"/>
      <c r="AC369" s="370"/>
      <c r="AD369" s="433"/>
      <c r="AE369" s="433"/>
      <c r="AF369" s="433"/>
      <c r="AG369" s="433"/>
      <c r="AH369" s="433"/>
      <c r="AI369" s="369"/>
      <c r="AJ369" s="370"/>
      <c r="AK369" s="433"/>
      <c r="AL369" s="433"/>
      <c r="AM369" s="221"/>
      <c r="AN369" s="48">
        <v>0</v>
      </c>
      <c r="AO369" s="48">
        <v>0</v>
      </c>
      <c r="AP369" s="48">
        <v>0</v>
      </c>
      <c r="AQ369" s="48"/>
      <c r="AR369" s="48"/>
      <c r="AS369" s="48"/>
      <c r="AT369" s="48">
        <v>18</v>
      </c>
      <c r="AU369" s="48">
        <v>0</v>
      </c>
      <c r="AV369" s="48">
        <v>0</v>
      </c>
      <c r="AW369" s="48">
        <v>0</v>
      </c>
      <c r="AX369" s="48">
        <v>0</v>
      </c>
      <c r="AY369" s="48">
        <v>0</v>
      </c>
      <c r="AZ369" s="48">
        <v>0</v>
      </c>
      <c r="BA369" s="48">
        <v>0</v>
      </c>
      <c r="BB369" s="48">
        <v>0</v>
      </c>
      <c r="BC369" s="48">
        <v>0</v>
      </c>
      <c r="BD369" s="48">
        <v>0</v>
      </c>
      <c r="BE369" s="48">
        <v>0</v>
      </c>
      <c r="BF369" s="48">
        <v>0</v>
      </c>
      <c r="BG369" s="48">
        <v>0</v>
      </c>
      <c r="BH369" s="48">
        <v>0</v>
      </c>
      <c r="BI369" s="48">
        <v>0</v>
      </c>
      <c r="BJ369" s="48">
        <v>0</v>
      </c>
      <c r="BK369" s="48">
        <v>0</v>
      </c>
      <c r="BL369" s="48">
        <v>0</v>
      </c>
      <c r="BM369" s="48">
        <v>0</v>
      </c>
      <c r="BN369" s="48">
        <v>0</v>
      </c>
      <c r="BO369" s="48">
        <v>0</v>
      </c>
      <c r="BP369" s="48">
        <v>0</v>
      </c>
      <c r="BQ369" s="48">
        <v>0</v>
      </c>
      <c r="BR369" s="48">
        <v>0</v>
      </c>
      <c r="BS369" s="48">
        <v>0</v>
      </c>
      <c r="BT369" s="48">
        <v>0</v>
      </c>
      <c r="BU369" s="48">
        <v>0</v>
      </c>
      <c r="BV369" s="48">
        <v>0</v>
      </c>
      <c r="BW369" s="48">
        <v>0</v>
      </c>
      <c r="BX369" s="48">
        <v>0</v>
      </c>
      <c r="BY369" s="48">
        <v>0</v>
      </c>
      <c r="BZ369" s="48">
        <v>0</v>
      </c>
      <c r="CA369" s="48">
        <v>0</v>
      </c>
      <c r="CB369" s="48">
        <v>0</v>
      </c>
      <c r="CC369" s="48">
        <v>0</v>
      </c>
      <c r="CD369" s="48">
        <v>0</v>
      </c>
      <c r="CE369" s="48">
        <v>0</v>
      </c>
      <c r="CF369" s="48">
        <v>0</v>
      </c>
      <c r="CG369" s="48">
        <v>0</v>
      </c>
      <c r="CH369" s="48">
        <v>0</v>
      </c>
      <c r="CI369" s="48">
        <v>0</v>
      </c>
      <c r="CJ369" s="48">
        <v>0</v>
      </c>
      <c r="CK369" s="48">
        <v>0</v>
      </c>
      <c r="CL369" s="48">
        <v>0</v>
      </c>
      <c r="CM369" s="48">
        <v>0</v>
      </c>
      <c r="CN369" s="48">
        <v>0</v>
      </c>
      <c r="CO369" s="48">
        <v>0</v>
      </c>
      <c r="CP369" s="48">
        <v>216</v>
      </c>
      <c r="CQ369" s="48"/>
      <c r="CR369" s="48"/>
      <c r="CS369" s="48"/>
      <c r="CT369" s="48">
        <v>208</v>
      </c>
      <c r="CU369" s="48"/>
      <c r="CV369" s="429" t="s">
        <v>397</v>
      </c>
      <c r="CW369" s="47" t="s">
        <v>1932</v>
      </c>
      <c r="CX369" s="47" t="s">
        <v>1067</v>
      </c>
      <c r="CY369" s="15"/>
    </row>
    <row r="370" spans="1:103" hidden="1" x14ac:dyDescent="0.35">
      <c r="A370" s="427">
        <v>368</v>
      </c>
      <c r="B370" s="47" t="s">
        <v>1845</v>
      </c>
      <c r="C370" s="47" t="s">
        <v>1846</v>
      </c>
      <c r="D370" s="47" t="s">
        <v>56</v>
      </c>
      <c r="E370" s="47" t="s">
        <v>1950</v>
      </c>
      <c r="F370" s="47" t="s">
        <v>131</v>
      </c>
      <c r="G370" s="47" t="s">
        <v>58</v>
      </c>
      <c r="H370" s="47" t="s">
        <v>328</v>
      </c>
      <c r="I370" s="433"/>
      <c r="J370" s="47" t="s">
        <v>104</v>
      </c>
      <c r="K370" s="47" t="s">
        <v>104</v>
      </c>
      <c r="L370" s="423" t="s">
        <v>106</v>
      </c>
      <c r="M370" s="423" t="s">
        <v>106</v>
      </c>
      <c r="N370" s="19" t="s">
        <v>106</v>
      </c>
      <c r="O370" s="370" t="s">
        <v>395</v>
      </c>
      <c r="P370" s="47" t="s">
        <v>395</v>
      </c>
      <c r="Q370" s="423" t="s">
        <v>106</v>
      </c>
      <c r="R370" s="423" t="s">
        <v>106</v>
      </c>
      <c r="S370" s="423" t="s">
        <v>106</v>
      </c>
      <c r="T370" s="433"/>
      <c r="U370" s="369" t="s">
        <v>104</v>
      </c>
      <c r="V370" s="370" t="s">
        <v>395</v>
      </c>
      <c r="W370" s="433"/>
      <c r="X370" s="433"/>
      <c r="Y370" s="433"/>
      <c r="Z370" s="433"/>
      <c r="AA370" s="433"/>
      <c r="AB370" s="369"/>
      <c r="AC370" s="370"/>
      <c r="AD370" s="433"/>
      <c r="AE370" s="433"/>
      <c r="AF370" s="433"/>
      <c r="AG370" s="433"/>
      <c r="AH370" s="433"/>
      <c r="AI370" s="369"/>
      <c r="AJ370" s="370"/>
      <c r="AK370" s="433"/>
      <c r="AL370" s="433"/>
      <c r="AM370" s="221"/>
      <c r="AN370" s="48">
        <v>9</v>
      </c>
      <c r="AO370" s="48">
        <v>9</v>
      </c>
      <c r="AP370" s="48">
        <v>9</v>
      </c>
      <c r="AQ370" s="48">
        <v>0</v>
      </c>
      <c r="AR370" s="48">
        <v>0</v>
      </c>
      <c r="AS370" s="48">
        <v>0</v>
      </c>
      <c r="AT370" s="430">
        <v>18.333300000000001</v>
      </c>
      <c r="AU370" s="48">
        <v>84</v>
      </c>
      <c r="AV370" s="48">
        <v>84</v>
      </c>
      <c r="AW370" s="48">
        <v>84</v>
      </c>
      <c r="AX370" s="48">
        <v>0</v>
      </c>
      <c r="AY370" s="48">
        <v>0</v>
      </c>
      <c r="AZ370" s="48">
        <v>0</v>
      </c>
      <c r="BA370" s="48">
        <v>0</v>
      </c>
      <c r="BB370" s="48">
        <v>0</v>
      </c>
      <c r="BC370" s="48">
        <v>0</v>
      </c>
      <c r="BD370" s="48">
        <v>0</v>
      </c>
      <c r="BE370" s="48">
        <v>0</v>
      </c>
      <c r="BF370" s="48">
        <v>0</v>
      </c>
      <c r="BG370" s="48">
        <v>0</v>
      </c>
      <c r="BH370" s="48">
        <v>0</v>
      </c>
      <c r="BI370" s="48">
        <v>0</v>
      </c>
      <c r="BJ370" s="48">
        <v>0</v>
      </c>
      <c r="BK370" s="48">
        <v>0</v>
      </c>
      <c r="BL370" s="48">
        <v>0</v>
      </c>
      <c r="BM370" s="48">
        <v>0</v>
      </c>
      <c r="BN370" s="48">
        <v>0</v>
      </c>
      <c r="BO370" s="48">
        <v>0</v>
      </c>
      <c r="BP370" s="48">
        <v>0</v>
      </c>
      <c r="BQ370" s="48">
        <v>0</v>
      </c>
      <c r="BR370" s="48">
        <v>0</v>
      </c>
      <c r="BS370" s="48">
        <v>0</v>
      </c>
      <c r="BT370" s="48">
        <v>0</v>
      </c>
      <c r="BU370" s="48">
        <v>0</v>
      </c>
      <c r="BV370" s="48">
        <v>0</v>
      </c>
      <c r="BW370" s="48">
        <v>0</v>
      </c>
      <c r="BX370" s="48">
        <v>0</v>
      </c>
      <c r="BY370" s="48">
        <v>0</v>
      </c>
      <c r="BZ370" s="48">
        <v>0</v>
      </c>
      <c r="CA370" s="48">
        <v>0</v>
      </c>
      <c r="CB370" s="48">
        <v>0</v>
      </c>
      <c r="CC370" s="48">
        <v>0</v>
      </c>
      <c r="CD370" s="48">
        <v>0</v>
      </c>
      <c r="CE370" s="48">
        <v>0</v>
      </c>
      <c r="CF370" s="48">
        <v>0</v>
      </c>
      <c r="CG370" s="48">
        <v>0</v>
      </c>
      <c r="CH370" s="48">
        <v>0</v>
      </c>
      <c r="CI370" s="48">
        <v>0</v>
      </c>
      <c r="CJ370" s="48">
        <v>0</v>
      </c>
      <c r="CK370" s="48">
        <v>0</v>
      </c>
      <c r="CL370" s="48">
        <v>0</v>
      </c>
      <c r="CM370" s="48">
        <v>0</v>
      </c>
      <c r="CN370" s="48">
        <v>0</v>
      </c>
      <c r="CO370" s="48">
        <v>0</v>
      </c>
      <c r="CP370" s="48">
        <v>122</v>
      </c>
      <c r="CQ370" s="48"/>
      <c r="CR370" s="48"/>
      <c r="CS370" s="48">
        <v>10</v>
      </c>
      <c r="CT370" s="48">
        <v>132</v>
      </c>
      <c r="CU370" s="48">
        <v>84</v>
      </c>
      <c r="CV370" s="429" t="s">
        <v>397</v>
      </c>
      <c r="CW370" s="47" t="s">
        <v>1932</v>
      </c>
      <c r="CX370" s="47" t="s">
        <v>870</v>
      </c>
      <c r="CY370" s="15"/>
    </row>
    <row r="371" spans="1:103" hidden="1" x14ac:dyDescent="0.35">
      <c r="A371" s="427">
        <v>369</v>
      </c>
      <c r="B371" s="47" t="s">
        <v>1847</v>
      </c>
      <c r="C371" s="47" t="s">
        <v>1848</v>
      </c>
      <c r="D371" s="47" t="s">
        <v>61</v>
      </c>
      <c r="E371" s="47" t="s">
        <v>1951</v>
      </c>
      <c r="F371" s="47" t="s">
        <v>132</v>
      </c>
      <c r="G371" s="47" t="s">
        <v>58</v>
      </c>
      <c r="H371" s="47" t="s">
        <v>547</v>
      </c>
      <c r="I371" s="433"/>
      <c r="J371" s="433"/>
      <c r="K371" s="47" t="s">
        <v>104</v>
      </c>
      <c r="L371" s="47" t="s">
        <v>104</v>
      </c>
      <c r="M371" s="423" t="s">
        <v>106</v>
      </c>
      <c r="N371" s="19" t="s">
        <v>106</v>
      </c>
      <c r="O371" s="370" t="s">
        <v>395</v>
      </c>
      <c r="P371" s="423" t="s">
        <v>106</v>
      </c>
      <c r="Q371" s="423" t="s">
        <v>106</v>
      </c>
      <c r="R371" s="423" t="s">
        <v>106</v>
      </c>
      <c r="S371" s="423" t="s">
        <v>106</v>
      </c>
      <c r="T371" s="47" t="s">
        <v>395</v>
      </c>
      <c r="U371" s="369" t="s">
        <v>104</v>
      </c>
      <c r="V371" s="370" t="s">
        <v>395</v>
      </c>
      <c r="W371" s="423" t="s">
        <v>106</v>
      </c>
      <c r="X371" s="47" t="s">
        <v>395</v>
      </c>
      <c r="Y371" s="423" t="s">
        <v>106</v>
      </c>
      <c r="Z371" s="423" t="s">
        <v>106</v>
      </c>
      <c r="AA371" s="47" t="s">
        <v>104</v>
      </c>
      <c r="AB371" s="19" t="s">
        <v>106</v>
      </c>
      <c r="AC371" s="370" t="s">
        <v>395</v>
      </c>
      <c r="AD371" s="423" t="s">
        <v>106</v>
      </c>
      <c r="AE371" s="423" t="s">
        <v>106</v>
      </c>
      <c r="AF371" s="423" t="s">
        <v>106</v>
      </c>
      <c r="AG371" s="47" t="s">
        <v>395</v>
      </c>
      <c r="AH371" s="423" t="s">
        <v>106</v>
      </c>
      <c r="AI371" s="369" t="s">
        <v>104</v>
      </c>
      <c r="AJ371" s="370" t="s">
        <v>395</v>
      </c>
      <c r="AK371" s="423" t="s">
        <v>106</v>
      </c>
      <c r="AL371" s="423" t="s">
        <v>106</v>
      </c>
      <c r="AM371" s="221"/>
      <c r="AN371" s="48">
        <v>21</v>
      </c>
      <c r="AO371" s="48">
        <v>21</v>
      </c>
      <c r="AP371" s="48">
        <v>21</v>
      </c>
      <c r="AQ371" s="48">
        <v>0</v>
      </c>
      <c r="AR371" s="48">
        <v>0</v>
      </c>
      <c r="AS371" s="48">
        <v>0</v>
      </c>
      <c r="AT371" s="430">
        <v>18.666699999999999</v>
      </c>
      <c r="AU371" s="48">
        <v>200</v>
      </c>
      <c r="AV371" s="48">
        <v>200</v>
      </c>
      <c r="AW371" s="48">
        <v>200</v>
      </c>
      <c r="AX371" s="48">
        <v>0</v>
      </c>
      <c r="AY371" s="48">
        <v>0</v>
      </c>
      <c r="AZ371" s="48">
        <v>0</v>
      </c>
      <c r="BA371" s="48">
        <v>0</v>
      </c>
      <c r="BB371" s="48">
        <v>0</v>
      </c>
      <c r="BC371" s="48">
        <v>0</v>
      </c>
      <c r="BD371" s="48">
        <v>0</v>
      </c>
      <c r="BE371" s="48">
        <v>0</v>
      </c>
      <c r="BF371" s="48">
        <v>0</v>
      </c>
      <c r="BG371" s="48">
        <v>0</v>
      </c>
      <c r="BH371" s="48">
        <v>0</v>
      </c>
      <c r="BI371" s="48">
        <v>0</v>
      </c>
      <c r="BJ371" s="48">
        <v>0</v>
      </c>
      <c r="BK371" s="48">
        <v>0</v>
      </c>
      <c r="BL371" s="48">
        <v>0</v>
      </c>
      <c r="BM371" s="48">
        <v>0</v>
      </c>
      <c r="BN371" s="48">
        <v>0</v>
      </c>
      <c r="BO371" s="48">
        <v>0</v>
      </c>
      <c r="BP371" s="48">
        <v>0</v>
      </c>
      <c r="BQ371" s="48">
        <v>0</v>
      </c>
      <c r="BR371" s="48">
        <v>0</v>
      </c>
      <c r="BS371" s="48">
        <v>0</v>
      </c>
      <c r="BT371" s="48">
        <v>0</v>
      </c>
      <c r="BU371" s="48">
        <v>0</v>
      </c>
      <c r="BV371" s="48">
        <v>0</v>
      </c>
      <c r="BW371" s="48">
        <v>0</v>
      </c>
      <c r="BX371" s="48">
        <v>0</v>
      </c>
      <c r="BY371" s="48">
        <v>0</v>
      </c>
      <c r="BZ371" s="48">
        <v>0</v>
      </c>
      <c r="CA371" s="48">
        <v>0</v>
      </c>
      <c r="CB371" s="48">
        <v>0</v>
      </c>
      <c r="CC371" s="48">
        <v>0</v>
      </c>
      <c r="CD371" s="48">
        <v>0</v>
      </c>
      <c r="CE371" s="48">
        <v>0</v>
      </c>
      <c r="CF371" s="48">
        <v>0</v>
      </c>
      <c r="CG371" s="48">
        <v>0</v>
      </c>
      <c r="CH371" s="48">
        <v>0</v>
      </c>
      <c r="CI371" s="48">
        <v>0</v>
      </c>
      <c r="CJ371" s="48">
        <v>0</v>
      </c>
      <c r="CK371" s="48">
        <v>0</v>
      </c>
      <c r="CL371" s="48">
        <v>0</v>
      </c>
      <c r="CM371" s="48">
        <v>0</v>
      </c>
      <c r="CN371" s="48">
        <v>0</v>
      </c>
      <c r="CO371" s="48">
        <v>0</v>
      </c>
      <c r="CP371" s="48">
        <v>12</v>
      </c>
      <c r="CQ371" s="48"/>
      <c r="CR371" s="48"/>
      <c r="CS371" s="48"/>
      <c r="CT371" s="48">
        <v>12</v>
      </c>
      <c r="CU371" s="48">
        <v>200</v>
      </c>
      <c r="CV371" s="429" t="s">
        <v>397</v>
      </c>
      <c r="CW371" s="47" t="s">
        <v>1952</v>
      </c>
      <c r="CX371" s="47" t="s">
        <v>870</v>
      </c>
      <c r="CY371" s="15"/>
    </row>
    <row r="372" spans="1:103" hidden="1" x14ac:dyDescent="0.35">
      <c r="A372" s="427">
        <v>370</v>
      </c>
      <c r="B372" s="47" t="s">
        <v>1849</v>
      </c>
      <c r="C372" s="47" t="s">
        <v>1850</v>
      </c>
      <c r="D372" s="47" t="s">
        <v>56</v>
      </c>
      <c r="E372" s="47" t="s">
        <v>1953</v>
      </c>
      <c r="F372" s="47" t="s">
        <v>131</v>
      </c>
      <c r="G372" s="47" t="s">
        <v>58</v>
      </c>
      <c r="H372" s="47" t="s">
        <v>399</v>
      </c>
      <c r="I372" s="433"/>
      <c r="J372" s="433"/>
      <c r="K372" s="47" t="s">
        <v>104</v>
      </c>
      <c r="L372" s="47" t="s">
        <v>104</v>
      </c>
      <c r="M372" s="423" t="s">
        <v>106</v>
      </c>
      <c r="N372" s="19" t="s">
        <v>106</v>
      </c>
      <c r="O372" s="370" t="s">
        <v>395</v>
      </c>
      <c r="P372" s="423" t="s">
        <v>106</v>
      </c>
      <c r="Q372" s="423" t="s">
        <v>106</v>
      </c>
      <c r="R372" s="423" t="s">
        <v>106</v>
      </c>
      <c r="S372" s="423" t="s">
        <v>106</v>
      </c>
      <c r="T372" s="47" t="s">
        <v>104</v>
      </c>
      <c r="U372" s="369" t="s">
        <v>395</v>
      </c>
      <c r="V372" s="370" t="s">
        <v>395</v>
      </c>
      <c r="W372" s="423" t="s">
        <v>106</v>
      </c>
      <c r="X372" s="423" t="s">
        <v>106</v>
      </c>
      <c r="Y372" s="423" t="s">
        <v>106</v>
      </c>
      <c r="Z372" s="47" t="s">
        <v>395</v>
      </c>
      <c r="AA372" s="423" t="s">
        <v>106</v>
      </c>
      <c r="AB372" s="369" t="s">
        <v>104</v>
      </c>
      <c r="AC372" s="370" t="s">
        <v>395</v>
      </c>
      <c r="AD372" s="423" t="s">
        <v>106</v>
      </c>
      <c r="AE372" s="423" t="s">
        <v>106</v>
      </c>
      <c r="AF372" s="423" t="s">
        <v>106</v>
      </c>
      <c r="AG372" s="423" t="s">
        <v>106</v>
      </c>
      <c r="AH372" s="47" t="s">
        <v>104</v>
      </c>
      <c r="AI372" s="369" t="s">
        <v>395</v>
      </c>
      <c r="AJ372" s="370" t="s">
        <v>395</v>
      </c>
      <c r="AK372" s="423" t="s">
        <v>106</v>
      </c>
      <c r="AL372" s="423" t="s">
        <v>106</v>
      </c>
      <c r="AM372" s="221"/>
      <c r="AN372" s="48">
        <v>21</v>
      </c>
      <c r="AO372" s="48">
        <v>21</v>
      </c>
      <c r="AP372" s="48">
        <v>21</v>
      </c>
      <c r="AQ372" s="48">
        <v>0</v>
      </c>
      <c r="AR372" s="48">
        <v>40</v>
      </c>
      <c r="AS372" s="48">
        <v>40</v>
      </c>
      <c r="AT372" s="430">
        <v>18.666699999999999</v>
      </c>
      <c r="AU372" s="48">
        <v>200</v>
      </c>
      <c r="AV372" s="48">
        <v>200</v>
      </c>
      <c r="AW372" s="48">
        <v>200</v>
      </c>
      <c r="AX372" s="48">
        <v>0</v>
      </c>
      <c r="AY372" s="48">
        <v>0</v>
      </c>
      <c r="AZ372" s="48">
        <v>0</v>
      </c>
      <c r="BA372" s="48">
        <v>0</v>
      </c>
      <c r="BB372" s="48">
        <v>0</v>
      </c>
      <c r="BC372" s="48">
        <v>0</v>
      </c>
      <c r="BD372" s="48">
        <v>0</v>
      </c>
      <c r="BE372" s="48">
        <v>0</v>
      </c>
      <c r="BF372" s="48">
        <v>0</v>
      </c>
      <c r="BG372" s="48">
        <v>0</v>
      </c>
      <c r="BH372" s="48">
        <v>0</v>
      </c>
      <c r="BI372" s="48">
        <v>0</v>
      </c>
      <c r="BJ372" s="48">
        <v>0</v>
      </c>
      <c r="BK372" s="48">
        <v>0</v>
      </c>
      <c r="BL372" s="48">
        <v>0</v>
      </c>
      <c r="BM372" s="48">
        <v>0</v>
      </c>
      <c r="BN372" s="48">
        <v>0</v>
      </c>
      <c r="BO372" s="48">
        <v>0</v>
      </c>
      <c r="BP372" s="48">
        <v>0</v>
      </c>
      <c r="BQ372" s="48">
        <v>0</v>
      </c>
      <c r="BR372" s="48">
        <v>0</v>
      </c>
      <c r="BS372" s="48">
        <v>0</v>
      </c>
      <c r="BT372" s="48">
        <v>0</v>
      </c>
      <c r="BU372" s="48">
        <v>0</v>
      </c>
      <c r="BV372" s="48">
        <v>0</v>
      </c>
      <c r="BW372" s="48">
        <v>0</v>
      </c>
      <c r="BX372" s="48">
        <v>0</v>
      </c>
      <c r="BY372" s="48">
        <v>0</v>
      </c>
      <c r="BZ372" s="48">
        <v>0</v>
      </c>
      <c r="CA372" s="48">
        <v>0</v>
      </c>
      <c r="CB372" s="48">
        <v>0</v>
      </c>
      <c r="CC372" s="48">
        <v>0</v>
      </c>
      <c r="CD372" s="48">
        <v>0</v>
      </c>
      <c r="CE372" s="48">
        <v>0</v>
      </c>
      <c r="CF372" s="48">
        <v>0</v>
      </c>
      <c r="CG372" s="48">
        <v>0</v>
      </c>
      <c r="CH372" s="48">
        <v>0</v>
      </c>
      <c r="CI372" s="48">
        <v>0</v>
      </c>
      <c r="CJ372" s="48">
        <v>0</v>
      </c>
      <c r="CK372" s="48">
        <v>0</v>
      </c>
      <c r="CL372" s="48">
        <v>0</v>
      </c>
      <c r="CM372" s="48">
        <v>0</v>
      </c>
      <c r="CN372" s="48">
        <v>0</v>
      </c>
      <c r="CO372" s="48">
        <v>0</v>
      </c>
      <c r="CP372" s="48">
        <v>12</v>
      </c>
      <c r="CQ372" s="48"/>
      <c r="CR372" s="48"/>
      <c r="CS372" s="48"/>
      <c r="CT372" s="48">
        <v>12</v>
      </c>
      <c r="CU372" s="48">
        <v>200</v>
      </c>
      <c r="CV372" s="429" t="s">
        <v>397</v>
      </c>
      <c r="CW372" s="47" t="s">
        <v>1952</v>
      </c>
      <c r="CX372" s="47" t="s">
        <v>870</v>
      </c>
      <c r="CY372" s="15"/>
    </row>
    <row r="373" spans="1:103" hidden="1" x14ac:dyDescent="0.35">
      <c r="A373" s="427">
        <v>371</v>
      </c>
      <c r="B373" s="47" t="s">
        <v>1851</v>
      </c>
      <c r="C373" s="47" t="s">
        <v>1852</v>
      </c>
      <c r="D373" s="47" t="s">
        <v>56</v>
      </c>
      <c r="E373" s="47" t="s">
        <v>1954</v>
      </c>
      <c r="F373" s="47" t="s">
        <v>131</v>
      </c>
      <c r="G373" s="47" t="s">
        <v>58</v>
      </c>
      <c r="H373" s="47" t="s">
        <v>399</v>
      </c>
      <c r="I373" s="433"/>
      <c r="J373" s="433"/>
      <c r="K373" s="47" t="s">
        <v>104</v>
      </c>
      <c r="L373" s="47" t="s">
        <v>104</v>
      </c>
      <c r="M373" s="423" t="s">
        <v>106</v>
      </c>
      <c r="N373" s="19" t="s">
        <v>106</v>
      </c>
      <c r="O373" s="370" t="s">
        <v>395</v>
      </c>
      <c r="P373" s="423" t="s">
        <v>106</v>
      </c>
      <c r="Q373" s="423" t="s">
        <v>106</v>
      </c>
      <c r="R373" s="423" t="s">
        <v>106</v>
      </c>
      <c r="S373" s="423" t="s">
        <v>106</v>
      </c>
      <c r="T373" s="47" t="s">
        <v>104</v>
      </c>
      <c r="U373" s="369" t="s">
        <v>395</v>
      </c>
      <c r="V373" s="370" t="s">
        <v>395</v>
      </c>
      <c r="W373" s="423" t="s">
        <v>106</v>
      </c>
      <c r="X373" s="423" t="s">
        <v>106</v>
      </c>
      <c r="Y373" s="423" t="s">
        <v>106</v>
      </c>
      <c r="Z373" s="433"/>
      <c r="AA373" s="433"/>
      <c r="AB373" s="369"/>
      <c r="AC373" s="370"/>
      <c r="AD373" s="433"/>
      <c r="AE373" s="433"/>
      <c r="AF373" s="433"/>
      <c r="AG373" s="433"/>
      <c r="AH373" s="433"/>
      <c r="AI373" s="369"/>
      <c r="AJ373" s="370"/>
      <c r="AK373" s="433"/>
      <c r="AL373" s="433"/>
      <c r="AM373" s="221"/>
      <c r="AN373" s="48">
        <v>12</v>
      </c>
      <c r="AO373" s="48">
        <v>12</v>
      </c>
      <c r="AP373" s="48">
        <v>12</v>
      </c>
      <c r="AQ373" s="48">
        <v>0</v>
      </c>
      <c r="AR373" s="48">
        <v>20</v>
      </c>
      <c r="AS373" s="48">
        <v>20</v>
      </c>
      <c r="AT373" s="430">
        <v>18.333300000000001</v>
      </c>
      <c r="AU373" s="48">
        <v>114</v>
      </c>
      <c r="AV373" s="48">
        <v>114</v>
      </c>
      <c r="AW373" s="48">
        <v>114</v>
      </c>
      <c r="AX373" s="48">
        <v>0</v>
      </c>
      <c r="AY373" s="48">
        <v>0</v>
      </c>
      <c r="AZ373" s="48">
        <v>0</v>
      </c>
      <c r="BA373" s="48">
        <v>0</v>
      </c>
      <c r="BB373" s="48">
        <v>0</v>
      </c>
      <c r="BC373" s="48">
        <v>0</v>
      </c>
      <c r="BD373" s="48">
        <v>0</v>
      </c>
      <c r="BE373" s="48">
        <v>0</v>
      </c>
      <c r="BF373" s="48">
        <v>0</v>
      </c>
      <c r="BG373" s="48">
        <v>0</v>
      </c>
      <c r="BH373" s="48">
        <v>0</v>
      </c>
      <c r="BI373" s="48">
        <v>0</v>
      </c>
      <c r="BJ373" s="48">
        <v>0</v>
      </c>
      <c r="BK373" s="48">
        <v>0</v>
      </c>
      <c r="BL373" s="48">
        <v>0</v>
      </c>
      <c r="BM373" s="48">
        <v>0</v>
      </c>
      <c r="BN373" s="48">
        <v>0</v>
      </c>
      <c r="BO373" s="48">
        <v>0</v>
      </c>
      <c r="BP373" s="48">
        <v>0</v>
      </c>
      <c r="BQ373" s="48">
        <v>0</v>
      </c>
      <c r="BR373" s="48">
        <v>0</v>
      </c>
      <c r="BS373" s="48">
        <v>0</v>
      </c>
      <c r="BT373" s="48">
        <v>0</v>
      </c>
      <c r="BU373" s="48">
        <v>0</v>
      </c>
      <c r="BV373" s="48">
        <v>0</v>
      </c>
      <c r="BW373" s="48">
        <v>0</v>
      </c>
      <c r="BX373" s="48">
        <v>0</v>
      </c>
      <c r="BY373" s="48">
        <v>0</v>
      </c>
      <c r="BZ373" s="48">
        <v>0</v>
      </c>
      <c r="CA373" s="48">
        <v>0</v>
      </c>
      <c r="CB373" s="48">
        <v>0</v>
      </c>
      <c r="CC373" s="48">
        <v>0</v>
      </c>
      <c r="CD373" s="48">
        <v>0</v>
      </c>
      <c r="CE373" s="48">
        <v>0</v>
      </c>
      <c r="CF373" s="48">
        <v>0</v>
      </c>
      <c r="CG373" s="48">
        <v>0</v>
      </c>
      <c r="CH373" s="48">
        <v>0</v>
      </c>
      <c r="CI373" s="48">
        <v>0</v>
      </c>
      <c r="CJ373" s="48">
        <v>0</v>
      </c>
      <c r="CK373" s="48">
        <v>0</v>
      </c>
      <c r="CL373" s="48">
        <v>0</v>
      </c>
      <c r="CM373" s="48">
        <v>0</v>
      </c>
      <c r="CN373" s="48">
        <v>0</v>
      </c>
      <c r="CO373" s="48">
        <v>0</v>
      </c>
      <c r="CP373" s="48">
        <v>92</v>
      </c>
      <c r="CQ373" s="48"/>
      <c r="CR373" s="48"/>
      <c r="CS373" s="48">
        <v>10</v>
      </c>
      <c r="CT373" s="48">
        <v>102</v>
      </c>
      <c r="CU373" s="48">
        <v>114</v>
      </c>
      <c r="CV373" s="429" t="s">
        <v>397</v>
      </c>
      <c r="CW373" s="47" t="s">
        <v>1952</v>
      </c>
      <c r="CX373" s="47" t="s">
        <v>870</v>
      </c>
      <c r="CY373" s="15"/>
    </row>
    <row r="374" spans="1:103" hidden="1" x14ac:dyDescent="0.35">
      <c r="A374" s="427">
        <v>372</v>
      </c>
      <c r="B374" s="47" t="s">
        <v>1853</v>
      </c>
      <c r="C374" s="47" t="s">
        <v>1854</v>
      </c>
      <c r="D374" s="47" t="s">
        <v>56</v>
      </c>
      <c r="E374" s="47" t="s">
        <v>1955</v>
      </c>
      <c r="F374" s="47" t="s">
        <v>131</v>
      </c>
      <c r="G374" s="47" t="s">
        <v>58</v>
      </c>
      <c r="H374" s="47" t="s">
        <v>399</v>
      </c>
      <c r="I374" s="433"/>
      <c r="J374" s="433"/>
      <c r="K374" s="47" t="s">
        <v>104</v>
      </c>
      <c r="L374" s="47" t="s">
        <v>104</v>
      </c>
      <c r="M374" s="423" t="s">
        <v>106</v>
      </c>
      <c r="N374" s="19" t="s">
        <v>106</v>
      </c>
      <c r="O374" s="370" t="s">
        <v>395</v>
      </c>
      <c r="P374" s="423" t="s">
        <v>106</v>
      </c>
      <c r="Q374" s="423" t="s">
        <v>106</v>
      </c>
      <c r="R374" s="423" t="s">
        <v>106</v>
      </c>
      <c r="S374" s="423" t="s">
        <v>106</v>
      </c>
      <c r="T374" s="47" t="s">
        <v>104</v>
      </c>
      <c r="U374" s="369" t="s">
        <v>395</v>
      </c>
      <c r="V374" s="370" t="s">
        <v>395</v>
      </c>
      <c r="W374" s="433"/>
      <c r="X374" s="423" t="s">
        <v>106</v>
      </c>
      <c r="Y374" s="433"/>
      <c r="Z374" s="47" t="s">
        <v>395</v>
      </c>
      <c r="AA374" s="433"/>
      <c r="AB374" s="369"/>
      <c r="AC374" s="370"/>
      <c r="AD374" s="433"/>
      <c r="AE374" s="433"/>
      <c r="AF374" s="433"/>
      <c r="AG374" s="433"/>
      <c r="AH374" s="433"/>
      <c r="AI374" s="369"/>
      <c r="AJ374" s="370"/>
      <c r="AK374" s="433"/>
      <c r="AL374" s="433"/>
      <c r="AM374" s="221"/>
      <c r="AN374" s="48">
        <v>10</v>
      </c>
      <c r="AO374" s="48">
        <v>10</v>
      </c>
      <c r="AP374" s="48">
        <v>10</v>
      </c>
      <c r="AQ374" s="48">
        <v>0</v>
      </c>
      <c r="AR374" s="48">
        <v>20</v>
      </c>
      <c r="AS374" s="48">
        <v>20</v>
      </c>
      <c r="AT374" s="430">
        <v>18.333300000000001</v>
      </c>
      <c r="AU374" s="48">
        <v>94</v>
      </c>
      <c r="AV374" s="48">
        <v>94</v>
      </c>
      <c r="AW374" s="48">
        <v>94</v>
      </c>
      <c r="AX374" s="48">
        <v>0</v>
      </c>
      <c r="AY374" s="48">
        <v>0</v>
      </c>
      <c r="AZ374" s="48">
        <v>0</v>
      </c>
      <c r="BA374" s="48">
        <v>0</v>
      </c>
      <c r="BB374" s="48">
        <v>0</v>
      </c>
      <c r="BC374" s="48">
        <v>0</v>
      </c>
      <c r="BD374" s="48">
        <v>0</v>
      </c>
      <c r="BE374" s="48">
        <v>0</v>
      </c>
      <c r="BF374" s="48">
        <v>0</v>
      </c>
      <c r="BG374" s="48">
        <v>0</v>
      </c>
      <c r="BH374" s="48">
        <v>0</v>
      </c>
      <c r="BI374" s="48">
        <v>0</v>
      </c>
      <c r="BJ374" s="48">
        <v>0</v>
      </c>
      <c r="BK374" s="48">
        <v>0</v>
      </c>
      <c r="BL374" s="48">
        <v>0</v>
      </c>
      <c r="BM374" s="48">
        <v>0</v>
      </c>
      <c r="BN374" s="48">
        <v>0</v>
      </c>
      <c r="BO374" s="48">
        <v>0</v>
      </c>
      <c r="BP374" s="48">
        <v>0</v>
      </c>
      <c r="BQ374" s="48">
        <v>0</v>
      </c>
      <c r="BR374" s="48">
        <v>0</v>
      </c>
      <c r="BS374" s="48">
        <v>0</v>
      </c>
      <c r="BT374" s="48">
        <v>0</v>
      </c>
      <c r="BU374" s="48">
        <v>0</v>
      </c>
      <c r="BV374" s="48">
        <v>0</v>
      </c>
      <c r="BW374" s="48">
        <v>0</v>
      </c>
      <c r="BX374" s="48">
        <v>0</v>
      </c>
      <c r="BY374" s="48">
        <v>0</v>
      </c>
      <c r="BZ374" s="48">
        <v>0</v>
      </c>
      <c r="CA374" s="48">
        <v>0</v>
      </c>
      <c r="CB374" s="48">
        <v>0</v>
      </c>
      <c r="CC374" s="48">
        <v>0</v>
      </c>
      <c r="CD374" s="48">
        <v>0</v>
      </c>
      <c r="CE374" s="48">
        <v>0</v>
      </c>
      <c r="CF374" s="48">
        <v>0</v>
      </c>
      <c r="CG374" s="48">
        <v>0</v>
      </c>
      <c r="CH374" s="48">
        <v>0</v>
      </c>
      <c r="CI374" s="48">
        <v>0</v>
      </c>
      <c r="CJ374" s="48">
        <v>0</v>
      </c>
      <c r="CK374" s="48">
        <v>0</v>
      </c>
      <c r="CL374" s="48">
        <v>0</v>
      </c>
      <c r="CM374" s="48">
        <v>0</v>
      </c>
      <c r="CN374" s="48">
        <v>0</v>
      </c>
      <c r="CO374" s="48">
        <v>0</v>
      </c>
      <c r="CP374" s="48">
        <v>102</v>
      </c>
      <c r="CQ374" s="48"/>
      <c r="CR374" s="48"/>
      <c r="CS374" s="48">
        <v>20</v>
      </c>
      <c r="CT374" s="48">
        <v>122</v>
      </c>
      <c r="CU374" s="48">
        <v>94</v>
      </c>
      <c r="CV374" s="429" t="s">
        <v>397</v>
      </c>
      <c r="CW374" s="47" t="s">
        <v>1952</v>
      </c>
      <c r="CX374" s="47" t="s">
        <v>870</v>
      </c>
      <c r="CY374" s="15"/>
    </row>
    <row r="375" spans="1:103" hidden="1" x14ac:dyDescent="0.35">
      <c r="A375" s="427">
        <v>373</v>
      </c>
      <c r="B375" s="47" t="s">
        <v>1855</v>
      </c>
      <c r="C375" s="47" t="s">
        <v>1856</v>
      </c>
      <c r="D375" s="47" t="s">
        <v>56</v>
      </c>
      <c r="E375" s="47" t="s">
        <v>1956</v>
      </c>
      <c r="F375" s="47" t="s">
        <v>131</v>
      </c>
      <c r="G375" s="47" t="s">
        <v>58</v>
      </c>
      <c r="H375" s="47" t="s">
        <v>399</v>
      </c>
      <c r="I375" s="433"/>
      <c r="J375" s="433"/>
      <c r="K375" s="47" t="s">
        <v>104</v>
      </c>
      <c r="L375" s="47" t="s">
        <v>104</v>
      </c>
      <c r="M375" s="423" t="s">
        <v>106</v>
      </c>
      <c r="N375" s="19" t="s">
        <v>106</v>
      </c>
      <c r="O375" s="370" t="s">
        <v>395</v>
      </c>
      <c r="P375" s="423" t="s">
        <v>106</v>
      </c>
      <c r="Q375" s="423" t="s">
        <v>106</v>
      </c>
      <c r="R375" s="423" t="s">
        <v>106</v>
      </c>
      <c r="S375" s="19" t="s">
        <v>1050</v>
      </c>
      <c r="T375" s="47" t="s">
        <v>104</v>
      </c>
      <c r="U375" s="369" t="s">
        <v>395</v>
      </c>
      <c r="V375" s="370" t="s">
        <v>395</v>
      </c>
      <c r="W375" s="423" t="s">
        <v>106</v>
      </c>
      <c r="X375" s="433"/>
      <c r="Y375" s="433"/>
      <c r="Z375" s="433"/>
      <c r="AA375" s="433"/>
      <c r="AB375" s="369"/>
      <c r="AC375" s="370"/>
      <c r="AD375" s="433"/>
      <c r="AE375" s="433"/>
      <c r="AF375" s="433"/>
      <c r="AG375" s="433"/>
      <c r="AH375" s="433"/>
      <c r="AI375" s="369"/>
      <c r="AJ375" s="370"/>
      <c r="AK375" s="433"/>
      <c r="AL375" s="433"/>
      <c r="AM375" s="221"/>
      <c r="AN375" s="48">
        <v>9</v>
      </c>
      <c r="AO375" s="48">
        <v>9</v>
      </c>
      <c r="AP375" s="48">
        <v>9</v>
      </c>
      <c r="AQ375" s="48">
        <v>0</v>
      </c>
      <c r="AR375" s="48">
        <v>5</v>
      </c>
      <c r="AS375" s="48">
        <v>4</v>
      </c>
      <c r="AT375" s="430">
        <v>18.333300000000001</v>
      </c>
      <c r="AU375" s="48">
        <v>84</v>
      </c>
      <c r="AV375" s="48">
        <v>84</v>
      </c>
      <c r="AW375" s="48">
        <v>84</v>
      </c>
      <c r="AX375" s="48">
        <v>0</v>
      </c>
      <c r="AY375" s="48">
        <v>0</v>
      </c>
      <c r="AZ375" s="48">
        <v>0</v>
      </c>
      <c r="BA375" s="48">
        <v>10</v>
      </c>
      <c r="BB375" s="48">
        <v>0</v>
      </c>
      <c r="BC375" s="48">
        <v>0</v>
      </c>
      <c r="BD375" s="48">
        <v>0</v>
      </c>
      <c r="BE375" s="48">
        <v>0</v>
      </c>
      <c r="BF375" s="48">
        <v>0</v>
      </c>
      <c r="BG375" s="48">
        <v>0</v>
      </c>
      <c r="BH375" s="48">
        <v>10</v>
      </c>
      <c r="BI375" s="48">
        <v>10</v>
      </c>
      <c r="BJ375" s="48">
        <v>0</v>
      </c>
      <c r="BK375" s="48">
        <v>0</v>
      </c>
      <c r="BL375" s="48">
        <v>0</v>
      </c>
      <c r="BM375" s="48">
        <v>0</v>
      </c>
      <c r="BN375" s="48">
        <v>0</v>
      </c>
      <c r="BO375" s="48">
        <v>0</v>
      </c>
      <c r="BP375" s="48">
        <v>0</v>
      </c>
      <c r="BQ375" s="48">
        <v>0</v>
      </c>
      <c r="BR375" s="48">
        <v>0</v>
      </c>
      <c r="BS375" s="48">
        <v>0</v>
      </c>
      <c r="BT375" s="48">
        <v>0</v>
      </c>
      <c r="BU375" s="48">
        <v>0</v>
      </c>
      <c r="BV375" s="48">
        <v>0</v>
      </c>
      <c r="BW375" s="48">
        <v>0</v>
      </c>
      <c r="BX375" s="48">
        <v>0</v>
      </c>
      <c r="BY375" s="48">
        <v>0</v>
      </c>
      <c r="BZ375" s="48">
        <v>0</v>
      </c>
      <c r="CA375" s="48">
        <v>0</v>
      </c>
      <c r="CB375" s="48">
        <v>0</v>
      </c>
      <c r="CC375" s="48">
        <v>0</v>
      </c>
      <c r="CD375" s="48">
        <v>0</v>
      </c>
      <c r="CE375" s="48">
        <v>0</v>
      </c>
      <c r="CF375" s="48">
        <v>0</v>
      </c>
      <c r="CG375" s="48">
        <v>0</v>
      </c>
      <c r="CH375" s="48">
        <v>0</v>
      </c>
      <c r="CI375" s="48">
        <v>0</v>
      </c>
      <c r="CJ375" s="48">
        <v>0</v>
      </c>
      <c r="CK375" s="48">
        <v>0</v>
      </c>
      <c r="CL375" s="48">
        <v>0</v>
      </c>
      <c r="CM375" s="48">
        <v>0</v>
      </c>
      <c r="CN375" s="48">
        <v>0</v>
      </c>
      <c r="CO375" s="48">
        <v>0</v>
      </c>
      <c r="CP375" s="48">
        <v>122</v>
      </c>
      <c r="CQ375" s="48">
        <v>8</v>
      </c>
      <c r="CR375" s="48">
        <v>2</v>
      </c>
      <c r="CS375" s="48"/>
      <c r="CT375" s="48">
        <v>130</v>
      </c>
      <c r="CU375" s="48">
        <v>86</v>
      </c>
      <c r="CV375" s="429" t="s">
        <v>397</v>
      </c>
      <c r="CW375" s="47" t="s">
        <v>1952</v>
      </c>
      <c r="CX375" s="47" t="s">
        <v>870</v>
      </c>
      <c r="CY375" s="15"/>
    </row>
    <row r="376" spans="1:103" hidden="1" x14ac:dyDescent="0.35">
      <c r="A376" s="427">
        <v>374</v>
      </c>
      <c r="B376" s="47" t="s">
        <v>1857</v>
      </c>
      <c r="C376" s="47" t="s">
        <v>1858</v>
      </c>
      <c r="D376" s="47" t="s">
        <v>56</v>
      </c>
      <c r="E376" s="47" t="s">
        <v>1957</v>
      </c>
      <c r="F376" s="47" t="s">
        <v>131</v>
      </c>
      <c r="G376" s="47" t="s">
        <v>58</v>
      </c>
      <c r="H376" s="47" t="s">
        <v>399</v>
      </c>
      <c r="I376" s="433"/>
      <c r="J376" s="433"/>
      <c r="K376" s="47" t="s">
        <v>395</v>
      </c>
      <c r="L376" s="433"/>
      <c r="M376" s="433"/>
      <c r="N376" s="369"/>
      <c r="O376" s="370"/>
      <c r="P376" s="433"/>
      <c r="Q376" s="433"/>
      <c r="R376" s="433"/>
      <c r="S376" s="433"/>
      <c r="T376" s="433"/>
      <c r="U376" s="369"/>
      <c r="V376" s="370"/>
      <c r="W376" s="433"/>
      <c r="X376" s="433"/>
      <c r="Y376" s="433"/>
      <c r="Z376" s="433"/>
      <c r="AA376" s="433"/>
      <c r="AB376" s="369"/>
      <c r="AC376" s="370"/>
      <c r="AD376" s="433"/>
      <c r="AE376" s="433"/>
      <c r="AF376" s="433"/>
      <c r="AG376" s="433"/>
      <c r="AH376" s="433"/>
      <c r="AI376" s="369"/>
      <c r="AJ376" s="370"/>
      <c r="AK376" s="433"/>
      <c r="AL376" s="433"/>
      <c r="AM376" s="221"/>
      <c r="AN376" s="48">
        <v>0</v>
      </c>
      <c r="AO376" s="48">
        <v>0</v>
      </c>
      <c r="AP376" s="48">
        <v>0</v>
      </c>
      <c r="AQ376" s="48"/>
      <c r="AR376" s="48"/>
      <c r="AS376" s="48"/>
      <c r="AT376" s="48">
        <v>18</v>
      </c>
      <c r="AU376" s="48">
        <v>0</v>
      </c>
      <c r="AV376" s="48">
        <v>0</v>
      </c>
      <c r="AW376" s="48">
        <v>0</v>
      </c>
      <c r="AX376" s="48">
        <v>0</v>
      </c>
      <c r="AY376" s="48">
        <v>0</v>
      </c>
      <c r="AZ376" s="48">
        <v>0</v>
      </c>
      <c r="BA376" s="48">
        <v>0</v>
      </c>
      <c r="BB376" s="48">
        <v>0</v>
      </c>
      <c r="BC376" s="48">
        <v>0</v>
      </c>
      <c r="BD376" s="48">
        <v>0</v>
      </c>
      <c r="BE376" s="48">
        <v>0</v>
      </c>
      <c r="BF376" s="48">
        <v>0</v>
      </c>
      <c r="BG376" s="48">
        <v>0</v>
      </c>
      <c r="BH376" s="48">
        <v>0</v>
      </c>
      <c r="BI376" s="48">
        <v>0</v>
      </c>
      <c r="BJ376" s="48">
        <v>0</v>
      </c>
      <c r="BK376" s="48">
        <v>0</v>
      </c>
      <c r="BL376" s="48">
        <v>0</v>
      </c>
      <c r="BM376" s="48">
        <v>0</v>
      </c>
      <c r="BN376" s="48">
        <v>0</v>
      </c>
      <c r="BO376" s="48">
        <v>0</v>
      </c>
      <c r="BP376" s="48">
        <v>0</v>
      </c>
      <c r="BQ376" s="48">
        <v>0</v>
      </c>
      <c r="BR376" s="48">
        <v>0</v>
      </c>
      <c r="BS376" s="48">
        <v>0</v>
      </c>
      <c r="BT376" s="48">
        <v>0</v>
      </c>
      <c r="BU376" s="48">
        <v>0</v>
      </c>
      <c r="BV376" s="48">
        <v>0</v>
      </c>
      <c r="BW376" s="48">
        <v>0</v>
      </c>
      <c r="BX376" s="48">
        <v>0</v>
      </c>
      <c r="BY376" s="48">
        <v>0</v>
      </c>
      <c r="BZ376" s="48">
        <v>0</v>
      </c>
      <c r="CA376" s="48">
        <v>0</v>
      </c>
      <c r="CB376" s="48">
        <v>0</v>
      </c>
      <c r="CC376" s="48">
        <v>0</v>
      </c>
      <c r="CD376" s="48">
        <v>0</v>
      </c>
      <c r="CE376" s="48">
        <v>0</v>
      </c>
      <c r="CF376" s="48">
        <v>0</v>
      </c>
      <c r="CG376" s="48">
        <v>0</v>
      </c>
      <c r="CH376" s="48">
        <v>0</v>
      </c>
      <c r="CI376" s="48">
        <v>0</v>
      </c>
      <c r="CJ376" s="48">
        <v>0</v>
      </c>
      <c r="CK376" s="48">
        <v>0</v>
      </c>
      <c r="CL376" s="48">
        <v>0</v>
      </c>
      <c r="CM376" s="48">
        <v>0</v>
      </c>
      <c r="CN376" s="48">
        <v>0</v>
      </c>
      <c r="CO376" s="48">
        <v>0</v>
      </c>
      <c r="CP376" s="48">
        <v>216</v>
      </c>
      <c r="CQ376" s="48"/>
      <c r="CR376" s="48"/>
      <c r="CS376" s="48"/>
      <c r="CT376" s="48">
        <v>208</v>
      </c>
      <c r="CU376" s="48"/>
      <c r="CV376" s="429" t="s">
        <v>397</v>
      </c>
      <c r="CW376" s="47" t="s">
        <v>1952</v>
      </c>
      <c r="CX376" s="47" t="s">
        <v>870</v>
      </c>
      <c r="CY376" s="15"/>
    </row>
    <row r="377" spans="1:103" hidden="1" x14ac:dyDescent="0.35">
      <c r="A377" s="427">
        <v>375</v>
      </c>
      <c r="B377" s="47" t="s">
        <v>1859</v>
      </c>
      <c r="C377" s="47" t="s">
        <v>1860</v>
      </c>
      <c r="D377" s="47" t="s">
        <v>56</v>
      </c>
      <c r="E377" s="47" t="s">
        <v>1958</v>
      </c>
      <c r="F377" s="47" t="s">
        <v>131</v>
      </c>
      <c r="G377" s="47" t="s">
        <v>58</v>
      </c>
      <c r="H377" s="47" t="s">
        <v>399</v>
      </c>
      <c r="I377" s="433"/>
      <c r="J377" s="433"/>
      <c r="K377" s="47" t="s">
        <v>395</v>
      </c>
      <c r="L377" s="433"/>
      <c r="M377" s="433"/>
      <c r="N377" s="369"/>
      <c r="O377" s="370"/>
      <c r="P377" s="433"/>
      <c r="Q377" s="433"/>
      <c r="R377" s="433"/>
      <c r="S377" s="433"/>
      <c r="T377" s="433"/>
      <c r="U377" s="369"/>
      <c r="V377" s="370"/>
      <c r="W377" s="433"/>
      <c r="X377" s="433"/>
      <c r="Y377" s="433"/>
      <c r="Z377" s="433"/>
      <c r="AA377" s="433"/>
      <c r="AB377" s="369"/>
      <c r="AC377" s="370"/>
      <c r="AD377" s="433"/>
      <c r="AE377" s="433"/>
      <c r="AF377" s="433"/>
      <c r="AG377" s="433"/>
      <c r="AH377" s="433"/>
      <c r="AI377" s="369"/>
      <c r="AJ377" s="370"/>
      <c r="AK377" s="433"/>
      <c r="AL377" s="433"/>
      <c r="AM377" s="221"/>
      <c r="AN377" s="48">
        <v>0</v>
      </c>
      <c r="AO377" s="48">
        <v>0</v>
      </c>
      <c r="AP377" s="48">
        <v>0</v>
      </c>
      <c r="AQ377" s="48"/>
      <c r="AR377" s="48"/>
      <c r="AS377" s="48"/>
      <c r="AT377" s="48">
        <v>18</v>
      </c>
      <c r="AU377" s="48">
        <v>0</v>
      </c>
      <c r="AV377" s="48">
        <v>0</v>
      </c>
      <c r="AW377" s="48">
        <v>0</v>
      </c>
      <c r="AX377" s="48">
        <v>0</v>
      </c>
      <c r="AY377" s="48">
        <v>0</v>
      </c>
      <c r="AZ377" s="48">
        <v>0</v>
      </c>
      <c r="BA377" s="48">
        <v>0</v>
      </c>
      <c r="BB377" s="48">
        <v>0</v>
      </c>
      <c r="BC377" s="48">
        <v>0</v>
      </c>
      <c r="BD377" s="48">
        <v>0</v>
      </c>
      <c r="BE377" s="48">
        <v>0</v>
      </c>
      <c r="BF377" s="48">
        <v>0</v>
      </c>
      <c r="BG377" s="48">
        <v>0</v>
      </c>
      <c r="BH377" s="48">
        <v>0</v>
      </c>
      <c r="BI377" s="48">
        <v>0</v>
      </c>
      <c r="BJ377" s="48">
        <v>0</v>
      </c>
      <c r="BK377" s="48">
        <v>0</v>
      </c>
      <c r="BL377" s="48">
        <v>0</v>
      </c>
      <c r="BM377" s="48">
        <v>0</v>
      </c>
      <c r="BN377" s="48">
        <v>0</v>
      </c>
      <c r="BO377" s="48">
        <v>0</v>
      </c>
      <c r="BP377" s="48">
        <v>0</v>
      </c>
      <c r="BQ377" s="48">
        <v>0</v>
      </c>
      <c r="BR377" s="48">
        <v>0</v>
      </c>
      <c r="BS377" s="48">
        <v>0</v>
      </c>
      <c r="BT377" s="48">
        <v>0</v>
      </c>
      <c r="BU377" s="48">
        <v>0</v>
      </c>
      <c r="BV377" s="48">
        <v>0</v>
      </c>
      <c r="BW377" s="48">
        <v>0</v>
      </c>
      <c r="BX377" s="48">
        <v>0</v>
      </c>
      <c r="BY377" s="48">
        <v>0</v>
      </c>
      <c r="BZ377" s="48">
        <v>0</v>
      </c>
      <c r="CA377" s="48">
        <v>0</v>
      </c>
      <c r="CB377" s="48">
        <v>0</v>
      </c>
      <c r="CC377" s="48">
        <v>0</v>
      </c>
      <c r="CD377" s="48">
        <v>0</v>
      </c>
      <c r="CE377" s="48">
        <v>0</v>
      </c>
      <c r="CF377" s="48">
        <v>0</v>
      </c>
      <c r="CG377" s="48">
        <v>0</v>
      </c>
      <c r="CH377" s="48">
        <v>0</v>
      </c>
      <c r="CI377" s="48">
        <v>0</v>
      </c>
      <c r="CJ377" s="48">
        <v>0</v>
      </c>
      <c r="CK377" s="48">
        <v>0</v>
      </c>
      <c r="CL377" s="48">
        <v>0</v>
      </c>
      <c r="CM377" s="48">
        <v>0</v>
      </c>
      <c r="CN377" s="48">
        <v>0</v>
      </c>
      <c r="CO377" s="48">
        <v>0</v>
      </c>
      <c r="CP377" s="48">
        <v>216</v>
      </c>
      <c r="CQ377" s="48"/>
      <c r="CR377" s="48"/>
      <c r="CS377" s="48"/>
      <c r="CT377" s="48">
        <v>208</v>
      </c>
      <c r="CU377" s="48"/>
      <c r="CV377" s="429" t="s">
        <v>397</v>
      </c>
      <c r="CW377" s="47" t="s">
        <v>1952</v>
      </c>
      <c r="CX377" s="47" t="s">
        <v>870</v>
      </c>
      <c r="CY377" s="15"/>
    </row>
    <row r="378" spans="1:103" hidden="1" x14ac:dyDescent="0.35">
      <c r="A378" s="427">
        <v>376</v>
      </c>
      <c r="B378" s="47" t="s">
        <v>1861</v>
      </c>
      <c r="C378" s="47" t="s">
        <v>1862</v>
      </c>
      <c r="D378" s="47" t="s">
        <v>56</v>
      </c>
      <c r="E378" s="47" t="s">
        <v>1959</v>
      </c>
      <c r="F378" s="47" t="s">
        <v>131</v>
      </c>
      <c r="G378" s="47" t="s">
        <v>58</v>
      </c>
      <c r="H378" s="47" t="s">
        <v>399</v>
      </c>
      <c r="I378" s="433"/>
      <c r="J378" s="433"/>
      <c r="K378" s="47" t="s">
        <v>104</v>
      </c>
      <c r="L378" s="47" t="s">
        <v>104</v>
      </c>
      <c r="M378" s="423" t="s">
        <v>106</v>
      </c>
      <c r="N378" s="369"/>
      <c r="O378" s="370" t="s">
        <v>395</v>
      </c>
      <c r="P378" s="433"/>
      <c r="Q378" s="433"/>
      <c r="R378" s="433"/>
      <c r="S378" s="433"/>
      <c r="T378" s="433"/>
      <c r="U378" s="369"/>
      <c r="V378" s="370"/>
      <c r="W378" s="433"/>
      <c r="X378" s="433"/>
      <c r="Y378" s="433"/>
      <c r="Z378" s="433"/>
      <c r="AA378" s="433"/>
      <c r="AB378" s="369"/>
      <c r="AC378" s="370"/>
      <c r="AD378" s="433"/>
      <c r="AE378" s="433"/>
      <c r="AF378" s="433"/>
      <c r="AG378" s="433"/>
      <c r="AH378" s="433"/>
      <c r="AI378" s="369"/>
      <c r="AJ378" s="370"/>
      <c r="AK378" s="433"/>
      <c r="AL378" s="433"/>
      <c r="AM378" s="221"/>
      <c r="AN378" s="48">
        <v>3</v>
      </c>
      <c r="AO378" s="48">
        <v>3</v>
      </c>
      <c r="AP378" s="48">
        <v>3</v>
      </c>
      <c r="AQ378" s="48">
        <v>0</v>
      </c>
      <c r="AR378" s="48">
        <v>0</v>
      </c>
      <c r="AS378" s="48">
        <v>0</v>
      </c>
      <c r="AT378" s="48">
        <v>18</v>
      </c>
      <c r="AU378" s="48">
        <v>26</v>
      </c>
      <c r="AV378" s="48">
        <v>26</v>
      </c>
      <c r="AW378" s="48">
        <v>26</v>
      </c>
      <c r="AX378" s="48">
        <v>0</v>
      </c>
      <c r="AY378" s="48">
        <v>0</v>
      </c>
      <c r="AZ378" s="48">
        <v>0</v>
      </c>
      <c r="BA378" s="48">
        <v>0</v>
      </c>
      <c r="BB378" s="48">
        <v>0</v>
      </c>
      <c r="BC378" s="48">
        <v>0</v>
      </c>
      <c r="BD378" s="48">
        <v>0</v>
      </c>
      <c r="BE378" s="48">
        <v>0</v>
      </c>
      <c r="BF378" s="48">
        <v>0</v>
      </c>
      <c r="BG378" s="48">
        <v>0</v>
      </c>
      <c r="BH378" s="48">
        <v>0</v>
      </c>
      <c r="BI378" s="48">
        <v>0</v>
      </c>
      <c r="BJ378" s="48">
        <v>0</v>
      </c>
      <c r="BK378" s="48">
        <v>0</v>
      </c>
      <c r="BL378" s="48">
        <v>0</v>
      </c>
      <c r="BM378" s="48">
        <v>0</v>
      </c>
      <c r="BN378" s="48">
        <v>0</v>
      </c>
      <c r="BO378" s="48">
        <v>0</v>
      </c>
      <c r="BP378" s="48">
        <v>0</v>
      </c>
      <c r="BQ378" s="48">
        <v>0</v>
      </c>
      <c r="BR378" s="48">
        <v>0</v>
      </c>
      <c r="BS378" s="48">
        <v>0</v>
      </c>
      <c r="BT378" s="48">
        <v>0</v>
      </c>
      <c r="BU378" s="48">
        <v>0</v>
      </c>
      <c r="BV378" s="48">
        <v>0</v>
      </c>
      <c r="BW378" s="48">
        <v>0</v>
      </c>
      <c r="BX378" s="48">
        <v>0</v>
      </c>
      <c r="BY378" s="48">
        <v>0</v>
      </c>
      <c r="BZ378" s="48">
        <v>0</v>
      </c>
      <c r="CA378" s="48">
        <v>0</v>
      </c>
      <c r="CB378" s="48">
        <v>0</v>
      </c>
      <c r="CC378" s="48">
        <v>0</v>
      </c>
      <c r="CD378" s="48">
        <v>0</v>
      </c>
      <c r="CE378" s="48">
        <v>0</v>
      </c>
      <c r="CF378" s="48">
        <v>0</v>
      </c>
      <c r="CG378" s="48">
        <v>0</v>
      </c>
      <c r="CH378" s="48">
        <v>0</v>
      </c>
      <c r="CI378" s="48">
        <v>0</v>
      </c>
      <c r="CJ378" s="48">
        <v>0</v>
      </c>
      <c r="CK378" s="48">
        <v>0</v>
      </c>
      <c r="CL378" s="48">
        <v>0</v>
      </c>
      <c r="CM378" s="48">
        <v>0</v>
      </c>
      <c r="CN378" s="48">
        <v>0</v>
      </c>
      <c r="CO378" s="48">
        <v>0</v>
      </c>
      <c r="CP378" s="48">
        <v>170</v>
      </c>
      <c r="CQ378" s="48"/>
      <c r="CR378" s="48"/>
      <c r="CS378" s="48">
        <v>20</v>
      </c>
      <c r="CT378" s="48">
        <v>190</v>
      </c>
      <c r="CU378" s="48">
        <v>26</v>
      </c>
      <c r="CV378" s="429" t="s">
        <v>397</v>
      </c>
      <c r="CW378" s="47" t="s">
        <v>1952</v>
      </c>
      <c r="CX378" s="47" t="s">
        <v>870</v>
      </c>
      <c r="CY378" s="15"/>
    </row>
    <row r="379" spans="1:103" hidden="1" x14ac:dyDescent="0.35">
      <c r="A379" s="427">
        <v>377</v>
      </c>
      <c r="B379" s="47" t="s">
        <v>1863</v>
      </c>
      <c r="C379" s="47" t="s">
        <v>1864</v>
      </c>
      <c r="D379" s="47" t="s">
        <v>56</v>
      </c>
      <c r="E379" s="47" t="s">
        <v>1960</v>
      </c>
      <c r="F379" s="47" t="s">
        <v>131</v>
      </c>
      <c r="G379" s="47" t="s">
        <v>58</v>
      </c>
      <c r="H379" s="47" t="s">
        <v>328</v>
      </c>
      <c r="I379" s="433"/>
      <c r="J379" s="433"/>
      <c r="K379" s="433"/>
      <c r="L379" s="433"/>
      <c r="M379" s="47" t="s">
        <v>395</v>
      </c>
      <c r="N379" s="369" t="s">
        <v>395</v>
      </c>
      <c r="O379" s="370" t="s">
        <v>395</v>
      </c>
      <c r="P379" s="433"/>
      <c r="Q379" s="433"/>
      <c r="R379" s="433"/>
      <c r="S379" s="433"/>
      <c r="T379" s="433"/>
      <c r="U379" s="369"/>
      <c r="V379" s="370"/>
      <c r="W379" s="433"/>
      <c r="X379" s="433"/>
      <c r="Y379" s="433"/>
      <c r="Z379" s="433"/>
      <c r="AA379" s="433"/>
      <c r="AB379" s="369"/>
      <c r="AC379" s="370"/>
      <c r="AD379" s="433"/>
      <c r="AE379" s="433"/>
      <c r="AF379" s="433"/>
      <c r="AG379" s="433"/>
      <c r="AH379" s="433"/>
      <c r="AI379" s="369"/>
      <c r="AJ379" s="370"/>
      <c r="AK379" s="433"/>
      <c r="AL379" s="433"/>
      <c r="AM379" s="221"/>
      <c r="AN379" s="48">
        <v>0</v>
      </c>
      <c r="AO379" s="48">
        <v>0</v>
      </c>
      <c r="AP379" s="48">
        <v>0</v>
      </c>
      <c r="AQ379" s="48">
        <v>0</v>
      </c>
      <c r="AR379" s="48"/>
      <c r="AS379" s="48">
        <v>0</v>
      </c>
      <c r="AT379" s="48">
        <v>18</v>
      </c>
      <c r="AU379" s="48">
        <v>0</v>
      </c>
      <c r="AV379" s="48">
        <v>0</v>
      </c>
      <c r="AW379" s="48">
        <v>0</v>
      </c>
      <c r="AX379" s="48">
        <v>0</v>
      </c>
      <c r="AY379" s="48">
        <v>0</v>
      </c>
      <c r="AZ379" s="48">
        <v>0</v>
      </c>
      <c r="BA379" s="48">
        <v>0</v>
      </c>
      <c r="BB379" s="48">
        <v>0</v>
      </c>
      <c r="BC379" s="48">
        <v>0</v>
      </c>
      <c r="BD379" s="48">
        <v>0</v>
      </c>
      <c r="BE379" s="48">
        <v>0</v>
      </c>
      <c r="BF379" s="48">
        <v>0</v>
      </c>
      <c r="BG379" s="48">
        <v>0</v>
      </c>
      <c r="BH379" s="48">
        <v>0</v>
      </c>
      <c r="BI379" s="48">
        <v>0</v>
      </c>
      <c r="BJ379" s="48">
        <v>0</v>
      </c>
      <c r="BK379" s="48">
        <v>0</v>
      </c>
      <c r="BL379" s="48">
        <v>0</v>
      </c>
      <c r="BM379" s="48">
        <v>0</v>
      </c>
      <c r="BN379" s="48">
        <v>0</v>
      </c>
      <c r="BO379" s="48">
        <v>0</v>
      </c>
      <c r="BP379" s="48">
        <v>0</v>
      </c>
      <c r="BQ379" s="48">
        <v>0</v>
      </c>
      <c r="BR379" s="48">
        <v>0</v>
      </c>
      <c r="BS379" s="48">
        <v>0</v>
      </c>
      <c r="BT379" s="48">
        <v>0</v>
      </c>
      <c r="BU379" s="48">
        <v>0</v>
      </c>
      <c r="BV379" s="48">
        <v>0</v>
      </c>
      <c r="BW379" s="48">
        <v>0</v>
      </c>
      <c r="BX379" s="48">
        <v>0</v>
      </c>
      <c r="BY379" s="48">
        <v>0</v>
      </c>
      <c r="BZ379" s="48">
        <v>0</v>
      </c>
      <c r="CA379" s="48">
        <v>0</v>
      </c>
      <c r="CB379" s="48">
        <v>0</v>
      </c>
      <c r="CC379" s="48">
        <v>0</v>
      </c>
      <c r="CD379" s="48">
        <v>0</v>
      </c>
      <c r="CE379" s="48">
        <v>0</v>
      </c>
      <c r="CF379" s="48">
        <v>0</v>
      </c>
      <c r="CG379" s="48">
        <v>0</v>
      </c>
      <c r="CH379" s="48">
        <v>0</v>
      </c>
      <c r="CI379" s="48">
        <v>0</v>
      </c>
      <c r="CJ379" s="48">
        <v>0</v>
      </c>
      <c r="CK379" s="48">
        <v>0</v>
      </c>
      <c r="CL379" s="48">
        <v>0</v>
      </c>
      <c r="CM379" s="48">
        <v>0</v>
      </c>
      <c r="CN379" s="48">
        <v>0</v>
      </c>
      <c r="CO379" s="48">
        <v>0</v>
      </c>
      <c r="CP379" s="48">
        <v>200</v>
      </c>
      <c r="CQ379" s="48"/>
      <c r="CR379" s="48"/>
      <c r="CS379" s="48">
        <v>16</v>
      </c>
      <c r="CT379" s="48">
        <v>208</v>
      </c>
      <c r="CU379" s="48"/>
      <c r="CV379" s="429" t="s">
        <v>397</v>
      </c>
      <c r="CW379" s="47" t="s">
        <v>1952</v>
      </c>
      <c r="CX379" s="47" t="s">
        <v>870</v>
      </c>
      <c r="CY379" s="15"/>
    </row>
    <row r="380" spans="1:103" hidden="1" x14ac:dyDescent="0.35">
      <c r="A380" s="427">
        <v>378</v>
      </c>
      <c r="B380" s="47" t="s">
        <v>1865</v>
      </c>
      <c r="C380" s="47" t="s">
        <v>1866</v>
      </c>
      <c r="D380" s="47" t="s">
        <v>56</v>
      </c>
      <c r="E380" s="47" t="s">
        <v>1961</v>
      </c>
      <c r="F380" s="47" t="s">
        <v>131</v>
      </c>
      <c r="G380" s="47" t="s">
        <v>58</v>
      </c>
      <c r="H380" s="47" t="s">
        <v>328</v>
      </c>
      <c r="I380" s="433"/>
      <c r="J380" s="433"/>
      <c r="K380" s="47" t="s">
        <v>104</v>
      </c>
      <c r="L380" s="47" t="s">
        <v>104</v>
      </c>
      <c r="M380" s="47" t="s">
        <v>395</v>
      </c>
      <c r="N380" s="369" t="s">
        <v>395</v>
      </c>
      <c r="O380" s="370" t="s">
        <v>395</v>
      </c>
      <c r="P380" s="423" t="s">
        <v>106</v>
      </c>
      <c r="Q380" s="423" t="s">
        <v>106</v>
      </c>
      <c r="R380" s="423" t="s">
        <v>106</v>
      </c>
      <c r="S380" s="423" t="s">
        <v>106</v>
      </c>
      <c r="T380" s="47" t="s">
        <v>104</v>
      </c>
      <c r="U380" s="369" t="s">
        <v>395</v>
      </c>
      <c r="V380" s="370" t="s">
        <v>395</v>
      </c>
      <c r="W380" s="423" t="s">
        <v>106</v>
      </c>
      <c r="X380" s="423" t="s">
        <v>106</v>
      </c>
      <c r="Y380" s="423" t="s">
        <v>106</v>
      </c>
      <c r="Z380" s="423" t="s">
        <v>106</v>
      </c>
      <c r="AA380" s="47" t="s">
        <v>104</v>
      </c>
      <c r="AB380" s="369" t="s">
        <v>395</v>
      </c>
      <c r="AC380" s="370" t="s">
        <v>395</v>
      </c>
      <c r="AD380" s="423" t="s">
        <v>106</v>
      </c>
      <c r="AE380" s="423" t="s">
        <v>106</v>
      </c>
      <c r="AF380" s="47" t="s">
        <v>395</v>
      </c>
      <c r="AG380" s="423" t="s">
        <v>106</v>
      </c>
      <c r="AH380" s="423" t="s">
        <v>106</v>
      </c>
      <c r="AI380" s="369" t="s">
        <v>104</v>
      </c>
      <c r="AJ380" s="370" t="s">
        <v>395</v>
      </c>
      <c r="AK380" s="423" t="s">
        <v>106</v>
      </c>
      <c r="AL380" s="423" t="s">
        <v>106</v>
      </c>
      <c r="AM380" s="221"/>
      <c r="AN380" s="48">
        <v>19</v>
      </c>
      <c r="AO380" s="48">
        <v>19</v>
      </c>
      <c r="AP380" s="48">
        <v>19</v>
      </c>
      <c r="AQ380" s="48">
        <v>0</v>
      </c>
      <c r="AR380" s="48">
        <v>30</v>
      </c>
      <c r="AS380" s="48">
        <v>28</v>
      </c>
      <c r="AT380" s="430">
        <v>18.666699999999999</v>
      </c>
      <c r="AU380" s="48">
        <v>180</v>
      </c>
      <c r="AV380" s="48">
        <v>180</v>
      </c>
      <c r="AW380" s="48">
        <v>180</v>
      </c>
      <c r="AX380" s="48">
        <v>0</v>
      </c>
      <c r="AY380" s="48">
        <v>0</v>
      </c>
      <c r="AZ380" s="48">
        <v>0</v>
      </c>
      <c r="BA380" s="48">
        <v>0</v>
      </c>
      <c r="BB380" s="48">
        <v>0</v>
      </c>
      <c r="BC380" s="48">
        <v>0</v>
      </c>
      <c r="BD380" s="48">
        <v>0</v>
      </c>
      <c r="BE380" s="48">
        <v>0</v>
      </c>
      <c r="BF380" s="48">
        <v>0</v>
      </c>
      <c r="BG380" s="48">
        <v>0</v>
      </c>
      <c r="BH380" s="48">
        <v>0</v>
      </c>
      <c r="BI380" s="48">
        <v>0</v>
      </c>
      <c r="BJ380" s="48">
        <v>0</v>
      </c>
      <c r="BK380" s="48">
        <v>0</v>
      </c>
      <c r="BL380" s="48">
        <v>0</v>
      </c>
      <c r="BM380" s="48">
        <v>0</v>
      </c>
      <c r="BN380" s="48">
        <v>0</v>
      </c>
      <c r="BO380" s="48">
        <v>0</v>
      </c>
      <c r="BP380" s="48">
        <v>0</v>
      </c>
      <c r="BQ380" s="48">
        <v>0</v>
      </c>
      <c r="BR380" s="48">
        <v>0</v>
      </c>
      <c r="BS380" s="48">
        <v>0</v>
      </c>
      <c r="BT380" s="48">
        <v>0</v>
      </c>
      <c r="BU380" s="48">
        <v>0</v>
      </c>
      <c r="BV380" s="48">
        <v>0</v>
      </c>
      <c r="BW380" s="48">
        <v>0</v>
      </c>
      <c r="BX380" s="48">
        <v>0</v>
      </c>
      <c r="BY380" s="48">
        <v>0</v>
      </c>
      <c r="BZ380" s="48">
        <v>0</v>
      </c>
      <c r="CA380" s="48">
        <v>0</v>
      </c>
      <c r="CB380" s="48">
        <v>0</v>
      </c>
      <c r="CC380" s="48">
        <v>0</v>
      </c>
      <c r="CD380" s="48">
        <v>0</v>
      </c>
      <c r="CE380" s="48">
        <v>0</v>
      </c>
      <c r="CF380" s="48">
        <v>0</v>
      </c>
      <c r="CG380" s="48">
        <v>0</v>
      </c>
      <c r="CH380" s="48">
        <v>0</v>
      </c>
      <c r="CI380" s="48">
        <v>0</v>
      </c>
      <c r="CJ380" s="48">
        <v>0</v>
      </c>
      <c r="CK380" s="48">
        <v>0</v>
      </c>
      <c r="CL380" s="48">
        <v>0</v>
      </c>
      <c r="CM380" s="48">
        <v>0</v>
      </c>
      <c r="CN380" s="48">
        <v>0</v>
      </c>
      <c r="CO380" s="48">
        <v>0</v>
      </c>
      <c r="CP380" s="48">
        <v>32</v>
      </c>
      <c r="CQ380" s="48"/>
      <c r="CR380" s="48"/>
      <c r="CS380" s="48"/>
      <c r="CT380" s="48">
        <v>32</v>
      </c>
      <c r="CU380" s="48">
        <v>180</v>
      </c>
      <c r="CV380" s="429" t="s">
        <v>397</v>
      </c>
      <c r="CW380" s="47" t="s">
        <v>1952</v>
      </c>
      <c r="CX380" s="47" t="s">
        <v>870</v>
      </c>
      <c r="CY380" s="15"/>
    </row>
    <row r="381" spans="1:103" hidden="1" x14ac:dyDescent="0.35">
      <c r="A381" s="427">
        <v>379</v>
      </c>
      <c r="B381" s="47" t="s">
        <v>1867</v>
      </c>
      <c r="C381" s="47" t="s">
        <v>1868</v>
      </c>
      <c r="D381" s="47" t="s">
        <v>56</v>
      </c>
      <c r="E381" s="47" t="s">
        <v>1962</v>
      </c>
      <c r="F381" s="47" t="s">
        <v>131</v>
      </c>
      <c r="G381" s="47" t="s">
        <v>58</v>
      </c>
      <c r="H381" s="47" t="s">
        <v>328</v>
      </c>
      <c r="I381" s="433"/>
      <c r="J381" s="433"/>
      <c r="K381" s="47" t="s">
        <v>104</v>
      </c>
      <c r="L381" s="47" t="s">
        <v>104</v>
      </c>
      <c r="M381" s="47" t="s">
        <v>395</v>
      </c>
      <c r="N381" s="369" t="s">
        <v>395</v>
      </c>
      <c r="O381" s="370" t="s">
        <v>395</v>
      </c>
      <c r="P381" s="423" t="s">
        <v>106</v>
      </c>
      <c r="Q381" s="423" t="s">
        <v>106</v>
      </c>
      <c r="R381" s="423" t="s">
        <v>106</v>
      </c>
      <c r="S381" s="423" t="s">
        <v>106</v>
      </c>
      <c r="T381" s="47" t="s">
        <v>104</v>
      </c>
      <c r="U381" s="369" t="s">
        <v>395</v>
      </c>
      <c r="V381" s="370" t="s">
        <v>395</v>
      </c>
      <c r="W381" s="433"/>
      <c r="X381" s="433"/>
      <c r="Y381" s="433"/>
      <c r="Z381" s="433"/>
      <c r="AA381" s="433"/>
      <c r="AB381" s="369"/>
      <c r="AC381" s="370"/>
      <c r="AD381" s="433"/>
      <c r="AE381" s="433"/>
      <c r="AF381" s="433"/>
      <c r="AG381" s="433"/>
      <c r="AH381" s="433"/>
      <c r="AI381" s="369"/>
      <c r="AJ381" s="370"/>
      <c r="AK381" s="433"/>
      <c r="AL381" s="433"/>
      <c r="AM381" s="221"/>
      <c r="AN381" s="48">
        <v>7</v>
      </c>
      <c r="AO381" s="48">
        <v>7</v>
      </c>
      <c r="AP381" s="48">
        <v>7</v>
      </c>
      <c r="AQ381" s="48">
        <v>0</v>
      </c>
      <c r="AR381" s="48">
        <v>0</v>
      </c>
      <c r="AS381" s="48">
        <v>0</v>
      </c>
      <c r="AT381" s="430">
        <v>18.333300000000001</v>
      </c>
      <c r="AU381" s="48">
        <v>64</v>
      </c>
      <c r="AV381" s="48">
        <v>64</v>
      </c>
      <c r="AW381" s="48">
        <v>64</v>
      </c>
      <c r="AX381" s="48">
        <v>0</v>
      </c>
      <c r="AY381" s="48">
        <v>0</v>
      </c>
      <c r="AZ381" s="48">
        <v>0</v>
      </c>
      <c r="BA381" s="48">
        <v>0</v>
      </c>
      <c r="BB381" s="48">
        <v>0</v>
      </c>
      <c r="BC381" s="48">
        <v>0</v>
      </c>
      <c r="BD381" s="48">
        <v>0</v>
      </c>
      <c r="BE381" s="48">
        <v>0</v>
      </c>
      <c r="BF381" s="48">
        <v>0</v>
      </c>
      <c r="BG381" s="48">
        <v>0</v>
      </c>
      <c r="BH381" s="48">
        <v>0</v>
      </c>
      <c r="BI381" s="48">
        <v>0</v>
      </c>
      <c r="BJ381" s="48">
        <v>0</v>
      </c>
      <c r="BK381" s="48">
        <v>0</v>
      </c>
      <c r="BL381" s="48">
        <v>0</v>
      </c>
      <c r="BM381" s="48">
        <v>0</v>
      </c>
      <c r="BN381" s="48">
        <v>0</v>
      </c>
      <c r="BO381" s="48">
        <v>0</v>
      </c>
      <c r="BP381" s="48">
        <v>0</v>
      </c>
      <c r="BQ381" s="48">
        <v>0</v>
      </c>
      <c r="BR381" s="48">
        <v>0</v>
      </c>
      <c r="BS381" s="48">
        <v>0</v>
      </c>
      <c r="BT381" s="48">
        <v>0</v>
      </c>
      <c r="BU381" s="48">
        <v>0</v>
      </c>
      <c r="BV381" s="48">
        <v>0</v>
      </c>
      <c r="BW381" s="48">
        <v>0</v>
      </c>
      <c r="BX381" s="48">
        <v>0</v>
      </c>
      <c r="BY381" s="48">
        <v>0</v>
      </c>
      <c r="BZ381" s="48">
        <v>0</v>
      </c>
      <c r="CA381" s="48">
        <v>0</v>
      </c>
      <c r="CB381" s="48">
        <v>0</v>
      </c>
      <c r="CC381" s="48">
        <v>0</v>
      </c>
      <c r="CD381" s="48">
        <v>0</v>
      </c>
      <c r="CE381" s="48">
        <v>0</v>
      </c>
      <c r="CF381" s="48">
        <v>0</v>
      </c>
      <c r="CG381" s="48">
        <v>0</v>
      </c>
      <c r="CH381" s="48">
        <v>0</v>
      </c>
      <c r="CI381" s="48">
        <v>0</v>
      </c>
      <c r="CJ381" s="48">
        <v>0</v>
      </c>
      <c r="CK381" s="48">
        <v>0</v>
      </c>
      <c r="CL381" s="48">
        <v>0</v>
      </c>
      <c r="CM381" s="48">
        <v>0</v>
      </c>
      <c r="CN381" s="48">
        <v>0</v>
      </c>
      <c r="CO381" s="48">
        <v>0</v>
      </c>
      <c r="CP381" s="48">
        <v>152</v>
      </c>
      <c r="CQ381" s="48"/>
      <c r="CR381" s="48"/>
      <c r="CS381" s="48"/>
      <c r="CT381" s="48">
        <v>152</v>
      </c>
      <c r="CU381" s="48">
        <v>64</v>
      </c>
      <c r="CV381" s="429" t="s">
        <v>397</v>
      </c>
      <c r="CW381" s="47" t="s">
        <v>1952</v>
      </c>
      <c r="CX381" s="47" t="s">
        <v>870</v>
      </c>
      <c r="CY381" s="15"/>
    </row>
    <row r="382" spans="1:103" hidden="1" x14ac:dyDescent="0.35">
      <c r="A382" s="427">
        <v>380</v>
      </c>
      <c r="B382" s="47" t="s">
        <v>1869</v>
      </c>
      <c r="C382" s="47" t="s">
        <v>1870</v>
      </c>
      <c r="D382" s="47" t="s">
        <v>56</v>
      </c>
      <c r="E382" s="47" t="s">
        <v>1963</v>
      </c>
      <c r="F382" s="47" t="s">
        <v>131</v>
      </c>
      <c r="G382" s="47" t="s">
        <v>58</v>
      </c>
      <c r="H382" s="47" t="s">
        <v>328</v>
      </c>
      <c r="I382" s="433"/>
      <c r="J382" s="433"/>
      <c r="K382" s="47" t="s">
        <v>104</v>
      </c>
      <c r="L382" s="47" t="s">
        <v>104</v>
      </c>
      <c r="M382" s="47" t="s">
        <v>395</v>
      </c>
      <c r="N382" s="369" t="s">
        <v>395</v>
      </c>
      <c r="O382" s="370" t="s">
        <v>395</v>
      </c>
      <c r="P382" s="423" t="s">
        <v>106</v>
      </c>
      <c r="Q382" s="423" t="s">
        <v>106</v>
      </c>
      <c r="R382" s="423" t="s">
        <v>106</v>
      </c>
      <c r="S382" s="423" t="s">
        <v>106</v>
      </c>
      <c r="T382" s="47" t="s">
        <v>104</v>
      </c>
      <c r="U382" s="369" t="s">
        <v>395</v>
      </c>
      <c r="V382" s="370" t="s">
        <v>395</v>
      </c>
      <c r="W382" s="423" t="s">
        <v>106</v>
      </c>
      <c r="X382" s="423" t="s">
        <v>106</v>
      </c>
      <c r="Y382" s="423" t="s">
        <v>106</v>
      </c>
      <c r="Z382" s="423" t="s">
        <v>106</v>
      </c>
      <c r="AA382" s="47" t="s">
        <v>104</v>
      </c>
      <c r="AB382" s="369" t="s">
        <v>395</v>
      </c>
      <c r="AC382" s="370" t="s">
        <v>395</v>
      </c>
      <c r="AD382" s="423" t="s">
        <v>106</v>
      </c>
      <c r="AE382" s="423" t="s">
        <v>106</v>
      </c>
      <c r="AF382" s="423" t="s">
        <v>106</v>
      </c>
      <c r="AG382" s="423" t="s">
        <v>106</v>
      </c>
      <c r="AH382" s="47" t="s">
        <v>104</v>
      </c>
      <c r="AI382" s="369" t="s">
        <v>395</v>
      </c>
      <c r="AJ382" s="370" t="s">
        <v>395</v>
      </c>
      <c r="AK382" s="423" t="s">
        <v>106</v>
      </c>
      <c r="AL382" s="423" t="s">
        <v>106</v>
      </c>
      <c r="AM382" s="221"/>
      <c r="AN382" s="48">
        <v>19</v>
      </c>
      <c r="AO382" s="48">
        <v>19</v>
      </c>
      <c r="AP382" s="48">
        <v>19</v>
      </c>
      <c r="AQ382" s="48">
        <v>0</v>
      </c>
      <c r="AR382" s="48">
        <v>30</v>
      </c>
      <c r="AS382" s="48">
        <v>28</v>
      </c>
      <c r="AT382" s="430">
        <v>18.666699999999999</v>
      </c>
      <c r="AU382" s="48">
        <v>180</v>
      </c>
      <c r="AV382" s="48">
        <v>180</v>
      </c>
      <c r="AW382" s="48">
        <v>180</v>
      </c>
      <c r="AX382" s="48">
        <v>0</v>
      </c>
      <c r="AY382" s="48">
        <v>0</v>
      </c>
      <c r="AZ382" s="48">
        <v>0</v>
      </c>
      <c r="BA382" s="48">
        <v>0</v>
      </c>
      <c r="BB382" s="48">
        <v>0</v>
      </c>
      <c r="BC382" s="48">
        <v>0</v>
      </c>
      <c r="BD382" s="48">
        <v>0</v>
      </c>
      <c r="BE382" s="48">
        <v>0</v>
      </c>
      <c r="BF382" s="48">
        <v>0</v>
      </c>
      <c r="BG382" s="48">
        <v>0</v>
      </c>
      <c r="BH382" s="48">
        <v>0</v>
      </c>
      <c r="BI382" s="48">
        <v>0</v>
      </c>
      <c r="BJ382" s="48">
        <v>0</v>
      </c>
      <c r="BK382" s="48">
        <v>0</v>
      </c>
      <c r="BL382" s="48">
        <v>0</v>
      </c>
      <c r="BM382" s="48">
        <v>0</v>
      </c>
      <c r="BN382" s="48">
        <v>0</v>
      </c>
      <c r="BO382" s="48">
        <v>0</v>
      </c>
      <c r="BP382" s="48">
        <v>0</v>
      </c>
      <c r="BQ382" s="48">
        <v>0</v>
      </c>
      <c r="BR382" s="48">
        <v>0</v>
      </c>
      <c r="BS382" s="48">
        <v>0</v>
      </c>
      <c r="BT382" s="48">
        <v>0</v>
      </c>
      <c r="BU382" s="48">
        <v>0</v>
      </c>
      <c r="BV382" s="48">
        <v>0</v>
      </c>
      <c r="BW382" s="48">
        <v>0</v>
      </c>
      <c r="BX382" s="48">
        <v>0</v>
      </c>
      <c r="BY382" s="48">
        <v>0</v>
      </c>
      <c r="BZ382" s="48">
        <v>0</v>
      </c>
      <c r="CA382" s="48">
        <v>0</v>
      </c>
      <c r="CB382" s="48">
        <v>0</v>
      </c>
      <c r="CC382" s="48">
        <v>0</v>
      </c>
      <c r="CD382" s="48">
        <v>0</v>
      </c>
      <c r="CE382" s="48">
        <v>0</v>
      </c>
      <c r="CF382" s="48">
        <v>0</v>
      </c>
      <c r="CG382" s="48">
        <v>0</v>
      </c>
      <c r="CH382" s="48">
        <v>0</v>
      </c>
      <c r="CI382" s="48">
        <v>0</v>
      </c>
      <c r="CJ382" s="48">
        <v>0</v>
      </c>
      <c r="CK382" s="48">
        <v>0</v>
      </c>
      <c r="CL382" s="48">
        <v>0</v>
      </c>
      <c r="CM382" s="48">
        <v>0</v>
      </c>
      <c r="CN382" s="48">
        <v>0</v>
      </c>
      <c r="CO382" s="48">
        <v>0</v>
      </c>
      <c r="CP382" s="48">
        <v>32</v>
      </c>
      <c r="CQ382" s="48"/>
      <c r="CR382" s="48"/>
      <c r="CS382" s="48"/>
      <c r="CT382" s="48">
        <v>32</v>
      </c>
      <c r="CU382" s="48">
        <v>180</v>
      </c>
      <c r="CV382" s="429" t="s">
        <v>397</v>
      </c>
      <c r="CW382" s="47" t="s">
        <v>1952</v>
      </c>
      <c r="CX382" s="47" t="s">
        <v>870</v>
      </c>
      <c r="CY382" s="15"/>
    </row>
    <row r="383" spans="1:103" hidden="1" x14ac:dyDescent="0.35">
      <c r="A383" s="427">
        <v>381</v>
      </c>
      <c r="B383" s="47" t="s">
        <v>1871</v>
      </c>
      <c r="C383" s="47" t="s">
        <v>1872</v>
      </c>
      <c r="D383" s="47" t="s">
        <v>56</v>
      </c>
      <c r="E383" s="47" t="s">
        <v>1964</v>
      </c>
      <c r="F383" s="47" t="s">
        <v>131</v>
      </c>
      <c r="G383" s="47" t="s">
        <v>58</v>
      </c>
      <c r="H383" s="47" t="s">
        <v>328</v>
      </c>
      <c r="I383" s="433"/>
      <c r="J383" s="433"/>
      <c r="K383" s="47" t="s">
        <v>104</v>
      </c>
      <c r="L383" s="47" t="s">
        <v>104</v>
      </c>
      <c r="M383" s="47" t="s">
        <v>395</v>
      </c>
      <c r="N383" s="369" t="s">
        <v>395</v>
      </c>
      <c r="O383" s="370" t="s">
        <v>395</v>
      </c>
      <c r="P383" s="423" t="s">
        <v>106</v>
      </c>
      <c r="Q383" s="423" t="s">
        <v>106</v>
      </c>
      <c r="R383" s="423" t="s">
        <v>106</v>
      </c>
      <c r="S383" s="423" t="s">
        <v>106</v>
      </c>
      <c r="T383" s="47" t="s">
        <v>104</v>
      </c>
      <c r="U383" s="369" t="s">
        <v>395</v>
      </c>
      <c r="V383" s="370" t="s">
        <v>395</v>
      </c>
      <c r="W383" s="423" t="s">
        <v>106</v>
      </c>
      <c r="X383" s="423" t="s">
        <v>106</v>
      </c>
      <c r="Y383" s="423" t="s">
        <v>106</v>
      </c>
      <c r="Z383" s="423" t="s">
        <v>106</v>
      </c>
      <c r="AA383" s="47" t="s">
        <v>104</v>
      </c>
      <c r="AB383" s="369" t="s">
        <v>395</v>
      </c>
      <c r="AC383" s="370" t="s">
        <v>395</v>
      </c>
      <c r="AD383" s="423" t="s">
        <v>106</v>
      </c>
      <c r="AE383" s="423" t="s">
        <v>106</v>
      </c>
      <c r="AF383" s="423" t="s">
        <v>106</v>
      </c>
      <c r="AG383" s="423" t="s">
        <v>106</v>
      </c>
      <c r="AH383" s="47" t="s">
        <v>104</v>
      </c>
      <c r="AI383" s="369" t="s">
        <v>395</v>
      </c>
      <c r="AJ383" s="370" t="s">
        <v>395</v>
      </c>
      <c r="AK383" s="423" t="s">
        <v>106</v>
      </c>
      <c r="AL383" s="423" t="s">
        <v>106</v>
      </c>
      <c r="AM383" s="221"/>
      <c r="AN383" s="48">
        <v>19</v>
      </c>
      <c r="AO383" s="48">
        <v>19</v>
      </c>
      <c r="AP383" s="48">
        <v>19</v>
      </c>
      <c r="AQ383" s="48">
        <v>0</v>
      </c>
      <c r="AR383" s="48">
        <v>30</v>
      </c>
      <c r="AS383" s="48">
        <v>28</v>
      </c>
      <c r="AT383" s="430">
        <v>18.666699999999999</v>
      </c>
      <c r="AU383" s="48">
        <v>180</v>
      </c>
      <c r="AV383" s="48">
        <v>180</v>
      </c>
      <c r="AW383" s="48">
        <v>180</v>
      </c>
      <c r="AX383" s="48">
        <v>0</v>
      </c>
      <c r="AY383" s="48">
        <v>0</v>
      </c>
      <c r="AZ383" s="48">
        <v>0</v>
      </c>
      <c r="BA383" s="48">
        <v>0</v>
      </c>
      <c r="BB383" s="48">
        <v>0</v>
      </c>
      <c r="BC383" s="48">
        <v>0</v>
      </c>
      <c r="BD383" s="48">
        <v>0</v>
      </c>
      <c r="BE383" s="48">
        <v>0</v>
      </c>
      <c r="BF383" s="48">
        <v>0</v>
      </c>
      <c r="BG383" s="48">
        <v>0</v>
      </c>
      <c r="BH383" s="48">
        <v>0</v>
      </c>
      <c r="BI383" s="48">
        <v>0</v>
      </c>
      <c r="BJ383" s="48">
        <v>0</v>
      </c>
      <c r="BK383" s="48">
        <v>0</v>
      </c>
      <c r="BL383" s="48">
        <v>0</v>
      </c>
      <c r="BM383" s="48">
        <v>0</v>
      </c>
      <c r="BN383" s="48">
        <v>0</v>
      </c>
      <c r="BO383" s="48">
        <v>0</v>
      </c>
      <c r="BP383" s="48">
        <v>0</v>
      </c>
      <c r="BQ383" s="48">
        <v>0</v>
      </c>
      <c r="BR383" s="48">
        <v>0</v>
      </c>
      <c r="BS383" s="48">
        <v>0</v>
      </c>
      <c r="BT383" s="48">
        <v>0</v>
      </c>
      <c r="BU383" s="48">
        <v>0</v>
      </c>
      <c r="BV383" s="48">
        <v>0</v>
      </c>
      <c r="BW383" s="48">
        <v>0</v>
      </c>
      <c r="BX383" s="48">
        <v>0</v>
      </c>
      <c r="BY383" s="48">
        <v>0</v>
      </c>
      <c r="BZ383" s="48">
        <v>0</v>
      </c>
      <c r="CA383" s="48">
        <v>0</v>
      </c>
      <c r="CB383" s="48">
        <v>0</v>
      </c>
      <c r="CC383" s="48">
        <v>0</v>
      </c>
      <c r="CD383" s="48">
        <v>0</v>
      </c>
      <c r="CE383" s="48">
        <v>0</v>
      </c>
      <c r="CF383" s="48">
        <v>0</v>
      </c>
      <c r="CG383" s="48">
        <v>0</v>
      </c>
      <c r="CH383" s="48">
        <v>0</v>
      </c>
      <c r="CI383" s="48">
        <v>0</v>
      </c>
      <c r="CJ383" s="48">
        <v>0</v>
      </c>
      <c r="CK383" s="48">
        <v>0</v>
      </c>
      <c r="CL383" s="48">
        <v>0</v>
      </c>
      <c r="CM383" s="48">
        <v>0</v>
      </c>
      <c r="CN383" s="48">
        <v>0</v>
      </c>
      <c r="CO383" s="48">
        <v>0</v>
      </c>
      <c r="CP383" s="48">
        <v>32</v>
      </c>
      <c r="CQ383" s="48"/>
      <c r="CR383" s="48"/>
      <c r="CS383" s="48"/>
      <c r="CT383" s="48">
        <v>32</v>
      </c>
      <c r="CU383" s="48">
        <v>180</v>
      </c>
      <c r="CV383" s="429" t="s">
        <v>397</v>
      </c>
      <c r="CW383" s="47" t="s">
        <v>1952</v>
      </c>
      <c r="CX383" s="47" t="s">
        <v>870</v>
      </c>
      <c r="CY383" s="15"/>
    </row>
    <row r="384" spans="1:103" hidden="1" x14ac:dyDescent="0.35">
      <c r="A384" s="427">
        <v>382</v>
      </c>
      <c r="B384" s="47" t="s">
        <v>1873</v>
      </c>
      <c r="C384" s="47" t="s">
        <v>1874</v>
      </c>
      <c r="D384" s="47" t="s">
        <v>56</v>
      </c>
      <c r="E384" s="47" t="s">
        <v>1965</v>
      </c>
      <c r="F384" s="47" t="s">
        <v>131</v>
      </c>
      <c r="G384" s="47" t="s">
        <v>58</v>
      </c>
      <c r="H384" s="47" t="s">
        <v>327</v>
      </c>
      <c r="I384" s="433"/>
      <c r="J384" s="433"/>
      <c r="K384" s="433"/>
      <c r="L384" s="433"/>
      <c r="M384" s="47" t="s">
        <v>395</v>
      </c>
      <c r="N384" s="369" t="s">
        <v>395</v>
      </c>
      <c r="O384" s="370" t="s">
        <v>395</v>
      </c>
      <c r="P384" s="433"/>
      <c r="Q384" s="433"/>
      <c r="R384" s="433"/>
      <c r="S384" s="433"/>
      <c r="T384" s="433"/>
      <c r="U384" s="369"/>
      <c r="V384" s="370"/>
      <c r="W384" s="433"/>
      <c r="X384" s="433"/>
      <c r="Y384" s="433"/>
      <c r="Z384" s="433"/>
      <c r="AA384" s="433"/>
      <c r="AB384" s="369"/>
      <c r="AC384" s="370"/>
      <c r="AD384" s="433"/>
      <c r="AE384" s="433"/>
      <c r="AF384" s="433"/>
      <c r="AG384" s="433"/>
      <c r="AH384" s="433"/>
      <c r="AI384" s="369"/>
      <c r="AJ384" s="370"/>
      <c r="AK384" s="433"/>
      <c r="AL384" s="433"/>
      <c r="AM384" s="221"/>
      <c r="AN384" s="48">
        <v>0</v>
      </c>
      <c r="AO384" s="48">
        <v>0</v>
      </c>
      <c r="AP384" s="48">
        <v>0</v>
      </c>
      <c r="AQ384" s="48">
        <v>0</v>
      </c>
      <c r="AR384" s="48"/>
      <c r="AS384" s="48">
        <v>0</v>
      </c>
      <c r="AT384" s="48">
        <v>18</v>
      </c>
      <c r="AU384" s="48">
        <v>0</v>
      </c>
      <c r="AV384" s="48">
        <v>0</v>
      </c>
      <c r="AW384" s="48">
        <v>0</v>
      </c>
      <c r="AX384" s="48">
        <v>0</v>
      </c>
      <c r="AY384" s="48">
        <v>0</v>
      </c>
      <c r="AZ384" s="48">
        <v>0</v>
      </c>
      <c r="BA384" s="48">
        <v>0</v>
      </c>
      <c r="BB384" s="48">
        <v>0</v>
      </c>
      <c r="BC384" s="48">
        <v>0</v>
      </c>
      <c r="BD384" s="48">
        <v>0</v>
      </c>
      <c r="BE384" s="48">
        <v>0</v>
      </c>
      <c r="BF384" s="48">
        <v>0</v>
      </c>
      <c r="BG384" s="48">
        <v>0</v>
      </c>
      <c r="BH384" s="48">
        <v>0</v>
      </c>
      <c r="BI384" s="48">
        <v>0</v>
      </c>
      <c r="BJ384" s="48">
        <v>0</v>
      </c>
      <c r="BK384" s="48">
        <v>0</v>
      </c>
      <c r="BL384" s="48">
        <v>0</v>
      </c>
      <c r="BM384" s="48">
        <v>0</v>
      </c>
      <c r="BN384" s="48">
        <v>0</v>
      </c>
      <c r="BO384" s="48">
        <v>0</v>
      </c>
      <c r="BP384" s="48">
        <v>0</v>
      </c>
      <c r="BQ384" s="48">
        <v>0</v>
      </c>
      <c r="BR384" s="48">
        <v>0</v>
      </c>
      <c r="BS384" s="48">
        <v>0</v>
      </c>
      <c r="BT384" s="48">
        <v>0</v>
      </c>
      <c r="BU384" s="48">
        <v>0</v>
      </c>
      <c r="BV384" s="48">
        <v>0</v>
      </c>
      <c r="BW384" s="48">
        <v>0</v>
      </c>
      <c r="BX384" s="48">
        <v>0</v>
      </c>
      <c r="BY384" s="48">
        <v>0</v>
      </c>
      <c r="BZ384" s="48">
        <v>0</v>
      </c>
      <c r="CA384" s="48">
        <v>0</v>
      </c>
      <c r="CB384" s="48">
        <v>0</v>
      </c>
      <c r="CC384" s="48">
        <v>0</v>
      </c>
      <c r="CD384" s="48">
        <v>0</v>
      </c>
      <c r="CE384" s="48">
        <v>0</v>
      </c>
      <c r="CF384" s="48">
        <v>0</v>
      </c>
      <c r="CG384" s="48">
        <v>0</v>
      </c>
      <c r="CH384" s="48">
        <v>0</v>
      </c>
      <c r="CI384" s="48">
        <v>0</v>
      </c>
      <c r="CJ384" s="48">
        <v>0</v>
      </c>
      <c r="CK384" s="48">
        <v>0</v>
      </c>
      <c r="CL384" s="48">
        <v>0</v>
      </c>
      <c r="CM384" s="48">
        <v>0</v>
      </c>
      <c r="CN384" s="48">
        <v>0</v>
      </c>
      <c r="CO384" s="48">
        <v>0</v>
      </c>
      <c r="CP384" s="48">
        <v>200</v>
      </c>
      <c r="CQ384" s="48"/>
      <c r="CR384" s="48"/>
      <c r="CS384" s="48">
        <v>16</v>
      </c>
      <c r="CT384" s="48">
        <v>208</v>
      </c>
      <c r="CU384" s="48"/>
      <c r="CV384" s="429" t="s">
        <v>397</v>
      </c>
      <c r="CW384" s="47" t="s">
        <v>1952</v>
      </c>
      <c r="CX384" s="47" t="s">
        <v>870</v>
      </c>
      <c r="CY384" s="15"/>
    </row>
    <row r="385" spans="1:103" hidden="1" x14ac:dyDescent="0.35">
      <c r="A385" s="427">
        <v>383</v>
      </c>
      <c r="B385" s="47" t="s">
        <v>1875</v>
      </c>
      <c r="C385" s="47" t="s">
        <v>1876</v>
      </c>
      <c r="D385" s="47" t="s">
        <v>56</v>
      </c>
      <c r="E385" s="47" t="s">
        <v>1966</v>
      </c>
      <c r="F385" s="47" t="s">
        <v>131</v>
      </c>
      <c r="G385" s="47" t="s">
        <v>58</v>
      </c>
      <c r="H385" s="47" t="s">
        <v>328</v>
      </c>
      <c r="I385" s="433"/>
      <c r="J385" s="433"/>
      <c r="K385" s="47" t="s">
        <v>104</v>
      </c>
      <c r="L385" s="47" t="s">
        <v>104</v>
      </c>
      <c r="M385" s="47" t="s">
        <v>395</v>
      </c>
      <c r="N385" s="369" t="s">
        <v>395</v>
      </c>
      <c r="O385" s="370" t="s">
        <v>395</v>
      </c>
      <c r="P385" s="423" t="s">
        <v>106</v>
      </c>
      <c r="Q385" s="423" t="s">
        <v>106</v>
      </c>
      <c r="R385" s="423" t="s">
        <v>106</v>
      </c>
      <c r="S385" s="423" t="s">
        <v>106</v>
      </c>
      <c r="T385" s="47" t="s">
        <v>104</v>
      </c>
      <c r="U385" s="369" t="s">
        <v>395</v>
      </c>
      <c r="V385" s="370" t="s">
        <v>395</v>
      </c>
      <c r="W385" s="433"/>
      <c r="X385" s="433"/>
      <c r="Y385" s="433"/>
      <c r="Z385" s="433"/>
      <c r="AA385" s="433"/>
      <c r="AB385" s="369"/>
      <c r="AC385" s="370"/>
      <c r="AD385" s="433"/>
      <c r="AE385" s="433"/>
      <c r="AF385" s="433"/>
      <c r="AG385" s="433"/>
      <c r="AH385" s="433"/>
      <c r="AI385" s="369"/>
      <c r="AJ385" s="370"/>
      <c r="AK385" s="433"/>
      <c r="AL385" s="433"/>
      <c r="AM385" s="221"/>
      <c r="AN385" s="48">
        <v>7</v>
      </c>
      <c r="AO385" s="48">
        <v>7</v>
      </c>
      <c r="AP385" s="48">
        <v>7</v>
      </c>
      <c r="AQ385" s="48">
        <v>0</v>
      </c>
      <c r="AR385" s="48">
        <v>0</v>
      </c>
      <c r="AS385" s="48">
        <v>0</v>
      </c>
      <c r="AT385" s="430">
        <v>18.333300000000001</v>
      </c>
      <c r="AU385" s="48">
        <v>64</v>
      </c>
      <c r="AV385" s="48">
        <v>64</v>
      </c>
      <c r="AW385" s="48">
        <v>64</v>
      </c>
      <c r="AX385" s="48">
        <v>0</v>
      </c>
      <c r="AY385" s="48">
        <v>0</v>
      </c>
      <c r="AZ385" s="48">
        <v>0</v>
      </c>
      <c r="BA385" s="48">
        <v>0</v>
      </c>
      <c r="BB385" s="48">
        <v>0</v>
      </c>
      <c r="BC385" s="48">
        <v>0</v>
      </c>
      <c r="BD385" s="48">
        <v>0</v>
      </c>
      <c r="BE385" s="48">
        <v>0</v>
      </c>
      <c r="BF385" s="48">
        <v>0</v>
      </c>
      <c r="BG385" s="48">
        <v>0</v>
      </c>
      <c r="BH385" s="48">
        <v>0</v>
      </c>
      <c r="BI385" s="48">
        <v>0</v>
      </c>
      <c r="BJ385" s="48">
        <v>0</v>
      </c>
      <c r="BK385" s="48">
        <v>0</v>
      </c>
      <c r="BL385" s="48">
        <v>0</v>
      </c>
      <c r="BM385" s="48">
        <v>0</v>
      </c>
      <c r="BN385" s="48">
        <v>0</v>
      </c>
      <c r="BO385" s="48">
        <v>0</v>
      </c>
      <c r="BP385" s="48">
        <v>0</v>
      </c>
      <c r="BQ385" s="48">
        <v>0</v>
      </c>
      <c r="BR385" s="48">
        <v>0</v>
      </c>
      <c r="BS385" s="48">
        <v>0</v>
      </c>
      <c r="BT385" s="48">
        <v>0</v>
      </c>
      <c r="BU385" s="48">
        <v>0</v>
      </c>
      <c r="BV385" s="48">
        <v>0</v>
      </c>
      <c r="BW385" s="48">
        <v>0</v>
      </c>
      <c r="BX385" s="48">
        <v>0</v>
      </c>
      <c r="BY385" s="48">
        <v>0</v>
      </c>
      <c r="BZ385" s="48">
        <v>0</v>
      </c>
      <c r="CA385" s="48">
        <v>0</v>
      </c>
      <c r="CB385" s="48">
        <v>0</v>
      </c>
      <c r="CC385" s="48">
        <v>0</v>
      </c>
      <c r="CD385" s="48">
        <v>0</v>
      </c>
      <c r="CE385" s="48">
        <v>0</v>
      </c>
      <c r="CF385" s="48">
        <v>0</v>
      </c>
      <c r="CG385" s="48">
        <v>0</v>
      </c>
      <c r="CH385" s="48">
        <v>0</v>
      </c>
      <c r="CI385" s="48">
        <v>0</v>
      </c>
      <c r="CJ385" s="48">
        <v>0</v>
      </c>
      <c r="CK385" s="48">
        <v>0</v>
      </c>
      <c r="CL385" s="48">
        <v>0</v>
      </c>
      <c r="CM385" s="48">
        <v>0</v>
      </c>
      <c r="CN385" s="48">
        <v>0</v>
      </c>
      <c r="CO385" s="48">
        <v>0</v>
      </c>
      <c r="CP385" s="48">
        <v>152</v>
      </c>
      <c r="CQ385" s="48"/>
      <c r="CR385" s="48"/>
      <c r="CS385" s="48"/>
      <c r="CT385" s="48">
        <v>152</v>
      </c>
      <c r="CU385" s="48">
        <v>64</v>
      </c>
      <c r="CV385" s="429" t="s">
        <v>397</v>
      </c>
      <c r="CW385" s="47" t="s">
        <v>1952</v>
      </c>
      <c r="CX385" s="47" t="s">
        <v>870</v>
      </c>
      <c r="CY385" s="15"/>
    </row>
    <row r="386" spans="1:103" hidden="1" x14ac:dyDescent="0.35">
      <c r="A386" s="427">
        <v>384</v>
      </c>
      <c r="B386" s="47" t="s">
        <v>1877</v>
      </c>
      <c r="C386" s="47" t="s">
        <v>1878</v>
      </c>
      <c r="D386" s="47" t="s">
        <v>56</v>
      </c>
      <c r="E386" s="47" t="s">
        <v>1967</v>
      </c>
      <c r="F386" s="47" t="s">
        <v>131</v>
      </c>
      <c r="G386" s="47" t="s">
        <v>58</v>
      </c>
      <c r="H386" s="47" t="s">
        <v>328</v>
      </c>
      <c r="I386" s="433"/>
      <c r="J386" s="433"/>
      <c r="K386" s="47" t="s">
        <v>104</v>
      </c>
      <c r="L386" s="47" t="s">
        <v>104</v>
      </c>
      <c r="M386" s="47" t="s">
        <v>395</v>
      </c>
      <c r="N386" s="369" t="s">
        <v>395</v>
      </c>
      <c r="O386" s="370" t="s">
        <v>395</v>
      </c>
      <c r="P386" s="423" t="s">
        <v>106</v>
      </c>
      <c r="Q386" s="423" t="s">
        <v>106</v>
      </c>
      <c r="R386" s="423" t="s">
        <v>106</v>
      </c>
      <c r="S386" s="423" t="s">
        <v>106</v>
      </c>
      <c r="T386" s="47" t="s">
        <v>104</v>
      </c>
      <c r="U386" s="369" t="s">
        <v>395</v>
      </c>
      <c r="V386" s="370" t="s">
        <v>395</v>
      </c>
      <c r="W386" s="423" t="s">
        <v>106</v>
      </c>
      <c r="X386" s="423" t="s">
        <v>106</v>
      </c>
      <c r="Y386" s="47" t="s">
        <v>395</v>
      </c>
      <c r="Z386" s="423" t="s">
        <v>106</v>
      </c>
      <c r="AA386" s="433"/>
      <c r="AB386" s="369"/>
      <c r="AC386" s="370" t="s">
        <v>395</v>
      </c>
      <c r="AD386" s="433"/>
      <c r="AE386" s="433"/>
      <c r="AF386" s="433"/>
      <c r="AG386" s="433"/>
      <c r="AH386" s="433"/>
      <c r="AI386" s="369"/>
      <c r="AJ386" s="370"/>
      <c r="AK386" s="433"/>
      <c r="AL386" s="433"/>
      <c r="AM386" s="221"/>
      <c r="AN386" s="48">
        <v>10</v>
      </c>
      <c r="AO386" s="48">
        <v>10</v>
      </c>
      <c r="AP386" s="48">
        <v>10</v>
      </c>
      <c r="AQ386" s="48">
        <v>0</v>
      </c>
      <c r="AR386" s="48">
        <v>0</v>
      </c>
      <c r="AS386" s="48">
        <v>0</v>
      </c>
      <c r="AT386" s="430">
        <v>18.666699999999999</v>
      </c>
      <c r="AU386" s="48">
        <v>94</v>
      </c>
      <c r="AV386" s="48">
        <v>94</v>
      </c>
      <c r="AW386" s="48">
        <v>94</v>
      </c>
      <c r="AX386" s="48">
        <v>0</v>
      </c>
      <c r="AY386" s="48">
        <v>0</v>
      </c>
      <c r="AZ386" s="48">
        <v>0</v>
      </c>
      <c r="BA386" s="48">
        <v>0</v>
      </c>
      <c r="BB386" s="48">
        <v>0</v>
      </c>
      <c r="BC386" s="48">
        <v>0</v>
      </c>
      <c r="BD386" s="48">
        <v>0</v>
      </c>
      <c r="BE386" s="48">
        <v>0</v>
      </c>
      <c r="BF386" s="48">
        <v>0</v>
      </c>
      <c r="BG386" s="48">
        <v>0</v>
      </c>
      <c r="BH386" s="48">
        <v>0</v>
      </c>
      <c r="BI386" s="48">
        <v>0</v>
      </c>
      <c r="BJ386" s="48">
        <v>0</v>
      </c>
      <c r="BK386" s="48">
        <v>0</v>
      </c>
      <c r="BL386" s="48">
        <v>0</v>
      </c>
      <c r="BM386" s="48">
        <v>0</v>
      </c>
      <c r="BN386" s="48">
        <v>0</v>
      </c>
      <c r="BO386" s="48">
        <v>0</v>
      </c>
      <c r="BP386" s="48">
        <v>0</v>
      </c>
      <c r="BQ386" s="48">
        <v>0</v>
      </c>
      <c r="BR386" s="48">
        <v>0</v>
      </c>
      <c r="BS386" s="48">
        <v>0</v>
      </c>
      <c r="BT386" s="48">
        <v>0</v>
      </c>
      <c r="BU386" s="48">
        <v>0</v>
      </c>
      <c r="BV386" s="48">
        <v>0</v>
      </c>
      <c r="BW386" s="48">
        <v>0</v>
      </c>
      <c r="BX386" s="48">
        <v>0</v>
      </c>
      <c r="BY386" s="48">
        <v>0</v>
      </c>
      <c r="BZ386" s="48">
        <v>0</v>
      </c>
      <c r="CA386" s="48">
        <v>0</v>
      </c>
      <c r="CB386" s="48">
        <v>0</v>
      </c>
      <c r="CC386" s="48">
        <v>0</v>
      </c>
      <c r="CD386" s="48">
        <v>0</v>
      </c>
      <c r="CE386" s="48">
        <v>0</v>
      </c>
      <c r="CF386" s="48">
        <v>0</v>
      </c>
      <c r="CG386" s="48">
        <v>0</v>
      </c>
      <c r="CH386" s="48">
        <v>0</v>
      </c>
      <c r="CI386" s="48">
        <v>0</v>
      </c>
      <c r="CJ386" s="48">
        <v>0</v>
      </c>
      <c r="CK386" s="48">
        <v>0</v>
      </c>
      <c r="CL386" s="48">
        <v>0</v>
      </c>
      <c r="CM386" s="48">
        <v>0</v>
      </c>
      <c r="CN386" s="48">
        <v>0</v>
      </c>
      <c r="CO386" s="48">
        <v>0</v>
      </c>
      <c r="CP386" s="48">
        <v>104</v>
      </c>
      <c r="CQ386" s="48"/>
      <c r="CR386" s="48"/>
      <c r="CS386" s="48">
        <v>18</v>
      </c>
      <c r="CT386" s="48">
        <v>122</v>
      </c>
      <c r="CU386" s="48">
        <v>94</v>
      </c>
      <c r="CV386" s="429" t="s">
        <v>397</v>
      </c>
      <c r="CW386" s="47" t="s">
        <v>1952</v>
      </c>
      <c r="CX386" s="47" t="s">
        <v>870</v>
      </c>
      <c r="CY386" s="15"/>
    </row>
    <row r="387" spans="1:103" hidden="1" x14ac:dyDescent="0.35">
      <c r="A387" s="427">
        <v>385</v>
      </c>
      <c r="B387" s="47" t="s">
        <v>1879</v>
      </c>
      <c r="C387" s="47" t="s">
        <v>1880</v>
      </c>
      <c r="D387" s="47" t="s">
        <v>56</v>
      </c>
      <c r="E387" s="47" t="s">
        <v>1968</v>
      </c>
      <c r="F387" s="47" t="s">
        <v>131</v>
      </c>
      <c r="G387" s="47" t="s">
        <v>58</v>
      </c>
      <c r="H387" s="47" t="s">
        <v>327</v>
      </c>
      <c r="I387" s="433"/>
      <c r="J387" s="433"/>
      <c r="K387" s="47" t="s">
        <v>104</v>
      </c>
      <c r="L387" s="47" t="s">
        <v>104</v>
      </c>
      <c r="M387" s="47" t="s">
        <v>395</v>
      </c>
      <c r="N387" s="369" t="s">
        <v>395</v>
      </c>
      <c r="O387" s="370" t="s">
        <v>395</v>
      </c>
      <c r="P387" s="423" t="s">
        <v>106</v>
      </c>
      <c r="Q387" s="423" t="s">
        <v>106</v>
      </c>
      <c r="R387" s="423" t="s">
        <v>106</v>
      </c>
      <c r="S387" s="423" t="s">
        <v>106</v>
      </c>
      <c r="T387" s="47" t="s">
        <v>104</v>
      </c>
      <c r="U387" s="369" t="s">
        <v>395</v>
      </c>
      <c r="V387" s="370" t="s">
        <v>395</v>
      </c>
      <c r="W387" s="423" t="s">
        <v>106</v>
      </c>
      <c r="X387" s="423" t="s">
        <v>106</v>
      </c>
      <c r="Y387" s="423" t="s">
        <v>106</v>
      </c>
      <c r="Z387" s="423" t="s">
        <v>106</v>
      </c>
      <c r="AA387" s="47" t="s">
        <v>104</v>
      </c>
      <c r="AB387" s="369" t="s">
        <v>395</v>
      </c>
      <c r="AC387" s="370" t="s">
        <v>395</v>
      </c>
      <c r="AD387" s="423" t="s">
        <v>106</v>
      </c>
      <c r="AE387" s="423" t="s">
        <v>106</v>
      </c>
      <c r="AF387" s="423" t="s">
        <v>106</v>
      </c>
      <c r="AG387" s="423" t="s">
        <v>106</v>
      </c>
      <c r="AH387" s="47" t="s">
        <v>104</v>
      </c>
      <c r="AI387" s="369" t="s">
        <v>395</v>
      </c>
      <c r="AJ387" s="370" t="s">
        <v>395</v>
      </c>
      <c r="AK387" s="423" t="s">
        <v>106</v>
      </c>
      <c r="AL387" s="423" t="s">
        <v>106</v>
      </c>
      <c r="AM387" s="221"/>
      <c r="AN387" s="48">
        <v>19</v>
      </c>
      <c r="AO387" s="48">
        <v>19</v>
      </c>
      <c r="AP387" s="48">
        <v>19</v>
      </c>
      <c r="AQ387" s="48">
        <v>0</v>
      </c>
      <c r="AR387" s="48">
        <v>30</v>
      </c>
      <c r="AS387" s="48">
        <v>28</v>
      </c>
      <c r="AT387" s="430">
        <v>18.666699999999999</v>
      </c>
      <c r="AU387" s="48">
        <v>180</v>
      </c>
      <c r="AV387" s="48">
        <v>180</v>
      </c>
      <c r="AW387" s="48">
        <v>180</v>
      </c>
      <c r="AX387" s="48">
        <v>0</v>
      </c>
      <c r="AY387" s="48">
        <v>0</v>
      </c>
      <c r="AZ387" s="48">
        <v>0</v>
      </c>
      <c r="BA387" s="48">
        <v>0</v>
      </c>
      <c r="BB387" s="48">
        <v>0</v>
      </c>
      <c r="BC387" s="48">
        <v>0</v>
      </c>
      <c r="BD387" s="48">
        <v>0</v>
      </c>
      <c r="BE387" s="48">
        <v>0</v>
      </c>
      <c r="BF387" s="48">
        <v>0</v>
      </c>
      <c r="BG387" s="48">
        <v>0</v>
      </c>
      <c r="BH387" s="48">
        <v>0</v>
      </c>
      <c r="BI387" s="48">
        <v>0</v>
      </c>
      <c r="BJ387" s="48">
        <v>0</v>
      </c>
      <c r="BK387" s="48">
        <v>0</v>
      </c>
      <c r="BL387" s="48">
        <v>0</v>
      </c>
      <c r="BM387" s="48">
        <v>0</v>
      </c>
      <c r="BN387" s="48">
        <v>0</v>
      </c>
      <c r="BO387" s="48">
        <v>0</v>
      </c>
      <c r="BP387" s="48">
        <v>0</v>
      </c>
      <c r="BQ387" s="48">
        <v>0</v>
      </c>
      <c r="BR387" s="48">
        <v>0</v>
      </c>
      <c r="BS387" s="48">
        <v>0</v>
      </c>
      <c r="BT387" s="48">
        <v>0</v>
      </c>
      <c r="BU387" s="48">
        <v>0</v>
      </c>
      <c r="BV387" s="48">
        <v>0</v>
      </c>
      <c r="BW387" s="48">
        <v>0</v>
      </c>
      <c r="BX387" s="48">
        <v>0</v>
      </c>
      <c r="BY387" s="48">
        <v>0</v>
      </c>
      <c r="BZ387" s="48">
        <v>0</v>
      </c>
      <c r="CA387" s="48">
        <v>0</v>
      </c>
      <c r="CB387" s="48">
        <v>0</v>
      </c>
      <c r="CC387" s="48">
        <v>0</v>
      </c>
      <c r="CD387" s="48">
        <v>0</v>
      </c>
      <c r="CE387" s="48">
        <v>0</v>
      </c>
      <c r="CF387" s="48">
        <v>0</v>
      </c>
      <c r="CG387" s="48">
        <v>0</v>
      </c>
      <c r="CH387" s="48">
        <v>0</v>
      </c>
      <c r="CI387" s="48">
        <v>0</v>
      </c>
      <c r="CJ387" s="48">
        <v>0</v>
      </c>
      <c r="CK387" s="48">
        <v>0</v>
      </c>
      <c r="CL387" s="48">
        <v>0</v>
      </c>
      <c r="CM387" s="48">
        <v>0</v>
      </c>
      <c r="CN387" s="48">
        <v>0</v>
      </c>
      <c r="CO387" s="48">
        <v>0</v>
      </c>
      <c r="CP387" s="48">
        <v>32</v>
      </c>
      <c r="CQ387" s="48"/>
      <c r="CR387" s="48"/>
      <c r="CS387" s="48"/>
      <c r="CT387" s="48">
        <v>32</v>
      </c>
      <c r="CU387" s="48">
        <v>180</v>
      </c>
      <c r="CV387" s="429" t="s">
        <v>397</v>
      </c>
      <c r="CW387" s="47" t="s">
        <v>1952</v>
      </c>
      <c r="CX387" s="47" t="s">
        <v>870</v>
      </c>
      <c r="CY387" s="15"/>
    </row>
    <row r="388" spans="1:103" hidden="1" x14ac:dyDescent="0.35">
      <c r="A388" s="427">
        <v>386</v>
      </c>
      <c r="B388" s="47" t="s">
        <v>1881</v>
      </c>
      <c r="C388" s="47" t="s">
        <v>1882</v>
      </c>
      <c r="D388" s="47" t="s">
        <v>56</v>
      </c>
      <c r="E388" s="47" t="s">
        <v>1969</v>
      </c>
      <c r="F388" s="47" t="s">
        <v>131</v>
      </c>
      <c r="G388" s="47" t="s">
        <v>58</v>
      </c>
      <c r="H388" s="47" t="s">
        <v>327</v>
      </c>
      <c r="I388" s="433"/>
      <c r="J388" s="433"/>
      <c r="K388" s="47" t="s">
        <v>104</v>
      </c>
      <c r="L388" s="47" t="s">
        <v>104</v>
      </c>
      <c r="M388" s="47" t="s">
        <v>395</v>
      </c>
      <c r="N388" s="369" t="s">
        <v>395</v>
      </c>
      <c r="O388" s="370" t="s">
        <v>395</v>
      </c>
      <c r="P388" s="423" t="s">
        <v>106</v>
      </c>
      <c r="Q388" s="423" t="s">
        <v>106</v>
      </c>
      <c r="R388" s="434" t="s">
        <v>1970</v>
      </c>
      <c r="S388" s="423" t="s">
        <v>106</v>
      </c>
      <c r="T388" s="47" t="s">
        <v>104</v>
      </c>
      <c r="U388" s="369" t="s">
        <v>395</v>
      </c>
      <c r="V388" s="370" t="s">
        <v>395</v>
      </c>
      <c r="W388" s="47" t="s">
        <v>532</v>
      </c>
      <c r="X388" s="423" t="s">
        <v>106</v>
      </c>
      <c r="Y388" s="423" t="s">
        <v>106</v>
      </c>
      <c r="Z388" s="423" t="s">
        <v>106</v>
      </c>
      <c r="AA388" s="423" t="s">
        <v>106</v>
      </c>
      <c r="AB388" s="369" t="s">
        <v>104</v>
      </c>
      <c r="AC388" s="370" t="s">
        <v>395</v>
      </c>
      <c r="AD388" s="423" t="s">
        <v>106</v>
      </c>
      <c r="AE388" s="423" t="s">
        <v>106</v>
      </c>
      <c r="AF388" s="423" t="s">
        <v>106</v>
      </c>
      <c r="AG388" s="423" t="s">
        <v>106</v>
      </c>
      <c r="AH388" s="47" t="s">
        <v>104</v>
      </c>
      <c r="AI388" s="369" t="s">
        <v>395</v>
      </c>
      <c r="AJ388" s="370" t="s">
        <v>395</v>
      </c>
      <c r="AK388" s="423" t="s">
        <v>106</v>
      </c>
      <c r="AL388" s="423" t="s">
        <v>106</v>
      </c>
      <c r="AM388" s="221"/>
      <c r="AN388" s="430">
        <v>18.875</v>
      </c>
      <c r="AO388" s="430">
        <v>18.875</v>
      </c>
      <c r="AP388" s="430">
        <v>18.875</v>
      </c>
      <c r="AQ388" s="48">
        <v>0</v>
      </c>
      <c r="AR388" s="48">
        <v>30</v>
      </c>
      <c r="AS388" s="48">
        <v>28</v>
      </c>
      <c r="AT388" s="430">
        <v>18.666699999999999</v>
      </c>
      <c r="AU388" s="430">
        <v>178.75</v>
      </c>
      <c r="AV388" s="430">
        <v>178.75</v>
      </c>
      <c r="AW388" s="430">
        <v>178.75</v>
      </c>
      <c r="AX388" s="48">
        <v>0</v>
      </c>
      <c r="AY388" s="48">
        <v>0</v>
      </c>
      <c r="AZ388" s="48">
        <v>0</v>
      </c>
      <c r="BA388" s="48">
        <v>0</v>
      </c>
      <c r="BB388" s="48">
        <v>0</v>
      </c>
      <c r="BC388" s="48">
        <v>0</v>
      </c>
      <c r="BD388" s="48">
        <v>0</v>
      </c>
      <c r="BE388" s="430">
        <v>1.25</v>
      </c>
      <c r="BF388" s="48">
        <v>0</v>
      </c>
      <c r="BG388" s="48">
        <v>0</v>
      </c>
      <c r="BH388" s="430">
        <v>1.25</v>
      </c>
      <c r="BI388" s="430">
        <v>1.25</v>
      </c>
      <c r="BJ388" s="48">
        <v>0</v>
      </c>
      <c r="BK388" s="48">
        <v>0</v>
      </c>
      <c r="BL388" s="48">
        <v>0</v>
      </c>
      <c r="BM388" s="48">
        <v>0</v>
      </c>
      <c r="BN388" s="48">
        <v>0</v>
      </c>
      <c r="BO388" s="48">
        <v>0</v>
      </c>
      <c r="BP388" s="48">
        <v>0</v>
      </c>
      <c r="BQ388" s="48">
        <v>0</v>
      </c>
      <c r="BR388" s="48">
        <v>0</v>
      </c>
      <c r="BS388" s="48">
        <v>0</v>
      </c>
      <c r="BT388" s="48">
        <v>0</v>
      </c>
      <c r="BU388" s="48">
        <v>0</v>
      </c>
      <c r="BV388" s="48">
        <v>0</v>
      </c>
      <c r="BW388" s="48">
        <v>0</v>
      </c>
      <c r="BX388" s="48">
        <v>0</v>
      </c>
      <c r="BY388" s="48">
        <v>0</v>
      </c>
      <c r="BZ388" s="48">
        <v>0</v>
      </c>
      <c r="CA388" s="48">
        <v>0</v>
      </c>
      <c r="CB388" s="48">
        <v>0</v>
      </c>
      <c r="CC388" s="48">
        <v>0</v>
      </c>
      <c r="CD388" s="48">
        <v>0</v>
      </c>
      <c r="CE388" s="48">
        <v>0</v>
      </c>
      <c r="CF388" s="48">
        <v>0</v>
      </c>
      <c r="CG388" s="48">
        <v>0</v>
      </c>
      <c r="CH388" s="48">
        <v>0</v>
      </c>
      <c r="CI388" s="48">
        <v>0</v>
      </c>
      <c r="CJ388" s="48">
        <v>0</v>
      </c>
      <c r="CK388" s="48">
        <v>0</v>
      </c>
      <c r="CL388" s="48">
        <v>0</v>
      </c>
      <c r="CM388" s="48">
        <v>0</v>
      </c>
      <c r="CN388" s="48">
        <v>0</v>
      </c>
      <c r="CO388" s="48">
        <v>0</v>
      </c>
      <c r="CP388" s="48">
        <v>32</v>
      </c>
      <c r="CQ388" s="48"/>
      <c r="CR388" s="48"/>
      <c r="CS388" s="430">
        <v>1.25</v>
      </c>
      <c r="CT388" s="430">
        <v>33.25</v>
      </c>
      <c r="CU388" s="430">
        <v>178.75</v>
      </c>
      <c r="CV388" s="429" t="s">
        <v>397</v>
      </c>
      <c r="CW388" s="47" t="s">
        <v>1952</v>
      </c>
      <c r="CX388" s="47" t="s">
        <v>870</v>
      </c>
      <c r="CY388" s="15"/>
    </row>
    <row r="389" spans="1:103" hidden="1" x14ac:dyDescent="0.35">
      <c r="A389" s="427">
        <v>387</v>
      </c>
      <c r="B389" s="47" t="s">
        <v>1883</v>
      </c>
      <c r="C389" s="47" t="s">
        <v>1884</v>
      </c>
      <c r="D389" s="47" t="s">
        <v>56</v>
      </c>
      <c r="E389" s="47" t="s">
        <v>1971</v>
      </c>
      <c r="F389" s="47" t="s">
        <v>131</v>
      </c>
      <c r="G389" s="47" t="s">
        <v>58</v>
      </c>
      <c r="H389" s="47" t="s">
        <v>1078</v>
      </c>
      <c r="I389" s="433"/>
      <c r="J389" s="433"/>
      <c r="K389" s="47" t="s">
        <v>104</v>
      </c>
      <c r="L389" s="47" t="s">
        <v>104</v>
      </c>
      <c r="M389" s="47" t="s">
        <v>395</v>
      </c>
      <c r="N389" s="369" t="s">
        <v>395</v>
      </c>
      <c r="O389" s="370" t="s">
        <v>395</v>
      </c>
      <c r="P389" s="423" t="s">
        <v>106</v>
      </c>
      <c r="Q389" s="423" t="s">
        <v>106</v>
      </c>
      <c r="R389" s="423" t="s">
        <v>106</v>
      </c>
      <c r="S389" s="423" t="s">
        <v>106</v>
      </c>
      <c r="T389" s="47" t="s">
        <v>104</v>
      </c>
      <c r="U389" s="369" t="s">
        <v>395</v>
      </c>
      <c r="V389" s="370" t="s">
        <v>395</v>
      </c>
      <c r="W389" s="423" t="s">
        <v>106</v>
      </c>
      <c r="X389" s="423" t="s">
        <v>106</v>
      </c>
      <c r="Y389" s="423" t="s">
        <v>106</v>
      </c>
      <c r="Z389" s="423" t="s">
        <v>106</v>
      </c>
      <c r="AA389" s="47" t="s">
        <v>104</v>
      </c>
      <c r="AB389" s="369" t="s">
        <v>395</v>
      </c>
      <c r="AC389" s="370" t="s">
        <v>395</v>
      </c>
      <c r="AD389" s="423" t="s">
        <v>106</v>
      </c>
      <c r="AE389" s="423" t="s">
        <v>106</v>
      </c>
      <c r="AF389" s="19" t="s">
        <v>828</v>
      </c>
      <c r="AG389" s="19" t="s">
        <v>828</v>
      </c>
      <c r="AH389" s="434" t="s">
        <v>949</v>
      </c>
      <c r="AI389" s="369" t="s">
        <v>395</v>
      </c>
      <c r="AJ389" s="370" t="s">
        <v>395</v>
      </c>
      <c r="AK389" s="423" t="s">
        <v>106</v>
      </c>
      <c r="AL389" s="423" t="s">
        <v>106</v>
      </c>
      <c r="AM389" s="221"/>
      <c r="AN389" s="48">
        <v>16</v>
      </c>
      <c r="AO389" s="48">
        <v>16</v>
      </c>
      <c r="AP389" s="48">
        <v>16</v>
      </c>
      <c r="AQ389" s="48">
        <v>0</v>
      </c>
      <c r="AR389" s="48">
        <v>30</v>
      </c>
      <c r="AS389" s="48">
        <v>28</v>
      </c>
      <c r="AT389" s="430">
        <v>18.666699999999999</v>
      </c>
      <c r="AU389" s="48">
        <v>152</v>
      </c>
      <c r="AV389" s="48">
        <v>152</v>
      </c>
      <c r="AW389" s="48">
        <v>152</v>
      </c>
      <c r="AX389" s="48">
        <v>0</v>
      </c>
      <c r="AY389" s="48">
        <v>0</v>
      </c>
      <c r="AZ389" s="48">
        <v>0</v>
      </c>
      <c r="BA389" s="48">
        <v>0</v>
      </c>
      <c r="BB389" s="48">
        <v>0</v>
      </c>
      <c r="BC389" s="48">
        <v>0</v>
      </c>
      <c r="BD389" s="48">
        <v>0</v>
      </c>
      <c r="BE389" s="48">
        <v>28</v>
      </c>
      <c r="BF389" s="48">
        <v>0</v>
      </c>
      <c r="BG389" s="48">
        <v>0</v>
      </c>
      <c r="BH389" s="48">
        <v>28</v>
      </c>
      <c r="BI389" s="48">
        <v>28</v>
      </c>
      <c r="BJ389" s="48">
        <v>0</v>
      </c>
      <c r="BK389" s="48">
        <v>0</v>
      </c>
      <c r="BL389" s="48">
        <v>0</v>
      </c>
      <c r="BM389" s="48">
        <v>0</v>
      </c>
      <c r="BN389" s="48">
        <v>0</v>
      </c>
      <c r="BO389" s="48">
        <v>0</v>
      </c>
      <c r="BP389" s="48">
        <v>0</v>
      </c>
      <c r="BQ389" s="48">
        <v>0</v>
      </c>
      <c r="BR389" s="48">
        <v>0</v>
      </c>
      <c r="BS389" s="48">
        <v>0</v>
      </c>
      <c r="BT389" s="48">
        <v>0</v>
      </c>
      <c r="BU389" s="48">
        <v>0</v>
      </c>
      <c r="BV389" s="48">
        <v>0</v>
      </c>
      <c r="BW389" s="48">
        <v>0</v>
      </c>
      <c r="BX389" s="48">
        <v>0</v>
      </c>
      <c r="BY389" s="48">
        <v>0</v>
      </c>
      <c r="BZ389" s="48">
        <v>0</v>
      </c>
      <c r="CA389" s="48">
        <v>0</v>
      </c>
      <c r="CB389" s="48">
        <v>0</v>
      </c>
      <c r="CC389" s="48">
        <v>0</v>
      </c>
      <c r="CD389" s="48">
        <v>0</v>
      </c>
      <c r="CE389" s="48">
        <v>0</v>
      </c>
      <c r="CF389" s="48">
        <v>0</v>
      </c>
      <c r="CG389" s="48">
        <v>0</v>
      </c>
      <c r="CH389" s="48">
        <v>0</v>
      </c>
      <c r="CI389" s="48">
        <v>0</v>
      </c>
      <c r="CJ389" s="48">
        <v>0</v>
      </c>
      <c r="CK389" s="48">
        <v>0</v>
      </c>
      <c r="CL389" s="48">
        <v>0</v>
      </c>
      <c r="CM389" s="48">
        <v>0</v>
      </c>
      <c r="CN389" s="48">
        <v>0</v>
      </c>
      <c r="CO389" s="48">
        <v>0</v>
      </c>
      <c r="CP389" s="48">
        <v>32</v>
      </c>
      <c r="CQ389" s="48"/>
      <c r="CR389" s="48"/>
      <c r="CS389" s="48">
        <v>28</v>
      </c>
      <c r="CT389" s="48">
        <v>60</v>
      </c>
      <c r="CU389" s="48">
        <v>152</v>
      </c>
      <c r="CV389" s="429" t="s">
        <v>397</v>
      </c>
      <c r="CW389" s="47" t="s">
        <v>1952</v>
      </c>
      <c r="CX389" s="47" t="s">
        <v>870</v>
      </c>
      <c r="CY389" s="15"/>
    </row>
    <row r="390" spans="1:103" hidden="1" x14ac:dyDescent="0.35">
      <c r="A390" s="427">
        <v>388</v>
      </c>
      <c r="B390" s="47" t="s">
        <v>1885</v>
      </c>
      <c r="C390" s="47" t="s">
        <v>1886</v>
      </c>
      <c r="D390" s="47" t="s">
        <v>56</v>
      </c>
      <c r="E390" s="47" t="s">
        <v>1972</v>
      </c>
      <c r="F390" s="47" t="s">
        <v>131</v>
      </c>
      <c r="G390" s="47" t="s">
        <v>58</v>
      </c>
      <c r="H390" s="47" t="s">
        <v>328</v>
      </c>
      <c r="I390" s="433"/>
      <c r="J390" s="433"/>
      <c r="K390" s="47" t="s">
        <v>104</v>
      </c>
      <c r="L390" s="47" t="s">
        <v>104</v>
      </c>
      <c r="M390" s="47" t="s">
        <v>395</v>
      </c>
      <c r="N390" s="369" t="s">
        <v>395</v>
      </c>
      <c r="O390" s="370" t="s">
        <v>395</v>
      </c>
      <c r="P390" s="423" t="s">
        <v>106</v>
      </c>
      <c r="Q390" s="423" t="s">
        <v>106</v>
      </c>
      <c r="R390" s="423" t="s">
        <v>106</v>
      </c>
      <c r="S390" s="423" t="s">
        <v>106</v>
      </c>
      <c r="T390" s="47" t="s">
        <v>104</v>
      </c>
      <c r="U390" s="369" t="s">
        <v>395</v>
      </c>
      <c r="V390" s="370" t="s">
        <v>395</v>
      </c>
      <c r="W390" s="423" t="s">
        <v>106</v>
      </c>
      <c r="X390" s="47" t="s">
        <v>395</v>
      </c>
      <c r="Y390" s="423" t="s">
        <v>106</v>
      </c>
      <c r="Z390" s="423" t="s">
        <v>106</v>
      </c>
      <c r="AA390" s="423" t="s">
        <v>106</v>
      </c>
      <c r="AB390" s="369" t="s">
        <v>104</v>
      </c>
      <c r="AC390" s="370" t="s">
        <v>395</v>
      </c>
      <c r="AD390" s="423" t="s">
        <v>106</v>
      </c>
      <c r="AE390" s="423" t="s">
        <v>106</v>
      </c>
      <c r="AF390" s="423" t="s">
        <v>106</v>
      </c>
      <c r="AG390" s="423" t="s">
        <v>106</v>
      </c>
      <c r="AH390" s="47" t="s">
        <v>104</v>
      </c>
      <c r="AI390" s="369" t="s">
        <v>395</v>
      </c>
      <c r="AJ390" s="370" t="s">
        <v>395</v>
      </c>
      <c r="AK390" s="423" t="s">
        <v>106</v>
      </c>
      <c r="AL390" s="433"/>
      <c r="AM390" s="221"/>
      <c r="AN390" s="48">
        <v>18</v>
      </c>
      <c r="AO390" s="48">
        <v>18</v>
      </c>
      <c r="AP390" s="48">
        <v>18</v>
      </c>
      <c r="AQ390" s="48">
        <v>0</v>
      </c>
      <c r="AR390" s="48">
        <v>25</v>
      </c>
      <c r="AS390" s="48">
        <v>24</v>
      </c>
      <c r="AT390" s="430">
        <v>18.666699999999999</v>
      </c>
      <c r="AU390" s="48">
        <v>170</v>
      </c>
      <c r="AV390" s="48">
        <v>170</v>
      </c>
      <c r="AW390" s="48">
        <v>170</v>
      </c>
      <c r="AX390" s="48">
        <v>0</v>
      </c>
      <c r="AY390" s="48">
        <v>0</v>
      </c>
      <c r="AZ390" s="48">
        <v>0</v>
      </c>
      <c r="BA390" s="48">
        <v>0</v>
      </c>
      <c r="BB390" s="48">
        <v>0</v>
      </c>
      <c r="BC390" s="48">
        <v>0</v>
      </c>
      <c r="BD390" s="48">
        <v>0</v>
      </c>
      <c r="BE390" s="48">
        <v>0</v>
      </c>
      <c r="BF390" s="48">
        <v>0</v>
      </c>
      <c r="BG390" s="48">
        <v>0</v>
      </c>
      <c r="BH390" s="48">
        <v>0</v>
      </c>
      <c r="BI390" s="48">
        <v>0</v>
      </c>
      <c r="BJ390" s="48">
        <v>0</v>
      </c>
      <c r="BK390" s="48">
        <v>0</v>
      </c>
      <c r="BL390" s="48">
        <v>0</v>
      </c>
      <c r="BM390" s="48">
        <v>0</v>
      </c>
      <c r="BN390" s="48">
        <v>0</v>
      </c>
      <c r="BO390" s="48">
        <v>0</v>
      </c>
      <c r="BP390" s="48">
        <v>0</v>
      </c>
      <c r="BQ390" s="48">
        <v>0</v>
      </c>
      <c r="BR390" s="48">
        <v>0</v>
      </c>
      <c r="BS390" s="48">
        <v>0</v>
      </c>
      <c r="BT390" s="48">
        <v>0</v>
      </c>
      <c r="BU390" s="48">
        <v>0</v>
      </c>
      <c r="BV390" s="48">
        <v>0</v>
      </c>
      <c r="BW390" s="48">
        <v>0</v>
      </c>
      <c r="BX390" s="48">
        <v>0</v>
      </c>
      <c r="BY390" s="48">
        <v>0</v>
      </c>
      <c r="BZ390" s="48">
        <v>0</v>
      </c>
      <c r="CA390" s="48">
        <v>0</v>
      </c>
      <c r="CB390" s="48">
        <v>0</v>
      </c>
      <c r="CC390" s="48">
        <v>0</v>
      </c>
      <c r="CD390" s="48">
        <v>0</v>
      </c>
      <c r="CE390" s="48">
        <v>0</v>
      </c>
      <c r="CF390" s="48">
        <v>0</v>
      </c>
      <c r="CG390" s="48">
        <v>0</v>
      </c>
      <c r="CH390" s="48">
        <v>0</v>
      </c>
      <c r="CI390" s="48">
        <v>0</v>
      </c>
      <c r="CJ390" s="48">
        <v>0</v>
      </c>
      <c r="CK390" s="48">
        <v>0</v>
      </c>
      <c r="CL390" s="48">
        <v>0</v>
      </c>
      <c r="CM390" s="48">
        <v>0</v>
      </c>
      <c r="CN390" s="48">
        <v>0</v>
      </c>
      <c r="CO390" s="48">
        <v>0</v>
      </c>
      <c r="CP390" s="48">
        <v>32</v>
      </c>
      <c r="CQ390" s="48"/>
      <c r="CR390" s="48"/>
      <c r="CS390" s="48">
        <v>10</v>
      </c>
      <c r="CT390" s="48">
        <v>42</v>
      </c>
      <c r="CU390" s="48">
        <v>170</v>
      </c>
      <c r="CV390" s="429" t="s">
        <v>397</v>
      </c>
      <c r="CW390" s="47" t="s">
        <v>1952</v>
      </c>
      <c r="CX390" s="47" t="s">
        <v>870</v>
      </c>
      <c r="CY390" s="15"/>
    </row>
    <row r="391" spans="1:103" hidden="1" x14ac:dyDescent="0.35">
      <c r="A391" s="427">
        <v>389</v>
      </c>
      <c r="B391" s="47" t="s">
        <v>1887</v>
      </c>
      <c r="C391" s="47" t="s">
        <v>1888</v>
      </c>
      <c r="D391" s="47" t="s">
        <v>56</v>
      </c>
      <c r="E391" s="47" t="s">
        <v>1973</v>
      </c>
      <c r="F391" s="47" t="s">
        <v>131</v>
      </c>
      <c r="G391" s="47" t="s">
        <v>58</v>
      </c>
      <c r="H391" s="47" t="s">
        <v>328</v>
      </c>
      <c r="I391" s="433"/>
      <c r="J391" s="433"/>
      <c r="K391" s="47" t="s">
        <v>104</v>
      </c>
      <c r="L391" s="47" t="s">
        <v>104</v>
      </c>
      <c r="M391" s="47" t="s">
        <v>395</v>
      </c>
      <c r="N391" s="369" t="s">
        <v>395</v>
      </c>
      <c r="O391" s="370" t="s">
        <v>395</v>
      </c>
      <c r="P391" s="423" t="s">
        <v>106</v>
      </c>
      <c r="Q391" s="423" t="s">
        <v>106</v>
      </c>
      <c r="R391" s="423" t="s">
        <v>106</v>
      </c>
      <c r="S391" s="423" t="s">
        <v>106</v>
      </c>
      <c r="T391" s="47" t="s">
        <v>104</v>
      </c>
      <c r="U391" s="369" t="s">
        <v>395</v>
      </c>
      <c r="V391" s="370" t="s">
        <v>395</v>
      </c>
      <c r="W391" s="423" t="s">
        <v>106</v>
      </c>
      <c r="X391" s="423" t="s">
        <v>106</v>
      </c>
      <c r="Y391" s="423" t="s">
        <v>106</v>
      </c>
      <c r="Z391" s="423" t="s">
        <v>106</v>
      </c>
      <c r="AA391" s="47" t="s">
        <v>104</v>
      </c>
      <c r="AB391" s="369" t="s">
        <v>395</v>
      </c>
      <c r="AC391" s="370" t="s">
        <v>395</v>
      </c>
      <c r="AD391" s="423" t="s">
        <v>106</v>
      </c>
      <c r="AE391" s="423" t="s">
        <v>106</v>
      </c>
      <c r="AF391" s="423" t="s">
        <v>106</v>
      </c>
      <c r="AG391" s="423" t="s">
        <v>106</v>
      </c>
      <c r="AH391" s="47" t="s">
        <v>104</v>
      </c>
      <c r="AI391" s="369" t="s">
        <v>395</v>
      </c>
      <c r="AJ391" s="370" t="s">
        <v>395</v>
      </c>
      <c r="AK391" s="423" t="s">
        <v>106</v>
      </c>
      <c r="AL391" s="423" t="s">
        <v>106</v>
      </c>
      <c r="AM391" s="221"/>
      <c r="AN391" s="48">
        <v>19</v>
      </c>
      <c r="AO391" s="48">
        <v>19</v>
      </c>
      <c r="AP391" s="48">
        <v>19</v>
      </c>
      <c r="AQ391" s="48">
        <v>0</v>
      </c>
      <c r="AR391" s="48">
        <v>40</v>
      </c>
      <c r="AS391" s="48">
        <v>40</v>
      </c>
      <c r="AT391" s="430">
        <v>18.666699999999999</v>
      </c>
      <c r="AU391" s="48">
        <v>180</v>
      </c>
      <c r="AV391" s="48">
        <v>180</v>
      </c>
      <c r="AW391" s="48">
        <v>180</v>
      </c>
      <c r="AX391" s="48">
        <v>0</v>
      </c>
      <c r="AY391" s="48">
        <v>0</v>
      </c>
      <c r="AZ391" s="48">
        <v>0</v>
      </c>
      <c r="BA391" s="48">
        <v>0</v>
      </c>
      <c r="BB391" s="48">
        <v>0</v>
      </c>
      <c r="BC391" s="48">
        <v>0</v>
      </c>
      <c r="BD391" s="48">
        <v>0</v>
      </c>
      <c r="BE391" s="48">
        <v>0</v>
      </c>
      <c r="BF391" s="48">
        <v>0</v>
      </c>
      <c r="BG391" s="48">
        <v>0</v>
      </c>
      <c r="BH391" s="48">
        <v>0</v>
      </c>
      <c r="BI391" s="48">
        <v>0</v>
      </c>
      <c r="BJ391" s="48">
        <v>0</v>
      </c>
      <c r="BK391" s="48">
        <v>0</v>
      </c>
      <c r="BL391" s="48">
        <v>0</v>
      </c>
      <c r="BM391" s="48">
        <v>0</v>
      </c>
      <c r="BN391" s="48">
        <v>0</v>
      </c>
      <c r="BO391" s="48">
        <v>0</v>
      </c>
      <c r="BP391" s="48">
        <v>0</v>
      </c>
      <c r="BQ391" s="48">
        <v>0</v>
      </c>
      <c r="BR391" s="48">
        <v>0</v>
      </c>
      <c r="BS391" s="48">
        <v>0</v>
      </c>
      <c r="BT391" s="48">
        <v>0</v>
      </c>
      <c r="BU391" s="48">
        <v>0</v>
      </c>
      <c r="BV391" s="48">
        <v>0</v>
      </c>
      <c r="BW391" s="48">
        <v>0</v>
      </c>
      <c r="BX391" s="48">
        <v>0</v>
      </c>
      <c r="BY391" s="48">
        <v>0</v>
      </c>
      <c r="BZ391" s="48">
        <v>0</v>
      </c>
      <c r="CA391" s="48">
        <v>0</v>
      </c>
      <c r="CB391" s="48">
        <v>0</v>
      </c>
      <c r="CC391" s="48">
        <v>0</v>
      </c>
      <c r="CD391" s="48">
        <v>0</v>
      </c>
      <c r="CE391" s="48">
        <v>0</v>
      </c>
      <c r="CF391" s="48">
        <v>0</v>
      </c>
      <c r="CG391" s="48">
        <v>0</v>
      </c>
      <c r="CH391" s="48">
        <v>0</v>
      </c>
      <c r="CI391" s="48">
        <v>0</v>
      </c>
      <c r="CJ391" s="48">
        <v>0</v>
      </c>
      <c r="CK391" s="48">
        <v>0</v>
      </c>
      <c r="CL391" s="48">
        <v>0</v>
      </c>
      <c r="CM391" s="48">
        <v>0</v>
      </c>
      <c r="CN391" s="48">
        <v>0</v>
      </c>
      <c r="CO391" s="48">
        <v>0</v>
      </c>
      <c r="CP391" s="48">
        <v>32</v>
      </c>
      <c r="CQ391" s="48"/>
      <c r="CR391" s="48"/>
      <c r="CS391" s="48"/>
      <c r="CT391" s="48">
        <v>32</v>
      </c>
      <c r="CU391" s="48">
        <v>180</v>
      </c>
      <c r="CV391" s="429" t="s">
        <v>397</v>
      </c>
      <c r="CW391" s="47" t="s">
        <v>1952</v>
      </c>
      <c r="CX391" s="47" t="s">
        <v>870</v>
      </c>
      <c r="CY391" s="15"/>
    </row>
    <row r="392" spans="1:103" hidden="1" x14ac:dyDescent="0.35">
      <c r="A392" s="427">
        <v>390</v>
      </c>
      <c r="B392" s="47" t="s">
        <v>1889</v>
      </c>
      <c r="C392" s="47" t="s">
        <v>1890</v>
      </c>
      <c r="D392" s="47" t="s">
        <v>56</v>
      </c>
      <c r="E392" s="47" t="s">
        <v>1974</v>
      </c>
      <c r="F392" s="47" t="s">
        <v>131</v>
      </c>
      <c r="G392" s="47" t="s">
        <v>58</v>
      </c>
      <c r="H392" s="47" t="s">
        <v>398</v>
      </c>
      <c r="I392" s="433"/>
      <c r="J392" s="433"/>
      <c r="K392" s="433"/>
      <c r="L392" s="433"/>
      <c r="M392" s="433"/>
      <c r="N392" s="369"/>
      <c r="O392" s="370"/>
      <c r="P392" s="433"/>
      <c r="Q392" s="433"/>
      <c r="R392" s="433"/>
      <c r="S392" s="433"/>
      <c r="T392" s="433"/>
      <c r="U392" s="369"/>
      <c r="V392" s="370"/>
      <c r="W392" s="433"/>
      <c r="X392" s="433"/>
      <c r="Y392" s="433"/>
      <c r="Z392" s="433"/>
      <c r="AA392" s="433"/>
      <c r="AB392" s="369"/>
      <c r="AC392" s="370"/>
      <c r="AD392" s="433"/>
      <c r="AE392" s="433"/>
      <c r="AF392" s="433"/>
      <c r="AG392" s="433"/>
      <c r="AH392" s="433"/>
      <c r="AI392" s="369"/>
      <c r="AJ392" s="370"/>
      <c r="AK392" s="433"/>
      <c r="AL392" s="433"/>
      <c r="AM392" s="221"/>
      <c r="AN392" s="48">
        <v>0</v>
      </c>
      <c r="AO392" s="48">
        <v>0</v>
      </c>
      <c r="AP392" s="48">
        <v>0</v>
      </c>
      <c r="AQ392" s="48">
        <v>0</v>
      </c>
      <c r="AR392" s="48"/>
      <c r="AS392" s="48">
        <v>0</v>
      </c>
      <c r="AT392" s="48">
        <v>18</v>
      </c>
      <c r="AU392" s="48">
        <v>0</v>
      </c>
      <c r="AV392" s="48">
        <v>0</v>
      </c>
      <c r="AW392" s="48">
        <v>0</v>
      </c>
      <c r="AX392" s="48">
        <v>0</v>
      </c>
      <c r="AY392" s="48">
        <v>0</v>
      </c>
      <c r="AZ392" s="48">
        <v>0</v>
      </c>
      <c r="BA392" s="48">
        <v>0</v>
      </c>
      <c r="BB392" s="48">
        <v>0</v>
      </c>
      <c r="BC392" s="48">
        <v>0</v>
      </c>
      <c r="BD392" s="48">
        <v>0</v>
      </c>
      <c r="BE392" s="48">
        <v>0</v>
      </c>
      <c r="BF392" s="48">
        <v>0</v>
      </c>
      <c r="BG392" s="48">
        <v>0</v>
      </c>
      <c r="BH392" s="48">
        <v>0</v>
      </c>
      <c r="BI392" s="48">
        <v>0</v>
      </c>
      <c r="BJ392" s="48">
        <v>0</v>
      </c>
      <c r="BK392" s="48">
        <v>0</v>
      </c>
      <c r="BL392" s="48">
        <v>0</v>
      </c>
      <c r="BM392" s="48">
        <v>0</v>
      </c>
      <c r="BN392" s="48">
        <v>0</v>
      </c>
      <c r="BO392" s="48">
        <v>0</v>
      </c>
      <c r="BP392" s="48">
        <v>0</v>
      </c>
      <c r="BQ392" s="48">
        <v>0</v>
      </c>
      <c r="BR392" s="48">
        <v>0</v>
      </c>
      <c r="BS392" s="48">
        <v>0</v>
      </c>
      <c r="BT392" s="48">
        <v>0</v>
      </c>
      <c r="BU392" s="48">
        <v>0</v>
      </c>
      <c r="BV392" s="48">
        <v>0</v>
      </c>
      <c r="BW392" s="48">
        <v>0</v>
      </c>
      <c r="BX392" s="48">
        <v>0</v>
      </c>
      <c r="BY392" s="48">
        <v>0</v>
      </c>
      <c r="BZ392" s="48">
        <v>0</v>
      </c>
      <c r="CA392" s="48">
        <v>0</v>
      </c>
      <c r="CB392" s="48">
        <v>0</v>
      </c>
      <c r="CC392" s="48">
        <v>0</v>
      </c>
      <c r="CD392" s="48">
        <v>0</v>
      </c>
      <c r="CE392" s="48">
        <v>0</v>
      </c>
      <c r="CF392" s="48">
        <v>0</v>
      </c>
      <c r="CG392" s="48">
        <v>0</v>
      </c>
      <c r="CH392" s="48">
        <v>0</v>
      </c>
      <c r="CI392" s="48">
        <v>0</v>
      </c>
      <c r="CJ392" s="48">
        <v>0</v>
      </c>
      <c r="CK392" s="48">
        <v>0</v>
      </c>
      <c r="CL392" s="48">
        <v>0</v>
      </c>
      <c r="CM392" s="48">
        <v>0</v>
      </c>
      <c r="CN392" s="48">
        <v>0</v>
      </c>
      <c r="CO392" s="48">
        <v>0</v>
      </c>
      <c r="CP392" s="48">
        <v>208</v>
      </c>
      <c r="CQ392" s="48"/>
      <c r="CR392" s="48"/>
      <c r="CS392" s="48">
        <v>8</v>
      </c>
      <c r="CT392" s="48">
        <v>208</v>
      </c>
      <c r="CU392" s="48"/>
      <c r="CV392" s="429" t="s">
        <v>397</v>
      </c>
      <c r="CW392" s="47" t="s">
        <v>1952</v>
      </c>
      <c r="CX392" s="47" t="s">
        <v>870</v>
      </c>
      <c r="CY392" s="15"/>
    </row>
    <row r="393" spans="1:103" hidden="1" x14ac:dyDescent="0.35">
      <c r="A393" s="427">
        <v>391</v>
      </c>
      <c r="B393" s="47" t="s">
        <v>1891</v>
      </c>
      <c r="C393" s="47" t="s">
        <v>1892</v>
      </c>
      <c r="D393" s="47" t="s">
        <v>56</v>
      </c>
      <c r="E393" s="47" t="s">
        <v>1975</v>
      </c>
      <c r="F393" s="47" t="s">
        <v>131</v>
      </c>
      <c r="G393" s="47" t="s">
        <v>58</v>
      </c>
      <c r="H393" s="47" t="s">
        <v>1033</v>
      </c>
      <c r="I393" s="433"/>
      <c r="J393" s="433"/>
      <c r="K393" s="47" t="s">
        <v>104</v>
      </c>
      <c r="L393" s="47" t="s">
        <v>104</v>
      </c>
      <c r="M393" s="47" t="s">
        <v>395</v>
      </c>
      <c r="N393" s="369" t="s">
        <v>395</v>
      </c>
      <c r="O393" s="370" t="s">
        <v>395</v>
      </c>
      <c r="P393" s="423" t="s">
        <v>106</v>
      </c>
      <c r="Q393" s="423" t="s">
        <v>106</v>
      </c>
      <c r="R393" s="433"/>
      <c r="S393" s="423" t="s">
        <v>106</v>
      </c>
      <c r="T393" s="47" t="s">
        <v>104</v>
      </c>
      <c r="U393" s="369" t="s">
        <v>395</v>
      </c>
      <c r="V393" s="370" t="s">
        <v>395</v>
      </c>
      <c r="W393" s="423" t="s">
        <v>106</v>
      </c>
      <c r="X393" s="19" t="s">
        <v>1050</v>
      </c>
      <c r="Y393" s="423" t="s">
        <v>106</v>
      </c>
      <c r="Z393" s="423" t="s">
        <v>106</v>
      </c>
      <c r="AA393" s="47" t="s">
        <v>104</v>
      </c>
      <c r="AB393" s="369" t="s">
        <v>395</v>
      </c>
      <c r="AC393" s="370" t="s">
        <v>395</v>
      </c>
      <c r="AD393" s="433"/>
      <c r="AE393" s="423" t="s">
        <v>106</v>
      </c>
      <c r="AF393" s="433"/>
      <c r="AG393" s="47" t="s">
        <v>532</v>
      </c>
      <c r="AH393" s="433"/>
      <c r="AI393" s="369" t="s">
        <v>395</v>
      </c>
      <c r="AJ393" s="370" t="s">
        <v>395</v>
      </c>
      <c r="AK393" s="423" t="s">
        <v>106</v>
      </c>
      <c r="AL393" s="433"/>
      <c r="AM393" s="221"/>
      <c r="AN393" s="48">
        <v>12</v>
      </c>
      <c r="AO393" s="48">
        <v>12</v>
      </c>
      <c r="AP393" s="48">
        <v>12</v>
      </c>
      <c r="AQ393" s="48">
        <v>0</v>
      </c>
      <c r="AR393" s="48">
        <v>20</v>
      </c>
      <c r="AS393" s="48">
        <v>20</v>
      </c>
      <c r="AT393" s="430">
        <v>18.666699999999999</v>
      </c>
      <c r="AU393" s="48">
        <v>112</v>
      </c>
      <c r="AV393" s="48">
        <v>112</v>
      </c>
      <c r="AW393" s="48">
        <v>112</v>
      </c>
      <c r="AX393" s="48">
        <v>0</v>
      </c>
      <c r="AY393" s="48">
        <v>0</v>
      </c>
      <c r="AZ393" s="48">
        <v>0</v>
      </c>
      <c r="BA393" s="48">
        <v>10</v>
      </c>
      <c r="BB393" s="48">
        <v>0</v>
      </c>
      <c r="BC393" s="48">
        <v>0</v>
      </c>
      <c r="BD393" s="48">
        <v>0</v>
      </c>
      <c r="BE393" s="48">
        <v>0</v>
      </c>
      <c r="BF393" s="48">
        <v>0</v>
      </c>
      <c r="BG393" s="48">
        <v>0</v>
      </c>
      <c r="BH393" s="48">
        <v>10</v>
      </c>
      <c r="BI393" s="48">
        <v>10</v>
      </c>
      <c r="BJ393" s="48">
        <v>0</v>
      </c>
      <c r="BK393" s="48">
        <v>0</v>
      </c>
      <c r="BL393" s="48">
        <v>0</v>
      </c>
      <c r="BM393" s="48">
        <v>0</v>
      </c>
      <c r="BN393" s="48">
        <v>0</v>
      </c>
      <c r="BO393" s="48">
        <v>0</v>
      </c>
      <c r="BP393" s="48">
        <v>0</v>
      </c>
      <c r="BQ393" s="48">
        <v>0</v>
      </c>
      <c r="BR393" s="48">
        <v>0</v>
      </c>
      <c r="BS393" s="48">
        <v>0</v>
      </c>
      <c r="BT393" s="48">
        <v>0</v>
      </c>
      <c r="BU393" s="48">
        <v>0</v>
      </c>
      <c r="BV393" s="48">
        <v>0</v>
      </c>
      <c r="BW393" s="48">
        <v>0</v>
      </c>
      <c r="BX393" s="48">
        <v>0</v>
      </c>
      <c r="BY393" s="48">
        <v>0</v>
      </c>
      <c r="BZ393" s="48">
        <v>0</v>
      </c>
      <c r="CA393" s="48">
        <v>0</v>
      </c>
      <c r="CB393" s="48">
        <v>0</v>
      </c>
      <c r="CC393" s="48">
        <v>0</v>
      </c>
      <c r="CD393" s="48">
        <v>0</v>
      </c>
      <c r="CE393" s="48">
        <v>0</v>
      </c>
      <c r="CF393" s="48">
        <v>0</v>
      </c>
      <c r="CG393" s="48">
        <v>0</v>
      </c>
      <c r="CH393" s="48">
        <v>0</v>
      </c>
      <c r="CI393" s="48">
        <v>0</v>
      </c>
      <c r="CJ393" s="48">
        <v>0</v>
      </c>
      <c r="CK393" s="48">
        <v>0</v>
      </c>
      <c r="CL393" s="48">
        <v>0</v>
      </c>
      <c r="CM393" s="48">
        <v>0</v>
      </c>
      <c r="CN393" s="48">
        <v>0</v>
      </c>
      <c r="CO393" s="48">
        <v>0</v>
      </c>
      <c r="CP393" s="48">
        <v>32</v>
      </c>
      <c r="CQ393" s="48">
        <v>8</v>
      </c>
      <c r="CR393" s="48">
        <v>2</v>
      </c>
      <c r="CS393" s="48">
        <v>58</v>
      </c>
      <c r="CT393" s="48">
        <v>98</v>
      </c>
      <c r="CU393" s="48">
        <v>114</v>
      </c>
      <c r="CV393" s="429" t="s">
        <v>397</v>
      </c>
      <c r="CW393" s="47" t="s">
        <v>1952</v>
      </c>
      <c r="CX393" s="47" t="s">
        <v>870</v>
      </c>
      <c r="CY393" s="15"/>
    </row>
    <row r="394" spans="1:103" hidden="1" x14ac:dyDescent="0.35">
      <c r="A394" s="427">
        <v>392</v>
      </c>
      <c r="B394" s="47" t="s">
        <v>1893</v>
      </c>
      <c r="C394" s="47" t="s">
        <v>1894</v>
      </c>
      <c r="D394" s="47" t="s">
        <v>56</v>
      </c>
      <c r="E394" s="47" t="s">
        <v>1976</v>
      </c>
      <c r="F394" s="47" t="s">
        <v>131</v>
      </c>
      <c r="G394" s="47" t="s">
        <v>58</v>
      </c>
      <c r="H394" s="47" t="s">
        <v>328</v>
      </c>
      <c r="I394" s="433"/>
      <c r="J394" s="433"/>
      <c r="K394" s="47" t="s">
        <v>395</v>
      </c>
      <c r="L394" s="433"/>
      <c r="M394" s="433"/>
      <c r="N394" s="369"/>
      <c r="O394" s="370"/>
      <c r="P394" s="433"/>
      <c r="Q394" s="433"/>
      <c r="R394" s="433"/>
      <c r="S394" s="433"/>
      <c r="T394" s="433"/>
      <c r="U394" s="369"/>
      <c r="V394" s="370"/>
      <c r="W394" s="433"/>
      <c r="X394" s="433"/>
      <c r="Y394" s="433"/>
      <c r="Z394" s="433"/>
      <c r="AA394" s="433"/>
      <c r="AB394" s="369"/>
      <c r="AC394" s="370"/>
      <c r="AD394" s="433"/>
      <c r="AE394" s="433"/>
      <c r="AF394" s="433"/>
      <c r="AG394" s="433"/>
      <c r="AH394" s="433"/>
      <c r="AI394" s="369"/>
      <c r="AJ394" s="370"/>
      <c r="AK394" s="433"/>
      <c r="AL394" s="433"/>
      <c r="AM394" s="221"/>
      <c r="AN394" s="48">
        <v>0</v>
      </c>
      <c r="AO394" s="48">
        <v>0</v>
      </c>
      <c r="AP394" s="48">
        <v>0</v>
      </c>
      <c r="AQ394" s="48"/>
      <c r="AR394" s="48"/>
      <c r="AS394" s="48"/>
      <c r="AT394" s="48">
        <v>18</v>
      </c>
      <c r="AU394" s="48">
        <v>0</v>
      </c>
      <c r="AV394" s="48">
        <v>0</v>
      </c>
      <c r="AW394" s="48">
        <v>0</v>
      </c>
      <c r="AX394" s="48">
        <v>0</v>
      </c>
      <c r="AY394" s="48">
        <v>0</v>
      </c>
      <c r="AZ394" s="48">
        <v>0</v>
      </c>
      <c r="BA394" s="48">
        <v>0</v>
      </c>
      <c r="BB394" s="48">
        <v>0</v>
      </c>
      <c r="BC394" s="48">
        <v>0</v>
      </c>
      <c r="BD394" s="48">
        <v>0</v>
      </c>
      <c r="BE394" s="48">
        <v>0</v>
      </c>
      <c r="BF394" s="48">
        <v>0</v>
      </c>
      <c r="BG394" s="48">
        <v>0</v>
      </c>
      <c r="BH394" s="48">
        <v>0</v>
      </c>
      <c r="BI394" s="48">
        <v>0</v>
      </c>
      <c r="BJ394" s="48">
        <v>0</v>
      </c>
      <c r="BK394" s="48">
        <v>0</v>
      </c>
      <c r="BL394" s="48">
        <v>0</v>
      </c>
      <c r="BM394" s="48">
        <v>0</v>
      </c>
      <c r="BN394" s="48">
        <v>0</v>
      </c>
      <c r="BO394" s="48">
        <v>0</v>
      </c>
      <c r="BP394" s="48">
        <v>0</v>
      </c>
      <c r="BQ394" s="48">
        <v>0</v>
      </c>
      <c r="BR394" s="48">
        <v>0</v>
      </c>
      <c r="BS394" s="48">
        <v>0</v>
      </c>
      <c r="BT394" s="48">
        <v>0</v>
      </c>
      <c r="BU394" s="48">
        <v>0</v>
      </c>
      <c r="BV394" s="48">
        <v>0</v>
      </c>
      <c r="BW394" s="48">
        <v>0</v>
      </c>
      <c r="BX394" s="48">
        <v>0</v>
      </c>
      <c r="BY394" s="48">
        <v>0</v>
      </c>
      <c r="BZ394" s="48">
        <v>0</v>
      </c>
      <c r="CA394" s="48">
        <v>0</v>
      </c>
      <c r="CB394" s="48">
        <v>0</v>
      </c>
      <c r="CC394" s="48">
        <v>0</v>
      </c>
      <c r="CD394" s="48">
        <v>0</v>
      </c>
      <c r="CE394" s="48">
        <v>0</v>
      </c>
      <c r="CF394" s="48">
        <v>0</v>
      </c>
      <c r="CG394" s="48">
        <v>0</v>
      </c>
      <c r="CH394" s="48">
        <v>0</v>
      </c>
      <c r="CI394" s="48">
        <v>0</v>
      </c>
      <c r="CJ394" s="48">
        <v>0</v>
      </c>
      <c r="CK394" s="48">
        <v>0</v>
      </c>
      <c r="CL394" s="48">
        <v>0</v>
      </c>
      <c r="CM394" s="48">
        <v>0</v>
      </c>
      <c r="CN394" s="48">
        <v>0</v>
      </c>
      <c r="CO394" s="48">
        <v>0</v>
      </c>
      <c r="CP394" s="48">
        <v>216</v>
      </c>
      <c r="CQ394" s="48"/>
      <c r="CR394" s="48"/>
      <c r="CS394" s="48"/>
      <c r="CT394" s="48">
        <v>208</v>
      </c>
      <c r="CU394" s="48"/>
      <c r="CV394" s="429" t="s">
        <v>397</v>
      </c>
      <c r="CW394" s="47" t="s">
        <v>1952</v>
      </c>
      <c r="CX394" s="47" t="s">
        <v>319</v>
      </c>
      <c r="CY394" s="15"/>
    </row>
    <row r="395" spans="1:103" hidden="1" x14ac:dyDescent="0.35">
      <c r="A395" s="427">
        <v>393</v>
      </c>
      <c r="B395" s="47" t="s">
        <v>1977</v>
      </c>
      <c r="C395" s="47" t="s">
        <v>1978</v>
      </c>
      <c r="D395" s="47" t="s">
        <v>56</v>
      </c>
      <c r="E395" s="47" t="s">
        <v>1976</v>
      </c>
      <c r="F395" s="47" t="s">
        <v>131</v>
      </c>
      <c r="G395" s="47" t="s">
        <v>58</v>
      </c>
      <c r="H395" s="47" t="s">
        <v>399</v>
      </c>
      <c r="I395" s="433"/>
      <c r="J395" s="433"/>
      <c r="K395" s="433"/>
      <c r="L395" s="433"/>
      <c r="M395" s="433"/>
      <c r="N395" s="369"/>
      <c r="O395" s="370"/>
      <c r="P395" s="433"/>
      <c r="Q395" s="433"/>
      <c r="R395" s="47" t="s">
        <v>104</v>
      </c>
      <c r="S395" s="47" t="s">
        <v>104</v>
      </c>
      <c r="T395" s="423" t="s">
        <v>106</v>
      </c>
      <c r="U395" s="369" t="s">
        <v>395</v>
      </c>
      <c r="V395" s="370" t="s">
        <v>395</v>
      </c>
      <c r="W395" s="423" t="s">
        <v>106</v>
      </c>
      <c r="X395" s="423" t="s">
        <v>106</v>
      </c>
      <c r="Y395" s="423" t="s">
        <v>106</v>
      </c>
      <c r="Z395" s="423" t="s">
        <v>106</v>
      </c>
      <c r="AA395" s="47" t="s">
        <v>104</v>
      </c>
      <c r="AB395" s="369" t="s">
        <v>395</v>
      </c>
      <c r="AC395" s="370" t="s">
        <v>395</v>
      </c>
      <c r="AD395" s="423" t="s">
        <v>106</v>
      </c>
      <c r="AE395" s="423" t="s">
        <v>106</v>
      </c>
      <c r="AF395" s="19" t="s">
        <v>1057</v>
      </c>
      <c r="AG395" s="423" t="s">
        <v>106</v>
      </c>
      <c r="AH395" s="47" t="s">
        <v>395</v>
      </c>
      <c r="AI395" s="369" t="s">
        <v>104</v>
      </c>
      <c r="AJ395" s="370" t="s">
        <v>395</v>
      </c>
      <c r="AK395" s="423" t="s">
        <v>106</v>
      </c>
      <c r="AL395" s="19" t="s">
        <v>828</v>
      </c>
      <c r="AM395" s="221"/>
      <c r="AN395" s="430">
        <v>13.975</v>
      </c>
      <c r="AO395" s="430">
        <v>13.975</v>
      </c>
      <c r="AP395" s="430">
        <v>13.975</v>
      </c>
      <c r="AQ395" s="48">
        <v>0</v>
      </c>
      <c r="AR395" s="48">
        <v>0</v>
      </c>
      <c r="AS395" s="48">
        <v>0</v>
      </c>
      <c r="AT395" s="430">
        <v>18.333300000000001</v>
      </c>
      <c r="AU395" s="430">
        <v>131.75</v>
      </c>
      <c r="AV395" s="430">
        <v>131.75</v>
      </c>
      <c r="AW395" s="430">
        <v>131.75</v>
      </c>
      <c r="AX395" s="48">
        <v>0</v>
      </c>
      <c r="AY395" s="48">
        <v>0</v>
      </c>
      <c r="AZ395" s="48">
        <v>0</v>
      </c>
      <c r="BA395" s="48">
        <v>0</v>
      </c>
      <c r="BB395" s="48">
        <v>0</v>
      </c>
      <c r="BC395" s="48">
        <v>0</v>
      </c>
      <c r="BD395" s="48">
        <v>0</v>
      </c>
      <c r="BE395" s="430">
        <v>10.25</v>
      </c>
      <c r="BF395" s="48">
        <v>0</v>
      </c>
      <c r="BG395" s="48">
        <v>0</v>
      </c>
      <c r="BH395" s="430">
        <v>10.25</v>
      </c>
      <c r="BI395" s="430">
        <v>10.25</v>
      </c>
      <c r="BJ395" s="48">
        <v>0</v>
      </c>
      <c r="BK395" s="48">
        <v>0</v>
      </c>
      <c r="BL395" s="48">
        <v>0</v>
      </c>
      <c r="BM395" s="48">
        <v>0</v>
      </c>
      <c r="BN395" s="48">
        <v>0</v>
      </c>
      <c r="BO395" s="48">
        <v>0</v>
      </c>
      <c r="BP395" s="48">
        <v>0</v>
      </c>
      <c r="BQ395" s="48">
        <v>0</v>
      </c>
      <c r="BR395" s="48">
        <v>0</v>
      </c>
      <c r="BS395" s="48">
        <v>0</v>
      </c>
      <c r="BT395" s="48">
        <v>0</v>
      </c>
      <c r="BU395" s="48">
        <v>0</v>
      </c>
      <c r="BV395" s="48">
        <v>0</v>
      </c>
      <c r="BW395" s="48">
        <v>0</v>
      </c>
      <c r="BX395" s="48">
        <v>0</v>
      </c>
      <c r="BY395" s="48">
        <v>0</v>
      </c>
      <c r="BZ395" s="48">
        <v>0</v>
      </c>
      <c r="CA395" s="48">
        <v>0</v>
      </c>
      <c r="CB395" s="48">
        <v>0</v>
      </c>
      <c r="CC395" s="48">
        <v>0</v>
      </c>
      <c r="CD395" s="48">
        <v>0</v>
      </c>
      <c r="CE395" s="48">
        <v>0</v>
      </c>
      <c r="CF395" s="48">
        <v>0</v>
      </c>
      <c r="CG395" s="48">
        <v>0</v>
      </c>
      <c r="CH395" s="48">
        <v>0</v>
      </c>
      <c r="CI395" s="48">
        <v>0</v>
      </c>
      <c r="CJ395" s="48">
        <v>0</v>
      </c>
      <c r="CK395" s="48">
        <v>0</v>
      </c>
      <c r="CL395" s="48">
        <v>0</v>
      </c>
      <c r="CM395" s="48">
        <v>0</v>
      </c>
      <c r="CN395" s="48">
        <v>0</v>
      </c>
      <c r="CO395" s="48">
        <v>0</v>
      </c>
      <c r="CP395" s="48">
        <v>70</v>
      </c>
      <c r="CQ395" s="48"/>
      <c r="CR395" s="48"/>
      <c r="CS395" s="430">
        <v>10.25</v>
      </c>
      <c r="CT395" s="430">
        <v>80.25</v>
      </c>
      <c r="CU395" s="430">
        <v>131.75</v>
      </c>
      <c r="CV395" s="429" t="s">
        <v>397</v>
      </c>
      <c r="CW395" s="47" t="s">
        <v>1979</v>
      </c>
      <c r="CX395" s="47" t="s">
        <v>870</v>
      </c>
      <c r="CY395" s="15"/>
    </row>
    <row r="396" spans="1:103" hidden="1" x14ac:dyDescent="0.35">
      <c r="A396" s="427">
        <v>394</v>
      </c>
      <c r="B396" s="47" t="s">
        <v>1980</v>
      </c>
      <c r="C396" s="47" t="s">
        <v>1981</v>
      </c>
      <c r="D396" s="47" t="s">
        <v>65</v>
      </c>
      <c r="E396" s="47" t="s">
        <v>1982</v>
      </c>
      <c r="F396" s="47" t="s">
        <v>131</v>
      </c>
      <c r="G396" s="47" t="s">
        <v>58</v>
      </c>
      <c r="H396" s="47" t="s">
        <v>399</v>
      </c>
      <c r="I396" s="433"/>
      <c r="J396" s="433"/>
      <c r="K396" s="433"/>
      <c r="L396" s="433"/>
      <c r="M396" s="433"/>
      <c r="N396" s="369"/>
      <c r="O396" s="370"/>
      <c r="P396" s="433"/>
      <c r="Q396" s="433"/>
      <c r="R396" s="47" t="s">
        <v>104</v>
      </c>
      <c r="S396" s="47" t="s">
        <v>104</v>
      </c>
      <c r="T396" s="47" t="s">
        <v>104</v>
      </c>
      <c r="U396" s="369" t="s">
        <v>395</v>
      </c>
      <c r="V396" s="370" t="s">
        <v>395</v>
      </c>
      <c r="W396" s="433"/>
      <c r="X396" s="433"/>
      <c r="Y396" s="433"/>
      <c r="Z396" s="433"/>
      <c r="AA396" s="433"/>
      <c r="AB396" s="369"/>
      <c r="AC396" s="370"/>
      <c r="AD396" s="433"/>
      <c r="AE396" s="433"/>
      <c r="AF396" s="433"/>
      <c r="AG396" s="433"/>
      <c r="AH396" s="433"/>
      <c r="AI396" s="369"/>
      <c r="AJ396" s="370"/>
      <c r="AK396" s="433"/>
      <c r="AL396" s="433"/>
      <c r="AM396" s="221"/>
      <c r="AN396" s="48">
        <v>3</v>
      </c>
      <c r="AO396" s="48">
        <v>3</v>
      </c>
      <c r="AP396" s="48">
        <v>3</v>
      </c>
      <c r="AQ396" s="48">
        <v>0</v>
      </c>
      <c r="AR396" s="48"/>
      <c r="AS396" s="48">
        <v>0</v>
      </c>
      <c r="AT396" s="48">
        <v>18</v>
      </c>
      <c r="AU396" s="48">
        <v>24</v>
      </c>
      <c r="AV396" s="48">
        <v>24</v>
      </c>
      <c r="AW396" s="48">
        <v>24</v>
      </c>
      <c r="AX396" s="48">
        <v>0</v>
      </c>
      <c r="AY396" s="48">
        <v>0</v>
      </c>
      <c r="AZ396" s="48">
        <v>0</v>
      </c>
      <c r="BA396" s="48">
        <v>0</v>
      </c>
      <c r="BB396" s="48">
        <v>0</v>
      </c>
      <c r="BC396" s="48">
        <v>0</v>
      </c>
      <c r="BD396" s="48">
        <v>0</v>
      </c>
      <c r="BE396" s="48">
        <v>0</v>
      </c>
      <c r="BF396" s="48">
        <v>0</v>
      </c>
      <c r="BG396" s="48">
        <v>0</v>
      </c>
      <c r="BH396" s="48">
        <v>0</v>
      </c>
      <c r="BI396" s="48">
        <v>0</v>
      </c>
      <c r="BJ396" s="48">
        <v>0</v>
      </c>
      <c r="BK396" s="48">
        <v>0</v>
      </c>
      <c r="BL396" s="48">
        <v>0</v>
      </c>
      <c r="BM396" s="48">
        <v>0</v>
      </c>
      <c r="BN396" s="48">
        <v>0</v>
      </c>
      <c r="BO396" s="48">
        <v>0</v>
      </c>
      <c r="BP396" s="48">
        <v>0</v>
      </c>
      <c r="BQ396" s="48">
        <v>0</v>
      </c>
      <c r="BR396" s="48">
        <v>0</v>
      </c>
      <c r="BS396" s="48">
        <v>0</v>
      </c>
      <c r="BT396" s="48">
        <v>0</v>
      </c>
      <c r="BU396" s="48">
        <v>0</v>
      </c>
      <c r="BV396" s="48">
        <v>0</v>
      </c>
      <c r="BW396" s="48">
        <v>0</v>
      </c>
      <c r="BX396" s="48">
        <v>0</v>
      </c>
      <c r="BY396" s="48">
        <v>0</v>
      </c>
      <c r="BZ396" s="48">
        <v>0</v>
      </c>
      <c r="CA396" s="48">
        <v>0</v>
      </c>
      <c r="CB396" s="48">
        <v>0</v>
      </c>
      <c r="CC396" s="48">
        <v>0</v>
      </c>
      <c r="CD396" s="48">
        <v>0</v>
      </c>
      <c r="CE396" s="48">
        <v>0</v>
      </c>
      <c r="CF396" s="48">
        <v>0</v>
      </c>
      <c r="CG396" s="48">
        <v>0</v>
      </c>
      <c r="CH396" s="48">
        <v>0</v>
      </c>
      <c r="CI396" s="48">
        <v>0</v>
      </c>
      <c r="CJ396" s="48">
        <v>0</v>
      </c>
      <c r="CK396" s="48">
        <v>0</v>
      </c>
      <c r="CL396" s="48">
        <v>0</v>
      </c>
      <c r="CM396" s="48">
        <v>0</v>
      </c>
      <c r="CN396" s="48">
        <v>0</v>
      </c>
      <c r="CO396" s="48">
        <v>0</v>
      </c>
      <c r="CP396" s="48">
        <v>192</v>
      </c>
      <c r="CQ396" s="48"/>
      <c r="CR396" s="48"/>
      <c r="CS396" s="48"/>
      <c r="CT396" s="48">
        <v>192</v>
      </c>
      <c r="CU396" s="48">
        <v>24</v>
      </c>
      <c r="CV396" s="429" t="s">
        <v>397</v>
      </c>
      <c r="CW396" s="47" t="s">
        <v>1979</v>
      </c>
      <c r="CX396" s="47" t="s">
        <v>870</v>
      </c>
      <c r="CY396" s="15"/>
    </row>
    <row r="397" spans="1:103" hidden="1" x14ac:dyDescent="0.35">
      <c r="A397" s="427">
        <v>395</v>
      </c>
      <c r="B397" s="47" t="s">
        <v>1983</v>
      </c>
      <c r="C397" s="47" t="s">
        <v>1984</v>
      </c>
      <c r="D397" s="47" t="s">
        <v>56</v>
      </c>
      <c r="E397" s="47" t="s">
        <v>1985</v>
      </c>
      <c r="F397" s="47" t="s">
        <v>131</v>
      </c>
      <c r="G397" s="47" t="s">
        <v>58</v>
      </c>
      <c r="H397" s="47" t="s">
        <v>399</v>
      </c>
      <c r="I397" s="433"/>
      <c r="J397" s="433"/>
      <c r="K397" s="433"/>
      <c r="L397" s="433"/>
      <c r="M397" s="433"/>
      <c r="N397" s="369"/>
      <c r="O397" s="370"/>
      <c r="P397" s="433"/>
      <c r="Q397" s="433"/>
      <c r="R397" s="47" t="s">
        <v>104</v>
      </c>
      <c r="S397" s="47" t="s">
        <v>104</v>
      </c>
      <c r="T397" s="47" t="s">
        <v>104</v>
      </c>
      <c r="U397" s="19" t="s">
        <v>106</v>
      </c>
      <c r="V397" s="370" t="s">
        <v>395</v>
      </c>
      <c r="W397" s="423" t="s">
        <v>106</v>
      </c>
      <c r="X397" s="423" t="s">
        <v>106</v>
      </c>
      <c r="Y397" s="423" t="s">
        <v>106</v>
      </c>
      <c r="Z397" s="423" t="s">
        <v>106</v>
      </c>
      <c r="AA397" s="47" t="s">
        <v>104</v>
      </c>
      <c r="AB397" s="369" t="s">
        <v>395</v>
      </c>
      <c r="AC397" s="370" t="s">
        <v>395</v>
      </c>
      <c r="AD397" s="423" t="s">
        <v>106</v>
      </c>
      <c r="AE397" s="423" t="s">
        <v>106</v>
      </c>
      <c r="AF397" s="423" t="s">
        <v>106</v>
      </c>
      <c r="AG397" s="423" t="s">
        <v>106</v>
      </c>
      <c r="AH397" s="47" t="s">
        <v>395</v>
      </c>
      <c r="AI397" s="369" t="s">
        <v>104</v>
      </c>
      <c r="AJ397" s="370" t="s">
        <v>395</v>
      </c>
      <c r="AK397" s="433"/>
      <c r="AL397" s="433"/>
      <c r="AM397" s="221"/>
      <c r="AN397" s="48">
        <v>14</v>
      </c>
      <c r="AO397" s="48">
        <v>14</v>
      </c>
      <c r="AP397" s="48">
        <v>14</v>
      </c>
      <c r="AQ397" s="48">
        <v>0</v>
      </c>
      <c r="AR397" s="48">
        <v>20</v>
      </c>
      <c r="AS397" s="48">
        <v>20</v>
      </c>
      <c r="AT397" s="430">
        <v>18.333300000000001</v>
      </c>
      <c r="AU397" s="48">
        <v>130</v>
      </c>
      <c r="AV397" s="48">
        <v>130</v>
      </c>
      <c r="AW397" s="48">
        <v>130</v>
      </c>
      <c r="AX397" s="48">
        <v>0</v>
      </c>
      <c r="AY397" s="48">
        <v>0</v>
      </c>
      <c r="AZ397" s="48">
        <v>0</v>
      </c>
      <c r="BA397" s="48">
        <v>0</v>
      </c>
      <c r="BB397" s="48">
        <v>0</v>
      </c>
      <c r="BC397" s="48">
        <v>0</v>
      </c>
      <c r="BD397" s="48">
        <v>0</v>
      </c>
      <c r="BE397" s="48">
        <v>0</v>
      </c>
      <c r="BF397" s="48">
        <v>0</v>
      </c>
      <c r="BG397" s="48">
        <v>0</v>
      </c>
      <c r="BH397" s="48">
        <v>0</v>
      </c>
      <c r="BI397" s="48">
        <v>0</v>
      </c>
      <c r="BJ397" s="48">
        <v>0</v>
      </c>
      <c r="BK397" s="48">
        <v>0</v>
      </c>
      <c r="BL397" s="48">
        <v>0</v>
      </c>
      <c r="BM397" s="48">
        <v>0</v>
      </c>
      <c r="BN397" s="48">
        <v>0</v>
      </c>
      <c r="BO397" s="48">
        <v>0</v>
      </c>
      <c r="BP397" s="48">
        <v>0</v>
      </c>
      <c r="BQ397" s="48">
        <v>0</v>
      </c>
      <c r="BR397" s="48">
        <v>0</v>
      </c>
      <c r="BS397" s="48">
        <v>0</v>
      </c>
      <c r="BT397" s="48">
        <v>0</v>
      </c>
      <c r="BU397" s="48">
        <v>0</v>
      </c>
      <c r="BV397" s="48">
        <v>0</v>
      </c>
      <c r="BW397" s="48">
        <v>0</v>
      </c>
      <c r="BX397" s="48">
        <v>0</v>
      </c>
      <c r="BY397" s="48">
        <v>0</v>
      </c>
      <c r="BZ397" s="48">
        <v>0</v>
      </c>
      <c r="CA397" s="48">
        <v>0</v>
      </c>
      <c r="CB397" s="48">
        <v>0</v>
      </c>
      <c r="CC397" s="48">
        <v>0</v>
      </c>
      <c r="CD397" s="48">
        <v>0</v>
      </c>
      <c r="CE397" s="48">
        <v>0</v>
      </c>
      <c r="CF397" s="48">
        <v>0</v>
      </c>
      <c r="CG397" s="48">
        <v>0</v>
      </c>
      <c r="CH397" s="48">
        <v>0</v>
      </c>
      <c r="CI397" s="48">
        <v>0</v>
      </c>
      <c r="CJ397" s="48">
        <v>0</v>
      </c>
      <c r="CK397" s="48">
        <v>0</v>
      </c>
      <c r="CL397" s="48">
        <v>0</v>
      </c>
      <c r="CM397" s="48">
        <v>0</v>
      </c>
      <c r="CN397" s="48">
        <v>0</v>
      </c>
      <c r="CO397" s="48">
        <v>0</v>
      </c>
      <c r="CP397" s="48">
        <v>62</v>
      </c>
      <c r="CQ397" s="48"/>
      <c r="CR397" s="48"/>
      <c r="CS397" s="48">
        <v>20</v>
      </c>
      <c r="CT397" s="48">
        <v>82</v>
      </c>
      <c r="CU397" s="48">
        <v>130</v>
      </c>
      <c r="CV397" s="429" t="s">
        <v>397</v>
      </c>
      <c r="CW397" s="47" t="s">
        <v>1979</v>
      </c>
      <c r="CX397" s="47" t="s">
        <v>870</v>
      </c>
      <c r="CY397" s="15"/>
    </row>
    <row r="398" spans="1:103" x14ac:dyDescent="0.35">
      <c r="A398" s="427">
        <v>396</v>
      </c>
      <c r="B398" s="47" t="s">
        <v>1986</v>
      </c>
      <c r="C398" s="47" t="s">
        <v>1987</v>
      </c>
      <c r="D398" s="47" t="s">
        <v>56</v>
      </c>
      <c r="E398" s="47" t="s">
        <v>1988</v>
      </c>
      <c r="F398" s="47" t="s">
        <v>131</v>
      </c>
      <c r="G398" s="47" t="s">
        <v>58</v>
      </c>
      <c r="H398" s="47" t="s">
        <v>399</v>
      </c>
      <c r="I398" s="433"/>
      <c r="J398" s="433"/>
      <c r="K398" s="433"/>
      <c r="L398" s="433"/>
      <c r="M398" s="433"/>
      <c r="N398" s="369"/>
      <c r="O398" s="370"/>
      <c r="P398" s="433"/>
      <c r="Q398" s="433"/>
      <c r="R398" s="47" t="s">
        <v>395</v>
      </c>
      <c r="S398" s="47" t="s">
        <v>395</v>
      </c>
      <c r="T398" s="433"/>
      <c r="U398" s="369"/>
      <c r="V398" s="370"/>
      <c r="W398" s="433"/>
      <c r="X398" s="433"/>
      <c r="Y398" s="433"/>
      <c r="Z398" s="433"/>
      <c r="AA398" s="433"/>
      <c r="AB398" s="369"/>
      <c r="AC398" s="370"/>
      <c r="AD398" s="433"/>
      <c r="AE398" s="433"/>
      <c r="AF398" s="433"/>
      <c r="AG398" s="433"/>
      <c r="AH398" s="433"/>
      <c r="AI398" s="369"/>
      <c r="AJ398" s="370"/>
      <c r="AK398" s="433"/>
      <c r="AL398" s="433"/>
      <c r="AM398" s="221"/>
      <c r="AN398" s="48">
        <v>0</v>
      </c>
      <c r="AO398" s="48">
        <v>0</v>
      </c>
      <c r="AP398" s="48">
        <v>0</v>
      </c>
      <c r="AQ398" s="48"/>
      <c r="AR398" s="48"/>
      <c r="AS398" s="48"/>
      <c r="AT398" s="48">
        <v>18</v>
      </c>
      <c r="AU398" s="48">
        <v>0</v>
      </c>
      <c r="AV398" s="48">
        <v>0</v>
      </c>
      <c r="AW398" s="48">
        <v>0</v>
      </c>
      <c r="AX398" s="48">
        <v>0</v>
      </c>
      <c r="AY398" s="48">
        <v>0</v>
      </c>
      <c r="AZ398" s="48">
        <v>0</v>
      </c>
      <c r="BA398" s="48">
        <v>0</v>
      </c>
      <c r="BB398" s="48">
        <v>0</v>
      </c>
      <c r="BC398" s="48">
        <v>0</v>
      </c>
      <c r="BD398" s="48">
        <v>0</v>
      </c>
      <c r="BE398" s="48">
        <v>0</v>
      </c>
      <c r="BF398" s="48">
        <v>0</v>
      </c>
      <c r="BG398" s="48">
        <v>0</v>
      </c>
      <c r="BH398" s="48">
        <v>0</v>
      </c>
      <c r="BI398" s="48">
        <v>0</v>
      </c>
      <c r="BJ398" s="48">
        <v>0</v>
      </c>
      <c r="BK398" s="48">
        <v>0</v>
      </c>
      <c r="BL398" s="48">
        <v>0</v>
      </c>
      <c r="BM398" s="48">
        <v>0</v>
      </c>
      <c r="BN398" s="48">
        <v>0</v>
      </c>
      <c r="BO398" s="48">
        <v>0</v>
      </c>
      <c r="BP398" s="48">
        <v>0</v>
      </c>
      <c r="BQ398" s="48">
        <v>0</v>
      </c>
      <c r="BR398" s="48">
        <v>0</v>
      </c>
      <c r="BS398" s="48">
        <v>0</v>
      </c>
      <c r="BT398" s="48">
        <v>0</v>
      </c>
      <c r="BU398" s="48">
        <v>0</v>
      </c>
      <c r="BV398" s="48">
        <v>0</v>
      </c>
      <c r="BW398" s="48">
        <v>0</v>
      </c>
      <c r="BX398" s="48">
        <v>0</v>
      </c>
      <c r="BY398" s="48">
        <v>0</v>
      </c>
      <c r="BZ398" s="48">
        <v>0</v>
      </c>
      <c r="CA398" s="48">
        <v>0</v>
      </c>
      <c r="CB398" s="48">
        <v>0</v>
      </c>
      <c r="CC398" s="48">
        <v>0</v>
      </c>
      <c r="CD398" s="48">
        <v>0</v>
      </c>
      <c r="CE398" s="48">
        <v>0</v>
      </c>
      <c r="CF398" s="48">
        <v>0</v>
      </c>
      <c r="CG398" s="48">
        <v>0</v>
      </c>
      <c r="CH398" s="48">
        <v>0</v>
      </c>
      <c r="CI398" s="48">
        <v>0</v>
      </c>
      <c r="CJ398" s="48">
        <v>0</v>
      </c>
      <c r="CK398" s="48">
        <v>0</v>
      </c>
      <c r="CL398" s="48">
        <v>0</v>
      </c>
      <c r="CM398" s="48">
        <v>0</v>
      </c>
      <c r="CN398" s="48">
        <v>0</v>
      </c>
      <c r="CO398" s="48">
        <v>0</v>
      </c>
      <c r="CP398" s="48">
        <v>216</v>
      </c>
      <c r="CQ398" s="48"/>
      <c r="CR398" s="48"/>
      <c r="CS398" s="48"/>
      <c r="CT398" s="48">
        <v>208</v>
      </c>
      <c r="CU398" s="48"/>
      <c r="CV398" s="429" t="s">
        <v>397</v>
      </c>
      <c r="CW398" s="47" t="s">
        <v>1979</v>
      </c>
      <c r="CX398" s="47" t="s">
        <v>870</v>
      </c>
      <c r="CY398" s="15"/>
    </row>
    <row r="399" spans="1:103" hidden="1" x14ac:dyDescent="0.35">
      <c r="A399" s="427">
        <v>397</v>
      </c>
      <c r="B399" s="47" t="s">
        <v>1989</v>
      </c>
      <c r="C399" s="47" t="s">
        <v>1990</v>
      </c>
      <c r="D399" s="47" t="s">
        <v>56</v>
      </c>
      <c r="E399" s="47" t="s">
        <v>1991</v>
      </c>
      <c r="F399" s="47" t="s">
        <v>131</v>
      </c>
      <c r="G399" s="47" t="s">
        <v>58</v>
      </c>
      <c r="H399" s="47" t="s">
        <v>399</v>
      </c>
      <c r="I399" s="433"/>
      <c r="J399" s="433"/>
      <c r="K399" s="433"/>
      <c r="L399" s="433"/>
      <c r="M399" s="433"/>
      <c r="N399" s="369"/>
      <c r="O399" s="370"/>
      <c r="P399" s="433"/>
      <c r="Q399" s="433"/>
      <c r="R399" s="47" t="s">
        <v>104</v>
      </c>
      <c r="S399" s="47" t="s">
        <v>104</v>
      </c>
      <c r="T399" s="47" t="s">
        <v>104</v>
      </c>
      <c r="U399" s="19" t="s">
        <v>106</v>
      </c>
      <c r="V399" s="370" t="s">
        <v>395</v>
      </c>
      <c r="W399" s="423" t="s">
        <v>106</v>
      </c>
      <c r="X399" s="423" t="s">
        <v>106</v>
      </c>
      <c r="Y399" s="423" t="s">
        <v>106</v>
      </c>
      <c r="Z399" s="423" t="s">
        <v>106</v>
      </c>
      <c r="AA399" s="433"/>
      <c r="AB399" s="369"/>
      <c r="AC399" s="370"/>
      <c r="AD399" s="433"/>
      <c r="AE399" s="433"/>
      <c r="AF399" s="433"/>
      <c r="AG399" s="433"/>
      <c r="AH399" s="433"/>
      <c r="AI399" s="369"/>
      <c r="AJ399" s="370"/>
      <c r="AK399" s="433"/>
      <c r="AL399" s="433"/>
      <c r="AM399" s="221"/>
      <c r="AN399" s="48">
        <v>8</v>
      </c>
      <c r="AO399" s="48">
        <v>8</v>
      </c>
      <c r="AP399" s="48">
        <v>8</v>
      </c>
      <c r="AQ399" s="48">
        <v>0</v>
      </c>
      <c r="AR399" s="48">
        <v>20</v>
      </c>
      <c r="AS399" s="48">
        <v>16</v>
      </c>
      <c r="AT399" s="48">
        <v>18</v>
      </c>
      <c r="AU399" s="48">
        <v>74</v>
      </c>
      <c r="AV399" s="48">
        <v>74</v>
      </c>
      <c r="AW399" s="48">
        <v>74</v>
      </c>
      <c r="AX399" s="48">
        <v>0</v>
      </c>
      <c r="AY399" s="48">
        <v>0</v>
      </c>
      <c r="AZ399" s="48">
        <v>0</v>
      </c>
      <c r="BA399" s="48">
        <v>0</v>
      </c>
      <c r="BB399" s="48">
        <v>0</v>
      </c>
      <c r="BC399" s="48">
        <v>0</v>
      </c>
      <c r="BD399" s="48">
        <v>0</v>
      </c>
      <c r="BE399" s="48">
        <v>0</v>
      </c>
      <c r="BF399" s="48">
        <v>0</v>
      </c>
      <c r="BG399" s="48">
        <v>0</v>
      </c>
      <c r="BH399" s="48">
        <v>0</v>
      </c>
      <c r="BI399" s="48">
        <v>0</v>
      </c>
      <c r="BJ399" s="48">
        <v>0</v>
      </c>
      <c r="BK399" s="48">
        <v>0</v>
      </c>
      <c r="BL399" s="48">
        <v>0</v>
      </c>
      <c r="BM399" s="48">
        <v>0</v>
      </c>
      <c r="BN399" s="48">
        <v>0</v>
      </c>
      <c r="BO399" s="48">
        <v>0</v>
      </c>
      <c r="BP399" s="48">
        <v>0</v>
      </c>
      <c r="BQ399" s="48">
        <v>0</v>
      </c>
      <c r="BR399" s="48">
        <v>0</v>
      </c>
      <c r="BS399" s="48">
        <v>0</v>
      </c>
      <c r="BT399" s="48">
        <v>0</v>
      </c>
      <c r="BU399" s="48">
        <v>0</v>
      </c>
      <c r="BV399" s="48">
        <v>0</v>
      </c>
      <c r="BW399" s="48">
        <v>0</v>
      </c>
      <c r="BX399" s="48">
        <v>0</v>
      </c>
      <c r="BY399" s="48">
        <v>0</v>
      </c>
      <c r="BZ399" s="48">
        <v>0</v>
      </c>
      <c r="CA399" s="48">
        <v>0</v>
      </c>
      <c r="CB399" s="48">
        <v>0</v>
      </c>
      <c r="CC399" s="48">
        <v>0</v>
      </c>
      <c r="CD399" s="48">
        <v>0</v>
      </c>
      <c r="CE399" s="48">
        <v>0</v>
      </c>
      <c r="CF399" s="48">
        <v>0</v>
      </c>
      <c r="CG399" s="48">
        <v>0</v>
      </c>
      <c r="CH399" s="48">
        <v>0</v>
      </c>
      <c r="CI399" s="48">
        <v>0</v>
      </c>
      <c r="CJ399" s="48">
        <v>0</v>
      </c>
      <c r="CK399" s="48">
        <v>0</v>
      </c>
      <c r="CL399" s="48">
        <v>0</v>
      </c>
      <c r="CM399" s="48">
        <v>0</v>
      </c>
      <c r="CN399" s="48">
        <v>0</v>
      </c>
      <c r="CO399" s="48">
        <v>0</v>
      </c>
      <c r="CP399" s="48">
        <v>142</v>
      </c>
      <c r="CQ399" s="48"/>
      <c r="CR399" s="48"/>
      <c r="CS399" s="48"/>
      <c r="CT399" s="48">
        <v>142</v>
      </c>
      <c r="CU399" s="48">
        <v>74</v>
      </c>
      <c r="CV399" s="429" t="s">
        <v>397</v>
      </c>
      <c r="CW399" s="47" t="s">
        <v>1979</v>
      </c>
      <c r="CX399" s="47" t="s">
        <v>870</v>
      </c>
      <c r="CY399" s="15"/>
    </row>
    <row r="400" spans="1:103" hidden="1" x14ac:dyDescent="0.35">
      <c r="A400" s="427">
        <v>398</v>
      </c>
      <c r="B400" s="47" t="s">
        <v>1992</v>
      </c>
      <c r="C400" s="47" t="s">
        <v>1993</v>
      </c>
      <c r="D400" s="47" t="s">
        <v>56</v>
      </c>
      <c r="E400" s="47" t="s">
        <v>1994</v>
      </c>
      <c r="F400" s="47" t="s">
        <v>131</v>
      </c>
      <c r="G400" s="47" t="s">
        <v>58</v>
      </c>
      <c r="H400" s="47" t="s">
        <v>399</v>
      </c>
      <c r="I400" s="433"/>
      <c r="J400" s="433"/>
      <c r="K400" s="433"/>
      <c r="L400" s="433"/>
      <c r="M400" s="433"/>
      <c r="N400" s="369"/>
      <c r="O400" s="370"/>
      <c r="P400" s="433"/>
      <c r="Q400" s="433"/>
      <c r="R400" s="47" t="s">
        <v>104</v>
      </c>
      <c r="S400" s="47" t="s">
        <v>104</v>
      </c>
      <c r="T400" s="47" t="s">
        <v>104</v>
      </c>
      <c r="U400" s="369" t="s">
        <v>1995</v>
      </c>
      <c r="V400" s="370" t="s">
        <v>395</v>
      </c>
      <c r="W400" s="423" t="s">
        <v>106</v>
      </c>
      <c r="X400" s="433"/>
      <c r="Y400" s="423" t="s">
        <v>106</v>
      </c>
      <c r="Z400" s="423" t="s">
        <v>106</v>
      </c>
      <c r="AA400" s="433"/>
      <c r="AB400" s="369"/>
      <c r="AC400" s="370"/>
      <c r="AD400" s="433"/>
      <c r="AE400" s="433"/>
      <c r="AF400" s="433"/>
      <c r="AG400" s="433"/>
      <c r="AH400" s="433"/>
      <c r="AI400" s="369"/>
      <c r="AJ400" s="370"/>
      <c r="AK400" s="433"/>
      <c r="AL400" s="433"/>
      <c r="AM400" s="221"/>
      <c r="AN400" s="430">
        <v>6.9882999999999997</v>
      </c>
      <c r="AO400" s="430">
        <v>6.9882999999999997</v>
      </c>
      <c r="AP400" s="430">
        <v>6.9882999999999997</v>
      </c>
      <c r="AQ400" s="48">
        <v>0</v>
      </c>
      <c r="AR400" s="48">
        <v>0</v>
      </c>
      <c r="AS400" s="48">
        <v>0</v>
      </c>
      <c r="AT400" s="48">
        <v>18</v>
      </c>
      <c r="AU400" s="430">
        <v>63.883000000000003</v>
      </c>
      <c r="AV400" s="430">
        <v>63.882999999999996</v>
      </c>
      <c r="AW400" s="430">
        <v>63.883000000000003</v>
      </c>
      <c r="AX400" s="48">
        <v>0</v>
      </c>
      <c r="AY400" s="48">
        <v>0</v>
      </c>
      <c r="AZ400" s="48">
        <v>0</v>
      </c>
      <c r="BA400" s="48">
        <v>0</v>
      </c>
      <c r="BB400" s="48">
        <v>0</v>
      </c>
      <c r="BC400" s="48">
        <v>0</v>
      </c>
      <c r="BD400" s="48">
        <v>0</v>
      </c>
      <c r="BE400" s="48">
        <v>0</v>
      </c>
      <c r="BF400" s="48">
        <v>0</v>
      </c>
      <c r="BG400" s="48">
        <v>0</v>
      </c>
      <c r="BH400" s="48">
        <v>0</v>
      </c>
      <c r="BI400" s="48">
        <v>0</v>
      </c>
      <c r="BJ400" s="48">
        <v>0</v>
      </c>
      <c r="BK400" s="48">
        <v>0</v>
      </c>
      <c r="BL400" s="48">
        <v>0</v>
      </c>
      <c r="BM400" s="48">
        <v>0</v>
      </c>
      <c r="BN400" s="48">
        <v>0</v>
      </c>
      <c r="BO400" s="48">
        <v>0</v>
      </c>
      <c r="BP400" s="48">
        <v>0</v>
      </c>
      <c r="BQ400" s="48">
        <v>0</v>
      </c>
      <c r="BR400" s="48">
        <v>0</v>
      </c>
      <c r="BS400" s="48">
        <v>0</v>
      </c>
      <c r="BT400" s="48">
        <v>0</v>
      </c>
      <c r="BU400" s="48">
        <v>0</v>
      </c>
      <c r="BV400" s="48">
        <v>0</v>
      </c>
      <c r="BW400" s="48">
        <v>0</v>
      </c>
      <c r="BX400" s="48">
        <v>0</v>
      </c>
      <c r="BY400" s="48">
        <v>0</v>
      </c>
      <c r="BZ400" s="48">
        <v>0</v>
      </c>
      <c r="CA400" s="48">
        <v>0</v>
      </c>
      <c r="CB400" s="48">
        <v>0</v>
      </c>
      <c r="CC400" s="48">
        <v>0</v>
      </c>
      <c r="CD400" s="48">
        <v>0</v>
      </c>
      <c r="CE400" s="48">
        <v>0</v>
      </c>
      <c r="CF400" s="48">
        <v>0</v>
      </c>
      <c r="CG400" s="48">
        <v>0</v>
      </c>
      <c r="CH400" s="48">
        <v>0</v>
      </c>
      <c r="CI400" s="48">
        <v>0</v>
      </c>
      <c r="CJ400" s="48">
        <v>0</v>
      </c>
      <c r="CK400" s="48">
        <v>0</v>
      </c>
      <c r="CL400" s="48">
        <v>0</v>
      </c>
      <c r="CM400" s="48">
        <v>0</v>
      </c>
      <c r="CN400" s="48">
        <v>0</v>
      </c>
      <c r="CO400" s="48">
        <v>0</v>
      </c>
      <c r="CP400" s="48">
        <v>142</v>
      </c>
      <c r="CQ400" s="48"/>
      <c r="CR400" s="48"/>
      <c r="CS400" s="430">
        <v>10.117000000000001</v>
      </c>
      <c r="CT400" s="430">
        <v>152.11699999999999</v>
      </c>
      <c r="CU400" s="430">
        <v>63.882999999999996</v>
      </c>
      <c r="CV400" s="429" t="s">
        <v>397</v>
      </c>
      <c r="CW400" s="47" t="s">
        <v>1979</v>
      </c>
      <c r="CX400" s="47" t="s">
        <v>870</v>
      </c>
      <c r="CY400" s="15"/>
    </row>
    <row r="401" spans="1:103" hidden="1" x14ac:dyDescent="0.35">
      <c r="A401" s="427">
        <v>399</v>
      </c>
      <c r="B401" s="47" t="s">
        <v>1996</v>
      </c>
      <c r="C401" s="47" t="s">
        <v>1997</v>
      </c>
      <c r="D401" s="47" t="s">
        <v>56</v>
      </c>
      <c r="E401" s="47" t="s">
        <v>1998</v>
      </c>
      <c r="F401" s="47" t="s">
        <v>131</v>
      </c>
      <c r="G401" s="47" t="s">
        <v>58</v>
      </c>
      <c r="H401" s="47" t="s">
        <v>399</v>
      </c>
      <c r="I401" s="433"/>
      <c r="J401" s="433"/>
      <c r="K401" s="433"/>
      <c r="L401" s="433"/>
      <c r="M401" s="433"/>
      <c r="N401" s="369"/>
      <c r="O401" s="370"/>
      <c r="P401" s="433"/>
      <c r="Q401" s="433"/>
      <c r="R401" s="47" t="s">
        <v>104</v>
      </c>
      <c r="S401" s="47" t="s">
        <v>104</v>
      </c>
      <c r="T401" s="47" t="s">
        <v>104</v>
      </c>
      <c r="U401" s="19" t="s">
        <v>106</v>
      </c>
      <c r="V401" s="370" t="s">
        <v>395</v>
      </c>
      <c r="W401" s="423" t="s">
        <v>106</v>
      </c>
      <c r="X401" s="423" t="s">
        <v>106</v>
      </c>
      <c r="Y401" s="423" t="s">
        <v>106</v>
      </c>
      <c r="Z401" s="423" t="s">
        <v>106</v>
      </c>
      <c r="AA401" s="47" t="s">
        <v>104</v>
      </c>
      <c r="AB401" s="369" t="s">
        <v>395</v>
      </c>
      <c r="AC401" s="370" t="s">
        <v>395</v>
      </c>
      <c r="AD401" s="423" t="s">
        <v>106</v>
      </c>
      <c r="AE401" s="423" t="s">
        <v>106</v>
      </c>
      <c r="AF401" s="423" t="s">
        <v>106</v>
      </c>
      <c r="AG401" s="423" t="s">
        <v>106</v>
      </c>
      <c r="AH401" s="47" t="s">
        <v>104</v>
      </c>
      <c r="AI401" s="369" t="s">
        <v>395</v>
      </c>
      <c r="AJ401" s="370" t="s">
        <v>395</v>
      </c>
      <c r="AK401" s="423" t="s">
        <v>106</v>
      </c>
      <c r="AL401" s="423" t="s">
        <v>106</v>
      </c>
      <c r="AM401" s="221"/>
      <c r="AN401" s="48">
        <v>16</v>
      </c>
      <c r="AO401" s="48">
        <v>16</v>
      </c>
      <c r="AP401" s="48">
        <v>16</v>
      </c>
      <c r="AQ401" s="48">
        <v>0</v>
      </c>
      <c r="AR401" s="48">
        <v>20</v>
      </c>
      <c r="AS401" s="48">
        <v>20</v>
      </c>
      <c r="AT401" s="430">
        <v>18.333300000000001</v>
      </c>
      <c r="AU401" s="48">
        <v>150</v>
      </c>
      <c r="AV401" s="48">
        <v>150</v>
      </c>
      <c r="AW401" s="48">
        <v>150</v>
      </c>
      <c r="AX401" s="48">
        <v>0</v>
      </c>
      <c r="AY401" s="48">
        <v>0</v>
      </c>
      <c r="AZ401" s="48">
        <v>0</v>
      </c>
      <c r="BA401" s="48">
        <v>0</v>
      </c>
      <c r="BB401" s="48">
        <v>0</v>
      </c>
      <c r="BC401" s="48">
        <v>0</v>
      </c>
      <c r="BD401" s="48">
        <v>0</v>
      </c>
      <c r="BE401" s="48">
        <v>0</v>
      </c>
      <c r="BF401" s="48">
        <v>0</v>
      </c>
      <c r="BG401" s="48">
        <v>0</v>
      </c>
      <c r="BH401" s="48">
        <v>0</v>
      </c>
      <c r="BI401" s="48">
        <v>0</v>
      </c>
      <c r="BJ401" s="48">
        <v>0</v>
      </c>
      <c r="BK401" s="48">
        <v>0</v>
      </c>
      <c r="BL401" s="48">
        <v>0</v>
      </c>
      <c r="BM401" s="48">
        <v>0</v>
      </c>
      <c r="BN401" s="48">
        <v>0</v>
      </c>
      <c r="BO401" s="48">
        <v>0</v>
      </c>
      <c r="BP401" s="48">
        <v>0</v>
      </c>
      <c r="BQ401" s="48">
        <v>0</v>
      </c>
      <c r="BR401" s="48">
        <v>0</v>
      </c>
      <c r="BS401" s="48">
        <v>0</v>
      </c>
      <c r="BT401" s="48">
        <v>0</v>
      </c>
      <c r="BU401" s="48">
        <v>0</v>
      </c>
      <c r="BV401" s="48">
        <v>0</v>
      </c>
      <c r="BW401" s="48">
        <v>0</v>
      </c>
      <c r="BX401" s="48">
        <v>0</v>
      </c>
      <c r="BY401" s="48">
        <v>0</v>
      </c>
      <c r="BZ401" s="48">
        <v>0</v>
      </c>
      <c r="CA401" s="48">
        <v>0</v>
      </c>
      <c r="CB401" s="48">
        <v>0</v>
      </c>
      <c r="CC401" s="48">
        <v>0</v>
      </c>
      <c r="CD401" s="48">
        <v>0</v>
      </c>
      <c r="CE401" s="48">
        <v>0</v>
      </c>
      <c r="CF401" s="48">
        <v>0</v>
      </c>
      <c r="CG401" s="48">
        <v>0</v>
      </c>
      <c r="CH401" s="48">
        <v>0</v>
      </c>
      <c r="CI401" s="48">
        <v>0</v>
      </c>
      <c r="CJ401" s="48">
        <v>0</v>
      </c>
      <c r="CK401" s="48">
        <v>0</v>
      </c>
      <c r="CL401" s="48">
        <v>0</v>
      </c>
      <c r="CM401" s="48">
        <v>0</v>
      </c>
      <c r="CN401" s="48">
        <v>0</v>
      </c>
      <c r="CO401" s="48">
        <v>0</v>
      </c>
      <c r="CP401" s="48">
        <v>62</v>
      </c>
      <c r="CQ401" s="48"/>
      <c r="CR401" s="48"/>
      <c r="CS401" s="48"/>
      <c r="CT401" s="48">
        <v>62</v>
      </c>
      <c r="CU401" s="48">
        <v>150</v>
      </c>
      <c r="CV401" s="429" t="s">
        <v>397</v>
      </c>
      <c r="CW401" s="47" t="s">
        <v>1979</v>
      </c>
      <c r="CX401" s="47" t="s">
        <v>870</v>
      </c>
      <c r="CY401" s="15"/>
    </row>
    <row r="402" spans="1:103" hidden="1" x14ac:dyDescent="0.35">
      <c r="A402" s="427">
        <v>400</v>
      </c>
      <c r="B402" s="47" t="s">
        <v>1999</v>
      </c>
      <c r="C402" s="47" t="s">
        <v>2000</v>
      </c>
      <c r="D402" s="47" t="s">
        <v>56</v>
      </c>
      <c r="E402" s="47" t="s">
        <v>2001</v>
      </c>
      <c r="F402" s="47" t="s">
        <v>131</v>
      </c>
      <c r="G402" s="47" t="s">
        <v>58</v>
      </c>
      <c r="H402" s="47" t="s">
        <v>399</v>
      </c>
      <c r="I402" s="433"/>
      <c r="J402" s="433"/>
      <c r="K402" s="433"/>
      <c r="L402" s="433"/>
      <c r="M402" s="433"/>
      <c r="N402" s="369"/>
      <c r="O402" s="370"/>
      <c r="P402" s="433"/>
      <c r="Q402" s="433"/>
      <c r="R402" s="47" t="s">
        <v>104</v>
      </c>
      <c r="S402" s="47" t="s">
        <v>104</v>
      </c>
      <c r="T402" s="47" t="s">
        <v>104</v>
      </c>
      <c r="U402" s="19" t="s">
        <v>106</v>
      </c>
      <c r="V402" s="370" t="s">
        <v>395</v>
      </c>
      <c r="W402" s="423" t="s">
        <v>106</v>
      </c>
      <c r="X402" s="423" t="s">
        <v>106</v>
      </c>
      <c r="Y402" s="423" t="s">
        <v>106</v>
      </c>
      <c r="Z402" s="423" t="s">
        <v>106</v>
      </c>
      <c r="AA402" s="47" t="s">
        <v>104</v>
      </c>
      <c r="AB402" s="369" t="s">
        <v>395</v>
      </c>
      <c r="AC402" s="370" t="s">
        <v>395</v>
      </c>
      <c r="AD402" s="423" t="s">
        <v>106</v>
      </c>
      <c r="AE402" s="423" t="s">
        <v>106</v>
      </c>
      <c r="AF402" s="423" t="s">
        <v>106</v>
      </c>
      <c r="AG402" s="423" t="s">
        <v>106</v>
      </c>
      <c r="AH402" s="47" t="s">
        <v>395</v>
      </c>
      <c r="AI402" s="369" t="s">
        <v>104</v>
      </c>
      <c r="AJ402" s="370" t="s">
        <v>395</v>
      </c>
      <c r="AK402" s="47" t="s">
        <v>395</v>
      </c>
      <c r="AL402" s="423" t="s">
        <v>106</v>
      </c>
      <c r="AM402" s="221"/>
      <c r="AN402" s="48">
        <v>15</v>
      </c>
      <c r="AO402" s="48">
        <v>15</v>
      </c>
      <c r="AP402" s="48">
        <v>15</v>
      </c>
      <c r="AQ402" s="48">
        <v>0</v>
      </c>
      <c r="AR402" s="48">
        <v>20</v>
      </c>
      <c r="AS402" s="48">
        <v>20</v>
      </c>
      <c r="AT402" s="430">
        <v>17.5</v>
      </c>
      <c r="AU402" s="48">
        <v>140</v>
      </c>
      <c r="AV402" s="48">
        <v>140</v>
      </c>
      <c r="AW402" s="48">
        <v>140</v>
      </c>
      <c r="AX402" s="48">
        <v>0</v>
      </c>
      <c r="AY402" s="48">
        <v>0</v>
      </c>
      <c r="AZ402" s="48">
        <v>0</v>
      </c>
      <c r="BA402" s="48">
        <v>0</v>
      </c>
      <c r="BB402" s="48">
        <v>0</v>
      </c>
      <c r="BC402" s="48">
        <v>0</v>
      </c>
      <c r="BD402" s="48">
        <v>0</v>
      </c>
      <c r="BE402" s="48">
        <v>0</v>
      </c>
      <c r="BF402" s="48">
        <v>0</v>
      </c>
      <c r="BG402" s="48">
        <v>0</v>
      </c>
      <c r="BH402" s="48">
        <v>0</v>
      </c>
      <c r="BI402" s="48">
        <v>0</v>
      </c>
      <c r="BJ402" s="48">
        <v>0</v>
      </c>
      <c r="BK402" s="48">
        <v>0</v>
      </c>
      <c r="BL402" s="48">
        <v>0</v>
      </c>
      <c r="BM402" s="48">
        <v>0</v>
      </c>
      <c r="BN402" s="48">
        <v>0</v>
      </c>
      <c r="BO402" s="48">
        <v>0</v>
      </c>
      <c r="BP402" s="48">
        <v>0</v>
      </c>
      <c r="BQ402" s="48">
        <v>0</v>
      </c>
      <c r="BR402" s="48">
        <v>0</v>
      </c>
      <c r="BS402" s="48">
        <v>0</v>
      </c>
      <c r="BT402" s="48">
        <v>0</v>
      </c>
      <c r="BU402" s="48">
        <v>0</v>
      </c>
      <c r="BV402" s="48">
        <v>0</v>
      </c>
      <c r="BW402" s="48">
        <v>0</v>
      </c>
      <c r="BX402" s="48">
        <v>0</v>
      </c>
      <c r="BY402" s="48">
        <v>0</v>
      </c>
      <c r="BZ402" s="48">
        <v>0</v>
      </c>
      <c r="CA402" s="48">
        <v>0</v>
      </c>
      <c r="CB402" s="48">
        <v>0</v>
      </c>
      <c r="CC402" s="48">
        <v>0</v>
      </c>
      <c r="CD402" s="48">
        <v>0</v>
      </c>
      <c r="CE402" s="48">
        <v>0</v>
      </c>
      <c r="CF402" s="48">
        <v>0</v>
      </c>
      <c r="CG402" s="48">
        <v>0</v>
      </c>
      <c r="CH402" s="48">
        <v>0</v>
      </c>
      <c r="CI402" s="48">
        <v>0</v>
      </c>
      <c r="CJ402" s="48">
        <v>0</v>
      </c>
      <c r="CK402" s="48">
        <v>0</v>
      </c>
      <c r="CL402" s="48">
        <v>0</v>
      </c>
      <c r="CM402" s="48">
        <v>0</v>
      </c>
      <c r="CN402" s="48">
        <v>0</v>
      </c>
      <c r="CO402" s="48">
        <v>0</v>
      </c>
      <c r="CP402" s="48">
        <v>62</v>
      </c>
      <c r="CQ402" s="48"/>
      <c r="CR402" s="48"/>
      <c r="CS402" s="48"/>
      <c r="CT402" s="48">
        <v>62</v>
      </c>
      <c r="CU402" s="48">
        <v>140</v>
      </c>
      <c r="CV402" s="429" t="s">
        <v>397</v>
      </c>
      <c r="CW402" s="47" t="s">
        <v>1979</v>
      </c>
      <c r="CX402" s="47" t="s">
        <v>870</v>
      </c>
      <c r="CY402" s="15"/>
    </row>
    <row r="403" spans="1:103" hidden="1" x14ac:dyDescent="0.35">
      <c r="A403" s="427">
        <v>401</v>
      </c>
      <c r="B403" s="47" t="s">
        <v>2002</v>
      </c>
      <c r="C403" s="47" t="s">
        <v>2003</v>
      </c>
      <c r="D403" s="47" t="s">
        <v>56</v>
      </c>
      <c r="E403" s="47" t="s">
        <v>2004</v>
      </c>
      <c r="F403" s="47" t="s">
        <v>131</v>
      </c>
      <c r="G403" s="47" t="s">
        <v>58</v>
      </c>
      <c r="H403" s="47" t="s">
        <v>399</v>
      </c>
      <c r="I403" s="433"/>
      <c r="J403" s="433"/>
      <c r="K403" s="433"/>
      <c r="L403" s="433"/>
      <c r="M403" s="433"/>
      <c r="N403" s="369"/>
      <c r="O403" s="370"/>
      <c r="P403" s="433"/>
      <c r="Q403" s="433"/>
      <c r="R403" s="47" t="s">
        <v>104</v>
      </c>
      <c r="S403" s="47" t="s">
        <v>104</v>
      </c>
      <c r="T403" s="47" t="s">
        <v>104</v>
      </c>
      <c r="U403" s="19" t="s">
        <v>106</v>
      </c>
      <c r="V403" s="370" t="s">
        <v>395</v>
      </c>
      <c r="W403" s="423" t="s">
        <v>106</v>
      </c>
      <c r="X403" s="423" t="s">
        <v>106</v>
      </c>
      <c r="Y403" s="423" t="s">
        <v>106</v>
      </c>
      <c r="Z403" s="433"/>
      <c r="AA403" s="433"/>
      <c r="AB403" s="369"/>
      <c r="AC403" s="370"/>
      <c r="AD403" s="433"/>
      <c r="AE403" s="433"/>
      <c r="AF403" s="433"/>
      <c r="AG403" s="433"/>
      <c r="AH403" s="433"/>
      <c r="AI403" s="369"/>
      <c r="AJ403" s="370"/>
      <c r="AK403" s="433"/>
      <c r="AL403" s="433"/>
      <c r="AM403" s="221"/>
      <c r="AN403" s="48">
        <v>7</v>
      </c>
      <c r="AO403" s="48">
        <v>7</v>
      </c>
      <c r="AP403" s="48">
        <v>7</v>
      </c>
      <c r="AQ403" s="48">
        <v>0</v>
      </c>
      <c r="AR403" s="48">
        <v>15</v>
      </c>
      <c r="AS403" s="48">
        <v>12</v>
      </c>
      <c r="AT403" s="48">
        <v>18</v>
      </c>
      <c r="AU403" s="48">
        <v>64</v>
      </c>
      <c r="AV403" s="48">
        <v>64</v>
      </c>
      <c r="AW403" s="48">
        <v>64</v>
      </c>
      <c r="AX403" s="48">
        <v>0</v>
      </c>
      <c r="AY403" s="48">
        <v>0</v>
      </c>
      <c r="AZ403" s="48">
        <v>0</v>
      </c>
      <c r="BA403" s="48">
        <v>0</v>
      </c>
      <c r="BB403" s="48">
        <v>0</v>
      </c>
      <c r="BC403" s="48">
        <v>0</v>
      </c>
      <c r="BD403" s="48">
        <v>0</v>
      </c>
      <c r="BE403" s="48">
        <v>0</v>
      </c>
      <c r="BF403" s="48">
        <v>0</v>
      </c>
      <c r="BG403" s="48">
        <v>0</v>
      </c>
      <c r="BH403" s="48">
        <v>0</v>
      </c>
      <c r="BI403" s="48">
        <v>0</v>
      </c>
      <c r="BJ403" s="48">
        <v>0</v>
      </c>
      <c r="BK403" s="48">
        <v>0</v>
      </c>
      <c r="BL403" s="48">
        <v>0</v>
      </c>
      <c r="BM403" s="48">
        <v>0</v>
      </c>
      <c r="BN403" s="48">
        <v>0</v>
      </c>
      <c r="BO403" s="48">
        <v>0</v>
      </c>
      <c r="BP403" s="48">
        <v>0</v>
      </c>
      <c r="BQ403" s="48">
        <v>0</v>
      </c>
      <c r="BR403" s="48">
        <v>0</v>
      </c>
      <c r="BS403" s="48">
        <v>0</v>
      </c>
      <c r="BT403" s="48">
        <v>0</v>
      </c>
      <c r="BU403" s="48">
        <v>0</v>
      </c>
      <c r="BV403" s="48">
        <v>0</v>
      </c>
      <c r="BW403" s="48">
        <v>0</v>
      </c>
      <c r="BX403" s="48">
        <v>0</v>
      </c>
      <c r="BY403" s="48">
        <v>0</v>
      </c>
      <c r="BZ403" s="48">
        <v>0</v>
      </c>
      <c r="CA403" s="48">
        <v>0</v>
      </c>
      <c r="CB403" s="48">
        <v>0</v>
      </c>
      <c r="CC403" s="48">
        <v>0</v>
      </c>
      <c r="CD403" s="48">
        <v>0</v>
      </c>
      <c r="CE403" s="48">
        <v>0</v>
      </c>
      <c r="CF403" s="48">
        <v>0</v>
      </c>
      <c r="CG403" s="48">
        <v>0</v>
      </c>
      <c r="CH403" s="48">
        <v>0</v>
      </c>
      <c r="CI403" s="48">
        <v>0</v>
      </c>
      <c r="CJ403" s="48">
        <v>0</v>
      </c>
      <c r="CK403" s="48">
        <v>0</v>
      </c>
      <c r="CL403" s="48">
        <v>0</v>
      </c>
      <c r="CM403" s="48">
        <v>0</v>
      </c>
      <c r="CN403" s="48">
        <v>0</v>
      </c>
      <c r="CO403" s="48">
        <v>0</v>
      </c>
      <c r="CP403" s="48">
        <v>152</v>
      </c>
      <c r="CQ403" s="48"/>
      <c r="CR403" s="48"/>
      <c r="CS403" s="48"/>
      <c r="CT403" s="48">
        <v>152</v>
      </c>
      <c r="CU403" s="48">
        <v>64</v>
      </c>
      <c r="CV403" s="429" t="s">
        <v>397</v>
      </c>
      <c r="CW403" s="47" t="s">
        <v>1979</v>
      </c>
      <c r="CX403" s="47" t="s">
        <v>870</v>
      </c>
      <c r="CY403" s="15"/>
    </row>
    <row r="404" spans="1:103" hidden="1" x14ac:dyDescent="0.35">
      <c r="A404" s="427">
        <v>402</v>
      </c>
      <c r="B404" s="47" t="s">
        <v>2005</v>
      </c>
      <c r="C404" s="47" t="s">
        <v>2006</v>
      </c>
      <c r="D404" s="47" t="s">
        <v>56</v>
      </c>
      <c r="E404" s="47" t="s">
        <v>2007</v>
      </c>
      <c r="F404" s="47" t="s">
        <v>131</v>
      </c>
      <c r="G404" s="47" t="s">
        <v>58</v>
      </c>
      <c r="H404" s="47" t="s">
        <v>399</v>
      </c>
      <c r="I404" s="433"/>
      <c r="J404" s="433"/>
      <c r="K404" s="433"/>
      <c r="L404" s="433"/>
      <c r="M404" s="433"/>
      <c r="N404" s="369"/>
      <c r="O404" s="370"/>
      <c r="P404" s="433"/>
      <c r="Q404" s="433"/>
      <c r="R404" s="47" t="s">
        <v>104</v>
      </c>
      <c r="S404" s="47" t="s">
        <v>104</v>
      </c>
      <c r="T404" s="47" t="s">
        <v>104</v>
      </c>
      <c r="U404" s="19" t="s">
        <v>106</v>
      </c>
      <c r="V404" s="370" t="s">
        <v>395</v>
      </c>
      <c r="W404" s="423" t="s">
        <v>106</v>
      </c>
      <c r="X404" s="423" t="s">
        <v>106</v>
      </c>
      <c r="Y404" s="433"/>
      <c r="Z404" s="423" t="s">
        <v>106</v>
      </c>
      <c r="AA404" s="47" t="s">
        <v>104</v>
      </c>
      <c r="AB404" s="369" t="s">
        <v>395</v>
      </c>
      <c r="AC404" s="370" t="s">
        <v>395</v>
      </c>
      <c r="AD404" s="423" t="s">
        <v>106</v>
      </c>
      <c r="AE404" s="423" t="s">
        <v>106</v>
      </c>
      <c r="AF404" s="423" t="s">
        <v>106</v>
      </c>
      <c r="AG404" s="423" t="s">
        <v>106</v>
      </c>
      <c r="AH404" s="47" t="s">
        <v>104</v>
      </c>
      <c r="AI404" s="369" t="s">
        <v>395</v>
      </c>
      <c r="AJ404" s="370" t="s">
        <v>395</v>
      </c>
      <c r="AK404" s="423" t="s">
        <v>2008</v>
      </c>
      <c r="AL404" s="423" t="s">
        <v>106</v>
      </c>
      <c r="AM404" s="221"/>
      <c r="AN404" s="430">
        <v>14.218299999999999</v>
      </c>
      <c r="AO404" s="430">
        <v>14.218299999999999</v>
      </c>
      <c r="AP404" s="430">
        <v>14.218299999999999</v>
      </c>
      <c r="AQ404" s="48">
        <v>0</v>
      </c>
      <c r="AR404" s="430">
        <v>21.0915</v>
      </c>
      <c r="AS404" s="430">
        <v>20.091666</v>
      </c>
      <c r="AT404" s="430">
        <v>18.333300000000001</v>
      </c>
      <c r="AU404" s="430">
        <v>132.18299999999999</v>
      </c>
      <c r="AV404" s="430">
        <v>132.18299999999999</v>
      </c>
      <c r="AW404" s="430">
        <v>132.18299999999999</v>
      </c>
      <c r="AX404" s="48">
        <v>0</v>
      </c>
      <c r="AY404" s="48">
        <v>0</v>
      </c>
      <c r="AZ404" s="48">
        <v>0</v>
      </c>
      <c r="BA404" s="48">
        <v>0</v>
      </c>
      <c r="BB404" s="48">
        <v>0</v>
      </c>
      <c r="BC404" s="48">
        <v>0</v>
      </c>
      <c r="BD404" s="48">
        <v>0</v>
      </c>
      <c r="BE404" s="48">
        <v>0</v>
      </c>
      <c r="BF404" s="48">
        <v>0</v>
      </c>
      <c r="BG404" s="48">
        <v>0</v>
      </c>
      <c r="BH404" s="48">
        <v>0</v>
      </c>
      <c r="BI404" s="48">
        <v>0</v>
      </c>
      <c r="BJ404" s="48">
        <v>0</v>
      </c>
      <c r="BK404" s="48">
        <v>0</v>
      </c>
      <c r="BL404" s="48">
        <v>0</v>
      </c>
      <c r="BM404" s="48">
        <v>0</v>
      </c>
      <c r="BN404" s="48">
        <v>0</v>
      </c>
      <c r="BO404" s="48">
        <v>0</v>
      </c>
      <c r="BP404" s="48">
        <v>0</v>
      </c>
      <c r="BQ404" s="48">
        <v>0</v>
      </c>
      <c r="BR404" s="48">
        <v>0</v>
      </c>
      <c r="BS404" s="48">
        <v>0</v>
      </c>
      <c r="BT404" s="48">
        <v>0</v>
      </c>
      <c r="BU404" s="48">
        <v>0</v>
      </c>
      <c r="BV404" s="48">
        <v>0</v>
      </c>
      <c r="BW404" s="48">
        <v>0</v>
      </c>
      <c r="BX404" s="48">
        <v>0</v>
      </c>
      <c r="BY404" s="48">
        <v>0</v>
      </c>
      <c r="BZ404" s="48">
        <v>0</v>
      </c>
      <c r="CA404" s="48">
        <v>0</v>
      </c>
      <c r="CB404" s="48">
        <v>0</v>
      </c>
      <c r="CC404" s="48">
        <v>0</v>
      </c>
      <c r="CD404" s="48">
        <v>0</v>
      </c>
      <c r="CE404" s="48">
        <v>0</v>
      </c>
      <c r="CF404" s="48">
        <v>0</v>
      </c>
      <c r="CG404" s="48">
        <v>0</v>
      </c>
      <c r="CH404" s="48">
        <v>0</v>
      </c>
      <c r="CI404" s="48">
        <v>0</v>
      </c>
      <c r="CJ404" s="48">
        <v>0</v>
      </c>
      <c r="CK404" s="48">
        <v>0</v>
      </c>
      <c r="CL404" s="48">
        <v>0</v>
      </c>
      <c r="CM404" s="48">
        <v>0</v>
      </c>
      <c r="CN404" s="48">
        <v>0</v>
      </c>
      <c r="CO404" s="48">
        <v>0</v>
      </c>
      <c r="CP404" s="48">
        <v>62</v>
      </c>
      <c r="CQ404" s="48"/>
      <c r="CR404" s="48"/>
      <c r="CS404" s="430">
        <v>17.817</v>
      </c>
      <c r="CT404" s="430">
        <v>79.817000000000007</v>
      </c>
      <c r="CU404" s="430">
        <v>132.18299999999999</v>
      </c>
      <c r="CV404" s="429" t="s">
        <v>397</v>
      </c>
      <c r="CW404" s="47" t="s">
        <v>1979</v>
      </c>
      <c r="CX404" s="47" t="s">
        <v>870</v>
      </c>
    </row>
    <row r="405" spans="1:103" hidden="1" x14ac:dyDescent="0.35">
      <c r="A405" s="427">
        <v>403</v>
      </c>
      <c r="B405" s="47" t="s">
        <v>2009</v>
      </c>
      <c r="C405" s="47" t="s">
        <v>2010</v>
      </c>
      <c r="D405" s="47" t="s">
        <v>56</v>
      </c>
      <c r="E405" s="47" t="s">
        <v>2011</v>
      </c>
      <c r="F405" s="47" t="s">
        <v>131</v>
      </c>
      <c r="G405" s="47" t="s">
        <v>58</v>
      </c>
      <c r="H405" s="47" t="s">
        <v>399</v>
      </c>
      <c r="I405" s="433"/>
      <c r="J405" s="433"/>
      <c r="K405" s="433"/>
      <c r="L405" s="433"/>
      <c r="M405" s="433"/>
      <c r="N405" s="369"/>
      <c r="O405" s="370"/>
      <c r="P405" s="433"/>
      <c r="Q405" s="433"/>
      <c r="R405" s="47" t="s">
        <v>104</v>
      </c>
      <c r="S405" s="47" t="s">
        <v>104</v>
      </c>
      <c r="T405" s="47" t="s">
        <v>104</v>
      </c>
      <c r="U405" s="19" t="s">
        <v>106</v>
      </c>
      <c r="V405" s="370" t="s">
        <v>395</v>
      </c>
      <c r="W405" s="423" t="s">
        <v>106</v>
      </c>
      <c r="X405" s="423" t="s">
        <v>106</v>
      </c>
      <c r="Y405" s="423" t="s">
        <v>106</v>
      </c>
      <c r="Z405" s="423" t="s">
        <v>106</v>
      </c>
      <c r="AA405" s="47" t="s">
        <v>104</v>
      </c>
      <c r="AB405" s="369" t="s">
        <v>395</v>
      </c>
      <c r="AC405" s="370" t="s">
        <v>395</v>
      </c>
      <c r="AD405" s="423" t="s">
        <v>106</v>
      </c>
      <c r="AE405" s="423" t="s">
        <v>106</v>
      </c>
      <c r="AF405" s="423" t="s">
        <v>106</v>
      </c>
      <c r="AG405" s="423" t="s">
        <v>106</v>
      </c>
      <c r="AH405" s="47" t="s">
        <v>104</v>
      </c>
      <c r="AI405" s="369" t="s">
        <v>395</v>
      </c>
      <c r="AJ405" s="370" t="s">
        <v>395</v>
      </c>
      <c r="AK405" s="423" t="s">
        <v>106</v>
      </c>
      <c r="AL405" s="423" t="s">
        <v>106</v>
      </c>
      <c r="AM405" s="221"/>
      <c r="AN405" s="48">
        <v>16</v>
      </c>
      <c r="AO405" s="48">
        <v>16</v>
      </c>
      <c r="AP405" s="48">
        <v>16</v>
      </c>
      <c r="AQ405" s="48">
        <v>0</v>
      </c>
      <c r="AR405" s="48">
        <v>30</v>
      </c>
      <c r="AS405" s="48">
        <v>28</v>
      </c>
      <c r="AT405" s="430">
        <v>18.333300000000001</v>
      </c>
      <c r="AU405" s="48">
        <v>150</v>
      </c>
      <c r="AV405" s="48">
        <v>150</v>
      </c>
      <c r="AW405" s="48">
        <v>150</v>
      </c>
      <c r="AX405" s="48">
        <v>0</v>
      </c>
      <c r="AY405" s="48">
        <v>0</v>
      </c>
      <c r="AZ405" s="48">
        <v>0</v>
      </c>
      <c r="BA405" s="48">
        <v>0</v>
      </c>
      <c r="BB405" s="48">
        <v>0</v>
      </c>
      <c r="BC405" s="48">
        <v>0</v>
      </c>
      <c r="BD405" s="48">
        <v>0</v>
      </c>
      <c r="BE405" s="48">
        <v>0</v>
      </c>
      <c r="BF405" s="48">
        <v>0</v>
      </c>
      <c r="BG405" s="48">
        <v>0</v>
      </c>
      <c r="BH405" s="48">
        <v>0</v>
      </c>
      <c r="BI405" s="48">
        <v>0</v>
      </c>
      <c r="BJ405" s="48">
        <v>0</v>
      </c>
      <c r="BK405" s="48">
        <v>0</v>
      </c>
      <c r="BL405" s="48">
        <v>0</v>
      </c>
      <c r="BM405" s="48">
        <v>0</v>
      </c>
      <c r="BN405" s="48">
        <v>0</v>
      </c>
      <c r="BO405" s="48">
        <v>0</v>
      </c>
      <c r="BP405" s="48">
        <v>0</v>
      </c>
      <c r="BQ405" s="48">
        <v>0</v>
      </c>
      <c r="BR405" s="48">
        <v>0</v>
      </c>
      <c r="BS405" s="48">
        <v>0</v>
      </c>
      <c r="BT405" s="48">
        <v>0</v>
      </c>
      <c r="BU405" s="48">
        <v>0</v>
      </c>
      <c r="BV405" s="48">
        <v>0</v>
      </c>
      <c r="BW405" s="48">
        <v>0</v>
      </c>
      <c r="BX405" s="48">
        <v>0</v>
      </c>
      <c r="BY405" s="48">
        <v>0</v>
      </c>
      <c r="BZ405" s="48">
        <v>0</v>
      </c>
      <c r="CA405" s="48">
        <v>0</v>
      </c>
      <c r="CB405" s="48">
        <v>0</v>
      </c>
      <c r="CC405" s="48">
        <v>0</v>
      </c>
      <c r="CD405" s="48">
        <v>0</v>
      </c>
      <c r="CE405" s="48">
        <v>0</v>
      </c>
      <c r="CF405" s="48">
        <v>0</v>
      </c>
      <c r="CG405" s="48">
        <v>0</v>
      </c>
      <c r="CH405" s="48">
        <v>0</v>
      </c>
      <c r="CI405" s="48">
        <v>0</v>
      </c>
      <c r="CJ405" s="48">
        <v>0</v>
      </c>
      <c r="CK405" s="48">
        <v>0</v>
      </c>
      <c r="CL405" s="48">
        <v>0</v>
      </c>
      <c r="CM405" s="48">
        <v>0</v>
      </c>
      <c r="CN405" s="48">
        <v>0</v>
      </c>
      <c r="CO405" s="48">
        <v>0</v>
      </c>
      <c r="CP405" s="48">
        <v>62</v>
      </c>
      <c r="CQ405" s="48"/>
      <c r="CR405" s="48"/>
      <c r="CS405" s="48"/>
      <c r="CT405" s="48">
        <v>62</v>
      </c>
      <c r="CU405" s="48">
        <v>150</v>
      </c>
      <c r="CV405" s="429" t="s">
        <v>397</v>
      </c>
      <c r="CW405" s="47" t="s">
        <v>1979</v>
      </c>
      <c r="CX405" s="47" t="s">
        <v>870</v>
      </c>
    </row>
    <row r="406" spans="1:103" hidden="1" x14ac:dyDescent="0.35">
      <c r="A406" s="427">
        <v>404</v>
      </c>
      <c r="B406" s="47" t="s">
        <v>2012</v>
      </c>
      <c r="C406" s="47" t="s">
        <v>2013</v>
      </c>
      <c r="D406" s="47" t="s">
        <v>56</v>
      </c>
      <c r="E406" s="47" t="s">
        <v>2014</v>
      </c>
      <c r="F406" s="47" t="s">
        <v>131</v>
      </c>
      <c r="G406" s="47" t="s">
        <v>58</v>
      </c>
      <c r="H406" s="47" t="s">
        <v>327</v>
      </c>
      <c r="I406" s="433"/>
      <c r="J406" s="433"/>
      <c r="K406" s="433"/>
      <c r="L406" s="433"/>
      <c r="M406" s="433"/>
      <c r="N406" s="369"/>
      <c r="O406" s="370"/>
      <c r="P406" s="433"/>
      <c r="Q406" s="433"/>
      <c r="R406" s="433"/>
      <c r="S406" s="433"/>
      <c r="T406" s="433"/>
      <c r="U406" s="369"/>
      <c r="V406" s="370"/>
      <c r="W406" s="433"/>
      <c r="X406" s="433"/>
      <c r="Y406" s="433"/>
      <c r="Z406" s="433"/>
      <c r="AA406" s="433"/>
      <c r="AB406" s="369"/>
      <c r="AC406" s="370"/>
      <c r="AD406" s="433"/>
      <c r="AE406" s="433"/>
      <c r="AF406" s="433"/>
      <c r="AG406" s="433"/>
      <c r="AH406" s="433"/>
      <c r="AI406" s="369"/>
      <c r="AJ406" s="370"/>
      <c r="AK406" s="433"/>
      <c r="AL406" s="433"/>
      <c r="AM406" s="221"/>
      <c r="AN406" s="48">
        <v>0</v>
      </c>
      <c r="AO406" s="48">
        <v>0</v>
      </c>
      <c r="AP406" s="48">
        <v>0</v>
      </c>
      <c r="AQ406" s="48">
        <v>0</v>
      </c>
      <c r="AR406" s="48"/>
      <c r="AS406" s="48">
        <v>0</v>
      </c>
      <c r="AT406" s="48">
        <v>18</v>
      </c>
      <c r="AU406" s="48">
        <v>0</v>
      </c>
      <c r="AV406" s="48">
        <v>0</v>
      </c>
      <c r="AW406" s="48">
        <v>0</v>
      </c>
      <c r="AX406" s="48">
        <v>0</v>
      </c>
      <c r="AY406" s="48">
        <v>0</v>
      </c>
      <c r="AZ406" s="48">
        <v>0</v>
      </c>
      <c r="BA406" s="48">
        <v>0</v>
      </c>
      <c r="BB406" s="48">
        <v>0</v>
      </c>
      <c r="BC406" s="48">
        <v>0</v>
      </c>
      <c r="BD406" s="48">
        <v>0</v>
      </c>
      <c r="BE406" s="48">
        <v>0</v>
      </c>
      <c r="BF406" s="48">
        <v>0</v>
      </c>
      <c r="BG406" s="48">
        <v>0</v>
      </c>
      <c r="BH406" s="48">
        <v>0</v>
      </c>
      <c r="BI406" s="48">
        <v>0</v>
      </c>
      <c r="BJ406" s="48">
        <v>0</v>
      </c>
      <c r="BK406" s="48">
        <v>0</v>
      </c>
      <c r="BL406" s="48">
        <v>0</v>
      </c>
      <c r="BM406" s="48">
        <v>0</v>
      </c>
      <c r="BN406" s="48">
        <v>0</v>
      </c>
      <c r="BO406" s="48">
        <v>0</v>
      </c>
      <c r="BP406" s="48">
        <v>0</v>
      </c>
      <c r="BQ406" s="48">
        <v>0</v>
      </c>
      <c r="BR406" s="48">
        <v>0</v>
      </c>
      <c r="BS406" s="48">
        <v>0</v>
      </c>
      <c r="BT406" s="48">
        <v>0</v>
      </c>
      <c r="BU406" s="48">
        <v>0</v>
      </c>
      <c r="BV406" s="48">
        <v>0</v>
      </c>
      <c r="BW406" s="48">
        <v>0</v>
      </c>
      <c r="BX406" s="48">
        <v>0</v>
      </c>
      <c r="BY406" s="48">
        <v>0</v>
      </c>
      <c r="BZ406" s="48">
        <v>0</v>
      </c>
      <c r="CA406" s="48">
        <v>0</v>
      </c>
      <c r="CB406" s="48">
        <v>0</v>
      </c>
      <c r="CC406" s="48">
        <v>0</v>
      </c>
      <c r="CD406" s="48">
        <v>0</v>
      </c>
      <c r="CE406" s="48">
        <v>0</v>
      </c>
      <c r="CF406" s="48">
        <v>0</v>
      </c>
      <c r="CG406" s="48">
        <v>0</v>
      </c>
      <c r="CH406" s="48">
        <v>0</v>
      </c>
      <c r="CI406" s="48">
        <v>0</v>
      </c>
      <c r="CJ406" s="48">
        <v>0</v>
      </c>
      <c r="CK406" s="48">
        <v>0</v>
      </c>
      <c r="CL406" s="48">
        <v>0</v>
      </c>
      <c r="CM406" s="48">
        <v>0</v>
      </c>
      <c r="CN406" s="48">
        <v>0</v>
      </c>
      <c r="CO406" s="48">
        <v>0</v>
      </c>
      <c r="CP406" s="48">
        <v>200</v>
      </c>
      <c r="CQ406" s="48"/>
      <c r="CR406" s="48"/>
      <c r="CS406" s="48">
        <v>16</v>
      </c>
      <c r="CT406" s="48">
        <v>208</v>
      </c>
      <c r="CU406" s="48"/>
      <c r="CV406" s="429" t="s">
        <v>397</v>
      </c>
      <c r="CW406" s="47" t="s">
        <v>1979</v>
      </c>
      <c r="CX406" s="47" t="s">
        <v>870</v>
      </c>
    </row>
    <row r="407" spans="1:103" hidden="1" x14ac:dyDescent="0.35">
      <c r="A407" s="427">
        <v>405</v>
      </c>
      <c r="B407" s="47" t="s">
        <v>2015</v>
      </c>
      <c r="C407" s="47" t="s">
        <v>2016</v>
      </c>
      <c r="D407" s="47" t="s">
        <v>56</v>
      </c>
      <c r="E407" s="47" t="s">
        <v>2017</v>
      </c>
      <c r="F407" s="47" t="s">
        <v>131</v>
      </c>
      <c r="G407" s="47" t="s">
        <v>58</v>
      </c>
      <c r="H407" s="47" t="s">
        <v>327</v>
      </c>
      <c r="I407" s="433"/>
      <c r="J407" s="433"/>
      <c r="K407" s="433"/>
      <c r="L407" s="433"/>
      <c r="M407" s="433"/>
      <c r="N407" s="369"/>
      <c r="O407" s="370"/>
      <c r="P407" s="433"/>
      <c r="Q407" s="433"/>
      <c r="R407" s="47" t="s">
        <v>395</v>
      </c>
      <c r="S407" s="433"/>
      <c r="T407" s="433"/>
      <c r="U407" s="369"/>
      <c r="V407" s="370"/>
      <c r="W407" s="433"/>
      <c r="X407" s="433"/>
      <c r="Y407" s="433"/>
      <c r="Z407" s="433"/>
      <c r="AA407" s="433"/>
      <c r="AB407" s="369"/>
      <c r="AC407" s="370"/>
      <c r="AD407" s="433"/>
      <c r="AE407" s="433"/>
      <c r="AF407" s="433"/>
      <c r="AG407" s="433"/>
      <c r="AH407" s="433"/>
      <c r="AI407" s="369"/>
      <c r="AJ407" s="370"/>
      <c r="AK407" s="433"/>
      <c r="AL407" s="433"/>
      <c r="AM407" s="221"/>
      <c r="AN407" s="48">
        <v>0</v>
      </c>
      <c r="AO407" s="48">
        <v>0</v>
      </c>
      <c r="AP407" s="48">
        <v>0</v>
      </c>
      <c r="AQ407" s="48"/>
      <c r="AR407" s="48"/>
      <c r="AS407" s="48"/>
      <c r="AT407" s="48">
        <v>18</v>
      </c>
      <c r="AU407" s="48">
        <v>0</v>
      </c>
      <c r="AV407" s="48">
        <v>0</v>
      </c>
      <c r="AW407" s="48">
        <v>0</v>
      </c>
      <c r="AX407" s="48">
        <v>0</v>
      </c>
      <c r="AY407" s="48">
        <v>0</v>
      </c>
      <c r="AZ407" s="48">
        <v>0</v>
      </c>
      <c r="BA407" s="48">
        <v>0</v>
      </c>
      <c r="BB407" s="48">
        <v>0</v>
      </c>
      <c r="BC407" s="48">
        <v>0</v>
      </c>
      <c r="BD407" s="48">
        <v>0</v>
      </c>
      <c r="BE407" s="48">
        <v>0</v>
      </c>
      <c r="BF407" s="48">
        <v>0</v>
      </c>
      <c r="BG407" s="48">
        <v>0</v>
      </c>
      <c r="BH407" s="48">
        <v>0</v>
      </c>
      <c r="BI407" s="48">
        <v>0</v>
      </c>
      <c r="BJ407" s="48">
        <v>0</v>
      </c>
      <c r="BK407" s="48">
        <v>0</v>
      </c>
      <c r="BL407" s="48">
        <v>0</v>
      </c>
      <c r="BM407" s="48">
        <v>0</v>
      </c>
      <c r="BN407" s="48">
        <v>0</v>
      </c>
      <c r="BO407" s="48">
        <v>0</v>
      </c>
      <c r="BP407" s="48">
        <v>0</v>
      </c>
      <c r="BQ407" s="48">
        <v>0</v>
      </c>
      <c r="BR407" s="48">
        <v>0</v>
      </c>
      <c r="BS407" s="48">
        <v>0</v>
      </c>
      <c r="BT407" s="48">
        <v>0</v>
      </c>
      <c r="BU407" s="48">
        <v>0</v>
      </c>
      <c r="BV407" s="48">
        <v>0</v>
      </c>
      <c r="BW407" s="48">
        <v>0</v>
      </c>
      <c r="BX407" s="48">
        <v>0</v>
      </c>
      <c r="BY407" s="48">
        <v>0</v>
      </c>
      <c r="BZ407" s="48">
        <v>0</v>
      </c>
      <c r="CA407" s="48">
        <v>0</v>
      </c>
      <c r="CB407" s="48">
        <v>0</v>
      </c>
      <c r="CC407" s="48">
        <v>0</v>
      </c>
      <c r="CD407" s="48">
        <v>0</v>
      </c>
      <c r="CE407" s="48">
        <v>0</v>
      </c>
      <c r="CF407" s="48">
        <v>0</v>
      </c>
      <c r="CG407" s="48">
        <v>0</v>
      </c>
      <c r="CH407" s="48">
        <v>0</v>
      </c>
      <c r="CI407" s="48">
        <v>0</v>
      </c>
      <c r="CJ407" s="48">
        <v>0</v>
      </c>
      <c r="CK407" s="48">
        <v>0</v>
      </c>
      <c r="CL407" s="48">
        <v>0</v>
      </c>
      <c r="CM407" s="48">
        <v>0</v>
      </c>
      <c r="CN407" s="48">
        <v>0</v>
      </c>
      <c r="CO407" s="48">
        <v>0</v>
      </c>
      <c r="CP407" s="48">
        <v>216</v>
      </c>
      <c r="CQ407" s="48"/>
      <c r="CR407" s="48"/>
      <c r="CS407" s="48"/>
      <c r="CT407" s="48">
        <v>208</v>
      </c>
      <c r="CU407" s="48"/>
      <c r="CV407" s="429" t="s">
        <v>397</v>
      </c>
      <c r="CW407" s="47" t="s">
        <v>1979</v>
      </c>
      <c r="CX407" s="47" t="s">
        <v>870</v>
      </c>
    </row>
    <row r="408" spans="1:103" hidden="1" x14ac:dyDescent="0.35">
      <c r="A408" s="427">
        <v>406</v>
      </c>
      <c r="B408" s="47" t="s">
        <v>2018</v>
      </c>
      <c r="C408" s="47" t="s">
        <v>2019</v>
      </c>
      <c r="D408" s="47" t="s">
        <v>56</v>
      </c>
      <c r="E408" s="47" t="s">
        <v>2020</v>
      </c>
      <c r="F408" s="47" t="s">
        <v>131</v>
      </c>
      <c r="G408" s="47" t="s">
        <v>58</v>
      </c>
      <c r="H408" s="47" t="s">
        <v>327</v>
      </c>
      <c r="I408" s="433"/>
      <c r="J408" s="433"/>
      <c r="K408" s="433"/>
      <c r="L408" s="433"/>
      <c r="M408" s="433"/>
      <c r="N408" s="369"/>
      <c r="O408" s="370"/>
      <c r="P408" s="433"/>
      <c r="Q408" s="433"/>
      <c r="R408" s="47" t="s">
        <v>104</v>
      </c>
      <c r="S408" s="47" t="s">
        <v>104</v>
      </c>
      <c r="T408" s="47" t="s">
        <v>104</v>
      </c>
      <c r="U408" s="369" t="s">
        <v>104</v>
      </c>
      <c r="V408" s="370" t="s">
        <v>395</v>
      </c>
      <c r="W408" s="434" t="s">
        <v>916</v>
      </c>
      <c r="X408" s="433"/>
      <c r="Y408" s="423" t="s">
        <v>106</v>
      </c>
      <c r="Z408" s="423" t="s">
        <v>106</v>
      </c>
      <c r="AA408" s="433"/>
      <c r="AB408" s="369" t="s">
        <v>395</v>
      </c>
      <c r="AC408" s="370" t="s">
        <v>395</v>
      </c>
      <c r="AD408" s="423" t="s">
        <v>106</v>
      </c>
      <c r="AE408" s="423" t="s">
        <v>106</v>
      </c>
      <c r="AF408" s="423" t="s">
        <v>106</v>
      </c>
      <c r="AG408" s="423" t="s">
        <v>106</v>
      </c>
      <c r="AH408" s="47" t="s">
        <v>104</v>
      </c>
      <c r="AI408" s="369" t="s">
        <v>395</v>
      </c>
      <c r="AJ408" s="370" t="s">
        <v>395</v>
      </c>
      <c r="AK408" s="423" t="s">
        <v>106</v>
      </c>
      <c r="AL408" s="433"/>
      <c r="AM408" s="221"/>
      <c r="AN408" s="430">
        <v>12.8</v>
      </c>
      <c r="AO408" s="430">
        <v>12.8</v>
      </c>
      <c r="AP408" s="430">
        <v>12.8</v>
      </c>
      <c r="AQ408" s="48">
        <v>0</v>
      </c>
      <c r="AR408" s="48">
        <v>0</v>
      </c>
      <c r="AS408" s="48">
        <v>0</v>
      </c>
      <c r="AT408" s="430">
        <v>18.333300000000001</v>
      </c>
      <c r="AU408" s="48">
        <v>118</v>
      </c>
      <c r="AV408" s="48">
        <v>118</v>
      </c>
      <c r="AW408" s="48">
        <v>118</v>
      </c>
      <c r="AX408" s="48">
        <v>0</v>
      </c>
      <c r="AY408" s="48">
        <v>0</v>
      </c>
      <c r="AZ408" s="48">
        <v>0</v>
      </c>
      <c r="BA408" s="48">
        <v>0</v>
      </c>
      <c r="BB408" s="48">
        <v>0</v>
      </c>
      <c r="BC408" s="48">
        <v>0</v>
      </c>
      <c r="BD408" s="48">
        <v>0</v>
      </c>
      <c r="BE408" s="48">
        <v>2</v>
      </c>
      <c r="BF408" s="48">
        <v>0</v>
      </c>
      <c r="BG408" s="48">
        <v>0</v>
      </c>
      <c r="BH408" s="48">
        <v>2</v>
      </c>
      <c r="BI408" s="48">
        <v>2</v>
      </c>
      <c r="BJ408" s="48">
        <v>0</v>
      </c>
      <c r="BK408" s="48">
        <v>0</v>
      </c>
      <c r="BL408" s="48">
        <v>0</v>
      </c>
      <c r="BM408" s="48">
        <v>0</v>
      </c>
      <c r="BN408" s="48">
        <v>0</v>
      </c>
      <c r="BO408" s="48">
        <v>0</v>
      </c>
      <c r="BP408" s="48">
        <v>0</v>
      </c>
      <c r="BQ408" s="48">
        <v>0</v>
      </c>
      <c r="BR408" s="48">
        <v>0</v>
      </c>
      <c r="BS408" s="48">
        <v>0</v>
      </c>
      <c r="BT408" s="48">
        <v>0</v>
      </c>
      <c r="BU408" s="48">
        <v>0</v>
      </c>
      <c r="BV408" s="48">
        <v>0</v>
      </c>
      <c r="BW408" s="48">
        <v>0</v>
      </c>
      <c r="BX408" s="48">
        <v>0</v>
      </c>
      <c r="BY408" s="48">
        <v>0</v>
      </c>
      <c r="BZ408" s="48">
        <v>0</v>
      </c>
      <c r="CA408" s="48">
        <v>0</v>
      </c>
      <c r="CB408" s="48">
        <v>0</v>
      </c>
      <c r="CC408" s="48">
        <v>0</v>
      </c>
      <c r="CD408" s="48">
        <v>0</v>
      </c>
      <c r="CE408" s="48">
        <v>0</v>
      </c>
      <c r="CF408" s="48">
        <v>0</v>
      </c>
      <c r="CG408" s="48">
        <v>0</v>
      </c>
      <c r="CH408" s="48">
        <v>0</v>
      </c>
      <c r="CI408" s="48">
        <v>0</v>
      </c>
      <c r="CJ408" s="48">
        <v>0</v>
      </c>
      <c r="CK408" s="48">
        <v>0</v>
      </c>
      <c r="CL408" s="48">
        <v>0</v>
      </c>
      <c r="CM408" s="48">
        <v>0</v>
      </c>
      <c r="CN408" s="48">
        <v>0</v>
      </c>
      <c r="CO408" s="48">
        <v>0</v>
      </c>
      <c r="CP408" s="48">
        <v>64</v>
      </c>
      <c r="CQ408" s="48"/>
      <c r="CR408" s="48"/>
      <c r="CS408" s="48">
        <v>30</v>
      </c>
      <c r="CT408" s="48">
        <v>94</v>
      </c>
      <c r="CU408" s="48">
        <v>118</v>
      </c>
      <c r="CV408" s="429" t="s">
        <v>397</v>
      </c>
      <c r="CW408" s="47" t="s">
        <v>1979</v>
      </c>
      <c r="CX408" s="47" t="s">
        <v>870</v>
      </c>
    </row>
    <row r="409" spans="1:103" hidden="1" x14ac:dyDescent="0.35">
      <c r="A409" s="427">
        <v>407</v>
      </c>
      <c r="B409" s="47" t="s">
        <v>2021</v>
      </c>
      <c r="C409" s="47" t="s">
        <v>2022</v>
      </c>
      <c r="D409" s="47" t="s">
        <v>56</v>
      </c>
      <c r="E409" s="47" t="s">
        <v>2023</v>
      </c>
      <c r="F409" s="47" t="s">
        <v>131</v>
      </c>
      <c r="G409" s="47" t="s">
        <v>58</v>
      </c>
      <c r="H409" s="47" t="s">
        <v>327</v>
      </c>
      <c r="I409" s="433"/>
      <c r="J409" s="433"/>
      <c r="K409" s="433"/>
      <c r="L409" s="433"/>
      <c r="M409" s="433"/>
      <c r="N409" s="369"/>
      <c r="O409" s="370"/>
      <c r="P409" s="433"/>
      <c r="Q409" s="433"/>
      <c r="R409" s="433"/>
      <c r="S409" s="433"/>
      <c r="T409" s="433"/>
      <c r="U409" s="369"/>
      <c r="V409" s="370"/>
      <c r="W409" s="433"/>
      <c r="X409" s="433"/>
      <c r="Y409" s="433"/>
      <c r="Z409" s="433"/>
      <c r="AA409" s="433"/>
      <c r="AB409" s="369"/>
      <c r="AC409" s="370"/>
      <c r="AD409" s="433"/>
      <c r="AE409" s="433"/>
      <c r="AF409" s="433"/>
      <c r="AG409" s="433"/>
      <c r="AH409" s="433"/>
      <c r="AI409" s="369"/>
      <c r="AJ409" s="370"/>
      <c r="AK409" s="433"/>
      <c r="AL409" s="433"/>
      <c r="AM409" s="221"/>
      <c r="AN409" s="48">
        <v>0</v>
      </c>
      <c r="AO409" s="48">
        <v>0</v>
      </c>
      <c r="AP409" s="48">
        <v>0</v>
      </c>
      <c r="AQ409" s="48">
        <v>0</v>
      </c>
      <c r="AR409" s="48"/>
      <c r="AS409" s="48">
        <v>0</v>
      </c>
      <c r="AT409" s="48">
        <v>18</v>
      </c>
      <c r="AU409" s="48">
        <v>0</v>
      </c>
      <c r="AV409" s="48">
        <v>0</v>
      </c>
      <c r="AW409" s="48">
        <v>0</v>
      </c>
      <c r="AX409" s="48">
        <v>0</v>
      </c>
      <c r="AY409" s="48">
        <v>0</v>
      </c>
      <c r="AZ409" s="48">
        <v>0</v>
      </c>
      <c r="BA409" s="48">
        <v>0</v>
      </c>
      <c r="BB409" s="48">
        <v>0</v>
      </c>
      <c r="BC409" s="48">
        <v>0</v>
      </c>
      <c r="BD409" s="48">
        <v>0</v>
      </c>
      <c r="BE409" s="48">
        <v>0</v>
      </c>
      <c r="BF409" s="48">
        <v>0</v>
      </c>
      <c r="BG409" s="48">
        <v>0</v>
      </c>
      <c r="BH409" s="48">
        <v>0</v>
      </c>
      <c r="BI409" s="48">
        <v>0</v>
      </c>
      <c r="BJ409" s="48">
        <v>0</v>
      </c>
      <c r="BK409" s="48">
        <v>0</v>
      </c>
      <c r="BL409" s="48">
        <v>0</v>
      </c>
      <c r="BM409" s="48">
        <v>0</v>
      </c>
      <c r="BN409" s="48">
        <v>0</v>
      </c>
      <c r="BO409" s="48">
        <v>0</v>
      </c>
      <c r="BP409" s="48">
        <v>0</v>
      </c>
      <c r="BQ409" s="48">
        <v>0</v>
      </c>
      <c r="BR409" s="48">
        <v>0</v>
      </c>
      <c r="BS409" s="48">
        <v>0</v>
      </c>
      <c r="BT409" s="48">
        <v>0</v>
      </c>
      <c r="BU409" s="48">
        <v>0</v>
      </c>
      <c r="BV409" s="48">
        <v>0</v>
      </c>
      <c r="BW409" s="48">
        <v>0</v>
      </c>
      <c r="BX409" s="48">
        <v>0</v>
      </c>
      <c r="BY409" s="48">
        <v>0</v>
      </c>
      <c r="BZ409" s="48">
        <v>0</v>
      </c>
      <c r="CA409" s="48">
        <v>0</v>
      </c>
      <c r="CB409" s="48">
        <v>0</v>
      </c>
      <c r="CC409" s="48">
        <v>0</v>
      </c>
      <c r="CD409" s="48">
        <v>0</v>
      </c>
      <c r="CE409" s="48">
        <v>0</v>
      </c>
      <c r="CF409" s="48">
        <v>0</v>
      </c>
      <c r="CG409" s="48">
        <v>0</v>
      </c>
      <c r="CH409" s="48">
        <v>0</v>
      </c>
      <c r="CI409" s="48">
        <v>0</v>
      </c>
      <c r="CJ409" s="48">
        <v>0</v>
      </c>
      <c r="CK409" s="48">
        <v>0</v>
      </c>
      <c r="CL409" s="48">
        <v>0</v>
      </c>
      <c r="CM409" s="48">
        <v>0</v>
      </c>
      <c r="CN409" s="48">
        <v>0</v>
      </c>
      <c r="CO409" s="48">
        <v>0</v>
      </c>
      <c r="CP409" s="48">
        <v>200</v>
      </c>
      <c r="CQ409" s="48"/>
      <c r="CR409" s="48"/>
      <c r="CS409" s="48">
        <v>16</v>
      </c>
      <c r="CT409" s="48">
        <v>208</v>
      </c>
      <c r="CU409" s="48"/>
      <c r="CV409" s="429" t="s">
        <v>397</v>
      </c>
      <c r="CW409" s="47" t="s">
        <v>1979</v>
      </c>
      <c r="CX409" s="47" t="s">
        <v>870</v>
      </c>
    </row>
    <row r="410" spans="1:103" hidden="1" x14ac:dyDescent="0.35">
      <c r="A410" s="427">
        <v>408</v>
      </c>
      <c r="B410" s="47" t="s">
        <v>2024</v>
      </c>
      <c r="C410" s="47" t="s">
        <v>2025</v>
      </c>
      <c r="D410" s="47" t="s">
        <v>56</v>
      </c>
      <c r="E410" s="47" t="s">
        <v>2026</v>
      </c>
      <c r="F410" s="47" t="s">
        <v>131</v>
      </c>
      <c r="G410" s="47" t="s">
        <v>58</v>
      </c>
      <c r="H410" s="47" t="s">
        <v>327</v>
      </c>
      <c r="I410" s="433"/>
      <c r="J410" s="433"/>
      <c r="K410" s="433"/>
      <c r="L410" s="433"/>
      <c r="M410" s="433"/>
      <c r="N410" s="369"/>
      <c r="O410" s="370"/>
      <c r="P410" s="433"/>
      <c r="Q410" s="433"/>
      <c r="R410" s="433"/>
      <c r="S410" s="433"/>
      <c r="T410" s="433"/>
      <c r="U410" s="369"/>
      <c r="V410" s="370"/>
      <c r="W410" s="433"/>
      <c r="X410" s="433"/>
      <c r="Y410" s="433"/>
      <c r="Z410" s="433"/>
      <c r="AA410" s="433"/>
      <c r="AB410" s="369"/>
      <c r="AC410" s="370"/>
      <c r="AD410" s="433"/>
      <c r="AE410" s="433"/>
      <c r="AF410" s="433"/>
      <c r="AG410" s="433"/>
      <c r="AH410" s="433"/>
      <c r="AI410" s="369"/>
      <c r="AJ410" s="370"/>
      <c r="AK410" s="433"/>
      <c r="AL410" s="433"/>
      <c r="AM410" s="221"/>
      <c r="AN410" s="48">
        <v>0</v>
      </c>
      <c r="AO410" s="48">
        <v>0</v>
      </c>
      <c r="AP410" s="48">
        <v>0</v>
      </c>
      <c r="AQ410" s="48">
        <v>0</v>
      </c>
      <c r="AR410" s="48"/>
      <c r="AS410" s="48">
        <v>0</v>
      </c>
      <c r="AT410" s="48">
        <v>18</v>
      </c>
      <c r="AU410" s="48">
        <v>0</v>
      </c>
      <c r="AV410" s="48">
        <v>0</v>
      </c>
      <c r="AW410" s="48">
        <v>0</v>
      </c>
      <c r="AX410" s="48">
        <v>0</v>
      </c>
      <c r="AY410" s="48">
        <v>0</v>
      </c>
      <c r="AZ410" s="48">
        <v>0</v>
      </c>
      <c r="BA410" s="48">
        <v>0</v>
      </c>
      <c r="BB410" s="48">
        <v>0</v>
      </c>
      <c r="BC410" s="48">
        <v>0</v>
      </c>
      <c r="BD410" s="48">
        <v>0</v>
      </c>
      <c r="BE410" s="48">
        <v>0</v>
      </c>
      <c r="BF410" s="48">
        <v>0</v>
      </c>
      <c r="BG410" s="48">
        <v>0</v>
      </c>
      <c r="BH410" s="48">
        <v>0</v>
      </c>
      <c r="BI410" s="48">
        <v>0</v>
      </c>
      <c r="BJ410" s="48">
        <v>0</v>
      </c>
      <c r="BK410" s="48">
        <v>0</v>
      </c>
      <c r="BL410" s="48">
        <v>0</v>
      </c>
      <c r="BM410" s="48">
        <v>0</v>
      </c>
      <c r="BN410" s="48">
        <v>0</v>
      </c>
      <c r="BO410" s="48">
        <v>0</v>
      </c>
      <c r="BP410" s="48">
        <v>0</v>
      </c>
      <c r="BQ410" s="48">
        <v>0</v>
      </c>
      <c r="BR410" s="48">
        <v>0</v>
      </c>
      <c r="BS410" s="48">
        <v>0</v>
      </c>
      <c r="BT410" s="48">
        <v>0</v>
      </c>
      <c r="BU410" s="48">
        <v>0</v>
      </c>
      <c r="BV410" s="48">
        <v>0</v>
      </c>
      <c r="BW410" s="48">
        <v>0</v>
      </c>
      <c r="BX410" s="48">
        <v>0</v>
      </c>
      <c r="BY410" s="48">
        <v>0</v>
      </c>
      <c r="BZ410" s="48">
        <v>0</v>
      </c>
      <c r="CA410" s="48">
        <v>0</v>
      </c>
      <c r="CB410" s="48">
        <v>0</v>
      </c>
      <c r="CC410" s="48">
        <v>0</v>
      </c>
      <c r="CD410" s="48">
        <v>0</v>
      </c>
      <c r="CE410" s="48">
        <v>0</v>
      </c>
      <c r="CF410" s="48">
        <v>0</v>
      </c>
      <c r="CG410" s="48">
        <v>0</v>
      </c>
      <c r="CH410" s="48">
        <v>0</v>
      </c>
      <c r="CI410" s="48">
        <v>0</v>
      </c>
      <c r="CJ410" s="48">
        <v>0</v>
      </c>
      <c r="CK410" s="48">
        <v>0</v>
      </c>
      <c r="CL410" s="48">
        <v>0</v>
      </c>
      <c r="CM410" s="48">
        <v>0</v>
      </c>
      <c r="CN410" s="48">
        <v>0</v>
      </c>
      <c r="CO410" s="48">
        <v>0</v>
      </c>
      <c r="CP410" s="48">
        <v>200</v>
      </c>
      <c r="CQ410" s="48"/>
      <c r="CR410" s="48"/>
      <c r="CS410" s="48">
        <v>16</v>
      </c>
      <c r="CT410" s="48">
        <v>208</v>
      </c>
      <c r="CU410" s="48"/>
      <c r="CV410" s="429" t="s">
        <v>397</v>
      </c>
      <c r="CW410" s="47" t="s">
        <v>1979</v>
      </c>
      <c r="CX410" s="47" t="s">
        <v>870</v>
      </c>
    </row>
    <row r="411" spans="1:103" hidden="1" x14ac:dyDescent="0.35">
      <c r="A411" s="427">
        <v>409</v>
      </c>
      <c r="B411" s="47" t="s">
        <v>2027</v>
      </c>
      <c r="C411" s="47" t="s">
        <v>2028</v>
      </c>
      <c r="D411" s="47" t="s">
        <v>56</v>
      </c>
      <c r="E411" s="47" t="s">
        <v>2029</v>
      </c>
      <c r="F411" s="47" t="s">
        <v>131</v>
      </c>
      <c r="G411" s="47" t="s">
        <v>58</v>
      </c>
      <c r="H411" s="47" t="s">
        <v>327</v>
      </c>
      <c r="I411" s="433"/>
      <c r="J411" s="433"/>
      <c r="K411" s="433"/>
      <c r="L411" s="433"/>
      <c r="M411" s="433"/>
      <c r="N411" s="369"/>
      <c r="O411" s="370"/>
      <c r="P411" s="433"/>
      <c r="Q411" s="433"/>
      <c r="R411" s="47" t="s">
        <v>104</v>
      </c>
      <c r="S411" s="47" t="s">
        <v>104</v>
      </c>
      <c r="T411" s="47" t="s">
        <v>104</v>
      </c>
      <c r="U411" s="369" t="s">
        <v>104</v>
      </c>
      <c r="V411" s="370" t="s">
        <v>395</v>
      </c>
      <c r="W411" s="423" t="s">
        <v>106</v>
      </c>
      <c r="X411" s="423" t="s">
        <v>106</v>
      </c>
      <c r="Y411" s="423" t="s">
        <v>106</v>
      </c>
      <c r="Z411" s="423" t="s">
        <v>106</v>
      </c>
      <c r="AA411" s="47" t="s">
        <v>104</v>
      </c>
      <c r="AB411" s="369" t="s">
        <v>395</v>
      </c>
      <c r="AC411" s="370" t="s">
        <v>395</v>
      </c>
      <c r="AD411" s="423" t="s">
        <v>106</v>
      </c>
      <c r="AE411" s="423" t="s">
        <v>106</v>
      </c>
      <c r="AF411" s="47" t="s">
        <v>532</v>
      </c>
      <c r="AG411" s="423" t="s">
        <v>106</v>
      </c>
      <c r="AH411" s="47" t="s">
        <v>104</v>
      </c>
      <c r="AI411" s="369" t="s">
        <v>395</v>
      </c>
      <c r="AJ411" s="370" t="s">
        <v>395</v>
      </c>
      <c r="AK411" s="433"/>
      <c r="AL411" s="433"/>
      <c r="AM411" s="221"/>
      <c r="AN411" s="48">
        <v>13</v>
      </c>
      <c r="AO411" s="48">
        <v>13</v>
      </c>
      <c r="AP411" s="48">
        <v>13</v>
      </c>
      <c r="AQ411" s="48">
        <v>0</v>
      </c>
      <c r="AR411" s="48">
        <v>0</v>
      </c>
      <c r="AS411" s="48">
        <v>0</v>
      </c>
      <c r="AT411" s="430">
        <v>18.666699999999999</v>
      </c>
      <c r="AU411" s="48">
        <v>118</v>
      </c>
      <c r="AV411" s="48">
        <v>118</v>
      </c>
      <c r="AW411" s="48">
        <v>118</v>
      </c>
      <c r="AX411" s="48">
        <v>0</v>
      </c>
      <c r="AY411" s="48">
        <v>0</v>
      </c>
      <c r="AZ411" s="48">
        <v>0</v>
      </c>
      <c r="BA411" s="48">
        <v>0</v>
      </c>
      <c r="BB411" s="48">
        <v>0</v>
      </c>
      <c r="BC411" s="48">
        <v>0</v>
      </c>
      <c r="BD411" s="48">
        <v>0</v>
      </c>
      <c r="BE411" s="48">
        <v>0</v>
      </c>
      <c r="BF411" s="48">
        <v>0</v>
      </c>
      <c r="BG411" s="48">
        <v>0</v>
      </c>
      <c r="BH411" s="48">
        <v>0</v>
      </c>
      <c r="BI411" s="48">
        <v>0</v>
      </c>
      <c r="BJ411" s="48">
        <v>0</v>
      </c>
      <c r="BK411" s="48">
        <v>0</v>
      </c>
      <c r="BL411" s="48">
        <v>0</v>
      </c>
      <c r="BM411" s="48">
        <v>0</v>
      </c>
      <c r="BN411" s="48">
        <v>0</v>
      </c>
      <c r="BO411" s="48">
        <v>0</v>
      </c>
      <c r="BP411" s="48">
        <v>0</v>
      </c>
      <c r="BQ411" s="48">
        <v>0</v>
      </c>
      <c r="BR411" s="48">
        <v>0</v>
      </c>
      <c r="BS411" s="48">
        <v>0</v>
      </c>
      <c r="BT411" s="48">
        <v>0</v>
      </c>
      <c r="BU411" s="48">
        <v>0</v>
      </c>
      <c r="BV411" s="48">
        <v>0</v>
      </c>
      <c r="BW411" s="48">
        <v>0</v>
      </c>
      <c r="BX411" s="48">
        <v>0</v>
      </c>
      <c r="BY411" s="48">
        <v>0</v>
      </c>
      <c r="BZ411" s="48">
        <v>0</v>
      </c>
      <c r="CA411" s="48">
        <v>0</v>
      </c>
      <c r="CB411" s="48">
        <v>0</v>
      </c>
      <c r="CC411" s="48">
        <v>0</v>
      </c>
      <c r="CD411" s="48">
        <v>0</v>
      </c>
      <c r="CE411" s="48">
        <v>0</v>
      </c>
      <c r="CF411" s="48">
        <v>0</v>
      </c>
      <c r="CG411" s="48">
        <v>0</v>
      </c>
      <c r="CH411" s="48">
        <v>0</v>
      </c>
      <c r="CI411" s="48">
        <v>0</v>
      </c>
      <c r="CJ411" s="48">
        <v>0</v>
      </c>
      <c r="CK411" s="48">
        <v>0</v>
      </c>
      <c r="CL411" s="48">
        <v>0</v>
      </c>
      <c r="CM411" s="48">
        <v>0</v>
      </c>
      <c r="CN411" s="48">
        <v>0</v>
      </c>
      <c r="CO411" s="48">
        <v>0</v>
      </c>
      <c r="CP411" s="48">
        <v>88</v>
      </c>
      <c r="CQ411" s="48"/>
      <c r="CR411" s="48"/>
      <c r="CS411" s="48">
        <v>10</v>
      </c>
      <c r="CT411" s="48">
        <v>98</v>
      </c>
      <c r="CU411" s="48">
        <v>118</v>
      </c>
      <c r="CV411" s="429" t="s">
        <v>397</v>
      </c>
      <c r="CW411" s="47" t="s">
        <v>1979</v>
      </c>
      <c r="CX411" s="47" t="s">
        <v>870</v>
      </c>
    </row>
    <row r="412" spans="1:103" hidden="1" x14ac:dyDescent="0.35">
      <c r="A412" s="427">
        <v>410</v>
      </c>
      <c r="B412" s="47" t="s">
        <v>2030</v>
      </c>
      <c r="C412" s="47" t="s">
        <v>2031</v>
      </c>
      <c r="D412" s="47" t="s">
        <v>56</v>
      </c>
      <c r="E412" s="47" t="s">
        <v>2032</v>
      </c>
      <c r="F412" s="47" t="s">
        <v>131</v>
      </c>
      <c r="G412" s="47" t="s">
        <v>58</v>
      </c>
      <c r="H412" s="47" t="s">
        <v>328</v>
      </c>
      <c r="I412" s="433"/>
      <c r="J412" s="433"/>
      <c r="K412" s="433"/>
      <c r="L412" s="433"/>
      <c r="M412" s="433"/>
      <c r="N412" s="369"/>
      <c r="O412" s="370"/>
      <c r="P412" s="433"/>
      <c r="Q412" s="433"/>
      <c r="R412" s="47" t="s">
        <v>104</v>
      </c>
      <c r="S412" s="47" t="s">
        <v>104</v>
      </c>
      <c r="T412" s="47" t="s">
        <v>104</v>
      </c>
      <c r="U412" s="369" t="s">
        <v>104</v>
      </c>
      <c r="V412" s="370" t="s">
        <v>395</v>
      </c>
      <c r="W412" s="423" t="s">
        <v>106</v>
      </c>
      <c r="X412" s="423" t="s">
        <v>106</v>
      </c>
      <c r="Y412" s="423" t="s">
        <v>106</v>
      </c>
      <c r="Z412" s="423" t="s">
        <v>106</v>
      </c>
      <c r="AA412" s="47" t="s">
        <v>104</v>
      </c>
      <c r="AB412" s="369" t="s">
        <v>395</v>
      </c>
      <c r="AC412" s="370" t="s">
        <v>395</v>
      </c>
      <c r="AD412" s="423" t="s">
        <v>106</v>
      </c>
      <c r="AE412" s="423" t="s">
        <v>106</v>
      </c>
      <c r="AF412" s="423" t="s">
        <v>106</v>
      </c>
      <c r="AG412" s="423" t="s">
        <v>106</v>
      </c>
      <c r="AH412" s="47" t="s">
        <v>104</v>
      </c>
      <c r="AI412" s="369" t="s">
        <v>395</v>
      </c>
      <c r="AJ412" s="370" t="s">
        <v>395</v>
      </c>
      <c r="AK412" s="423" t="s">
        <v>106</v>
      </c>
      <c r="AL412" s="423" t="s">
        <v>106</v>
      </c>
      <c r="AM412" s="221"/>
      <c r="AN412" s="48">
        <v>16</v>
      </c>
      <c r="AO412" s="48">
        <v>16</v>
      </c>
      <c r="AP412" s="48">
        <v>16</v>
      </c>
      <c r="AQ412" s="48">
        <v>0</v>
      </c>
      <c r="AR412" s="48">
        <v>20</v>
      </c>
      <c r="AS412" s="48">
        <v>20</v>
      </c>
      <c r="AT412" s="430">
        <v>18.333300000000001</v>
      </c>
      <c r="AU412" s="48">
        <v>148</v>
      </c>
      <c r="AV412" s="48">
        <v>148</v>
      </c>
      <c r="AW412" s="48">
        <v>148</v>
      </c>
      <c r="AX412" s="48">
        <v>0</v>
      </c>
      <c r="AY412" s="48">
        <v>0</v>
      </c>
      <c r="AZ412" s="48">
        <v>0</v>
      </c>
      <c r="BA412" s="48">
        <v>0</v>
      </c>
      <c r="BB412" s="48">
        <v>0</v>
      </c>
      <c r="BC412" s="48">
        <v>0</v>
      </c>
      <c r="BD412" s="48">
        <v>0</v>
      </c>
      <c r="BE412" s="48">
        <v>0</v>
      </c>
      <c r="BF412" s="48">
        <v>0</v>
      </c>
      <c r="BG412" s="48">
        <v>0</v>
      </c>
      <c r="BH412" s="48">
        <v>0</v>
      </c>
      <c r="BI412" s="48">
        <v>0</v>
      </c>
      <c r="BJ412" s="48">
        <v>0</v>
      </c>
      <c r="BK412" s="48">
        <v>0</v>
      </c>
      <c r="BL412" s="48">
        <v>0</v>
      </c>
      <c r="BM412" s="48">
        <v>0</v>
      </c>
      <c r="BN412" s="48">
        <v>0</v>
      </c>
      <c r="BO412" s="48">
        <v>0</v>
      </c>
      <c r="BP412" s="48">
        <v>0</v>
      </c>
      <c r="BQ412" s="48">
        <v>0</v>
      </c>
      <c r="BR412" s="48">
        <v>0</v>
      </c>
      <c r="BS412" s="48">
        <v>0</v>
      </c>
      <c r="BT412" s="48">
        <v>0</v>
      </c>
      <c r="BU412" s="48">
        <v>0</v>
      </c>
      <c r="BV412" s="48">
        <v>0</v>
      </c>
      <c r="BW412" s="48">
        <v>0</v>
      </c>
      <c r="BX412" s="48">
        <v>0</v>
      </c>
      <c r="BY412" s="48">
        <v>0</v>
      </c>
      <c r="BZ412" s="48">
        <v>0</v>
      </c>
      <c r="CA412" s="48">
        <v>0</v>
      </c>
      <c r="CB412" s="48">
        <v>0</v>
      </c>
      <c r="CC412" s="48">
        <v>0</v>
      </c>
      <c r="CD412" s="48">
        <v>0</v>
      </c>
      <c r="CE412" s="48">
        <v>0</v>
      </c>
      <c r="CF412" s="48">
        <v>0</v>
      </c>
      <c r="CG412" s="48">
        <v>0</v>
      </c>
      <c r="CH412" s="48">
        <v>0</v>
      </c>
      <c r="CI412" s="48">
        <v>0</v>
      </c>
      <c r="CJ412" s="48">
        <v>0</v>
      </c>
      <c r="CK412" s="48">
        <v>0</v>
      </c>
      <c r="CL412" s="48">
        <v>0</v>
      </c>
      <c r="CM412" s="48">
        <v>0</v>
      </c>
      <c r="CN412" s="48">
        <v>0</v>
      </c>
      <c r="CO412" s="48">
        <v>0</v>
      </c>
      <c r="CP412" s="48">
        <v>64</v>
      </c>
      <c r="CQ412" s="48"/>
      <c r="CR412" s="48"/>
      <c r="CS412" s="48"/>
      <c r="CT412" s="48">
        <v>64</v>
      </c>
      <c r="CU412" s="48">
        <v>148</v>
      </c>
      <c r="CV412" s="429" t="s">
        <v>397</v>
      </c>
      <c r="CW412" s="47" t="s">
        <v>1979</v>
      </c>
      <c r="CX412" s="47" t="s">
        <v>870</v>
      </c>
    </row>
    <row r="413" spans="1:103" hidden="1" x14ac:dyDescent="0.35">
      <c r="A413" s="427">
        <v>411</v>
      </c>
      <c r="B413" s="47" t="s">
        <v>2033</v>
      </c>
      <c r="C413" s="47" t="s">
        <v>2034</v>
      </c>
      <c r="D413" s="47" t="s">
        <v>56</v>
      </c>
      <c r="E413" s="47" t="s">
        <v>2035</v>
      </c>
      <c r="F413" s="47" t="s">
        <v>131</v>
      </c>
      <c r="G413" s="47" t="s">
        <v>58</v>
      </c>
      <c r="H413" s="47" t="s">
        <v>328</v>
      </c>
      <c r="I413" s="433"/>
      <c r="J413" s="433"/>
      <c r="K413" s="433"/>
      <c r="L413" s="433"/>
      <c r="M413" s="433"/>
      <c r="N413" s="369"/>
      <c r="O413" s="370"/>
      <c r="P413" s="433"/>
      <c r="Q413" s="433"/>
      <c r="R413" s="47" t="s">
        <v>104</v>
      </c>
      <c r="S413" s="47" t="s">
        <v>104</v>
      </c>
      <c r="T413" s="47" t="s">
        <v>104</v>
      </c>
      <c r="U413" s="369" t="s">
        <v>104</v>
      </c>
      <c r="V413" s="370" t="s">
        <v>395</v>
      </c>
      <c r="W413" s="423" t="s">
        <v>106</v>
      </c>
      <c r="X413" s="423" t="s">
        <v>106</v>
      </c>
      <c r="Y413" s="423" t="s">
        <v>106</v>
      </c>
      <c r="Z413" s="423" t="s">
        <v>106</v>
      </c>
      <c r="AA413" s="47" t="s">
        <v>104</v>
      </c>
      <c r="AB413" s="369" t="s">
        <v>395</v>
      </c>
      <c r="AC413" s="370" t="s">
        <v>395</v>
      </c>
      <c r="AD413" s="423" t="s">
        <v>106</v>
      </c>
      <c r="AE413" s="423" t="s">
        <v>106</v>
      </c>
      <c r="AF413" s="423" t="s">
        <v>106</v>
      </c>
      <c r="AG413" s="423" t="s">
        <v>106</v>
      </c>
      <c r="AH413" s="47" t="s">
        <v>104</v>
      </c>
      <c r="AI413" s="369" t="s">
        <v>395</v>
      </c>
      <c r="AJ413" s="370" t="s">
        <v>395</v>
      </c>
      <c r="AK413" s="423" t="s">
        <v>106</v>
      </c>
      <c r="AL413" s="423" t="s">
        <v>106</v>
      </c>
      <c r="AM413" s="221"/>
      <c r="AN413" s="48">
        <v>16</v>
      </c>
      <c r="AO413" s="48">
        <v>16</v>
      </c>
      <c r="AP413" s="48">
        <v>16</v>
      </c>
      <c r="AQ413" s="48">
        <v>0</v>
      </c>
      <c r="AR413" s="48">
        <v>20</v>
      </c>
      <c r="AS413" s="48">
        <v>20</v>
      </c>
      <c r="AT413" s="430">
        <v>18.333300000000001</v>
      </c>
      <c r="AU413" s="48">
        <v>148</v>
      </c>
      <c r="AV413" s="48">
        <v>148</v>
      </c>
      <c r="AW413" s="48">
        <v>148</v>
      </c>
      <c r="AX413" s="48">
        <v>0</v>
      </c>
      <c r="AY413" s="48">
        <v>0</v>
      </c>
      <c r="AZ413" s="48">
        <v>0</v>
      </c>
      <c r="BA413" s="48">
        <v>0</v>
      </c>
      <c r="BB413" s="48">
        <v>0</v>
      </c>
      <c r="BC413" s="48">
        <v>0</v>
      </c>
      <c r="BD413" s="48">
        <v>0</v>
      </c>
      <c r="BE413" s="48">
        <v>0</v>
      </c>
      <c r="BF413" s="48">
        <v>0</v>
      </c>
      <c r="BG413" s="48">
        <v>0</v>
      </c>
      <c r="BH413" s="48">
        <v>0</v>
      </c>
      <c r="BI413" s="48">
        <v>0</v>
      </c>
      <c r="BJ413" s="48">
        <v>0</v>
      </c>
      <c r="BK413" s="48">
        <v>0</v>
      </c>
      <c r="BL413" s="48">
        <v>0</v>
      </c>
      <c r="BM413" s="48">
        <v>0</v>
      </c>
      <c r="BN413" s="48">
        <v>0</v>
      </c>
      <c r="BO413" s="48">
        <v>0</v>
      </c>
      <c r="BP413" s="48">
        <v>0</v>
      </c>
      <c r="BQ413" s="48">
        <v>0</v>
      </c>
      <c r="BR413" s="48">
        <v>0</v>
      </c>
      <c r="BS413" s="48">
        <v>0</v>
      </c>
      <c r="BT413" s="48">
        <v>0</v>
      </c>
      <c r="BU413" s="48">
        <v>0</v>
      </c>
      <c r="BV413" s="48">
        <v>0</v>
      </c>
      <c r="BW413" s="48">
        <v>0</v>
      </c>
      <c r="BX413" s="48">
        <v>0</v>
      </c>
      <c r="BY413" s="48">
        <v>0</v>
      </c>
      <c r="BZ413" s="48">
        <v>0</v>
      </c>
      <c r="CA413" s="48">
        <v>0</v>
      </c>
      <c r="CB413" s="48">
        <v>0</v>
      </c>
      <c r="CC413" s="48">
        <v>0</v>
      </c>
      <c r="CD413" s="48">
        <v>0</v>
      </c>
      <c r="CE413" s="48">
        <v>0</v>
      </c>
      <c r="CF413" s="48">
        <v>0</v>
      </c>
      <c r="CG413" s="48">
        <v>0</v>
      </c>
      <c r="CH413" s="48">
        <v>0</v>
      </c>
      <c r="CI413" s="48">
        <v>0</v>
      </c>
      <c r="CJ413" s="48">
        <v>0</v>
      </c>
      <c r="CK413" s="48">
        <v>0</v>
      </c>
      <c r="CL413" s="48">
        <v>0</v>
      </c>
      <c r="CM413" s="48">
        <v>0</v>
      </c>
      <c r="CN413" s="48">
        <v>0</v>
      </c>
      <c r="CO413" s="48">
        <v>0</v>
      </c>
      <c r="CP413" s="48">
        <v>64</v>
      </c>
      <c r="CQ413" s="48"/>
      <c r="CR413" s="48"/>
      <c r="CS413" s="48"/>
      <c r="CT413" s="48">
        <v>64</v>
      </c>
      <c r="CU413" s="48">
        <v>148</v>
      </c>
      <c r="CV413" s="429" t="s">
        <v>397</v>
      </c>
      <c r="CW413" s="47" t="s">
        <v>1979</v>
      </c>
      <c r="CX413" s="47" t="s">
        <v>870</v>
      </c>
    </row>
    <row r="414" spans="1:103" hidden="1" x14ac:dyDescent="0.35">
      <c r="A414" s="427">
        <v>412</v>
      </c>
      <c r="B414" s="47" t="s">
        <v>2036</v>
      </c>
      <c r="C414" s="47" t="s">
        <v>2037</v>
      </c>
      <c r="D414" s="47" t="s">
        <v>56</v>
      </c>
      <c r="E414" s="47" t="s">
        <v>2038</v>
      </c>
      <c r="F414" s="47" t="s">
        <v>131</v>
      </c>
      <c r="G414" s="47" t="s">
        <v>58</v>
      </c>
      <c r="H414" s="47" t="s">
        <v>328</v>
      </c>
      <c r="I414" s="433"/>
      <c r="J414" s="433"/>
      <c r="K414" s="433"/>
      <c r="L414" s="433"/>
      <c r="M414" s="433"/>
      <c r="N414" s="369"/>
      <c r="O414" s="370"/>
      <c r="P414" s="433"/>
      <c r="Q414" s="433"/>
      <c r="R414" s="47" t="s">
        <v>104</v>
      </c>
      <c r="S414" s="47" t="s">
        <v>104</v>
      </c>
      <c r="T414" s="47" t="s">
        <v>104</v>
      </c>
      <c r="U414" s="19" t="s">
        <v>1057</v>
      </c>
      <c r="V414" s="370" t="s">
        <v>395</v>
      </c>
      <c r="W414" s="433"/>
      <c r="X414" s="423" t="s">
        <v>106</v>
      </c>
      <c r="Y414" s="423" t="s">
        <v>106</v>
      </c>
      <c r="Z414" s="423" t="s">
        <v>106</v>
      </c>
      <c r="AA414" s="433"/>
      <c r="AB414" s="369" t="s">
        <v>395</v>
      </c>
      <c r="AC414" s="370" t="s">
        <v>395</v>
      </c>
      <c r="AD414" s="433"/>
      <c r="AE414" s="433"/>
      <c r="AF414" s="433"/>
      <c r="AG414" s="433"/>
      <c r="AH414" s="433"/>
      <c r="AI414" s="369"/>
      <c r="AJ414" s="370"/>
      <c r="AK414" s="433"/>
      <c r="AL414" s="433"/>
      <c r="AM414" s="221"/>
      <c r="AN414" s="430">
        <v>6.9687999999999999</v>
      </c>
      <c r="AO414" s="430">
        <v>6.9687999999999999</v>
      </c>
      <c r="AP414" s="430">
        <v>6.96875</v>
      </c>
      <c r="AQ414" s="48">
        <v>0</v>
      </c>
      <c r="AR414" s="48">
        <v>0</v>
      </c>
      <c r="AS414" s="48">
        <v>0</v>
      </c>
      <c r="AT414" s="430">
        <v>18.333300000000001</v>
      </c>
      <c r="AU414" s="430">
        <v>61.75</v>
      </c>
      <c r="AV414" s="430">
        <v>61.75</v>
      </c>
      <c r="AW414" s="430">
        <v>61.75</v>
      </c>
      <c r="AX414" s="48">
        <v>0</v>
      </c>
      <c r="AY414" s="48">
        <v>0</v>
      </c>
      <c r="AZ414" s="48">
        <v>0</v>
      </c>
      <c r="BA414" s="48">
        <v>0</v>
      </c>
      <c r="BB414" s="48">
        <v>0</v>
      </c>
      <c r="BC414" s="48">
        <v>0</v>
      </c>
      <c r="BD414" s="48">
        <v>0</v>
      </c>
      <c r="BE414" s="430">
        <v>0.25</v>
      </c>
      <c r="BF414" s="48">
        <v>0</v>
      </c>
      <c r="BG414" s="48">
        <v>0</v>
      </c>
      <c r="BH414" s="430">
        <v>0.25</v>
      </c>
      <c r="BI414" s="430">
        <v>0.25</v>
      </c>
      <c r="BJ414" s="48">
        <v>0</v>
      </c>
      <c r="BK414" s="48">
        <v>0</v>
      </c>
      <c r="BL414" s="48">
        <v>0</v>
      </c>
      <c r="BM414" s="48">
        <v>0</v>
      </c>
      <c r="BN414" s="48">
        <v>0</v>
      </c>
      <c r="BO414" s="48">
        <v>0</v>
      </c>
      <c r="BP414" s="48">
        <v>0</v>
      </c>
      <c r="BQ414" s="48">
        <v>0</v>
      </c>
      <c r="BR414" s="48">
        <v>0</v>
      </c>
      <c r="BS414" s="48">
        <v>0</v>
      </c>
      <c r="BT414" s="48">
        <v>0</v>
      </c>
      <c r="BU414" s="48">
        <v>0</v>
      </c>
      <c r="BV414" s="48">
        <v>0</v>
      </c>
      <c r="BW414" s="48">
        <v>0</v>
      </c>
      <c r="BX414" s="48">
        <v>0</v>
      </c>
      <c r="BY414" s="48">
        <v>0</v>
      </c>
      <c r="BZ414" s="48">
        <v>0</v>
      </c>
      <c r="CA414" s="48">
        <v>0</v>
      </c>
      <c r="CB414" s="48">
        <v>0</v>
      </c>
      <c r="CC414" s="48">
        <v>0</v>
      </c>
      <c r="CD414" s="48">
        <v>0</v>
      </c>
      <c r="CE414" s="48">
        <v>0</v>
      </c>
      <c r="CF414" s="48">
        <v>0</v>
      </c>
      <c r="CG414" s="48">
        <v>0</v>
      </c>
      <c r="CH414" s="48">
        <v>0</v>
      </c>
      <c r="CI414" s="48">
        <v>0</v>
      </c>
      <c r="CJ414" s="48">
        <v>0</v>
      </c>
      <c r="CK414" s="48">
        <v>0</v>
      </c>
      <c r="CL414" s="48">
        <v>0</v>
      </c>
      <c r="CM414" s="48">
        <v>0</v>
      </c>
      <c r="CN414" s="48">
        <v>0</v>
      </c>
      <c r="CO414" s="48">
        <v>0</v>
      </c>
      <c r="CP414" s="48">
        <v>136</v>
      </c>
      <c r="CQ414" s="48"/>
      <c r="CR414" s="48"/>
      <c r="CS414" s="430">
        <v>18.25</v>
      </c>
      <c r="CT414" s="430">
        <v>154.25</v>
      </c>
      <c r="CU414" s="430">
        <v>61.75</v>
      </c>
      <c r="CV414" s="429" t="s">
        <v>397</v>
      </c>
      <c r="CW414" s="47" t="s">
        <v>1979</v>
      </c>
      <c r="CX414" s="47" t="s">
        <v>870</v>
      </c>
    </row>
    <row r="415" spans="1:103" hidden="1" x14ac:dyDescent="0.35">
      <c r="A415" s="427">
        <v>413</v>
      </c>
      <c r="B415" s="47" t="s">
        <v>2039</v>
      </c>
      <c r="C415" s="47" t="s">
        <v>2040</v>
      </c>
      <c r="D415" s="47" t="s">
        <v>56</v>
      </c>
      <c r="E415" s="47" t="s">
        <v>2041</v>
      </c>
      <c r="F415" s="47" t="s">
        <v>131</v>
      </c>
      <c r="G415" s="47" t="s">
        <v>58</v>
      </c>
      <c r="H415" s="47" t="s">
        <v>327</v>
      </c>
      <c r="I415" s="433"/>
      <c r="J415" s="433"/>
      <c r="K415" s="433"/>
      <c r="L415" s="433"/>
      <c r="M415" s="433"/>
      <c r="N415" s="369"/>
      <c r="O415" s="370"/>
      <c r="P415" s="433"/>
      <c r="Q415" s="433"/>
      <c r="R415" s="47" t="s">
        <v>104</v>
      </c>
      <c r="S415" s="47" t="s">
        <v>104</v>
      </c>
      <c r="T415" s="47" t="s">
        <v>104</v>
      </c>
      <c r="U415" s="369" t="s">
        <v>104</v>
      </c>
      <c r="V415" s="370" t="s">
        <v>395</v>
      </c>
      <c r="W415" s="47" t="s">
        <v>395</v>
      </c>
      <c r="X415" s="423" t="s">
        <v>106</v>
      </c>
      <c r="Y415" s="423" t="s">
        <v>106</v>
      </c>
      <c r="Z415" s="423" t="s">
        <v>106</v>
      </c>
      <c r="AA415" s="423" t="s">
        <v>106</v>
      </c>
      <c r="AB415" s="369" t="s">
        <v>104</v>
      </c>
      <c r="AC415" s="370" t="s">
        <v>395</v>
      </c>
      <c r="AD415" s="423" t="s">
        <v>106</v>
      </c>
      <c r="AE415" s="423" t="s">
        <v>106</v>
      </c>
      <c r="AF415" s="423" t="s">
        <v>106</v>
      </c>
      <c r="AG415" s="423" t="s">
        <v>106</v>
      </c>
      <c r="AH415" s="47" t="s">
        <v>104</v>
      </c>
      <c r="AI415" s="369" t="s">
        <v>395</v>
      </c>
      <c r="AJ415" s="370" t="s">
        <v>395</v>
      </c>
      <c r="AK415" s="423" t="s">
        <v>106</v>
      </c>
      <c r="AL415" s="423" t="s">
        <v>106</v>
      </c>
      <c r="AM415" s="221"/>
      <c r="AN415" s="48">
        <v>16</v>
      </c>
      <c r="AO415" s="48">
        <v>16</v>
      </c>
      <c r="AP415" s="48">
        <v>16</v>
      </c>
      <c r="AQ415" s="48">
        <v>0</v>
      </c>
      <c r="AR415" s="48">
        <v>15</v>
      </c>
      <c r="AS415" s="48">
        <v>20</v>
      </c>
      <c r="AT415" s="430">
        <v>18.333300000000001</v>
      </c>
      <c r="AU415" s="48">
        <v>148</v>
      </c>
      <c r="AV415" s="48">
        <v>148</v>
      </c>
      <c r="AW415" s="48">
        <v>148</v>
      </c>
      <c r="AX415" s="48">
        <v>0</v>
      </c>
      <c r="AY415" s="48">
        <v>0</v>
      </c>
      <c r="AZ415" s="48">
        <v>0</v>
      </c>
      <c r="BA415" s="48">
        <v>0</v>
      </c>
      <c r="BB415" s="48">
        <v>0</v>
      </c>
      <c r="BC415" s="48">
        <v>0</v>
      </c>
      <c r="BD415" s="48">
        <v>0</v>
      </c>
      <c r="BE415" s="48">
        <v>0</v>
      </c>
      <c r="BF415" s="48">
        <v>0</v>
      </c>
      <c r="BG415" s="48">
        <v>0</v>
      </c>
      <c r="BH415" s="48">
        <v>0</v>
      </c>
      <c r="BI415" s="48">
        <v>0</v>
      </c>
      <c r="BJ415" s="48">
        <v>0</v>
      </c>
      <c r="BK415" s="48">
        <v>0</v>
      </c>
      <c r="BL415" s="48">
        <v>0</v>
      </c>
      <c r="BM415" s="48">
        <v>0</v>
      </c>
      <c r="BN415" s="48">
        <v>0</v>
      </c>
      <c r="BO415" s="48">
        <v>0</v>
      </c>
      <c r="BP415" s="48">
        <v>0</v>
      </c>
      <c r="BQ415" s="48">
        <v>0</v>
      </c>
      <c r="BR415" s="48">
        <v>0</v>
      </c>
      <c r="BS415" s="48">
        <v>0</v>
      </c>
      <c r="BT415" s="48">
        <v>0</v>
      </c>
      <c r="BU415" s="48">
        <v>0</v>
      </c>
      <c r="BV415" s="48">
        <v>0</v>
      </c>
      <c r="BW415" s="48">
        <v>0</v>
      </c>
      <c r="BX415" s="48">
        <v>0</v>
      </c>
      <c r="BY415" s="48">
        <v>0</v>
      </c>
      <c r="BZ415" s="48">
        <v>0</v>
      </c>
      <c r="CA415" s="48">
        <v>0</v>
      </c>
      <c r="CB415" s="48">
        <v>0</v>
      </c>
      <c r="CC415" s="48">
        <v>0</v>
      </c>
      <c r="CD415" s="48">
        <v>0</v>
      </c>
      <c r="CE415" s="48">
        <v>0</v>
      </c>
      <c r="CF415" s="48">
        <v>0</v>
      </c>
      <c r="CG415" s="48">
        <v>0</v>
      </c>
      <c r="CH415" s="48">
        <v>0</v>
      </c>
      <c r="CI415" s="48">
        <v>0</v>
      </c>
      <c r="CJ415" s="48">
        <v>0</v>
      </c>
      <c r="CK415" s="48">
        <v>0</v>
      </c>
      <c r="CL415" s="48">
        <v>0</v>
      </c>
      <c r="CM415" s="48">
        <v>0</v>
      </c>
      <c r="CN415" s="48">
        <v>0</v>
      </c>
      <c r="CO415" s="48">
        <v>0</v>
      </c>
      <c r="CP415" s="48">
        <v>64</v>
      </c>
      <c r="CQ415" s="48"/>
      <c r="CR415" s="48"/>
      <c r="CS415" s="48"/>
      <c r="CT415" s="48">
        <v>64</v>
      </c>
      <c r="CU415" s="48">
        <v>148</v>
      </c>
      <c r="CV415" s="429" t="s">
        <v>397</v>
      </c>
      <c r="CW415" s="47" t="s">
        <v>1979</v>
      </c>
      <c r="CX415" s="47" t="s">
        <v>870</v>
      </c>
    </row>
    <row r="416" spans="1:103" hidden="1" x14ac:dyDescent="0.35">
      <c r="A416" s="427">
        <v>414</v>
      </c>
      <c r="B416" s="47" t="s">
        <v>2042</v>
      </c>
      <c r="C416" s="47" t="s">
        <v>2043</v>
      </c>
      <c r="D416" s="47" t="s">
        <v>56</v>
      </c>
      <c r="E416" s="47" t="s">
        <v>2044</v>
      </c>
      <c r="F416" s="47" t="s">
        <v>131</v>
      </c>
      <c r="G416" s="47" t="s">
        <v>58</v>
      </c>
      <c r="H416" s="47" t="s">
        <v>327</v>
      </c>
      <c r="I416" s="433"/>
      <c r="J416" s="433"/>
      <c r="K416" s="433"/>
      <c r="L416" s="433"/>
      <c r="M416" s="433"/>
      <c r="N416" s="369"/>
      <c r="O416" s="370"/>
      <c r="P416" s="433"/>
      <c r="Q416" s="433"/>
      <c r="R416" s="47" t="s">
        <v>104</v>
      </c>
      <c r="S416" s="47" t="s">
        <v>104</v>
      </c>
      <c r="T416" s="47" t="s">
        <v>104</v>
      </c>
      <c r="U416" s="369" t="s">
        <v>104</v>
      </c>
      <c r="V416" s="370" t="s">
        <v>395</v>
      </c>
      <c r="W416" s="423" t="s">
        <v>106</v>
      </c>
      <c r="X416" s="423" t="s">
        <v>106</v>
      </c>
      <c r="Y416" s="423" t="s">
        <v>106</v>
      </c>
      <c r="Z416" s="423" t="s">
        <v>106</v>
      </c>
      <c r="AA416" s="47" t="s">
        <v>104</v>
      </c>
      <c r="AB416" s="369" t="s">
        <v>395</v>
      </c>
      <c r="AC416" s="370" t="s">
        <v>395</v>
      </c>
      <c r="AD416" s="423" t="s">
        <v>106</v>
      </c>
      <c r="AE416" s="423" t="s">
        <v>106</v>
      </c>
      <c r="AF416" s="423" t="s">
        <v>106</v>
      </c>
      <c r="AG416" s="423" t="s">
        <v>106</v>
      </c>
      <c r="AH416" s="47" t="s">
        <v>104</v>
      </c>
      <c r="AI416" s="369" t="s">
        <v>395</v>
      </c>
      <c r="AJ416" s="370" t="s">
        <v>395</v>
      </c>
      <c r="AK416" s="423" t="s">
        <v>106</v>
      </c>
      <c r="AL416" s="423" t="s">
        <v>106</v>
      </c>
      <c r="AM416" s="221"/>
      <c r="AN416" s="48">
        <v>16</v>
      </c>
      <c r="AO416" s="48">
        <v>16</v>
      </c>
      <c r="AP416" s="48">
        <v>16</v>
      </c>
      <c r="AQ416" s="48">
        <v>0</v>
      </c>
      <c r="AR416" s="48">
        <v>20</v>
      </c>
      <c r="AS416" s="48">
        <v>20</v>
      </c>
      <c r="AT416" s="430">
        <v>18.333300000000001</v>
      </c>
      <c r="AU416" s="48">
        <v>148</v>
      </c>
      <c r="AV416" s="48">
        <v>148</v>
      </c>
      <c r="AW416" s="48">
        <v>148</v>
      </c>
      <c r="AX416" s="48">
        <v>0</v>
      </c>
      <c r="AY416" s="48">
        <v>0</v>
      </c>
      <c r="AZ416" s="48">
        <v>0</v>
      </c>
      <c r="BA416" s="48">
        <v>0</v>
      </c>
      <c r="BB416" s="48">
        <v>0</v>
      </c>
      <c r="BC416" s="48">
        <v>0</v>
      </c>
      <c r="BD416" s="48">
        <v>0</v>
      </c>
      <c r="BE416" s="48">
        <v>0</v>
      </c>
      <c r="BF416" s="48">
        <v>0</v>
      </c>
      <c r="BG416" s="48">
        <v>0</v>
      </c>
      <c r="BH416" s="48">
        <v>0</v>
      </c>
      <c r="BI416" s="48">
        <v>0</v>
      </c>
      <c r="BJ416" s="48">
        <v>0</v>
      </c>
      <c r="BK416" s="48">
        <v>0</v>
      </c>
      <c r="BL416" s="48">
        <v>0</v>
      </c>
      <c r="BM416" s="48">
        <v>0</v>
      </c>
      <c r="BN416" s="48">
        <v>0</v>
      </c>
      <c r="BO416" s="48">
        <v>0</v>
      </c>
      <c r="BP416" s="48">
        <v>0</v>
      </c>
      <c r="BQ416" s="48">
        <v>0</v>
      </c>
      <c r="BR416" s="48">
        <v>0</v>
      </c>
      <c r="BS416" s="48">
        <v>0</v>
      </c>
      <c r="BT416" s="48">
        <v>0</v>
      </c>
      <c r="BU416" s="48">
        <v>0</v>
      </c>
      <c r="BV416" s="48">
        <v>0</v>
      </c>
      <c r="BW416" s="48">
        <v>0</v>
      </c>
      <c r="BX416" s="48">
        <v>0</v>
      </c>
      <c r="BY416" s="48">
        <v>0</v>
      </c>
      <c r="BZ416" s="48">
        <v>0</v>
      </c>
      <c r="CA416" s="48">
        <v>0</v>
      </c>
      <c r="CB416" s="48">
        <v>0</v>
      </c>
      <c r="CC416" s="48">
        <v>0</v>
      </c>
      <c r="CD416" s="48">
        <v>0</v>
      </c>
      <c r="CE416" s="48">
        <v>0</v>
      </c>
      <c r="CF416" s="48">
        <v>0</v>
      </c>
      <c r="CG416" s="48">
        <v>0</v>
      </c>
      <c r="CH416" s="48">
        <v>0</v>
      </c>
      <c r="CI416" s="48">
        <v>0</v>
      </c>
      <c r="CJ416" s="48">
        <v>0</v>
      </c>
      <c r="CK416" s="48">
        <v>0</v>
      </c>
      <c r="CL416" s="48">
        <v>0</v>
      </c>
      <c r="CM416" s="48">
        <v>0</v>
      </c>
      <c r="CN416" s="48">
        <v>0</v>
      </c>
      <c r="CO416" s="48">
        <v>0</v>
      </c>
      <c r="CP416" s="48">
        <v>64</v>
      </c>
      <c r="CQ416" s="48"/>
      <c r="CR416" s="48"/>
      <c r="CS416" s="48"/>
      <c r="CT416" s="48">
        <v>64</v>
      </c>
      <c r="CU416" s="48">
        <v>148</v>
      </c>
      <c r="CV416" s="429" t="s">
        <v>397</v>
      </c>
      <c r="CW416" s="47" t="s">
        <v>1979</v>
      </c>
      <c r="CX416" s="47" t="s">
        <v>1068</v>
      </c>
      <c r="CY416" s="15"/>
    </row>
    <row r="417" spans="1:103" hidden="1" x14ac:dyDescent="0.35">
      <c r="A417" s="427">
        <v>415</v>
      </c>
      <c r="B417" s="47" t="s">
        <v>2045</v>
      </c>
      <c r="C417" s="47" t="s">
        <v>2046</v>
      </c>
      <c r="D417" s="47" t="s">
        <v>56</v>
      </c>
      <c r="E417" s="47" t="s">
        <v>2047</v>
      </c>
      <c r="F417" s="47" t="s">
        <v>131</v>
      </c>
      <c r="G417" s="47" t="s">
        <v>58</v>
      </c>
      <c r="H417" s="47" t="s">
        <v>327</v>
      </c>
      <c r="I417" s="433"/>
      <c r="J417" s="433"/>
      <c r="K417" s="433"/>
      <c r="L417" s="433"/>
      <c r="M417" s="433"/>
      <c r="N417" s="369"/>
      <c r="O417" s="370"/>
      <c r="P417" s="433"/>
      <c r="Q417" s="433"/>
      <c r="R417" s="433"/>
      <c r="S417" s="433"/>
      <c r="T417" s="433"/>
      <c r="U417" s="369"/>
      <c r="V417" s="370"/>
      <c r="W417" s="47" t="s">
        <v>104</v>
      </c>
      <c r="X417" s="47" t="s">
        <v>104</v>
      </c>
      <c r="Y417" s="47" t="s">
        <v>104</v>
      </c>
      <c r="Z417" s="433"/>
      <c r="AA417" s="433"/>
      <c r="AB417" s="369"/>
      <c r="AC417" s="370"/>
      <c r="AD417" s="433"/>
      <c r="AE417" s="433"/>
      <c r="AF417" s="433"/>
      <c r="AG417" s="433"/>
      <c r="AH417" s="433"/>
      <c r="AI417" s="369"/>
      <c r="AJ417" s="370"/>
      <c r="AK417" s="433"/>
      <c r="AL417" s="433"/>
      <c r="AM417" s="221"/>
      <c r="AN417" s="48">
        <v>3</v>
      </c>
      <c r="AO417" s="48">
        <v>3</v>
      </c>
      <c r="AP417" s="48">
        <v>3</v>
      </c>
      <c r="AQ417" s="48">
        <v>0</v>
      </c>
      <c r="AR417" s="48"/>
      <c r="AS417" s="48">
        <v>0</v>
      </c>
      <c r="AT417" s="48">
        <v>18</v>
      </c>
      <c r="AU417" s="48">
        <v>24</v>
      </c>
      <c r="AV417" s="48">
        <v>24</v>
      </c>
      <c r="AW417" s="48">
        <v>24</v>
      </c>
      <c r="AX417" s="48">
        <v>0</v>
      </c>
      <c r="AY417" s="48">
        <v>0</v>
      </c>
      <c r="AZ417" s="48">
        <v>0</v>
      </c>
      <c r="BA417" s="48">
        <v>0</v>
      </c>
      <c r="BB417" s="48">
        <v>0</v>
      </c>
      <c r="BC417" s="48">
        <v>0</v>
      </c>
      <c r="BD417" s="48">
        <v>0</v>
      </c>
      <c r="BE417" s="48">
        <v>0</v>
      </c>
      <c r="BF417" s="48">
        <v>0</v>
      </c>
      <c r="BG417" s="48">
        <v>0</v>
      </c>
      <c r="BH417" s="48">
        <v>0</v>
      </c>
      <c r="BI417" s="48">
        <v>0</v>
      </c>
      <c r="BJ417" s="48">
        <v>0</v>
      </c>
      <c r="BK417" s="48">
        <v>0</v>
      </c>
      <c r="BL417" s="48">
        <v>0</v>
      </c>
      <c r="BM417" s="48">
        <v>0</v>
      </c>
      <c r="BN417" s="48">
        <v>0</v>
      </c>
      <c r="BO417" s="48">
        <v>0</v>
      </c>
      <c r="BP417" s="48">
        <v>0</v>
      </c>
      <c r="BQ417" s="48">
        <v>0</v>
      </c>
      <c r="BR417" s="48">
        <v>0</v>
      </c>
      <c r="BS417" s="48">
        <v>0</v>
      </c>
      <c r="BT417" s="48">
        <v>0</v>
      </c>
      <c r="BU417" s="48">
        <v>0</v>
      </c>
      <c r="BV417" s="48">
        <v>0</v>
      </c>
      <c r="BW417" s="48">
        <v>0</v>
      </c>
      <c r="BX417" s="48">
        <v>0</v>
      </c>
      <c r="BY417" s="48">
        <v>0</v>
      </c>
      <c r="BZ417" s="48">
        <v>0</v>
      </c>
      <c r="CA417" s="48">
        <v>0</v>
      </c>
      <c r="CB417" s="48">
        <v>0</v>
      </c>
      <c r="CC417" s="48">
        <v>0</v>
      </c>
      <c r="CD417" s="48">
        <v>0</v>
      </c>
      <c r="CE417" s="48">
        <v>0</v>
      </c>
      <c r="CF417" s="48">
        <v>0</v>
      </c>
      <c r="CG417" s="48">
        <v>0</v>
      </c>
      <c r="CH417" s="48">
        <v>0</v>
      </c>
      <c r="CI417" s="48">
        <v>0</v>
      </c>
      <c r="CJ417" s="48">
        <v>0</v>
      </c>
      <c r="CK417" s="48">
        <v>0</v>
      </c>
      <c r="CL417" s="48">
        <v>0</v>
      </c>
      <c r="CM417" s="48">
        <v>0</v>
      </c>
      <c r="CN417" s="48">
        <v>0</v>
      </c>
      <c r="CO417" s="48">
        <v>0</v>
      </c>
      <c r="CP417" s="48">
        <v>192</v>
      </c>
      <c r="CQ417" s="48"/>
      <c r="CR417" s="48"/>
      <c r="CS417" s="48"/>
      <c r="CT417" s="48">
        <v>192</v>
      </c>
      <c r="CU417" s="48">
        <v>24</v>
      </c>
      <c r="CV417" s="429" t="s">
        <v>397</v>
      </c>
      <c r="CW417" s="47" t="s">
        <v>2048</v>
      </c>
      <c r="CX417" s="47" t="s">
        <v>870</v>
      </c>
    </row>
    <row r="418" spans="1:103" hidden="1" x14ac:dyDescent="0.35">
      <c r="A418" s="427">
        <v>416</v>
      </c>
      <c r="B418" s="47" t="s">
        <v>2049</v>
      </c>
      <c r="C418" s="47" t="s">
        <v>2050</v>
      </c>
      <c r="D418" s="47" t="s">
        <v>56</v>
      </c>
      <c r="E418" s="47" t="s">
        <v>2051</v>
      </c>
      <c r="F418" s="47" t="s">
        <v>131</v>
      </c>
      <c r="G418" s="47" t="s">
        <v>58</v>
      </c>
      <c r="H418" s="47" t="s">
        <v>328</v>
      </c>
      <c r="I418" s="433"/>
      <c r="J418" s="433"/>
      <c r="K418" s="433"/>
      <c r="L418" s="433"/>
      <c r="M418" s="433"/>
      <c r="N418" s="369"/>
      <c r="O418" s="370"/>
      <c r="P418" s="433"/>
      <c r="Q418" s="433"/>
      <c r="R418" s="433"/>
      <c r="S418" s="433"/>
      <c r="T418" s="433"/>
      <c r="U418" s="369"/>
      <c r="V418" s="370"/>
      <c r="W418" s="433"/>
      <c r="X418" s="433"/>
      <c r="Y418" s="433"/>
      <c r="Z418" s="433"/>
      <c r="AA418" s="433"/>
      <c r="AB418" s="369"/>
      <c r="AC418" s="370"/>
      <c r="AD418" s="433"/>
      <c r="AE418" s="433"/>
      <c r="AF418" s="433"/>
      <c r="AG418" s="433"/>
      <c r="AH418" s="433"/>
      <c r="AI418" s="369"/>
      <c r="AJ418" s="370"/>
      <c r="AK418" s="433"/>
      <c r="AL418" s="433"/>
      <c r="AM418" s="221"/>
      <c r="AN418" s="48">
        <v>0</v>
      </c>
      <c r="AO418" s="48">
        <v>0</v>
      </c>
      <c r="AP418" s="48">
        <v>0</v>
      </c>
      <c r="AQ418" s="48">
        <v>0</v>
      </c>
      <c r="AR418" s="48"/>
      <c r="AS418" s="48">
        <v>0</v>
      </c>
      <c r="AT418" s="48">
        <v>18</v>
      </c>
      <c r="AU418" s="48">
        <v>0</v>
      </c>
      <c r="AV418" s="48">
        <v>0</v>
      </c>
      <c r="AW418" s="48">
        <v>0</v>
      </c>
      <c r="AX418" s="48">
        <v>0</v>
      </c>
      <c r="AY418" s="48">
        <v>0</v>
      </c>
      <c r="AZ418" s="48">
        <v>0</v>
      </c>
      <c r="BA418" s="48">
        <v>0</v>
      </c>
      <c r="BB418" s="48">
        <v>0</v>
      </c>
      <c r="BC418" s="48">
        <v>0</v>
      </c>
      <c r="BD418" s="48">
        <v>0</v>
      </c>
      <c r="BE418" s="48">
        <v>0</v>
      </c>
      <c r="BF418" s="48">
        <v>0</v>
      </c>
      <c r="BG418" s="48">
        <v>0</v>
      </c>
      <c r="BH418" s="48">
        <v>0</v>
      </c>
      <c r="BI418" s="48">
        <v>0</v>
      </c>
      <c r="BJ418" s="48">
        <v>0</v>
      </c>
      <c r="BK418" s="48">
        <v>0</v>
      </c>
      <c r="BL418" s="48">
        <v>0</v>
      </c>
      <c r="BM418" s="48">
        <v>0</v>
      </c>
      <c r="BN418" s="48">
        <v>0</v>
      </c>
      <c r="BO418" s="48">
        <v>0</v>
      </c>
      <c r="BP418" s="48">
        <v>0</v>
      </c>
      <c r="BQ418" s="48">
        <v>0</v>
      </c>
      <c r="BR418" s="48">
        <v>0</v>
      </c>
      <c r="BS418" s="48">
        <v>0</v>
      </c>
      <c r="BT418" s="48">
        <v>0</v>
      </c>
      <c r="BU418" s="48">
        <v>0</v>
      </c>
      <c r="BV418" s="48">
        <v>0</v>
      </c>
      <c r="BW418" s="48">
        <v>0</v>
      </c>
      <c r="BX418" s="48">
        <v>0</v>
      </c>
      <c r="BY418" s="48">
        <v>0</v>
      </c>
      <c r="BZ418" s="48">
        <v>0</v>
      </c>
      <c r="CA418" s="48">
        <v>0</v>
      </c>
      <c r="CB418" s="48">
        <v>0</v>
      </c>
      <c r="CC418" s="48">
        <v>0</v>
      </c>
      <c r="CD418" s="48">
        <v>0</v>
      </c>
      <c r="CE418" s="48">
        <v>0</v>
      </c>
      <c r="CF418" s="48">
        <v>0</v>
      </c>
      <c r="CG418" s="48">
        <v>0</v>
      </c>
      <c r="CH418" s="48">
        <v>0</v>
      </c>
      <c r="CI418" s="48">
        <v>0</v>
      </c>
      <c r="CJ418" s="48">
        <v>0</v>
      </c>
      <c r="CK418" s="48">
        <v>0</v>
      </c>
      <c r="CL418" s="48">
        <v>0</v>
      </c>
      <c r="CM418" s="48">
        <v>0</v>
      </c>
      <c r="CN418" s="48">
        <v>0</v>
      </c>
      <c r="CO418" s="48">
        <v>0</v>
      </c>
      <c r="CP418" s="48">
        <v>200</v>
      </c>
      <c r="CQ418" s="48"/>
      <c r="CR418" s="48"/>
      <c r="CS418" s="48">
        <v>16</v>
      </c>
      <c r="CT418" s="48">
        <v>208</v>
      </c>
      <c r="CU418" s="48"/>
      <c r="CV418" s="429" t="s">
        <v>397</v>
      </c>
      <c r="CW418" s="47" t="s">
        <v>2048</v>
      </c>
      <c r="CX418" s="47" t="s">
        <v>870</v>
      </c>
    </row>
    <row r="419" spans="1:103" hidden="1" x14ac:dyDescent="0.35">
      <c r="A419" s="427">
        <v>417</v>
      </c>
      <c r="B419" s="47" t="s">
        <v>2052</v>
      </c>
      <c r="C419" s="47" t="s">
        <v>2053</v>
      </c>
      <c r="D419" s="47" t="s">
        <v>56</v>
      </c>
      <c r="E419" s="47" t="s">
        <v>2054</v>
      </c>
      <c r="F419" s="47" t="s">
        <v>131</v>
      </c>
      <c r="G419" s="47" t="s">
        <v>58</v>
      </c>
      <c r="H419" s="47" t="s">
        <v>327</v>
      </c>
      <c r="I419" s="433"/>
      <c r="J419" s="433"/>
      <c r="K419" s="433"/>
      <c r="L419" s="433"/>
      <c r="M419" s="433"/>
      <c r="N419" s="369"/>
      <c r="O419" s="370"/>
      <c r="P419" s="433"/>
      <c r="Q419" s="433"/>
      <c r="R419" s="433"/>
      <c r="S419" s="433"/>
      <c r="T419" s="433"/>
      <c r="U419" s="369"/>
      <c r="V419" s="370"/>
      <c r="W419" s="47" t="s">
        <v>104</v>
      </c>
      <c r="X419" s="47" t="s">
        <v>104</v>
      </c>
      <c r="Y419" s="47" t="s">
        <v>104</v>
      </c>
      <c r="Z419" s="423" t="s">
        <v>106</v>
      </c>
      <c r="AA419" s="423" t="s">
        <v>106</v>
      </c>
      <c r="AB419" s="369" t="s">
        <v>395</v>
      </c>
      <c r="AC419" s="370" t="s">
        <v>395</v>
      </c>
      <c r="AD419" s="423" t="s">
        <v>106</v>
      </c>
      <c r="AE419" s="423" t="s">
        <v>106</v>
      </c>
      <c r="AF419" s="423" t="s">
        <v>106</v>
      </c>
      <c r="AG419" s="423" t="s">
        <v>106</v>
      </c>
      <c r="AH419" s="47" t="s">
        <v>104</v>
      </c>
      <c r="AI419" s="369" t="s">
        <v>395</v>
      </c>
      <c r="AJ419" s="370" t="s">
        <v>395</v>
      </c>
      <c r="AK419" s="423" t="s">
        <v>106</v>
      </c>
      <c r="AL419" s="423" t="s">
        <v>106</v>
      </c>
      <c r="AM419" s="221"/>
      <c r="AN419" s="48">
        <v>12</v>
      </c>
      <c r="AO419" s="48">
        <v>12</v>
      </c>
      <c r="AP419" s="48">
        <v>12</v>
      </c>
      <c r="AQ419" s="48">
        <v>0</v>
      </c>
      <c r="AR419" s="48">
        <v>10</v>
      </c>
      <c r="AS419" s="48">
        <v>8</v>
      </c>
      <c r="AT419" s="430">
        <v>18.666699999999999</v>
      </c>
      <c r="AU419" s="48">
        <v>112</v>
      </c>
      <c r="AV419" s="48">
        <v>112</v>
      </c>
      <c r="AW419" s="48">
        <v>112</v>
      </c>
      <c r="AX419" s="48">
        <v>0</v>
      </c>
      <c r="AY419" s="48">
        <v>0</v>
      </c>
      <c r="AZ419" s="48">
        <v>0</v>
      </c>
      <c r="BA419" s="48">
        <v>0</v>
      </c>
      <c r="BB419" s="48">
        <v>0</v>
      </c>
      <c r="BC419" s="48">
        <v>0</v>
      </c>
      <c r="BD419" s="48">
        <v>0</v>
      </c>
      <c r="BE419" s="48">
        <v>0</v>
      </c>
      <c r="BF419" s="48">
        <v>0</v>
      </c>
      <c r="BG419" s="48">
        <v>0</v>
      </c>
      <c r="BH419" s="48">
        <v>0</v>
      </c>
      <c r="BI419" s="48">
        <v>0</v>
      </c>
      <c r="BJ419" s="48">
        <v>0</v>
      </c>
      <c r="BK419" s="48">
        <v>0</v>
      </c>
      <c r="BL419" s="48">
        <v>0</v>
      </c>
      <c r="BM419" s="48">
        <v>0</v>
      </c>
      <c r="BN419" s="48">
        <v>0</v>
      </c>
      <c r="BO419" s="48">
        <v>0</v>
      </c>
      <c r="BP419" s="48">
        <v>0</v>
      </c>
      <c r="BQ419" s="48">
        <v>0</v>
      </c>
      <c r="BR419" s="48">
        <v>0</v>
      </c>
      <c r="BS419" s="48">
        <v>0</v>
      </c>
      <c r="BT419" s="48">
        <v>0</v>
      </c>
      <c r="BU419" s="48">
        <v>0</v>
      </c>
      <c r="BV419" s="48">
        <v>0</v>
      </c>
      <c r="BW419" s="48">
        <v>0</v>
      </c>
      <c r="BX419" s="48">
        <v>0</v>
      </c>
      <c r="BY419" s="48">
        <v>0</v>
      </c>
      <c r="BZ419" s="48">
        <v>0</v>
      </c>
      <c r="CA419" s="48">
        <v>0</v>
      </c>
      <c r="CB419" s="48">
        <v>0</v>
      </c>
      <c r="CC419" s="48">
        <v>0</v>
      </c>
      <c r="CD419" s="48">
        <v>0</v>
      </c>
      <c r="CE419" s="48">
        <v>0</v>
      </c>
      <c r="CF419" s="48">
        <v>0</v>
      </c>
      <c r="CG419" s="48">
        <v>0</v>
      </c>
      <c r="CH419" s="48">
        <v>0</v>
      </c>
      <c r="CI419" s="48">
        <v>0</v>
      </c>
      <c r="CJ419" s="48">
        <v>0</v>
      </c>
      <c r="CK419" s="48">
        <v>0</v>
      </c>
      <c r="CL419" s="48">
        <v>0</v>
      </c>
      <c r="CM419" s="48">
        <v>0</v>
      </c>
      <c r="CN419" s="48">
        <v>0</v>
      </c>
      <c r="CO419" s="48">
        <v>0</v>
      </c>
      <c r="CP419" s="48">
        <v>96</v>
      </c>
      <c r="CQ419" s="48"/>
      <c r="CR419" s="48"/>
      <c r="CS419" s="48"/>
      <c r="CT419" s="48">
        <v>96</v>
      </c>
      <c r="CU419" s="48">
        <v>112</v>
      </c>
      <c r="CV419" s="429" t="s">
        <v>397</v>
      </c>
      <c r="CW419" s="47" t="s">
        <v>2048</v>
      </c>
      <c r="CX419" s="47" t="s">
        <v>870</v>
      </c>
    </row>
    <row r="420" spans="1:103" hidden="1" x14ac:dyDescent="0.35">
      <c r="A420" s="427">
        <v>418</v>
      </c>
      <c r="B420" s="47" t="s">
        <v>2055</v>
      </c>
      <c r="C420" s="47" t="s">
        <v>2056</v>
      </c>
      <c r="D420" s="47" t="s">
        <v>56</v>
      </c>
      <c r="E420" s="47" t="s">
        <v>2057</v>
      </c>
      <c r="F420" s="47" t="s">
        <v>131</v>
      </c>
      <c r="G420" s="47" t="s">
        <v>58</v>
      </c>
      <c r="H420" s="47" t="s">
        <v>328</v>
      </c>
      <c r="I420" s="433"/>
      <c r="J420" s="433"/>
      <c r="K420" s="433"/>
      <c r="L420" s="433"/>
      <c r="M420" s="433"/>
      <c r="N420" s="369"/>
      <c r="O420" s="370"/>
      <c r="P420" s="433"/>
      <c r="Q420" s="433"/>
      <c r="R420" s="433"/>
      <c r="S420" s="433"/>
      <c r="T420" s="433"/>
      <c r="U420" s="369"/>
      <c r="V420" s="370"/>
      <c r="W420" s="433"/>
      <c r="X420" s="433"/>
      <c r="Y420" s="433"/>
      <c r="Z420" s="433"/>
      <c r="AA420" s="433"/>
      <c r="AB420" s="369"/>
      <c r="AC420" s="370"/>
      <c r="AD420" s="433"/>
      <c r="AE420" s="433"/>
      <c r="AF420" s="433"/>
      <c r="AG420" s="433"/>
      <c r="AH420" s="433"/>
      <c r="AI420" s="369"/>
      <c r="AJ420" s="370"/>
      <c r="AK420" s="433"/>
      <c r="AL420" s="433"/>
      <c r="AM420" s="221"/>
      <c r="AN420" s="48">
        <v>0</v>
      </c>
      <c r="AO420" s="48">
        <v>0</v>
      </c>
      <c r="AP420" s="48">
        <v>0</v>
      </c>
      <c r="AQ420" s="48">
        <v>0</v>
      </c>
      <c r="AR420" s="48"/>
      <c r="AS420" s="48">
        <v>0</v>
      </c>
      <c r="AT420" s="48">
        <v>18</v>
      </c>
      <c r="AU420" s="48">
        <v>0</v>
      </c>
      <c r="AV420" s="48">
        <v>0</v>
      </c>
      <c r="AW420" s="48">
        <v>0</v>
      </c>
      <c r="AX420" s="48">
        <v>0</v>
      </c>
      <c r="AY420" s="48">
        <v>0</v>
      </c>
      <c r="AZ420" s="48">
        <v>0</v>
      </c>
      <c r="BA420" s="48">
        <v>0</v>
      </c>
      <c r="BB420" s="48">
        <v>0</v>
      </c>
      <c r="BC420" s="48">
        <v>0</v>
      </c>
      <c r="BD420" s="48">
        <v>0</v>
      </c>
      <c r="BE420" s="48">
        <v>0</v>
      </c>
      <c r="BF420" s="48">
        <v>0</v>
      </c>
      <c r="BG420" s="48">
        <v>0</v>
      </c>
      <c r="BH420" s="48">
        <v>0</v>
      </c>
      <c r="BI420" s="48">
        <v>0</v>
      </c>
      <c r="BJ420" s="48">
        <v>0</v>
      </c>
      <c r="BK420" s="48">
        <v>0</v>
      </c>
      <c r="BL420" s="48">
        <v>0</v>
      </c>
      <c r="BM420" s="48">
        <v>0</v>
      </c>
      <c r="BN420" s="48">
        <v>0</v>
      </c>
      <c r="BO420" s="48">
        <v>0</v>
      </c>
      <c r="BP420" s="48">
        <v>0</v>
      </c>
      <c r="BQ420" s="48">
        <v>0</v>
      </c>
      <c r="BR420" s="48">
        <v>0</v>
      </c>
      <c r="BS420" s="48">
        <v>0</v>
      </c>
      <c r="BT420" s="48">
        <v>0</v>
      </c>
      <c r="BU420" s="48">
        <v>0</v>
      </c>
      <c r="BV420" s="48">
        <v>0</v>
      </c>
      <c r="BW420" s="48">
        <v>0</v>
      </c>
      <c r="BX420" s="48">
        <v>0</v>
      </c>
      <c r="BY420" s="48">
        <v>0</v>
      </c>
      <c r="BZ420" s="48">
        <v>0</v>
      </c>
      <c r="CA420" s="48">
        <v>0</v>
      </c>
      <c r="CB420" s="48">
        <v>0</v>
      </c>
      <c r="CC420" s="48">
        <v>0</v>
      </c>
      <c r="CD420" s="48">
        <v>0</v>
      </c>
      <c r="CE420" s="48">
        <v>0</v>
      </c>
      <c r="CF420" s="48">
        <v>0</v>
      </c>
      <c r="CG420" s="48">
        <v>0</v>
      </c>
      <c r="CH420" s="48">
        <v>0</v>
      </c>
      <c r="CI420" s="48">
        <v>0</v>
      </c>
      <c r="CJ420" s="48">
        <v>0</v>
      </c>
      <c r="CK420" s="48">
        <v>0</v>
      </c>
      <c r="CL420" s="48">
        <v>0</v>
      </c>
      <c r="CM420" s="48">
        <v>0</v>
      </c>
      <c r="CN420" s="48">
        <v>0</v>
      </c>
      <c r="CO420" s="48">
        <v>0</v>
      </c>
      <c r="CP420" s="48">
        <v>200</v>
      </c>
      <c r="CQ420" s="48"/>
      <c r="CR420" s="48"/>
      <c r="CS420" s="48">
        <v>16</v>
      </c>
      <c r="CT420" s="48">
        <v>208</v>
      </c>
      <c r="CU420" s="48"/>
      <c r="CV420" s="429" t="s">
        <v>397</v>
      </c>
      <c r="CW420" s="47" t="s">
        <v>2048</v>
      </c>
      <c r="CX420" s="47" t="s">
        <v>870</v>
      </c>
    </row>
    <row r="421" spans="1:103" hidden="1" x14ac:dyDescent="0.35">
      <c r="A421" s="427">
        <v>419</v>
      </c>
      <c r="B421" s="47" t="s">
        <v>2058</v>
      </c>
      <c r="C421" s="47" t="s">
        <v>2059</v>
      </c>
      <c r="D421" s="47" t="s">
        <v>56</v>
      </c>
      <c r="E421" s="47" t="s">
        <v>2060</v>
      </c>
      <c r="F421" s="47" t="s">
        <v>131</v>
      </c>
      <c r="G421" s="47" t="s">
        <v>58</v>
      </c>
      <c r="H421" s="47" t="s">
        <v>1033</v>
      </c>
      <c r="I421" s="433"/>
      <c r="J421" s="433"/>
      <c r="K421" s="433"/>
      <c r="L421" s="433"/>
      <c r="M421" s="433"/>
      <c r="N421" s="369"/>
      <c r="O421" s="370"/>
      <c r="P421" s="433"/>
      <c r="Q421" s="433"/>
      <c r="R421" s="433"/>
      <c r="S421" s="433"/>
      <c r="T421" s="433"/>
      <c r="U421" s="369"/>
      <c r="V421" s="370"/>
      <c r="W421" s="47" t="s">
        <v>104</v>
      </c>
      <c r="X421" s="47" t="s">
        <v>104</v>
      </c>
      <c r="Y421" s="47" t="s">
        <v>104</v>
      </c>
      <c r="Z421" s="423" t="s">
        <v>106</v>
      </c>
      <c r="AA421" s="423" t="s">
        <v>106</v>
      </c>
      <c r="AB421" s="369" t="s">
        <v>395</v>
      </c>
      <c r="AC421" s="370" t="s">
        <v>395</v>
      </c>
      <c r="AD421" s="423" t="s">
        <v>106</v>
      </c>
      <c r="AE421" s="423" t="s">
        <v>106</v>
      </c>
      <c r="AF421" s="423" t="s">
        <v>106</v>
      </c>
      <c r="AG421" s="423" t="s">
        <v>106</v>
      </c>
      <c r="AH421" s="47" t="s">
        <v>104</v>
      </c>
      <c r="AI421" s="369" t="s">
        <v>395</v>
      </c>
      <c r="AJ421" s="370" t="s">
        <v>395</v>
      </c>
      <c r="AK421" s="423" t="s">
        <v>106</v>
      </c>
      <c r="AL421" s="423" t="s">
        <v>106</v>
      </c>
      <c r="AM421" s="221"/>
      <c r="AN421" s="48">
        <v>12</v>
      </c>
      <c r="AO421" s="48">
        <v>12</v>
      </c>
      <c r="AP421" s="48">
        <v>12</v>
      </c>
      <c r="AQ421" s="48">
        <v>0</v>
      </c>
      <c r="AR421" s="48">
        <v>20</v>
      </c>
      <c r="AS421" s="48">
        <v>20</v>
      </c>
      <c r="AT421" s="430">
        <v>18.666699999999999</v>
      </c>
      <c r="AU421" s="48">
        <v>112</v>
      </c>
      <c r="AV421" s="48">
        <v>112</v>
      </c>
      <c r="AW421" s="48">
        <v>112</v>
      </c>
      <c r="AX421" s="48">
        <v>0</v>
      </c>
      <c r="AY421" s="48">
        <v>0</v>
      </c>
      <c r="AZ421" s="48">
        <v>0</v>
      </c>
      <c r="BA421" s="48">
        <v>0</v>
      </c>
      <c r="BB421" s="48">
        <v>0</v>
      </c>
      <c r="BC421" s="48">
        <v>0</v>
      </c>
      <c r="BD421" s="48">
        <v>0</v>
      </c>
      <c r="BE421" s="48">
        <v>0</v>
      </c>
      <c r="BF421" s="48">
        <v>0</v>
      </c>
      <c r="BG421" s="48">
        <v>0</v>
      </c>
      <c r="BH421" s="48">
        <v>0</v>
      </c>
      <c r="BI421" s="48">
        <v>0</v>
      </c>
      <c r="BJ421" s="48">
        <v>0</v>
      </c>
      <c r="BK421" s="48">
        <v>0</v>
      </c>
      <c r="BL421" s="48">
        <v>0</v>
      </c>
      <c r="BM421" s="48">
        <v>0</v>
      </c>
      <c r="BN421" s="48">
        <v>0</v>
      </c>
      <c r="BO421" s="48">
        <v>0</v>
      </c>
      <c r="BP421" s="48">
        <v>0</v>
      </c>
      <c r="BQ421" s="48">
        <v>0</v>
      </c>
      <c r="BR421" s="48">
        <v>0</v>
      </c>
      <c r="BS421" s="48">
        <v>0</v>
      </c>
      <c r="BT421" s="48">
        <v>0</v>
      </c>
      <c r="BU421" s="48">
        <v>0</v>
      </c>
      <c r="BV421" s="48">
        <v>0</v>
      </c>
      <c r="BW421" s="48">
        <v>0</v>
      </c>
      <c r="BX421" s="48">
        <v>0</v>
      </c>
      <c r="BY421" s="48">
        <v>0</v>
      </c>
      <c r="BZ421" s="48">
        <v>0</v>
      </c>
      <c r="CA421" s="48">
        <v>0</v>
      </c>
      <c r="CB421" s="48">
        <v>0</v>
      </c>
      <c r="CC421" s="48">
        <v>0</v>
      </c>
      <c r="CD421" s="48">
        <v>0</v>
      </c>
      <c r="CE421" s="48">
        <v>0</v>
      </c>
      <c r="CF421" s="48">
        <v>0</v>
      </c>
      <c r="CG421" s="48">
        <v>0</v>
      </c>
      <c r="CH421" s="48">
        <v>0</v>
      </c>
      <c r="CI421" s="48">
        <v>0</v>
      </c>
      <c r="CJ421" s="48">
        <v>0</v>
      </c>
      <c r="CK421" s="48">
        <v>0</v>
      </c>
      <c r="CL421" s="48">
        <v>0</v>
      </c>
      <c r="CM421" s="48">
        <v>0</v>
      </c>
      <c r="CN421" s="48">
        <v>0</v>
      </c>
      <c r="CO421" s="48">
        <v>0</v>
      </c>
      <c r="CP421" s="48">
        <v>96</v>
      </c>
      <c r="CQ421" s="48"/>
      <c r="CR421" s="48"/>
      <c r="CS421" s="48"/>
      <c r="CT421" s="48">
        <v>96</v>
      </c>
      <c r="CU421" s="48">
        <v>112</v>
      </c>
      <c r="CV421" s="429" t="s">
        <v>397</v>
      </c>
      <c r="CW421" s="47" t="s">
        <v>2048</v>
      </c>
      <c r="CX421" s="47" t="s">
        <v>870</v>
      </c>
    </row>
    <row r="422" spans="1:103" hidden="1" x14ac:dyDescent="0.35">
      <c r="A422" s="427">
        <v>420</v>
      </c>
      <c r="B422" s="47" t="s">
        <v>2061</v>
      </c>
      <c r="C422" s="47" t="s">
        <v>2062</v>
      </c>
      <c r="D422" s="47" t="s">
        <v>56</v>
      </c>
      <c r="E422" s="47" t="s">
        <v>2063</v>
      </c>
      <c r="F422" s="47" t="s">
        <v>131</v>
      </c>
      <c r="G422" s="47" t="s">
        <v>58</v>
      </c>
      <c r="H422" s="47" t="s">
        <v>327</v>
      </c>
      <c r="I422" s="433"/>
      <c r="J422" s="433"/>
      <c r="K422" s="433"/>
      <c r="L422" s="433"/>
      <c r="M422" s="433"/>
      <c r="N422" s="369"/>
      <c r="O422" s="370"/>
      <c r="P422" s="433"/>
      <c r="Q422" s="433"/>
      <c r="R422" s="433"/>
      <c r="S422" s="433"/>
      <c r="T422" s="433"/>
      <c r="U422" s="369"/>
      <c r="V422" s="370"/>
      <c r="W422" s="47" t="s">
        <v>104</v>
      </c>
      <c r="X422" s="47" t="s">
        <v>104</v>
      </c>
      <c r="Y422" s="47" t="s">
        <v>104</v>
      </c>
      <c r="Z422" s="423" t="s">
        <v>106</v>
      </c>
      <c r="AA422" s="423" t="s">
        <v>106</v>
      </c>
      <c r="AB422" s="369" t="s">
        <v>395</v>
      </c>
      <c r="AC422" s="370" t="s">
        <v>395</v>
      </c>
      <c r="AD422" s="423" t="s">
        <v>106</v>
      </c>
      <c r="AE422" s="423" t="s">
        <v>106</v>
      </c>
      <c r="AF422" s="423" t="s">
        <v>106</v>
      </c>
      <c r="AG422" s="423" t="s">
        <v>106</v>
      </c>
      <c r="AH422" s="47" t="s">
        <v>104</v>
      </c>
      <c r="AI422" s="369" t="s">
        <v>395</v>
      </c>
      <c r="AJ422" s="370" t="s">
        <v>395</v>
      </c>
      <c r="AK422" s="423" t="s">
        <v>106</v>
      </c>
      <c r="AL422" s="47" t="s">
        <v>395</v>
      </c>
      <c r="AM422" s="221"/>
      <c r="AN422" s="48">
        <v>11</v>
      </c>
      <c r="AO422" s="48">
        <v>11</v>
      </c>
      <c r="AP422" s="48">
        <v>11</v>
      </c>
      <c r="AQ422" s="48">
        <v>0</v>
      </c>
      <c r="AR422" s="48">
        <v>5</v>
      </c>
      <c r="AS422" s="48">
        <v>4</v>
      </c>
      <c r="AT422" s="430">
        <v>17.833300000000001</v>
      </c>
      <c r="AU422" s="48">
        <v>102</v>
      </c>
      <c r="AV422" s="48">
        <v>102</v>
      </c>
      <c r="AW422" s="48">
        <v>102</v>
      </c>
      <c r="AX422" s="48">
        <v>0</v>
      </c>
      <c r="AY422" s="48">
        <v>0</v>
      </c>
      <c r="AZ422" s="48">
        <v>0</v>
      </c>
      <c r="BA422" s="48">
        <v>0</v>
      </c>
      <c r="BB422" s="48">
        <v>0</v>
      </c>
      <c r="BC422" s="48">
        <v>0</v>
      </c>
      <c r="BD422" s="48">
        <v>0</v>
      </c>
      <c r="BE422" s="48">
        <v>0</v>
      </c>
      <c r="BF422" s="48">
        <v>0</v>
      </c>
      <c r="BG422" s="48">
        <v>0</v>
      </c>
      <c r="BH422" s="48">
        <v>0</v>
      </c>
      <c r="BI422" s="48">
        <v>0</v>
      </c>
      <c r="BJ422" s="48">
        <v>0</v>
      </c>
      <c r="BK422" s="48">
        <v>0</v>
      </c>
      <c r="BL422" s="48">
        <v>0</v>
      </c>
      <c r="BM422" s="48">
        <v>0</v>
      </c>
      <c r="BN422" s="48">
        <v>0</v>
      </c>
      <c r="BO422" s="48">
        <v>0</v>
      </c>
      <c r="BP422" s="48">
        <v>0</v>
      </c>
      <c r="BQ422" s="48">
        <v>0</v>
      </c>
      <c r="BR422" s="48">
        <v>0</v>
      </c>
      <c r="BS422" s="48">
        <v>0</v>
      </c>
      <c r="BT422" s="48">
        <v>0</v>
      </c>
      <c r="BU422" s="48">
        <v>0</v>
      </c>
      <c r="BV422" s="48">
        <v>0</v>
      </c>
      <c r="BW422" s="48">
        <v>0</v>
      </c>
      <c r="BX422" s="48">
        <v>0</v>
      </c>
      <c r="BY422" s="48">
        <v>0</v>
      </c>
      <c r="BZ422" s="48">
        <v>0</v>
      </c>
      <c r="CA422" s="48">
        <v>0</v>
      </c>
      <c r="CB422" s="48">
        <v>0</v>
      </c>
      <c r="CC422" s="48">
        <v>0</v>
      </c>
      <c r="CD422" s="48">
        <v>0</v>
      </c>
      <c r="CE422" s="48">
        <v>0</v>
      </c>
      <c r="CF422" s="48">
        <v>0</v>
      </c>
      <c r="CG422" s="48">
        <v>0</v>
      </c>
      <c r="CH422" s="48">
        <v>0</v>
      </c>
      <c r="CI422" s="48">
        <v>0</v>
      </c>
      <c r="CJ422" s="48">
        <v>0</v>
      </c>
      <c r="CK422" s="48">
        <v>0</v>
      </c>
      <c r="CL422" s="48">
        <v>0</v>
      </c>
      <c r="CM422" s="48">
        <v>0</v>
      </c>
      <c r="CN422" s="48">
        <v>0</v>
      </c>
      <c r="CO422" s="48">
        <v>0</v>
      </c>
      <c r="CP422" s="48">
        <v>96</v>
      </c>
      <c r="CQ422" s="48"/>
      <c r="CR422" s="48"/>
      <c r="CS422" s="48"/>
      <c r="CT422" s="48">
        <v>96</v>
      </c>
      <c r="CU422" s="48">
        <v>102</v>
      </c>
      <c r="CV422" s="429" t="s">
        <v>397</v>
      </c>
      <c r="CW422" s="47" t="s">
        <v>2048</v>
      </c>
      <c r="CX422" s="47" t="s">
        <v>870</v>
      </c>
    </row>
    <row r="423" spans="1:103" hidden="1" x14ac:dyDescent="0.35">
      <c r="A423" s="427">
        <v>421</v>
      </c>
      <c r="B423" s="47" t="s">
        <v>2064</v>
      </c>
      <c r="C423" s="47" t="s">
        <v>2065</v>
      </c>
      <c r="D423" s="47" t="s">
        <v>61</v>
      </c>
      <c r="E423" s="47" t="s">
        <v>2066</v>
      </c>
      <c r="F423" s="47" t="s">
        <v>132</v>
      </c>
      <c r="G423" s="47" t="s">
        <v>58</v>
      </c>
      <c r="H423" s="47" t="s">
        <v>547</v>
      </c>
      <c r="I423" s="433"/>
      <c r="J423" s="433"/>
      <c r="K423" s="433"/>
      <c r="L423" s="433"/>
      <c r="M423" s="433"/>
      <c r="N423" s="369"/>
      <c r="O423" s="370"/>
      <c r="P423" s="433"/>
      <c r="Q423" s="433"/>
      <c r="R423" s="433"/>
      <c r="S423" s="433"/>
      <c r="T423" s="433"/>
      <c r="U423" s="369"/>
      <c r="V423" s="370"/>
      <c r="W423" s="47" t="s">
        <v>104</v>
      </c>
      <c r="X423" s="47" t="s">
        <v>104</v>
      </c>
      <c r="Y423" s="19" t="s">
        <v>1057</v>
      </c>
      <c r="Z423" s="423" t="s">
        <v>106</v>
      </c>
      <c r="AA423" s="423" t="s">
        <v>106</v>
      </c>
      <c r="AB423" s="369" t="s">
        <v>395</v>
      </c>
      <c r="AC423" s="370" t="s">
        <v>395</v>
      </c>
      <c r="AD423" s="423" t="s">
        <v>106</v>
      </c>
      <c r="AE423" s="47" t="s">
        <v>395</v>
      </c>
      <c r="AF423" s="423" t="s">
        <v>106</v>
      </c>
      <c r="AG423" s="47" t="s">
        <v>104</v>
      </c>
      <c r="AH423" s="19" t="s">
        <v>1057</v>
      </c>
      <c r="AI423" s="19" t="s">
        <v>106</v>
      </c>
      <c r="AJ423" s="370" t="s">
        <v>395</v>
      </c>
      <c r="AK423" s="434" t="s">
        <v>949</v>
      </c>
      <c r="AL423" s="19" t="s">
        <v>828</v>
      </c>
      <c r="AM423" s="221"/>
      <c r="AN423" s="430">
        <v>9.7750000000000004</v>
      </c>
      <c r="AO423" s="430">
        <v>9.7750000000000004</v>
      </c>
      <c r="AP423" s="430">
        <v>9.7750000000000004</v>
      </c>
      <c r="AQ423" s="48">
        <v>0</v>
      </c>
      <c r="AR423" s="48">
        <v>0</v>
      </c>
      <c r="AS423" s="48">
        <v>0</v>
      </c>
      <c r="AT423" s="430">
        <v>18.666699999999999</v>
      </c>
      <c r="AU423" s="430">
        <v>91.75</v>
      </c>
      <c r="AV423" s="430">
        <v>91.75</v>
      </c>
      <c r="AW423" s="430">
        <v>91.75</v>
      </c>
      <c r="AX423" s="48">
        <v>0</v>
      </c>
      <c r="AY423" s="48">
        <v>0</v>
      </c>
      <c r="AZ423" s="48">
        <v>0</v>
      </c>
      <c r="BA423" s="48">
        <v>0</v>
      </c>
      <c r="BB423" s="48">
        <v>0</v>
      </c>
      <c r="BC423" s="48">
        <v>0</v>
      </c>
      <c r="BD423" s="48">
        <v>0</v>
      </c>
      <c r="BE423" s="430">
        <v>18.5</v>
      </c>
      <c r="BF423" s="48">
        <v>0</v>
      </c>
      <c r="BG423" s="48">
        <v>0</v>
      </c>
      <c r="BH423" s="430">
        <v>18.5</v>
      </c>
      <c r="BI423" s="430">
        <v>18.5</v>
      </c>
      <c r="BJ423" s="48">
        <v>0</v>
      </c>
      <c r="BK423" s="48">
        <v>0</v>
      </c>
      <c r="BL423" s="48">
        <v>0</v>
      </c>
      <c r="BM423" s="48">
        <v>0</v>
      </c>
      <c r="BN423" s="48">
        <v>0</v>
      </c>
      <c r="BO423" s="48">
        <v>0</v>
      </c>
      <c r="BP423" s="48">
        <v>0</v>
      </c>
      <c r="BQ423" s="48">
        <v>0</v>
      </c>
      <c r="BR423" s="48">
        <v>0</v>
      </c>
      <c r="BS423" s="48">
        <v>0</v>
      </c>
      <c r="BT423" s="48">
        <v>0</v>
      </c>
      <c r="BU423" s="48">
        <v>0</v>
      </c>
      <c r="BV423" s="48">
        <v>0</v>
      </c>
      <c r="BW423" s="48">
        <v>0</v>
      </c>
      <c r="BX423" s="48">
        <v>0</v>
      </c>
      <c r="BY423" s="48">
        <v>0</v>
      </c>
      <c r="BZ423" s="48">
        <v>0</v>
      </c>
      <c r="CA423" s="48">
        <v>0</v>
      </c>
      <c r="CB423" s="48">
        <v>0</v>
      </c>
      <c r="CC423" s="48">
        <v>0</v>
      </c>
      <c r="CD423" s="48">
        <v>0</v>
      </c>
      <c r="CE423" s="48">
        <v>0</v>
      </c>
      <c r="CF423" s="48">
        <v>0</v>
      </c>
      <c r="CG423" s="48">
        <v>0</v>
      </c>
      <c r="CH423" s="48">
        <v>0</v>
      </c>
      <c r="CI423" s="48">
        <v>0</v>
      </c>
      <c r="CJ423" s="48">
        <v>0</v>
      </c>
      <c r="CK423" s="48">
        <v>0</v>
      </c>
      <c r="CL423" s="48">
        <v>0</v>
      </c>
      <c r="CM423" s="48">
        <v>0</v>
      </c>
      <c r="CN423" s="48">
        <v>0</v>
      </c>
      <c r="CO423" s="48">
        <v>0</v>
      </c>
      <c r="CP423" s="48">
        <v>96</v>
      </c>
      <c r="CQ423" s="48"/>
      <c r="CR423" s="48"/>
      <c r="CS423" s="430">
        <v>20.25</v>
      </c>
      <c r="CT423" s="430">
        <v>116.25</v>
      </c>
      <c r="CU423" s="430">
        <v>91.75</v>
      </c>
      <c r="CV423" s="429" t="s">
        <v>397</v>
      </c>
      <c r="CW423" s="47" t="s">
        <v>2048</v>
      </c>
      <c r="CX423" s="47" t="s">
        <v>870</v>
      </c>
    </row>
    <row r="424" spans="1:103" hidden="1" x14ac:dyDescent="0.35">
      <c r="A424" s="427">
        <v>422</v>
      </c>
      <c r="B424" s="47" t="s">
        <v>2067</v>
      </c>
      <c r="C424" s="47" t="s">
        <v>2068</v>
      </c>
      <c r="D424" s="47" t="s">
        <v>56</v>
      </c>
      <c r="E424" s="47" t="s">
        <v>2069</v>
      </c>
      <c r="F424" s="47" t="s">
        <v>131</v>
      </c>
      <c r="G424" s="47" t="s">
        <v>58</v>
      </c>
      <c r="H424" s="47" t="s">
        <v>327</v>
      </c>
      <c r="I424" s="433"/>
      <c r="J424" s="433"/>
      <c r="K424" s="433"/>
      <c r="L424" s="433"/>
      <c r="M424" s="433"/>
      <c r="N424" s="369"/>
      <c r="O424" s="370"/>
      <c r="P424" s="433"/>
      <c r="Q424" s="433"/>
      <c r="R424" s="433"/>
      <c r="S424" s="433"/>
      <c r="T424" s="433"/>
      <c r="U424" s="369"/>
      <c r="V424" s="370"/>
      <c r="W424" s="47" t="s">
        <v>104</v>
      </c>
      <c r="X424" s="47" t="s">
        <v>104</v>
      </c>
      <c r="Y424" s="47" t="s">
        <v>104</v>
      </c>
      <c r="Z424" s="423" t="s">
        <v>106</v>
      </c>
      <c r="AA424" s="423" t="s">
        <v>106</v>
      </c>
      <c r="AB424" s="369" t="s">
        <v>395</v>
      </c>
      <c r="AC424" s="370" t="s">
        <v>395</v>
      </c>
      <c r="AD424" s="47" t="s">
        <v>395</v>
      </c>
      <c r="AE424" s="423" t="s">
        <v>106</v>
      </c>
      <c r="AF424" s="423" t="s">
        <v>106</v>
      </c>
      <c r="AG424" s="423" t="s">
        <v>106</v>
      </c>
      <c r="AH424" s="423" t="s">
        <v>106</v>
      </c>
      <c r="AI424" s="369" t="s">
        <v>104</v>
      </c>
      <c r="AJ424" s="370" t="s">
        <v>395</v>
      </c>
      <c r="AK424" s="423" t="s">
        <v>106</v>
      </c>
      <c r="AL424" s="423" t="s">
        <v>106</v>
      </c>
      <c r="AM424" s="221"/>
      <c r="AN424" s="48">
        <v>12</v>
      </c>
      <c r="AO424" s="48">
        <v>12</v>
      </c>
      <c r="AP424" s="48">
        <v>12</v>
      </c>
      <c r="AQ424" s="48">
        <v>0</v>
      </c>
      <c r="AR424" s="48">
        <v>0</v>
      </c>
      <c r="AS424" s="48">
        <v>0</v>
      </c>
      <c r="AT424" s="430">
        <v>18.666699999999999</v>
      </c>
      <c r="AU424" s="48">
        <v>112</v>
      </c>
      <c r="AV424" s="48">
        <v>112</v>
      </c>
      <c r="AW424" s="48">
        <v>112</v>
      </c>
      <c r="AX424" s="48">
        <v>0</v>
      </c>
      <c r="AY424" s="48">
        <v>0</v>
      </c>
      <c r="AZ424" s="48">
        <v>0</v>
      </c>
      <c r="BA424" s="48">
        <v>0</v>
      </c>
      <c r="BB424" s="48">
        <v>0</v>
      </c>
      <c r="BC424" s="48">
        <v>0</v>
      </c>
      <c r="BD424" s="48">
        <v>0</v>
      </c>
      <c r="BE424" s="48">
        <v>0</v>
      </c>
      <c r="BF424" s="48">
        <v>0</v>
      </c>
      <c r="BG424" s="48">
        <v>0</v>
      </c>
      <c r="BH424" s="48">
        <v>0</v>
      </c>
      <c r="BI424" s="48">
        <v>0</v>
      </c>
      <c r="BJ424" s="48">
        <v>0</v>
      </c>
      <c r="BK424" s="48">
        <v>0</v>
      </c>
      <c r="BL424" s="48">
        <v>0</v>
      </c>
      <c r="BM424" s="48">
        <v>0</v>
      </c>
      <c r="BN424" s="48">
        <v>0</v>
      </c>
      <c r="BO424" s="48">
        <v>0</v>
      </c>
      <c r="BP424" s="48">
        <v>0</v>
      </c>
      <c r="BQ424" s="48">
        <v>0</v>
      </c>
      <c r="BR424" s="48">
        <v>0</v>
      </c>
      <c r="BS424" s="48">
        <v>0</v>
      </c>
      <c r="BT424" s="48">
        <v>0</v>
      </c>
      <c r="BU424" s="48">
        <v>0</v>
      </c>
      <c r="BV424" s="48">
        <v>0</v>
      </c>
      <c r="BW424" s="48">
        <v>0</v>
      </c>
      <c r="BX424" s="48">
        <v>0</v>
      </c>
      <c r="BY424" s="48">
        <v>0</v>
      </c>
      <c r="BZ424" s="48">
        <v>0</v>
      </c>
      <c r="CA424" s="48">
        <v>0</v>
      </c>
      <c r="CB424" s="48">
        <v>0</v>
      </c>
      <c r="CC424" s="48">
        <v>0</v>
      </c>
      <c r="CD424" s="48">
        <v>0</v>
      </c>
      <c r="CE424" s="48">
        <v>0</v>
      </c>
      <c r="CF424" s="48">
        <v>0</v>
      </c>
      <c r="CG424" s="48">
        <v>0</v>
      </c>
      <c r="CH424" s="48">
        <v>0</v>
      </c>
      <c r="CI424" s="48">
        <v>0</v>
      </c>
      <c r="CJ424" s="48">
        <v>0</v>
      </c>
      <c r="CK424" s="48">
        <v>0</v>
      </c>
      <c r="CL424" s="48">
        <v>0</v>
      </c>
      <c r="CM424" s="48">
        <v>0</v>
      </c>
      <c r="CN424" s="48">
        <v>0</v>
      </c>
      <c r="CO424" s="48">
        <v>0</v>
      </c>
      <c r="CP424" s="48">
        <v>96</v>
      </c>
      <c r="CQ424" s="48"/>
      <c r="CR424" s="48"/>
      <c r="CS424" s="48"/>
      <c r="CT424" s="48">
        <v>96</v>
      </c>
      <c r="CU424" s="48">
        <v>112</v>
      </c>
      <c r="CV424" s="429" t="s">
        <v>397</v>
      </c>
      <c r="CW424" s="47" t="s">
        <v>2048</v>
      </c>
      <c r="CX424" s="47" t="s">
        <v>870</v>
      </c>
    </row>
    <row r="425" spans="1:103" hidden="1" x14ac:dyDescent="0.35">
      <c r="A425" s="427">
        <v>423</v>
      </c>
      <c r="B425" s="47" t="s">
        <v>2070</v>
      </c>
      <c r="C425" s="47" t="s">
        <v>2071</v>
      </c>
      <c r="D425" s="47" t="s">
        <v>56</v>
      </c>
      <c r="E425" s="47" t="s">
        <v>2072</v>
      </c>
      <c r="F425" s="47" t="s">
        <v>131</v>
      </c>
      <c r="G425" s="47" t="s">
        <v>58</v>
      </c>
      <c r="H425" s="47" t="s">
        <v>327</v>
      </c>
      <c r="I425" s="433"/>
      <c r="J425" s="433"/>
      <c r="K425" s="433"/>
      <c r="L425" s="433"/>
      <c r="M425" s="433"/>
      <c r="N425" s="369"/>
      <c r="O425" s="370"/>
      <c r="P425" s="433"/>
      <c r="Q425" s="433"/>
      <c r="R425" s="433"/>
      <c r="S425" s="433"/>
      <c r="T425" s="433"/>
      <c r="U425" s="369"/>
      <c r="V425" s="370"/>
      <c r="W425" s="47" t="s">
        <v>104</v>
      </c>
      <c r="X425" s="47" t="s">
        <v>104</v>
      </c>
      <c r="Y425" s="47" t="s">
        <v>104</v>
      </c>
      <c r="Z425" s="423" t="s">
        <v>106</v>
      </c>
      <c r="AA425" s="423" t="s">
        <v>106</v>
      </c>
      <c r="AB425" s="369" t="s">
        <v>395</v>
      </c>
      <c r="AC425" s="370" t="s">
        <v>395</v>
      </c>
      <c r="AD425" s="423" t="s">
        <v>106</v>
      </c>
      <c r="AE425" s="423" t="s">
        <v>106</v>
      </c>
      <c r="AF425" s="423" t="s">
        <v>106</v>
      </c>
      <c r="AG425" s="433"/>
      <c r="AH425" s="47" t="s">
        <v>104</v>
      </c>
      <c r="AI425" s="369" t="s">
        <v>395</v>
      </c>
      <c r="AJ425" s="370" t="s">
        <v>395</v>
      </c>
      <c r="AK425" s="423" t="s">
        <v>106</v>
      </c>
      <c r="AL425" s="423" t="s">
        <v>106</v>
      </c>
      <c r="AM425" s="221"/>
      <c r="AN425" s="48">
        <v>11</v>
      </c>
      <c r="AO425" s="48">
        <v>11</v>
      </c>
      <c r="AP425" s="48">
        <v>11</v>
      </c>
      <c r="AQ425" s="48">
        <v>0</v>
      </c>
      <c r="AR425" s="48">
        <v>15</v>
      </c>
      <c r="AS425" s="48">
        <v>16</v>
      </c>
      <c r="AT425" s="430">
        <v>18.666699999999999</v>
      </c>
      <c r="AU425" s="48">
        <v>102</v>
      </c>
      <c r="AV425" s="48">
        <v>102</v>
      </c>
      <c r="AW425" s="48">
        <v>102</v>
      </c>
      <c r="AX425" s="48">
        <v>0</v>
      </c>
      <c r="AY425" s="48">
        <v>0</v>
      </c>
      <c r="AZ425" s="48">
        <v>0</v>
      </c>
      <c r="BA425" s="48">
        <v>0</v>
      </c>
      <c r="BB425" s="48">
        <v>0</v>
      </c>
      <c r="BC425" s="48">
        <v>0</v>
      </c>
      <c r="BD425" s="48">
        <v>0</v>
      </c>
      <c r="BE425" s="48">
        <v>0</v>
      </c>
      <c r="BF425" s="48">
        <v>0</v>
      </c>
      <c r="BG425" s="48">
        <v>0</v>
      </c>
      <c r="BH425" s="48">
        <v>0</v>
      </c>
      <c r="BI425" s="48">
        <v>0</v>
      </c>
      <c r="BJ425" s="48">
        <v>0</v>
      </c>
      <c r="BK425" s="48">
        <v>0</v>
      </c>
      <c r="BL425" s="48">
        <v>0</v>
      </c>
      <c r="BM425" s="48">
        <v>0</v>
      </c>
      <c r="BN425" s="48">
        <v>0</v>
      </c>
      <c r="BO425" s="48">
        <v>0</v>
      </c>
      <c r="BP425" s="48">
        <v>0</v>
      </c>
      <c r="BQ425" s="48">
        <v>0</v>
      </c>
      <c r="BR425" s="48">
        <v>0</v>
      </c>
      <c r="BS425" s="48">
        <v>0</v>
      </c>
      <c r="BT425" s="48">
        <v>0</v>
      </c>
      <c r="BU425" s="48">
        <v>0</v>
      </c>
      <c r="BV425" s="48">
        <v>0</v>
      </c>
      <c r="BW425" s="48">
        <v>0</v>
      </c>
      <c r="BX425" s="48">
        <v>0</v>
      </c>
      <c r="BY425" s="48">
        <v>0</v>
      </c>
      <c r="BZ425" s="48">
        <v>0</v>
      </c>
      <c r="CA425" s="48">
        <v>0</v>
      </c>
      <c r="CB425" s="48">
        <v>0</v>
      </c>
      <c r="CC425" s="48">
        <v>0</v>
      </c>
      <c r="CD425" s="48">
        <v>0</v>
      </c>
      <c r="CE425" s="48">
        <v>0</v>
      </c>
      <c r="CF425" s="48">
        <v>0</v>
      </c>
      <c r="CG425" s="48">
        <v>0</v>
      </c>
      <c r="CH425" s="48">
        <v>0</v>
      </c>
      <c r="CI425" s="48">
        <v>0</v>
      </c>
      <c r="CJ425" s="48">
        <v>0</v>
      </c>
      <c r="CK425" s="48">
        <v>0</v>
      </c>
      <c r="CL425" s="48">
        <v>0</v>
      </c>
      <c r="CM425" s="48">
        <v>0</v>
      </c>
      <c r="CN425" s="48">
        <v>0</v>
      </c>
      <c r="CO425" s="48">
        <v>0</v>
      </c>
      <c r="CP425" s="48">
        <v>96</v>
      </c>
      <c r="CQ425" s="48"/>
      <c r="CR425" s="48"/>
      <c r="CS425" s="48">
        <v>10</v>
      </c>
      <c r="CT425" s="48">
        <v>106</v>
      </c>
      <c r="CU425" s="48">
        <v>102</v>
      </c>
      <c r="CV425" s="429" t="s">
        <v>397</v>
      </c>
      <c r="CW425" s="47" t="s">
        <v>2048</v>
      </c>
      <c r="CX425" s="47" t="s">
        <v>870</v>
      </c>
    </row>
    <row r="426" spans="1:103" hidden="1" x14ac:dyDescent="0.35">
      <c r="A426" s="427">
        <v>424</v>
      </c>
      <c r="B426" s="47" t="s">
        <v>2073</v>
      </c>
      <c r="C426" s="47" t="s">
        <v>2074</v>
      </c>
      <c r="D426" s="47" t="s">
        <v>56</v>
      </c>
      <c r="E426" s="47" t="s">
        <v>2075</v>
      </c>
      <c r="F426" s="47" t="s">
        <v>131</v>
      </c>
      <c r="G426" s="47" t="s">
        <v>58</v>
      </c>
      <c r="H426" s="47" t="s">
        <v>399</v>
      </c>
      <c r="I426" s="433"/>
      <c r="J426" s="433"/>
      <c r="K426" s="433"/>
      <c r="L426" s="433"/>
      <c r="M426" s="433"/>
      <c r="N426" s="369"/>
      <c r="O426" s="370"/>
      <c r="P426" s="433"/>
      <c r="Q426" s="433"/>
      <c r="R426" s="433"/>
      <c r="S426" s="433"/>
      <c r="T426" s="433"/>
      <c r="U426" s="369"/>
      <c r="V426" s="370"/>
      <c r="W426" s="47" t="s">
        <v>395</v>
      </c>
      <c r="X426" s="47" t="s">
        <v>395</v>
      </c>
      <c r="Y426" s="433"/>
      <c r="Z426" s="433"/>
      <c r="AA426" s="433"/>
      <c r="AB426" s="369"/>
      <c r="AC426" s="370"/>
      <c r="AD426" s="433"/>
      <c r="AE426" s="433"/>
      <c r="AF426" s="433"/>
      <c r="AG426" s="433"/>
      <c r="AH426" s="433"/>
      <c r="AI426" s="369"/>
      <c r="AJ426" s="370"/>
      <c r="AK426" s="433"/>
      <c r="AL426" s="433"/>
      <c r="AM426" s="221"/>
      <c r="AN426" s="48">
        <v>0</v>
      </c>
      <c r="AO426" s="48">
        <v>0</v>
      </c>
      <c r="AP426" s="48">
        <v>0</v>
      </c>
      <c r="AQ426" s="48"/>
      <c r="AR426" s="48"/>
      <c r="AS426" s="48"/>
      <c r="AT426" s="48">
        <v>18</v>
      </c>
      <c r="AU426" s="48">
        <v>0</v>
      </c>
      <c r="AV426" s="48">
        <v>0</v>
      </c>
      <c r="AW426" s="48">
        <v>0</v>
      </c>
      <c r="AX426" s="48">
        <v>0</v>
      </c>
      <c r="AY426" s="48">
        <v>0</v>
      </c>
      <c r="AZ426" s="48">
        <v>0</v>
      </c>
      <c r="BA426" s="48">
        <v>0</v>
      </c>
      <c r="BB426" s="48">
        <v>0</v>
      </c>
      <c r="BC426" s="48">
        <v>0</v>
      </c>
      <c r="BD426" s="48">
        <v>0</v>
      </c>
      <c r="BE426" s="48">
        <v>0</v>
      </c>
      <c r="BF426" s="48">
        <v>0</v>
      </c>
      <c r="BG426" s="48">
        <v>0</v>
      </c>
      <c r="BH426" s="48">
        <v>0</v>
      </c>
      <c r="BI426" s="48">
        <v>0</v>
      </c>
      <c r="BJ426" s="48">
        <v>0</v>
      </c>
      <c r="BK426" s="48">
        <v>0</v>
      </c>
      <c r="BL426" s="48">
        <v>0</v>
      </c>
      <c r="BM426" s="48">
        <v>0</v>
      </c>
      <c r="BN426" s="48">
        <v>0</v>
      </c>
      <c r="BO426" s="48">
        <v>0</v>
      </c>
      <c r="BP426" s="48">
        <v>0</v>
      </c>
      <c r="BQ426" s="48">
        <v>0</v>
      </c>
      <c r="BR426" s="48">
        <v>0</v>
      </c>
      <c r="BS426" s="48">
        <v>0</v>
      </c>
      <c r="BT426" s="48">
        <v>0</v>
      </c>
      <c r="BU426" s="48">
        <v>0</v>
      </c>
      <c r="BV426" s="48">
        <v>0</v>
      </c>
      <c r="BW426" s="48">
        <v>0</v>
      </c>
      <c r="BX426" s="48">
        <v>0</v>
      </c>
      <c r="BY426" s="48">
        <v>0</v>
      </c>
      <c r="BZ426" s="48">
        <v>0</v>
      </c>
      <c r="CA426" s="48">
        <v>0</v>
      </c>
      <c r="CB426" s="48">
        <v>0</v>
      </c>
      <c r="CC426" s="48">
        <v>0</v>
      </c>
      <c r="CD426" s="48">
        <v>0</v>
      </c>
      <c r="CE426" s="48">
        <v>0</v>
      </c>
      <c r="CF426" s="48">
        <v>0</v>
      </c>
      <c r="CG426" s="48">
        <v>0</v>
      </c>
      <c r="CH426" s="48">
        <v>0</v>
      </c>
      <c r="CI426" s="48">
        <v>0</v>
      </c>
      <c r="CJ426" s="48">
        <v>0</v>
      </c>
      <c r="CK426" s="48">
        <v>0</v>
      </c>
      <c r="CL426" s="48">
        <v>0</v>
      </c>
      <c r="CM426" s="48">
        <v>0</v>
      </c>
      <c r="CN426" s="48">
        <v>0</v>
      </c>
      <c r="CO426" s="48">
        <v>0</v>
      </c>
      <c r="CP426" s="48">
        <v>216</v>
      </c>
      <c r="CQ426" s="48"/>
      <c r="CR426" s="48"/>
      <c r="CS426" s="48"/>
      <c r="CT426" s="48">
        <v>208</v>
      </c>
      <c r="CU426" s="48"/>
      <c r="CV426" s="429" t="s">
        <v>397</v>
      </c>
      <c r="CW426" s="47" t="s">
        <v>2048</v>
      </c>
      <c r="CX426" s="47" t="s">
        <v>870</v>
      </c>
    </row>
    <row r="427" spans="1:103" hidden="1" x14ac:dyDescent="0.35">
      <c r="A427" s="427">
        <v>425</v>
      </c>
      <c r="B427" s="47" t="s">
        <v>2076</v>
      </c>
      <c r="C427" s="47" t="s">
        <v>2077</v>
      </c>
      <c r="D427" s="47" t="s">
        <v>56</v>
      </c>
      <c r="E427" s="47" t="s">
        <v>2078</v>
      </c>
      <c r="F427" s="47" t="s">
        <v>131</v>
      </c>
      <c r="G427" s="47" t="s">
        <v>58</v>
      </c>
      <c r="H427" s="47" t="s">
        <v>327</v>
      </c>
      <c r="I427" s="433"/>
      <c r="J427" s="433"/>
      <c r="K427" s="433"/>
      <c r="L427" s="433"/>
      <c r="M427" s="433"/>
      <c r="N427" s="369"/>
      <c r="O427" s="370"/>
      <c r="P427" s="433"/>
      <c r="Q427" s="433"/>
      <c r="R427" s="433"/>
      <c r="S427" s="433"/>
      <c r="T427" s="433"/>
      <c r="U427" s="369"/>
      <c r="V427" s="370"/>
      <c r="W427" s="47" t="s">
        <v>104</v>
      </c>
      <c r="X427" s="47" t="s">
        <v>104</v>
      </c>
      <c r="Y427" s="47" t="s">
        <v>104</v>
      </c>
      <c r="Z427" s="423" t="s">
        <v>106</v>
      </c>
      <c r="AA427" s="423" t="s">
        <v>106</v>
      </c>
      <c r="AB427" s="369" t="s">
        <v>395</v>
      </c>
      <c r="AC427" s="370" t="s">
        <v>395</v>
      </c>
      <c r="AD427" s="423" t="s">
        <v>106</v>
      </c>
      <c r="AE427" s="433"/>
      <c r="AF427" s="423" t="s">
        <v>106</v>
      </c>
      <c r="AG427" s="423" t="s">
        <v>106</v>
      </c>
      <c r="AH427" s="47" t="s">
        <v>104</v>
      </c>
      <c r="AI427" s="369" t="s">
        <v>395</v>
      </c>
      <c r="AJ427" s="370" t="s">
        <v>395</v>
      </c>
      <c r="AK427" s="423" t="s">
        <v>106</v>
      </c>
      <c r="AL427" s="423" t="s">
        <v>106</v>
      </c>
      <c r="AM427" s="221"/>
      <c r="AN427" s="48">
        <v>11</v>
      </c>
      <c r="AO427" s="48">
        <v>11</v>
      </c>
      <c r="AP427" s="48">
        <v>11</v>
      </c>
      <c r="AQ427" s="48">
        <v>0</v>
      </c>
      <c r="AR427" s="48">
        <v>0</v>
      </c>
      <c r="AS427" s="48">
        <v>0</v>
      </c>
      <c r="AT427" s="430">
        <v>18.666699999999999</v>
      </c>
      <c r="AU427" s="48">
        <v>102</v>
      </c>
      <c r="AV427" s="48">
        <v>102</v>
      </c>
      <c r="AW427" s="48">
        <v>102</v>
      </c>
      <c r="AX427" s="48">
        <v>0</v>
      </c>
      <c r="AY427" s="48">
        <v>0</v>
      </c>
      <c r="AZ427" s="48">
        <v>0</v>
      </c>
      <c r="BA427" s="48">
        <v>0</v>
      </c>
      <c r="BB427" s="48">
        <v>0</v>
      </c>
      <c r="BC427" s="48">
        <v>0</v>
      </c>
      <c r="BD427" s="48">
        <v>0</v>
      </c>
      <c r="BE427" s="48">
        <v>0</v>
      </c>
      <c r="BF427" s="48">
        <v>0</v>
      </c>
      <c r="BG427" s="48">
        <v>0</v>
      </c>
      <c r="BH427" s="48">
        <v>0</v>
      </c>
      <c r="BI427" s="48">
        <v>0</v>
      </c>
      <c r="BJ427" s="48">
        <v>0</v>
      </c>
      <c r="BK427" s="48">
        <v>0</v>
      </c>
      <c r="BL427" s="48">
        <v>0</v>
      </c>
      <c r="BM427" s="48">
        <v>0</v>
      </c>
      <c r="BN427" s="48">
        <v>0</v>
      </c>
      <c r="BO427" s="48">
        <v>0</v>
      </c>
      <c r="BP427" s="48">
        <v>0</v>
      </c>
      <c r="BQ427" s="48">
        <v>0</v>
      </c>
      <c r="BR427" s="48">
        <v>0</v>
      </c>
      <c r="BS427" s="48">
        <v>0</v>
      </c>
      <c r="BT427" s="48">
        <v>0</v>
      </c>
      <c r="BU427" s="48">
        <v>0</v>
      </c>
      <c r="BV427" s="48">
        <v>0</v>
      </c>
      <c r="BW427" s="48">
        <v>0</v>
      </c>
      <c r="BX427" s="48">
        <v>0</v>
      </c>
      <c r="BY427" s="48">
        <v>0</v>
      </c>
      <c r="BZ427" s="48">
        <v>0</v>
      </c>
      <c r="CA427" s="48">
        <v>0</v>
      </c>
      <c r="CB427" s="48">
        <v>0</v>
      </c>
      <c r="CC427" s="48">
        <v>0</v>
      </c>
      <c r="CD427" s="48">
        <v>0</v>
      </c>
      <c r="CE427" s="48">
        <v>0</v>
      </c>
      <c r="CF427" s="48">
        <v>0</v>
      </c>
      <c r="CG427" s="48">
        <v>0</v>
      </c>
      <c r="CH427" s="48">
        <v>0</v>
      </c>
      <c r="CI427" s="48">
        <v>0</v>
      </c>
      <c r="CJ427" s="48">
        <v>0</v>
      </c>
      <c r="CK427" s="48">
        <v>0</v>
      </c>
      <c r="CL427" s="48">
        <v>0</v>
      </c>
      <c r="CM427" s="48">
        <v>0</v>
      </c>
      <c r="CN427" s="48">
        <v>0</v>
      </c>
      <c r="CO427" s="48">
        <v>0</v>
      </c>
      <c r="CP427" s="48">
        <v>96</v>
      </c>
      <c r="CQ427" s="48"/>
      <c r="CR427" s="48"/>
      <c r="CS427" s="48">
        <v>10</v>
      </c>
      <c r="CT427" s="48">
        <v>106</v>
      </c>
      <c r="CU427" s="48">
        <v>102</v>
      </c>
      <c r="CV427" s="429" t="s">
        <v>397</v>
      </c>
      <c r="CW427" s="47" t="s">
        <v>2048</v>
      </c>
      <c r="CX427" s="47" t="s">
        <v>1068</v>
      </c>
      <c r="CY427" s="15"/>
    </row>
    <row r="428" spans="1:103" hidden="1" x14ac:dyDescent="0.35">
      <c r="A428" s="427">
        <v>426</v>
      </c>
      <c r="B428" s="47" t="s">
        <v>2079</v>
      </c>
      <c r="C428" s="47" t="s">
        <v>2080</v>
      </c>
      <c r="D428" s="47" t="s">
        <v>56</v>
      </c>
      <c r="E428" s="47" t="s">
        <v>2081</v>
      </c>
      <c r="F428" s="47" t="s">
        <v>131</v>
      </c>
      <c r="G428" s="47" t="s">
        <v>58</v>
      </c>
      <c r="H428" s="47" t="s">
        <v>328</v>
      </c>
      <c r="I428" s="433"/>
      <c r="J428" s="433"/>
      <c r="K428" s="433"/>
      <c r="L428" s="433"/>
      <c r="M428" s="433"/>
      <c r="N428" s="369"/>
      <c r="O428" s="370"/>
      <c r="P428" s="433"/>
      <c r="Q428" s="433"/>
      <c r="R428" s="433"/>
      <c r="S428" s="433"/>
      <c r="T428" s="433"/>
      <c r="U428" s="369"/>
      <c r="V428" s="370"/>
      <c r="W428" s="47" t="s">
        <v>104</v>
      </c>
      <c r="X428" s="47" t="s">
        <v>104</v>
      </c>
      <c r="Y428" s="47" t="s">
        <v>104</v>
      </c>
      <c r="Z428" s="423" t="s">
        <v>106</v>
      </c>
      <c r="AA428" s="423" t="s">
        <v>106</v>
      </c>
      <c r="AB428" s="369" t="s">
        <v>395</v>
      </c>
      <c r="AC428" s="370" t="s">
        <v>395</v>
      </c>
      <c r="AD428" s="423" t="s">
        <v>106</v>
      </c>
      <c r="AE428" s="423" t="s">
        <v>106</v>
      </c>
      <c r="AF428" s="423" t="s">
        <v>106</v>
      </c>
      <c r="AG428" s="423" t="s">
        <v>106</v>
      </c>
      <c r="AH428" s="47" t="s">
        <v>104</v>
      </c>
      <c r="AI428" s="369" t="s">
        <v>395</v>
      </c>
      <c r="AJ428" s="370" t="s">
        <v>395</v>
      </c>
      <c r="AK428" s="423" t="s">
        <v>106</v>
      </c>
      <c r="AL428" s="423" t="s">
        <v>106</v>
      </c>
      <c r="AM428" s="221"/>
      <c r="AN428" s="48">
        <v>12</v>
      </c>
      <c r="AO428" s="48">
        <v>12</v>
      </c>
      <c r="AP428" s="48">
        <v>12</v>
      </c>
      <c r="AQ428" s="48">
        <v>0</v>
      </c>
      <c r="AR428" s="48">
        <v>20</v>
      </c>
      <c r="AS428" s="48">
        <v>20</v>
      </c>
      <c r="AT428" s="430">
        <v>18.666699999999999</v>
      </c>
      <c r="AU428" s="48">
        <v>112</v>
      </c>
      <c r="AV428" s="48">
        <v>112</v>
      </c>
      <c r="AW428" s="48">
        <v>112</v>
      </c>
      <c r="AX428" s="48">
        <v>0</v>
      </c>
      <c r="AY428" s="48">
        <v>0</v>
      </c>
      <c r="AZ428" s="48">
        <v>0</v>
      </c>
      <c r="BA428" s="48">
        <v>0</v>
      </c>
      <c r="BB428" s="48">
        <v>0</v>
      </c>
      <c r="BC428" s="48">
        <v>0</v>
      </c>
      <c r="BD428" s="48">
        <v>0</v>
      </c>
      <c r="BE428" s="48">
        <v>0</v>
      </c>
      <c r="BF428" s="48">
        <v>0</v>
      </c>
      <c r="BG428" s="48">
        <v>0</v>
      </c>
      <c r="BH428" s="48">
        <v>0</v>
      </c>
      <c r="BI428" s="48">
        <v>0</v>
      </c>
      <c r="BJ428" s="48">
        <v>0</v>
      </c>
      <c r="BK428" s="48">
        <v>0</v>
      </c>
      <c r="BL428" s="48">
        <v>0</v>
      </c>
      <c r="BM428" s="48">
        <v>0</v>
      </c>
      <c r="BN428" s="48">
        <v>0</v>
      </c>
      <c r="BO428" s="48">
        <v>0</v>
      </c>
      <c r="BP428" s="48">
        <v>0</v>
      </c>
      <c r="BQ428" s="48">
        <v>0</v>
      </c>
      <c r="BR428" s="48">
        <v>0</v>
      </c>
      <c r="BS428" s="48">
        <v>0</v>
      </c>
      <c r="BT428" s="48">
        <v>0</v>
      </c>
      <c r="BU428" s="48">
        <v>0</v>
      </c>
      <c r="BV428" s="48">
        <v>0</v>
      </c>
      <c r="BW428" s="48">
        <v>0</v>
      </c>
      <c r="BX428" s="48">
        <v>0</v>
      </c>
      <c r="BY428" s="48">
        <v>0</v>
      </c>
      <c r="BZ428" s="48">
        <v>0</v>
      </c>
      <c r="CA428" s="48">
        <v>0</v>
      </c>
      <c r="CB428" s="48">
        <v>0</v>
      </c>
      <c r="CC428" s="48">
        <v>0</v>
      </c>
      <c r="CD428" s="48">
        <v>0</v>
      </c>
      <c r="CE428" s="48">
        <v>0</v>
      </c>
      <c r="CF428" s="48">
        <v>0</v>
      </c>
      <c r="CG428" s="48">
        <v>0</v>
      </c>
      <c r="CH428" s="48">
        <v>0</v>
      </c>
      <c r="CI428" s="48">
        <v>0</v>
      </c>
      <c r="CJ428" s="48">
        <v>0</v>
      </c>
      <c r="CK428" s="48">
        <v>0</v>
      </c>
      <c r="CL428" s="48">
        <v>0</v>
      </c>
      <c r="CM428" s="48">
        <v>0</v>
      </c>
      <c r="CN428" s="48">
        <v>0</v>
      </c>
      <c r="CO428" s="48">
        <v>0</v>
      </c>
      <c r="CP428" s="48">
        <v>96</v>
      </c>
      <c r="CQ428" s="48"/>
      <c r="CR428" s="48"/>
      <c r="CS428" s="48"/>
      <c r="CT428" s="48">
        <v>96</v>
      </c>
      <c r="CU428" s="48">
        <v>112</v>
      </c>
      <c r="CV428" s="429" t="s">
        <v>397</v>
      </c>
      <c r="CW428" s="47" t="s">
        <v>2048</v>
      </c>
      <c r="CX428" s="47" t="s">
        <v>1068</v>
      </c>
      <c r="CY428" s="15"/>
    </row>
    <row r="429" spans="1:103" hidden="1" x14ac:dyDescent="0.35">
      <c r="A429" s="427">
        <v>427</v>
      </c>
      <c r="B429" s="47" t="s">
        <v>2082</v>
      </c>
      <c r="C429" s="47" t="s">
        <v>2083</v>
      </c>
      <c r="D429" s="47" t="s">
        <v>56</v>
      </c>
      <c r="E429" s="47" t="s">
        <v>2084</v>
      </c>
      <c r="F429" s="47" t="s">
        <v>131</v>
      </c>
      <c r="G429" s="47" t="s">
        <v>58</v>
      </c>
      <c r="H429" s="47" t="s">
        <v>328</v>
      </c>
      <c r="I429" s="433"/>
      <c r="J429" s="433"/>
      <c r="K429" s="433"/>
      <c r="L429" s="433"/>
      <c r="M429" s="433"/>
      <c r="N429" s="369"/>
      <c r="O429" s="370"/>
      <c r="P429" s="433"/>
      <c r="Q429" s="433"/>
      <c r="R429" s="433"/>
      <c r="S429" s="433"/>
      <c r="T429" s="433"/>
      <c r="U429" s="369"/>
      <c r="V429" s="370"/>
      <c r="W429" s="47" t="s">
        <v>104</v>
      </c>
      <c r="X429" s="47" t="s">
        <v>104</v>
      </c>
      <c r="Y429" s="47" t="s">
        <v>104</v>
      </c>
      <c r="Z429" s="423" t="s">
        <v>106</v>
      </c>
      <c r="AA429" s="423" t="s">
        <v>106</v>
      </c>
      <c r="AB429" s="369" t="s">
        <v>395</v>
      </c>
      <c r="AC429" s="370" t="s">
        <v>395</v>
      </c>
      <c r="AD429" s="423" t="s">
        <v>106</v>
      </c>
      <c r="AE429" s="423" t="s">
        <v>106</v>
      </c>
      <c r="AF429" s="423" t="s">
        <v>106</v>
      </c>
      <c r="AG429" s="423" t="s">
        <v>106</v>
      </c>
      <c r="AH429" s="47" t="s">
        <v>104</v>
      </c>
      <c r="AI429" s="369" t="s">
        <v>395</v>
      </c>
      <c r="AJ429" s="370" t="s">
        <v>395</v>
      </c>
      <c r="AK429" s="423" t="s">
        <v>106</v>
      </c>
      <c r="AL429" s="423" t="s">
        <v>106</v>
      </c>
      <c r="AM429" s="221"/>
      <c r="AN429" s="48">
        <v>12</v>
      </c>
      <c r="AO429" s="48">
        <v>12</v>
      </c>
      <c r="AP429" s="48">
        <v>12</v>
      </c>
      <c r="AQ429" s="48">
        <v>0</v>
      </c>
      <c r="AR429" s="48">
        <v>10</v>
      </c>
      <c r="AS429" s="48">
        <v>8</v>
      </c>
      <c r="AT429" s="430">
        <v>18.666699999999999</v>
      </c>
      <c r="AU429" s="48">
        <v>112</v>
      </c>
      <c r="AV429" s="48">
        <v>112</v>
      </c>
      <c r="AW429" s="48">
        <v>112</v>
      </c>
      <c r="AX429" s="48">
        <v>0</v>
      </c>
      <c r="AY429" s="48">
        <v>0</v>
      </c>
      <c r="AZ429" s="48">
        <v>0</v>
      </c>
      <c r="BA429" s="48">
        <v>0</v>
      </c>
      <c r="BB429" s="48">
        <v>0</v>
      </c>
      <c r="BC429" s="48">
        <v>0</v>
      </c>
      <c r="BD429" s="48">
        <v>0</v>
      </c>
      <c r="BE429" s="48">
        <v>0</v>
      </c>
      <c r="BF429" s="48">
        <v>0</v>
      </c>
      <c r="BG429" s="48">
        <v>0</v>
      </c>
      <c r="BH429" s="48">
        <v>0</v>
      </c>
      <c r="BI429" s="48">
        <v>0</v>
      </c>
      <c r="BJ429" s="48">
        <v>0</v>
      </c>
      <c r="BK429" s="48">
        <v>0</v>
      </c>
      <c r="BL429" s="48">
        <v>0</v>
      </c>
      <c r="BM429" s="48">
        <v>0</v>
      </c>
      <c r="BN429" s="48">
        <v>0</v>
      </c>
      <c r="BO429" s="48">
        <v>0</v>
      </c>
      <c r="BP429" s="48">
        <v>0</v>
      </c>
      <c r="BQ429" s="48">
        <v>0</v>
      </c>
      <c r="BR429" s="48">
        <v>0</v>
      </c>
      <c r="BS429" s="48">
        <v>0</v>
      </c>
      <c r="BT429" s="48">
        <v>0</v>
      </c>
      <c r="BU429" s="48">
        <v>0</v>
      </c>
      <c r="BV429" s="48">
        <v>0</v>
      </c>
      <c r="BW429" s="48">
        <v>0</v>
      </c>
      <c r="BX429" s="48">
        <v>0</v>
      </c>
      <c r="BY429" s="48">
        <v>0</v>
      </c>
      <c r="BZ429" s="48">
        <v>0</v>
      </c>
      <c r="CA429" s="48">
        <v>0</v>
      </c>
      <c r="CB429" s="48">
        <v>0</v>
      </c>
      <c r="CC429" s="48">
        <v>0</v>
      </c>
      <c r="CD429" s="48">
        <v>0</v>
      </c>
      <c r="CE429" s="48">
        <v>0</v>
      </c>
      <c r="CF429" s="48">
        <v>0</v>
      </c>
      <c r="CG429" s="48">
        <v>0</v>
      </c>
      <c r="CH429" s="48">
        <v>0</v>
      </c>
      <c r="CI429" s="48">
        <v>0</v>
      </c>
      <c r="CJ429" s="48">
        <v>0</v>
      </c>
      <c r="CK429" s="48">
        <v>0</v>
      </c>
      <c r="CL429" s="48">
        <v>0</v>
      </c>
      <c r="CM429" s="48">
        <v>0</v>
      </c>
      <c r="CN429" s="48">
        <v>0</v>
      </c>
      <c r="CO429" s="48">
        <v>0</v>
      </c>
      <c r="CP429" s="48">
        <v>96</v>
      </c>
      <c r="CQ429" s="48"/>
      <c r="CR429" s="48"/>
      <c r="CS429" s="48"/>
      <c r="CT429" s="48">
        <v>96</v>
      </c>
      <c r="CU429" s="48">
        <v>112</v>
      </c>
      <c r="CV429" s="429" t="s">
        <v>397</v>
      </c>
      <c r="CW429" s="47" t="s">
        <v>2048</v>
      </c>
      <c r="CX429" s="47" t="s">
        <v>1068</v>
      </c>
      <c r="CY429" s="15"/>
    </row>
    <row r="430" spans="1:103" hidden="1" x14ac:dyDescent="0.35">
      <c r="A430" s="427">
        <v>428</v>
      </c>
      <c r="B430" s="47" t="s">
        <v>2085</v>
      </c>
      <c r="C430" s="47" t="s">
        <v>2086</v>
      </c>
      <c r="D430" s="47" t="s">
        <v>56</v>
      </c>
      <c r="E430" s="47" t="s">
        <v>2087</v>
      </c>
      <c r="F430" s="47" t="s">
        <v>131</v>
      </c>
      <c r="G430" s="47" t="s">
        <v>58</v>
      </c>
      <c r="H430" s="47" t="s">
        <v>328</v>
      </c>
      <c r="I430" s="433"/>
      <c r="J430" s="433"/>
      <c r="K430" s="433"/>
      <c r="L430" s="433"/>
      <c r="M430" s="433"/>
      <c r="N430" s="369"/>
      <c r="O430" s="370"/>
      <c r="P430" s="433"/>
      <c r="Q430" s="433"/>
      <c r="R430" s="433"/>
      <c r="S430" s="433"/>
      <c r="T430" s="433"/>
      <c r="U430" s="369"/>
      <c r="V430" s="370"/>
      <c r="W430" s="47" t="s">
        <v>395</v>
      </c>
      <c r="X430" s="433"/>
      <c r="Y430" s="433"/>
      <c r="Z430" s="433"/>
      <c r="AA430" s="433"/>
      <c r="AB430" s="369"/>
      <c r="AC430" s="370"/>
      <c r="AD430" s="433"/>
      <c r="AE430" s="433"/>
      <c r="AF430" s="433"/>
      <c r="AG430" s="433"/>
      <c r="AH430" s="433"/>
      <c r="AI430" s="369"/>
      <c r="AJ430" s="370"/>
      <c r="AK430" s="433"/>
      <c r="AL430" s="433"/>
      <c r="AM430" s="221"/>
      <c r="AN430" s="48">
        <v>0</v>
      </c>
      <c r="AO430" s="48">
        <v>0</v>
      </c>
      <c r="AP430" s="48">
        <v>0</v>
      </c>
      <c r="AQ430" s="48"/>
      <c r="AR430" s="48"/>
      <c r="AS430" s="48"/>
      <c r="AT430" s="48">
        <v>18</v>
      </c>
      <c r="AU430" s="48">
        <v>0</v>
      </c>
      <c r="AV430" s="48">
        <v>0</v>
      </c>
      <c r="AW430" s="48">
        <v>0</v>
      </c>
      <c r="AX430" s="48">
        <v>0</v>
      </c>
      <c r="AY430" s="48">
        <v>0</v>
      </c>
      <c r="AZ430" s="48">
        <v>0</v>
      </c>
      <c r="BA430" s="48">
        <v>0</v>
      </c>
      <c r="BB430" s="48">
        <v>0</v>
      </c>
      <c r="BC430" s="48">
        <v>0</v>
      </c>
      <c r="BD430" s="48">
        <v>0</v>
      </c>
      <c r="BE430" s="48">
        <v>0</v>
      </c>
      <c r="BF430" s="48">
        <v>0</v>
      </c>
      <c r="BG430" s="48">
        <v>0</v>
      </c>
      <c r="BH430" s="48">
        <v>0</v>
      </c>
      <c r="BI430" s="48">
        <v>0</v>
      </c>
      <c r="BJ430" s="48">
        <v>0</v>
      </c>
      <c r="BK430" s="48">
        <v>0</v>
      </c>
      <c r="BL430" s="48">
        <v>0</v>
      </c>
      <c r="BM430" s="48">
        <v>0</v>
      </c>
      <c r="BN430" s="48">
        <v>0</v>
      </c>
      <c r="BO430" s="48">
        <v>0</v>
      </c>
      <c r="BP430" s="48">
        <v>0</v>
      </c>
      <c r="BQ430" s="48">
        <v>0</v>
      </c>
      <c r="BR430" s="48">
        <v>0</v>
      </c>
      <c r="BS430" s="48">
        <v>0</v>
      </c>
      <c r="BT430" s="48">
        <v>0</v>
      </c>
      <c r="BU430" s="48">
        <v>0</v>
      </c>
      <c r="BV430" s="48">
        <v>0</v>
      </c>
      <c r="BW430" s="48">
        <v>0</v>
      </c>
      <c r="BX430" s="48">
        <v>0</v>
      </c>
      <c r="BY430" s="48">
        <v>0</v>
      </c>
      <c r="BZ430" s="48">
        <v>0</v>
      </c>
      <c r="CA430" s="48">
        <v>0</v>
      </c>
      <c r="CB430" s="48">
        <v>0</v>
      </c>
      <c r="CC430" s="48">
        <v>0</v>
      </c>
      <c r="CD430" s="48">
        <v>0</v>
      </c>
      <c r="CE430" s="48">
        <v>0</v>
      </c>
      <c r="CF430" s="48">
        <v>0</v>
      </c>
      <c r="CG430" s="48">
        <v>0</v>
      </c>
      <c r="CH430" s="48">
        <v>0</v>
      </c>
      <c r="CI430" s="48">
        <v>0</v>
      </c>
      <c r="CJ430" s="48">
        <v>0</v>
      </c>
      <c r="CK430" s="48">
        <v>0</v>
      </c>
      <c r="CL430" s="48">
        <v>0</v>
      </c>
      <c r="CM430" s="48">
        <v>0</v>
      </c>
      <c r="CN430" s="48">
        <v>0</v>
      </c>
      <c r="CO430" s="48">
        <v>0</v>
      </c>
      <c r="CP430" s="48">
        <v>216</v>
      </c>
      <c r="CQ430" s="48"/>
      <c r="CR430" s="48"/>
      <c r="CS430" s="48"/>
      <c r="CT430" s="48">
        <v>208</v>
      </c>
      <c r="CU430" s="48"/>
      <c r="CV430" s="429" t="s">
        <v>397</v>
      </c>
      <c r="CW430" s="47" t="s">
        <v>2048</v>
      </c>
      <c r="CX430" s="47" t="s">
        <v>1067</v>
      </c>
    </row>
    <row r="431" spans="1:103" hidden="1" x14ac:dyDescent="0.35">
      <c r="A431" s="427">
        <v>429</v>
      </c>
      <c r="B431" s="47" t="s">
        <v>2088</v>
      </c>
      <c r="C431" s="47" t="s">
        <v>2089</v>
      </c>
      <c r="D431" s="47" t="s">
        <v>56</v>
      </c>
      <c r="E431" s="47" t="s">
        <v>2090</v>
      </c>
      <c r="F431" s="47" t="s">
        <v>131</v>
      </c>
      <c r="G431" s="47" t="s">
        <v>58</v>
      </c>
      <c r="H431" s="47" t="s">
        <v>399</v>
      </c>
      <c r="I431" s="433"/>
      <c r="J431" s="433"/>
      <c r="K431" s="433"/>
      <c r="L431" s="433"/>
      <c r="M431" s="433"/>
      <c r="N431" s="369"/>
      <c r="O431" s="370"/>
      <c r="P431" s="433"/>
      <c r="Q431" s="433"/>
      <c r="R431" s="433"/>
      <c r="S431" s="433"/>
      <c r="T431" s="433"/>
      <c r="U431" s="369"/>
      <c r="V431" s="370"/>
      <c r="W431" s="47" t="s">
        <v>104</v>
      </c>
      <c r="X431" s="47" t="s">
        <v>104</v>
      </c>
      <c r="Y431" s="47" t="s">
        <v>104</v>
      </c>
      <c r="Z431" s="423" t="s">
        <v>106</v>
      </c>
      <c r="AA431" s="423" t="s">
        <v>106</v>
      </c>
      <c r="AB431" s="369" t="s">
        <v>395</v>
      </c>
      <c r="AC431" s="370" t="s">
        <v>395</v>
      </c>
      <c r="AD431" s="423" t="s">
        <v>106</v>
      </c>
      <c r="AE431" s="47" t="s">
        <v>532</v>
      </c>
      <c r="AF431" s="423" t="s">
        <v>106</v>
      </c>
      <c r="AG431" s="423" t="s">
        <v>106</v>
      </c>
      <c r="AH431" s="47" t="s">
        <v>395</v>
      </c>
      <c r="AI431" s="432" t="s">
        <v>948</v>
      </c>
      <c r="AJ431" s="370" t="s">
        <v>395</v>
      </c>
      <c r="AK431" s="19" t="s">
        <v>1051</v>
      </c>
      <c r="AL431" s="47" t="s">
        <v>395</v>
      </c>
      <c r="AM431" s="221"/>
      <c r="AN431" s="48">
        <v>9</v>
      </c>
      <c r="AO431" s="48">
        <v>9</v>
      </c>
      <c r="AP431" s="48">
        <v>9</v>
      </c>
      <c r="AQ431" s="48">
        <v>0</v>
      </c>
      <c r="AR431" s="48">
        <v>15</v>
      </c>
      <c r="AS431" s="48">
        <v>12</v>
      </c>
      <c r="AT431" s="430">
        <v>17.833300000000001</v>
      </c>
      <c r="AU431" s="48">
        <v>84</v>
      </c>
      <c r="AV431" s="48">
        <v>84</v>
      </c>
      <c r="AW431" s="48">
        <v>84</v>
      </c>
      <c r="AX431" s="48">
        <v>0</v>
      </c>
      <c r="AY431" s="48">
        <v>0</v>
      </c>
      <c r="AZ431" s="48">
        <v>0</v>
      </c>
      <c r="BA431" s="48">
        <v>8</v>
      </c>
      <c r="BB431" s="48">
        <v>0</v>
      </c>
      <c r="BC431" s="48">
        <v>0</v>
      </c>
      <c r="BD431" s="48">
        <v>0</v>
      </c>
      <c r="BE431" s="48">
        <v>0</v>
      </c>
      <c r="BF431" s="48">
        <v>0</v>
      </c>
      <c r="BG431" s="48">
        <v>0</v>
      </c>
      <c r="BH431" s="48">
        <v>8</v>
      </c>
      <c r="BI431" s="48">
        <v>8</v>
      </c>
      <c r="BJ431" s="48">
        <v>0</v>
      </c>
      <c r="BK431" s="48">
        <v>0</v>
      </c>
      <c r="BL431" s="48">
        <v>10</v>
      </c>
      <c r="BM431" s="48">
        <v>0</v>
      </c>
      <c r="BN431" s="48">
        <v>0</v>
      </c>
      <c r="BO431" s="48">
        <v>0</v>
      </c>
      <c r="BP431" s="48">
        <v>0</v>
      </c>
      <c r="BQ431" s="48">
        <v>0</v>
      </c>
      <c r="BR431" s="48">
        <v>0</v>
      </c>
      <c r="BS431" s="48">
        <v>0</v>
      </c>
      <c r="BT431" s="48">
        <v>0</v>
      </c>
      <c r="BU431" s="48">
        <v>0</v>
      </c>
      <c r="BV431" s="48">
        <v>0</v>
      </c>
      <c r="BW431" s="48">
        <v>0</v>
      </c>
      <c r="BX431" s="48">
        <v>0</v>
      </c>
      <c r="BY431" s="48">
        <v>0</v>
      </c>
      <c r="BZ431" s="48">
        <v>0</v>
      </c>
      <c r="CA431" s="48">
        <v>0</v>
      </c>
      <c r="CB431" s="48">
        <v>0</v>
      </c>
      <c r="CC431" s="48">
        <v>0</v>
      </c>
      <c r="CD431" s="48">
        <v>0</v>
      </c>
      <c r="CE431" s="48">
        <v>0</v>
      </c>
      <c r="CF431" s="48">
        <v>0</v>
      </c>
      <c r="CG431" s="48">
        <v>0</v>
      </c>
      <c r="CH431" s="48">
        <v>0</v>
      </c>
      <c r="CI431" s="48">
        <v>0</v>
      </c>
      <c r="CJ431" s="48">
        <v>0</v>
      </c>
      <c r="CK431" s="48">
        <v>0</v>
      </c>
      <c r="CL431" s="48">
        <v>0</v>
      </c>
      <c r="CM431" s="48">
        <v>0</v>
      </c>
      <c r="CN431" s="48">
        <v>0</v>
      </c>
      <c r="CO431" s="48">
        <v>0</v>
      </c>
      <c r="CP431" s="48">
        <v>96</v>
      </c>
      <c r="CQ431" s="48">
        <v>8</v>
      </c>
      <c r="CR431" s="48"/>
      <c r="CS431" s="48">
        <v>10</v>
      </c>
      <c r="CT431" s="48">
        <v>114</v>
      </c>
      <c r="CU431" s="48">
        <v>84</v>
      </c>
      <c r="CV431" s="429" t="s">
        <v>397</v>
      </c>
      <c r="CW431" s="47" t="s">
        <v>2048</v>
      </c>
      <c r="CX431" s="47" t="s">
        <v>319</v>
      </c>
    </row>
    <row r="432" spans="1:103" hidden="1" x14ac:dyDescent="0.35">
      <c r="A432" s="427">
        <v>430</v>
      </c>
      <c r="B432" s="47" t="s">
        <v>2091</v>
      </c>
      <c r="C432" s="47" t="s">
        <v>2092</v>
      </c>
      <c r="D432" s="47" t="s">
        <v>56</v>
      </c>
      <c r="E432" s="47" t="s">
        <v>2093</v>
      </c>
      <c r="F432" s="47" t="s">
        <v>131</v>
      </c>
      <c r="G432" s="47" t="s">
        <v>58</v>
      </c>
      <c r="H432" s="47" t="s">
        <v>399</v>
      </c>
      <c r="I432" s="433"/>
      <c r="J432" s="433"/>
      <c r="K432" s="433"/>
      <c r="L432" s="433"/>
      <c r="M432" s="433"/>
      <c r="N432" s="369"/>
      <c r="O432" s="370"/>
      <c r="P432" s="433"/>
      <c r="Q432" s="433"/>
      <c r="R432" s="433"/>
      <c r="S432" s="433"/>
      <c r="T432" s="433"/>
      <c r="U432" s="369"/>
      <c r="V432" s="370"/>
      <c r="W432" s="433"/>
      <c r="X432" s="433"/>
      <c r="Y432" s="433"/>
      <c r="Z432" s="433"/>
      <c r="AA432" s="433"/>
      <c r="AB432" s="369"/>
      <c r="AC432" s="370"/>
      <c r="AD432" s="433"/>
      <c r="AE432" s="433"/>
      <c r="AF432" s="433"/>
      <c r="AG432" s="433"/>
      <c r="AH432" s="433"/>
      <c r="AI432" s="369"/>
      <c r="AJ432" s="370"/>
      <c r="AK432" s="433"/>
      <c r="AL432" s="433"/>
      <c r="AM432" s="221"/>
      <c r="AN432" s="48">
        <v>0</v>
      </c>
      <c r="AO432" s="48">
        <v>0</v>
      </c>
      <c r="AP432" s="48">
        <v>0</v>
      </c>
      <c r="AQ432" s="48">
        <v>0</v>
      </c>
      <c r="AR432" s="48"/>
      <c r="AS432" s="48">
        <v>0</v>
      </c>
      <c r="AT432" s="48">
        <v>18</v>
      </c>
      <c r="AU432" s="48">
        <v>0</v>
      </c>
      <c r="AV432" s="48">
        <v>0</v>
      </c>
      <c r="AW432" s="48">
        <v>0</v>
      </c>
      <c r="AX432" s="48">
        <v>0</v>
      </c>
      <c r="AY432" s="48">
        <v>0</v>
      </c>
      <c r="AZ432" s="48">
        <v>0</v>
      </c>
      <c r="BA432" s="48">
        <v>0</v>
      </c>
      <c r="BB432" s="48">
        <v>0</v>
      </c>
      <c r="BC432" s="48">
        <v>0</v>
      </c>
      <c r="BD432" s="48">
        <v>0</v>
      </c>
      <c r="BE432" s="48">
        <v>0</v>
      </c>
      <c r="BF432" s="48">
        <v>0</v>
      </c>
      <c r="BG432" s="48">
        <v>0</v>
      </c>
      <c r="BH432" s="48">
        <v>0</v>
      </c>
      <c r="BI432" s="48">
        <v>0</v>
      </c>
      <c r="BJ432" s="48">
        <v>0</v>
      </c>
      <c r="BK432" s="48">
        <v>0</v>
      </c>
      <c r="BL432" s="48">
        <v>0</v>
      </c>
      <c r="BM432" s="48">
        <v>0</v>
      </c>
      <c r="BN432" s="48">
        <v>0</v>
      </c>
      <c r="BO432" s="48">
        <v>0</v>
      </c>
      <c r="BP432" s="48">
        <v>0</v>
      </c>
      <c r="BQ432" s="48">
        <v>0</v>
      </c>
      <c r="BR432" s="48">
        <v>0</v>
      </c>
      <c r="BS432" s="48">
        <v>0</v>
      </c>
      <c r="BT432" s="48">
        <v>0</v>
      </c>
      <c r="BU432" s="48">
        <v>0</v>
      </c>
      <c r="BV432" s="48">
        <v>0</v>
      </c>
      <c r="BW432" s="48">
        <v>0</v>
      </c>
      <c r="BX432" s="48">
        <v>0</v>
      </c>
      <c r="BY432" s="48">
        <v>0</v>
      </c>
      <c r="BZ432" s="48">
        <v>0</v>
      </c>
      <c r="CA432" s="48">
        <v>0</v>
      </c>
      <c r="CB432" s="48">
        <v>0</v>
      </c>
      <c r="CC432" s="48">
        <v>0</v>
      </c>
      <c r="CD432" s="48">
        <v>0</v>
      </c>
      <c r="CE432" s="48">
        <v>0</v>
      </c>
      <c r="CF432" s="48">
        <v>0</v>
      </c>
      <c r="CG432" s="48">
        <v>0</v>
      </c>
      <c r="CH432" s="48">
        <v>0</v>
      </c>
      <c r="CI432" s="48">
        <v>0</v>
      </c>
      <c r="CJ432" s="48">
        <v>0</v>
      </c>
      <c r="CK432" s="48">
        <v>0</v>
      </c>
      <c r="CL432" s="48">
        <v>0</v>
      </c>
      <c r="CM432" s="48">
        <v>0</v>
      </c>
      <c r="CN432" s="48">
        <v>0</v>
      </c>
      <c r="CO432" s="48">
        <v>0</v>
      </c>
      <c r="CP432" s="48">
        <v>200</v>
      </c>
      <c r="CQ432" s="48"/>
      <c r="CR432" s="48"/>
      <c r="CS432" s="48">
        <v>16</v>
      </c>
      <c r="CT432" s="48">
        <v>208</v>
      </c>
      <c r="CU432" s="48"/>
      <c r="CV432" s="429" t="s">
        <v>397</v>
      </c>
      <c r="CW432" s="47" t="s">
        <v>2094</v>
      </c>
      <c r="CX432" s="47" t="s">
        <v>1067</v>
      </c>
    </row>
    <row r="433" spans="1:103" hidden="1" x14ac:dyDescent="0.35">
      <c r="A433" s="427">
        <v>431</v>
      </c>
      <c r="B433" s="47" t="s">
        <v>2095</v>
      </c>
      <c r="C433" s="47" t="s">
        <v>2096</v>
      </c>
      <c r="D433" s="47" t="s">
        <v>56</v>
      </c>
      <c r="E433" s="47" t="s">
        <v>2097</v>
      </c>
      <c r="F433" s="47" t="s">
        <v>131</v>
      </c>
      <c r="G433" s="47" t="s">
        <v>58</v>
      </c>
      <c r="H433" s="47" t="s">
        <v>399</v>
      </c>
      <c r="I433" s="433"/>
      <c r="J433" s="433"/>
      <c r="K433" s="433"/>
      <c r="L433" s="433"/>
      <c r="M433" s="433"/>
      <c r="N433" s="369"/>
      <c r="O433" s="370"/>
      <c r="P433" s="433"/>
      <c r="Q433" s="433"/>
      <c r="R433" s="433"/>
      <c r="S433" s="433"/>
      <c r="T433" s="433"/>
      <c r="U433" s="369"/>
      <c r="V433" s="370"/>
      <c r="W433" s="433"/>
      <c r="X433" s="433"/>
      <c r="Y433" s="433"/>
      <c r="Z433" s="433"/>
      <c r="AA433" s="433"/>
      <c r="AB433" s="369"/>
      <c r="AC433" s="370"/>
      <c r="AD433" s="47" t="s">
        <v>104</v>
      </c>
      <c r="AE433" s="47" t="s">
        <v>104</v>
      </c>
      <c r="AF433" s="47" t="s">
        <v>104</v>
      </c>
      <c r="AG433" s="47" t="s">
        <v>395</v>
      </c>
      <c r="AH433" s="423" t="s">
        <v>106</v>
      </c>
      <c r="AI433" s="19" t="s">
        <v>106</v>
      </c>
      <c r="AJ433" s="370" t="s">
        <v>395</v>
      </c>
      <c r="AK433" s="423" t="s">
        <v>106</v>
      </c>
      <c r="AL433" s="19" t="s">
        <v>1057</v>
      </c>
      <c r="AM433" s="221"/>
      <c r="AN433" s="430">
        <v>6.9749999999999996</v>
      </c>
      <c r="AO433" s="430">
        <v>6.9749999999999996</v>
      </c>
      <c r="AP433" s="430">
        <v>6.9749999999999996</v>
      </c>
      <c r="AQ433" s="48">
        <v>0</v>
      </c>
      <c r="AR433" s="48">
        <v>0</v>
      </c>
      <c r="AS433" s="48">
        <v>0</v>
      </c>
      <c r="AT433" s="430">
        <v>18.333300000000001</v>
      </c>
      <c r="AU433" s="430">
        <v>63.75</v>
      </c>
      <c r="AV433" s="430">
        <v>63.75</v>
      </c>
      <c r="AW433" s="430">
        <v>63.75</v>
      </c>
      <c r="AX433" s="48">
        <v>0</v>
      </c>
      <c r="AY433" s="48">
        <v>0</v>
      </c>
      <c r="AZ433" s="48">
        <v>0</v>
      </c>
      <c r="BA433" s="48">
        <v>0</v>
      </c>
      <c r="BB433" s="48">
        <v>0</v>
      </c>
      <c r="BC433" s="48">
        <v>0</v>
      </c>
      <c r="BD433" s="48">
        <v>0</v>
      </c>
      <c r="BE433" s="430">
        <v>0.25</v>
      </c>
      <c r="BF433" s="48">
        <v>0</v>
      </c>
      <c r="BG433" s="48">
        <v>0</v>
      </c>
      <c r="BH433" s="430">
        <v>0.25</v>
      </c>
      <c r="BI433" s="430">
        <v>0.25</v>
      </c>
      <c r="BJ433" s="48">
        <v>0</v>
      </c>
      <c r="BK433" s="48">
        <v>0</v>
      </c>
      <c r="BL433" s="48">
        <v>0</v>
      </c>
      <c r="BM433" s="48">
        <v>0</v>
      </c>
      <c r="BN433" s="48">
        <v>0</v>
      </c>
      <c r="BO433" s="48">
        <v>0</v>
      </c>
      <c r="BP433" s="48">
        <v>0</v>
      </c>
      <c r="BQ433" s="48">
        <v>0</v>
      </c>
      <c r="BR433" s="48">
        <v>0</v>
      </c>
      <c r="BS433" s="48">
        <v>0</v>
      </c>
      <c r="BT433" s="48">
        <v>0</v>
      </c>
      <c r="BU433" s="48">
        <v>0</v>
      </c>
      <c r="BV433" s="48">
        <v>0</v>
      </c>
      <c r="BW433" s="48">
        <v>0</v>
      </c>
      <c r="BX433" s="48">
        <v>0</v>
      </c>
      <c r="BY433" s="48">
        <v>0</v>
      </c>
      <c r="BZ433" s="48">
        <v>0</v>
      </c>
      <c r="CA433" s="48">
        <v>0</v>
      </c>
      <c r="CB433" s="48">
        <v>0</v>
      </c>
      <c r="CC433" s="48">
        <v>0</v>
      </c>
      <c r="CD433" s="48">
        <v>0</v>
      </c>
      <c r="CE433" s="48">
        <v>0</v>
      </c>
      <c r="CF433" s="48">
        <v>0</v>
      </c>
      <c r="CG433" s="48">
        <v>0</v>
      </c>
      <c r="CH433" s="48">
        <v>0</v>
      </c>
      <c r="CI433" s="48">
        <v>0</v>
      </c>
      <c r="CJ433" s="48">
        <v>0</v>
      </c>
      <c r="CK433" s="48">
        <v>0</v>
      </c>
      <c r="CL433" s="48">
        <v>0</v>
      </c>
      <c r="CM433" s="48">
        <v>0</v>
      </c>
      <c r="CN433" s="48">
        <v>0</v>
      </c>
      <c r="CO433" s="48">
        <v>0</v>
      </c>
      <c r="CP433" s="48">
        <v>144</v>
      </c>
      <c r="CQ433" s="48"/>
      <c r="CR433" s="48"/>
      <c r="CS433" s="430">
        <v>0.25</v>
      </c>
      <c r="CT433" s="430">
        <v>144.25</v>
      </c>
      <c r="CU433" s="430">
        <v>63.75</v>
      </c>
      <c r="CV433" s="429" t="s">
        <v>397</v>
      </c>
      <c r="CW433" s="47" t="s">
        <v>2094</v>
      </c>
      <c r="CX433" s="47" t="s">
        <v>1067</v>
      </c>
    </row>
    <row r="434" spans="1:103" hidden="1" x14ac:dyDescent="0.35">
      <c r="A434" s="427">
        <v>432</v>
      </c>
      <c r="B434" s="47" t="s">
        <v>2098</v>
      </c>
      <c r="C434" s="47" t="s">
        <v>761</v>
      </c>
      <c r="D434" s="47" t="s">
        <v>56</v>
      </c>
      <c r="E434" s="47" t="s">
        <v>2099</v>
      </c>
      <c r="F434" s="47" t="s">
        <v>131</v>
      </c>
      <c r="G434" s="47" t="s">
        <v>58</v>
      </c>
      <c r="H434" s="47" t="s">
        <v>399</v>
      </c>
      <c r="I434" s="433"/>
      <c r="J434" s="433"/>
      <c r="K434" s="433"/>
      <c r="L434" s="433"/>
      <c r="M434" s="433"/>
      <c r="N434" s="369"/>
      <c r="O434" s="370"/>
      <c r="P434" s="433"/>
      <c r="Q434" s="433"/>
      <c r="R434" s="433"/>
      <c r="S434" s="433"/>
      <c r="T434" s="433"/>
      <c r="U434" s="369"/>
      <c r="V434" s="370"/>
      <c r="W434" s="433"/>
      <c r="X434" s="433"/>
      <c r="Y434" s="433"/>
      <c r="Z434" s="433"/>
      <c r="AA434" s="433"/>
      <c r="AB434" s="369"/>
      <c r="AC434" s="370"/>
      <c r="AD434" s="47" t="s">
        <v>104</v>
      </c>
      <c r="AE434" s="47" t="s">
        <v>104</v>
      </c>
      <c r="AF434" s="47" t="s">
        <v>104</v>
      </c>
      <c r="AG434" s="423" t="s">
        <v>106</v>
      </c>
      <c r="AH434" s="423" t="s">
        <v>106</v>
      </c>
      <c r="AI434" s="369" t="s">
        <v>395</v>
      </c>
      <c r="AJ434" s="370" t="s">
        <v>395</v>
      </c>
      <c r="AK434" s="423" t="s">
        <v>106</v>
      </c>
      <c r="AL434" s="423" t="s">
        <v>106</v>
      </c>
      <c r="AM434" s="221"/>
      <c r="AN434" s="48">
        <v>7</v>
      </c>
      <c r="AO434" s="48">
        <v>7</v>
      </c>
      <c r="AP434" s="48">
        <v>7</v>
      </c>
      <c r="AQ434" s="48">
        <v>0</v>
      </c>
      <c r="AR434" s="48">
        <v>0</v>
      </c>
      <c r="AS434" s="48">
        <v>0</v>
      </c>
      <c r="AT434" s="430">
        <v>18.333300000000001</v>
      </c>
      <c r="AU434" s="48">
        <v>64</v>
      </c>
      <c r="AV434" s="48">
        <v>64</v>
      </c>
      <c r="AW434" s="48">
        <v>64</v>
      </c>
      <c r="AX434" s="48">
        <v>0</v>
      </c>
      <c r="AY434" s="48">
        <v>0</v>
      </c>
      <c r="AZ434" s="48">
        <v>0</v>
      </c>
      <c r="BA434" s="48">
        <v>0</v>
      </c>
      <c r="BB434" s="48">
        <v>0</v>
      </c>
      <c r="BC434" s="48">
        <v>0</v>
      </c>
      <c r="BD434" s="48">
        <v>0</v>
      </c>
      <c r="BE434" s="48">
        <v>0</v>
      </c>
      <c r="BF434" s="48">
        <v>0</v>
      </c>
      <c r="BG434" s="48">
        <v>0</v>
      </c>
      <c r="BH434" s="48">
        <v>0</v>
      </c>
      <c r="BI434" s="48">
        <v>0</v>
      </c>
      <c r="BJ434" s="48">
        <v>0</v>
      </c>
      <c r="BK434" s="48">
        <v>0</v>
      </c>
      <c r="BL434" s="48">
        <v>0</v>
      </c>
      <c r="BM434" s="48">
        <v>0</v>
      </c>
      <c r="BN434" s="48">
        <v>0</v>
      </c>
      <c r="BO434" s="48">
        <v>0</v>
      </c>
      <c r="BP434" s="48">
        <v>0</v>
      </c>
      <c r="BQ434" s="48">
        <v>0</v>
      </c>
      <c r="BR434" s="48">
        <v>0</v>
      </c>
      <c r="BS434" s="48">
        <v>0</v>
      </c>
      <c r="BT434" s="48">
        <v>0</v>
      </c>
      <c r="BU434" s="48">
        <v>0</v>
      </c>
      <c r="BV434" s="48">
        <v>0</v>
      </c>
      <c r="BW434" s="48">
        <v>0</v>
      </c>
      <c r="BX434" s="48">
        <v>0</v>
      </c>
      <c r="BY434" s="48">
        <v>0</v>
      </c>
      <c r="BZ434" s="48">
        <v>0</v>
      </c>
      <c r="CA434" s="48">
        <v>0</v>
      </c>
      <c r="CB434" s="48">
        <v>0</v>
      </c>
      <c r="CC434" s="48">
        <v>0</v>
      </c>
      <c r="CD434" s="48">
        <v>0</v>
      </c>
      <c r="CE434" s="48">
        <v>0</v>
      </c>
      <c r="CF434" s="48">
        <v>0</v>
      </c>
      <c r="CG434" s="48">
        <v>0</v>
      </c>
      <c r="CH434" s="48">
        <v>0</v>
      </c>
      <c r="CI434" s="48">
        <v>0</v>
      </c>
      <c r="CJ434" s="48">
        <v>0</v>
      </c>
      <c r="CK434" s="48">
        <v>0</v>
      </c>
      <c r="CL434" s="48">
        <v>0</v>
      </c>
      <c r="CM434" s="48">
        <v>0</v>
      </c>
      <c r="CN434" s="48">
        <v>0</v>
      </c>
      <c r="CO434" s="48">
        <v>0</v>
      </c>
      <c r="CP434" s="48">
        <v>144</v>
      </c>
      <c r="CQ434" s="48"/>
      <c r="CR434" s="48"/>
      <c r="CS434" s="48"/>
      <c r="CT434" s="48">
        <v>144</v>
      </c>
      <c r="CU434" s="48">
        <v>64</v>
      </c>
      <c r="CV434" s="429" t="s">
        <v>397</v>
      </c>
      <c r="CW434" s="47" t="s">
        <v>2094</v>
      </c>
      <c r="CX434" s="47" t="s">
        <v>1068</v>
      </c>
      <c r="CY434" s="15"/>
    </row>
    <row r="435" spans="1:103" hidden="1" x14ac:dyDescent="0.35">
      <c r="A435" s="427">
        <v>433</v>
      </c>
      <c r="B435" s="47" t="s">
        <v>2100</v>
      </c>
      <c r="C435" s="47" t="s">
        <v>2101</v>
      </c>
      <c r="D435" s="47" t="s">
        <v>56</v>
      </c>
      <c r="E435" s="47" t="s">
        <v>2102</v>
      </c>
      <c r="F435" s="47" t="s">
        <v>131</v>
      </c>
      <c r="G435" s="47" t="s">
        <v>58</v>
      </c>
      <c r="H435" s="47" t="s">
        <v>399</v>
      </c>
      <c r="I435" s="433"/>
      <c r="J435" s="433"/>
      <c r="K435" s="433"/>
      <c r="L435" s="433"/>
      <c r="M435" s="433"/>
      <c r="N435" s="369"/>
      <c r="O435" s="370"/>
      <c r="P435" s="433"/>
      <c r="Q435" s="433"/>
      <c r="R435" s="433"/>
      <c r="S435" s="433"/>
      <c r="T435" s="433"/>
      <c r="U435" s="369"/>
      <c r="V435" s="370"/>
      <c r="W435" s="433"/>
      <c r="X435" s="433"/>
      <c r="Y435" s="433"/>
      <c r="Z435" s="433"/>
      <c r="AA435" s="433"/>
      <c r="AB435" s="369"/>
      <c r="AC435" s="370"/>
      <c r="AD435" s="47" t="s">
        <v>104</v>
      </c>
      <c r="AE435" s="47" t="s">
        <v>104</v>
      </c>
      <c r="AF435" s="47" t="s">
        <v>104</v>
      </c>
      <c r="AG435" s="423" t="s">
        <v>106</v>
      </c>
      <c r="AH435" s="423" t="s">
        <v>106</v>
      </c>
      <c r="AI435" s="369" t="s">
        <v>395</v>
      </c>
      <c r="AJ435" s="370" t="s">
        <v>395</v>
      </c>
      <c r="AK435" s="423" t="s">
        <v>106</v>
      </c>
      <c r="AL435" s="423" t="s">
        <v>106</v>
      </c>
      <c r="AM435" s="221"/>
      <c r="AN435" s="48">
        <v>7</v>
      </c>
      <c r="AO435" s="48">
        <v>7</v>
      </c>
      <c r="AP435" s="48">
        <v>7</v>
      </c>
      <c r="AQ435" s="48">
        <v>0</v>
      </c>
      <c r="AR435" s="48">
        <v>10</v>
      </c>
      <c r="AS435" s="48">
        <v>8</v>
      </c>
      <c r="AT435" s="430">
        <v>18.333300000000001</v>
      </c>
      <c r="AU435" s="48">
        <v>64</v>
      </c>
      <c r="AV435" s="48">
        <v>64</v>
      </c>
      <c r="AW435" s="48">
        <v>64</v>
      </c>
      <c r="AX435" s="48">
        <v>0</v>
      </c>
      <c r="AY435" s="48">
        <v>0</v>
      </c>
      <c r="AZ435" s="48">
        <v>0</v>
      </c>
      <c r="BA435" s="48">
        <v>0</v>
      </c>
      <c r="BB435" s="48">
        <v>0</v>
      </c>
      <c r="BC435" s="48">
        <v>0</v>
      </c>
      <c r="BD435" s="48">
        <v>0</v>
      </c>
      <c r="BE435" s="48">
        <v>0</v>
      </c>
      <c r="BF435" s="48">
        <v>0</v>
      </c>
      <c r="BG435" s="48">
        <v>0</v>
      </c>
      <c r="BH435" s="48">
        <v>0</v>
      </c>
      <c r="BI435" s="48">
        <v>0</v>
      </c>
      <c r="BJ435" s="48">
        <v>0</v>
      </c>
      <c r="BK435" s="48">
        <v>0</v>
      </c>
      <c r="BL435" s="48">
        <v>0</v>
      </c>
      <c r="BM435" s="48">
        <v>0</v>
      </c>
      <c r="BN435" s="48">
        <v>0</v>
      </c>
      <c r="BO435" s="48">
        <v>0</v>
      </c>
      <c r="BP435" s="48">
        <v>0</v>
      </c>
      <c r="BQ435" s="48">
        <v>0</v>
      </c>
      <c r="BR435" s="48">
        <v>0</v>
      </c>
      <c r="BS435" s="48">
        <v>0</v>
      </c>
      <c r="BT435" s="48">
        <v>0</v>
      </c>
      <c r="BU435" s="48">
        <v>0</v>
      </c>
      <c r="BV435" s="48">
        <v>0</v>
      </c>
      <c r="BW435" s="48">
        <v>0</v>
      </c>
      <c r="BX435" s="48">
        <v>0</v>
      </c>
      <c r="BY435" s="48">
        <v>0</v>
      </c>
      <c r="BZ435" s="48">
        <v>0</v>
      </c>
      <c r="CA435" s="48">
        <v>0</v>
      </c>
      <c r="CB435" s="48">
        <v>0</v>
      </c>
      <c r="CC435" s="48">
        <v>0</v>
      </c>
      <c r="CD435" s="48">
        <v>0</v>
      </c>
      <c r="CE435" s="48">
        <v>0</v>
      </c>
      <c r="CF435" s="48">
        <v>0</v>
      </c>
      <c r="CG435" s="48">
        <v>0</v>
      </c>
      <c r="CH435" s="48">
        <v>0</v>
      </c>
      <c r="CI435" s="48">
        <v>0</v>
      </c>
      <c r="CJ435" s="48">
        <v>0</v>
      </c>
      <c r="CK435" s="48">
        <v>0</v>
      </c>
      <c r="CL435" s="48">
        <v>0</v>
      </c>
      <c r="CM435" s="48">
        <v>0</v>
      </c>
      <c r="CN435" s="48">
        <v>0</v>
      </c>
      <c r="CO435" s="48">
        <v>0</v>
      </c>
      <c r="CP435" s="48">
        <v>144</v>
      </c>
      <c r="CQ435" s="48"/>
      <c r="CR435" s="48"/>
      <c r="CS435" s="48"/>
      <c r="CT435" s="48">
        <v>144</v>
      </c>
      <c r="CU435" s="48">
        <v>64</v>
      </c>
      <c r="CV435" s="429" t="s">
        <v>397</v>
      </c>
      <c r="CW435" s="47" t="s">
        <v>2094</v>
      </c>
      <c r="CX435" s="47" t="s">
        <v>1068</v>
      </c>
      <c r="CY435" s="15"/>
    </row>
    <row r="436" spans="1:103" hidden="1" x14ac:dyDescent="0.35">
      <c r="A436" s="427">
        <v>434</v>
      </c>
      <c r="B436" s="47" t="s">
        <v>2103</v>
      </c>
      <c r="C436" s="47" t="s">
        <v>2104</v>
      </c>
      <c r="D436" s="47" t="s">
        <v>56</v>
      </c>
      <c r="E436" s="47" t="s">
        <v>2105</v>
      </c>
      <c r="F436" s="47" t="s">
        <v>131</v>
      </c>
      <c r="G436" s="47" t="s">
        <v>58</v>
      </c>
      <c r="H436" s="47" t="s">
        <v>399</v>
      </c>
      <c r="I436" s="433"/>
      <c r="J436" s="433"/>
      <c r="K436" s="433"/>
      <c r="L436" s="433"/>
      <c r="M436" s="433"/>
      <c r="N436" s="369"/>
      <c r="O436" s="370"/>
      <c r="P436" s="433"/>
      <c r="Q436" s="433"/>
      <c r="R436" s="433"/>
      <c r="S436" s="433"/>
      <c r="T436" s="433"/>
      <c r="U436" s="369"/>
      <c r="V436" s="370"/>
      <c r="W436" s="433"/>
      <c r="X436" s="433"/>
      <c r="Y436" s="433"/>
      <c r="Z436" s="433"/>
      <c r="AA436" s="433"/>
      <c r="AB436" s="369"/>
      <c r="AC436" s="370"/>
      <c r="AD436" s="47" t="s">
        <v>104</v>
      </c>
      <c r="AE436" s="47" t="s">
        <v>104</v>
      </c>
      <c r="AF436" s="47" t="s">
        <v>104</v>
      </c>
      <c r="AG436" s="423" t="s">
        <v>106</v>
      </c>
      <c r="AH436" s="423" t="s">
        <v>106</v>
      </c>
      <c r="AI436" s="369" t="s">
        <v>395</v>
      </c>
      <c r="AJ436" s="370" t="s">
        <v>395</v>
      </c>
      <c r="AK436" s="423" t="s">
        <v>106</v>
      </c>
      <c r="AL436" s="423" t="s">
        <v>106</v>
      </c>
      <c r="AM436" s="221"/>
      <c r="AN436" s="48">
        <v>7</v>
      </c>
      <c r="AO436" s="48">
        <v>7</v>
      </c>
      <c r="AP436" s="48">
        <v>7</v>
      </c>
      <c r="AQ436" s="48">
        <v>0</v>
      </c>
      <c r="AR436" s="48">
        <v>10</v>
      </c>
      <c r="AS436" s="48">
        <v>8</v>
      </c>
      <c r="AT436" s="430">
        <v>18.333300000000001</v>
      </c>
      <c r="AU436" s="48">
        <v>64</v>
      </c>
      <c r="AV436" s="48">
        <v>64</v>
      </c>
      <c r="AW436" s="48">
        <v>64</v>
      </c>
      <c r="AX436" s="48">
        <v>0</v>
      </c>
      <c r="AY436" s="48">
        <v>0</v>
      </c>
      <c r="AZ436" s="48">
        <v>0</v>
      </c>
      <c r="BA436" s="48">
        <v>0</v>
      </c>
      <c r="BB436" s="48">
        <v>0</v>
      </c>
      <c r="BC436" s="48">
        <v>0</v>
      </c>
      <c r="BD436" s="48">
        <v>0</v>
      </c>
      <c r="BE436" s="48">
        <v>0</v>
      </c>
      <c r="BF436" s="48">
        <v>0</v>
      </c>
      <c r="BG436" s="48">
        <v>0</v>
      </c>
      <c r="BH436" s="48">
        <v>0</v>
      </c>
      <c r="BI436" s="48">
        <v>0</v>
      </c>
      <c r="BJ436" s="48">
        <v>0</v>
      </c>
      <c r="BK436" s="48">
        <v>0</v>
      </c>
      <c r="BL436" s="48">
        <v>0</v>
      </c>
      <c r="BM436" s="48">
        <v>0</v>
      </c>
      <c r="BN436" s="48">
        <v>0</v>
      </c>
      <c r="BO436" s="48">
        <v>0</v>
      </c>
      <c r="BP436" s="48">
        <v>0</v>
      </c>
      <c r="BQ436" s="48">
        <v>0</v>
      </c>
      <c r="BR436" s="48">
        <v>0</v>
      </c>
      <c r="BS436" s="48">
        <v>0</v>
      </c>
      <c r="BT436" s="48">
        <v>0</v>
      </c>
      <c r="BU436" s="48">
        <v>0</v>
      </c>
      <c r="BV436" s="48">
        <v>0</v>
      </c>
      <c r="BW436" s="48">
        <v>0</v>
      </c>
      <c r="BX436" s="48">
        <v>0</v>
      </c>
      <c r="BY436" s="48">
        <v>0</v>
      </c>
      <c r="BZ436" s="48">
        <v>0</v>
      </c>
      <c r="CA436" s="48">
        <v>0</v>
      </c>
      <c r="CB436" s="48">
        <v>0</v>
      </c>
      <c r="CC436" s="48">
        <v>0</v>
      </c>
      <c r="CD436" s="48">
        <v>0</v>
      </c>
      <c r="CE436" s="48">
        <v>0</v>
      </c>
      <c r="CF436" s="48">
        <v>0</v>
      </c>
      <c r="CG436" s="48">
        <v>0</v>
      </c>
      <c r="CH436" s="48">
        <v>0</v>
      </c>
      <c r="CI436" s="48">
        <v>0</v>
      </c>
      <c r="CJ436" s="48">
        <v>0</v>
      </c>
      <c r="CK436" s="48">
        <v>0</v>
      </c>
      <c r="CL436" s="48">
        <v>0</v>
      </c>
      <c r="CM436" s="48">
        <v>0</v>
      </c>
      <c r="CN436" s="48">
        <v>0</v>
      </c>
      <c r="CO436" s="48">
        <v>0</v>
      </c>
      <c r="CP436" s="48">
        <v>144</v>
      </c>
      <c r="CQ436" s="48"/>
      <c r="CR436" s="48"/>
      <c r="CS436" s="48"/>
      <c r="CT436" s="48">
        <v>144</v>
      </c>
      <c r="CU436" s="48">
        <v>64</v>
      </c>
      <c r="CV436" s="429" t="s">
        <v>397</v>
      </c>
      <c r="CW436" s="47" t="s">
        <v>2094</v>
      </c>
      <c r="CX436" s="47" t="s">
        <v>1068</v>
      </c>
      <c r="CY436" s="15"/>
    </row>
    <row r="437" spans="1:103" hidden="1" x14ac:dyDescent="0.35">
      <c r="A437" s="427">
        <v>435</v>
      </c>
      <c r="B437" s="47" t="s">
        <v>2106</v>
      </c>
      <c r="C437" s="47" t="s">
        <v>2107</v>
      </c>
      <c r="D437" s="47" t="s">
        <v>56</v>
      </c>
      <c r="E437" s="47" t="s">
        <v>2108</v>
      </c>
      <c r="F437" s="47" t="s">
        <v>131</v>
      </c>
      <c r="G437" s="47" t="s">
        <v>58</v>
      </c>
      <c r="H437" s="47" t="s">
        <v>399</v>
      </c>
      <c r="I437" s="433"/>
      <c r="J437" s="433"/>
      <c r="K437" s="433"/>
      <c r="L437" s="433"/>
      <c r="M437" s="433"/>
      <c r="N437" s="369"/>
      <c r="O437" s="370"/>
      <c r="P437" s="433"/>
      <c r="Q437" s="433"/>
      <c r="R437" s="433"/>
      <c r="S437" s="433"/>
      <c r="T437" s="433"/>
      <c r="U437" s="369"/>
      <c r="V437" s="370"/>
      <c r="W437" s="433"/>
      <c r="X437" s="433"/>
      <c r="Y437" s="433"/>
      <c r="Z437" s="433"/>
      <c r="AA437" s="433"/>
      <c r="AB437" s="369"/>
      <c r="AC437" s="370"/>
      <c r="AD437" s="47" t="s">
        <v>395</v>
      </c>
      <c r="AE437" s="47" t="s">
        <v>395</v>
      </c>
      <c r="AF437" s="433"/>
      <c r="AG437" s="433"/>
      <c r="AH437" s="433"/>
      <c r="AI437" s="369"/>
      <c r="AJ437" s="370"/>
      <c r="AK437" s="433"/>
      <c r="AL437" s="433"/>
      <c r="AM437" s="221"/>
      <c r="AN437" s="48">
        <v>0</v>
      </c>
      <c r="AO437" s="48">
        <v>0</v>
      </c>
      <c r="AP437" s="48">
        <v>0</v>
      </c>
      <c r="AQ437" s="48"/>
      <c r="AR437" s="48"/>
      <c r="AS437" s="48"/>
      <c r="AT437" s="48">
        <v>18</v>
      </c>
      <c r="AU437" s="48">
        <v>0</v>
      </c>
      <c r="AV437" s="48">
        <v>0</v>
      </c>
      <c r="AW437" s="48">
        <v>0</v>
      </c>
      <c r="AX437" s="48">
        <v>0</v>
      </c>
      <c r="AY437" s="48">
        <v>0</v>
      </c>
      <c r="AZ437" s="48">
        <v>0</v>
      </c>
      <c r="BA437" s="48">
        <v>0</v>
      </c>
      <c r="BB437" s="48">
        <v>0</v>
      </c>
      <c r="BC437" s="48">
        <v>0</v>
      </c>
      <c r="BD437" s="48">
        <v>0</v>
      </c>
      <c r="BE437" s="48">
        <v>0</v>
      </c>
      <c r="BF437" s="48">
        <v>0</v>
      </c>
      <c r="BG437" s="48">
        <v>0</v>
      </c>
      <c r="BH437" s="48">
        <v>0</v>
      </c>
      <c r="BI437" s="48">
        <v>0</v>
      </c>
      <c r="BJ437" s="48">
        <v>0</v>
      </c>
      <c r="BK437" s="48">
        <v>0</v>
      </c>
      <c r="BL437" s="48">
        <v>0</v>
      </c>
      <c r="BM437" s="48">
        <v>0</v>
      </c>
      <c r="BN437" s="48">
        <v>0</v>
      </c>
      <c r="BO437" s="48">
        <v>0</v>
      </c>
      <c r="BP437" s="48">
        <v>0</v>
      </c>
      <c r="BQ437" s="48">
        <v>0</v>
      </c>
      <c r="BR437" s="48">
        <v>0</v>
      </c>
      <c r="BS437" s="48">
        <v>0</v>
      </c>
      <c r="BT437" s="48">
        <v>0</v>
      </c>
      <c r="BU437" s="48">
        <v>0</v>
      </c>
      <c r="BV437" s="48">
        <v>0</v>
      </c>
      <c r="BW437" s="48">
        <v>0</v>
      </c>
      <c r="BX437" s="48">
        <v>0</v>
      </c>
      <c r="BY437" s="48">
        <v>0</v>
      </c>
      <c r="BZ437" s="48">
        <v>0</v>
      </c>
      <c r="CA437" s="48">
        <v>0</v>
      </c>
      <c r="CB437" s="48">
        <v>0</v>
      </c>
      <c r="CC437" s="48">
        <v>0</v>
      </c>
      <c r="CD437" s="48">
        <v>0</v>
      </c>
      <c r="CE437" s="48">
        <v>0</v>
      </c>
      <c r="CF437" s="48">
        <v>0</v>
      </c>
      <c r="CG437" s="48">
        <v>0</v>
      </c>
      <c r="CH437" s="48">
        <v>0</v>
      </c>
      <c r="CI437" s="48">
        <v>0</v>
      </c>
      <c r="CJ437" s="48">
        <v>0</v>
      </c>
      <c r="CK437" s="48">
        <v>0</v>
      </c>
      <c r="CL437" s="48">
        <v>0</v>
      </c>
      <c r="CM437" s="48">
        <v>0</v>
      </c>
      <c r="CN437" s="48">
        <v>0</v>
      </c>
      <c r="CO437" s="48">
        <v>0</v>
      </c>
      <c r="CP437" s="48">
        <v>216</v>
      </c>
      <c r="CQ437" s="48"/>
      <c r="CR437" s="48"/>
      <c r="CS437" s="48"/>
      <c r="CT437" s="48">
        <v>208</v>
      </c>
      <c r="CU437" s="48"/>
      <c r="CV437" s="429" t="s">
        <v>397</v>
      </c>
      <c r="CW437" s="47" t="s">
        <v>2094</v>
      </c>
      <c r="CX437" s="47" t="s">
        <v>319</v>
      </c>
    </row>
    <row r="438" spans="1:103" hidden="1" x14ac:dyDescent="0.35">
      <c r="A438" s="427">
        <v>436</v>
      </c>
      <c r="B438" s="47" t="s">
        <v>2109</v>
      </c>
      <c r="C438" s="47" t="s">
        <v>2110</v>
      </c>
      <c r="D438" s="47" t="s">
        <v>56</v>
      </c>
      <c r="E438" s="47" t="s">
        <v>2111</v>
      </c>
      <c r="F438" s="47" t="s">
        <v>131</v>
      </c>
      <c r="G438" s="47" t="s">
        <v>58</v>
      </c>
      <c r="H438" s="47" t="s">
        <v>328</v>
      </c>
      <c r="I438" s="433"/>
      <c r="J438" s="433"/>
      <c r="K438" s="433"/>
      <c r="L438" s="433"/>
      <c r="M438" s="433"/>
      <c r="N438" s="369"/>
      <c r="O438" s="370"/>
      <c r="P438" s="433"/>
      <c r="Q438" s="433"/>
      <c r="R438" s="433"/>
      <c r="S438" s="433"/>
      <c r="T438" s="433"/>
      <c r="U438" s="369"/>
      <c r="V438" s="370"/>
      <c r="W438" s="433"/>
      <c r="X438" s="433"/>
      <c r="Y438" s="433"/>
      <c r="Z438" s="433"/>
      <c r="AA438" s="433"/>
      <c r="AB438" s="369"/>
      <c r="AC438" s="370"/>
      <c r="AD438" s="47" t="s">
        <v>104</v>
      </c>
      <c r="AE438" s="47" t="s">
        <v>104</v>
      </c>
      <c r="AF438" s="47" t="s">
        <v>104</v>
      </c>
      <c r="AG438" s="423" t="s">
        <v>106</v>
      </c>
      <c r="AH438" s="423" t="s">
        <v>106</v>
      </c>
      <c r="AI438" s="369" t="s">
        <v>395</v>
      </c>
      <c r="AJ438" s="370" t="s">
        <v>395</v>
      </c>
      <c r="AK438" s="423" t="s">
        <v>106</v>
      </c>
      <c r="AL438" s="423" t="s">
        <v>106</v>
      </c>
      <c r="AM438" s="221"/>
      <c r="AN438" s="48">
        <v>7</v>
      </c>
      <c r="AO438" s="48">
        <v>7</v>
      </c>
      <c r="AP438" s="48">
        <v>7</v>
      </c>
      <c r="AQ438" s="48">
        <v>0</v>
      </c>
      <c r="AR438" s="48">
        <v>0</v>
      </c>
      <c r="AS438" s="48">
        <v>0</v>
      </c>
      <c r="AT438" s="430">
        <v>18.333300000000001</v>
      </c>
      <c r="AU438" s="48">
        <v>64</v>
      </c>
      <c r="AV438" s="48">
        <v>64</v>
      </c>
      <c r="AW438" s="48">
        <v>64</v>
      </c>
      <c r="AX438" s="48">
        <v>0</v>
      </c>
      <c r="AY438" s="48">
        <v>0</v>
      </c>
      <c r="AZ438" s="48">
        <v>0</v>
      </c>
      <c r="BA438" s="48">
        <v>0</v>
      </c>
      <c r="BB438" s="48">
        <v>0</v>
      </c>
      <c r="BC438" s="48">
        <v>0</v>
      </c>
      <c r="BD438" s="48">
        <v>0</v>
      </c>
      <c r="BE438" s="48">
        <v>0</v>
      </c>
      <c r="BF438" s="48">
        <v>0</v>
      </c>
      <c r="BG438" s="48">
        <v>0</v>
      </c>
      <c r="BH438" s="48">
        <v>0</v>
      </c>
      <c r="BI438" s="48">
        <v>0</v>
      </c>
      <c r="BJ438" s="48">
        <v>0</v>
      </c>
      <c r="BK438" s="48">
        <v>0</v>
      </c>
      <c r="BL438" s="48">
        <v>0</v>
      </c>
      <c r="BM438" s="48">
        <v>0</v>
      </c>
      <c r="BN438" s="48">
        <v>0</v>
      </c>
      <c r="BO438" s="48">
        <v>0</v>
      </c>
      <c r="BP438" s="48">
        <v>0</v>
      </c>
      <c r="BQ438" s="48">
        <v>0</v>
      </c>
      <c r="BR438" s="48">
        <v>0</v>
      </c>
      <c r="BS438" s="48">
        <v>0</v>
      </c>
      <c r="BT438" s="48">
        <v>0</v>
      </c>
      <c r="BU438" s="48">
        <v>0</v>
      </c>
      <c r="BV438" s="48">
        <v>0</v>
      </c>
      <c r="BW438" s="48">
        <v>0</v>
      </c>
      <c r="BX438" s="48">
        <v>0</v>
      </c>
      <c r="BY438" s="48">
        <v>0</v>
      </c>
      <c r="BZ438" s="48">
        <v>0</v>
      </c>
      <c r="CA438" s="48">
        <v>0</v>
      </c>
      <c r="CB438" s="48">
        <v>0</v>
      </c>
      <c r="CC438" s="48">
        <v>0</v>
      </c>
      <c r="CD438" s="48">
        <v>0</v>
      </c>
      <c r="CE438" s="48">
        <v>0</v>
      </c>
      <c r="CF438" s="48">
        <v>0</v>
      </c>
      <c r="CG438" s="48">
        <v>0</v>
      </c>
      <c r="CH438" s="48">
        <v>0</v>
      </c>
      <c r="CI438" s="48">
        <v>0</v>
      </c>
      <c r="CJ438" s="48">
        <v>0</v>
      </c>
      <c r="CK438" s="48">
        <v>0</v>
      </c>
      <c r="CL438" s="48">
        <v>0</v>
      </c>
      <c r="CM438" s="48">
        <v>0</v>
      </c>
      <c r="CN438" s="48">
        <v>0</v>
      </c>
      <c r="CO438" s="48">
        <v>0</v>
      </c>
      <c r="CP438" s="48">
        <v>144</v>
      </c>
      <c r="CQ438" s="48"/>
      <c r="CR438" s="48"/>
      <c r="CS438" s="48"/>
      <c r="CT438" s="48">
        <v>144</v>
      </c>
      <c r="CU438" s="48">
        <v>64</v>
      </c>
      <c r="CV438" s="429" t="s">
        <v>397</v>
      </c>
      <c r="CW438" s="47" t="s">
        <v>2094</v>
      </c>
      <c r="CX438" s="47" t="s">
        <v>319</v>
      </c>
    </row>
    <row r="439" spans="1:103" hidden="1" x14ac:dyDescent="0.35">
      <c r="A439" s="427">
        <v>437</v>
      </c>
      <c r="B439" s="47" t="s">
        <v>2112</v>
      </c>
      <c r="C439" s="47" t="s">
        <v>2113</v>
      </c>
      <c r="D439" s="47" t="s">
        <v>56</v>
      </c>
      <c r="E439" s="47" t="s">
        <v>2114</v>
      </c>
      <c r="F439" s="47" t="s">
        <v>131</v>
      </c>
      <c r="G439" s="47" t="s">
        <v>58</v>
      </c>
      <c r="H439" s="47" t="s">
        <v>327</v>
      </c>
      <c r="I439" s="433"/>
      <c r="J439" s="433"/>
      <c r="K439" s="433"/>
      <c r="L439" s="433"/>
      <c r="M439" s="433"/>
      <c r="N439" s="369"/>
      <c r="O439" s="370"/>
      <c r="P439" s="433"/>
      <c r="Q439" s="433"/>
      <c r="R439" s="433"/>
      <c r="S439" s="433"/>
      <c r="T439" s="433"/>
      <c r="U439" s="369"/>
      <c r="V439" s="370"/>
      <c r="W439" s="433"/>
      <c r="X439" s="433"/>
      <c r="Y439" s="433"/>
      <c r="Z439" s="433"/>
      <c r="AA439" s="433"/>
      <c r="AB439" s="369"/>
      <c r="AC439" s="370"/>
      <c r="AD439" s="47" t="s">
        <v>104</v>
      </c>
      <c r="AE439" s="47" t="s">
        <v>104</v>
      </c>
      <c r="AF439" s="47" t="s">
        <v>104</v>
      </c>
      <c r="AG439" s="423" t="s">
        <v>106</v>
      </c>
      <c r="AH439" s="423" t="s">
        <v>106</v>
      </c>
      <c r="AI439" s="369" t="s">
        <v>395</v>
      </c>
      <c r="AJ439" s="370" t="s">
        <v>395</v>
      </c>
      <c r="AK439" s="423" t="s">
        <v>106</v>
      </c>
      <c r="AL439" s="423" t="s">
        <v>106</v>
      </c>
      <c r="AM439" s="221"/>
      <c r="AN439" s="48">
        <v>7</v>
      </c>
      <c r="AO439" s="48">
        <v>7</v>
      </c>
      <c r="AP439" s="48">
        <v>7</v>
      </c>
      <c r="AQ439" s="48">
        <v>0</v>
      </c>
      <c r="AR439" s="48">
        <v>0</v>
      </c>
      <c r="AS439" s="48">
        <v>0</v>
      </c>
      <c r="AT439" s="430">
        <v>18.333300000000001</v>
      </c>
      <c r="AU439" s="48">
        <v>64</v>
      </c>
      <c r="AV439" s="48">
        <v>64</v>
      </c>
      <c r="AW439" s="48">
        <v>64</v>
      </c>
      <c r="AX439" s="48">
        <v>0</v>
      </c>
      <c r="AY439" s="48">
        <v>0</v>
      </c>
      <c r="AZ439" s="48">
        <v>0</v>
      </c>
      <c r="BA439" s="48">
        <v>0</v>
      </c>
      <c r="BB439" s="48">
        <v>0</v>
      </c>
      <c r="BC439" s="48">
        <v>0</v>
      </c>
      <c r="BD439" s="48">
        <v>0</v>
      </c>
      <c r="BE439" s="48">
        <v>0</v>
      </c>
      <c r="BF439" s="48">
        <v>0</v>
      </c>
      <c r="BG439" s="48">
        <v>0</v>
      </c>
      <c r="BH439" s="48">
        <v>0</v>
      </c>
      <c r="BI439" s="48">
        <v>0</v>
      </c>
      <c r="BJ439" s="48">
        <v>0</v>
      </c>
      <c r="BK439" s="48">
        <v>0</v>
      </c>
      <c r="BL439" s="48">
        <v>0</v>
      </c>
      <c r="BM439" s="48">
        <v>0</v>
      </c>
      <c r="BN439" s="48">
        <v>0</v>
      </c>
      <c r="BO439" s="48">
        <v>0</v>
      </c>
      <c r="BP439" s="48">
        <v>0</v>
      </c>
      <c r="BQ439" s="48">
        <v>0</v>
      </c>
      <c r="BR439" s="48">
        <v>0</v>
      </c>
      <c r="BS439" s="48">
        <v>0</v>
      </c>
      <c r="BT439" s="48">
        <v>0</v>
      </c>
      <c r="BU439" s="48">
        <v>0</v>
      </c>
      <c r="BV439" s="48">
        <v>0</v>
      </c>
      <c r="BW439" s="48">
        <v>0</v>
      </c>
      <c r="BX439" s="48">
        <v>0</v>
      </c>
      <c r="BY439" s="48">
        <v>0</v>
      </c>
      <c r="BZ439" s="48">
        <v>0</v>
      </c>
      <c r="CA439" s="48">
        <v>0</v>
      </c>
      <c r="CB439" s="48">
        <v>0</v>
      </c>
      <c r="CC439" s="48">
        <v>0</v>
      </c>
      <c r="CD439" s="48">
        <v>0</v>
      </c>
      <c r="CE439" s="48">
        <v>0</v>
      </c>
      <c r="CF439" s="48">
        <v>0</v>
      </c>
      <c r="CG439" s="48">
        <v>0</v>
      </c>
      <c r="CH439" s="48">
        <v>0</v>
      </c>
      <c r="CI439" s="48">
        <v>0</v>
      </c>
      <c r="CJ439" s="48">
        <v>0</v>
      </c>
      <c r="CK439" s="48">
        <v>0</v>
      </c>
      <c r="CL439" s="48">
        <v>0</v>
      </c>
      <c r="CM439" s="48">
        <v>0</v>
      </c>
      <c r="CN439" s="48">
        <v>0</v>
      </c>
      <c r="CO439" s="48">
        <v>0</v>
      </c>
      <c r="CP439" s="48">
        <v>144</v>
      </c>
      <c r="CQ439" s="48"/>
      <c r="CR439" s="48"/>
      <c r="CS439" s="48"/>
      <c r="CT439" s="48">
        <v>144</v>
      </c>
      <c r="CU439" s="48">
        <v>64</v>
      </c>
      <c r="CV439" s="429" t="s">
        <v>397</v>
      </c>
      <c r="CW439" s="47" t="s">
        <v>2094</v>
      </c>
      <c r="CX439" s="47" t="s">
        <v>870</v>
      </c>
    </row>
    <row r="440" spans="1:103" hidden="1" x14ac:dyDescent="0.35">
      <c r="A440" s="427">
        <v>438</v>
      </c>
      <c r="B440" s="47" t="s">
        <v>2115</v>
      </c>
      <c r="C440" s="47" t="s">
        <v>2116</v>
      </c>
      <c r="D440" s="47" t="s">
        <v>56</v>
      </c>
      <c r="E440" s="47" t="s">
        <v>2117</v>
      </c>
      <c r="F440" s="47" t="s">
        <v>131</v>
      </c>
      <c r="G440" s="47" t="s">
        <v>58</v>
      </c>
      <c r="H440" s="47" t="s">
        <v>327</v>
      </c>
      <c r="I440" s="433"/>
      <c r="J440" s="433"/>
      <c r="K440" s="433"/>
      <c r="L440" s="433"/>
      <c r="M440" s="433"/>
      <c r="N440" s="369"/>
      <c r="O440" s="370"/>
      <c r="P440" s="433"/>
      <c r="Q440" s="433"/>
      <c r="R440" s="433"/>
      <c r="S440" s="433"/>
      <c r="T440" s="433"/>
      <c r="U440" s="369"/>
      <c r="V440" s="370"/>
      <c r="W440" s="433"/>
      <c r="X440" s="433"/>
      <c r="Y440" s="433"/>
      <c r="Z440" s="433"/>
      <c r="AA440" s="433"/>
      <c r="AB440" s="369"/>
      <c r="AC440" s="370"/>
      <c r="AD440" s="47" t="s">
        <v>104</v>
      </c>
      <c r="AE440" s="47" t="s">
        <v>104</v>
      </c>
      <c r="AF440" s="47" t="s">
        <v>104</v>
      </c>
      <c r="AG440" s="423" t="s">
        <v>106</v>
      </c>
      <c r="AH440" s="423" t="s">
        <v>106</v>
      </c>
      <c r="AI440" s="369" t="s">
        <v>395</v>
      </c>
      <c r="AJ440" s="370" t="s">
        <v>395</v>
      </c>
      <c r="AK440" s="423" t="s">
        <v>106</v>
      </c>
      <c r="AL440" s="433"/>
      <c r="AM440" s="221"/>
      <c r="AN440" s="48">
        <v>6</v>
      </c>
      <c r="AO440" s="48">
        <v>6</v>
      </c>
      <c r="AP440" s="48">
        <v>6</v>
      </c>
      <c r="AQ440" s="48">
        <v>0</v>
      </c>
      <c r="AR440" s="48">
        <v>0</v>
      </c>
      <c r="AS440" s="48">
        <v>0</v>
      </c>
      <c r="AT440" s="430">
        <v>18.333300000000001</v>
      </c>
      <c r="AU440" s="48">
        <v>54</v>
      </c>
      <c r="AV440" s="48">
        <v>54</v>
      </c>
      <c r="AW440" s="48">
        <v>54</v>
      </c>
      <c r="AX440" s="48">
        <v>0</v>
      </c>
      <c r="AY440" s="48">
        <v>0</v>
      </c>
      <c r="AZ440" s="48">
        <v>0</v>
      </c>
      <c r="BA440" s="48">
        <v>0</v>
      </c>
      <c r="BB440" s="48">
        <v>0</v>
      </c>
      <c r="BC440" s="48">
        <v>0</v>
      </c>
      <c r="BD440" s="48">
        <v>0</v>
      </c>
      <c r="BE440" s="48">
        <v>0</v>
      </c>
      <c r="BF440" s="48">
        <v>0</v>
      </c>
      <c r="BG440" s="48">
        <v>0</v>
      </c>
      <c r="BH440" s="48">
        <v>0</v>
      </c>
      <c r="BI440" s="48">
        <v>0</v>
      </c>
      <c r="BJ440" s="48">
        <v>0</v>
      </c>
      <c r="BK440" s="48">
        <v>0</v>
      </c>
      <c r="BL440" s="48">
        <v>0</v>
      </c>
      <c r="BM440" s="48">
        <v>0</v>
      </c>
      <c r="BN440" s="48">
        <v>0</v>
      </c>
      <c r="BO440" s="48">
        <v>0</v>
      </c>
      <c r="BP440" s="48">
        <v>0</v>
      </c>
      <c r="BQ440" s="48">
        <v>0</v>
      </c>
      <c r="BR440" s="48">
        <v>0</v>
      </c>
      <c r="BS440" s="48">
        <v>0</v>
      </c>
      <c r="BT440" s="48">
        <v>0</v>
      </c>
      <c r="BU440" s="48">
        <v>0</v>
      </c>
      <c r="BV440" s="48">
        <v>0</v>
      </c>
      <c r="BW440" s="48">
        <v>0</v>
      </c>
      <c r="BX440" s="48">
        <v>0</v>
      </c>
      <c r="BY440" s="48">
        <v>0</v>
      </c>
      <c r="BZ440" s="48">
        <v>0</v>
      </c>
      <c r="CA440" s="48">
        <v>0</v>
      </c>
      <c r="CB440" s="48">
        <v>0</v>
      </c>
      <c r="CC440" s="48">
        <v>0</v>
      </c>
      <c r="CD440" s="48">
        <v>0</v>
      </c>
      <c r="CE440" s="48">
        <v>0</v>
      </c>
      <c r="CF440" s="48">
        <v>0</v>
      </c>
      <c r="CG440" s="48">
        <v>0</v>
      </c>
      <c r="CH440" s="48">
        <v>0</v>
      </c>
      <c r="CI440" s="48">
        <v>0</v>
      </c>
      <c r="CJ440" s="48">
        <v>0</v>
      </c>
      <c r="CK440" s="48">
        <v>0</v>
      </c>
      <c r="CL440" s="48">
        <v>0</v>
      </c>
      <c r="CM440" s="48">
        <v>0</v>
      </c>
      <c r="CN440" s="48">
        <v>0</v>
      </c>
      <c r="CO440" s="48">
        <v>0</v>
      </c>
      <c r="CP440" s="48">
        <v>144</v>
      </c>
      <c r="CQ440" s="48"/>
      <c r="CR440" s="48"/>
      <c r="CS440" s="48">
        <v>10</v>
      </c>
      <c r="CT440" s="48">
        <v>154</v>
      </c>
      <c r="CU440" s="48">
        <v>54</v>
      </c>
      <c r="CV440" s="429" t="s">
        <v>397</v>
      </c>
      <c r="CW440" s="47" t="s">
        <v>2094</v>
      </c>
      <c r="CX440" s="47" t="s">
        <v>870</v>
      </c>
    </row>
    <row r="441" spans="1:103" hidden="1" x14ac:dyDescent="0.35">
      <c r="A441" s="427">
        <v>439</v>
      </c>
      <c r="B441" s="47" t="s">
        <v>2118</v>
      </c>
      <c r="C441" s="47" t="s">
        <v>2119</v>
      </c>
      <c r="D441" s="47" t="s">
        <v>61</v>
      </c>
      <c r="E441" s="47" t="s">
        <v>2120</v>
      </c>
      <c r="F441" s="47" t="s">
        <v>132</v>
      </c>
      <c r="G441" s="47" t="s">
        <v>58</v>
      </c>
      <c r="H441" s="47" t="s">
        <v>547</v>
      </c>
      <c r="I441" s="433"/>
      <c r="J441" s="433"/>
      <c r="K441" s="433"/>
      <c r="L441" s="433"/>
      <c r="M441" s="433"/>
      <c r="N441" s="369"/>
      <c r="O441" s="370"/>
      <c r="P441" s="433"/>
      <c r="Q441" s="433"/>
      <c r="R441" s="433"/>
      <c r="S441" s="433"/>
      <c r="T441" s="433"/>
      <c r="U441" s="369"/>
      <c r="V441" s="370"/>
      <c r="W441" s="433"/>
      <c r="X441" s="433"/>
      <c r="Y441" s="433"/>
      <c r="Z441" s="433"/>
      <c r="AA441" s="433"/>
      <c r="AB441" s="369"/>
      <c r="AC441" s="370"/>
      <c r="AD441" s="47" t="s">
        <v>395</v>
      </c>
      <c r="AE441" s="47" t="s">
        <v>395</v>
      </c>
      <c r="AF441" s="433"/>
      <c r="AG441" s="433"/>
      <c r="AH441" s="433"/>
      <c r="AI441" s="369"/>
      <c r="AJ441" s="370"/>
      <c r="AK441" s="433"/>
      <c r="AL441" s="433"/>
      <c r="AM441" s="221"/>
      <c r="AN441" s="48">
        <v>0</v>
      </c>
      <c r="AO441" s="48">
        <v>0</v>
      </c>
      <c r="AP441" s="48">
        <v>0</v>
      </c>
      <c r="AQ441" s="48"/>
      <c r="AR441" s="48"/>
      <c r="AS441" s="48"/>
      <c r="AT441" s="48">
        <v>18</v>
      </c>
      <c r="AU441" s="48">
        <v>0</v>
      </c>
      <c r="AV441" s="48">
        <v>0</v>
      </c>
      <c r="AW441" s="48">
        <v>0</v>
      </c>
      <c r="AX441" s="48">
        <v>0</v>
      </c>
      <c r="AY441" s="48">
        <v>0</v>
      </c>
      <c r="AZ441" s="48">
        <v>0</v>
      </c>
      <c r="BA441" s="48">
        <v>0</v>
      </c>
      <c r="BB441" s="48">
        <v>0</v>
      </c>
      <c r="BC441" s="48">
        <v>0</v>
      </c>
      <c r="BD441" s="48">
        <v>0</v>
      </c>
      <c r="BE441" s="48">
        <v>0</v>
      </c>
      <c r="BF441" s="48">
        <v>0</v>
      </c>
      <c r="BG441" s="48">
        <v>0</v>
      </c>
      <c r="BH441" s="48">
        <v>0</v>
      </c>
      <c r="BI441" s="48">
        <v>0</v>
      </c>
      <c r="BJ441" s="48">
        <v>0</v>
      </c>
      <c r="BK441" s="48">
        <v>0</v>
      </c>
      <c r="BL441" s="48">
        <v>0</v>
      </c>
      <c r="BM441" s="48">
        <v>0</v>
      </c>
      <c r="BN441" s="48">
        <v>0</v>
      </c>
      <c r="BO441" s="48">
        <v>0</v>
      </c>
      <c r="BP441" s="48">
        <v>0</v>
      </c>
      <c r="BQ441" s="48">
        <v>0</v>
      </c>
      <c r="BR441" s="48">
        <v>0</v>
      </c>
      <c r="BS441" s="48">
        <v>0</v>
      </c>
      <c r="BT441" s="48">
        <v>0</v>
      </c>
      <c r="BU441" s="48">
        <v>0</v>
      </c>
      <c r="BV441" s="48">
        <v>0</v>
      </c>
      <c r="BW441" s="48">
        <v>0</v>
      </c>
      <c r="BX441" s="48">
        <v>0</v>
      </c>
      <c r="BY441" s="48">
        <v>0</v>
      </c>
      <c r="BZ441" s="48">
        <v>0</v>
      </c>
      <c r="CA441" s="48">
        <v>0</v>
      </c>
      <c r="CB441" s="48">
        <v>0</v>
      </c>
      <c r="CC441" s="48">
        <v>0</v>
      </c>
      <c r="CD441" s="48">
        <v>0</v>
      </c>
      <c r="CE441" s="48">
        <v>0</v>
      </c>
      <c r="CF441" s="48">
        <v>0</v>
      </c>
      <c r="CG441" s="48">
        <v>0</v>
      </c>
      <c r="CH441" s="48">
        <v>0</v>
      </c>
      <c r="CI441" s="48">
        <v>0</v>
      </c>
      <c r="CJ441" s="48">
        <v>0</v>
      </c>
      <c r="CK441" s="48">
        <v>0</v>
      </c>
      <c r="CL441" s="48">
        <v>0</v>
      </c>
      <c r="CM441" s="48">
        <v>0</v>
      </c>
      <c r="CN441" s="48">
        <v>0</v>
      </c>
      <c r="CO441" s="48">
        <v>0</v>
      </c>
      <c r="CP441" s="48">
        <v>216</v>
      </c>
      <c r="CQ441" s="48"/>
      <c r="CR441" s="48"/>
      <c r="CS441" s="48"/>
      <c r="CT441" s="48">
        <v>208</v>
      </c>
      <c r="CU441" s="48"/>
      <c r="CV441" s="429" t="s">
        <v>397</v>
      </c>
      <c r="CW441" s="47" t="s">
        <v>2094</v>
      </c>
      <c r="CX441" s="47" t="s">
        <v>870</v>
      </c>
    </row>
    <row r="442" spans="1:103" hidden="1" x14ac:dyDescent="0.35">
      <c r="A442" s="427">
        <v>440</v>
      </c>
      <c r="B442" s="47" t="s">
        <v>2121</v>
      </c>
      <c r="C442" s="47" t="s">
        <v>2122</v>
      </c>
      <c r="D442" s="47" t="s">
        <v>56</v>
      </c>
      <c r="E442" s="47" t="s">
        <v>2123</v>
      </c>
      <c r="F442" s="47" t="s">
        <v>131</v>
      </c>
      <c r="G442" s="47" t="s">
        <v>58</v>
      </c>
      <c r="H442" s="47" t="s">
        <v>328</v>
      </c>
      <c r="I442" s="433"/>
      <c r="J442" s="433"/>
      <c r="K442" s="433"/>
      <c r="L442" s="433"/>
      <c r="M442" s="433"/>
      <c r="N442" s="369"/>
      <c r="O442" s="370"/>
      <c r="P442" s="433"/>
      <c r="Q442" s="433"/>
      <c r="R442" s="433"/>
      <c r="S442" s="433"/>
      <c r="T442" s="433"/>
      <c r="U442" s="369"/>
      <c r="V442" s="370"/>
      <c r="W442" s="433"/>
      <c r="X442" s="433"/>
      <c r="Y442" s="433"/>
      <c r="Z442" s="433"/>
      <c r="AA442" s="433"/>
      <c r="AB442" s="369"/>
      <c r="AC442" s="370"/>
      <c r="AD442" s="47" t="s">
        <v>104</v>
      </c>
      <c r="AE442" s="47" t="s">
        <v>104</v>
      </c>
      <c r="AF442" s="47" t="s">
        <v>104</v>
      </c>
      <c r="AG442" s="423" t="s">
        <v>106</v>
      </c>
      <c r="AH442" s="423" t="s">
        <v>106</v>
      </c>
      <c r="AI442" s="369" t="s">
        <v>395</v>
      </c>
      <c r="AJ442" s="370" t="s">
        <v>395</v>
      </c>
      <c r="AK442" s="423" t="s">
        <v>106</v>
      </c>
      <c r="AL442" s="423" t="s">
        <v>106</v>
      </c>
      <c r="AM442" s="221"/>
      <c r="AN442" s="48">
        <v>7</v>
      </c>
      <c r="AO442" s="48">
        <v>7</v>
      </c>
      <c r="AP442" s="48">
        <v>7</v>
      </c>
      <c r="AQ442" s="48">
        <v>0</v>
      </c>
      <c r="AR442" s="48">
        <v>0</v>
      </c>
      <c r="AS442" s="48">
        <v>0</v>
      </c>
      <c r="AT442" s="430">
        <v>18.333300000000001</v>
      </c>
      <c r="AU442" s="48">
        <v>64</v>
      </c>
      <c r="AV442" s="48">
        <v>64</v>
      </c>
      <c r="AW442" s="48">
        <v>64</v>
      </c>
      <c r="AX442" s="48">
        <v>0</v>
      </c>
      <c r="AY442" s="48">
        <v>0</v>
      </c>
      <c r="AZ442" s="48">
        <v>0</v>
      </c>
      <c r="BA442" s="48">
        <v>0</v>
      </c>
      <c r="BB442" s="48">
        <v>0</v>
      </c>
      <c r="BC442" s="48">
        <v>0</v>
      </c>
      <c r="BD442" s="48">
        <v>0</v>
      </c>
      <c r="BE442" s="48">
        <v>0</v>
      </c>
      <c r="BF442" s="48">
        <v>0</v>
      </c>
      <c r="BG442" s="48">
        <v>0</v>
      </c>
      <c r="BH442" s="48">
        <v>0</v>
      </c>
      <c r="BI442" s="48">
        <v>0</v>
      </c>
      <c r="BJ442" s="48">
        <v>0</v>
      </c>
      <c r="BK442" s="48">
        <v>0</v>
      </c>
      <c r="BL442" s="48">
        <v>0</v>
      </c>
      <c r="BM442" s="48">
        <v>0</v>
      </c>
      <c r="BN442" s="48">
        <v>0</v>
      </c>
      <c r="BO442" s="48">
        <v>0</v>
      </c>
      <c r="BP442" s="48">
        <v>0</v>
      </c>
      <c r="BQ442" s="48">
        <v>0</v>
      </c>
      <c r="BR442" s="48">
        <v>0</v>
      </c>
      <c r="BS442" s="48">
        <v>0</v>
      </c>
      <c r="BT442" s="48">
        <v>0</v>
      </c>
      <c r="BU442" s="48">
        <v>0</v>
      </c>
      <c r="BV442" s="48">
        <v>0</v>
      </c>
      <c r="BW442" s="48">
        <v>0</v>
      </c>
      <c r="BX442" s="48">
        <v>0</v>
      </c>
      <c r="BY442" s="48">
        <v>0</v>
      </c>
      <c r="BZ442" s="48">
        <v>0</v>
      </c>
      <c r="CA442" s="48">
        <v>0</v>
      </c>
      <c r="CB442" s="48">
        <v>0</v>
      </c>
      <c r="CC442" s="48">
        <v>0</v>
      </c>
      <c r="CD442" s="48">
        <v>0</v>
      </c>
      <c r="CE442" s="48">
        <v>0</v>
      </c>
      <c r="CF442" s="48">
        <v>0</v>
      </c>
      <c r="CG442" s="48">
        <v>0</v>
      </c>
      <c r="CH442" s="48">
        <v>0</v>
      </c>
      <c r="CI442" s="48">
        <v>0</v>
      </c>
      <c r="CJ442" s="48">
        <v>0</v>
      </c>
      <c r="CK442" s="48">
        <v>0</v>
      </c>
      <c r="CL442" s="48">
        <v>0</v>
      </c>
      <c r="CM442" s="48">
        <v>0</v>
      </c>
      <c r="CN442" s="48">
        <v>0</v>
      </c>
      <c r="CO442" s="48">
        <v>0</v>
      </c>
      <c r="CP442" s="48">
        <v>144</v>
      </c>
      <c r="CQ442" s="48"/>
      <c r="CR442" s="48"/>
      <c r="CS442" s="48"/>
      <c r="CT442" s="48">
        <v>144</v>
      </c>
      <c r="CU442" s="48">
        <v>64</v>
      </c>
      <c r="CV442" s="429" t="s">
        <v>397</v>
      </c>
      <c r="CW442" s="47" t="s">
        <v>2094</v>
      </c>
      <c r="CX442" s="47" t="s">
        <v>870</v>
      </c>
    </row>
    <row r="443" spans="1:103" hidden="1" x14ac:dyDescent="0.35">
      <c r="A443" s="427">
        <v>441</v>
      </c>
      <c r="B443" s="47" t="s">
        <v>2124</v>
      </c>
      <c r="C443" s="47" t="s">
        <v>2125</v>
      </c>
      <c r="D443" s="47" t="s">
        <v>56</v>
      </c>
      <c r="E443" s="47" t="s">
        <v>2126</v>
      </c>
      <c r="F443" s="47" t="s">
        <v>131</v>
      </c>
      <c r="G443" s="47" t="s">
        <v>58</v>
      </c>
      <c r="H443" s="47" t="s">
        <v>328</v>
      </c>
      <c r="I443" s="433"/>
      <c r="J443" s="433"/>
      <c r="K443" s="433"/>
      <c r="L443" s="433"/>
      <c r="M443" s="433"/>
      <c r="N443" s="369"/>
      <c r="O443" s="370"/>
      <c r="P443" s="433"/>
      <c r="Q443" s="433"/>
      <c r="R443" s="433"/>
      <c r="S443" s="433"/>
      <c r="T443" s="433"/>
      <c r="U443" s="369"/>
      <c r="V443" s="370"/>
      <c r="W443" s="433"/>
      <c r="X443" s="433"/>
      <c r="Y443" s="433"/>
      <c r="Z443" s="433"/>
      <c r="AA443" s="433"/>
      <c r="AB443" s="369"/>
      <c r="AC443" s="370"/>
      <c r="AD443" s="47" t="s">
        <v>104</v>
      </c>
      <c r="AE443" s="47" t="s">
        <v>104</v>
      </c>
      <c r="AF443" s="47" t="s">
        <v>104</v>
      </c>
      <c r="AG443" s="423" t="s">
        <v>106</v>
      </c>
      <c r="AH443" s="423" t="s">
        <v>106</v>
      </c>
      <c r="AI443" s="369" t="s">
        <v>395</v>
      </c>
      <c r="AJ443" s="370" t="s">
        <v>395</v>
      </c>
      <c r="AK443" s="423" t="s">
        <v>106</v>
      </c>
      <c r="AL443" s="423" t="s">
        <v>106</v>
      </c>
      <c r="AM443" s="221"/>
      <c r="AN443" s="48">
        <v>7</v>
      </c>
      <c r="AO443" s="48">
        <v>7</v>
      </c>
      <c r="AP443" s="48">
        <v>7</v>
      </c>
      <c r="AQ443" s="48">
        <v>0</v>
      </c>
      <c r="AR443" s="48">
        <v>5</v>
      </c>
      <c r="AS443" s="48">
        <v>4</v>
      </c>
      <c r="AT443" s="430">
        <v>18.333300000000001</v>
      </c>
      <c r="AU443" s="48">
        <v>64</v>
      </c>
      <c r="AV443" s="48">
        <v>64</v>
      </c>
      <c r="AW443" s="48">
        <v>64</v>
      </c>
      <c r="AX443" s="48">
        <v>0</v>
      </c>
      <c r="AY443" s="48">
        <v>0</v>
      </c>
      <c r="AZ443" s="48">
        <v>0</v>
      </c>
      <c r="BA443" s="48">
        <v>0</v>
      </c>
      <c r="BB443" s="48">
        <v>0</v>
      </c>
      <c r="BC443" s="48">
        <v>0</v>
      </c>
      <c r="BD443" s="48">
        <v>0</v>
      </c>
      <c r="BE443" s="48">
        <v>0</v>
      </c>
      <c r="BF443" s="48">
        <v>0</v>
      </c>
      <c r="BG443" s="48">
        <v>0</v>
      </c>
      <c r="BH443" s="48">
        <v>0</v>
      </c>
      <c r="BI443" s="48">
        <v>0</v>
      </c>
      <c r="BJ443" s="48">
        <v>0</v>
      </c>
      <c r="BK443" s="48">
        <v>0</v>
      </c>
      <c r="BL443" s="48">
        <v>0</v>
      </c>
      <c r="BM443" s="48">
        <v>0</v>
      </c>
      <c r="BN443" s="48">
        <v>0</v>
      </c>
      <c r="BO443" s="48">
        <v>0</v>
      </c>
      <c r="BP443" s="48">
        <v>0</v>
      </c>
      <c r="BQ443" s="48">
        <v>0</v>
      </c>
      <c r="BR443" s="48">
        <v>0</v>
      </c>
      <c r="BS443" s="48">
        <v>0</v>
      </c>
      <c r="BT443" s="48">
        <v>0</v>
      </c>
      <c r="BU443" s="48">
        <v>0</v>
      </c>
      <c r="BV443" s="48">
        <v>0</v>
      </c>
      <c r="BW443" s="48">
        <v>0</v>
      </c>
      <c r="BX443" s="48">
        <v>0</v>
      </c>
      <c r="BY443" s="48">
        <v>0</v>
      </c>
      <c r="BZ443" s="48">
        <v>0</v>
      </c>
      <c r="CA443" s="48">
        <v>0</v>
      </c>
      <c r="CB443" s="48">
        <v>0</v>
      </c>
      <c r="CC443" s="48">
        <v>0</v>
      </c>
      <c r="CD443" s="48">
        <v>0</v>
      </c>
      <c r="CE443" s="48">
        <v>0</v>
      </c>
      <c r="CF443" s="48">
        <v>0</v>
      </c>
      <c r="CG443" s="48">
        <v>0</v>
      </c>
      <c r="CH443" s="48">
        <v>0</v>
      </c>
      <c r="CI443" s="48">
        <v>0</v>
      </c>
      <c r="CJ443" s="48">
        <v>0</v>
      </c>
      <c r="CK443" s="48">
        <v>0</v>
      </c>
      <c r="CL443" s="48">
        <v>0</v>
      </c>
      <c r="CM443" s="48">
        <v>0</v>
      </c>
      <c r="CN443" s="48">
        <v>0</v>
      </c>
      <c r="CO443" s="48">
        <v>0</v>
      </c>
      <c r="CP443" s="48">
        <v>144</v>
      </c>
      <c r="CQ443" s="48"/>
      <c r="CR443" s="48"/>
      <c r="CS443" s="48"/>
      <c r="CT443" s="48">
        <v>144</v>
      </c>
      <c r="CU443" s="48">
        <v>64</v>
      </c>
      <c r="CV443" s="429" t="s">
        <v>397</v>
      </c>
      <c r="CW443" s="47" t="s">
        <v>2094</v>
      </c>
      <c r="CX443" s="47" t="s">
        <v>870</v>
      </c>
    </row>
    <row r="444" spans="1:103" hidden="1" x14ac:dyDescent="0.35">
      <c r="A444" s="427">
        <v>442</v>
      </c>
      <c r="B444" s="47" t="s">
        <v>2127</v>
      </c>
      <c r="C444" s="47" t="s">
        <v>2128</v>
      </c>
      <c r="D444" s="47" t="s">
        <v>56</v>
      </c>
      <c r="E444" s="47" t="s">
        <v>2129</v>
      </c>
      <c r="F444" s="47" t="s">
        <v>131</v>
      </c>
      <c r="G444" s="47" t="s">
        <v>58</v>
      </c>
      <c r="H444" s="47" t="s">
        <v>328</v>
      </c>
      <c r="I444" s="433"/>
      <c r="J444" s="433"/>
      <c r="K444" s="433"/>
      <c r="L444" s="433"/>
      <c r="M444" s="433"/>
      <c r="N444" s="369"/>
      <c r="O444" s="370"/>
      <c r="P444" s="433"/>
      <c r="Q444" s="433"/>
      <c r="R444" s="433"/>
      <c r="S444" s="433"/>
      <c r="T444" s="433"/>
      <c r="U444" s="369"/>
      <c r="V444" s="370"/>
      <c r="W444" s="433"/>
      <c r="X444" s="433"/>
      <c r="Y444" s="433"/>
      <c r="Z444" s="433"/>
      <c r="AA444" s="433"/>
      <c r="AB444" s="369"/>
      <c r="AC444" s="370"/>
      <c r="AD444" s="47" t="s">
        <v>104</v>
      </c>
      <c r="AE444" s="47" t="s">
        <v>104</v>
      </c>
      <c r="AF444" s="47" t="s">
        <v>104</v>
      </c>
      <c r="AG444" s="423" t="s">
        <v>106</v>
      </c>
      <c r="AH444" s="423" t="s">
        <v>106</v>
      </c>
      <c r="AI444" s="369" t="s">
        <v>395</v>
      </c>
      <c r="AJ444" s="370" t="s">
        <v>395</v>
      </c>
      <c r="AK444" s="423" t="s">
        <v>106</v>
      </c>
      <c r="AL444" s="423" t="s">
        <v>106</v>
      </c>
      <c r="AM444" s="221"/>
      <c r="AN444" s="48">
        <v>7</v>
      </c>
      <c r="AO444" s="48">
        <v>7</v>
      </c>
      <c r="AP444" s="48">
        <v>7</v>
      </c>
      <c r="AQ444" s="48">
        <v>0</v>
      </c>
      <c r="AR444" s="48">
        <v>0</v>
      </c>
      <c r="AS444" s="48">
        <v>0</v>
      </c>
      <c r="AT444" s="430">
        <v>18.333300000000001</v>
      </c>
      <c r="AU444" s="48">
        <v>64</v>
      </c>
      <c r="AV444" s="48">
        <v>64</v>
      </c>
      <c r="AW444" s="48">
        <v>64</v>
      </c>
      <c r="AX444" s="48">
        <v>0</v>
      </c>
      <c r="AY444" s="48">
        <v>0</v>
      </c>
      <c r="AZ444" s="48">
        <v>0</v>
      </c>
      <c r="BA444" s="48">
        <v>0</v>
      </c>
      <c r="BB444" s="48">
        <v>0</v>
      </c>
      <c r="BC444" s="48">
        <v>0</v>
      </c>
      <c r="BD444" s="48">
        <v>0</v>
      </c>
      <c r="BE444" s="48">
        <v>0</v>
      </c>
      <c r="BF444" s="48">
        <v>0</v>
      </c>
      <c r="BG444" s="48">
        <v>0</v>
      </c>
      <c r="BH444" s="48">
        <v>0</v>
      </c>
      <c r="BI444" s="48">
        <v>0</v>
      </c>
      <c r="BJ444" s="48">
        <v>0</v>
      </c>
      <c r="BK444" s="48">
        <v>0</v>
      </c>
      <c r="BL444" s="48">
        <v>0</v>
      </c>
      <c r="BM444" s="48">
        <v>0</v>
      </c>
      <c r="BN444" s="48">
        <v>0</v>
      </c>
      <c r="BO444" s="48">
        <v>0</v>
      </c>
      <c r="BP444" s="48">
        <v>0</v>
      </c>
      <c r="BQ444" s="48">
        <v>0</v>
      </c>
      <c r="BR444" s="48">
        <v>0</v>
      </c>
      <c r="BS444" s="48">
        <v>0</v>
      </c>
      <c r="BT444" s="48">
        <v>0</v>
      </c>
      <c r="BU444" s="48">
        <v>0</v>
      </c>
      <c r="BV444" s="48">
        <v>0</v>
      </c>
      <c r="BW444" s="48">
        <v>0</v>
      </c>
      <c r="BX444" s="48">
        <v>0</v>
      </c>
      <c r="BY444" s="48">
        <v>0</v>
      </c>
      <c r="BZ444" s="48">
        <v>0</v>
      </c>
      <c r="CA444" s="48">
        <v>0</v>
      </c>
      <c r="CB444" s="48">
        <v>0</v>
      </c>
      <c r="CC444" s="48">
        <v>0</v>
      </c>
      <c r="CD444" s="48">
        <v>0</v>
      </c>
      <c r="CE444" s="48">
        <v>0</v>
      </c>
      <c r="CF444" s="48">
        <v>0</v>
      </c>
      <c r="CG444" s="48">
        <v>0</v>
      </c>
      <c r="CH444" s="48">
        <v>0</v>
      </c>
      <c r="CI444" s="48">
        <v>0</v>
      </c>
      <c r="CJ444" s="48">
        <v>0</v>
      </c>
      <c r="CK444" s="48">
        <v>0</v>
      </c>
      <c r="CL444" s="48">
        <v>0</v>
      </c>
      <c r="CM444" s="48">
        <v>0</v>
      </c>
      <c r="CN444" s="48">
        <v>0</v>
      </c>
      <c r="CO444" s="48">
        <v>0</v>
      </c>
      <c r="CP444" s="48">
        <v>144</v>
      </c>
      <c r="CQ444" s="48"/>
      <c r="CR444" s="48"/>
      <c r="CS444" s="48"/>
      <c r="CT444" s="48">
        <v>144</v>
      </c>
      <c r="CU444" s="48">
        <v>64</v>
      </c>
      <c r="CV444" s="429" t="s">
        <v>397</v>
      </c>
      <c r="CW444" s="47" t="s">
        <v>2094</v>
      </c>
      <c r="CX444" s="47" t="s">
        <v>870</v>
      </c>
    </row>
    <row r="445" spans="1:103" hidden="1" x14ac:dyDescent="0.35">
      <c r="A445" s="427">
        <v>443</v>
      </c>
      <c r="B445" s="47" t="s">
        <v>2130</v>
      </c>
      <c r="C445" s="47" t="s">
        <v>2131</v>
      </c>
      <c r="D445" s="47" t="s">
        <v>56</v>
      </c>
      <c r="E445" s="47" t="s">
        <v>2132</v>
      </c>
      <c r="F445" s="47" t="s">
        <v>131</v>
      </c>
      <c r="G445" s="47" t="s">
        <v>58</v>
      </c>
      <c r="H445" s="47" t="s">
        <v>1033</v>
      </c>
      <c r="I445" s="433"/>
      <c r="J445" s="433"/>
      <c r="K445" s="433"/>
      <c r="L445" s="433"/>
      <c r="M445" s="433"/>
      <c r="N445" s="369"/>
      <c r="O445" s="370"/>
      <c r="P445" s="433"/>
      <c r="Q445" s="433"/>
      <c r="R445" s="433"/>
      <c r="S445" s="433"/>
      <c r="T445" s="433"/>
      <c r="U445" s="369"/>
      <c r="V445" s="370"/>
      <c r="W445" s="433"/>
      <c r="X445" s="433"/>
      <c r="Y445" s="433"/>
      <c r="Z445" s="433"/>
      <c r="AA445" s="433"/>
      <c r="AB445" s="369"/>
      <c r="AC445" s="370"/>
      <c r="AD445" s="47" t="s">
        <v>104</v>
      </c>
      <c r="AE445" s="47" t="s">
        <v>104</v>
      </c>
      <c r="AF445" s="47" t="s">
        <v>104</v>
      </c>
      <c r="AG445" s="423" t="s">
        <v>106</v>
      </c>
      <c r="AH445" s="423" t="s">
        <v>106</v>
      </c>
      <c r="AI445" s="369" t="s">
        <v>395</v>
      </c>
      <c r="AJ445" s="370" t="s">
        <v>395</v>
      </c>
      <c r="AK445" s="423" t="s">
        <v>106</v>
      </c>
      <c r="AL445" s="423" t="s">
        <v>106</v>
      </c>
      <c r="AM445" s="221"/>
      <c r="AN445" s="48">
        <v>7</v>
      </c>
      <c r="AO445" s="48">
        <v>7</v>
      </c>
      <c r="AP445" s="48">
        <v>7</v>
      </c>
      <c r="AQ445" s="48">
        <v>0</v>
      </c>
      <c r="AR445" s="48">
        <v>0</v>
      </c>
      <c r="AS445" s="48">
        <v>0</v>
      </c>
      <c r="AT445" s="430">
        <v>18.333300000000001</v>
      </c>
      <c r="AU445" s="48">
        <v>64</v>
      </c>
      <c r="AV445" s="48">
        <v>64</v>
      </c>
      <c r="AW445" s="48">
        <v>64</v>
      </c>
      <c r="AX445" s="48">
        <v>0</v>
      </c>
      <c r="AY445" s="48">
        <v>0</v>
      </c>
      <c r="AZ445" s="48">
        <v>0</v>
      </c>
      <c r="BA445" s="48">
        <v>0</v>
      </c>
      <c r="BB445" s="48">
        <v>0</v>
      </c>
      <c r="BC445" s="48">
        <v>0</v>
      </c>
      <c r="BD445" s="48">
        <v>0</v>
      </c>
      <c r="BE445" s="48">
        <v>0</v>
      </c>
      <c r="BF445" s="48">
        <v>0</v>
      </c>
      <c r="BG445" s="48">
        <v>0</v>
      </c>
      <c r="BH445" s="48">
        <v>0</v>
      </c>
      <c r="BI445" s="48">
        <v>0</v>
      </c>
      <c r="BJ445" s="48">
        <v>0</v>
      </c>
      <c r="BK445" s="48">
        <v>0</v>
      </c>
      <c r="BL445" s="48">
        <v>0</v>
      </c>
      <c r="BM445" s="48">
        <v>0</v>
      </c>
      <c r="BN445" s="48">
        <v>0</v>
      </c>
      <c r="BO445" s="48">
        <v>0</v>
      </c>
      <c r="BP445" s="48">
        <v>0</v>
      </c>
      <c r="BQ445" s="48">
        <v>0</v>
      </c>
      <c r="BR445" s="48">
        <v>0</v>
      </c>
      <c r="BS445" s="48">
        <v>0</v>
      </c>
      <c r="BT445" s="48">
        <v>0</v>
      </c>
      <c r="BU445" s="48">
        <v>0</v>
      </c>
      <c r="BV445" s="48">
        <v>0</v>
      </c>
      <c r="BW445" s="48">
        <v>0</v>
      </c>
      <c r="BX445" s="48">
        <v>0</v>
      </c>
      <c r="BY445" s="48">
        <v>0</v>
      </c>
      <c r="BZ445" s="48">
        <v>0</v>
      </c>
      <c r="CA445" s="48">
        <v>0</v>
      </c>
      <c r="CB445" s="48">
        <v>0</v>
      </c>
      <c r="CC445" s="48">
        <v>0</v>
      </c>
      <c r="CD445" s="48">
        <v>0</v>
      </c>
      <c r="CE445" s="48">
        <v>0</v>
      </c>
      <c r="CF445" s="48">
        <v>0</v>
      </c>
      <c r="CG445" s="48">
        <v>0</v>
      </c>
      <c r="CH445" s="48">
        <v>0</v>
      </c>
      <c r="CI445" s="48">
        <v>0</v>
      </c>
      <c r="CJ445" s="48">
        <v>0</v>
      </c>
      <c r="CK445" s="48">
        <v>0</v>
      </c>
      <c r="CL445" s="48">
        <v>0</v>
      </c>
      <c r="CM445" s="48">
        <v>0</v>
      </c>
      <c r="CN445" s="48">
        <v>0</v>
      </c>
      <c r="CO445" s="48">
        <v>0</v>
      </c>
      <c r="CP445" s="48">
        <v>144</v>
      </c>
      <c r="CQ445" s="48"/>
      <c r="CR445" s="48"/>
      <c r="CS445" s="48"/>
      <c r="CT445" s="48">
        <v>144</v>
      </c>
      <c r="CU445" s="48">
        <v>64</v>
      </c>
      <c r="CV445" s="429" t="s">
        <v>397</v>
      </c>
      <c r="CW445" s="47" t="s">
        <v>2094</v>
      </c>
      <c r="CX445" s="47" t="s">
        <v>870</v>
      </c>
    </row>
    <row r="446" spans="1:103" hidden="1" x14ac:dyDescent="0.35">
      <c r="A446" s="427">
        <v>444</v>
      </c>
      <c r="B446" s="47" t="s">
        <v>2133</v>
      </c>
      <c r="C446" s="47" t="s">
        <v>2134</v>
      </c>
      <c r="D446" s="47" t="s">
        <v>61</v>
      </c>
      <c r="E446" s="47" t="s">
        <v>2135</v>
      </c>
      <c r="F446" s="47" t="s">
        <v>132</v>
      </c>
      <c r="G446" s="47" t="s">
        <v>58</v>
      </c>
      <c r="H446" s="47" t="s">
        <v>547</v>
      </c>
      <c r="I446" s="433"/>
      <c r="J446" s="433"/>
      <c r="K446" s="433"/>
      <c r="L446" s="433"/>
      <c r="M446" s="433"/>
      <c r="N446" s="369"/>
      <c r="O446" s="370"/>
      <c r="P446" s="433"/>
      <c r="Q446" s="433"/>
      <c r="R446" s="433"/>
      <c r="S446" s="433"/>
      <c r="T446" s="433"/>
      <c r="U446" s="369"/>
      <c r="V446" s="370"/>
      <c r="W446" s="433"/>
      <c r="X446" s="433"/>
      <c r="Y446" s="433"/>
      <c r="Z446" s="433"/>
      <c r="AA446" s="433"/>
      <c r="AB446" s="369"/>
      <c r="AC446" s="370"/>
      <c r="AD446" s="47" t="s">
        <v>104</v>
      </c>
      <c r="AE446" s="47" t="s">
        <v>104</v>
      </c>
      <c r="AF446" s="423" t="s">
        <v>106</v>
      </c>
      <c r="AG446" s="423" t="s">
        <v>106</v>
      </c>
      <c r="AH446" s="423" t="s">
        <v>106</v>
      </c>
      <c r="AI446" s="369" t="s">
        <v>395</v>
      </c>
      <c r="AJ446" s="370" t="s">
        <v>395</v>
      </c>
      <c r="AK446" s="47" t="s">
        <v>395</v>
      </c>
      <c r="AL446" s="47" t="s">
        <v>104</v>
      </c>
      <c r="AM446" s="221"/>
      <c r="AN446" s="48">
        <v>6</v>
      </c>
      <c r="AO446" s="48">
        <v>6</v>
      </c>
      <c r="AP446" s="48">
        <v>6</v>
      </c>
      <c r="AQ446" s="48">
        <v>0</v>
      </c>
      <c r="AR446" s="48">
        <v>0</v>
      </c>
      <c r="AS446" s="48">
        <v>0</v>
      </c>
      <c r="AT446" s="430">
        <v>17.5</v>
      </c>
      <c r="AU446" s="48">
        <v>54</v>
      </c>
      <c r="AV446" s="48">
        <v>54</v>
      </c>
      <c r="AW446" s="48">
        <v>54</v>
      </c>
      <c r="AX446" s="48">
        <v>0</v>
      </c>
      <c r="AY446" s="48">
        <v>0</v>
      </c>
      <c r="AZ446" s="48">
        <v>0</v>
      </c>
      <c r="BA446" s="48">
        <v>0</v>
      </c>
      <c r="BB446" s="48">
        <v>0</v>
      </c>
      <c r="BC446" s="48">
        <v>0</v>
      </c>
      <c r="BD446" s="48">
        <v>0</v>
      </c>
      <c r="BE446" s="48">
        <v>0</v>
      </c>
      <c r="BF446" s="48">
        <v>0</v>
      </c>
      <c r="BG446" s="48">
        <v>0</v>
      </c>
      <c r="BH446" s="48">
        <v>0</v>
      </c>
      <c r="BI446" s="48">
        <v>0</v>
      </c>
      <c r="BJ446" s="48">
        <v>0</v>
      </c>
      <c r="BK446" s="48">
        <v>0</v>
      </c>
      <c r="BL446" s="48">
        <v>0</v>
      </c>
      <c r="BM446" s="48">
        <v>0</v>
      </c>
      <c r="BN446" s="48">
        <v>0</v>
      </c>
      <c r="BO446" s="48">
        <v>0</v>
      </c>
      <c r="BP446" s="48">
        <v>0</v>
      </c>
      <c r="BQ446" s="48">
        <v>0</v>
      </c>
      <c r="BR446" s="48">
        <v>0</v>
      </c>
      <c r="BS446" s="48">
        <v>0</v>
      </c>
      <c r="BT446" s="48">
        <v>0</v>
      </c>
      <c r="BU446" s="48">
        <v>0</v>
      </c>
      <c r="BV446" s="48">
        <v>0</v>
      </c>
      <c r="BW446" s="48">
        <v>0</v>
      </c>
      <c r="BX446" s="48">
        <v>0</v>
      </c>
      <c r="BY446" s="48">
        <v>0</v>
      </c>
      <c r="BZ446" s="48">
        <v>0</v>
      </c>
      <c r="CA446" s="48">
        <v>0</v>
      </c>
      <c r="CB446" s="48">
        <v>0</v>
      </c>
      <c r="CC446" s="48">
        <v>0</v>
      </c>
      <c r="CD446" s="48">
        <v>0</v>
      </c>
      <c r="CE446" s="48">
        <v>0</v>
      </c>
      <c r="CF446" s="48">
        <v>0</v>
      </c>
      <c r="CG446" s="48">
        <v>0</v>
      </c>
      <c r="CH446" s="48">
        <v>0</v>
      </c>
      <c r="CI446" s="48">
        <v>0</v>
      </c>
      <c r="CJ446" s="48">
        <v>0</v>
      </c>
      <c r="CK446" s="48">
        <v>0</v>
      </c>
      <c r="CL446" s="48">
        <v>0</v>
      </c>
      <c r="CM446" s="48">
        <v>0</v>
      </c>
      <c r="CN446" s="48">
        <v>0</v>
      </c>
      <c r="CO446" s="48">
        <v>0</v>
      </c>
      <c r="CP446" s="48">
        <v>144</v>
      </c>
      <c r="CQ446" s="48"/>
      <c r="CR446" s="48"/>
      <c r="CS446" s="48"/>
      <c r="CT446" s="48">
        <v>144</v>
      </c>
      <c r="CU446" s="48">
        <v>54</v>
      </c>
      <c r="CV446" s="429" t="s">
        <v>397</v>
      </c>
      <c r="CW446" s="47" t="s">
        <v>2094</v>
      </c>
      <c r="CX446" s="47" t="s">
        <v>870</v>
      </c>
    </row>
    <row r="447" spans="1:103" hidden="1" x14ac:dyDescent="0.35">
      <c r="A447" s="427">
        <v>445</v>
      </c>
      <c r="B447" s="47" t="s">
        <v>2136</v>
      </c>
      <c r="C447" s="47" t="s">
        <v>2137</v>
      </c>
      <c r="D447" s="47" t="s">
        <v>61</v>
      </c>
      <c r="E447" s="47" t="s">
        <v>2138</v>
      </c>
      <c r="F447" s="47" t="s">
        <v>132</v>
      </c>
      <c r="G447" s="47" t="s">
        <v>58</v>
      </c>
      <c r="H447" s="47" t="s">
        <v>547</v>
      </c>
      <c r="I447" s="433"/>
      <c r="J447" s="433"/>
      <c r="K447" s="433"/>
      <c r="L447" s="433"/>
      <c r="M447" s="433"/>
      <c r="N447" s="369"/>
      <c r="O447" s="370"/>
      <c r="P447" s="433"/>
      <c r="Q447" s="433"/>
      <c r="R447" s="433"/>
      <c r="S447" s="433"/>
      <c r="T447" s="433"/>
      <c r="U447" s="369"/>
      <c r="V447" s="370"/>
      <c r="W447" s="433"/>
      <c r="X447" s="433"/>
      <c r="Y447" s="433"/>
      <c r="Z447" s="433"/>
      <c r="AA447" s="433"/>
      <c r="AB447" s="369"/>
      <c r="AC447" s="370"/>
      <c r="AD447" s="47" t="s">
        <v>104</v>
      </c>
      <c r="AE447" s="47" t="s">
        <v>104</v>
      </c>
      <c r="AF447" s="423" t="s">
        <v>106</v>
      </c>
      <c r="AG447" s="423" t="s">
        <v>106</v>
      </c>
      <c r="AH447" s="423" t="s">
        <v>106</v>
      </c>
      <c r="AI447" s="369" t="s">
        <v>395</v>
      </c>
      <c r="AJ447" s="370" t="s">
        <v>395</v>
      </c>
      <c r="AK447" s="47" t="s">
        <v>395</v>
      </c>
      <c r="AL447" s="47" t="s">
        <v>104</v>
      </c>
      <c r="AM447" s="221"/>
      <c r="AN447" s="48">
        <v>6</v>
      </c>
      <c r="AO447" s="48">
        <v>6</v>
      </c>
      <c r="AP447" s="48">
        <v>6</v>
      </c>
      <c r="AQ447" s="48">
        <v>0</v>
      </c>
      <c r="AR447" s="48">
        <v>0</v>
      </c>
      <c r="AS447" s="48">
        <v>0</v>
      </c>
      <c r="AT447" s="430">
        <v>17.5</v>
      </c>
      <c r="AU447" s="48">
        <v>54</v>
      </c>
      <c r="AV447" s="48">
        <v>54</v>
      </c>
      <c r="AW447" s="48">
        <v>54</v>
      </c>
      <c r="AX447" s="48">
        <v>0</v>
      </c>
      <c r="AY447" s="48">
        <v>0</v>
      </c>
      <c r="AZ447" s="48">
        <v>0</v>
      </c>
      <c r="BA447" s="48">
        <v>0</v>
      </c>
      <c r="BB447" s="48">
        <v>0</v>
      </c>
      <c r="BC447" s="48">
        <v>0</v>
      </c>
      <c r="BD447" s="48">
        <v>0</v>
      </c>
      <c r="BE447" s="48">
        <v>0</v>
      </c>
      <c r="BF447" s="48">
        <v>0</v>
      </c>
      <c r="BG447" s="48">
        <v>0</v>
      </c>
      <c r="BH447" s="48">
        <v>0</v>
      </c>
      <c r="BI447" s="48">
        <v>0</v>
      </c>
      <c r="BJ447" s="48">
        <v>0</v>
      </c>
      <c r="BK447" s="48">
        <v>0</v>
      </c>
      <c r="BL447" s="48">
        <v>0</v>
      </c>
      <c r="BM447" s="48">
        <v>0</v>
      </c>
      <c r="BN447" s="48">
        <v>0</v>
      </c>
      <c r="BO447" s="48">
        <v>0</v>
      </c>
      <c r="BP447" s="48">
        <v>0</v>
      </c>
      <c r="BQ447" s="48">
        <v>0</v>
      </c>
      <c r="BR447" s="48">
        <v>0</v>
      </c>
      <c r="BS447" s="48">
        <v>0</v>
      </c>
      <c r="BT447" s="48">
        <v>0</v>
      </c>
      <c r="BU447" s="48">
        <v>0</v>
      </c>
      <c r="BV447" s="48">
        <v>0</v>
      </c>
      <c r="BW447" s="48">
        <v>0</v>
      </c>
      <c r="BX447" s="48">
        <v>0</v>
      </c>
      <c r="BY447" s="48">
        <v>0</v>
      </c>
      <c r="BZ447" s="48">
        <v>0</v>
      </c>
      <c r="CA447" s="48">
        <v>0</v>
      </c>
      <c r="CB447" s="48">
        <v>0</v>
      </c>
      <c r="CC447" s="48">
        <v>0</v>
      </c>
      <c r="CD447" s="48">
        <v>0</v>
      </c>
      <c r="CE447" s="48">
        <v>0</v>
      </c>
      <c r="CF447" s="48">
        <v>0</v>
      </c>
      <c r="CG447" s="48">
        <v>0</v>
      </c>
      <c r="CH447" s="48">
        <v>0</v>
      </c>
      <c r="CI447" s="48">
        <v>0</v>
      </c>
      <c r="CJ447" s="48">
        <v>0</v>
      </c>
      <c r="CK447" s="48">
        <v>0</v>
      </c>
      <c r="CL447" s="48">
        <v>0</v>
      </c>
      <c r="CM447" s="48">
        <v>0</v>
      </c>
      <c r="CN447" s="48">
        <v>0</v>
      </c>
      <c r="CO447" s="48">
        <v>0</v>
      </c>
      <c r="CP447" s="48">
        <v>144</v>
      </c>
      <c r="CQ447" s="48"/>
      <c r="CR447" s="48"/>
      <c r="CS447" s="48"/>
      <c r="CT447" s="48">
        <v>144</v>
      </c>
      <c r="CU447" s="48">
        <v>54</v>
      </c>
      <c r="CV447" s="429" t="s">
        <v>397</v>
      </c>
      <c r="CW447" s="47" t="s">
        <v>2094</v>
      </c>
      <c r="CX447" s="47" t="s">
        <v>1068</v>
      </c>
      <c r="CY447" s="15"/>
    </row>
    <row r="448" spans="1:103" hidden="1" x14ac:dyDescent="0.35">
      <c r="A448" s="427">
        <v>446</v>
      </c>
      <c r="B448" s="47" t="s">
        <v>2139</v>
      </c>
      <c r="C448" s="47" t="s">
        <v>2140</v>
      </c>
      <c r="D448" s="47" t="s">
        <v>56</v>
      </c>
      <c r="E448" s="47" t="s">
        <v>2141</v>
      </c>
      <c r="F448" s="47" t="s">
        <v>131</v>
      </c>
      <c r="G448" s="47" t="s">
        <v>58</v>
      </c>
      <c r="H448" s="47" t="s">
        <v>328</v>
      </c>
      <c r="I448" s="433"/>
      <c r="J448" s="433"/>
      <c r="K448" s="433"/>
      <c r="L448" s="433"/>
      <c r="M448" s="433"/>
      <c r="N448" s="369"/>
      <c r="O448" s="370"/>
      <c r="P448" s="433"/>
      <c r="Q448" s="433"/>
      <c r="R448" s="433"/>
      <c r="S448" s="433"/>
      <c r="T448" s="433"/>
      <c r="U448" s="369"/>
      <c r="V448" s="370"/>
      <c r="W448" s="433"/>
      <c r="X448" s="433"/>
      <c r="Y448" s="433"/>
      <c r="Z448" s="433"/>
      <c r="AA448" s="433"/>
      <c r="AB448" s="369"/>
      <c r="AC448" s="370"/>
      <c r="AD448" s="433"/>
      <c r="AE448" s="433"/>
      <c r="AF448" s="433"/>
      <c r="AG448" s="433"/>
      <c r="AH448" s="433"/>
      <c r="AI448" s="369"/>
      <c r="AJ448" s="370"/>
      <c r="AK448" s="47" t="s">
        <v>104</v>
      </c>
      <c r="AL448" s="47" t="s">
        <v>104</v>
      </c>
      <c r="AM448" s="221"/>
      <c r="AN448" s="48">
        <v>2</v>
      </c>
      <c r="AO448" s="48">
        <v>2</v>
      </c>
      <c r="AP448" s="48">
        <v>2</v>
      </c>
      <c r="AQ448" s="48">
        <v>0</v>
      </c>
      <c r="AR448" s="48"/>
      <c r="AS448" s="48">
        <v>0</v>
      </c>
      <c r="AT448" s="48">
        <v>18</v>
      </c>
      <c r="AU448" s="48">
        <v>16</v>
      </c>
      <c r="AV448" s="48">
        <v>16</v>
      </c>
      <c r="AW448" s="48">
        <v>16</v>
      </c>
      <c r="AX448" s="48">
        <v>0</v>
      </c>
      <c r="AY448" s="48">
        <v>0</v>
      </c>
      <c r="AZ448" s="48">
        <v>0</v>
      </c>
      <c r="BA448" s="48">
        <v>0</v>
      </c>
      <c r="BB448" s="48">
        <v>0</v>
      </c>
      <c r="BC448" s="48">
        <v>0</v>
      </c>
      <c r="BD448" s="48">
        <v>0</v>
      </c>
      <c r="BE448" s="48">
        <v>0</v>
      </c>
      <c r="BF448" s="48">
        <v>0</v>
      </c>
      <c r="BG448" s="48">
        <v>0</v>
      </c>
      <c r="BH448" s="48">
        <v>0</v>
      </c>
      <c r="BI448" s="48">
        <v>0</v>
      </c>
      <c r="BJ448" s="48">
        <v>0</v>
      </c>
      <c r="BK448" s="48">
        <v>0</v>
      </c>
      <c r="BL448" s="48">
        <v>0</v>
      </c>
      <c r="BM448" s="48">
        <v>0</v>
      </c>
      <c r="BN448" s="48">
        <v>0</v>
      </c>
      <c r="BO448" s="48">
        <v>0</v>
      </c>
      <c r="BP448" s="48">
        <v>0</v>
      </c>
      <c r="BQ448" s="48">
        <v>0</v>
      </c>
      <c r="BR448" s="48">
        <v>0</v>
      </c>
      <c r="BS448" s="48">
        <v>0</v>
      </c>
      <c r="BT448" s="48">
        <v>0</v>
      </c>
      <c r="BU448" s="48">
        <v>0</v>
      </c>
      <c r="BV448" s="48">
        <v>0</v>
      </c>
      <c r="BW448" s="48">
        <v>0</v>
      </c>
      <c r="BX448" s="48">
        <v>0</v>
      </c>
      <c r="BY448" s="48">
        <v>0</v>
      </c>
      <c r="BZ448" s="48">
        <v>0</v>
      </c>
      <c r="CA448" s="48">
        <v>0</v>
      </c>
      <c r="CB448" s="48">
        <v>0</v>
      </c>
      <c r="CC448" s="48">
        <v>0</v>
      </c>
      <c r="CD448" s="48">
        <v>0</v>
      </c>
      <c r="CE448" s="48">
        <v>0</v>
      </c>
      <c r="CF448" s="48">
        <v>0</v>
      </c>
      <c r="CG448" s="48">
        <v>0</v>
      </c>
      <c r="CH448" s="48">
        <v>0</v>
      </c>
      <c r="CI448" s="48">
        <v>0</v>
      </c>
      <c r="CJ448" s="48">
        <v>0</v>
      </c>
      <c r="CK448" s="48">
        <v>0</v>
      </c>
      <c r="CL448" s="48">
        <v>0</v>
      </c>
      <c r="CM448" s="48">
        <v>0</v>
      </c>
      <c r="CN448" s="48">
        <v>0</v>
      </c>
      <c r="CO448" s="48">
        <v>0</v>
      </c>
      <c r="CP448" s="48">
        <v>192</v>
      </c>
      <c r="CQ448" s="48"/>
      <c r="CR448" s="48"/>
      <c r="CS448" s="48"/>
      <c r="CT448" s="48">
        <v>192</v>
      </c>
      <c r="CU448" s="48">
        <v>16</v>
      </c>
      <c r="CV448" s="429" t="s">
        <v>397</v>
      </c>
      <c r="CW448" s="47" t="s">
        <v>2142</v>
      </c>
      <c r="CX448" s="47" t="s">
        <v>870</v>
      </c>
    </row>
    <row r="449" spans="1:102" hidden="1" x14ac:dyDescent="0.35">
      <c r="A449" s="427">
        <v>447</v>
      </c>
      <c r="B449" s="47" t="s">
        <v>2143</v>
      </c>
      <c r="C449" s="47" t="s">
        <v>2144</v>
      </c>
      <c r="D449" s="47" t="s">
        <v>56</v>
      </c>
      <c r="E449" s="47" t="s">
        <v>2145</v>
      </c>
      <c r="F449" s="47" t="s">
        <v>131</v>
      </c>
      <c r="G449" s="47" t="s">
        <v>58</v>
      </c>
      <c r="H449" s="47" t="s">
        <v>328</v>
      </c>
      <c r="I449" s="433"/>
      <c r="J449" s="433"/>
      <c r="K449" s="433"/>
      <c r="L449" s="433"/>
      <c r="M449" s="433"/>
      <c r="N449" s="369"/>
      <c r="O449" s="370"/>
      <c r="P449" s="433"/>
      <c r="Q449" s="433"/>
      <c r="R449" s="433"/>
      <c r="S449" s="433"/>
      <c r="T449" s="433"/>
      <c r="U449" s="369"/>
      <c r="V449" s="370"/>
      <c r="W449" s="433"/>
      <c r="X449" s="433"/>
      <c r="Y449" s="433"/>
      <c r="Z449" s="433"/>
      <c r="AA449" s="433"/>
      <c r="AB449" s="369"/>
      <c r="AC449" s="370"/>
      <c r="AD449" s="433"/>
      <c r="AE449" s="433"/>
      <c r="AF449" s="433"/>
      <c r="AG449" s="433"/>
      <c r="AH449" s="433"/>
      <c r="AI449" s="369"/>
      <c r="AJ449" s="370"/>
      <c r="AK449" s="47" t="s">
        <v>104</v>
      </c>
      <c r="AL449" s="47" t="s">
        <v>104</v>
      </c>
      <c r="AM449" s="221"/>
      <c r="AN449" s="48">
        <v>2</v>
      </c>
      <c r="AO449" s="48">
        <v>2</v>
      </c>
      <c r="AP449" s="48">
        <v>2</v>
      </c>
      <c r="AQ449" s="48">
        <v>0</v>
      </c>
      <c r="AR449" s="48"/>
      <c r="AS449" s="48">
        <v>0</v>
      </c>
      <c r="AT449" s="48">
        <v>18</v>
      </c>
      <c r="AU449" s="48">
        <v>16</v>
      </c>
      <c r="AV449" s="48">
        <v>16</v>
      </c>
      <c r="AW449" s="48">
        <v>16</v>
      </c>
      <c r="AX449" s="48">
        <v>0</v>
      </c>
      <c r="AY449" s="48">
        <v>0</v>
      </c>
      <c r="AZ449" s="48">
        <v>0</v>
      </c>
      <c r="BA449" s="48">
        <v>0</v>
      </c>
      <c r="BB449" s="48">
        <v>0</v>
      </c>
      <c r="BC449" s="48">
        <v>0</v>
      </c>
      <c r="BD449" s="48">
        <v>0</v>
      </c>
      <c r="BE449" s="48">
        <v>0</v>
      </c>
      <c r="BF449" s="48">
        <v>0</v>
      </c>
      <c r="BG449" s="48">
        <v>0</v>
      </c>
      <c r="BH449" s="48">
        <v>0</v>
      </c>
      <c r="BI449" s="48">
        <v>0</v>
      </c>
      <c r="BJ449" s="48">
        <v>0</v>
      </c>
      <c r="BK449" s="48">
        <v>0</v>
      </c>
      <c r="BL449" s="48">
        <v>0</v>
      </c>
      <c r="BM449" s="48">
        <v>0</v>
      </c>
      <c r="BN449" s="48">
        <v>0</v>
      </c>
      <c r="BO449" s="48">
        <v>0</v>
      </c>
      <c r="BP449" s="48">
        <v>0</v>
      </c>
      <c r="BQ449" s="48">
        <v>0</v>
      </c>
      <c r="BR449" s="48">
        <v>0</v>
      </c>
      <c r="BS449" s="48">
        <v>0</v>
      </c>
      <c r="BT449" s="48">
        <v>0</v>
      </c>
      <c r="BU449" s="48">
        <v>0</v>
      </c>
      <c r="BV449" s="48">
        <v>0</v>
      </c>
      <c r="BW449" s="48">
        <v>0</v>
      </c>
      <c r="BX449" s="48">
        <v>0</v>
      </c>
      <c r="BY449" s="48">
        <v>0</v>
      </c>
      <c r="BZ449" s="48">
        <v>0</v>
      </c>
      <c r="CA449" s="48">
        <v>0</v>
      </c>
      <c r="CB449" s="48">
        <v>0</v>
      </c>
      <c r="CC449" s="48">
        <v>0</v>
      </c>
      <c r="CD449" s="48">
        <v>0</v>
      </c>
      <c r="CE449" s="48">
        <v>0</v>
      </c>
      <c r="CF449" s="48">
        <v>0</v>
      </c>
      <c r="CG449" s="48">
        <v>0</v>
      </c>
      <c r="CH449" s="48">
        <v>0</v>
      </c>
      <c r="CI449" s="48">
        <v>0</v>
      </c>
      <c r="CJ449" s="48">
        <v>0</v>
      </c>
      <c r="CK449" s="48">
        <v>0</v>
      </c>
      <c r="CL449" s="48">
        <v>0</v>
      </c>
      <c r="CM449" s="48">
        <v>0</v>
      </c>
      <c r="CN449" s="48">
        <v>0</v>
      </c>
      <c r="CO449" s="48">
        <v>0</v>
      </c>
      <c r="CP449" s="48">
        <v>192</v>
      </c>
      <c r="CQ449" s="48"/>
      <c r="CR449" s="48"/>
      <c r="CS449" s="48"/>
      <c r="CT449" s="48">
        <v>192</v>
      </c>
      <c r="CU449" s="48">
        <v>16</v>
      </c>
      <c r="CV449" s="429" t="s">
        <v>397</v>
      </c>
      <c r="CW449" s="47" t="s">
        <v>2142</v>
      </c>
      <c r="CX449" s="47" t="s">
        <v>870</v>
      </c>
    </row>
    <row r="450" spans="1:102" hidden="1" x14ac:dyDescent="0.35">
      <c r="A450" s="427">
        <v>448</v>
      </c>
      <c r="B450" s="47" t="s">
        <v>2146</v>
      </c>
      <c r="C450" s="47" t="s">
        <v>2147</v>
      </c>
      <c r="D450" s="47" t="s">
        <v>56</v>
      </c>
      <c r="E450" s="47" t="s">
        <v>2148</v>
      </c>
      <c r="F450" s="47" t="s">
        <v>131</v>
      </c>
      <c r="G450" s="47" t="s">
        <v>58</v>
      </c>
      <c r="H450" s="47" t="s">
        <v>327</v>
      </c>
      <c r="I450" s="433"/>
      <c r="J450" s="433"/>
      <c r="K450" s="433"/>
      <c r="L450" s="433"/>
      <c r="M450" s="433"/>
      <c r="N450" s="369"/>
      <c r="O450" s="370"/>
      <c r="P450" s="433"/>
      <c r="Q450" s="433"/>
      <c r="R450" s="433"/>
      <c r="S450" s="433"/>
      <c r="T450" s="433"/>
      <c r="U450" s="369"/>
      <c r="V450" s="370"/>
      <c r="W450" s="433"/>
      <c r="X450" s="433"/>
      <c r="Y450" s="433"/>
      <c r="Z450" s="433"/>
      <c r="AA450" s="433"/>
      <c r="AB450" s="369"/>
      <c r="AC450" s="370"/>
      <c r="AD450" s="433"/>
      <c r="AE450" s="433"/>
      <c r="AF450" s="433"/>
      <c r="AG450" s="433"/>
      <c r="AH450" s="433"/>
      <c r="AI450" s="369"/>
      <c r="AJ450" s="370"/>
      <c r="AK450" s="47" t="s">
        <v>395</v>
      </c>
      <c r="AL450" s="433"/>
      <c r="AM450" s="221"/>
      <c r="AN450" s="48">
        <v>0</v>
      </c>
      <c r="AO450" s="48">
        <v>0</v>
      </c>
      <c r="AP450" s="48">
        <v>0</v>
      </c>
      <c r="AQ450" s="48"/>
      <c r="AR450" s="48"/>
      <c r="AS450" s="48"/>
      <c r="AT450" s="430">
        <v>16.833300000000001</v>
      </c>
      <c r="AU450" s="48">
        <v>0</v>
      </c>
      <c r="AV450" s="48">
        <v>0</v>
      </c>
      <c r="AW450" s="48">
        <v>0</v>
      </c>
      <c r="AX450" s="48">
        <v>0</v>
      </c>
      <c r="AY450" s="48">
        <v>0</v>
      </c>
      <c r="AZ450" s="48">
        <v>0</v>
      </c>
      <c r="BA450" s="48">
        <v>0</v>
      </c>
      <c r="BB450" s="48">
        <v>0</v>
      </c>
      <c r="BC450" s="48">
        <v>0</v>
      </c>
      <c r="BD450" s="48">
        <v>0</v>
      </c>
      <c r="BE450" s="48">
        <v>0</v>
      </c>
      <c r="BF450" s="48">
        <v>0</v>
      </c>
      <c r="BG450" s="48">
        <v>0</v>
      </c>
      <c r="BH450" s="48">
        <v>0</v>
      </c>
      <c r="BI450" s="48">
        <v>0</v>
      </c>
      <c r="BJ450" s="48">
        <v>0</v>
      </c>
      <c r="BK450" s="48">
        <v>0</v>
      </c>
      <c r="BL450" s="48">
        <v>0</v>
      </c>
      <c r="BM450" s="48">
        <v>0</v>
      </c>
      <c r="BN450" s="48">
        <v>0</v>
      </c>
      <c r="BO450" s="48">
        <v>0</v>
      </c>
      <c r="BP450" s="48">
        <v>0</v>
      </c>
      <c r="BQ450" s="48">
        <v>0</v>
      </c>
      <c r="BR450" s="48">
        <v>0</v>
      </c>
      <c r="BS450" s="48">
        <v>0</v>
      </c>
      <c r="BT450" s="48">
        <v>0</v>
      </c>
      <c r="BU450" s="48">
        <v>0</v>
      </c>
      <c r="BV450" s="48">
        <v>0</v>
      </c>
      <c r="BW450" s="48">
        <v>0</v>
      </c>
      <c r="BX450" s="48">
        <v>0</v>
      </c>
      <c r="BY450" s="48">
        <v>0</v>
      </c>
      <c r="BZ450" s="48">
        <v>0</v>
      </c>
      <c r="CA450" s="48">
        <v>0</v>
      </c>
      <c r="CB450" s="48">
        <v>0</v>
      </c>
      <c r="CC450" s="48">
        <v>0</v>
      </c>
      <c r="CD450" s="48">
        <v>0</v>
      </c>
      <c r="CE450" s="48">
        <v>0</v>
      </c>
      <c r="CF450" s="48">
        <v>0</v>
      </c>
      <c r="CG450" s="48">
        <v>0</v>
      </c>
      <c r="CH450" s="48">
        <v>0</v>
      </c>
      <c r="CI450" s="48">
        <v>0</v>
      </c>
      <c r="CJ450" s="48">
        <v>0</v>
      </c>
      <c r="CK450" s="48">
        <v>0</v>
      </c>
      <c r="CL450" s="48">
        <v>0</v>
      </c>
      <c r="CM450" s="48">
        <v>0</v>
      </c>
      <c r="CN450" s="48">
        <v>0</v>
      </c>
      <c r="CO450" s="48">
        <v>0</v>
      </c>
      <c r="CP450" s="48">
        <v>192</v>
      </c>
      <c r="CQ450" s="48"/>
      <c r="CR450" s="48"/>
      <c r="CS450" s="48"/>
      <c r="CT450" s="48">
        <v>192</v>
      </c>
      <c r="CU450" s="48"/>
      <c r="CV450" s="429" t="s">
        <v>397</v>
      </c>
      <c r="CW450" s="47" t="s">
        <v>2142</v>
      </c>
      <c r="CX450" s="47" t="s">
        <v>870</v>
      </c>
    </row>
    <row r="451" spans="1:102" hidden="1" x14ac:dyDescent="0.35">
      <c r="A451" s="427">
        <v>449</v>
      </c>
      <c r="B451" s="47" t="s">
        <v>2149</v>
      </c>
      <c r="C451" s="47" t="s">
        <v>2150</v>
      </c>
      <c r="D451" s="47" t="s">
        <v>56</v>
      </c>
      <c r="E451" s="47" t="s">
        <v>2151</v>
      </c>
      <c r="F451" s="47" t="s">
        <v>131</v>
      </c>
      <c r="G451" s="47" t="s">
        <v>58</v>
      </c>
      <c r="H451" s="47" t="s">
        <v>327</v>
      </c>
      <c r="I451" s="433"/>
      <c r="J451" s="433"/>
      <c r="K451" s="433"/>
      <c r="L451" s="433"/>
      <c r="M451" s="433"/>
      <c r="N451" s="369"/>
      <c r="O451" s="370"/>
      <c r="P451" s="433"/>
      <c r="Q451" s="433"/>
      <c r="R451" s="433"/>
      <c r="S451" s="433"/>
      <c r="T451" s="433"/>
      <c r="U451" s="369"/>
      <c r="V451" s="370"/>
      <c r="W451" s="433"/>
      <c r="X451" s="433"/>
      <c r="Y451" s="433"/>
      <c r="Z451" s="433"/>
      <c r="AA451" s="433"/>
      <c r="AB451" s="369"/>
      <c r="AC451" s="370"/>
      <c r="AD451" s="433"/>
      <c r="AE451" s="433"/>
      <c r="AF451" s="433"/>
      <c r="AG451" s="433"/>
      <c r="AH451" s="433"/>
      <c r="AI451" s="369"/>
      <c r="AJ451" s="370"/>
      <c r="AK451" s="47" t="s">
        <v>104</v>
      </c>
      <c r="AL451" s="47" t="s">
        <v>104</v>
      </c>
      <c r="AM451" s="221"/>
      <c r="AN451" s="48">
        <v>2</v>
      </c>
      <c r="AO451" s="48">
        <v>2</v>
      </c>
      <c r="AP451" s="48">
        <v>2</v>
      </c>
      <c r="AQ451" s="48">
        <v>0</v>
      </c>
      <c r="AR451" s="48"/>
      <c r="AS451" s="48">
        <v>0</v>
      </c>
      <c r="AT451" s="48">
        <v>18</v>
      </c>
      <c r="AU451" s="48">
        <v>16</v>
      </c>
      <c r="AV451" s="48">
        <v>16</v>
      </c>
      <c r="AW451" s="48">
        <v>16</v>
      </c>
      <c r="AX451" s="48">
        <v>0</v>
      </c>
      <c r="AY451" s="48">
        <v>0</v>
      </c>
      <c r="AZ451" s="48">
        <v>0</v>
      </c>
      <c r="BA451" s="48">
        <v>0</v>
      </c>
      <c r="BB451" s="48">
        <v>0</v>
      </c>
      <c r="BC451" s="48">
        <v>0</v>
      </c>
      <c r="BD451" s="48">
        <v>0</v>
      </c>
      <c r="BE451" s="48">
        <v>0</v>
      </c>
      <c r="BF451" s="48">
        <v>0</v>
      </c>
      <c r="BG451" s="48">
        <v>0</v>
      </c>
      <c r="BH451" s="48">
        <v>0</v>
      </c>
      <c r="BI451" s="48">
        <v>0</v>
      </c>
      <c r="BJ451" s="48">
        <v>0</v>
      </c>
      <c r="BK451" s="48">
        <v>0</v>
      </c>
      <c r="BL451" s="48">
        <v>0</v>
      </c>
      <c r="BM451" s="48">
        <v>0</v>
      </c>
      <c r="BN451" s="48">
        <v>0</v>
      </c>
      <c r="BO451" s="48">
        <v>0</v>
      </c>
      <c r="BP451" s="48">
        <v>0</v>
      </c>
      <c r="BQ451" s="48">
        <v>0</v>
      </c>
      <c r="BR451" s="48">
        <v>0</v>
      </c>
      <c r="BS451" s="48">
        <v>0</v>
      </c>
      <c r="BT451" s="48">
        <v>0</v>
      </c>
      <c r="BU451" s="48">
        <v>0</v>
      </c>
      <c r="BV451" s="48">
        <v>0</v>
      </c>
      <c r="BW451" s="48">
        <v>0</v>
      </c>
      <c r="BX451" s="48">
        <v>0</v>
      </c>
      <c r="BY451" s="48">
        <v>0</v>
      </c>
      <c r="BZ451" s="48">
        <v>0</v>
      </c>
      <c r="CA451" s="48">
        <v>0</v>
      </c>
      <c r="CB451" s="48">
        <v>0</v>
      </c>
      <c r="CC451" s="48">
        <v>0</v>
      </c>
      <c r="CD451" s="48">
        <v>0</v>
      </c>
      <c r="CE451" s="48">
        <v>0</v>
      </c>
      <c r="CF451" s="48">
        <v>0</v>
      </c>
      <c r="CG451" s="48">
        <v>0</v>
      </c>
      <c r="CH451" s="48">
        <v>0</v>
      </c>
      <c r="CI451" s="48">
        <v>0</v>
      </c>
      <c r="CJ451" s="48">
        <v>0</v>
      </c>
      <c r="CK451" s="48">
        <v>0</v>
      </c>
      <c r="CL451" s="48">
        <v>0</v>
      </c>
      <c r="CM451" s="48">
        <v>0</v>
      </c>
      <c r="CN451" s="48">
        <v>0</v>
      </c>
      <c r="CO451" s="48">
        <v>0</v>
      </c>
      <c r="CP451" s="48">
        <v>192</v>
      </c>
      <c r="CQ451" s="48"/>
      <c r="CR451" s="48"/>
      <c r="CS451" s="48"/>
      <c r="CT451" s="48">
        <v>192</v>
      </c>
      <c r="CU451" s="48">
        <v>16</v>
      </c>
      <c r="CV451" s="429" t="s">
        <v>397</v>
      </c>
      <c r="CW451" s="47" t="s">
        <v>2142</v>
      </c>
      <c r="CX451" s="47" t="s">
        <v>870</v>
      </c>
    </row>
    <row r="452" spans="1:102" hidden="1" x14ac:dyDescent="0.35">
      <c r="A452" s="427">
        <v>450</v>
      </c>
      <c r="B452" s="47" t="s">
        <v>2152</v>
      </c>
      <c r="C452" s="47" t="s">
        <v>2153</v>
      </c>
      <c r="D452" s="47" t="s">
        <v>56</v>
      </c>
      <c r="E452" s="47" t="s">
        <v>2154</v>
      </c>
      <c r="F452" s="47" t="s">
        <v>131</v>
      </c>
      <c r="G452" s="47" t="s">
        <v>58</v>
      </c>
      <c r="H452" s="47" t="s">
        <v>327</v>
      </c>
      <c r="I452" s="433"/>
      <c r="J452" s="433"/>
      <c r="K452" s="433"/>
      <c r="L452" s="433"/>
      <c r="M452" s="433"/>
      <c r="N452" s="369"/>
      <c r="O452" s="370"/>
      <c r="P452" s="433"/>
      <c r="Q452" s="433"/>
      <c r="R452" s="433"/>
      <c r="S452" s="433"/>
      <c r="T452" s="433"/>
      <c r="U452" s="369"/>
      <c r="V452" s="370"/>
      <c r="W452" s="433"/>
      <c r="X452" s="433"/>
      <c r="Y452" s="433"/>
      <c r="Z452" s="433"/>
      <c r="AA452" s="433"/>
      <c r="AB452" s="369"/>
      <c r="AC452" s="370"/>
      <c r="AD452" s="433"/>
      <c r="AE452" s="433"/>
      <c r="AF452" s="433"/>
      <c r="AG452" s="433"/>
      <c r="AH452" s="433"/>
      <c r="AI452" s="369"/>
      <c r="AJ452" s="370"/>
      <c r="AK452" s="47" t="s">
        <v>104</v>
      </c>
      <c r="AL452" s="47" t="s">
        <v>104</v>
      </c>
      <c r="AM452" s="221"/>
      <c r="AN452" s="48">
        <v>2</v>
      </c>
      <c r="AO452" s="48">
        <v>2</v>
      </c>
      <c r="AP452" s="48">
        <v>2</v>
      </c>
      <c r="AQ452" s="48">
        <v>0</v>
      </c>
      <c r="AR452" s="48"/>
      <c r="AS452" s="48">
        <v>0</v>
      </c>
      <c r="AT452" s="48">
        <v>18</v>
      </c>
      <c r="AU452" s="48">
        <v>16</v>
      </c>
      <c r="AV452" s="48">
        <v>16</v>
      </c>
      <c r="AW452" s="48">
        <v>16</v>
      </c>
      <c r="AX452" s="48">
        <v>0</v>
      </c>
      <c r="AY452" s="48">
        <v>0</v>
      </c>
      <c r="AZ452" s="48">
        <v>0</v>
      </c>
      <c r="BA452" s="48">
        <v>0</v>
      </c>
      <c r="BB452" s="48">
        <v>0</v>
      </c>
      <c r="BC452" s="48">
        <v>0</v>
      </c>
      <c r="BD452" s="48">
        <v>0</v>
      </c>
      <c r="BE452" s="48">
        <v>0</v>
      </c>
      <c r="BF452" s="48">
        <v>0</v>
      </c>
      <c r="BG452" s="48">
        <v>0</v>
      </c>
      <c r="BH452" s="48">
        <v>0</v>
      </c>
      <c r="BI452" s="48">
        <v>0</v>
      </c>
      <c r="BJ452" s="48">
        <v>0</v>
      </c>
      <c r="BK452" s="48">
        <v>0</v>
      </c>
      <c r="BL452" s="48">
        <v>0</v>
      </c>
      <c r="BM452" s="48">
        <v>0</v>
      </c>
      <c r="BN452" s="48">
        <v>0</v>
      </c>
      <c r="BO452" s="48">
        <v>0</v>
      </c>
      <c r="BP452" s="48">
        <v>0</v>
      </c>
      <c r="BQ452" s="48">
        <v>0</v>
      </c>
      <c r="BR452" s="48">
        <v>0</v>
      </c>
      <c r="BS452" s="48">
        <v>0</v>
      </c>
      <c r="BT452" s="48">
        <v>0</v>
      </c>
      <c r="BU452" s="48">
        <v>0</v>
      </c>
      <c r="BV452" s="48">
        <v>0</v>
      </c>
      <c r="BW452" s="48">
        <v>0</v>
      </c>
      <c r="BX452" s="48">
        <v>0</v>
      </c>
      <c r="BY452" s="48">
        <v>0</v>
      </c>
      <c r="BZ452" s="48">
        <v>0</v>
      </c>
      <c r="CA452" s="48">
        <v>0</v>
      </c>
      <c r="CB452" s="48">
        <v>0</v>
      </c>
      <c r="CC452" s="48">
        <v>0</v>
      </c>
      <c r="CD452" s="48">
        <v>0</v>
      </c>
      <c r="CE452" s="48">
        <v>0</v>
      </c>
      <c r="CF452" s="48">
        <v>0</v>
      </c>
      <c r="CG452" s="48">
        <v>0</v>
      </c>
      <c r="CH452" s="48">
        <v>0</v>
      </c>
      <c r="CI452" s="48">
        <v>0</v>
      </c>
      <c r="CJ452" s="48">
        <v>0</v>
      </c>
      <c r="CK452" s="48">
        <v>0</v>
      </c>
      <c r="CL452" s="48">
        <v>0</v>
      </c>
      <c r="CM452" s="48">
        <v>0</v>
      </c>
      <c r="CN452" s="48">
        <v>0</v>
      </c>
      <c r="CO452" s="48">
        <v>0</v>
      </c>
      <c r="CP452" s="48">
        <v>192</v>
      </c>
      <c r="CQ452" s="48"/>
      <c r="CR452" s="48"/>
      <c r="CS452" s="48"/>
      <c r="CT452" s="48">
        <v>192</v>
      </c>
      <c r="CU452" s="48">
        <v>16</v>
      </c>
      <c r="CV452" s="429" t="s">
        <v>397</v>
      </c>
      <c r="CW452" s="47" t="s">
        <v>2142</v>
      </c>
      <c r="CX452" s="47" t="s">
        <v>870</v>
      </c>
    </row>
    <row r="453" spans="1:102" hidden="1" x14ac:dyDescent="0.35">
      <c r="A453" s="427">
        <v>451</v>
      </c>
      <c r="B453" s="47" t="s">
        <v>2155</v>
      </c>
      <c r="C453" s="47" t="s">
        <v>2156</v>
      </c>
      <c r="D453" s="47" t="s">
        <v>56</v>
      </c>
      <c r="E453" s="47" t="s">
        <v>2157</v>
      </c>
      <c r="F453" s="47" t="s">
        <v>131</v>
      </c>
      <c r="G453" s="47" t="s">
        <v>58</v>
      </c>
      <c r="H453" s="47" t="s">
        <v>327</v>
      </c>
      <c r="I453" s="433"/>
      <c r="J453" s="433"/>
      <c r="K453" s="433"/>
      <c r="L453" s="433"/>
      <c r="M453" s="433"/>
      <c r="N453" s="369"/>
      <c r="O453" s="370"/>
      <c r="P453" s="433"/>
      <c r="Q453" s="433"/>
      <c r="R453" s="433"/>
      <c r="S453" s="433"/>
      <c r="T453" s="433"/>
      <c r="U453" s="369"/>
      <c r="V453" s="370"/>
      <c r="W453" s="433"/>
      <c r="X453" s="433"/>
      <c r="Y453" s="433"/>
      <c r="Z453" s="433"/>
      <c r="AA453" s="433"/>
      <c r="AB453" s="369"/>
      <c r="AC453" s="370"/>
      <c r="AD453" s="433"/>
      <c r="AE453" s="433"/>
      <c r="AF453" s="433"/>
      <c r="AG453" s="433"/>
      <c r="AH453" s="433"/>
      <c r="AI453" s="369"/>
      <c r="AJ453" s="370"/>
      <c r="AK453" s="47" t="s">
        <v>395</v>
      </c>
      <c r="AL453" s="47" t="s">
        <v>395</v>
      </c>
      <c r="AM453" s="221"/>
      <c r="AN453" s="48">
        <v>0</v>
      </c>
      <c r="AO453" s="48">
        <v>0</v>
      </c>
      <c r="AP453" s="48">
        <v>0</v>
      </c>
      <c r="AQ453" s="48"/>
      <c r="AR453" s="48"/>
      <c r="AS453" s="48"/>
      <c r="AT453" s="48">
        <v>16</v>
      </c>
      <c r="AU453" s="48">
        <v>0</v>
      </c>
      <c r="AV453" s="48">
        <v>0</v>
      </c>
      <c r="AW453" s="48">
        <v>0</v>
      </c>
      <c r="AX453" s="48">
        <v>0</v>
      </c>
      <c r="AY453" s="48">
        <v>0</v>
      </c>
      <c r="AZ453" s="48">
        <v>0</v>
      </c>
      <c r="BA453" s="48">
        <v>0</v>
      </c>
      <c r="BB453" s="48">
        <v>0</v>
      </c>
      <c r="BC453" s="48">
        <v>0</v>
      </c>
      <c r="BD453" s="48">
        <v>0</v>
      </c>
      <c r="BE453" s="48">
        <v>0</v>
      </c>
      <c r="BF453" s="48">
        <v>0</v>
      </c>
      <c r="BG453" s="48">
        <v>0</v>
      </c>
      <c r="BH453" s="48">
        <v>0</v>
      </c>
      <c r="BI453" s="48">
        <v>0</v>
      </c>
      <c r="BJ453" s="48">
        <v>0</v>
      </c>
      <c r="BK453" s="48">
        <v>0</v>
      </c>
      <c r="BL453" s="48">
        <v>0</v>
      </c>
      <c r="BM453" s="48">
        <v>0</v>
      </c>
      <c r="BN453" s="48">
        <v>0</v>
      </c>
      <c r="BO453" s="48">
        <v>0</v>
      </c>
      <c r="BP453" s="48">
        <v>0</v>
      </c>
      <c r="BQ453" s="48">
        <v>0</v>
      </c>
      <c r="BR453" s="48">
        <v>0</v>
      </c>
      <c r="BS453" s="48">
        <v>0</v>
      </c>
      <c r="BT453" s="48">
        <v>0</v>
      </c>
      <c r="BU453" s="48">
        <v>0</v>
      </c>
      <c r="BV453" s="48">
        <v>0</v>
      </c>
      <c r="BW453" s="48">
        <v>0</v>
      </c>
      <c r="BX453" s="48">
        <v>0</v>
      </c>
      <c r="BY453" s="48">
        <v>0</v>
      </c>
      <c r="BZ453" s="48">
        <v>0</v>
      </c>
      <c r="CA453" s="48">
        <v>0</v>
      </c>
      <c r="CB453" s="48">
        <v>0</v>
      </c>
      <c r="CC453" s="48">
        <v>0</v>
      </c>
      <c r="CD453" s="48">
        <v>0</v>
      </c>
      <c r="CE453" s="48">
        <v>0</v>
      </c>
      <c r="CF453" s="48">
        <v>0</v>
      </c>
      <c r="CG453" s="48">
        <v>0</v>
      </c>
      <c r="CH453" s="48">
        <v>0</v>
      </c>
      <c r="CI453" s="48">
        <v>0</v>
      </c>
      <c r="CJ453" s="48">
        <v>0</v>
      </c>
      <c r="CK453" s="48">
        <v>0</v>
      </c>
      <c r="CL453" s="48">
        <v>0</v>
      </c>
      <c r="CM453" s="48">
        <v>0</v>
      </c>
      <c r="CN453" s="48">
        <v>0</v>
      </c>
      <c r="CO453" s="48">
        <v>0</v>
      </c>
      <c r="CP453" s="48">
        <v>192</v>
      </c>
      <c r="CQ453" s="48"/>
      <c r="CR453" s="48"/>
      <c r="CS453" s="48"/>
      <c r="CT453" s="48">
        <v>192</v>
      </c>
      <c r="CU453" s="48"/>
      <c r="CV453" s="429" t="s">
        <v>397</v>
      </c>
      <c r="CW453" s="47" t="s">
        <v>2142</v>
      </c>
      <c r="CX453" s="47" t="s">
        <v>870</v>
      </c>
    </row>
    <row r="454" spans="1:102" hidden="1" x14ac:dyDescent="0.35">
      <c r="A454" s="427">
        <v>452</v>
      </c>
      <c r="B454" s="47" t="s">
        <v>2158</v>
      </c>
      <c r="C454" s="47" t="s">
        <v>2159</v>
      </c>
      <c r="D454" s="47" t="s">
        <v>56</v>
      </c>
      <c r="E454" s="47" t="s">
        <v>2160</v>
      </c>
      <c r="F454" s="47" t="s">
        <v>131</v>
      </c>
      <c r="G454" s="47" t="s">
        <v>58</v>
      </c>
      <c r="H454" s="47" t="s">
        <v>1078</v>
      </c>
      <c r="I454" s="433"/>
      <c r="J454" s="433"/>
      <c r="K454" s="433"/>
      <c r="L454" s="433"/>
      <c r="M454" s="433"/>
      <c r="N454" s="369"/>
      <c r="O454" s="370"/>
      <c r="P454" s="433"/>
      <c r="Q454" s="433"/>
      <c r="R454" s="433"/>
      <c r="S454" s="433"/>
      <c r="T454" s="433"/>
      <c r="U454" s="369"/>
      <c r="V454" s="370"/>
      <c r="W454" s="433"/>
      <c r="X454" s="433"/>
      <c r="Y454" s="433"/>
      <c r="Z454" s="433"/>
      <c r="AA454" s="433"/>
      <c r="AB454" s="369"/>
      <c r="AC454" s="370"/>
      <c r="AD454" s="433"/>
      <c r="AE454" s="433"/>
      <c r="AF454" s="433"/>
      <c r="AG454" s="433"/>
      <c r="AH454" s="433"/>
      <c r="AI454" s="369"/>
      <c r="AJ454" s="370"/>
      <c r="AK454" s="47" t="s">
        <v>104</v>
      </c>
      <c r="AL454" s="47" t="s">
        <v>104</v>
      </c>
      <c r="AM454" s="221"/>
      <c r="AN454" s="48">
        <v>2</v>
      </c>
      <c r="AO454" s="48">
        <v>2</v>
      </c>
      <c r="AP454" s="48">
        <v>2</v>
      </c>
      <c r="AQ454" s="48">
        <v>0</v>
      </c>
      <c r="AR454" s="48"/>
      <c r="AS454" s="48">
        <v>0</v>
      </c>
      <c r="AT454" s="48">
        <v>18</v>
      </c>
      <c r="AU454" s="48">
        <v>16</v>
      </c>
      <c r="AV454" s="48">
        <v>16</v>
      </c>
      <c r="AW454" s="48">
        <v>16</v>
      </c>
      <c r="AX454" s="48">
        <v>0</v>
      </c>
      <c r="AY454" s="48">
        <v>0</v>
      </c>
      <c r="AZ454" s="48">
        <v>0</v>
      </c>
      <c r="BA454" s="48">
        <v>0</v>
      </c>
      <c r="BB454" s="48">
        <v>0</v>
      </c>
      <c r="BC454" s="48">
        <v>0</v>
      </c>
      <c r="BD454" s="48">
        <v>0</v>
      </c>
      <c r="BE454" s="48">
        <v>0</v>
      </c>
      <c r="BF454" s="48">
        <v>0</v>
      </c>
      <c r="BG454" s="48">
        <v>0</v>
      </c>
      <c r="BH454" s="48">
        <v>0</v>
      </c>
      <c r="BI454" s="48">
        <v>0</v>
      </c>
      <c r="BJ454" s="48">
        <v>0</v>
      </c>
      <c r="BK454" s="48">
        <v>0</v>
      </c>
      <c r="BL454" s="48">
        <v>0</v>
      </c>
      <c r="BM454" s="48">
        <v>0</v>
      </c>
      <c r="BN454" s="48">
        <v>0</v>
      </c>
      <c r="BO454" s="48">
        <v>0</v>
      </c>
      <c r="BP454" s="48">
        <v>0</v>
      </c>
      <c r="BQ454" s="48">
        <v>0</v>
      </c>
      <c r="BR454" s="48">
        <v>0</v>
      </c>
      <c r="BS454" s="48">
        <v>0</v>
      </c>
      <c r="BT454" s="48">
        <v>0</v>
      </c>
      <c r="BU454" s="48">
        <v>0</v>
      </c>
      <c r="BV454" s="48">
        <v>0</v>
      </c>
      <c r="BW454" s="48">
        <v>0</v>
      </c>
      <c r="BX454" s="48">
        <v>0</v>
      </c>
      <c r="BY454" s="48">
        <v>0</v>
      </c>
      <c r="BZ454" s="48">
        <v>0</v>
      </c>
      <c r="CA454" s="48">
        <v>0</v>
      </c>
      <c r="CB454" s="48">
        <v>0</v>
      </c>
      <c r="CC454" s="48">
        <v>0</v>
      </c>
      <c r="CD454" s="48">
        <v>0</v>
      </c>
      <c r="CE454" s="48">
        <v>0</v>
      </c>
      <c r="CF454" s="48">
        <v>0</v>
      </c>
      <c r="CG454" s="48">
        <v>0</v>
      </c>
      <c r="CH454" s="48">
        <v>0</v>
      </c>
      <c r="CI454" s="48">
        <v>0</v>
      </c>
      <c r="CJ454" s="48">
        <v>0</v>
      </c>
      <c r="CK454" s="48">
        <v>0</v>
      </c>
      <c r="CL454" s="48">
        <v>0</v>
      </c>
      <c r="CM454" s="48">
        <v>0</v>
      </c>
      <c r="CN454" s="48">
        <v>0</v>
      </c>
      <c r="CO454" s="48">
        <v>0</v>
      </c>
      <c r="CP454" s="48">
        <v>192</v>
      </c>
      <c r="CQ454" s="48"/>
      <c r="CR454" s="48"/>
      <c r="CS454" s="48"/>
      <c r="CT454" s="48">
        <v>192</v>
      </c>
      <c r="CU454" s="48">
        <v>16</v>
      </c>
      <c r="CV454" s="429" t="s">
        <v>397</v>
      </c>
      <c r="CW454" s="47" t="s">
        <v>2142</v>
      </c>
      <c r="CX454" s="47" t="s">
        <v>870</v>
      </c>
    </row>
    <row r="455" spans="1:102" hidden="1" x14ac:dyDescent="0.35">
      <c r="A455" s="427">
        <v>453</v>
      </c>
      <c r="B455" s="47" t="s">
        <v>2161</v>
      </c>
      <c r="C455" s="47" t="s">
        <v>2162</v>
      </c>
      <c r="D455" s="47" t="s">
        <v>56</v>
      </c>
      <c r="E455" s="47" t="s">
        <v>2163</v>
      </c>
      <c r="F455" s="47" t="s">
        <v>131</v>
      </c>
      <c r="G455" s="47" t="s">
        <v>58</v>
      </c>
      <c r="H455" s="47" t="s">
        <v>1078</v>
      </c>
      <c r="I455" s="433"/>
      <c r="J455" s="433"/>
      <c r="K455" s="433"/>
      <c r="L455" s="433"/>
      <c r="M455" s="433"/>
      <c r="N455" s="369"/>
      <c r="O455" s="370"/>
      <c r="P455" s="433"/>
      <c r="Q455" s="433"/>
      <c r="R455" s="433"/>
      <c r="S455" s="433"/>
      <c r="T455" s="433"/>
      <c r="U455" s="369"/>
      <c r="V455" s="370"/>
      <c r="W455" s="433"/>
      <c r="X455" s="433"/>
      <c r="Y455" s="433"/>
      <c r="Z455" s="433"/>
      <c r="AA455" s="433"/>
      <c r="AB455" s="369"/>
      <c r="AC455" s="370"/>
      <c r="AD455" s="433"/>
      <c r="AE455" s="433"/>
      <c r="AF455" s="433"/>
      <c r="AG455" s="433"/>
      <c r="AH455" s="433"/>
      <c r="AI455" s="369"/>
      <c r="AJ455" s="370"/>
      <c r="AK455" s="47" t="s">
        <v>104</v>
      </c>
      <c r="AL455" s="47" t="s">
        <v>104</v>
      </c>
      <c r="AM455" s="221"/>
      <c r="AN455" s="48">
        <v>2</v>
      </c>
      <c r="AO455" s="48">
        <v>2</v>
      </c>
      <c r="AP455" s="48">
        <v>2</v>
      </c>
      <c r="AQ455" s="48">
        <v>0</v>
      </c>
      <c r="AR455" s="48"/>
      <c r="AS455" s="48">
        <v>0</v>
      </c>
      <c r="AT455" s="48">
        <v>18</v>
      </c>
      <c r="AU455" s="48">
        <v>16</v>
      </c>
      <c r="AV455" s="48">
        <v>16</v>
      </c>
      <c r="AW455" s="48">
        <v>16</v>
      </c>
      <c r="AX455" s="48">
        <v>0</v>
      </c>
      <c r="AY455" s="48">
        <v>0</v>
      </c>
      <c r="AZ455" s="48">
        <v>0</v>
      </c>
      <c r="BA455" s="48">
        <v>0</v>
      </c>
      <c r="BB455" s="48">
        <v>0</v>
      </c>
      <c r="BC455" s="48">
        <v>0</v>
      </c>
      <c r="BD455" s="48">
        <v>0</v>
      </c>
      <c r="BE455" s="48">
        <v>0</v>
      </c>
      <c r="BF455" s="48">
        <v>0</v>
      </c>
      <c r="BG455" s="48">
        <v>0</v>
      </c>
      <c r="BH455" s="48">
        <v>0</v>
      </c>
      <c r="BI455" s="48">
        <v>0</v>
      </c>
      <c r="BJ455" s="48">
        <v>0</v>
      </c>
      <c r="BK455" s="48">
        <v>0</v>
      </c>
      <c r="BL455" s="48">
        <v>0</v>
      </c>
      <c r="BM455" s="48">
        <v>0</v>
      </c>
      <c r="BN455" s="48">
        <v>0</v>
      </c>
      <c r="BO455" s="48">
        <v>0</v>
      </c>
      <c r="BP455" s="48">
        <v>0</v>
      </c>
      <c r="BQ455" s="48">
        <v>0</v>
      </c>
      <c r="BR455" s="48">
        <v>0</v>
      </c>
      <c r="BS455" s="48">
        <v>0</v>
      </c>
      <c r="BT455" s="48">
        <v>0</v>
      </c>
      <c r="BU455" s="48">
        <v>0</v>
      </c>
      <c r="BV455" s="48">
        <v>0</v>
      </c>
      <c r="BW455" s="48">
        <v>0</v>
      </c>
      <c r="BX455" s="48">
        <v>0</v>
      </c>
      <c r="BY455" s="48">
        <v>0</v>
      </c>
      <c r="BZ455" s="48">
        <v>0</v>
      </c>
      <c r="CA455" s="48">
        <v>0</v>
      </c>
      <c r="CB455" s="48">
        <v>0</v>
      </c>
      <c r="CC455" s="48">
        <v>0</v>
      </c>
      <c r="CD455" s="48">
        <v>0</v>
      </c>
      <c r="CE455" s="48">
        <v>0</v>
      </c>
      <c r="CF455" s="48">
        <v>0</v>
      </c>
      <c r="CG455" s="48">
        <v>0</v>
      </c>
      <c r="CH455" s="48">
        <v>0</v>
      </c>
      <c r="CI455" s="48">
        <v>0</v>
      </c>
      <c r="CJ455" s="48">
        <v>0</v>
      </c>
      <c r="CK455" s="48">
        <v>0</v>
      </c>
      <c r="CL455" s="48">
        <v>0</v>
      </c>
      <c r="CM455" s="48">
        <v>0</v>
      </c>
      <c r="CN455" s="48">
        <v>0</v>
      </c>
      <c r="CO455" s="48">
        <v>0</v>
      </c>
      <c r="CP455" s="48">
        <v>192</v>
      </c>
      <c r="CQ455" s="48"/>
      <c r="CR455" s="48"/>
      <c r="CS455" s="48"/>
      <c r="CT455" s="48">
        <v>192</v>
      </c>
      <c r="CU455" s="48">
        <v>16</v>
      </c>
      <c r="CV455" s="429" t="s">
        <v>397</v>
      </c>
      <c r="CW455" s="47" t="s">
        <v>2142</v>
      </c>
      <c r="CX455" s="47" t="s">
        <v>870</v>
      </c>
    </row>
    <row r="456" spans="1:102" hidden="1" x14ac:dyDescent="0.35">
      <c r="A456" s="427">
        <v>454</v>
      </c>
      <c r="B456" s="47" t="s">
        <v>2164</v>
      </c>
      <c r="C456" s="47" t="s">
        <v>2165</v>
      </c>
      <c r="D456" s="47" t="s">
        <v>56</v>
      </c>
      <c r="E456" s="47" t="s">
        <v>2166</v>
      </c>
      <c r="F456" s="47" t="s">
        <v>131</v>
      </c>
      <c r="G456" s="47" t="s">
        <v>58</v>
      </c>
      <c r="H456" s="47" t="s">
        <v>327</v>
      </c>
      <c r="I456" s="433"/>
      <c r="J456" s="433"/>
      <c r="K456" s="433"/>
      <c r="L456" s="433"/>
      <c r="M456" s="433"/>
      <c r="N456" s="369"/>
      <c r="O456" s="370"/>
      <c r="P456" s="433"/>
      <c r="Q456" s="433"/>
      <c r="R456" s="433"/>
      <c r="S456" s="433"/>
      <c r="T456" s="433"/>
      <c r="U456" s="369"/>
      <c r="V456" s="370"/>
      <c r="W456" s="433"/>
      <c r="X456" s="433"/>
      <c r="Y456" s="433"/>
      <c r="Z456" s="433"/>
      <c r="AA456" s="433"/>
      <c r="AB456" s="369"/>
      <c r="AC456" s="370"/>
      <c r="AD456" s="433"/>
      <c r="AE456" s="433"/>
      <c r="AF456" s="433"/>
      <c r="AG456" s="433"/>
      <c r="AH456" s="433"/>
      <c r="AI456" s="369"/>
      <c r="AJ456" s="370"/>
      <c r="AK456" s="47" t="s">
        <v>104</v>
      </c>
      <c r="AL456" s="47" t="s">
        <v>104</v>
      </c>
      <c r="AM456" s="221"/>
      <c r="AN456" s="48">
        <v>2</v>
      </c>
      <c r="AO456" s="48">
        <v>2</v>
      </c>
      <c r="AP456" s="48">
        <v>2</v>
      </c>
      <c r="AQ456" s="48">
        <v>0</v>
      </c>
      <c r="AR456" s="48"/>
      <c r="AS456" s="48">
        <v>0</v>
      </c>
      <c r="AT456" s="48">
        <v>18</v>
      </c>
      <c r="AU456" s="48">
        <v>16</v>
      </c>
      <c r="AV456" s="48">
        <v>16</v>
      </c>
      <c r="AW456" s="48">
        <v>16</v>
      </c>
      <c r="AX456" s="48">
        <v>0</v>
      </c>
      <c r="AY456" s="48">
        <v>0</v>
      </c>
      <c r="AZ456" s="48">
        <v>0</v>
      </c>
      <c r="BA456" s="48">
        <v>0</v>
      </c>
      <c r="BB456" s="48">
        <v>0</v>
      </c>
      <c r="BC456" s="48">
        <v>0</v>
      </c>
      <c r="BD456" s="48">
        <v>0</v>
      </c>
      <c r="BE456" s="48">
        <v>0</v>
      </c>
      <c r="BF456" s="48">
        <v>0</v>
      </c>
      <c r="BG456" s="48">
        <v>0</v>
      </c>
      <c r="BH456" s="48">
        <v>0</v>
      </c>
      <c r="BI456" s="48">
        <v>0</v>
      </c>
      <c r="BJ456" s="48">
        <v>0</v>
      </c>
      <c r="BK456" s="48">
        <v>0</v>
      </c>
      <c r="BL456" s="48">
        <v>0</v>
      </c>
      <c r="BM456" s="48">
        <v>0</v>
      </c>
      <c r="BN456" s="48">
        <v>0</v>
      </c>
      <c r="BO456" s="48">
        <v>0</v>
      </c>
      <c r="BP456" s="48">
        <v>0</v>
      </c>
      <c r="BQ456" s="48">
        <v>0</v>
      </c>
      <c r="BR456" s="48">
        <v>0</v>
      </c>
      <c r="BS456" s="48">
        <v>0</v>
      </c>
      <c r="BT456" s="48">
        <v>0</v>
      </c>
      <c r="BU456" s="48">
        <v>0</v>
      </c>
      <c r="BV456" s="48">
        <v>0</v>
      </c>
      <c r="BW456" s="48">
        <v>0</v>
      </c>
      <c r="BX456" s="48">
        <v>0</v>
      </c>
      <c r="BY456" s="48">
        <v>0</v>
      </c>
      <c r="BZ456" s="48">
        <v>0</v>
      </c>
      <c r="CA456" s="48">
        <v>0</v>
      </c>
      <c r="CB456" s="48">
        <v>0</v>
      </c>
      <c r="CC456" s="48">
        <v>0</v>
      </c>
      <c r="CD456" s="48">
        <v>0</v>
      </c>
      <c r="CE456" s="48">
        <v>0</v>
      </c>
      <c r="CF456" s="48">
        <v>0</v>
      </c>
      <c r="CG456" s="48">
        <v>0</v>
      </c>
      <c r="CH456" s="48">
        <v>0</v>
      </c>
      <c r="CI456" s="48">
        <v>0</v>
      </c>
      <c r="CJ456" s="48">
        <v>0</v>
      </c>
      <c r="CK456" s="48">
        <v>0</v>
      </c>
      <c r="CL456" s="48">
        <v>0</v>
      </c>
      <c r="CM456" s="48">
        <v>0</v>
      </c>
      <c r="CN456" s="48">
        <v>0</v>
      </c>
      <c r="CO456" s="48">
        <v>0</v>
      </c>
      <c r="CP456" s="48">
        <v>192</v>
      </c>
      <c r="CQ456" s="48"/>
      <c r="CR456" s="48"/>
      <c r="CS456" s="48"/>
      <c r="CT456" s="48">
        <v>192</v>
      </c>
      <c r="CU456" s="48">
        <v>16</v>
      </c>
      <c r="CV456" s="429" t="s">
        <v>397</v>
      </c>
      <c r="CW456" s="47" t="s">
        <v>2142</v>
      </c>
      <c r="CX456" s="47" t="s">
        <v>870</v>
      </c>
    </row>
    <row r="457" spans="1:102" hidden="1" x14ac:dyDescent="0.35">
      <c r="A457" s="427">
        <v>455</v>
      </c>
      <c r="B457" s="47" t="s">
        <v>2167</v>
      </c>
      <c r="C457" s="47" t="s">
        <v>2168</v>
      </c>
      <c r="D457" s="47" t="s">
        <v>56</v>
      </c>
      <c r="E457" s="47" t="s">
        <v>2169</v>
      </c>
      <c r="F457" s="47" t="s">
        <v>131</v>
      </c>
      <c r="G457" s="47" t="s">
        <v>58</v>
      </c>
      <c r="H457" s="47" t="s">
        <v>328</v>
      </c>
      <c r="I457" s="433"/>
      <c r="J457" s="433"/>
      <c r="K457" s="433"/>
      <c r="L457" s="433"/>
      <c r="M457" s="433"/>
      <c r="N457" s="369"/>
      <c r="O457" s="370"/>
      <c r="P457" s="433"/>
      <c r="Q457" s="433"/>
      <c r="R457" s="433"/>
      <c r="S457" s="433"/>
      <c r="T457" s="433"/>
      <c r="U457" s="369"/>
      <c r="V457" s="370"/>
      <c r="W457" s="433"/>
      <c r="X457" s="433"/>
      <c r="Y457" s="433"/>
      <c r="Z457" s="433"/>
      <c r="AA457" s="433"/>
      <c r="AB457" s="369"/>
      <c r="AC457" s="370"/>
      <c r="AD457" s="433"/>
      <c r="AE457" s="433"/>
      <c r="AF457" s="433"/>
      <c r="AG457" s="433"/>
      <c r="AH457" s="433"/>
      <c r="AI457" s="369"/>
      <c r="AJ457" s="370"/>
      <c r="AK457" s="47" t="s">
        <v>104</v>
      </c>
      <c r="AL457" s="47" t="s">
        <v>104</v>
      </c>
      <c r="AM457" s="221"/>
      <c r="AN457" s="48">
        <v>2</v>
      </c>
      <c r="AO457" s="48">
        <v>2</v>
      </c>
      <c r="AP457" s="48">
        <v>2</v>
      </c>
      <c r="AQ457" s="48">
        <v>0</v>
      </c>
      <c r="AR457" s="48"/>
      <c r="AS457" s="48">
        <v>0</v>
      </c>
      <c r="AT457" s="48">
        <v>18</v>
      </c>
      <c r="AU457" s="48">
        <v>16</v>
      </c>
      <c r="AV457" s="48">
        <v>16</v>
      </c>
      <c r="AW457" s="48">
        <v>16</v>
      </c>
      <c r="AX457" s="48">
        <v>0</v>
      </c>
      <c r="AY457" s="48">
        <v>0</v>
      </c>
      <c r="AZ457" s="48">
        <v>0</v>
      </c>
      <c r="BA457" s="48">
        <v>0</v>
      </c>
      <c r="BB457" s="48">
        <v>0</v>
      </c>
      <c r="BC457" s="48">
        <v>0</v>
      </c>
      <c r="BD457" s="48">
        <v>0</v>
      </c>
      <c r="BE457" s="48">
        <v>0</v>
      </c>
      <c r="BF457" s="48">
        <v>0</v>
      </c>
      <c r="BG457" s="48">
        <v>0</v>
      </c>
      <c r="BH457" s="48">
        <v>0</v>
      </c>
      <c r="BI457" s="48">
        <v>0</v>
      </c>
      <c r="BJ457" s="48">
        <v>0</v>
      </c>
      <c r="BK457" s="48">
        <v>0</v>
      </c>
      <c r="BL457" s="48">
        <v>0</v>
      </c>
      <c r="BM457" s="48">
        <v>0</v>
      </c>
      <c r="BN457" s="48">
        <v>0</v>
      </c>
      <c r="BO457" s="48">
        <v>0</v>
      </c>
      <c r="BP457" s="48">
        <v>0</v>
      </c>
      <c r="BQ457" s="48">
        <v>0</v>
      </c>
      <c r="BR457" s="48">
        <v>0</v>
      </c>
      <c r="BS457" s="48">
        <v>0</v>
      </c>
      <c r="BT457" s="48">
        <v>0</v>
      </c>
      <c r="BU457" s="48">
        <v>0</v>
      </c>
      <c r="BV457" s="48">
        <v>0</v>
      </c>
      <c r="BW457" s="48">
        <v>0</v>
      </c>
      <c r="BX457" s="48">
        <v>0</v>
      </c>
      <c r="BY457" s="48">
        <v>0</v>
      </c>
      <c r="BZ457" s="48">
        <v>0</v>
      </c>
      <c r="CA457" s="48">
        <v>0</v>
      </c>
      <c r="CB457" s="48">
        <v>0</v>
      </c>
      <c r="CC457" s="48">
        <v>0</v>
      </c>
      <c r="CD457" s="48">
        <v>0</v>
      </c>
      <c r="CE457" s="48">
        <v>0</v>
      </c>
      <c r="CF457" s="48">
        <v>0</v>
      </c>
      <c r="CG457" s="48">
        <v>0</v>
      </c>
      <c r="CH457" s="48">
        <v>0</v>
      </c>
      <c r="CI457" s="48">
        <v>0</v>
      </c>
      <c r="CJ457" s="48">
        <v>0</v>
      </c>
      <c r="CK457" s="48">
        <v>0</v>
      </c>
      <c r="CL457" s="48">
        <v>0</v>
      </c>
      <c r="CM457" s="48">
        <v>0</v>
      </c>
      <c r="CN457" s="48">
        <v>0</v>
      </c>
      <c r="CO457" s="48">
        <v>0</v>
      </c>
      <c r="CP457" s="48">
        <v>192</v>
      </c>
      <c r="CQ457" s="48"/>
      <c r="CR457" s="48"/>
      <c r="CS457" s="48"/>
      <c r="CT457" s="48">
        <v>192</v>
      </c>
      <c r="CU457" s="48">
        <v>16</v>
      </c>
      <c r="CV457" s="429" t="s">
        <v>397</v>
      </c>
      <c r="CW457" s="47" t="s">
        <v>2142</v>
      </c>
      <c r="CX457" s="47" t="s">
        <v>870</v>
      </c>
    </row>
  </sheetData>
  <autoFilter ref="A2:CY457" xr:uid="{B97E2548-F5CB-45A2-8DC1-D1271B9739E5}">
    <filterColumn colId="1">
      <filters>
        <filter val="26005731"/>
      </filters>
    </filterColumn>
  </autoFilter>
  <pageMargins left="1" right="1" top="1" bottom="1" header="0.3" footer="0.3"/>
  <pageSetup orientation="portrait" r:id="rId1"/>
  <headerFooter>
    <oddFooter>&amp;C&amp;1#&amp;"Calibri"&amp;10&amp;K0000FFINTERNAL Datalogic Confidential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1A31C-D65D-4AD0-95AC-D0D62336338A}">
  <sheetPr>
    <outlinePr summaryBelow="0"/>
  </sheetPr>
  <dimension ref="A1:AZ457"/>
  <sheetViews>
    <sheetView zoomScale="85" zoomScaleNormal="85" workbookViewId="0">
      <pane xSplit="7" ySplit="2" topLeftCell="AI323" activePane="bottomRight" state="frozen"/>
      <selection pane="topRight" activeCell="H1" sqref="H1"/>
      <selection pane="bottomLeft" activeCell="A2" sqref="A2"/>
      <selection pane="bottomRight" activeCell="AU426" sqref="AU426"/>
    </sheetView>
  </sheetViews>
  <sheetFormatPr defaultRowHeight="14.5" x14ac:dyDescent="0.35"/>
  <cols>
    <col min="1" max="1" width="5.54296875" style="56" customWidth="1"/>
    <col min="2" max="2" width="8.26953125" style="56" customWidth="1"/>
    <col min="3" max="3" width="22" style="56" customWidth="1"/>
    <col min="4" max="4" width="5.7265625" style="56" customWidth="1"/>
    <col min="5" max="5" width="7.81640625" style="56" customWidth="1"/>
    <col min="6" max="6" width="10.54296875" style="56" customWidth="1"/>
    <col min="7" max="7" width="9" style="56" customWidth="1"/>
    <col min="8" max="16" width="4" style="56" customWidth="1"/>
    <col min="17" max="37" width="4.81640625" style="56" customWidth="1"/>
    <col min="38" max="38" width="4.81640625" style="209" customWidth="1"/>
    <col min="39" max="39" width="13.36328125" style="56" customWidth="1"/>
    <col min="40" max="40" width="13.7265625" style="56" customWidth="1"/>
    <col min="41" max="41" width="14.26953125" style="56" customWidth="1"/>
    <col min="42" max="43" width="14.26953125" style="187" customWidth="1"/>
    <col min="44" max="44" width="15.453125" style="56" customWidth="1"/>
    <col min="45" max="45" width="14.453125" style="56" customWidth="1"/>
    <col min="46" max="46" width="16.26953125" style="56" customWidth="1"/>
    <col min="47" max="47" width="13.453125" style="56" customWidth="1"/>
    <col min="48" max="48" width="15.453125" style="56" customWidth="1"/>
    <col min="49" max="49" width="19.453125" style="56" customWidth="1"/>
    <col min="50" max="50" width="15.26953125" style="56" customWidth="1"/>
    <col min="51" max="51" width="13.54296875" style="56" customWidth="1"/>
    <col min="52" max="52" width="12" style="56" customWidth="1"/>
    <col min="53" max="16384" width="8.7265625" style="56"/>
  </cols>
  <sheetData>
    <row r="1" spans="1:52" x14ac:dyDescent="0.35">
      <c r="B1" s="56">
        <v>1</v>
      </c>
      <c r="C1" s="56">
        <v>2</v>
      </c>
      <c r="D1" s="200">
        <v>3</v>
      </c>
      <c r="E1" s="200">
        <v>4</v>
      </c>
      <c r="F1" s="200">
        <v>5</v>
      </c>
      <c r="G1" s="200">
        <v>6</v>
      </c>
      <c r="H1" s="200">
        <v>7</v>
      </c>
      <c r="I1" s="200">
        <v>8</v>
      </c>
      <c r="J1" s="200">
        <v>9</v>
      </c>
      <c r="K1" s="200">
        <v>10</v>
      </c>
      <c r="L1" s="200">
        <v>11</v>
      </c>
      <c r="M1" s="200">
        <v>12</v>
      </c>
      <c r="N1" s="200">
        <v>13</v>
      </c>
      <c r="O1" s="200">
        <v>14</v>
      </c>
      <c r="P1" s="200">
        <v>15</v>
      </c>
      <c r="Q1" s="200">
        <v>16</v>
      </c>
      <c r="R1" s="200">
        <v>17</v>
      </c>
      <c r="S1" s="200">
        <v>18</v>
      </c>
      <c r="T1" s="200">
        <v>19</v>
      </c>
      <c r="U1" s="200">
        <v>20</v>
      </c>
      <c r="V1" s="200">
        <v>21</v>
      </c>
      <c r="W1" s="200">
        <v>22</v>
      </c>
      <c r="X1" s="200">
        <v>23</v>
      </c>
      <c r="Y1" s="200">
        <v>24</v>
      </c>
      <c r="Z1" s="200">
        <v>25</v>
      </c>
      <c r="AA1" s="200">
        <v>26</v>
      </c>
      <c r="AB1" s="200">
        <v>27</v>
      </c>
      <c r="AC1" s="200">
        <v>28</v>
      </c>
      <c r="AD1" s="200">
        <v>29</v>
      </c>
      <c r="AE1" s="200">
        <v>30</v>
      </c>
      <c r="AF1" s="200">
        <v>31</v>
      </c>
      <c r="AG1" s="200">
        <v>32</v>
      </c>
      <c r="AH1" s="200">
        <v>33</v>
      </c>
      <c r="AI1" s="200">
        <v>34</v>
      </c>
      <c r="AJ1" s="200">
        <v>35</v>
      </c>
      <c r="AK1" s="200">
        <v>36</v>
      </c>
      <c r="AL1" s="209">
        <v>37</v>
      </c>
      <c r="AM1" s="209">
        <v>38</v>
      </c>
      <c r="AN1" s="209">
        <v>39</v>
      </c>
      <c r="AO1" s="209">
        <v>40</v>
      </c>
      <c r="AP1" s="209">
        <v>41</v>
      </c>
      <c r="AQ1" s="209">
        <v>42</v>
      </c>
      <c r="AR1" s="209">
        <v>43</v>
      </c>
      <c r="AS1" s="209">
        <v>44</v>
      </c>
      <c r="AT1" s="209">
        <v>45</v>
      </c>
      <c r="AU1" s="209">
        <v>46</v>
      </c>
      <c r="AV1" s="209">
        <v>47</v>
      </c>
      <c r="AW1" s="209">
        <v>48</v>
      </c>
      <c r="AX1" s="209">
        <v>49</v>
      </c>
      <c r="AY1" s="209">
        <v>50</v>
      </c>
      <c r="AZ1" s="209">
        <v>51</v>
      </c>
    </row>
    <row r="2" spans="1:52" ht="34.5" customHeight="1" x14ac:dyDescent="0.35">
      <c r="A2" s="368" t="s">
        <v>93</v>
      </c>
      <c r="B2" s="368" t="s">
        <v>94</v>
      </c>
      <c r="C2" s="368" t="s">
        <v>95</v>
      </c>
      <c r="D2" s="368" t="s">
        <v>402</v>
      </c>
      <c r="E2" s="368" t="s">
        <v>335</v>
      </c>
      <c r="F2" s="368" t="s">
        <v>8</v>
      </c>
      <c r="G2" s="368" t="s">
        <v>133</v>
      </c>
      <c r="H2" s="368" t="s">
        <v>97</v>
      </c>
      <c r="I2" s="368" t="s">
        <v>98</v>
      </c>
      <c r="J2" s="368" t="s">
        <v>99</v>
      </c>
      <c r="K2" s="368" t="s">
        <v>100</v>
      </c>
      <c r="L2" s="368" t="s">
        <v>101</v>
      </c>
      <c r="M2" s="368" t="s">
        <v>102</v>
      </c>
      <c r="N2" s="368" t="s">
        <v>103</v>
      </c>
      <c r="O2" s="368" t="s">
        <v>104</v>
      </c>
      <c r="P2" s="368" t="s">
        <v>105</v>
      </c>
      <c r="Q2" s="368" t="s">
        <v>106</v>
      </c>
      <c r="R2" s="368" t="s">
        <v>107</v>
      </c>
      <c r="S2" s="368" t="s">
        <v>108</v>
      </c>
      <c r="T2" s="368" t="s">
        <v>109</v>
      </c>
      <c r="U2" s="368" t="s">
        <v>110</v>
      </c>
      <c r="V2" s="368" t="s">
        <v>111</v>
      </c>
      <c r="W2" s="368" t="s">
        <v>112</v>
      </c>
      <c r="X2" s="368" t="s">
        <v>113</v>
      </c>
      <c r="Y2" s="368" t="s">
        <v>114</v>
      </c>
      <c r="Z2" s="368" t="s">
        <v>115</v>
      </c>
      <c r="AA2" s="368" t="s">
        <v>116</v>
      </c>
      <c r="AB2" s="368" t="s">
        <v>117</v>
      </c>
      <c r="AC2" s="368" t="s">
        <v>118</v>
      </c>
      <c r="AD2" s="368" t="s">
        <v>119</v>
      </c>
      <c r="AE2" s="368" t="s">
        <v>120</v>
      </c>
      <c r="AF2" s="368" t="s">
        <v>121</v>
      </c>
      <c r="AG2" s="368" t="s">
        <v>122</v>
      </c>
      <c r="AH2" s="368" t="s">
        <v>123</v>
      </c>
      <c r="AI2" s="368" t="s">
        <v>124</v>
      </c>
      <c r="AJ2" s="368" t="s">
        <v>125</v>
      </c>
      <c r="AK2" s="368" t="s">
        <v>126</v>
      </c>
      <c r="AL2" s="368" t="s">
        <v>1043</v>
      </c>
      <c r="AM2" s="368" t="s">
        <v>403</v>
      </c>
      <c r="AN2" s="368" t="s">
        <v>404</v>
      </c>
      <c r="AO2" s="368" t="s">
        <v>405</v>
      </c>
      <c r="AP2" s="368" t="s">
        <v>406</v>
      </c>
      <c r="AQ2" s="368" t="s">
        <v>407</v>
      </c>
      <c r="AR2" s="368" t="s">
        <v>408</v>
      </c>
      <c r="AS2" s="368" t="s">
        <v>409</v>
      </c>
      <c r="AT2" s="368" t="s">
        <v>410</v>
      </c>
      <c r="AU2" s="368" t="s">
        <v>340</v>
      </c>
      <c r="AV2" s="368" t="s">
        <v>411</v>
      </c>
      <c r="AW2" s="368" t="s">
        <v>412</v>
      </c>
      <c r="AX2" s="368" t="s">
        <v>413</v>
      </c>
      <c r="AY2" s="368" t="s">
        <v>414</v>
      </c>
      <c r="AZ2" s="368" t="s">
        <v>130</v>
      </c>
    </row>
    <row r="3" spans="1:52" x14ac:dyDescent="0.35">
      <c r="A3" s="427">
        <f>ROW()-2</f>
        <v>1</v>
      </c>
      <c r="B3" s="47" t="s">
        <v>978</v>
      </c>
      <c r="C3" s="47" t="s">
        <v>979</v>
      </c>
      <c r="D3" s="47" t="s">
        <v>227</v>
      </c>
      <c r="E3" s="47" t="s">
        <v>132</v>
      </c>
      <c r="F3" s="47" t="s">
        <v>937</v>
      </c>
      <c r="G3" s="47" t="s">
        <v>69</v>
      </c>
      <c r="H3" s="47" t="s">
        <v>415</v>
      </c>
      <c r="I3" s="47"/>
      <c r="J3" s="47" t="s">
        <v>415</v>
      </c>
      <c r="K3" s="47" t="s">
        <v>415</v>
      </c>
      <c r="L3" s="47" t="s">
        <v>415</v>
      </c>
      <c r="M3" s="369"/>
      <c r="N3" s="370"/>
      <c r="O3" s="47" t="s">
        <v>415</v>
      </c>
      <c r="P3" s="47" t="s">
        <v>415</v>
      </c>
      <c r="Q3" s="47" t="s">
        <v>415</v>
      </c>
      <c r="R3" s="47"/>
      <c r="S3" s="47" t="s">
        <v>415</v>
      </c>
      <c r="T3" s="369"/>
      <c r="U3" s="370"/>
      <c r="V3" s="47" t="s">
        <v>415</v>
      </c>
      <c r="W3" s="47"/>
      <c r="X3" s="47" t="s">
        <v>415</v>
      </c>
      <c r="Y3" s="47" t="s">
        <v>415</v>
      </c>
      <c r="Z3" s="47"/>
      <c r="AA3" s="369"/>
      <c r="AB3" s="370"/>
      <c r="AC3" s="47" t="s">
        <v>415</v>
      </c>
      <c r="AD3" s="47" t="s">
        <v>415</v>
      </c>
      <c r="AE3" s="47" t="s">
        <v>415</v>
      </c>
      <c r="AF3" s="47" t="s">
        <v>415</v>
      </c>
      <c r="AG3" s="47" t="s">
        <v>415</v>
      </c>
      <c r="AH3" s="369"/>
      <c r="AI3" s="370"/>
      <c r="AJ3" s="47"/>
      <c r="AK3" s="47"/>
      <c r="AL3" s="47"/>
      <c r="AM3" s="48"/>
      <c r="AN3" s="48"/>
      <c r="AO3" s="48"/>
      <c r="AP3" s="48"/>
      <c r="AQ3" s="48"/>
      <c r="AR3" s="48"/>
      <c r="AS3" s="48"/>
      <c r="AT3" s="48"/>
      <c r="AU3" s="48">
        <v>0</v>
      </c>
      <c r="AV3" s="48"/>
      <c r="AW3" s="48"/>
      <c r="AX3" s="48"/>
      <c r="AY3" s="48"/>
      <c r="AZ3" s="47" t="s">
        <v>1067</v>
      </c>
    </row>
    <row r="4" spans="1:52" x14ac:dyDescent="0.35">
      <c r="A4" s="427">
        <f t="shared" ref="A4:A67" si="0">ROW()-2</f>
        <v>2</v>
      </c>
      <c r="B4" s="47" t="s">
        <v>731</v>
      </c>
      <c r="C4" s="47" t="s">
        <v>732</v>
      </c>
      <c r="D4" s="47" t="s">
        <v>227</v>
      </c>
      <c r="E4" s="47" t="s">
        <v>132</v>
      </c>
      <c r="F4" s="47" t="s">
        <v>228</v>
      </c>
      <c r="G4" s="47" t="s">
        <v>69</v>
      </c>
      <c r="H4" s="47" t="s">
        <v>415</v>
      </c>
      <c r="I4" s="47" t="s">
        <v>415</v>
      </c>
      <c r="J4" s="47" t="s">
        <v>415</v>
      </c>
      <c r="K4" s="47" t="s">
        <v>415</v>
      </c>
      <c r="L4" s="47" t="s">
        <v>415</v>
      </c>
      <c r="M4" s="369"/>
      <c r="N4" s="370"/>
      <c r="O4" s="47" t="s">
        <v>415</v>
      </c>
      <c r="P4" s="47" t="s">
        <v>415</v>
      </c>
      <c r="Q4" s="47" t="s">
        <v>415</v>
      </c>
      <c r="R4" s="47" t="s">
        <v>415</v>
      </c>
      <c r="S4" s="47" t="s">
        <v>415</v>
      </c>
      <c r="T4" s="369"/>
      <c r="U4" s="370"/>
      <c r="V4" s="47" t="s">
        <v>415</v>
      </c>
      <c r="W4" s="47" t="s">
        <v>415</v>
      </c>
      <c r="X4" s="47" t="s">
        <v>415</v>
      </c>
      <c r="Y4" s="47" t="s">
        <v>415</v>
      </c>
      <c r="Z4" s="47" t="s">
        <v>415</v>
      </c>
      <c r="AA4" s="369"/>
      <c r="AB4" s="370"/>
      <c r="AC4" s="47" t="s">
        <v>415</v>
      </c>
      <c r="AD4" s="47" t="s">
        <v>415</v>
      </c>
      <c r="AE4" s="47" t="s">
        <v>415</v>
      </c>
      <c r="AF4" s="47" t="s">
        <v>415</v>
      </c>
      <c r="AG4" s="47"/>
      <c r="AH4" s="369"/>
      <c r="AI4" s="370"/>
      <c r="AJ4" s="47" t="s">
        <v>415</v>
      </c>
      <c r="AK4" s="47" t="s">
        <v>415</v>
      </c>
      <c r="AL4" s="47"/>
      <c r="AM4" s="48"/>
      <c r="AN4" s="48"/>
      <c r="AO4" s="48"/>
      <c r="AP4" s="48"/>
      <c r="AQ4" s="48"/>
      <c r="AR4" s="48"/>
      <c r="AS4" s="48"/>
      <c r="AT4" s="48"/>
      <c r="AU4" s="48">
        <v>0</v>
      </c>
      <c r="AV4" s="48"/>
      <c r="AW4" s="48"/>
      <c r="AX4" s="48"/>
      <c r="AY4" s="48"/>
      <c r="AZ4" s="47" t="s">
        <v>1067</v>
      </c>
    </row>
    <row r="5" spans="1:52" x14ac:dyDescent="0.35">
      <c r="A5" s="427">
        <f t="shared" si="0"/>
        <v>3</v>
      </c>
      <c r="B5" s="47" t="s">
        <v>987</v>
      </c>
      <c r="C5" s="47" t="s">
        <v>988</v>
      </c>
      <c r="D5" s="47" t="s">
        <v>590</v>
      </c>
      <c r="E5" s="47" t="s">
        <v>132</v>
      </c>
      <c r="F5" s="47" t="s">
        <v>592</v>
      </c>
      <c r="G5" s="47" t="s">
        <v>69</v>
      </c>
      <c r="H5" s="47" t="s">
        <v>415</v>
      </c>
      <c r="I5" s="47" t="s">
        <v>415</v>
      </c>
      <c r="J5" s="47" t="s">
        <v>415</v>
      </c>
      <c r="K5" s="47" t="s">
        <v>415</v>
      </c>
      <c r="L5" s="47" t="s">
        <v>415</v>
      </c>
      <c r="M5" s="369"/>
      <c r="N5" s="370"/>
      <c r="O5" s="47" t="s">
        <v>415</v>
      </c>
      <c r="P5" s="47" t="s">
        <v>415</v>
      </c>
      <c r="Q5" s="47" t="s">
        <v>415</v>
      </c>
      <c r="R5" s="47" t="s">
        <v>415</v>
      </c>
      <c r="S5" s="47" t="s">
        <v>415</v>
      </c>
      <c r="T5" s="369"/>
      <c r="U5" s="370"/>
      <c r="V5" s="47" t="s">
        <v>415</v>
      </c>
      <c r="W5" s="47" t="s">
        <v>415</v>
      </c>
      <c r="X5" s="47" t="s">
        <v>415</v>
      </c>
      <c r="Y5" s="47" t="s">
        <v>415</v>
      </c>
      <c r="Z5" s="47" t="s">
        <v>415</v>
      </c>
      <c r="AA5" s="369"/>
      <c r="AB5" s="370"/>
      <c r="AC5" s="47" t="s">
        <v>415</v>
      </c>
      <c r="AD5" s="47" t="s">
        <v>415</v>
      </c>
      <c r="AE5" s="47" t="s">
        <v>415</v>
      </c>
      <c r="AF5" s="47" t="s">
        <v>415</v>
      </c>
      <c r="AG5" s="47" t="s">
        <v>415</v>
      </c>
      <c r="AH5" s="369"/>
      <c r="AI5" s="370"/>
      <c r="AJ5" s="47" t="s">
        <v>415</v>
      </c>
      <c r="AK5" s="47" t="s">
        <v>415</v>
      </c>
      <c r="AL5" s="47"/>
      <c r="AM5" s="48"/>
      <c r="AN5" s="48"/>
      <c r="AO5" s="48"/>
      <c r="AP5" s="48"/>
      <c r="AQ5" s="48"/>
      <c r="AR5" s="48"/>
      <c r="AS5" s="48"/>
      <c r="AT5" s="48"/>
      <c r="AU5" s="48">
        <v>0</v>
      </c>
      <c r="AV5" s="48"/>
      <c r="AW5" s="48"/>
      <c r="AX5" s="48"/>
      <c r="AY5" s="48"/>
      <c r="AZ5" s="47" t="s">
        <v>1067</v>
      </c>
    </row>
    <row r="6" spans="1:52" x14ac:dyDescent="0.35">
      <c r="A6" s="427">
        <f t="shared" si="0"/>
        <v>4</v>
      </c>
      <c r="B6" s="47" t="s">
        <v>1714</v>
      </c>
      <c r="C6" s="47" t="s">
        <v>1715</v>
      </c>
      <c r="D6" s="47" t="s">
        <v>1632</v>
      </c>
      <c r="E6" s="47" t="s">
        <v>132</v>
      </c>
      <c r="F6" s="47" t="s">
        <v>1778</v>
      </c>
      <c r="G6" s="47" t="s">
        <v>58</v>
      </c>
      <c r="H6" s="47" t="s">
        <v>1517</v>
      </c>
      <c r="I6" s="47" t="s">
        <v>1517</v>
      </c>
      <c r="J6" s="47" t="s">
        <v>1517</v>
      </c>
      <c r="K6" s="47" t="s">
        <v>1517</v>
      </c>
      <c r="L6" s="47" t="s">
        <v>415</v>
      </c>
      <c r="M6" s="369"/>
      <c r="N6" s="370"/>
      <c r="O6" s="47" t="s">
        <v>1517</v>
      </c>
      <c r="P6" s="47" t="s">
        <v>1517</v>
      </c>
      <c r="Q6" s="47" t="s">
        <v>1517</v>
      </c>
      <c r="R6" s="47" t="s">
        <v>1517</v>
      </c>
      <c r="S6" s="47" t="s">
        <v>415</v>
      </c>
      <c r="T6" s="369"/>
      <c r="U6" s="370"/>
      <c r="V6" s="47" t="s">
        <v>1517</v>
      </c>
      <c r="W6" s="47" t="s">
        <v>1517</v>
      </c>
      <c r="X6" s="47" t="s">
        <v>1517</v>
      </c>
      <c r="Y6" s="47" t="s">
        <v>1517</v>
      </c>
      <c r="Z6" s="47" t="s">
        <v>415</v>
      </c>
      <c r="AA6" s="369"/>
      <c r="AB6" s="370"/>
      <c r="AC6" s="47" t="s">
        <v>1517</v>
      </c>
      <c r="AD6" s="47" t="s">
        <v>1517</v>
      </c>
      <c r="AE6" s="47" t="s">
        <v>1517</v>
      </c>
      <c r="AF6" s="47" t="s">
        <v>1517</v>
      </c>
      <c r="AG6" s="47" t="s">
        <v>415</v>
      </c>
      <c r="AH6" s="369"/>
      <c r="AI6" s="370"/>
      <c r="AJ6" s="47" t="s">
        <v>1517</v>
      </c>
      <c r="AK6" s="47" t="s">
        <v>1517</v>
      </c>
      <c r="AL6" s="47"/>
      <c r="AM6" s="48">
        <v>0</v>
      </c>
      <c r="AN6" s="48">
        <v>0</v>
      </c>
      <c r="AO6" s="48">
        <v>0</v>
      </c>
      <c r="AP6" s="48"/>
      <c r="AQ6" s="48">
        <v>0</v>
      </c>
      <c r="AR6" s="48">
        <v>0</v>
      </c>
      <c r="AS6" s="48">
        <v>0</v>
      </c>
      <c r="AT6" s="48">
        <v>0</v>
      </c>
      <c r="AU6" s="48">
        <v>0</v>
      </c>
      <c r="AV6" s="48">
        <v>0</v>
      </c>
      <c r="AW6" s="48"/>
      <c r="AX6" s="48"/>
      <c r="AY6" s="48"/>
      <c r="AZ6" s="47" t="s">
        <v>319</v>
      </c>
    </row>
    <row r="7" spans="1:52" x14ac:dyDescent="0.35">
      <c r="A7" s="427">
        <f t="shared" si="0"/>
        <v>5</v>
      </c>
      <c r="B7" s="47" t="s">
        <v>1711</v>
      </c>
      <c r="C7" s="47" t="s">
        <v>1712</v>
      </c>
      <c r="D7" s="47" t="s">
        <v>1632</v>
      </c>
      <c r="E7" s="47" t="s">
        <v>132</v>
      </c>
      <c r="F7" s="47" t="s">
        <v>1778</v>
      </c>
      <c r="G7" s="47" t="s">
        <v>58</v>
      </c>
      <c r="H7" s="47" t="s">
        <v>1517</v>
      </c>
      <c r="I7" s="47" t="s">
        <v>1517</v>
      </c>
      <c r="J7" s="47" t="s">
        <v>1517</v>
      </c>
      <c r="K7" s="47" t="s">
        <v>1517</v>
      </c>
      <c r="L7" s="47" t="s">
        <v>415</v>
      </c>
      <c r="M7" s="369"/>
      <c r="N7" s="370"/>
      <c r="O7" s="47" t="s">
        <v>1517</v>
      </c>
      <c r="P7" s="47" t="s">
        <v>1517</v>
      </c>
      <c r="Q7" s="47" t="s">
        <v>1517</v>
      </c>
      <c r="R7" s="47" t="s">
        <v>1517</v>
      </c>
      <c r="S7" s="47" t="s">
        <v>415</v>
      </c>
      <c r="T7" s="369"/>
      <c r="U7" s="370"/>
      <c r="V7" s="47" t="s">
        <v>1517</v>
      </c>
      <c r="W7" s="47" t="s">
        <v>1517</v>
      </c>
      <c r="X7" s="47" t="s">
        <v>1517</v>
      </c>
      <c r="Y7" s="47" t="s">
        <v>1517</v>
      </c>
      <c r="Z7" s="47" t="s">
        <v>415</v>
      </c>
      <c r="AA7" s="369"/>
      <c r="AB7" s="370"/>
      <c r="AC7" s="47" t="s">
        <v>1517</v>
      </c>
      <c r="AD7" s="47" t="s">
        <v>1517</v>
      </c>
      <c r="AE7" s="47" t="s">
        <v>1517</v>
      </c>
      <c r="AF7" s="47" t="s">
        <v>1517</v>
      </c>
      <c r="AG7" s="47" t="s">
        <v>415</v>
      </c>
      <c r="AH7" s="369"/>
      <c r="AI7" s="370"/>
      <c r="AJ7" s="47" t="s">
        <v>1517</v>
      </c>
      <c r="AK7" s="47" t="s">
        <v>1517</v>
      </c>
      <c r="AL7" s="47"/>
      <c r="AM7" s="48">
        <v>0</v>
      </c>
      <c r="AN7" s="48">
        <v>0</v>
      </c>
      <c r="AO7" s="48">
        <v>0</v>
      </c>
      <c r="AP7" s="48"/>
      <c r="AQ7" s="48">
        <v>0</v>
      </c>
      <c r="AR7" s="48">
        <v>0</v>
      </c>
      <c r="AS7" s="48">
        <v>0</v>
      </c>
      <c r="AT7" s="48">
        <v>0</v>
      </c>
      <c r="AU7" s="48">
        <v>0</v>
      </c>
      <c r="AV7" s="48">
        <v>0</v>
      </c>
      <c r="AW7" s="48"/>
      <c r="AX7" s="48"/>
      <c r="AY7" s="48"/>
      <c r="AZ7" s="47" t="s">
        <v>870</v>
      </c>
    </row>
    <row r="8" spans="1:52" x14ac:dyDescent="0.35">
      <c r="A8" s="427">
        <f t="shared" si="0"/>
        <v>6</v>
      </c>
      <c r="B8" s="47" t="s">
        <v>1708</v>
      </c>
      <c r="C8" s="47" t="s">
        <v>1709</v>
      </c>
      <c r="D8" s="47" t="s">
        <v>1632</v>
      </c>
      <c r="E8" s="47" t="s">
        <v>132</v>
      </c>
      <c r="F8" s="47" t="s">
        <v>1778</v>
      </c>
      <c r="G8" s="47" t="s">
        <v>58</v>
      </c>
      <c r="H8" s="47" t="s">
        <v>1517</v>
      </c>
      <c r="I8" s="47" t="s">
        <v>1517</v>
      </c>
      <c r="J8" s="47" t="s">
        <v>1517</v>
      </c>
      <c r="K8" s="47" t="s">
        <v>1517</v>
      </c>
      <c r="L8" s="47" t="s">
        <v>415</v>
      </c>
      <c r="M8" s="369"/>
      <c r="N8" s="370"/>
      <c r="O8" s="47" t="s">
        <v>1517</v>
      </c>
      <c r="P8" s="47" t="s">
        <v>1517</v>
      </c>
      <c r="Q8" s="47" t="s">
        <v>1517</v>
      </c>
      <c r="R8" s="47" t="s">
        <v>1517</v>
      </c>
      <c r="S8" s="47" t="s">
        <v>415</v>
      </c>
      <c r="T8" s="369"/>
      <c r="U8" s="370"/>
      <c r="V8" s="47" t="s">
        <v>1517</v>
      </c>
      <c r="W8" s="47" t="s">
        <v>1517</v>
      </c>
      <c r="X8" s="47" t="s">
        <v>1517</v>
      </c>
      <c r="Y8" s="47" t="s">
        <v>1517</v>
      </c>
      <c r="Z8" s="47" t="s">
        <v>415</v>
      </c>
      <c r="AA8" s="369"/>
      <c r="AB8" s="370"/>
      <c r="AC8" s="47" t="s">
        <v>1517</v>
      </c>
      <c r="AD8" s="47" t="s">
        <v>1517</v>
      </c>
      <c r="AE8" s="47" t="s">
        <v>1517</v>
      </c>
      <c r="AF8" s="47" t="s">
        <v>1517</v>
      </c>
      <c r="AG8" s="47" t="s">
        <v>415</v>
      </c>
      <c r="AH8" s="369"/>
      <c r="AI8" s="370"/>
      <c r="AJ8" s="47" t="s">
        <v>1517</v>
      </c>
      <c r="AK8" s="47" t="s">
        <v>1517</v>
      </c>
      <c r="AL8" s="47"/>
      <c r="AM8" s="48">
        <v>0</v>
      </c>
      <c r="AN8" s="48">
        <v>0</v>
      </c>
      <c r="AO8" s="48">
        <v>0</v>
      </c>
      <c r="AP8" s="48"/>
      <c r="AQ8" s="48">
        <v>0</v>
      </c>
      <c r="AR8" s="48">
        <v>0</v>
      </c>
      <c r="AS8" s="48">
        <v>0</v>
      </c>
      <c r="AT8" s="48">
        <v>0</v>
      </c>
      <c r="AU8" s="48">
        <v>0</v>
      </c>
      <c r="AV8" s="48">
        <v>0</v>
      </c>
      <c r="AW8" s="48"/>
      <c r="AX8" s="48"/>
      <c r="AY8" s="48"/>
      <c r="AZ8" s="47" t="s">
        <v>870</v>
      </c>
    </row>
    <row r="9" spans="1:52" x14ac:dyDescent="0.35">
      <c r="A9" s="427">
        <f t="shared" si="0"/>
        <v>7</v>
      </c>
      <c r="B9" s="47" t="s">
        <v>1706</v>
      </c>
      <c r="C9" s="47" t="s">
        <v>837</v>
      </c>
      <c r="D9" s="47" t="s">
        <v>1632</v>
      </c>
      <c r="E9" s="47" t="s">
        <v>132</v>
      </c>
      <c r="F9" s="47" t="s">
        <v>1778</v>
      </c>
      <c r="G9" s="47" t="s">
        <v>58</v>
      </c>
      <c r="H9" s="47" t="s">
        <v>1517</v>
      </c>
      <c r="I9" s="47" t="s">
        <v>1517</v>
      </c>
      <c r="J9" s="47" t="s">
        <v>1517</v>
      </c>
      <c r="K9" s="47" t="s">
        <v>1517</v>
      </c>
      <c r="L9" s="47" t="s">
        <v>415</v>
      </c>
      <c r="M9" s="369"/>
      <c r="N9" s="370"/>
      <c r="O9" s="47" t="s">
        <v>1517</v>
      </c>
      <c r="P9" s="47" t="s">
        <v>1517</v>
      </c>
      <c r="Q9" s="47" t="s">
        <v>1517</v>
      </c>
      <c r="R9" s="47" t="s">
        <v>1517</v>
      </c>
      <c r="S9" s="47" t="s">
        <v>415</v>
      </c>
      <c r="T9" s="369"/>
      <c r="U9" s="370"/>
      <c r="V9" s="47" t="s">
        <v>1517</v>
      </c>
      <c r="W9" s="47" t="s">
        <v>1517</v>
      </c>
      <c r="X9" s="47" t="s">
        <v>1517</v>
      </c>
      <c r="Y9" s="47" t="s">
        <v>1517</v>
      </c>
      <c r="Z9" s="47" t="s">
        <v>415</v>
      </c>
      <c r="AA9" s="369"/>
      <c r="AB9" s="370"/>
      <c r="AC9" s="47" t="s">
        <v>1517</v>
      </c>
      <c r="AD9" s="47" t="s">
        <v>1517</v>
      </c>
      <c r="AE9" s="47" t="s">
        <v>1517</v>
      </c>
      <c r="AF9" s="47" t="s">
        <v>1517</v>
      </c>
      <c r="AG9" s="47" t="s">
        <v>415</v>
      </c>
      <c r="AH9" s="369"/>
      <c r="AI9" s="370"/>
      <c r="AJ9" s="47" t="s">
        <v>1517</v>
      </c>
      <c r="AK9" s="47" t="s">
        <v>1517</v>
      </c>
      <c r="AL9" s="47"/>
      <c r="AM9" s="48">
        <v>0</v>
      </c>
      <c r="AN9" s="48">
        <v>0</v>
      </c>
      <c r="AO9" s="48">
        <v>0</v>
      </c>
      <c r="AP9" s="48"/>
      <c r="AQ9" s="48">
        <v>0</v>
      </c>
      <c r="AR9" s="48">
        <v>0</v>
      </c>
      <c r="AS9" s="48">
        <v>0</v>
      </c>
      <c r="AT9" s="48">
        <v>0</v>
      </c>
      <c r="AU9" s="48">
        <v>0</v>
      </c>
      <c r="AV9" s="48">
        <v>0</v>
      </c>
      <c r="AW9" s="48"/>
      <c r="AX9" s="48"/>
      <c r="AY9" s="48"/>
      <c r="AZ9" s="47" t="s">
        <v>870</v>
      </c>
    </row>
    <row r="10" spans="1:52" x14ac:dyDescent="0.35">
      <c r="A10" s="427">
        <f t="shared" si="0"/>
        <v>8</v>
      </c>
      <c r="B10" s="47" t="s">
        <v>1701</v>
      </c>
      <c r="C10" s="47" t="s">
        <v>1702</v>
      </c>
      <c r="D10" s="47" t="s">
        <v>1632</v>
      </c>
      <c r="E10" s="47" t="s">
        <v>132</v>
      </c>
      <c r="F10" s="47" t="s">
        <v>1778</v>
      </c>
      <c r="G10" s="47" t="s">
        <v>58</v>
      </c>
      <c r="H10" s="47"/>
      <c r="I10" s="47" t="s">
        <v>1517</v>
      </c>
      <c r="J10" s="47" t="s">
        <v>1517</v>
      </c>
      <c r="K10" s="47" t="s">
        <v>1517</v>
      </c>
      <c r="L10" s="47" t="s">
        <v>415</v>
      </c>
      <c r="M10" s="369"/>
      <c r="N10" s="370"/>
      <c r="O10" s="47" t="s">
        <v>1517</v>
      </c>
      <c r="P10" s="47" t="s">
        <v>1517</v>
      </c>
      <c r="Q10" s="47" t="s">
        <v>1517</v>
      </c>
      <c r="R10" s="47" t="s">
        <v>1517</v>
      </c>
      <c r="S10" s="47" t="s">
        <v>415</v>
      </c>
      <c r="T10" s="369"/>
      <c r="U10" s="370"/>
      <c r="V10" s="47" t="s">
        <v>1517</v>
      </c>
      <c r="W10" s="47" t="s">
        <v>1517</v>
      </c>
      <c r="X10" s="47" t="s">
        <v>1517</v>
      </c>
      <c r="Y10" s="47" t="s">
        <v>1517</v>
      </c>
      <c r="Z10" s="47" t="s">
        <v>415</v>
      </c>
      <c r="AA10" s="369"/>
      <c r="AB10" s="370"/>
      <c r="AC10" s="47" t="s">
        <v>1517</v>
      </c>
      <c r="AD10" s="47" t="s">
        <v>1517</v>
      </c>
      <c r="AE10" s="47" t="s">
        <v>1517</v>
      </c>
      <c r="AF10" s="47" t="s">
        <v>1517</v>
      </c>
      <c r="AG10" s="47" t="s">
        <v>415</v>
      </c>
      <c r="AH10" s="369"/>
      <c r="AI10" s="370"/>
      <c r="AJ10" s="47" t="s">
        <v>1517</v>
      </c>
      <c r="AK10" s="47" t="s">
        <v>1517</v>
      </c>
      <c r="AL10" s="47"/>
      <c r="AM10" s="48">
        <v>0</v>
      </c>
      <c r="AN10" s="48">
        <v>0</v>
      </c>
      <c r="AO10" s="48">
        <v>0</v>
      </c>
      <c r="AP10" s="48"/>
      <c r="AQ10" s="48">
        <v>0</v>
      </c>
      <c r="AR10" s="48">
        <v>0</v>
      </c>
      <c r="AS10" s="48">
        <v>0</v>
      </c>
      <c r="AT10" s="48">
        <v>0</v>
      </c>
      <c r="AU10" s="48">
        <v>0</v>
      </c>
      <c r="AV10" s="48">
        <v>0</v>
      </c>
      <c r="AW10" s="48"/>
      <c r="AX10" s="48"/>
      <c r="AY10" s="48"/>
      <c r="AZ10" s="47" t="s">
        <v>870</v>
      </c>
    </row>
    <row r="11" spans="1:52" x14ac:dyDescent="0.35">
      <c r="A11" s="427">
        <f t="shared" si="0"/>
        <v>9</v>
      </c>
      <c r="B11" s="47" t="s">
        <v>1696</v>
      </c>
      <c r="C11" s="47" t="s">
        <v>1697</v>
      </c>
      <c r="D11" s="47" t="s">
        <v>1632</v>
      </c>
      <c r="E11" s="47" t="s">
        <v>132</v>
      </c>
      <c r="F11" s="47" t="s">
        <v>1778</v>
      </c>
      <c r="G11" s="47" t="s">
        <v>58</v>
      </c>
      <c r="H11" s="47" t="s">
        <v>1517</v>
      </c>
      <c r="I11" s="47" t="s">
        <v>1517</v>
      </c>
      <c r="J11" s="47" t="s">
        <v>1517</v>
      </c>
      <c r="K11" s="47" t="s">
        <v>1517</v>
      </c>
      <c r="L11" s="47" t="s">
        <v>415</v>
      </c>
      <c r="M11" s="369"/>
      <c r="N11" s="370"/>
      <c r="O11" s="47" t="s">
        <v>1517</v>
      </c>
      <c r="P11" s="47" t="s">
        <v>1517</v>
      </c>
      <c r="Q11" s="47" t="s">
        <v>1517</v>
      </c>
      <c r="R11" s="47" t="s">
        <v>1517</v>
      </c>
      <c r="S11" s="47" t="s">
        <v>415</v>
      </c>
      <c r="T11" s="369"/>
      <c r="U11" s="370"/>
      <c r="V11" s="47" t="s">
        <v>1517</v>
      </c>
      <c r="W11" s="47" t="s">
        <v>1517</v>
      </c>
      <c r="X11" s="47" t="s">
        <v>1517</v>
      </c>
      <c r="Y11" s="47" t="s">
        <v>1517</v>
      </c>
      <c r="Z11" s="47" t="s">
        <v>415</v>
      </c>
      <c r="AA11" s="369"/>
      <c r="AB11" s="370"/>
      <c r="AC11" s="47" t="s">
        <v>1517</v>
      </c>
      <c r="AD11" s="47" t="s">
        <v>1517</v>
      </c>
      <c r="AE11" s="47" t="s">
        <v>1517</v>
      </c>
      <c r="AF11" s="47" t="s">
        <v>1517</v>
      </c>
      <c r="AG11" s="47" t="s">
        <v>415</v>
      </c>
      <c r="AH11" s="369"/>
      <c r="AI11" s="370"/>
      <c r="AJ11" s="47" t="s">
        <v>1517</v>
      </c>
      <c r="AK11" s="47" t="s">
        <v>1517</v>
      </c>
      <c r="AL11" s="47"/>
      <c r="AM11" s="48">
        <v>0</v>
      </c>
      <c r="AN11" s="48">
        <v>0</v>
      </c>
      <c r="AO11" s="48">
        <v>0</v>
      </c>
      <c r="AP11" s="48"/>
      <c r="AQ11" s="48">
        <v>0</v>
      </c>
      <c r="AR11" s="48">
        <v>0</v>
      </c>
      <c r="AS11" s="48">
        <v>0</v>
      </c>
      <c r="AT11" s="48">
        <v>0</v>
      </c>
      <c r="AU11" s="48">
        <v>0</v>
      </c>
      <c r="AV11" s="48">
        <v>0</v>
      </c>
      <c r="AW11" s="48"/>
      <c r="AX11" s="48"/>
      <c r="AY11" s="48"/>
      <c r="AZ11" s="47" t="s">
        <v>1068</v>
      </c>
    </row>
    <row r="12" spans="1:52" x14ac:dyDescent="0.35">
      <c r="A12" s="427">
        <f t="shared" si="0"/>
        <v>10</v>
      </c>
      <c r="B12" s="47" t="s">
        <v>1693</v>
      </c>
      <c r="C12" s="47" t="s">
        <v>1694</v>
      </c>
      <c r="D12" s="47" t="s">
        <v>1632</v>
      </c>
      <c r="E12" s="47" t="s">
        <v>132</v>
      </c>
      <c r="F12" s="47" t="s">
        <v>1778</v>
      </c>
      <c r="G12" s="47" t="s">
        <v>58</v>
      </c>
      <c r="H12" s="47" t="s">
        <v>1517</v>
      </c>
      <c r="I12" s="47" t="s">
        <v>1517</v>
      </c>
      <c r="J12" s="47" t="s">
        <v>1517</v>
      </c>
      <c r="K12" s="47" t="s">
        <v>1517</v>
      </c>
      <c r="L12" s="47" t="s">
        <v>415</v>
      </c>
      <c r="M12" s="369"/>
      <c r="N12" s="370"/>
      <c r="O12" s="47" t="s">
        <v>1517</v>
      </c>
      <c r="P12" s="47" t="s">
        <v>1517</v>
      </c>
      <c r="Q12" s="47" t="s">
        <v>1517</v>
      </c>
      <c r="R12" s="47" t="s">
        <v>1517</v>
      </c>
      <c r="S12" s="47" t="s">
        <v>415</v>
      </c>
      <c r="T12" s="369"/>
      <c r="U12" s="370"/>
      <c r="V12" s="47"/>
      <c r="W12" s="47" t="s">
        <v>1517</v>
      </c>
      <c r="X12" s="47" t="s">
        <v>1517</v>
      </c>
      <c r="Y12" s="47" t="s">
        <v>1517</v>
      </c>
      <c r="Z12" s="47" t="s">
        <v>415</v>
      </c>
      <c r="AA12" s="369"/>
      <c r="AB12" s="370"/>
      <c r="AC12" s="47" t="s">
        <v>1517</v>
      </c>
      <c r="AD12" s="47" t="s">
        <v>1517</v>
      </c>
      <c r="AE12" s="47" t="s">
        <v>1517</v>
      </c>
      <c r="AF12" s="47" t="s">
        <v>1517</v>
      </c>
      <c r="AG12" s="47" t="s">
        <v>415</v>
      </c>
      <c r="AH12" s="369"/>
      <c r="AI12" s="370"/>
      <c r="AJ12" s="47"/>
      <c r="AK12" s="47" t="s">
        <v>1517</v>
      </c>
      <c r="AL12" s="47"/>
      <c r="AM12" s="48">
        <v>0</v>
      </c>
      <c r="AN12" s="48">
        <v>0</v>
      </c>
      <c r="AO12" s="48">
        <v>0</v>
      </c>
      <c r="AP12" s="48"/>
      <c r="AQ12" s="48">
        <v>0</v>
      </c>
      <c r="AR12" s="48">
        <v>0</v>
      </c>
      <c r="AS12" s="48">
        <v>0</v>
      </c>
      <c r="AT12" s="48">
        <v>0</v>
      </c>
      <c r="AU12" s="48">
        <v>0</v>
      </c>
      <c r="AV12" s="48">
        <v>0</v>
      </c>
      <c r="AW12" s="48"/>
      <c r="AX12" s="48"/>
      <c r="AY12" s="48"/>
      <c r="AZ12" s="47" t="s">
        <v>870</v>
      </c>
    </row>
    <row r="13" spans="1:52" x14ac:dyDescent="0.35">
      <c r="A13" s="427">
        <f t="shared" si="0"/>
        <v>11</v>
      </c>
      <c r="B13" s="47" t="s">
        <v>1690</v>
      </c>
      <c r="C13" s="47" t="s">
        <v>1691</v>
      </c>
      <c r="D13" s="47" t="s">
        <v>1632</v>
      </c>
      <c r="E13" s="47" t="s">
        <v>132</v>
      </c>
      <c r="F13" s="47" t="s">
        <v>1778</v>
      </c>
      <c r="G13" s="47" t="s">
        <v>58</v>
      </c>
      <c r="H13" s="47" t="s">
        <v>1517</v>
      </c>
      <c r="I13" s="47" t="s">
        <v>1517</v>
      </c>
      <c r="J13" s="47" t="s">
        <v>1517</v>
      </c>
      <c r="K13" s="47" t="s">
        <v>1517</v>
      </c>
      <c r="L13" s="47" t="s">
        <v>415</v>
      </c>
      <c r="M13" s="369"/>
      <c r="N13" s="370"/>
      <c r="O13" s="47" t="s">
        <v>1517</v>
      </c>
      <c r="P13" s="47" t="s">
        <v>1517</v>
      </c>
      <c r="Q13" s="47" t="s">
        <v>1517</v>
      </c>
      <c r="R13" s="47" t="s">
        <v>1517</v>
      </c>
      <c r="S13" s="47" t="s">
        <v>415</v>
      </c>
      <c r="T13" s="369"/>
      <c r="U13" s="370"/>
      <c r="V13" s="47" t="s">
        <v>1517</v>
      </c>
      <c r="W13" s="47" t="s">
        <v>1517</v>
      </c>
      <c r="X13" s="47" t="s">
        <v>1517</v>
      </c>
      <c r="Y13" s="47" t="s">
        <v>1517</v>
      </c>
      <c r="Z13" s="47" t="s">
        <v>415</v>
      </c>
      <c r="AA13" s="369"/>
      <c r="AB13" s="370"/>
      <c r="AC13" s="47" t="s">
        <v>1517</v>
      </c>
      <c r="AD13" s="47" t="s">
        <v>1517</v>
      </c>
      <c r="AE13" s="47" t="s">
        <v>1517</v>
      </c>
      <c r="AF13" s="47" t="s">
        <v>1517</v>
      </c>
      <c r="AG13" s="47" t="s">
        <v>415</v>
      </c>
      <c r="AH13" s="369"/>
      <c r="AI13" s="370"/>
      <c r="AJ13" s="47" t="s">
        <v>1517</v>
      </c>
      <c r="AK13" s="47" t="s">
        <v>1517</v>
      </c>
      <c r="AL13" s="47"/>
      <c r="AM13" s="48">
        <v>0</v>
      </c>
      <c r="AN13" s="48">
        <v>0</v>
      </c>
      <c r="AO13" s="48">
        <v>0</v>
      </c>
      <c r="AP13" s="48"/>
      <c r="AQ13" s="48">
        <v>0</v>
      </c>
      <c r="AR13" s="48">
        <v>0</v>
      </c>
      <c r="AS13" s="48">
        <v>0</v>
      </c>
      <c r="AT13" s="48">
        <v>0</v>
      </c>
      <c r="AU13" s="48">
        <v>0</v>
      </c>
      <c r="AV13" s="48">
        <v>0</v>
      </c>
      <c r="AW13" s="48"/>
      <c r="AX13" s="48"/>
      <c r="AY13" s="48"/>
      <c r="AZ13" s="47" t="s">
        <v>319</v>
      </c>
    </row>
    <row r="14" spans="1:52" x14ac:dyDescent="0.35">
      <c r="A14" s="427">
        <f t="shared" si="0"/>
        <v>12</v>
      </c>
      <c r="B14" s="47" t="s">
        <v>1685</v>
      </c>
      <c r="C14" s="47" t="s">
        <v>1686</v>
      </c>
      <c r="D14" s="47" t="s">
        <v>1632</v>
      </c>
      <c r="E14" s="47" t="s">
        <v>132</v>
      </c>
      <c r="F14" s="47" t="s">
        <v>1778</v>
      </c>
      <c r="G14" s="47" t="s">
        <v>58</v>
      </c>
      <c r="H14" s="47" t="s">
        <v>1517</v>
      </c>
      <c r="I14" s="47" t="s">
        <v>1517</v>
      </c>
      <c r="J14" s="47"/>
      <c r="K14" s="47" t="s">
        <v>1517</v>
      </c>
      <c r="L14" s="47" t="s">
        <v>415</v>
      </c>
      <c r="M14" s="369"/>
      <c r="N14" s="370"/>
      <c r="O14" s="47" t="s">
        <v>1517</v>
      </c>
      <c r="P14" s="47" t="s">
        <v>1517</v>
      </c>
      <c r="Q14" s="47" t="s">
        <v>1517</v>
      </c>
      <c r="R14" s="47" t="s">
        <v>1517</v>
      </c>
      <c r="S14" s="47" t="s">
        <v>415</v>
      </c>
      <c r="T14" s="369"/>
      <c r="U14" s="370"/>
      <c r="V14" s="47" t="s">
        <v>1517</v>
      </c>
      <c r="W14" s="47" t="s">
        <v>1517</v>
      </c>
      <c r="X14" s="47" t="s">
        <v>1517</v>
      </c>
      <c r="Y14" s="47" t="s">
        <v>1517</v>
      </c>
      <c r="Z14" s="47" t="s">
        <v>415</v>
      </c>
      <c r="AA14" s="369"/>
      <c r="AB14" s="370"/>
      <c r="AC14" s="47" t="s">
        <v>1517</v>
      </c>
      <c r="AD14" s="47" t="s">
        <v>1517</v>
      </c>
      <c r="AE14" s="47" t="s">
        <v>1517</v>
      </c>
      <c r="AF14" s="47" t="s">
        <v>1517</v>
      </c>
      <c r="AG14" s="47" t="s">
        <v>415</v>
      </c>
      <c r="AH14" s="369"/>
      <c r="AI14" s="370"/>
      <c r="AJ14" s="47" t="s">
        <v>1517</v>
      </c>
      <c r="AK14" s="47" t="s">
        <v>1517</v>
      </c>
      <c r="AL14" s="47"/>
      <c r="AM14" s="48">
        <v>0</v>
      </c>
      <c r="AN14" s="48">
        <v>0</v>
      </c>
      <c r="AO14" s="48">
        <v>0</v>
      </c>
      <c r="AP14" s="48"/>
      <c r="AQ14" s="48">
        <v>0</v>
      </c>
      <c r="AR14" s="48">
        <v>0</v>
      </c>
      <c r="AS14" s="48">
        <v>0</v>
      </c>
      <c r="AT14" s="48">
        <v>0</v>
      </c>
      <c r="AU14" s="48">
        <v>0</v>
      </c>
      <c r="AV14" s="48">
        <v>0</v>
      </c>
      <c r="AW14" s="48"/>
      <c r="AX14" s="48"/>
      <c r="AY14" s="48"/>
      <c r="AZ14" s="47" t="s">
        <v>319</v>
      </c>
    </row>
    <row r="15" spans="1:52" x14ac:dyDescent="0.35">
      <c r="A15" s="427">
        <f t="shared" si="0"/>
        <v>13</v>
      </c>
      <c r="B15" s="47" t="s">
        <v>1651</v>
      </c>
      <c r="C15" s="47" t="s">
        <v>1652</v>
      </c>
      <c r="D15" s="47" t="s">
        <v>1632</v>
      </c>
      <c r="E15" s="47" t="s">
        <v>132</v>
      </c>
      <c r="F15" s="47" t="s">
        <v>1778</v>
      </c>
      <c r="G15" s="47" t="s">
        <v>58</v>
      </c>
      <c r="H15" s="47" t="s">
        <v>1517</v>
      </c>
      <c r="I15" s="47" t="s">
        <v>1517</v>
      </c>
      <c r="J15" s="47" t="s">
        <v>1517</v>
      </c>
      <c r="K15" s="47" t="s">
        <v>1517</v>
      </c>
      <c r="L15" s="47" t="s">
        <v>415</v>
      </c>
      <c r="M15" s="369"/>
      <c r="N15" s="370"/>
      <c r="O15" s="47" t="s">
        <v>1517</v>
      </c>
      <c r="P15" s="47" t="s">
        <v>1517</v>
      </c>
      <c r="Q15" s="47" t="s">
        <v>1517</v>
      </c>
      <c r="R15" s="47" t="s">
        <v>1517</v>
      </c>
      <c r="S15" s="47" t="s">
        <v>415</v>
      </c>
      <c r="T15" s="369"/>
      <c r="U15" s="370"/>
      <c r="V15" s="47" t="s">
        <v>1517</v>
      </c>
      <c r="W15" s="47" t="s">
        <v>1517</v>
      </c>
      <c r="X15" s="47" t="s">
        <v>1517</v>
      </c>
      <c r="Y15" s="47" t="s">
        <v>1517</v>
      </c>
      <c r="Z15" s="47" t="s">
        <v>415</v>
      </c>
      <c r="AA15" s="369"/>
      <c r="AB15" s="370"/>
      <c r="AC15" s="47" t="s">
        <v>1517</v>
      </c>
      <c r="AD15" s="47" t="s">
        <v>1517</v>
      </c>
      <c r="AE15" s="47" t="s">
        <v>1517</v>
      </c>
      <c r="AF15" s="47" t="s">
        <v>1517</v>
      </c>
      <c r="AG15" s="47" t="s">
        <v>415</v>
      </c>
      <c r="AH15" s="369"/>
      <c r="AI15" s="370"/>
      <c r="AJ15" s="47" t="s">
        <v>1517</v>
      </c>
      <c r="AK15" s="47" t="s">
        <v>1517</v>
      </c>
      <c r="AL15" s="47"/>
      <c r="AM15" s="48">
        <v>0</v>
      </c>
      <c r="AN15" s="48">
        <v>0</v>
      </c>
      <c r="AO15" s="48">
        <v>0</v>
      </c>
      <c r="AP15" s="48"/>
      <c r="AQ15" s="48">
        <v>0</v>
      </c>
      <c r="AR15" s="48">
        <v>0</v>
      </c>
      <c r="AS15" s="48">
        <v>0</v>
      </c>
      <c r="AT15" s="48">
        <v>0</v>
      </c>
      <c r="AU15" s="48">
        <v>0</v>
      </c>
      <c r="AV15" s="48">
        <v>0</v>
      </c>
      <c r="AW15" s="48"/>
      <c r="AX15" s="48"/>
      <c r="AY15" s="48"/>
      <c r="AZ15" s="47" t="s">
        <v>1068</v>
      </c>
    </row>
    <row r="16" spans="1:52" x14ac:dyDescent="0.35">
      <c r="A16" s="427">
        <f t="shared" si="0"/>
        <v>14</v>
      </c>
      <c r="B16" s="47" t="s">
        <v>1646</v>
      </c>
      <c r="C16" s="47" t="s">
        <v>1647</v>
      </c>
      <c r="D16" s="47" t="s">
        <v>1632</v>
      </c>
      <c r="E16" s="47" t="s">
        <v>132</v>
      </c>
      <c r="F16" s="47" t="s">
        <v>1778</v>
      </c>
      <c r="G16" s="47" t="s">
        <v>58</v>
      </c>
      <c r="H16" s="47" t="s">
        <v>1517</v>
      </c>
      <c r="I16" s="47" t="s">
        <v>1517</v>
      </c>
      <c r="J16" s="47" t="s">
        <v>1517</v>
      </c>
      <c r="K16" s="47" t="s">
        <v>1517</v>
      </c>
      <c r="L16" s="47" t="s">
        <v>415</v>
      </c>
      <c r="M16" s="369"/>
      <c r="N16" s="370"/>
      <c r="O16" s="47" t="s">
        <v>1517</v>
      </c>
      <c r="P16" s="47" t="s">
        <v>1517</v>
      </c>
      <c r="Q16" s="47" t="s">
        <v>1517</v>
      </c>
      <c r="R16" s="47" t="s">
        <v>1517</v>
      </c>
      <c r="S16" s="47" t="s">
        <v>415</v>
      </c>
      <c r="T16" s="369"/>
      <c r="U16" s="370"/>
      <c r="V16" s="47" t="s">
        <v>1517</v>
      </c>
      <c r="W16" s="47" t="s">
        <v>1517</v>
      </c>
      <c r="X16" s="47" t="s">
        <v>1517</v>
      </c>
      <c r="Y16" s="47" t="s">
        <v>1517</v>
      </c>
      <c r="Z16" s="47" t="s">
        <v>415</v>
      </c>
      <c r="AA16" s="369"/>
      <c r="AB16" s="370"/>
      <c r="AC16" s="47" t="s">
        <v>1517</v>
      </c>
      <c r="AD16" s="47" t="s">
        <v>1517</v>
      </c>
      <c r="AE16" s="47" t="s">
        <v>1517</v>
      </c>
      <c r="AF16" s="47" t="s">
        <v>1517</v>
      </c>
      <c r="AG16" s="47" t="s">
        <v>415</v>
      </c>
      <c r="AH16" s="369"/>
      <c r="AI16" s="370"/>
      <c r="AJ16" s="47" t="s">
        <v>1517</v>
      </c>
      <c r="AK16" s="47" t="s">
        <v>1517</v>
      </c>
      <c r="AL16" s="47"/>
      <c r="AM16" s="48">
        <v>0</v>
      </c>
      <c r="AN16" s="48">
        <v>0</v>
      </c>
      <c r="AO16" s="48">
        <v>0</v>
      </c>
      <c r="AP16" s="48"/>
      <c r="AQ16" s="48">
        <v>0</v>
      </c>
      <c r="AR16" s="48">
        <v>0</v>
      </c>
      <c r="AS16" s="48">
        <v>0</v>
      </c>
      <c r="AT16" s="48">
        <v>0</v>
      </c>
      <c r="AU16" s="48">
        <v>0</v>
      </c>
      <c r="AV16" s="48">
        <v>0</v>
      </c>
      <c r="AW16" s="48"/>
      <c r="AX16" s="48"/>
      <c r="AY16" s="48"/>
      <c r="AZ16" s="47" t="s">
        <v>1068</v>
      </c>
    </row>
    <row r="17" spans="1:52" x14ac:dyDescent="0.35">
      <c r="A17" s="427">
        <f t="shared" si="0"/>
        <v>15</v>
      </c>
      <c r="B17" s="47" t="s">
        <v>1643</v>
      </c>
      <c r="C17" s="47" t="s">
        <v>1644</v>
      </c>
      <c r="D17" s="47" t="s">
        <v>1632</v>
      </c>
      <c r="E17" s="47" t="s">
        <v>132</v>
      </c>
      <c r="F17" s="47" t="s">
        <v>1778</v>
      </c>
      <c r="G17" s="47" t="s">
        <v>58</v>
      </c>
      <c r="H17" s="47" t="s">
        <v>1517</v>
      </c>
      <c r="I17" s="47" t="s">
        <v>1517</v>
      </c>
      <c r="J17" s="47" t="s">
        <v>1517</v>
      </c>
      <c r="K17" s="47" t="s">
        <v>1517</v>
      </c>
      <c r="L17" s="47" t="s">
        <v>415</v>
      </c>
      <c r="M17" s="369"/>
      <c r="N17" s="370"/>
      <c r="O17" s="47" t="s">
        <v>1517</v>
      </c>
      <c r="P17" s="47" t="s">
        <v>1517</v>
      </c>
      <c r="Q17" s="47" t="s">
        <v>1517</v>
      </c>
      <c r="R17" s="47" t="s">
        <v>1517</v>
      </c>
      <c r="S17" s="47" t="s">
        <v>415</v>
      </c>
      <c r="T17" s="369"/>
      <c r="U17" s="370"/>
      <c r="V17" s="47" t="s">
        <v>1517</v>
      </c>
      <c r="W17" s="47" t="s">
        <v>1517</v>
      </c>
      <c r="X17" s="47" t="s">
        <v>1517</v>
      </c>
      <c r="Y17" s="47" t="s">
        <v>1517</v>
      </c>
      <c r="Z17" s="47" t="s">
        <v>415</v>
      </c>
      <c r="AA17" s="369"/>
      <c r="AB17" s="370"/>
      <c r="AC17" s="47" t="s">
        <v>1517</v>
      </c>
      <c r="AD17" s="47" t="s">
        <v>1517</v>
      </c>
      <c r="AE17" s="47" t="s">
        <v>1517</v>
      </c>
      <c r="AF17" s="47" t="s">
        <v>1517</v>
      </c>
      <c r="AG17" s="47" t="s">
        <v>415</v>
      </c>
      <c r="AH17" s="369"/>
      <c r="AI17" s="370"/>
      <c r="AJ17" s="47" t="s">
        <v>1517</v>
      </c>
      <c r="AK17" s="47" t="s">
        <v>1517</v>
      </c>
      <c r="AL17" s="47"/>
      <c r="AM17" s="48">
        <v>0</v>
      </c>
      <c r="AN17" s="48">
        <v>0</v>
      </c>
      <c r="AO17" s="48">
        <v>0</v>
      </c>
      <c r="AP17" s="48"/>
      <c r="AQ17" s="48">
        <v>0</v>
      </c>
      <c r="AR17" s="48">
        <v>0</v>
      </c>
      <c r="AS17" s="48">
        <v>0</v>
      </c>
      <c r="AT17" s="48">
        <v>0</v>
      </c>
      <c r="AU17" s="48">
        <v>0</v>
      </c>
      <c r="AV17" s="48">
        <v>0</v>
      </c>
      <c r="AW17" s="48"/>
      <c r="AX17" s="48"/>
      <c r="AY17" s="48"/>
      <c r="AZ17" s="47" t="s">
        <v>870</v>
      </c>
    </row>
    <row r="18" spans="1:52" x14ac:dyDescent="0.35">
      <c r="A18" s="427">
        <f t="shared" si="0"/>
        <v>16</v>
      </c>
      <c r="B18" s="47" t="s">
        <v>1640</v>
      </c>
      <c r="C18" s="47" t="s">
        <v>1641</v>
      </c>
      <c r="D18" s="47" t="s">
        <v>1632</v>
      </c>
      <c r="E18" s="47" t="s">
        <v>132</v>
      </c>
      <c r="F18" s="47" t="s">
        <v>1778</v>
      </c>
      <c r="G18" s="47" t="s">
        <v>58</v>
      </c>
      <c r="H18" s="47" t="s">
        <v>1517</v>
      </c>
      <c r="I18" s="47" t="s">
        <v>1517</v>
      </c>
      <c r="J18" s="47" t="s">
        <v>1517</v>
      </c>
      <c r="K18" s="47" t="s">
        <v>1517</v>
      </c>
      <c r="L18" s="47" t="s">
        <v>415</v>
      </c>
      <c r="M18" s="369"/>
      <c r="N18" s="370"/>
      <c r="O18" s="47" t="s">
        <v>1517</v>
      </c>
      <c r="P18" s="47" t="s">
        <v>1517</v>
      </c>
      <c r="Q18" s="47" t="s">
        <v>1517</v>
      </c>
      <c r="R18" s="47" t="s">
        <v>1517</v>
      </c>
      <c r="S18" s="47" t="s">
        <v>415</v>
      </c>
      <c r="T18" s="369"/>
      <c r="U18" s="370"/>
      <c r="V18" s="47" t="s">
        <v>1517</v>
      </c>
      <c r="W18" s="47" t="s">
        <v>1517</v>
      </c>
      <c r="X18" s="47" t="s">
        <v>1517</v>
      </c>
      <c r="Y18" s="47" t="s">
        <v>1517</v>
      </c>
      <c r="Z18" s="47" t="s">
        <v>415</v>
      </c>
      <c r="AA18" s="369"/>
      <c r="AB18" s="370"/>
      <c r="AC18" s="47" t="s">
        <v>1517</v>
      </c>
      <c r="AD18" s="47" t="s">
        <v>1517</v>
      </c>
      <c r="AE18" s="47" t="s">
        <v>1517</v>
      </c>
      <c r="AF18" s="47" t="s">
        <v>1517</v>
      </c>
      <c r="AG18" s="47"/>
      <c r="AH18" s="369"/>
      <c r="AI18" s="370"/>
      <c r="AJ18" s="47" t="s">
        <v>1517</v>
      </c>
      <c r="AK18" s="47" t="s">
        <v>1517</v>
      </c>
      <c r="AL18" s="47"/>
      <c r="AM18" s="48">
        <v>0</v>
      </c>
      <c r="AN18" s="48">
        <v>0</v>
      </c>
      <c r="AO18" s="48">
        <v>0</v>
      </c>
      <c r="AP18" s="48"/>
      <c r="AQ18" s="48">
        <v>0</v>
      </c>
      <c r="AR18" s="48">
        <v>0</v>
      </c>
      <c r="AS18" s="48">
        <v>0</v>
      </c>
      <c r="AT18" s="48">
        <v>0</v>
      </c>
      <c r="AU18" s="48">
        <v>0</v>
      </c>
      <c r="AV18" s="48">
        <v>0</v>
      </c>
      <c r="AW18" s="48"/>
      <c r="AX18" s="48"/>
      <c r="AY18" s="48"/>
      <c r="AZ18" s="47" t="s">
        <v>870</v>
      </c>
    </row>
    <row r="19" spans="1:52" x14ac:dyDescent="0.35">
      <c r="A19" s="427">
        <f t="shared" si="0"/>
        <v>17</v>
      </c>
      <c r="B19" s="47" t="s">
        <v>1637</v>
      </c>
      <c r="C19" s="47" t="s">
        <v>1638</v>
      </c>
      <c r="D19" s="47" t="s">
        <v>1632</v>
      </c>
      <c r="E19" s="47" t="s">
        <v>132</v>
      </c>
      <c r="F19" s="47" t="s">
        <v>1778</v>
      </c>
      <c r="G19" s="47" t="s">
        <v>58</v>
      </c>
      <c r="H19" s="47" t="s">
        <v>1517</v>
      </c>
      <c r="I19" s="47" t="s">
        <v>1517</v>
      </c>
      <c r="J19" s="47" t="s">
        <v>1517</v>
      </c>
      <c r="K19" s="47" t="s">
        <v>1517</v>
      </c>
      <c r="L19" s="47" t="s">
        <v>415</v>
      </c>
      <c r="M19" s="369"/>
      <c r="N19" s="370"/>
      <c r="O19" s="47" t="s">
        <v>1517</v>
      </c>
      <c r="P19" s="47" t="s">
        <v>1517</v>
      </c>
      <c r="Q19" s="47" t="s">
        <v>1517</v>
      </c>
      <c r="R19" s="47" t="s">
        <v>1517</v>
      </c>
      <c r="S19" s="47" t="s">
        <v>415</v>
      </c>
      <c r="T19" s="369"/>
      <c r="U19" s="370"/>
      <c r="V19" s="47" t="s">
        <v>1517</v>
      </c>
      <c r="W19" s="47" t="s">
        <v>1517</v>
      </c>
      <c r="X19" s="47" t="s">
        <v>1517</v>
      </c>
      <c r="Y19" s="47" t="s">
        <v>1517</v>
      </c>
      <c r="Z19" s="47" t="s">
        <v>415</v>
      </c>
      <c r="AA19" s="369"/>
      <c r="AB19" s="370"/>
      <c r="AC19" s="47" t="s">
        <v>1517</v>
      </c>
      <c r="AD19" s="47" t="s">
        <v>1517</v>
      </c>
      <c r="AE19" s="47" t="s">
        <v>1517</v>
      </c>
      <c r="AF19" s="47" t="s">
        <v>1517</v>
      </c>
      <c r="AG19" s="47" t="s">
        <v>415</v>
      </c>
      <c r="AH19" s="369"/>
      <c r="AI19" s="370"/>
      <c r="AJ19" s="47" t="s">
        <v>1517</v>
      </c>
      <c r="AK19" s="47" t="s">
        <v>1517</v>
      </c>
      <c r="AL19" s="47"/>
      <c r="AM19" s="48">
        <v>0</v>
      </c>
      <c r="AN19" s="48">
        <v>0</v>
      </c>
      <c r="AO19" s="48">
        <v>0</v>
      </c>
      <c r="AP19" s="48"/>
      <c r="AQ19" s="48">
        <v>0</v>
      </c>
      <c r="AR19" s="48">
        <v>0</v>
      </c>
      <c r="AS19" s="48">
        <v>0</v>
      </c>
      <c r="AT19" s="48">
        <v>0</v>
      </c>
      <c r="AU19" s="48">
        <v>0</v>
      </c>
      <c r="AV19" s="48">
        <v>0</v>
      </c>
      <c r="AW19" s="48"/>
      <c r="AX19" s="48"/>
      <c r="AY19" s="48"/>
      <c r="AZ19" s="47" t="s">
        <v>870</v>
      </c>
    </row>
    <row r="20" spans="1:52" x14ac:dyDescent="0.35">
      <c r="A20" s="427">
        <f t="shared" si="0"/>
        <v>18</v>
      </c>
      <c r="B20" s="47" t="s">
        <v>1634</v>
      </c>
      <c r="C20" s="47" t="s">
        <v>1635</v>
      </c>
      <c r="D20" s="47" t="s">
        <v>1632</v>
      </c>
      <c r="E20" s="47" t="s">
        <v>132</v>
      </c>
      <c r="F20" s="47" t="s">
        <v>1778</v>
      </c>
      <c r="G20" s="47" t="s">
        <v>58</v>
      </c>
      <c r="H20" s="47" t="s">
        <v>1517</v>
      </c>
      <c r="I20" s="47" t="s">
        <v>1517</v>
      </c>
      <c r="J20" s="47" t="s">
        <v>1517</v>
      </c>
      <c r="K20" s="47" t="s">
        <v>1517</v>
      </c>
      <c r="L20" s="47" t="s">
        <v>415</v>
      </c>
      <c r="M20" s="369"/>
      <c r="N20" s="370"/>
      <c r="O20" s="47" t="s">
        <v>1517</v>
      </c>
      <c r="P20" s="47" t="s">
        <v>1517</v>
      </c>
      <c r="Q20" s="47" t="s">
        <v>1517</v>
      </c>
      <c r="R20" s="47" t="s">
        <v>1517</v>
      </c>
      <c r="S20" s="47" t="s">
        <v>415</v>
      </c>
      <c r="T20" s="369"/>
      <c r="U20" s="370"/>
      <c r="V20" s="47" t="s">
        <v>1517</v>
      </c>
      <c r="W20" s="47" t="s">
        <v>1517</v>
      </c>
      <c r="X20" s="47" t="s">
        <v>1517</v>
      </c>
      <c r="Y20" s="47" t="s">
        <v>1517</v>
      </c>
      <c r="Z20" s="47" t="s">
        <v>415</v>
      </c>
      <c r="AA20" s="369"/>
      <c r="AB20" s="370"/>
      <c r="AC20" s="47" t="s">
        <v>1517</v>
      </c>
      <c r="AD20" s="47" t="s">
        <v>1517</v>
      </c>
      <c r="AE20" s="47" t="s">
        <v>1517</v>
      </c>
      <c r="AF20" s="47" t="s">
        <v>1517</v>
      </c>
      <c r="AG20" s="47" t="s">
        <v>415</v>
      </c>
      <c r="AH20" s="369"/>
      <c r="AI20" s="370"/>
      <c r="AJ20" s="47" t="s">
        <v>1517</v>
      </c>
      <c r="AK20" s="47" t="s">
        <v>1517</v>
      </c>
      <c r="AL20" s="47"/>
      <c r="AM20" s="48">
        <v>0</v>
      </c>
      <c r="AN20" s="48">
        <v>0</v>
      </c>
      <c r="AO20" s="48">
        <v>0</v>
      </c>
      <c r="AP20" s="48"/>
      <c r="AQ20" s="48">
        <v>0</v>
      </c>
      <c r="AR20" s="48">
        <v>0</v>
      </c>
      <c r="AS20" s="48">
        <v>0</v>
      </c>
      <c r="AT20" s="48">
        <v>0</v>
      </c>
      <c r="AU20" s="48">
        <v>0</v>
      </c>
      <c r="AV20" s="48">
        <v>0</v>
      </c>
      <c r="AW20" s="48"/>
      <c r="AX20" s="48"/>
      <c r="AY20" s="48"/>
      <c r="AZ20" s="47" t="s">
        <v>870</v>
      </c>
    </row>
    <row r="21" spans="1:52" x14ac:dyDescent="0.35">
      <c r="A21" s="427">
        <f t="shared" si="0"/>
        <v>19</v>
      </c>
      <c r="B21" s="47" t="s">
        <v>1630</v>
      </c>
      <c r="C21" s="47" t="s">
        <v>1631</v>
      </c>
      <c r="D21" s="47" t="s">
        <v>1632</v>
      </c>
      <c r="E21" s="47" t="s">
        <v>132</v>
      </c>
      <c r="F21" s="47" t="s">
        <v>1778</v>
      </c>
      <c r="G21" s="47" t="s">
        <v>58</v>
      </c>
      <c r="H21" s="47" t="s">
        <v>1517</v>
      </c>
      <c r="I21" s="47" t="s">
        <v>1517</v>
      </c>
      <c r="J21" s="47" t="s">
        <v>1517</v>
      </c>
      <c r="K21" s="47" t="s">
        <v>1517</v>
      </c>
      <c r="L21" s="47" t="s">
        <v>415</v>
      </c>
      <c r="M21" s="369"/>
      <c r="N21" s="370"/>
      <c r="O21" s="47" t="s">
        <v>1517</v>
      </c>
      <c r="P21" s="47" t="s">
        <v>1517</v>
      </c>
      <c r="Q21" s="47" t="s">
        <v>1517</v>
      </c>
      <c r="R21" s="47" t="s">
        <v>1517</v>
      </c>
      <c r="S21" s="47" t="s">
        <v>415</v>
      </c>
      <c r="T21" s="369"/>
      <c r="U21" s="370"/>
      <c r="V21" s="47" t="s">
        <v>1517</v>
      </c>
      <c r="W21" s="47" t="s">
        <v>1517</v>
      </c>
      <c r="X21" s="47" t="s">
        <v>1517</v>
      </c>
      <c r="Y21" s="47" t="s">
        <v>1517</v>
      </c>
      <c r="Z21" s="47" t="s">
        <v>415</v>
      </c>
      <c r="AA21" s="369"/>
      <c r="AB21" s="370"/>
      <c r="AC21" s="47" t="s">
        <v>1517</v>
      </c>
      <c r="AD21" s="47" t="s">
        <v>1517</v>
      </c>
      <c r="AE21" s="47" t="s">
        <v>1517</v>
      </c>
      <c r="AF21" s="47" t="s">
        <v>1517</v>
      </c>
      <c r="AG21" s="47" t="s">
        <v>415</v>
      </c>
      <c r="AH21" s="369"/>
      <c r="AI21" s="370"/>
      <c r="AJ21" s="47" t="s">
        <v>1517</v>
      </c>
      <c r="AK21" s="47" t="s">
        <v>1517</v>
      </c>
      <c r="AL21" s="47"/>
      <c r="AM21" s="48">
        <v>0</v>
      </c>
      <c r="AN21" s="48">
        <v>0</v>
      </c>
      <c r="AO21" s="48">
        <v>0</v>
      </c>
      <c r="AP21" s="48"/>
      <c r="AQ21" s="48">
        <v>0</v>
      </c>
      <c r="AR21" s="48">
        <v>0</v>
      </c>
      <c r="AS21" s="48">
        <v>0</v>
      </c>
      <c r="AT21" s="48">
        <v>0</v>
      </c>
      <c r="AU21" s="48">
        <v>0</v>
      </c>
      <c r="AV21" s="48">
        <v>0</v>
      </c>
      <c r="AW21" s="48"/>
      <c r="AX21" s="48"/>
      <c r="AY21" s="48"/>
      <c r="AZ21" s="47" t="s">
        <v>870</v>
      </c>
    </row>
    <row r="22" spans="1:52" x14ac:dyDescent="0.35">
      <c r="A22" s="427">
        <f t="shared" si="0"/>
        <v>20</v>
      </c>
      <c r="B22" s="47" t="s">
        <v>739</v>
      </c>
      <c r="C22" s="47" t="s">
        <v>740</v>
      </c>
      <c r="D22" s="47" t="s">
        <v>318</v>
      </c>
      <c r="E22" s="47" t="s">
        <v>132</v>
      </c>
      <c r="F22" s="47" t="s">
        <v>722</v>
      </c>
      <c r="G22" s="47" t="s">
        <v>69</v>
      </c>
      <c r="H22" s="47" t="s">
        <v>415</v>
      </c>
      <c r="I22" s="47" t="s">
        <v>415</v>
      </c>
      <c r="J22" s="47" t="s">
        <v>415</v>
      </c>
      <c r="K22" s="47" t="s">
        <v>415</v>
      </c>
      <c r="L22" s="47" t="s">
        <v>415</v>
      </c>
      <c r="M22" s="369"/>
      <c r="N22" s="370"/>
      <c r="O22" s="47"/>
      <c r="P22" s="47"/>
      <c r="Q22" s="47"/>
      <c r="R22" s="47"/>
      <c r="S22" s="47"/>
      <c r="T22" s="369"/>
      <c r="U22" s="370"/>
      <c r="V22" s="47"/>
      <c r="W22" s="47"/>
      <c r="X22" s="47"/>
      <c r="Y22" s="47"/>
      <c r="Z22" s="47"/>
      <c r="AA22" s="369"/>
      <c r="AB22" s="370"/>
      <c r="AC22" s="47"/>
      <c r="AD22" s="47"/>
      <c r="AE22" s="47"/>
      <c r="AF22" s="47"/>
      <c r="AG22" s="47"/>
      <c r="AH22" s="369"/>
      <c r="AI22" s="370"/>
      <c r="AJ22" s="47"/>
      <c r="AK22" s="47"/>
      <c r="AL22" s="47"/>
      <c r="AM22" s="48"/>
      <c r="AN22" s="48"/>
      <c r="AO22" s="48"/>
      <c r="AP22" s="48"/>
      <c r="AQ22" s="48"/>
      <c r="AR22" s="48"/>
      <c r="AS22" s="48"/>
      <c r="AT22" s="48"/>
      <c r="AU22" s="48">
        <v>0</v>
      </c>
      <c r="AV22" s="48"/>
      <c r="AW22" s="48"/>
      <c r="AX22" s="48"/>
      <c r="AY22" s="48"/>
      <c r="AZ22" s="47" t="s">
        <v>1067</v>
      </c>
    </row>
    <row r="23" spans="1:52" x14ac:dyDescent="0.35">
      <c r="A23" s="427">
        <f t="shared" si="0"/>
        <v>21</v>
      </c>
      <c r="B23" s="47" t="s">
        <v>2136</v>
      </c>
      <c r="C23" s="47" t="s">
        <v>2137</v>
      </c>
      <c r="D23" s="47" t="s">
        <v>61</v>
      </c>
      <c r="E23" s="47" t="s">
        <v>132</v>
      </c>
      <c r="F23" s="47" t="s">
        <v>62</v>
      </c>
      <c r="G23" s="47" t="s">
        <v>58</v>
      </c>
      <c r="H23" s="47"/>
      <c r="I23" s="47"/>
      <c r="J23" s="47"/>
      <c r="K23" s="47"/>
      <c r="L23" s="47"/>
      <c r="M23" s="369"/>
      <c r="N23" s="370"/>
      <c r="O23" s="47"/>
      <c r="P23" s="47"/>
      <c r="Q23" s="47"/>
      <c r="R23" s="47"/>
      <c r="S23" s="47"/>
      <c r="T23" s="369"/>
      <c r="U23" s="370"/>
      <c r="V23" s="47"/>
      <c r="W23" s="47"/>
      <c r="X23" s="47"/>
      <c r="Y23" s="47"/>
      <c r="Z23" s="47"/>
      <c r="AA23" s="369"/>
      <c r="AB23" s="370"/>
      <c r="AC23" s="47" t="s">
        <v>415</v>
      </c>
      <c r="AD23" s="47" t="s">
        <v>415</v>
      </c>
      <c r="AE23" s="47" t="s">
        <v>1058</v>
      </c>
      <c r="AF23" s="47" t="s">
        <v>1058</v>
      </c>
      <c r="AG23" s="47" t="s">
        <v>1058</v>
      </c>
      <c r="AH23" s="369"/>
      <c r="AI23" s="370"/>
      <c r="AJ23" s="47"/>
      <c r="AK23" s="47" t="s">
        <v>97</v>
      </c>
      <c r="AL23" s="47"/>
      <c r="AM23" s="48">
        <v>1</v>
      </c>
      <c r="AN23" s="48">
        <v>0</v>
      </c>
      <c r="AO23" s="48">
        <v>0</v>
      </c>
      <c r="AP23" s="48"/>
      <c r="AQ23" s="48">
        <v>0</v>
      </c>
      <c r="AR23" s="48">
        <v>0</v>
      </c>
      <c r="AS23" s="48">
        <v>0</v>
      </c>
      <c r="AT23" s="48">
        <v>0</v>
      </c>
      <c r="AU23" s="48">
        <v>0</v>
      </c>
      <c r="AV23" s="48">
        <v>0</v>
      </c>
      <c r="AW23" s="48"/>
      <c r="AX23" s="48"/>
      <c r="AY23" s="48"/>
      <c r="AZ23" s="47" t="s">
        <v>1068</v>
      </c>
    </row>
    <row r="24" spans="1:52" x14ac:dyDescent="0.35">
      <c r="A24" s="427">
        <f t="shared" si="0"/>
        <v>22</v>
      </c>
      <c r="B24" s="47" t="s">
        <v>2133</v>
      </c>
      <c r="C24" s="47" t="s">
        <v>2134</v>
      </c>
      <c r="D24" s="47" t="s">
        <v>61</v>
      </c>
      <c r="E24" s="47" t="s">
        <v>132</v>
      </c>
      <c r="F24" s="47" t="s">
        <v>62</v>
      </c>
      <c r="G24" s="47" t="s">
        <v>58</v>
      </c>
      <c r="H24" s="47"/>
      <c r="I24" s="47"/>
      <c r="J24" s="47"/>
      <c r="K24" s="47"/>
      <c r="L24" s="47"/>
      <c r="M24" s="369"/>
      <c r="N24" s="370"/>
      <c r="O24" s="47"/>
      <c r="P24" s="47"/>
      <c r="Q24" s="47"/>
      <c r="R24" s="47"/>
      <c r="S24" s="47"/>
      <c r="T24" s="369"/>
      <c r="U24" s="370"/>
      <c r="V24" s="47"/>
      <c r="W24" s="47"/>
      <c r="X24" s="47"/>
      <c r="Y24" s="47"/>
      <c r="Z24" s="47"/>
      <c r="AA24" s="369"/>
      <c r="AB24" s="370"/>
      <c r="AC24" s="47" t="s">
        <v>415</v>
      </c>
      <c r="AD24" s="47" t="s">
        <v>415</v>
      </c>
      <c r="AE24" s="47" t="s">
        <v>1058</v>
      </c>
      <c r="AF24" s="47" t="s">
        <v>1058</v>
      </c>
      <c r="AG24" s="47" t="s">
        <v>1058</v>
      </c>
      <c r="AH24" s="369"/>
      <c r="AI24" s="370"/>
      <c r="AJ24" s="47"/>
      <c r="AK24" s="47" t="s">
        <v>97</v>
      </c>
      <c r="AL24" s="47"/>
      <c r="AM24" s="48">
        <v>1</v>
      </c>
      <c r="AN24" s="48">
        <v>0</v>
      </c>
      <c r="AO24" s="48">
        <v>0</v>
      </c>
      <c r="AP24" s="48"/>
      <c r="AQ24" s="48">
        <v>0</v>
      </c>
      <c r="AR24" s="48">
        <v>0</v>
      </c>
      <c r="AS24" s="48">
        <v>0</v>
      </c>
      <c r="AT24" s="48">
        <v>0</v>
      </c>
      <c r="AU24" s="48">
        <v>0</v>
      </c>
      <c r="AV24" s="48">
        <v>0</v>
      </c>
      <c r="AW24" s="48"/>
      <c r="AX24" s="48"/>
      <c r="AY24" s="48"/>
      <c r="AZ24" s="47" t="s">
        <v>870</v>
      </c>
    </row>
    <row r="25" spans="1:52" x14ac:dyDescent="0.35">
      <c r="A25" s="427">
        <f t="shared" si="0"/>
        <v>23</v>
      </c>
      <c r="B25" s="47" t="s">
        <v>2118</v>
      </c>
      <c r="C25" s="47" t="s">
        <v>2119</v>
      </c>
      <c r="D25" s="47" t="s">
        <v>61</v>
      </c>
      <c r="E25" s="47" t="s">
        <v>132</v>
      </c>
      <c r="F25" s="47" t="s">
        <v>62</v>
      </c>
      <c r="G25" s="47" t="s">
        <v>58</v>
      </c>
      <c r="H25" s="47"/>
      <c r="I25" s="47"/>
      <c r="J25" s="47"/>
      <c r="K25" s="47"/>
      <c r="L25" s="47"/>
      <c r="M25" s="369"/>
      <c r="N25" s="370"/>
      <c r="O25" s="47"/>
      <c r="P25" s="47"/>
      <c r="Q25" s="47"/>
      <c r="R25" s="47"/>
      <c r="S25" s="47"/>
      <c r="T25" s="369"/>
      <c r="U25" s="370"/>
      <c r="V25" s="47"/>
      <c r="W25" s="47"/>
      <c r="X25" s="47"/>
      <c r="Y25" s="47"/>
      <c r="Z25" s="47"/>
      <c r="AA25" s="369"/>
      <c r="AB25" s="370"/>
      <c r="AC25" s="47"/>
      <c r="AD25" s="47"/>
      <c r="AE25" s="47"/>
      <c r="AF25" s="47"/>
      <c r="AG25" s="47"/>
      <c r="AH25" s="369"/>
      <c r="AI25" s="370"/>
      <c r="AJ25" s="47"/>
      <c r="AK25" s="47"/>
      <c r="AL25" s="47"/>
      <c r="AM25" s="48"/>
      <c r="AN25" s="48"/>
      <c r="AO25" s="48"/>
      <c r="AP25" s="48"/>
      <c r="AQ25" s="48"/>
      <c r="AR25" s="48"/>
      <c r="AS25" s="48"/>
      <c r="AT25" s="48"/>
      <c r="AU25" s="48"/>
      <c r="AV25" s="48"/>
      <c r="AW25" s="48"/>
      <c r="AX25" s="48"/>
      <c r="AY25" s="48"/>
      <c r="AZ25" s="47" t="s">
        <v>870</v>
      </c>
    </row>
    <row r="26" spans="1:52" x14ac:dyDescent="0.35">
      <c r="A26" s="427">
        <f t="shared" si="0"/>
        <v>24</v>
      </c>
      <c r="B26" s="47" t="s">
        <v>2064</v>
      </c>
      <c r="C26" s="47" t="s">
        <v>2065</v>
      </c>
      <c r="D26" s="47" t="s">
        <v>61</v>
      </c>
      <c r="E26" s="47" t="s">
        <v>132</v>
      </c>
      <c r="F26" s="47" t="s">
        <v>62</v>
      </c>
      <c r="G26" s="47" t="s">
        <v>58</v>
      </c>
      <c r="H26" s="47"/>
      <c r="I26" s="47"/>
      <c r="J26" s="47"/>
      <c r="K26" s="47"/>
      <c r="L26" s="47"/>
      <c r="M26" s="369"/>
      <c r="N26" s="370"/>
      <c r="O26" s="47"/>
      <c r="P26" s="47"/>
      <c r="Q26" s="47"/>
      <c r="R26" s="47"/>
      <c r="S26" s="47"/>
      <c r="T26" s="369"/>
      <c r="U26" s="370"/>
      <c r="V26" s="47" t="s">
        <v>415</v>
      </c>
      <c r="W26" s="47" t="s">
        <v>415</v>
      </c>
      <c r="X26" s="47" t="s">
        <v>1058</v>
      </c>
      <c r="Y26" s="47" t="s">
        <v>1058</v>
      </c>
      <c r="Z26" s="47" t="s">
        <v>1058</v>
      </c>
      <c r="AA26" s="369"/>
      <c r="AB26" s="370"/>
      <c r="AC26" s="47" t="s">
        <v>1058</v>
      </c>
      <c r="AD26" s="47"/>
      <c r="AE26" s="47" t="s">
        <v>1058</v>
      </c>
      <c r="AF26" s="47" t="s">
        <v>97</v>
      </c>
      <c r="AG26" s="47" t="s">
        <v>1058</v>
      </c>
      <c r="AH26" s="369" t="s">
        <v>1058</v>
      </c>
      <c r="AI26" s="370"/>
      <c r="AJ26" s="47"/>
      <c r="AK26" s="47"/>
      <c r="AL26" s="47"/>
      <c r="AM26" s="48">
        <v>1</v>
      </c>
      <c r="AN26" s="48">
        <v>0</v>
      </c>
      <c r="AO26" s="48">
        <v>0</v>
      </c>
      <c r="AP26" s="48"/>
      <c r="AQ26" s="48">
        <v>0</v>
      </c>
      <c r="AR26" s="48">
        <v>0</v>
      </c>
      <c r="AS26" s="48">
        <v>0</v>
      </c>
      <c r="AT26" s="48">
        <v>0</v>
      </c>
      <c r="AU26" s="48">
        <v>0</v>
      </c>
      <c r="AV26" s="48">
        <v>0</v>
      </c>
      <c r="AW26" s="48"/>
      <c r="AX26" s="48"/>
      <c r="AY26" s="48"/>
      <c r="AZ26" s="47" t="s">
        <v>870</v>
      </c>
    </row>
    <row r="27" spans="1:52" x14ac:dyDescent="0.35">
      <c r="A27" s="427">
        <f t="shared" si="0"/>
        <v>25</v>
      </c>
      <c r="B27" s="47" t="s">
        <v>1847</v>
      </c>
      <c r="C27" s="47" t="s">
        <v>1848</v>
      </c>
      <c r="D27" s="47" t="s">
        <v>61</v>
      </c>
      <c r="E27" s="47" t="s">
        <v>132</v>
      </c>
      <c r="F27" s="47" t="s">
        <v>62</v>
      </c>
      <c r="G27" s="47" t="s">
        <v>58</v>
      </c>
      <c r="H27" s="47"/>
      <c r="I27" s="47"/>
      <c r="J27" s="47" t="s">
        <v>415</v>
      </c>
      <c r="K27" s="47" t="s">
        <v>415</v>
      </c>
      <c r="L27" s="47" t="s">
        <v>1058</v>
      </c>
      <c r="M27" s="369" t="s">
        <v>1058</v>
      </c>
      <c r="N27" s="370"/>
      <c r="O27" s="47" t="s">
        <v>1058</v>
      </c>
      <c r="P27" s="47" t="s">
        <v>1058</v>
      </c>
      <c r="Q27" s="47" t="s">
        <v>1058</v>
      </c>
      <c r="R27" s="47" t="s">
        <v>1058</v>
      </c>
      <c r="S27" s="47"/>
      <c r="T27" s="369" t="s">
        <v>97</v>
      </c>
      <c r="U27" s="370"/>
      <c r="V27" s="47" t="s">
        <v>1058</v>
      </c>
      <c r="W27" s="47"/>
      <c r="X27" s="47" t="s">
        <v>1058</v>
      </c>
      <c r="Y27" s="47" t="s">
        <v>1058</v>
      </c>
      <c r="Z27" s="47" t="s">
        <v>97</v>
      </c>
      <c r="AA27" s="369" t="s">
        <v>1058</v>
      </c>
      <c r="AB27" s="370"/>
      <c r="AC27" s="47" t="s">
        <v>1058</v>
      </c>
      <c r="AD27" s="47" t="s">
        <v>1058</v>
      </c>
      <c r="AE27" s="47" t="s">
        <v>1058</v>
      </c>
      <c r="AF27" s="47"/>
      <c r="AG27" s="47" t="s">
        <v>1058</v>
      </c>
      <c r="AH27" s="369" t="s">
        <v>97</v>
      </c>
      <c r="AI27" s="370"/>
      <c r="AJ27" s="47" t="s">
        <v>1058</v>
      </c>
      <c r="AK27" s="47" t="s">
        <v>1058</v>
      </c>
      <c r="AL27" s="47"/>
      <c r="AM27" s="48">
        <v>3</v>
      </c>
      <c r="AN27" s="48">
        <v>0</v>
      </c>
      <c r="AO27" s="48">
        <v>0</v>
      </c>
      <c r="AP27" s="48"/>
      <c r="AQ27" s="48">
        <v>0</v>
      </c>
      <c r="AR27" s="48">
        <v>0</v>
      </c>
      <c r="AS27" s="48">
        <v>0</v>
      </c>
      <c r="AT27" s="48">
        <v>0</v>
      </c>
      <c r="AU27" s="48">
        <v>0</v>
      </c>
      <c r="AV27" s="48">
        <v>0</v>
      </c>
      <c r="AW27" s="48"/>
      <c r="AX27" s="48"/>
      <c r="AY27" s="48"/>
      <c r="AZ27" s="47" t="s">
        <v>870</v>
      </c>
    </row>
    <row r="28" spans="1:52" x14ac:dyDescent="0.35">
      <c r="A28" s="427">
        <f t="shared" si="0"/>
        <v>26</v>
      </c>
      <c r="B28" s="47" t="s">
        <v>1810</v>
      </c>
      <c r="C28" s="47" t="s">
        <v>1811</v>
      </c>
      <c r="D28" s="47" t="s">
        <v>61</v>
      </c>
      <c r="E28" s="47" t="s">
        <v>132</v>
      </c>
      <c r="F28" s="47" t="s">
        <v>62</v>
      </c>
      <c r="G28" s="47" t="s">
        <v>58</v>
      </c>
      <c r="H28" s="47"/>
      <c r="I28" s="47"/>
      <c r="J28" s="47"/>
      <c r="K28" s="47"/>
      <c r="L28" s="47"/>
      <c r="M28" s="369"/>
      <c r="N28" s="370"/>
      <c r="O28" s="47"/>
      <c r="P28" s="47"/>
      <c r="Q28" s="47"/>
      <c r="R28" s="47"/>
      <c r="S28" s="47"/>
      <c r="T28" s="369"/>
      <c r="U28" s="370"/>
      <c r="V28" s="47"/>
      <c r="W28" s="47"/>
      <c r="X28" s="47"/>
      <c r="Y28" s="47"/>
      <c r="Z28" s="47"/>
      <c r="AA28" s="369"/>
      <c r="AB28" s="370"/>
      <c r="AC28" s="47"/>
      <c r="AD28" s="47"/>
      <c r="AE28" s="47"/>
      <c r="AF28" s="47"/>
      <c r="AG28" s="47"/>
      <c r="AH28" s="369"/>
      <c r="AI28" s="370"/>
      <c r="AJ28" s="47"/>
      <c r="AK28" s="47"/>
      <c r="AL28" s="47"/>
      <c r="AM28" s="48"/>
      <c r="AN28" s="48"/>
      <c r="AO28" s="48"/>
      <c r="AP28" s="48"/>
      <c r="AQ28" s="48"/>
      <c r="AR28" s="48"/>
      <c r="AS28" s="48"/>
      <c r="AT28" s="48"/>
      <c r="AU28" s="48"/>
      <c r="AV28" s="48"/>
      <c r="AW28" s="48"/>
      <c r="AX28" s="48"/>
      <c r="AY28" s="48"/>
      <c r="AZ28" s="47" t="s">
        <v>1067</v>
      </c>
    </row>
    <row r="29" spans="1:52" x14ac:dyDescent="0.35">
      <c r="A29" s="427">
        <f t="shared" si="0"/>
        <v>27</v>
      </c>
      <c r="B29" s="47" t="s">
        <v>1720</v>
      </c>
      <c r="C29" s="47" t="s">
        <v>1721</v>
      </c>
      <c r="D29" s="47" t="s">
        <v>61</v>
      </c>
      <c r="E29" s="47" t="s">
        <v>132</v>
      </c>
      <c r="F29" s="47" t="s">
        <v>62</v>
      </c>
      <c r="G29" s="47" t="s">
        <v>58</v>
      </c>
      <c r="H29" s="47" t="s">
        <v>1058</v>
      </c>
      <c r="I29" s="47"/>
      <c r="J29" s="47" t="s">
        <v>1058</v>
      </c>
      <c r="K29" s="47" t="s">
        <v>1058</v>
      </c>
      <c r="L29" s="47" t="s">
        <v>97</v>
      </c>
      <c r="M29" s="369" t="s">
        <v>1058</v>
      </c>
      <c r="N29" s="370"/>
      <c r="O29" s="47" t="s">
        <v>1058</v>
      </c>
      <c r="P29" s="47" t="s">
        <v>1058</v>
      </c>
      <c r="Q29" s="47" t="s">
        <v>1058</v>
      </c>
      <c r="R29" s="47"/>
      <c r="S29" s="47" t="s">
        <v>97</v>
      </c>
      <c r="T29" s="369" t="s">
        <v>1058</v>
      </c>
      <c r="U29" s="370"/>
      <c r="V29" s="47" t="s">
        <v>1058</v>
      </c>
      <c r="W29" s="47" t="s">
        <v>1058</v>
      </c>
      <c r="X29" s="47" t="s">
        <v>1058</v>
      </c>
      <c r="Y29" s="47"/>
      <c r="Z29" s="47" t="s">
        <v>97</v>
      </c>
      <c r="AA29" s="369" t="s">
        <v>1058</v>
      </c>
      <c r="AB29" s="370"/>
      <c r="AC29" s="47" t="s">
        <v>1058</v>
      </c>
      <c r="AD29" s="47" t="s">
        <v>1058</v>
      </c>
      <c r="AE29" s="47" t="s">
        <v>1058</v>
      </c>
      <c r="AF29" s="47"/>
      <c r="AG29" s="47" t="s">
        <v>97</v>
      </c>
      <c r="AH29" s="369" t="s">
        <v>1058</v>
      </c>
      <c r="AI29" s="370"/>
      <c r="AJ29" s="47"/>
      <c r="AK29" s="47" t="s">
        <v>97</v>
      </c>
      <c r="AL29" s="47"/>
      <c r="AM29" s="48">
        <v>5</v>
      </c>
      <c r="AN29" s="48">
        <v>0</v>
      </c>
      <c r="AO29" s="48">
        <v>0</v>
      </c>
      <c r="AP29" s="48"/>
      <c r="AQ29" s="48">
        <v>0</v>
      </c>
      <c r="AR29" s="48">
        <v>0</v>
      </c>
      <c r="AS29" s="48">
        <v>0</v>
      </c>
      <c r="AT29" s="48">
        <v>0</v>
      </c>
      <c r="AU29" s="48">
        <v>0</v>
      </c>
      <c r="AV29" s="48">
        <v>0</v>
      </c>
      <c r="AW29" s="48"/>
      <c r="AX29" s="48"/>
      <c r="AY29" s="48"/>
      <c r="AZ29" s="47" t="s">
        <v>1068</v>
      </c>
    </row>
    <row r="30" spans="1:52" x14ac:dyDescent="0.35">
      <c r="A30" s="427">
        <f t="shared" si="0"/>
        <v>28</v>
      </c>
      <c r="B30" s="47" t="s">
        <v>1717</v>
      </c>
      <c r="C30" s="47" t="s">
        <v>1718</v>
      </c>
      <c r="D30" s="47" t="s">
        <v>61</v>
      </c>
      <c r="E30" s="47" t="s">
        <v>132</v>
      </c>
      <c r="F30" s="47" t="s">
        <v>62</v>
      </c>
      <c r="G30" s="47" t="s">
        <v>58</v>
      </c>
      <c r="H30" s="47" t="s">
        <v>1058</v>
      </c>
      <c r="I30" s="47" t="s">
        <v>1058</v>
      </c>
      <c r="J30" s="47"/>
      <c r="K30" s="47" t="s">
        <v>1058</v>
      </c>
      <c r="L30" s="47"/>
      <c r="M30" s="369" t="s">
        <v>97</v>
      </c>
      <c r="N30" s="370"/>
      <c r="O30" s="47"/>
      <c r="P30" s="47" t="s">
        <v>1058</v>
      </c>
      <c r="Q30" s="47" t="s">
        <v>1058</v>
      </c>
      <c r="R30" s="47" t="s">
        <v>1058</v>
      </c>
      <c r="S30" s="47"/>
      <c r="T30" s="369"/>
      <c r="U30" s="370"/>
      <c r="V30" s="47"/>
      <c r="W30" s="47"/>
      <c r="X30" s="47"/>
      <c r="Y30" s="47"/>
      <c r="Z30" s="47"/>
      <c r="AA30" s="369"/>
      <c r="AB30" s="370"/>
      <c r="AC30" s="47"/>
      <c r="AD30" s="47"/>
      <c r="AE30" s="47"/>
      <c r="AF30" s="47"/>
      <c r="AG30" s="47"/>
      <c r="AH30" s="369"/>
      <c r="AI30" s="370"/>
      <c r="AJ30" s="47"/>
      <c r="AK30" s="47"/>
      <c r="AL30" s="47"/>
      <c r="AM30" s="48">
        <v>1</v>
      </c>
      <c r="AN30" s="48">
        <v>0</v>
      </c>
      <c r="AO30" s="48">
        <v>0</v>
      </c>
      <c r="AP30" s="48"/>
      <c r="AQ30" s="48">
        <v>0</v>
      </c>
      <c r="AR30" s="48">
        <v>0</v>
      </c>
      <c r="AS30" s="48">
        <v>0</v>
      </c>
      <c r="AT30" s="48">
        <v>0</v>
      </c>
      <c r="AU30" s="48">
        <v>0</v>
      </c>
      <c r="AV30" s="48">
        <v>0</v>
      </c>
      <c r="AW30" s="48"/>
      <c r="AX30" s="48"/>
      <c r="AY30" s="48"/>
      <c r="AZ30" s="47" t="s">
        <v>1067</v>
      </c>
    </row>
    <row r="31" spans="1:52" x14ac:dyDescent="0.35">
      <c r="A31" s="427">
        <f t="shared" si="0"/>
        <v>29</v>
      </c>
      <c r="B31" s="47" t="s">
        <v>1654</v>
      </c>
      <c r="C31" s="47" t="s">
        <v>1655</v>
      </c>
      <c r="D31" s="47" t="s">
        <v>61</v>
      </c>
      <c r="E31" s="47" t="s">
        <v>132</v>
      </c>
      <c r="F31" s="47" t="s">
        <v>62</v>
      </c>
      <c r="G31" s="47" t="s">
        <v>58</v>
      </c>
      <c r="H31" s="47" t="s">
        <v>1517</v>
      </c>
      <c r="I31" s="47"/>
      <c r="J31" s="47" t="s">
        <v>1517</v>
      </c>
      <c r="K31" s="47" t="s">
        <v>1517</v>
      </c>
      <c r="L31" s="47" t="s">
        <v>1517</v>
      </c>
      <c r="M31" s="369" t="s">
        <v>97</v>
      </c>
      <c r="N31" s="370"/>
      <c r="O31" s="47"/>
      <c r="P31" s="47" t="s">
        <v>1058</v>
      </c>
      <c r="Q31" s="47" t="s">
        <v>1058</v>
      </c>
      <c r="R31" s="47" t="s">
        <v>97</v>
      </c>
      <c r="S31" s="47" t="s">
        <v>1517</v>
      </c>
      <c r="T31" s="369" t="s">
        <v>1058</v>
      </c>
      <c r="U31" s="370"/>
      <c r="V31" s="47" t="s">
        <v>1058</v>
      </c>
      <c r="W31" s="47" t="s">
        <v>1058</v>
      </c>
      <c r="X31" s="47" t="s">
        <v>1058</v>
      </c>
      <c r="Y31" s="47" t="s">
        <v>97</v>
      </c>
      <c r="Z31" s="47" t="s">
        <v>1058</v>
      </c>
      <c r="AA31" s="369"/>
      <c r="AB31" s="370"/>
      <c r="AC31" s="47" t="s">
        <v>1058</v>
      </c>
      <c r="AD31" s="47" t="s">
        <v>1058</v>
      </c>
      <c r="AE31" s="47" t="s">
        <v>1058</v>
      </c>
      <c r="AF31" s="47" t="s">
        <v>97</v>
      </c>
      <c r="AG31" s="47" t="s">
        <v>1058</v>
      </c>
      <c r="AH31" s="369"/>
      <c r="AI31" s="370"/>
      <c r="AJ31" s="47" t="s">
        <v>1058</v>
      </c>
      <c r="AK31" s="47" t="s">
        <v>1058</v>
      </c>
      <c r="AL31" s="47"/>
      <c r="AM31" s="48">
        <v>4</v>
      </c>
      <c r="AN31" s="48">
        <v>0</v>
      </c>
      <c r="AO31" s="48">
        <v>0</v>
      </c>
      <c r="AP31" s="48"/>
      <c r="AQ31" s="48">
        <v>0</v>
      </c>
      <c r="AR31" s="48">
        <v>0</v>
      </c>
      <c r="AS31" s="48">
        <v>0</v>
      </c>
      <c r="AT31" s="48">
        <v>0</v>
      </c>
      <c r="AU31" s="48">
        <v>0</v>
      </c>
      <c r="AV31" s="48">
        <v>0</v>
      </c>
      <c r="AW31" s="48"/>
      <c r="AX31" s="48"/>
      <c r="AY31" s="48"/>
      <c r="AZ31" s="47" t="s">
        <v>1067</v>
      </c>
    </row>
    <row r="32" spans="1:52" x14ac:dyDescent="0.35">
      <c r="A32" s="427">
        <f t="shared" si="0"/>
        <v>30</v>
      </c>
      <c r="B32" s="47" t="s">
        <v>1473</v>
      </c>
      <c r="C32" s="47" t="s">
        <v>1474</v>
      </c>
      <c r="D32" s="47" t="s">
        <v>61</v>
      </c>
      <c r="E32" s="47" t="s">
        <v>132</v>
      </c>
      <c r="F32" s="47" t="s">
        <v>62</v>
      </c>
      <c r="G32" s="47" t="s">
        <v>58</v>
      </c>
      <c r="H32" s="47" t="s">
        <v>1517</v>
      </c>
      <c r="I32" s="47" t="s">
        <v>97</v>
      </c>
      <c r="J32" s="47" t="s">
        <v>1517</v>
      </c>
      <c r="K32" s="47"/>
      <c r="L32" s="47" t="s">
        <v>1517</v>
      </c>
      <c r="M32" s="369" t="s">
        <v>1058</v>
      </c>
      <c r="N32" s="370"/>
      <c r="O32" s="47" t="s">
        <v>1517</v>
      </c>
      <c r="P32" s="47" t="s">
        <v>1517</v>
      </c>
      <c r="Q32" s="47" t="s">
        <v>97</v>
      </c>
      <c r="R32" s="47" t="s">
        <v>1517</v>
      </c>
      <c r="S32" s="47" t="s">
        <v>1517</v>
      </c>
      <c r="T32" s="369"/>
      <c r="U32" s="370"/>
      <c r="V32" s="47" t="s">
        <v>1517</v>
      </c>
      <c r="W32" s="47" t="s">
        <v>1517</v>
      </c>
      <c r="X32" s="47" t="s">
        <v>1517</v>
      </c>
      <c r="Y32" s="47" t="s">
        <v>97</v>
      </c>
      <c r="Z32" s="47" t="s">
        <v>1517</v>
      </c>
      <c r="AA32" s="369"/>
      <c r="AB32" s="370"/>
      <c r="AC32" s="47"/>
      <c r="AD32" s="47" t="s">
        <v>1058</v>
      </c>
      <c r="AE32" s="47" t="s">
        <v>1058</v>
      </c>
      <c r="AF32" s="47" t="s">
        <v>1058</v>
      </c>
      <c r="AG32" s="47" t="s">
        <v>1517</v>
      </c>
      <c r="AH32" s="369" t="s">
        <v>97</v>
      </c>
      <c r="AI32" s="370"/>
      <c r="AJ32" s="47" t="s">
        <v>1058</v>
      </c>
      <c r="AK32" s="47" t="s">
        <v>1058</v>
      </c>
      <c r="AL32" s="47"/>
      <c r="AM32" s="48">
        <v>4</v>
      </c>
      <c r="AN32" s="48">
        <v>0</v>
      </c>
      <c r="AO32" s="48">
        <v>0</v>
      </c>
      <c r="AP32" s="48"/>
      <c r="AQ32" s="48">
        <v>0</v>
      </c>
      <c r="AR32" s="48">
        <v>0</v>
      </c>
      <c r="AS32" s="48">
        <v>0</v>
      </c>
      <c r="AT32" s="48">
        <v>0</v>
      </c>
      <c r="AU32" s="48">
        <v>0</v>
      </c>
      <c r="AV32" s="48">
        <v>0</v>
      </c>
      <c r="AW32" s="48"/>
      <c r="AX32" s="48"/>
      <c r="AY32" s="48"/>
      <c r="AZ32" s="47" t="s">
        <v>870</v>
      </c>
    </row>
    <row r="33" spans="1:52" x14ac:dyDescent="0.35">
      <c r="A33" s="427">
        <f t="shared" si="0"/>
        <v>31</v>
      </c>
      <c r="B33" s="47" t="s">
        <v>1470</v>
      </c>
      <c r="C33" s="47" t="s">
        <v>1471</v>
      </c>
      <c r="D33" s="47" t="s">
        <v>61</v>
      </c>
      <c r="E33" s="47" t="s">
        <v>132</v>
      </c>
      <c r="F33" s="47" t="s">
        <v>62</v>
      </c>
      <c r="G33" s="47" t="s">
        <v>58</v>
      </c>
      <c r="H33" s="47" t="s">
        <v>97</v>
      </c>
      <c r="I33" s="47" t="s">
        <v>1059</v>
      </c>
      <c r="J33" s="47" t="s">
        <v>1059</v>
      </c>
      <c r="K33" s="47" t="s">
        <v>1059</v>
      </c>
      <c r="L33" s="47" t="s">
        <v>1059</v>
      </c>
      <c r="M33" s="369"/>
      <c r="N33" s="370"/>
      <c r="O33" s="47" t="s">
        <v>1058</v>
      </c>
      <c r="P33" s="47" t="s">
        <v>97</v>
      </c>
      <c r="Q33" s="47" t="s">
        <v>1058</v>
      </c>
      <c r="R33" s="47"/>
      <c r="S33" s="47" t="s">
        <v>1058</v>
      </c>
      <c r="T33" s="369" t="s">
        <v>1058</v>
      </c>
      <c r="U33" s="370"/>
      <c r="V33" s="47" t="s">
        <v>1059</v>
      </c>
      <c r="W33" s="47" t="s">
        <v>1059</v>
      </c>
      <c r="X33" s="47" t="s">
        <v>1059</v>
      </c>
      <c r="Y33" s="47" t="s">
        <v>1059</v>
      </c>
      <c r="Z33" s="47"/>
      <c r="AA33" s="369" t="s">
        <v>97</v>
      </c>
      <c r="AB33" s="370"/>
      <c r="AC33" s="47" t="s">
        <v>1059</v>
      </c>
      <c r="AD33" s="47" t="s">
        <v>1059</v>
      </c>
      <c r="AE33" s="47" t="s">
        <v>1059</v>
      </c>
      <c r="AF33" s="47"/>
      <c r="AG33" s="47" t="s">
        <v>99</v>
      </c>
      <c r="AH33" s="369" t="s">
        <v>1059</v>
      </c>
      <c r="AI33" s="370"/>
      <c r="AJ33" s="47"/>
      <c r="AK33" s="47" t="s">
        <v>97</v>
      </c>
      <c r="AL33" s="47"/>
      <c r="AM33" s="48">
        <v>4</v>
      </c>
      <c r="AN33" s="48">
        <v>0</v>
      </c>
      <c r="AO33" s="48">
        <v>1</v>
      </c>
      <c r="AP33" s="48"/>
      <c r="AQ33" s="48">
        <v>0</v>
      </c>
      <c r="AR33" s="48">
        <v>0</v>
      </c>
      <c r="AS33" s="48">
        <v>0</v>
      </c>
      <c r="AT33" s="48">
        <v>0</v>
      </c>
      <c r="AU33" s="48">
        <v>60</v>
      </c>
      <c r="AV33" s="48">
        <v>12</v>
      </c>
      <c r="AW33" s="48"/>
      <c r="AX33" s="48"/>
      <c r="AY33" s="48"/>
      <c r="AZ33" s="47" t="s">
        <v>319</v>
      </c>
    </row>
    <row r="34" spans="1:52" x14ac:dyDescent="0.35">
      <c r="A34" s="427">
        <f t="shared" si="0"/>
        <v>32</v>
      </c>
      <c r="B34" s="47" t="s">
        <v>1467</v>
      </c>
      <c r="C34" s="47" t="s">
        <v>1468</v>
      </c>
      <c r="D34" s="47" t="s">
        <v>61</v>
      </c>
      <c r="E34" s="47" t="s">
        <v>132</v>
      </c>
      <c r="F34" s="47" t="s">
        <v>62</v>
      </c>
      <c r="G34" s="47" t="s">
        <v>58</v>
      </c>
      <c r="H34" s="47" t="s">
        <v>1058</v>
      </c>
      <c r="I34" s="47" t="s">
        <v>1058</v>
      </c>
      <c r="J34" s="47" t="s">
        <v>97</v>
      </c>
      <c r="K34" s="47"/>
      <c r="L34" s="47" t="s">
        <v>1058</v>
      </c>
      <c r="M34" s="369" t="s">
        <v>1058</v>
      </c>
      <c r="N34" s="370"/>
      <c r="O34" s="47" t="s">
        <v>1058</v>
      </c>
      <c r="P34" s="47"/>
      <c r="Q34" s="47" t="s">
        <v>97</v>
      </c>
      <c r="R34" s="47" t="s">
        <v>1058</v>
      </c>
      <c r="S34" s="47" t="s">
        <v>1058</v>
      </c>
      <c r="T34" s="369" t="s">
        <v>1058</v>
      </c>
      <c r="U34" s="370"/>
      <c r="V34" s="47" t="s">
        <v>1058</v>
      </c>
      <c r="W34" s="47" t="s">
        <v>1058</v>
      </c>
      <c r="X34" s="47" t="s">
        <v>97</v>
      </c>
      <c r="Y34" s="47" t="s">
        <v>1058</v>
      </c>
      <c r="Z34" s="47" t="s">
        <v>1058</v>
      </c>
      <c r="AA34" s="369"/>
      <c r="AB34" s="370"/>
      <c r="AC34" s="47" t="s">
        <v>1058</v>
      </c>
      <c r="AD34" s="47" t="s">
        <v>1058</v>
      </c>
      <c r="AE34" s="47" t="s">
        <v>97</v>
      </c>
      <c r="AF34" s="47" t="s">
        <v>1058</v>
      </c>
      <c r="AG34" s="47"/>
      <c r="AH34" s="369" t="s">
        <v>1058</v>
      </c>
      <c r="AI34" s="370"/>
      <c r="AJ34" s="47"/>
      <c r="AK34" s="47" t="s">
        <v>97</v>
      </c>
      <c r="AL34" s="47"/>
      <c r="AM34" s="48">
        <v>5</v>
      </c>
      <c r="AN34" s="48">
        <v>0</v>
      </c>
      <c r="AO34" s="48">
        <v>0</v>
      </c>
      <c r="AP34" s="48"/>
      <c r="AQ34" s="48">
        <v>0</v>
      </c>
      <c r="AR34" s="48">
        <v>0</v>
      </c>
      <c r="AS34" s="48">
        <v>0</v>
      </c>
      <c r="AT34" s="48">
        <v>0</v>
      </c>
      <c r="AU34" s="48">
        <v>0</v>
      </c>
      <c r="AV34" s="48">
        <v>0</v>
      </c>
      <c r="AW34" s="48"/>
      <c r="AX34" s="48"/>
      <c r="AY34" s="48"/>
      <c r="AZ34" s="47" t="s">
        <v>1067</v>
      </c>
    </row>
    <row r="35" spans="1:52" x14ac:dyDescent="0.35">
      <c r="A35" s="427">
        <f t="shared" si="0"/>
        <v>33</v>
      </c>
      <c r="B35" s="47" t="s">
        <v>1392</v>
      </c>
      <c r="C35" s="47" t="s">
        <v>1393</v>
      </c>
      <c r="D35" s="47" t="s">
        <v>61</v>
      </c>
      <c r="E35" s="47" t="s">
        <v>132</v>
      </c>
      <c r="F35" s="47" t="s">
        <v>62</v>
      </c>
      <c r="G35" s="47" t="s">
        <v>58</v>
      </c>
      <c r="H35" s="47" t="s">
        <v>1059</v>
      </c>
      <c r="I35" s="47" t="s">
        <v>1059</v>
      </c>
      <c r="J35" s="47" t="s">
        <v>1059</v>
      </c>
      <c r="K35" s="47" t="s">
        <v>1059</v>
      </c>
      <c r="L35" s="47"/>
      <c r="M35" s="369" t="s">
        <v>97</v>
      </c>
      <c r="N35" s="370"/>
      <c r="O35" s="47" t="s">
        <v>1059</v>
      </c>
      <c r="P35" s="47" t="s">
        <v>1059</v>
      </c>
      <c r="Q35" s="47" t="s">
        <v>1059</v>
      </c>
      <c r="R35" s="47" t="s">
        <v>1059</v>
      </c>
      <c r="S35" s="47" t="s">
        <v>99</v>
      </c>
      <c r="T35" s="369"/>
      <c r="U35" s="370"/>
      <c r="V35" s="47" t="s">
        <v>1058</v>
      </c>
      <c r="W35" s="47" t="s">
        <v>97</v>
      </c>
      <c r="X35" s="47"/>
      <c r="Y35" s="47" t="s">
        <v>1058</v>
      </c>
      <c r="Z35" s="47" t="s">
        <v>1058</v>
      </c>
      <c r="AA35" s="369" t="s">
        <v>1058</v>
      </c>
      <c r="AB35" s="370"/>
      <c r="AC35" s="47" t="s">
        <v>1059</v>
      </c>
      <c r="AD35" s="47" t="s">
        <v>1059</v>
      </c>
      <c r="AE35" s="47" t="s">
        <v>1059</v>
      </c>
      <c r="AF35" s="47"/>
      <c r="AG35" s="47" t="s">
        <v>99</v>
      </c>
      <c r="AH35" s="369" t="s">
        <v>1059</v>
      </c>
      <c r="AI35" s="370"/>
      <c r="AJ35" s="47"/>
      <c r="AK35" s="47" t="s">
        <v>97</v>
      </c>
      <c r="AL35" s="47"/>
      <c r="AM35" s="48">
        <v>3</v>
      </c>
      <c r="AN35" s="48">
        <v>0</v>
      </c>
      <c r="AO35" s="48">
        <v>2</v>
      </c>
      <c r="AP35" s="48"/>
      <c r="AQ35" s="48">
        <v>0</v>
      </c>
      <c r="AR35" s="48">
        <v>0</v>
      </c>
      <c r="AS35" s="48">
        <v>0</v>
      </c>
      <c r="AT35" s="48">
        <v>0</v>
      </c>
      <c r="AU35" s="48">
        <v>60</v>
      </c>
      <c r="AV35" s="48">
        <v>12</v>
      </c>
      <c r="AW35" s="48"/>
      <c r="AX35" s="48"/>
      <c r="AY35" s="48"/>
      <c r="AZ35" s="47" t="s">
        <v>870</v>
      </c>
    </row>
    <row r="36" spans="1:52" x14ac:dyDescent="0.35">
      <c r="A36" s="427">
        <f t="shared" si="0"/>
        <v>34</v>
      </c>
      <c r="B36" s="47" t="s">
        <v>1228</v>
      </c>
      <c r="C36" s="47" t="s">
        <v>1229</v>
      </c>
      <c r="D36" s="47" t="s">
        <v>61</v>
      </c>
      <c r="E36" s="47" t="s">
        <v>132</v>
      </c>
      <c r="F36" s="47" t="s">
        <v>62</v>
      </c>
      <c r="G36" s="47" t="s">
        <v>58</v>
      </c>
      <c r="H36" s="47" t="s">
        <v>1058</v>
      </c>
      <c r="I36" s="47" t="s">
        <v>97</v>
      </c>
      <c r="J36" s="47" t="s">
        <v>1058</v>
      </c>
      <c r="K36" s="47" t="s">
        <v>1058</v>
      </c>
      <c r="L36" s="47" t="s">
        <v>1058</v>
      </c>
      <c r="M36" s="369"/>
      <c r="N36" s="370"/>
      <c r="O36" s="47"/>
      <c r="P36" s="47"/>
      <c r="Q36" s="47"/>
      <c r="R36" s="47"/>
      <c r="S36" s="47"/>
      <c r="T36" s="369"/>
      <c r="U36" s="370"/>
      <c r="V36" s="47"/>
      <c r="W36" s="47"/>
      <c r="X36" s="47"/>
      <c r="Y36" s="47"/>
      <c r="Z36" s="47"/>
      <c r="AA36" s="369"/>
      <c r="AB36" s="370"/>
      <c r="AC36" s="47"/>
      <c r="AD36" s="47"/>
      <c r="AE36" s="47"/>
      <c r="AF36" s="47"/>
      <c r="AG36" s="47"/>
      <c r="AH36" s="369"/>
      <c r="AI36" s="370"/>
      <c r="AJ36" s="47"/>
      <c r="AK36" s="47"/>
      <c r="AL36" s="47"/>
      <c r="AM36" s="48">
        <v>1</v>
      </c>
      <c r="AN36" s="48">
        <v>0</v>
      </c>
      <c r="AO36" s="48">
        <v>0</v>
      </c>
      <c r="AP36" s="48"/>
      <c r="AQ36" s="48">
        <v>0</v>
      </c>
      <c r="AR36" s="48">
        <v>0</v>
      </c>
      <c r="AS36" s="48">
        <v>0</v>
      </c>
      <c r="AT36" s="48">
        <v>0</v>
      </c>
      <c r="AU36" s="48">
        <v>0</v>
      </c>
      <c r="AV36" s="48">
        <v>0</v>
      </c>
      <c r="AW36" s="48"/>
      <c r="AX36" s="48"/>
      <c r="AY36" s="48"/>
      <c r="AZ36" s="47" t="s">
        <v>1068</v>
      </c>
    </row>
    <row r="37" spans="1:52" x14ac:dyDescent="0.35">
      <c r="A37" s="427">
        <f t="shared" si="0"/>
        <v>35</v>
      </c>
      <c r="B37" s="47" t="s">
        <v>1211</v>
      </c>
      <c r="C37" s="47" t="s">
        <v>1212</v>
      </c>
      <c r="D37" s="47" t="s">
        <v>61</v>
      </c>
      <c r="E37" s="47" t="s">
        <v>132</v>
      </c>
      <c r="F37" s="47" t="s">
        <v>62</v>
      </c>
      <c r="G37" s="47" t="s">
        <v>58</v>
      </c>
      <c r="H37" s="47" t="s">
        <v>1517</v>
      </c>
      <c r="I37" s="47" t="s">
        <v>1058</v>
      </c>
      <c r="J37" s="47" t="s">
        <v>1058</v>
      </c>
      <c r="K37" s="47" t="s">
        <v>1058</v>
      </c>
      <c r="L37" s="47"/>
      <c r="M37" s="369"/>
      <c r="N37" s="370"/>
      <c r="O37" s="47" t="s">
        <v>1517</v>
      </c>
      <c r="P37" s="47" t="s">
        <v>1058</v>
      </c>
      <c r="Q37" s="47" t="s">
        <v>1058</v>
      </c>
      <c r="R37" s="47"/>
      <c r="S37" s="47" t="s">
        <v>1517</v>
      </c>
      <c r="T37" s="369" t="s">
        <v>97</v>
      </c>
      <c r="U37" s="370"/>
      <c r="V37" s="47" t="s">
        <v>1517</v>
      </c>
      <c r="W37" s="47" t="s">
        <v>1517</v>
      </c>
      <c r="X37" s="47" t="s">
        <v>1517</v>
      </c>
      <c r="Y37" s="47"/>
      <c r="Z37" s="47" t="s">
        <v>1517</v>
      </c>
      <c r="AA37" s="369" t="s">
        <v>97</v>
      </c>
      <c r="AB37" s="370"/>
      <c r="AC37" s="47"/>
      <c r="AD37" s="47" t="s">
        <v>1517</v>
      </c>
      <c r="AE37" s="47" t="s">
        <v>1517</v>
      </c>
      <c r="AF37" s="47" t="s">
        <v>1517</v>
      </c>
      <c r="AG37" s="47" t="s">
        <v>1517</v>
      </c>
      <c r="AH37" s="369"/>
      <c r="AI37" s="370"/>
      <c r="AJ37" s="47" t="s">
        <v>1058</v>
      </c>
      <c r="AK37" s="47" t="s">
        <v>1058</v>
      </c>
      <c r="AL37" s="47"/>
      <c r="AM37" s="48">
        <v>2</v>
      </c>
      <c r="AN37" s="48">
        <v>0</v>
      </c>
      <c r="AO37" s="48">
        <v>0</v>
      </c>
      <c r="AP37" s="48"/>
      <c r="AQ37" s="48">
        <v>0</v>
      </c>
      <c r="AR37" s="48">
        <v>0</v>
      </c>
      <c r="AS37" s="48">
        <v>0</v>
      </c>
      <c r="AT37" s="48">
        <v>0</v>
      </c>
      <c r="AU37" s="48">
        <v>0</v>
      </c>
      <c r="AV37" s="48">
        <v>0</v>
      </c>
      <c r="AW37" s="48"/>
      <c r="AX37" s="48"/>
      <c r="AY37" s="48"/>
      <c r="AZ37" s="47" t="s">
        <v>1068</v>
      </c>
    </row>
    <row r="38" spans="1:52" x14ac:dyDescent="0.35">
      <c r="A38" s="427">
        <f t="shared" si="0"/>
        <v>36</v>
      </c>
      <c r="B38" s="47" t="s">
        <v>1208</v>
      </c>
      <c r="C38" s="47" t="s">
        <v>1209</v>
      </c>
      <c r="D38" s="47" t="s">
        <v>61</v>
      </c>
      <c r="E38" s="47" t="s">
        <v>132</v>
      </c>
      <c r="F38" s="47" t="s">
        <v>62</v>
      </c>
      <c r="G38" s="47" t="s">
        <v>58</v>
      </c>
      <c r="H38" s="47" t="s">
        <v>1058</v>
      </c>
      <c r="I38" s="47" t="s">
        <v>1058</v>
      </c>
      <c r="J38" s="47" t="s">
        <v>1058</v>
      </c>
      <c r="K38" s="47" t="s">
        <v>1058</v>
      </c>
      <c r="L38" s="47" t="s">
        <v>97</v>
      </c>
      <c r="M38" s="369"/>
      <c r="N38" s="370"/>
      <c r="O38" s="47" t="s">
        <v>97</v>
      </c>
      <c r="P38" s="47" t="s">
        <v>1058</v>
      </c>
      <c r="Q38" s="47"/>
      <c r="R38" s="47" t="s">
        <v>1058</v>
      </c>
      <c r="S38" s="47" t="s">
        <v>1059</v>
      </c>
      <c r="T38" s="369" t="s">
        <v>1059</v>
      </c>
      <c r="U38" s="370"/>
      <c r="V38" s="47" t="s">
        <v>1059</v>
      </c>
      <c r="W38" s="47" t="s">
        <v>1059</v>
      </c>
      <c r="X38" s="47" t="s">
        <v>1059</v>
      </c>
      <c r="Y38" s="47" t="s">
        <v>1059</v>
      </c>
      <c r="Z38" s="47"/>
      <c r="AA38" s="369" t="s">
        <v>97</v>
      </c>
      <c r="AB38" s="370"/>
      <c r="AC38" s="47" t="s">
        <v>1058</v>
      </c>
      <c r="AD38" s="47" t="s">
        <v>1058</v>
      </c>
      <c r="AE38" s="47" t="s">
        <v>1058</v>
      </c>
      <c r="AF38" s="47" t="s">
        <v>1058</v>
      </c>
      <c r="AG38" s="47" t="s">
        <v>97</v>
      </c>
      <c r="AH38" s="369"/>
      <c r="AI38" s="370"/>
      <c r="AJ38" s="47" t="s">
        <v>1059</v>
      </c>
      <c r="AK38" s="47" t="s">
        <v>99</v>
      </c>
      <c r="AL38" s="47"/>
      <c r="AM38" s="48">
        <v>4</v>
      </c>
      <c r="AN38" s="48">
        <v>0</v>
      </c>
      <c r="AO38" s="48">
        <v>1</v>
      </c>
      <c r="AP38" s="48"/>
      <c r="AQ38" s="48">
        <v>0</v>
      </c>
      <c r="AR38" s="48">
        <v>0</v>
      </c>
      <c r="AS38" s="48">
        <v>0</v>
      </c>
      <c r="AT38" s="48">
        <v>0</v>
      </c>
      <c r="AU38" s="48">
        <v>35</v>
      </c>
      <c r="AV38" s="48">
        <v>7</v>
      </c>
      <c r="AW38" s="48"/>
      <c r="AX38" s="48"/>
      <c r="AY38" s="48"/>
      <c r="AZ38" s="47" t="s">
        <v>1068</v>
      </c>
    </row>
    <row r="39" spans="1:52" x14ac:dyDescent="0.35">
      <c r="A39" s="427">
        <f t="shared" si="0"/>
        <v>37</v>
      </c>
      <c r="B39" s="47" t="s">
        <v>1181</v>
      </c>
      <c r="C39" s="47" t="s">
        <v>1182</v>
      </c>
      <c r="D39" s="47" t="s">
        <v>61</v>
      </c>
      <c r="E39" s="47" t="s">
        <v>132</v>
      </c>
      <c r="F39" s="47" t="s">
        <v>62</v>
      </c>
      <c r="G39" s="47" t="s">
        <v>58</v>
      </c>
      <c r="H39" s="47" t="s">
        <v>1058</v>
      </c>
      <c r="I39" s="47" t="s">
        <v>1058</v>
      </c>
      <c r="J39" s="47" t="s">
        <v>1058</v>
      </c>
      <c r="K39" s="47" t="s">
        <v>1058</v>
      </c>
      <c r="L39" s="47" t="s">
        <v>97</v>
      </c>
      <c r="M39" s="369"/>
      <c r="N39" s="370"/>
      <c r="O39" s="47" t="s">
        <v>1518</v>
      </c>
      <c r="P39" s="47" t="s">
        <v>1518</v>
      </c>
      <c r="Q39" s="47"/>
      <c r="R39" s="47" t="s">
        <v>1518</v>
      </c>
      <c r="S39" s="47" t="s">
        <v>1058</v>
      </c>
      <c r="T39" s="369" t="s">
        <v>99</v>
      </c>
      <c r="U39" s="370"/>
      <c r="V39" s="47" t="s">
        <v>1058</v>
      </c>
      <c r="W39" s="47" t="s">
        <v>1058</v>
      </c>
      <c r="X39" s="47" t="s">
        <v>97</v>
      </c>
      <c r="Y39" s="47"/>
      <c r="Z39" s="47" t="s">
        <v>1059</v>
      </c>
      <c r="AA39" s="369" t="s">
        <v>1059</v>
      </c>
      <c r="AB39" s="370"/>
      <c r="AC39" s="47" t="s">
        <v>1059</v>
      </c>
      <c r="AD39" s="47" t="s">
        <v>1059</v>
      </c>
      <c r="AE39" s="47" t="s">
        <v>1059</v>
      </c>
      <c r="AF39" s="47"/>
      <c r="AG39" s="47" t="s">
        <v>99</v>
      </c>
      <c r="AH39" s="369" t="s">
        <v>1059</v>
      </c>
      <c r="AI39" s="370"/>
      <c r="AJ39" s="47" t="s">
        <v>1059</v>
      </c>
      <c r="AK39" s="47" t="s">
        <v>1059</v>
      </c>
      <c r="AL39" s="47"/>
      <c r="AM39" s="48">
        <v>2</v>
      </c>
      <c r="AN39" s="48">
        <v>0</v>
      </c>
      <c r="AO39" s="48">
        <v>2</v>
      </c>
      <c r="AP39" s="48"/>
      <c r="AQ39" s="48">
        <v>0</v>
      </c>
      <c r="AR39" s="48">
        <v>0</v>
      </c>
      <c r="AS39" s="48">
        <v>0</v>
      </c>
      <c r="AT39" s="48">
        <v>0</v>
      </c>
      <c r="AU39" s="48">
        <v>40</v>
      </c>
      <c r="AV39" s="48">
        <v>8</v>
      </c>
      <c r="AW39" s="48"/>
      <c r="AX39" s="48"/>
      <c r="AY39" s="48"/>
      <c r="AZ39" s="47" t="s">
        <v>870</v>
      </c>
    </row>
    <row r="40" spans="1:52" x14ac:dyDescent="0.35">
      <c r="A40" s="427">
        <f t="shared" si="0"/>
        <v>38</v>
      </c>
      <c r="B40" s="47" t="s">
        <v>785</v>
      </c>
      <c r="C40" s="47" t="s">
        <v>786</v>
      </c>
      <c r="D40" s="47" t="s">
        <v>61</v>
      </c>
      <c r="E40" s="47" t="s">
        <v>131</v>
      </c>
      <c r="F40" s="47" t="s">
        <v>63</v>
      </c>
      <c r="G40" s="47" t="s">
        <v>58</v>
      </c>
      <c r="H40" s="47" t="s">
        <v>1058</v>
      </c>
      <c r="I40" s="47" t="s">
        <v>1058</v>
      </c>
      <c r="J40" s="47" t="s">
        <v>1058</v>
      </c>
      <c r="K40" s="47" t="s">
        <v>97</v>
      </c>
      <c r="L40" s="47"/>
      <c r="M40" s="369" t="s">
        <v>1058</v>
      </c>
      <c r="N40" s="370"/>
      <c r="O40" s="47"/>
      <c r="P40" s="47" t="s">
        <v>99</v>
      </c>
      <c r="Q40" s="47" t="s">
        <v>1059</v>
      </c>
      <c r="R40" s="47" t="s">
        <v>1059</v>
      </c>
      <c r="S40" s="47" t="s">
        <v>1059</v>
      </c>
      <c r="T40" s="369" t="s">
        <v>1059</v>
      </c>
      <c r="U40" s="370"/>
      <c r="V40" s="47" t="s">
        <v>1058</v>
      </c>
      <c r="W40" s="47" t="s">
        <v>1058</v>
      </c>
      <c r="X40" s="47" t="s">
        <v>1058</v>
      </c>
      <c r="Y40" s="47" t="s">
        <v>97</v>
      </c>
      <c r="Z40" s="47" t="s">
        <v>1058</v>
      </c>
      <c r="AA40" s="369"/>
      <c r="AB40" s="370"/>
      <c r="AC40" s="47" t="s">
        <v>1059</v>
      </c>
      <c r="AD40" s="47" t="s">
        <v>1059</v>
      </c>
      <c r="AE40" s="47"/>
      <c r="AF40" s="47" t="s">
        <v>1059</v>
      </c>
      <c r="AG40" s="47" t="s">
        <v>1059</v>
      </c>
      <c r="AH40" s="369" t="s">
        <v>99</v>
      </c>
      <c r="AI40" s="370"/>
      <c r="AJ40" s="47" t="s">
        <v>1058</v>
      </c>
      <c r="AK40" s="47" t="s">
        <v>97</v>
      </c>
      <c r="AL40" s="47"/>
      <c r="AM40" s="48">
        <v>3</v>
      </c>
      <c r="AN40" s="48">
        <v>0</v>
      </c>
      <c r="AO40" s="48">
        <v>2</v>
      </c>
      <c r="AP40" s="48"/>
      <c r="AQ40" s="48">
        <v>0</v>
      </c>
      <c r="AR40" s="48">
        <v>0</v>
      </c>
      <c r="AS40" s="48">
        <v>0</v>
      </c>
      <c r="AT40" s="48">
        <v>0</v>
      </c>
      <c r="AU40" s="48">
        <v>40</v>
      </c>
      <c r="AV40" s="48">
        <v>8</v>
      </c>
      <c r="AW40" s="48"/>
      <c r="AX40" s="48"/>
      <c r="AY40" s="48"/>
      <c r="AZ40" s="47" t="s">
        <v>1068</v>
      </c>
    </row>
    <row r="41" spans="1:52" x14ac:dyDescent="0.35">
      <c r="A41" s="427">
        <f t="shared" si="0"/>
        <v>39</v>
      </c>
      <c r="B41" s="47" t="s">
        <v>735</v>
      </c>
      <c r="C41" s="47" t="s">
        <v>736</v>
      </c>
      <c r="D41" s="47" t="s">
        <v>61</v>
      </c>
      <c r="E41" s="47" t="s">
        <v>132</v>
      </c>
      <c r="F41" s="47" t="s">
        <v>62</v>
      </c>
      <c r="G41" s="47" t="s">
        <v>69</v>
      </c>
      <c r="H41" s="47" t="s">
        <v>415</v>
      </c>
      <c r="I41" s="47" t="s">
        <v>415</v>
      </c>
      <c r="J41" s="47" t="s">
        <v>415</v>
      </c>
      <c r="K41" s="47" t="s">
        <v>415</v>
      </c>
      <c r="L41" s="47" t="s">
        <v>415</v>
      </c>
      <c r="M41" s="369"/>
      <c r="N41" s="370"/>
      <c r="O41" s="47" t="s">
        <v>415</v>
      </c>
      <c r="P41" s="47" t="s">
        <v>415</v>
      </c>
      <c r="Q41" s="47" t="s">
        <v>415</v>
      </c>
      <c r="R41" s="47" t="s">
        <v>415</v>
      </c>
      <c r="S41" s="47" t="s">
        <v>415</v>
      </c>
      <c r="T41" s="369"/>
      <c r="U41" s="370"/>
      <c r="V41" s="47" t="s">
        <v>415</v>
      </c>
      <c r="W41" s="47" t="s">
        <v>415</v>
      </c>
      <c r="X41" s="47" t="s">
        <v>415</v>
      </c>
      <c r="Y41" s="47" t="s">
        <v>415</v>
      </c>
      <c r="Z41" s="47" t="s">
        <v>415</v>
      </c>
      <c r="AA41" s="369"/>
      <c r="AB41" s="370"/>
      <c r="AC41" s="47" t="s">
        <v>415</v>
      </c>
      <c r="AD41" s="47" t="s">
        <v>415</v>
      </c>
      <c r="AE41" s="47" t="s">
        <v>415</v>
      </c>
      <c r="AF41" s="47" t="s">
        <v>415</v>
      </c>
      <c r="AG41" s="47" t="s">
        <v>415</v>
      </c>
      <c r="AH41" s="369"/>
      <c r="AI41" s="370"/>
      <c r="AJ41" s="47" t="s">
        <v>415</v>
      </c>
      <c r="AK41" s="47" t="s">
        <v>415</v>
      </c>
      <c r="AL41" s="47"/>
      <c r="AM41" s="48"/>
      <c r="AN41" s="48"/>
      <c r="AO41" s="48"/>
      <c r="AP41" s="48"/>
      <c r="AQ41" s="48"/>
      <c r="AR41" s="48"/>
      <c r="AS41" s="48"/>
      <c r="AT41" s="48"/>
      <c r="AU41" s="48">
        <v>0</v>
      </c>
      <c r="AV41" s="48"/>
      <c r="AW41" s="48"/>
      <c r="AX41" s="48"/>
      <c r="AY41" s="48"/>
      <c r="AZ41" s="47" t="s">
        <v>1067</v>
      </c>
    </row>
    <row r="42" spans="1:52" x14ac:dyDescent="0.35">
      <c r="A42" s="427">
        <f t="shared" si="0"/>
        <v>40</v>
      </c>
      <c r="B42" s="47" t="s">
        <v>707</v>
      </c>
      <c r="C42" s="47" t="s">
        <v>708</v>
      </c>
      <c r="D42" s="47" t="s">
        <v>61</v>
      </c>
      <c r="E42" s="47" t="s">
        <v>132</v>
      </c>
      <c r="F42" s="47" t="s">
        <v>62</v>
      </c>
      <c r="G42" s="47" t="s">
        <v>58</v>
      </c>
      <c r="H42" s="47" t="s">
        <v>1059</v>
      </c>
      <c r="I42" s="47" t="s">
        <v>1059</v>
      </c>
      <c r="J42" s="47" t="s">
        <v>1059</v>
      </c>
      <c r="K42" s="47" t="s">
        <v>1059</v>
      </c>
      <c r="L42" s="47"/>
      <c r="M42" s="369" t="s">
        <v>97</v>
      </c>
      <c r="N42" s="370"/>
      <c r="O42" s="47" t="s">
        <v>1058</v>
      </c>
      <c r="P42" s="47" t="s">
        <v>1058</v>
      </c>
      <c r="Q42" s="47" t="s">
        <v>1058</v>
      </c>
      <c r="R42" s="47" t="s">
        <v>1058</v>
      </c>
      <c r="S42" s="47" t="s">
        <v>97</v>
      </c>
      <c r="T42" s="369"/>
      <c r="U42" s="370"/>
      <c r="V42" s="47" t="s">
        <v>1058</v>
      </c>
      <c r="W42" s="47" t="s">
        <v>1058</v>
      </c>
      <c r="X42" s="47" t="s">
        <v>97</v>
      </c>
      <c r="Y42" s="47" t="s">
        <v>1058</v>
      </c>
      <c r="Z42" s="47" t="s">
        <v>1058</v>
      </c>
      <c r="AA42" s="369"/>
      <c r="AB42" s="370"/>
      <c r="AC42" s="47" t="s">
        <v>1058</v>
      </c>
      <c r="AD42" s="47"/>
      <c r="AE42" s="47" t="s">
        <v>97</v>
      </c>
      <c r="AF42" s="47" t="s">
        <v>1058</v>
      </c>
      <c r="AG42" s="47" t="s">
        <v>1058</v>
      </c>
      <c r="AH42" s="369" t="s">
        <v>1058</v>
      </c>
      <c r="AI42" s="370"/>
      <c r="AJ42" s="47"/>
      <c r="AK42" s="47"/>
      <c r="AL42" s="47"/>
      <c r="AM42" s="48">
        <v>4</v>
      </c>
      <c r="AN42" s="48">
        <v>0</v>
      </c>
      <c r="AO42" s="48">
        <v>0</v>
      </c>
      <c r="AP42" s="48"/>
      <c r="AQ42" s="48">
        <v>0</v>
      </c>
      <c r="AR42" s="48">
        <v>0</v>
      </c>
      <c r="AS42" s="48">
        <v>0</v>
      </c>
      <c r="AT42" s="48">
        <v>0</v>
      </c>
      <c r="AU42" s="48">
        <v>20</v>
      </c>
      <c r="AV42" s="48">
        <v>4</v>
      </c>
      <c r="AW42" s="48"/>
      <c r="AX42" s="48"/>
      <c r="AY42" s="48"/>
      <c r="AZ42" s="47" t="s">
        <v>1068</v>
      </c>
    </row>
    <row r="43" spans="1:52" x14ac:dyDescent="0.35">
      <c r="A43" s="427">
        <f t="shared" si="0"/>
        <v>41</v>
      </c>
      <c r="B43" s="47" t="s">
        <v>701</v>
      </c>
      <c r="C43" s="47" t="s">
        <v>702</v>
      </c>
      <c r="D43" s="47" t="s">
        <v>61</v>
      </c>
      <c r="E43" s="47" t="s">
        <v>132</v>
      </c>
      <c r="F43" s="47" t="s">
        <v>62</v>
      </c>
      <c r="G43" s="47" t="s">
        <v>58</v>
      </c>
      <c r="H43" s="47" t="s">
        <v>1058</v>
      </c>
      <c r="I43" s="47" t="s">
        <v>1058</v>
      </c>
      <c r="J43" s="47" t="s">
        <v>1058</v>
      </c>
      <c r="K43" s="47" t="s">
        <v>1058</v>
      </c>
      <c r="L43" s="47" t="s">
        <v>97</v>
      </c>
      <c r="M43" s="369"/>
      <c r="N43" s="370"/>
      <c r="O43" s="47" t="s">
        <v>1058</v>
      </c>
      <c r="P43" s="47" t="s">
        <v>1058</v>
      </c>
      <c r="Q43" s="47" t="s">
        <v>1058</v>
      </c>
      <c r="R43" s="47" t="s">
        <v>1058</v>
      </c>
      <c r="S43" s="47"/>
      <c r="T43" s="369"/>
      <c r="U43" s="370"/>
      <c r="V43" s="47"/>
      <c r="W43" s="47" t="s">
        <v>1058</v>
      </c>
      <c r="X43" s="47" t="s">
        <v>1058</v>
      </c>
      <c r="Y43" s="47"/>
      <c r="Z43" s="47" t="s">
        <v>1058</v>
      </c>
      <c r="AA43" s="369" t="s">
        <v>1058</v>
      </c>
      <c r="AB43" s="370" t="s">
        <v>97</v>
      </c>
      <c r="AC43" s="47" t="s">
        <v>1058</v>
      </c>
      <c r="AD43" s="47" t="s">
        <v>1058</v>
      </c>
      <c r="AE43" s="47"/>
      <c r="AF43" s="47" t="s">
        <v>97</v>
      </c>
      <c r="AG43" s="47" t="s">
        <v>1058</v>
      </c>
      <c r="AH43" s="369" t="s">
        <v>1058</v>
      </c>
      <c r="AI43" s="370"/>
      <c r="AJ43" s="47" t="s">
        <v>1058</v>
      </c>
      <c r="AK43" s="47"/>
      <c r="AL43" s="47"/>
      <c r="AM43" s="48">
        <v>3</v>
      </c>
      <c r="AN43" s="48">
        <v>0</v>
      </c>
      <c r="AO43" s="48">
        <v>0</v>
      </c>
      <c r="AP43" s="48"/>
      <c r="AQ43" s="48">
        <v>0</v>
      </c>
      <c r="AR43" s="48">
        <v>0</v>
      </c>
      <c r="AS43" s="48">
        <v>0</v>
      </c>
      <c r="AT43" s="48">
        <v>0</v>
      </c>
      <c r="AU43" s="48">
        <v>0</v>
      </c>
      <c r="AV43" s="48">
        <v>0</v>
      </c>
      <c r="AW43" s="48"/>
      <c r="AX43" s="48"/>
      <c r="AY43" s="48"/>
      <c r="AZ43" s="47" t="s">
        <v>1068</v>
      </c>
    </row>
    <row r="44" spans="1:52" x14ac:dyDescent="0.35">
      <c r="A44" s="427">
        <f t="shared" si="0"/>
        <v>42</v>
      </c>
      <c r="B44" s="47" t="s">
        <v>688</v>
      </c>
      <c r="C44" s="47" t="s">
        <v>689</v>
      </c>
      <c r="D44" s="47" t="s">
        <v>61</v>
      </c>
      <c r="E44" s="47" t="s">
        <v>132</v>
      </c>
      <c r="F44" s="47" t="s">
        <v>62</v>
      </c>
      <c r="G44" s="47" t="s">
        <v>58</v>
      </c>
      <c r="H44" s="47" t="s">
        <v>1058</v>
      </c>
      <c r="I44" s="47" t="s">
        <v>1058</v>
      </c>
      <c r="J44" s="47" t="s">
        <v>1058</v>
      </c>
      <c r="K44" s="47"/>
      <c r="L44" s="47" t="s">
        <v>1058</v>
      </c>
      <c r="M44" s="369" t="s">
        <v>97</v>
      </c>
      <c r="N44" s="370"/>
      <c r="O44" s="47" t="s">
        <v>1058</v>
      </c>
      <c r="P44" s="47" t="s">
        <v>1058</v>
      </c>
      <c r="Q44" s="47" t="s">
        <v>1058</v>
      </c>
      <c r="R44" s="47"/>
      <c r="S44" s="47" t="s">
        <v>1059</v>
      </c>
      <c r="T44" s="369" t="s">
        <v>99</v>
      </c>
      <c r="U44" s="370"/>
      <c r="V44" s="47" t="s">
        <v>1059</v>
      </c>
      <c r="W44" s="47" t="s">
        <v>1059</v>
      </c>
      <c r="X44" s="47" t="s">
        <v>1059</v>
      </c>
      <c r="Y44" s="47" t="s">
        <v>1059</v>
      </c>
      <c r="Z44" s="47"/>
      <c r="AA44" s="369"/>
      <c r="AB44" s="370" t="s">
        <v>97</v>
      </c>
      <c r="AC44" s="47"/>
      <c r="AD44" s="47" t="s">
        <v>1058</v>
      </c>
      <c r="AE44" s="47" t="s">
        <v>1058</v>
      </c>
      <c r="AF44" s="47" t="s">
        <v>1058</v>
      </c>
      <c r="AG44" s="47" t="s">
        <v>97</v>
      </c>
      <c r="AH44" s="369" t="s">
        <v>1058</v>
      </c>
      <c r="AI44" s="370"/>
      <c r="AJ44" s="47" t="s">
        <v>1058</v>
      </c>
      <c r="AK44" s="47" t="s">
        <v>1058</v>
      </c>
      <c r="AL44" s="47"/>
      <c r="AM44" s="48">
        <v>3</v>
      </c>
      <c r="AN44" s="48">
        <v>0</v>
      </c>
      <c r="AO44" s="48">
        <v>1</v>
      </c>
      <c r="AP44" s="48"/>
      <c r="AQ44" s="48">
        <v>0</v>
      </c>
      <c r="AR44" s="48">
        <v>0</v>
      </c>
      <c r="AS44" s="48">
        <v>0</v>
      </c>
      <c r="AT44" s="48">
        <v>0</v>
      </c>
      <c r="AU44" s="48">
        <v>25</v>
      </c>
      <c r="AV44" s="48">
        <v>5</v>
      </c>
      <c r="AW44" s="48"/>
      <c r="AX44" s="48"/>
      <c r="AY44" s="48"/>
      <c r="AZ44" s="47" t="s">
        <v>319</v>
      </c>
    </row>
    <row r="45" spans="1:52" x14ac:dyDescent="0.35">
      <c r="A45" s="427">
        <f t="shared" si="0"/>
        <v>43</v>
      </c>
      <c r="B45" s="47" t="s">
        <v>632</v>
      </c>
      <c r="C45" s="47" t="s">
        <v>633</v>
      </c>
      <c r="D45" s="47" t="s">
        <v>61</v>
      </c>
      <c r="E45" s="47" t="s">
        <v>132</v>
      </c>
      <c r="F45" s="47" t="s">
        <v>62</v>
      </c>
      <c r="G45" s="47" t="s">
        <v>58</v>
      </c>
      <c r="H45" s="47"/>
      <c r="I45" s="47"/>
      <c r="J45" s="47"/>
      <c r="K45" s="47"/>
      <c r="L45" s="47"/>
      <c r="M45" s="369"/>
      <c r="N45" s="370"/>
      <c r="O45" s="47"/>
      <c r="P45" s="47"/>
      <c r="Q45" s="47"/>
      <c r="R45" s="47"/>
      <c r="S45" s="47"/>
      <c r="T45" s="369"/>
      <c r="U45" s="370"/>
      <c r="V45" s="47"/>
      <c r="W45" s="47"/>
      <c r="X45" s="47"/>
      <c r="Y45" s="47"/>
      <c r="Z45" s="47"/>
      <c r="AA45" s="369"/>
      <c r="AB45" s="370"/>
      <c r="AC45" s="47"/>
      <c r="AD45" s="47"/>
      <c r="AE45" s="47"/>
      <c r="AF45" s="47"/>
      <c r="AG45" s="47"/>
      <c r="AH45" s="369"/>
      <c r="AI45" s="370"/>
      <c r="AJ45" s="47"/>
      <c r="AK45" s="47"/>
      <c r="AL45" s="47"/>
      <c r="AM45" s="48"/>
      <c r="AN45" s="48"/>
      <c r="AO45" s="48"/>
      <c r="AP45" s="48"/>
      <c r="AQ45" s="48"/>
      <c r="AR45" s="48"/>
      <c r="AS45" s="48"/>
      <c r="AT45" s="48"/>
      <c r="AU45" s="48"/>
      <c r="AV45" s="48"/>
      <c r="AW45" s="48"/>
      <c r="AX45" s="48"/>
      <c r="AY45" s="48"/>
      <c r="AZ45" s="47" t="s">
        <v>1068</v>
      </c>
    </row>
    <row r="46" spans="1:52" x14ac:dyDescent="0.35">
      <c r="A46" s="427">
        <f t="shared" si="0"/>
        <v>44</v>
      </c>
      <c r="B46" s="47" t="s">
        <v>400</v>
      </c>
      <c r="C46" s="47" t="s">
        <v>723</v>
      </c>
      <c r="D46" s="47" t="s">
        <v>61</v>
      </c>
      <c r="E46" s="47" t="s">
        <v>132</v>
      </c>
      <c r="F46" s="47" t="s">
        <v>62</v>
      </c>
      <c r="G46" s="47" t="s">
        <v>69</v>
      </c>
      <c r="H46" s="47" t="s">
        <v>415</v>
      </c>
      <c r="I46" s="47" t="s">
        <v>415</v>
      </c>
      <c r="J46" s="47" t="s">
        <v>415</v>
      </c>
      <c r="K46" s="47" t="s">
        <v>415</v>
      </c>
      <c r="L46" s="47" t="s">
        <v>415</v>
      </c>
      <c r="M46" s="369"/>
      <c r="N46" s="370"/>
      <c r="O46" s="47" t="s">
        <v>415</v>
      </c>
      <c r="P46" s="47" t="s">
        <v>415</v>
      </c>
      <c r="Q46" s="47" t="s">
        <v>415</v>
      </c>
      <c r="R46" s="47" t="s">
        <v>415</v>
      </c>
      <c r="S46" s="47" t="s">
        <v>415</v>
      </c>
      <c r="T46" s="369"/>
      <c r="U46" s="370"/>
      <c r="V46" s="47" t="s">
        <v>415</v>
      </c>
      <c r="W46" s="47" t="s">
        <v>415</v>
      </c>
      <c r="X46" s="47" t="s">
        <v>415</v>
      </c>
      <c r="Y46" s="47" t="s">
        <v>415</v>
      </c>
      <c r="Z46" s="47" t="s">
        <v>415</v>
      </c>
      <c r="AA46" s="369"/>
      <c r="AB46" s="370"/>
      <c r="AC46" s="47" t="s">
        <v>415</v>
      </c>
      <c r="AD46" s="47" t="s">
        <v>415</v>
      </c>
      <c r="AE46" s="47" t="s">
        <v>415</v>
      </c>
      <c r="AF46" s="47" t="s">
        <v>415</v>
      </c>
      <c r="AG46" s="47" t="s">
        <v>415</v>
      </c>
      <c r="AH46" s="369"/>
      <c r="AI46" s="370"/>
      <c r="AJ46" s="47" t="s">
        <v>415</v>
      </c>
      <c r="AK46" s="47" t="s">
        <v>415</v>
      </c>
      <c r="AL46" s="47"/>
      <c r="AM46" s="48"/>
      <c r="AN46" s="48"/>
      <c r="AO46" s="48"/>
      <c r="AP46" s="48"/>
      <c r="AQ46" s="48"/>
      <c r="AR46" s="48"/>
      <c r="AS46" s="48"/>
      <c r="AT46" s="48"/>
      <c r="AU46" s="48">
        <v>0</v>
      </c>
      <c r="AV46" s="48"/>
      <c r="AW46" s="48"/>
      <c r="AX46" s="48"/>
      <c r="AY46" s="48"/>
      <c r="AZ46" s="47" t="s">
        <v>1067</v>
      </c>
    </row>
    <row r="47" spans="1:52" x14ac:dyDescent="0.35">
      <c r="A47" s="427">
        <f t="shared" si="0"/>
        <v>45</v>
      </c>
      <c r="B47" s="47" t="s">
        <v>1980</v>
      </c>
      <c r="C47" s="47" t="s">
        <v>1981</v>
      </c>
      <c r="D47" s="47" t="s">
        <v>65</v>
      </c>
      <c r="E47" s="47" t="s">
        <v>131</v>
      </c>
      <c r="F47" s="47" t="s">
        <v>63</v>
      </c>
      <c r="G47" s="47" t="s">
        <v>58</v>
      </c>
      <c r="H47" s="47"/>
      <c r="I47" s="47"/>
      <c r="J47" s="47"/>
      <c r="K47" s="47"/>
      <c r="L47" s="47"/>
      <c r="M47" s="369"/>
      <c r="N47" s="370"/>
      <c r="O47" s="47"/>
      <c r="P47" s="47"/>
      <c r="Q47" s="47" t="s">
        <v>415</v>
      </c>
      <c r="R47" s="47" t="s">
        <v>415</v>
      </c>
      <c r="S47" s="47" t="s">
        <v>415</v>
      </c>
      <c r="T47" s="369"/>
      <c r="U47" s="370"/>
      <c r="V47" s="47"/>
      <c r="W47" s="47"/>
      <c r="X47" s="47"/>
      <c r="Y47" s="47"/>
      <c r="Z47" s="47"/>
      <c r="AA47" s="369"/>
      <c r="AB47" s="370"/>
      <c r="AC47" s="47"/>
      <c r="AD47" s="47"/>
      <c r="AE47" s="47"/>
      <c r="AF47" s="47"/>
      <c r="AG47" s="47"/>
      <c r="AH47" s="369"/>
      <c r="AI47" s="370"/>
      <c r="AJ47" s="47"/>
      <c r="AK47" s="47"/>
      <c r="AL47" s="47"/>
      <c r="AM47" s="48"/>
      <c r="AN47" s="48"/>
      <c r="AO47" s="48"/>
      <c r="AP47" s="48"/>
      <c r="AQ47" s="48"/>
      <c r="AR47" s="48"/>
      <c r="AS47" s="48"/>
      <c r="AT47" s="48"/>
      <c r="AU47" s="48"/>
      <c r="AV47" s="48"/>
      <c r="AW47" s="48"/>
      <c r="AX47" s="48"/>
      <c r="AY47" s="48"/>
      <c r="AZ47" s="47" t="s">
        <v>870</v>
      </c>
    </row>
    <row r="48" spans="1:52" x14ac:dyDescent="0.35">
      <c r="A48" s="427">
        <f t="shared" si="0"/>
        <v>46</v>
      </c>
      <c r="B48" s="47" t="s">
        <v>863</v>
      </c>
      <c r="C48" s="47" t="s">
        <v>864</v>
      </c>
      <c r="D48" s="47" t="s">
        <v>65</v>
      </c>
      <c r="E48" s="47" t="s">
        <v>132</v>
      </c>
      <c r="F48" s="47" t="s">
        <v>691</v>
      </c>
      <c r="G48" s="47" t="s">
        <v>69</v>
      </c>
      <c r="H48" s="47" t="s">
        <v>415</v>
      </c>
      <c r="I48" s="47" t="s">
        <v>415</v>
      </c>
      <c r="J48" s="47" t="s">
        <v>415</v>
      </c>
      <c r="K48" s="47" t="s">
        <v>415</v>
      </c>
      <c r="L48" s="47" t="s">
        <v>415</v>
      </c>
      <c r="M48" s="369"/>
      <c r="N48" s="370"/>
      <c r="O48" s="47" t="s">
        <v>415</v>
      </c>
      <c r="P48" s="47" t="s">
        <v>415</v>
      </c>
      <c r="Q48" s="47" t="s">
        <v>415</v>
      </c>
      <c r="R48" s="47" t="s">
        <v>415</v>
      </c>
      <c r="S48" s="47" t="s">
        <v>415</v>
      </c>
      <c r="T48" s="369"/>
      <c r="U48" s="370"/>
      <c r="V48" s="47"/>
      <c r="W48" s="47"/>
      <c r="X48" s="47" t="s">
        <v>415</v>
      </c>
      <c r="Y48" s="47" t="s">
        <v>415</v>
      </c>
      <c r="Z48" s="47" t="s">
        <v>415</v>
      </c>
      <c r="AA48" s="369"/>
      <c r="AB48" s="370"/>
      <c r="AC48" s="47" t="s">
        <v>415</v>
      </c>
      <c r="AD48" s="47" t="s">
        <v>415</v>
      </c>
      <c r="AE48" s="47" t="s">
        <v>415</v>
      </c>
      <c r="AF48" s="47" t="s">
        <v>415</v>
      </c>
      <c r="AG48" s="47" t="s">
        <v>415</v>
      </c>
      <c r="AH48" s="369"/>
      <c r="AI48" s="370"/>
      <c r="AJ48" s="47" t="s">
        <v>415</v>
      </c>
      <c r="AK48" s="47" t="s">
        <v>415</v>
      </c>
      <c r="AL48" s="47"/>
      <c r="AM48" s="48"/>
      <c r="AN48" s="48"/>
      <c r="AO48" s="48"/>
      <c r="AP48" s="48"/>
      <c r="AQ48" s="48"/>
      <c r="AR48" s="48"/>
      <c r="AS48" s="48"/>
      <c r="AT48" s="48"/>
      <c r="AU48" s="48">
        <v>0</v>
      </c>
      <c r="AV48" s="48"/>
      <c r="AW48" s="48"/>
      <c r="AX48" s="48"/>
      <c r="AY48" s="48"/>
      <c r="AZ48" s="47" t="s">
        <v>1067</v>
      </c>
    </row>
    <row r="49" spans="1:52" x14ac:dyDescent="0.35">
      <c r="A49" s="427">
        <f t="shared" si="0"/>
        <v>47</v>
      </c>
      <c r="B49" s="47" t="s">
        <v>1332</v>
      </c>
      <c r="C49" s="47" t="s">
        <v>1333</v>
      </c>
      <c r="D49" s="47" t="s">
        <v>229</v>
      </c>
      <c r="E49" s="47" t="s">
        <v>132</v>
      </c>
      <c r="F49" s="47" t="s">
        <v>230</v>
      </c>
      <c r="G49" s="47" t="s">
        <v>69</v>
      </c>
      <c r="H49" s="47" t="s">
        <v>415</v>
      </c>
      <c r="I49" s="47" t="s">
        <v>415</v>
      </c>
      <c r="J49" s="47" t="s">
        <v>415</v>
      </c>
      <c r="K49" s="47" t="s">
        <v>415</v>
      </c>
      <c r="L49" s="47" t="s">
        <v>415</v>
      </c>
      <c r="M49" s="369"/>
      <c r="N49" s="370"/>
      <c r="O49" s="47" t="s">
        <v>415</v>
      </c>
      <c r="P49" s="47" t="s">
        <v>415</v>
      </c>
      <c r="Q49" s="47" t="s">
        <v>415</v>
      </c>
      <c r="R49" s="47" t="s">
        <v>415</v>
      </c>
      <c r="S49" s="47" t="s">
        <v>415</v>
      </c>
      <c r="T49" s="369"/>
      <c r="U49" s="370"/>
      <c r="V49" s="47" t="s">
        <v>415</v>
      </c>
      <c r="W49" s="47" t="s">
        <v>415</v>
      </c>
      <c r="X49" s="47" t="s">
        <v>415</v>
      </c>
      <c r="Y49" s="47" t="s">
        <v>415</v>
      </c>
      <c r="Z49" s="47" t="s">
        <v>415</v>
      </c>
      <c r="AA49" s="369"/>
      <c r="AB49" s="370"/>
      <c r="AC49" s="47" t="s">
        <v>415</v>
      </c>
      <c r="AD49" s="47" t="s">
        <v>415</v>
      </c>
      <c r="AE49" s="47" t="s">
        <v>415</v>
      </c>
      <c r="AF49" s="47" t="s">
        <v>415</v>
      </c>
      <c r="AG49" s="47" t="s">
        <v>415</v>
      </c>
      <c r="AH49" s="369"/>
      <c r="AI49" s="370"/>
      <c r="AJ49" s="47" t="s">
        <v>415</v>
      </c>
      <c r="AK49" s="47" t="s">
        <v>415</v>
      </c>
      <c r="AL49" s="47"/>
      <c r="AM49" s="48"/>
      <c r="AN49" s="48"/>
      <c r="AO49" s="48"/>
      <c r="AP49" s="48"/>
      <c r="AQ49" s="48"/>
      <c r="AR49" s="48"/>
      <c r="AS49" s="48"/>
      <c r="AT49" s="48"/>
      <c r="AU49" s="48">
        <v>0</v>
      </c>
      <c r="AV49" s="48"/>
      <c r="AW49" s="48"/>
      <c r="AX49" s="48"/>
      <c r="AY49" s="48"/>
      <c r="AZ49" s="47" t="s">
        <v>1068</v>
      </c>
    </row>
    <row r="50" spans="1:52" x14ac:dyDescent="0.35">
      <c r="A50" s="427">
        <f t="shared" si="0"/>
        <v>48</v>
      </c>
      <c r="B50" s="47" t="s">
        <v>2167</v>
      </c>
      <c r="C50" s="47" t="s">
        <v>2168</v>
      </c>
      <c r="D50" s="47" t="s">
        <v>56</v>
      </c>
      <c r="E50" s="47" t="s">
        <v>131</v>
      </c>
      <c r="F50" s="47" t="s">
        <v>59</v>
      </c>
      <c r="G50" s="47" t="s">
        <v>58</v>
      </c>
      <c r="H50" s="47"/>
      <c r="I50" s="47"/>
      <c r="J50" s="47"/>
      <c r="K50" s="47"/>
      <c r="L50" s="47"/>
      <c r="M50" s="369"/>
      <c r="N50" s="370"/>
      <c r="O50" s="47"/>
      <c r="P50" s="47"/>
      <c r="Q50" s="47"/>
      <c r="R50" s="47"/>
      <c r="S50" s="47"/>
      <c r="T50" s="369"/>
      <c r="U50" s="370"/>
      <c r="V50" s="47"/>
      <c r="W50" s="47"/>
      <c r="X50" s="47"/>
      <c r="Y50" s="47"/>
      <c r="Z50" s="47"/>
      <c r="AA50" s="369"/>
      <c r="AB50" s="370"/>
      <c r="AC50" s="47"/>
      <c r="AD50" s="47"/>
      <c r="AE50" s="47"/>
      <c r="AF50" s="47"/>
      <c r="AG50" s="47"/>
      <c r="AH50" s="369"/>
      <c r="AI50" s="370"/>
      <c r="AJ50" s="47" t="s">
        <v>415</v>
      </c>
      <c r="AK50" s="47" t="s">
        <v>415</v>
      </c>
      <c r="AL50" s="47"/>
      <c r="AM50" s="48"/>
      <c r="AN50" s="48"/>
      <c r="AO50" s="48"/>
      <c r="AP50" s="48"/>
      <c r="AQ50" s="48"/>
      <c r="AR50" s="48"/>
      <c r="AS50" s="48"/>
      <c r="AT50" s="48"/>
      <c r="AU50" s="48"/>
      <c r="AV50" s="48"/>
      <c r="AW50" s="48"/>
      <c r="AX50" s="48"/>
      <c r="AY50" s="48"/>
      <c r="AZ50" s="47" t="s">
        <v>870</v>
      </c>
    </row>
    <row r="51" spans="1:52" x14ac:dyDescent="0.35">
      <c r="A51" s="427">
        <f t="shared" si="0"/>
        <v>49</v>
      </c>
      <c r="B51" s="47" t="s">
        <v>2164</v>
      </c>
      <c r="C51" s="47" t="s">
        <v>2165</v>
      </c>
      <c r="D51" s="47" t="s">
        <v>56</v>
      </c>
      <c r="E51" s="47" t="s">
        <v>131</v>
      </c>
      <c r="F51" s="47" t="s">
        <v>57</v>
      </c>
      <c r="G51" s="47" t="s">
        <v>58</v>
      </c>
      <c r="H51" s="47"/>
      <c r="I51" s="47"/>
      <c r="J51" s="47"/>
      <c r="K51" s="47"/>
      <c r="L51" s="47"/>
      <c r="M51" s="369"/>
      <c r="N51" s="370"/>
      <c r="O51" s="47"/>
      <c r="P51" s="47"/>
      <c r="Q51" s="47"/>
      <c r="R51" s="47"/>
      <c r="S51" s="47"/>
      <c r="T51" s="369"/>
      <c r="U51" s="370"/>
      <c r="V51" s="47"/>
      <c r="W51" s="47"/>
      <c r="X51" s="47"/>
      <c r="Y51" s="47"/>
      <c r="Z51" s="47"/>
      <c r="AA51" s="369"/>
      <c r="AB51" s="370"/>
      <c r="AC51" s="47"/>
      <c r="AD51" s="47"/>
      <c r="AE51" s="47"/>
      <c r="AF51" s="47"/>
      <c r="AG51" s="47"/>
      <c r="AH51" s="369"/>
      <c r="AI51" s="370"/>
      <c r="AJ51" s="47" t="s">
        <v>415</v>
      </c>
      <c r="AK51" s="47" t="s">
        <v>415</v>
      </c>
      <c r="AL51" s="47"/>
      <c r="AM51" s="48"/>
      <c r="AN51" s="48"/>
      <c r="AO51" s="48"/>
      <c r="AP51" s="48"/>
      <c r="AQ51" s="48"/>
      <c r="AR51" s="48"/>
      <c r="AS51" s="48"/>
      <c r="AT51" s="48"/>
      <c r="AU51" s="48"/>
      <c r="AV51" s="48"/>
      <c r="AW51" s="48"/>
      <c r="AX51" s="48"/>
      <c r="AY51" s="48"/>
      <c r="AZ51" s="47" t="s">
        <v>870</v>
      </c>
    </row>
    <row r="52" spans="1:52" x14ac:dyDescent="0.35">
      <c r="A52" s="427">
        <f t="shared" si="0"/>
        <v>50</v>
      </c>
      <c r="B52" s="47" t="s">
        <v>2161</v>
      </c>
      <c r="C52" s="47" t="s">
        <v>2162</v>
      </c>
      <c r="D52" s="47" t="s">
        <v>56</v>
      </c>
      <c r="E52" s="47" t="s">
        <v>131</v>
      </c>
      <c r="F52" s="47" t="s">
        <v>64</v>
      </c>
      <c r="G52" s="47" t="s">
        <v>58</v>
      </c>
      <c r="H52" s="47"/>
      <c r="I52" s="47"/>
      <c r="J52" s="47"/>
      <c r="K52" s="47"/>
      <c r="L52" s="47"/>
      <c r="M52" s="369"/>
      <c r="N52" s="370"/>
      <c r="O52" s="47"/>
      <c r="P52" s="47"/>
      <c r="Q52" s="47"/>
      <c r="R52" s="47"/>
      <c r="S52" s="47"/>
      <c r="T52" s="369"/>
      <c r="U52" s="370"/>
      <c r="V52" s="47"/>
      <c r="W52" s="47"/>
      <c r="X52" s="47"/>
      <c r="Y52" s="47"/>
      <c r="Z52" s="47"/>
      <c r="AA52" s="369"/>
      <c r="AB52" s="370"/>
      <c r="AC52" s="47"/>
      <c r="AD52" s="47"/>
      <c r="AE52" s="47"/>
      <c r="AF52" s="47"/>
      <c r="AG52" s="47"/>
      <c r="AH52" s="369"/>
      <c r="AI52" s="370"/>
      <c r="AJ52" s="47" t="s">
        <v>415</v>
      </c>
      <c r="AK52" s="47" t="s">
        <v>415</v>
      </c>
      <c r="AL52" s="47"/>
      <c r="AM52" s="48"/>
      <c r="AN52" s="48"/>
      <c r="AO52" s="48"/>
      <c r="AP52" s="48"/>
      <c r="AQ52" s="48"/>
      <c r="AR52" s="48"/>
      <c r="AS52" s="48"/>
      <c r="AT52" s="48"/>
      <c r="AU52" s="48"/>
      <c r="AV52" s="48"/>
      <c r="AW52" s="48"/>
      <c r="AX52" s="48"/>
      <c r="AY52" s="48"/>
      <c r="AZ52" s="47" t="s">
        <v>870</v>
      </c>
    </row>
    <row r="53" spans="1:52" x14ac:dyDescent="0.35">
      <c r="A53" s="427">
        <f t="shared" si="0"/>
        <v>51</v>
      </c>
      <c r="B53" s="47" t="s">
        <v>2158</v>
      </c>
      <c r="C53" s="47" t="s">
        <v>2159</v>
      </c>
      <c r="D53" s="47" t="s">
        <v>56</v>
      </c>
      <c r="E53" s="47" t="s">
        <v>131</v>
      </c>
      <c r="F53" s="47" t="s">
        <v>64</v>
      </c>
      <c r="G53" s="47" t="s">
        <v>58</v>
      </c>
      <c r="H53" s="47"/>
      <c r="I53" s="47"/>
      <c r="J53" s="47"/>
      <c r="K53" s="47"/>
      <c r="L53" s="47"/>
      <c r="M53" s="369"/>
      <c r="N53" s="370"/>
      <c r="O53" s="47"/>
      <c r="P53" s="47"/>
      <c r="Q53" s="47"/>
      <c r="R53" s="47"/>
      <c r="S53" s="47"/>
      <c r="T53" s="369"/>
      <c r="U53" s="370"/>
      <c r="V53" s="47"/>
      <c r="W53" s="47"/>
      <c r="X53" s="47"/>
      <c r="Y53" s="47"/>
      <c r="Z53" s="47"/>
      <c r="AA53" s="369"/>
      <c r="AB53" s="370"/>
      <c r="AC53" s="47"/>
      <c r="AD53" s="47"/>
      <c r="AE53" s="47"/>
      <c r="AF53" s="47"/>
      <c r="AG53" s="47"/>
      <c r="AH53" s="369"/>
      <c r="AI53" s="370"/>
      <c r="AJ53" s="47" t="s">
        <v>415</v>
      </c>
      <c r="AK53" s="47" t="s">
        <v>415</v>
      </c>
      <c r="AL53" s="47"/>
      <c r="AM53" s="48"/>
      <c r="AN53" s="48"/>
      <c r="AO53" s="48"/>
      <c r="AP53" s="48"/>
      <c r="AQ53" s="48"/>
      <c r="AR53" s="48"/>
      <c r="AS53" s="48"/>
      <c r="AT53" s="48"/>
      <c r="AU53" s="48"/>
      <c r="AV53" s="48"/>
      <c r="AW53" s="48"/>
      <c r="AX53" s="48"/>
      <c r="AY53" s="48"/>
      <c r="AZ53" s="47" t="s">
        <v>870</v>
      </c>
    </row>
    <row r="54" spans="1:52" x14ac:dyDescent="0.35">
      <c r="A54" s="427">
        <f t="shared" si="0"/>
        <v>52</v>
      </c>
      <c r="B54" s="47" t="s">
        <v>2155</v>
      </c>
      <c r="C54" s="47" t="s">
        <v>2156</v>
      </c>
      <c r="D54" s="47" t="s">
        <v>56</v>
      </c>
      <c r="E54" s="47" t="s">
        <v>131</v>
      </c>
      <c r="F54" s="47" t="s">
        <v>57</v>
      </c>
      <c r="G54" s="47" t="s">
        <v>58</v>
      </c>
      <c r="H54" s="47"/>
      <c r="I54" s="47"/>
      <c r="J54" s="47"/>
      <c r="K54" s="47"/>
      <c r="L54" s="47"/>
      <c r="M54" s="369"/>
      <c r="N54" s="370"/>
      <c r="O54" s="47"/>
      <c r="P54" s="47"/>
      <c r="Q54" s="47"/>
      <c r="R54" s="47"/>
      <c r="S54" s="47"/>
      <c r="T54" s="369"/>
      <c r="U54" s="370"/>
      <c r="V54" s="47"/>
      <c r="W54" s="47"/>
      <c r="X54" s="47"/>
      <c r="Y54" s="47"/>
      <c r="Z54" s="47"/>
      <c r="AA54" s="369"/>
      <c r="AB54" s="370"/>
      <c r="AC54" s="47"/>
      <c r="AD54" s="47"/>
      <c r="AE54" s="47"/>
      <c r="AF54" s="47"/>
      <c r="AG54" s="47"/>
      <c r="AH54" s="369"/>
      <c r="AI54" s="370"/>
      <c r="AJ54" s="47"/>
      <c r="AK54" s="47"/>
      <c r="AL54" s="47"/>
      <c r="AM54" s="48"/>
      <c r="AN54" s="48"/>
      <c r="AO54" s="48"/>
      <c r="AP54" s="48"/>
      <c r="AQ54" s="48"/>
      <c r="AR54" s="48"/>
      <c r="AS54" s="48"/>
      <c r="AT54" s="48"/>
      <c r="AU54" s="48"/>
      <c r="AV54" s="48"/>
      <c r="AW54" s="48"/>
      <c r="AX54" s="48"/>
      <c r="AY54" s="48"/>
      <c r="AZ54" s="47" t="s">
        <v>870</v>
      </c>
    </row>
    <row r="55" spans="1:52" x14ac:dyDescent="0.35">
      <c r="A55" s="427">
        <f t="shared" si="0"/>
        <v>53</v>
      </c>
      <c r="B55" s="47" t="s">
        <v>2152</v>
      </c>
      <c r="C55" s="47" t="s">
        <v>2153</v>
      </c>
      <c r="D55" s="47" t="s">
        <v>56</v>
      </c>
      <c r="E55" s="47" t="s">
        <v>131</v>
      </c>
      <c r="F55" s="47" t="s">
        <v>57</v>
      </c>
      <c r="G55" s="47" t="s">
        <v>58</v>
      </c>
      <c r="H55" s="47"/>
      <c r="I55" s="47"/>
      <c r="J55" s="47"/>
      <c r="K55" s="47"/>
      <c r="L55" s="47"/>
      <c r="M55" s="369"/>
      <c r="N55" s="370"/>
      <c r="O55" s="47"/>
      <c r="P55" s="47"/>
      <c r="Q55" s="47"/>
      <c r="R55" s="47"/>
      <c r="S55" s="47"/>
      <c r="T55" s="369"/>
      <c r="U55" s="370"/>
      <c r="V55" s="47"/>
      <c r="W55" s="47"/>
      <c r="X55" s="47"/>
      <c r="Y55" s="47"/>
      <c r="Z55" s="47"/>
      <c r="AA55" s="369"/>
      <c r="AB55" s="370"/>
      <c r="AC55" s="47"/>
      <c r="AD55" s="47"/>
      <c r="AE55" s="47"/>
      <c r="AF55" s="47"/>
      <c r="AG55" s="47"/>
      <c r="AH55" s="369"/>
      <c r="AI55" s="370"/>
      <c r="AJ55" s="47" t="s">
        <v>415</v>
      </c>
      <c r="AK55" s="47" t="s">
        <v>415</v>
      </c>
      <c r="AL55" s="47"/>
      <c r="AM55" s="48"/>
      <c r="AN55" s="48"/>
      <c r="AO55" s="48"/>
      <c r="AP55" s="48"/>
      <c r="AQ55" s="48"/>
      <c r="AR55" s="48"/>
      <c r="AS55" s="48"/>
      <c r="AT55" s="48"/>
      <c r="AU55" s="48"/>
      <c r="AV55" s="48"/>
      <c r="AW55" s="48"/>
      <c r="AX55" s="48"/>
      <c r="AY55" s="48"/>
      <c r="AZ55" s="47" t="s">
        <v>870</v>
      </c>
    </row>
    <row r="56" spans="1:52" x14ac:dyDescent="0.35">
      <c r="A56" s="427">
        <f t="shared" si="0"/>
        <v>54</v>
      </c>
      <c r="B56" s="47" t="s">
        <v>2149</v>
      </c>
      <c r="C56" s="47" t="s">
        <v>2150</v>
      </c>
      <c r="D56" s="47" t="s">
        <v>56</v>
      </c>
      <c r="E56" s="47" t="s">
        <v>131</v>
      </c>
      <c r="F56" s="47" t="s">
        <v>57</v>
      </c>
      <c r="G56" s="47" t="s">
        <v>58</v>
      </c>
      <c r="H56" s="47"/>
      <c r="I56" s="47"/>
      <c r="J56" s="47"/>
      <c r="K56" s="47"/>
      <c r="L56" s="47"/>
      <c r="M56" s="369"/>
      <c r="N56" s="370"/>
      <c r="O56" s="47"/>
      <c r="P56" s="47"/>
      <c r="Q56" s="47"/>
      <c r="R56" s="47"/>
      <c r="S56" s="47"/>
      <c r="T56" s="369"/>
      <c r="U56" s="370"/>
      <c r="V56" s="47"/>
      <c r="W56" s="47"/>
      <c r="X56" s="47"/>
      <c r="Y56" s="47"/>
      <c r="Z56" s="47"/>
      <c r="AA56" s="369"/>
      <c r="AB56" s="370"/>
      <c r="AC56" s="47"/>
      <c r="AD56" s="47"/>
      <c r="AE56" s="47"/>
      <c r="AF56" s="47"/>
      <c r="AG56" s="47"/>
      <c r="AH56" s="369"/>
      <c r="AI56" s="370"/>
      <c r="AJ56" s="47" t="s">
        <v>415</v>
      </c>
      <c r="AK56" s="47" t="s">
        <v>415</v>
      </c>
      <c r="AL56" s="47"/>
      <c r="AM56" s="48"/>
      <c r="AN56" s="48"/>
      <c r="AO56" s="48"/>
      <c r="AP56" s="48"/>
      <c r="AQ56" s="48"/>
      <c r="AR56" s="48"/>
      <c r="AS56" s="48"/>
      <c r="AT56" s="48"/>
      <c r="AU56" s="48"/>
      <c r="AV56" s="48"/>
      <c r="AW56" s="48"/>
      <c r="AX56" s="48"/>
      <c r="AY56" s="48"/>
      <c r="AZ56" s="47" t="s">
        <v>870</v>
      </c>
    </row>
    <row r="57" spans="1:52" x14ac:dyDescent="0.35">
      <c r="A57" s="427">
        <f t="shared" si="0"/>
        <v>55</v>
      </c>
      <c r="B57" s="47" t="s">
        <v>2146</v>
      </c>
      <c r="C57" s="47" t="s">
        <v>2147</v>
      </c>
      <c r="D57" s="47" t="s">
        <v>56</v>
      </c>
      <c r="E57" s="47" t="s">
        <v>131</v>
      </c>
      <c r="F57" s="47" t="s">
        <v>57</v>
      </c>
      <c r="G57" s="47" t="s">
        <v>58</v>
      </c>
      <c r="H57" s="47"/>
      <c r="I57" s="47"/>
      <c r="J57" s="47"/>
      <c r="K57" s="47"/>
      <c r="L57" s="47"/>
      <c r="M57" s="369"/>
      <c r="N57" s="370"/>
      <c r="O57" s="47"/>
      <c r="P57" s="47"/>
      <c r="Q57" s="47"/>
      <c r="R57" s="47"/>
      <c r="S57" s="47"/>
      <c r="T57" s="369"/>
      <c r="U57" s="370"/>
      <c r="V57" s="47"/>
      <c r="W57" s="47"/>
      <c r="X57" s="47"/>
      <c r="Y57" s="47"/>
      <c r="Z57" s="47"/>
      <c r="AA57" s="369"/>
      <c r="AB57" s="370"/>
      <c r="AC57" s="47"/>
      <c r="AD57" s="47"/>
      <c r="AE57" s="47"/>
      <c r="AF57" s="47"/>
      <c r="AG57" s="47"/>
      <c r="AH57" s="369"/>
      <c r="AI57" s="370"/>
      <c r="AJ57" s="47"/>
      <c r="AK57" s="47"/>
      <c r="AL57" s="47"/>
      <c r="AM57" s="48"/>
      <c r="AN57" s="48"/>
      <c r="AO57" s="48"/>
      <c r="AP57" s="48"/>
      <c r="AQ57" s="48"/>
      <c r="AR57" s="48"/>
      <c r="AS57" s="48"/>
      <c r="AT57" s="48"/>
      <c r="AU57" s="48"/>
      <c r="AV57" s="48"/>
      <c r="AW57" s="48"/>
      <c r="AX57" s="48"/>
      <c r="AY57" s="48"/>
      <c r="AZ57" s="47" t="s">
        <v>870</v>
      </c>
    </row>
    <row r="58" spans="1:52" x14ac:dyDescent="0.35">
      <c r="A58" s="427">
        <f t="shared" si="0"/>
        <v>56</v>
      </c>
      <c r="B58" s="47" t="s">
        <v>2143</v>
      </c>
      <c r="C58" s="47" t="s">
        <v>2144</v>
      </c>
      <c r="D58" s="47" t="s">
        <v>56</v>
      </c>
      <c r="E58" s="47" t="s">
        <v>131</v>
      </c>
      <c r="F58" s="47" t="s">
        <v>59</v>
      </c>
      <c r="G58" s="47" t="s">
        <v>58</v>
      </c>
      <c r="H58" s="47"/>
      <c r="I58" s="47"/>
      <c r="J58" s="47"/>
      <c r="K58" s="47"/>
      <c r="L58" s="47"/>
      <c r="M58" s="369"/>
      <c r="N58" s="370"/>
      <c r="O58" s="47"/>
      <c r="P58" s="47"/>
      <c r="Q58" s="47"/>
      <c r="R58" s="47"/>
      <c r="S58" s="47"/>
      <c r="T58" s="369"/>
      <c r="U58" s="370"/>
      <c r="V58" s="47"/>
      <c r="W58" s="47"/>
      <c r="X58" s="47"/>
      <c r="Y58" s="47"/>
      <c r="Z58" s="47"/>
      <c r="AA58" s="369"/>
      <c r="AB58" s="370"/>
      <c r="AC58" s="47"/>
      <c r="AD58" s="47"/>
      <c r="AE58" s="47"/>
      <c r="AF58" s="47"/>
      <c r="AG58" s="47"/>
      <c r="AH58" s="369"/>
      <c r="AI58" s="370"/>
      <c r="AJ58" s="47" t="s">
        <v>415</v>
      </c>
      <c r="AK58" s="47" t="s">
        <v>415</v>
      </c>
      <c r="AL58" s="47"/>
      <c r="AM58" s="48"/>
      <c r="AN58" s="48"/>
      <c r="AO58" s="48"/>
      <c r="AP58" s="48"/>
      <c r="AQ58" s="48"/>
      <c r="AR58" s="48"/>
      <c r="AS58" s="48"/>
      <c r="AT58" s="48"/>
      <c r="AU58" s="48"/>
      <c r="AV58" s="48"/>
      <c r="AW58" s="48"/>
      <c r="AX58" s="48"/>
      <c r="AY58" s="48"/>
      <c r="AZ58" s="47" t="s">
        <v>870</v>
      </c>
    </row>
    <row r="59" spans="1:52" x14ac:dyDescent="0.35">
      <c r="A59" s="427">
        <f t="shared" si="0"/>
        <v>57</v>
      </c>
      <c r="B59" s="47" t="s">
        <v>2139</v>
      </c>
      <c r="C59" s="47" t="s">
        <v>2140</v>
      </c>
      <c r="D59" s="47" t="s">
        <v>56</v>
      </c>
      <c r="E59" s="47" t="s">
        <v>131</v>
      </c>
      <c r="F59" s="47" t="s">
        <v>59</v>
      </c>
      <c r="G59" s="47" t="s">
        <v>58</v>
      </c>
      <c r="H59" s="47"/>
      <c r="I59" s="47"/>
      <c r="J59" s="47"/>
      <c r="K59" s="47"/>
      <c r="L59" s="47"/>
      <c r="M59" s="369"/>
      <c r="N59" s="370"/>
      <c r="O59" s="47"/>
      <c r="P59" s="47"/>
      <c r="Q59" s="47"/>
      <c r="R59" s="47"/>
      <c r="S59" s="47"/>
      <c r="T59" s="369"/>
      <c r="U59" s="370"/>
      <c r="V59" s="47"/>
      <c r="W59" s="47"/>
      <c r="X59" s="47"/>
      <c r="Y59" s="47"/>
      <c r="Z59" s="47"/>
      <c r="AA59" s="369"/>
      <c r="AB59" s="370"/>
      <c r="AC59" s="47"/>
      <c r="AD59" s="47"/>
      <c r="AE59" s="47"/>
      <c r="AF59" s="47"/>
      <c r="AG59" s="47"/>
      <c r="AH59" s="369"/>
      <c r="AI59" s="370"/>
      <c r="AJ59" s="47" t="s">
        <v>415</v>
      </c>
      <c r="AK59" s="47" t="s">
        <v>415</v>
      </c>
      <c r="AL59" s="47"/>
      <c r="AM59" s="48"/>
      <c r="AN59" s="48"/>
      <c r="AO59" s="48"/>
      <c r="AP59" s="48"/>
      <c r="AQ59" s="48"/>
      <c r="AR59" s="48"/>
      <c r="AS59" s="48"/>
      <c r="AT59" s="48"/>
      <c r="AU59" s="48"/>
      <c r="AV59" s="48"/>
      <c r="AW59" s="48"/>
      <c r="AX59" s="48"/>
      <c r="AY59" s="48"/>
      <c r="AZ59" s="47" t="s">
        <v>870</v>
      </c>
    </row>
    <row r="60" spans="1:52" x14ac:dyDescent="0.35">
      <c r="A60" s="427">
        <f t="shared" si="0"/>
        <v>58</v>
      </c>
      <c r="B60" s="47" t="s">
        <v>2130</v>
      </c>
      <c r="C60" s="47" t="s">
        <v>2131</v>
      </c>
      <c r="D60" s="47" t="s">
        <v>56</v>
      </c>
      <c r="E60" s="47" t="s">
        <v>131</v>
      </c>
      <c r="F60" s="47" t="s">
        <v>1037</v>
      </c>
      <c r="G60" s="47" t="s">
        <v>58</v>
      </c>
      <c r="H60" s="47"/>
      <c r="I60" s="47"/>
      <c r="J60" s="47"/>
      <c r="K60" s="47"/>
      <c r="L60" s="47"/>
      <c r="M60" s="369"/>
      <c r="N60" s="370"/>
      <c r="O60" s="47"/>
      <c r="P60" s="47"/>
      <c r="Q60" s="47"/>
      <c r="R60" s="47"/>
      <c r="S60" s="47"/>
      <c r="T60" s="369"/>
      <c r="U60" s="370"/>
      <c r="V60" s="47"/>
      <c r="W60" s="47"/>
      <c r="X60" s="47"/>
      <c r="Y60" s="47"/>
      <c r="Z60" s="47"/>
      <c r="AA60" s="369"/>
      <c r="AB60" s="370"/>
      <c r="AC60" s="47" t="s">
        <v>415</v>
      </c>
      <c r="AD60" s="47" t="s">
        <v>415</v>
      </c>
      <c r="AE60" s="47" t="s">
        <v>415</v>
      </c>
      <c r="AF60" s="47" t="s">
        <v>1058</v>
      </c>
      <c r="AG60" s="47" t="s">
        <v>1058</v>
      </c>
      <c r="AH60" s="369"/>
      <c r="AI60" s="370"/>
      <c r="AJ60" s="47" t="s">
        <v>1058</v>
      </c>
      <c r="AK60" s="47" t="s">
        <v>1058</v>
      </c>
      <c r="AL60" s="47"/>
      <c r="AM60" s="48">
        <v>0</v>
      </c>
      <c r="AN60" s="48">
        <v>0</v>
      </c>
      <c r="AO60" s="48">
        <v>0</v>
      </c>
      <c r="AP60" s="48"/>
      <c r="AQ60" s="48">
        <v>0</v>
      </c>
      <c r="AR60" s="48">
        <v>0</v>
      </c>
      <c r="AS60" s="48">
        <v>0</v>
      </c>
      <c r="AT60" s="48">
        <v>0</v>
      </c>
      <c r="AU60" s="48">
        <v>0</v>
      </c>
      <c r="AV60" s="48">
        <v>0</v>
      </c>
      <c r="AW60" s="48"/>
      <c r="AX60" s="48"/>
      <c r="AY60" s="48"/>
      <c r="AZ60" s="47" t="s">
        <v>870</v>
      </c>
    </row>
    <row r="61" spans="1:52" x14ac:dyDescent="0.35">
      <c r="A61" s="427">
        <f t="shared" si="0"/>
        <v>59</v>
      </c>
      <c r="B61" s="47" t="s">
        <v>2127</v>
      </c>
      <c r="C61" s="47" t="s">
        <v>2128</v>
      </c>
      <c r="D61" s="47" t="s">
        <v>56</v>
      </c>
      <c r="E61" s="47" t="s">
        <v>131</v>
      </c>
      <c r="F61" s="47" t="s">
        <v>59</v>
      </c>
      <c r="G61" s="47" t="s">
        <v>58</v>
      </c>
      <c r="H61" s="47"/>
      <c r="I61" s="47"/>
      <c r="J61" s="47"/>
      <c r="K61" s="47"/>
      <c r="L61" s="47"/>
      <c r="M61" s="369"/>
      <c r="N61" s="370"/>
      <c r="O61" s="47"/>
      <c r="P61" s="47"/>
      <c r="Q61" s="47"/>
      <c r="R61" s="47"/>
      <c r="S61" s="47"/>
      <c r="T61" s="369"/>
      <c r="U61" s="370"/>
      <c r="V61" s="47"/>
      <c r="W61" s="47"/>
      <c r="X61" s="47"/>
      <c r="Y61" s="47"/>
      <c r="Z61" s="47"/>
      <c r="AA61" s="369"/>
      <c r="AB61" s="370"/>
      <c r="AC61" s="47" t="s">
        <v>415</v>
      </c>
      <c r="AD61" s="47" t="s">
        <v>415</v>
      </c>
      <c r="AE61" s="47" t="s">
        <v>415</v>
      </c>
      <c r="AF61" s="47" t="s">
        <v>1058</v>
      </c>
      <c r="AG61" s="47" t="s">
        <v>1058</v>
      </c>
      <c r="AH61" s="369"/>
      <c r="AI61" s="370"/>
      <c r="AJ61" s="47" t="s">
        <v>1058</v>
      </c>
      <c r="AK61" s="47" t="s">
        <v>1058</v>
      </c>
      <c r="AL61" s="47"/>
      <c r="AM61" s="48">
        <v>0</v>
      </c>
      <c r="AN61" s="48">
        <v>0</v>
      </c>
      <c r="AO61" s="48">
        <v>0</v>
      </c>
      <c r="AP61" s="48"/>
      <c r="AQ61" s="48">
        <v>0</v>
      </c>
      <c r="AR61" s="48">
        <v>0</v>
      </c>
      <c r="AS61" s="48">
        <v>0</v>
      </c>
      <c r="AT61" s="48">
        <v>0</v>
      </c>
      <c r="AU61" s="48">
        <v>0</v>
      </c>
      <c r="AV61" s="48">
        <v>0</v>
      </c>
      <c r="AW61" s="48"/>
      <c r="AX61" s="48"/>
      <c r="AY61" s="48"/>
      <c r="AZ61" s="47" t="s">
        <v>870</v>
      </c>
    </row>
    <row r="62" spans="1:52" x14ac:dyDescent="0.35">
      <c r="A62" s="427">
        <f t="shared" si="0"/>
        <v>60</v>
      </c>
      <c r="B62" s="47" t="s">
        <v>2124</v>
      </c>
      <c r="C62" s="47" t="s">
        <v>2125</v>
      </c>
      <c r="D62" s="47" t="s">
        <v>56</v>
      </c>
      <c r="E62" s="47" t="s">
        <v>131</v>
      </c>
      <c r="F62" s="47" t="s">
        <v>59</v>
      </c>
      <c r="G62" s="47" t="s">
        <v>58</v>
      </c>
      <c r="H62" s="47"/>
      <c r="I62" s="47"/>
      <c r="J62" s="47"/>
      <c r="K62" s="47"/>
      <c r="L62" s="47"/>
      <c r="M62" s="369"/>
      <c r="N62" s="370"/>
      <c r="O62" s="47"/>
      <c r="P62" s="47"/>
      <c r="Q62" s="47"/>
      <c r="R62" s="47"/>
      <c r="S62" s="47"/>
      <c r="T62" s="369"/>
      <c r="U62" s="370"/>
      <c r="V62" s="47"/>
      <c r="W62" s="47"/>
      <c r="X62" s="47"/>
      <c r="Y62" s="47"/>
      <c r="Z62" s="47"/>
      <c r="AA62" s="369"/>
      <c r="AB62" s="370"/>
      <c r="AC62" s="47" t="s">
        <v>415</v>
      </c>
      <c r="AD62" s="47" t="s">
        <v>415</v>
      </c>
      <c r="AE62" s="47" t="s">
        <v>415</v>
      </c>
      <c r="AF62" s="47" t="s">
        <v>1058</v>
      </c>
      <c r="AG62" s="47" t="s">
        <v>1058</v>
      </c>
      <c r="AH62" s="369"/>
      <c r="AI62" s="370"/>
      <c r="AJ62" s="47" t="s">
        <v>1058</v>
      </c>
      <c r="AK62" s="47" t="s">
        <v>1059</v>
      </c>
      <c r="AL62" s="47"/>
      <c r="AM62" s="48">
        <v>0</v>
      </c>
      <c r="AN62" s="48">
        <v>0</v>
      </c>
      <c r="AO62" s="48">
        <v>0</v>
      </c>
      <c r="AP62" s="48"/>
      <c r="AQ62" s="48">
        <v>0</v>
      </c>
      <c r="AR62" s="48">
        <v>0</v>
      </c>
      <c r="AS62" s="48">
        <v>0</v>
      </c>
      <c r="AT62" s="48">
        <v>0</v>
      </c>
      <c r="AU62" s="48">
        <v>5</v>
      </c>
      <c r="AV62" s="48">
        <v>1</v>
      </c>
      <c r="AW62" s="48"/>
      <c r="AX62" s="48"/>
      <c r="AY62" s="48"/>
      <c r="AZ62" s="47" t="s">
        <v>870</v>
      </c>
    </row>
    <row r="63" spans="1:52" x14ac:dyDescent="0.35">
      <c r="A63" s="427">
        <f t="shared" si="0"/>
        <v>61</v>
      </c>
      <c r="B63" s="47" t="s">
        <v>2121</v>
      </c>
      <c r="C63" s="47" t="s">
        <v>2122</v>
      </c>
      <c r="D63" s="47" t="s">
        <v>56</v>
      </c>
      <c r="E63" s="47" t="s">
        <v>131</v>
      </c>
      <c r="F63" s="47" t="s">
        <v>59</v>
      </c>
      <c r="G63" s="47" t="s">
        <v>58</v>
      </c>
      <c r="H63" s="47"/>
      <c r="I63" s="47"/>
      <c r="J63" s="47"/>
      <c r="K63" s="47"/>
      <c r="L63" s="47"/>
      <c r="M63" s="369"/>
      <c r="N63" s="370"/>
      <c r="O63" s="47"/>
      <c r="P63" s="47"/>
      <c r="Q63" s="47"/>
      <c r="R63" s="47"/>
      <c r="S63" s="47"/>
      <c r="T63" s="369"/>
      <c r="U63" s="370"/>
      <c r="V63" s="47"/>
      <c r="W63" s="47"/>
      <c r="X63" s="47"/>
      <c r="Y63" s="47"/>
      <c r="Z63" s="47"/>
      <c r="AA63" s="369"/>
      <c r="AB63" s="370"/>
      <c r="AC63" s="47" t="s">
        <v>415</v>
      </c>
      <c r="AD63" s="47" t="s">
        <v>415</v>
      </c>
      <c r="AE63" s="47" t="s">
        <v>415</v>
      </c>
      <c r="AF63" s="47" t="s">
        <v>1058</v>
      </c>
      <c r="AG63" s="47" t="s">
        <v>1058</v>
      </c>
      <c r="AH63" s="369"/>
      <c r="AI63" s="370"/>
      <c r="AJ63" s="47" t="s">
        <v>1058</v>
      </c>
      <c r="AK63" s="47" t="s">
        <v>1058</v>
      </c>
      <c r="AL63" s="47"/>
      <c r="AM63" s="48">
        <v>0</v>
      </c>
      <c r="AN63" s="48">
        <v>0</v>
      </c>
      <c r="AO63" s="48">
        <v>0</v>
      </c>
      <c r="AP63" s="48"/>
      <c r="AQ63" s="48">
        <v>0</v>
      </c>
      <c r="AR63" s="48">
        <v>0</v>
      </c>
      <c r="AS63" s="48">
        <v>0</v>
      </c>
      <c r="AT63" s="48">
        <v>0</v>
      </c>
      <c r="AU63" s="48">
        <v>0</v>
      </c>
      <c r="AV63" s="48">
        <v>0</v>
      </c>
      <c r="AW63" s="48"/>
      <c r="AX63" s="48"/>
      <c r="AY63" s="48"/>
      <c r="AZ63" s="47" t="s">
        <v>870</v>
      </c>
    </row>
    <row r="64" spans="1:52" x14ac:dyDescent="0.35">
      <c r="A64" s="427">
        <f t="shared" si="0"/>
        <v>62</v>
      </c>
      <c r="B64" s="47" t="s">
        <v>2115</v>
      </c>
      <c r="C64" s="47" t="s">
        <v>2116</v>
      </c>
      <c r="D64" s="47" t="s">
        <v>56</v>
      </c>
      <c r="E64" s="47" t="s">
        <v>131</v>
      </c>
      <c r="F64" s="47" t="s">
        <v>57</v>
      </c>
      <c r="G64" s="47" t="s">
        <v>58</v>
      </c>
      <c r="H64" s="47"/>
      <c r="I64" s="47"/>
      <c r="J64" s="47"/>
      <c r="K64" s="47"/>
      <c r="L64" s="47"/>
      <c r="M64" s="369"/>
      <c r="N64" s="370"/>
      <c r="O64" s="47"/>
      <c r="P64" s="47"/>
      <c r="Q64" s="47"/>
      <c r="R64" s="47"/>
      <c r="S64" s="47"/>
      <c r="T64" s="369"/>
      <c r="U64" s="370"/>
      <c r="V64" s="47"/>
      <c r="W64" s="47"/>
      <c r="X64" s="47"/>
      <c r="Y64" s="47"/>
      <c r="Z64" s="47"/>
      <c r="AA64" s="369"/>
      <c r="AB64" s="370"/>
      <c r="AC64" s="47" t="s">
        <v>415</v>
      </c>
      <c r="AD64" s="47" t="s">
        <v>415</v>
      </c>
      <c r="AE64" s="47" t="s">
        <v>415</v>
      </c>
      <c r="AF64" s="47" t="s">
        <v>1058</v>
      </c>
      <c r="AG64" s="47" t="s">
        <v>1058</v>
      </c>
      <c r="AH64" s="369"/>
      <c r="AI64" s="370"/>
      <c r="AJ64" s="47" t="s">
        <v>1058</v>
      </c>
      <c r="AK64" s="47"/>
      <c r="AL64" s="47"/>
      <c r="AM64" s="48">
        <v>0</v>
      </c>
      <c r="AN64" s="48">
        <v>0</v>
      </c>
      <c r="AO64" s="48">
        <v>0</v>
      </c>
      <c r="AP64" s="48"/>
      <c r="AQ64" s="48">
        <v>0</v>
      </c>
      <c r="AR64" s="48">
        <v>0</v>
      </c>
      <c r="AS64" s="48">
        <v>0</v>
      </c>
      <c r="AT64" s="48">
        <v>0</v>
      </c>
      <c r="AU64" s="48">
        <v>0</v>
      </c>
      <c r="AV64" s="48">
        <v>0</v>
      </c>
      <c r="AW64" s="48"/>
      <c r="AX64" s="48"/>
      <c r="AY64" s="48"/>
      <c r="AZ64" s="47" t="s">
        <v>870</v>
      </c>
    </row>
    <row r="65" spans="1:52" x14ac:dyDescent="0.35">
      <c r="A65" s="427">
        <f t="shared" si="0"/>
        <v>63</v>
      </c>
      <c r="B65" s="47" t="s">
        <v>2112</v>
      </c>
      <c r="C65" s="47" t="s">
        <v>2113</v>
      </c>
      <c r="D65" s="47" t="s">
        <v>56</v>
      </c>
      <c r="E65" s="47" t="s">
        <v>131</v>
      </c>
      <c r="F65" s="47" t="s">
        <v>57</v>
      </c>
      <c r="G65" s="47" t="s">
        <v>58</v>
      </c>
      <c r="H65" s="47"/>
      <c r="I65" s="47"/>
      <c r="J65" s="47"/>
      <c r="K65" s="47"/>
      <c r="L65" s="47"/>
      <c r="M65" s="369"/>
      <c r="N65" s="370"/>
      <c r="O65" s="47"/>
      <c r="P65" s="47"/>
      <c r="Q65" s="47"/>
      <c r="R65" s="47"/>
      <c r="S65" s="47"/>
      <c r="T65" s="369"/>
      <c r="U65" s="370"/>
      <c r="V65" s="47"/>
      <c r="W65" s="47"/>
      <c r="X65" s="47"/>
      <c r="Y65" s="47"/>
      <c r="Z65" s="47"/>
      <c r="AA65" s="369"/>
      <c r="AB65" s="370"/>
      <c r="AC65" s="47" t="s">
        <v>415</v>
      </c>
      <c r="AD65" s="47" t="s">
        <v>415</v>
      </c>
      <c r="AE65" s="47" t="s">
        <v>415</v>
      </c>
      <c r="AF65" s="47" t="s">
        <v>1058</v>
      </c>
      <c r="AG65" s="47" t="s">
        <v>1058</v>
      </c>
      <c r="AH65" s="369"/>
      <c r="AI65" s="370"/>
      <c r="AJ65" s="47" t="s">
        <v>1058</v>
      </c>
      <c r="AK65" s="47" t="s">
        <v>1058</v>
      </c>
      <c r="AL65" s="47"/>
      <c r="AM65" s="48">
        <v>0</v>
      </c>
      <c r="AN65" s="48">
        <v>0</v>
      </c>
      <c r="AO65" s="48">
        <v>0</v>
      </c>
      <c r="AP65" s="48"/>
      <c r="AQ65" s="48">
        <v>0</v>
      </c>
      <c r="AR65" s="48">
        <v>0</v>
      </c>
      <c r="AS65" s="48">
        <v>0</v>
      </c>
      <c r="AT65" s="48">
        <v>0</v>
      </c>
      <c r="AU65" s="48">
        <v>0</v>
      </c>
      <c r="AV65" s="48">
        <v>0</v>
      </c>
      <c r="AW65" s="48"/>
      <c r="AX65" s="48"/>
      <c r="AY65" s="48"/>
      <c r="AZ65" s="47" t="s">
        <v>870</v>
      </c>
    </row>
    <row r="66" spans="1:52" x14ac:dyDescent="0.35">
      <c r="A66" s="427">
        <f t="shared" si="0"/>
        <v>64</v>
      </c>
      <c r="B66" s="47" t="s">
        <v>2109</v>
      </c>
      <c r="C66" s="47" t="s">
        <v>2110</v>
      </c>
      <c r="D66" s="47" t="s">
        <v>56</v>
      </c>
      <c r="E66" s="47" t="s">
        <v>131</v>
      </c>
      <c r="F66" s="47" t="s">
        <v>59</v>
      </c>
      <c r="G66" s="47" t="s">
        <v>58</v>
      </c>
      <c r="H66" s="47"/>
      <c r="I66" s="47"/>
      <c r="J66" s="47"/>
      <c r="K66" s="47"/>
      <c r="L66" s="47"/>
      <c r="M66" s="369"/>
      <c r="N66" s="370"/>
      <c r="O66" s="47"/>
      <c r="P66" s="47"/>
      <c r="Q66" s="47"/>
      <c r="R66" s="47"/>
      <c r="S66" s="47"/>
      <c r="T66" s="369"/>
      <c r="U66" s="370"/>
      <c r="V66" s="47"/>
      <c r="W66" s="47"/>
      <c r="X66" s="47"/>
      <c r="Y66" s="47"/>
      <c r="Z66" s="47"/>
      <c r="AA66" s="369"/>
      <c r="AB66" s="370"/>
      <c r="AC66" s="47" t="s">
        <v>415</v>
      </c>
      <c r="AD66" s="47" t="s">
        <v>415</v>
      </c>
      <c r="AE66" s="47" t="s">
        <v>415</v>
      </c>
      <c r="AF66" s="47" t="s">
        <v>1058</v>
      </c>
      <c r="AG66" s="47" t="s">
        <v>1058</v>
      </c>
      <c r="AH66" s="369"/>
      <c r="AI66" s="370"/>
      <c r="AJ66" s="47" t="s">
        <v>1058</v>
      </c>
      <c r="AK66" s="47" t="s">
        <v>1058</v>
      </c>
      <c r="AL66" s="47"/>
      <c r="AM66" s="48">
        <v>0</v>
      </c>
      <c r="AN66" s="48">
        <v>0</v>
      </c>
      <c r="AO66" s="48">
        <v>0</v>
      </c>
      <c r="AP66" s="48"/>
      <c r="AQ66" s="48">
        <v>0</v>
      </c>
      <c r="AR66" s="48">
        <v>0</v>
      </c>
      <c r="AS66" s="48">
        <v>0</v>
      </c>
      <c r="AT66" s="48">
        <v>0</v>
      </c>
      <c r="AU66" s="48">
        <v>0</v>
      </c>
      <c r="AV66" s="48">
        <v>0</v>
      </c>
      <c r="AW66" s="48"/>
      <c r="AX66" s="48"/>
      <c r="AY66" s="48"/>
      <c r="AZ66" s="47" t="s">
        <v>319</v>
      </c>
    </row>
    <row r="67" spans="1:52" x14ac:dyDescent="0.35">
      <c r="A67" s="427">
        <f t="shared" si="0"/>
        <v>65</v>
      </c>
      <c r="B67" s="47" t="s">
        <v>2106</v>
      </c>
      <c r="C67" s="47" t="s">
        <v>2107</v>
      </c>
      <c r="D67" s="47" t="s">
        <v>56</v>
      </c>
      <c r="E67" s="47" t="s">
        <v>131</v>
      </c>
      <c r="F67" s="47" t="s">
        <v>63</v>
      </c>
      <c r="G67" s="47" t="s">
        <v>58</v>
      </c>
      <c r="H67" s="47"/>
      <c r="I67" s="47"/>
      <c r="J67" s="47"/>
      <c r="K67" s="47"/>
      <c r="L67" s="47"/>
      <c r="M67" s="369"/>
      <c r="N67" s="370"/>
      <c r="O67" s="47"/>
      <c r="P67" s="47"/>
      <c r="Q67" s="47"/>
      <c r="R67" s="47"/>
      <c r="S67" s="47"/>
      <c r="T67" s="369"/>
      <c r="U67" s="370"/>
      <c r="V67" s="47"/>
      <c r="W67" s="47"/>
      <c r="X67" s="47"/>
      <c r="Y67" s="47"/>
      <c r="Z67" s="47"/>
      <c r="AA67" s="369"/>
      <c r="AB67" s="370"/>
      <c r="AC67" s="47"/>
      <c r="AD67" s="47"/>
      <c r="AE67" s="47"/>
      <c r="AF67" s="47"/>
      <c r="AG67" s="47"/>
      <c r="AH67" s="369"/>
      <c r="AI67" s="370"/>
      <c r="AJ67" s="47"/>
      <c r="AK67" s="47"/>
      <c r="AL67" s="47"/>
      <c r="AM67" s="48"/>
      <c r="AN67" s="48"/>
      <c r="AO67" s="48"/>
      <c r="AP67" s="48"/>
      <c r="AQ67" s="48"/>
      <c r="AR67" s="48"/>
      <c r="AS67" s="48"/>
      <c r="AT67" s="48"/>
      <c r="AU67" s="48"/>
      <c r="AV67" s="48"/>
      <c r="AW67" s="48"/>
      <c r="AX67" s="48"/>
      <c r="AY67" s="48"/>
      <c r="AZ67" s="47" t="s">
        <v>319</v>
      </c>
    </row>
    <row r="68" spans="1:52" x14ac:dyDescent="0.35">
      <c r="A68" s="427">
        <f t="shared" ref="A68:A131" si="1">ROW()-2</f>
        <v>66</v>
      </c>
      <c r="B68" s="47" t="s">
        <v>2103</v>
      </c>
      <c r="C68" s="47" t="s">
        <v>2104</v>
      </c>
      <c r="D68" s="47" t="s">
        <v>56</v>
      </c>
      <c r="E68" s="47" t="s">
        <v>131</v>
      </c>
      <c r="F68" s="47" t="s">
        <v>63</v>
      </c>
      <c r="G68" s="47" t="s">
        <v>58</v>
      </c>
      <c r="H68" s="47"/>
      <c r="I68" s="47"/>
      <c r="J68" s="47"/>
      <c r="K68" s="47"/>
      <c r="L68" s="47"/>
      <c r="M68" s="369"/>
      <c r="N68" s="370"/>
      <c r="O68" s="47"/>
      <c r="P68" s="47"/>
      <c r="Q68" s="47"/>
      <c r="R68" s="47"/>
      <c r="S68" s="47"/>
      <c r="T68" s="369"/>
      <c r="U68" s="370"/>
      <c r="V68" s="47"/>
      <c r="W68" s="47"/>
      <c r="X68" s="47"/>
      <c r="Y68" s="47"/>
      <c r="Z68" s="47"/>
      <c r="AA68" s="369"/>
      <c r="AB68" s="370"/>
      <c r="AC68" s="47" t="s">
        <v>415</v>
      </c>
      <c r="AD68" s="47" t="s">
        <v>415</v>
      </c>
      <c r="AE68" s="47" t="s">
        <v>415</v>
      </c>
      <c r="AF68" s="47" t="s">
        <v>1058</v>
      </c>
      <c r="AG68" s="47" t="s">
        <v>1058</v>
      </c>
      <c r="AH68" s="369"/>
      <c r="AI68" s="370"/>
      <c r="AJ68" s="47" t="s">
        <v>1059</v>
      </c>
      <c r="AK68" s="47" t="s">
        <v>1059</v>
      </c>
      <c r="AL68" s="47"/>
      <c r="AM68" s="48">
        <v>0</v>
      </c>
      <c r="AN68" s="48">
        <v>0</v>
      </c>
      <c r="AO68" s="48">
        <v>0</v>
      </c>
      <c r="AP68" s="48"/>
      <c r="AQ68" s="48">
        <v>0</v>
      </c>
      <c r="AR68" s="48">
        <v>0</v>
      </c>
      <c r="AS68" s="48">
        <v>0</v>
      </c>
      <c r="AT68" s="48">
        <v>0</v>
      </c>
      <c r="AU68" s="48">
        <v>10</v>
      </c>
      <c r="AV68" s="48">
        <v>2</v>
      </c>
      <c r="AW68" s="48"/>
      <c r="AX68" s="48"/>
      <c r="AY68" s="48"/>
      <c r="AZ68" s="47" t="s">
        <v>1068</v>
      </c>
    </row>
    <row r="69" spans="1:52" x14ac:dyDescent="0.35">
      <c r="A69" s="427">
        <f t="shared" si="1"/>
        <v>67</v>
      </c>
      <c r="B69" s="47" t="s">
        <v>2100</v>
      </c>
      <c r="C69" s="47" t="s">
        <v>2101</v>
      </c>
      <c r="D69" s="47" t="s">
        <v>56</v>
      </c>
      <c r="E69" s="47" t="s">
        <v>131</v>
      </c>
      <c r="F69" s="47" t="s">
        <v>63</v>
      </c>
      <c r="G69" s="47" t="s">
        <v>58</v>
      </c>
      <c r="H69" s="47"/>
      <c r="I69" s="47"/>
      <c r="J69" s="47"/>
      <c r="K69" s="47"/>
      <c r="L69" s="47"/>
      <c r="M69" s="369"/>
      <c r="N69" s="370"/>
      <c r="O69" s="47"/>
      <c r="P69" s="47"/>
      <c r="Q69" s="47"/>
      <c r="R69" s="47"/>
      <c r="S69" s="47"/>
      <c r="T69" s="369"/>
      <c r="U69" s="370"/>
      <c r="V69" s="47"/>
      <c r="W69" s="47"/>
      <c r="X69" s="47"/>
      <c r="Y69" s="47"/>
      <c r="Z69" s="47"/>
      <c r="AA69" s="369"/>
      <c r="AB69" s="370"/>
      <c r="AC69" s="47" t="s">
        <v>415</v>
      </c>
      <c r="AD69" s="47" t="s">
        <v>415</v>
      </c>
      <c r="AE69" s="47" t="s">
        <v>415</v>
      </c>
      <c r="AF69" s="47" t="s">
        <v>1058</v>
      </c>
      <c r="AG69" s="47" t="s">
        <v>1058</v>
      </c>
      <c r="AH69" s="369"/>
      <c r="AI69" s="370"/>
      <c r="AJ69" s="47" t="s">
        <v>1059</v>
      </c>
      <c r="AK69" s="47" t="s">
        <v>1059</v>
      </c>
      <c r="AL69" s="47"/>
      <c r="AM69" s="48">
        <v>0</v>
      </c>
      <c r="AN69" s="48">
        <v>0</v>
      </c>
      <c r="AO69" s="48">
        <v>0</v>
      </c>
      <c r="AP69" s="48"/>
      <c r="AQ69" s="48">
        <v>0</v>
      </c>
      <c r="AR69" s="48">
        <v>0</v>
      </c>
      <c r="AS69" s="48">
        <v>0</v>
      </c>
      <c r="AT69" s="48">
        <v>0</v>
      </c>
      <c r="AU69" s="48">
        <v>10</v>
      </c>
      <c r="AV69" s="48">
        <v>2</v>
      </c>
      <c r="AW69" s="48"/>
      <c r="AX69" s="48"/>
      <c r="AY69" s="48"/>
      <c r="AZ69" s="47" t="s">
        <v>1068</v>
      </c>
    </row>
    <row r="70" spans="1:52" x14ac:dyDescent="0.35">
      <c r="A70" s="427">
        <f t="shared" si="1"/>
        <v>68</v>
      </c>
      <c r="B70" s="47" t="s">
        <v>2098</v>
      </c>
      <c r="C70" s="47" t="s">
        <v>761</v>
      </c>
      <c r="D70" s="47" t="s">
        <v>56</v>
      </c>
      <c r="E70" s="47" t="s">
        <v>131</v>
      </c>
      <c r="F70" s="47" t="s">
        <v>63</v>
      </c>
      <c r="G70" s="47" t="s">
        <v>58</v>
      </c>
      <c r="H70" s="47"/>
      <c r="I70" s="47"/>
      <c r="J70" s="47"/>
      <c r="K70" s="47"/>
      <c r="L70" s="47"/>
      <c r="M70" s="369"/>
      <c r="N70" s="370"/>
      <c r="O70" s="47"/>
      <c r="P70" s="47"/>
      <c r="Q70" s="47"/>
      <c r="R70" s="47"/>
      <c r="S70" s="47"/>
      <c r="T70" s="369"/>
      <c r="U70" s="370"/>
      <c r="V70" s="47"/>
      <c r="W70" s="47"/>
      <c r="X70" s="47"/>
      <c r="Y70" s="47"/>
      <c r="Z70" s="47"/>
      <c r="AA70" s="369"/>
      <c r="AB70" s="370"/>
      <c r="AC70" s="47" t="s">
        <v>415</v>
      </c>
      <c r="AD70" s="47" t="s">
        <v>415</v>
      </c>
      <c r="AE70" s="47" t="s">
        <v>415</v>
      </c>
      <c r="AF70" s="47" t="s">
        <v>1058</v>
      </c>
      <c r="AG70" s="47" t="s">
        <v>1058</v>
      </c>
      <c r="AH70" s="369"/>
      <c r="AI70" s="370"/>
      <c r="AJ70" s="47" t="s">
        <v>1058</v>
      </c>
      <c r="AK70" s="47" t="s">
        <v>1058</v>
      </c>
      <c r="AL70" s="47"/>
      <c r="AM70" s="48">
        <v>0</v>
      </c>
      <c r="AN70" s="48">
        <v>0</v>
      </c>
      <c r="AO70" s="48">
        <v>0</v>
      </c>
      <c r="AP70" s="48"/>
      <c r="AQ70" s="48">
        <v>0</v>
      </c>
      <c r="AR70" s="48">
        <v>0</v>
      </c>
      <c r="AS70" s="48">
        <v>0</v>
      </c>
      <c r="AT70" s="48">
        <v>0</v>
      </c>
      <c r="AU70" s="48">
        <v>0</v>
      </c>
      <c r="AV70" s="48">
        <v>0</v>
      </c>
      <c r="AW70" s="48"/>
      <c r="AX70" s="48"/>
      <c r="AY70" s="48"/>
      <c r="AZ70" s="47" t="s">
        <v>1068</v>
      </c>
    </row>
    <row r="71" spans="1:52" x14ac:dyDescent="0.35">
      <c r="A71" s="427">
        <f t="shared" si="1"/>
        <v>69</v>
      </c>
      <c r="B71" s="47" t="s">
        <v>2095</v>
      </c>
      <c r="C71" s="47" t="s">
        <v>2096</v>
      </c>
      <c r="D71" s="47" t="s">
        <v>56</v>
      </c>
      <c r="E71" s="47" t="s">
        <v>131</v>
      </c>
      <c r="F71" s="47" t="s">
        <v>63</v>
      </c>
      <c r="G71" s="47" t="s">
        <v>58</v>
      </c>
      <c r="H71" s="47"/>
      <c r="I71" s="47"/>
      <c r="J71" s="47"/>
      <c r="K71" s="47"/>
      <c r="L71" s="47"/>
      <c r="M71" s="369"/>
      <c r="N71" s="370"/>
      <c r="O71" s="47"/>
      <c r="P71" s="47"/>
      <c r="Q71" s="47"/>
      <c r="R71" s="47"/>
      <c r="S71" s="47"/>
      <c r="T71" s="369"/>
      <c r="U71" s="370"/>
      <c r="V71" s="47"/>
      <c r="W71" s="47"/>
      <c r="X71" s="47"/>
      <c r="Y71" s="47"/>
      <c r="Z71" s="47"/>
      <c r="AA71" s="369"/>
      <c r="AB71" s="370"/>
      <c r="AC71" s="47" t="s">
        <v>415</v>
      </c>
      <c r="AD71" s="47" t="s">
        <v>415</v>
      </c>
      <c r="AE71" s="47" t="s">
        <v>415</v>
      </c>
      <c r="AF71" s="47"/>
      <c r="AG71" s="47" t="s">
        <v>1058</v>
      </c>
      <c r="AH71" s="369" t="s">
        <v>1058</v>
      </c>
      <c r="AI71" s="370"/>
      <c r="AJ71" s="47" t="s">
        <v>1058</v>
      </c>
      <c r="AK71" s="47" t="s">
        <v>1058</v>
      </c>
      <c r="AL71" s="47"/>
      <c r="AM71" s="48">
        <v>0</v>
      </c>
      <c r="AN71" s="48">
        <v>0</v>
      </c>
      <c r="AO71" s="48">
        <v>0</v>
      </c>
      <c r="AP71" s="48"/>
      <c r="AQ71" s="48">
        <v>0</v>
      </c>
      <c r="AR71" s="48">
        <v>0</v>
      </c>
      <c r="AS71" s="48">
        <v>0</v>
      </c>
      <c r="AT71" s="48">
        <v>0</v>
      </c>
      <c r="AU71" s="48">
        <v>0</v>
      </c>
      <c r="AV71" s="48">
        <v>0</v>
      </c>
      <c r="AW71" s="48"/>
      <c r="AX71" s="48"/>
      <c r="AY71" s="48"/>
      <c r="AZ71" s="47" t="s">
        <v>1067</v>
      </c>
    </row>
    <row r="72" spans="1:52" x14ac:dyDescent="0.35">
      <c r="A72" s="427">
        <f t="shared" si="1"/>
        <v>70</v>
      </c>
      <c r="B72" s="47" t="s">
        <v>2091</v>
      </c>
      <c r="C72" s="47" t="s">
        <v>2092</v>
      </c>
      <c r="D72" s="47" t="s">
        <v>56</v>
      </c>
      <c r="E72" s="47" t="s">
        <v>131</v>
      </c>
      <c r="F72" s="47" t="s">
        <v>63</v>
      </c>
      <c r="G72" s="47" t="s">
        <v>58</v>
      </c>
      <c r="H72" s="47"/>
      <c r="I72" s="47"/>
      <c r="J72" s="47"/>
      <c r="K72" s="47"/>
      <c r="L72" s="47"/>
      <c r="M72" s="369"/>
      <c r="N72" s="370"/>
      <c r="O72" s="47"/>
      <c r="P72" s="47"/>
      <c r="Q72" s="47"/>
      <c r="R72" s="47"/>
      <c r="S72" s="47"/>
      <c r="T72" s="369"/>
      <c r="U72" s="370"/>
      <c r="V72" s="47"/>
      <c r="W72" s="47"/>
      <c r="X72" s="47"/>
      <c r="Y72" s="47"/>
      <c r="Z72" s="47"/>
      <c r="AA72" s="369"/>
      <c r="AB72" s="370"/>
      <c r="AC72" s="47"/>
      <c r="AD72" s="47"/>
      <c r="AE72" s="47"/>
      <c r="AF72" s="47"/>
      <c r="AG72" s="47"/>
      <c r="AH72" s="369"/>
      <c r="AI72" s="370"/>
      <c r="AJ72" s="47"/>
      <c r="AK72" s="47"/>
      <c r="AL72" s="47"/>
      <c r="AM72" s="48"/>
      <c r="AN72" s="48"/>
      <c r="AO72" s="48"/>
      <c r="AP72" s="48"/>
      <c r="AQ72" s="48"/>
      <c r="AR72" s="48"/>
      <c r="AS72" s="48"/>
      <c r="AT72" s="48"/>
      <c r="AU72" s="48"/>
      <c r="AV72" s="48"/>
      <c r="AW72" s="48"/>
      <c r="AX72" s="48"/>
      <c r="AY72" s="48"/>
      <c r="AZ72" s="47" t="s">
        <v>1067</v>
      </c>
    </row>
    <row r="73" spans="1:52" x14ac:dyDescent="0.35">
      <c r="A73" s="427">
        <f t="shared" si="1"/>
        <v>71</v>
      </c>
      <c r="B73" s="47" t="s">
        <v>2088</v>
      </c>
      <c r="C73" s="47" t="s">
        <v>2089</v>
      </c>
      <c r="D73" s="47" t="s">
        <v>56</v>
      </c>
      <c r="E73" s="47" t="s">
        <v>131</v>
      </c>
      <c r="F73" s="47" t="s">
        <v>63</v>
      </c>
      <c r="G73" s="47" t="s">
        <v>58</v>
      </c>
      <c r="H73" s="47"/>
      <c r="I73" s="47"/>
      <c r="J73" s="47"/>
      <c r="K73" s="47"/>
      <c r="L73" s="47"/>
      <c r="M73" s="369"/>
      <c r="N73" s="370"/>
      <c r="O73" s="47"/>
      <c r="P73" s="47"/>
      <c r="Q73" s="47"/>
      <c r="R73" s="47"/>
      <c r="S73" s="47"/>
      <c r="T73" s="369"/>
      <c r="U73" s="370"/>
      <c r="V73" s="47" t="s">
        <v>415</v>
      </c>
      <c r="W73" s="47" t="s">
        <v>415</v>
      </c>
      <c r="X73" s="47" t="s">
        <v>415</v>
      </c>
      <c r="Y73" s="47" t="s">
        <v>1058</v>
      </c>
      <c r="Z73" s="47" t="s">
        <v>1058</v>
      </c>
      <c r="AA73" s="369"/>
      <c r="AB73" s="370"/>
      <c r="AC73" s="47" t="s">
        <v>1059</v>
      </c>
      <c r="AD73" s="47"/>
      <c r="AE73" s="47" t="s">
        <v>1059</v>
      </c>
      <c r="AF73" s="47" t="s">
        <v>1059</v>
      </c>
      <c r="AG73" s="47"/>
      <c r="AH73" s="369"/>
      <c r="AI73" s="370"/>
      <c r="AJ73" s="47" t="s">
        <v>1058</v>
      </c>
      <c r="AK73" s="47"/>
      <c r="AL73" s="47"/>
      <c r="AM73" s="48">
        <v>0</v>
      </c>
      <c r="AN73" s="48">
        <v>0</v>
      </c>
      <c r="AO73" s="48">
        <v>0</v>
      </c>
      <c r="AP73" s="48"/>
      <c r="AQ73" s="48">
        <v>0</v>
      </c>
      <c r="AR73" s="48">
        <v>0</v>
      </c>
      <c r="AS73" s="48">
        <v>0</v>
      </c>
      <c r="AT73" s="48">
        <v>0</v>
      </c>
      <c r="AU73" s="48">
        <v>15</v>
      </c>
      <c r="AV73" s="48">
        <v>3</v>
      </c>
      <c r="AW73" s="48"/>
      <c r="AX73" s="48"/>
      <c r="AY73" s="48"/>
      <c r="AZ73" s="47" t="s">
        <v>319</v>
      </c>
    </row>
    <row r="74" spans="1:52" x14ac:dyDescent="0.35">
      <c r="A74" s="427">
        <f t="shared" si="1"/>
        <v>72</v>
      </c>
      <c r="B74" s="47" t="s">
        <v>2085</v>
      </c>
      <c r="C74" s="47" t="s">
        <v>2086</v>
      </c>
      <c r="D74" s="47" t="s">
        <v>56</v>
      </c>
      <c r="E74" s="47" t="s">
        <v>131</v>
      </c>
      <c r="F74" s="47" t="s">
        <v>59</v>
      </c>
      <c r="G74" s="47" t="s">
        <v>58</v>
      </c>
      <c r="H74" s="47"/>
      <c r="I74" s="47"/>
      <c r="J74" s="47"/>
      <c r="K74" s="47"/>
      <c r="L74" s="47"/>
      <c r="M74" s="369"/>
      <c r="N74" s="370"/>
      <c r="O74" s="47"/>
      <c r="P74" s="47"/>
      <c r="Q74" s="47"/>
      <c r="R74" s="47"/>
      <c r="S74" s="47"/>
      <c r="T74" s="369"/>
      <c r="U74" s="370"/>
      <c r="V74" s="47"/>
      <c r="W74" s="47"/>
      <c r="X74" s="47"/>
      <c r="Y74" s="47"/>
      <c r="Z74" s="47"/>
      <c r="AA74" s="369"/>
      <c r="AB74" s="370"/>
      <c r="AC74" s="47"/>
      <c r="AD74" s="47"/>
      <c r="AE74" s="47"/>
      <c r="AF74" s="47"/>
      <c r="AG74" s="47"/>
      <c r="AH74" s="369"/>
      <c r="AI74" s="370"/>
      <c r="AJ74" s="47"/>
      <c r="AK74" s="47"/>
      <c r="AL74" s="47"/>
      <c r="AM74" s="48"/>
      <c r="AN74" s="48"/>
      <c r="AO74" s="48"/>
      <c r="AP74" s="48"/>
      <c r="AQ74" s="48"/>
      <c r="AR74" s="48"/>
      <c r="AS74" s="48"/>
      <c r="AT74" s="48"/>
      <c r="AU74" s="48"/>
      <c r="AV74" s="48"/>
      <c r="AW74" s="48"/>
      <c r="AX74" s="48"/>
      <c r="AY74" s="48"/>
      <c r="AZ74" s="47" t="s">
        <v>1067</v>
      </c>
    </row>
    <row r="75" spans="1:52" x14ac:dyDescent="0.35">
      <c r="A75" s="427">
        <f t="shared" si="1"/>
        <v>73</v>
      </c>
      <c r="B75" s="47" t="s">
        <v>2082</v>
      </c>
      <c r="C75" s="47" t="s">
        <v>2083</v>
      </c>
      <c r="D75" s="47" t="s">
        <v>56</v>
      </c>
      <c r="E75" s="47" t="s">
        <v>131</v>
      </c>
      <c r="F75" s="47" t="s">
        <v>59</v>
      </c>
      <c r="G75" s="47" t="s">
        <v>58</v>
      </c>
      <c r="H75" s="47"/>
      <c r="I75" s="47"/>
      <c r="J75" s="47"/>
      <c r="K75" s="47"/>
      <c r="L75" s="47"/>
      <c r="M75" s="369"/>
      <c r="N75" s="370"/>
      <c r="O75" s="47"/>
      <c r="P75" s="47"/>
      <c r="Q75" s="47"/>
      <c r="R75" s="47"/>
      <c r="S75" s="47"/>
      <c r="T75" s="369"/>
      <c r="U75" s="370"/>
      <c r="V75" s="47" t="s">
        <v>415</v>
      </c>
      <c r="W75" s="47" t="s">
        <v>415</v>
      </c>
      <c r="X75" s="47" t="s">
        <v>415</v>
      </c>
      <c r="Y75" s="47" t="s">
        <v>1058</v>
      </c>
      <c r="Z75" s="47" t="s">
        <v>1058</v>
      </c>
      <c r="AA75" s="369"/>
      <c r="AB75" s="370"/>
      <c r="AC75" s="47" t="s">
        <v>1058</v>
      </c>
      <c r="AD75" s="47" t="s">
        <v>1058</v>
      </c>
      <c r="AE75" s="47" t="s">
        <v>1058</v>
      </c>
      <c r="AF75" s="47" t="s">
        <v>1058</v>
      </c>
      <c r="AG75" s="47" t="s">
        <v>97</v>
      </c>
      <c r="AH75" s="369"/>
      <c r="AI75" s="370"/>
      <c r="AJ75" s="47" t="s">
        <v>1059</v>
      </c>
      <c r="AK75" s="47" t="s">
        <v>1059</v>
      </c>
      <c r="AL75" s="47"/>
      <c r="AM75" s="48">
        <v>1</v>
      </c>
      <c r="AN75" s="48">
        <v>0</v>
      </c>
      <c r="AO75" s="48">
        <v>0</v>
      </c>
      <c r="AP75" s="48"/>
      <c r="AQ75" s="48">
        <v>0</v>
      </c>
      <c r="AR75" s="48">
        <v>0</v>
      </c>
      <c r="AS75" s="48">
        <v>0</v>
      </c>
      <c r="AT75" s="48">
        <v>0</v>
      </c>
      <c r="AU75" s="48">
        <v>10</v>
      </c>
      <c r="AV75" s="48">
        <v>2</v>
      </c>
      <c r="AW75" s="48"/>
      <c r="AX75" s="48"/>
      <c r="AY75" s="48"/>
      <c r="AZ75" s="47" t="s">
        <v>1068</v>
      </c>
    </row>
    <row r="76" spans="1:52" x14ac:dyDescent="0.35">
      <c r="A76" s="427">
        <f t="shared" si="1"/>
        <v>74</v>
      </c>
      <c r="B76" s="47" t="s">
        <v>2079</v>
      </c>
      <c r="C76" s="47" t="s">
        <v>2080</v>
      </c>
      <c r="D76" s="47" t="s">
        <v>56</v>
      </c>
      <c r="E76" s="47" t="s">
        <v>131</v>
      </c>
      <c r="F76" s="47" t="s">
        <v>59</v>
      </c>
      <c r="G76" s="47" t="s">
        <v>58</v>
      </c>
      <c r="H76" s="47"/>
      <c r="I76" s="47"/>
      <c r="J76" s="47"/>
      <c r="K76" s="47"/>
      <c r="L76" s="47"/>
      <c r="M76" s="369"/>
      <c r="N76" s="370"/>
      <c r="O76" s="47"/>
      <c r="P76" s="47"/>
      <c r="Q76" s="47"/>
      <c r="R76" s="47"/>
      <c r="S76" s="47"/>
      <c r="T76" s="369"/>
      <c r="U76" s="370"/>
      <c r="V76" s="47" t="s">
        <v>415</v>
      </c>
      <c r="W76" s="47" t="s">
        <v>415</v>
      </c>
      <c r="X76" s="47" t="s">
        <v>415</v>
      </c>
      <c r="Y76" s="47" t="s">
        <v>1058</v>
      </c>
      <c r="Z76" s="47" t="s">
        <v>1058</v>
      </c>
      <c r="AA76" s="369"/>
      <c r="AB76" s="370"/>
      <c r="AC76" s="47" t="s">
        <v>1059</v>
      </c>
      <c r="AD76" s="47" t="s">
        <v>1059</v>
      </c>
      <c r="AE76" s="47" t="s">
        <v>1059</v>
      </c>
      <c r="AF76" s="47" t="s">
        <v>1059</v>
      </c>
      <c r="AG76" s="47" t="s">
        <v>99</v>
      </c>
      <c r="AH76" s="369"/>
      <c r="AI76" s="370"/>
      <c r="AJ76" s="47" t="s">
        <v>1058</v>
      </c>
      <c r="AK76" s="47" t="s">
        <v>1058</v>
      </c>
      <c r="AL76" s="47"/>
      <c r="AM76" s="48">
        <v>0</v>
      </c>
      <c r="AN76" s="48">
        <v>0</v>
      </c>
      <c r="AO76" s="48">
        <v>1</v>
      </c>
      <c r="AP76" s="48"/>
      <c r="AQ76" s="48">
        <v>0</v>
      </c>
      <c r="AR76" s="48">
        <v>0</v>
      </c>
      <c r="AS76" s="48">
        <v>0</v>
      </c>
      <c r="AT76" s="48">
        <v>0</v>
      </c>
      <c r="AU76" s="48">
        <v>20</v>
      </c>
      <c r="AV76" s="48">
        <v>4</v>
      </c>
      <c r="AW76" s="48"/>
      <c r="AX76" s="48"/>
      <c r="AY76" s="48"/>
      <c r="AZ76" s="47" t="s">
        <v>1068</v>
      </c>
    </row>
    <row r="77" spans="1:52" x14ac:dyDescent="0.35">
      <c r="A77" s="427">
        <f t="shared" si="1"/>
        <v>75</v>
      </c>
      <c r="B77" s="47" t="s">
        <v>2076</v>
      </c>
      <c r="C77" s="47" t="s">
        <v>2077</v>
      </c>
      <c r="D77" s="47" t="s">
        <v>56</v>
      </c>
      <c r="E77" s="47" t="s">
        <v>131</v>
      </c>
      <c r="F77" s="47" t="s">
        <v>57</v>
      </c>
      <c r="G77" s="47" t="s">
        <v>58</v>
      </c>
      <c r="H77" s="47"/>
      <c r="I77" s="47"/>
      <c r="J77" s="47"/>
      <c r="K77" s="47"/>
      <c r="L77" s="47"/>
      <c r="M77" s="369"/>
      <c r="N77" s="370"/>
      <c r="O77" s="47"/>
      <c r="P77" s="47"/>
      <c r="Q77" s="47"/>
      <c r="R77" s="47"/>
      <c r="S77" s="47"/>
      <c r="T77" s="369"/>
      <c r="U77" s="370"/>
      <c r="V77" s="47" t="s">
        <v>415</v>
      </c>
      <c r="W77" s="47" t="s">
        <v>415</v>
      </c>
      <c r="X77" s="47" t="s">
        <v>415</v>
      </c>
      <c r="Y77" s="47" t="s">
        <v>1058</v>
      </c>
      <c r="Z77" s="47" t="s">
        <v>1058</v>
      </c>
      <c r="AA77" s="369"/>
      <c r="AB77" s="370"/>
      <c r="AC77" s="47" t="s">
        <v>1058</v>
      </c>
      <c r="AD77" s="47"/>
      <c r="AE77" s="47" t="s">
        <v>1058</v>
      </c>
      <c r="AF77" s="47" t="s">
        <v>1058</v>
      </c>
      <c r="AG77" s="47" t="s">
        <v>97</v>
      </c>
      <c r="AH77" s="369"/>
      <c r="AI77" s="370"/>
      <c r="AJ77" s="47" t="s">
        <v>1058</v>
      </c>
      <c r="AK77" s="47" t="s">
        <v>1058</v>
      </c>
      <c r="AL77" s="47"/>
      <c r="AM77" s="48">
        <v>1</v>
      </c>
      <c r="AN77" s="48">
        <v>0</v>
      </c>
      <c r="AO77" s="48">
        <v>0</v>
      </c>
      <c r="AP77" s="48"/>
      <c r="AQ77" s="48">
        <v>0</v>
      </c>
      <c r="AR77" s="48">
        <v>0</v>
      </c>
      <c r="AS77" s="48">
        <v>0</v>
      </c>
      <c r="AT77" s="48">
        <v>0</v>
      </c>
      <c r="AU77" s="48">
        <v>0</v>
      </c>
      <c r="AV77" s="48">
        <v>0</v>
      </c>
      <c r="AW77" s="48"/>
      <c r="AX77" s="48"/>
      <c r="AY77" s="48"/>
      <c r="AZ77" s="47" t="s">
        <v>1068</v>
      </c>
    </row>
    <row r="78" spans="1:52" x14ac:dyDescent="0.35">
      <c r="A78" s="427">
        <f t="shared" si="1"/>
        <v>76</v>
      </c>
      <c r="B78" s="47" t="s">
        <v>2073</v>
      </c>
      <c r="C78" s="47" t="s">
        <v>2074</v>
      </c>
      <c r="D78" s="47" t="s">
        <v>56</v>
      </c>
      <c r="E78" s="47" t="s">
        <v>131</v>
      </c>
      <c r="F78" s="47" t="s">
        <v>63</v>
      </c>
      <c r="G78" s="47" t="s">
        <v>58</v>
      </c>
      <c r="H78" s="47"/>
      <c r="I78" s="47"/>
      <c r="J78" s="47"/>
      <c r="K78" s="47"/>
      <c r="L78" s="47"/>
      <c r="M78" s="369"/>
      <c r="N78" s="370"/>
      <c r="O78" s="47"/>
      <c r="P78" s="47"/>
      <c r="Q78" s="47"/>
      <c r="R78" s="47"/>
      <c r="S78" s="47"/>
      <c r="T78" s="369"/>
      <c r="U78" s="370"/>
      <c r="V78" s="47"/>
      <c r="W78" s="47"/>
      <c r="X78" s="47"/>
      <c r="Y78" s="47"/>
      <c r="Z78" s="47"/>
      <c r="AA78" s="369"/>
      <c r="AB78" s="370"/>
      <c r="AC78" s="47"/>
      <c r="AD78" s="47"/>
      <c r="AE78" s="47"/>
      <c r="AF78" s="47"/>
      <c r="AG78" s="47"/>
      <c r="AH78" s="369"/>
      <c r="AI78" s="370"/>
      <c r="AJ78" s="47"/>
      <c r="AK78" s="47"/>
      <c r="AL78" s="47"/>
      <c r="AM78" s="48"/>
      <c r="AN78" s="48"/>
      <c r="AO78" s="48"/>
      <c r="AP78" s="48"/>
      <c r="AQ78" s="48"/>
      <c r="AR78" s="48"/>
      <c r="AS78" s="48"/>
      <c r="AT78" s="48"/>
      <c r="AU78" s="48"/>
      <c r="AV78" s="48"/>
      <c r="AW78" s="48"/>
      <c r="AX78" s="48"/>
      <c r="AY78" s="48"/>
      <c r="AZ78" s="47" t="s">
        <v>870</v>
      </c>
    </row>
    <row r="79" spans="1:52" x14ac:dyDescent="0.35">
      <c r="A79" s="427">
        <f t="shared" si="1"/>
        <v>77</v>
      </c>
      <c r="B79" s="47" t="s">
        <v>2070</v>
      </c>
      <c r="C79" s="47" t="s">
        <v>2071</v>
      </c>
      <c r="D79" s="47" t="s">
        <v>56</v>
      </c>
      <c r="E79" s="47" t="s">
        <v>131</v>
      </c>
      <c r="F79" s="47" t="s">
        <v>57</v>
      </c>
      <c r="G79" s="47" t="s">
        <v>58</v>
      </c>
      <c r="H79" s="47"/>
      <c r="I79" s="47"/>
      <c r="J79" s="47"/>
      <c r="K79" s="47"/>
      <c r="L79" s="47"/>
      <c r="M79" s="369"/>
      <c r="N79" s="370"/>
      <c r="O79" s="47"/>
      <c r="P79" s="47"/>
      <c r="Q79" s="47"/>
      <c r="R79" s="47"/>
      <c r="S79" s="47"/>
      <c r="T79" s="369"/>
      <c r="U79" s="370"/>
      <c r="V79" s="47" t="s">
        <v>415</v>
      </c>
      <c r="W79" s="47" t="s">
        <v>415</v>
      </c>
      <c r="X79" s="47" t="s">
        <v>415</v>
      </c>
      <c r="Y79" s="47" t="s">
        <v>1058</v>
      </c>
      <c r="Z79" s="47" t="s">
        <v>1058</v>
      </c>
      <c r="AA79" s="369"/>
      <c r="AB79" s="370"/>
      <c r="AC79" s="47" t="s">
        <v>1059</v>
      </c>
      <c r="AD79" s="47" t="s">
        <v>1059</v>
      </c>
      <c r="AE79" s="47" t="s">
        <v>1059</v>
      </c>
      <c r="AF79" s="47"/>
      <c r="AG79" s="47" t="s">
        <v>99</v>
      </c>
      <c r="AH79" s="369"/>
      <c r="AI79" s="370"/>
      <c r="AJ79" s="47" t="s">
        <v>1058</v>
      </c>
      <c r="AK79" s="47" t="s">
        <v>1058</v>
      </c>
      <c r="AL79" s="47"/>
      <c r="AM79" s="48">
        <v>0</v>
      </c>
      <c r="AN79" s="48">
        <v>0</v>
      </c>
      <c r="AO79" s="48">
        <v>1</v>
      </c>
      <c r="AP79" s="48"/>
      <c r="AQ79" s="48">
        <v>0</v>
      </c>
      <c r="AR79" s="48">
        <v>0</v>
      </c>
      <c r="AS79" s="48">
        <v>0</v>
      </c>
      <c r="AT79" s="48">
        <v>0</v>
      </c>
      <c r="AU79" s="48">
        <v>15</v>
      </c>
      <c r="AV79" s="48">
        <v>3</v>
      </c>
      <c r="AW79" s="48"/>
      <c r="AX79" s="48"/>
      <c r="AY79" s="48"/>
      <c r="AZ79" s="47" t="s">
        <v>870</v>
      </c>
    </row>
    <row r="80" spans="1:52" x14ac:dyDescent="0.35">
      <c r="A80" s="427">
        <f t="shared" si="1"/>
        <v>78</v>
      </c>
      <c r="B80" s="47" t="s">
        <v>2067</v>
      </c>
      <c r="C80" s="47" t="s">
        <v>2068</v>
      </c>
      <c r="D80" s="47" t="s">
        <v>56</v>
      </c>
      <c r="E80" s="47" t="s">
        <v>131</v>
      </c>
      <c r="F80" s="47" t="s">
        <v>57</v>
      </c>
      <c r="G80" s="47" t="s">
        <v>58</v>
      </c>
      <c r="H80" s="47"/>
      <c r="I80" s="47"/>
      <c r="J80" s="47"/>
      <c r="K80" s="47"/>
      <c r="L80" s="47"/>
      <c r="M80" s="369"/>
      <c r="N80" s="370"/>
      <c r="O80" s="47"/>
      <c r="P80" s="47"/>
      <c r="Q80" s="47"/>
      <c r="R80" s="47"/>
      <c r="S80" s="47"/>
      <c r="T80" s="369"/>
      <c r="U80" s="370"/>
      <c r="V80" s="47" t="s">
        <v>415</v>
      </c>
      <c r="W80" s="47" t="s">
        <v>415</v>
      </c>
      <c r="X80" s="47" t="s">
        <v>415</v>
      </c>
      <c r="Y80" s="47" t="s">
        <v>1058</v>
      </c>
      <c r="Z80" s="47" t="s">
        <v>1058</v>
      </c>
      <c r="AA80" s="369"/>
      <c r="AB80" s="370"/>
      <c r="AC80" s="47"/>
      <c r="AD80" s="47" t="s">
        <v>1058</v>
      </c>
      <c r="AE80" s="47" t="s">
        <v>1058</v>
      </c>
      <c r="AF80" s="47" t="s">
        <v>1058</v>
      </c>
      <c r="AG80" s="47" t="s">
        <v>1058</v>
      </c>
      <c r="AH80" s="369" t="s">
        <v>97</v>
      </c>
      <c r="AI80" s="370"/>
      <c r="AJ80" s="47" t="s">
        <v>1058</v>
      </c>
      <c r="AK80" s="47" t="s">
        <v>1058</v>
      </c>
      <c r="AL80" s="47"/>
      <c r="AM80" s="48">
        <v>1</v>
      </c>
      <c r="AN80" s="48">
        <v>0</v>
      </c>
      <c r="AO80" s="48">
        <v>0</v>
      </c>
      <c r="AP80" s="48"/>
      <c r="AQ80" s="48">
        <v>0</v>
      </c>
      <c r="AR80" s="48">
        <v>0</v>
      </c>
      <c r="AS80" s="48">
        <v>0</v>
      </c>
      <c r="AT80" s="48">
        <v>0</v>
      </c>
      <c r="AU80" s="48">
        <v>0</v>
      </c>
      <c r="AV80" s="48">
        <v>0</v>
      </c>
      <c r="AW80" s="48"/>
      <c r="AX80" s="48"/>
      <c r="AY80" s="48"/>
      <c r="AZ80" s="47" t="s">
        <v>870</v>
      </c>
    </row>
    <row r="81" spans="1:52" x14ac:dyDescent="0.35">
      <c r="A81" s="427">
        <f t="shared" si="1"/>
        <v>79</v>
      </c>
      <c r="B81" s="47" t="s">
        <v>2061</v>
      </c>
      <c r="C81" s="47" t="s">
        <v>2062</v>
      </c>
      <c r="D81" s="47" t="s">
        <v>56</v>
      </c>
      <c r="E81" s="47" t="s">
        <v>131</v>
      </c>
      <c r="F81" s="47" t="s">
        <v>57</v>
      </c>
      <c r="G81" s="47" t="s">
        <v>58</v>
      </c>
      <c r="H81" s="47"/>
      <c r="I81" s="47"/>
      <c r="J81" s="47"/>
      <c r="K81" s="47"/>
      <c r="L81" s="47"/>
      <c r="M81" s="369"/>
      <c r="N81" s="370"/>
      <c r="O81" s="47"/>
      <c r="P81" s="47"/>
      <c r="Q81" s="47"/>
      <c r="R81" s="47"/>
      <c r="S81" s="47"/>
      <c r="T81" s="369"/>
      <c r="U81" s="370"/>
      <c r="V81" s="47" t="s">
        <v>415</v>
      </c>
      <c r="W81" s="47" t="s">
        <v>415</v>
      </c>
      <c r="X81" s="47" t="s">
        <v>415</v>
      </c>
      <c r="Y81" s="47" t="s">
        <v>1058</v>
      </c>
      <c r="Z81" s="47" t="s">
        <v>1058</v>
      </c>
      <c r="AA81" s="369"/>
      <c r="AB81" s="370"/>
      <c r="AC81" s="47" t="s">
        <v>1058</v>
      </c>
      <c r="AD81" s="47" t="s">
        <v>1058</v>
      </c>
      <c r="AE81" s="47" t="s">
        <v>1058</v>
      </c>
      <c r="AF81" s="47" t="s">
        <v>1058</v>
      </c>
      <c r="AG81" s="47" t="s">
        <v>97</v>
      </c>
      <c r="AH81" s="369"/>
      <c r="AI81" s="370"/>
      <c r="AJ81" s="47" t="s">
        <v>1059</v>
      </c>
      <c r="AK81" s="47"/>
      <c r="AL81" s="47"/>
      <c r="AM81" s="48">
        <v>1</v>
      </c>
      <c r="AN81" s="48">
        <v>0</v>
      </c>
      <c r="AO81" s="48">
        <v>0</v>
      </c>
      <c r="AP81" s="48"/>
      <c r="AQ81" s="48">
        <v>0</v>
      </c>
      <c r="AR81" s="48">
        <v>0</v>
      </c>
      <c r="AS81" s="48">
        <v>0</v>
      </c>
      <c r="AT81" s="48">
        <v>0</v>
      </c>
      <c r="AU81" s="48">
        <v>5</v>
      </c>
      <c r="AV81" s="48">
        <v>1</v>
      </c>
      <c r="AW81" s="48"/>
      <c r="AX81" s="48"/>
      <c r="AY81" s="48"/>
      <c r="AZ81" s="47" t="s">
        <v>870</v>
      </c>
    </row>
    <row r="82" spans="1:52" x14ac:dyDescent="0.35">
      <c r="A82" s="427">
        <f t="shared" si="1"/>
        <v>80</v>
      </c>
      <c r="B82" s="47" t="s">
        <v>2058</v>
      </c>
      <c r="C82" s="47" t="s">
        <v>2059</v>
      </c>
      <c r="D82" s="47" t="s">
        <v>56</v>
      </c>
      <c r="E82" s="47" t="s">
        <v>131</v>
      </c>
      <c r="F82" s="47" t="s">
        <v>1037</v>
      </c>
      <c r="G82" s="47" t="s">
        <v>58</v>
      </c>
      <c r="H82" s="47"/>
      <c r="I82" s="47"/>
      <c r="J82" s="47"/>
      <c r="K82" s="47"/>
      <c r="L82" s="47"/>
      <c r="M82" s="369"/>
      <c r="N82" s="370"/>
      <c r="O82" s="47"/>
      <c r="P82" s="47"/>
      <c r="Q82" s="47"/>
      <c r="R82" s="47"/>
      <c r="S82" s="47"/>
      <c r="T82" s="369"/>
      <c r="U82" s="370"/>
      <c r="V82" s="47" t="s">
        <v>415</v>
      </c>
      <c r="W82" s="47" t="s">
        <v>415</v>
      </c>
      <c r="X82" s="47" t="s">
        <v>415</v>
      </c>
      <c r="Y82" s="47" t="s">
        <v>1058</v>
      </c>
      <c r="Z82" s="47" t="s">
        <v>1058</v>
      </c>
      <c r="AA82" s="369"/>
      <c r="AB82" s="370"/>
      <c r="AC82" s="47" t="s">
        <v>1059</v>
      </c>
      <c r="AD82" s="47" t="s">
        <v>1059</v>
      </c>
      <c r="AE82" s="47" t="s">
        <v>1059</v>
      </c>
      <c r="AF82" s="47" t="s">
        <v>1059</v>
      </c>
      <c r="AG82" s="47" t="s">
        <v>99</v>
      </c>
      <c r="AH82" s="369"/>
      <c r="AI82" s="370"/>
      <c r="AJ82" s="47" t="s">
        <v>1058</v>
      </c>
      <c r="AK82" s="47" t="s">
        <v>1058</v>
      </c>
      <c r="AL82" s="47"/>
      <c r="AM82" s="48">
        <v>0</v>
      </c>
      <c r="AN82" s="48">
        <v>0</v>
      </c>
      <c r="AO82" s="48">
        <v>1</v>
      </c>
      <c r="AP82" s="48"/>
      <c r="AQ82" s="48">
        <v>0</v>
      </c>
      <c r="AR82" s="48">
        <v>0</v>
      </c>
      <c r="AS82" s="48">
        <v>0</v>
      </c>
      <c r="AT82" s="48">
        <v>0</v>
      </c>
      <c r="AU82" s="48">
        <v>20</v>
      </c>
      <c r="AV82" s="48">
        <v>4</v>
      </c>
      <c r="AW82" s="48"/>
      <c r="AX82" s="48"/>
      <c r="AY82" s="48"/>
      <c r="AZ82" s="47" t="s">
        <v>870</v>
      </c>
    </row>
    <row r="83" spans="1:52" x14ac:dyDescent="0.35">
      <c r="A83" s="427">
        <f t="shared" si="1"/>
        <v>81</v>
      </c>
      <c r="B83" s="47" t="s">
        <v>2055</v>
      </c>
      <c r="C83" s="47" t="s">
        <v>2056</v>
      </c>
      <c r="D83" s="47" t="s">
        <v>56</v>
      </c>
      <c r="E83" s="47" t="s">
        <v>131</v>
      </c>
      <c r="F83" s="47" t="s">
        <v>59</v>
      </c>
      <c r="G83" s="47" t="s">
        <v>58</v>
      </c>
      <c r="H83" s="47"/>
      <c r="I83" s="47"/>
      <c r="J83" s="47"/>
      <c r="K83" s="47"/>
      <c r="L83" s="47"/>
      <c r="M83" s="369"/>
      <c r="N83" s="370"/>
      <c r="O83" s="47"/>
      <c r="P83" s="47"/>
      <c r="Q83" s="47"/>
      <c r="R83" s="47"/>
      <c r="S83" s="47"/>
      <c r="T83" s="369"/>
      <c r="U83" s="370"/>
      <c r="V83" s="47"/>
      <c r="W83" s="47"/>
      <c r="X83" s="47"/>
      <c r="Y83" s="47"/>
      <c r="Z83" s="47"/>
      <c r="AA83" s="369"/>
      <c r="AB83" s="370"/>
      <c r="AC83" s="47"/>
      <c r="AD83" s="47"/>
      <c r="AE83" s="47"/>
      <c r="AF83" s="47"/>
      <c r="AG83" s="47"/>
      <c r="AH83" s="369"/>
      <c r="AI83" s="370"/>
      <c r="AJ83" s="47"/>
      <c r="AK83" s="47"/>
      <c r="AL83" s="47"/>
      <c r="AM83" s="48"/>
      <c r="AN83" s="48"/>
      <c r="AO83" s="48"/>
      <c r="AP83" s="48"/>
      <c r="AQ83" s="48"/>
      <c r="AR83" s="48"/>
      <c r="AS83" s="48"/>
      <c r="AT83" s="48"/>
      <c r="AU83" s="48"/>
      <c r="AV83" s="48"/>
      <c r="AW83" s="48"/>
      <c r="AX83" s="48"/>
      <c r="AY83" s="48"/>
      <c r="AZ83" s="47" t="s">
        <v>870</v>
      </c>
    </row>
    <row r="84" spans="1:52" x14ac:dyDescent="0.35">
      <c r="A84" s="427">
        <f t="shared" si="1"/>
        <v>82</v>
      </c>
      <c r="B84" s="47" t="s">
        <v>2052</v>
      </c>
      <c r="C84" s="47" t="s">
        <v>2053</v>
      </c>
      <c r="D84" s="47" t="s">
        <v>56</v>
      </c>
      <c r="E84" s="47" t="s">
        <v>131</v>
      </c>
      <c r="F84" s="47" t="s">
        <v>57</v>
      </c>
      <c r="G84" s="47" t="s">
        <v>58</v>
      </c>
      <c r="H84" s="47"/>
      <c r="I84" s="47"/>
      <c r="J84" s="47"/>
      <c r="K84" s="47"/>
      <c r="L84" s="47"/>
      <c r="M84" s="369"/>
      <c r="N84" s="370"/>
      <c r="O84" s="47"/>
      <c r="P84" s="47"/>
      <c r="Q84" s="47"/>
      <c r="R84" s="47"/>
      <c r="S84" s="47"/>
      <c r="T84" s="369"/>
      <c r="U84" s="370"/>
      <c r="V84" s="47" t="s">
        <v>415</v>
      </c>
      <c r="W84" s="47" t="s">
        <v>415</v>
      </c>
      <c r="X84" s="47" t="s">
        <v>415</v>
      </c>
      <c r="Y84" s="47" t="s">
        <v>1058</v>
      </c>
      <c r="Z84" s="47" t="s">
        <v>1058</v>
      </c>
      <c r="AA84" s="369"/>
      <c r="AB84" s="370"/>
      <c r="AC84" s="47" t="s">
        <v>1058</v>
      </c>
      <c r="AD84" s="47" t="s">
        <v>1058</v>
      </c>
      <c r="AE84" s="47" t="s">
        <v>1058</v>
      </c>
      <c r="AF84" s="47" t="s">
        <v>1058</v>
      </c>
      <c r="AG84" s="47" t="s">
        <v>97</v>
      </c>
      <c r="AH84" s="369"/>
      <c r="AI84" s="370"/>
      <c r="AJ84" s="47" t="s">
        <v>1059</v>
      </c>
      <c r="AK84" s="47" t="s">
        <v>1059</v>
      </c>
      <c r="AL84" s="47"/>
      <c r="AM84" s="48">
        <v>1</v>
      </c>
      <c r="AN84" s="48">
        <v>0</v>
      </c>
      <c r="AO84" s="48">
        <v>0</v>
      </c>
      <c r="AP84" s="48"/>
      <c r="AQ84" s="48">
        <v>0</v>
      </c>
      <c r="AR84" s="48">
        <v>0</v>
      </c>
      <c r="AS84" s="48">
        <v>0</v>
      </c>
      <c r="AT84" s="48">
        <v>0</v>
      </c>
      <c r="AU84" s="48">
        <v>10</v>
      </c>
      <c r="AV84" s="48">
        <v>2</v>
      </c>
      <c r="AW84" s="48"/>
      <c r="AX84" s="48"/>
      <c r="AY84" s="48"/>
      <c r="AZ84" s="47" t="s">
        <v>870</v>
      </c>
    </row>
    <row r="85" spans="1:52" x14ac:dyDescent="0.35">
      <c r="A85" s="427">
        <f t="shared" si="1"/>
        <v>83</v>
      </c>
      <c r="B85" s="47" t="s">
        <v>2049</v>
      </c>
      <c r="C85" s="47" t="s">
        <v>2050</v>
      </c>
      <c r="D85" s="47" t="s">
        <v>56</v>
      </c>
      <c r="E85" s="47" t="s">
        <v>131</v>
      </c>
      <c r="F85" s="47" t="s">
        <v>59</v>
      </c>
      <c r="G85" s="47" t="s">
        <v>58</v>
      </c>
      <c r="H85" s="47"/>
      <c r="I85" s="47"/>
      <c r="J85" s="47"/>
      <c r="K85" s="47"/>
      <c r="L85" s="47"/>
      <c r="M85" s="369"/>
      <c r="N85" s="370"/>
      <c r="O85" s="47"/>
      <c r="P85" s="47"/>
      <c r="Q85" s="47"/>
      <c r="R85" s="47"/>
      <c r="S85" s="47"/>
      <c r="T85" s="369"/>
      <c r="U85" s="370"/>
      <c r="V85" s="47"/>
      <c r="W85" s="47"/>
      <c r="X85" s="47"/>
      <c r="Y85" s="47"/>
      <c r="Z85" s="47"/>
      <c r="AA85" s="369"/>
      <c r="AB85" s="370"/>
      <c r="AC85" s="47"/>
      <c r="AD85" s="47"/>
      <c r="AE85" s="47"/>
      <c r="AF85" s="47"/>
      <c r="AG85" s="47"/>
      <c r="AH85" s="369"/>
      <c r="AI85" s="370"/>
      <c r="AJ85" s="47"/>
      <c r="AK85" s="47"/>
      <c r="AL85" s="47"/>
      <c r="AM85" s="48"/>
      <c r="AN85" s="48"/>
      <c r="AO85" s="48"/>
      <c r="AP85" s="48"/>
      <c r="AQ85" s="48"/>
      <c r="AR85" s="48"/>
      <c r="AS85" s="48"/>
      <c r="AT85" s="48"/>
      <c r="AU85" s="48"/>
      <c r="AV85" s="48"/>
      <c r="AW85" s="48"/>
      <c r="AX85" s="48"/>
      <c r="AY85" s="48"/>
      <c r="AZ85" s="47" t="s">
        <v>870</v>
      </c>
    </row>
    <row r="86" spans="1:52" x14ac:dyDescent="0.35">
      <c r="A86" s="427">
        <f t="shared" si="1"/>
        <v>84</v>
      </c>
      <c r="B86" s="47" t="s">
        <v>2045</v>
      </c>
      <c r="C86" s="47" t="s">
        <v>2046</v>
      </c>
      <c r="D86" s="47" t="s">
        <v>56</v>
      </c>
      <c r="E86" s="47" t="s">
        <v>131</v>
      </c>
      <c r="F86" s="47" t="s">
        <v>57</v>
      </c>
      <c r="G86" s="47" t="s">
        <v>58</v>
      </c>
      <c r="H86" s="47"/>
      <c r="I86" s="47"/>
      <c r="J86" s="47"/>
      <c r="K86" s="47"/>
      <c r="L86" s="47"/>
      <c r="M86" s="369"/>
      <c r="N86" s="370"/>
      <c r="O86" s="47"/>
      <c r="P86" s="47"/>
      <c r="Q86" s="47"/>
      <c r="R86" s="47"/>
      <c r="S86" s="47"/>
      <c r="T86" s="369"/>
      <c r="U86" s="370"/>
      <c r="V86" s="47" t="s">
        <v>415</v>
      </c>
      <c r="W86" s="47" t="s">
        <v>415</v>
      </c>
      <c r="X86" s="47" t="s">
        <v>415</v>
      </c>
      <c r="Y86" s="47"/>
      <c r="Z86" s="47"/>
      <c r="AA86" s="369"/>
      <c r="AB86" s="370"/>
      <c r="AC86" s="47"/>
      <c r="AD86" s="47"/>
      <c r="AE86" s="47"/>
      <c r="AF86" s="47"/>
      <c r="AG86" s="47"/>
      <c r="AH86" s="369"/>
      <c r="AI86" s="370"/>
      <c r="AJ86" s="47"/>
      <c r="AK86" s="47"/>
      <c r="AL86" s="47"/>
      <c r="AM86" s="48"/>
      <c r="AN86" s="48"/>
      <c r="AO86" s="48"/>
      <c r="AP86" s="48"/>
      <c r="AQ86" s="48"/>
      <c r="AR86" s="48"/>
      <c r="AS86" s="48"/>
      <c r="AT86" s="48"/>
      <c r="AU86" s="48"/>
      <c r="AV86" s="48"/>
      <c r="AW86" s="48"/>
      <c r="AX86" s="48"/>
      <c r="AY86" s="48"/>
      <c r="AZ86" s="47" t="s">
        <v>870</v>
      </c>
    </row>
    <row r="87" spans="1:52" x14ac:dyDescent="0.35">
      <c r="A87" s="427">
        <f t="shared" si="1"/>
        <v>85</v>
      </c>
      <c r="B87" s="47" t="s">
        <v>2042</v>
      </c>
      <c r="C87" s="47" t="s">
        <v>2043</v>
      </c>
      <c r="D87" s="47" t="s">
        <v>56</v>
      </c>
      <c r="E87" s="47" t="s">
        <v>131</v>
      </c>
      <c r="F87" s="47" t="s">
        <v>57</v>
      </c>
      <c r="G87" s="47" t="s">
        <v>58</v>
      </c>
      <c r="H87" s="47"/>
      <c r="I87" s="47"/>
      <c r="J87" s="47"/>
      <c r="K87" s="47"/>
      <c r="L87" s="47"/>
      <c r="M87" s="369"/>
      <c r="N87" s="370"/>
      <c r="O87" s="47"/>
      <c r="P87" s="47"/>
      <c r="Q87" s="47" t="s">
        <v>415</v>
      </c>
      <c r="R87" s="47" t="s">
        <v>415</v>
      </c>
      <c r="S87" s="47" t="s">
        <v>415</v>
      </c>
      <c r="T87" s="369" t="s">
        <v>97</v>
      </c>
      <c r="U87" s="370"/>
      <c r="V87" s="47" t="s">
        <v>1058</v>
      </c>
      <c r="W87" s="47" t="s">
        <v>1058</v>
      </c>
      <c r="X87" s="47" t="s">
        <v>1058</v>
      </c>
      <c r="Y87" s="47" t="s">
        <v>1058</v>
      </c>
      <c r="Z87" s="47" t="s">
        <v>97</v>
      </c>
      <c r="AA87" s="369"/>
      <c r="AB87" s="370"/>
      <c r="AC87" s="47" t="s">
        <v>1059</v>
      </c>
      <c r="AD87" s="47" t="s">
        <v>1059</v>
      </c>
      <c r="AE87" s="47" t="s">
        <v>1059</v>
      </c>
      <c r="AF87" s="47" t="s">
        <v>1059</v>
      </c>
      <c r="AG87" s="47" t="s">
        <v>99</v>
      </c>
      <c r="AH87" s="369"/>
      <c r="AI87" s="370"/>
      <c r="AJ87" s="47" t="s">
        <v>1058</v>
      </c>
      <c r="AK87" s="47" t="s">
        <v>1058</v>
      </c>
      <c r="AL87" s="47"/>
      <c r="AM87" s="48">
        <v>2</v>
      </c>
      <c r="AN87" s="48">
        <v>0</v>
      </c>
      <c r="AO87" s="48">
        <v>1</v>
      </c>
      <c r="AP87" s="48"/>
      <c r="AQ87" s="48">
        <v>0</v>
      </c>
      <c r="AR87" s="48">
        <v>0</v>
      </c>
      <c r="AS87" s="48">
        <v>0</v>
      </c>
      <c r="AT87" s="48">
        <v>0</v>
      </c>
      <c r="AU87" s="48">
        <v>20</v>
      </c>
      <c r="AV87" s="48">
        <v>4</v>
      </c>
      <c r="AW87" s="48"/>
      <c r="AX87" s="48"/>
      <c r="AY87" s="48"/>
      <c r="AZ87" s="47" t="s">
        <v>1068</v>
      </c>
    </row>
    <row r="88" spans="1:52" x14ac:dyDescent="0.35">
      <c r="A88" s="427">
        <f t="shared" si="1"/>
        <v>86</v>
      </c>
      <c r="B88" s="47" t="s">
        <v>2039</v>
      </c>
      <c r="C88" s="47" t="s">
        <v>2040</v>
      </c>
      <c r="D88" s="47" t="s">
        <v>56</v>
      </c>
      <c r="E88" s="47" t="s">
        <v>131</v>
      </c>
      <c r="F88" s="47" t="s">
        <v>57</v>
      </c>
      <c r="G88" s="47" t="s">
        <v>58</v>
      </c>
      <c r="H88" s="47"/>
      <c r="I88" s="47"/>
      <c r="J88" s="47"/>
      <c r="K88" s="47"/>
      <c r="L88" s="47"/>
      <c r="M88" s="369"/>
      <c r="N88" s="370"/>
      <c r="O88" s="47"/>
      <c r="P88" s="47"/>
      <c r="Q88" s="47" t="s">
        <v>415</v>
      </c>
      <c r="R88" s="47" t="s">
        <v>415</v>
      </c>
      <c r="S88" s="47" t="s">
        <v>415</v>
      </c>
      <c r="T88" s="369" t="s">
        <v>97</v>
      </c>
      <c r="U88" s="370"/>
      <c r="V88" s="47"/>
      <c r="W88" s="47" t="s">
        <v>1058</v>
      </c>
      <c r="X88" s="47" t="s">
        <v>1058</v>
      </c>
      <c r="Y88" s="47" t="s">
        <v>1059</v>
      </c>
      <c r="Z88" s="47" t="s">
        <v>1059</v>
      </c>
      <c r="AA88" s="369" t="s">
        <v>99</v>
      </c>
      <c r="AB88" s="370"/>
      <c r="AC88" s="47" t="s">
        <v>1058</v>
      </c>
      <c r="AD88" s="47" t="s">
        <v>1058</v>
      </c>
      <c r="AE88" s="47" t="s">
        <v>1058</v>
      </c>
      <c r="AF88" s="47" t="s">
        <v>1059</v>
      </c>
      <c r="AG88" s="47" t="s">
        <v>99</v>
      </c>
      <c r="AH88" s="369"/>
      <c r="AI88" s="370"/>
      <c r="AJ88" s="47" t="s">
        <v>1058</v>
      </c>
      <c r="AK88" s="47" t="s">
        <v>1058</v>
      </c>
      <c r="AL88" s="47"/>
      <c r="AM88" s="48">
        <v>1</v>
      </c>
      <c r="AN88" s="48">
        <v>0</v>
      </c>
      <c r="AO88" s="48">
        <v>2</v>
      </c>
      <c r="AP88" s="48"/>
      <c r="AQ88" s="48">
        <v>0</v>
      </c>
      <c r="AR88" s="48">
        <v>0</v>
      </c>
      <c r="AS88" s="48">
        <v>0</v>
      </c>
      <c r="AT88" s="48">
        <v>0</v>
      </c>
      <c r="AU88" s="48">
        <v>15</v>
      </c>
      <c r="AV88" s="48">
        <v>3</v>
      </c>
      <c r="AW88" s="48"/>
      <c r="AX88" s="48"/>
      <c r="AY88" s="48"/>
      <c r="AZ88" s="47" t="s">
        <v>870</v>
      </c>
    </row>
    <row r="89" spans="1:52" x14ac:dyDescent="0.35">
      <c r="A89" s="427">
        <f t="shared" si="1"/>
        <v>87</v>
      </c>
      <c r="B89" s="47" t="s">
        <v>2036</v>
      </c>
      <c r="C89" s="47" t="s">
        <v>2037</v>
      </c>
      <c r="D89" s="47" t="s">
        <v>56</v>
      </c>
      <c r="E89" s="47" t="s">
        <v>131</v>
      </c>
      <c r="F89" s="47" t="s">
        <v>59</v>
      </c>
      <c r="G89" s="47" t="s">
        <v>58</v>
      </c>
      <c r="H89" s="47"/>
      <c r="I89" s="47"/>
      <c r="J89" s="47"/>
      <c r="K89" s="47"/>
      <c r="L89" s="47"/>
      <c r="M89" s="369"/>
      <c r="N89" s="370"/>
      <c r="O89" s="47"/>
      <c r="P89" s="47"/>
      <c r="Q89" s="47" t="s">
        <v>415</v>
      </c>
      <c r="R89" s="47" t="s">
        <v>415</v>
      </c>
      <c r="S89" s="47" t="s">
        <v>415</v>
      </c>
      <c r="T89" s="369" t="s">
        <v>97</v>
      </c>
      <c r="U89" s="370"/>
      <c r="V89" s="47"/>
      <c r="W89" s="47" t="s">
        <v>1058</v>
      </c>
      <c r="X89" s="47" t="s">
        <v>1058</v>
      </c>
      <c r="Y89" s="47" t="s">
        <v>1058</v>
      </c>
      <c r="Z89" s="47"/>
      <c r="AA89" s="369"/>
      <c r="AB89" s="370"/>
      <c r="AC89" s="47"/>
      <c r="AD89" s="47"/>
      <c r="AE89" s="47"/>
      <c r="AF89" s="47"/>
      <c r="AG89" s="47"/>
      <c r="AH89" s="369"/>
      <c r="AI89" s="370"/>
      <c r="AJ89" s="47"/>
      <c r="AK89" s="47"/>
      <c r="AL89" s="47"/>
      <c r="AM89" s="430">
        <v>0.96870000000000001</v>
      </c>
      <c r="AN89" s="48">
        <v>0</v>
      </c>
      <c r="AO89" s="48">
        <v>0</v>
      </c>
      <c r="AP89" s="48"/>
      <c r="AQ89" s="48">
        <v>0</v>
      </c>
      <c r="AR89" s="48">
        <v>0</v>
      </c>
      <c r="AS89" s="48">
        <v>0</v>
      </c>
      <c r="AT89" s="48">
        <v>0</v>
      </c>
      <c r="AU89" s="48">
        <v>0</v>
      </c>
      <c r="AV89" s="48">
        <v>0</v>
      </c>
      <c r="AW89" s="48"/>
      <c r="AX89" s="48"/>
      <c r="AY89" s="48"/>
      <c r="AZ89" s="47" t="s">
        <v>870</v>
      </c>
    </row>
    <row r="90" spans="1:52" x14ac:dyDescent="0.35">
      <c r="A90" s="427">
        <f t="shared" si="1"/>
        <v>88</v>
      </c>
      <c r="B90" s="47" t="s">
        <v>2033</v>
      </c>
      <c r="C90" s="47" t="s">
        <v>2034</v>
      </c>
      <c r="D90" s="47" t="s">
        <v>56</v>
      </c>
      <c r="E90" s="47" t="s">
        <v>131</v>
      </c>
      <c r="F90" s="47" t="s">
        <v>59</v>
      </c>
      <c r="G90" s="47" t="s">
        <v>58</v>
      </c>
      <c r="H90" s="47"/>
      <c r="I90" s="47"/>
      <c r="J90" s="47"/>
      <c r="K90" s="47"/>
      <c r="L90" s="47"/>
      <c r="M90" s="369"/>
      <c r="N90" s="370"/>
      <c r="O90" s="47"/>
      <c r="P90" s="47"/>
      <c r="Q90" s="47" t="s">
        <v>415</v>
      </c>
      <c r="R90" s="47" t="s">
        <v>415</v>
      </c>
      <c r="S90" s="47" t="s">
        <v>415</v>
      </c>
      <c r="T90" s="369" t="s">
        <v>97</v>
      </c>
      <c r="U90" s="370"/>
      <c r="V90" s="47" t="s">
        <v>1058</v>
      </c>
      <c r="W90" s="47" t="s">
        <v>1058</v>
      </c>
      <c r="X90" s="47" t="s">
        <v>1058</v>
      </c>
      <c r="Y90" s="47" t="s">
        <v>1058</v>
      </c>
      <c r="Z90" s="47" t="s">
        <v>97</v>
      </c>
      <c r="AA90" s="369"/>
      <c r="AB90" s="370"/>
      <c r="AC90" s="47" t="s">
        <v>1059</v>
      </c>
      <c r="AD90" s="47" t="s">
        <v>1059</v>
      </c>
      <c r="AE90" s="47" t="s">
        <v>1059</v>
      </c>
      <c r="AF90" s="47" t="s">
        <v>1059</v>
      </c>
      <c r="AG90" s="47" t="s">
        <v>99</v>
      </c>
      <c r="AH90" s="369"/>
      <c r="AI90" s="370"/>
      <c r="AJ90" s="47" t="s">
        <v>1058</v>
      </c>
      <c r="AK90" s="47" t="s">
        <v>1058</v>
      </c>
      <c r="AL90" s="47"/>
      <c r="AM90" s="48">
        <v>2</v>
      </c>
      <c r="AN90" s="48">
        <v>0</v>
      </c>
      <c r="AO90" s="48">
        <v>1</v>
      </c>
      <c r="AP90" s="48"/>
      <c r="AQ90" s="48">
        <v>0</v>
      </c>
      <c r="AR90" s="48">
        <v>0</v>
      </c>
      <c r="AS90" s="48">
        <v>0</v>
      </c>
      <c r="AT90" s="48">
        <v>0</v>
      </c>
      <c r="AU90" s="48">
        <v>20</v>
      </c>
      <c r="AV90" s="48">
        <v>4</v>
      </c>
      <c r="AW90" s="48"/>
      <c r="AX90" s="48"/>
      <c r="AY90" s="48"/>
      <c r="AZ90" s="47" t="s">
        <v>870</v>
      </c>
    </row>
    <row r="91" spans="1:52" x14ac:dyDescent="0.35">
      <c r="A91" s="427">
        <f t="shared" si="1"/>
        <v>89</v>
      </c>
      <c r="B91" s="47" t="s">
        <v>2030</v>
      </c>
      <c r="C91" s="47" t="s">
        <v>2031</v>
      </c>
      <c r="D91" s="47" t="s">
        <v>56</v>
      </c>
      <c r="E91" s="47" t="s">
        <v>131</v>
      </c>
      <c r="F91" s="47" t="s">
        <v>59</v>
      </c>
      <c r="G91" s="47" t="s">
        <v>58</v>
      </c>
      <c r="H91" s="47"/>
      <c r="I91" s="47"/>
      <c r="J91" s="47"/>
      <c r="K91" s="47"/>
      <c r="L91" s="47"/>
      <c r="M91" s="369"/>
      <c r="N91" s="370"/>
      <c r="O91" s="47"/>
      <c r="P91" s="47"/>
      <c r="Q91" s="47" t="s">
        <v>415</v>
      </c>
      <c r="R91" s="47" t="s">
        <v>415</v>
      </c>
      <c r="S91" s="47" t="s">
        <v>415</v>
      </c>
      <c r="T91" s="369" t="s">
        <v>97</v>
      </c>
      <c r="U91" s="370"/>
      <c r="V91" s="47" t="s">
        <v>1058</v>
      </c>
      <c r="W91" s="47" t="s">
        <v>1058</v>
      </c>
      <c r="X91" s="47" t="s">
        <v>1058</v>
      </c>
      <c r="Y91" s="47" t="s">
        <v>1058</v>
      </c>
      <c r="Z91" s="47" t="s">
        <v>97</v>
      </c>
      <c r="AA91" s="369"/>
      <c r="AB91" s="370"/>
      <c r="AC91" s="47" t="s">
        <v>1059</v>
      </c>
      <c r="AD91" s="47" t="s">
        <v>1059</v>
      </c>
      <c r="AE91" s="47" t="s">
        <v>1059</v>
      </c>
      <c r="AF91" s="47" t="s">
        <v>1059</v>
      </c>
      <c r="AG91" s="47" t="s">
        <v>99</v>
      </c>
      <c r="AH91" s="369"/>
      <c r="AI91" s="370"/>
      <c r="AJ91" s="47" t="s">
        <v>1058</v>
      </c>
      <c r="AK91" s="47" t="s">
        <v>1058</v>
      </c>
      <c r="AL91" s="47"/>
      <c r="AM91" s="48">
        <v>2</v>
      </c>
      <c r="AN91" s="48">
        <v>0</v>
      </c>
      <c r="AO91" s="48">
        <v>1</v>
      </c>
      <c r="AP91" s="48"/>
      <c r="AQ91" s="48">
        <v>0</v>
      </c>
      <c r="AR91" s="48">
        <v>0</v>
      </c>
      <c r="AS91" s="48">
        <v>0</v>
      </c>
      <c r="AT91" s="48">
        <v>0</v>
      </c>
      <c r="AU91" s="48">
        <v>20</v>
      </c>
      <c r="AV91" s="48">
        <v>4</v>
      </c>
      <c r="AW91" s="48"/>
      <c r="AX91" s="48"/>
      <c r="AY91" s="48"/>
      <c r="AZ91" s="47" t="s">
        <v>870</v>
      </c>
    </row>
    <row r="92" spans="1:52" x14ac:dyDescent="0.35">
      <c r="A92" s="427">
        <f t="shared" si="1"/>
        <v>90</v>
      </c>
      <c r="B92" s="47" t="s">
        <v>2027</v>
      </c>
      <c r="C92" s="47" t="s">
        <v>2028</v>
      </c>
      <c r="D92" s="47" t="s">
        <v>56</v>
      </c>
      <c r="E92" s="47" t="s">
        <v>131</v>
      </c>
      <c r="F92" s="47" t="s">
        <v>57</v>
      </c>
      <c r="G92" s="47" t="s">
        <v>58</v>
      </c>
      <c r="H92" s="47"/>
      <c r="I92" s="47"/>
      <c r="J92" s="47"/>
      <c r="K92" s="47"/>
      <c r="L92" s="47"/>
      <c r="M92" s="369"/>
      <c r="N92" s="370"/>
      <c r="O92" s="47"/>
      <c r="P92" s="47"/>
      <c r="Q92" s="47" t="s">
        <v>415</v>
      </c>
      <c r="R92" s="47" t="s">
        <v>415</v>
      </c>
      <c r="S92" s="47" t="s">
        <v>415</v>
      </c>
      <c r="T92" s="369" t="s">
        <v>97</v>
      </c>
      <c r="U92" s="370"/>
      <c r="V92" s="47" t="s">
        <v>1058</v>
      </c>
      <c r="W92" s="47" t="s">
        <v>1058</v>
      </c>
      <c r="X92" s="47" t="s">
        <v>1058</v>
      </c>
      <c r="Y92" s="47" t="s">
        <v>1058</v>
      </c>
      <c r="Z92" s="47" t="s">
        <v>97</v>
      </c>
      <c r="AA92" s="369"/>
      <c r="AB92" s="370"/>
      <c r="AC92" s="47" t="s">
        <v>1058</v>
      </c>
      <c r="AD92" s="47" t="s">
        <v>1058</v>
      </c>
      <c r="AE92" s="47"/>
      <c r="AF92" s="47" t="s">
        <v>1058</v>
      </c>
      <c r="AG92" s="47" t="s">
        <v>97</v>
      </c>
      <c r="AH92" s="369"/>
      <c r="AI92" s="370"/>
      <c r="AJ92" s="47"/>
      <c r="AK92" s="47"/>
      <c r="AL92" s="47"/>
      <c r="AM92" s="48">
        <v>3</v>
      </c>
      <c r="AN92" s="48">
        <v>0</v>
      </c>
      <c r="AO92" s="48">
        <v>0</v>
      </c>
      <c r="AP92" s="48"/>
      <c r="AQ92" s="48">
        <v>0</v>
      </c>
      <c r="AR92" s="48">
        <v>0</v>
      </c>
      <c r="AS92" s="48">
        <v>0</v>
      </c>
      <c r="AT92" s="48">
        <v>0</v>
      </c>
      <c r="AU92" s="48">
        <v>0</v>
      </c>
      <c r="AV92" s="48">
        <v>0</v>
      </c>
      <c r="AW92" s="48"/>
      <c r="AX92" s="48"/>
      <c r="AY92" s="48"/>
      <c r="AZ92" s="47" t="s">
        <v>870</v>
      </c>
    </row>
    <row r="93" spans="1:52" x14ac:dyDescent="0.35">
      <c r="A93" s="427">
        <f t="shared" si="1"/>
        <v>91</v>
      </c>
      <c r="B93" s="47" t="s">
        <v>2024</v>
      </c>
      <c r="C93" s="47" t="s">
        <v>2025</v>
      </c>
      <c r="D93" s="47" t="s">
        <v>56</v>
      </c>
      <c r="E93" s="47" t="s">
        <v>131</v>
      </c>
      <c r="F93" s="47" t="s">
        <v>57</v>
      </c>
      <c r="G93" s="47" t="s">
        <v>58</v>
      </c>
      <c r="H93" s="47"/>
      <c r="I93" s="47"/>
      <c r="J93" s="47"/>
      <c r="K93" s="47"/>
      <c r="L93" s="47"/>
      <c r="M93" s="369"/>
      <c r="N93" s="370"/>
      <c r="O93" s="47"/>
      <c r="P93" s="47"/>
      <c r="Q93" s="47"/>
      <c r="R93" s="47"/>
      <c r="S93" s="47"/>
      <c r="T93" s="369"/>
      <c r="U93" s="370"/>
      <c r="V93" s="47"/>
      <c r="W93" s="47"/>
      <c r="X93" s="47"/>
      <c r="Y93" s="47"/>
      <c r="Z93" s="47"/>
      <c r="AA93" s="369"/>
      <c r="AB93" s="370"/>
      <c r="AC93" s="47"/>
      <c r="AD93" s="47"/>
      <c r="AE93" s="47"/>
      <c r="AF93" s="47"/>
      <c r="AG93" s="47"/>
      <c r="AH93" s="369"/>
      <c r="AI93" s="370"/>
      <c r="AJ93" s="47"/>
      <c r="AK93" s="47"/>
      <c r="AL93" s="47"/>
      <c r="AM93" s="48"/>
      <c r="AN93" s="48"/>
      <c r="AO93" s="48"/>
      <c r="AP93" s="48"/>
      <c r="AQ93" s="48"/>
      <c r="AR93" s="48"/>
      <c r="AS93" s="48"/>
      <c r="AT93" s="48"/>
      <c r="AU93" s="48"/>
      <c r="AV93" s="48"/>
      <c r="AW93" s="48"/>
      <c r="AX93" s="48"/>
      <c r="AY93" s="48"/>
      <c r="AZ93" s="47" t="s">
        <v>870</v>
      </c>
    </row>
    <row r="94" spans="1:52" x14ac:dyDescent="0.35">
      <c r="A94" s="427">
        <f t="shared" si="1"/>
        <v>92</v>
      </c>
      <c r="B94" s="47" t="s">
        <v>2021</v>
      </c>
      <c r="C94" s="47" t="s">
        <v>2022</v>
      </c>
      <c r="D94" s="47" t="s">
        <v>56</v>
      </c>
      <c r="E94" s="47" t="s">
        <v>131</v>
      </c>
      <c r="F94" s="47" t="s">
        <v>57</v>
      </c>
      <c r="G94" s="47" t="s">
        <v>58</v>
      </c>
      <c r="H94" s="47"/>
      <c r="I94" s="47"/>
      <c r="J94" s="47"/>
      <c r="K94" s="47"/>
      <c r="L94" s="47"/>
      <c r="M94" s="369"/>
      <c r="N94" s="370"/>
      <c r="O94" s="47"/>
      <c r="P94" s="47"/>
      <c r="Q94" s="47"/>
      <c r="R94" s="47"/>
      <c r="S94" s="47"/>
      <c r="T94" s="369"/>
      <c r="U94" s="370"/>
      <c r="V94" s="47"/>
      <c r="W94" s="47"/>
      <c r="X94" s="47"/>
      <c r="Y94" s="47"/>
      <c r="Z94" s="47"/>
      <c r="AA94" s="369"/>
      <c r="AB94" s="370"/>
      <c r="AC94" s="47"/>
      <c r="AD94" s="47"/>
      <c r="AE94" s="47"/>
      <c r="AF94" s="47"/>
      <c r="AG94" s="47"/>
      <c r="AH94" s="369"/>
      <c r="AI94" s="370"/>
      <c r="AJ94" s="47"/>
      <c r="AK94" s="47"/>
      <c r="AL94" s="47"/>
      <c r="AM94" s="48"/>
      <c r="AN94" s="48"/>
      <c r="AO94" s="48"/>
      <c r="AP94" s="48"/>
      <c r="AQ94" s="48"/>
      <c r="AR94" s="48"/>
      <c r="AS94" s="48"/>
      <c r="AT94" s="48"/>
      <c r="AU94" s="48"/>
      <c r="AV94" s="48"/>
      <c r="AW94" s="48"/>
      <c r="AX94" s="48"/>
      <c r="AY94" s="48"/>
      <c r="AZ94" s="47" t="s">
        <v>870</v>
      </c>
    </row>
    <row r="95" spans="1:52" x14ac:dyDescent="0.35">
      <c r="A95" s="427">
        <f t="shared" si="1"/>
        <v>93</v>
      </c>
      <c r="B95" s="47" t="s">
        <v>2018</v>
      </c>
      <c r="C95" s="47" t="s">
        <v>2019</v>
      </c>
      <c r="D95" s="47" t="s">
        <v>56</v>
      </c>
      <c r="E95" s="47" t="s">
        <v>131</v>
      </c>
      <c r="F95" s="47" t="s">
        <v>57</v>
      </c>
      <c r="G95" s="47" t="s">
        <v>58</v>
      </c>
      <c r="H95" s="47"/>
      <c r="I95" s="47"/>
      <c r="J95" s="47"/>
      <c r="K95" s="47"/>
      <c r="L95" s="47"/>
      <c r="M95" s="369"/>
      <c r="N95" s="370"/>
      <c r="O95" s="47"/>
      <c r="P95" s="47"/>
      <c r="Q95" s="47" t="s">
        <v>415</v>
      </c>
      <c r="R95" s="47" t="s">
        <v>415</v>
      </c>
      <c r="S95" s="47" t="s">
        <v>415</v>
      </c>
      <c r="T95" s="369" t="s">
        <v>97</v>
      </c>
      <c r="U95" s="370"/>
      <c r="V95" s="47" t="s">
        <v>1058</v>
      </c>
      <c r="W95" s="47"/>
      <c r="X95" s="47" t="s">
        <v>1058</v>
      </c>
      <c r="Y95" s="47" t="s">
        <v>1058</v>
      </c>
      <c r="Z95" s="47"/>
      <c r="AA95" s="369"/>
      <c r="AB95" s="370"/>
      <c r="AC95" s="47" t="s">
        <v>1058</v>
      </c>
      <c r="AD95" s="47" t="s">
        <v>1058</v>
      </c>
      <c r="AE95" s="47" t="s">
        <v>1058</v>
      </c>
      <c r="AF95" s="47" t="s">
        <v>1058</v>
      </c>
      <c r="AG95" s="47" t="s">
        <v>97</v>
      </c>
      <c r="AH95" s="369"/>
      <c r="AI95" s="370"/>
      <c r="AJ95" s="47" t="s">
        <v>1058</v>
      </c>
      <c r="AK95" s="47"/>
      <c r="AL95" s="47"/>
      <c r="AM95" s="48">
        <v>2</v>
      </c>
      <c r="AN95" s="48">
        <v>0</v>
      </c>
      <c r="AO95" s="48">
        <v>0</v>
      </c>
      <c r="AP95" s="48"/>
      <c r="AQ95" s="48">
        <v>0</v>
      </c>
      <c r="AR95" s="48">
        <v>0</v>
      </c>
      <c r="AS95" s="48">
        <v>0</v>
      </c>
      <c r="AT95" s="48">
        <v>0</v>
      </c>
      <c r="AU95" s="48">
        <v>0</v>
      </c>
      <c r="AV95" s="48">
        <v>0</v>
      </c>
      <c r="AW95" s="48"/>
      <c r="AX95" s="48"/>
      <c r="AY95" s="48"/>
      <c r="AZ95" s="47" t="s">
        <v>870</v>
      </c>
    </row>
    <row r="96" spans="1:52" x14ac:dyDescent="0.35">
      <c r="A96" s="427">
        <f t="shared" si="1"/>
        <v>94</v>
      </c>
      <c r="B96" s="47" t="s">
        <v>2015</v>
      </c>
      <c r="C96" s="47" t="s">
        <v>2016</v>
      </c>
      <c r="D96" s="47" t="s">
        <v>56</v>
      </c>
      <c r="E96" s="47" t="s">
        <v>131</v>
      </c>
      <c r="F96" s="47" t="s">
        <v>57</v>
      </c>
      <c r="G96" s="47" t="s">
        <v>58</v>
      </c>
      <c r="H96" s="47"/>
      <c r="I96" s="47"/>
      <c r="J96" s="47"/>
      <c r="K96" s="47"/>
      <c r="L96" s="47"/>
      <c r="M96" s="369"/>
      <c r="N96" s="370"/>
      <c r="O96" s="47"/>
      <c r="P96" s="47"/>
      <c r="Q96" s="47"/>
      <c r="R96" s="47"/>
      <c r="S96" s="47"/>
      <c r="T96" s="369"/>
      <c r="U96" s="370"/>
      <c r="V96" s="47"/>
      <c r="W96" s="47"/>
      <c r="X96" s="47"/>
      <c r="Y96" s="47"/>
      <c r="Z96" s="47"/>
      <c r="AA96" s="369"/>
      <c r="AB96" s="370"/>
      <c r="AC96" s="47"/>
      <c r="AD96" s="47"/>
      <c r="AE96" s="47"/>
      <c r="AF96" s="47"/>
      <c r="AG96" s="47"/>
      <c r="AH96" s="369"/>
      <c r="AI96" s="370"/>
      <c r="AJ96" s="47"/>
      <c r="AK96" s="47"/>
      <c r="AL96" s="47"/>
      <c r="AM96" s="48"/>
      <c r="AN96" s="48"/>
      <c r="AO96" s="48"/>
      <c r="AP96" s="48"/>
      <c r="AQ96" s="48"/>
      <c r="AR96" s="48"/>
      <c r="AS96" s="48"/>
      <c r="AT96" s="48"/>
      <c r="AU96" s="48"/>
      <c r="AV96" s="48"/>
      <c r="AW96" s="48"/>
      <c r="AX96" s="48"/>
      <c r="AY96" s="48"/>
      <c r="AZ96" s="47" t="s">
        <v>870</v>
      </c>
    </row>
    <row r="97" spans="1:52" x14ac:dyDescent="0.35">
      <c r="A97" s="427">
        <f t="shared" si="1"/>
        <v>95</v>
      </c>
      <c r="B97" s="47" t="s">
        <v>2012</v>
      </c>
      <c r="C97" s="47" t="s">
        <v>2013</v>
      </c>
      <c r="D97" s="47" t="s">
        <v>56</v>
      </c>
      <c r="E97" s="47" t="s">
        <v>131</v>
      </c>
      <c r="F97" s="47" t="s">
        <v>57</v>
      </c>
      <c r="G97" s="47" t="s">
        <v>58</v>
      </c>
      <c r="H97" s="47"/>
      <c r="I97" s="47"/>
      <c r="J97" s="47"/>
      <c r="K97" s="47"/>
      <c r="L97" s="47"/>
      <c r="M97" s="369"/>
      <c r="N97" s="370"/>
      <c r="O97" s="47"/>
      <c r="P97" s="47"/>
      <c r="Q97" s="47"/>
      <c r="R97" s="47"/>
      <c r="S97" s="47"/>
      <c r="T97" s="369"/>
      <c r="U97" s="370"/>
      <c r="V97" s="47"/>
      <c r="W97" s="47"/>
      <c r="X97" s="47"/>
      <c r="Y97" s="47"/>
      <c r="Z97" s="47"/>
      <c r="AA97" s="369"/>
      <c r="AB97" s="370"/>
      <c r="AC97" s="47"/>
      <c r="AD97" s="47"/>
      <c r="AE97" s="47"/>
      <c r="AF97" s="47"/>
      <c r="AG97" s="47"/>
      <c r="AH97" s="369"/>
      <c r="AI97" s="370"/>
      <c r="AJ97" s="47"/>
      <c r="AK97" s="47"/>
      <c r="AL97" s="47"/>
      <c r="AM97" s="48"/>
      <c r="AN97" s="48"/>
      <c r="AO97" s="48"/>
      <c r="AP97" s="48"/>
      <c r="AQ97" s="48"/>
      <c r="AR97" s="48"/>
      <c r="AS97" s="48"/>
      <c r="AT97" s="48"/>
      <c r="AU97" s="48"/>
      <c r="AV97" s="48"/>
      <c r="AW97" s="48"/>
      <c r="AX97" s="48"/>
      <c r="AY97" s="48"/>
      <c r="AZ97" s="47" t="s">
        <v>870</v>
      </c>
    </row>
    <row r="98" spans="1:52" x14ac:dyDescent="0.35">
      <c r="A98" s="427">
        <f t="shared" si="1"/>
        <v>96</v>
      </c>
      <c r="B98" s="47" t="s">
        <v>2009</v>
      </c>
      <c r="C98" s="47" t="s">
        <v>2010</v>
      </c>
      <c r="D98" s="47" t="s">
        <v>56</v>
      </c>
      <c r="E98" s="47" t="s">
        <v>131</v>
      </c>
      <c r="F98" s="47" t="s">
        <v>63</v>
      </c>
      <c r="G98" s="47" t="s">
        <v>58</v>
      </c>
      <c r="H98" s="47"/>
      <c r="I98" s="47"/>
      <c r="J98" s="47"/>
      <c r="K98" s="47"/>
      <c r="L98" s="47"/>
      <c r="M98" s="369"/>
      <c r="N98" s="370"/>
      <c r="O98" s="47"/>
      <c r="P98" s="47"/>
      <c r="Q98" s="47" t="s">
        <v>415</v>
      </c>
      <c r="R98" s="47" t="s">
        <v>415</v>
      </c>
      <c r="S98" s="47" t="s">
        <v>415</v>
      </c>
      <c r="T98" s="369" t="s">
        <v>1058</v>
      </c>
      <c r="U98" s="370"/>
      <c r="V98" s="47" t="s">
        <v>1059</v>
      </c>
      <c r="W98" s="47" t="s">
        <v>1059</v>
      </c>
      <c r="X98" s="47" t="s">
        <v>1059</v>
      </c>
      <c r="Y98" s="47" t="s">
        <v>1059</v>
      </c>
      <c r="Z98" s="47" t="s">
        <v>99</v>
      </c>
      <c r="AA98" s="369"/>
      <c r="AB98" s="370"/>
      <c r="AC98" s="47" t="s">
        <v>1058</v>
      </c>
      <c r="AD98" s="47" t="s">
        <v>1058</v>
      </c>
      <c r="AE98" s="47" t="s">
        <v>1058</v>
      </c>
      <c r="AF98" s="47" t="s">
        <v>1058</v>
      </c>
      <c r="AG98" s="47" t="s">
        <v>97</v>
      </c>
      <c r="AH98" s="369"/>
      <c r="AI98" s="370"/>
      <c r="AJ98" s="47" t="s">
        <v>1059</v>
      </c>
      <c r="AK98" s="47" t="s">
        <v>1059</v>
      </c>
      <c r="AL98" s="47"/>
      <c r="AM98" s="48">
        <v>1</v>
      </c>
      <c r="AN98" s="48">
        <v>0</v>
      </c>
      <c r="AO98" s="48">
        <v>1</v>
      </c>
      <c r="AP98" s="48"/>
      <c r="AQ98" s="48">
        <v>0</v>
      </c>
      <c r="AR98" s="48">
        <v>0</v>
      </c>
      <c r="AS98" s="48">
        <v>0</v>
      </c>
      <c r="AT98" s="48">
        <v>0</v>
      </c>
      <c r="AU98" s="48">
        <v>30</v>
      </c>
      <c r="AV98" s="48">
        <v>6</v>
      </c>
      <c r="AW98" s="48"/>
      <c r="AX98" s="48"/>
      <c r="AY98" s="48"/>
      <c r="AZ98" s="47" t="s">
        <v>870</v>
      </c>
    </row>
    <row r="99" spans="1:52" x14ac:dyDescent="0.35">
      <c r="A99" s="427">
        <f t="shared" si="1"/>
        <v>97</v>
      </c>
      <c r="B99" s="47" t="s">
        <v>2005</v>
      </c>
      <c r="C99" s="47" t="s">
        <v>2006</v>
      </c>
      <c r="D99" s="47" t="s">
        <v>56</v>
      </c>
      <c r="E99" s="47" t="s">
        <v>131</v>
      </c>
      <c r="F99" s="47" t="s">
        <v>63</v>
      </c>
      <c r="G99" s="47" t="s">
        <v>58</v>
      </c>
      <c r="H99" s="47"/>
      <c r="I99" s="47"/>
      <c r="J99" s="47"/>
      <c r="K99" s="47"/>
      <c r="L99" s="47"/>
      <c r="M99" s="369"/>
      <c r="N99" s="370"/>
      <c r="O99" s="47"/>
      <c r="P99" s="47"/>
      <c r="Q99" s="47" t="s">
        <v>415</v>
      </c>
      <c r="R99" s="47" t="s">
        <v>415</v>
      </c>
      <c r="S99" s="47" t="s">
        <v>415</v>
      </c>
      <c r="T99" s="369" t="s">
        <v>1058</v>
      </c>
      <c r="U99" s="370"/>
      <c r="V99" s="47" t="s">
        <v>1059</v>
      </c>
      <c r="W99" s="47" t="s">
        <v>1059</v>
      </c>
      <c r="X99" s="47"/>
      <c r="Y99" s="47" t="s">
        <v>1059</v>
      </c>
      <c r="Z99" s="47" t="s">
        <v>99</v>
      </c>
      <c r="AA99" s="369"/>
      <c r="AB99" s="370"/>
      <c r="AC99" s="47" t="s">
        <v>1058</v>
      </c>
      <c r="AD99" s="47" t="s">
        <v>1058</v>
      </c>
      <c r="AE99" s="47" t="s">
        <v>1058</v>
      </c>
      <c r="AF99" s="47" t="s">
        <v>1058</v>
      </c>
      <c r="AG99" s="47" t="s">
        <v>97</v>
      </c>
      <c r="AH99" s="369"/>
      <c r="AI99" s="370"/>
      <c r="AJ99" s="47" t="s">
        <v>1059</v>
      </c>
      <c r="AK99" s="47" t="s">
        <v>1059</v>
      </c>
      <c r="AL99" s="47"/>
      <c r="AM99" s="48">
        <v>1</v>
      </c>
      <c r="AN99" s="48">
        <v>0</v>
      </c>
      <c r="AO99" s="48">
        <v>1</v>
      </c>
      <c r="AP99" s="48"/>
      <c r="AQ99" s="48">
        <v>0</v>
      </c>
      <c r="AR99" s="48">
        <v>0</v>
      </c>
      <c r="AS99" s="48">
        <v>0</v>
      </c>
      <c r="AT99" s="48">
        <v>0</v>
      </c>
      <c r="AU99" s="430">
        <v>21.0915</v>
      </c>
      <c r="AV99" s="430">
        <v>4.2183000000000002</v>
      </c>
      <c r="AW99" s="48"/>
      <c r="AX99" s="48"/>
      <c r="AY99" s="48"/>
      <c r="AZ99" s="47" t="s">
        <v>870</v>
      </c>
    </row>
    <row r="100" spans="1:52" x14ac:dyDescent="0.35">
      <c r="A100" s="427">
        <f t="shared" si="1"/>
        <v>98</v>
      </c>
      <c r="B100" s="47" t="s">
        <v>2002</v>
      </c>
      <c r="C100" s="47" t="s">
        <v>2003</v>
      </c>
      <c r="D100" s="47" t="s">
        <v>56</v>
      </c>
      <c r="E100" s="47" t="s">
        <v>131</v>
      </c>
      <c r="F100" s="47" t="s">
        <v>63</v>
      </c>
      <c r="G100" s="47" t="s">
        <v>58</v>
      </c>
      <c r="H100" s="47"/>
      <c r="I100" s="47"/>
      <c r="J100" s="47"/>
      <c r="K100" s="47"/>
      <c r="L100" s="47"/>
      <c r="M100" s="369"/>
      <c r="N100" s="370"/>
      <c r="O100" s="47"/>
      <c r="P100" s="47"/>
      <c r="Q100" s="47" t="s">
        <v>415</v>
      </c>
      <c r="R100" s="47" t="s">
        <v>415</v>
      </c>
      <c r="S100" s="47" t="s">
        <v>415</v>
      </c>
      <c r="T100" s="369" t="s">
        <v>1058</v>
      </c>
      <c r="U100" s="370"/>
      <c r="V100" s="47" t="s">
        <v>1059</v>
      </c>
      <c r="W100" s="47" t="s">
        <v>1059</v>
      </c>
      <c r="X100" s="47" t="s">
        <v>1059</v>
      </c>
      <c r="Y100" s="47"/>
      <c r="Z100" s="47"/>
      <c r="AA100" s="369"/>
      <c r="AB100" s="370"/>
      <c r="AC100" s="47"/>
      <c r="AD100" s="47"/>
      <c r="AE100" s="47"/>
      <c r="AF100" s="47"/>
      <c r="AG100" s="47"/>
      <c r="AH100" s="369"/>
      <c r="AI100" s="370"/>
      <c r="AJ100" s="47"/>
      <c r="AK100" s="47"/>
      <c r="AL100" s="47"/>
      <c r="AM100" s="48">
        <v>0</v>
      </c>
      <c r="AN100" s="48">
        <v>0</v>
      </c>
      <c r="AO100" s="48">
        <v>0</v>
      </c>
      <c r="AP100" s="48"/>
      <c r="AQ100" s="48">
        <v>0</v>
      </c>
      <c r="AR100" s="48">
        <v>0</v>
      </c>
      <c r="AS100" s="48">
        <v>0</v>
      </c>
      <c r="AT100" s="48">
        <v>0</v>
      </c>
      <c r="AU100" s="48">
        <v>15</v>
      </c>
      <c r="AV100" s="48">
        <v>3</v>
      </c>
      <c r="AW100" s="48"/>
      <c r="AX100" s="48"/>
      <c r="AY100" s="48"/>
      <c r="AZ100" s="47" t="s">
        <v>870</v>
      </c>
    </row>
    <row r="101" spans="1:52" x14ac:dyDescent="0.35">
      <c r="A101" s="427">
        <f t="shared" si="1"/>
        <v>99</v>
      </c>
      <c r="B101" s="47" t="s">
        <v>1999</v>
      </c>
      <c r="C101" s="47" t="s">
        <v>2000</v>
      </c>
      <c r="D101" s="47" t="s">
        <v>56</v>
      </c>
      <c r="E101" s="47" t="s">
        <v>131</v>
      </c>
      <c r="F101" s="47" t="s">
        <v>63</v>
      </c>
      <c r="G101" s="47" t="s">
        <v>58</v>
      </c>
      <c r="H101" s="47"/>
      <c r="I101" s="47"/>
      <c r="J101" s="47"/>
      <c r="K101" s="47"/>
      <c r="L101" s="47"/>
      <c r="M101" s="369"/>
      <c r="N101" s="370"/>
      <c r="O101" s="47"/>
      <c r="P101" s="47"/>
      <c r="Q101" s="47" t="s">
        <v>415</v>
      </c>
      <c r="R101" s="47" t="s">
        <v>415</v>
      </c>
      <c r="S101" s="47" t="s">
        <v>415</v>
      </c>
      <c r="T101" s="369" t="s">
        <v>1058</v>
      </c>
      <c r="U101" s="370"/>
      <c r="V101" s="47" t="s">
        <v>1058</v>
      </c>
      <c r="W101" s="47" t="s">
        <v>1058</v>
      </c>
      <c r="X101" s="47" t="s">
        <v>1058</v>
      </c>
      <c r="Y101" s="47" t="s">
        <v>1058</v>
      </c>
      <c r="Z101" s="47" t="s">
        <v>97</v>
      </c>
      <c r="AA101" s="369"/>
      <c r="AB101" s="370"/>
      <c r="AC101" s="47" t="s">
        <v>1059</v>
      </c>
      <c r="AD101" s="47" t="s">
        <v>1059</v>
      </c>
      <c r="AE101" s="47" t="s">
        <v>1059</v>
      </c>
      <c r="AF101" s="47" t="s">
        <v>1059</v>
      </c>
      <c r="AG101" s="47"/>
      <c r="AH101" s="369" t="s">
        <v>99</v>
      </c>
      <c r="AI101" s="370"/>
      <c r="AJ101" s="47"/>
      <c r="AK101" s="47" t="s">
        <v>1058</v>
      </c>
      <c r="AL101" s="47"/>
      <c r="AM101" s="48">
        <v>1</v>
      </c>
      <c r="AN101" s="48">
        <v>0</v>
      </c>
      <c r="AO101" s="48">
        <v>1</v>
      </c>
      <c r="AP101" s="48"/>
      <c r="AQ101" s="48">
        <v>0</v>
      </c>
      <c r="AR101" s="48">
        <v>0</v>
      </c>
      <c r="AS101" s="48">
        <v>0</v>
      </c>
      <c r="AT101" s="48">
        <v>0</v>
      </c>
      <c r="AU101" s="48">
        <v>20</v>
      </c>
      <c r="AV101" s="48">
        <v>4</v>
      </c>
      <c r="AW101" s="48"/>
      <c r="AX101" s="48"/>
      <c r="AY101" s="48"/>
      <c r="AZ101" s="47" t="s">
        <v>870</v>
      </c>
    </row>
    <row r="102" spans="1:52" x14ac:dyDescent="0.35">
      <c r="A102" s="427">
        <f t="shared" si="1"/>
        <v>100</v>
      </c>
      <c r="B102" s="47" t="s">
        <v>1996</v>
      </c>
      <c r="C102" s="47" t="s">
        <v>1997</v>
      </c>
      <c r="D102" s="47" t="s">
        <v>56</v>
      </c>
      <c r="E102" s="47" t="s">
        <v>131</v>
      </c>
      <c r="F102" s="47" t="s">
        <v>63</v>
      </c>
      <c r="G102" s="47" t="s">
        <v>58</v>
      </c>
      <c r="H102" s="47"/>
      <c r="I102" s="47"/>
      <c r="J102" s="47"/>
      <c r="K102" s="47"/>
      <c r="L102" s="47"/>
      <c r="M102" s="369"/>
      <c r="N102" s="370"/>
      <c r="O102" s="47"/>
      <c r="P102" s="47"/>
      <c r="Q102" s="47" t="s">
        <v>415</v>
      </c>
      <c r="R102" s="47" t="s">
        <v>415</v>
      </c>
      <c r="S102" s="47" t="s">
        <v>415</v>
      </c>
      <c r="T102" s="369" t="s">
        <v>1058</v>
      </c>
      <c r="U102" s="370"/>
      <c r="V102" s="47" t="s">
        <v>1058</v>
      </c>
      <c r="W102" s="47" t="s">
        <v>1058</v>
      </c>
      <c r="X102" s="47" t="s">
        <v>1058</v>
      </c>
      <c r="Y102" s="47" t="s">
        <v>1058</v>
      </c>
      <c r="Z102" s="47" t="s">
        <v>97</v>
      </c>
      <c r="AA102" s="369"/>
      <c r="AB102" s="370"/>
      <c r="AC102" s="47" t="s">
        <v>1059</v>
      </c>
      <c r="AD102" s="47" t="s">
        <v>1059</v>
      </c>
      <c r="AE102" s="47" t="s">
        <v>1059</v>
      </c>
      <c r="AF102" s="47" t="s">
        <v>1059</v>
      </c>
      <c r="AG102" s="47" t="s">
        <v>99</v>
      </c>
      <c r="AH102" s="369"/>
      <c r="AI102" s="370"/>
      <c r="AJ102" s="47" t="s">
        <v>1058</v>
      </c>
      <c r="AK102" s="47" t="s">
        <v>1058</v>
      </c>
      <c r="AL102" s="47"/>
      <c r="AM102" s="48">
        <v>1</v>
      </c>
      <c r="AN102" s="48">
        <v>0</v>
      </c>
      <c r="AO102" s="48">
        <v>1</v>
      </c>
      <c r="AP102" s="48"/>
      <c r="AQ102" s="48">
        <v>0</v>
      </c>
      <c r="AR102" s="48">
        <v>0</v>
      </c>
      <c r="AS102" s="48">
        <v>0</v>
      </c>
      <c r="AT102" s="48">
        <v>0</v>
      </c>
      <c r="AU102" s="48">
        <v>20</v>
      </c>
      <c r="AV102" s="48">
        <v>4</v>
      </c>
      <c r="AW102" s="48"/>
      <c r="AX102" s="48"/>
      <c r="AY102" s="48"/>
      <c r="AZ102" s="47" t="s">
        <v>870</v>
      </c>
    </row>
    <row r="103" spans="1:52" x14ac:dyDescent="0.35">
      <c r="A103" s="427">
        <f t="shared" si="1"/>
        <v>101</v>
      </c>
      <c r="B103" s="47" t="s">
        <v>1992</v>
      </c>
      <c r="C103" s="47" t="s">
        <v>1993</v>
      </c>
      <c r="D103" s="47" t="s">
        <v>56</v>
      </c>
      <c r="E103" s="47" t="s">
        <v>131</v>
      </c>
      <c r="F103" s="47" t="s">
        <v>63</v>
      </c>
      <c r="G103" s="47" t="s">
        <v>58</v>
      </c>
      <c r="H103" s="47"/>
      <c r="I103" s="47"/>
      <c r="J103" s="47"/>
      <c r="K103" s="47"/>
      <c r="L103" s="47"/>
      <c r="M103" s="369"/>
      <c r="N103" s="370"/>
      <c r="O103" s="47"/>
      <c r="P103" s="47"/>
      <c r="Q103" s="47" t="s">
        <v>415</v>
      </c>
      <c r="R103" s="47" t="s">
        <v>415</v>
      </c>
      <c r="S103" s="47" t="s">
        <v>415</v>
      </c>
      <c r="T103" s="369" t="s">
        <v>1058</v>
      </c>
      <c r="U103" s="370"/>
      <c r="V103" s="47" t="s">
        <v>1058</v>
      </c>
      <c r="W103" s="47"/>
      <c r="X103" s="47" t="s">
        <v>1058</v>
      </c>
      <c r="Y103" s="47" t="s">
        <v>1058</v>
      </c>
      <c r="Z103" s="47"/>
      <c r="AA103" s="369"/>
      <c r="AB103" s="370"/>
      <c r="AC103" s="47"/>
      <c r="AD103" s="47"/>
      <c r="AE103" s="47"/>
      <c r="AF103" s="47"/>
      <c r="AG103" s="47"/>
      <c r="AH103" s="369"/>
      <c r="AI103" s="370"/>
      <c r="AJ103" s="47"/>
      <c r="AK103" s="47"/>
      <c r="AL103" s="47"/>
      <c r="AM103" s="48">
        <v>0</v>
      </c>
      <c r="AN103" s="48">
        <v>0</v>
      </c>
      <c r="AO103" s="48">
        <v>0</v>
      </c>
      <c r="AP103" s="48"/>
      <c r="AQ103" s="48">
        <v>0</v>
      </c>
      <c r="AR103" s="48">
        <v>0</v>
      </c>
      <c r="AS103" s="48">
        <v>0</v>
      </c>
      <c r="AT103" s="48">
        <v>0</v>
      </c>
      <c r="AU103" s="48">
        <v>0</v>
      </c>
      <c r="AV103" s="48">
        <v>0</v>
      </c>
      <c r="AW103" s="48"/>
      <c r="AX103" s="48"/>
      <c r="AY103" s="48"/>
      <c r="AZ103" s="47" t="s">
        <v>870</v>
      </c>
    </row>
    <row r="104" spans="1:52" x14ac:dyDescent="0.35">
      <c r="A104" s="427">
        <f t="shared" si="1"/>
        <v>102</v>
      </c>
      <c r="B104" s="47" t="s">
        <v>1989</v>
      </c>
      <c r="C104" s="47" t="s">
        <v>1990</v>
      </c>
      <c r="D104" s="47" t="s">
        <v>56</v>
      </c>
      <c r="E104" s="47" t="s">
        <v>131</v>
      </c>
      <c r="F104" s="47" t="s">
        <v>63</v>
      </c>
      <c r="G104" s="47" t="s">
        <v>58</v>
      </c>
      <c r="H104" s="47"/>
      <c r="I104" s="47"/>
      <c r="J104" s="47"/>
      <c r="K104" s="47"/>
      <c r="L104" s="47"/>
      <c r="M104" s="369"/>
      <c r="N104" s="370"/>
      <c r="O104" s="47"/>
      <c r="P104" s="47"/>
      <c r="Q104" s="47" t="s">
        <v>415</v>
      </c>
      <c r="R104" s="47" t="s">
        <v>415</v>
      </c>
      <c r="S104" s="47" t="s">
        <v>415</v>
      </c>
      <c r="T104" s="369" t="s">
        <v>1058</v>
      </c>
      <c r="U104" s="370"/>
      <c r="V104" s="47" t="s">
        <v>1059</v>
      </c>
      <c r="W104" s="47" t="s">
        <v>1059</v>
      </c>
      <c r="X104" s="47" t="s">
        <v>1059</v>
      </c>
      <c r="Y104" s="47" t="s">
        <v>1059</v>
      </c>
      <c r="Z104" s="47"/>
      <c r="AA104" s="369"/>
      <c r="AB104" s="370"/>
      <c r="AC104" s="47"/>
      <c r="AD104" s="47"/>
      <c r="AE104" s="47"/>
      <c r="AF104" s="47"/>
      <c r="AG104" s="47"/>
      <c r="AH104" s="369"/>
      <c r="AI104" s="370"/>
      <c r="AJ104" s="47"/>
      <c r="AK104" s="47"/>
      <c r="AL104" s="47"/>
      <c r="AM104" s="48">
        <v>0</v>
      </c>
      <c r="AN104" s="48">
        <v>0</v>
      </c>
      <c r="AO104" s="48">
        <v>0</v>
      </c>
      <c r="AP104" s="48"/>
      <c r="AQ104" s="48">
        <v>0</v>
      </c>
      <c r="AR104" s="48">
        <v>0</v>
      </c>
      <c r="AS104" s="48">
        <v>0</v>
      </c>
      <c r="AT104" s="48">
        <v>0</v>
      </c>
      <c r="AU104" s="48">
        <v>20</v>
      </c>
      <c r="AV104" s="48">
        <v>4</v>
      </c>
      <c r="AW104" s="48"/>
      <c r="AX104" s="48"/>
      <c r="AY104" s="48"/>
      <c r="AZ104" s="47" t="s">
        <v>870</v>
      </c>
    </row>
    <row r="105" spans="1:52" x14ac:dyDescent="0.35">
      <c r="A105" s="427">
        <f t="shared" si="1"/>
        <v>103</v>
      </c>
      <c r="B105" s="47" t="s">
        <v>1986</v>
      </c>
      <c r="C105" s="47" t="s">
        <v>1987</v>
      </c>
      <c r="D105" s="47" t="s">
        <v>56</v>
      </c>
      <c r="E105" s="47" t="s">
        <v>131</v>
      </c>
      <c r="F105" s="47" t="s">
        <v>63</v>
      </c>
      <c r="G105" s="47" t="s">
        <v>58</v>
      </c>
      <c r="H105" s="47"/>
      <c r="I105" s="47"/>
      <c r="J105" s="47"/>
      <c r="K105" s="47"/>
      <c r="L105" s="47"/>
      <c r="M105" s="369"/>
      <c r="N105" s="370"/>
      <c r="O105" s="47"/>
      <c r="P105" s="47"/>
      <c r="Q105" s="47"/>
      <c r="R105" s="47"/>
      <c r="S105" s="47"/>
      <c r="T105" s="369"/>
      <c r="U105" s="370"/>
      <c r="V105" s="47"/>
      <c r="W105" s="47"/>
      <c r="X105" s="47"/>
      <c r="Y105" s="47"/>
      <c r="Z105" s="47"/>
      <c r="AA105" s="369"/>
      <c r="AB105" s="370"/>
      <c r="AC105" s="47"/>
      <c r="AD105" s="47"/>
      <c r="AE105" s="47"/>
      <c r="AF105" s="47"/>
      <c r="AG105" s="47"/>
      <c r="AH105" s="369"/>
      <c r="AI105" s="370"/>
      <c r="AJ105" s="47"/>
      <c r="AK105" s="47"/>
      <c r="AL105" s="47"/>
      <c r="AM105" s="48"/>
      <c r="AN105" s="48"/>
      <c r="AO105" s="48"/>
      <c r="AP105" s="48"/>
      <c r="AQ105" s="48"/>
      <c r="AR105" s="48"/>
      <c r="AS105" s="48"/>
      <c r="AT105" s="48"/>
      <c r="AU105" s="48"/>
      <c r="AV105" s="48"/>
      <c r="AW105" s="48"/>
      <c r="AX105" s="48"/>
      <c r="AY105" s="48"/>
      <c r="AZ105" s="47" t="s">
        <v>870</v>
      </c>
    </row>
    <row r="106" spans="1:52" x14ac:dyDescent="0.35">
      <c r="A106" s="427">
        <f t="shared" si="1"/>
        <v>104</v>
      </c>
      <c r="B106" s="47" t="s">
        <v>1983</v>
      </c>
      <c r="C106" s="47" t="s">
        <v>1984</v>
      </c>
      <c r="D106" s="47" t="s">
        <v>56</v>
      </c>
      <c r="E106" s="47" t="s">
        <v>131</v>
      </c>
      <c r="F106" s="47" t="s">
        <v>63</v>
      </c>
      <c r="G106" s="47" t="s">
        <v>58</v>
      </c>
      <c r="H106" s="47"/>
      <c r="I106" s="47"/>
      <c r="J106" s="47"/>
      <c r="K106" s="47"/>
      <c r="L106" s="47"/>
      <c r="M106" s="369"/>
      <c r="N106" s="370"/>
      <c r="O106" s="47"/>
      <c r="P106" s="47"/>
      <c r="Q106" s="47" t="s">
        <v>415</v>
      </c>
      <c r="R106" s="47" t="s">
        <v>415</v>
      </c>
      <c r="S106" s="47" t="s">
        <v>415</v>
      </c>
      <c r="T106" s="369" t="s">
        <v>1058</v>
      </c>
      <c r="U106" s="370"/>
      <c r="V106" s="47" t="s">
        <v>1058</v>
      </c>
      <c r="W106" s="47" t="s">
        <v>1058</v>
      </c>
      <c r="X106" s="47" t="s">
        <v>1058</v>
      </c>
      <c r="Y106" s="47" t="s">
        <v>1058</v>
      </c>
      <c r="Z106" s="47" t="s">
        <v>97</v>
      </c>
      <c r="AA106" s="369"/>
      <c r="AB106" s="370"/>
      <c r="AC106" s="47" t="s">
        <v>1059</v>
      </c>
      <c r="AD106" s="47" t="s">
        <v>1059</v>
      </c>
      <c r="AE106" s="47" t="s">
        <v>1059</v>
      </c>
      <c r="AF106" s="47" t="s">
        <v>1059</v>
      </c>
      <c r="AG106" s="47"/>
      <c r="AH106" s="369" t="s">
        <v>99</v>
      </c>
      <c r="AI106" s="370"/>
      <c r="AJ106" s="47"/>
      <c r="AK106" s="47"/>
      <c r="AL106" s="47"/>
      <c r="AM106" s="48">
        <v>1</v>
      </c>
      <c r="AN106" s="48">
        <v>0</v>
      </c>
      <c r="AO106" s="48">
        <v>1</v>
      </c>
      <c r="AP106" s="48"/>
      <c r="AQ106" s="48">
        <v>0</v>
      </c>
      <c r="AR106" s="48">
        <v>0</v>
      </c>
      <c r="AS106" s="48">
        <v>0</v>
      </c>
      <c r="AT106" s="48">
        <v>0</v>
      </c>
      <c r="AU106" s="48">
        <v>20</v>
      </c>
      <c r="AV106" s="48">
        <v>4</v>
      </c>
      <c r="AW106" s="48"/>
      <c r="AX106" s="48"/>
      <c r="AY106" s="48"/>
      <c r="AZ106" s="47" t="s">
        <v>870</v>
      </c>
    </row>
    <row r="107" spans="1:52" x14ac:dyDescent="0.35">
      <c r="A107" s="427">
        <f t="shared" si="1"/>
        <v>105</v>
      </c>
      <c r="B107" s="47" t="s">
        <v>1977</v>
      </c>
      <c r="C107" s="47" t="s">
        <v>1978</v>
      </c>
      <c r="D107" s="47" t="s">
        <v>56</v>
      </c>
      <c r="E107" s="47" t="s">
        <v>131</v>
      </c>
      <c r="F107" s="47" t="s">
        <v>63</v>
      </c>
      <c r="G107" s="47" t="s">
        <v>58</v>
      </c>
      <c r="H107" s="47"/>
      <c r="I107" s="47"/>
      <c r="J107" s="47"/>
      <c r="K107" s="47"/>
      <c r="L107" s="47"/>
      <c r="M107" s="369"/>
      <c r="N107" s="370"/>
      <c r="O107" s="47"/>
      <c r="P107" s="47"/>
      <c r="Q107" s="47" t="s">
        <v>415</v>
      </c>
      <c r="R107" s="47" t="s">
        <v>415</v>
      </c>
      <c r="S107" s="47" t="s">
        <v>1058</v>
      </c>
      <c r="T107" s="369"/>
      <c r="U107" s="370"/>
      <c r="V107" s="47" t="s">
        <v>1058</v>
      </c>
      <c r="W107" s="47" t="s">
        <v>1058</v>
      </c>
      <c r="X107" s="47" t="s">
        <v>1058</v>
      </c>
      <c r="Y107" s="47" t="s">
        <v>1058</v>
      </c>
      <c r="Z107" s="47" t="s">
        <v>97</v>
      </c>
      <c r="AA107" s="369"/>
      <c r="AB107" s="370"/>
      <c r="AC107" s="47" t="s">
        <v>1518</v>
      </c>
      <c r="AD107" s="47" t="s">
        <v>1058</v>
      </c>
      <c r="AE107" s="47" t="s">
        <v>1058</v>
      </c>
      <c r="AF107" s="47" t="s">
        <v>1058</v>
      </c>
      <c r="AG107" s="47"/>
      <c r="AH107" s="369" t="s">
        <v>97</v>
      </c>
      <c r="AI107" s="370"/>
      <c r="AJ107" s="47" t="s">
        <v>1058</v>
      </c>
      <c r="AK107" s="47"/>
      <c r="AL107" s="47"/>
      <c r="AM107" s="48">
        <v>2</v>
      </c>
      <c r="AN107" s="48">
        <v>0</v>
      </c>
      <c r="AO107" s="48">
        <v>0</v>
      </c>
      <c r="AP107" s="48"/>
      <c r="AQ107" s="48">
        <v>0</v>
      </c>
      <c r="AR107" s="48">
        <v>0</v>
      </c>
      <c r="AS107" s="48">
        <v>0</v>
      </c>
      <c r="AT107" s="48">
        <v>0</v>
      </c>
      <c r="AU107" s="48">
        <v>0</v>
      </c>
      <c r="AV107" s="48">
        <v>0</v>
      </c>
      <c r="AW107" s="48"/>
      <c r="AX107" s="48"/>
      <c r="AY107" s="48"/>
      <c r="AZ107" s="47" t="s">
        <v>870</v>
      </c>
    </row>
    <row r="108" spans="1:52" x14ac:dyDescent="0.35">
      <c r="A108" s="427">
        <f t="shared" si="1"/>
        <v>106</v>
      </c>
      <c r="B108" s="47" t="s">
        <v>1893</v>
      </c>
      <c r="C108" s="47" t="s">
        <v>1894</v>
      </c>
      <c r="D108" s="47" t="s">
        <v>56</v>
      </c>
      <c r="E108" s="47" t="s">
        <v>131</v>
      </c>
      <c r="F108" s="47" t="s">
        <v>59</v>
      </c>
      <c r="G108" s="47" t="s">
        <v>58</v>
      </c>
      <c r="H108" s="47"/>
      <c r="I108" s="47"/>
      <c r="J108" s="47"/>
      <c r="K108" s="47"/>
      <c r="L108" s="47"/>
      <c r="M108" s="369"/>
      <c r="N108" s="370"/>
      <c r="O108" s="47"/>
      <c r="P108" s="47"/>
      <c r="Q108" s="47"/>
      <c r="R108" s="47"/>
      <c r="S108" s="47"/>
      <c r="T108" s="369"/>
      <c r="U108" s="370"/>
      <c r="V108" s="47"/>
      <c r="W108" s="47"/>
      <c r="X108" s="47"/>
      <c r="Y108" s="47"/>
      <c r="Z108" s="47"/>
      <c r="AA108" s="369"/>
      <c r="AB108" s="370"/>
      <c r="AC108" s="47"/>
      <c r="AD108" s="47"/>
      <c r="AE108" s="47"/>
      <c r="AF108" s="47"/>
      <c r="AG108" s="47"/>
      <c r="AH108" s="369"/>
      <c r="AI108" s="370"/>
      <c r="AJ108" s="47"/>
      <c r="AK108" s="47"/>
      <c r="AL108" s="47"/>
      <c r="AM108" s="48"/>
      <c r="AN108" s="48"/>
      <c r="AO108" s="48"/>
      <c r="AP108" s="48"/>
      <c r="AQ108" s="48"/>
      <c r="AR108" s="48"/>
      <c r="AS108" s="48"/>
      <c r="AT108" s="48"/>
      <c r="AU108" s="48"/>
      <c r="AV108" s="48"/>
      <c r="AW108" s="48"/>
      <c r="AX108" s="48"/>
      <c r="AY108" s="48"/>
      <c r="AZ108" s="47" t="s">
        <v>319</v>
      </c>
    </row>
    <row r="109" spans="1:52" x14ac:dyDescent="0.35">
      <c r="A109" s="427">
        <f t="shared" si="1"/>
        <v>107</v>
      </c>
      <c r="B109" s="47" t="s">
        <v>1891</v>
      </c>
      <c r="C109" s="47" t="s">
        <v>1892</v>
      </c>
      <c r="D109" s="47" t="s">
        <v>56</v>
      </c>
      <c r="E109" s="47" t="s">
        <v>131</v>
      </c>
      <c r="F109" s="47" t="s">
        <v>1037</v>
      </c>
      <c r="G109" s="47" t="s">
        <v>58</v>
      </c>
      <c r="H109" s="47"/>
      <c r="I109" s="47"/>
      <c r="J109" s="47" t="s">
        <v>415</v>
      </c>
      <c r="K109" s="47" t="s">
        <v>415</v>
      </c>
      <c r="L109" s="47"/>
      <c r="M109" s="369"/>
      <c r="N109" s="370"/>
      <c r="O109" s="47" t="s">
        <v>1058</v>
      </c>
      <c r="P109" s="47" t="s">
        <v>1058</v>
      </c>
      <c r="Q109" s="47"/>
      <c r="R109" s="47" t="s">
        <v>1058</v>
      </c>
      <c r="S109" s="47" t="s">
        <v>97</v>
      </c>
      <c r="T109" s="369"/>
      <c r="U109" s="370"/>
      <c r="V109" s="47" t="s">
        <v>1059</v>
      </c>
      <c r="W109" s="47"/>
      <c r="X109" s="47" t="s">
        <v>1059</v>
      </c>
      <c r="Y109" s="47" t="s">
        <v>1059</v>
      </c>
      <c r="Z109" s="47" t="s">
        <v>99</v>
      </c>
      <c r="AA109" s="369"/>
      <c r="AB109" s="370"/>
      <c r="AC109" s="47"/>
      <c r="AD109" s="47" t="s">
        <v>1058</v>
      </c>
      <c r="AE109" s="47"/>
      <c r="AF109" s="47"/>
      <c r="AG109" s="47"/>
      <c r="AH109" s="369"/>
      <c r="AI109" s="370"/>
      <c r="AJ109" s="47" t="s">
        <v>1059</v>
      </c>
      <c r="AK109" s="47"/>
      <c r="AL109" s="47"/>
      <c r="AM109" s="48">
        <v>1</v>
      </c>
      <c r="AN109" s="48">
        <v>0</v>
      </c>
      <c r="AO109" s="48">
        <v>1</v>
      </c>
      <c r="AP109" s="48"/>
      <c r="AQ109" s="48">
        <v>0</v>
      </c>
      <c r="AR109" s="48">
        <v>0</v>
      </c>
      <c r="AS109" s="48">
        <v>0</v>
      </c>
      <c r="AT109" s="48">
        <v>0</v>
      </c>
      <c r="AU109" s="48">
        <v>20</v>
      </c>
      <c r="AV109" s="48">
        <v>4</v>
      </c>
      <c r="AW109" s="48"/>
      <c r="AX109" s="48"/>
      <c r="AY109" s="48"/>
      <c r="AZ109" s="47" t="s">
        <v>870</v>
      </c>
    </row>
    <row r="110" spans="1:52" x14ac:dyDescent="0.35">
      <c r="A110" s="427">
        <f t="shared" si="1"/>
        <v>108</v>
      </c>
      <c r="B110" s="47" t="s">
        <v>1889</v>
      </c>
      <c r="C110" s="47" t="s">
        <v>1890</v>
      </c>
      <c r="D110" s="47" t="s">
        <v>56</v>
      </c>
      <c r="E110" s="47" t="s">
        <v>131</v>
      </c>
      <c r="F110" s="47" t="s">
        <v>60</v>
      </c>
      <c r="G110" s="47" t="s">
        <v>58</v>
      </c>
      <c r="H110" s="47"/>
      <c r="I110" s="47"/>
      <c r="J110" s="47"/>
      <c r="K110" s="47"/>
      <c r="L110" s="47"/>
      <c r="M110" s="369"/>
      <c r="N110" s="370"/>
      <c r="O110" s="47"/>
      <c r="P110" s="47"/>
      <c r="Q110" s="47"/>
      <c r="R110" s="47"/>
      <c r="S110" s="47"/>
      <c r="T110" s="369"/>
      <c r="U110" s="370"/>
      <c r="V110" s="47"/>
      <c r="W110" s="47"/>
      <c r="X110" s="47"/>
      <c r="Y110" s="47"/>
      <c r="Z110" s="47"/>
      <c r="AA110" s="369"/>
      <c r="AB110" s="370"/>
      <c r="AC110" s="47"/>
      <c r="AD110" s="47"/>
      <c r="AE110" s="47"/>
      <c r="AF110" s="47"/>
      <c r="AG110" s="47"/>
      <c r="AH110" s="369"/>
      <c r="AI110" s="370"/>
      <c r="AJ110" s="47"/>
      <c r="AK110" s="47"/>
      <c r="AL110" s="47"/>
      <c r="AM110" s="48"/>
      <c r="AN110" s="48"/>
      <c r="AO110" s="48"/>
      <c r="AP110" s="48"/>
      <c r="AQ110" s="48"/>
      <c r="AR110" s="48"/>
      <c r="AS110" s="48"/>
      <c r="AT110" s="48"/>
      <c r="AU110" s="48"/>
      <c r="AV110" s="48"/>
      <c r="AW110" s="48"/>
      <c r="AX110" s="48"/>
      <c r="AY110" s="48"/>
      <c r="AZ110" s="47" t="s">
        <v>870</v>
      </c>
    </row>
    <row r="111" spans="1:52" x14ac:dyDescent="0.35">
      <c r="A111" s="427">
        <f t="shared" si="1"/>
        <v>109</v>
      </c>
      <c r="B111" s="47" t="s">
        <v>1887</v>
      </c>
      <c r="C111" s="47" t="s">
        <v>1888</v>
      </c>
      <c r="D111" s="47" t="s">
        <v>56</v>
      </c>
      <c r="E111" s="47" t="s">
        <v>131</v>
      </c>
      <c r="F111" s="47" t="s">
        <v>59</v>
      </c>
      <c r="G111" s="47" t="s">
        <v>58</v>
      </c>
      <c r="H111" s="47"/>
      <c r="I111" s="47"/>
      <c r="J111" s="47" t="s">
        <v>415</v>
      </c>
      <c r="K111" s="47" t="s">
        <v>415</v>
      </c>
      <c r="L111" s="47"/>
      <c r="M111" s="369"/>
      <c r="N111" s="370"/>
      <c r="O111" s="47" t="s">
        <v>1059</v>
      </c>
      <c r="P111" s="47" t="s">
        <v>1059</v>
      </c>
      <c r="Q111" s="47" t="s">
        <v>1059</v>
      </c>
      <c r="R111" s="47" t="s">
        <v>1059</v>
      </c>
      <c r="S111" s="47" t="s">
        <v>99</v>
      </c>
      <c r="T111" s="369"/>
      <c r="U111" s="370"/>
      <c r="V111" s="47" t="s">
        <v>1058</v>
      </c>
      <c r="W111" s="47" t="s">
        <v>1058</v>
      </c>
      <c r="X111" s="47" t="s">
        <v>1058</v>
      </c>
      <c r="Y111" s="47" t="s">
        <v>1058</v>
      </c>
      <c r="Z111" s="47" t="s">
        <v>97</v>
      </c>
      <c r="AA111" s="369"/>
      <c r="AB111" s="370"/>
      <c r="AC111" s="47" t="s">
        <v>1059</v>
      </c>
      <c r="AD111" s="47" t="s">
        <v>1059</v>
      </c>
      <c r="AE111" s="47" t="s">
        <v>1059</v>
      </c>
      <c r="AF111" s="47" t="s">
        <v>1059</v>
      </c>
      <c r="AG111" s="47" t="s">
        <v>99</v>
      </c>
      <c r="AH111" s="369"/>
      <c r="AI111" s="370"/>
      <c r="AJ111" s="47" t="s">
        <v>1058</v>
      </c>
      <c r="AK111" s="47" t="s">
        <v>1058</v>
      </c>
      <c r="AL111" s="47"/>
      <c r="AM111" s="48">
        <v>1</v>
      </c>
      <c r="AN111" s="48">
        <v>0</v>
      </c>
      <c r="AO111" s="48">
        <v>2</v>
      </c>
      <c r="AP111" s="48"/>
      <c r="AQ111" s="48">
        <v>0</v>
      </c>
      <c r="AR111" s="48">
        <v>0</v>
      </c>
      <c r="AS111" s="48">
        <v>0</v>
      </c>
      <c r="AT111" s="48">
        <v>0</v>
      </c>
      <c r="AU111" s="48">
        <v>40</v>
      </c>
      <c r="AV111" s="48">
        <v>8</v>
      </c>
      <c r="AW111" s="48"/>
      <c r="AX111" s="48"/>
      <c r="AY111" s="48"/>
      <c r="AZ111" s="47" t="s">
        <v>870</v>
      </c>
    </row>
    <row r="112" spans="1:52" x14ac:dyDescent="0.35">
      <c r="A112" s="427">
        <f t="shared" si="1"/>
        <v>110</v>
      </c>
      <c r="B112" s="47" t="s">
        <v>1885</v>
      </c>
      <c r="C112" s="47" t="s">
        <v>1886</v>
      </c>
      <c r="D112" s="47" t="s">
        <v>56</v>
      </c>
      <c r="E112" s="47" t="s">
        <v>131</v>
      </c>
      <c r="F112" s="47" t="s">
        <v>59</v>
      </c>
      <c r="G112" s="47" t="s">
        <v>58</v>
      </c>
      <c r="H112" s="47"/>
      <c r="I112" s="47"/>
      <c r="J112" s="47" t="s">
        <v>415</v>
      </c>
      <c r="K112" s="47" t="s">
        <v>415</v>
      </c>
      <c r="L112" s="47"/>
      <c r="M112" s="369"/>
      <c r="N112" s="370"/>
      <c r="O112" s="47" t="s">
        <v>1058</v>
      </c>
      <c r="P112" s="47" t="s">
        <v>1058</v>
      </c>
      <c r="Q112" s="47" t="s">
        <v>1058</v>
      </c>
      <c r="R112" s="47" t="s">
        <v>1058</v>
      </c>
      <c r="S112" s="47" t="s">
        <v>97</v>
      </c>
      <c r="T112" s="369"/>
      <c r="U112" s="370"/>
      <c r="V112" s="47" t="s">
        <v>1059</v>
      </c>
      <c r="W112" s="47"/>
      <c r="X112" s="47" t="s">
        <v>1059</v>
      </c>
      <c r="Y112" s="47" t="s">
        <v>1059</v>
      </c>
      <c r="Z112" s="47" t="s">
        <v>1059</v>
      </c>
      <c r="AA112" s="369" t="s">
        <v>99</v>
      </c>
      <c r="AB112" s="370"/>
      <c r="AC112" s="47" t="s">
        <v>1058</v>
      </c>
      <c r="AD112" s="47" t="s">
        <v>1058</v>
      </c>
      <c r="AE112" s="47" t="s">
        <v>1058</v>
      </c>
      <c r="AF112" s="47" t="s">
        <v>1058</v>
      </c>
      <c r="AG112" s="47" t="s">
        <v>97</v>
      </c>
      <c r="AH112" s="369"/>
      <c r="AI112" s="370"/>
      <c r="AJ112" s="47" t="s">
        <v>1059</v>
      </c>
      <c r="AK112" s="47"/>
      <c r="AL112" s="47"/>
      <c r="AM112" s="48">
        <v>2</v>
      </c>
      <c r="AN112" s="48">
        <v>0</v>
      </c>
      <c r="AO112" s="48">
        <v>1</v>
      </c>
      <c r="AP112" s="48"/>
      <c r="AQ112" s="48">
        <v>0</v>
      </c>
      <c r="AR112" s="48">
        <v>0</v>
      </c>
      <c r="AS112" s="48">
        <v>0</v>
      </c>
      <c r="AT112" s="48">
        <v>0</v>
      </c>
      <c r="AU112" s="48">
        <v>25</v>
      </c>
      <c r="AV112" s="48">
        <v>5</v>
      </c>
      <c r="AW112" s="48"/>
      <c r="AX112" s="48"/>
      <c r="AY112" s="48"/>
      <c r="AZ112" s="47" t="s">
        <v>870</v>
      </c>
    </row>
    <row r="113" spans="1:52" x14ac:dyDescent="0.35">
      <c r="A113" s="427">
        <f t="shared" si="1"/>
        <v>111</v>
      </c>
      <c r="B113" s="47" t="s">
        <v>1883</v>
      </c>
      <c r="C113" s="47" t="s">
        <v>1884</v>
      </c>
      <c r="D113" s="47" t="s">
        <v>56</v>
      </c>
      <c r="E113" s="47" t="s">
        <v>131</v>
      </c>
      <c r="F113" s="47" t="s">
        <v>64</v>
      </c>
      <c r="G113" s="47" t="s">
        <v>58</v>
      </c>
      <c r="H113" s="47"/>
      <c r="I113" s="47"/>
      <c r="J113" s="47" t="s">
        <v>415</v>
      </c>
      <c r="K113" s="47" t="s">
        <v>415</v>
      </c>
      <c r="L113" s="47"/>
      <c r="M113" s="369"/>
      <c r="N113" s="370"/>
      <c r="O113" s="47" t="s">
        <v>1058</v>
      </c>
      <c r="P113" s="47" t="s">
        <v>1058</v>
      </c>
      <c r="Q113" s="47" t="s">
        <v>1058</v>
      </c>
      <c r="R113" s="47" t="s">
        <v>1058</v>
      </c>
      <c r="S113" s="47" t="s">
        <v>97</v>
      </c>
      <c r="T113" s="369"/>
      <c r="U113" s="370"/>
      <c r="V113" s="47" t="s">
        <v>1059</v>
      </c>
      <c r="W113" s="47" t="s">
        <v>1059</v>
      </c>
      <c r="X113" s="47" t="s">
        <v>1059</v>
      </c>
      <c r="Y113" s="47" t="s">
        <v>1059</v>
      </c>
      <c r="Z113" s="47" t="s">
        <v>99</v>
      </c>
      <c r="AA113" s="369"/>
      <c r="AB113" s="370"/>
      <c r="AC113" s="47" t="s">
        <v>1058</v>
      </c>
      <c r="AD113" s="47" t="s">
        <v>1058</v>
      </c>
      <c r="AE113" s="47"/>
      <c r="AF113" s="47"/>
      <c r="AG113" s="47"/>
      <c r="AH113" s="369"/>
      <c r="AI113" s="370"/>
      <c r="AJ113" s="47" t="s">
        <v>1059</v>
      </c>
      <c r="AK113" s="47" t="s">
        <v>1059</v>
      </c>
      <c r="AL113" s="47"/>
      <c r="AM113" s="48">
        <v>1</v>
      </c>
      <c r="AN113" s="48">
        <v>0</v>
      </c>
      <c r="AO113" s="48">
        <v>1</v>
      </c>
      <c r="AP113" s="48"/>
      <c r="AQ113" s="48">
        <v>0</v>
      </c>
      <c r="AR113" s="48">
        <v>0</v>
      </c>
      <c r="AS113" s="48">
        <v>0</v>
      </c>
      <c r="AT113" s="48">
        <v>0</v>
      </c>
      <c r="AU113" s="48">
        <v>30</v>
      </c>
      <c r="AV113" s="48">
        <v>6</v>
      </c>
      <c r="AW113" s="48"/>
      <c r="AX113" s="48"/>
      <c r="AY113" s="48"/>
      <c r="AZ113" s="47" t="s">
        <v>870</v>
      </c>
    </row>
    <row r="114" spans="1:52" x14ac:dyDescent="0.35">
      <c r="A114" s="427">
        <f t="shared" si="1"/>
        <v>112</v>
      </c>
      <c r="B114" s="47" t="s">
        <v>1881</v>
      </c>
      <c r="C114" s="47" t="s">
        <v>1882</v>
      </c>
      <c r="D114" s="47" t="s">
        <v>56</v>
      </c>
      <c r="E114" s="47" t="s">
        <v>131</v>
      </c>
      <c r="F114" s="47" t="s">
        <v>57</v>
      </c>
      <c r="G114" s="47" t="s">
        <v>58</v>
      </c>
      <c r="H114" s="47"/>
      <c r="I114" s="47"/>
      <c r="J114" s="47" t="s">
        <v>415</v>
      </c>
      <c r="K114" s="47" t="s">
        <v>415</v>
      </c>
      <c r="L114" s="47"/>
      <c r="M114" s="369"/>
      <c r="N114" s="370"/>
      <c r="O114" s="47" t="s">
        <v>1058</v>
      </c>
      <c r="P114" s="47" t="s">
        <v>1058</v>
      </c>
      <c r="Q114" s="47" t="s">
        <v>1058</v>
      </c>
      <c r="R114" s="47" t="s">
        <v>1058</v>
      </c>
      <c r="S114" s="47" t="s">
        <v>97</v>
      </c>
      <c r="T114" s="369"/>
      <c r="U114" s="370"/>
      <c r="V114" s="47"/>
      <c r="W114" s="47" t="s">
        <v>1059</v>
      </c>
      <c r="X114" s="47" t="s">
        <v>1059</v>
      </c>
      <c r="Y114" s="47" t="s">
        <v>1059</v>
      </c>
      <c r="Z114" s="47" t="s">
        <v>1059</v>
      </c>
      <c r="AA114" s="369" t="s">
        <v>99</v>
      </c>
      <c r="AB114" s="370"/>
      <c r="AC114" s="47" t="s">
        <v>1058</v>
      </c>
      <c r="AD114" s="47" t="s">
        <v>1058</v>
      </c>
      <c r="AE114" s="47" t="s">
        <v>1058</v>
      </c>
      <c r="AF114" s="47" t="s">
        <v>1058</v>
      </c>
      <c r="AG114" s="47" t="s">
        <v>97</v>
      </c>
      <c r="AH114" s="369"/>
      <c r="AI114" s="370"/>
      <c r="AJ114" s="47" t="s">
        <v>1059</v>
      </c>
      <c r="AK114" s="47" t="s">
        <v>1059</v>
      </c>
      <c r="AL114" s="47"/>
      <c r="AM114" s="48">
        <v>2</v>
      </c>
      <c r="AN114" s="48">
        <v>0</v>
      </c>
      <c r="AO114" s="48">
        <v>1</v>
      </c>
      <c r="AP114" s="48"/>
      <c r="AQ114" s="48">
        <v>0</v>
      </c>
      <c r="AR114" s="48">
        <v>0</v>
      </c>
      <c r="AS114" s="48">
        <v>0</v>
      </c>
      <c r="AT114" s="48">
        <v>0</v>
      </c>
      <c r="AU114" s="48">
        <v>30</v>
      </c>
      <c r="AV114" s="48">
        <v>6</v>
      </c>
      <c r="AW114" s="48"/>
      <c r="AX114" s="48"/>
      <c r="AY114" s="48"/>
      <c r="AZ114" s="47" t="s">
        <v>870</v>
      </c>
    </row>
    <row r="115" spans="1:52" x14ac:dyDescent="0.35">
      <c r="A115" s="427">
        <f t="shared" si="1"/>
        <v>113</v>
      </c>
      <c r="B115" s="47" t="s">
        <v>1879</v>
      </c>
      <c r="C115" s="47" t="s">
        <v>1880</v>
      </c>
      <c r="D115" s="47" t="s">
        <v>56</v>
      </c>
      <c r="E115" s="47" t="s">
        <v>131</v>
      </c>
      <c r="F115" s="47" t="s">
        <v>57</v>
      </c>
      <c r="G115" s="47" t="s">
        <v>58</v>
      </c>
      <c r="H115" s="47"/>
      <c r="I115" s="47"/>
      <c r="J115" s="47" t="s">
        <v>415</v>
      </c>
      <c r="K115" s="47" t="s">
        <v>415</v>
      </c>
      <c r="L115" s="47"/>
      <c r="M115" s="369"/>
      <c r="N115" s="370"/>
      <c r="O115" s="47" t="s">
        <v>1058</v>
      </c>
      <c r="P115" s="47" t="s">
        <v>1058</v>
      </c>
      <c r="Q115" s="47" t="s">
        <v>1058</v>
      </c>
      <c r="R115" s="47" t="s">
        <v>1058</v>
      </c>
      <c r="S115" s="47" t="s">
        <v>97</v>
      </c>
      <c r="T115" s="369"/>
      <c r="U115" s="370"/>
      <c r="V115" s="47" t="s">
        <v>1059</v>
      </c>
      <c r="W115" s="47" t="s">
        <v>1059</v>
      </c>
      <c r="X115" s="47" t="s">
        <v>1059</v>
      </c>
      <c r="Y115" s="47" t="s">
        <v>1059</v>
      </c>
      <c r="Z115" s="47" t="s">
        <v>99</v>
      </c>
      <c r="AA115" s="369"/>
      <c r="AB115" s="370"/>
      <c r="AC115" s="47" t="s">
        <v>1058</v>
      </c>
      <c r="AD115" s="47" t="s">
        <v>1058</v>
      </c>
      <c r="AE115" s="47" t="s">
        <v>1058</v>
      </c>
      <c r="AF115" s="47" t="s">
        <v>1058</v>
      </c>
      <c r="AG115" s="47" t="s">
        <v>97</v>
      </c>
      <c r="AH115" s="369"/>
      <c r="AI115" s="370"/>
      <c r="AJ115" s="47" t="s">
        <v>1059</v>
      </c>
      <c r="AK115" s="47" t="s">
        <v>1059</v>
      </c>
      <c r="AL115" s="47"/>
      <c r="AM115" s="48">
        <v>2</v>
      </c>
      <c r="AN115" s="48">
        <v>0</v>
      </c>
      <c r="AO115" s="48">
        <v>1</v>
      </c>
      <c r="AP115" s="48"/>
      <c r="AQ115" s="48">
        <v>0</v>
      </c>
      <c r="AR115" s="48">
        <v>0</v>
      </c>
      <c r="AS115" s="48">
        <v>0</v>
      </c>
      <c r="AT115" s="48">
        <v>0</v>
      </c>
      <c r="AU115" s="48">
        <v>30</v>
      </c>
      <c r="AV115" s="48">
        <v>6</v>
      </c>
      <c r="AW115" s="48"/>
      <c r="AX115" s="48"/>
      <c r="AY115" s="48"/>
      <c r="AZ115" s="47" t="s">
        <v>870</v>
      </c>
    </row>
    <row r="116" spans="1:52" x14ac:dyDescent="0.35">
      <c r="A116" s="427">
        <f t="shared" si="1"/>
        <v>114</v>
      </c>
      <c r="B116" s="47" t="s">
        <v>1877</v>
      </c>
      <c r="C116" s="47" t="s">
        <v>1878</v>
      </c>
      <c r="D116" s="47" t="s">
        <v>56</v>
      </c>
      <c r="E116" s="47" t="s">
        <v>131</v>
      </c>
      <c r="F116" s="47" t="s">
        <v>59</v>
      </c>
      <c r="G116" s="47" t="s">
        <v>58</v>
      </c>
      <c r="H116" s="47"/>
      <c r="I116" s="47"/>
      <c r="J116" s="47" t="s">
        <v>415</v>
      </c>
      <c r="K116" s="47" t="s">
        <v>415</v>
      </c>
      <c r="L116" s="47"/>
      <c r="M116" s="369"/>
      <c r="N116" s="370"/>
      <c r="O116" s="47" t="s">
        <v>1058</v>
      </c>
      <c r="P116" s="47" t="s">
        <v>1058</v>
      </c>
      <c r="Q116" s="47" t="s">
        <v>1058</v>
      </c>
      <c r="R116" s="47" t="s">
        <v>1058</v>
      </c>
      <c r="S116" s="47" t="s">
        <v>97</v>
      </c>
      <c r="T116" s="369"/>
      <c r="U116" s="370"/>
      <c r="V116" s="47" t="s">
        <v>1058</v>
      </c>
      <c r="W116" s="47" t="s">
        <v>1058</v>
      </c>
      <c r="X116" s="47"/>
      <c r="Y116" s="47" t="s">
        <v>1058</v>
      </c>
      <c r="Z116" s="47"/>
      <c r="AA116" s="369"/>
      <c r="AB116" s="370"/>
      <c r="AC116" s="47"/>
      <c r="AD116" s="47"/>
      <c r="AE116" s="47"/>
      <c r="AF116" s="47"/>
      <c r="AG116" s="47"/>
      <c r="AH116" s="369"/>
      <c r="AI116" s="370"/>
      <c r="AJ116" s="47"/>
      <c r="AK116" s="47"/>
      <c r="AL116" s="47"/>
      <c r="AM116" s="48">
        <v>1</v>
      </c>
      <c r="AN116" s="48">
        <v>0</v>
      </c>
      <c r="AO116" s="48">
        <v>0</v>
      </c>
      <c r="AP116" s="48"/>
      <c r="AQ116" s="48">
        <v>0</v>
      </c>
      <c r="AR116" s="48">
        <v>0</v>
      </c>
      <c r="AS116" s="48">
        <v>0</v>
      </c>
      <c r="AT116" s="48">
        <v>0</v>
      </c>
      <c r="AU116" s="48">
        <v>0</v>
      </c>
      <c r="AV116" s="48">
        <v>0</v>
      </c>
      <c r="AW116" s="48"/>
      <c r="AX116" s="48"/>
      <c r="AY116" s="48"/>
      <c r="AZ116" s="47" t="s">
        <v>870</v>
      </c>
    </row>
    <row r="117" spans="1:52" x14ac:dyDescent="0.35">
      <c r="A117" s="427">
        <f t="shared" si="1"/>
        <v>115</v>
      </c>
      <c r="B117" s="47" t="s">
        <v>1875</v>
      </c>
      <c r="C117" s="47" t="s">
        <v>1876</v>
      </c>
      <c r="D117" s="47" t="s">
        <v>56</v>
      </c>
      <c r="E117" s="47" t="s">
        <v>131</v>
      </c>
      <c r="F117" s="47" t="s">
        <v>59</v>
      </c>
      <c r="G117" s="47" t="s">
        <v>58</v>
      </c>
      <c r="H117" s="47"/>
      <c r="I117" s="47"/>
      <c r="J117" s="47" t="s">
        <v>415</v>
      </c>
      <c r="K117" s="47" t="s">
        <v>415</v>
      </c>
      <c r="L117" s="47"/>
      <c r="M117" s="369"/>
      <c r="N117" s="370"/>
      <c r="O117" s="47" t="s">
        <v>1058</v>
      </c>
      <c r="P117" s="47" t="s">
        <v>1058</v>
      </c>
      <c r="Q117" s="47" t="s">
        <v>1058</v>
      </c>
      <c r="R117" s="47" t="s">
        <v>1058</v>
      </c>
      <c r="S117" s="47" t="s">
        <v>97</v>
      </c>
      <c r="T117" s="369"/>
      <c r="U117" s="370"/>
      <c r="V117" s="47"/>
      <c r="W117" s="47"/>
      <c r="X117" s="47"/>
      <c r="Y117" s="47"/>
      <c r="Z117" s="47"/>
      <c r="AA117" s="369"/>
      <c r="AB117" s="370"/>
      <c r="AC117" s="47"/>
      <c r="AD117" s="47"/>
      <c r="AE117" s="47"/>
      <c r="AF117" s="47"/>
      <c r="AG117" s="47"/>
      <c r="AH117" s="369"/>
      <c r="AI117" s="370"/>
      <c r="AJ117" s="47"/>
      <c r="AK117" s="47"/>
      <c r="AL117" s="47"/>
      <c r="AM117" s="48">
        <v>1</v>
      </c>
      <c r="AN117" s="48">
        <v>0</v>
      </c>
      <c r="AO117" s="48">
        <v>0</v>
      </c>
      <c r="AP117" s="48"/>
      <c r="AQ117" s="48">
        <v>0</v>
      </c>
      <c r="AR117" s="48">
        <v>0</v>
      </c>
      <c r="AS117" s="48">
        <v>0</v>
      </c>
      <c r="AT117" s="48">
        <v>0</v>
      </c>
      <c r="AU117" s="48">
        <v>0</v>
      </c>
      <c r="AV117" s="48">
        <v>0</v>
      </c>
      <c r="AW117" s="48"/>
      <c r="AX117" s="48"/>
      <c r="AY117" s="48"/>
      <c r="AZ117" s="47" t="s">
        <v>870</v>
      </c>
    </row>
    <row r="118" spans="1:52" x14ac:dyDescent="0.35">
      <c r="A118" s="427">
        <f t="shared" si="1"/>
        <v>116</v>
      </c>
      <c r="B118" s="47" t="s">
        <v>1873</v>
      </c>
      <c r="C118" s="47" t="s">
        <v>1874</v>
      </c>
      <c r="D118" s="47" t="s">
        <v>56</v>
      </c>
      <c r="E118" s="47" t="s">
        <v>131</v>
      </c>
      <c r="F118" s="47" t="s">
        <v>57</v>
      </c>
      <c r="G118" s="47" t="s">
        <v>58</v>
      </c>
      <c r="H118" s="47"/>
      <c r="I118" s="47"/>
      <c r="J118" s="47"/>
      <c r="K118" s="47"/>
      <c r="L118" s="47"/>
      <c r="M118" s="369"/>
      <c r="N118" s="370"/>
      <c r="O118" s="47"/>
      <c r="P118" s="47"/>
      <c r="Q118" s="47"/>
      <c r="R118" s="47"/>
      <c r="S118" s="47"/>
      <c r="T118" s="369"/>
      <c r="U118" s="370"/>
      <c r="V118" s="47"/>
      <c r="W118" s="47"/>
      <c r="X118" s="47"/>
      <c r="Y118" s="47"/>
      <c r="Z118" s="47"/>
      <c r="AA118" s="369"/>
      <c r="AB118" s="370"/>
      <c r="AC118" s="47"/>
      <c r="AD118" s="47"/>
      <c r="AE118" s="47"/>
      <c r="AF118" s="47"/>
      <c r="AG118" s="47"/>
      <c r="AH118" s="369"/>
      <c r="AI118" s="370"/>
      <c r="AJ118" s="47"/>
      <c r="AK118" s="47"/>
      <c r="AL118" s="47"/>
      <c r="AM118" s="48"/>
      <c r="AN118" s="48"/>
      <c r="AO118" s="48"/>
      <c r="AP118" s="48"/>
      <c r="AQ118" s="48"/>
      <c r="AR118" s="48"/>
      <c r="AS118" s="48"/>
      <c r="AT118" s="48"/>
      <c r="AU118" s="48"/>
      <c r="AV118" s="48"/>
      <c r="AW118" s="48"/>
      <c r="AX118" s="48"/>
      <c r="AY118" s="48"/>
      <c r="AZ118" s="47" t="s">
        <v>870</v>
      </c>
    </row>
    <row r="119" spans="1:52" x14ac:dyDescent="0.35">
      <c r="A119" s="427">
        <f t="shared" si="1"/>
        <v>117</v>
      </c>
      <c r="B119" s="47" t="s">
        <v>1871</v>
      </c>
      <c r="C119" s="47" t="s">
        <v>1872</v>
      </c>
      <c r="D119" s="47" t="s">
        <v>56</v>
      </c>
      <c r="E119" s="47" t="s">
        <v>131</v>
      </c>
      <c r="F119" s="47" t="s">
        <v>59</v>
      </c>
      <c r="G119" s="47" t="s">
        <v>58</v>
      </c>
      <c r="H119" s="47"/>
      <c r="I119" s="47"/>
      <c r="J119" s="47" t="s">
        <v>415</v>
      </c>
      <c r="K119" s="47" t="s">
        <v>415</v>
      </c>
      <c r="L119" s="47"/>
      <c r="M119" s="369"/>
      <c r="N119" s="370"/>
      <c r="O119" s="47" t="s">
        <v>1058</v>
      </c>
      <c r="P119" s="47" t="s">
        <v>1058</v>
      </c>
      <c r="Q119" s="47" t="s">
        <v>1058</v>
      </c>
      <c r="R119" s="47" t="s">
        <v>1058</v>
      </c>
      <c r="S119" s="47" t="s">
        <v>97</v>
      </c>
      <c r="T119" s="369"/>
      <c r="U119" s="370"/>
      <c r="V119" s="47" t="s">
        <v>1059</v>
      </c>
      <c r="W119" s="47" t="s">
        <v>1059</v>
      </c>
      <c r="X119" s="47" t="s">
        <v>1059</v>
      </c>
      <c r="Y119" s="47" t="s">
        <v>1059</v>
      </c>
      <c r="Z119" s="47" t="s">
        <v>99</v>
      </c>
      <c r="AA119" s="369"/>
      <c r="AB119" s="370"/>
      <c r="AC119" s="47" t="s">
        <v>1058</v>
      </c>
      <c r="AD119" s="47" t="s">
        <v>1058</v>
      </c>
      <c r="AE119" s="47" t="s">
        <v>1058</v>
      </c>
      <c r="AF119" s="47" t="s">
        <v>1058</v>
      </c>
      <c r="AG119" s="47" t="s">
        <v>97</v>
      </c>
      <c r="AH119" s="369"/>
      <c r="AI119" s="370"/>
      <c r="AJ119" s="47" t="s">
        <v>1059</v>
      </c>
      <c r="AK119" s="47" t="s">
        <v>1059</v>
      </c>
      <c r="AL119" s="47"/>
      <c r="AM119" s="48">
        <v>2</v>
      </c>
      <c r="AN119" s="48">
        <v>0</v>
      </c>
      <c r="AO119" s="48">
        <v>1</v>
      </c>
      <c r="AP119" s="48"/>
      <c r="AQ119" s="48">
        <v>0</v>
      </c>
      <c r="AR119" s="48">
        <v>0</v>
      </c>
      <c r="AS119" s="48">
        <v>0</v>
      </c>
      <c r="AT119" s="48">
        <v>0</v>
      </c>
      <c r="AU119" s="48">
        <v>30</v>
      </c>
      <c r="AV119" s="48">
        <v>6</v>
      </c>
      <c r="AW119" s="48"/>
      <c r="AX119" s="48"/>
      <c r="AY119" s="48"/>
      <c r="AZ119" s="47" t="s">
        <v>870</v>
      </c>
    </row>
    <row r="120" spans="1:52" x14ac:dyDescent="0.35">
      <c r="A120" s="427">
        <f t="shared" si="1"/>
        <v>118</v>
      </c>
      <c r="B120" s="47" t="s">
        <v>1869</v>
      </c>
      <c r="C120" s="47" t="s">
        <v>1870</v>
      </c>
      <c r="D120" s="47" t="s">
        <v>56</v>
      </c>
      <c r="E120" s="47" t="s">
        <v>131</v>
      </c>
      <c r="F120" s="47" t="s">
        <v>59</v>
      </c>
      <c r="G120" s="47" t="s">
        <v>58</v>
      </c>
      <c r="H120" s="47"/>
      <c r="I120" s="47"/>
      <c r="J120" s="47" t="s">
        <v>415</v>
      </c>
      <c r="K120" s="47" t="s">
        <v>415</v>
      </c>
      <c r="L120" s="47"/>
      <c r="M120" s="369"/>
      <c r="N120" s="370"/>
      <c r="O120" s="47" t="s">
        <v>1058</v>
      </c>
      <c r="P120" s="47" t="s">
        <v>1058</v>
      </c>
      <c r="Q120" s="47" t="s">
        <v>1058</v>
      </c>
      <c r="R120" s="47" t="s">
        <v>1058</v>
      </c>
      <c r="S120" s="47" t="s">
        <v>97</v>
      </c>
      <c r="T120" s="369"/>
      <c r="U120" s="370"/>
      <c r="V120" s="47" t="s">
        <v>1059</v>
      </c>
      <c r="W120" s="47" t="s">
        <v>1059</v>
      </c>
      <c r="X120" s="47" t="s">
        <v>1059</v>
      </c>
      <c r="Y120" s="47" t="s">
        <v>1059</v>
      </c>
      <c r="Z120" s="47" t="s">
        <v>99</v>
      </c>
      <c r="AA120" s="369"/>
      <c r="AB120" s="370"/>
      <c r="AC120" s="47" t="s">
        <v>1058</v>
      </c>
      <c r="AD120" s="47" t="s">
        <v>1058</v>
      </c>
      <c r="AE120" s="47" t="s">
        <v>1058</v>
      </c>
      <c r="AF120" s="47" t="s">
        <v>1058</v>
      </c>
      <c r="AG120" s="47" t="s">
        <v>97</v>
      </c>
      <c r="AH120" s="369"/>
      <c r="AI120" s="370"/>
      <c r="AJ120" s="47" t="s">
        <v>1059</v>
      </c>
      <c r="AK120" s="47" t="s">
        <v>1059</v>
      </c>
      <c r="AL120" s="47"/>
      <c r="AM120" s="48">
        <v>2</v>
      </c>
      <c r="AN120" s="48">
        <v>0</v>
      </c>
      <c r="AO120" s="48">
        <v>1</v>
      </c>
      <c r="AP120" s="48"/>
      <c r="AQ120" s="48">
        <v>0</v>
      </c>
      <c r="AR120" s="48">
        <v>0</v>
      </c>
      <c r="AS120" s="48">
        <v>0</v>
      </c>
      <c r="AT120" s="48">
        <v>0</v>
      </c>
      <c r="AU120" s="48">
        <v>30</v>
      </c>
      <c r="AV120" s="48">
        <v>6</v>
      </c>
      <c r="AW120" s="48"/>
      <c r="AX120" s="48"/>
      <c r="AY120" s="48"/>
      <c r="AZ120" s="47" t="s">
        <v>870</v>
      </c>
    </row>
    <row r="121" spans="1:52" x14ac:dyDescent="0.35">
      <c r="A121" s="427">
        <f t="shared" si="1"/>
        <v>119</v>
      </c>
      <c r="B121" s="47" t="s">
        <v>1867</v>
      </c>
      <c r="C121" s="47" t="s">
        <v>1868</v>
      </c>
      <c r="D121" s="47" t="s">
        <v>56</v>
      </c>
      <c r="E121" s="47" t="s">
        <v>131</v>
      </c>
      <c r="F121" s="47" t="s">
        <v>59</v>
      </c>
      <c r="G121" s="47" t="s">
        <v>58</v>
      </c>
      <c r="H121" s="47"/>
      <c r="I121" s="47"/>
      <c r="J121" s="47" t="s">
        <v>415</v>
      </c>
      <c r="K121" s="47" t="s">
        <v>415</v>
      </c>
      <c r="L121" s="47"/>
      <c r="M121" s="369"/>
      <c r="N121" s="370"/>
      <c r="O121" s="47" t="s">
        <v>1058</v>
      </c>
      <c r="P121" s="47" t="s">
        <v>1058</v>
      </c>
      <c r="Q121" s="47" t="s">
        <v>1058</v>
      </c>
      <c r="R121" s="47" t="s">
        <v>1058</v>
      </c>
      <c r="S121" s="47" t="s">
        <v>97</v>
      </c>
      <c r="T121" s="369"/>
      <c r="U121" s="370"/>
      <c r="V121" s="47"/>
      <c r="W121" s="47"/>
      <c r="X121" s="47"/>
      <c r="Y121" s="47"/>
      <c r="Z121" s="47"/>
      <c r="AA121" s="369"/>
      <c r="AB121" s="370"/>
      <c r="AC121" s="47"/>
      <c r="AD121" s="47"/>
      <c r="AE121" s="47"/>
      <c r="AF121" s="47"/>
      <c r="AG121" s="47"/>
      <c r="AH121" s="369"/>
      <c r="AI121" s="370"/>
      <c r="AJ121" s="47"/>
      <c r="AK121" s="47"/>
      <c r="AL121" s="47"/>
      <c r="AM121" s="48">
        <v>1</v>
      </c>
      <c r="AN121" s="48">
        <v>0</v>
      </c>
      <c r="AO121" s="48">
        <v>0</v>
      </c>
      <c r="AP121" s="48"/>
      <c r="AQ121" s="48">
        <v>0</v>
      </c>
      <c r="AR121" s="48">
        <v>0</v>
      </c>
      <c r="AS121" s="48">
        <v>0</v>
      </c>
      <c r="AT121" s="48">
        <v>0</v>
      </c>
      <c r="AU121" s="48">
        <v>0</v>
      </c>
      <c r="AV121" s="48">
        <v>0</v>
      </c>
      <c r="AW121" s="48"/>
      <c r="AX121" s="48"/>
      <c r="AY121" s="48"/>
      <c r="AZ121" s="47" t="s">
        <v>870</v>
      </c>
    </row>
    <row r="122" spans="1:52" x14ac:dyDescent="0.35">
      <c r="A122" s="427">
        <f t="shared" si="1"/>
        <v>120</v>
      </c>
      <c r="B122" s="47" t="s">
        <v>1865</v>
      </c>
      <c r="C122" s="47" t="s">
        <v>1866</v>
      </c>
      <c r="D122" s="47" t="s">
        <v>56</v>
      </c>
      <c r="E122" s="47" t="s">
        <v>131</v>
      </c>
      <c r="F122" s="47" t="s">
        <v>59</v>
      </c>
      <c r="G122" s="47" t="s">
        <v>58</v>
      </c>
      <c r="H122" s="47"/>
      <c r="I122" s="47"/>
      <c r="J122" s="47" t="s">
        <v>415</v>
      </c>
      <c r="K122" s="47" t="s">
        <v>415</v>
      </c>
      <c r="L122" s="47"/>
      <c r="M122" s="369"/>
      <c r="N122" s="370"/>
      <c r="O122" s="47" t="s">
        <v>1058</v>
      </c>
      <c r="P122" s="47" t="s">
        <v>1058</v>
      </c>
      <c r="Q122" s="47" t="s">
        <v>1058</v>
      </c>
      <c r="R122" s="47" t="s">
        <v>1058</v>
      </c>
      <c r="S122" s="47" t="s">
        <v>97</v>
      </c>
      <c r="T122" s="369"/>
      <c r="U122" s="370"/>
      <c r="V122" s="47" t="s">
        <v>1059</v>
      </c>
      <c r="W122" s="47" t="s">
        <v>1059</v>
      </c>
      <c r="X122" s="47" t="s">
        <v>1059</v>
      </c>
      <c r="Y122" s="47" t="s">
        <v>1059</v>
      </c>
      <c r="Z122" s="47" t="s">
        <v>99</v>
      </c>
      <c r="AA122" s="369"/>
      <c r="AB122" s="370"/>
      <c r="AC122" s="47" t="s">
        <v>1058</v>
      </c>
      <c r="AD122" s="47" t="s">
        <v>1058</v>
      </c>
      <c r="AE122" s="47"/>
      <c r="AF122" s="47" t="s">
        <v>1058</v>
      </c>
      <c r="AG122" s="47" t="s">
        <v>1058</v>
      </c>
      <c r="AH122" s="369" t="s">
        <v>97</v>
      </c>
      <c r="AI122" s="370"/>
      <c r="AJ122" s="47" t="s">
        <v>1059</v>
      </c>
      <c r="AK122" s="47" t="s">
        <v>1059</v>
      </c>
      <c r="AL122" s="47"/>
      <c r="AM122" s="48">
        <v>2</v>
      </c>
      <c r="AN122" s="48">
        <v>0</v>
      </c>
      <c r="AO122" s="48">
        <v>1</v>
      </c>
      <c r="AP122" s="48"/>
      <c r="AQ122" s="48">
        <v>0</v>
      </c>
      <c r="AR122" s="48">
        <v>0</v>
      </c>
      <c r="AS122" s="48">
        <v>0</v>
      </c>
      <c r="AT122" s="48">
        <v>0</v>
      </c>
      <c r="AU122" s="48">
        <v>30</v>
      </c>
      <c r="AV122" s="48">
        <v>6</v>
      </c>
      <c r="AW122" s="48"/>
      <c r="AX122" s="48"/>
      <c r="AY122" s="48"/>
      <c r="AZ122" s="47" t="s">
        <v>870</v>
      </c>
    </row>
    <row r="123" spans="1:52" x14ac:dyDescent="0.35">
      <c r="A123" s="427">
        <f t="shared" si="1"/>
        <v>121</v>
      </c>
      <c r="B123" s="47" t="s">
        <v>1863</v>
      </c>
      <c r="C123" s="47" t="s">
        <v>1864</v>
      </c>
      <c r="D123" s="47" t="s">
        <v>56</v>
      </c>
      <c r="E123" s="47" t="s">
        <v>131</v>
      </c>
      <c r="F123" s="47" t="s">
        <v>59</v>
      </c>
      <c r="G123" s="47" t="s">
        <v>58</v>
      </c>
      <c r="H123" s="47"/>
      <c r="I123" s="47"/>
      <c r="J123" s="47"/>
      <c r="K123" s="47"/>
      <c r="L123" s="47"/>
      <c r="M123" s="369"/>
      <c r="N123" s="370"/>
      <c r="O123" s="47"/>
      <c r="P123" s="47"/>
      <c r="Q123" s="47"/>
      <c r="R123" s="47"/>
      <c r="S123" s="47"/>
      <c r="T123" s="369"/>
      <c r="U123" s="370"/>
      <c r="V123" s="47"/>
      <c r="W123" s="47"/>
      <c r="X123" s="47"/>
      <c r="Y123" s="47"/>
      <c r="Z123" s="47"/>
      <c r="AA123" s="369"/>
      <c r="AB123" s="370"/>
      <c r="AC123" s="47"/>
      <c r="AD123" s="47"/>
      <c r="AE123" s="47"/>
      <c r="AF123" s="47"/>
      <c r="AG123" s="47"/>
      <c r="AH123" s="369"/>
      <c r="AI123" s="370"/>
      <c r="AJ123" s="47"/>
      <c r="AK123" s="47"/>
      <c r="AL123" s="47"/>
      <c r="AM123" s="48"/>
      <c r="AN123" s="48"/>
      <c r="AO123" s="48"/>
      <c r="AP123" s="48"/>
      <c r="AQ123" s="48"/>
      <c r="AR123" s="48"/>
      <c r="AS123" s="48"/>
      <c r="AT123" s="48"/>
      <c r="AU123" s="48"/>
      <c r="AV123" s="48"/>
      <c r="AW123" s="48"/>
      <c r="AX123" s="48"/>
      <c r="AY123" s="48"/>
      <c r="AZ123" s="47" t="s">
        <v>870</v>
      </c>
    </row>
    <row r="124" spans="1:52" x14ac:dyDescent="0.35">
      <c r="A124" s="427">
        <f t="shared" si="1"/>
        <v>122</v>
      </c>
      <c r="B124" s="47" t="s">
        <v>1861</v>
      </c>
      <c r="C124" s="47" t="s">
        <v>1862</v>
      </c>
      <c r="D124" s="47" t="s">
        <v>56</v>
      </c>
      <c r="E124" s="47" t="s">
        <v>131</v>
      </c>
      <c r="F124" s="47" t="s">
        <v>63</v>
      </c>
      <c r="G124" s="47" t="s">
        <v>58</v>
      </c>
      <c r="H124" s="47"/>
      <c r="I124" s="47"/>
      <c r="J124" s="47" t="s">
        <v>415</v>
      </c>
      <c r="K124" s="47" t="s">
        <v>415</v>
      </c>
      <c r="L124" s="47" t="s">
        <v>1058</v>
      </c>
      <c r="M124" s="369"/>
      <c r="N124" s="370"/>
      <c r="O124" s="47"/>
      <c r="P124" s="47"/>
      <c r="Q124" s="47"/>
      <c r="R124" s="47"/>
      <c r="S124" s="47"/>
      <c r="T124" s="369"/>
      <c r="U124" s="370"/>
      <c r="V124" s="47"/>
      <c r="W124" s="47"/>
      <c r="X124" s="47"/>
      <c r="Y124" s="47"/>
      <c r="Z124" s="47"/>
      <c r="AA124" s="369"/>
      <c r="AB124" s="370"/>
      <c r="AC124" s="47"/>
      <c r="AD124" s="47"/>
      <c r="AE124" s="47"/>
      <c r="AF124" s="47"/>
      <c r="AG124" s="47"/>
      <c r="AH124" s="369"/>
      <c r="AI124" s="370"/>
      <c r="AJ124" s="47"/>
      <c r="AK124" s="47"/>
      <c r="AL124" s="47"/>
      <c r="AM124" s="48">
        <v>0</v>
      </c>
      <c r="AN124" s="48">
        <v>0</v>
      </c>
      <c r="AO124" s="48">
        <v>0</v>
      </c>
      <c r="AP124" s="48"/>
      <c r="AQ124" s="48">
        <v>0</v>
      </c>
      <c r="AR124" s="48">
        <v>0</v>
      </c>
      <c r="AS124" s="48">
        <v>0</v>
      </c>
      <c r="AT124" s="48">
        <v>0</v>
      </c>
      <c r="AU124" s="48">
        <v>0</v>
      </c>
      <c r="AV124" s="48">
        <v>0</v>
      </c>
      <c r="AW124" s="48"/>
      <c r="AX124" s="48"/>
      <c r="AY124" s="48"/>
      <c r="AZ124" s="47" t="s">
        <v>870</v>
      </c>
    </row>
    <row r="125" spans="1:52" x14ac:dyDescent="0.35">
      <c r="A125" s="427">
        <f t="shared" si="1"/>
        <v>123</v>
      </c>
      <c r="B125" s="47" t="s">
        <v>1859</v>
      </c>
      <c r="C125" s="47" t="s">
        <v>1860</v>
      </c>
      <c r="D125" s="47" t="s">
        <v>56</v>
      </c>
      <c r="E125" s="47" t="s">
        <v>131</v>
      </c>
      <c r="F125" s="47" t="s">
        <v>63</v>
      </c>
      <c r="G125" s="47" t="s">
        <v>58</v>
      </c>
      <c r="H125" s="47"/>
      <c r="I125" s="47"/>
      <c r="J125" s="47"/>
      <c r="K125" s="47"/>
      <c r="L125" s="47"/>
      <c r="M125" s="369"/>
      <c r="N125" s="370"/>
      <c r="O125" s="47"/>
      <c r="P125" s="47"/>
      <c r="Q125" s="47"/>
      <c r="R125" s="47"/>
      <c r="S125" s="47"/>
      <c r="T125" s="369"/>
      <c r="U125" s="370"/>
      <c r="V125" s="47"/>
      <c r="W125" s="47"/>
      <c r="X125" s="47"/>
      <c r="Y125" s="47"/>
      <c r="Z125" s="47"/>
      <c r="AA125" s="369"/>
      <c r="AB125" s="370"/>
      <c r="AC125" s="47"/>
      <c r="AD125" s="47"/>
      <c r="AE125" s="47"/>
      <c r="AF125" s="47"/>
      <c r="AG125" s="47"/>
      <c r="AH125" s="369"/>
      <c r="AI125" s="370"/>
      <c r="AJ125" s="47"/>
      <c r="AK125" s="47"/>
      <c r="AL125" s="47"/>
      <c r="AM125" s="48"/>
      <c r="AN125" s="48"/>
      <c r="AO125" s="48"/>
      <c r="AP125" s="48"/>
      <c r="AQ125" s="48"/>
      <c r="AR125" s="48"/>
      <c r="AS125" s="48"/>
      <c r="AT125" s="48"/>
      <c r="AU125" s="48"/>
      <c r="AV125" s="48"/>
      <c r="AW125" s="48"/>
      <c r="AX125" s="48"/>
      <c r="AY125" s="48"/>
      <c r="AZ125" s="47" t="s">
        <v>870</v>
      </c>
    </row>
    <row r="126" spans="1:52" x14ac:dyDescent="0.35">
      <c r="A126" s="427">
        <f t="shared" si="1"/>
        <v>124</v>
      </c>
      <c r="B126" s="47" t="s">
        <v>1857</v>
      </c>
      <c r="C126" s="47" t="s">
        <v>1858</v>
      </c>
      <c r="D126" s="47" t="s">
        <v>56</v>
      </c>
      <c r="E126" s="47" t="s">
        <v>131</v>
      </c>
      <c r="F126" s="47" t="s">
        <v>63</v>
      </c>
      <c r="G126" s="47" t="s">
        <v>58</v>
      </c>
      <c r="H126" s="47"/>
      <c r="I126" s="47"/>
      <c r="J126" s="47"/>
      <c r="K126" s="47"/>
      <c r="L126" s="47"/>
      <c r="M126" s="369"/>
      <c r="N126" s="370"/>
      <c r="O126" s="47"/>
      <c r="P126" s="47"/>
      <c r="Q126" s="47"/>
      <c r="R126" s="47"/>
      <c r="S126" s="47"/>
      <c r="T126" s="369"/>
      <c r="U126" s="370"/>
      <c r="V126" s="47"/>
      <c r="W126" s="47"/>
      <c r="X126" s="47"/>
      <c r="Y126" s="47"/>
      <c r="Z126" s="47"/>
      <c r="AA126" s="369"/>
      <c r="AB126" s="370"/>
      <c r="AC126" s="47"/>
      <c r="AD126" s="47"/>
      <c r="AE126" s="47"/>
      <c r="AF126" s="47"/>
      <c r="AG126" s="47"/>
      <c r="AH126" s="369"/>
      <c r="AI126" s="370"/>
      <c r="AJ126" s="47"/>
      <c r="AK126" s="47"/>
      <c r="AL126" s="47"/>
      <c r="AM126" s="48"/>
      <c r="AN126" s="48"/>
      <c r="AO126" s="48"/>
      <c r="AP126" s="48"/>
      <c r="AQ126" s="48"/>
      <c r="AR126" s="48"/>
      <c r="AS126" s="48"/>
      <c r="AT126" s="48"/>
      <c r="AU126" s="48"/>
      <c r="AV126" s="48"/>
      <c r="AW126" s="48"/>
      <c r="AX126" s="48"/>
      <c r="AY126" s="48"/>
      <c r="AZ126" s="47" t="s">
        <v>870</v>
      </c>
    </row>
    <row r="127" spans="1:52" x14ac:dyDescent="0.35">
      <c r="A127" s="427">
        <f t="shared" si="1"/>
        <v>125</v>
      </c>
      <c r="B127" s="47" t="s">
        <v>1855</v>
      </c>
      <c r="C127" s="47" t="s">
        <v>1856</v>
      </c>
      <c r="D127" s="47" t="s">
        <v>56</v>
      </c>
      <c r="E127" s="47" t="s">
        <v>131</v>
      </c>
      <c r="F127" s="47" t="s">
        <v>63</v>
      </c>
      <c r="G127" s="47" t="s">
        <v>58</v>
      </c>
      <c r="H127" s="47"/>
      <c r="I127" s="47"/>
      <c r="J127" s="47" t="s">
        <v>415</v>
      </c>
      <c r="K127" s="47" t="s">
        <v>415</v>
      </c>
      <c r="L127" s="47" t="s">
        <v>1058</v>
      </c>
      <c r="M127" s="369" t="s">
        <v>1058</v>
      </c>
      <c r="N127" s="370"/>
      <c r="O127" s="47" t="s">
        <v>1058</v>
      </c>
      <c r="P127" s="47" t="s">
        <v>1058</v>
      </c>
      <c r="Q127" s="47" t="s">
        <v>1058</v>
      </c>
      <c r="R127" s="47"/>
      <c r="S127" s="47" t="s">
        <v>97</v>
      </c>
      <c r="T127" s="369"/>
      <c r="U127" s="370"/>
      <c r="V127" s="47" t="s">
        <v>1059</v>
      </c>
      <c r="W127" s="47"/>
      <c r="X127" s="47"/>
      <c r="Y127" s="47"/>
      <c r="Z127" s="47"/>
      <c r="AA127" s="369"/>
      <c r="AB127" s="370"/>
      <c r="AC127" s="47"/>
      <c r="AD127" s="47"/>
      <c r="AE127" s="47"/>
      <c r="AF127" s="47"/>
      <c r="AG127" s="47"/>
      <c r="AH127" s="369"/>
      <c r="AI127" s="370"/>
      <c r="AJ127" s="47"/>
      <c r="AK127" s="47"/>
      <c r="AL127" s="47"/>
      <c r="AM127" s="48">
        <v>1</v>
      </c>
      <c r="AN127" s="48">
        <v>0</v>
      </c>
      <c r="AO127" s="48">
        <v>0</v>
      </c>
      <c r="AP127" s="48"/>
      <c r="AQ127" s="48">
        <v>0</v>
      </c>
      <c r="AR127" s="48">
        <v>0</v>
      </c>
      <c r="AS127" s="48">
        <v>0</v>
      </c>
      <c r="AT127" s="48">
        <v>0</v>
      </c>
      <c r="AU127" s="48">
        <v>5</v>
      </c>
      <c r="AV127" s="48">
        <v>1</v>
      </c>
      <c r="AW127" s="48"/>
      <c r="AX127" s="48"/>
      <c r="AY127" s="48"/>
      <c r="AZ127" s="47" t="s">
        <v>870</v>
      </c>
    </row>
    <row r="128" spans="1:52" x14ac:dyDescent="0.35">
      <c r="A128" s="427">
        <f t="shared" si="1"/>
        <v>126</v>
      </c>
      <c r="B128" s="47" t="s">
        <v>1853</v>
      </c>
      <c r="C128" s="47" t="s">
        <v>1854</v>
      </c>
      <c r="D128" s="47" t="s">
        <v>56</v>
      </c>
      <c r="E128" s="47" t="s">
        <v>131</v>
      </c>
      <c r="F128" s="47" t="s">
        <v>63</v>
      </c>
      <c r="G128" s="47" t="s">
        <v>58</v>
      </c>
      <c r="H128" s="47"/>
      <c r="I128" s="47"/>
      <c r="J128" s="47" t="s">
        <v>415</v>
      </c>
      <c r="K128" s="47" t="s">
        <v>415</v>
      </c>
      <c r="L128" s="47" t="s">
        <v>1058</v>
      </c>
      <c r="M128" s="369" t="s">
        <v>1058</v>
      </c>
      <c r="N128" s="370"/>
      <c r="O128" s="47" t="s">
        <v>1059</v>
      </c>
      <c r="P128" s="47" t="s">
        <v>1059</v>
      </c>
      <c r="Q128" s="47" t="s">
        <v>1059</v>
      </c>
      <c r="R128" s="47" t="s">
        <v>1059</v>
      </c>
      <c r="S128" s="47" t="s">
        <v>99</v>
      </c>
      <c r="T128" s="369"/>
      <c r="U128" s="370"/>
      <c r="V128" s="47"/>
      <c r="W128" s="47" t="s">
        <v>1058</v>
      </c>
      <c r="X128" s="47"/>
      <c r="Y128" s="47"/>
      <c r="Z128" s="47"/>
      <c r="AA128" s="369"/>
      <c r="AB128" s="370"/>
      <c r="AC128" s="47"/>
      <c r="AD128" s="47"/>
      <c r="AE128" s="47"/>
      <c r="AF128" s="47"/>
      <c r="AG128" s="47"/>
      <c r="AH128" s="369"/>
      <c r="AI128" s="370"/>
      <c r="AJ128" s="47"/>
      <c r="AK128" s="47"/>
      <c r="AL128" s="47"/>
      <c r="AM128" s="48">
        <v>0</v>
      </c>
      <c r="AN128" s="48">
        <v>0</v>
      </c>
      <c r="AO128" s="48">
        <v>1</v>
      </c>
      <c r="AP128" s="48"/>
      <c r="AQ128" s="48">
        <v>0</v>
      </c>
      <c r="AR128" s="48">
        <v>0</v>
      </c>
      <c r="AS128" s="48">
        <v>0</v>
      </c>
      <c r="AT128" s="48">
        <v>0</v>
      </c>
      <c r="AU128" s="48">
        <v>20</v>
      </c>
      <c r="AV128" s="48">
        <v>4</v>
      </c>
      <c r="AW128" s="48"/>
      <c r="AX128" s="48"/>
      <c r="AY128" s="48"/>
      <c r="AZ128" s="47" t="s">
        <v>870</v>
      </c>
    </row>
    <row r="129" spans="1:52" x14ac:dyDescent="0.35">
      <c r="A129" s="427">
        <f t="shared" si="1"/>
        <v>127</v>
      </c>
      <c r="B129" s="47" t="s">
        <v>1851</v>
      </c>
      <c r="C129" s="47" t="s">
        <v>1852</v>
      </c>
      <c r="D129" s="47" t="s">
        <v>56</v>
      </c>
      <c r="E129" s="47" t="s">
        <v>131</v>
      </c>
      <c r="F129" s="47" t="s">
        <v>63</v>
      </c>
      <c r="G129" s="47" t="s">
        <v>58</v>
      </c>
      <c r="H129" s="47"/>
      <c r="I129" s="47"/>
      <c r="J129" s="47" t="s">
        <v>415</v>
      </c>
      <c r="K129" s="47" t="s">
        <v>415</v>
      </c>
      <c r="L129" s="47" t="s">
        <v>1058</v>
      </c>
      <c r="M129" s="369" t="s">
        <v>1058</v>
      </c>
      <c r="N129" s="370"/>
      <c r="O129" s="47" t="s">
        <v>1059</v>
      </c>
      <c r="P129" s="47" t="s">
        <v>1059</v>
      </c>
      <c r="Q129" s="47" t="s">
        <v>1059</v>
      </c>
      <c r="R129" s="47" t="s">
        <v>1059</v>
      </c>
      <c r="S129" s="47" t="s">
        <v>99</v>
      </c>
      <c r="T129" s="369"/>
      <c r="U129" s="370"/>
      <c r="V129" s="47" t="s">
        <v>1058</v>
      </c>
      <c r="W129" s="47" t="s">
        <v>1058</v>
      </c>
      <c r="X129" s="47" t="s">
        <v>1058</v>
      </c>
      <c r="Y129" s="47"/>
      <c r="Z129" s="47"/>
      <c r="AA129" s="369"/>
      <c r="AB129" s="370"/>
      <c r="AC129" s="47"/>
      <c r="AD129" s="47"/>
      <c r="AE129" s="47"/>
      <c r="AF129" s="47"/>
      <c r="AG129" s="47"/>
      <c r="AH129" s="369"/>
      <c r="AI129" s="370"/>
      <c r="AJ129" s="47"/>
      <c r="AK129" s="47"/>
      <c r="AL129" s="47"/>
      <c r="AM129" s="48">
        <v>0</v>
      </c>
      <c r="AN129" s="48">
        <v>0</v>
      </c>
      <c r="AO129" s="48">
        <v>1</v>
      </c>
      <c r="AP129" s="48"/>
      <c r="AQ129" s="48">
        <v>0</v>
      </c>
      <c r="AR129" s="48">
        <v>0</v>
      </c>
      <c r="AS129" s="48">
        <v>0</v>
      </c>
      <c r="AT129" s="48">
        <v>0</v>
      </c>
      <c r="AU129" s="48">
        <v>20</v>
      </c>
      <c r="AV129" s="48">
        <v>4</v>
      </c>
      <c r="AW129" s="48"/>
      <c r="AX129" s="48"/>
      <c r="AY129" s="48"/>
      <c r="AZ129" s="47" t="s">
        <v>870</v>
      </c>
    </row>
    <row r="130" spans="1:52" x14ac:dyDescent="0.35">
      <c r="A130" s="427">
        <f t="shared" si="1"/>
        <v>128</v>
      </c>
      <c r="B130" s="47" t="s">
        <v>1849</v>
      </c>
      <c r="C130" s="47" t="s">
        <v>1850</v>
      </c>
      <c r="D130" s="47" t="s">
        <v>56</v>
      </c>
      <c r="E130" s="47" t="s">
        <v>131</v>
      </c>
      <c r="F130" s="47" t="s">
        <v>63</v>
      </c>
      <c r="G130" s="47" t="s">
        <v>58</v>
      </c>
      <c r="H130" s="47"/>
      <c r="I130" s="47"/>
      <c r="J130" s="47" t="s">
        <v>415</v>
      </c>
      <c r="K130" s="47" t="s">
        <v>415</v>
      </c>
      <c r="L130" s="47" t="s">
        <v>1058</v>
      </c>
      <c r="M130" s="369" t="s">
        <v>1058</v>
      </c>
      <c r="N130" s="370"/>
      <c r="O130" s="47" t="s">
        <v>1059</v>
      </c>
      <c r="P130" s="47" t="s">
        <v>1059</v>
      </c>
      <c r="Q130" s="47" t="s">
        <v>1059</v>
      </c>
      <c r="R130" s="47" t="s">
        <v>1059</v>
      </c>
      <c r="S130" s="47" t="s">
        <v>99</v>
      </c>
      <c r="T130" s="369"/>
      <c r="U130" s="370"/>
      <c r="V130" s="47" t="s">
        <v>1058</v>
      </c>
      <c r="W130" s="47" t="s">
        <v>1058</v>
      </c>
      <c r="X130" s="47" t="s">
        <v>1058</v>
      </c>
      <c r="Y130" s="47"/>
      <c r="Z130" s="47" t="s">
        <v>1058</v>
      </c>
      <c r="AA130" s="369" t="s">
        <v>97</v>
      </c>
      <c r="AB130" s="370"/>
      <c r="AC130" s="47" t="s">
        <v>1059</v>
      </c>
      <c r="AD130" s="47" t="s">
        <v>1059</v>
      </c>
      <c r="AE130" s="47" t="s">
        <v>1059</v>
      </c>
      <c r="AF130" s="47" t="s">
        <v>1059</v>
      </c>
      <c r="AG130" s="47" t="s">
        <v>99</v>
      </c>
      <c r="AH130" s="369"/>
      <c r="AI130" s="370"/>
      <c r="AJ130" s="47" t="s">
        <v>1058</v>
      </c>
      <c r="AK130" s="47" t="s">
        <v>1058</v>
      </c>
      <c r="AL130" s="47"/>
      <c r="AM130" s="48">
        <v>1</v>
      </c>
      <c r="AN130" s="48">
        <v>0</v>
      </c>
      <c r="AO130" s="48">
        <v>2</v>
      </c>
      <c r="AP130" s="48"/>
      <c r="AQ130" s="48">
        <v>0</v>
      </c>
      <c r="AR130" s="48">
        <v>0</v>
      </c>
      <c r="AS130" s="48">
        <v>0</v>
      </c>
      <c r="AT130" s="48">
        <v>0</v>
      </c>
      <c r="AU130" s="48">
        <v>40</v>
      </c>
      <c r="AV130" s="48">
        <v>8</v>
      </c>
      <c r="AW130" s="48"/>
      <c r="AX130" s="48"/>
      <c r="AY130" s="48"/>
      <c r="AZ130" s="47" t="s">
        <v>870</v>
      </c>
    </row>
    <row r="131" spans="1:52" x14ac:dyDescent="0.35">
      <c r="A131" s="427">
        <f t="shared" si="1"/>
        <v>129</v>
      </c>
      <c r="B131" s="47" t="s">
        <v>1845</v>
      </c>
      <c r="C131" s="47" t="s">
        <v>1846</v>
      </c>
      <c r="D131" s="47" t="s">
        <v>56</v>
      </c>
      <c r="E131" s="47" t="s">
        <v>131</v>
      </c>
      <c r="F131" s="47" t="s">
        <v>59</v>
      </c>
      <c r="G131" s="47" t="s">
        <v>58</v>
      </c>
      <c r="H131" s="47"/>
      <c r="I131" s="47" t="s">
        <v>415</v>
      </c>
      <c r="J131" s="47" t="s">
        <v>415</v>
      </c>
      <c r="K131" s="47" t="s">
        <v>1058</v>
      </c>
      <c r="L131" s="47" t="s">
        <v>1058</v>
      </c>
      <c r="M131" s="369" t="s">
        <v>1058</v>
      </c>
      <c r="N131" s="370"/>
      <c r="O131" s="47"/>
      <c r="P131" s="47" t="s">
        <v>1058</v>
      </c>
      <c r="Q131" s="47" t="s">
        <v>1058</v>
      </c>
      <c r="R131" s="47" t="s">
        <v>1058</v>
      </c>
      <c r="S131" s="47"/>
      <c r="T131" s="369" t="s">
        <v>97</v>
      </c>
      <c r="U131" s="370"/>
      <c r="V131" s="47"/>
      <c r="W131" s="47"/>
      <c r="X131" s="47"/>
      <c r="Y131" s="47"/>
      <c r="Z131" s="47"/>
      <c r="AA131" s="369"/>
      <c r="AB131" s="370"/>
      <c r="AC131" s="47"/>
      <c r="AD131" s="47"/>
      <c r="AE131" s="47"/>
      <c r="AF131" s="47"/>
      <c r="AG131" s="47"/>
      <c r="AH131" s="369"/>
      <c r="AI131" s="370"/>
      <c r="AJ131" s="47"/>
      <c r="AK131" s="47"/>
      <c r="AL131" s="47"/>
      <c r="AM131" s="48">
        <v>1</v>
      </c>
      <c r="AN131" s="48">
        <v>0</v>
      </c>
      <c r="AO131" s="48">
        <v>0</v>
      </c>
      <c r="AP131" s="48"/>
      <c r="AQ131" s="48">
        <v>0</v>
      </c>
      <c r="AR131" s="48">
        <v>0</v>
      </c>
      <c r="AS131" s="48">
        <v>0</v>
      </c>
      <c r="AT131" s="48">
        <v>0</v>
      </c>
      <c r="AU131" s="48">
        <v>0</v>
      </c>
      <c r="AV131" s="48">
        <v>0</v>
      </c>
      <c r="AW131" s="48"/>
      <c r="AX131" s="48"/>
      <c r="AY131" s="48"/>
      <c r="AZ131" s="47" t="s">
        <v>870</v>
      </c>
    </row>
    <row r="132" spans="1:52" x14ac:dyDescent="0.35">
      <c r="A132" s="427">
        <f t="shared" ref="A132:A195" si="2">ROW()-2</f>
        <v>130</v>
      </c>
      <c r="B132" s="47" t="s">
        <v>1843</v>
      </c>
      <c r="C132" s="47" t="s">
        <v>1844</v>
      </c>
      <c r="D132" s="47" t="s">
        <v>56</v>
      </c>
      <c r="E132" s="47" t="s">
        <v>131</v>
      </c>
      <c r="F132" s="47" t="s">
        <v>59</v>
      </c>
      <c r="G132" s="47" t="s">
        <v>58</v>
      </c>
      <c r="H132" s="47"/>
      <c r="I132" s="47"/>
      <c r="J132" s="47"/>
      <c r="K132" s="47"/>
      <c r="L132" s="47"/>
      <c r="M132" s="369"/>
      <c r="N132" s="370"/>
      <c r="O132" s="47"/>
      <c r="P132" s="47"/>
      <c r="Q132" s="47"/>
      <c r="R132" s="47"/>
      <c r="S132" s="47"/>
      <c r="T132" s="369"/>
      <c r="U132" s="370"/>
      <c r="V132" s="47"/>
      <c r="W132" s="47"/>
      <c r="X132" s="47"/>
      <c r="Y132" s="47"/>
      <c r="Z132" s="47"/>
      <c r="AA132" s="369"/>
      <c r="AB132" s="370"/>
      <c r="AC132" s="47"/>
      <c r="AD132" s="47"/>
      <c r="AE132" s="47"/>
      <c r="AF132" s="47"/>
      <c r="AG132" s="47"/>
      <c r="AH132" s="369"/>
      <c r="AI132" s="370"/>
      <c r="AJ132" s="47"/>
      <c r="AK132" s="47"/>
      <c r="AL132" s="47"/>
      <c r="AM132" s="48"/>
      <c r="AN132" s="48"/>
      <c r="AO132" s="48"/>
      <c r="AP132" s="48"/>
      <c r="AQ132" s="48"/>
      <c r="AR132" s="48"/>
      <c r="AS132" s="48"/>
      <c r="AT132" s="48"/>
      <c r="AU132" s="48"/>
      <c r="AV132" s="48"/>
      <c r="AW132" s="48"/>
      <c r="AX132" s="48"/>
      <c r="AY132" s="48"/>
      <c r="AZ132" s="47" t="s">
        <v>1067</v>
      </c>
    </row>
    <row r="133" spans="1:52" x14ac:dyDescent="0.35">
      <c r="A133" s="427">
        <f t="shared" si="2"/>
        <v>131</v>
      </c>
      <c r="B133" s="47" t="s">
        <v>1841</v>
      </c>
      <c r="C133" s="47" t="s">
        <v>1842</v>
      </c>
      <c r="D133" s="47" t="s">
        <v>56</v>
      </c>
      <c r="E133" s="47" t="s">
        <v>131</v>
      </c>
      <c r="F133" s="47" t="s">
        <v>57</v>
      </c>
      <c r="G133" s="47" t="s">
        <v>58</v>
      </c>
      <c r="H133" s="47"/>
      <c r="I133" s="47"/>
      <c r="J133" s="47"/>
      <c r="K133" s="47"/>
      <c r="L133" s="47"/>
      <c r="M133" s="369"/>
      <c r="N133" s="370"/>
      <c r="O133" s="47"/>
      <c r="P133" s="47"/>
      <c r="Q133" s="47"/>
      <c r="R133" s="47"/>
      <c r="S133" s="47"/>
      <c r="T133" s="369"/>
      <c r="U133" s="370"/>
      <c r="V133" s="47"/>
      <c r="W133" s="47"/>
      <c r="X133" s="47"/>
      <c r="Y133" s="47"/>
      <c r="Z133" s="47"/>
      <c r="AA133" s="369"/>
      <c r="AB133" s="370"/>
      <c r="AC133" s="47"/>
      <c r="AD133" s="47"/>
      <c r="AE133" s="47"/>
      <c r="AF133" s="47"/>
      <c r="AG133" s="47"/>
      <c r="AH133" s="369"/>
      <c r="AI133" s="370"/>
      <c r="AJ133" s="47"/>
      <c r="AK133" s="47"/>
      <c r="AL133" s="47"/>
      <c r="AM133" s="48"/>
      <c r="AN133" s="48"/>
      <c r="AO133" s="48"/>
      <c r="AP133" s="48"/>
      <c r="AQ133" s="48"/>
      <c r="AR133" s="48"/>
      <c r="AS133" s="48"/>
      <c r="AT133" s="48"/>
      <c r="AU133" s="48"/>
      <c r="AV133" s="48"/>
      <c r="AW133" s="48"/>
      <c r="AX133" s="48"/>
      <c r="AY133" s="48"/>
      <c r="AZ133" s="47" t="s">
        <v>1067</v>
      </c>
    </row>
    <row r="134" spans="1:52" x14ac:dyDescent="0.35">
      <c r="A134" s="427">
        <f t="shared" si="2"/>
        <v>132</v>
      </c>
      <c r="B134" s="47" t="s">
        <v>1840</v>
      </c>
      <c r="C134" s="47" t="s">
        <v>1200</v>
      </c>
      <c r="D134" s="47" t="s">
        <v>56</v>
      </c>
      <c r="E134" s="47" t="s">
        <v>131</v>
      </c>
      <c r="F134" s="47" t="s">
        <v>60</v>
      </c>
      <c r="G134" s="47" t="s">
        <v>58</v>
      </c>
      <c r="H134" s="47"/>
      <c r="I134" s="47" t="s">
        <v>415</v>
      </c>
      <c r="J134" s="47" t="s">
        <v>415</v>
      </c>
      <c r="K134" s="47" t="s">
        <v>1058</v>
      </c>
      <c r="L134" s="47" t="s">
        <v>1058</v>
      </c>
      <c r="M134" s="369" t="s">
        <v>1058</v>
      </c>
      <c r="N134" s="370"/>
      <c r="O134" s="47" t="s">
        <v>1059</v>
      </c>
      <c r="P134" s="47" t="s">
        <v>1059</v>
      </c>
      <c r="Q134" s="47" t="s">
        <v>1059</v>
      </c>
      <c r="R134" s="47" t="s">
        <v>1059</v>
      </c>
      <c r="S134" s="47"/>
      <c r="T134" s="369" t="s">
        <v>99</v>
      </c>
      <c r="U134" s="370"/>
      <c r="V134" s="47" t="s">
        <v>1058</v>
      </c>
      <c r="W134" s="47" t="s">
        <v>1058</v>
      </c>
      <c r="X134" s="47" t="s">
        <v>1058</v>
      </c>
      <c r="Y134" s="47" t="s">
        <v>1058</v>
      </c>
      <c r="Z134" s="47" t="s">
        <v>97</v>
      </c>
      <c r="AA134" s="369"/>
      <c r="AB134" s="370"/>
      <c r="AC134" s="47" t="s">
        <v>1059</v>
      </c>
      <c r="AD134" s="47" t="s">
        <v>1059</v>
      </c>
      <c r="AE134" s="47" t="s">
        <v>1059</v>
      </c>
      <c r="AF134" s="47" t="s">
        <v>1059</v>
      </c>
      <c r="AG134" s="47" t="s">
        <v>99</v>
      </c>
      <c r="AH134" s="369"/>
      <c r="AI134" s="370"/>
      <c r="AJ134" s="47" t="s">
        <v>1058</v>
      </c>
      <c r="AK134" s="47" t="s">
        <v>1058</v>
      </c>
      <c r="AL134" s="47"/>
      <c r="AM134" s="48">
        <v>1</v>
      </c>
      <c r="AN134" s="48">
        <v>0</v>
      </c>
      <c r="AO134" s="48">
        <v>2</v>
      </c>
      <c r="AP134" s="48"/>
      <c r="AQ134" s="48">
        <v>0</v>
      </c>
      <c r="AR134" s="48">
        <v>0</v>
      </c>
      <c r="AS134" s="48">
        <v>0</v>
      </c>
      <c r="AT134" s="48">
        <v>0</v>
      </c>
      <c r="AU134" s="48">
        <v>40</v>
      </c>
      <c r="AV134" s="48">
        <v>8</v>
      </c>
      <c r="AW134" s="48"/>
      <c r="AX134" s="48"/>
      <c r="AY134" s="48"/>
      <c r="AZ134" s="47" t="s">
        <v>1067</v>
      </c>
    </row>
    <row r="135" spans="1:52" x14ac:dyDescent="0.35">
      <c r="A135" s="427">
        <f t="shared" si="2"/>
        <v>133</v>
      </c>
      <c r="B135" s="47" t="s">
        <v>1838</v>
      </c>
      <c r="C135" s="47" t="s">
        <v>1839</v>
      </c>
      <c r="D135" s="47" t="s">
        <v>56</v>
      </c>
      <c r="E135" s="47" t="s">
        <v>131</v>
      </c>
      <c r="F135" s="47" t="s">
        <v>59</v>
      </c>
      <c r="G135" s="47" t="s">
        <v>58</v>
      </c>
      <c r="H135" s="47"/>
      <c r="I135" s="47" t="s">
        <v>415</v>
      </c>
      <c r="J135" s="47" t="s">
        <v>415</v>
      </c>
      <c r="K135" s="47" t="s">
        <v>1058</v>
      </c>
      <c r="L135" s="47"/>
      <c r="M135" s="369"/>
      <c r="N135" s="370"/>
      <c r="O135" s="47"/>
      <c r="P135" s="47"/>
      <c r="Q135" s="47"/>
      <c r="R135" s="47"/>
      <c r="S135" s="47"/>
      <c r="T135" s="369"/>
      <c r="U135" s="370"/>
      <c r="V135" s="47"/>
      <c r="W135" s="47"/>
      <c r="X135" s="47"/>
      <c r="Y135" s="47"/>
      <c r="Z135" s="47"/>
      <c r="AA135" s="369"/>
      <c r="AB135" s="370"/>
      <c r="AC135" s="47"/>
      <c r="AD135" s="47"/>
      <c r="AE135" s="47"/>
      <c r="AF135" s="47"/>
      <c r="AG135" s="47"/>
      <c r="AH135" s="369"/>
      <c r="AI135" s="370"/>
      <c r="AJ135" s="47"/>
      <c r="AK135" s="47"/>
      <c r="AL135" s="47"/>
      <c r="AM135" s="48">
        <v>0</v>
      </c>
      <c r="AN135" s="48">
        <v>0</v>
      </c>
      <c r="AO135" s="48">
        <v>0</v>
      </c>
      <c r="AP135" s="48"/>
      <c r="AQ135" s="48">
        <v>0</v>
      </c>
      <c r="AR135" s="48">
        <v>0</v>
      </c>
      <c r="AS135" s="48">
        <v>0</v>
      </c>
      <c r="AT135" s="48">
        <v>0</v>
      </c>
      <c r="AU135" s="48">
        <v>0</v>
      </c>
      <c r="AV135" s="48">
        <v>0</v>
      </c>
      <c r="AW135" s="48"/>
      <c r="AX135" s="48"/>
      <c r="AY135" s="48"/>
      <c r="AZ135" s="47" t="s">
        <v>319</v>
      </c>
    </row>
    <row r="136" spans="1:52" x14ac:dyDescent="0.35">
      <c r="A136" s="427">
        <f t="shared" si="2"/>
        <v>134</v>
      </c>
      <c r="B136" s="47" t="s">
        <v>1836</v>
      </c>
      <c r="C136" s="47" t="s">
        <v>1837</v>
      </c>
      <c r="D136" s="47" t="s">
        <v>56</v>
      </c>
      <c r="E136" s="47" t="s">
        <v>131</v>
      </c>
      <c r="F136" s="47" t="s">
        <v>59</v>
      </c>
      <c r="G136" s="47" t="s">
        <v>58</v>
      </c>
      <c r="H136" s="47"/>
      <c r="I136" s="47" t="s">
        <v>415</v>
      </c>
      <c r="J136" s="47" t="s">
        <v>415</v>
      </c>
      <c r="K136" s="47" t="s">
        <v>1058</v>
      </c>
      <c r="L136" s="47" t="s">
        <v>1058</v>
      </c>
      <c r="M136" s="369" t="s">
        <v>1058</v>
      </c>
      <c r="N136" s="370"/>
      <c r="O136" s="47" t="s">
        <v>1058</v>
      </c>
      <c r="P136" s="47" t="s">
        <v>1058</v>
      </c>
      <c r="Q136" s="47" t="s">
        <v>1058</v>
      </c>
      <c r="R136" s="47" t="s">
        <v>1058</v>
      </c>
      <c r="S136" s="47" t="s">
        <v>97</v>
      </c>
      <c r="T136" s="369"/>
      <c r="U136" s="370"/>
      <c r="V136" s="47" t="s">
        <v>1058</v>
      </c>
      <c r="W136" s="47" t="s">
        <v>1058</v>
      </c>
      <c r="X136" s="47" t="s">
        <v>1058</v>
      </c>
      <c r="Y136" s="47" t="s">
        <v>1058</v>
      </c>
      <c r="Z136" s="47" t="s">
        <v>97</v>
      </c>
      <c r="AA136" s="369"/>
      <c r="AB136" s="370"/>
      <c r="AC136" s="47" t="s">
        <v>1058</v>
      </c>
      <c r="AD136" s="47" t="s">
        <v>1058</v>
      </c>
      <c r="AE136" s="47" t="s">
        <v>1058</v>
      </c>
      <c r="AF136" s="47" t="s">
        <v>1058</v>
      </c>
      <c r="AG136" s="47" t="s">
        <v>97</v>
      </c>
      <c r="AH136" s="369"/>
      <c r="AI136" s="370"/>
      <c r="AJ136" s="47" t="s">
        <v>1058</v>
      </c>
      <c r="AK136" s="47" t="s">
        <v>1058</v>
      </c>
      <c r="AL136" s="47"/>
      <c r="AM136" s="48">
        <v>3</v>
      </c>
      <c r="AN136" s="48">
        <v>0</v>
      </c>
      <c r="AO136" s="48">
        <v>0</v>
      </c>
      <c r="AP136" s="48"/>
      <c r="AQ136" s="48">
        <v>0</v>
      </c>
      <c r="AR136" s="48">
        <v>0</v>
      </c>
      <c r="AS136" s="48">
        <v>0</v>
      </c>
      <c r="AT136" s="48">
        <v>0</v>
      </c>
      <c r="AU136" s="48">
        <v>0</v>
      </c>
      <c r="AV136" s="48">
        <v>0</v>
      </c>
      <c r="AW136" s="48"/>
      <c r="AX136" s="48"/>
      <c r="AY136" s="48"/>
      <c r="AZ136" s="47" t="s">
        <v>319</v>
      </c>
    </row>
    <row r="137" spans="1:52" x14ac:dyDescent="0.35">
      <c r="A137" s="427">
        <f t="shared" si="2"/>
        <v>135</v>
      </c>
      <c r="B137" s="47" t="s">
        <v>1834</v>
      </c>
      <c r="C137" s="47" t="s">
        <v>1835</v>
      </c>
      <c r="D137" s="47" t="s">
        <v>56</v>
      </c>
      <c r="E137" s="47" t="s">
        <v>131</v>
      </c>
      <c r="F137" s="47" t="s">
        <v>57</v>
      </c>
      <c r="G137" s="47" t="s">
        <v>58</v>
      </c>
      <c r="H137" s="47"/>
      <c r="I137" s="47" t="s">
        <v>415</v>
      </c>
      <c r="J137" s="47" t="s">
        <v>415</v>
      </c>
      <c r="K137" s="47" t="s">
        <v>1058</v>
      </c>
      <c r="L137" s="47" t="s">
        <v>1058</v>
      </c>
      <c r="M137" s="369" t="s">
        <v>97</v>
      </c>
      <c r="N137" s="370"/>
      <c r="O137" s="47" t="s">
        <v>1058</v>
      </c>
      <c r="P137" s="47" t="s">
        <v>1058</v>
      </c>
      <c r="Q137" s="47" t="s">
        <v>1058</v>
      </c>
      <c r="R137" s="47" t="s">
        <v>1058</v>
      </c>
      <c r="S137" s="47" t="s">
        <v>97</v>
      </c>
      <c r="T137" s="369"/>
      <c r="U137" s="370"/>
      <c r="V137" s="47" t="s">
        <v>1058</v>
      </c>
      <c r="W137" s="47"/>
      <c r="X137" s="47" t="s">
        <v>1058</v>
      </c>
      <c r="Y137" s="47" t="s">
        <v>1058</v>
      </c>
      <c r="Z137" s="47" t="s">
        <v>1058</v>
      </c>
      <c r="AA137" s="369" t="s">
        <v>97</v>
      </c>
      <c r="AB137" s="370"/>
      <c r="AC137" s="47" t="s">
        <v>1058</v>
      </c>
      <c r="AD137" s="47"/>
      <c r="AE137" s="47" t="s">
        <v>1058</v>
      </c>
      <c r="AF137" s="47" t="s">
        <v>1058</v>
      </c>
      <c r="AG137" s="47" t="s">
        <v>97</v>
      </c>
      <c r="AH137" s="369"/>
      <c r="AI137" s="370"/>
      <c r="AJ137" s="47" t="s">
        <v>1058</v>
      </c>
      <c r="AK137" s="47" t="s">
        <v>1058</v>
      </c>
      <c r="AL137" s="47"/>
      <c r="AM137" s="48">
        <v>4</v>
      </c>
      <c r="AN137" s="48">
        <v>0</v>
      </c>
      <c r="AO137" s="48">
        <v>0</v>
      </c>
      <c r="AP137" s="48"/>
      <c r="AQ137" s="48">
        <v>0</v>
      </c>
      <c r="AR137" s="48">
        <v>0</v>
      </c>
      <c r="AS137" s="48">
        <v>0</v>
      </c>
      <c r="AT137" s="48">
        <v>0</v>
      </c>
      <c r="AU137" s="48">
        <v>0</v>
      </c>
      <c r="AV137" s="48">
        <v>0</v>
      </c>
      <c r="AW137" s="48"/>
      <c r="AX137" s="48"/>
      <c r="AY137" s="48"/>
      <c r="AZ137" s="47" t="s">
        <v>319</v>
      </c>
    </row>
    <row r="138" spans="1:52" x14ac:dyDescent="0.35">
      <c r="A138" s="427">
        <f t="shared" si="2"/>
        <v>136</v>
      </c>
      <c r="B138" s="47" t="s">
        <v>1832</v>
      </c>
      <c r="C138" s="47" t="s">
        <v>1833</v>
      </c>
      <c r="D138" s="47" t="s">
        <v>56</v>
      </c>
      <c r="E138" s="47" t="s">
        <v>131</v>
      </c>
      <c r="F138" s="47" t="s">
        <v>57</v>
      </c>
      <c r="G138" s="47" t="s">
        <v>58</v>
      </c>
      <c r="H138" s="47"/>
      <c r="I138" s="47" t="s">
        <v>415</v>
      </c>
      <c r="J138" s="47" t="s">
        <v>415</v>
      </c>
      <c r="K138" s="47" t="s">
        <v>1058</v>
      </c>
      <c r="L138" s="47" t="s">
        <v>1058</v>
      </c>
      <c r="M138" s="369" t="s">
        <v>1058</v>
      </c>
      <c r="N138" s="370"/>
      <c r="O138" s="47" t="s">
        <v>1058</v>
      </c>
      <c r="P138" s="47" t="s">
        <v>1058</v>
      </c>
      <c r="Q138" s="47" t="s">
        <v>1058</v>
      </c>
      <c r="R138" s="47" t="s">
        <v>1058</v>
      </c>
      <c r="S138" s="47" t="s">
        <v>97</v>
      </c>
      <c r="T138" s="369"/>
      <c r="U138" s="370"/>
      <c r="V138" s="47" t="s">
        <v>1058</v>
      </c>
      <c r="W138" s="47" t="s">
        <v>1058</v>
      </c>
      <c r="X138" s="47" t="s">
        <v>1058</v>
      </c>
      <c r="Y138" s="47" t="s">
        <v>1058</v>
      </c>
      <c r="Z138" s="47" t="s">
        <v>97</v>
      </c>
      <c r="AA138" s="369"/>
      <c r="AB138" s="370"/>
      <c r="AC138" s="47" t="s">
        <v>1059</v>
      </c>
      <c r="AD138" s="47" t="s">
        <v>1059</v>
      </c>
      <c r="AE138" s="47" t="s">
        <v>1059</v>
      </c>
      <c r="AF138" s="47" t="s">
        <v>1059</v>
      </c>
      <c r="AG138" s="47" t="s">
        <v>99</v>
      </c>
      <c r="AH138" s="369"/>
      <c r="AI138" s="370"/>
      <c r="AJ138" s="47" t="s">
        <v>1058</v>
      </c>
      <c r="AK138" s="47" t="s">
        <v>1058</v>
      </c>
      <c r="AL138" s="47"/>
      <c r="AM138" s="48">
        <v>2</v>
      </c>
      <c r="AN138" s="48">
        <v>0</v>
      </c>
      <c r="AO138" s="48">
        <v>1</v>
      </c>
      <c r="AP138" s="48"/>
      <c r="AQ138" s="48">
        <v>0</v>
      </c>
      <c r="AR138" s="48">
        <v>0</v>
      </c>
      <c r="AS138" s="48">
        <v>0</v>
      </c>
      <c r="AT138" s="48">
        <v>0</v>
      </c>
      <c r="AU138" s="48">
        <v>20</v>
      </c>
      <c r="AV138" s="48">
        <v>4</v>
      </c>
      <c r="AW138" s="48"/>
      <c r="AX138" s="48"/>
      <c r="AY138" s="48"/>
      <c r="AZ138" s="47" t="s">
        <v>319</v>
      </c>
    </row>
    <row r="139" spans="1:52" x14ac:dyDescent="0.35">
      <c r="A139" s="427">
        <f t="shared" si="2"/>
        <v>137</v>
      </c>
      <c r="B139" s="47" t="s">
        <v>1830</v>
      </c>
      <c r="C139" s="47" t="s">
        <v>1831</v>
      </c>
      <c r="D139" s="47" t="s">
        <v>56</v>
      </c>
      <c r="E139" s="47" t="s">
        <v>131</v>
      </c>
      <c r="F139" s="47" t="s">
        <v>57</v>
      </c>
      <c r="G139" s="47" t="s">
        <v>58</v>
      </c>
      <c r="H139" s="47"/>
      <c r="I139" s="47" t="s">
        <v>415</v>
      </c>
      <c r="J139" s="47" t="s">
        <v>415</v>
      </c>
      <c r="K139" s="47" t="s">
        <v>1058</v>
      </c>
      <c r="L139" s="47" t="s">
        <v>1058</v>
      </c>
      <c r="M139" s="369" t="s">
        <v>1058</v>
      </c>
      <c r="N139" s="370"/>
      <c r="O139" s="47" t="s">
        <v>1059</v>
      </c>
      <c r="P139" s="47" t="s">
        <v>1059</v>
      </c>
      <c r="Q139" s="47" t="s">
        <v>1059</v>
      </c>
      <c r="R139" s="47" t="s">
        <v>1059</v>
      </c>
      <c r="S139" s="47" t="s">
        <v>99</v>
      </c>
      <c r="T139" s="369"/>
      <c r="U139" s="370"/>
      <c r="V139" s="47"/>
      <c r="W139" s="47"/>
      <c r="X139" s="47"/>
      <c r="Y139" s="47"/>
      <c r="Z139" s="47"/>
      <c r="AA139" s="369"/>
      <c r="AB139" s="370"/>
      <c r="AC139" s="47"/>
      <c r="AD139" s="47"/>
      <c r="AE139" s="47"/>
      <c r="AF139" s="47"/>
      <c r="AG139" s="47"/>
      <c r="AH139" s="369"/>
      <c r="AI139" s="370"/>
      <c r="AJ139" s="47"/>
      <c r="AK139" s="47"/>
      <c r="AL139" s="47"/>
      <c r="AM139" s="48">
        <v>0</v>
      </c>
      <c r="AN139" s="48">
        <v>0</v>
      </c>
      <c r="AO139" s="48">
        <v>1</v>
      </c>
      <c r="AP139" s="48"/>
      <c r="AQ139" s="48">
        <v>0</v>
      </c>
      <c r="AR139" s="48">
        <v>0</v>
      </c>
      <c r="AS139" s="48">
        <v>0</v>
      </c>
      <c r="AT139" s="48">
        <v>0</v>
      </c>
      <c r="AU139" s="48">
        <v>20</v>
      </c>
      <c r="AV139" s="48">
        <v>4</v>
      </c>
      <c r="AW139" s="48"/>
      <c r="AX139" s="48"/>
      <c r="AY139" s="48"/>
      <c r="AZ139" s="47" t="s">
        <v>319</v>
      </c>
    </row>
    <row r="140" spans="1:52" x14ac:dyDescent="0.35">
      <c r="A140" s="427">
        <f t="shared" si="2"/>
        <v>138</v>
      </c>
      <c r="B140" s="47" t="s">
        <v>1828</v>
      </c>
      <c r="C140" s="47" t="s">
        <v>1829</v>
      </c>
      <c r="D140" s="47" t="s">
        <v>56</v>
      </c>
      <c r="E140" s="47" t="s">
        <v>131</v>
      </c>
      <c r="F140" s="47" t="s">
        <v>57</v>
      </c>
      <c r="G140" s="47" t="s">
        <v>58</v>
      </c>
      <c r="H140" s="47"/>
      <c r="I140" s="47" t="s">
        <v>415</v>
      </c>
      <c r="J140" s="47" t="s">
        <v>415</v>
      </c>
      <c r="K140" s="47" t="s">
        <v>1058</v>
      </c>
      <c r="L140" s="47" t="s">
        <v>1058</v>
      </c>
      <c r="M140" s="369" t="s">
        <v>1058</v>
      </c>
      <c r="N140" s="370"/>
      <c r="O140" s="47" t="s">
        <v>1059</v>
      </c>
      <c r="P140" s="47" t="s">
        <v>1059</v>
      </c>
      <c r="Q140" s="47" t="s">
        <v>1059</v>
      </c>
      <c r="R140" s="47"/>
      <c r="S140" s="47" t="s">
        <v>1059</v>
      </c>
      <c r="T140" s="369" t="s">
        <v>99</v>
      </c>
      <c r="U140" s="370"/>
      <c r="V140" s="47" t="s">
        <v>1058</v>
      </c>
      <c r="W140" s="47"/>
      <c r="X140" s="47"/>
      <c r="Y140" s="47" t="s">
        <v>1058</v>
      </c>
      <c r="Z140" s="47" t="s">
        <v>1058</v>
      </c>
      <c r="AA140" s="369" t="s">
        <v>97</v>
      </c>
      <c r="AB140" s="370"/>
      <c r="AC140" s="47" t="s">
        <v>1059</v>
      </c>
      <c r="AD140" s="47" t="s">
        <v>1059</v>
      </c>
      <c r="AE140" s="47" t="s">
        <v>1059</v>
      </c>
      <c r="AF140" s="47" t="s">
        <v>1059</v>
      </c>
      <c r="AG140" s="47"/>
      <c r="AH140" s="369" t="s">
        <v>99</v>
      </c>
      <c r="AI140" s="370"/>
      <c r="AJ140" s="47" t="s">
        <v>1059</v>
      </c>
      <c r="AK140" s="47" t="s">
        <v>1059</v>
      </c>
      <c r="AL140" s="47"/>
      <c r="AM140" s="48">
        <v>1</v>
      </c>
      <c r="AN140" s="48">
        <v>0</v>
      </c>
      <c r="AO140" s="48">
        <v>2</v>
      </c>
      <c r="AP140" s="48"/>
      <c r="AQ140" s="48">
        <v>0</v>
      </c>
      <c r="AR140" s="48">
        <v>0</v>
      </c>
      <c r="AS140" s="48">
        <v>0</v>
      </c>
      <c r="AT140" s="48">
        <v>0</v>
      </c>
      <c r="AU140" s="48">
        <v>50</v>
      </c>
      <c r="AV140" s="48">
        <v>10</v>
      </c>
      <c r="AW140" s="48"/>
      <c r="AX140" s="48"/>
      <c r="AY140" s="48"/>
      <c r="AZ140" s="47" t="s">
        <v>1068</v>
      </c>
    </row>
    <row r="141" spans="1:52" x14ac:dyDescent="0.35">
      <c r="A141" s="427">
        <f t="shared" si="2"/>
        <v>139</v>
      </c>
      <c r="B141" s="47" t="s">
        <v>1826</v>
      </c>
      <c r="C141" s="47" t="s">
        <v>1827</v>
      </c>
      <c r="D141" s="47" t="s">
        <v>56</v>
      </c>
      <c r="E141" s="47" t="s">
        <v>131</v>
      </c>
      <c r="F141" s="47" t="s">
        <v>59</v>
      </c>
      <c r="G141" s="47" t="s">
        <v>58</v>
      </c>
      <c r="H141" s="47"/>
      <c r="I141" s="47"/>
      <c r="J141" s="47"/>
      <c r="K141" s="47"/>
      <c r="L141" s="47"/>
      <c r="M141" s="369"/>
      <c r="N141" s="370"/>
      <c r="O141" s="47"/>
      <c r="P141" s="47"/>
      <c r="Q141" s="47"/>
      <c r="R141" s="47"/>
      <c r="S141" s="47"/>
      <c r="T141" s="369"/>
      <c r="U141" s="370"/>
      <c r="V141" s="47"/>
      <c r="W141" s="47"/>
      <c r="X141" s="47"/>
      <c r="Y141" s="47"/>
      <c r="Z141" s="47"/>
      <c r="AA141" s="369"/>
      <c r="AB141" s="370"/>
      <c r="AC141" s="47"/>
      <c r="AD141" s="47"/>
      <c r="AE141" s="47"/>
      <c r="AF141" s="47"/>
      <c r="AG141" s="47"/>
      <c r="AH141" s="369"/>
      <c r="AI141" s="370"/>
      <c r="AJ141" s="47"/>
      <c r="AK141" s="47"/>
      <c r="AL141" s="47"/>
      <c r="AM141" s="48"/>
      <c r="AN141" s="48"/>
      <c r="AO141" s="48"/>
      <c r="AP141" s="48"/>
      <c r="AQ141" s="48"/>
      <c r="AR141" s="48"/>
      <c r="AS141" s="48"/>
      <c r="AT141" s="48"/>
      <c r="AU141" s="48"/>
      <c r="AV141" s="48"/>
      <c r="AW141" s="48"/>
      <c r="AX141" s="48"/>
      <c r="AY141" s="48"/>
      <c r="AZ141" s="47" t="s">
        <v>870</v>
      </c>
    </row>
    <row r="142" spans="1:52" x14ac:dyDescent="0.35">
      <c r="A142" s="427">
        <f t="shared" si="2"/>
        <v>140</v>
      </c>
      <c r="B142" s="47" t="s">
        <v>1824</v>
      </c>
      <c r="C142" s="47" t="s">
        <v>1825</v>
      </c>
      <c r="D142" s="47" t="s">
        <v>56</v>
      </c>
      <c r="E142" s="47" t="s">
        <v>131</v>
      </c>
      <c r="F142" s="47" t="s">
        <v>59</v>
      </c>
      <c r="G142" s="47" t="s">
        <v>58</v>
      </c>
      <c r="H142" s="47"/>
      <c r="I142" s="47" t="s">
        <v>415</v>
      </c>
      <c r="J142" s="47" t="s">
        <v>415</v>
      </c>
      <c r="K142" s="47" t="s">
        <v>1058</v>
      </c>
      <c r="L142" s="47"/>
      <c r="M142" s="369"/>
      <c r="N142" s="370"/>
      <c r="O142" s="47"/>
      <c r="P142" s="47"/>
      <c r="Q142" s="47"/>
      <c r="R142" s="47"/>
      <c r="S142" s="47"/>
      <c r="T142" s="369"/>
      <c r="U142" s="370"/>
      <c r="V142" s="47"/>
      <c r="W142" s="47"/>
      <c r="X142" s="47"/>
      <c r="Y142" s="47"/>
      <c r="Z142" s="47"/>
      <c r="AA142" s="369"/>
      <c r="AB142" s="370"/>
      <c r="AC142" s="47"/>
      <c r="AD142" s="47"/>
      <c r="AE142" s="47"/>
      <c r="AF142" s="47"/>
      <c r="AG142" s="47"/>
      <c r="AH142" s="369"/>
      <c r="AI142" s="370"/>
      <c r="AJ142" s="47"/>
      <c r="AK142" s="47"/>
      <c r="AL142" s="47"/>
      <c r="AM142" s="48">
        <v>0</v>
      </c>
      <c r="AN142" s="48">
        <v>0</v>
      </c>
      <c r="AO142" s="48">
        <v>0</v>
      </c>
      <c r="AP142" s="48"/>
      <c r="AQ142" s="48">
        <v>0</v>
      </c>
      <c r="AR142" s="48">
        <v>0</v>
      </c>
      <c r="AS142" s="48">
        <v>0</v>
      </c>
      <c r="AT142" s="48">
        <v>0</v>
      </c>
      <c r="AU142" s="48">
        <v>0</v>
      </c>
      <c r="AV142" s="48">
        <v>0</v>
      </c>
      <c r="AW142" s="48"/>
      <c r="AX142" s="48"/>
      <c r="AY142" s="48"/>
      <c r="AZ142" s="47" t="s">
        <v>870</v>
      </c>
    </row>
    <row r="143" spans="1:52" x14ac:dyDescent="0.35">
      <c r="A143" s="427">
        <f t="shared" si="2"/>
        <v>141</v>
      </c>
      <c r="B143" s="47" t="s">
        <v>1822</v>
      </c>
      <c r="C143" s="47" t="s">
        <v>1823</v>
      </c>
      <c r="D143" s="47" t="s">
        <v>56</v>
      </c>
      <c r="E143" s="47" t="s">
        <v>131</v>
      </c>
      <c r="F143" s="47" t="s">
        <v>57</v>
      </c>
      <c r="G143" s="47" t="s">
        <v>58</v>
      </c>
      <c r="H143" s="47"/>
      <c r="I143" s="47" t="s">
        <v>415</v>
      </c>
      <c r="J143" s="47" t="s">
        <v>415</v>
      </c>
      <c r="K143" s="47" t="s">
        <v>1058</v>
      </c>
      <c r="L143" s="47" t="s">
        <v>1058</v>
      </c>
      <c r="M143" s="369" t="s">
        <v>1058</v>
      </c>
      <c r="N143" s="370"/>
      <c r="O143" s="47" t="s">
        <v>1058</v>
      </c>
      <c r="P143" s="47" t="s">
        <v>1058</v>
      </c>
      <c r="Q143" s="47" t="s">
        <v>1058</v>
      </c>
      <c r="R143" s="47" t="s">
        <v>1058</v>
      </c>
      <c r="S143" s="47" t="s">
        <v>97</v>
      </c>
      <c r="T143" s="369"/>
      <c r="U143" s="370"/>
      <c r="V143" s="47" t="s">
        <v>1058</v>
      </c>
      <c r="W143" s="47" t="s">
        <v>1058</v>
      </c>
      <c r="X143" s="47" t="s">
        <v>1058</v>
      </c>
      <c r="Y143" s="47" t="s">
        <v>1058</v>
      </c>
      <c r="Z143" s="47" t="s">
        <v>97</v>
      </c>
      <c r="AA143" s="369"/>
      <c r="AB143" s="370"/>
      <c r="AC143" s="47" t="s">
        <v>1059</v>
      </c>
      <c r="AD143" s="47" t="s">
        <v>1059</v>
      </c>
      <c r="AE143" s="47" t="s">
        <v>1059</v>
      </c>
      <c r="AF143" s="47" t="s">
        <v>1059</v>
      </c>
      <c r="AG143" s="47" t="s">
        <v>99</v>
      </c>
      <c r="AH143" s="369"/>
      <c r="AI143" s="370"/>
      <c r="AJ143" s="47" t="s">
        <v>1058</v>
      </c>
      <c r="AK143" s="47" t="s">
        <v>1058</v>
      </c>
      <c r="AL143" s="47"/>
      <c r="AM143" s="48">
        <v>2</v>
      </c>
      <c r="AN143" s="48">
        <v>0</v>
      </c>
      <c r="AO143" s="48">
        <v>1</v>
      </c>
      <c r="AP143" s="48"/>
      <c r="AQ143" s="48">
        <v>0</v>
      </c>
      <c r="AR143" s="48">
        <v>0</v>
      </c>
      <c r="AS143" s="48">
        <v>0</v>
      </c>
      <c r="AT143" s="48">
        <v>0</v>
      </c>
      <c r="AU143" s="48">
        <v>20</v>
      </c>
      <c r="AV143" s="48">
        <v>4</v>
      </c>
      <c r="AW143" s="48"/>
      <c r="AX143" s="48"/>
      <c r="AY143" s="48"/>
      <c r="AZ143" s="47" t="s">
        <v>870</v>
      </c>
    </row>
    <row r="144" spans="1:52" x14ac:dyDescent="0.35">
      <c r="A144" s="427">
        <f t="shared" si="2"/>
        <v>142</v>
      </c>
      <c r="B144" s="47" t="s">
        <v>1820</v>
      </c>
      <c r="C144" s="47" t="s">
        <v>1821</v>
      </c>
      <c r="D144" s="47" t="s">
        <v>56</v>
      </c>
      <c r="E144" s="47" t="s">
        <v>131</v>
      </c>
      <c r="F144" s="47" t="s">
        <v>57</v>
      </c>
      <c r="G144" s="47" t="s">
        <v>58</v>
      </c>
      <c r="H144" s="47"/>
      <c r="I144" s="47" t="s">
        <v>415</v>
      </c>
      <c r="J144" s="47" t="s">
        <v>415</v>
      </c>
      <c r="K144" s="47" t="s">
        <v>1058</v>
      </c>
      <c r="L144" s="47" t="s">
        <v>1058</v>
      </c>
      <c r="M144" s="369" t="s">
        <v>1058</v>
      </c>
      <c r="N144" s="370"/>
      <c r="O144" s="47" t="s">
        <v>1058</v>
      </c>
      <c r="P144" s="47" t="s">
        <v>1058</v>
      </c>
      <c r="Q144" s="47" t="s">
        <v>1058</v>
      </c>
      <c r="R144" s="47" t="s">
        <v>1058</v>
      </c>
      <c r="S144" s="47" t="s">
        <v>97</v>
      </c>
      <c r="T144" s="369"/>
      <c r="U144" s="370"/>
      <c r="V144" s="47" t="s">
        <v>1059</v>
      </c>
      <c r="W144" s="47" t="s">
        <v>1059</v>
      </c>
      <c r="X144" s="47" t="s">
        <v>1059</v>
      </c>
      <c r="Y144" s="47" t="s">
        <v>1059</v>
      </c>
      <c r="Z144" s="47" t="s">
        <v>99</v>
      </c>
      <c r="AA144" s="369"/>
      <c r="AB144" s="370"/>
      <c r="AC144" s="47" t="s">
        <v>1058</v>
      </c>
      <c r="AD144" s="47" t="s">
        <v>1058</v>
      </c>
      <c r="AE144" s="47" t="s">
        <v>1058</v>
      </c>
      <c r="AF144" s="47" t="s">
        <v>1058</v>
      </c>
      <c r="AG144" s="47" t="s">
        <v>97</v>
      </c>
      <c r="AH144" s="369"/>
      <c r="AI144" s="370"/>
      <c r="AJ144" s="47" t="s">
        <v>1058</v>
      </c>
      <c r="AK144" s="47" t="s">
        <v>1058</v>
      </c>
      <c r="AL144" s="47"/>
      <c r="AM144" s="48">
        <v>2</v>
      </c>
      <c r="AN144" s="48">
        <v>0</v>
      </c>
      <c r="AO144" s="48">
        <v>1</v>
      </c>
      <c r="AP144" s="48"/>
      <c r="AQ144" s="48">
        <v>0</v>
      </c>
      <c r="AR144" s="48">
        <v>0</v>
      </c>
      <c r="AS144" s="48">
        <v>0</v>
      </c>
      <c r="AT144" s="48">
        <v>0</v>
      </c>
      <c r="AU144" s="48">
        <v>20</v>
      </c>
      <c r="AV144" s="48">
        <v>4</v>
      </c>
      <c r="AW144" s="48"/>
      <c r="AX144" s="48"/>
      <c r="AY144" s="48"/>
      <c r="AZ144" s="47" t="s">
        <v>870</v>
      </c>
    </row>
    <row r="145" spans="1:52" x14ac:dyDescent="0.35">
      <c r="A145" s="427">
        <f t="shared" si="2"/>
        <v>143</v>
      </c>
      <c r="B145" s="47" t="s">
        <v>1818</v>
      </c>
      <c r="C145" s="47" t="s">
        <v>1819</v>
      </c>
      <c r="D145" s="47" t="s">
        <v>56</v>
      </c>
      <c r="E145" s="47" t="s">
        <v>131</v>
      </c>
      <c r="F145" s="47" t="s">
        <v>57</v>
      </c>
      <c r="G145" s="47" t="s">
        <v>58</v>
      </c>
      <c r="H145" s="47"/>
      <c r="I145" s="47"/>
      <c r="J145" s="47"/>
      <c r="K145" s="47"/>
      <c r="L145" s="47"/>
      <c r="M145" s="369"/>
      <c r="N145" s="370"/>
      <c r="O145" s="47"/>
      <c r="P145" s="47"/>
      <c r="Q145" s="47"/>
      <c r="R145" s="47"/>
      <c r="S145" s="47"/>
      <c r="T145" s="369"/>
      <c r="U145" s="370"/>
      <c r="V145" s="47"/>
      <c r="W145" s="47"/>
      <c r="X145" s="47"/>
      <c r="Y145" s="47"/>
      <c r="Z145" s="47"/>
      <c r="AA145" s="369"/>
      <c r="AB145" s="370"/>
      <c r="AC145" s="47"/>
      <c r="AD145" s="47"/>
      <c r="AE145" s="47"/>
      <c r="AF145" s="47"/>
      <c r="AG145" s="47"/>
      <c r="AH145" s="369"/>
      <c r="AI145" s="370"/>
      <c r="AJ145" s="47"/>
      <c r="AK145" s="47"/>
      <c r="AL145" s="47"/>
      <c r="AM145" s="48"/>
      <c r="AN145" s="48"/>
      <c r="AO145" s="48"/>
      <c r="AP145" s="48"/>
      <c r="AQ145" s="48"/>
      <c r="AR145" s="48"/>
      <c r="AS145" s="48"/>
      <c r="AT145" s="48"/>
      <c r="AU145" s="48"/>
      <c r="AV145" s="48"/>
      <c r="AW145" s="48"/>
      <c r="AX145" s="48"/>
      <c r="AY145" s="48"/>
      <c r="AZ145" s="47" t="s">
        <v>870</v>
      </c>
    </row>
    <row r="146" spans="1:52" x14ac:dyDescent="0.35">
      <c r="A146" s="427">
        <f t="shared" si="2"/>
        <v>144</v>
      </c>
      <c r="B146" s="47" t="s">
        <v>1816</v>
      </c>
      <c r="C146" s="47" t="s">
        <v>1817</v>
      </c>
      <c r="D146" s="47" t="s">
        <v>56</v>
      </c>
      <c r="E146" s="47" t="s">
        <v>131</v>
      </c>
      <c r="F146" s="47" t="s">
        <v>59</v>
      </c>
      <c r="G146" s="47" t="s">
        <v>58</v>
      </c>
      <c r="H146" s="47"/>
      <c r="I146" s="47"/>
      <c r="J146" s="47"/>
      <c r="K146" s="47"/>
      <c r="L146" s="47"/>
      <c r="M146" s="369"/>
      <c r="N146" s="370"/>
      <c r="O146" s="47"/>
      <c r="P146" s="47"/>
      <c r="Q146" s="47"/>
      <c r="R146" s="47"/>
      <c r="S146" s="47"/>
      <c r="T146" s="369"/>
      <c r="U146" s="370"/>
      <c r="V146" s="47"/>
      <c r="W146" s="47"/>
      <c r="X146" s="47"/>
      <c r="Y146" s="47"/>
      <c r="Z146" s="47"/>
      <c r="AA146" s="369"/>
      <c r="AB146" s="370"/>
      <c r="AC146" s="47"/>
      <c r="AD146" s="47"/>
      <c r="AE146" s="47"/>
      <c r="AF146" s="47"/>
      <c r="AG146" s="47"/>
      <c r="AH146" s="369"/>
      <c r="AI146" s="370"/>
      <c r="AJ146" s="47"/>
      <c r="AK146" s="47"/>
      <c r="AL146" s="47"/>
      <c r="AM146" s="48"/>
      <c r="AN146" s="48"/>
      <c r="AO146" s="48"/>
      <c r="AP146" s="48"/>
      <c r="AQ146" s="48"/>
      <c r="AR146" s="48"/>
      <c r="AS146" s="48"/>
      <c r="AT146" s="48"/>
      <c r="AU146" s="48"/>
      <c r="AV146" s="48"/>
      <c r="AW146" s="48"/>
      <c r="AX146" s="48"/>
      <c r="AY146" s="48"/>
      <c r="AZ146" s="47" t="s">
        <v>1067</v>
      </c>
    </row>
    <row r="147" spans="1:52" x14ac:dyDescent="0.35">
      <c r="A147" s="427">
        <f t="shared" si="2"/>
        <v>145</v>
      </c>
      <c r="B147" s="47" t="s">
        <v>1814</v>
      </c>
      <c r="C147" s="47" t="s">
        <v>1815</v>
      </c>
      <c r="D147" s="47" t="s">
        <v>56</v>
      </c>
      <c r="E147" s="47" t="s">
        <v>131</v>
      </c>
      <c r="F147" s="47" t="s">
        <v>57</v>
      </c>
      <c r="G147" s="47" t="s">
        <v>58</v>
      </c>
      <c r="H147" s="47"/>
      <c r="I147" s="47" t="s">
        <v>415</v>
      </c>
      <c r="J147" s="47" t="s">
        <v>415</v>
      </c>
      <c r="K147" s="47" t="s">
        <v>1058</v>
      </c>
      <c r="L147" s="47"/>
      <c r="M147" s="369"/>
      <c r="N147" s="370"/>
      <c r="O147" s="47"/>
      <c r="P147" s="47"/>
      <c r="Q147" s="47"/>
      <c r="R147" s="47"/>
      <c r="S147" s="47"/>
      <c r="T147" s="369"/>
      <c r="U147" s="370"/>
      <c r="V147" s="47"/>
      <c r="W147" s="47"/>
      <c r="X147" s="47"/>
      <c r="Y147" s="47"/>
      <c r="Z147" s="47"/>
      <c r="AA147" s="369"/>
      <c r="AB147" s="370"/>
      <c r="AC147" s="47"/>
      <c r="AD147" s="47"/>
      <c r="AE147" s="47"/>
      <c r="AF147" s="47"/>
      <c r="AG147" s="47"/>
      <c r="AH147" s="369"/>
      <c r="AI147" s="370"/>
      <c r="AJ147" s="47"/>
      <c r="AK147" s="47"/>
      <c r="AL147" s="47"/>
      <c r="AM147" s="48">
        <v>0</v>
      </c>
      <c r="AN147" s="48">
        <v>0</v>
      </c>
      <c r="AO147" s="48">
        <v>0</v>
      </c>
      <c r="AP147" s="48"/>
      <c r="AQ147" s="48">
        <v>0</v>
      </c>
      <c r="AR147" s="48">
        <v>0</v>
      </c>
      <c r="AS147" s="48">
        <v>0</v>
      </c>
      <c r="AT147" s="48">
        <v>0</v>
      </c>
      <c r="AU147" s="48">
        <v>0</v>
      </c>
      <c r="AV147" s="48">
        <v>0</v>
      </c>
      <c r="AW147" s="48"/>
      <c r="AX147" s="48"/>
      <c r="AY147" s="48"/>
      <c r="AZ147" s="47" t="s">
        <v>1067</v>
      </c>
    </row>
    <row r="148" spans="1:52" x14ac:dyDescent="0.35">
      <c r="A148" s="427">
        <f t="shared" si="2"/>
        <v>146</v>
      </c>
      <c r="B148" s="47" t="s">
        <v>1812</v>
      </c>
      <c r="C148" s="47" t="s">
        <v>1813</v>
      </c>
      <c r="D148" s="47" t="s">
        <v>56</v>
      </c>
      <c r="E148" s="47" t="s">
        <v>131</v>
      </c>
      <c r="F148" s="47" t="s">
        <v>63</v>
      </c>
      <c r="G148" s="47" t="s">
        <v>58</v>
      </c>
      <c r="H148" s="47"/>
      <c r="I148" s="47"/>
      <c r="J148" s="47"/>
      <c r="K148" s="47"/>
      <c r="L148" s="47"/>
      <c r="M148" s="369"/>
      <c r="N148" s="370"/>
      <c r="O148" s="47"/>
      <c r="P148" s="47"/>
      <c r="Q148" s="47"/>
      <c r="R148" s="47"/>
      <c r="S148" s="47"/>
      <c r="T148" s="369"/>
      <c r="U148" s="370"/>
      <c r="V148" s="47"/>
      <c r="W148" s="47"/>
      <c r="X148" s="47"/>
      <c r="Y148" s="47"/>
      <c r="Z148" s="47"/>
      <c r="AA148" s="369"/>
      <c r="AB148" s="370"/>
      <c r="AC148" s="47"/>
      <c r="AD148" s="47"/>
      <c r="AE148" s="47"/>
      <c r="AF148" s="47"/>
      <c r="AG148" s="47"/>
      <c r="AH148" s="369"/>
      <c r="AI148" s="370"/>
      <c r="AJ148" s="47"/>
      <c r="AK148" s="47"/>
      <c r="AL148" s="47"/>
      <c r="AM148" s="48"/>
      <c r="AN148" s="48"/>
      <c r="AO148" s="48"/>
      <c r="AP148" s="48"/>
      <c r="AQ148" s="48"/>
      <c r="AR148" s="48"/>
      <c r="AS148" s="48"/>
      <c r="AT148" s="48"/>
      <c r="AU148" s="48"/>
      <c r="AV148" s="48"/>
      <c r="AW148" s="48"/>
      <c r="AX148" s="48"/>
      <c r="AY148" s="48"/>
      <c r="AZ148" s="47" t="s">
        <v>870</v>
      </c>
    </row>
    <row r="149" spans="1:52" x14ac:dyDescent="0.35">
      <c r="A149" s="427">
        <f t="shared" si="2"/>
        <v>147</v>
      </c>
      <c r="B149" s="47" t="s">
        <v>1775</v>
      </c>
      <c r="C149" s="47" t="s">
        <v>1776</v>
      </c>
      <c r="D149" s="47" t="s">
        <v>56</v>
      </c>
      <c r="E149" s="47" t="s">
        <v>131</v>
      </c>
      <c r="F149" s="47" t="s">
        <v>63</v>
      </c>
      <c r="G149" s="47" t="s">
        <v>58</v>
      </c>
      <c r="H149" s="47" t="s">
        <v>1059</v>
      </c>
      <c r="I149" s="47"/>
      <c r="J149" s="47"/>
      <c r="K149" s="47"/>
      <c r="L149" s="47"/>
      <c r="M149" s="369"/>
      <c r="N149" s="370"/>
      <c r="O149" s="47"/>
      <c r="P149" s="47"/>
      <c r="Q149" s="47"/>
      <c r="R149" s="47"/>
      <c r="S149" s="47"/>
      <c r="T149" s="369"/>
      <c r="U149" s="370"/>
      <c r="V149" s="47"/>
      <c r="W149" s="47"/>
      <c r="X149" s="47"/>
      <c r="Y149" s="47"/>
      <c r="Z149" s="47"/>
      <c r="AA149" s="369"/>
      <c r="AB149" s="370"/>
      <c r="AC149" s="47"/>
      <c r="AD149" s="47"/>
      <c r="AE149" s="47"/>
      <c r="AF149" s="47"/>
      <c r="AG149" s="47"/>
      <c r="AH149" s="369"/>
      <c r="AI149" s="370"/>
      <c r="AJ149" s="47"/>
      <c r="AK149" s="47"/>
      <c r="AL149" s="47"/>
      <c r="AM149" s="48">
        <v>0</v>
      </c>
      <c r="AN149" s="48">
        <v>0</v>
      </c>
      <c r="AO149" s="48">
        <v>0</v>
      </c>
      <c r="AP149" s="48"/>
      <c r="AQ149" s="48">
        <v>0</v>
      </c>
      <c r="AR149" s="48">
        <v>0</v>
      </c>
      <c r="AS149" s="48">
        <v>0</v>
      </c>
      <c r="AT149" s="48">
        <v>0</v>
      </c>
      <c r="AU149" s="48">
        <v>5</v>
      </c>
      <c r="AV149" s="48">
        <v>1</v>
      </c>
      <c r="AW149" s="48"/>
      <c r="AX149" s="48"/>
      <c r="AY149" s="48"/>
      <c r="AZ149" s="47" t="s">
        <v>870</v>
      </c>
    </row>
    <row r="150" spans="1:52" x14ac:dyDescent="0.35">
      <c r="A150" s="427">
        <f t="shared" si="2"/>
        <v>148</v>
      </c>
      <c r="B150" s="47" t="s">
        <v>1773</v>
      </c>
      <c r="C150" s="47" t="s">
        <v>1615</v>
      </c>
      <c r="D150" s="47" t="s">
        <v>56</v>
      </c>
      <c r="E150" s="47" t="s">
        <v>131</v>
      </c>
      <c r="F150" s="47" t="s">
        <v>63</v>
      </c>
      <c r="G150" s="47" t="s">
        <v>58</v>
      </c>
      <c r="H150" s="47" t="s">
        <v>1058</v>
      </c>
      <c r="I150" s="47" t="s">
        <v>1058</v>
      </c>
      <c r="J150" s="47" t="s">
        <v>1058</v>
      </c>
      <c r="K150" s="47" t="s">
        <v>1058</v>
      </c>
      <c r="L150" s="47" t="s">
        <v>97</v>
      </c>
      <c r="M150" s="369"/>
      <c r="N150" s="370"/>
      <c r="O150" s="47" t="s">
        <v>1059</v>
      </c>
      <c r="P150" s="47" t="s">
        <v>1059</v>
      </c>
      <c r="Q150" s="47" t="s">
        <v>1059</v>
      </c>
      <c r="R150" s="47" t="s">
        <v>1059</v>
      </c>
      <c r="S150" s="47"/>
      <c r="T150" s="369"/>
      <c r="U150" s="370"/>
      <c r="V150" s="47" t="s">
        <v>1058</v>
      </c>
      <c r="W150" s="47" t="s">
        <v>1058</v>
      </c>
      <c r="X150" s="47" t="s">
        <v>1058</v>
      </c>
      <c r="Y150" s="47" t="s">
        <v>1058</v>
      </c>
      <c r="Z150" s="47" t="s">
        <v>97</v>
      </c>
      <c r="AA150" s="369"/>
      <c r="AB150" s="370"/>
      <c r="AC150" s="47" t="s">
        <v>1059</v>
      </c>
      <c r="AD150" s="47" t="s">
        <v>1059</v>
      </c>
      <c r="AE150" s="47" t="s">
        <v>1059</v>
      </c>
      <c r="AF150" s="47" t="s">
        <v>1059</v>
      </c>
      <c r="AG150" s="47" t="s">
        <v>99</v>
      </c>
      <c r="AH150" s="369"/>
      <c r="AI150" s="370"/>
      <c r="AJ150" s="47" t="s">
        <v>1058</v>
      </c>
      <c r="AK150" s="47"/>
      <c r="AL150" s="47"/>
      <c r="AM150" s="48">
        <v>2</v>
      </c>
      <c r="AN150" s="48">
        <v>0</v>
      </c>
      <c r="AO150" s="48">
        <v>1</v>
      </c>
      <c r="AP150" s="48"/>
      <c r="AQ150" s="48">
        <v>0</v>
      </c>
      <c r="AR150" s="48">
        <v>0</v>
      </c>
      <c r="AS150" s="48">
        <v>0</v>
      </c>
      <c r="AT150" s="48">
        <v>0</v>
      </c>
      <c r="AU150" s="48">
        <v>40</v>
      </c>
      <c r="AV150" s="48">
        <v>8</v>
      </c>
      <c r="AW150" s="48"/>
      <c r="AX150" s="48"/>
      <c r="AY150" s="48"/>
      <c r="AZ150" s="47" t="s">
        <v>870</v>
      </c>
    </row>
    <row r="151" spans="1:52" x14ac:dyDescent="0.35">
      <c r="A151" s="427">
        <f t="shared" si="2"/>
        <v>149</v>
      </c>
      <c r="B151" s="47" t="s">
        <v>1770</v>
      </c>
      <c r="C151" s="47" t="s">
        <v>1771</v>
      </c>
      <c r="D151" s="47" t="s">
        <v>56</v>
      </c>
      <c r="E151" s="47" t="s">
        <v>131</v>
      </c>
      <c r="F151" s="47" t="s">
        <v>63</v>
      </c>
      <c r="G151" s="47" t="s">
        <v>58</v>
      </c>
      <c r="H151" s="47" t="s">
        <v>1058</v>
      </c>
      <c r="I151" s="47" t="s">
        <v>1058</v>
      </c>
      <c r="J151" s="47" t="s">
        <v>1058</v>
      </c>
      <c r="K151" s="47" t="s">
        <v>1058</v>
      </c>
      <c r="L151" s="47" t="s">
        <v>97</v>
      </c>
      <c r="M151" s="369"/>
      <c r="N151" s="370"/>
      <c r="O151" s="47" t="s">
        <v>1059</v>
      </c>
      <c r="P151" s="47" t="s">
        <v>1059</v>
      </c>
      <c r="Q151" s="47" t="s">
        <v>1059</v>
      </c>
      <c r="R151" s="47" t="s">
        <v>1059</v>
      </c>
      <c r="S151" s="47"/>
      <c r="T151" s="369" t="s">
        <v>99</v>
      </c>
      <c r="U151" s="370"/>
      <c r="V151" s="47" t="s">
        <v>1059</v>
      </c>
      <c r="W151" s="47" t="s">
        <v>1059</v>
      </c>
      <c r="X151" s="47" t="s">
        <v>99</v>
      </c>
      <c r="Y151" s="47"/>
      <c r="Z151" s="47" t="s">
        <v>1058</v>
      </c>
      <c r="AA151" s="369" t="s">
        <v>1058</v>
      </c>
      <c r="AB151" s="370"/>
      <c r="AC151" s="47"/>
      <c r="AD151" s="47" t="s">
        <v>97</v>
      </c>
      <c r="AE151" s="47" t="s">
        <v>1058</v>
      </c>
      <c r="AF151" s="47" t="s">
        <v>1058</v>
      </c>
      <c r="AG151" s="47" t="s">
        <v>1059</v>
      </c>
      <c r="AH151" s="369" t="s">
        <v>1059</v>
      </c>
      <c r="AI151" s="370"/>
      <c r="AJ151" s="47" t="s">
        <v>1058</v>
      </c>
      <c r="AK151" s="47" t="s">
        <v>1058</v>
      </c>
      <c r="AL151" s="47"/>
      <c r="AM151" s="48">
        <v>2</v>
      </c>
      <c r="AN151" s="48">
        <v>0</v>
      </c>
      <c r="AO151" s="48">
        <v>2</v>
      </c>
      <c r="AP151" s="48"/>
      <c r="AQ151" s="48">
        <v>0</v>
      </c>
      <c r="AR151" s="48">
        <v>0</v>
      </c>
      <c r="AS151" s="48">
        <v>0</v>
      </c>
      <c r="AT151" s="48">
        <v>0</v>
      </c>
      <c r="AU151" s="48">
        <v>40</v>
      </c>
      <c r="AV151" s="48">
        <v>8</v>
      </c>
      <c r="AW151" s="48"/>
      <c r="AX151" s="48"/>
      <c r="AY151" s="48"/>
      <c r="AZ151" s="47" t="s">
        <v>1067</v>
      </c>
    </row>
    <row r="152" spans="1:52" x14ac:dyDescent="0.35">
      <c r="A152" s="427">
        <f t="shared" si="2"/>
        <v>150</v>
      </c>
      <c r="B152" s="47" t="s">
        <v>1767</v>
      </c>
      <c r="C152" s="47" t="s">
        <v>1768</v>
      </c>
      <c r="D152" s="47" t="s">
        <v>56</v>
      </c>
      <c r="E152" s="47" t="s">
        <v>131</v>
      </c>
      <c r="F152" s="47" t="s">
        <v>63</v>
      </c>
      <c r="G152" s="47" t="s">
        <v>58</v>
      </c>
      <c r="H152" s="47"/>
      <c r="I152" s="47" t="s">
        <v>1059</v>
      </c>
      <c r="J152" s="47"/>
      <c r="K152" s="47"/>
      <c r="L152" s="47"/>
      <c r="M152" s="369"/>
      <c r="N152" s="370"/>
      <c r="O152" s="47"/>
      <c r="P152" s="47"/>
      <c r="Q152" s="47"/>
      <c r="R152" s="47"/>
      <c r="S152" s="47"/>
      <c r="T152" s="369"/>
      <c r="U152" s="370"/>
      <c r="V152" s="47"/>
      <c r="W152" s="47"/>
      <c r="X152" s="47"/>
      <c r="Y152" s="47"/>
      <c r="Z152" s="47"/>
      <c r="AA152" s="369"/>
      <c r="AB152" s="370"/>
      <c r="AC152" s="47"/>
      <c r="AD152" s="47"/>
      <c r="AE152" s="47"/>
      <c r="AF152" s="47"/>
      <c r="AG152" s="47"/>
      <c r="AH152" s="369"/>
      <c r="AI152" s="370"/>
      <c r="AJ152" s="47"/>
      <c r="AK152" s="47"/>
      <c r="AL152" s="47"/>
      <c r="AM152" s="48">
        <v>0</v>
      </c>
      <c r="AN152" s="48">
        <v>0</v>
      </c>
      <c r="AO152" s="48">
        <v>0</v>
      </c>
      <c r="AP152" s="48"/>
      <c r="AQ152" s="48">
        <v>0</v>
      </c>
      <c r="AR152" s="48">
        <v>0</v>
      </c>
      <c r="AS152" s="48">
        <v>0</v>
      </c>
      <c r="AT152" s="48">
        <v>0</v>
      </c>
      <c r="AU152" s="48">
        <v>5</v>
      </c>
      <c r="AV152" s="48">
        <v>1</v>
      </c>
      <c r="AW152" s="48"/>
      <c r="AX152" s="48"/>
      <c r="AY152" s="48"/>
      <c r="AZ152" s="47" t="s">
        <v>1067</v>
      </c>
    </row>
    <row r="153" spans="1:52" x14ac:dyDescent="0.35">
      <c r="A153" s="427">
        <f t="shared" si="2"/>
        <v>151</v>
      </c>
      <c r="B153" s="47" t="s">
        <v>1762</v>
      </c>
      <c r="C153" s="47" t="s">
        <v>1763</v>
      </c>
      <c r="D153" s="47" t="s">
        <v>56</v>
      </c>
      <c r="E153" s="47" t="s">
        <v>131</v>
      </c>
      <c r="F153" s="47" t="s">
        <v>63</v>
      </c>
      <c r="G153" s="47" t="s">
        <v>58</v>
      </c>
      <c r="H153" s="47" t="s">
        <v>1059</v>
      </c>
      <c r="I153" s="47" t="s">
        <v>1059</v>
      </c>
      <c r="J153" s="47" t="s">
        <v>1059</v>
      </c>
      <c r="K153" s="47" t="s">
        <v>1059</v>
      </c>
      <c r="L153" s="47" t="s">
        <v>99</v>
      </c>
      <c r="M153" s="369"/>
      <c r="N153" s="370"/>
      <c r="O153" s="47" t="s">
        <v>1058</v>
      </c>
      <c r="P153" s="47" t="s">
        <v>1058</v>
      </c>
      <c r="Q153" s="47" t="s">
        <v>1058</v>
      </c>
      <c r="R153" s="47" t="s">
        <v>1058</v>
      </c>
      <c r="S153" s="47" t="s">
        <v>97</v>
      </c>
      <c r="T153" s="369"/>
      <c r="U153" s="370"/>
      <c r="V153" s="47"/>
      <c r="W153" s="47" t="s">
        <v>1059</v>
      </c>
      <c r="X153" s="47" t="s">
        <v>1059</v>
      </c>
      <c r="Y153" s="47" t="s">
        <v>1059</v>
      </c>
      <c r="Z153" s="47" t="s">
        <v>99</v>
      </c>
      <c r="AA153" s="369"/>
      <c r="AB153" s="370"/>
      <c r="AC153" s="47" t="s">
        <v>1058</v>
      </c>
      <c r="AD153" s="47" t="s">
        <v>1058</v>
      </c>
      <c r="AE153" s="47" t="s">
        <v>1058</v>
      </c>
      <c r="AF153" s="47" t="s">
        <v>1058</v>
      </c>
      <c r="AG153" s="47"/>
      <c r="AH153" s="369" t="s">
        <v>97</v>
      </c>
      <c r="AI153" s="370"/>
      <c r="AJ153" s="47" t="s">
        <v>1059</v>
      </c>
      <c r="AK153" s="47"/>
      <c r="AL153" s="47"/>
      <c r="AM153" s="48">
        <v>2</v>
      </c>
      <c r="AN153" s="48">
        <v>0</v>
      </c>
      <c r="AO153" s="48">
        <v>2</v>
      </c>
      <c r="AP153" s="48"/>
      <c r="AQ153" s="48">
        <v>0</v>
      </c>
      <c r="AR153" s="48">
        <v>0</v>
      </c>
      <c r="AS153" s="48">
        <v>0</v>
      </c>
      <c r="AT153" s="48">
        <v>0</v>
      </c>
      <c r="AU153" s="48">
        <v>40</v>
      </c>
      <c r="AV153" s="48">
        <v>8</v>
      </c>
      <c r="AW153" s="48"/>
      <c r="AX153" s="48"/>
      <c r="AY153" s="48"/>
      <c r="AZ153" s="47" t="s">
        <v>1067</v>
      </c>
    </row>
    <row r="154" spans="1:52" x14ac:dyDescent="0.35">
      <c r="A154" s="427">
        <f t="shared" si="2"/>
        <v>152</v>
      </c>
      <c r="B154" s="47" t="s">
        <v>1759</v>
      </c>
      <c r="C154" s="47" t="s">
        <v>1760</v>
      </c>
      <c r="D154" s="47" t="s">
        <v>56</v>
      </c>
      <c r="E154" s="47" t="s">
        <v>131</v>
      </c>
      <c r="F154" s="47" t="s">
        <v>57</v>
      </c>
      <c r="G154" s="47" t="s">
        <v>58</v>
      </c>
      <c r="H154" s="47"/>
      <c r="I154" s="47" t="s">
        <v>1058</v>
      </c>
      <c r="J154" s="47" t="s">
        <v>1058</v>
      </c>
      <c r="K154" s="47" t="s">
        <v>1058</v>
      </c>
      <c r="L154" s="47" t="s">
        <v>97</v>
      </c>
      <c r="M154" s="369"/>
      <c r="N154" s="370"/>
      <c r="O154" s="47"/>
      <c r="P154" s="47"/>
      <c r="Q154" s="47"/>
      <c r="R154" s="47"/>
      <c r="S154" s="47"/>
      <c r="T154" s="369"/>
      <c r="U154" s="370"/>
      <c r="V154" s="47"/>
      <c r="W154" s="47"/>
      <c r="X154" s="47"/>
      <c r="Y154" s="47"/>
      <c r="Z154" s="47"/>
      <c r="AA154" s="369"/>
      <c r="AB154" s="370"/>
      <c r="AC154" s="47"/>
      <c r="AD154" s="47"/>
      <c r="AE154" s="47"/>
      <c r="AF154" s="47"/>
      <c r="AG154" s="47"/>
      <c r="AH154" s="369"/>
      <c r="AI154" s="370"/>
      <c r="AJ154" s="47"/>
      <c r="AK154" s="47"/>
      <c r="AL154" s="47"/>
      <c r="AM154" s="48">
        <v>1</v>
      </c>
      <c r="AN154" s="48">
        <v>0</v>
      </c>
      <c r="AO154" s="48">
        <v>0</v>
      </c>
      <c r="AP154" s="48"/>
      <c r="AQ154" s="48">
        <v>0</v>
      </c>
      <c r="AR154" s="48">
        <v>0</v>
      </c>
      <c r="AS154" s="48">
        <v>0</v>
      </c>
      <c r="AT154" s="48">
        <v>0</v>
      </c>
      <c r="AU154" s="48">
        <v>0</v>
      </c>
      <c r="AV154" s="48">
        <v>0</v>
      </c>
      <c r="AW154" s="48"/>
      <c r="AX154" s="48"/>
      <c r="AY154" s="48"/>
      <c r="AZ154" s="47" t="s">
        <v>1067</v>
      </c>
    </row>
    <row r="155" spans="1:52" x14ac:dyDescent="0.35">
      <c r="A155" s="427">
        <f t="shared" si="2"/>
        <v>153</v>
      </c>
      <c r="B155" s="47" t="s">
        <v>1756</v>
      </c>
      <c r="C155" s="47" t="s">
        <v>1757</v>
      </c>
      <c r="D155" s="47" t="s">
        <v>56</v>
      </c>
      <c r="E155" s="47" t="s">
        <v>131</v>
      </c>
      <c r="F155" s="47" t="s">
        <v>59</v>
      </c>
      <c r="G155" s="47" t="s">
        <v>58</v>
      </c>
      <c r="H155" s="47" t="s">
        <v>1058</v>
      </c>
      <c r="I155" s="47" t="s">
        <v>1058</v>
      </c>
      <c r="J155" s="47" t="s">
        <v>1058</v>
      </c>
      <c r="K155" s="47" t="s">
        <v>1058</v>
      </c>
      <c r="L155" s="47" t="s">
        <v>97</v>
      </c>
      <c r="M155" s="369"/>
      <c r="N155" s="370"/>
      <c r="O155" s="47" t="s">
        <v>1059</v>
      </c>
      <c r="P155" s="47" t="s">
        <v>1059</v>
      </c>
      <c r="Q155" s="47" t="s">
        <v>1059</v>
      </c>
      <c r="R155" s="47" t="s">
        <v>1059</v>
      </c>
      <c r="S155" s="47"/>
      <c r="T155" s="369" t="s">
        <v>99</v>
      </c>
      <c r="U155" s="370"/>
      <c r="V155" s="47" t="s">
        <v>1058</v>
      </c>
      <c r="W155" s="47" t="s">
        <v>1058</v>
      </c>
      <c r="X155" s="47" t="s">
        <v>1058</v>
      </c>
      <c r="Y155" s="47" t="s">
        <v>1058</v>
      </c>
      <c r="Z155" s="47"/>
      <c r="AA155" s="369" t="s">
        <v>97</v>
      </c>
      <c r="AB155" s="370"/>
      <c r="AC155" s="47" t="s">
        <v>1059</v>
      </c>
      <c r="AD155" s="47" t="s">
        <v>1059</v>
      </c>
      <c r="AE155" s="47" t="s">
        <v>1059</v>
      </c>
      <c r="AF155" s="47" t="s">
        <v>1059</v>
      </c>
      <c r="AG155" s="47"/>
      <c r="AH155" s="369" t="s">
        <v>99</v>
      </c>
      <c r="AI155" s="370"/>
      <c r="AJ155" s="47" t="s">
        <v>1058</v>
      </c>
      <c r="AK155" s="47" t="s">
        <v>1058</v>
      </c>
      <c r="AL155" s="47"/>
      <c r="AM155" s="48">
        <v>2</v>
      </c>
      <c r="AN155" s="48">
        <v>0</v>
      </c>
      <c r="AO155" s="48">
        <v>2</v>
      </c>
      <c r="AP155" s="48"/>
      <c r="AQ155" s="48">
        <v>0</v>
      </c>
      <c r="AR155" s="48">
        <v>0</v>
      </c>
      <c r="AS155" s="48">
        <v>0</v>
      </c>
      <c r="AT155" s="48">
        <v>0</v>
      </c>
      <c r="AU155" s="48">
        <v>40</v>
      </c>
      <c r="AV155" s="48">
        <v>8</v>
      </c>
      <c r="AW155" s="48"/>
      <c r="AX155" s="48"/>
      <c r="AY155" s="48"/>
      <c r="AZ155" s="47" t="s">
        <v>1068</v>
      </c>
    </row>
    <row r="156" spans="1:52" x14ac:dyDescent="0.35">
      <c r="A156" s="427">
        <f t="shared" si="2"/>
        <v>154</v>
      </c>
      <c r="B156" s="47" t="s">
        <v>1749</v>
      </c>
      <c r="C156" s="47" t="s">
        <v>1750</v>
      </c>
      <c r="D156" s="47" t="s">
        <v>56</v>
      </c>
      <c r="E156" s="47" t="s">
        <v>131</v>
      </c>
      <c r="F156" s="47" t="s">
        <v>57</v>
      </c>
      <c r="G156" s="47" t="s">
        <v>58</v>
      </c>
      <c r="H156" s="47" t="s">
        <v>1058</v>
      </c>
      <c r="I156" s="47" t="s">
        <v>1058</v>
      </c>
      <c r="J156" s="47" t="s">
        <v>1058</v>
      </c>
      <c r="K156" s="47" t="s">
        <v>1058</v>
      </c>
      <c r="L156" s="47" t="s">
        <v>97</v>
      </c>
      <c r="M156" s="369"/>
      <c r="N156" s="370"/>
      <c r="O156" s="47" t="s">
        <v>1059</v>
      </c>
      <c r="P156" s="47" t="s">
        <v>1059</v>
      </c>
      <c r="Q156" s="47" t="s">
        <v>1059</v>
      </c>
      <c r="R156" s="47" t="s">
        <v>1059</v>
      </c>
      <c r="S156" s="47" t="s">
        <v>99</v>
      </c>
      <c r="T156" s="369"/>
      <c r="U156" s="370"/>
      <c r="V156" s="47" t="s">
        <v>1058</v>
      </c>
      <c r="W156" s="47" t="s">
        <v>1058</v>
      </c>
      <c r="X156" s="47" t="s">
        <v>1058</v>
      </c>
      <c r="Y156" s="47" t="s">
        <v>1058</v>
      </c>
      <c r="Z156" s="47" t="s">
        <v>97</v>
      </c>
      <c r="AA156" s="369"/>
      <c r="AB156" s="370"/>
      <c r="AC156" s="47" t="s">
        <v>1059</v>
      </c>
      <c r="AD156" s="47" t="s">
        <v>1059</v>
      </c>
      <c r="AE156" s="47" t="s">
        <v>1059</v>
      </c>
      <c r="AF156" s="47" t="s">
        <v>1059</v>
      </c>
      <c r="AG156" s="47" t="s">
        <v>99</v>
      </c>
      <c r="AH156" s="369"/>
      <c r="AI156" s="370"/>
      <c r="AJ156" s="47" t="s">
        <v>1058</v>
      </c>
      <c r="AK156" s="47" t="s">
        <v>1058</v>
      </c>
      <c r="AL156" s="47"/>
      <c r="AM156" s="48">
        <v>2</v>
      </c>
      <c r="AN156" s="48">
        <v>0</v>
      </c>
      <c r="AO156" s="48">
        <v>2</v>
      </c>
      <c r="AP156" s="48"/>
      <c r="AQ156" s="48">
        <v>0</v>
      </c>
      <c r="AR156" s="48">
        <v>0</v>
      </c>
      <c r="AS156" s="48">
        <v>0</v>
      </c>
      <c r="AT156" s="48">
        <v>0</v>
      </c>
      <c r="AU156" s="48">
        <v>40</v>
      </c>
      <c r="AV156" s="48">
        <v>8</v>
      </c>
      <c r="AW156" s="48"/>
      <c r="AX156" s="48"/>
      <c r="AY156" s="48"/>
      <c r="AZ156" s="47" t="s">
        <v>1068</v>
      </c>
    </row>
    <row r="157" spans="1:52" x14ac:dyDescent="0.35">
      <c r="A157" s="427">
        <f t="shared" si="2"/>
        <v>155</v>
      </c>
      <c r="B157" s="47" t="s">
        <v>1746</v>
      </c>
      <c r="C157" s="47" t="s">
        <v>1747</v>
      </c>
      <c r="D157" s="47" t="s">
        <v>56</v>
      </c>
      <c r="E157" s="47" t="s">
        <v>131</v>
      </c>
      <c r="F157" s="47" t="s">
        <v>59</v>
      </c>
      <c r="G157" s="47" t="s">
        <v>58</v>
      </c>
      <c r="H157" s="47" t="s">
        <v>1058</v>
      </c>
      <c r="I157" s="47" t="s">
        <v>1058</v>
      </c>
      <c r="J157" s="47" t="s">
        <v>1058</v>
      </c>
      <c r="K157" s="47" t="s">
        <v>1058</v>
      </c>
      <c r="L157" s="47" t="s">
        <v>97</v>
      </c>
      <c r="M157" s="369"/>
      <c r="N157" s="370"/>
      <c r="O157" s="47" t="s">
        <v>1059</v>
      </c>
      <c r="P157" s="47" t="s">
        <v>1059</v>
      </c>
      <c r="Q157" s="47" t="s">
        <v>1059</v>
      </c>
      <c r="R157" s="47" t="s">
        <v>1059</v>
      </c>
      <c r="S157" s="47" t="s">
        <v>99</v>
      </c>
      <c r="T157" s="369"/>
      <c r="U157" s="370"/>
      <c r="V157" s="47" t="s">
        <v>1058</v>
      </c>
      <c r="W157" s="47" t="s">
        <v>1058</v>
      </c>
      <c r="X157" s="47" t="s">
        <v>1058</v>
      </c>
      <c r="Y157" s="47" t="s">
        <v>1058</v>
      </c>
      <c r="Z157" s="47" t="s">
        <v>97</v>
      </c>
      <c r="AA157" s="369"/>
      <c r="AB157" s="370"/>
      <c r="AC157" s="47" t="s">
        <v>1059</v>
      </c>
      <c r="AD157" s="47" t="s">
        <v>1059</v>
      </c>
      <c r="AE157" s="47" t="s">
        <v>1059</v>
      </c>
      <c r="AF157" s="47" t="s">
        <v>1059</v>
      </c>
      <c r="AG157" s="47" t="s">
        <v>99</v>
      </c>
      <c r="AH157" s="369"/>
      <c r="AI157" s="370"/>
      <c r="AJ157" s="47"/>
      <c r="AK157" s="47" t="s">
        <v>1058</v>
      </c>
      <c r="AL157" s="47"/>
      <c r="AM157" s="48">
        <v>2</v>
      </c>
      <c r="AN157" s="48">
        <v>0</v>
      </c>
      <c r="AO157" s="48">
        <v>2</v>
      </c>
      <c r="AP157" s="48"/>
      <c r="AQ157" s="48">
        <v>0</v>
      </c>
      <c r="AR157" s="48">
        <v>0</v>
      </c>
      <c r="AS157" s="48">
        <v>0</v>
      </c>
      <c r="AT157" s="48">
        <v>0</v>
      </c>
      <c r="AU157" s="48">
        <v>40</v>
      </c>
      <c r="AV157" s="48">
        <v>8</v>
      </c>
      <c r="AW157" s="48"/>
      <c r="AX157" s="48"/>
      <c r="AY157" s="48"/>
      <c r="AZ157" s="47" t="s">
        <v>1068</v>
      </c>
    </row>
    <row r="158" spans="1:52" x14ac:dyDescent="0.35">
      <c r="A158" s="427">
        <f t="shared" si="2"/>
        <v>156</v>
      </c>
      <c r="B158" s="47" t="s">
        <v>1743</v>
      </c>
      <c r="C158" s="47" t="s">
        <v>1744</v>
      </c>
      <c r="D158" s="47" t="s">
        <v>56</v>
      </c>
      <c r="E158" s="47" t="s">
        <v>131</v>
      </c>
      <c r="F158" s="47" t="s">
        <v>60</v>
      </c>
      <c r="G158" s="47" t="s">
        <v>58</v>
      </c>
      <c r="H158" s="47" t="s">
        <v>1058</v>
      </c>
      <c r="I158" s="47" t="s">
        <v>1058</v>
      </c>
      <c r="J158" s="47" t="s">
        <v>1058</v>
      </c>
      <c r="K158" s="47" t="s">
        <v>1058</v>
      </c>
      <c r="L158" s="47" t="s">
        <v>97</v>
      </c>
      <c r="M158" s="369"/>
      <c r="N158" s="370"/>
      <c r="O158" s="47"/>
      <c r="P158" s="47" t="s">
        <v>1059</v>
      </c>
      <c r="Q158" s="47" t="s">
        <v>1059</v>
      </c>
      <c r="R158" s="47" t="s">
        <v>1059</v>
      </c>
      <c r="S158" s="47" t="s">
        <v>1059</v>
      </c>
      <c r="T158" s="369" t="s">
        <v>99</v>
      </c>
      <c r="U158" s="370"/>
      <c r="V158" s="47" t="s">
        <v>1058</v>
      </c>
      <c r="W158" s="47"/>
      <c r="X158" s="47"/>
      <c r="Y158" s="47"/>
      <c r="Z158" s="47"/>
      <c r="AA158" s="369"/>
      <c r="AB158" s="370"/>
      <c r="AC158" s="47"/>
      <c r="AD158" s="47"/>
      <c r="AE158" s="47"/>
      <c r="AF158" s="47"/>
      <c r="AG158" s="47"/>
      <c r="AH158" s="369"/>
      <c r="AI158" s="370"/>
      <c r="AJ158" s="47"/>
      <c r="AK158" s="47"/>
      <c r="AL158" s="47"/>
      <c r="AM158" s="48">
        <v>1</v>
      </c>
      <c r="AN158" s="48">
        <v>0</v>
      </c>
      <c r="AO158" s="48">
        <v>1</v>
      </c>
      <c r="AP158" s="48"/>
      <c r="AQ158" s="48">
        <v>0</v>
      </c>
      <c r="AR158" s="48">
        <v>0</v>
      </c>
      <c r="AS158" s="48">
        <v>0</v>
      </c>
      <c r="AT158" s="48">
        <v>0</v>
      </c>
      <c r="AU158" s="48">
        <v>20</v>
      </c>
      <c r="AV158" s="48">
        <v>4</v>
      </c>
      <c r="AW158" s="48"/>
      <c r="AX158" s="48"/>
      <c r="AY158" s="48"/>
      <c r="AZ158" s="47" t="s">
        <v>870</v>
      </c>
    </row>
    <row r="159" spans="1:52" x14ac:dyDescent="0.35">
      <c r="A159" s="427">
        <f t="shared" si="2"/>
        <v>157</v>
      </c>
      <c r="B159" s="47" t="s">
        <v>1736</v>
      </c>
      <c r="C159" s="47" t="s">
        <v>1737</v>
      </c>
      <c r="D159" s="47" t="s">
        <v>56</v>
      </c>
      <c r="E159" s="47" t="s">
        <v>131</v>
      </c>
      <c r="F159" s="47" t="s">
        <v>59</v>
      </c>
      <c r="G159" s="47" t="s">
        <v>58</v>
      </c>
      <c r="H159" s="47" t="s">
        <v>97</v>
      </c>
      <c r="I159" s="47" t="s">
        <v>1058</v>
      </c>
      <c r="J159" s="47" t="s">
        <v>1058</v>
      </c>
      <c r="K159" s="47"/>
      <c r="L159" s="47" t="s">
        <v>1058</v>
      </c>
      <c r="M159" s="369"/>
      <c r="N159" s="370"/>
      <c r="O159" s="47" t="s">
        <v>1059</v>
      </c>
      <c r="P159" s="47" t="s">
        <v>1059</v>
      </c>
      <c r="Q159" s="47" t="s">
        <v>1059</v>
      </c>
      <c r="R159" s="47" t="s">
        <v>1059</v>
      </c>
      <c r="S159" s="47" t="s">
        <v>99</v>
      </c>
      <c r="T159" s="369"/>
      <c r="U159" s="370"/>
      <c r="V159" s="47" t="s">
        <v>1058</v>
      </c>
      <c r="W159" s="47" t="s">
        <v>1058</v>
      </c>
      <c r="X159" s="47" t="s">
        <v>1058</v>
      </c>
      <c r="Y159" s="47"/>
      <c r="Z159" s="47"/>
      <c r="AA159" s="369"/>
      <c r="AB159" s="370"/>
      <c r="AC159" s="47" t="s">
        <v>1059</v>
      </c>
      <c r="AD159" s="47" t="s">
        <v>1059</v>
      </c>
      <c r="AE159" s="47" t="s">
        <v>1059</v>
      </c>
      <c r="AF159" s="47" t="s">
        <v>1059</v>
      </c>
      <c r="AG159" s="47" t="s">
        <v>99</v>
      </c>
      <c r="AH159" s="369"/>
      <c r="AI159" s="370"/>
      <c r="AJ159" s="47"/>
      <c r="AK159" s="47" t="s">
        <v>1058</v>
      </c>
      <c r="AL159" s="47"/>
      <c r="AM159" s="48">
        <v>1</v>
      </c>
      <c r="AN159" s="48">
        <v>0</v>
      </c>
      <c r="AO159" s="48">
        <v>2</v>
      </c>
      <c r="AP159" s="48"/>
      <c r="AQ159" s="48">
        <v>0</v>
      </c>
      <c r="AR159" s="48">
        <v>0</v>
      </c>
      <c r="AS159" s="48">
        <v>0</v>
      </c>
      <c r="AT159" s="48">
        <v>0</v>
      </c>
      <c r="AU159" s="48">
        <v>39</v>
      </c>
      <c r="AV159" s="430">
        <v>7.8</v>
      </c>
      <c r="AW159" s="48"/>
      <c r="AX159" s="48"/>
      <c r="AY159" s="48"/>
      <c r="AZ159" s="47" t="s">
        <v>870</v>
      </c>
    </row>
    <row r="160" spans="1:52" x14ac:dyDescent="0.35">
      <c r="A160" s="427">
        <f t="shared" si="2"/>
        <v>158</v>
      </c>
      <c r="B160" s="47" t="s">
        <v>1733</v>
      </c>
      <c r="C160" s="47" t="s">
        <v>1734</v>
      </c>
      <c r="D160" s="47" t="s">
        <v>56</v>
      </c>
      <c r="E160" s="47" t="s">
        <v>131</v>
      </c>
      <c r="F160" s="47" t="s">
        <v>57</v>
      </c>
      <c r="G160" s="47" t="s">
        <v>58</v>
      </c>
      <c r="H160" s="47" t="s">
        <v>1058</v>
      </c>
      <c r="I160" s="47" t="s">
        <v>1058</v>
      </c>
      <c r="J160" s="47" t="s">
        <v>1058</v>
      </c>
      <c r="K160" s="47" t="s">
        <v>1058</v>
      </c>
      <c r="L160" s="47" t="s">
        <v>97</v>
      </c>
      <c r="M160" s="369"/>
      <c r="N160" s="370"/>
      <c r="O160" s="47" t="s">
        <v>1059</v>
      </c>
      <c r="P160" s="47" t="s">
        <v>1059</v>
      </c>
      <c r="Q160" s="47" t="s">
        <v>1059</v>
      </c>
      <c r="R160" s="47"/>
      <c r="S160" s="47" t="s">
        <v>1059</v>
      </c>
      <c r="T160" s="369" t="s">
        <v>99</v>
      </c>
      <c r="U160" s="370"/>
      <c r="V160" s="47"/>
      <c r="W160" s="47" t="s">
        <v>1058</v>
      </c>
      <c r="X160" s="47" t="s">
        <v>1058</v>
      </c>
      <c r="Y160" s="47" t="s">
        <v>1058</v>
      </c>
      <c r="Z160" s="47" t="s">
        <v>1058</v>
      </c>
      <c r="AA160" s="369" t="s">
        <v>97</v>
      </c>
      <c r="AB160" s="370"/>
      <c r="AC160" s="47" t="s">
        <v>1059</v>
      </c>
      <c r="AD160" s="47" t="s">
        <v>1059</v>
      </c>
      <c r="AE160" s="47" t="s">
        <v>1059</v>
      </c>
      <c r="AF160" s="47" t="s">
        <v>1059</v>
      </c>
      <c r="AG160" s="47" t="s">
        <v>99</v>
      </c>
      <c r="AH160" s="369"/>
      <c r="AI160" s="370"/>
      <c r="AJ160" s="47" t="s">
        <v>1058</v>
      </c>
      <c r="AK160" s="47" t="s">
        <v>1058</v>
      </c>
      <c r="AL160" s="47"/>
      <c r="AM160" s="48">
        <v>2</v>
      </c>
      <c r="AN160" s="48">
        <v>0</v>
      </c>
      <c r="AO160" s="48">
        <v>2</v>
      </c>
      <c r="AP160" s="48"/>
      <c r="AQ160" s="48">
        <v>0</v>
      </c>
      <c r="AR160" s="48">
        <v>0</v>
      </c>
      <c r="AS160" s="48">
        <v>0</v>
      </c>
      <c r="AT160" s="48">
        <v>0</v>
      </c>
      <c r="AU160" s="48">
        <v>40</v>
      </c>
      <c r="AV160" s="48">
        <v>8</v>
      </c>
      <c r="AW160" s="48"/>
      <c r="AX160" s="48"/>
      <c r="AY160" s="48"/>
      <c r="AZ160" s="47" t="s">
        <v>870</v>
      </c>
    </row>
    <row r="161" spans="1:52" x14ac:dyDescent="0.35">
      <c r="A161" s="427">
        <f t="shared" si="2"/>
        <v>159</v>
      </c>
      <c r="B161" s="47" t="s">
        <v>1726</v>
      </c>
      <c r="C161" s="47" t="s">
        <v>1727</v>
      </c>
      <c r="D161" s="47" t="s">
        <v>56</v>
      </c>
      <c r="E161" s="47" t="s">
        <v>131</v>
      </c>
      <c r="F161" s="47" t="s">
        <v>63</v>
      </c>
      <c r="G161" s="47" t="s">
        <v>58</v>
      </c>
      <c r="H161" s="47" t="s">
        <v>97</v>
      </c>
      <c r="I161" s="47" t="s">
        <v>1517</v>
      </c>
      <c r="J161" s="47" t="s">
        <v>1517</v>
      </c>
      <c r="K161" s="47" t="s">
        <v>1517</v>
      </c>
      <c r="L161" s="47" t="s">
        <v>1517</v>
      </c>
      <c r="M161" s="369"/>
      <c r="N161" s="370"/>
      <c r="O161" s="47" t="s">
        <v>1517</v>
      </c>
      <c r="P161" s="47" t="s">
        <v>97</v>
      </c>
      <c r="Q161" s="47" t="s">
        <v>1517</v>
      </c>
      <c r="R161" s="47" t="s">
        <v>1517</v>
      </c>
      <c r="S161" s="47" t="s">
        <v>1517</v>
      </c>
      <c r="T161" s="369"/>
      <c r="U161" s="370"/>
      <c r="V161" s="47" t="s">
        <v>1517</v>
      </c>
      <c r="W161" s="47" t="s">
        <v>97</v>
      </c>
      <c r="X161" s="47" t="s">
        <v>1517</v>
      </c>
      <c r="Y161" s="47" t="s">
        <v>1517</v>
      </c>
      <c r="Z161" s="47" t="s">
        <v>1517</v>
      </c>
      <c r="AA161" s="369"/>
      <c r="AB161" s="370"/>
      <c r="AC161" s="47" t="s">
        <v>1517</v>
      </c>
      <c r="AD161" s="47" t="s">
        <v>97</v>
      </c>
      <c r="AE161" s="47" t="s">
        <v>1518</v>
      </c>
      <c r="AF161" s="47" t="s">
        <v>1517</v>
      </c>
      <c r="AG161" s="47" t="s">
        <v>1517</v>
      </c>
      <c r="AH161" s="369"/>
      <c r="AI161" s="370"/>
      <c r="AJ161" s="47" t="s">
        <v>1058</v>
      </c>
      <c r="AK161" s="47" t="s">
        <v>1058</v>
      </c>
      <c r="AL161" s="47"/>
      <c r="AM161" s="48">
        <v>4</v>
      </c>
      <c r="AN161" s="48">
        <v>0</v>
      </c>
      <c r="AO161" s="48">
        <v>0</v>
      </c>
      <c r="AP161" s="48"/>
      <c r="AQ161" s="48">
        <v>0</v>
      </c>
      <c r="AR161" s="48">
        <v>0</v>
      </c>
      <c r="AS161" s="48">
        <v>0</v>
      </c>
      <c r="AT161" s="48">
        <v>0</v>
      </c>
      <c r="AU161" s="48">
        <v>0</v>
      </c>
      <c r="AV161" s="48">
        <v>0</v>
      </c>
      <c r="AW161" s="48"/>
      <c r="AX161" s="48"/>
      <c r="AY161" s="48"/>
      <c r="AZ161" s="47" t="s">
        <v>1067</v>
      </c>
    </row>
    <row r="162" spans="1:52" x14ac:dyDescent="0.35">
      <c r="A162" s="427">
        <f t="shared" si="2"/>
        <v>160</v>
      </c>
      <c r="B162" s="47" t="s">
        <v>1723</v>
      </c>
      <c r="C162" s="47" t="s">
        <v>1724</v>
      </c>
      <c r="D162" s="47" t="s">
        <v>56</v>
      </c>
      <c r="E162" s="47" t="s">
        <v>131</v>
      </c>
      <c r="F162" s="47" t="s">
        <v>63</v>
      </c>
      <c r="G162" s="47" t="s">
        <v>58</v>
      </c>
      <c r="H162" s="47"/>
      <c r="I162" s="47" t="s">
        <v>1517</v>
      </c>
      <c r="J162" s="47" t="s">
        <v>1517</v>
      </c>
      <c r="K162" s="47"/>
      <c r="L162" s="47" t="s">
        <v>1517</v>
      </c>
      <c r="M162" s="369" t="s">
        <v>97</v>
      </c>
      <c r="N162" s="370"/>
      <c r="O162" s="47" t="s">
        <v>1517</v>
      </c>
      <c r="P162" s="47"/>
      <c r="Q162" s="47"/>
      <c r="R162" s="47" t="s">
        <v>1058</v>
      </c>
      <c r="S162" s="47" t="s">
        <v>1517</v>
      </c>
      <c r="T162" s="369" t="s">
        <v>97</v>
      </c>
      <c r="U162" s="370"/>
      <c r="V162" s="47"/>
      <c r="W162" s="47" t="s">
        <v>1517</v>
      </c>
      <c r="X162" s="47" t="s">
        <v>1517</v>
      </c>
      <c r="Y162" s="47" t="s">
        <v>97</v>
      </c>
      <c r="Z162" s="47" t="s">
        <v>1517</v>
      </c>
      <c r="AA162" s="369"/>
      <c r="AB162" s="370"/>
      <c r="AC162" s="47"/>
      <c r="AD162" s="47" t="s">
        <v>1517</v>
      </c>
      <c r="AE162" s="47" t="s">
        <v>1517</v>
      </c>
      <c r="AF162" s="47" t="s">
        <v>1517</v>
      </c>
      <c r="AG162" s="47"/>
      <c r="AH162" s="369" t="s">
        <v>97</v>
      </c>
      <c r="AI162" s="370"/>
      <c r="AJ162" s="47" t="s">
        <v>1058</v>
      </c>
      <c r="AK162" s="47" t="s">
        <v>1058</v>
      </c>
      <c r="AL162" s="47"/>
      <c r="AM162" s="430">
        <v>3.9375</v>
      </c>
      <c r="AN162" s="48">
        <v>0</v>
      </c>
      <c r="AO162" s="48">
        <v>0</v>
      </c>
      <c r="AP162" s="48"/>
      <c r="AQ162" s="48">
        <v>0</v>
      </c>
      <c r="AR162" s="48">
        <v>0</v>
      </c>
      <c r="AS162" s="48">
        <v>0</v>
      </c>
      <c r="AT162" s="48">
        <v>0</v>
      </c>
      <c r="AU162" s="48">
        <v>0</v>
      </c>
      <c r="AV162" s="48">
        <v>0</v>
      </c>
      <c r="AW162" s="48"/>
      <c r="AX162" s="48"/>
      <c r="AY162" s="48"/>
      <c r="AZ162" s="47" t="s">
        <v>1068</v>
      </c>
    </row>
    <row r="163" spans="1:52" x14ac:dyDescent="0.35">
      <c r="A163" s="427">
        <f t="shared" si="2"/>
        <v>161</v>
      </c>
      <c r="B163" s="47" t="s">
        <v>1682</v>
      </c>
      <c r="C163" s="47" t="s">
        <v>1683</v>
      </c>
      <c r="D163" s="47" t="s">
        <v>56</v>
      </c>
      <c r="E163" s="47" t="s">
        <v>131</v>
      </c>
      <c r="F163" s="47" t="s">
        <v>63</v>
      </c>
      <c r="G163" s="47" t="s">
        <v>58</v>
      </c>
      <c r="H163" s="47" t="s">
        <v>1059</v>
      </c>
      <c r="I163" s="47" t="s">
        <v>1059</v>
      </c>
      <c r="J163" s="47"/>
      <c r="K163" s="47" t="s">
        <v>1059</v>
      </c>
      <c r="L163" s="47" t="s">
        <v>99</v>
      </c>
      <c r="M163" s="369"/>
      <c r="N163" s="370"/>
      <c r="O163" s="47"/>
      <c r="P163" s="47" t="s">
        <v>1058</v>
      </c>
      <c r="Q163" s="47" t="s">
        <v>1058</v>
      </c>
      <c r="R163" s="47" t="s">
        <v>1058</v>
      </c>
      <c r="S163" s="47" t="s">
        <v>97</v>
      </c>
      <c r="T163" s="369"/>
      <c r="U163" s="370"/>
      <c r="V163" s="47" t="s">
        <v>1059</v>
      </c>
      <c r="W163" s="47" t="s">
        <v>1059</v>
      </c>
      <c r="X163" s="47" t="s">
        <v>1059</v>
      </c>
      <c r="Y163" s="47" t="s">
        <v>1059</v>
      </c>
      <c r="Z163" s="47" t="s">
        <v>99</v>
      </c>
      <c r="AA163" s="369"/>
      <c r="AB163" s="370"/>
      <c r="AC163" s="47" t="s">
        <v>1058</v>
      </c>
      <c r="AD163" s="47"/>
      <c r="AE163" s="47" t="s">
        <v>1058</v>
      </c>
      <c r="AF163" s="47" t="s">
        <v>1058</v>
      </c>
      <c r="AG163" s="47"/>
      <c r="AH163" s="369"/>
      <c r="AI163" s="370"/>
      <c r="AJ163" s="47" t="s">
        <v>1059</v>
      </c>
      <c r="AK163" s="47" t="s">
        <v>1059</v>
      </c>
      <c r="AL163" s="47"/>
      <c r="AM163" s="430">
        <v>0.96870000000000001</v>
      </c>
      <c r="AN163" s="48">
        <v>0</v>
      </c>
      <c r="AO163" s="48">
        <v>2</v>
      </c>
      <c r="AP163" s="48"/>
      <c r="AQ163" s="48">
        <v>0</v>
      </c>
      <c r="AR163" s="48">
        <v>0</v>
      </c>
      <c r="AS163" s="48">
        <v>0</v>
      </c>
      <c r="AT163" s="48">
        <v>0</v>
      </c>
      <c r="AU163" s="48">
        <v>45</v>
      </c>
      <c r="AV163" s="48">
        <v>9</v>
      </c>
      <c r="AW163" s="48"/>
      <c r="AX163" s="48"/>
      <c r="AY163" s="48"/>
      <c r="AZ163" s="47" t="s">
        <v>1068</v>
      </c>
    </row>
    <row r="164" spans="1:52" x14ac:dyDescent="0.35">
      <c r="A164" s="427">
        <f t="shared" si="2"/>
        <v>162</v>
      </c>
      <c r="B164" s="47" t="s">
        <v>1677</v>
      </c>
      <c r="C164" s="47" t="s">
        <v>1678</v>
      </c>
      <c r="D164" s="47" t="s">
        <v>56</v>
      </c>
      <c r="E164" s="47" t="s">
        <v>131</v>
      </c>
      <c r="F164" s="47" t="s">
        <v>59</v>
      </c>
      <c r="G164" s="47" t="s">
        <v>58</v>
      </c>
      <c r="H164" s="47" t="s">
        <v>1058</v>
      </c>
      <c r="I164" s="47" t="s">
        <v>1058</v>
      </c>
      <c r="J164" s="47" t="s">
        <v>1058</v>
      </c>
      <c r="K164" s="47" t="s">
        <v>1058</v>
      </c>
      <c r="L164" s="47" t="s">
        <v>97</v>
      </c>
      <c r="M164" s="369"/>
      <c r="N164" s="370"/>
      <c r="O164" s="47" t="s">
        <v>1058</v>
      </c>
      <c r="P164" s="47" t="s">
        <v>1058</v>
      </c>
      <c r="Q164" s="47" t="s">
        <v>1058</v>
      </c>
      <c r="R164" s="47" t="s">
        <v>1058</v>
      </c>
      <c r="S164" s="47" t="s">
        <v>97</v>
      </c>
      <c r="T164" s="369"/>
      <c r="U164" s="370"/>
      <c r="V164" s="47" t="s">
        <v>1058</v>
      </c>
      <c r="W164" s="47" t="s">
        <v>1058</v>
      </c>
      <c r="X164" s="47" t="s">
        <v>1058</v>
      </c>
      <c r="Y164" s="47" t="s">
        <v>1058</v>
      </c>
      <c r="Z164" s="47" t="s">
        <v>97</v>
      </c>
      <c r="AA164" s="369"/>
      <c r="AB164" s="370"/>
      <c r="AC164" s="47" t="s">
        <v>1058</v>
      </c>
      <c r="AD164" s="47" t="s">
        <v>1058</v>
      </c>
      <c r="AE164" s="47" t="s">
        <v>1058</v>
      </c>
      <c r="AF164" s="47" t="s">
        <v>1058</v>
      </c>
      <c r="AG164" s="47" t="s">
        <v>97</v>
      </c>
      <c r="AH164" s="369"/>
      <c r="AI164" s="370"/>
      <c r="AJ164" s="47" t="s">
        <v>1058</v>
      </c>
      <c r="AK164" s="47" t="s">
        <v>1058</v>
      </c>
      <c r="AL164" s="47"/>
      <c r="AM164" s="48">
        <v>4</v>
      </c>
      <c r="AN164" s="48">
        <v>0</v>
      </c>
      <c r="AO164" s="48">
        <v>0</v>
      </c>
      <c r="AP164" s="48"/>
      <c r="AQ164" s="48">
        <v>0</v>
      </c>
      <c r="AR164" s="48">
        <v>0</v>
      </c>
      <c r="AS164" s="48">
        <v>0</v>
      </c>
      <c r="AT164" s="48">
        <v>0</v>
      </c>
      <c r="AU164" s="48">
        <v>0</v>
      </c>
      <c r="AV164" s="48">
        <v>0</v>
      </c>
      <c r="AW164" s="48"/>
      <c r="AX164" s="48"/>
      <c r="AY164" s="48"/>
      <c r="AZ164" s="47" t="s">
        <v>1068</v>
      </c>
    </row>
    <row r="165" spans="1:52" x14ac:dyDescent="0.35">
      <c r="A165" s="427">
        <f t="shared" si="2"/>
        <v>163</v>
      </c>
      <c r="B165" s="47" t="s">
        <v>1674</v>
      </c>
      <c r="C165" s="47" t="s">
        <v>1675</v>
      </c>
      <c r="D165" s="47" t="s">
        <v>56</v>
      </c>
      <c r="E165" s="47" t="s">
        <v>131</v>
      </c>
      <c r="F165" s="47" t="s">
        <v>57</v>
      </c>
      <c r="G165" s="47" t="s">
        <v>58</v>
      </c>
      <c r="H165" s="47" t="s">
        <v>1058</v>
      </c>
      <c r="I165" s="47" t="s">
        <v>1058</v>
      </c>
      <c r="J165" s="47"/>
      <c r="K165" s="47"/>
      <c r="L165" s="47" t="s">
        <v>1058</v>
      </c>
      <c r="M165" s="369" t="s">
        <v>97</v>
      </c>
      <c r="N165" s="370"/>
      <c r="O165" s="47" t="s">
        <v>1059</v>
      </c>
      <c r="P165" s="47" t="s">
        <v>1059</v>
      </c>
      <c r="Q165" s="47" t="s">
        <v>1059</v>
      </c>
      <c r="R165" s="47" t="s">
        <v>1059</v>
      </c>
      <c r="S165" s="47" t="s">
        <v>99</v>
      </c>
      <c r="T165" s="369"/>
      <c r="U165" s="370"/>
      <c r="V165" s="47" t="s">
        <v>1058</v>
      </c>
      <c r="W165" s="47" t="s">
        <v>1058</v>
      </c>
      <c r="X165" s="47" t="s">
        <v>1058</v>
      </c>
      <c r="Y165" s="47"/>
      <c r="Z165" s="47" t="s">
        <v>1058</v>
      </c>
      <c r="AA165" s="369" t="s">
        <v>97</v>
      </c>
      <c r="AB165" s="370"/>
      <c r="AC165" s="47"/>
      <c r="AD165" s="47" t="s">
        <v>1058</v>
      </c>
      <c r="AE165" s="47" t="s">
        <v>1058</v>
      </c>
      <c r="AF165" s="47" t="s">
        <v>1058</v>
      </c>
      <c r="AG165" s="47" t="s">
        <v>97</v>
      </c>
      <c r="AH165" s="369"/>
      <c r="AI165" s="370"/>
      <c r="AJ165" s="47" t="s">
        <v>1059</v>
      </c>
      <c r="AK165" s="47"/>
      <c r="AL165" s="47"/>
      <c r="AM165" s="48">
        <v>3</v>
      </c>
      <c r="AN165" s="48">
        <v>0</v>
      </c>
      <c r="AO165" s="48">
        <v>1</v>
      </c>
      <c r="AP165" s="48"/>
      <c r="AQ165" s="48">
        <v>0</v>
      </c>
      <c r="AR165" s="48">
        <v>0</v>
      </c>
      <c r="AS165" s="48">
        <v>0</v>
      </c>
      <c r="AT165" s="48">
        <v>0</v>
      </c>
      <c r="AU165" s="48">
        <v>25</v>
      </c>
      <c r="AV165" s="48">
        <v>5</v>
      </c>
      <c r="AW165" s="48"/>
      <c r="AX165" s="48"/>
      <c r="AY165" s="48"/>
      <c r="AZ165" s="47" t="s">
        <v>1068</v>
      </c>
    </row>
    <row r="166" spans="1:52" x14ac:dyDescent="0.35">
      <c r="A166" s="427">
        <f t="shared" si="2"/>
        <v>164</v>
      </c>
      <c r="B166" s="47" t="s">
        <v>1671</v>
      </c>
      <c r="C166" s="47" t="s">
        <v>1672</v>
      </c>
      <c r="D166" s="47" t="s">
        <v>56</v>
      </c>
      <c r="E166" s="47" t="s">
        <v>131</v>
      </c>
      <c r="F166" s="47" t="s">
        <v>59</v>
      </c>
      <c r="G166" s="47" t="s">
        <v>58</v>
      </c>
      <c r="H166" s="47" t="s">
        <v>1058</v>
      </c>
      <c r="I166" s="47" t="s">
        <v>1058</v>
      </c>
      <c r="J166" s="47" t="s">
        <v>1058</v>
      </c>
      <c r="K166" s="47" t="s">
        <v>1058</v>
      </c>
      <c r="L166" s="47" t="s">
        <v>97</v>
      </c>
      <c r="M166" s="369"/>
      <c r="N166" s="370"/>
      <c r="O166" s="47" t="s">
        <v>1058</v>
      </c>
      <c r="P166" s="47" t="s">
        <v>1058</v>
      </c>
      <c r="Q166" s="47" t="s">
        <v>1058</v>
      </c>
      <c r="R166" s="47" t="s">
        <v>1058</v>
      </c>
      <c r="S166" s="47" t="s">
        <v>97</v>
      </c>
      <c r="T166" s="369"/>
      <c r="U166" s="370"/>
      <c r="V166" s="47" t="s">
        <v>1058</v>
      </c>
      <c r="W166" s="47" t="s">
        <v>1058</v>
      </c>
      <c r="X166" s="47" t="s">
        <v>1058</v>
      </c>
      <c r="Y166" s="47" t="s">
        <v>1058</v>
      </c>
      <c r="Z166" s="47" t="s">
        <v>97</v>
      </c>
      <c r="AA166" s="369"/>
      <c r="AB166" s="370"/>
      <c r="AC166" s="47"/>
      <c r="AD166" s="47" t="s">
        <v>1059</v>
      </c>
      <c r="AE166" s="47" t="s">
        <v>1059</v>
      </c>
      <c r="AF166" s="47" t="s">
        <v>1059</v>
      </c>
      <c r="AG166" s="47" t="s">
        <v>1059</v>
      </c>
      <c r="AH166" s="369" t="s">
        <v>99</v>
      </c>
      <c r="AI166" s="370"/>
      <c r="AJ166" s="47" t="s">
        <v>1058</v>
      </c>
      <c r="AK166" s="47" t="s">
        <v>1058</v>
      </c>
      <c r="AL166" s="47"/>
      <c r="AM166" s="48">
        <v>3</v>
      </c>
      <c r="AN166" s="48">
        <v>0</v>
      </c>
      <c r="AO166" s="48">
        <v>1</v>
      </c>
      <c r="AP166" s="48"/>
      <c r="AQ166" s="48">
        <v>0</v>
      </c>
      <c r="AR166" s="48">
        <v>0</v>
      </c>
      <c r="AS166" s="48">
        <v>0</v>
      </c>
      <c r="AT166" s="48">
        <v>0</v>
      </c>
      <c r="AU166" s="48">
        <v>20</v>
      </c>
      <c r="AV166" s="48">
        <v>4</v>
      </c>
      <c r="AW166" s="48"/>
      <c r="AX166" s="48"/>
      <c r="AY166" s="48"/>
      <c r="AZ166" s="47" t="s">
        <v>1068</v>
      </c>
    </row>
    <row r="167" spans="1:52" x14ac:dyDescent="0.35">
      <c r="A167" s="427">
        <f t="shared" si="2"/>
        <v>165</v>
      </c>
      <c r="B167" s="47" t="s">
        <v>1668</v>
      </c>
      <c r="C167" s="47" t="s">
        <v>1669</v>
      </c>
      <c r="D167" s="47" t="s">
        <v>56</v>
      </c>
      <c r="E167" s="47" t="s">
        <v>131</v>
      </c>
      <c r="F167" s="47" t="s">
        <v>57</v>
      </c>
      <c r="G167" s="47" t="s">
        <v>58</v>
      </c>
      <c r="H167" s="47"/>
      <c r="I167" s="47" t="s">
        <v>1058</v>
      </c>
      <c r="J167" s="47" t="s">
        <v>1058</v>
      </c>
      <c r="K167" s="47" t="s">
        <v>1059</v>
      </c>
      <c r="L167" s="47" t="s">
        <v>1059</v>
      </c>
      <c r="M167" s="369"/>
      <c r="N167" s="370"/>
      <c r="O167" s="47"/>
      <c r="P167" s="47" t="s">
        <v>1058</v>
      </c>
      <c r="Q167" s="47"/>
      <c r="R167" s="47" t="s">
        <v>1059</v>
      </c>
      <c r="S167" s="47" t="s">
        <v>1059</v>
      </c>
      <c r="T167" s="369" t="s">
        <v>99</v>
      </c>
      <c r="U167" s="370"/>
      <c r="V167" s="47" t="s">
        <v>1058</v>
      </c>
      <c r="W167" s="47" t="s">
        <v>1058</v>
      </c>
      <c r="X167" s="47"/>
      <c r="Y167" s="47" t="s">
        <v>1058</v>
      </c>
      <c r="Z167" s="47" t="s">
        <v>1058</v>
      </c>
      <c r="AA167" s="369" t="s">
        <v>97</v>
      </c>
      <c r="AB167" s="370"/>
      <c r="AC167" s="47" t="s">
        <v>1059</v>
      </c>
      <c r="AD167" s="47" t="s">
        <v>1059</v>
      </c>
      <c r="AE167" s="47" t="s">
        <v>1059</v>
      </c>
      <c r="AF167" s="47" t="s">
        <v>1059</v>
      </c>
      <c r="AG167" s="47" t="s">
        <v>99</v>
      </c>
      <c r="AH167" s="369"/>
      <c r="AI167" s="370"/>
      <c r="AJ167" s="47" t="s">
        <v>1058</v>
      </c>
      <c r="AK167" s="47" t="s">
        <v>1058</v>
      </c>
      <c r="AL167" s="47"/>
      <c r="AM167" s="48">
        <v>1</v>
      </c>
      <c r="AN167" s="48">
        <v>0</v>
      </c>
      <c r="AO167" s="48">
        <v>2</v>
      </c>
      <c r="AP167" s="48"/>
      <c r="AQ167" s="48">
        <v>0</v>
      </c>
      <c r="AR167" s="48">
        <v>0</v>
      </c>
      <c r="AS167" s="48">
        <v>0</v>
      </c>
      <c r="AT167" s="48">
        <v>0</v>
      </c>
      <c r="AU167" s="48">
        <v>40</v>
      </c>
      <c r="AV167" s="48">
        <v>8</v>
      </c>
      <c r="AW167" s="48"/>
      <c r="AX167" s="48"/>
      <c r="AY167" s="48"/>
      <c r="AZ167" s="47" t="s">
        <v>1067</v>
      </c>
    </row>
    <row r="168" spans="1:52" x14ac:dyDescent="0.35">
      <c r="A168" s="427">
        <f t="shared" si="2"/>
        <v>166</v>
      </c>
      <c r="B168" s="47" t="s">
        <v>1665</v>
      </c>
      <c r="C168" s="47" t="s">
        <v>1666</v>
      </c>
      <c r="D168" s="47" t="s">
        <v>56</v>
      </c>
      <c r="E168" s="47" t="s">
        <v>131</v>
      </c>
      <c r="F168" s="47" t="s">
        <v>57</v>
      </c>
      <c r="G168" s="47" t="s">
        <v>58</v>
      </c>
      <c r="H168" s="47"/>
      <c r="I168" s="47" t="s">
        <v>1058</v>
      </c>
      <c r="J168" s="47" t="s">
        <v>1058</v>
      </c>
      <c r="K168" s="47"/>
      <c r="L168" s="47"/>
      <c r="M168" s="369"/>
      <c r="N168" s="370"/>
      <c r="O168" s="47"/>
      <c r="P168" s="47" t="s">
        <v>1059</v>
      </c>
      <c r="Q168" s="47"/>
      <c r="R168" s="47"/>
      <c r="S168" s="47"/>
      <c r="T168" s="369"/>
      <c r="U168" s="370"/>
      <c r="V168" s="47"/>
      <c r="W168" s="47" t="s">
        <v>1058</v>
      </c>
      <c r="X168" s="47"/>
      <c r="Y168" s="47" t="s">
        <v>1058</v>
      </c>
      <c r="Z168" s="47" t="s">
        <v>97</v>
      </c>
      <c r="AA168" s="369"/>
      <c r="AB168" s="370"/>
      <c r="AC168" s="47"/>
      <c r="AD168" s="47"/>
      <c r="AE168" s="47" t="s">
        <v>1059</v>
      </c>
      <c r="AF168" s="47" t="s">
        <v>1059</v>
      </c>
      <c r="AG168" s="47" t="s">
        <v>1059</v>
      </c>
      <c r="AH168" s="369"/>
      <c r="AI168" s="370"/>
      <c r="AJ168" s="47" t="s">
        <v>1058</v>
      </c>
      <c r="AK168" s="47"/>
      <c r="AL168" s="47"/>
      <c r="AM168" s="48">
        <v>1</v>
      </c>
      <c r="AN168" s="48">
        <v>0</v>
      </c>
      <c r="AO168" s="48">
        <v>0</v>
      </c>
      <c r="AP168" s="48"/>
      <c r="AQ168" s="48">
        <v>0</v>
      </c>
      <c r="AR168" s="48">
        <v>0</v>
      </c>
      <c r="AS168" s="48">
        <v>0</v>
      </c>
      <c r="AT168" s="48">
        <v>0</v>
      </c>
      <c r="AU168" s="48">
        <v>15</v>
      </c>
      <c r="AV168" s="48">
        <v>3</v>
      </c>
      <c r="AW168" s="48"/>
      <c r="AX168" s="48"/>
      <c r="AY168" s="48"/>
      <c r="AZ168" s="47" t="s">
        <v>1067</v>
      </c>
    </row>
    <row r="169" spans="1:52" x14ac:dyDescent="0.35">
      <c r="A169" s="427">
        <f t="shared" si="2"/>
        <v>167</v>
      </c>
      <c r="B169" s="47" t="s">
        <v>1662</v>
      </c>
      <c r="C169" s="47" t="s">
        <v>1663</v>
      </c>
      <c r="D169" s="47" t="s">
        <v>56</v>
      </c>
      <c r="E169" s="47" t="s">
        <v>131</v>
      </c>
      <c r="F169" s="47" t="s">
        <v>59</v>
      </c>
      <c r="G169" s="47" t="s">
        <v>58</v>
      </c>
      <c r="H169" s="47" t="s">
        <v>1058</v>
      </c>
      <c r="I169" s="47" t="s">
        <v>1058</v>
      </c>
      <c r="J169" s="47"/>
      <c r="K169" s="47"/>
      <c r="L169" s="47" t="s">
        <v>1058</v>
      </c>
      <c r="M169" s="369" t="s">
        <v>97</v>
      </c>
      <c r="N169" s="370"/>
      <c r="O169" s="47" t="s">
        <v>1059</v>
      </c>
      <c r="P169" s="47" t="s">
        <v>1059</v>
      </c>
      <c r="Q169" s="47" t="s">
        <v>1059</v>
      </c>
      <c r="R169" s="47" t="s">
        <v>1059</v>
      </c>
      <c r="S169" s="47"/>
      <c r="T169" s="369" t="s">
        <v>99</v>
      </c>
      <c r="U169" s="370"/>
      <c r="V169" s="47" t="s">
        <v>1059</v>
      </c>
      <c r="W169" s="47" t="s">
        <v>1059</v>
      </c>
      <c r="X169" s="47"/>
      <c r="Y169" s="47" t="s">
        <v>1059</v>
      </c>
      <c r="Z169" s="47" t="s">
        <v>99</v>
      </c>
      <c r="AA169" s="369"/>
      <c r="AB169" s="370"/>
      <c r="AC169" s="47" t="s">
        <v>1058</v>
      </c>
      <c r="AD169" s="47" t="s">
        <v>1058</v>
      </c>
      <c r="AE169" s="47" t="s">
        <v>1058</v>
      </c>
      <c r="AF169" s="47"/>
      <c r="AG169" s="47" t="s">
        <v>1058</v>
      </c>
      <c r="AH169" s="369" t="s">
        <v>97</v>
      </c>
      <c r="AI169" s="370"/>
      <c r="AJ169" s="47" t="s">
        <v>1059</v>
      </c>
      <c r="AK169" s="47" t="s">
        <v>1059</v>
      </c>
      <c r="AL169" s="47"/>
      <c r="AM169" s="48">
        <v>2</v>
      </c>
      <c r="AN169" s="48">
        <v>0</v>
      </c>
      <c r="AO169" s="48">
        <v>2</v>
      </c>
      <c r="AP169" s="48"/>
      <c r="AQ169" s="48">
        <v>0</v>
      </c>
      <c r="AR169" s="48">
        <v>0</v>
      </c>
      <c r="AS169" s="48">
        <v>0</v>
      </c>
      <c r="AT169" s="48">
        <v>0</v>
      </c>
      <c r="AU169" s="48">
        <v>45</v>
      </c>
      <c r="AV169" s="48">
        <v>9</v>
      </c>
      <c r="AW169" s="48"/>
      <c r="AX169" s="48"/>
      <c r="AY169" s="48"/>
      <c r="AZ169" s="47" t="s">
        <v>1067</v>
      </c>
    </row>
    <row r="170" spans="1:52" x14ac:dyDescent="0.35">
      <c r="A170" s="427">
        <f t="shared" si="2"/>
        <v>168</v>
      </c>
      <c r="B170" s="47" t="s">
        <v>1659</v>
      </c>
      <c r="C170" s="47" t="s">
        <v>1660</v>
      </c>
      <c r="D170" s="47" t="s">
        <v>56</v>
      </c>
      <c r="E170" s="47" t="s">
        <v>131</v>
      </c>
      <c r="F170" s="47" t="s">
        <v>1037</v>
      </c>
      <c r="G170" s="47" t="s">
        <v>58</v>
      </c>
      <c r="H170" s="47" t="s">
        <v>1059</v>
      </c>
      <c r="I170" s="47" t="s">
        <v>1059</v>
      </c>
      <c r="J170" s="47" t="s">
        <v>1059</v>
      </c>
      <c r="K170" s="47" t="s">
        <v>1059</v>
      </c>
      <c r="L170" s="47" t="s">
        <v>99</v>
      </c>
      <c r="M170" s="369"/>
      <c r="N170" s="370"/>
      <c r="O170" s="47" t="s">
        <v>1058</v>
      </c>
      <c r="P170" s="47" t="s">
        <v>1058</v>
      </c>
      <c r="Q170" s="47"/>
      <c r="R170" s="47" t="s">
        <v>1058</v>
      </c>
      <c r="S170" s="47"/>
      <c r="T170" s="369"/>
      <c r="U170" s="370"/>
      <c r="V170" s="47"/>
      <c r="W170" s="47" t="s">
        <v>1059</v>
      </c>
      <c r="X170" s="47" t="s">
        <v>1059</v>
      </c>
      <c r="Y170" s="47" t="s">
        <v>1059</v>
      </c>
      <c r="Z170" s="47" t="s">
        <v>99</v>
      </c>
      <c r="AA170" s="369"/>
      <c r="AB170" s="370"/>
      <c r="AC170" s="47" t="s">
        <v>1058</v>
      </c>
      <c r="AD170" s="47" t="s">
        <v>1058</v>
      </c>
      <c r="AE170" s="47"/>
      <c r="AF170" s="47" t="s">
        <v>1058</v>
      </c>
      <c r="AG170" s="47"/>
      <c r="AH170" s="369"/>
      <c r="AI170" s="370"/>
      <c r="AJ170" s="47" t="s">
        <v>1059</v>
      </c>
      <c r="AK170" s="47" t="s">
        <v>1059</v>
      </c>
      <c r="AL170" s="47"/>
      <c r="AM170" s="48">
        <v>0</v>
      </c>
      <c r="AN170" s="48">
        <v>0</v>
      </c>
      <c r="AO170" s="48">
        <v>2</v>
      </c>
      <c r="AP170" s="48"/>
      <c r="AQ170" s="48">
        <v>0</v>
      </c>
      <c r="AR170" s="48">
        <v>0</v>
      </c>
      <c r="AS170" s="48">
        <v>0</v>
      </c>
      <c r="AT170" s="48">
        <v>0</v>
      </c>
      <c r="AU170" s="48">
        <v>45</v>
      </c>
      <c r="AV170" s="48">
        <v>9</v>
      </c>
      <c r="AW170" s="48"/>
      <c r="AX170" s="48"/>
      <c r="AY170" s="48"/>
      <c r="AZ170" s="47" t="s">
        <v>1067</v>
      </c>
    </row>
    <row r="171" spans="1:52" x14ac:dyDescent="0.35">
      <c r="A171" s="427">
        <f t="shared" si="2"/>
        <v>169</v>
      </c>
      <c r="B171" s="47" t="s">
        <v>1625</v>
      </c>
      <c r="C171" s="47" t="s">
        <v>1626</v>
      </c>
      <c r="D171" s="47" t="s">
        <v>56</v>
      </c>
      <c r="E171" s="47" t="s">
        <v>131</v>
      </c>
      <c r="F171" s="47" t="s">
        <v>57</v>
      </c>
      <c r="G171" s="47" t="s">
        <v>58</v>
      </c>
      <c r="H171" s="47" t="s">
        <v>1058</v>
      </c>
      <c r="I171" s="47" t="s">
        <v>1058</v>
      </c>
      <c r="J171" s="47" t="s">
        <v>1058</v>
      </c>
      <c r="K171" s="47" t="s">
        <v>1058</v>
      </c>
      <c r="L171" s="47" t="s">
        <v>97</v>
      </c>
      <c r="M171" s="369"/>
      <c r="N171" s="370"/>
      <c r="O171" s="47" t="s">
        <v>1059</v>
      </c>
      <c r="P171" s="47" t="s">
        <v>1059</v>
      </c>
      <c r="Q171" s="47" t="s">
        <v>1059</v>
      </c>
      <c r="R171" s="47" t="s">
        <v>1059</v>
      </c>
      <c r="S171" s="47" t="s">
        <v>99</v>
      </c>
      <c r="T171" s="369"/>
      <c r="U171" s="370"/>
      <c r="V171" s="47" t="s">
        <v>1058</v>
      </c>
      <c r="W171" s="47" t="s">
        <v>1058</v>
      </c>
      <c r="X171" s="47" t="s">
        <v>1058</v>
      </c>
      <c r="Y171" s="47" t="s">
        <v>1058</v>
      </c>
      <c r="Z171" s="47" t="s">
        <v>97</v>
      </c>
      <c r="AA171" s="369"/>
      <c r="AB171" s="370"/>
      <c r="AC171" s="47"/>
      <c r="AD171" s="47" t="s">
        <v>1059</v>
      </c>
      <c r="AE171" s="47" t="s">
        <v>1059</v>
      </c>
      <c r="AF171" s="47" t="s">
        <v>1059</v>
      </c>
      <c r="AG171" s="47" t="s">
        <v>1059</v>
      </c>
      <c r="AH171" s="369" t="s">
        <v>99</v>
      </c>
      <c r="AI171" s="370"/>
      <c r="AJ171" s="47" t="s">
        <v>1058</v>
      </c>
      <c r="AK171" s="47" t="s">
        <v>1058</v>
      </c>
      <c r="AL171" s="47"/>
      <c r="AM171" s="48">
        <v>2</v>
      </c>
      <c r="AN171" s="48">
        <v>0</v>
      </c>
      <c r="AO171" s="48">
        <v>2</v>
      </c>
      <c r="AP171" s="48"/>
      <c r="AQ171" s="48">
        <v>0</v>
      </c>
      <c r="AR171" s="48">
        <v>0</v>
      </c>
      <c r="AS171" s="48">
        <v>0</v>
      </c>
      <c r="AT171" s="48">
        <v>0</v>
      </c>
      <c r="AU171" s="48">
        <v>40</v>
      </c>
      <c r="AV171" s="48">
        <v>8</v>
      </c>
      <c r="AW171" s="48"/>
      <c r="AX171" s="48"/>
      <c r="AY171" s="48"/>
      <c r="AZ171" s="47" t="s">
        <v>870</v>
      </c>
    </row>
    <row r="172" spans="1:52" x14ac:dyDescent="0.35">
      <c r="A172" s="427">
        <f t="shared" si="2"/>
        <v>170</v>
      </c>
      <c r="B172" s="47" t="s">
        <v>1622</v>
      </c>
      <c r="C172" s="47" t="s">
        <v>1623</v>
      </c>
      <c r="D172" s="47" t="s">
        <v>56</v>
      </c>
      <c r="E172" s="47" t="s">
        <v>131</v>
      </c>
      <c r="F172" s="47" t="s">
        <v>1037</v>
      </c>
      <c r="G172" s="47" t="s">
        <v>58</v>
      </c>
      <c r="H172" s="47"/>
      <c r="I172" s="47" t="s">
        <v>1058</v>
      </c>
      <c r="J172" s="47" t="s">
        <v>1058</v>
      </c>
      <c r="K172" s="47" t="s">
        <v>1058</v>
      </c>
      <c r="L172" s="47"/>
      <c r="M172" s="369" t="s">
        <v>97</v>
      </c>
      <c r="N172" s="370"/>
      <c r="O172" s="47"/>
      <c r="P172" s="47" t="s">
        <v>1059</v>
      </c>
      <c r="Q172" s="47"/>
      <c r="R172" s="47" t="s">
        <v>1059</v>
      </c>
      <c r="S172" s="47" t="s">
        <v>1059</v>
      </c>
      <c r="T172" s="369" t="s">
        <v>99</v>
      </c>
      <c r="U172" s="370"/>
      <c r="V172" s="47"/>
      <c r="W172" s="47"/>
      <c r="X172" s="47" t="s">
        <v>1058</v>
      </c>
      <c r="Y172" s="47" t="s">
        <v>1058</v>
      </c>
      <c r="Z172" s="47" t="s">
        <v>97</v>
      </c>
      <c r="AA172" s="369"/>
      <c r="AB172" s="370"/>
      <c r="AC172" s="47"/>
      <c r="AD172" s="47" t="s">
        <v>1059</v>
      </c>
      <c r="AE172" s="47" t="s">
        <v>1059</v>
      </c>
      <c r="AF172" s="47" t="s">
        <v>1059</v>
      </c>
      <c r="AG172" s="47"/>
      <c r="AH172" s="369"/>
      <c r="AI172" s="370"/>
      <c r="AJ172" s="47"/>
      <c r="AK172" s="47" t="s">
        <v>1058</v>
      </c>
      <c r="AL172" s="47"/>
      <c r="AM172" s="48">
        <v>2</v>
      </c>
      <c r="AN172" s="48">
        <v>0</v>
      </c>
      <c r="AO172" s="48">
        <v>1</v>
      </c>
      <c r="AP172" s="48"/>
      <c r="AQ172" s="48">
        <v>0</v>
      </c>
      <c r="AR172" s="48">
        <v>0</v>
      </c>
      <c r="AS172" s="48">
        <v>0</v>
      </c>
      <c r="AT172" s="48">
        <v>0</v>
      </c>
      <c r="AU172" s="48">
        <v>30</v>
      </c>
      <c r="AV172" s="48">
        <v>6</v>
      </c>
      <c r="AW172" s="48"/>
      <c r="AX172" s="48"/>
      <c r="AY172" s="48"/>
      <c r="AZ172" s="47" t="s">
        <v>870</v>
      </c>
    </row>
    <row r="173" spans="1:52" x14ac:dyDescent="0.35">
      <c r="A173" s="427">
        <f t="shared" si="2"/>
        <v>171</v>
      </c>
      <c r="B173" s="47" t="s">
        <v>1619</v>
      </c>
      <c r="C173" s="47" t="s">
        <v>1620</v>
      </c>
      <c r="D173" s="47" t="s">
        <v>56</v>
      </c>
      <c r="E173" s="47" t="s">
        <v>131</v>
      </c>
      <c r="F173" s="47" t="s">
        <v>64</v>
      </c>
      <c r="G173" s="47" t="s">
        <v>58</v>
      </c>
      <c r="H173" s="47" t="s">
        <v>1058</v>
      </c>
      <c r="I173" s="47"/>
      <c r="J173" s="47" t="s">
        <v>1058</v>
      </c>
      <c r="K173" s="47" t="s">
        <v>1058</v>
      </c>
      <c r="L173" s="47"/>
      <c r="M173" s="369"/>
      <c r="N173" s="370"/>
      <c r="O173" s="47" t="s">
        <v>1059</v>
      </c>
      <c r="P173" s="47" t="s">
        <v>1059</v>
      </c>
      <c r="Q173" s="47" t="s">
        <v>1059</v>
      </c>
      <c r="R173" s="47" t="s">
        <v>1059</v>
      </c>
      <c r="S173" s="47" t="s">
        <v>99</v>
      </c>
      <c r="T173" s="369"/>
      <c r="U173" s="370"/>
      <c r="V173" s="47" t="s">
        <v>1058</v>
      </c>
      <c r="W173" s="47" t="s">
        <v>1058</v>
      </c>
      <c r="X173" s="47" t="s">
        <v>1058</v>
      </c>
      <c r="Y173" s="47" t="s">
        <v>1058</v>
      </c>
      <c r="Z173" s="47" t="s">
        <v>97</v>
      </c>
      <c r="AA173" s="369"/>
      <c r="AB173" s="370"/>
      <c r="AC173" s="47" t="s">
        <v>1058</v>
      </c>
      <c r="AD173" s="47" t="s">
        <v>1058</v>
      </c>
      <c r="AE173" s="47"/>
      <c r="AF173" s="47" t="s">
        <v>1058</v>
      </c>
      <c r="AG173" s="47" t="s">
        <v>97</v>
      </c>
      <c r="AH173" s="369"/>
      <c r="AI173" s="370"/>
      <c r="AJ173" s="47" t="s">
        <v>1059</v>
      </c>
      <c r="AK173" s="47"/>
      <c r="AL173" s="47"/>
      <c r="AM173" s="48">
        <v>2</v>
      </c>
      <c r="AN173" s="48">
        <v>0</v>
      </c>
      <c r="AO173" s="48">
        <v>1</v>
      </c>
      <c r="AP173" s="48"/>
      <c r="AQ173" s="48">
        <v>0</v>
      </c>
      <c r="AR173" s="48">
        <v>0</v>
      </c>
      <c r="AS173" s="48">
        <v>0</v>
      </c>
      <c r="AT173" s="48">
        <v>0</v>
      </c>
      <c r="AU173" s="48">
        <v>25</v>
      </c>
      <c r="AV173" s="48">
        <v>5</v>
      </c>
      <c r="AW173" s="48"/>
      <c r="AX173" s="48"/>
      <c r="AY173" s="48"/>
      <c r="AZ173" s="47" t="s">
        <v>870</v>
      </c>
    </row>
    <row r="174" spans="1:52" x14ac:dyDescent="0.35">
      <c r="A174" s="427">
        <f t="shared" si="2"/>
        <v>172</v>
      </c>
      <c r="B174" s="47" t="s">
        <v>1616</v>
      </c>
      <c r="C174" s="47" t="s">
        <v>1617</v>
      </c>
      <c r="D174" s="47" t="s">
        <v>56</v>
      </c>
      <c r="E174" s="47" t="s">
        <v>131</v>
      </c>
      <c r="F174" s="47" t="s">
        <v>59</v>
      </c>
      <c r="G174" s="47" t="s">
        <v>58</v>
      </c>
      <c r="H174" s="47" t="s">
        <v>1059</v>
      </c>
      <c r="I174" s="47" t="s">
        <v>1059</v>
      </c>
      <c r="J174" s="47" t="s">
        <v>1059</v>
      </c>
      <c r="K174" s="47" t="s">
        <v>1059</v>
      </c>
      <c r="L174" s="47"/>
      <c r="M174" s="369" t="s">
        <v>99</v>
      </c>
      <c r="N174" s="370"/>
      <c r="O174" s="47" t="s">
        <v>1058</v>
      </c>
      <c r="P174" s="47" t="s">
        <v>1058</v>
      </c>
      <c r="Q174" s="47" t="s">
        <v>1058</v>
      </c>
      <c r="R174" s="47" t="s">
        <v>1058</v>
      </c>
      <c r="S174" s="47" t="s">
        <v>97</v>
      </c>
      <c r="T174" s="369"/>
      <c r="U174" s="370"/>
      <c r="V174" s="47" t="s">
        <v>1059</v>
      </c>
      <c r="W174" s="47" t="s">
        <v>1059</v>
      </c>
      <c r="X174" s="47" t="s">
        <v>1059</v>
      </c>
      <c r="Y174" s="47" t="s">
        <v>1059</v>
      </c>
      <c r="Z174" s="47" t="s">
        <v>99</v>
      </c>
      <c r="AA174" s="369"/>
      <c r="AB174" s="370"/>
      <c r="AC174" s="47" t="s">
        <v>1058</v>
      </c>
      <c r="AD174" s="47"/>
      <c r="AE174" s="47" t="s">
        <v>1058</v>
      </c>
      <c r="AF174" s="47" t="s">
        <v>1058</v>
      </c>
      <c r="AG174" s="47" t="s">
        <v>97</v>
      </c>
      <c r="AH174" s="369"/>
      <c r="AI174" s="370"/>
      <c r="AJ174" s="47" t="s">
        <v>1059</v>
      </c>
      <c r="AK174" s="47" t="s">
        <v>1059</v>
      </c>
      <c r="AL174" s="47"/>
      <c r="AM174" s="48">
        <v>2</v>
      </c>
      <c r="AN174" s="48">
        <v>0</v>
      </c>
      <c r="AO174" s="48">
        <v>2</v>
      </c>
      <c r="AP174" s="48"/>
      <c r="AQ174" s="48">
        <v>0</v>
      </c>
      <c r="AR174" s="48">
        <v>0</v>
      </c>
      <c r="AS174" s="48">
        <v>0</v>
      </c>
      <c r="AT174" s="48">
        <v>0</v>
      </c>
      <c r="AU174" s="48">
        <v>50</v>
      </c>
      <c r="AV174" s="48">
        <v>10</v>
      </c>
      <c r="AW174" s="48"/>
      <c r="AX174" s="48"/>
      <c r="AY174" s="48"/>
      <c r="AZ174" s="47" t="s">
        <v>870</v>
      </c>
    </row>
    <row r="175" spans="1:52" x14ac:dyDescent="0.35">
      <c r="A175" s="427">
        <f t="shared" si="2"/>
        <v>173</v>
      </c>
      <c r="B175" s="47" t="s">
        <v>1612</v>
      </c>
      <c r="C175" s="47" t="s">
        <v>1613</v>
      </c>
      <c r="D175" s="47" t="s">
        <v>56</v>
      </c>
      <c r="E175" s="47" t="s">
        <v>131</v>
      </c>
      <c r="F175" s="47" t="s">
        <v>59</v>
      </c>
      <c r="G175" s="47" t="s">
        <v>58</v>
      </c>
      <c r="H175" s="47" t="s">
        <v>1059</v>
      </c>
      <c r="I175" s="47" t="s">
        <v>1059</v>
      </c>
      <c r="J175" s="47" t="s">
        <v>1059</v>
      </c>
      <c r="K175" s="47" t="s">
        <v>1059</v>
      </c>
      <c r="L175" s="47"/>
      <c r="M175" s="369" t="s">
        <v>99</v>
      </c>
      <c r="N175" s="370"/>
      <c r="O175" s="47" t="s">
        <v>1058</v>
      </c>
      <c r="P175" s="47" t="s">
        <v>1058</v>
      </c>
      <c r="Q175" s="47" t="s">
        <v>1058</v>
      </c>
      <c r="R175" s="47" t="s">
        <v>1058</v>
      </c>
      <c r="S175" s="47" t="s">
        <v>97</v>
      </c>
      <c r="T175" s="369"/>
      <c r="U175" s="370"/>
      <c r="V175" s="47" t="s">
        <v>1058</v>
      </c>
      <c r="W175" s="47" t="s">
        <v>1058</v>
      </c>
      <c r="X175" s="47" t="s">
        <v>1058</v>
      </c>
      <c r="Y175" s="47"/>
      <c r="Z175" s="47"/>
      <c r="AA175" s="369"/>
      <c r="AB175" s="370"/>
      <c r="AC175" s="47" t="s">
        <v>1058</v>
      </c>
      <c r="AD175" s="47" t="s">
        <v>1058</v>
      </c>
      <c r="AE175" s="47" t="s">
        <v>1058</v>
      </c>
      <c r="AF175" s="47" t="s">
        <v>1058</v>
      </c>
      <c r="AG175" s="47" t="s">
        <v>97</v>
      </c>
      <c r="AH175" s="369"/>
      <c r="AI175" s="370"/>
      <c r="AJ175" s="47" t="s">
        <v>1059</v>
      </c>
      <c r="AK175" s="47" t="s">
        <v>1059</v>
      </c>
      <c r="AL175" s="47"/>
      <c r="AM175" s="48">
        <v>2</v>
      </c>
      <c r="AN175" s="48">
        <v>0</v>
      </c>
      <c r="AO175" s="48">
        <v>1</v>
      </c>
      <c r="AP175" s="48"/>
      <c r="AQ175" s="48">
        <v>0</v>
      </c>
      <c r="AR175" s="48">
        <v>0</v>
      </c>
      <c r="AS175" s="48">
        <v>0</v>
      </c>
      <c r="AT175" s="48">
        <v>0</v>
      </c>
      <c r="AU175" s="48">
        <v>30</v>
      </c>
      <c r="AV175" s="48">
        <v>6</v>
      </c>
      <c r="AW175" s="48"/>
      <c r="AX175" s="48"/>
      <c r="AY175" s="48"/>
      <c r="AZ175" s="47" t="s">
        <v>870</v>
      </c>
    </row>
    <row r="176" spans="1:52" x14ac:dyDescent="0.35">
      <c r="A176" s="427">
        <f t="shared" si="2"/>
        <v>174</v>
      </c>
      <c r="B176" s="47" t="s">
        <v>1609</v>
      </c>
      <c r="C176" s="47" t="s">
        <v>1610</v>
      </c>
      <c r="D176" s="47" t="s">
        <v>56</v>
      </c>
      <c r="E176" s="47" t="s">
        <v>131</v>
      </c>
      <c r="F176" s="47" t="s">
        <v>57</v>
      </c>
      <c r="G176" s="47" t="s">
        <v>58</v>
      </c>
      <c r="H176" s="47"/>
      <c r="I176" s="47" t="s">
        <v>1058</v>
      </c>
      <c r="J176" s="47" t="s">
        <v>1058</v>
      </c>
      <c r="K176" s="47" t="s">
        <v>1058</v>
      </c>
      <c r="L176" s="47" t="s">
        <v>97</v>
      </c>
      <c r="M176" s="369"/>
      <c r="N176" s="370"/>
      <c r="O176" s="47" t="s">
        <v>1059</v>
      </c>
      <c r="P176" s="47" t="s">
        <v>1059</v>
      </c>
      <c r="Q176" s="47" t="s">
        <v>1059</v>
      </c>
      <c r="R176" s="47" t="s">
        <v>1059</v>
      </c>
      <c r="S176" s="47" t="s">
        <v>99</v>
      </c>
      <c r="T176" s="369"/>
      <c r="U176" s="370"/>
      <c r="V176" s="47" t="s">
        <v>1058</v>
      </c>
      <c r="W176" s="47" t="s">
        <v>1058</v>
      </c>
      <c r="X176" s="47"/>
      <c r="Y176" s="47" t="s">
        <v>1058</v>
      </c>
      <c r="Z176" s="47" t="s">
        <v>97</v>
      </c>
      <c r="AA176" s="369"/>
      <c r="AB176" s="370"/>
      <c r="AC176" s="47" t="s">
        <v>1059</v>
      </c>
      <c r="AD176" s="47" t="s">
        <v>1059</v>
      </c>
      <c r="AE176" s="47" t="s">
        <v>1059</v>
      </c>
      <c r="AF176" s="47" t="s">
        <v>1059</v>
      </c>
      <c r="AG176" s="47" t="s">
        <v>99</v>
      </c>
      <c r="AH176" s="369"/>
      <c r="AI176" s="370"/>
      <c r="AJ176" s="47" t="s">
        <v>1058</v>
      </c>
      <c r="AK176" s="47" t="s">
        <v>1058</v>
      </c>
      <c r="AL176" s="47"/>
      <c r="AM176" s="48">
        <v>2</v>
      </c>
      <c r="AN176" s="48">
        <v>0</v>
      </c>
      <c r="AO176" s="48">
        <v>2</v>
      </c>
      <c r="AP176" s="48"/>
      <c r="AQ176" s="48">
        <v>0</v>
      </c>
      <c r="AR176" s="48">
        <v>0</v>
      </c>
      <c r="AS176" s="48">
        <v>0</v>
      </c>
      <c r="AT176" s="48">
        <v>0</v>
      </c>
      <c r="AU176" s="48">
        <v>40</v>
      </c>
      <c r="AV176" s="48">
        <v>8</v>
      </c>
      <c r="AW176" s="48"/>
      <c r="AX176" s="48"/>
      <c r="AY176" s="48"/>
      <c r="AZ176" s="47" t="s">
        <v>870</v>
      </c>
    </row>
    <row r="177" spans="1:52" x14ac:dyDescent="0.35">
      <c r="A177" s="427">
        <f t="shared" si="2"/>
        <v>175</v>
      </c>
      <c r="B177" s="47" t="s">
        <v>1606</v>
      </c>
      <c r="C177" s="47" t="s">
        <v>1607</v>
      </c>
      <c r="D177" s="47" t="s">
        <v>56</v>
      </c>
      <c r="E177" s="47" t="s">
        <v>131</v>
      </c>
      <c r="F177" s="47" t="s">
        <v>57</v>
      </c>
      <c r="G177" s="47" t="s">
        <v>58</v>
      </c>
      <c r="H177" s="47" t="s">
        <v>1058</v>
      </c>
      <c r="I177" s="47" t="s">
        <v>1058</v>
      </c>
      <c r="J177" s="47"/>
      <c r="K177" s="47" t="s">
        <v>1059</v>
      </c>
      <c r="L177" s="47" t="s">
        <v>1059</v>
      </c>
      <c r="M177" s="369" t="s">
        <v>99</v>
      </c>
      <c r="N177" s="370"/>
      <c r="O177" s="47" t="s">
        <v>1058</v>
      </c>
      <c r="P177" s="47" t="s">
        <v>1058</v>
      </c>
      <c r="Q177" s="47" t="s">
        <v>1058</v>
      </c>
      <c r="R177" s="47" t="s">
        <v>1058</v>
      </c>
      <c r="S177" s="47" t="s">
        <v>97</v>
      </c>
      <c r="T177" s="369"/>
      <c r="U177" s="370"/>
      <c r="V177" s="47"/>
      <c r="W177" s="47" t="s">
        <v>1059</v>
      </c>
      <c r="X177" s="47" t="s">
        <v>1059</v>
      </c>
      <c r="Y177" s="47" t="s">
        <v>1059</v>
      </c>
      <c r="Z177" s="47" t="s">
        <v>1059</v>
      </c>
      <c r="AA177" s="369" t="s">
        <v>99</v>
      </c>
      <c r="AB177" s="370"/>
      <c r="AC177" s="47" t="s">
        <v>1058</v>
      </c>
      <c r="AD177" s="47" t="s">
        <v>1058</v>
      </c>
      <c r="AE177" s="47" t="s">
        <v>1058</v>
      </c>
      <c r="AF177" s="47" t="s">
        <v>1058</v>
      </c>
      <c r="AG177" s="47" t="s">
        <v>97</v>
      </c>
      <c r="AH177" s="369"/>
      <c r="AI177" s="370"/>
      <c r="AJ177" s="47" t="s">
        <v>1059</v>
      </c>
      <c r="AK177" s="47" t="s">
        <v>1059</v>
      </c>
      <c r="AL177" s="47"/>
      <c r="AM177" s="48">
        <v>2</v>
      </c>
      <c r="AN177" s="48">
        <v>0</v>
      </c>
      <c r="AO177" s="430">
        <v>1.9978</v>
      </c>
      <c r="AP177" s="48"/>
      <c r="AQ177" s="48">
        <v>0</v>
      </c>
      <c r="AR177" s="48">
        <v>0</v>
      </c>
      <c r="AS177" s="48">
        <v>0</v>
      </c>
      <c r="AT177" s="48">
        <v>0</v>
      </c>
      <c r="AU177" s="48">
        <v>40</v>
      </c>
      <c r="AV177" s="48">
        <v>8</v>
      </c>
      <c r="AW177" s="48"/>
      <c r="AX177" s="48"/>
      <c r="AY177" s="48"/>
      <c r="AZ177" s="47" t="s">
        <v>870</v>
      </c>
    </row>
    <row r="178" spans="1:52" x14ac:dyDescent="0.35">
      <c r="A178" s="427">
        <f t="shared" si="2"/>
        <v>176</v>
      </c>
      <c r="B178" s="47" t="s">
        <v>1603</v>
      </c>
      <c r="C178" s="47" t="s">
        <v>1604</v>
      </c>
      <c r="D178" s="47" t="s">
        <v>56</v>
      </c>
      <c r="E178" s="47" t="s">
        <v>131</v>
      </c>
      <c r="F178" s="47" t="s">
        <v>57</v>
      </c>
      <c r="G178" s="47" t="s">
        <v>58</v>
      </c>
      <c r="H178" s="47" t="s">
        <v>1059</v>
      </c>
      <c r="I178" s="47" t="s">
        <v>1059</v>
      </c>
      <c r="J178" s="47" t="s">
        <v>1059</v>
      </c>
      <c r="K178" s="47" t="s">
        <v>1059</v>
      </c>
      <c r="L178" s="47" t="s">
        <v>99</v>
      </c>
      <c r="M178" s="369"/>
      <c r="N178" s="370"/>
      <c r="O178" s="47" t="s">
        <v>1058</v>
      </c>
      <c r="P178" s="47"/>
      <c r="Q178" s="47" t="s">
        <v>1058</v>
      </c>
      <c r="R178" s="47" t="s">
        <v>1059</v>
      </c>
      <c r="S178" s="47" t="s">
        <v>1059</v>
      </c>
      <c r="T178" s="369" t="s">
        <v>99</v>
      </c>
      <c r="U178" s="370"/>
      <c r="V178" s="47" t="s">
        <v>1059</v>
      </c>
      <c r="W178" s="47" t="s">
        <v>1059</v>
      </c>
      <c r="X178" s="47" t="s">
        <v>1059</v>
      </c>
      <c r="Y178" s="47"/>
      <c r="Z178" s="47" t="s">
        <v>1059</v>
      </c>
      <c r="AA178" s="369" t="s">
        <v>99</v>
      </c>
      <c r="AB178" s="370"/>
      <c r="AC178" s="47"/>
      <c r="AD178" s="47" t="s">
        <v>1058</v>
      </c>
      <c r="AE178" s="47" t="s">
        <v>1058</v>
      </c>
      <c r="AF178" s="47" t="s">
        <v>1058</v>
      </c>
      <c r="AG178" s="47" t="s">
        <v>1058</v>
      </c>
      <c r="AH178" s="369" t="s">
        <v>97</v>
      </c>
      <c r="AI178" s="370"/>
      <c r="AJ178" s="47" t="s">
        <v>1059</v>
      </c>
      <c r="AK178" s="47" t="s">
        <v>1059</v>
      </c>
      <c r="AL178" s="47"/>
      <c r="AM178" s="48">
        <v>1</v>
      </c>
      <c r="AN178" s="48">
        <v>0</v>
      </c>
      <c r="AO178" s="48">
        <v>3</v>
      </c>
      <c r="AP178" s="48"/>
      <c r="AQ178" s="48">
        <v>0</v>
      </c>
      <c r="AR178" s="48">
        <v>0</v>
      </c>
      <c r="AS178" s="48">
        <v>0</v>
      </c>
      <c r="AT178" s="48">
        <v>0</v>
      </c>
      <c r="AU178" s="48">
        <v>60</v>
      </c>
      <c r="AV178" s="48">
        <v>12</v>
      </c>
      <c r="AW178" s="48"/>
      <c r="AX178" s="48"/>
      <c r="AY178" s="48"/>
      <c r="AZ178" s="47" t="s">
        <v>870</v>
      </c>
    </row>
    <row r="179" spans="1:52" x14ac:dyDescent="0.35">
      <c r="A179" s="427">
        <f t="shared" si="2"/>
        <v>177</v>
      </c>
      <c r="B179" s="47" t="s">
        <v>1600</v>
      </c>
      <c r="C179" s="47" t="s">
        <v>1601</v>
      </c>
      <c r="D179" s="47" t="s">
        <v>56</v>
      </c>
      <c r="E179" s="47" t="s">
        <v>131</v>
      </c>
      <c r="F179" s="47" t="s">
        <v>57</v>
      </c>
      <c r="G179" s="47" t="s">
        <v>58</v>
      </c>
      <c r="H179" s="47" t="s">
        <v>1058</v>
      </c>
      <c r="I179" s="47" t="s">
        <v>1058</v>
      </c>
      <c r="J179" s="47" t="s">
        <v>1058</v>
      </c>
      <c r="K179" s="47" t="s">
        <v>1058</v>
      </c>
      <c r="L179" s="47" t="s">
        <v>97</v>
      </c>
      <c r="M179" s="369"/>
      <c r="N179" s="370"/>
      <c r="O179" s="47" t="s">
        <v>1059</v>
      </c>
      <c r="P179" s="47" t="s">
        <v>1059</v>
      </c>
      <c r="Q179" s="47" t="s">
        <v>1059</v>
      </c>
      <c r="R179" s="47" t="s">
        <v>1059</v>
      </c>
      <c r="S179" s="47" t="s">
        <v>99</v>
      </c>
      <c r="T179" s="369"/>
      <c r="U179" s="370"/>
      <c r="V179" s="47" t="s">
        <v>1058</v>
      </c>
      <c r="W179" s="47" t="s">
        <v>1058</v>
      </c>
      <c r="X179" s="47" t="s">
        <v>1058</v>
      </c>
      <c r="Y179" s="47" t="s">
        <v>1058</v>
      </c>
      <c r="Z179" s="47" t="s">
        <v>97</v>
      </c>
      <c r="AA179" s="369"/>
      <c r="AB179" s="370"/>
      <c r="AC179" s="47" t="s">
        <v>1058</v>
      </c>
      <c r="AD179" s="47" t="s">
        <v>1058</v>
      </c>
      <c r="AE179" s="47"/>
      <c r="AF179" s="47" t="s">
        <v>1058</v>
      </c>
      <c r="AG179" s="47" t="s">
        <v>97</v>
      </c>
      <c r="AH179" s="369"/>
      <c r="AI179" s="370"/>
      <c r="AJ179" s="47" t="s">
        <v>1058</v>
      </c>
      <c r="AK179" s="47" t="s">
        <v>1058</v>
      </c>
      <c r="AL179" s="47"/>
      <c r="AM179" s="48">
        <v>3</v>
      </c>
      <c r="AN179" s="48">
        <v>0</v>
      </c>
      <c r="AO179" s="48">
        <v>1</v>
      </c>
      <c r="AP179" s="48"/>
      <c r="AQ179" s="48">
        <v>0</v>
      </c>
      <c r="AR179" s="48">
        <v>0</v>
      </c>
      <c r="AS179" s="48">
        <v>0</v>
      </c>
      <c r="AT179" s="48">
        <v>0</v>
      </c>
      <c r="AU179" s="48">
        <v>20</v>
      </c>
      <c r="AV179" s="48">
        <v>4</v>
      </c>
      <c r="AW179" s="48"/>
      <c r="AX179" s="48"/>
      <c r="AY179" s="48"/>
      <c r="AZ179" s="47" t="s">
        <v>870</v>
      </c>
    </row>
    <row r="180" spans="1:52" x14ac:dyDescent="0.35">
      <c r="A180" s="427">
        <f t="shared" si="2"/>
        <v>178</v>
      </c>
      <c r="B180" s="47" t="s">
        <v>1597</v>
      </c>
      <c r="C180" s="47" t="s">
        <v>1598</v>
      </c>
      <c r="D180" s="47" t="s">
        <v>56</v>
      </c>
      <c r="E180" s="47" t="s">
        <v>131</v>
      </c>
      <c r="F180" s="47" t="s">
        <v>57</v>
      </c>
      <c r="G180" s="47" t="s">
        <v>58</v>
      </c>
      <c r="H180" s="47" t="s">
        <v>1059</v>
      </c>
      <c r="I180" s="47" t="s">
        <v>1059</v>
      </c>
      <c r="J180" s="47" t="s">
        <v>1059</v>
      </c>
      <c r="K180" s="47" t="s">
        <v>1059</v>
      </c>
      <c r="L180" s="47" t="s">
        <v>99</v>
      </c>
      <c r="M180" s="369"/>
      <c r="N180" s="370"/>
      <c r="O180" s="47" t="s">
        <v>1058</v>
      </c>
      <c r="P180" s="47" t="s">
        <v>1058</v>
      </c>
      <c r="Q180" s="47" t="s">
        <v>1058</v>
      </c>
      <c r="R180" s="47" t="s">
        <v>1058</v>
      </c>
      <c r="S180" s="47" t="s">
        <v>97</v>
      </c>
      <c r="T180" s="369"/>
      <c r="U180" s="370"/>
      <c r="V180" s="47" t="s">
        <v>1059</v>
      </c>
      <c r="W180" s="47" t="s">
        <v>1059</v>
      </c>
      <c r="X180" s="47" t="s">
        <v>1059</v>
      </c>
      <c r="Y180" s="47" t="s">
        <v>1059</v>
      </c>
      <c r="Z180" s="47" t="s">
        <v>99</v>
      </c>
      <c r="AA180" s="369"/>
      <c r="AB180" s="370"/>
      <c r="AC180" s="47" t="s">
        <v>1058</v>
      </c>
      <c r="AD180" s="47" t="s">
        <v>1058</v>
      </c>
      <c r="AE180" s="47" t="s">
        <v>1058</v>
      </c>
      <c r="AF180" s="47" t="s">
        <v>1058</v>
      </c>
      <c r="AG180" s="47"/>
      <c r="AH180" s="369" t="s">
        <v>97</v>
      </c>
      <c r="AI180" s="370"/>
      <c r="AJ180" s="47"/>
      <c r="AK180" s="47" t="s">
        <v>1059</v>
      </c>
      <c r="AL180" s="47"/>
      <c r="AM180" s="48">
        <v>2</v>
      </c>
      <c r="AN180" s="48">
        <v>0</v>
      </c>
      <c r="AO180" s="48">
        <v>2</v>
      </c>
      <c r="AP180" s="48"/>
      <c r="AQ180" s="48">
        <v>0</v>
      </c>
      <c r="AR180" s="48">
        <v>0</v>
      </c>
      <c r="AS180" s="48">
        <v>0</v>
      </c>
      <c r="AT180" s="48">
        <v>0</v>
      </c>
      <c r="AU180" s="48">
        <v>45</v>
      </c>
      <c r="AV180" s="48">
        <v>9</v>
      </c>
      <c r="AW180" s="48"/>
      <c r="AX180" s="48"/>
      <c r="AY180" s="48"/>
      <c r="AZ180" s="47" t="s">
        <v>870</v>
      </c>
    </row>
    <row r="181" spans="1:52" x14ac:dyDescent="0.35">
      <c r="A181" s="427">
        <f t="shared" si="2"/>
        <v>179</v>
      </c>
      <c r="B181" s="47" t="s">
        <v>1594</v>
      </c>
      <c r="C181" s="47" t="s">
        <v>1595</v>
      </c>
      <c r="D181" s="47" t="s">
        <v>56</v>
      </c>
      <c r="E181" s="47" t="s">
        <v>131</v>
      </c>
      <c r="F181" s="47" t="s">
        <v>63</v>
      </c>
      <c r="G181" s="47" t="s">
        <v>58</v>
      </c>
      <c r="H181" s="47" t="s">
        <v>1058</v>
      </c>
      <c r="I181" s="47"/>
      <c r="J181" s="47" t="s">
        <v>1058</v>
      </c>
      <c r="K181" s="47" t="s">
        <v>1058</v>
      </c>
      <c r="L181" s="47"/>
      <c r="M181" s="369"/>
      <c r="N181" s="370"/>
      <c r="O181" s="47"/>
      <c r="P181" s="47"/>
      <c r="Q181" s="47"/>
      <c r="R181" s="47"/>
      <c r="S181" s="47"/>
      <c r="T181" s="369"/>
      <c r="U181" s="370"/>
      <c r="V181" s="47" t="s">
        <v>1058</v>
      </c>
      <c r="W181" s="47" t="s">
        <v>1058</v>
      </c>
      <c r="X181" s="47"/>
      <c r="Y181" s="47"/>
      <c r="Z181" s="47"/>
      <c r="AA181" s="369"/>
      <c r="AB181" s="370"/>
      <c r="AC181" s="47"/>
      <c r="AD181" s="47"/>
      <c r="AE181" s="47"/>
      <c r="AF181" s="47"/>
      <c r="AG181" s="47"/>
      <c r="AH181" s="369"/>
      <c r="AI181" s="370"/>
      <c r="AJ181" s="47"/>
      <c r="AK181" s="47"/>
      <c r="AL181" s="47"/>
      <c r="AM181" s="48">
        <v>0</v>
      </c>
      <c r="AN181" s="48">
        <v>0</v>
      </c>
      <c r="AO181" s="48">
        <v>0</v>
      </c>
      <c r="AP181" s="48"/>
      <c r="AQ181" s="48">
        <v>0</v>
      </c>
      <c r="AR181" s="48">
        <v>0</v>
      </c>
      <c r="AS181" s="48">
        <v>0</v>
      </c>
      <c r="AT181" s="48">
        <v>0</v>
      </c>
      <c r="AU181" s="48">
        <v>0</v>
      </c>
      <c r="AV181" s="48">
        <v>0</v>
      </c>
      <c r="AW181" s="48"/>
      <c r="AX181" s="48"/>
      <c r="AY181" s="48"/>
      <c r="AZ181" s="47" t="s">
        <v>1068</v>
      </c>
    </row>
    <row r="182" spans="1:52" x14ac:dyDescent="0.35">
      <c r="A182" s="427">
        <f t="shared" si="2"/>
        <v>180</v>
      </c>
      <c r="B182" s="47" t="s">
        <v>1591</v>
      </c>
      <c r="C182" s="47" t="s">
        <v>1592</v>
      </c>
      <c r="D182" s="47" t="s">
        <v>56</v>
      </c>
      <c r="E182" s="47" t="s">
        <v>131</v>
      </c>
      <c r="F182" s="47" t="s">
        <v>57</v>
      </c>
      <c r="G182" s="47" t="s">
        <v>58</v>
      </c>
      <c r="H182" s="47" t="s">
        <v>1059</v>
      </c>
      <c r="I182" s="47" t="s">
        <v>1059</v>
      </c>
      <c r="J182" s="47" t="s">
        <v>1059</v>
      </c>
      <c r="K182" s="47" t="s">
        <v>1059</v>
      </c>
      <c r="L182" s="47"/>
      <c r="M182" s="369"/>
      <c r="N182" s="370"/>
      <c r="O182" s="47"/>
      <c r="P182" s="47"/>
      <c r="Q182" s="47"/>
      <c r="R182" s="47"/>
      <c r="S182" s="47"/>
      <c r="T182" s="369"/>
      <c r="U182" s="370"/>
      <c r="V182" s="47"/>
      <c r="W182" s="47"/>
      <c r="X182" s="47"/>
      <c r="Y182" s="47" t="s">
        <v>1059</v>
      </c>
      <c r="Z182" s="47" t="s">
        <v>1059</v>
      </c>
      <c r="AA182" s="369" t="s">
        <v>99</v>
      </c>
      <c r="AB182" s="370"/>
      <c r="AC182" s="47" t="s">
        <v>1058</v>
      </c>
      <c r="AD182" s="47" t="s">
        <v>1058</v>
      </c>
      <c r="AE182" s="47" t="s">
        <v>1058</v>
      </c>
      <c r="AF182" s="47"/>
      <c r="AG182" s="47" t="s">
        <v>97</v>
      </c>
      <c r="AH182" s="369"/>
      <c r="AI182" s="370"/>
      <c r="AJ182" s="47"/>
      <c r="AK182" s="47" t="s">
        <v>1059</v>
      </c>
      <c r="AL182" s="47"/>
      <c r="AM182" s="48">
        <v>1</v>
      </c>
      <c r="AN182" s="48">
        <v>0</v>
      </c>
      <c r="AO182" s="48">
        <v>1</v>
      </c>
      <c r="AP182" s="48"/>
      <c r="AQ182" s="48">
        <v>0</v>
      </c>
      <c r="AR182" s="48">
        <v>0</v>
      </c>
      <c r="AS182" s="48">
        <v>0</v>
      </c>
      <c r="AT182" s="48">
        <v>0</v>
      </c>
      <c r="AU182" s="48">
        <v>35</v>
      </c>
      <c r="AV182" s="48">
        <v>7</v>
      </c>
      <c r="AW182" s="48"/>
      <c r="AX182" s="48"/>
      <c r="AY182" s="48"/>
      <c r="AZ182" s="47" t="s">
        <v>1068</v>
      </c>
    </row>
    <row r="183" spans="1:52" x14ac:dyDescent="0.35">
      <c r="A183" s="427">
        <f t="shared" si="2"/>
        <v>181</v>
      </c>
      <c r="B183" s="47" t="s">
        <v>1588</v>
      </c>
      <c r="C183" s="47" t="s">
        <v>1589</v>
      </c>
      <c r="D183" s="47" t="s">
        <v>56</v>
      </c>
      <c r="E183" s="47" t="s">
        <v>131</v>
      </c>
      <c r="F183" s="47" t="s">
        <v>57</v>
      </c>
      <c r="G183" s="47" t="s">
        <v>58</v>
      </c>
      <c r="H183" s="47" t="s">
        <v>1058</v>
      </c>
      <c r="I183" s="47" t="s">
        <v>1058</v>
      </c>
      <c r="J183" s="47" t="s">
        <v>1058</v>
      </c>
      <c r="K183" s="47"/>
      <c r="L183" s="47" t="s">
        <v>1058</v>
      </c>
      <c r="M183" s="369" t="s">
        <v>97</v>
      </c>
      <c r="N183" s="370"/>
      <c r="O183" s="47" t="s">
        <v>1059</v>
      </c>
      <c r="P183" s="47" t="s">
        <v>1059</v>
      </c>
      <c r="Q183" s="47" t="s">
        <v>1059</v>
      </c>
      <c r="R183" s="47" t="s">
        <v>1059</v>
      </c>
      <c r="S183" s="47" t="s">
        <v>99</v>
      </c>
      <c r="T183" s="369"/>
      <c r="U183" s="370"/>
      <c r="V183" s="47" t="s">
        <v>1058</v>
      </c>
      <c r="W183" s="47" t="s">
        <v>1058</v>
      </c>
      <c r="X183" s="47" t="s">
        <v>1058</v>
      </c>
      <c r="Y183" s="47" t="s">
        <v>1058</v>
      </c>
      <c r="Z183" s="47"/>
      <c r="AA183" s="369" t="s">
        <v>97</v>
      </c>
      <c r="AB183" s="370"/>
      <c r="AC183" s="47" t="s">
        <v>1059</v>
      </c>
      <c r="AD183" s="47" t="s">
        <v>1059</v>
      </c>
      <c r="AE183" s="47" t="s">
        <v>1059</v>
      </c>
      <c r="AF183" s="47" t="s">
        <v>1059</v>
      </c>
      <c r="AG183" s="47" t="s">
        <v>99</v>
      </c>
      <c r="AH183" s="369"/>
      <c r="AI183" s="370"/>
      <c r="AJ183" s="47"/>
      <c r="AK183" s="47"/>
      <c r="AL183" s="47"/>
      <c r="AM183" s="48">
        <v>2</v>
      </c>
      <c r="AN183" s="48">
        <v>0</v>
      </c>
      <c r="AO183" s="48">
        <v>2</v>
      </c>
      <c r="AP183" s="48"/>
      <c r="AQ183" s="48">
        <v>0</v>
      </c>
      <c r="AR183" s="48">
        <v>0</v>
      </c>
      <c r="AS183" s="48">
        <v>0</v>
      </c>
      <c r="AT183" s="48">
        <v>0</v>
      </c>
      <c r="AU183" s="48">
        <v>40</v>
      </c>
      <c r="AV183" s="48">
        <v>8</v>
      </c>
      <c r="AW183" s="48"/>
      <c r="AX183" s="48"/>
      <c r="AY183" s="48"/>
      <c r="AZ183" s="47" t="s">
        <v>1068</v>
      </c>
    </row>
    <row r="184" spans="1:52" x14ac:dyDescent="0.35">
      <c r="A184" s="427">
        <f t="shared" si="2"/>
        <v>182</v>
      </c>
      <c r="B184" s="47" t="s">
        <v>1585</v>
      </c>
      <c r="C184" s="47" t="s">
        <v>1586</v>
      </c>
      <c r="D184" s="47" t="s">
        <v>56</v>
      </c>
      <c r="E184" s="47" t="s">
        <v>131</v>
      </c>
      <c r="F184" s="47" t="s">
        <v>57</v>
      </c>
      <c r="G184" s="47" t="s">
        <v>58</v>
      </c>
      <c r="H184" s="47" t="s">
        <v>1059</v>
      </c>
      <c r="I184" s="47" t="s">
        <v>1059</v>
      </c>
      <c r="J184" s="47" t="s">
        <v>1059</v>
      </c>
      <c r="K184" s="47" t="s">
        <v>1059</v>
      </c>
      <c r="L184" s="47" t="s">
        <v>99</v>
      </c>
      <c r="M184" s="369"/>
      <c r="N184" s="370"/>
      <c r="O184" s="47" t="s">
        <v>1059</v>
      </c>
      <c r="P184" s="47"/>
      <c r="Q184" s="47" t="s">
        <v>1059</v>
      </c>
      <c r="R184" s="47" t="s">
        <v>1059</v>
      </c>
      <c r="S184" s="47" t="s">
        <v>1059</v>
      </c>
      <c r="T184" s="369" t="s">
        <v>99</v>
      </c>
      <c r="U184" s="370"/>
      <c r="V184" s="47" t="s">
        <v>1058</v>
      </c>
      <c r="W184" s="47" t="s">
        <v>1058</v>
      </c>
      <c r="X184" s="47" t="s">
        <v>1058</v>
      </c>
      <c r="Y184" s="47"/>
      <c r="Z184" s="47" t="s">
        <v>1058</v>
      </c>
      <c r="AA184" s="369" t="s">
        <v>97</v>
      </c>
      <c r="AB184" s="370"/>
      <c r="AC184" s="47"/>
      <c r="AD184" s="47" t="s">
        <v>1059</v>
      </c>
      <c r="AE184" s="47" t="s">
        <v>1059</v>
      </c>
      <c r="AF184" s="47" t="s">
        <v>1059</v>
      </c>
      <c r="AG184" s="47" t="s">
        <v>1059</v>
      </c>
      <c r="AH184" s="369" t="s">
        <v>99</v>
      </c>
      <c r="AI184" s="370"/>
      <c r="AJ184" s="47"/>
      <c r="AK184" s="47" t="s">
        <v>1059</v>
      </c>
      <c r="AL184" s="47"/>
      <c r="AM184" s="48">
        <v>1</v>
      </c>
      <c r="AN184" s="48">
        <v>0</v>
      </c>
      <c r="AO184" s="48">
        <v>3</v>
      </c>
      <c r="AP184" s="48"/>
      <c r="AQ184" s="48">
        <v>0</v>
      </c>
      <c r="AR184" s="48">
        <v>0</v>
      </c>
      <c r="AS184" s="48">
        <v>0</v>
      </c>
      <c r="AT184" s="48">
        <v>0</v>
      </c>
      <c r="AU184" s="48">
        <v>65</v>
      </c>
      <c r="AV184" s="48">
        <v>13</v>
      </c>
      <c r="AW184" s="48"/>
      <c r="AX184" s="48"/>
      <c r="AY184" s="48"/>
      <c r="AZ184" s="47" t="s">
        <v>1068</v>
      </c>
    </row>
    <row r="185" spans="1:52" x14ac:dyDescent="0.35">
      <c r="A185" s="427">
        <f t="shared" si="2"/>
        <v>183</v>
      </c>
      <c r="B185" s="47" t="s">
        <v>1582</v>
      </c>
      <c r="C185" s="47" t="s">
        <v>1583</v>
      </c>
      <c r="D185" s="47" t="s">
        <v>56</v>
      </c>
      <c r="E185" s="47" t="s">
        <v>131</v>
      </c>
      <c r="F185" s="47" t="s">
        <v>57</v>
      </c>
      <c r="G185" s="47" t="s">
        <v>58</v>
      </c>
      <c r="H185" s="47" t="s">
        <v>1059</v>
      </c>
      <c r="I185" s="47" t="s">
        <v>1059</v>
      </c>
      <c r="J185" s="47" t="s">
        <v>1059</v>
      </c>
      <c r="K185" s="47"/>
      <c r="L185" s="47" t="s">
        <v>1059</v>
      </c>
      <c r="M185" s="369" t="s">
        <v>99</v>
      </c>
      <c r="N185" s="370"/>
      <c r="O185" s="47"/>
      <c r="P185" s="47" t="s">
        <v>1058</v>
      </c>
      <c r="Q185" s="47" t="s">
        <v>1058</v>
      </c>
      <c r="R185" s="47"/>
      <c r="S185" s="47" t="s">
        <v>1058</v>
      </c>
      <c r="T185" s="369" t="s">
        <v>97</v>
      </c>
      <c r="U185" s="370"/>
      <c r="V185" s="47" t="s">
        <v>1059</v>
      </c>
      <c r="W185" s="47" t="s">
        <v>1059</v>
      </c>
      <c r="X185" s="47" t="s">
        <v>1059</v>
      </c>
      <c r="Y185" s="47" t="s">
        <v>1059</v>
      </c>
      <c r="Z185" s="47" t="s">
        <v>99</v>
      </c>
      <c r="AA185" s="369"/>
      <c r="AB185" s="370"/>
      <c r="AC185" s="47" t="s">
        <v>1058</v>
      </c>
      <c r="AD185" s="47" t="s">
        <v>1058</v>
      </c>
      <c r="AE185" s="47" t="s">
        <v>1058</v>
      </c>
      <c r="AF185" s="47" t="s">
        <v>1058</v>
      </c>
      <c r="AG185" s="47" t="s">
        <v>97</v>
      </c>
      <c r="AH185" s="369"/>
      <c r="AI185" s="370"/>
      <c r="AJ185" s="47"/>
      <c r="AK185" s="47"/>
      <c r="AL185" s="47"/>
      <c r="AM185" s="48">
        <v>2</v>
      </c>
      <c r="AN185" s="48">
        <v>0</v>
      </c>
      <c r="AO185" s="48">
        <v>2</v>
      </c>
      <c r="AP185" s="48"/>
      <c r="AQ185" s="48">
        <v>0</v>
      </c>
      <c r="AR185" s="48">
        <v>0</v>
      </c>
      <c r="AS185" s="48">
        <v>0</v>
      </c>
      <c r="AT185" s="48">
        <v>0</v>
      </c>
      <c r="AU185" s="48">
        <v>40</v>
      </c>
      <c r="AV185" s="48">
        <v>8</v>
      </c>
      <c r="AW185" s="48"/>
      <c r="AX185" s="48"/>
      <c r="AY185" s="48"/>
      <c r="AZ185" s="47" t="s">
        <v>1068</v>
      </c>
    </row>
    <row r="186" spans="1:52" x14ac:dyDescent="0.35">
      <c r="A186" s="427">
        <f t="shared" si="2"/>
        <v>184</v>
      </c>
      <c r="B186" s="47" t="s">
        <v>1579</v>
      </c>
      <c r="C186" s="47" t="s">
        <v>1580</v>
      </c>
      <c r="D186" s="47" t="s">
        <v>56</v>
      </c>
      <c r="E186" s="47" t="s">
        <v>131</v>
      </c>
      <c r="F186" s="47" t="s">
        <v>59</v>
      </c>
      <c r="G186" s="47" t="s">
        <v>58</v>
      </c>
      <c r="H186" s="47" t="s">
        <v>99</v>
      </c>
      <c r="I186" s="47" t="s">
        <v>1059</v>
      </c>
      <c r="J186" s="47" t="s">
        <v>1059</v>
      </c>
      <c r="K186" s="47" t="s">
        <v>1059</v>
      </c>
      <c r="L186" s="47" t="s">
        <v>1059</v>
      </c>
      <c r="M186" s="369"/>
      <c r="N186" s="370"/>
      <c r="O186" s="47" t="s">
        <v>1058</v>
      </c>
      <c r="P186" s="47" t="s">
        <v>1058</v>
      </c>
      <c r="Q186" s="47"/>
      <c r="R186" s="47" t="s">
        <v>1058</v>
      </c>
      <c r="S186" s="47" t="s">
        <v>1058</v>
      </c>
      <c r="T186" s="369" t="s">
        <v>97</v>
      </c>
      <c r="U186" s="370"/>
      <c r="V186" s="47" t="s">
        <v>1059</v>
      </c>
      <c r="W186" s="47" t="s">
        <v>1059</v>
      </c>
      <c r="X186" s="47" t="s">
        <v>1059</v>
      </c>
      <c r="Y186" s="47" t="s">
        <v>1059</v>
      </c>
      <c r="Z186" s="47" t="s">
        <v>99</v>
      </c>
      <c r="AA186" s="369"/>
      <c r="AB186" s="370"/>
      <c r="AC186" s="47" t="s">
        <v>1058</v>
      </c>
      <c r="AD186" s="47" t="s">
        <v>1058</v>
      </c>
      <c r="AE186" s="47" t="s">
        <v>1058</v>
      </c>
      <c r="AF186" s="47" t="s">
        <v>1058</v>
      </c>
      <c r="AG186" s="47" t="s">
        <v>97</v>
      </c>
      <c r="AH186" s="369"/>
      <c r="AI186" s="370"/>
      <c r="AJ186" s="47" t="s">
        <v>1059</v>
      </c>
      <c r="AK186" s="47" t="s">
        <v>1059</v>
      </c>
      <c r="AL186" s="47"/>
      <c r="AM186" s="48">
        <v>2</v>
      </c>
      <c r="AN186" s="48">
        <v>0</v>
      </c>
      <c r="AO186" s="48">
        <v>2</v>
      </c>
      <c r="AP186" s="48"/>
      <c r="AQ186" s="48">
        <v>0</v>
      </c>
      <c r="AR186" s="48">
        <v>0</v>
      </c>
      <c r="AS186" s="48">
        <v>0</v>
      </c>
      <c r="AT186" s="48">
        <v>0</v>
      </c>
      <c r="AU186" s="48">
        <v>50</v>
      </c>
      <c r="AV186" s="48">
        <v>10</v>
      </c>
      <c r="AW186" s="48"/>
      <c r="AX186" s="48"/>
      <c r="AY186" s="48"/>
      <c r="AZ186" s="47" t="s">
        <v>1068</v>
      </c>
    </row>
    <row r="187" spans="1:52" x14ac:dyDescent="0.35">
      <c r="A187" s="427">
        <f t="shared" si="2"/>
        <v>185</v>
      </c>
      <c r="B187" s="47" t="s">
        <v>1576</v>
      </c>
      <c r="C187" s="47" t="s">
        <v>1577</v>
      </c>
      <c r="D187" s="47" t="s">
        <v>56</v>
      </c>
      <c r="E187" s="47" t="s">
        <v>131</v>
      </c>
      <c r="F187" s="47" t="s">
        <v>57</v>
      </c>
      <c r="G187" s="47" t="s">
        <v>58</v>
      </c>
      <c r="H187" s="47" t="s">
        <v>1059</v>
      </c>
      <c r="I187" s="47" t="s">
        <v>1059</v>
      </c>
      <c r="J187" s="47" t="s">
        <v>1059</v>
      </c>
      <c r="K187" s="47" t="s">
        <v>1059</v>
      </c>
      <c r="L187" s="47" t="s">
        <v>99</v>
      </c>
      <c r="M187" s="369"/>
      <c r="N187" s="370"/>
      <c r="O187" s="47" t="s">
        <v>1058</v>
      </c>
      <c r="P187" s="47" t="s">
        <v>1058</v>
      </c>
      <c r="Q187" s="47" t="s">
        <v>1058</v>
      </c>
      <c r="R187" s="47" t="s">
        <v>1058</v>
      </c>
      <c r="S187" s="47" t="s">
        <v>97</v>
      </c>
      <c r="T187" s="369"/>
      <c r="U187" s="370"/>
      <c r="V187" s="47" t="s">
        <v>1058</v>
      </c>
      <c r="W187" s="47" t="s">
        <v>1058</v>
      </c>
      <c r="X187" s="47" t="s">
        <v>1058</v>
      </c>
      <c r="Y187" s="47" t="s">
        <v>1058</v>
      </c>
      <c r="Z187" s="47" t="s">
        <v>97</v>
      </c>
      <c r="AA187" s="369"/>
      <c r="AB187" s="370"/>
      <c r="AC187" s="47"/>
      <c r="AD187" s="47" t="s">
        <v>1058</v>
      </c>
      <c r="AE187" s="47" t="s">
        <v>1058</v>
      </c>
      <c r="AF187" s="47" t="s">
        <v>1058</v>
      </c>
      <c r="AG187" s="47" t="s">
        <v>1058</v>
      </c>
      <c r="AH187" s="369" t="s">
        <v>97</v>
      </c>
      <c r="AI187" s="370"/>
      <c r="AJ187" s="47" t="s">
        <v>1058</v>
      </c>
      <c r="AK187" s="47" t="s">
        <v>1058</v>
      </c>
      <c r="AL187" s="47"/>
      <c r="AM187" s="48">
        <v>3</v>
      </c>
      <c r="AN187" s="48">
        <v>0</v>
      </c>
      <c r="AO187" s="48">
        <v>1</v>
      </c>
      <c r="AP187" s="48"/>
      <c r="AQ187" s="48">
        <v>0</v>
      </c>
      <c r="AR187" s="48">
        <v>0</v>
      </c>
      <c r="AS187" s="48">
        <v>0</v>
      </c>
      <c r="AT187" s="48">
        <v>0</v>
      </c>
      <c r="AU187" s="48">
        <v>20</v>
      </c>
      <c r="AV187" s="48">
        <v>4</v>
      </c>
      <c r="AW187" s="48"/>
      <c r="AX187" s="48"/>
      <c r="AY187" s="48"/>
      <c r="AZ187" s="47" t="s">
        <v>1068</v>
      </c>
    </row>
    <row r="188" spans="1:52" x14ac:dyDescent="0.35">
      <c r="A188" s="427">
        <f t="shared" si="2"/>
        <v>186</v>
      </c>
      <c r="B188" s="47" t="s">
        <v>1573</v>
      </c>
      <c r="C188" s="47" t="s">
        <v>1574</v>
      </c>
      <c r="D188" s="47" t="s">
        <v>56</v>
      </c>
      <c r="E188" s="47" t="s">
        <v>131</v>
      </c>
      <c r="F188" s="47" t="s">
        <v>60</v>
      </c>
      <c r="G188" s="47" t="s">
        <v>58</v>
      </c>
      <c r="H188" s="47" t="s">
        <v>1059</v>
      </c>
      <c r="I188" s="47" t="s">
        <v>1059</v>
      </c>
      <c r="J188" s="47" t="s">
        <v>1059</v>
      </c>
      <c r="K188" s="47" t="s">
        <v>1059</v>
      </c>
      <c r="L188" s="47" t="s">
        <v>99</v>
      </c>
      <c r="M188" s="369"/>
      <c r="N188" s="370"/>
      <c r="O188" s="47" t="s">
        <v>1058</v>
      </c>
      <c r="P188" s="47"/>
      <c r="Q188" s="47" t="s">
        <v>1058</v>
      </c>
      <c r="R188" s="47" t="s">
        <v>1058</v>
      </c>
      <c r="S188" s="47" t="s">
        <v>1058</v>
      </c>
      <c r="T188" s="369" t="s">
        <v>97</v>
      </c>
      <c r="U188" s="370"/>
      <c r="V188" s="47" t="s">
        <v>1059</v>
      </c>
      <c r="W188" s="47" t="s">
        <v>1059</v>
      </c>
      <c r="X188" s="47" t="s">
        <v>1059</v>
      </c>
      <c r="Y188" s="47" t="s">
        <v>1059</v>
      </c>
      <c r="Z188" s="47" t="s">
        <v>99</v>
      </c>
      <c r="AA188" s="369"/>
      <c r="AB188" s="370"/>
      <c r="AC188" s="47" t="s">
        <v>1058</v>
      </c>
      <c r="AD188" s="47" t="s">
        <v>1058</v>
      </c>
      <c r="AE188" s="47" t="s">
        <v>1058</v>
      </c>
      <c r="AF188" s="47" t="s">
        <v>1058</v>
      </c>
      <c r="AG188" s="47" t="s">
        <v>97</v>
      </c>
      <c r="AH188" s="369"/>
      <c r="AI188" s="370"/>
      <c r="AJ188" s="47" t="s">
        <v>1059</v>
      </c>
      <c r="AK188" s="47" t="s">
        <v>1059</v>
      </c>
      <c r="AL188" s="47"/>
      <c r="AM188" s="48">
        <v>2</v>
      </c>
      <c r="AN188" s="48">
        <v>0</v>
      </c>
      <c r="AO188" s="48">
        <v>2</v>
      </c>
      <c r="AP188" s="48"/>
      <c r="AQ188" s="48">
        <v>0</v>
      </c>
      <c r="AR188" s="48">
        <v>0</v>
      </c>
      <c r="AS188" s="48">
        <v>0</v>
      </c>
      <c r="AT188" s="48">
        <v>0</v>
      </c>
      <c r="AU188" s="48">
        <v>50</v>
      </c>
      <c r="AV188" s="48">
        <v>10</v>
      </c>
      <c r="AW188" s="48"/>
      <c r="AX188" s="48"/>
      <c r="AY188" s="48"/>
      <c r="AZ188" s="47" t="s">
        <v>1068</v>
      </c>
    </row>
    <row r="189" spans="1:52" x14ac:dyDescent="0.35">
      <c r="A189" s="427">
        <f t="shared" si="2"/>
        <v>187</v>
      </c>
      <c r="B189" s="47" t="s">
        <v>1570</v>
      </c>
      <c r="C189" s="47" t="s">
        <v>1571</v>
      </c>
      <c r="D189" s="47" t="s">
        <v>56</v>
      </c>
      <c r="E189" s="47" t="s">
        <v>131</v>
      </c>
      <c r="F189" s="47" t="s">
        <v>57</v>
      </c>
      <c r="G189" s="47" t="s">
        <v>58</v>
      </c>
      <c r="H189" s="47" t="s">
        <v>1058</v>
      </c>
      <c r="I189" s="47" t="s">
        <v>1058</v>
      </c>
      <c r="J189" s="47" t="s">
        <v>1058</v>
      </c>
      <c r="K189" s="47" t="s">
        <v>1058</v>
      </c>
      <c r="L189" s="47" t="s">
        <v>97</v>
      </c>
      <c r="M189" s="369"/>
      <c r="N189" s="370"/>
      <c r="O189" s="47"/>
      <c r="P189" s="47" t="s">
        <v>1059</v>
      </c>
      <c r="Q189" s="47" t="s">
        <v>1059</v>
      </c>
      <c r="R189" s="47" t="s">
        <v>1059</v>
      </c>
      <c r="S189" s="47" t="s">
        <v>1059</v>
      </c>
      <c r="T189" s="369" t="s">
        <v>99</v>
      </c>
      <c r="U189" s="370"/>
      <c r="V189" s="47"/>
      <c r="W189" s="47"/>
      <c r="X189" s="47"/>
      <c r="Y189" s="47" t="s">
        <v>1058</v>
      </c>
      <c r="Z189" s="47" t="s">
        <v>97</v>
      </c>
      <c r="AA189" s="369"/>
      <c r="AB189" s="370"/>
      <c r="AC189" s="47"/>
      <c r="AD189" s="47"/>
      <c r="AE189" s="47"/>
      <c r="AF189" s="47"/>
      <c r="AG189" s="47"/>
      <c r="AH189" s="369"/>
      <c r="AI189" s="370"/>
      <c r="AJ189" s="47"/>
      <c r="AK189" s="47"/>
      <c r="AL189" s="47"/>
      <c r="AM189" s="430">
        <v>1.9375</v>
      </c>
      <c r="AN189" s="48">
        <v>0</v>
      </c>
      <c r="AO189" s="48">
        <v>1</v>
      </c>
      <c r="AP189" s="48"/>
      <c r="AQ189" s="48">
        <v>0</v>
      </c>
      <c r="AR189" s="48">
        <v>0</v>
      </c>
      <c r="AS189" s="48">
        <v>0</v>
      </c>
      <c r="AT189" s="48">
        <v>0</v>
      </c>
      <c r="AU189" s="48">
        <v>20</v>
      </c>
      <c r="AV189" s="48">
        <v>4</v>
      </c>
      <c r="AW189" s="48"/>
      <c r="AX189" s="48"/>
      <c r="AY189" s="48"/>
      <c r="AZ189" s="47" t="s">
        <v>1068</v>
      </c>
    </row>
    <row r="190" spans="1:52" x14ac:dyDescent="0.35">
      <c r="A190" s="427">
        <f t="shared" si="2"/>
        <v>188</v>
      </c>
      <c r="B190" s="47" t="s">
        <v>1567</v>
      </c>
      <c r="C190" s="47" t="s">
        <v>1568</v>
      </c>
      <c r="D190" s="47" t="s">
        <v>56</v>
      </c>
      <c r="E190" s="47" t="s">
        <v>131</v>
      </c>
      <c r="F190" s="47" t="s">
        <v>59</v>
      </c>
      <c r="G190" s="47" t="s">
        <v>58</v>
      </c>
      <c r="H190" s="47" t="s">
        <v>1059</v>
      </c>
      <c r="I190" s="47" t="s">
        <v>1059</v>
      </c>
      <c r="J190" s="47" t="s">
        <v>1059</v>
      </c>
      <c r="K190" s="47" t="s">
        <v>1059</v>
      </c>
      <c r="L190" s="47"/>
      <c r="M190" s="369" t="s">
        <v>99</v>
      </c>
      <c r="N190" s="370"/>
      <c r="O190" s="47"/>
      <c r="P190" s="47" t="s">
        <v>1058</v>
      </c>
      <c r="Q190" s="47" t="s">
        <v>1058</v>
      </c>
      <c r="R190" s="47" t="s">
        <v>1058</v>
      </c>
      <c r="S190" s="47" t="s">
        <v>1058</v>
      </c>
      <c r="T190" s="369" t="s">
        <v>97</v>
      </c>
      <c r="U190" s="370"/>
      <c r="V190" s="47" t="s">
        <v>1059</v>
      </c>
      <c r="W190" s="47" t="s">
        <v>1059</v>
      </c>
      <c r="X190" s="47" t="s">
        <v>1059</v>
      </c>
      <c r="Y190" s="47" t="s">
        <v>1059</v>
      </c>
      <c r="Z190" s="47" t="s">
        <v>99</v>
      </c>
      <c r="AA190" s="369"/>
      <c r="AB190" s="370"/>
      <c r="AC190" s="47" t="s">
        <v>1058</v>
      </c>
      <c r="AD190" s="47" t="s">
        <v>1058</v>
      </c>
      <c r="AE190" s="47"/>
      <c r="AF190" s="47" t="s">
        <v>1058</v>
      </c>
      <c r="AG190" s="47" t="s">
        <v>97</v>
      </c>
      <c r="AH190" s="369"/>
      <c r="AI190" s="370"/>
      <c r="AJ190" s="47" t="s">
        <v>1059</v>
      </c>
      <c r="AK190" s="47"/>
      <c r="AL190" s="47"/>
      <c r="AM190" s="48">
        <v>2</v>
      </c>
      <c r="AN190" s="48">
        <v>0</v>
      </c>
      <c r="AO190" s="48">
        <v>2</v>
      </c>
      <c r="AP190" s="48"/>
      <c r="AQ190" s="48">
        <v>0</v>
      </c>
      <c r="AR190" s="48">
        <v>0</v>
      </c>
      <c r="AS190" s="48">
        <v>0</v>
      </c>
      <c r="AT190" s="48">
        <v>0</v>
      </c>
      <c r="AU190" s="48">
        <v>45</v>
      </c>
      <c r="AV190" s="48">
        <v>9</v>
      </c>
      <c r="AW190" s="48"/>
      <c r="AX190" s="48"/>
      <c r="AY190" s="48"/>
      <c r="AZ190" s="47" t="s">
        <v>1068</v>
      </c>
    </row>
    <row r="191" spans="1:52" x14ac:dyDescent="0.35">
      <c r="A191" s="427">
        <f t="shared" si="2"/>
        <v>189</v>
      </c>
      <c r="B191" s="47" t="s">
        <v>1562</v>
      </c>
      <c r="C191" s="47" t="s">
        <v>1563</v>
      </c>
      <c r="D191" s="47" t="s">
        <v>56</v>
      </c>
      <c r="E191" s="47" t="s">
        <v>131</v>
      </c>
      <c r="F191" s="47" t="s">
        <v>59</v>
      </c>
      <c r="G191" s="47" t="s">
        <v>58</v>
      </c>
      <c r="H191" s="47" t="s">
        <v>1059</v>
      </c>
      <c r="I191" s="47" t="s">
        <v>1059</v>
      </c>
      <c r="J191" s="47"/>
      <c r="K191" s="47" t="s">
        <v>1059</v>
      </c>
      <c r="L191" s="47"/>
      <c r="M191" s="369"/>
      <c r="N191" s="370"/>
      <c r="O191" s="47" t="s">
        <v>1058</v>
      </c>
      <c r="P191" s="47"/>
      <c r="Q191" s="47" t="s">
        <v>1058</v>
      </c>
      <c r="R191" s="47" t="s">
        <v>1058</v>
      </c>
      <c r="S191" s="47" t="s">
        <v>1058</v>
      </c>
      <c r="T191" s="369" t="s">
        <v>97</v>
      </c>
      <c r="U191" s="370"/>
      <c r="V191" s="47" t="s">
        <v>1059</v>
      </c>
      <c r="W191" s="47" t="s">
        <v>1059</v>
      </c>
      <c r="X191" s="47" t="s">
        <v>1059</v>
      </c>
      <c r="Y191" s="47" t="s">
        <v>1059</v>
      </c>
      <c r="Z191" s="47"/>
      <c r="AA191" s="369" t="s">
        <v>99</v>
      </c>
      <c r="AB191" s="370"/>
      <c r="AC191" s="47" t="s">
        <v>1058</v>
      </c>
      <c r="AD191" s="47"/>
      <c r="AE191" s="47" t="s">
        <v>1058</v>
      </c>
      <c r="AF191" s="47"/>
      <c r="AG191" s="47"/>
      <c r="AH191" s="369"/>
      <c r="AI191" s="370"/>
      <c r="AJ191" s="47"/>
      <c r="AK191" s="47"/>
      <c r="AL191" s="47"/>
      <c r="AM191" s="48">
        <v>1</v>
      </c>
      <c r="AN191" s="48">
        <v>0</v>
      </c>
      <c r="AO191" s="48">
        <v>1</v>
      </c>
      <c r="AP191" s="48"/>
      <c r="AQ191" s="48">
        <v>0</v>
      </c>
      <c r="AR191" s="48">
        <v>0</v>
      </c>
      <c r="AS191" s="48">
        <v>0</v>
      </c>
      <c r="AT191" s="48">
        <v>0</v>
      </c>
      <c r="AU191" s="48">
        <v>35</v>
      </c>
      <c r="AV191" s="48">
        <v>7</v>
      </c>
      <c r="AW191" s="48"/>
      <c r="AX191" s="48"/>
      <c r="AY191" s="48"/>
      <c r="AZ191" s="47" t="s">
        <v>870</v>
      </c>
    </row>
    <row r="192" spans="1:52" x14ac:dyDescent="0.35">
      <c r="A192" s="427">
        <f t="shared" si="2"/>
        <v>190</v>
      </c>
      <c r="B192" s="47" t="s">
        <v>1559</v>
      </c>
      <c r="C192" s="47" t="s">
        <v>1560</v>
      </c>
      <c r="D192" s="47" t="s">
        <v>56</v>
      </c>
      <c r="E192" s="47" t="s">
        <v>131</v>
      </c>
      <c r="F192" s="47" t="s">
        <v>59</v>
      </c>
      <c r="G192" s="47" t="s">
        <v>58</v>
      </c>
      <c r="H192" s="47" t="s">
        <v>1059</v>
      </c>
      <c r="I192" s="47" t="s">
        <v>1059</v>
      </c>
      <c r="J192" s="47" t="s">
        <v>1059</v>
      </c>
      <c r="K192" s="47"/>
      <c r="L192" s="47" t="s">
        <v>1059</v>
      </c>
      <c r="M192" s="369" t="s">
        <v>99</v>
      </c>
      <c r="N192" s="370"/>
      <c r="O192" s="47"/>
      <c r="P192" s="47" t="s">
        <v>1058</v>
      </c>
      <c r="Q192" s="47" t="s">
        <v>1058</v>
      </c>
      <c r="R192" s="47" t="s">
        <v>1058</v>
      </c>
      <c r="S192" s="47" t="s">
        <v>1058</v>
      </c>
      <c r="T192" s="369" t="s">
        <v>97</v>
      </c>
      <c r="U192" s="370"/>
      <c r="V192" s="47" t="s">
        <v>1059</v>
      </c>
      <c r="W192" s="47" t="s">
        <v>1059</v>
      </c>
      <c r="X192" s="47"/>
      <c r="Y192" s="47" t="s">
        <v>1059</v>
      </c>
      <c r="Z192" s="47" t="s">
        <v>1059</v>
      </c>
      <c r="AA192" s="369" t="s">
        <v>99</v>
      </c>
      <c r="AB192" s="370"/>
      <c r="AC192" s="47" t="s">
        <v>1058</v>
      </c>
      <c r="AD192" s="47" t="s">
        <v>1058</v>
      </c>
      <c r="AE192" s="47"/>
      <c r="AF192" s="47" t="s">
        <v>1058</v>
      </c>
      <c r="AG192" s="47" t="s">
        <v>1058</v>
      </c>
      <c r="AH192" s="369" t="s">
        <v>97</v>
      </c>
      <c r="AI192" s="370"/>
      <c r="AJ192" s="47" t="s">
        <v>1059</v>
      </c>
      <c r="AK192" s="47" t="s">
        <v>1059</v>
      </c>
      <c r="AL192" s="47"/>
      <c r="AM192" s="48">
        <v>2</v>
      </c>
      <c r="AN192" s="48">
        <v>0</v>
      </c>
      <c r="AO192" s="48">
        <v>2</v>
      </c>
      <c r="AP192" s="48"/>
      <c r="AQ192" s="48">
        <v>0</v>
      </c>
      <c r="AR192" s="48">
        <v>0</v>
      </c>
      <c r="AS192" s="48">
        <v>0</v>
      </c>
      <c r="AT192" s="48">
        <v>0</v>
      </c>
      <c r="AU192" s="48">
        <v>50</v>
      </c>
      <c r="AV192" s="48">
        <v>10</v>
      </c>
      <c r="AW192" s="48"/>
      <c r="AX192" s="48"/>
      <c r="AY192" s="48"/>
      <c r="AZ192" s="47" t="s">
        <v>870</v>
      </c>
    </row>
    <row r="193" spans="1:52" x14ac:dyDescent="0.35">
      <c r="A193" s="427">
        <f t="shared" si="2"/>
        <v>191</v>
      </c>
      <c r="B193" s="47" t="s">
        <v>1556</v>
      </c>
      <c r="C193" s="47" t="s">
        <v>1557</v>
      </c>
      <c r="D193" s="47" t="s">
        <v>56</v>
      </c>
      <c r="E193" s="47" t="s">
        <v>131</v>
      </c>
      <c r="F193" s="47" t="s">
        <v>59</v>
      </c>
      <c r="G193" s="47" t="s">
        <v>58</v>
      </c>
      <c r="H193" s="47" t="s">
        <v>1058</v>
      </c>
      <c r="I193" s="47" t="s">
        <v>1058</v>
      </c>
      <c r="J193" s="47" t="s">
        <v>1058</v>
      </c>
      <c r="K193" s="47"/>
      <c r="L193" s="47" t="s">
        <v>1058</v>
      </c>
      <c r="M193" s="369" t="s">
        <v>97</v>
      </c>
      <c r="N193" s="370"/>
      <c r="O193" s="47" t="s">
        <v>1059</v>
      </c>
      <c r="P193" s="47" t="s">
        <v>1059</v>
      </c>
      <c r="Q193" s="47" t="s">
        <v>1059</v>
      </c>
      <c r="R193" s="47" t="s">
        <v>1059</v>
      </c>
      <c r="S193" s="47" t="s">
        <v>99</v>
      </c>
      <c r="T193" s="369"/>
      <c r="U193" s="370"/>
      <c r="V193" s="47" t="s">
        <v>1058</v>
      </c>
      <c r="W193" s="47" t="s">
        <v>1058</v>
      </c>
      <c r="X193" s="47"/>
      <c r="Y193" s="47" t="s">
        <v>1058</v>
      </c>
      <c r="Z193" s="47"/>
      <c r="AA193" s="369"/>
      <c r="AB193" s="370"/>
      <c r="AC193" s="47" t="s">
        <v>1059</v>
      </c>
      <c r="AD193" s="47" t="s">
        <v>1059</v>
      </c>
      <c r="AE193" s="47" t="s">
        <v>1059</v>
      </c>
      <c r="AF193" s="47" t="s">
        <v>1059</v>
      </c>
      <c r="AG193" s="47" t="s">
        <v>99</v>
      </c>
      <c r="AH193" s="369"/>
      <c r="AI193" s="370"/>
      <c r="AJ193" s="47" t="s">
        <v>1058</v>
      </c>
      <c r="AK193" s="47" t="s">
        <v>1058</v>
      </c>
      <c r="AL193" s="47"/>
      <c r="AM193" s="48">
        <v>1</v>
      </c>
      <c r="AN193" s="48">
        <v>0</v>
      </c>
      <c r="AO193" s="48">
        <v>2</v>
      </c>
      <c r="AP193" s="48"/>
      <c r="AQ193" s="48">
        <v>0</v>
      </c>
      <c r="AR193" s="48">
        <v>0</v>
      </c>
      <c r="AS193" s="48">
        <v>0</v>
      </c>
      <c r="AT193" s="48">
        <v>0</v>
      </c>
      <c r="AU193" s="48">
        <v>40</v>
      </c>
      <c r="AV193" s="48">
        <v>8</v>
      </c>
      <c r="AW193" s="48"/>
      <c r="AX193" s="48"/>
      <c r="AY193" s="48"/>
      <c r="AZ193" s="47" t="s">
        <v>870</v>
      </c>
    </row>
    <row r="194" spans="1:52" x14ac:dyDescent="0.35">
      <c r="A194" s="427">
        <f t="shared" si="2"/>
        <v>192</v>
      </c>
      <c r="B194" s="47" t="s">
        <v>1553</v>
      </c>
      <c r="C194" s="47" t="s">
        <v>1554</v>
      </c>
      <c r="D194" s="47" t="s">
        <v>56</v>
      </c>
      <c r="E194" s="47" t="s">
        <v>131</v>
      </c>
      <c r="F194" s="47" t="s">
        <v>59</v>
      </c>
      <c r="G194" s="47" t="s">
        <v>58</v>
      </c>
      <c r="H194" s="47"/>
      <c r="I194" s="47" t="s">
        <v>1058</v>
      </c>
      <c r="J194" s="47"/>
      <c r="K194" s="47"/>
      <c r="L194" s="47" t="s">
        <v>97</v>
      </c>
      <c r="M194" s="369"/>
      <c r="N194" s="370"/>
      <c r="O194" s="47" t="s">
        <v>1059</v>
      </c>
      <c r="P194" s="47" t="s">
        <v>1059</v>
      </c>
      <c r="Q194" s="47" t="s">
        <v>1059</v>
      </c>
      <c r="R194" s="47"/>
      <c r="S194" s="47" t="s">
        <v>99</v>
      </c>
      <c r="T194" s="369"/>
      <c r="U194" s="370"/>
      <c r="V194" s="47"/>
      <c r="W194" s="47"/>
      <c r="X194" s="47"/>
      <c r="Y194" s="47" t="s">
        <v>1058</v>
      </c>
      <c r="Z194" s="47" t="s">
        <v>97</v>
      </c>
      <c r="AA194" s="369"/>
      <c r="AB194" s="370"/>
      <c r="AC194" s="47"/>
      <c r="AD194" s="47" t="s">
        <v>1058</v>
      </c>
      <c r="AE194" s="47" t="s">
        <v>1058</v>
      </c>
      <c r="AF194" s="47"/>
      <c r="AG194" s="47" t="s">
        <v>1058</v>
      </c>
      <c r="AH194" s="369" t="s">
        <v>97</v>
      </c>
      <c r="AI194" s="370"/>
      <c r="AJ194" s="47" t="s">
        <v>1059</v>
      </c>
      <c r="AK194" s="47" t="s">
        <v>1059</v>
      </c>
      <c r="AL194" s="47"/>
      <c r="AM194" s="48">
        <v>3</v>
      </c>
      <c r="AN194" s="48">
        <v>0</v>
      </c>
      <c r="AO194" s="48">
        <v>1</v>
      </c>
      <c r="AP194" s="48"/>
      <c r="AQ194" s="48">
        <v>0</v>
      </c>
      <c r="AR194" s="48">
        <v>0</v>
      </c>
      <c r="AS194" s="48">
        <v>0</v>
      </c>
      <c r="AT194" s="48">
        <v>0</v>
      </c>
      <c r="AU194" s="430">
        <v>21.25</v>
      </c>
      <c r="AV194" s="430">
        <v>4.25</v>
      </c>
      <c r="AW194" s="48"/>
      <c r="AX194" s="48"/>
      <c r="AY194" s="48"/>
      <c r="AZ194" s="47" t="s">
        <v>870</v>
      </c>
    </row>
    <row r="195" spans="1:52" x14ac:dyDescent="0.35">
      <c r="A195" s="427">
        <f t="shared" si="2"/>
        <v>193</v>
      </c>
      <c r="B195" s="47" t="s">
        <v>1550</v>
      </c>
      <c r="C195" s="47" t="s">
        <v>1551</v>
      </c>
      <c r="D195" s="47" t="s">
        <v>56</v>
      </c>
      <c r="E195" s="47" t="s">
        <v>131</v>
      </c>
      <c r="F195" s="47" t="s">
        <v>59</v>
      </c>
      <c r="G195" s="47" t="s">
        <v>58</v>
      </c>
      <c r="H195" s="47" t="s">
        <v>1058</v>
      </c>
      <c r="I195" s="47" t="s">
        <v>1058</v>
      </c>
      <c r="J195" s="47" t="s">
        <v>1058</v>
      </c>
      <c r="K195" s="47" t="s">
        <v>1058</v>
      </c>
      <c r="L195" s="47" t="s">
        <v>97</v>
      </c>
      <c r="M195" s="369"/>
      <c r="N195" s="370"/>
      <c r="O195" s="47" t="s">
        <v>1059</v>
      </c>
      <c r="P195" s="47" t="s">
        <v>1059</v>
      </c>
      <c r="Q195" s="47" t="s">
        <v>1059</v>
      </c>
      <c r="R195" s="47" t="s">
        <v>1059</v>
      </c>
      <c r="S195" s="47" t="s">
        <v>99</v>
      </c>
      <c r="T195" s="369"/>
      <c r="U195" s="370"/>
      <c r="V195" s="47" t="s">
        <v>1058</v>
      </c>
      <c r="W195" s="47" t="s">
        <v>1058</v>
      </c>
      <c r="X195" s="47" t="s">
        <v>1058</v>
      </c>
      <c r="Y195" s="47" t="s">
        <v>1058</v>
      </c>
      <c r="Z195" s="47" t="s">
        <v>97</v>
      </c>
      <c r="AA195" s="369"/>
      <c r="AB195" s="370"/>
      <c r="AC195" s="47" t="s">
        <v>1059</v>
      </c>
      <c r="AD195" s="47" t="s">
        <v>1059</v>
      </c>
      <c r="AE195" s="47" t="s">
        <v>1059</v>
      </c>
      <c r="AF195" s="47" t="s">
        <v>1059</v>
      </c>
      <c r="AG195" s="47"/>
      <c r="AH195" s="369"/>
      <c r="AI195" s="370"/>
      <c r="AJ195" s="47" t="s">
        <v>1058</v>
      </c>
      <c r="AK195" s="47"/>
      <c r="AL195" s="47"/>
      <c r="AM195" s="48">
        <v>2</v>
      </c>
      <c r="AN195" s="48">
        <v>0</v>
      </c>
      <c r="AO195" s="48">
        <v>1</v>
      </c>
      <c r="AP195" s="48"/>
      <c r="AQ195" s="48">
        <v>0</v>
      </c>
      <c r="AR195" s="48">
        <v>0</v>
      </c>
      <c r="AS195" s="48">
        <v>0</v>
      </c>
      <c r="AT195" s="48">
        <v>0</v>
      </c>
      <c r="AU195" s="48">
        <v>40</v>
      </c>
      <c r="AV195" s="48">
        <v>8</v>
      </c>
      <c r="AW195" s="48"/>
      <c r="AX195" s="48"/>
      <c r="AY195" s="48"/>
      <c r="AZ195" s="47" t="s">
        <v>870</v>
      </c>
    </row>
    <row r="196" spans="1:52" x14ac:dyDescent="0.35">
      <c r="A196" s="427">
        <f t="shared" ref="A196:A259" si="3">ROW()-2</f>
        <v>194</v>
      </c>
      <c r="B196" s="47" t="s">
        <v>1547</v>
      </c>
      <c r="C196" s="47" t="s">
        <v>1548</v>
      </c>
      <c r="D196" s="47" t="s">
        <v>56</v>
      </c>
      <c r="E196" s="47" t="s">
        <v>131</v>
      </c>
      <c r="F196" s="47" t="s">
        <v>59</v>
      </c>
      <c r="G196" s="47" t="s">
        <v>58</v>
      </c>
      <c r="H196" s="47" t="s">
        <v>1058</v>
      </c>
      <c r="I196" s="47" t="s">
        <v>1059</v>
      </c>
      <c r="J196" s="47"/>
      <c r="K196" s="47"/>
      <c r="L196" s="47" t="s">
        <v>99</v>
      </c>
      <c r="M196" s="369"/>
      <c r="N196" s="370"/>
      <c r="O196" s="47" t="s">
        <v>1058</v>
      </c>
      <c r="P196" s="47"/>
      <c r="Q196" s="47" t="s">
        <v>1058</v>
      </c>
      <c r="R196" s="47" t="s">
        <v>1058</v>
      </c>
      <c r="S196" s="47"/>
      <c r="T196" s="369"/>
      <c r="U196" s="370"/>
      <c r="V196" s="47"/>
      <c r="W196" s="47" t="s">
        <v>1059</v>
      </c>
      <c r="X196" s="47" t="s">
        <v>1059</v>
      </c>
      <c r="Y196" s="47" t="s">
        <v>1059</v>
      </c>
      <c r="Z196" s="47"/>
      <c r="AA196" s="369" t="s">
        <v>99</v>
      </c>
      <c r="AB196" s="370"/>
      <c r="AC196" s="47" t="s">
        <v>1058</v>
      </c>
      <c r="AD196" s="47"/>
      <c r="AE196" s="47" t="s">
        <v>1059</v>
      </c>
      <c r="AF196" s="47" t="s">
        <v>1059</v>
      </c>
      <c r="AG196" s="47" t="s">
        <v>1059</v>
      </c>
      <c r="AH196" s="369" t="s">
        <v>99</v>
      </c>
      <c r="AI196" s="370"/>
      <c r="AJ196" s="47"/>
      <c r="AK196" s="47" t="s">
        <v>1058</v>
      </c>
      <c r="AL196" s="47"/>
      <c r="AM196" s="48">
        <v>0</v>
      </c>
      <c r="AN196" s="48">
        <v>0</v>
      </c>
      <c r="AO196" s="48">
        <v>3</v>
      </c>
      <c r="AP196" s="48"/>
      <c r="AQ196" s="48">
        <v>0</v>
      </c>
      <c r="AR196" s="48">
        <v>0</v>
      </c>
      <c r="AS196" s="48">
        <v>0</v>
      </c>
      <c r="AT196" s="48">
        <v>0</v>
      </c>
      <c r="AU196" s="48">
        <v>35</v>
      </c>
      <c r="AV196" s="48">
        <v>7</v>
      </c>
      <c r="AW196" s="48"/>
      <c r="AX196" s="48"/>
      <c r="AY196" s="48"/>
      <c r="AZ196" s="47" t="s">
        <v>870</v>
      </c>
    </row>
    <row r="197" spans="1:52" x14ac:dyDescent="0.35">
      <c r="A197" s="427">
        <f t="shared" si="3"/>
        <v>195</v>
      </c>
      <c r="B197" s="47" t="s">
        <v>1544</v>
      </c>
      <c r="C197" s="47" t="s">
        <v>1545</v>
      </c>
      <c r="D197" s="47" t="s">
        <v>56</v>
      </c>
      <c r="E197" s="47" t="s">
        <v>131</v>
      </c>
      <c r="F197" s="47" t="s">
        <v>63</v>
      </c>
      <c r="G197" s="47" t="s">
        <v>58</v>
      </c>
      <c r="H197" s="47"/>
      <c r="I197" s="47"/>
      <c r="J197" s="47" t="s">
        <v>1058</v>
      </c>
      <c r="K197" s="47"/>
      <c r="L197" s="47" t="s">
        <v>1058</v>
      </c>
      <c r="M197" s="369" t="s">
        <v>97</v>
      </c>
      <c r="N197" s="370"/>
      <c r="O197" s="47" t="s">
        <v>1059</v>
      </c>
      <c r="P197" s="47"/>
      <c r="Q197" s="47"/>
      <c r="R197" s="47" t="s">
        <v>1059</v>
      </c>
      <c r="S197" s="47" t="s">
        <v>1059</v>
      </c>
      <c r="T197" s="369"/>
      <c r="U197" s="370"/>
      <c r="V197" s="47"/>
      <c r="W197" s="47"/>
      <c r="X197" s="47" t="s">
        <v>1058</v>
      </c>
      <c r="Y197" s="47"/>
      <c r="Z197" s="47" t="s">
        <v>1058</v>
      </c>
      <c r="AA197" s="369"/>
      <c r="AB197" s="370"/>
      <c r="AC197" s="47" t="s">
        <v>1059</v>
      </c>
      <c r="AD197" s="47" t="s">
        <v>1059</v>
      </c>
      <c r="AE197" s="47" t="s">
        <v>1059</v>
      </c>
      <c r="AF197" s="47" t="s">
        <v>1059</v>
      </c>
      <c r="AG197" s="47"/>
      <c r="AH197" s="369" t="s">
        <v>99</v>
      </c>
      <c r="AI197" s="370"/>
      <c r="AJ197" s="47"/>
      <c r="AK197" s="47" t="s">
        <v>1058</v>
      </c>
      <c r="AL197" s="47"/>
      <c r="AM197" s="48">
        <v>1</v>
      </c>
      <c r="AN197" s="48">
        <v>0</v>
      </c>
      <c r="AO197" s="48">
        <v>1</v>
      </c>
      <c r="AP197" s="48"/>
      <c r="AQ197" s="48">
        <v>0</v>
      </c>
      <c r="AR197" s="48">
        <v>0</v>
      </c>
      <c r="AS197" s="48">
        <v>0</v>
      </c>
      <c r="AT197" s="48">
        <v>0</v>
      </c>
      <c r="AU197" s="48">
        <v>35</v>
      </c>
      <c r="AV197" s="48">
        <v>7</v>
      </c>
      <c r="AW197" s="48"/>
      <c r="AX197" s="48"/>
      <c r="AY197" s="48"/>
      <c r="AZ197" s="47" t="s">
        <v>1067</v>
      </c>
    </row>
    <row r="198" spans="1:52" x14ac:dyDescent="0.35">
      <c r="A198" s="427">
        <f t="shared" si="3"/>
        <v>196</v>
      </c>
      <c r="B198" s="47" t="s">
        <v>1541</v>
      </c>
      <c r="C198" s="47" t="s">
        <v>1542</v>
      </c>
      <c r="D198" s="47" t="s">
        <v>56</v>
      </c>
      <c r="E198" s="47" t="s">
        <v>131</v>
      </c>
      <c r="F198" s="47" t="s">
        <v>63</v>
      </c>
      <c r="G198" s="47" t="s">
        <v>58</v>
      </c>
      <c r="H198" s="47" t="s">
        <v>1058</v>
      </c>
      <c r="I198" s="47" t="s">
        <v>1058</v>
      </c>
      <c r="J198" s="47" t="s">
        <v>1058</v>
      </c>
      <c r="K198" s="47" t="s">
        <v>1058</v>
      </c>
      <c r="L198" s="47"/>
      <c r="M198" s="369" t="s">
        <v>97</v>
      </c>
      <c r="N198" s="370"/>
      <c r="O198" s="47"/>
      <c r="P198" s="47" t="s">
        <v>1059</v>
      </c>
      <c r="Q198" s="47" t="s">
        <v>1059</v>
      </c>
      <c r="R198" s="47" t="s">
        <v>1059</v>
      </c>
      <c r="S198" s="47"/>
      <c r="T198" s="369" t="s">
        <v>99</v>
      </c>
      <c r="U198" s="370"/>
      <c r="V198" s="47" t="s">
        <v>1058</v>
      </c>
      <c r="W198" s="47" t="s">
        <v>1058</v>
      </c>
      <c r="X198" s="47" t="s">
        <v>1058</v>
      </c>
      <c r="Y198" s="47"/>
      <c r="Z198" s="47" t="s">
        <v>1058</v>
      </c>
      <c r="AA198" s="369" t="s">
        <v>97</v>
      </c>
      <c r="AB198" s="370"/>
      <c r="AC198" s="47" t="s">
        <v>1059</v>
      </c>
      <c r="AD198" s="47" t="s">
        <v>1059</v>
      </c>
      <c r="AE198" s="47"/>
      <c r="AF198" s="47" t="s">
        <v>1059</v>
      </c>
      <c r="AG198" s="47" t="s">
        <v>1059</v>
      </c>
      <c r="AH198" s="369" t="s">
        <v>99</v>
      </c>
      <c r="AI198" s="370"/>
      <c r="AJ198" s="47" t="s">
        <v>1058</v>
      </c>
      <c r="AK198" s="47"/>
      <c r="AL198" s="47"/>
      <c r="AM198" s="48">
        <v>2</v>
      </c>
      <c r="AN198" s="48">
        <v>0</v>
      </c>
      <c r="AO198" s="48">
        <v>2</v>
      </c>
      <c r="AP198" s="48"/>
      <c r="AQ198" s="48">
        <v>0</v>
      </c>
      <c r="AR198" s="48">
        <v>0</v>
      </c>
      <c r="AS198" s="48">
        <v>0</v>
      </c>
      <c r="AT198" s="48">
        <v>0</v>
      </c>
      <c r="AU198" s="48">
        <v>35</v>
      </c>
      <c r="AV198" s="48">
        <v>7</v>
      </c>
      <c r="AW198" s="48"/>
      <c r="AX198" s="48"/>
      <c r="AY198" s="48"/>
      <c r="AZ198" s="47" t="s">
        <v>319</v>
      </c>
    </row>
    <row r="199" spans="1:52" x14ac:dyDescent="0.35">
      <c r="A199" s="427">
        <f t="shared" si="3"/>
        <v>197</v>
      </c>
      <c r="B199" s="47" t="s">
        <v>1538</v>
      </c>
      <c r="C199" s="47" t="s">
        <v>1539</v>
      </c>
      <c r="D199" s="47" t="s">
        <v>56</v>
      </c>
      <c r="E199" s="47" t="s">
        <v>131</v>
      </c>
      <c r="F199" s="47" t="s">
        <v>63</v>
      </c>
      <c r="G199" s="47" t="s">
        <v>58</v>
      </c>
      <c r="H199" s="47" t="s">
        <v>1059</v>
      </c>
      <c r="I199" s="47" t="s">
        <v>1059</v>
      </c>
      <c r="J199" s="47" t="s">
        <v>1059</v>
      </c>
      <c r="K199" s="47" t="s">
        <v>1059</v>
      </c>
      <c r="L199" s="47" t="s">
        <v>99</v>
      </c>
      <c r="M199" s="369"/>
      <c r="N199" s="370"/>
      <c r="O199" s="47" t="s">
        <v>1058</v>
      </c>
      <c r="P199" s="47" t="s">
        <v>1058</v>
      </c>
      <c r="Q199" s="47" t="s">
        <v>1058</v>
      </c>
      <c r="R199" s="47" t="s">
        <v>1058</v>
      </c>
      <c r="S199" s="47" t="s">
        <v>97</v>
      </c>
      <c r="T199" s="369"/>
      <c r="U199" s="370"/>
      <c r="V199" s="47" t="s">
        <v>1059</v>
      </c>
      <c r="W199" s="47" t="s">
        <v>1059</v>
      </c>
      <c r="X199" s="47" t="s">
        <v>1059</v>
      </c>
      <c r="Y199" s="47" t="s">
        <v>1059</v>
      </c>
      <c r="Z199" s="47" t="s">
        <v>99</v>
      </c>
      <c r="AA199" s="369"/>
      <c r="AB199" s="370"/>
      <c r="AC199" s="47" t="s">
        <v>1058</v>
      </c>
      <c r="AD199" s="47" t="s">
        <v>1058</v>
      </c>
      <c r="AE199" s="47" t="s">
        <v>1058</v>
      </c>
      <c r="AF199" s="47" t="s">
        <v>1058</v>
      </c>
      <c r="AG199" s="47" t="s">
        <v>97</v>
      </c>
      <c r="AH199" s="369"/>
      <c r="AI199" s="370"/>
      <c r="AJ199" s="47"/>
      <c r="AK199" s="47" t="s">
        <v>1059</v>
      </c>
      <c r="AL199" s="47"/>
      <c r="AM199" s="48">
        <v>2</v>
      </c>
      <c r="AN199" s="48">
        <v>0</v>
      </c>
      <c r="AO199" s="48">
        <v>2</v>
      </c>
      <c r="AP199" s="48"/>
      <c r="AQ199" s="48">
        <v>0</v>
      </c>
      <c r="AR199" s="48">
        <v>0</v>
      </c>
      <c r="AS199" s="48">
        <v>0</v>
      </c>
      <c r="AT199" s="48">
        <v>0</v>
      </c>
      <c r="AU199" s="48">
        <v>45</v>
      </c>
      <c r="AV199" s="48">
        <v>9</v>
      </c>
      <c r="AW199" s="48"/>
      <c r="AX199" s="48"/>
      <c r="AY199" s="48"/>
      <c r="AZ199" s="47" t="s">
        <v>319</v>
      </c>
    </row>
    <row r="200" spans="1:52" x14ac:dyDescent="0.35">
      <c r="A200" s="427">
        <f t="shared" si="3"/>
        <v>198</v>
      </c>
      <c r="B200" s="47" t="s">
        <v>1535</v>
      </c>
      <c r="C200" s="47" t="s">
        <v>1536</v>
      </c>
      <c r="D200" s="47" t="s">
        <v>56</v>
      </c>
      <c r="E200" s="47" t="s">
        <v>131</v>
      </c>
      <c r="F200" s="47" t="s">
        <v>63</v>
      </c>
      <c r="G200" s="47" t="s">
        <v>58</v>
      </c>
      <c r="H200" s="47" t="s">
        <v>1059</v>
      </c>
      <c r="I200" s="47" t="s">
        <v>1059</v>
      </c>
      <c r="J200" s="47" t="s">
        <v>1059</v>
      </c>
      <c r="K200" s="47"/>
      <c r="L200" s="47" t="s">
        <v>99</v>
      </c>
      <c r="M200" s="369"/>
      <c r="N200" s="370"/>
      <c r="O200" s="47"/>
      <c r="P200" s="47"/>
      <c r="Q200" s="47" t="s">
        <v>1058</v>
      </c>
      <c r="R200" s="47" t="s">
        <v>1058</v>
      </c>
      <c r="S200" s="47" t="s">
        <v>97</v>
      </c>
      <c r="T200" s="369"/>
      <c r="U200" s="370"/>
      <c r="V200" s="47"/>
      <c r="W200" s="47" t="s">
        <v>1059</v>
      </c>
      <c r="X200" s="47" t="s">
        <v>1059</v>
      </c>
      <c r="Y200" s="47" t="s">
        <v>1059</v>
      </c>
      <c r="Z200" s="47" t="s">
        <v>99</v>
      </c>
      <c r="AA200" s="369"/>
      <c r="AB200" s="370"/>
      <c r="AC200" s="47"/>
      <c r="AD200" s="47" t="s">
        <v>1058</v>
      </c>
      <c r="AE200" s="47" t="s">
        <v>1058</v>
      </c>
      <c r="AF200" s="47"/>
      <c r="AG200" s="47"/>
      <c r="AH200" s="369" t="s">
        <v>97</v>
      </c>
      <c r="AI200" s="370"/>
      <c r="AJ200" s="47"/>
      <c r="AK200" s="47" t="s">
        <v>1059</v>
      </c>
      <c r="AL200" s="47"/>
      <c r="AM200" s="48">
        <v>2</v>
      </c>
      <c r="AN200" s="48">
        <v>0</v>
      </c>
      <c r="AO200" s="48">
        <v>2</v>
      </c>
      <c r="AP200" s="48"/>
      <c r="AQ200" s="48">
        <v>0</v>
      </c>
      <c r="AR200" s="48">
        <v>0</v>
      </c>
      <c r="AS200" s="48">
        <v>0</v>
      </c>
      <c r="AT200" s="48">
        <v>0</v>
      </c>
      <c r="AU200" s="48">
        <v>35</v>
      </c>
      <c r="AV200" s="48">
        <v>7</v>
      </c>
      <c r="AW200" s="48"/>
      <c r="AX200" s="48"/>
      <c r="AY200" s="48"/>
      <c r="AZ200" s="47" t="s">
        <v>319</v>
      </c>
    </row>
    <row r="201" spans="1:52" x14ac:dyDescent="0.35">
      <c r="A201" s="427">
        <f t="shared" si="3"/>
        <v>199</v>
      </c>
      <c r="B201" s="47" t="s">
        <v>1514</v>
      </c>
      <c r="C201" s="47" t="s">
        <v>1515</v>
      </c>
      <c r="D201" s="47" t="s">
        <v>56</v>
      </c>
      <c r="E201" s="47" t="s">
        <v>131</v>
      </c>
      <c r="F201" s="47" t="s">
        <v>59</v>
      </c>
      <c r="G201" s="47" t="s">
        <v>58</v>
      </c>
      <c r="H201" s="47" t="s">
        <v>99</v>
      </c>
      <c r="I201" s="47" t="s">
        <v>1059</v>
      </c>
      <c r="J201" s="47" t="s">
        <v>1059</v>
      </c>
      <c r="K201" s="47"/>
      <c r="L201" s="47" t="s">
        <v>1059</v>
      </c>
      <c r="M201" s="369" t="s">
        <v>1059</v>
      </c>
      <c r="N201" s="370"/>
      <c r="O201" s="47" t="s">
        <v>1058</v>
      </c>
      <c r="P201" s="47" t="s">
        <v>1058</v>
      </c>
      <c r="Q201" s="47"/>
      <c r="R201" s="47" t="s">
        <v>1058</v>
      </c>
      <c r="S201" s="47" t="s">
        <v>1058</v>
      </c>
      <c r="T201" s="369" t="s">
        <v>97</v>
      </c>
      <c r="U201" s="370"/>
      <c r="V201" s="47" t="s">
        <v>1059</v>
      </c>
      <c r="W201" s="47" t="s">
        <v>1059</v>
      </c>
      <c r="X201" s="47" t="s">
        <v>1059</v>
      </c>
      <c r="Y201" s="47" t="s">
        <v>1059</v>
      </c>
      <c r="Z201" s="47" t="s">
        <v>99</v>
      </c>
      <c r="AA201" s="369"/>
      <c r="AB201" s="370"/>
      <c r="AC201" s="47" t="s">
        <v>1058</v>
      </c>
      <c r="AD201" s="47" t="s">
        <v>1058</v>
      </c>
      <c r="AE201" s="47" t="s">
        <v>1058</v>
      </c>
      <c r="AF201" s="47"/>
      <c r="AG201" s="47" t="s">
        <v>1058</v>
      </c>
      <c r="AH201" s="369" t="s">
        <v>97</v>
      </c>
      <c r="AI201" s="370"/>
      <c r="AJ201" s="47" t="s">
        <v>1059</v>
      </c>
      <c r="AK201" s="47" t="s">
        <v>1059</v>
      </c>
      <c r="AL201" s="47"/>
      <c r="AM201" s="48">
        <v>2</v>
      </c>
      <c r="AN201" s="48">
        <v>0</v>
      </c>
      <c r="AO201" s="48">
        <v>2</v>
      </c>
      <c r="AP201" s="48"/>
      <c r="AQ201" s="48">
        <v>0</v>
      </c>
      <c r="AR201" s="48">
        <v>0</v>
      </c>
      <c r="AS201" s="48">
        <v>0</v>
      </c>
      <c r="AT201" s="48">
        <v>0</v>
      </c>
      <c r="AU201" s="48">
        <v>50</v>
      </c>
      <c r="AV201" s="48">
        <v>10</v>
      </c>
      <c r="AW201" s="48"/>
      <c r="AX201" s="48"/>
      <c r="AY201" s="48"/>
      <c r="AZ201" s="47" t="s">
        <v>1068</v>
      </c>
    </row>
    <row r="202" spans="1:52" x14ac:dyDescent="0.35">
      <c r="A202" s="427">
        <f t="shared" si="3"/>
        <v>200</v>
      </c>
      <c r="B202" s="47" t="s">
        <v>1511</v>
      </c>
      <c r="C202" s="47" t="s">
        <v>1512</v>
      </c>
      <c r="D202" s="47" t="s">
        <v>56</v>
      </c>
      <c r="E202" s="47" t="s">
        <v>131</v>
      </c>
      <c r="F202" s="47" t="s">
        <v>59</v>
      </c>
      <c r="G202" s="47" t="s">
        <v>58</v>
      </c>
      <c r="H202" s="47" t="s">
        <v>1059</v>
      </c>
      <c r="I202" s="47" t="s">
        <v>1059</v>
      </c>
      <c r="J202" s="47" t="s">
        <v>1059</v>
      </c>
      <c r="K202" s="47" t="s">
        <v>1059</v>
      </c>
      <c r="L202" s="47" t="s">
        <v>99</v>
      </c>
      <c r="M202" s="369"/>
      <c r="N202" s="370"/>
      <c r="O202" s="47"/>
      <c r="P202" s="47" t="s">
        <v>1058</v>
      </c>
      <c r="Q202" s="47" t="s">
        <v>1058</v>
      </c>
      <c r="R202" s="47" t="s">
        <v>1058</v>
      </c>
      <c r="S202" s="47" t="s">
        <v>1058</v>
      </c>
      <c r="T202" s="369" t="s">
        <v>97</v>
      </c>
      <c r="U202" s="370"/>
      <c r="V202" s="47" t="s">
        <v>1059</v>
      </c>
      <c r="W202" s="47" t="s">
        <v>1059</v>
      </c>
      <c r="X202" s="47" t="s">
        <v>1059</v>
      </c>
      <c r="Y202" s="47" t="s">
        <v>1059</v>
      </c>
      <c r="Z202" s="47" t="s">
        <v>99</v>
      </c>
      <c r="AA202" s="369"/>
      <c r="AB202" s="370"/>
      <c r="AC202" s="47" t="s">
        <v>1058</v>
      </c>
      <c r="AD202" s="47" t="s">
        <v>1058</v>
      </c>
      <c r="AE202" s="47" t="s">
        <v>1058</v>
      </c>
      <c r="AF202" s="47" t="s">
        <v>1059</v>
      </c>
      <c r="AG202" s="47" t="s">
        <v>99</v>
      </c>
      <c r="AH202" s="369"/>
      <c r="AI202" s="370"/>
      <c r="AJ202" s="47" t="s">
        <v>1058</v>
      </c>
      <c r="AK202" s="47" t="s">
        <v>1058</v>
      </c>
      <c r="AL202" s="47"/>
      <c r="AM202" s="48">
        <v>1</v>
      </c>
      <c r="AN202" s="48">
        <v>0</v>
      </c>
      <c r="AO202" s="48">
        <v>3</v>
      </c>
      <c r="AP202" s="48"/>
      <c r="AQ202" s="48">
        <v>0</v>
      </c>
      <c r="AR202" s="48">
        <v>0</v>
      </c>
      <c r="AS202" s="48">
        <v>0</v>
      </c>
      <c r="AT202" s="48">
        <v>0</v>
      </c>
      <c r="AU202" s="48">
        <v>45</v>
      </c>
      <c r="AV202" s="48">
        <v>9</v>
      </c>
      <c r="AW202" s="48"/>
      <c r="AX202" s="48"/>
      <c r="AY202" s="48"/>
      <c r="AZ202" s="47" t="s">
        <v>1068</v>
      </c>
    </row>
    <row r="203" spans="1:52" x14ac:dyDescent="0.35">
      <c r="A203" s="427">
        <f t="shared" si="3"/>
        <v>201</v>
      </c>
      <c r="B203" s="47" t="s">
        <v>1508</v>
      </c>
      <c r="C203" s="47" t="s">
        <v>1509</v>
      </c>
      <c r="D203" s="47" t="s">
        <v>56</v>
      </c>
      <c r="E203" s="47" t="s">
        <v>131</v>
      </c>
      <c r="F203" s="47" t="s">
        <v>57</v>
      </c>
      <c r="G203" s="47" t="s">
        <v>58</v>
      </c>
      <c r="H203" s="47" t="s">
        <v>1058</v>
      </c>
      <c r="I203" s="47" t="s">
        <v>1058</v>
      </c>
      <c r="J203" s="47" t="s">
        <v>1058</v>
      </c>
      <c r="K203" s="47" t="s">
        <v>1058</v>
      </c>
      <c r="L203" s="47"/>
      <c r="M203" s="369"/>
      <c r="N203" s="370"/>
      <c r="O203" s="47"/>
      <c r="P203" s="47"/>
      <c r="Q203" s="47" t="s">
        <v>1058</v>
      </c>
      <c r="R203" s="47" t="s">
        <v>1058</v>
      </c>
      <c r="S203" s="47" t="s">
        <v>97</v>
      </c>
      <c r="T203" s="369"/>
      <c r="U203" s="370"/>
      <c r="V203" s="47"/>
      <c r="W203" s="47" t="s">
        <v>1059</v>
      </c>
      <c r="X203" s="47" t="s">
        <v>1059</v>
      </c>
      <c r="Y203" s="47" t="s">
        <v>1059</v>
      </c>
      <c r="Z203" s="47" t="s">
        <v>1059</v>
      </c>
      <c r="AA203" s="369" t="s">
        <v>99</v>
      </c>
      <c r="AB203" s="370"/>
      <c r="AC203" s="47" t="s">
        <v>1058</v>
      </c>
      <c r="AD203" s="47" t="s">
        <v>1058</v>
      </c>
      <c r="AE203" s="47" t="s">
        <v>1058</v>
      </c>
      <c r="AF203" s="47" t="s">
        <v>1058</v>
      </c>
      <c r="AG203" s="47" t="s">
        <v>97</v>
      </c>
      <c r="AH203" s="369"/>
      <c r="AI203" s="370"/>
      <c r="AJ203" s="47" t="s">
        <v>1059</v>
      </c>
      <c r="AK203" s="47" t="s">
        <v>1059</v>
      </c>
      <c r="AL203" s="47"/>
      <c r="AM203" s="48">
        <v>2</v>
      </c>
      <c r="AN203" s="48">
        <v>0</v>
      </c>
      <c r="AO203" s="48">
        <v>1</v>
      </c>
      <c r="AP203" s="48"/>
      <c r="AQ203" s="48">
        <v>0</v>
      </c>
      <c r="AR203" s="48">
        <v>0</v>
      </c>
      <c r="AS203" s="48">
        <v>0</v>
      </c>
      <c r="AT203" s="48">
        <v>0</v>
      </c>
      <c r="AU203" s="48">
        <v>30</v>
      </c>
      <c r="AV203" s="48">
        <v>6</v>
      </c>
      <c r="AW203" s="48"/>
      <c r="AX203" s="48"/>
      <c r="AY203" s="48"/>
      <c r="AZ203" s="47" t="s">
        <v>1068</v>
      </c>
    </row>
    <row r="204" spans="1:52" x14ac:dyDescent="0.35">
      <c r="A204" s="427">
        <f t="shared" si="3"/>
        <v>202</v>
      </c>
      <c r="B204" s="47" t="s">
        <v>1505</v>
      </c>
      <c r="C204" s="47" t="s">
        <v>1506</v>
      </c>
      <c r="D204" s="47" t="s">
        <v>56</v>
      </c>
      <c r="E204" s="47" t="s">
        <v>131</v>
      </c>
      <c r="F204" s="47" t="s">
        <v>57</v>
      </c>
      <c r="G204" s="47" t="s">
        <v>58</v>
      </c>
      <c r="H204" s="47" t="s">
        <v>97</v>
      </c>
      <c r="I204" s="47" t="s">
        <v>1058</v>
      </c>
      <c r="J204" s="47" t="s">
        <v>1058</v>
      </c>
      <c r="K204" s="47" t="s">
        <v>1058</v>
      </c>
      <c r="L204" s="47" t="s">
        <v>1058</v>
      </c>
      <c r="M204" s="369"/>
      <c r="N204" s="370"/>
      <c r="O204" s="47"/>
      <c r="P204" s="47" t="s">
        <v>1059</v>
      </c>
      <c r="Q204" s="47" t="s">
        <v>1059</v>
      </c>
      <c r="R204" s="47" t="s">
        <v>1059</v>
      </c>
      <c r="S204" s="47" t="s">
        <v>1059</v>
      </c>
      <c r="T204" s="369" t="s">
        <v>99</v>
      </c>
      <c r="U204" s="370"/>
      <c r="V204" s="47" t="s">
        <v>1058</v>
      </c>
      <c r="W204" s="47" t="s">
        <v>1058</v>
      </c>
      <c r="X204" s="47" t="s">
        <v>1058</v>
      </c>
      <c r="Y204" s="47" t="s">
        <v>1058</v>
      </c>
      <c r="Z204" s="47" t="s">
        <v>97</v>
      </c>
      <c r="AA204" s="369"/>
      <c r="AB204" s="370"/>
      <c r="AC204" s="47" t="s">
        <v>1059</v>
      </c>
      <c r="AD204" s="47" t="s">
        <v>1059</v>
      </c>
      <c r="AE204" s="47" t="s">
        <v>1059</v>
      </c>
      <c r="AF204" s="47" t="s">
        <v>1059</v>
      </c>
      <c r="AG204" s="47" t="s">
        <v>99</v>
      </c>
      <c r="AH204" s="369"/>
      <c r="AI204" s="370"/>
      <c r="AJ204" s="47" t="s">
        <v>1058</v>
      </c>
      <c r="AK204" s="47" t="s">
        <v>1058</v>
      </c>
      <c r="AL204" s="47"/>
      <c r="AM204" s="48">
        <v>2</v>
      </c>
      <c r="AN204" s="48">
        <v>0</v>
      </c>
      <c r="AO204" s="48">
        <v>2</v>
      </c>
      <c r="AP204" s="48"/>
      <c r="AQ204" s="48">
        <v>0</v>
      </c>
      <c r="AR204" s="48">
        <v>0</v>
      </c>
      <c r="AS204" s="48">
        <v>0</v>
      </c>
      <c r="AT204" s="48">
        <v>0</v>
      </c>
      <c r="AU204" s="48">
        <v>40</v>
      </c>
      <c r="AV204" s="48">
        <v>8</v>
      </c>
      <c r="AW204" s="48"/>
      <c r="AX204" s="48"/>
      <c r="AY204" s="48"/>
      <c r="AZ204" s="47" t="s">
        <v>1068</v>
      </c>
    </row>
    <row r="205" spans="1:52" x14ac:dyDescent="0.35">
      <c r="A205" s="427">
        <f t="shared" si="3"/>
        <v>203</v>
      </c>
      <c r="B205" s="47" t="s">
        <v>1502</v>
      </c>
      <c r="C205" s="47" t="s">
        <v>1503</v>
      </c>
      <c r="D205" s="47" t="s">
        <v>56</v>
      </c>
      <c r="E205" s="47" t="s">
        <v>131</v>
      </c>
      <c r="F205" s="47" t="s">
        <v>57</v>
      </c>
      <c r="G205" s="47" t="s">
        <v>58</v>
      </c>
      <c r="H205" s="47" t="s">
        <v>1058</v>
      </c>
      <c r="I205" s="47" t="s">
        <v>1058</v>
      </c>
      <c r="J205" s="47"/>
      <c r="K205" s="47" t="s">
        <v>1058</v>
      </c>
      <c r="L205" s="47" t="s">
        <v>1058</v>
      </c>
      <c r="M205" s="369" t="s">
        <v>97</v>
      </c>
      <c r="N205" s="370"/>
      <c r="O205" s="47" t="s">
        <v>1059</v>
      </c>
      <c r="P205" s="47" t="s">
        <v>1059</v>
      </c>
      <c r="Q205" s="47" t="s">
        <v>1059</v>
      </c>
      <c r="R205" s="47"/>
      <c r="S205" s="47" t="s">
        <v>1059</v>
      </c>
      <c r="T205" s="369" t="s">
        <v>99</v>
      </c>
      <c r="U205" s="370"/>
      <c r="V205" s="47" t="s">
        <v>1058</v>
      </c>
      <c r="W205" s="47" t="s">
        <v>1058</v>
      </c>
      <c r="X205" s="47" t="s">
        <v>1058</v>
      </c>
      <c r="Y205" s="47" t="s">
        <v>1058</v>
      </c>
      <c r="Z205" s="47" t="s">
        <v>97</v>
      </c>
      <c r="AA205" s="369"/>
      <c r="AB205" s="370"/>
      <c r="AC205" s="47" t="s">
        <v>1059</v>
      </c>
      <c r="AD205" s="47" t="s">
        <v>1059</v>
      </c>
      <c r="AE205" s="47" t="s">
        <v>1059</v>
      </c>
      <c r="AF205" s="47" t="s">
        <v>1059</v>
      </c>
      <c r="AG205" s="47" t="s">
        <v>99</v>
      </c>
      <c r="AH205" s="369"/>
      <c r="AI205" s="370"/>
      <c r="AJ205" s="47" t="s">
        <v>1058</v>
      </c>
      <c r="AK205" s="47" t="s">
        <v>1058</v>
      </c>
      <c r="AL205" s="47"/>
      <c r="AM205" s="48">
        <v>2</v>
      </c>
      <c r="AN205" s="48">
        <v>0</v>
      </c>
      <c r="AO205" s="430">
        <v>1.75</v>
      </c>
      <c r="AP205" s="48"/>
      <c r="AQ205" s="48">
        <v>0</v>
      </c>
      <c r="AR205" s="48">
        <v>0</v>
      </c>
      <c r="AS205" s="48">
        <v>0</v>
      </c>
      <c r="AT205" s="48">
        <v>0</v>
      </c>
      <c r="AU205" s="48">
        <v>40</v>
      </c>
      <c r="AV205" s="48">
        <v>8</v>
      </c>
      <c r="AW205" s="48"/>
      <c r="AX205" s="48"/>
      <c r="AY205" s="48"/>
      <c r="AZ205" s="47" t="s">
        <v>1068</v>
      </c>
    </row>
    <row r="206" spans="1:52" x14ac:dyDescent="0.35">
      <c r="A206" s="427">
        <f t="shared" si="3"/>
        <v>204</v>
      </c>
      <c r="B206" s="47" t="s">
        <v>1499</v>
      </c>
      <c r="C206" s="47" t="s">
        <v>1500</v>
      </c>
      <c r="D206" s="47" t="s">
        <v>56</v>
      </c>
      <c r="E206" s="47" t="s">
        <v>131</v>
      </c>
      <c r="F206" s="47" t="s">
        <v>57</v>
      </c>
      <c r="G206" s="47" t="s">
        <v>58</v>
      </c>
      <c r="H206" s="47"/>
      <c r="I206" s="47" t="s">
        <v>1058</v>
      </c>
      <c r="J206" s="47" t="s">
        <v>1058</v>
      </c>
      <c r="K206" s="47" t="s">
        <v>1058</v>
      </c>
      <c r="L206" s="47" t="s">
        <v>1059</v>
      </c>
      <c r="M206" s="369" t="s">
        <v>99</v>
      </c>
      <c r="N206" s="370"/>
      <c r="O206" s="47" t="s">
        <v>1058</v>
      </c>
      <c r="P206" s="47" t="s">
        <v>1058</v>
      </c>
      <c r="Q206" s="47"/>
      <c r="R206" s="47"/>
      <c r="S206" s="47" t="s">
        <v>1058</v>
      </c>
      <c r="T206" s="369" t="s">
        <v>97</v>
      </c>
      <c r="U206" s="370"/>
      <c r="V206" s="47" t="s">
        <v>1059</v>
      </c>
      <c r="W206" s="47" t="s">
        <v>1059</v>
      </c>
      <c r="X206" s="47" t="s">
        <v>1059</v>
      </c>
      <c r="Y206" s="47" t="s">
        <v>1059</v>
      </c>
      <c r="Z206" s="47" t="s">
        <v>99</v>
      </c>
      <c r="AA206" s="369"/>
      <c r="AB206" s="370"/>
      <c r="AC206" s="47" t="s">
        <v>1058</v>
      </c>
      <c r="AD206" s="47" t="s">
        <v>1058</v>
      </c>
      <c r="AE206" s="47" t="s">
        <v>1058</v>
      </c>
      <c r="AF206" s="47" t="s">
        <v>1058</v>
      </c>
      <c r="AG206" s="47" t="s">
        <v>97</v>
      </c>
      <c r="AH206" s="369"/>
      <c r="AI206" s="370"/>
      <c r="AJ206" s="47" t="s">
        <v>1059</v>
      </c>
      <c r="AK206" s="47"/>
      <c r="AL206" s="47"/>
      <c r="AM206" s="48">
        <v>2</v>
      </c>
      <c r="AN206" s="48">
        <v>0</v>
      </c>
      <c r="AO206" s="48">
        <v>2</v>
      </c>
      <c r="AP206" s="48"/>
      <c r="AQ206" s="48">
        <v>0</v>
      </c>
      <c r="AR206" s="48">
        <v>0</v>
      </c>
      <c r="AS206" s="48">
        <v>0</v>
      </c>
      <c r="AT206" s="48">
        <v>0</v>
      </c>
      <c r="AU206" s="48">
        <v>30</v>
      </c>
      <c r="AV206" s="48">
        <v>6</v>
      </c>
      <c r="AW206" s="48"/>
      <c r="AX206" s="48"/>
      <c r="AY206" s="48"/>
      <c r="AZ206" s="47" t="s">
        <v>1068</v>
      </c>
    </row>
    <row r="207" spans="1:52" x14ac:dyDescent="0.35">
      <c r="A207" s="427">
        <f t="shared" si="3"/>
        <v>205</v>
      </c>
      <c r="B207" s="47" t="s">
        <v>1496</v>
      </c>
      <c r="C207" s="47" t="s">
        <v>1497</v>
      </c>
      <c r="D207" s="47" t="s">
        <v>56</v>
      </c>
      <c r="E207" s="47" t="s">
        <v>131</v>
      </c>
      <c r="F207" s="47" t="s">
        <v>57</v>
      </c>
      <c r="G207" s="47" t="s">
        <v>58</v>
      </c>
      <c r="H207" s="47" t="s">
        <v>1059</v>
      </c>
      <c r="I207" s="47" t="s">
        <v>1059</v>
      </c>
      <c r="J207" s="47"/>
      <c r="K207" s="47" t="s">
        <v>1059</v>
      </c>
      <c r="L207" s="47"/>
      <c r="M207" s="369" t="s">
        <v>99</v>
      </c>
      <c r="N207" s="370"/>
      <c r="O207" s="47" t="s">
        <v>1058</v>
      </c>
      <c r="P207" s="47" t="s">
        <v>1058</v>
      </c>
      <c r="Q207" s="47" t="s">
        <v>1058</v>
      </c>
      <c r="R207" s="47" t="s">
        <v>1058</v>
      </c>
      <c r="S207" s="47" t="s">
        <v>97</v>
      </c>
      <c r="T207" s="369"/>
      <c r="U207" s="370"/>
      <c r="V207" s="47" t="s">
        <v>1058</v>
      </c>
      <c r="W207" s="47" t="s">
        <v>1058</v>
      </c>
      <c r="X207" s="47" t="s">
        <v>1058</v>
      </c>
      <c r="Y207" s="47" t="s">
        <v>1058</v>
      </c>
      <c r="Z207" s="47" t="s">
        <v>97</v>
      </c>
      <c r="AA207" s="369"/>
      <c r="AB207" s="370"/>
      <c r="AC207" s="47"/>
      <c r="AD207" s="47" t="s">
        <v>1058</v>
      </c>
      <c r="AE207" s="47" t="s">
        <v>1058</v>
      </c>
      <c r="AF207" s="47" t="s">
        <v>1058</v>
      </c>
      <c r="AG207" s="47" t="s">
        <v>1058</v>
      </c>
      <c r="AH207" s="369" t="s">
        <v>97</v>
      </c>
      <c r="AI207" s="370"/>
      <c r="AJ207" s="47" t="s">
        <v>1058</v>
      </c>
      <c r="AK207" s="47" t="s">
        <v>1058</v>
      </c>
      <c r="AL207" s="47"/>
      <c r="AM207" s="48">
        <v>3</v>
      </c>
      <c r="AN207" s="48">
        <v>0</v>
      </c>
      <c r="AO207" s="48">
        <v>1</v>
      </c>
      <c r="AP207" s="48"/>
      <c r="AQ207" s="48">
        <v>0</v>
      </c>
      <c r="AR207" s="48">
        <v>0</v>
      </c>
      <c r="AS207" s="48">
        <v>0</v>
      </c>
      <c r="AT207" s="48">
        <v>0</v>
      </c>
      <c r="AU207" s="48">
        <v>15</v>
      </c>
      <c r="AV207" s="48">
        <v>3</v>
      </c>
      <c r="AW207" s="48"/>
      <c r="AX207" s="48"/>
      <c r="AY207" s="48"/>
      <c r="AZ207" s="47" t="s">
        <v>1068</v>
      </c>
    </row>
    <row r="208" spans="1:52" x14ac:dyDescent="0.35">
      <c r="A208" s="427">
        <f t="shared" si="3"/>
        <v>206</v>
      </c>
      <c r="B208" s="47" t="s">
        <v>1493</v>
      </c>
      <c r="C208" s="47" t="s">
        <v>1494</v>
      </c>
      <c r="D208" s="47" t="s">
        <v>56</v>
      </c>
      <c r="E208" s="47" t="s">
        <v>131</v>
      </c>
      <c r="F208" s="47" t="s">
        <v>59</v>
      </c>
      <c r="G208" s="47" t="s">
        <v>58</v>
      </c>
      <c r="H208" s="47" t="s">
        <v>1058</v>
      </c>
      <c r="I208" s="47"/>
      <c r="J208" s="47" t="s">
        <v>1058</v>
      </c>
      <c r="K208" s="47" t="s">
        <v>1058</v>
      </c>
      <c r="L208" s="47" t="s">
        <v>1058</v>
      </c>
      <c r="M208" s="369" t="s">
        <v>97</v>
      </c>
      <c r="N208" s="370"/>
      <c r="O208" s="47" t="s">
        <v>1058</v>
      </c>
      <c r="P208" s="47" t="s">
        <v>1058</v>
      </c>
      <c r="Q208" s="47" t="s">
        <v>1058</v>
      </c>
      <c r="R208" s="47" t="s">
        <v>1058</v>
      </c>
      <c r="S208" s="47" t="s">
        <v>97</v>
      </c>
      <c r="T208" s="369"/>
      <c r="U208" s="370"/>
      <c r="V208" s="47" t="s">
        <v>1059</v>
      </c>
      <c r="W208" s="47" t="s">
        <v>1059</v>
      </c>
      <c r="X208" s="47" t="s">
        <v>1059</v>
      </c>
      <c r="Y208" s="47" t="s">
        <v>1059</v>
      </c>
      <c r="Z208" s="47" t="s">
        <v>99</v>
      </c>
      <c r="AA208" s="369"/>
      <c r="AB208" s="370"/>
      <c r="AC208" s="47" t="s">
        <v>1058</v>
      </c>
      <c r="AD208" s="47" t="s">
        <v>1058</v>
      </c>
      <c r="AE208" s="47" t="s">
        <v>1058</v>
      </c>
      <c r="AF208" s="47" t="s">
        <v>1058</v>
      </c>
      <c r="AG208" s="47" t="s">
        <v>97</v>
      </c>
      <c r="AH208" s="369"/>
      <c r="AI208" s="370"/>
      <c r="AJ208" s="47" t="s">
        <v>1059</v>
      </c>
      <c r="AK208" s="47" t="s">
        <v>1059</v>
      </c>
      <c r="AL208" s="47"/>
      <c r="AM208" s="48">
        <v>3</v>
      </c>
      <c r="AN208" s="48">
        <v>0</v>
      </c>
      <c r="AO208" s="48">
        <v>1</v>
      </c>
      <c r="AP208" s="48"/>
      <c r="AQ208" s="48">
        <v>0</v>
      </c>
      <c r="AR208" s="48">
        <v>0</v>
      </c>
      <c r="AS208" s="48">
        <v>0</v>
      </c>
      <c r="AT208" s="48">
        <v>0</v>
      </c>
      <c r="AU208" s="48">
        <v>30</v>
      </c>
      <c r="AV208" s="48">
        <v>6</v>
      </c>
      <c r="AW208" s="48"/>
      <c r="AX208" s="48"/>
      <c r="AY208" s="48"/>
      <c r="AZ208" s="47" t="s">
        <v>1068</v>
      </c>
    </row>
    <row r="209" spans="1:52" x14ac:dyDescent="0.35">
      <c r="A209" s="427">
        <f t="shared" si="3"/>
        <v>207</v>
      </c>
      <c r="B209" s="47" t="s">
        <v>1490</v>
      </c>
      <c r="C209" s="47" t="s">
        <v>1491</v>
      </c>
      <c r="D209" s="47" t="s">
        <v>56</v>
      </c>
      <c r="E209" s="47" t="s">
        <v>131</v>
      </c>
      <c r="F209" s="47" t="s">
        <v>57</v>
      </c>
      <c r="G209" s="47" t="s">
        <v>58</v>
      </c>
      <c r="H209" s="47"/>
      <c r="I209" s="47"/>
      <c r="J209" s="47"/>
      <c r="K209" s="47"/>
      <c r="L209" s="47"/>
      <c r="M209" s="369"/>
      <c r="N209" s="370"/>
      <c r="O209" s="47"/>
      <c r="P209" s="47"/>
      <c r="Q209" s="47"/>
      <c r="R209" s="47"/>
      <c r="S209" s="47"/>
      <c r="T209" s="369"/>
      <c r="U209" s="370"/>
      <c r="V209" s="47"/>
      <c r="W209" s="47"/>
      <c r="X209" s="47"/>
      <c r="Y209" s="47"/>
      <c r="Z209" s="47"/>
      <c r="AA209" s="369"/>
      <c r="AB209" s="370"/>
      <c r="AC209" s="47"/>
      <c r="AD209" s="47"/>
      <c r="AE209" s="47"/>
      <c r="AF209" s="47"/>
      <c r="AG209" s="47"/>
      <c r="AH209" s="369"/>
      <c r="AI209" s="370"/>
      <c r="AJ209" s="47"/>
      <c r="AK209" s="47"/>
      <c r="AL209" s="47"/>
      <c r="AM209" s="48"/>
      <c r="AN209" s="48"/>
      <c r="AO209" s="48"/>
      <c r="AP209" s="48"/>
      <c r="AQ209" s="48"/>
      <c r="AR209" s="48"/>
      <c r="AS209" s="48"/>
      <c r="AT209" s="48"/>
      <c r="AU209" s="48"/>
      <c r="AV209" s="48"/>
      <c r="AW209" s="48"/>
      <c r="AX209" s="48"/>
      <c r="AY209" s="48"/>
      <c r="AZ209" s="47" t="s">
        <v>1068</v>
      </c>
    </row>
    <row r="210" spans="1:52" x14ac:dyDescent="0.35">
      <c r="A210" s="427">
        <f t="shared" si="3"/>
        <v>208</v>
      </c>
      <c r="B210" s="47" t="s">
        <v>1487</v>
      </c>
      <c r="C210" s="47" t="s">
        <v>1488</v>
      </c>
      <c r="D210" s="47" t="s">
        <v>56</v>
      </c>
      <c r="E210" s="47" t="s">
        <v>131</v>
      </c>
      <c r="F210" s="47" t="s">
        <v>57</v>
      </c>
      <c r="G210" s="47" t="s">
        <v>58</v>
      </c>
      <c r="H210" s="47"/>
      <c r="I210" s="47"/>
      <c r="J210" s="47"/>
      <c r="K210" s="47" t="s">
        <v>1059</v>
      </c>
      <c r="L210" s="47" t="s">
        <v>1059</v>
      </c>
      <c r="M210" s="369" t="s">
        <v>99</v>
      </c>
      <c r="N210" s="370"/>
      <c r="O210" s="47" t="s">
        <v>1058</v>
      </c>
      <c r="P210" s="47" t="s">
        <v>1058</v>
      </c>
      <c r="Q210" s="47"/>
      <c r="R210" s="47" t="s">
        <v>1058</v>
      </c>
      <c r="S210" s="47" t="s">
        <v>1058</v>
      </c>
      <c r="T210" s="369" t="s">
        <v>97</v>
      </c>
      <c r="U210" s="370"/>
      <c r="V210" s="47" t="s">
        <v>1059</v>
      </c>
      <c r="W210" s="47" t="s">
        <v>1059</v>
      </c>
      <c r="X210" s="47" t="s">
        <v>1059</v>
      </c>
      <c r="Y210" s="47" t="s">
        <v>1059</v>
      </c>
      <c r="Z210" s="47" t="s">
        <v>99</v>
      </c>
      <c r="AA210" s="369"/>
      <c r="AB210" s="370"/>
      <c r="AC210" s="47" t="s">
        <v>1059</v>
      </c>
      <c r="AD210" s="47" t="s">
        <v>1059</v>
      </c>
      <c r="AE210" s="47" t="s">
        <v>1059</v>
      </c>
      <c r="AF210" s="47" t="s">
        <v>1059</v>
      </c>
      <c r="AG210" s="47" t="s">
        <v>99</v>
      </c>
      <c r="AH210" s="369"/>
      <c r="AI210" s="370"/>
      <c r="AJ210" s="47" t="s">
        <v>1058</v>
      </c>
      <c r="AK210" s="47" t="s">
        <v>1058</v>
      </c>
      <c r="AL210" s="47"/>
      <c r="AM210" s="48">
        <v>1</v>
      </c>
      <c r="AN210" s="48">
        <v>0</v>
      </c>
      <c r="AO210" s="48">
        <v>3</v>
      </c>
      <c r="AP210" s="48"/>
      <c r="AQ210" s="48">
        <v>0</v>
      </c>
      <c r="AR210" s="48">
        <v>0</v>
      </c>
      <c r="AS210" s="48">
        <v>0</v>
      </c>
      <c r="AT210" s="48">
        <v>0</v>
      </c>
      <c r="AU210" s="48">
        <v>50</v>
      </c>
      <c r="AV210" s="48">
        <v>10</v>
      </c>
      <c r="AW210" s="48"/>
      <c r="AX210" s="48"/>
      <c r="AY210" s="48"/>
      <c r="AZ210" s="47" t="s">
        <v>870</v>
      </c>
    </row>
    <row r="211" spans="1:52" x14ac:dyDescent="0.35">
      <c r="A211" s="427">
        <f t="shared" si="3"/>
        <v>209</v>
      </c>
      <c r="B211" s="47" t="s">
        <v>1484</v>
      </c>
      <c r="C211" s="47" t="s">
        <v>1485</v>
      </c>
      <c r="D211" s="47" t="s">
        <v>56</v>
      </c>
      <c r="E211" s="47" t="s">
        <v>131</v>
      </c>
      <c r="F211" s="47" t="s">
        <v>63</v>
      </c>
      <c r="G211" s="47" t="s">
        <v>58</v>
      </c>
      <c r="H211" s="47" t="s">
        <v>1059</v>
      </c>
      <c r="I211" s="47" t="s">
        <v>1059</v>
      </c>
      <c r="J211" s="47" t="s">
        <v>1059</v>
      </c>
      <c r="K211" s="47" t="s">
        <v>1059</v>
      </c>
      <c r="L211" s="47" t="s">
        <v>99</v>
      </c>
      <c r="M211" s="369"/>
      <c r="N211" s="370"/>
      <c r="O211" s="47" t="s">
        <v>1058</v>
      </c>
      <c r="P211" s="47" t="s">
        <v>1058</v>
      </c>
      <c r="Q211" s="47" t="s">
        <v>1058</v>
      </c>
      <c r="R211" s="47" t="s">
        <v>1058</v>
      </c>
      <c r="S211" s="47" t="s">
        <v>97</v>
      </c>
      <c r="T211" s="369"/>
      <c r="U211" s="370"/>
      <c r="V211" s="47" t="s">
        <v>1059</v>
      </c>
      <c r="W211" s="47" t="s">
        <v>1059</v>
      </c>
      <c r="X211" s="47" t="s">
        <v>1059</v>
      </c>
      <c r="Y211" s="47" t="s">
        <v>1059</v>
      </c>
      <c r="Z211" s="47" t="s">
        <v>99</v>
      </c>
      <c r="AA211" s="369"/>
      <c r="AB211" s="370"/>
      <c r="AC211" s="47" t="s">
        <v>1058</v>
      </c>
      <c r="AD211" s="47" t="s">
        <v>1058</v>
      </c>
      <c r="AE211" s="47" t="s">
        <v>1058</v>
      </c>
      <c r="AF211" s="47" t="s">
        <v>1058</v>
      </c>
      <c r="AG211" s="47"/>
      <c r="AH211" s="369" t="s">
        <v>97</v>
      </c>
      <c r="AI211" s="370"/>
      <c r="AJ211" s="47" t="s">
        <v>1059</v>
      </c>
      <c r="AK211" s="47"/>
      <c r="AL211" s="47"/>
      <c r="AM211" s="48">
        <v>2</v>
      </c>
      <c r="AN211" s="48">
        <v>0</v>
      </c>
      <c r="AO211" s="48">
        <v>2</v>
      </c>
      <c r="AP211" s="48"/>
      <c r="AQ211" s="48">
        <v>0</v>
      </c>
      <c r="AR211" s="48">
        <v>0</v>
      </c>
      <c r="AS211" s="48">
        <v>0</v>
      </c>
      <c r="AT211" s="48">
        <v>0</v>
      </c>
      <c r="AU211" s="48">
        <v>45</v>
      </c>
      <c r="AV211" s="48">
        <v>9</v>
      </c>
      <c r="AW211" s="48"/>
      <c r="AX211" s="48"/>
      <c r="AY211" s="48"/>
      <c r="AZ211" s="47" t="s">
        <v>870</v>
      </c>
    </row>
    <row r="212" spans="1:52" x14ac:dyDescent="0.35">
      <c r="A212" s="427">
        <f t="shared" si="3"/>
        <v>210</v>
      </c>
      <c r="B212" s="47" t="s">
        <v>1481</v>
      </c>
      <c r="C212" s="47" t="s">
        <v>1482</v>
      </c>
      <c r="D212" s="47" t="s">
        <v>56</v>
      </c>
      <c r="E212" s="47" t="s">
        <v>131</v>
      </c>
      <c r="F212" s="47" t="s">
        <v>63</v>
      </c>
      <c r="G212" s="47" t="s">
        <v>58</v>
      </c>
      <c r="H212" s="47" t="s">
        <v>1059</v>
      </c>
      <c r="I212" s="47" t="s">
        <v>1059</v>
      </c>
      <c r="J212" s="47" t="s">
        <v>1059</v>
      </c>
      <c r="K212" s="47" t="s">
        <v>1059</v>
      </c>
      <c r="L212" s="47" t="s">
        <v>99</v>
      </c>
      <c r="M212" s="369"/>
      <c r="N212" s="370"/>
      <c r="O212" s="47" t="s">
        <v>1058</v>
      </c>
      <c r="P212" s="47" t="s">
        <v>1058</v>
      </c>
      <c r="Q212" s="47" t="s">
        <v>1058</v>
      </c>
      <c r="R212" s="47" t="s">
        <v>1058</v>
      </c>
      <c r="S212" s="47" t="s">
        <v>97</v>
      </c>
      <c r="T212" s="369"/>
      <c r="U212" s="370"/>
      <c r="V212" s="47" t="s">
        <v>1059</v>
      </c>
      <c r="W212" s="47" t="s">
        <v>1059</v>
      </c>
      <c r="X212" s="47" t="s">
        <v>1059</v>
      </c>
      <c r="Y212" s="47" t="s">
        <v>1059</v>
      </c>
      <c r="Z212" s="47" t="s">
        <v>99</v>
      </c>
      <c r="AA212" s="369"/>
      <c r="AB212" s="370"/>
      <c r="AC212" s="47" t="s">
        <v>1058</v>
      </c>
      <c r="AD212" s="47" t="s">
        <v>1058</v>
      </c>
      <c r="AE212" s="47" t="s">
        <v>1058</v>
      </c>
      <c r="AF212" s="47" t="s">
        <v>1058</v>
      </c>
      <c r="AG212" s="47" t="s">
        <v>97</v>
      </c>
      <c r="AH212" s="369"/>
      <c r="AI212" s="370"/>
      <c r="AJ212" s="47" t="s">
        <v>1059</v>
      </c>
      <c r="AK212" s="47"/>
      <c r="AL212" s="47"/>
      <c r="AM212" s="48">
        <v>2</v>
      </c>
      <c r="AN212" s="48">
        <v>0</v>
      </c>
      <c r="AO212" s="48">
        <v>2</v>
      </c>
      <c r="AP212" s="48"/>
      <c r="AQ212" s="48">
        <v>0</v>
      </c>
      <c r="AR212" s="48">
        <v>0</v>
      </c>
      <c r="AS212" s="48">
        <v>0</v>
      </c>
      <c r="AT212" s="48">
        <v>0</v>
      </c>
      <c r="AU212" s="48">
        <v>45</v>
      </c>
      <c r="AV212" s="48">
        <v>9</v>
      </c>
      <c r="AW212" s="48"/>
      <c r="AX212" s="48"/>
      <c r="AY212" s="48"/>
      <c r="AZ212" s="47" t="s">
        <v>870</v>
      </c>
    </row>
    <row r="213" spans="1:52" x14ac:dyDescent="0.35">
      <c r="A213" s="427">
        <f t="shared" si="3"/>
        <v>211</v>
      </c>
      <c r="B213" s="47" t="s">
        <v>1476</v>
      </c>
      <c r="C213" s="47" t="s">
        <v>1477</v>
      </c>
      <c r="D213" s="47" t="s">
        <v>56</v>
      </c>
      <c r="E213" s="47" t="s">
        <v>131</v>
      </c>
      <c r="F213" s="47" t="s">
        <v>63</v>
      </c>
      <c r="G213" s="47" t="s">
        <v>58</v>
      </c>
      <c r="H213" s="47" t="s">
        <v>1517</v>
      </c>
      <c r="I213" s="47"/>
      <c r="J213" s="47" t="s">
        <v>97</v>
      </c>
      <c r="K213" s="47" t="s">
        <v>1517</v>
      </c>
      <c r="L213" s="47" t="s">
        <v>1517</v>
      </c>
      <c r="M213" s="369" t="s">
        <v>1517</v>
      </c>
      <c r="N213" s="370"/>
      <c r="O213" s="47" t="s">
        <v>1059</v>
      </c>
      <c r="P213" s="47" t="s">
        <v>1059</v>
      </c>
      <c r="Q213" s="47" t="s">
        <v>1059</v>
      </c>
      <c r="R213" s="47"/>
      <c r="S213" s="47" t="s">
        <v>1059</v>
      </c>
      <c r="T213" s="369" t="s">
        <v>99</v>
      </c>
      <c r="U213" s="370"/>
      <c r="V213" s="47" t="s">
        <v>1058</v>
      </c>
      <c r="W213" s="47" t="s">
        <v>1058</v>
      </c>
      <c r="X213" s="47"/>
      <c r="Y213" s="47" t="s">
        <v>1058</v>
      </c>
      <c r="Z213" s="47" t="s">
        <v>1058</v>
      </c>
      <c r="AA213" s="369" t="s">
        <v>97</v>
      </c>
      <c r="AB213" s="370"/>
      <c r="AC213" s="47" t="s">
        <v>1059</v>
      </c>
      <c r="AD213" s="47" t="s">
        <v>1059</v>
      </c>
      <c r="AE213" s="47" t="s">
        <v>99</v>
      </c>
      <c r="AF213" s="47"/>
      <c r="AG213" s="47" t="s">
        <v>1059</v>
      </c>
      <c r="AH213" s="369" t="s">
        <v>1059</v>
      </c>
      <c r="AI213" s="370"/>
      <c r="AJ213" s="47" t="s">
        <v>1058</v>
      </c>
      <c r="AK213" s="47" t="s">
        <v>97</v>
      </c>
      <c r="AL213" s="47"/>
      <c r="AM213" s="48">
        <v>3</v>
      </c>
      <c r="AN213" s="48">
        <v>0</v>
      </c>
      <c r="AO213" s="48">
        <v>2</v>
      </c>
      <c r="AP213" s="48"/>
      <c r="AQ213" s="48">
        <v>0</v>
      </c>
      <c r="AR213" s="48">
        <v>0</v>
      </c>
      <c r="AS213" s="48">
        <v>0</v>
      </c>
      <c r="AT213" s="48">
        <v>0</v>
      </c>
      <c r="AU213" s="48">
        <v>40</v>
      </c>
      <c r="AV213" s="48">
        <v>8</v>
      </c>
      <c r="AW213" s="48"/>
      <c r="AX213" s="48"/>
      <c r="AY213" s="48"/>
      <c r="AZ213" s="47" t="s">
        <v>1068</v>
      </c>
    </row>
    <row r="214" spans="1:52" x14ac:dyDescent="0.35">
      <c r="A214" s="427">
        <f t="shared" si="3"/>
        <v>212</v>
      </c>
      <c r="B214" s="47" t="s">
        <v>1465</v>
      </c>
      <c r="C214" s="47" t="s">
        <v>1347</v>
      </c>
      <c r="D214" s="47" t="s">
        <v>56</v>
      </c>
      <c r="E214" s="47" t="s">
        <v>131</v>
      </c>
      <c r="F214" s="47" t="s">
        <v>57</v>
      </c>
      <c r="G214" s="47" t="s">
        <v>58</v>
      </c>
      <c r="H214" s="47" t="s">
        <v>1058</v>
      </c>
      <c r="I214" s="47"/>
      <c r="J214" s="47" t="s">
        <v>1058</v>
      </c>
      <c r="K214" s="47"/>
      <c r="L214" s="47"/>
      <c r="M214" s="369"/>
      <c r="N214" s="370"/>
      <c r="O214" s="47" t="s">
        <v>1058</v>
      </c>
      <c r="P214" s="47"/>
      <c r="Q214" s="47" t="s">
        <v>1058</v>
      </c>
      <c r="R214" s="47" t="s">
        <v>1058</v>
      </c>
      <c r="S214" s="47" t="s">
        <v>97</v>
      </c>
      <c r="T214" s="369"/>
      <c r="U214" s="370"/>
      <c r="V214" s="47" t="s">
        <v>1058</v>
      </c>
      <c r="W214" s="47" t="s">
        <v>1058</v>
      </c>
      <c r="X214" s="47" t="s">
        <v>1058</v>
      </c>
      <c r="Y214" s="47" t="s">
        <v>1058</v>
      </c>
      <c r="Z214" s="47" t="s">
        <v>97</v>
      </c>
      <c r="AA214" s="369"/>
      <c r="AB214" s="370"/>
      <c r="AC214" s="47" t="s">
        <v>1058</v>
      </c>
      <c r="AD214" s="47"/>
      <c r="AE214" s="47"/>
      <c r="AF214" s="47" t="s">
        <v>1058</v>
      </c>
      <c r="AG214" s="47" t="s">
        <v>97</v>
      </c>
      <c r="AH214" s="369"/>
      <c r="AI214" s="370"/>
      <c r="AJ214" s="47" t="s">
        <v>1058</v>
      </c>
      <c r="AK214" s="47" t="s">
        <v>1058</v>
      </c>
      <c r="AL214" s="47"/>
      <c r="AM214" s="48">
        <v>3</v>
      </c>
      <c r="AN214" s="48">
        <v>0</v>
      </c>
      <c r="AO214" s="48">
        <v>0</v>
      </c>
      <c r="AP214" s="48"/>
      <c r="AQ214" s="48">
        <v>0</v>
      </c>
      <c r="AR214" s="48">
        <v>0</v>
      </c>
      <c r="AS214" s="48">
        <v>0</v>
      </c>
      <c r="AT214" s="48">
        <v>0</v>
      </c>
      <c r="AU214" s="48">
        <v>0</v>
      </c>
      <c r="AV214" s="48">
        <v>0</v>
      </c>
      <c r="AW214" s="48"/>
      <c r="AX214" s="48"/>
      <c r="AY214" s="48"/>
      <c r="AZ214" s="47" t="s">
        <v>870</v>
      </c>
    </row>
    <row r="215" spans="1:52" x14ac:dyDescent="0.35">
      <c r="A215" s="427">
        <f t="shared" si="3"/>
        <v>213</v>
      </c>
      <c r="B215" s="47" t="s">
        <v>1461</v>
      </c>
      <c r="C215" s="47" t="s">
        <v>1462</v>
      </c>
      <c r="D215" s="47" t="s">
        <v>56</v>
      </c>
      <c r="E215" s="47" t="s">
        <v>131</v>
      </c>
      <c r="F215" s="47" t="s">
        <v>57</v>
      </c>
      <c r="G215" s="47" t="s">
        <v>58</v>
      </c>
      <c r="H215" s="47" t="s">
        <v>1058</v>
      </c>
      <c r="I215" s="47" t="s">
        <v>1058</v>
      </c>
      <c r="J215" s="47" t="s">
        <v>1058</v>
      </c>
      <c r="K215" s="47" t="s">
        <v>1058</v>
      </c>
      <c r="L215" s="47" t="s">
        <v>97</v>
      </c>
      <c r="M215" s="369"/>
      <c r="N215" s="370"/>
      <c r="O215" s="47" t="s">
        <v>1058</v>
      </c>
      <c r="P215" s="47" t="s">
        <v>1058</v>
      </c>
      <c r="Q215" s="47" t="s">
        <v>1058</v>
      </c>
      <c r="R215" s="47" t="s">
        <v>1058</v>
      </c>
      <c r="S215" s="47" t="s">
        <v>97</v>
      </c>
      <c r="T215" s="369"/>
      <c r="U215" s="370"/>
      <c r="V215" s="47" t="s">
        <v>1058</v>
      </c>
      <c r="W215" s="47" t="s">
        <v>1058</v>
      </c>
      <c r="X215" s="47" t="s">
        <v>1058</v>
      </c>
      <c r="Y215" s="47" t="s">
        <v>1058</v>
      </c>
      <c r="Z215" s="47" t="s">
        <v>97</v>
      </c>
      <c r="AA215" s="369"/>
      <c r="AB215" s="370"/>
      <c r="AC215" s="47" t="s">
        <v>1059</v>
      </c>
      <c r="AD215" s="47" t="s">
        <v>1059</v>
      </c>
      <c r="AE215" s="47" t="s">
        <v>1059</v>
      </c>
      <c r="AF215" s="47" t="s">
        <v>1059</v>
      </c>
      <c r="AG215" s="47" t="s">
        <v>99</v>
      </c>
      <c r="AH215" s="369"/>
      <c r="AI215" s="370"/>
      <c r="AJ215" s="47" t="s">
        <v>1058</v>
      </c>
      <c r="AK215" s="47" t="s">
        <v>1058</v>
      </c>
      <c r="AL215" s="47"/>
      <c r="AM215" s="48">
        <v>3</v>
      </c>
      <c r="AN215" s="48">
        <v>0</v>
      </c>
      <c r="AO215" s="48">
        <v>1</v>
      </c>
      <c r="AP215" s="48"/>
      <c r="AQ215" s="48">
        <v>0</v>
      </c>
      <c r="AR215" s="48">
        <v>0</v>
      </c>
      <c r="AS215" s="48">
        <v>0</v>
      </c>
      <c r="AT215" s="48">
        <v>0</v>
      </c>
      <c r="AU215" s="48">
        <v>20</v>
      </c>
      <c r="AV215" s="48">
        <v>4</v>
      </c>
      <c r="AW215" s="48"/>
      <c r="AX215" s="48"/>
      <c r="AY215" s="48"/>
      <c r="AZ215" s="47" t="s">
        <v>1068</v>
      </c>
    </row>
    <row r="216" spans="1:52" x14ac:dyDescent="0.35">
      <c r="A216" s="427">
        <f t="shared" si="3"/>
        <v>214</v>
      </c>
      <c r="B216" s="47" t="s">
        <v>1458</v>
      </c>
      <c r="C216" s="47" t="s">
        <v>1459</v>
      </c>
      <c r="D216" s="47" t="s">
        <v>56</v>
      </c>
      <c r="E216" s="47" t="s">
        <v>131</v>
      </c>
      <c r="F216" s="47" t="s">
        <v>59</v>
      </c>
      <c r="G216" s="47" t="s">
        <v>58</v>
      </c>
      <c r="H216" s="47" t="s">
        <v>97</v>
      </c>
      <c r="I216" s="47" t="s">
        <v>1058</v>
      </c>
      <c r="J216" s="47" t="s">
        <v>1058</v>
      </c>
      <c r="K216" s="47"/>
      <c r="L216" s="47" t="s">
        <v>1058</v>
      </c>
      <c r="M216" s="369" t="s">
        <v>1058</v>
      </c>
      <c r="N216" s="370"/>
      <c r="O216" s="47" t="s">
        <v>1059</v>
      </c>
      <c r="P216" s="47" t="s">
        <v>1059</v>
      </c>
      <c r="Q216" s="47"/>
      <c r="R216" s="47" t="s">
        <v>1059</v>
      </c>
      <c r="S216" s="47" t="s">
        <v>1059</v>
      </c>
      <c r="T216" s="369" t="s">
        <v>99</v>
      </c>
      <c r="U216" s="370"/>
      <c r="V216" s="47" t="s">
        <v>1058</v>
      </c>
      <c r="W216" s="47" t="s">
        <v>1058</v>
      </c>
      <c r="X216" s="47" t="s">
        <v>1058</v>
      </c>
      <c r="Y216" s="47" t="s">
        <v>1058</v>
      </c>
      <c r="Z216" s="47" t="s">
        <v>97</v>
      </c>
      <c r="AA216" s="369"/>
      <c r="AB216" s="370"/>
      <c r="AC216" s="47" t="s">
        <v>1059</v>
      </c>
      <c r="AD216" s="47" t="s">
        <v>1059</v>
      </c>
      <c r="AE216" s="47" t="s">
        <v>1059</v>
      </c>
      <c r="AF216" s="47" t="s">
        <v>1059</v>
      </c>
      <c r="AG216" s="47" t="s">
        <v>99</v>
      </c>
      <c r="AH216" s="369"/>
      <c r="AI216" s="370"/>
      <c r="AJ216" s="47"/>
      <c r="AK216" s="47" t="s">
        <v>1058</v>
      </c>
      <c r="AL216" s="47"/>
      <c r="AM216" s="48">
        <v>2</v>
      </c>
      <c r="AN216" s="48">
        <v>0</v>
      </c>
      <c r="AO216" s="48">
        <v>2</v>
      </c>
      <c r="AP216" s="48"/>
      <c r="AQ216" s="48">
        <v>0</v>
      </c>
      <c r="AR216" s="48">
        <v>0</v>
      </c>
      <c r="AS216" s="48">
        <v>0</v>
      </c>
      <c r="AT216" s="48">
        <v>0</v>
      </c>
      <c r="AU216" s="48">
        <v>40</v>
      </c>
      <c r="AV216" s="48">
        <v>8</v>
      </c>
      <c r="AW216" s="48"/>
      <c r="AX216" s="48"/>
      <c r="AY216" s="48"/>
      <c r="AZ216" s="47" t="s">
        <v>319</v>
      </c>
    </row>
    <row r="217" spans="1:52" x14ac:dyDescent="0.35">
      <c r="A217" s="427">
        <f t="shared" si="3"/>
        <v>215</v>
      </c>
      <c r="B217" s="47" t="s">
        <v>1455</v>
      </c>
      <c r="C217" s="47" t="s">
        <v>1456</v>
      </c>
      <c r="D217" s="47" t="s">
        <v>56</v>
      </c>
      <c r="E217" s="47" t="s">
        <v>131</v>
      </c>
      <c r="F217" s="47" t="s">
        <v>59</v>
      </c>
      <c r="G217" s="47" t="s">
        <v>58</v>
      </c>
      <c r="H217" s="47"/>
      <c r="I217" s="47" t="s">
        <v>1058</v>
      </c>
      <c r="J217" s="47" t="s">
        <v>1058</v>
      </c>
      <c r="K217" s="47"/>
      <c r="L217" s="47" t="s">
        <v>1058</v>
      </c>
      <c r="M217" s="369" t="s">
        <v>97</v>
      </c>
      <c r="N217" s="370"/>
      <c r="O217" s="47" t="s">
        <v>1059</v>
      </c>
      <c r="P217" s="47" t="s">
        <v>1059</v>
      </c>
      <c r="Q217" s="47"/>
      <c r="R217" s="47" t="s">
        <v>1059</v>
      </c>
      <c r="S217" s="47" t="s">
        <v>1059</v>
      </c>
      <c r="T217" s="369" t="s">
        <v>99</v>
      </c>
      <c r="U217" s="370"/>
      <c r="V217" s="47" t="s">
        <v>1058</v>
      </c>
      <c r="W217" s="47" t="s">
        <v>1058</v>
      </c>
      <c r="X217" s="47" t="s">
        <v>1058</v>
      </c>
      <c r="Y217" s="47"/>
      <c r="Z217" s="47" t="s">
        <v>97</v>
      </c>
      <c r="AA217" s="369"/>
      <c r="AB217" s="370"/>
      <c r="AC217" s="47" t="s">
        <v>1059</v>
      </c>
      <c r="AD217" s="47" t="s">
        <v>1059</v>
      </c>
      <c r="AE217" s="47" t="s">
        <v>1059</v>
      </c>
      <c r="AF217" s="47" t="s">
        <v>1059</v>
      </c>
      <c r="AG217" s="47" t="s">
        <v>99</v>
      </c>
      <c r="AH217" s="369"/>
      <c r="AI217" s="370"/>
      <c r="AJ217" s="47" t="s">
        <v>1058</v>
      </c>
      <c r="AK217" s="47" t="s">
        <v>1058</v>
      </c>
      <c r="AL217" s="47"/>
      <c r="AM217" s="48">
        <v>2</v>
      </c>
      <c r="AN217" s="48">
        <v>0</v>
      </c>
      <c r="AO217" s="48">
        <v>2</v>
      </c>
      <c r="AP217" s="48"/>
      <c r="AQ217" s="48">
        <v>0</v>
      </c>
      <c r="AR217" s="48">
        <v>0</v>
      </c>
      <c r="AS217" s="48">
        <v>0</v>
      </c>
      <c r="AT217" s="48">
        <v>0</v>
      </c>
      <c r="AU217" s="48">
        <v>40</v>
      </c>
      <c r="AV217" s="48">
        <v>8</v>
      </c>
      <c r="AW217" s="48"/>
      <c r="AX217" s="48"/>
      <c r="AY217" s="48"/>
      <c r="AZ217" s="47" t="s">
        <v>870</v>
      </c>
    </row>
    <row r="218" spans="1:52" x14ac:dyDescent="0.35">
      <c r="A218" s="427">
        <f t="shared" si="3"/>
        <v>216</v>
      </c>
      <c r="B218" s="47" t="s">
        <v>1452</v>
      </c>
      <c r="C218" s="47" t="s">
        <v>1453</v>
      </c>
      <c r="D218" s="47" t="s">
        <v>56</v>
      </c>
      <c r="E218" s="47" t="s">
        <v>131</v>
      </c>
      <c r="F218" s="47" t="s">
        <v>59</v>
      </c>
      <c r="G218" s="47" t="s">
        <v>58</v>
      </c>
      <c r="H218" s="47" t="s">
        <v>1059</v>
      </c>
      <c r="I218" s="47" t="s">
        <v>1059</v>
      </c>
      <c r="J218" s="47" t="s">
        <v>1059</v>
      </c>
      <c r="K218" s="47"/>
      <c r="L218" s="47" t="s">
        <v>1059</v>
      </c>
      <c r="M218" s="369" t="s">
        <v>99</v>
      </c>
      <c r="N218" s="370"/>
      <c r="O218" s="47" t="s">
        <v>1058</v>
      </c>
      <c r="P218" s="47"/>
      <c r="Q218" s="47" t="s">
        <v>1058</v>
      </c>
      <c r="R218" s="47" t="s">
        <v>1058</v>
      </c>
      <c r="S218" s="47" t="s">
        <v>1058</v>
      </c>
      <c r="T218" s="369" t="s">
        <v>97</v>
      </c>
      <c r="U218" s="370"/>
      <c r="V218" s="47" t="s">
        <v>1059</v>
      </c>
      <c r="W218" s="47" t="s">
        <v>1059</v>
      </c>
      <c r="X218" s="47" t="s">
        <v>1059</v>
      </c>
      <c r="Y218" s="47" t="s">
        <v>1059</v>
      </c>
      <c r="Z218" s="47"/>
      <c r="AA218" s="369" t="s">
        <v>99</v>
      </c>
      <c r="AB218" s="370"/>
      <c r="AC218" s="47" t="s">
        <v>1058</v>
      </c>
      <c r="AD218" s="47" t="s">
        <v>1058</v>
      </c>
      <c r="AE218" s="47"/>
      <c r="AF218" s="47" t="s">
        <v>1058</v>
      </c>
      <c r="AG218" s="47" t="s">
        <v>1058</v>
      </c>
      <c r="AH218" s="369" t="s">
        <v>97</v>
      </c>
      <c r="AI218" s="370"/>
      <c r="AJ218" s="47" t="s">
        <v>1059</v>
      </c>
      <c r="AK218" s="47" t="s">
        <v>1059</v>
      </c>
      <c r="AL218" s="47"/>
      <c r="AM218" s="48">
        <v>2</v>
      </c>
      <c r="AN218" s="48">
        <v>0</v>
      </c>
      <c r="AO218" s="48">
        <v>2</v>
      </c>
      <c r="AP218" s="48"/>
      <c r="AQ218" s="48">
        <v>0</v>
      </c>
      <c r="AR218" s="48">
        <v>0</v>
      </c>
      <c r="AS218" s="48">
        <v>0</v>
      </c>
      <c r="AT218" s="48">
        <v>0</v>
      </c>
      <c r="AU218" s="48">
        <v>50</v>
      </c>
      <c r="AV218" s="48">
        <v>10</v>
      </c>
      <c r="AW218" s="48"/>
      <c r="AX218" s="48"/>
      <c r="AY218" s="48"/>
      <c r="AZ218" s="47" t="s">
        <v>870</v>
      </c>
    </row>
    <row r="219" spans="1:52" x14ac:dyDescent="0.35">
      <c r="A219" s="427">
        <f t="shared" si="3"/>
        <v>217</v>
      </c>
      <c r="B219" s="47" t="s">
        <v>1449</v>
      </c>
      <c r="C219" s="47" t="s">
        <v>1450</v>
      </c>
      <c r="D219" s="47" t="s">
        <v>56</v>
      </c>
      <c r="E219" s="47" t="s">
        <v>131</v>
      </c>
      <c r="F219" s="47" t="s">
        <v>59</v>
      </c>
      <c r="G219" s="47" t="s">
        <v>58</v>
      </c>
      <c r="H219" s="47" t="s">
        <v>1058</v>
      </c>
      <c r="I219" s="47" t="s">
        <v>1058</v>
      </c>
      <c r="J219" s="47" t="s">
        <v>1058</v>
      </c>
      <c r="K219" s="47" t="s">
        <v>1058</v>
      </c>
      <c r="L219" s="47" t="s">
        <v>97</v>
      </c>
      <c r="M219" s="369"/>
      <c r="N219" s="370"/>
      <c r="O219" s="47"/>
      <c r="P219" s="47" t="s">
        <v>1058</v>
      </c>
      <c r="Q219" s="47" t="s">
        <v>1058</v>
      </c>
      <c r="R219" s="47" t="s">
        <v>1058</v>
      </c>
      <c r="S219" s="47" t="s">
        <v>1058</v>
      </c>
      <c r="T219" s="369" t="s">
        <v>97</v>
      </c>
      <c r="U219" s="370"/>
      <c r="V219" s="47" t="s">
        <v>1058</v>
      </c>
      <c r="W219" s="47" t="s">
        <v>1058</v>
      </c>
      <c r="X219" s="47" t="s">
        <v>1058</v>
      </c>
      <c r="Y219" s="47"/>
      <c r="Z219" s="47" t="s">
        <v>1059</v>
      </c>
      <c r="AA219" s="369" t="s">
        <v>99</v>
      </c>
      <c r="AB219" s="370"/>
      <c r="AC219" s="47" t="s">
        <v>1059</v>
      </c>
      <c r="AD219" s="47" t="s">
        <v>1059</v>
      </c>
      <c r="AE219" s="47" t="s">
        <v>1059</v>
      </c>
      <c r="AF219" s="47" t="s">
        <v>1059</v>
      </c>
      <c r="AG219" s="47" t="s">
        <v>99</v>
      </c>
      <c r="AH219" s="369"/>
      <c r="AI219" s="370"/>
      <c r="AJ219" s="47"/>
      <c r="AK219" s="47" t="s">
        <v>1058</v>
      </c>
      <c r="AL219" s="47"/>
      <c r="AM219" s="48">
        <v>2</v>
      </c>
      <c r="AN219" s="48">
        <v>0</v>
      </c>
      <c r="AO219" s="48">
        <v>2</v>
      </c>
      <c r="AP219" s="48"/>
      <c r="AQ219" s="48">
        <v>0</v>
      </c>
      <c r="AR219" s="48">
        <v>0</v>
      </c>
      <c r="AS219" s="48">
        <v>0</v>
      </c>
      <c r="AT219" s="48">
        <v>0</v>
      </c>
      <c r="AU219" s="48">
        <v>25</v>
      </c>
      <c r="AV219" s="48">
        <v>5</v>
      </c>
      <c r="AW219" s="48"/>
      <c r="AX219" s="48"/>
      <c r="AY219" s="48"/>
      <c r="AZ219" s="47" t="s">
        <v>870</v>
      </c>
    </row>
    <row r="220" spans="1:52" x14ac:dyDescent="0.35">
      <c r="A220" s="427">
        <f t="shared" si="3"/>
        <v>218</v>
      </c>
      <c r="B220" s="47" t="s">
        <v>1446</v>
      </c>
      <c r="C220" s="47" t="s">
        <v>1447</v>
      </c>
      <c r="D220" s="47" t="s">
        <v>56</v>
      </c>
      <c r="E220" s="47" t="s">
        <v>131</v>
      </c>
      <c r="F220" s="47" t="s">
        <v>57</v>
      </c>
      <c r="G220" s="47" t="s">
        <v>58</v>
      </c>
      <c r="H220" s="47" t="s">
        <v>1058</v>
      </c>
      <c r="I220" s="47" t="s">
        <v>1058</v>
      </c>
      <c r="J220" s="47" t="s">
        <v>1058</v>
      </c>
      <c r="K220" s="47"/>
      <c r="L220" s="47"/>
      <c r="M220" s="369"/>
      <c r="N220" s="370"/>
      <c r="O220" s="47"/>
      <c r="P220" s="47"/>
      <c r="Q220" s="47" t="s">
        <v>1058</v>
      </c>
      <c r="R220" s="47" t="s">
        <v>1058</v>
      </c>
      <c r="S220" s="47" t="s">
        <v>1058</v>
      </c>
      <c r="T220" s="369" t="s">
        <v>97</v>
      </c>
      <c r="U220" s="370"/>
      <c r="V220" s="47"/>
      <c r="W220" s="47" t="s">
        <v>1058</v>
      </c>
      <c r="X220" s="47" t="s">
        <v>1058</v>
      </c>
      <c r="Y220" s="47" t="s">
        <v>1058</v>
      </c>
      <c r="Z220" s="47"/>
      <c r="AA220" s="369" t="s">
        <v>97</v>
      </c>
      <c r="AB220" s="370"/>
      <c r="AC220" s="47" t="s">
        <v>1059</v>
      </c>
      <c r="AD220" s="47" t="s">
        <v>1059</v>
      </c>
      <c r="AE220" s="47" t="s">
        <v>1059</v>
      </c>
      <c r="AF220" s="47"/>
      <c r="AG220" s="47" t="s">
        <v>1059</v>
      </c>
      <c r="AH220" s="369" t="s">
        <v>99</v>
      </c>
      <c r="AI220" s="370"/>
      <c r="AJ220" s="47" t="s">
        <v>1058</v>
      </c>
      <c r="AK220" s="47"/>
      <c r="AL220" s="47"/>
      <c r="AM220" s="48">
        <v>2</v>
      </c>
      <c r="AN220" s="48">
        <v>0</v>
      </c>
      <c r="AO220" s="48">
        <v>1</v>
      </c>
      <c r="AP220" s="48"/>
      <c r="AQ220" s="48">
        <v>0</v>
      </c>
      <c r="AR220" s="48">
        <v>0</v>
      </c>
      <c r="AS220" s="48">
        <v>0</v>
      </c>
      <c r="AT220" s="48">
        <v>0</v>
      </c>
      <c r="AU220" s="48">
        <v>20</v>
      </c>
      <c r="AV220" s="48">
        <v>4</v>
      </c>
      <c r="AW220" s="48"/>
      <c r="AX220" s="48"/>
      <c r="AY220" s="48"/>
      <c r="AZ220" s="47" t="s">
        <v>870</v>
      </c>
    </row>
    <row r="221" spans="1:52" x14ac:dyDescent="0.35">
      <c r="A221" s="427">
        <f t="shared" si="3"/>
        <v>219</v>
      </c>
      <c r="B221" s="47" t="s">
        <v>1443</v>
      </c>
      <c r="C221" s="47" t="s">
        <v>1444</v>
      </c>
      <c r="D221" s="47" t="s">
        <v>56</v>
      </c>
      <c r="E221" s="47" t="s">
        <v>131</v>
      </c>
      <c r="F221" s="47" t="s">
        <v>57</v>
      </c>
      <c r="G221" s="47" t="s">
        <v>58</v>
      </c>
      <c r="H221" s="47"/>
      <c r="I221" s="47" t="s">
        <v>1058</v>
      </c>
      <c r="J221" s="47" t="s">
        <v>97</v>
      </c>
      <c r="K221" s="47" t="s">
        <v>1058</v>
      </c>
      <c r="L221" s="47" t="s">
        <v>1058</v>
      </c>
      <c r="M221" s="369" t="s">
        <v>1058</v>
      </c>
      <c r="N221" s="370"/>
      <c r="O221" s="47"/>
      <c r="P221" s="47"/>
      <c r="Q221" s="47"/>
      <c r="R221" s="47"/>
      <c r="S221" s="47"/>
      <c r="T221" s="369" t="s">
        <v>99</v>
      </c>
      <c r="U221" s="370"/>
      <c r="V221" s="47" t="s">
        <v>1058</v>
      </c>
      <c r="W221" s="47" t="s">
        <v>1058</v>
      </c>
      <c r="X221" s="47"/>
      <c r="Y221" s="47"/>
      <c r="Z221" s="47" t="s">
        <v>1059</v>
      </c>
      <c r="AA221" s="369" t="s">
        <v>99</v>
      </c>
      <c r="AB221" s="370"/>
      <c r="AC221" s="47" t="s">
        <v>1058</v>
      </c>
      <c r="AD221" s="47" t="s">
        <v>1058</v>
      </c>
      <c r="AE221" s="47"/>
      <c r="AF221" s="47" t="s">
        <v>1058</v>
      </c>
      <c r="AG221" s="47"/>
      <c r="AH221" s="369"/>
      <c r="AI221" s="370"/>
      <c r="AJ221" s="47" t="s">
        <v>1059</v>
      </c>
      <c r="AK221" s="47" t="s">
        <v>1059</v>
      </c>
      <c r="AL221" s="47"/>
      <c r="AM221" s="48">
        <v>1</v>
      </c>
      <c r="AN221" s="48">
        <v>0</v>
      </c>
      <c r="AO221" s="48">
        <v>2</v>
      </c>
      <c r="AP221" s="48"/>
      <c r="AQ221" s="48">
        <v>0</v>
      </c>
      <c r="AR221" s="48">
        <v>0</v>
      </c>
      <c r="AS221" s="48">
        <v>0</v>
      </c>
      <c r="AT221" s="48">
        <v>0</v>
      </c>
      <c r="AU221" s="48">
        <v>15</v>
      </c>
      <c r="AV221" s="48">
        <v>3</v>
      </c>
      <c r="AW221" s="48"/>
      <c r="AX221" s="48"/>
      <c r="AY221" s="48"/>
      <c r="AZ221" s="47" t="s">
        <v>870</v>
      </c>
    </row>
    <row r="222" spans="1:52" ht="13.5" customHeight="1" x14ac:dyDescent="0.35">
      <c r="A222" s="427">
        <f t="shared" si="3"/>
        <v>220</v>
      </c>
      <c r="B222" s="47" t="s">
        <v>1440</v>
      </c>
      <c r="C222" s="47" t="s">
        <v>1441</v>
      </c>
      <c r="D222" s="47" t="s">
        <v>56</v>
      </c>
      <c r="E222" s="47" t="s">
        <v>131</v>
      </c>
      <c r="F222" s="47" t="s">
        <v>63</v>
      </c>
      <c r="G222" s="47" t="s">
        <v>58</v>
      </c>
      <c r="H222" s="47" t="s">
        <v>1058</v>
      </c>
      <c r="I222" s="47" t="s">
        <v>1058</v>
      </c>
      <c r="J222" s="47" t="s">
        <v>1058</v>
      </c>
      <c r="K222" s="47"/>
      <c r="L222" s="47" t="s">
        <v>1058</v>
      </c>
      <c r="M222" s="369"/>
      <c r="N222" s="370"/>
      <c r="O222" s="47" t="s">
        <v>1059</v>
      </c>
      <c r="P222" s="47" t="s">
        <v>1059</v>
      </c>
      <c r="Q222" s="47"/>
      <c r="R222" s="47" t="s">
        <v>1059</v>
      </c>
      <c r="S222" s="47" t="s">
        <v>1059</v>
      </c>
      <c r="T222" s="369" t="s">
        <v>99</v>
      </c>
      <c r="U222" s="370"/>
      <c r="V222" s="47" t="s">
        <v>1058</v>
      </c>
      <c r="W222" s="47" t="s">
        <v>1058</v>
      </c>
      <c r="X222" s="47" t="s">
        <v>1058</v>
      </c>
      <c r="Y222" s="47" t="s">
        <v>1058</v>
      </c>
      <c r="Z222" s="47" t="s">
        <v>97</v>
      </c>
      <c r="AA222" s="369"/>
      <c r="AB222" s="370"/>
      <c r="AC222" s="47" t="s">
        <v>1059</v>
      </c>
      <c r="AD222" s="47" t="s">
        <v>1059</v>
      </c>
      <c r="AE222" s="47"/>
      <c r="AF222" s="47" t="s">
        <v>1059</v>
      </c>
      <c r="AG222" s="47" t="s">
        <v>1059</v>
      </c>
      <c r="AH222" s="369" t="s">
        <v>99</v>
      </c>
      <c r="AI222" s="370"/>
      <c r="AJ222" s="47" t="s">
        <v>1058</v>
      </c>
      <c r="AK222" s="47" t="s">
        <v>1058</v>
      </c>
      <c r="AL222" s="47"/>
      <c r="AM222" s="48">
        <v>1</v>
      </c>
      <c r="AN222" s="48">
        <v>0</v>
      </c>
      <c r="AO222" s="48">
        <v>2</v>
      </c>
      <c r="AP222" s="48"/>
      <c r="AQ222" s="48">
        <v>0</v>
      </c>
      <c r="AR222" s="48">
        <v>0</v>
      </c>
      <c r="AS222" s="48">
        <v>0</v>
      </c>
      <c r="AT222" s="48">
        <v>0</v>
      </c>
      <c r="AU222" s="48">
        <v>40</v>
      </c>
      <c r="AV222" s="48">
        <v>8</v>
      </c>
      <c r="AW222" s="48"/>
      <c r="AX222" s="48"/>
      <c r="AY222" s="48"/>
      <c r="AZ222" s="47" t="s">
        <v>870</v>
      </c>
    </row>
    <row r="223" spans="1:52" x14ac:dyDescent="0.35">
      <c r="A223" s="427">
        <f t="shared" si="3"/>
        <v>221</v>
      </c>
      <c r="B223" s="47" t="s">
        <v>1437</v>
      </c>
      <c r="C223" s="47" t="s">
        <v>1438</v>
      </c>
      <c r="D223" s="47" t="s">
        <v>56</v>
      </c>
      <c r="E223" s="47" t="s">
        <v>131</v>
      </c>
      <c r="F223" s="47" t="s">
        <v>63</v>
      </c>
      <c r="G223" s="47" t="s">
        <v>58</v>
      </c>
      <c r="H223" s="47" t="s">
        <v>1058</v>
      </c>
      <c r="I223" s="47" t="s">
        <v>1058</v>
      </c>
      <c r="J223" s="47" t="s">
        <v>1058</v>
      </c>
      <c r="K223" s="47"/>
      <c r="L223" s="47" t="s">
        <v>1058</v>
      </c>
      <c r="M223" s="369"/>
      <c r="N223" s="370"/>
      <c r="O223" s="47" t="s">
        <v>1059</v>
      </c>
      <c r="P223" s="47"/>
      <c r="Q223" s="47" t="s">
        <v>1059</v>
      </c>
      <c r="R223" s="47"/>
      <c r="S223" s="47"/>
      <c r="T223" s="369"/>
      <c r="U223" s="370"/>
      <c r="V223" s="47"/>
      <c r="W223" s="47"/>
      <c r="X223" s="47"/>
      <c r="Y223" s="47"/>
      <c r="Z223" s="47"/>
      <c r="AA223" s="369"/>
      <c r="AB223" s="370"/>
      <c r="AC223" s="47"/>
      <c r="AD223" s="47"/>
      <c r="AE223" s="47"/>
      <c r="AF223" s="47"/>
      <c r="AG223" s="47"/>
      <c r="AH223" s="369"/>
      <c r="AI223" s="370"/>
      <c r="AJ223" s="47"/>
      <c r="AK223" s="47"/>
      <c r="AL223" s="47"/>
      <c r="AM223" s="48">
        <v>0</v>
      </c>
      <c r="AN223" s="48">
        <v>0</v>
      </c>
      <c r="AO223" s="48">
        <v>0</v>
      </c>
      <c r="AP223" s="48"/>
      <c r="AQ223" s="48">
        <v>0</v>
      </c>
      <c r="AR223" s="48">
        <v>0</v>
      </c>
      <c r="AS223" s="48">
        <v>0</v>
      </c>
      <c r="AT223" s="48">
        <v>0</v>
      </c>
      <c r="AU223" s="48">
        <v>10</v>
      </c>
      <c r="AV223" s="48">
        <v>2</v>
      </c>
      <c r="AW223" s="48"/>
      <c r="AX223" s="48"/>
      <c r="AY223" s="48"/>
      <c r="AZ223" s="47" t="s">
        <v>870</v>
      </c>
    </row>
    <row r="224" spans="1:52" x14ac:dyDescent="0.35">
      <c r="A224" s="427">
        <f t="shared" si="3"/>
        <v>222</v>
      </c>
      <c r="B224" s="47" t="s">
        <v>1434</v>
      </c>
      <c r="C224" s="47" t="s">
        <v>1435</v>
      </c>
      <c r="D224" s="47" t="s">
        <v>56</v>
      </c>
      <c r="E224" s="47" t="s">
        <v>131</v>
      </c>
      <c r="F224" s="47" t="s">
        <v>63</v>
      </c>
      <c r="G224" s="47" t="s">
        <v>58</v>
      </c>
      <c r="H224" s="47" t="s">
        <v>1059</v>
      </c>
      <c r="I224" s="47" t="s">
        <v>1059</v>
      </c>
      <c r="J224" s="47"/>
      <c r="K224" s="47" t="s">
        <v>1059</v>
      </c>
      <c r="L224" s="47" t="s">
        <v>1059</v>
      </c>
      <c r="M224" s="369" t="s">
        <v>99</v>
      </c>
      <c r="N224" s="370"/>
      <c r="O224" s="47" t="s">
        <v>1058</v>
      </c>
      <c r="P224" s="47" t="s">
        <v>1058</v>
      </c>
      <c r="Q224" s="47" t="s">
        <v>1058</v>
      </c>
      <c r="R224" s="47" t="s">
        <v>1058</v>
      </c>
      <c r="S224" s="47" t="s">
        <v>97</v>
      </c>
      <c r="T224" s="369"/>
      <c r="U224" s="370"/>
      <c r="V224" s="47" t="s">
        <v>1058</v>
      </c>
      <c r="W224" s="47" t="s">
        <v>1059</v>
      </c>
      <c r="X224" s="47" t="s">
        <v>1059</v>
      </c>
      <c r="Y224" s="47" t="s">
        <v>1059</v>
      </c>
      <c r="Z224" s="47" t="s">
        <v>99</v>
      </c>
      <c r="AA224" s="369"/>
      <c r="AB224" s="370"/>
      <c r="AC224" s="47" t="s">
        <v>1058</v>
      </c>
      <c r="AD224" s="47" t="s">
        <v>1058</v>
      </c>
      <c r="AE224" s="47" t="s">
        <v>1058</v>
      </c>
      <c r="AF224" s="47" t="s">
        <v>1058</v>
      </c>
      <c r="AG224" s="47"/>
      <c r="AH224" s="369" t="s">
        <v>97</v>
      </c>
      <c r="AI224" s="370"/>
      <c r="AJ224" s="47" t="s">
        <v>1059</v>
      </c>
      <c r="AK224" s="47"/>
      <c r="AL224" s="47"/>
      <c r="AM224" s="48">
        <v>2</v>
      </c>
      <c r="AN224" s="48">
        <v>0</v>
      </c>
      <c r="AO224" s="48">
        <v>2</v>
      </c>
      <c r="AP224" s="48"/>
      <c r="AQ224" s="48">
        <v>0</v>
      </c>
      <c r="AR224" s="48">
        <v>0</v>
      </c>
      <c r="AS224" s="48">
        <v>0</v>
      </c>
      <c r="AT224" s="48">
        <v>0</v>
      </c>
      <c r="AU224" s="48">
        <v>40</v>
      </c>
      <c r="AV224" s="48">
        <v>8</v>
      </c>
      <c r="AW224" s="48"/>
      <c r="AX224" s="48"/>
      <c r="AY224" s="48"/>
      <c r="AZ224" s="47" t="s">
        <v>870</v>
      </c>
    </row>
    <row r="225" spans="1:52" x14ac:dyDescent="0.35">
      <c r="A225" s="427">
        <f t="shared" si="3"/>
        <v>223</v>
      </c>
      <c r="B225" s="47" t="s">
        <v>1431</v>
      </c>
      <c r="C225" s="47" t="s">
        <v>1432</v>
      </c>
      <c r="D225" s="47" t="s">
        <v>56</v>
      </c>
      <c r="E225" s="47" t="s">
        <v>131</v>
      </c>
      <c r="F225" s="47" t="s">
        <v>63</v>
      </c>
      <c r="G225" s="47" t="s">
        <v>58</v>
      </c>
      <c r="H225" s="47"/>
      <c r="I225" s="47" t="s">
        <v>1058</v>
      </c>
      <c r="J225" s="47" t="s">
        <v>1058</v>
      </c>
      <c r="K225" s="47" t="s">
        <v>1058</v>
      </c>
      <c r="L225" s="47" t="s">
        <v>97</v>
      </c>
      <c r="M225" s="369"/>
      <c r="N225" s="370"/>
      <c r="O225" s="47" t="s">
        <v>1058</v>
      </c>
      <c r="P225" s="47" t="s">
        <v>1058</v>
      </c>
      <c r="Q225" s="47" t="s">
        <v>1058</v>
      </c>
      <c r="R225" s="47" t="s">
        <v>1058</v>
      </c>
      <c r="S225" s="47"/>
      <c r="T225" s="369"/>
      <c r="U225" s="370"/>
      <c r="V225" s="47"/>
      <c r="W225" s="47" t="s">
        <v>1059</v>
      </c>
      <c r="X225" s="47" t="s">
        <v>1059</v>
      </c>
      <c r="Y225" s="47" t="s">
        <v>1059</v>
      </c>
      <c r="Z225" s="47" t="s">
        <v>1059</v>
      </c>
      <c r="AA225" s="369"/>
      <c r="AB225" s="370"/>
      <c r="AC225" s="47" t="s">
        <v>1058</v>
      </c>
      <c r="AD225" s="47" t="s">
        <v>1058</v>
      </c>
      <c r="AE225" s="47" t="s">
        <v>1058</v>
      </c>
      <c r="AF225" s="47" t="s">
        <v>1058</v>
      </c>
      <c r="AG225" s="47" t="s">
        <v>97</v>
      </c>
      <c r="AH225" s="369"/>
      <c r="AI225" s="370"/>
      <c r="AJ225" s="47" t="s">
        <v>1058</v>
      </c>
      <c r="AK225" s="47" t="s">
        <v>1058</v>
      </c>
      <c r="AL225" s="47"/>
      <c r="AM225" s="48">
        <v>2</v>
      </c>
      <c r="AN225" s="48">
        <v>0</v>
      </c>
      <c r="AO225" s="48">
        <v>0</v>
      </c>
      <c r="AP225" s="48"/>
      <c r="AQ225" s="48">
        <v>0</v>
      </c>
      <c r="AR225" s="48">
        <v>0</v>
      </c>
      <c r="AS225" s="48">
        <v>0</v>
      </c>
      <c r="AT225" s="48">
        <v>0</v>
      </c>
      <c r="AU225" s="48">
        <v>20</v>
      </c>
      <c r="AV225" s="48">
        <v>4</v>
      </c>
      <c r="AW225" s="48"/>
      <c r="AX225" s="48"/>
      <c r="AY225" s="48"/>
      <c r="AZ225" s="47" t="s">
        <v>870</v>
      </c>
    </row>
    <row r="226" spans="1:52" x14ac:dyDescent="0.35">
      <c r="A226" s="427">
        <f t="shared" si="3"/>
        <v>224</v>
      </c>
      <c r="B226" s="47" t="s">
        <v>1428</v>
      </c>
      <c r="C226" s="47" t="s">
        <v>1429</v>
      </c>
      <c r="D226" s="47" t="s">
        <v>56</v>
      </c>
      <c r="E226" s="47" t="s">
        <v>131</v>
      </c>
      <c r="F226" s="47" t="s">
        <v>63</v>
      </c>
      <c r="G226" s="47" t="s">
        <v>58</v>
      </c>
      <c r="H226" s="47" t="s">
        <v>1059</v>
      </c>
      <c r="I226" s="47" t="s">
        <v>1059</v>
      </c>
      <c r="J226" s="47" t="s">
        <v>1059</v>
      </c>
      <c r="K226" s="47" t="s">
        <v>99</v>
      </c>
      <c r="L226" s="47"/>
      <c r="M226" s="369" t="s">
        <v>1059</v>
      </c>
      <c r="N226" s="370"/>
      <c r="O226" s="47" t="s">
        <v>1058</v>
      </c>
      <c r="P226" s="47" t="s">
        <v>97</v>
      </c>
      <c r="Q226" s="47"/>
      <c r="R226" s="47" t="s">
        <v>1058</v>
      </c>
      <c r="S226" s="47" t="s">
        <v>1058</v>
      </c>
      <c r="T226" s="369" t="s">
        <v>1058</v>
      </c>
      <c r="U226" s="370"/>
      <c r="V226" s="47" t="s">
        <v>1059</v>
      </c>
      <c r="W226" s="47"/>
      <c r="X226" s="47" t="s">
        <v>1059</v>
      </c>
      <c r="Y226" s="47" t="s">
        <v>1059</v>
      </c>
      <c r="Z226" s="47" t="s">
        <v>99</v>
      </c>
      <c r="AA226" s="369" t="s">
        <v>1059</v>
      </c>
      <c r="AB226" s="370"/>
      <c r="AC226" s="47" t="s">
        <v>1058</v>
      </c>
      <c r="AD226" s="47" t="s">
        <v>1058</v>
      </c>
      <c r="AE226" s="47" t="s">
        <v>1058</v>
      </c>
      <c r="AF226" s="47" t="s">
        <v>97</v>
      </c>
      <c r="AG226" s="47"/>
      <c r="AH226" s="369" t="s">
        <v>1058</v>
      </c>
      <c r="AI226" s="370"/>
      <c r="AJ226" s="47" t="s">
        <v>99</v>
      </c>
      <c r="AK226" s="47"/>
      <c r="AL226" s="47"/>
      <c r="AM226" s="48">
        <v>2</v>
      </c>
      <c r="AN226" s="48">
        <v>0</v>
      </c>
      <c r="AO226" s="48">
        <v>3</v>
      </c>
      <c r="AP226" s="48"/>
      <c r="AQ226" s="48">
        <v>0</v>
      </c>
      <c r="AR226" s="48">
        <v>0</v>
      </c>
      <c r="AS226" s="48">
        <v>0</v>
      </c>
      <c r="AT226" s="48">
        <v>0</v>
      </c>
      <c r="AU226" s="48">
        <v>40</v>
      </c>
      <c r="AV226" s="48">
        <v>8</v>
      </c>
      <c r="AW226" s="48"/>
      <c r="AX226" s="48"/>
      <c r="AY226" s="48"/>
      <c r="AZ226" s="47" t="s">
        <v>870</v>
      </c>
    </row>
    <row r="227" spans="1:52" x14ac:dyDescent="0.35">
      <c r="A227" s="427">
        <f t="shared" si="3"/>
        <v>225</v>
      </c>
      <c r="B227" s="47" t="s">
        <v>1425</v>
      </c>
      <c r="C227" s="47" t="s">
        <v>1426</v>
      </c>
      <c r="D227" s="47" t="s">
        <v>56</v>
      </c>
      <c r="E227" s="47" t="s">
        <v>131</v>
      </c>
      <c r="F227" s="47" t="s">
        <v>938</v>
      </c>
      <c r="G227" s="47" t="s">
        <v>58</v>
      </c>
      <c r="H227" s="47" t="s">
        <v>97</v>
      </c>
      <c r="I227" s="47" t="s">
        <v>1058</v>
      </c>
      <c r="J227" s="47" t="s">
        <v>1058</v>
      </c>
      <c r="K227" s="47" t="s">
        <v>1058</v>
      </c>
      <c r="L227" s="47" t="s">
        <v>1058</v>
      </c>
      <c r="M227" s="369"/>
      <c r="N227" s="370"/>
      <c r="O227" s="47"/>
      <c r="P227" s="47" t="s">
        <v>1058</v>
      </c>
      <c r="Q227" s="47" t="s">
        <v>1058</v>
      </c>
      <c r="R227" s="47" t="s">
        <v>1058</v>
      </c>
      <c r="S227" s="47" t="s">
        <v>97</v>
      </c>
      <c r="T227" s="369" t="s">
        <v>1059</v>
      </c>
      <c r="U227" s="370"/>
      <c r="V227" s="47" t="s">
        <v>1059</v>
      </c>
      <c r="W227" s="47" t="s">
        <v>1059</v>
      </c>
      <c r="X227" s="47" t="s">
        <v>1059</v>
      </c>
      <c r="Y227" s="47" t="s">
        <v>1059</v>
      </c>
      <c r="Z227" s="47" t="s">
        <v>99</v>
      </c>
      <c r="AA227" s="369"/>
      <c r="AB227" s="370"/>
      <c r="AC227" s="47"/>
      <c r="AD227" s="47" t="s">
        <v>97</v>
      </c>
      <c r="AE227" s="47" t="s">
        <v>1058</v>
      </c>
      <c r="AF227" s="47" t="s">
        <v>1058</v>
      </c>
      <c r="AG227" s="47" t="s">
        <v>1058</v>
      </c>
      <c r="AH227" s="369" t="s">
        <v>1059</v>
      </c>
      <c r="AI227" s="370"/>
      <c r="AJ227" s="47" t="s">
        <v>97</v>
      </c>
      <c r="AK227" s="47"/>
      <c r="AL227" s="47"/>
      <c r="AM227" s="48">
        <v>4</v>
      </c>
      <c r="AN227" s="48">
        <v>0</v>
      </c>
      <c r="AO227" s="48">
        <v>1</v>
      </c>
      <c r="AP227" s="48"/>
      <c r="AQ227" s="48">
        <v>0</v>
      </c>
      <c r="AR227" s="48">
        <v>0</v>
      </c>
      <c r="AS227" s="48">
        <v>0</v>
      </c>
      <c r="AT227" s="48">
        <v>0</v>
      </c>
      <c r="AU227" s="48">
        <v>30</v>
      </c>
      <c r="AV227" s="48">
        <v>6</v>
      </c>
      <c r="AW227" s="48"/>
      <c r="AX227" s="48"/>
      <c r="AY227" s="48"/>
      <c r="AZ227" s="47" t="s">
        <v>319</v>
      </c>
    </row>
    <row r="228" spans="1:52" x14ac:dyDescent="0.35">
      <c r="A228" s="427">
        <f t="shared" si="3"/>
        <v>226</v>
      </c>
      <c r="B228" s="47" t="s">
        <v>1422</v>
      </c>
      <c r="C228" s="47" t="s">
        <v>1423</v>
      </c>
      <c r="D228" s="47" t="s">
        <v>56</v>
      </c>
      <c r="E228" s="47" t="s">
        <v>131</v>
      </c>
      <c r="F228" s="47" t="s">
        <v>59</v>
      </c>
      <c r="G228" s="47" t="s">
        <v>58</v>
      </c>
      <c r="H228" s="47" t="s">
        <v>1058</v>
      </c>
      <c r="I228" s="47" t="s">
        <v>1058</v>
      </c>
      <c r="J228" s="47"/>
      <c r="K228" s="47" t="s">
        <v>1058</v>
      </c>
      <c r="L228" s="47" t="s">
        <v>1058</v>
      </c>
      <c r="M228" s="369" t="s">
        <v>97</v>
      </c>
      <c r="N228" s="370"/>
      <c r="O228" s="47"/>
      <c r="P228" s="47"/>
      <c r="Q228" s="47" t="s">
        <v>1058</v>
      </c>
      <c r="R228" s="47" t="s">
        <v>1058</v>
      </c>
      <c r="S228" s="47"/>
      <c r="T228" s="369" t="s">
        <v>97</v>
      </c>
      <c r="U228" s="370"/>
      <c r="V228" s="47" t="s">
        <v>1059</v>
      </c>
      <c r="W228" s="47" t="s">
        <v>1059</v>
      </c>
      <c r="X228" s="47" t="s">
        <v>1059</v>
      </c>
      <c r="Y228" s="47"/>
      <c r="Z228" s="47" t="s">
        <v>1059</v>
      </c>
      <c r="AA228" s="369" t="s">
        <v>99</v>
      </c>
      <c r="AB228" s="370"/>
      <c r="AC228" s="47" t="s">
        <v>1058</v>
      </c>
      <c r="AD228" s="47" t="s">
        <v>1058</v>
      </c>
      <c r="AE228" s="47" t="s">
        <v>1058</v>
      </c>
      <c r="AF228" s="47"/>
      <c r="AG228" s="47" t="s">
        <v>1058</v>
      </c>
      <c r="AH228" s="369" t="s">
        <v>97</v>
      </c>
      <c r="AI228" s="370"/>
      <c r="AJ228" s="47" t="s">
        <v>1059</v>
      </c>
      <c r="AK228" s="47" t="s">
        <v>1059</v>
      </c>
      <c r="AL228" s="47"/>
      <c r="AM228" s="48">
        <v>3</v>
      </c>
      <c r="AN228" s="48">
        <v>0</v>
      </c>
      <c r="AO228" s="48">
        <v>1</v>
      </c>
      <c r="AP228" s="48"/>
      <c r="AQ228" s="48">
        <v>0</v>
      </c>
      <c r="AR228" s="48">
        <v>0</v>
      </c>
      <c r="AS228" s="48">
        <v>0</v>
      </c>
      <c r="AT228" s="48">
        <v>0</v>
      </c>
      <c r="AU228" s="48">
        <v>30</v>
      </c>
      <c r="AV228" s="48">
        <v>6</v>
      </c>
      <c r="AW228" s="48"/>
      <c r="AX228" s="48"/>
      <c r="AY228" s="48"/>
      <c r="AZ228" s="47" t="s">
        <v>319</v>
      </c>
    </row>
    <row r="229" spans="1:52" x14ac:dyDescent="0.35">
      <c r="A229" s="427">
        <f t="shared" si="3"/>
        <v>227</v>
      </c>
      <c r="B229" s="47" t="s">
        <v>1419</v>
      </c>
      <c r="C229" s="47" t="s">
        <v>1420</v>
      </c>
      <c r="D229" s="47" t="s">
        <v>56</v>
      </c>
      <c r="E229" s="47" t="s">
        <v>131</v>
      </c>
      <c r="F229" s="47" t="s">
        <v>64</v>
      </c>
      <c r="G229" s="47" t="s">
        <v>58</v>
      </c>
      <c r="H229" s="47"/>
      <c r="I229" s="47" t="s">
        <v>1058</v>
      </c>
      <c r="J229" s="47" t="s">
        <v>1058</v>
      </c>
      <c r="K229" s="47" t="s">
        <v>1058</v>
      </c>
      <c r="L229" s="47" t="s">
        <v>97</v>
      </c>
      <c r="M229" s="369"/>
      <c r="N229" s="370"/>
      <c r="O229" s="47"/>
      <c r="P229" s="47" t="s">
        <v>1059</v>
      </c>
      <c r="Q229" s="47" t="s">
        <v>1059</v>
      </c>
      <c r="R229" s="47"/>
      <c r="S229" s="47" t="s">
        <v>1059</v>
      </c>
      <c r="T229" s="369" t="s">
        <v>99</v>
      </c>
      <c r="U229" s="370"/>
      <c r="V229" s="47"/>
      <c r="W229" s="47"/>
      <c r="X229" s="47" t="s">
        <v>1058</v>
      </c>
      <c r="Y229" s="47" t="s">
        <v>1058</v>
      </c>
      <c r="Z229" s="47" t="s">
        <v>97</v>
      </c>
      <c r="AA229" s="369"/>
      <c r="AB229" s="370"/>
      <c r="AC229" s="47"/>
      <c r="AD229" s="47" t="s">
        <v>1058</v>
      </c>
      <c r="AE229" s="47" t="s">
        <v>1058</v>
      </c>
      <c r="AF229" s="47" t="s">
        <v>1058</v>
      </c>
      <c r="AG229" s="47" t="s">
        <v>97</v>
      </c>
      <c r="AH229" s="369"/>
      <c r="AI229" s="370"/>
      <c r="AJ229" s="47" t="s">
        <v>1058</v>
      </c>
      <c r="AK229" s="47"/>
      <c r="AL229" s="47"/>
      <c r="AM229" s="48">
        <v>3</v>
      </c>
      <c r="AN229" s="48">
        <v>0</v>
      </c>
      <c r="AO229" s="48">
        <v>1</v>
      </c>
      <c r="AP229" s="48"/>
      <c r="AQ229" s="48">
        <v>0</v>
      </c>
      <c r="AR229" s="48">
        <v>0</v>
      </c>
      <c r="AS229" s="48">
        <v>0</v>
      </c>
      <c r="AT229" s="48">
        <v>0</v>
      </c>
      <c r="AU229" s="48">
        <v>15</v>
      </c>
      <c r="AV229" s="48">
        <v>3</v>
      </c>
      <c r="AW229" s="48"/>
      <c r="AX229" s="48"/>
      <c r="AY229" s="48"/>
      <c r="AZ229" s="47" t="s">
        <v>319</v>
      </c>
    </row>
    <row r="230" spans="1:52" x14ac:dyDescent="0.35">
      <c r="A230" s="427">
        <f t="shared" si="3"/>
        <v>228</v>
      </c>
      <c r="B230" s="47" t="s">
        <v>1416</v>
      </c>
      <c r="C230" s="47" t="s">
        <v>1417</v>
      </c>
      <c r="D230" s="47" t="s">
        <v>56</v>
      </c>
      <c r="E230" s="47" t="s">
        <v>131</v>
      </c>
      <c r="F230" s="47" t="s">
        <v>57</v>
      </c>
      <c r="G230" s="47" t="s">
        <v>58</v>
      </c>
      <c r="H230" s="47" t="s">
        <v>99</v>
      </c>
      <c r="I230" s="47" t="s">
        <v>1059</v>
      </c>
      <c r="J230" s="47" t="s">
        <v>1059</v>
      </c>
      <c r="K230" s="47" t="s">
        <v>1059</v>
      </c>
      <c r="L230" s="47"/>
      <c r="M230" s="369" t="s">
        <v>1059</v>
      </c>
      <c r="N230" s="370"/>
      <c r="O230" s="47" t="s">
        <v>1059</v>
      </c>
      <c r="P230" s="47" t="s">
        <v>1059</v>
      </c>
      <c r="Q230" s="47"/>
      <c r="R230" s="47" t="s">
        <v>1059</v>
      </c>
      <c r="S230" s="47" t="s">
        <v>1059</v>
      </c>
      <c r="T230" s="369" t="s">
        <v>99</v>
      </c>
      <c r="U230" s="370"/>
      <c r="V230" s="47"/>
      <c r="W230" s="47" t="s">
        <v>1058</v>
      </c>
      <c r="X230" s="47" t="s">
        <v>1058</v>
      </c>
      <c r="Y230" s="47" t="s">
        <v>1058</v>
      </c>
      <c r="Z230" s="47" t="s">
        <v>1058</v>
      </c>
      <c r="AA230" s="369" t="s">
        <v>97</v>
      </c>
      <c r="AB230" s="370"/>
      <c r="AC230" s="47" t="s">
        <v>1059</v>
      </c>
      <c r="AD230" s="47" t="s">
        <v>1059</v>
      </c>
      <c r="AE230" s="47" t="s">
        <v>1059</v>
      </c>
      <c r="AF230" s="47" t="s">
        <v>1059</v>
      </c>
      <c r="AG230" s="47" t="s">
        <v>99</v>
      </c>
      <c r="AH230" s="369"/>
      <c r="AI230" s="370"/>
      <c r="AJ230" s="47" t="s">
        <v>1058</v>
      </c>
      <c r="AK230" s="47" t="s">
        <v>1058</v>
      </c>
      <c r="AL230" s="47"/>
      <c r="AM230" s="48">
        <v>1</v>
      </c>
      <c r="AN230" s="48">
        <v>0</v>
      </c>
      <c r="AO230" s="48">
        <v>3</v>
      </c>
      <c r="AP230" s="48"/>
      <c r="AQ230" s="48">
        <v>0</v>
      </c>
      <c r="AR230" s="48">
        <v>0</v>
      </c>
      <c r="AS230" s="48">
        <v>0</v>
      </c>
      <c r="AT230" s="48">
        <v>0</v>
      </c>
      <c r="AU230" s="48">
        <v>60</v>
      </c>
      <c r="AV230" s="48">
        <v>12</v>
      </c>
      <c r="AW230" s="48"/>
      <c r="AX230" s="48"/>
      <c r="AY230" s="48"/>
      <c r="AZ230" s="47" t="s">
        <v>319</v>
      </c>
    </row>
    <row r="231" spans="1:52" x14ac:dyDescent="0.35">
      <c r="A231" s="427">
        <f t="shared" si="3"/>
        <v>229</v>
      </c>
      <c r="B231" s="47" t="s">
        <v>1413</v>
      </c>
      <c r="C231" s="47" t="s">
        <v>1414</v>
      </c>
      <c r="D231" s="47" t="s">
        <v>56</v>
      </c>
      <c r="E231" s="47" t="s">
        <v>131</v>
      </c>
      <c r="F231" s="47" t="s">
        <v>57</v>
      </c>
      <c r="G231" s="47" t="s">
        <v>58</v>
      </c>
      <c r="H231" s="47" t="s">
        <v>1058</v>
      </c>
      <c r="I231" s="47" t="s">
        <v>1058</v>
      </c>
      <c r="J231" s="47" t="s">
        <v>1058</v>
      </c>
      <c r="K231" s="47" t="s">
        <v>1058</v>
      </c>
      <c r="L231" s="47" t="s">
        <v>97</v>
      </c>
      <c r="M231" s="369"/>
      <c r="N231" s="370"/>
      <c r="O231" s="47"/>
      <c r="P231" s="47" t="s">
        <v>1058</v>
      </c>
      <c r="Q231" s="47" t="s">
        <v>1058</v>
      </c>
      <c r="R231" s="47" t="s">
        <v>1058</v>
      </c>
      <c r="S231" s="47" t="s">
        <v>1058</v>
      </c>
      <c r="T231" s="369" t="s">
        <v>97</v>
      </c>
      <c r="U231" s="370"/>
      <c r="V231" s="47"/>
      <c r="W231" s="47" t="s">
        <v>1058</v>
      </c>
      <c r="X231" s="47" t="s">
        <v>1058</v>
      </c>
      <c r="Y231" s="47" t="s">
        <v>1058</v>
      </c>
      <c r="Z231" s="47" t="s">
        <v>1058</v>
      </c>
      <c r="AA231" s="369" t="s">
        <v>97</v>
      </c>
      <c r="AB231" s="370"/>
      <c r="AC231" s="47" t="s">
        <v>1058</v>
      </c>
      <c r="AD231" s="47" t="s">
        <v>1058</v>
      </c>
      <c r="AE231" s="47" t="s">
        <v>1058</v>
      </c>
      <c r="AF231" s="47" t="s">
        <v>1058</v>
      </c>
      <c r="AG231" s="47" t="s">
        <v>97</v>
      </c>
      <c r="AH231" s="369"/>
      <c r="AI231" s="370"/>
      <c r="AJ231" s="47" t="s">
        <v>1058</v>
      </c>
      <c r="AK231" s="47" t="s">
        <v>1058</v>
      </c>
      <c r="AL231" s="47"/>
      <c r="AM231" s="48">
        <v>4</v>
      </c>
      <c r="AN231" s="48">
        <v>0</v>
      </c>
      <c r="AO231" s="48">
        <v>0</v>
      </c>
      <c r="AP231" s="48"/>
      <c r="AQ231" s="48">
        <v>0</v>
      </c>
      <c r="AR231" s="48">
        <v>0</v>
      </c>
      <c r="AS231" s="48">
        <v>0</v>
      </c>
      <c r="AT231" s="48">
        <v>0</v>
      </c>
      <c r="AU231" s="48">
        <v>0</v>
      </c>
      <c r="AV231" s="48">
        <v>0</v>
      </c>
      <c r="AW231" s="48"/>
      <c r="AX231" s="48"/>
      <c r="AY231" s="48"/>
      <c r="AZ231" s="47" t="s">
        <v>1068</v>
      </c>
    </row>
    <row r="232" spans="1:52" x14ac:dyDescent="0.35">
      <c r="A232" s="427">
        <f t="shared" si="3"/>
        <v>230</v>
      </c>
      <c r="B232" s="47" t="s">
        <v>1410</v>
      </c>
      <c r="C232" s="47" t="s">
        <v>1411</v>
      </c>
      <c r="D232" s="47" t="s">
        <v>56</v>
      </c>
      <c r="E232" s="47" t="s">
        <v>131</v>
      </c>
      <c r="F232" s="47" t="s">
        <v>1037</v>
      </c>
      <c r="G232" s="47" t="s">
        <v>58</v>
      </c>
      <c r="H232" s="47" t="s">
        <v>1058</v>
      </c>
      <c r="I232" s="47" t="s">
        <v>1058</v>
      </c>
      <c r="J232" s="47" t="s">
        <v>1058</v>
      </c>
      <c r="K232" s="47"/>
      <c r="L232" s="47" t="s">
        <v>1058</v>
      </c>
      <c r="M232" s="369" t="s">
        <v>97</v>
      </c>
      <c r="N232" s="370"/>
      <c r="O232" s="47" t="s">
        <v>1059</v>
      </c>
      <c r="P232" s="47" t="s">
        <v>1059</v>
      </c>
      <c r="Q232" s="47" t="s">
        <v>1059</v>
      </c>
      <c r="R232" s="47" t="s">
        <v>1059</v>
      </c>
      <c r="S232" s="47" t="s">
        <v>99</v>
      </c>
      <c r="T232" s="369"/>
      <c r="U232" s="370"/>
      <c r="V232" s="47" t="s">
        <v>1058</v>
      </c>
      <c r="W232" s="47" t="s">
        <v>1058</v>
      </c>
      <c r="X232" s="47" t="s">
        <v>1058</v>
      </c>
      <c r="Y232" s="47" t="s">
        <v>1058</v>
      </c>
      <c r="Z232" s="47"/>
      <c r="AA232" s="369" t="s">
        <v>97</v>
      </c>
      <c r="AB232" s="370"/>
      <c r="AC232" s="47" t="s">
        <v>1059</v>
      </c>
      <c r="AD232" s="47" t="s">
        <v>1059</v>
      </c>
      <c r="AE232" s="47" t="s">
        <v>1059</v>
      </c>
      <c r="AF232" s="47" t="s">
        <v>1059</v>
      </c>
      <c r="AG232" s="47" t="s">
        <v>99</v>
      </c>
      <c r="AH232" s="369"/>
      <c r="AI232" s="370"/>
      <c r="AJ232" s="47" t="s">
        <v>1058</v>
      </c>
      <c r="AK232" s="47" t="s">
        <v>1058</v>
      </c>
      <c r="AL232" s="47"/>
      <c r="AM232" s="48">
        <v>2</v>
      </c>
      <c r="AN232" s="48">
        <v>0</v>
      </c>
      <c r="AO232" s="48">
        <v>2</v>
      </c>
      <c r="AP232" s="48"/>
      <c r="AQ232" s="48">
        <v>0</v>
      </c>
      <c r="AR232" s="48">
        <v>0</v>
      </c>
      <c r="AS232" s="48">
        <v>0</v>
      </c>
      <c r="AT232" s="48">
        <v>0</v>
      </c>
      <c r="AU232" s="48">
        <v>40</v>
      </c>
      <c r="AV232" s="48">
        <v>8</v>
      </c>
      <c r="AW232" s="48"/>
      <c r="AX232" s="48"/>
      <c r="AY232" s="48"/>
      <c r="AZ232" s="47" t="s">
        <v>1068</v>
      </c>
    </row>
    <row r="233" spans="1:52" x14ac:dyDescent="0.35">
      <c r="A233" s="427">
        <f t="shared" si="3"/>
        <v>231</v>
      </c>
      <c r="B233" s="47" t="s">
        <v>1408</v>
      </c>
      <c r="C233" s="47" t="s">
        <v>1003</v>
      </c>
      <c r="D233" s="47" t="s">
        <v>56</v>
      </c>
      <c r="E233" s="47" t="s">
        <v>131</v>
      </c>
      <c r="F233" s="47" t="s">
        <v>59</v>
      </c>
      <c r="G233" s="47" t="s">
        <v>58</v>
      </c>
      <c r="H233" s="47"/>
      <c r="I233" s="47"/>
      <c r="J233" s="47"/>
      <c r="K233" s="47"/>
      <c r="L233" s="47"/>
      <c r="M233" s="369"/>
      <c r="N233" s="370"/>
      <c r="O233" s="47"/>
      <c r="P233" s="47" t="s">
        <v>1058</v>
      </c>
      <c r="Q233" s="47" t="s">
        <v>1058</v>
      </c>
      <c r="R233" s="47" t="s">
        <v>1058</v>
      </c>
      <c r="S233" s="47" t="s">
        <v>1058</v>
      </c>
      <c r="T233" s="369" t="s">
        <v>97</v>
      </c>
      <c r="U233" s="370"/>
      <c r="V233" s="47" t="s">
        <v>1058</v>
      </c>
      <c r="W233" s="47" t="s">
        <v>1058</v>
      </c>
      <c r="X233" s="47"/>
      <c r="Y233" s="47" t="s">
        <v>1058</v>
      </c>
      <c r="Z233" s="47" t="s">
        <v>1058</v>
      </c>
      <c r="AA233" s="369" t="s">
        <v>97</v>
      </c>
      <c r="AB233" s="370"/>
      <c r="AC233" s="47" t="s">
        <v>1059</v>
      </c>
      <c r="AD233" s="47" t="s">
        <v>1059</v>
      </c>
      <c r="AE233" s="47" t="s">
        <v>1059</v>
      </c>
      <c r="AF233" s="47" t="s">
        <v>1059</v>
      </c>
      <c r="AG233" s="47"/>
      <c r="AH233" s="369" t="s">
        <v>99</v>
      </c>
      <c r="AI233" s="370"/>
      <c r="AJ233" s="47" t="s">
        <v>1058</v>
      </c>
      <c r="AK233" s="47" t="s">
        <v>1058</v>
      </c>
      <c r="AL233" s="47"/>
      <c r="AM233" s="48">
        <v>2</v>
      </c>
      <c r="AN233" s="48">
        <v>0</v>
      </c>
      <c r="AO233" s="48">
        <v>1</v>
      </c>
      <c r="AP233" s="48"/>
      <c r="AQ233" s="48">
        <v>0</v>
      </c>
      <c r="AR233" s="48">
        <v>0</v>
      </c>
      <c r="AS233" s="48">
        <v>0</v>
      </c>
      <c r="AT233" s="48">
        <v>0</v>
      </c>
      <c r="AU233" s="48">
        <v>20</v>
      </c>
      <c r="AV233" s="48">
        <v>4</v>
      </c>
      <c r="AW233" s="48"/>
      <c r="AX233" s="48"/>
      <c r="AY233" s="48"/>
      <c r="AZ233" s="47" t="s">
        <v>1068</v>
      </c>
    </row>
    <row r="234" spans="1:52" x14ac:dyDescent="0.35">
      <c r="A234" s="427">
        <f t="shared" si="3"/>
        <v>232</v>
      </c>
      <c r="B234" s="47" t="s">
        <v>1403</v>
      </c>
      <c r="C234" s="47" t="s">
        <v>1404</v>
      </c>
      <c r="D234" s="47" t="s">
        <v>56</v>
      </c>
      <c r="E234" s="47" t="s">
        <v>131</v>
      </c>
      <c r="F234" s="47" t="s">
        <v>59</v>
      </c>
      <c r="G234" s="47" t="s">
        <v>58</v>
      </c>
      <c r="H234" s="47" t="s">
        <v>97</v>
      </c>
      <c r="I234" s="47" t="s">
        <v>1058</v>
      </c>
      <c r="J234" s="47"/>
      <c r="K234" s="47" t="s">
        <v>1058</v>
      </c>
      <c r="L234" s="47" t="s">
        <v>1058</v>
      </c>
      <c r="M234" s="369" t="s">
        <v>1058</v>
      </c>
      <c r="N234" s="370"/>
      <c r="O234" s="47" t="s">
        <v>1059</v>
      </c>
      <c r="P234" s="47" t="s">
        <v>1059</v>
      </c>
      <c r="Q234" s="47"/>
      <c r="R234" s="47" t="s">
        <v>1059</v>
      </c>
      <c r="S234" s="47" t="s">
        <v>1059</v>
      </c>
      <c r="T234" s="369" t="s">
        <v>99</v>
      </c>
      <c r="U234" s="370"/>
      <c r="V234" s="47" t="s">
        <v>1058</v>
      </c>
      <c r="W234" s="47" t="s">
        <v>1058</v>
      </c>
      <c r="X234" s="47"/>
      <c r="Y234" s="47" t="s">
        <v>1058</v>
      </c>
      <c r="Z234" s="47" t="s">
        <v>1058</v>
      </c>
      <c r="AA234" s="369" t="s">
        <v>97</v>
      </c>
      <c r="AB234" s="370"/>
      <c r="AC234" s="47" t="s">
        <v>1059</v>
      </c>
      <c r="AD234" s="47" t="s">
        <v>1059</v>
      </c>
      <c r="AE234" s="47" t="s">
        <v>1059</v>
      </c>
      <c r="AF234" s="47" t="s">
        <v>1059</v>
      </c>
      <c r="AG234" s="47" t="s">
        <v>99</v>
      </c>
      <c r="AH234" s="369"/>
      <c r="AI234" s="370"/>
      <c r="AJ234" s="47" t="s">
        <v>1058</v>
      </c>
      <c r="AK234" s="47" t="s">
        <v>1058</v>
      </c>
      <c r="AL234" s="47"/>
      <c r="AM234" s="48">
        <v>2</v>
      </c>
      <c r="AN234" s="48">
        <v>0</v>
      </c>
      <c r="AO234" s="48">
        <v>2</v>
      </c>
      <c r="AP234" s="48"/>
      <c r="AQ234" s="48">
        <v>0</v>
      </c>
      <c r="AR234" s="48">
        <v>0</v>
      </c>
      <c r="AS234" s="48">
        <v>0</v>
      </c>
      <c r="AT234" s="48">
        <v>0</v>
      </c>
      <c r="AU234" s="48">
        <v>40</v>
      </c>
      <c r="AV234" s="48">
        <v>8</v>
      </c>
      <c r="AW234" s="48"/>
      <c r="AX234" s="48"/>
      <c r="AY234" s="48"/>
      <c r="AZ234" s="47" t="s">
        <v>1068</v>
      </c>
    </row>
    <row r="235" spans="1:52" x14ac:dyDescent="0.35">
      <c r="A235" s="427">
        <f t="shared" si="3"/>
        <v>233</v>
      </c>
      <c r="B235" s="47" t="s">
        <v>1398</v>
      </c>
      <c r="C235" s="47" t="s">
        <v>1399</v>
      </c>
      <c r="D235" s="47" t="s">
        <v>56</v>
      </c>
      <c r="E235" s="47" t="s">
        <v>131</v>
      </c>
      <c r="F235" s="47" t="s">
        <v>63</v>
      </c>
      <c r="G235" s="47" t="s">
        <v>58</v>
      </c>
      <c r="H235" s="47" t="s">
        <v>1059</v>
      </c>
      <c r="I235" s="47" t="s">
        <v>1059</v>
      </c>
      <c r="J235" s="47" t="s">
        <v>1059</v>
      </c>
      <c r="K235" s="47" t="s">
        <v>1059</v>
      </c>
      <c r="L235" s="47" t="s">
        <v>99</v>
      </c>
      <c r="M235" s="369"/>
      <c r="N235" s="370"/>
      <c r="O235" s="47"/>
      <c r="P235" s="47"/>
      <c r="Q235" s="47" t="s">
        <v>1058</v>
      </c>
      <c r="R235" s="47" t="s">
        <v>1058</v>
      </c>
      <c r="S235" s="47" t="s">
        <v>97</v>
      </c>
      <c r="T235" s="369"/>
      <c r="U235" s="370"/>
      <c r="V235" s="47" t="s">
        <v>1059</v>
      </c>
      <c r="W235" s="47" t="s">
        <v>1059</v>
      </c>
      <c r="X235" s="47" t="s">
        <v>1059</v>
      </c>
      <c r="Y235" s="47" t="s">
        <v>1059</v>
      </c>
      <c r="Z235" s="47" t="s">
        <v>99</v>
      </c>
      <c r="AA235" s="369"/>
      <c r="AB235" s="370"/>
      <c r="AC235" s="47" t="s">
        <v>1058</v>
      </c>
      <c r="AD235" s="47"/>
      <c r="AE235" s="47" t="s">
        <v>1058</v>
      </c>
      <c r="AF235" s="47" t="s">
        <v>1058</v>
      </c>
      <c r="AG235" s="47"/>
      <c r="AH235" s="369" t="s">
        <v>97</v>
      </c>
      <c r="AI235" s="370"/>
      <c r="AJ235" s="47" t="s">
        <v>1059</v>
      </c>
      <c r="AK235" s="47" t="s">
        <v>1059</v>
      </c>
      <c r="AL235" s="47"/>
      <c r="AM235" s="430">
        <v>1.6646000000000001</v>
      </c>
      <c r="AN235" s="48">
        <v>0</v>
      </c>
      <c r="AO235" s="48">
        <v>2</v>
      </c>
      <c r="AP235" s="48"/>
      <c r="AQ235" s="48">
        <v>0</v>
      </c>
      <c r="AR235" s="48">
        <v>0</v>
      </c>
      <c r="AS235" s="48">
        <v>0</v>
      </c>
      <c r="AT235" s="48">
        <v>0</v>
      </c>
      <c r="AU235" s="48">
        <v>50</v>
      </c>
      <c r="AV235" s="48">
        <v>10</v>
      </c>
      <c r="AW235" s="48"/>
      <c r="AX235" s="48"/>
      <c r="AY235" s="48"/>
      <c r="AZ235" s="47" t="s">
        <v>1067</v>
      </c>
    </row>
    <row r="236" spans="1:52" x14ac:dyDescent="0.35">
      <c r="A236" s="427">
        <f t="shared" si="3"/>
        <v>234</v>
      </c>
      <c r="B236" s="47" t="s">
        <v>1395</v>
      </c>
      <c r="C236" s="47" t="s">
        <v>1396</v>
      </c>
      <c r="D236" s="47" t="s">
        <v>56</v>
      </c>
      <c r="E236" s="47" t="s">
        <v>131</v>
      </c>
      <c r="F236" s="47" t="s">
        <v>63</v>
      </c>
      <c r="G236" s="47" t="s">
        <v>58</v>
      </c>
      <c r="H236" s="47"/>
      <c r="I236" s="47" t="s">
        <v>1059</v>
      </c>
      <c r="J236" s="47" t="s">
        <v>1059</v>
      </c>
      <c r="K236" s="47" t="s">
        <v>1059</v>
      </c>
      <c r="L236" s="47" t="s">
        <v>99</v>
      </c>
      <c r="M236" s="369"/>
      <c r="N236" s="370"/>
      <c r="O236" s="47" t="s">
        <v>1058</v>
      </c>
      <c r="P236" s="47" t="s">
        <v>1058</v>
      </c>
      <c r="Q236" s="47" t="s">
        <v>1058</v>
      </c>
      <c r="R236" s="47" t="s">
        <v>1058</v>
      </c>
      <c r="S236" s="47" t="s">
        <v>97</v>
      </c>
      <c r="T236" s="369"/>
      <c r="U236" s="370"/>
      <c r="V236" s="47" t="s">
        <v>1058</v>
      </c>
      <c r="W236" s="47" t="s">
        <v>1059</v>
      </c>
      <c r="X236" s="47" t="s">
        <v>1059</v>
      </c>
      <c r="Y236" s="47" t="s">
        <v>1059</v>
      </c>
      <c r="Z236" s="47" t="s">
        <v>99</v>
      </c>
      <c r="AA236" s="369"/>
      <c r="AB236" s="370"/>
      <c r="AC236" s="47"/>
      <c r="AD236" s="47" t="s">
        <v>1058</v>
      </c>
      <c r="AE236" s="47" t="s">
        <v>1058</v>
      </c>
      <c r="AF236" s="47" t="s">
        <v>1058</v>
      </c>
      <c r="AG236" s="47"/>
      <c r="AH236" s="369" t="s">
        <v>97</v>
      </c>
      <c r="AI236" s="370"/>
      <c r="AJ236" s="47" t="s">
        <v>1059</v>
      </c>
      <c r="AK236" s="47"/>
      <c r="AL236" s="47"/>
      <c r="AM236" s="48">
        <v>2</v>
      </c>
      <c r="AN236" s="48">
        <v>0</v>
      </c>
      <c r="AO236" s="48">
        <v>2</v>
      </c>
      <c r="AP236" s="48"/>
      <c r="AQ236" s="48">
        <v>0</v>
      </c>
      <c r="AR236" s="48">
        <v>0</v>
      </c>
      <c r="AS236" s="48">
        <v>0</v>
      </c>
      <c r="AT236" s="48">
        <v>0</v>
      </c>
      <c r="AU236" s="48">
        <v>35</v>
      </c>
      <c r="AV236" s="48">
        <v>7</v>
      </c>
      <c r="AW236" s="48"/>
      <c r="AX236" s="48"/>
      <c r="AY236" s="48"/>
      <c r="AZ236" s="47" t="s">
        <v>870</v>
      </c>
    </row>
    <row r="237" spans="1:52" x14ac:dyDescent="0.35">
      <c r="A237" s="427">
        <f t="shared" si="3"/>
        <v>235</v>
      </c>
      <c r="B237" s="47" t="s">
        <v>1387</v>
      </c>
      <c r="C237" s="47" t="s">
        <v>1388</v>
      </c>
      <c r="D237" s="47" t="s">
        <v>56</v>
      </c>
      <c r="E237" s="47" t="s">
        <v>131</v>
      </c>
      <c r="F237" s="47" t="s">
        <v>63</v>
      </c>
      <c r="G237" s="47" t="s">
        <v>58</v>
      </c>
      <c r="H237" s="47" t="s">
        <v>1059</v>
      </c>
      <c r="I237" s="47" t="s">
        <v>1059</v>
      </c>
      <c r="J237" s="47" t="s">
        <v>1059</v>
      </c>
      <c r="K237" s="47" t="s">
        <v>1059</v>
      </c>
      <c r="L237" s="47" t="s">
        <v>99</v>
      </c>
      <c r="M237" s="369"/>
      <c r="N237" s="370"/>
      <c r="O237" s="47" t="s">
        <v>1058</v>
      </c>
      <c r="P237" s="47" t="s">
        <v>1058</v>
      </c>
      <c r="Q237" s="47"/>
      <c r="R237" s="47" t="s">
        <v>1058</v>
      </c>
      <c r="S237" s="47" t="s">
        <v>97</v>
      </c>
      <c r="T237" s="369"/>
      <c r="U237" s="370"/>
      <c r="V237" s="47" t="s">
        <v>1058</v>
      </c>
      <c r="W237" s="47" t="s">
        <v>1059</v>
      </c>
      <c r="X237" s="47"/>
      <c r="Y237" s="47" t="s">
        <v>1059</v>
      </c>
      <c r="Z237" s="47" t="s">
        <v>1059</v>
      </c>
      <c r="AA237" s="369" t="s">
        <v>99</v>
      </c>
      <c r="AB237" s="370"/>
      <c r="AC237" s="47" t="s">
        <v>1058</v>
      </c>
      <c r="AD237" s="47" t="s">
        <v>1058</v>
      </c>
      <c r="AE237" s="47" t="s">
        <v>1058</v>
      </c>
      <c r="AF237" s="47" t="s">
        <v>1058</v>
      </c>
      <c r="AG237" s="47"/>
      <c r="AH237" s="369" t="s">
        <v>97</v>
      </c>
      <c r="AI237" s="370"/>
      <c r="AJ237" s="47"/>
      <c r="AK237" s="47"/>
      <c r="AL237" s="47"/>
      <c r="AM237" s="48">
        <v>2</v>
      </c>
      <c r="AN237" s="48">
        <v>0</v>
      </c>
      <c r="AO237" s="48">
        <v>2</v>
      </c>
      <c r="AP237" s="48"/>
      <c r="AQ237" s="48">
        <v>0</v>
      </c>
      <c r="AR237" s="48">
        <v>0</v>
      </c>
      <c r="AS237" s="48">
        <v>0</v>
      </c>
      <c r="AT237" s="48">
        <v>0</v>
      </c>
      <c r="AU237" s="48">
        <v>35</v>
      </c>
      <c r="AV237" s="48">
        <v>7</v>
      </c>
      <c r="AW237" s="48"/>
      <c r="AX237" s="48"/>
      <c r="AY237" s="48"/>
      <c r="AZ237" s="47" t="s">
        <v>870</v>
      </c>
    </row>
    <row r="238" spans="1:52" x14ac:dyDescent="0.35">
      <c r="A238" s="427">
        <f t="shared" si="3"/>
        <v>236</v>
      </c>
      <c r="B238" s="47" t="s">
        <v>1384</v>
      </c>
      <c r="C238" s="47" t="s">
        <v>1385</v>
      </c>
      <c r="D238" s="47" t="s">
        <v>56</v>
      </c>
      <c r="E238" s="47" t="s">
        <v>131</v>
      </c>
      <c r="F238" s="47" t="s">
        <v>63</v>
      </c>
      <c r="G238" s="47" t="s">
        <v>58</v>
      </c>
      <c r="H238" s="47" t="s">
        <v>1059</v>
      </c>
      <c r="I238" s="47" t="s">
        <v>1059</v>
      </c>
      <c r="J238" s="47" t="s">
        <v>1059</v>
      </c>
      <c r="K238" s="47" t="s">
        <v>1059</v>
      </c>
      <c r="L238" s="47" t="s">
        <v>99</v>
      </c>
      <c r="M238" s="369"/>
      <c r="N238" s="370"/>
      <c r="O238" s="47" t="s">
        <v>1058</v>
      </c>
      <c r="P238" s="47" t="s">
        <v>1058</v>
      </c>
      <c r="Q238" s="47" t="s">
        <v>1058</v>
      </c>
      <c r="R238" s="47" t="s">
        <v>1058</v>
      </c>
      <c r="S238" s="47" t="s">
        <v>97</v>
      </c>
      <c r="T238" s="369"/>
      <c r="U238" s="370"/>
      <c r="V238" s="47" t="s">
        <v>1058</v>
      </c>
      <c r="W238" s="47"/>
      <c r="X238" s="47"/>
      <c r="Y238" s="47" t="s">
        <v>1059</v>
      </c>
      <c r="Z238" s="47" t="s">
        <v>1059</v>
      </c>
      <c r="AA238" s="369" t="s">
        <v>99</v>
      </c>
      <c r="AB238" s="370"/>
      <c r="AC238" s="47"/>
      <c r="AD238" s="47"/>
      <c r="AE238" s="47"/>
      <c r="AF238" s="47"/>
      <c r="AG238" s="47"/>
      <c r="AH238" s="369"/>
      <c r="AI238" s="370"/>
      <c r="AJ238" s="47"/>
      <c r="AK238" s="47" t="s">
        <v>1059</v>
      </c>
      <c r="AL238" s="47"/>
      <c r="AM238" s="48">
        <v>1</v>
      </c>
      <c r="AN238" s="48">
        <v>0</v>
      </c>
      <c r="AO238" s="48">
        <v>2</v>
      </c>
      <c r="AP238" s="48"/>
      <c r="AQ238" s="48">
        <v>0</v>
      </c>
      <c r="AR238" s="48">
        <v>0</v>
      </c>
      <c r="AS238" s="48">
        <v>0</v>
      </c>
      <c r="AT238" s="48">
        <v>0</v>
      </c>
      <c r="AU238" s="48">
        <v>35</v>
      </c>
      <c r="AV238" s="48">
        <v>7</v>
      </c>
      <c r="AW238" s="48"/>
      <c r="AX238" s="48"/>
      <c r="AY238" s="48"/>
      <c r="AZ238" s="47" t="s">
        <v>319</v>
      </c>
    </row>
    <row r="239" spans="1:52" x14ac:dyDescent="0.35">
      <c r="A239" s="427">
        <f t="shared" si="3"/>
        <v>237</v>
      </c>
      <c r="B239" s="47" t="s">
        <v>1381</v>
      </c>
      <c r="C239" s="47" t="s">
        <v>1382</v>
      </c>
      <c r="D239" s="47" t="s">
        <v>56</v>
      </c>
      <c r="E239" s="47" t="s">
        <v>131</v>
      </c>
      <c r="F239" s="47" t="s">
        <v>57</v>
      </c>
      <c r="G239" s="47" t="s">
        <v>58</v>
      </c>
      <c r="H239" s="47" t="s">
        <v>1058</v>
      </c>
      <c r="I239" s="47" t="s">
        <v>1058</v>
      </c>
      <c r="J239" s="47"/>
      <c r="K239" s="47" t="s">
        <v>1059</v>
      </c>
      <c r="L239" s="47" t="s">
        <v>1059</v>
      </c>
      <c r="M239" s="369" t="s">
        <v>99</v>
      </c>
      <c r="N239" s="370"/>
      <c r="O239" s="47" t="s">
        <v>1059</v>
      </c>
      <c r="P239" s="47" t="s">
        <v>1059</v>
      </c>
      <c r="Q239" s="47" t="s">
        <v>1059</v>
      </c>
      <c r="R239" s="47" t="s">
        <v>1059</v>
      </c>
      <c r="S239" s="47"/>
      <c r="T239" s="369" t="s">
        <v>99</v>
      </c>
      <c r="U239" s="370"/>
      <c r="V239" s="47"/>
      <c r="W239" s="47"/>
      <c r="X239" s="47" t="s">
        <v>1058</v>
      </c>
      <c r="Y239" s="47" t="s">
        <v>1059</v>
      </c>
      <c r="Z239" s="47" t="s">
        <v>1059</v>
      </c>
      <c r="AA239" s="369" t="s">
        <v>99</v>
      </c>
      <c r="AB239" s="370"/>
      <c r="AC239" s="47" t="s">
        <v>1058</v>
      </c>
      <c r="AD239" s="47"/>
      <c r="AE239" s="47" t="s">
        <v>1058</v>
      </c>
      <c r="AF239" s="47" t="s">
        <v>1059</v>
      </c>
      <c r="AG239" s="47" t="s">
        <v>99</v>
      </c>
      <c r="AH239" s="369"/>
      <c r="AI239" s="370"/>
      <c r="AJ239" s="47" t="s">
        <v>1059</v>
      </c>
      <c r="AK239" s="47" t="s">
        <v>1059</v>
      </c>
      <c r="AL239" s="47"/>
      <c r="AM239" s="48">
        <v>0</v>
      </c>
      <c r="AN239" s="48">
        <v>0</v>
      </c>
      <c r="AO239" s="48">
        <v>4</v>
      </c>
      <c r="AP239" s="48"/>
      <c r="AQ239" s="48">
        <v>0</v>
      </c>
      <c r="AR239" s="48">
        <v>0</v>
      </c>
      <c r="AS239" s="48">
        <v>0</v>
      </c>
      <c r="AT239" s="48">
        <v>0</v>
      </c>
      <c r="AU239" s="48">
        <v>55</v>
      </c>
      <c r="AV239" s="48">
        <v>11</v>
      </c>
      <c r="AW239" s="48"/>
      <c r="AX239" s="48"/>
      <c r="AY239" s="48"/>
      <c r="AZ239" s="47" t="s">
        <v>319</v>
      </c>
    </row>
    <row r="240" spans="1:52" x14ac:dyDescent="0.35">
      <c r="A240" s="427">
        <f t="shared" si="3"/>
        <v>238</v>
      </c>
      <c r="B240" s="47" t="s">
        <v>1378</v>
      </c>
      <c r="C240" s="47" t="s">
        <v>1379</v>
      </c>
      <c r="D240" s="47" t="s">
        <v>56</v>
      </c>
      <c r="E240" s="47" t="s">
        <v>131</v>
      </c>
      <c r="F240" s="47" t="s">
        <v>63</v>
      </c>
      <c r="G240" s="47" t="s">
        <v>58</v>
      </c>
      <c r="H240" s="47" t="s">
        <v>1058</v>
      </c>
      <c r="I240" s="47"/>
      <c r="J240" s="47" t="s">
        <v>1058</v>
      </c>
      <c r="K240" s="47"/>
      <c r="L240" s="47"/>
      <c r="M240" s="369"/>
      <c r="N240" s="370"/>
      <c r="O240" s="47"/>
      <c r="P240" s="47"/>
      <c r="Q240" s="47"/>
      <c r="R240" s="47"/>
      <c r="S240" s="47"/>
      <c r="T240" s="369"/>
      <c r="U240" s="370"/>
      <c r="V240" s="47"/>
      <c r="W240" s="47"/>
      <c r="X240" s="47"/>
      <c r="Y240" s="47"/>
      <c r="Z240" s="47"/>
      <c r="AA240" s="369"/>
      <c r="AB240" s="370"/>
      <c r="AC240" s="47"/>
      <c r="AD240" s="47"/>
      <c r="AE240" s="47"/>
      <c r="AF240" s="47"/>
      <c r="AG240" s="47"/>
      <c r="AH240" s="369"/>
      <c r="AI240" s="370"/>
      <c r="AJ240" s="47"/>
      <c r="AK240" s="47"/>
      <c r="AL240" s="47"/>
      <c r="AM240" s="48">
        <v>0</v>
      </c>
      <c r="AN240" s="48">
        <v>0</v>
      </c>
      <c r="AO240" s="48">
        <v>0</v>
      </c>
      <c r="AP240" s="48"/>
      <c r="AQ240" s="48">
        <v>0</v>
      </c>
      <c r="AR240" s="48">
        <v>0</v>
      </c>
      <c r="AS240" s="48">
        <v>0</v>
      </c>
      <c r="AT240" s="48">
        <v>0</v>
      </c>
      <c r="AU240" s="48">
        <v>0</v>
      </c>
      <c r="AV240" s="48">
        <v>0</v>
      </c>
      <c r="AW240" s="48"/>
      <c r="AX240" s="48"/>
      <c r="AY240" s="48"/>
      <c r="AZ240" s="47" t="s">
        <v>870</v>
      </c>
    </row>
    <row r="241" spans="1:52" x14ac:dyDescent="0.35">
      <c r="A241" s="427">
        <f t="shared" si="3"/>
        <v>239</v>
      </c>
      <c r="B241" s="47" t="s">
        <v>1375</v>
      </c>
      <c r="C241" s="47" t="s">
        <v>1376</v>
      </c>
      <c r="D241" s="47" t="s">
        <v>56</v>
      </c>
      <c r="E241" s="47" t="s">
        <v>131</v>
      </c>
      <c r="F241" s="47" t="s">
        <v>63</v>
      </c>
      <c r="G241" s="47" t="s">
        <v>58</v>
      </c>
      <c r="H241" s="47" t="s">
        <v>1058</v>
      </c>
      <c r="I241" s="47" t="s">
        <v>1058</v>
      </c>
      <c r="J241" s="47" t="s">
        <v>1058</v>
      </c>
      <c r="K241" s="47" t="s">
        <v>1058</v>
      </c>
      <c r="L241" s="47"/>
      <c r="M241" s="369" t="s">
        <v>97</v>
      </c>
      <c r="N241" s="370"/>
      <c r="O241" s="47" t="s">
        <v>1059</v>
      </c>
      <c r="P241" s="47" t="s">
        <v>1059</v>
      </c>
      <c r="Q241" s="47"/>
      <c r="R241" s="47" t="s">
        <v>1059</v>
      </c>
      <c r="S241" s="47"/>
      <c r="T241" s="369" t="s">
        <v>99</v>
      </c>
      <c r="U241" s="370"/>
      <c r="V241" s="47" t="s">
        <v>1058</v>
      </c>
      <c r="W241" s="47"/>
      <c r="X241" s="47"/>
      <c r="Y241" s="47"/>
      <c r="Z241" s="47"/>
      <c r="AA241" s="369"/>
      <c r="AB241" s="370"/>
      <c r="AC241" s="47"/>
      <c r="AD241" s="47"/>
      <c r="AE241" s="47"/>
      <c r="AF241" s="47"/>
      <c r="AG241" s="47"/>
      <c r="AH241" s="369"/>
      <c r="AI241" s="370"/>
      <c r="AJ241" s="47"/>
      <c r="AK241" s="47"/>
      <c r="AL241" s="47"/>
      <c r="AM241" s="48">
        <v>1</v>
      </c>
      <c r="AN241" s="48">
        <v>0</v>
      </c>
      <c r="AO241" s="48">
        <v>1</v>
      </c>
      <c r="AP241" s="48"/>
      <c r="AQ241" s="48">
        <v>0</v>
      </c>
      <c r="AR241" s="48">
        <v>0</v>
      </c>
      <c r="AS241" s="48">
        <v>0</v>
      </c>
      <c r="AT241" s="48">
        <v>0</v>
      </c>
      <c r="AU241" s="48">
        <v>15</v>
      </c>
      <c r="AV241" s="48">
        <v>3</v>
      </c>
      <c r="AW241" s="48"/>
      <c r="AX241" s="48"/>
      <c r="AY241" s="48"/>
      <c r="AZ241" s="47" t="s">
        <v>870</v>
      </c>
    </row>
    <row r="242" spans="1:52" x14ac:dyDescent="0.35">
      <c r="A242" s="427">
        <f t="shared" si="3"/>
        <v>240</v>
      </c>
      <c r="B242" s="47" t="s">
        <v>1372</v>
      </c>
      <c r="C242" s="47" t="s">
        <v>1373</v>
      </c>
      <c r="D242" s="47" t="s">
        <v>56</v>
      </c>
      <c r="E242" s="47" t="s">
        <v>131</v>
      </c>
      <c r="F242" s="47" t="s">
        <v>63</v>
      </c>
      <c r="G242" s="47" t="s">
        <v>58</v>
      </c>
      <c r="H242" s="47" t="s">
        <v>1058</v>
      </c>
      <c r="I242" s="47" t="s">
        <v>1058</v>
      </c>
      <c r="J242" s="47"/>
      <c r="K242" s="47" t="s">
        <v>1058</v>
      </c>
      <c r="L242" s="47" t="s">
        <v>1058</v>
      </c>
      <c r="M242" s="369" t="s">
        <v>97</v>
      </c>
      <c r="N242" s="370"/>
      <c r="O242" s="47" t="s">
        <v>1059</v>
      </c>
      <c r="P242" s="47" t="s">
        <v>1059</v>
      </c>
      <c r="Q242" s="47" t="s">
        <v>1059</v>
      </c>
      <c r="R242" s="47" t="s">
        <v>1059</v>
      </c>
      <c r="S242" s="47" t="s">
        <v>99</v>
      </c>
      <c r="T242" s="369"/>
      <c r="U242" s="370"/>
      <c r="V242" s="47" t="s">
        <v>1058</v>
      </c>
      <c r="W242" s="47" t="s">
        <v>1058</v>
      </c>
      <c r="X242" s="47" t="s">
        <v>1058</v>
      </c>
      <c r="Y242" s="47" t="s">
        <v>1058</v>
      </c>
      <c r="Z242" s="47" t="s">
        <v>97</v>
      </c>
      <c r="AA242" s="369"/>
      <c r="AB242" s="370"/>
      <c r="AC242" s="47" t="s">
        <v>1059</v>
      </c>
      <c r="AD242" s="47" t="s">
        <v>1059</v>
      </c>
      <c r="AE242" s="47" t="s">
        <v>1059</v>
      </c>
      <c r="AF242" s="47" t="s">
        <v>1059</v>
      </c>
      <c r="AG242" s="47"/>
      <c r="AH242" s="369" t="s">
        <v>99</v>
      </c>
      <c r="AI242" s="370"/>
      <c r="AJ242" s="47" t="s">
        <v>1058</v>
      </c>
      <c r="AK242" s="47" t="s">
        <v>1058</v>
      </c>
      <c r="AL242" s="47"/>
      <c r="AM242" s="48">
        <v>2</v>
      </c>
      <c r="AN242" s="48">
        <v>0</v>
      </c>
      <c r="AO242" s="48">
        <v>2</v>
      </c>
      <c r="AP242" s="48"/>
      <c r="AQ242" s="48">
        <v>0</v>
      </c>
      <c r="AR242" s="48">
        <v>0</v>
      </c>
      <c r="AS242" s="48">
        <v>0</v>
      </c>
      <c r="AT242" s="48">
        <v>0</v>
      </c>
      <c r="AU242" s="48">
        <v>40</v>
      </c>
      <c r="AV242" s="48">
        <v>8</v>
      </c>
      <c r="AW242" s="48"/>
      <c r="AX242" s="48"/>
      <c r="AY242" s="48"/>
      <c r="AZ242" s="47" t="s">
        <v>870</v>
      </c>
    </row>
    <row r="243" spans="1:52" x14ac:dyDescent="0.35">
      <c r="A243" s="427">
        <f t="shared" si="3"/>
        <v>241</v>
      </c>
      <c r="B243" s="47" t="s">
        <v>1369</v>
      </c>
      <c r="C243" s="47" t="s">
        <v>1370</v>
      </c>
      <c r="D243" s="47" t="s">
        <v>56</v>
      </c>
      <c r="E243" s="47" t="s">
        <v>131</v>
      </c>
      <c r="F243" s="47" t="s">
        <v>59</v>
      </c>
      <c r="G243" s="47" t="s">
        <v>58</v>
      </c>
      <c r="H243" s="47"/>
      <c r="I243" s="47" t="s">
        <v>1059</v>
      </c>
      <c r="J243" s="47" t="s">
        <v>1059</v>
      </c>
      <c r="K243" s="47" t="s">
        <v>1059</v>
      </c>
      <c r="L243" s="47" t="s">
        <v>1059</v>
      </c>
      <c r="M243" s="369" t="s">
        <v>99</v>
      </c>
      <c r="N243" s="370"/>
      <c r="O243" s="47" t="s">
        <v>1058</v>
      </c>
      <c r="P243" s="47" t="s">
        <v>1058</v>
      </c>
      <c r="Q243" s="47"/>
      <c r="R243" s="47" t="s">
        <v>1058</v>
      </c>
      <c r="S243" s="47" t="s">
        <v>1058</v>
      </c>
      <c r="T243" s="369" t="s">
        <v>97</v>
      </c>
      <c r="U243" s="370"/>
      <c r="V243" s="47" t="s">
        <v>1059</v>
      </c>
      <c r="W243" s="47" t="s">
        <v>1059</v>
      </c>
      <c r="X243" s="47" t="s">
        <v>1059</v>
      </c>
      <c r="Y243" s="47" t="s">
        <v>1059</v>
      </c>
      <c r="Z243" s="47" t="s">
        <v>99</v>
      </c>
      <c r="AA243" s="369"/>
      <c r="AB243" s="370"/>
      <c r="AC243" s="47" t="s">
        <v>1058</v>
      </c>
      <c r="AD243" s="47" t="s">
        <v>1058</v>
      </c>
      <c r="AE243" s="47" t="s">
        <v>1058</v>
      </c>
      <c r="AF243" s="47" t="s">
        <v>1058</v>
      </c>
      <c r="AG243" s="47" t="s">
        <v>97</v>
      </c>
      <c r="AH243" s="369"/>
      <c r="AI243" s="370"/>
      <c r="AJ243" s="47" t="s">
        <v>1059</v>
      </c>
      <c r="AK243" s="47" t="s">
        <v>1059</v>
      </c>
      <c r="AL243" s="47"/>
      <c r="AM243" s="48">
        <v>2</v>
      </c>
      <c r="AN243" s="48">
        <v>0</v>
      </c>
      <c r="AO243" s="48">
        <v>2</v>
      </c>
      <c r="AP243" s="48"/>
      <c r="AQ243" s="48">
        <v>0</v>
      </c>
      <c r="AR243" s="48">
        <v>0</v>
      </c>
      <c r="AS243" s="48">
        <v>0</v>
      </c>
      <c r="AT243" s="48">
        <v>0</v>
      </c>
      <c r="AU243" s="48">
        <v>50</v>
      </c>
      <c r="AV243" s="48">
        <v>10</v>
      </c>
      <c r="AW243" s="48"/>
      <c r="AX243" s="48"/>
      <c r="AY243" s="48"/>
      <c r="AZ243" s="47" t="s">
        <v>870</v>
      </c>
    </row>
    <row r="244" spans="1:52" x14ac:dyDescent="0.35">
      <c r="A244" s="427">
        <f t="shared" si="3"/>
        <v>242</v>
      </c>
      <c r="B244" s="47" t="s">
        <v>1366</v>
      </c>
      <c r="C244" s="47" t="s">
        <v>1367</v>
      </c>
      <c r="D244" s="47" t="s">
        <v>56</v>
      </c>
      <c r="E244" s="47" t="s">
        <v>131</v>
      </c>
      <c r="F244" s="47" t="s">
        <v>1037</v>
      </c>
      <c r="G244" s="47" t="s">
        <v>58</v>
      </c>
      <c r="H244" s="47" t="s">
        <v>1058</v>
      </c>
      <c r="I244" s="47" t="s">
        <v>1058</v>
      </c>
      <c r="J244" s="47"/>
      <c r="K244" s="47" t="s">
        <v>1059</v>
      </c>
      <c r="L244" s="47" t="s">
        <v>1059</v>
      </c>
      <c r="M244" s="369" t="s">
        <v>99</v>
      </c>
      <c r="N244" s="370"/>
      <c r="O244" s="47" t="s">
        <v>1058</v>
      </c>
      <c r="P244" s="47" t="s">
        <v>1058</v>
      </c>
      <c r="Q244" s="47" t="s">
        <v>1058</v>
      </c>
      <c r="R244" s="47"/>
      <c r="S244" s="47" t="s">
        <v>1059</v>
      </c>
      <c r="T244" s="369" t="s">
        <v>99</v>
      </c>
      <c r="U244" s="370"/>
      <c r="V244" s="47"/>
      <c r="W244" s="47"/>
      <c r="X244" s="47" t="s">
        <v>1058</v>
      </c>
      <c r="Y244" s="47" t="s">
        <v>1058</v>
      </c>
      <c r="Z244" s="47"/>
      <c r="AA244" s="369"/>
      <c r="AB244" s="370"/>
      <c r="AC244" s="47" t="s">
        <v>1059</v>
      </c>
      <c r="AD244" s="47" t="s">
        <v>1059</v>
      </c>
      <c r="AE244" s="47" t="s">
        <v>1059</v>
      </c>
      <c r="AF244" s="47" t="s">
        <v>1059</v>
      </c>
      <c r="AG244" s="47" t="s">
        <v>99</v>
      </c>
      <c r="AH244" s="369"/>
      <c r="AI244" s="370"/>
      <c r="AJ244" s="47" t="s">
        <v>1058</v>
      </c>
      <c r="AK244" s="47" t="s">
        <v>1058</v>
      </c>
      <c r="AL244" s="47"/>
      <c r="AM244" s="48">
        <v>0</v>
      </c>
      <c r="AN244" s="48">
        <v>0</v>
      </c>
      <c r="AO244" s="48">
        <v>3</v>
      </c>
      <c r="AP244" s="48"/>
      <c r="AQ244" s="48">
        <v>0</v>
      </c>
      <c r="AR244" s="48">
        <v>0</v>
      </c>
      <c r="AS244" s="48">
        <v>0</v>
      </c>
      <c r="AT244" s="48">
        <v>0</v>
      </c>
      <c r="AU244" s="48">
        <v>35</v>
      </c>
      <c r="AV244" s="48">
        <v>7</v>
      </c>
      <c r="AW244" s="48"/>
      <c r="AX244" s="48"/>
      <c r="AY244" s="48"/>
      <c r="AZ244" s="47" t="s">
        <v>870</v>
      </c>
    </row>
    <row r="245" spans="1:52" x14ac:dyDescent="0.35">
      <c r="A245" s="427">
        <f t="shared" si="3"/>
        <v>243</v>
      </c>
      <c r="B245" s="47" t="s">
        <v>1363</v>
      </c>
      <c r="C245" s="47" t="s">
        <v>1364</v>
      </c>
      <c r="D245" s="47" t="s">
        <v>56</v>
      </c>
      <c r="E245" s="47" t="s">
        <v>131</v>
      </c>
      <c r="F245" s="47" t="s">
        <v>57</v>
      </c>
      <c r="G245" s="47" t="s">
        <v>58</v>
      </c>
      <c r="H245" s="47" t="s">
        <v>1059</v>
      </c>
      <c r="I245" s="47" t="s">
        <v>1059</v>
      </c>
      <c r="J245" s="47" t="s">
        <v>1059</v>
      </c>
      <c r="K245" s="47" t="s">
        <v>1059</v>
      </c>
      <c r="L245" s="47"/>
      <c r="M245" s="369" t="s">
        <v>99</v>
      </c>
      <c r="N245" s="370"/>
      <c r="O245" s="47"/>
      <c r="P245" s="47" t="s">
        <v>1058</v>
      </c>
      <c r="Q245" s="47" t="s">
        <v>1058</v>
      </c>
      <c r="R245" s="47" t="s">
        <v>1058</v>
      </c>
      <c r="S245" s="47" t="s">
        <v>1058</v>
      </c>
      <c r="T245" s="369" t="s">
        <v>97</v>
      </c>
      <c r="U245" s="370"/>
      <c r="V245" s="47" t="s">
        <v>1059</v>
      </c>
      <c r="W245" s="47" t="s">
        <v>1059</v>
      </c>
      <c r="X245" s="47" t="s">
        <v>1059</v>
      </c>
      <c r="Y245" s="47" t="s">
        <v>1059</v>
      </c>
      <c r="Z245" s="47"/>
      <c r="AA245" s="369" t="s">
        <v>99</v>
      </c>
      <c r="AB245" s="370"/>
      <c r="AC245" s="47" t="s">
        <v>1058</v>
      </c>
      <c r="AD245" s="47" t="s">
        <v>1058</v>
      </c>
      <c r="AE245" s="47"/>
      <c r="AF245" s="47" t="s">
        <v>1058</v>
      </c>
      <c r="AG245" s="47" t="s">
        <v>1058</v>
      </c>
      <c r="AH245" s="369" t="s">
        <v>97</v>
      </c>
      <c r="AI245" s="370"/>
      <c r="AJ245" s="47" t="s">
        <v>1059</v>
      </c>
      <c r="AK245" s="47" t="s">
        <v>1059</v>
      </c>
      <c r="AL245" s="47"/>
      <c r="AM245" s="48">
        <v>2</v>
      </c>
      <c r="AN245" s="48">
        <v>0</v>
      </c>
      <c r="AO245" s="48">
        <v>2</v>
      </c>
      <c r="AP245" s="48"/>
      <c r="AQ245" s="48">
        <v>0</v>
      </c>
      <c r="AR245" s="48">
        <v>0</v>
      </c>
      <c r="AS245" s="48">
        <v>0</v>
      </c>
      <c r="AT245" s="48">
        <v>0</v>
      </c>
      <c r="AU245" s="48">
        <v>50</v>
      </c>
      <c r="AV245" s="48">
        <v>10</v>
      </c>
      <c r="AW245" s="48"/>
      <c r="AX245" s="48"/>
      <c r="AY245" s="48"/>
      <c r="AZ245" s="47" t="s">
        <v>1067</v>
      </c>
    </row>
    <row r="246" spans="1:52" x14ac:dyDescent="0.35">
      <c r="A246" s="427">
        <f t="shared" si="3"/>
        <v>244</v>
      </c>
      <c r="B246" s="47" t="s">
        <v>1360</v>
      </c>
      <c r="C246" s="47" t="s">
        <v>1361</v>
      </c>
      <c r="D246" s="47" t="s">
        <v>56</v>
      </c>
      <c r="E246" s="47" t="s">
        <v>131</v>
      </c>
      <c r="F246" s="47" t="s">
        <v>64</v>
      </c>
      <c r="G246" s="47" t="s">
        <v>58</v>
      </c>
      <c r="H246" s="47" t="s">
        <v>1058</v>
      </c>
      <c r="I246" s="47" t="s">
        <v>1058</v>
      </c>
      <c r="J246" s="47" t="s">
        <v>1058</v>
      </c>
      <c r="K246" s="47" t="s">
        <v>1058</v>
      </c>
      <c r="L246" s="47" t="s">
        <v>97</v>
      </c>
      <c r="M246" s="369"/>
      <c r="N246" s="370"/>
      <c r="O246" s="47" t="s">
        <v>1058</v>
      </c>
      <c r="P246" s="47" t="s">
        <v>1058</v>
      </c>
      <c r="Q246" s="47" t="s">
        <v>1058</v>
      </c>
      <c r="R246" s="47" t="s">
        <v>1058</v>
      </c>
      <c r="S246" s="47" t="s">
        <v>97</v>
      </c>
      <c r="T246" s="369"/>
      <c r="U246" s="370"/>
      <c r="V246" s="47" t="s">
        <v>1059</v>
      </c>
      <c r="W246" s="47" t="s">
        <v>1059</v>
      </c>
      <c r="X246" s="47" t="s">
        <v>1059</v>
      </c>
      <c r="Y246" s="47" t="s">
        <v>1059</v>
      </c>
      <c r="Z246" s="47" t="s">
        <v>99</v>
      </c>
      <c r="AA246" s="369"/>
      <c r="AB246" s="370"/>
      <c r="AC246" s="47" t="s">
        <v>1058</v>
      </c>
      <c r="AD246" s="47" t="s">
        <v>1058</v>
      </c>
      <c r="AE246" s="47" t="s">
        <v>1058</v>
      </c>
      <c r="AF246" s="47" t="s">
        <v>1058</v>
      </c>
      <c r="AG246" s="47" t="s">
        <v>97</v>
      </c>
      <c r="AH246" s="369"/>
      <c r="AI246" s="370"/>
      <c r="AJ246" s="47" t="s">
        <v>1058</v>
      </c>
      <c r="AK246" s="47" t="s">
        <v>1058</v>
      </c>
      <c r="AL246" s="47"/>
      <c r="AM246" s="430">
        <v>2.9687000000000001</v>
      </c>
      <c r="AN246" s="48">
        <v>0</v>
      </c>
      <c r="AO246" s="48">
        <v>1</v>
      </c>
      <c r="AP246" s="48"/>
      <c r="AQ246" s="48">
        <v>0</v>
      </c>
      <c r="AR246" s="48">
        <v>0</v>
      </c>
      <c r="AS246" s="48">
        <v>0</v>
      </c>
      <c r="AT246" s="48">
        <v>0</v>
      </c>
      <c r="AU246" s="48">
        <v>20</v>
      </c>
      <c r="AV246" s="48">
        <v>4</v>
      </c>
      <c r="AW246" s="48"/>
      <c r="AX246" s="48"/>
      <c r="AY246" s="48"/>
      <c r="AZ246" s="47" t="s">
        <v>1067</v>
      </c>
    </row>
    <row r="247" spans="1:52" x14ac:dyDescent="0.35">
      <c r="A247" s="427">
        <f t="shared" si="3"/>
        <v>245</v>
      </c>
      <c r="B247" s="47" t="s">
        <v>1357</v>
      </c>
      <c r="C247" s="47" t="s">
        <v>1358</v>
      </c>
      <c r="D247" s="47" t="s">
        <v>56</v>
      </c>
      <c r="E247" s="47" t="s">
        <v>131</v>
      </c>
      <c r="F247" s="47" t="s">
        <v>57</v>
      </c>
      <c r="G247" s="47" t="s">
        <v>58</v>
      </c>
      <c r="H247" s="47" t="s">
        <v>1059</v>
      </c>
      <c r="I247" s="47"/>
      <c r="J247" s="47" t="s">
        <v>1059</v>
      </c>
      <c r="K247" s="47" t="s">
        <v>1059</v>
      </c>
      <c r="L247" s="47"/>
      <c r="M247" s="369" t="s">
        <v>99</v>
      </c>
      <c r="N247" s="370"/>
      <c r="O247" s="47" t="s">
        <v>1058</v>
      </c>
      <c r="P247" s="47" t="s">
        <v>1058</v>
      </c>
      <c r="Q247" s="47" t="s">
        <v>1058</v>
      </c>
      <c r="R247" s="47" t="s">
        <v>1058</v>
      </c>
      <c r="S247" s="47" t="s">
        <v>97</v>
      </c>
      <c r="T247" s="369"/>
      <c r="U247" s="370"/>
      <c r="V247" s="47" t="s">
        <v>1058</v>
      </c>
      <c r="W247" s="47" t="s">
        <v>1058</v>
      </c>
      <c r="X247" s="47" t="s">
        <v>1058</v>
      </c>
      <c r="Y247" s="47" t="s">
        <v>1058</v>
      </c>
      <c r="Z247" s="47" t="s">
        <v>97</v>
      </c>
      <c r="AA247" s="369"/>
      <c r="AB247" s="370"/>
      <c r="AC247" s="47"/>
      <c r="AD247" s="47" t="s">
        <v>1058</v>
      </c>
      <c r="AE247" s="47" t="s">
        <v>1058</v>
      </c>
      <c r="AF247" s="47" t="s">
        <v>1058</v>
      </c>
      <c r="AG247" s="47" t="s">
        <v>1058</v>
      </c>
      <c r="AH247" s="369" t="s">
        <v>97</v>
      </c>
      <c r="AI247" s="370"/>
      <c r="AJ247" s="47" t="s">
        <v>1058</v>
      </c>
      <c r="AK247" s="47" t="s">
        <v>1058</v>
      </c>
      <c r="AL247" s="47"/>
      <c r="AM247" s="48">
        <v>3</v>
      </c>
      <c r="AN247" s="48">
        <v>0</v>
      </c>
      <c r="AO247" s="48">
        <v>1</v>
      </c>
      <c r="AP247" s="48"/>
      <c r="AQ247" s="48">
        <v>0</v>
      </c>
      <c r="AR247" s="48">
        <v>0</v>
      </c>
      <c r="AS247" s="48">
        <v>0</v>
      </c>
      <c r="AT247" s="48">
        <v>0</v>
      </c>
      <c r="AU247" s="48">
        <v>15</v>
      </c>
      <c r="AV247" s="48">
        <v>3</v>
      </c>
      <c r="AW247" s="48"/>
      <c r="AX247" s="48"/>
      <c r="AY247" s="48"/>
      <c r="AZ247" s="47" t="s">
        <v>1068</v>
      </c>
    </row>
    <row r="248" spans="1:52" x14ac:dyDescent="0.35">
      <c r="A248" s="427">
        <f t="shared" si="3"/>
        <v>246</v>
      </c>
      <c r="B248" s="47" t="s">
        <v>1354</v>
      </c>
      <c r="C248" s="47" t="s">
        <v>1355</v>
      </c>
      <c r="D248" s="47" t="s">
        <v>56</v>
      </c>
      <c r="E248" s="47" t="s">
        <v>131</v>
      </c>
      <c r="F248" s="47" t="s">
        <v>57</v>
      </c>
      <c r="G248" s="47" t="s">
        <v>58</v>
      </c>
      <c r="H248" s="47" t="s">
        <v>1058</v>
      </c>
      <c r="I248" s="47" t="s">
        <v>1058</v>
      </c>
      <c r="J248" s="47"/>
      <c r="K248" s="47" t="s">
        <v>1058</v>
      </c>
      <c r="L248" s="47" t="s">
        <v>1058</v>
      </c>
      <c r="M248" s="369" t="s">
        <v>97</v>
      </c>
      <c r="N248" s="370"/>
      <c r="O248" s="47" t="s">
        <v>1058</v>
      </c>
      <c r="P248" s="47" t="s">
        <v>1058</v>
      </c>
      <c r="Q248" s="47"/>
      <c r="R248" s="47" t="s">
        <v>1059</v>
      </c>
      <c r="S248" s="47" t="s">
        <v>1059</v>
      </c>
      <c r="T248" s="369" t="s">
        <v>99</v>
      </c>
      <c r="U248" s="370"/>
      <c r="V248" s="47" t="s">
        <v>1059</v>
      </c>
      <c r="W248" s="47" t="s">
        <v>1059</v>
      </c>
      <c r="X248" s="47" t="s">
        <v>1059</v>
      </c>
      <c r="Y248" s="47" t="s">
        <v>1059</v>
      </c>
      <c r="Z248" s="47" t="s">
        <v>99</v>
      </c>
      <c r="AA248" s="369"/>
      <c r="AB248" s="370"/>
      <c r="AC248" s="47" t="s">
        <v>1058</v>
      </c>
      <c r="AD248" s="47" t="s">
        <v>1058</v>
      </c>
      <c r="AE248" s="47" t="s">
        <v>1058</v>
      </c>
      <c r="AF248" s="47" t="s">
        <v>1058</v>
      </c>
      <c r="AG248" s="47" t="s">
        <v>97</v>
      </c>
      <c r="AH248" s="369"/>
      <c r="AI248" s="370"/>
      <c r="AJ248" s="47" t="s">
        <v>1059</v>
      </c>
      <c r="AK248" s="47" t="s">
        <v>1059</v>
      </c>
      <c r="AL248" s="47"/>
      <c r="AM248" s="48">
        <v>2</v>
      </c>
      <c r="AN248" s="48">
        <v>0</v>
      </c>
      <c r="AO248" s="48">
        <v>2</v>
      </c>
      <c r="AP248" s="48"/>
      <c r="AQ248" s="48">
        <v>0</v>
      </c>
      <c r="AR248" s="48">
        <v>0</v>
      </c>
      <c r="AS248" s="48">
        <v>0</v>
      </c>
      <c r="AT248" s="48">
        <v>0</v>
      </c>
      <c r="AU248" s="48">
        <v>40</v>
      </c>
      <c r="AV248" s="48">
        <v>8</v>
      </c>
      <c r="AW248" s="48"/>
      <c r="AX248" s="48"/>
      <c r="AY248" s="48"/>
      <c r="AZ248" s="47" t="s">
        <v>1068</v>
      </c>
    </row>
    <row r="249" spans="1:52" x14ac:dyDescent="0.35">
      <c r="A249" s="427">
        <f t="shared" si="3"/>
        <v>247</v>
      </c>
      <c r="B249" s="47" t="s">
        <v>1351</v>
      </c>
      <c r="C249" s="47" t="s">
        <v>1352</v>
      </c>
      <c r="D249" s="47" t="s">
        <v>56</v>
      </c>
      <c r="E249" s="47" t="s">
        <v>131</v>
      </c>
      <c r="F249" s="47" t="s">
        <v>59</v>
      </c>
      <c r="G249" s="47" t="s">
        <v>58</v>
      </c>
      <c r="H249" s="47" t="s">
        <v>1058</v>
      </c>
      <c r="I249" s="47" t="s">
        <v>1058</v>
      </c>
      <c r="J249" s="47" t="s">
        <v>1058</v>
      </c>
      <c r="K249" s="47" t="s">
        <v>1058</v>
      </c>
      <c r="L249" s="47" t="s">
        <v>97</v>
      </c>
      <c r="M249" s="369"/>
      <c r="N249" s="370"/>
      <c r="O249" s="47"/>
      <c r="P249" s="47" t="s">
        <v>1059</v>
      </c>
      <c r="Q249" s="47" t="s">
        <v>1059</v>
      </c>
      <c r="R249" s="47" t="s">
        <v>1059</v>
      </c>
      <c r="S249" s="47" t="s">
        <v>1059</v>
      </c>
      <c r="T249" s="369"/>
      <c r="U249" s="370"/>
      <c r="V249" s="47" t="s">
        <v>1058</v>
      </c>
      <c r="W249" s="47"/>
      <c r="X249" s="47" t="s">
        <v>1058</v>
      </c>
      <c r="Y249" s="47"/>
      <c r="Z249" s="47"/>
      <c r="AA249" s="369"/>
      <c r="AB249" s="370"/>
      <c r="AC249" s="47"/>
      <c r="AD249" s="47"/>
      <c r="AE249" s="47"/>
      <c r="AF249" s="47"/>
      <c r="AG249" s="47"/>
      <c r="AH249" s="369"/>
      <c r="AI249" s="370"/>
      <c r="AJ249" s="47"/>
      <c r="AK249" s="47"/>
      <c r="AL249" s="47"/>
      <c r="AM249" s="48">
        <v>1</v>
      </c>
      <c r="AN249" s="48">
        <v>0</v>
      </c>
      <c r="AO249" s="48">
        <v>0</v>
      </c>
      <c r="AP249" s="48"/>
      <c r="AQ249" s="48">
        <v>0</v>
      </c>
      <c r="AR249" s="48">
        <v>0</v>
      </c>
      <c r="AS249" s="48">
        <v>0</v>
      </c>
      <c r="AT249" s="48">
        <v>0</v>
      </c>
      <c r="AU249" s="48">
        <v>20</v>
      </c>
      <c r="AV249" s="48">
        <v>4</v>
      </c>
      <c r="AW249" s="48"/>
      <c r="AX249" s="48"/>
      <c r="AY249" s="48"/>
      <c r="AZ249" s="47" t="s">
        <v>870</v>
      </c>
    </row>
    <row r="250" spans="1:52" x14ac:dyDescent="0.35">
      <c r="A250" s="427">
        <f t="shared" si="3"/>
        <v>248</v>
      </c>
      <c r="B250" s="47" t="s">
        <v>1348</v>
      </c>
      <c r="C250" s="47" t="s">
        <v>1349</v>
      </c>
      <c r="D250" s="47" t="s">
        <v>56</v>
      </c>
      <c r="E250" s="47" t="s">
        <v>131</v>
      </c>
      <c r="F250" s="47" t="s">
        <v>59</v>
      </c>
      <c r="G250" s="47" t="s">
        <v>58</v>
      </c>
      <c r="H250" s="47"/>
      <c r="I250" s="47"/>
      <c r="J250" s="47"/>
      <c r="K250" s="47"/>
      <c r="L250" s="47"/>
      <c r="M250" s="369"/>
      <c r="N250" s="370"/>
      <c r="O250" s="47" t="s">
        <v>1058</v>
      </c>
      <c r="P250" s="47" t="s">
        <v>1058</v>
      </c>
      <c r="Q250" s="47" t="s">
        <v>1058</v>
      </c>
      <c r="R250" s="47" t="s">
        <v>1058</v>
      </c>
      <c r="S250" s="47" t="s">
        <v>97</v>
      </c>
      <c r="T250" s="369"/>
      <c r="U250" s="370"/>
      <c r="V250" s="47" t="s">
        <v>1058</v>
      </c>
      <c r="W250" s="47"/>
      <c r="X250" s="47" t="s">
        <v>1058</v>
      </c>
      <c r="Y250" s="47" t="s">
        <v>1058</v>
      </c>
      <c r="Z250" s="47" t="s">
        <v>97</v>
      </c>
      <c r="AA250" s="369"/>
      <c r="AB250" s="370"/>
      <c r="AC250" s="47" t="s">
        <v>1058</v>
      </c>
      <c r="AD250" s="47" t="s">
        <v>1058</v>
      </c>
      <c r="AE250" s="47" t="s">
        <v>1058</v>
      </c>
      <c r="AF250" s="47" t="s">
        <v>1058</v>
      </c>
      <c r="AG250" s="47" t="s">
        <v>97</v>
      </c>
      <c r="AH250" s="369"/>
      <c r="AI250" s="370"/>
      <c r="AJ250" s="47" t="s">
        <v>1059</v>
      </c>
      <c r="AK250" s="47" t="s">
        <v>1059</v>
      </c>
      <c r="AL250" s="47"/>
      <c r="AM250" s="48">
        <v>3</v>
      </c>
      <c r="AN250" s="48">
        <v>0</v>
      </c>
      <c r="AO250" s="48">
        <v>0</v>
      </c>
      <c r="AP250" s="48"/>
      <c r="AQ250" s="48">
        <v>0</v>
      </c>
      <c r="AR250" s="48">
        <v>0</v>
      </c>
      <c r="AS250" s="48">
        <v>0</v>
      </c>
      <c r="AT250" s="48">
        <v>0</v>
      </c>
      <c r="AU250" s="48">
        <v>10</v>
      </c>
      <c r="AV250" s="48">
        <v>2</v>
      </c>
      <c r="AW250" s="48"/>
      <c r="AX250" s="48"/>
      <c r="AY250" s="48"/>
      <c r="AZ250" s="47" t="s">
        <v>870</v>
      </c>
    </row>
    <row r="251" spans="1:52" x14ac:dyDescent="0.35">
      <c r="A251" s="427">
        <f t="shared" si="3"/>
        <v>249</v>
      </c>
      <c r="B251" s="47" t="s">
        <v>1344</v>
      </c>
      <c r="C251" s="47" t="s">
        <v>1345</v>
      </c>
      <c r="D251" s="47" t="s">
        <v>56</v>
      </c>
      <c r="E251" s="47" t="s">
        <v>131</v>
      </c>
      <c r="F251" s="47" t="s">
        <v>59</v>
      </c>
      <c r="G251" s="47" t="s">
        <v>58</v>
      </c>
      <c r="H251" s="47" t="s">
        <v>1059</v>
      </c>
      <c r="I251" s="47" t="s">
        <v>1059</v>
      </c>
      <c r="J251" s="47" t="s">
        <v>1059</v>
      </c>
      <c r="K251" s="47" t="s">
        <v>1059</v>
      </c>
      <c r="L251" s="47"/>
      <c r="M251" s="369" t="s">
        <v>99</v>
      </c>
      <c r="N251" s="370"/>
      <c r="O251" s="47" t="s">
        <v>1058</v>
      </c>
      <c r="P251" s="47" t="s">
        <v>1058</v>
      </c>
      <c r="Q251" s="47" t="s">
        <v>1059</v>
      </c>
      <c r="R251" s="47" t="s">
        <v>1059</v>
      </c>
      <c r="S251" s="47" t="s">
        <v>99</v>
      </c>
      <c r="T251" s="369"/>
      <c r="U251" s="370"/>
      <c r="V251" s="47"/>
      <c r="W251" s="47"/>
      <c r="X251" s="47" t="s">
        <v>1059</v>
      </c>
      <c r="Y251" s="47" t="s">
        <v>1059</v>
      </c>
      <c r="Z251" s="47" t="s">
        <v>99</v>
      </c>
      <c r="AA251" s="369"/>
      <c r="AB251" s="370"/>
      <c r="AC251" s="47" t="s">
        <v>1058</v>
      </c>
      <c r="AD251" s="47" t="s">
        <v>1058</v>
      </c>
      <c r="AE251" s="47"/>
      <c r="AF251" s="47" t="s">
        <v>1058</v>
      </c>
      <c r="AG251" s="47" t="s">
        <v>1059</v>
      </c>
      <c r="AH251" s="369" t="s">
        <v>99</v>
      </c>
      <c r="AI251" s="370"/>
      <c r="AJ251" s="47" t="s">
        <v>1059</v>
      </c>
      <c r="AK251" s="47" t="s">
        <v>1059</v>
      </c>
      <c r="AL251" s="47"/>
      <c r="AM251" s="48">
        <v>0</v>
      </c>
      <c r="AN251" s="48">
        <v>0</v>
      </c>
      <c r="AO251" s="48">
        <v>4</v>
      </c>
      <c r="AP251" s="48"/>
      <c r="AQ251" s="48">
        <v>0</v>
      </c>
      <c r="AR251" s="48">
        <v>0</v>
      </c>
      <c r="AS251" s="48">
        <v>0</v>
      </c>
      <c r="AT251" s="48">
        <v>0</v>
      </c>
      <c r="AU251" s="48">
        <v>55</v>
      </c>
      <c r="AV251" s="48">
        <v>11</v>
      </c>
      <c r="AW251" s="48"/>
      <c r="AX251" s="48"/>
      <c r="AY251" s="48"/>
      <c r="AZ251" s="47" t="s">
        <v>870</v>
      </c>
    </row>
    <row r="252" spans="1:52" x14ac:dyDescent="0.35">
      <c r="A252" s="427">
        <f t="shared" si="3"/>
        <v>250</v>
      </c>
      <c r="B252" s="47" t="s">
        <v>1341</v>
      </c>
      <c r="C252" s="47" t="s">
        <v>1342</v>
      </c>
      <c r="D252" s="47" t="s">
        <v>56</v>
      </c>
      <c r="E252" s="47" t="s">
        <v>131</v>
      </c>
      <c r="F252" s="47" t="s">
        <v>63</v>
      </c>
      <c r="G252" s="47" t="s">
        <v>58</v>
      </c>
      <c r="H252" s="47" t="s">
        <v>1059</v>
      </c>
      <c r="I252" s="47" t="s">
        <v>1059</v>
      </c>
      <c r="J252" s="47" t="s">
        <v>1059</v>
      </c>
      <c r="K252" s="47" t="s">
        <v>1059</v>
      </c>
      <c r="L252" s="47"/>
      <c r="M252" s="369"/>
      <c r="N252" s="370"/>
      <c r="O252" s="47" t="s">
        <v>1058</v>
      </c>
      <c r="P252" s="47"/>
      <c r="Q252" s="47" t="s">
        <v>1058</v>
      </c>
      <c r="R252" s="47" t="s">
        <v>1058</v>
      </c>
      <c r="S252" s="47" t="s">
        <v>97</v>
      </c>
      <c r="T252" s="369"/>
      <c r="U252" s="370"/>
      <c r="V252" s="47"/>
      <c r="W252" s="47" t="s">
        <v>1059</v>
      </c>
      <c r="X252" s="47"/>
      <c r="Y252" s="47" t="s">
        <v>1059</v>
      </c>
      <c r="Z252" s="47" t="s">
        <v>1059</v>
      </c>
      <c r="AA252" s="369"/>
      <c r="AB252" s="370"/>
      <c r="AC252" s="47"/>
      <c r="AD252" s="47" t="s">
        <v>1058</v>
      </c>
      <c r="AE252" s="47" t="s">
        <v>1058</v>
      </c>
      <c r="AF252" s="47"/>
      <c r="AG252" s="47" t="s">
        <v>1058</v>
      </c>
      <c r="AH252" s="369" t="s">
        <v>97</v>
      </c>
      <c r="AI252" s="370"/>
      <c r="AJ252" s="47"/>
      <c r="AK252" s="47"/>
      <c r="AL252" s="47"/>
      <c r="AM252" s="48">
        <v>2</v>
      </c>
      <c r="AN252" s="48">
        <v>0</v>
      </c>
      <c r="AO252" s="48">
        <v>0</v>
      </c>
      <c r="AP252" s="48"/>
      <c r="AQ252" s="48">
        <v>0</v>
      </c>
      <c r="AR252" s="48">
        <v>0</v>
      </c>
      <c r="AS252" s="48">
        <v>0</v>
      </c>
      <c r="AT252" s="48">
        <v>0</v>
      </c>
      <c r="AU252" s="430">
        <v>30.75</v>
      </c>
      <c r="AV252" s="430">
        <v>6.15</v>
      </c>
      <c r="AW252" s="48"/>
      <c r="AX252" s="48"/>
      <c r="AY252" s="48"/>
      <c r="AZ252" s="47" t="s">
        <v>870</v>
      </c>
    </row>
    <row r="253" spans="1:52" x14ac:dyDescent="0.35">
      <c r="A253" s="427">
        <f t="shared" si="3"/>
        <v>251</v>
      </c>
      <c r="B253" s="47" t="s">
        <v>1338</v>
      </c>
      <c r="C253" s="47" t="s">
        <v>1339</v>
      </c>
      <c r="D253" s="47" t="s">
        <v>56</v>
      </c>
      <c r="E253" s="47" t="s">
        <v>131</v>
      </c>
      <c r="F253" s="47" t="s">
        <v>63</v>
      </c>
      <c r="G253" s="47" t="s">
        <v>58</v>
      </c>
      <c r="H253" s="47"/>
      <c r="I253" s="47"/>
      <c r="J253" s="47"/>
      <c r="K253" s="47"/>
      <c r="L253" s="47"/>
      <c r="M253" s="369"/>
      <c r="N253" s="370"/>
      <c r="O253" s="47"/>
      <c r="P253" s="47"/>
      <c r="Q253" s="47"/>
      <c r="R253" s="47"/>
      <c r="S253" s="47"/>
      <c r="T253" s="369"/>
      <c r="U253" s="370"/>
      <c r="V253" s="47"/>
      <c r="W253" s="47"/>
      <c r="X253" s="47"/>
      <c r="Y253" s="47"/>
      <c r="Z253" s="47"/>
      <c r="AA253" s="369"/>
      <c r="AB253" s="370"/>
      <c r="AC253" s="47"/>
      <c r="AD253" s="47"/>
      <c r="AE253" s="47"/>
      <c r="AF253" s="47"/>
      <c r="AG253" s="47"/>
      <c r="AH253" s="369"/>
      <c r="AI253" s="370"/>
      <c r="AJ253" s="47"/>
      <c r="AK253" s="47"/>
      <c r="AL253" s="47"/>
      <c r="AM253" s="48"/>
      <c r="AN253" s="48"/>
      <c r="AO253" s="48"/>
      <c r="AP253" s="48"/>
      <c r="AQ253" s="48"/>
      <c r="AR253" s="48"/>
      <c r="AS253" s="48"/>
      <c r="AT253" s="48"/>
      <c r="AU253" s="48"/>
      <c r="AV253" s="48"/>
      <c r="AW253" s="48"/>
      <c r="AX253" s="48"/>
      <c r="AY253" s="48"/>
      <c r="AZ253" s="47" t="s">
        <v>870</v>
      </c>
    </row>
    <row r="254" spans="1:52" x14ac:dyDescent="0.35">
      <c r="A254" s="427">
        <f t="shared" si="3"/>
        <v>252</v>
      </c>
      <c r="B254" s="47" t="s">
        <v>1335</v>
      </c>
      <c r="C254" s="47" t="s">
        <v>1336</v>
      </c>
      <c r="D254" s="47" t="s">
        <v>56</v>
      </c>
      <c r="E254" s="47" t="s">
        <v>131</v>
      </c>
      <c r="F254" s="47" t="s">
        <v>63</v>
      </c>
      <c r="G254" s="47" t="s">
        <v>58</v>
      </c>
      <c r="H254" s="47"/>
      <c r="I254" s="47"/>
      <c r="J254" s="47" t="s">
        <v>1058</v>
      </c>
      <c r="K254" s="47" t="s">
        <v>1058</v>
      </c>
      <c r="L254" s="47" t="s">
        <v>1058</v>
      </c>
      <c r="M254" s="369" t="s">
        <v>97</v>
      </c>
      <c r="N254" s="370"/>
      <c r="O254" s="47" t="s">
        <v>1059</v>
      </c>
      <c r="P254" s="47" t="s">
        <v>1059</v>
      </c>
      <c r="Q254" s="47"/>
      <c r="R254" s="47" t="s">
        <v>1059</v>
      </c>
      <c r="S254" s="47" t="s">
        <v>1059</v>
      </c>
      <c r="T254" s="369" t="s">
        <v>99</v>
      </c>
      <c r="U254" s="370"/>
      <c r="V254" s="47"/>
      <c r="W254" s="47"/>
      <c r="X254" s="47" t="s">
        <v>1058</v>
      </c>
      <c r="Y254" s="47" t="s">
        <v>1058</v>
      </c>
      <c r="Z254" s="47" t="s">
        <v>1058</v>
      </c>
      <c r="AA254" s="369" t="s">
        <v>97</v>
      </c>
      <c r="AB254" s="370"/>
      <c r="AC254" s="47" t="s">
        <v>1059</v>
      </c>
      <c r="AD254" s="47" t="s">
        <v>1059</v>
      </c>
      <c r="AE254" s="47" t="s">
        <v>1059</v>
      </c>
      <c r="AF254" s="47" t="s">
        <v>1059</v>
      </c>
      <c r="AG254" s="47"/>
      <c r="AH254" s="369" t="s">
        <v>99</v>
      </c>
      <c r="AI254" s="370"/>
      <c r="AJ254" s="47"/>
      <c r="AK254" s="47" t="s">
        <v>1058</v>
      </c>
      <c r="AL254" s="47"/>
      <c r="AM254" s="48">
        <v>2</v>
      </c>
      <c r="AN254" s="48">
        <v>0</v>
      </c>
      <c r="AO254" s="48">
        <v>2</v>
      </c>
      <c r="AP254" s="48"/>
      <c r="AQ254" s="48">
        <v>0</v>
      </c>
      <c r="AR254" s="48">
        <v>0</v>
      </c>
      <c r="AS254" s="48">
        <v>0</v>
      </c>
      <c r="AT254" s="48">
        <v>0</v>
      </c>
      <c r="AU254" s="48">
        <v>40</v>
      </c>
      <c r="AV254" s="48">
        <v>8</v>
      </c>
      <c r="AW254" s="48"/>
      <c r="AX254" s="48"/>
      <c r="AY254" s="48"/>
      <c r="AZ254" s="47" t="s">
        <v>319</v>
      </c>
    </row>
    <row r="255" spans="1:52" x14ac:dyDescent="0.35">
      <c r="A255" s="427">
        <f t="shared" si="3"/>
        <v>253</v>
      </c>
      <c r="B255" s="47" t="s">
        <v>1323</v>
      </c>
      <c r="C255" s="47" t="s">
        <v>1324</v>
      </c>
      <c r="D255" s="47" t="s">
        <v>56</v>
      </c>
      <c r="E255" s="47" t="s">
        <v>131</v>
      </c>
      <c r="F255" s="47" t="s">
        <v>59</v>
      </c>
      <c r="G255" s="47" t="s">
        <v>58</v>
      </c>
      <c r="H255" s="47" t="s">
        <v>1059</v>
      </c>
      <c r="I255" s="47" t="s">
        <v>1059</v>
      </c>
      <c r="J255" s="47" t="s">
        <v>1059</v>
      </c>
      <c r="K255" s="47"/>
      <c r="L255" s="47" t="s">
        <v>1059</v>
      </c>
      <c r="M255" s="369" t="s">
        <v>99</v>
      </c>
      <c r="N255" s="370"/>
      <c r="O255" s="47"/>
      <c r="P255" s="47"/>
      <c r="Q255" s="47"/>
      <c r="R255" s="47"/>
      <c r="S255" s="47" t="s">
        <v>1058</v>
      </c>
      <c r="T255" s="369" t="s">
        <v>97</v>
      </c>
      <c r="U255" s="370"/>
      <c r="V255" s="47" t="s">
        <v>1058</v>
      </c>
      <c r="W255" s="47" t="s">
        <v>1058</v>
      </c>
      <c r="X255" s="47"/>
      <c r="Y255" s="47" t="s">
        <v>1059</v>
      </c>
      <c r="Z255" s="47" t="s">
        <v>1059</v>
      </c>
      <c r="AA255" s="369" t="s">
        <v>99</v>
      </c>
      <c r="AB255" s="370"/>
      <c r="AC255" s="47" t="s">
        <v>1059</v>
      </c>
      <c r="AD255" s="47" t="s">
        <v>1059</v>
      </c>
      <c r="AE255" s="47" t="s">
        <v>1059</v>
      </c>
      <c r="AF255" s="47" t="s">
        <v>1059</v>
      </c>
      <c r="AG255" s="47"/>
      <c r="AH255" s="369" t="s">
        <v>99</v>
      </c>
      <c r="AI255" s="370"/>
      <c r="AJ255" s="47" t="s">
        <v>1058</v>
      </c>
      <c r="AK255" s="47" t="s">
        <v>1058</v>
      </c>
      <c r="AL255" s="47"/>
      <c r="AM255" s="48">
        <v>1</v>
      </c>
      <c r="AN255" s="48">
        <v>0</v>
      </c>
      <c r="AO255" s="48">
        <v>3</v>
      </c>
      <c r="AP255" s="48"/>
      <c r="AQ255" s="48">
        <v>0</v>
      </c>
      <c r="AR255" s="48">
        <v>0</v>
      </c>
      <c r="AS255" s="48">
        <v>0</v>
      </c>
      <c r="AT255" s="48">
        <v>0</v>
      </c>
      <c r="AU255" s="48">
        <v>50</v>
      </c>
      <c r="AV255" s="48">
        <v>10</v>
      </c>
      <c r="AW255" s="48"/>
      <c r="AX255" s="48"/>
      <c r="AY255" s="48"/>
      <c r="AZ255" s="47" t="s">
        <v>870</v>
      </c>
    </row>
    <row r="256" spans="1:52" x14ac:dyDescent="0.35">
      <c r="A256" s="427">
        <f t="shared" si="3"/>
        <v>254</v>
      </c>
      <c r="B256" s="47" t="s">
        <v>1320</v>
      </c>
      <c r="C256" s="47" t="s">
        <v>1321</v>
      </c>
      <c r="D256" s="47" t="s">
        <v>56</v>
      </c>
      <c r="E256" s="47" t="s">
        <v>131</v>
      </c>
      <c r="F256" s="47" t="s">
        <v>59</v>
      </c>
      <c r="G256" s="47" t="s">
        <v>58</v>
      </c>
      <c r="H256" s="47" t="s">
        <v>97</v>
      </c>
      <c r="I256" s="47" t="s">
        <v>1058</v>
      </c>
      <c r="J256" s="47" t="s">
        <v>1058</v>
      </c>
      <c r="K256" s="47" t="s">
        <v>1058</v>
      </c>
      <c r="L256" s="47" t="s">
        <v>1058</v>
      </c>
      <c r="M256" s="369"/>
      <c r="N256" s="370"/>
      <c r="O256" s="47" t="s">
        <v>1059</v>
      </c>
      <c r="P256" s="47" t="s">
        <v>1059</v>
      </c>
      <c r="Q256" s="47"/>
      <c r="R256" s="47" t="s">
        <v>1059</v>
      </c>
      <c r="S256" s="47" t="s">
        <v>1059</v>
      </c>
      <c r="T256" s="369" t="s">
        <v>99</v>
      </c>
      <c r="U256" s="370"/>
      <c r="V256" s="47" t="s">
        <v>1058</v>
      </c>
      <c r="W256" s="47" t="s">
        <v>1058</v>
      </c>
      <c r="X256" s="47" t="s">
        <v>1058</v>
      </c>
      <c r="Y256" s="47" t="s">
        <v>1058</v>
      </c>
      <c r="Z256" s="47" t="s">
        <v>97</v>
      </c>
      <c r="AA256" s="369"/>
      <c r="AB256" s="370"/>
      <c r="AC256" s="47" t="s">
        <v>1059</v>
      </c>
      <c r="AD256" s="47" t="s">
        <v>1059</v>
      </c>
      <c r="AE256" s="47" t="s">
        <v>1059</v>
      </c>
      <c r="AF256" s="47" t="s">
        <v>1059</v>
      </c>
      <c r="AG256" s="47" t="s">
        <v>99</v>
      </c>
      <c r="AH256" s="369"/>
      <c r="AI256" s="370"/>
      <c r="AJ256" s="47" t="s">
        <v>1058</v>
      </c>
      <c r="AK256" s="47" t="s">
        <v>1058</v>
      </c>
      <c r="AL256" s="47"/>
      <c r="AM256" s="48">
        <v>2</v>
      </c>
      <c r="AN256" s="48">
        <v>0</v>
      </c>
      <c r="AO256" s="48">
        <v>2</v>
      </c>
      <c r="AP256" s="48"/>
      <c r="AQ256" s="48">
        <v>0</v>
      </c>
      <c r="AR256" s="48">
        <v>0</v>
      </c>
      <c r="AS256" s="48">
        <v>0</v>
      </c>
      <c r="AT256" s="48">
        <v>0</v>
      </c>
      <c r="AU256" s="48">
        <v>40</v>
      </c>
      <c r="AV256" s="48">
        <v>8</v>
      </c>
      <c r="AW256" s="48"/>
      <c r="AX256" s="48"/>
      <c r="AY256" s="48"/>
      <c r="AZ256" s="47" t="s">
        <v>870</v>
      </c>
    </row>
    <row r="257" spans="1:52" x14ac:dyDescent="0.35">
      <c r="A257" s="427">
        <f t="shared" si="3"/>
        <v>255</v>
      </c>
      <c r="B257" s="47" t="s">
        <v>1317</v>
      </c>
      <c r="C257" s="47" t="s">
        <v>1318</v>
      </c>
      <c r="D257" s="47" t="s">
        <v>56</v>
      </c>
      <c r="E257" s="47" t="s">
        <v>131</v>
      </c>
      <c r="F257" s="47" t="s">
        <v>59</v>
      </c>
      <c r="G257" s="47" t="s">
        <v>58</v>
      </c>
      <c r="H257" s="47" t="s">
        <v>99</v>
      </c>
      <c r="I257" s="47" t="s">
        <v>1059</v>
      </c>
      <c r="J257" s="47" t="s">
        <v>1059</v>
      </c>
      <c r="K257" s="47" t="s">
        <v>1059</v>
      </c>
      <c r="L257" s="47" t="s">
        <v>1059</v>
      </c>
      <c r="M257" s="369"/>
      <c r="N257" s="370"/>
      <c r="O257" s="47"/>
      <c r="P257" s="47"/>
      <c r="Q257" s="47"/>
      <c r="R257" s="47" t="s">
        <v>1059</v>
      </c>
      <c r="S257" s="47" t="s">
        <v>1059</v>
      </c>
      <c r="T257" s="369"/>
      <c r="U257" s="370"/>
      <c r="V257" s="47" t="s">
        <v>1059</v>
      </c>
      <c r="W257" s="47" t="s">
        <v>1059</v>
      </c>
      <c r="X257" s="47" t="s">
        <v>1059</v>
      </c>
      <c r="Y257" s="47" t="s">
        <v>1059</v>
      </c>
      <c r="Z257" s="47" t="s">
        <v>99</v>
      </c>
      <c r="AA257" s="369"/>
      <c r="AB257" s="370"/>
      <c r="AC257" s="47" t="s">
        <v>1058</v>
      </c>
      <c r="AD257" s="47" t="s">
        <v>1058</v>
      </c>
      <c r="AE257" s="47" t="s">
        <v>1058</v>
      </c>
      <c r="AF257" s="47"/>
      <c r="AG257" s="47" t="s">
        <v>1058</v>
      </c>
      <c r="AH257" s="369" t="s">
        <v>97</v>
      </c>
      <c r="AI257" s="370"/>
      <c r="AJ257" s="47" t="s">
        <v>1059</v>
      </c>
      <c r="AK257" s="47" t="s">
        <v>1059</v>
      </c>
      <c r="AL257" s="47"/>
      <c r="AM257" s="48">
        <v>1</v>
      </c>
      <c r="AN257" s="48">
        <v>0</v>
      </c>
      <c r="AO257" s="48">
        <v>2</v>
      </c>
      <c r="AP257" s="48"/>
      <c r="AQ257" s="48">
        <v>0</v>
      </c>
      <c r="AR257" s="48">
        <v>0</v>
      </c>
      <c r="AS257" s="48">
        <v>0</v>
      </c>
      <c r="AT257" s="48">
        <v>0</v>
      </c>
      <c r="AU257" s="48">
        <v>60</v>
      </c>
      <c r="AV257" s="48">
        <v>12</v>
      </c>
      <c r="AW257" s="48"/>
      <c r="AX257" s="48"/>
      <c r="AY257" s="48"/>
      <c r="AZ257" s="47" t="s">
        <v>870</v>
      </c>
    </row>
    <row r="258" spans="1:52" x14ac:dyDescent="0.35">
      <c r="A258" s="427">
        <f t="shared" si="3"/>
        <v>256</v>
      </c>
      <c r="B258" s="47" t="s">
        <v>1314</v>
      </c>
      <c r="C258" s="47" t="s">
        <v>1315</v>
      </c>
      <c r="D258" s="47" t="s">
        <v>56</v>
      </c>
      <c r="E258" s="47" t="s">
        <v>131</v>
      </c>
      <c r="F258" s="47" t="s">
        <v>57</v>
      </c>
      <c r="G258" s="47" t="s">
        <v>58</v>
      </c>
      <c r="H258" s="47" t="s">
        <v>1058</v>
      </c>
      <c r="I258" s="47" t="s">
        <v>1058</v>
      </c>
      <c r="J258" s="47" t="s">
        <v>1058</v>
      </c>
      <c r="K258" s="47"/>
      <c r="L258" s="47" t="s">
        <v>1058</v>
      </c>
      <c r="M258" s="369" t="s">
        <v>97</v>
      </c>
      <c r="N258" s="370"/>
      <c r="O258" s="47" t="s">
        <v>1058</v>
      </c>
      <c r="P258" s="47" t="s">
        <v>1058</v>
      </c>
      <c r="Q258" s="47" t="s">
        <v>1058</v>
      </c>
      <c r="R258" s="47" t="s">
        <v>1058</v>
      </c>
      <c r="S258" s="47" t="s">
        <v>97</v>
      </c>
      <c r="T258" s="369"/>
      <c r="U258" s="370"/>
      <c r="V258" s="47" t="s">
        <v>1058</v>
      </c>
      <c r="W258" s="47" t="s">
        <v>1058</v>
      </c>
      <c r="X258" s="47" t="s">
        <v>1058</v>
      </c>
      <c r="Y258" s="47" t="s">
        <v>1058</v>
      </c>
      <c r="Z258" s="47" t="s">
        <v>97</v>
      </c>
      <c r="AA258" s="369"/>
      <c r="AB258" s="370"/>
      <c r="AC258" s="47"/>
      <c r="AD258" s="47" t="s">
        <v>1058</v>
      </c>
      <c r="AE258" s="47" t="s">
        <v>1058</v>
      </c>
      <c r="AF258" s="47" t="s">
        <v>1058</v>
      </c>
      <c r="AG258" s="47" t="s">
        <v>1058</v>
      </c>
      <c r="AH258" s="369" t="s">
        <v>97</v>
      </c>
      <c r="AI258" s="370"/>
      <c r="AJ258" s="47" t="s">
        <v>1058</v>
      </c>
      <c r="AK258" s="47" t="s">
        <v>1058</v>
      </c>
      <c r="AL258" s="47"/>
      <c r="AM258" s="48">
        <v>4</v>
      </c>
      <c r="AN258" s="48">
        <v>0</v>
      </c>
      <c r="AO258" s="48">
        <v>0</v>
      </c>
      <c r="AP258" s="48"/>
      <c r="AQ258" s="48">
        <v>0</v>
      </c>
      <c r="AR258" s="48">
        <v>0</v>
      </c>
      <c r="AS258" s="48">
        <v>0</v>
      </c>
      <c r="AT258" s="48">
        <v>0</v>
      </c>
      <c r="AU258" s="48">
        <v>0</v>
      </c>
      <c r="AV258" s="48">
        <v>0</v>
      </c>
      <c r="AW258" s="48"/>
      <c r="AX258" s="48"/>
      <c r="AY258" s="48"/>
      <c r="AZ258" s="47" t="s">
        <v>870</v>
      </c>
    </row>
    <row r="259" spans="1:52" x14ac:dyDescent="0.35">
      <c r="A259" s="427">
        <f t="shared" si="3"/>
        <v>257</v>
      </c>
      <c r="B259" s="47" t="s">
        <v>1311</v>
      </c>
      <c r="C259" s="47" t="s">
        <v>1312</v>
      </c>
      <c r="D259" s="47" t="s">
        <v>56</v>
      </c>
      <c r="E259" s="47" t="s">
        <v>131</v>
      </c>
      <c r="F259" s="47" t="s">
        <v>60</v>
      </c>
      <c r="G259" s="47" t="s">
        <v>58</v>
      </c>
      <c r="H259" s="47" t="s">
        <v>1059</v>
      </c>
      <c r="I259" s="47" t="s">
        <v>1059</v>
      </c>
      <c r="J259" s="47" t="s">
        <v>1059</v>
      </c>
      <c r="K259" s="47" t="s">
        <v>1059</v>
      </c>
      <c r="L259" s="47" t="s">
        <v>99</v>
      </c>
      <c r="M259" s="369"/>
      <c r="N259" s="370"/>
      <c r="O259" s="47" t="s">
        <v>1058</v>
      </c>
      <c r="P259" s="47" t="s">
        <v>1058</v>
      </c>
      <c r="Q259" s="47" t="s">
        <v>1058</v>
      </c>
      <c r="R259" s="47" t="s">
        <v>1058</v>
      </c>
      <c r="S259" s="47" t="s">
        <v>97</v>
      </c>
      <c r="T259" s="369"/>
      <c r="U259" s="370"/>
      <c r="V259" s="47" t="s">
        <v>1058</v>
      </c>
      <c r="W259" s="47" t="s">
        <v>1058</v>
      </c>
      <c r="X259" s="47" t="s">
        <v>1058</v>
      </c>
      <c r="Y259" s="47"/>
      <c r="Z259" s="47"/>
      <c r="AA259" s="369" t="s">
        <v>97</v>
      </c>
      <c r="AB259" s="370"/>
      <c r="AC259" s="47" t="s">
        <v>1059</v>
      </c>
      <c r="AD259" s="47" t="s">
        <v>1059</v>
      </c>
      <c r="AE259" s="47" t="s">
        <v>1059</v>
      </c>
      <c r="AF259" s="47" t="s">
        <v>1059</v>
      </c>
      <c r="AG259" s="47" t="s">
        <v>99</v>
      </c>
      <c r="AH259" s="369"/>
      <c r="AI259" s="370"/>
      <c r="AJ259" s="47"/>
      <c r="AK259" s="47" t="s">
        <v>1058</v>
      </c>
      <c r="AL259" s="47"/>
      <c r="AM259" s="48">
        <v>2</v>
      </c>
      <c r="AN259" s="48">
        <v>0</v>
      </c>
      <c r="AO259" s="48">
        <v>2</v>
      </c>
      <c r="AP259" s="48"/>
      <c r="AQ259" s="48">
        <v>0</v>
      </c>
      <c r="AR259" s="48">
        <v>0</v>
      </c>
      <c r="AS259" s="48">
        <v>0</v>
      </c>
      <c r="AT259" s="48">
        <v>0</v>
      </c>
      <c r="AU259" s="48">
        <v>40</v>
      </c>
      <c r="AV259" s="48">
        <v>8</v>
      </c>
      <c r="AW259" s="48"/>
      <c r="AX259" s="48"/>
      <c r="AY259" s="48"/>
      <c r="AZ259" s="47" t="s">
        <v>870</v>
      </c>
    </row>
    <row r="260" spans="1:52" x14ac:dyDescent="0.35">
      <c r="A260" s="427">
        <f t="shared" ref="A260:A323" si="4">ROW()-2</f>
        <v>258</v>
      </c>
      <c r="B260" s="47" t="s">
        <v>1308</v>
      </c>
      <c r="C260" s="47" t="s">
        <v>1309</v>
      </c>
      <c r="D260" s="47" t="s">
        <v>56</v>
      </c>
      <c r="E260" s="47" t="s">
        <v>131</v>
      </c>
      <c r="F260" s="47" t="s">
        <v>57</v>
      </c>
      <c r="G260" s="47" t="s">
        <v>58</v>
      </c>
      <c r="H260" s="47"/>
      <c r="I260" s="47"/>
      <c r="J260" s="47"/>
      <c r="K260" s="47"/>
      <c r="L260" s="47"/>
      <c r="M260" s="369"/>
      <c r="N260" s="370"/>
      <c r="O260" s="47" t="s">
        <v>1058</v>
      </c>
      <c r="P260" s="47" t="s">
        <v>1058</v>
      </c>
      <c r="Q260" s="47" t="s">
        <v>1058</v>
      </c>
      <c r="R260" s="47" t="s">
        <v>1058</v>
      </c>
      <c r="S260" s="47" t="s">
        <v>97</v>
      </c>
      <c r="T260" s="369"/>
      <c r="U260" s="370"/>
      <c r="V260" s="47"/>
      <c r="W260" s="47"/>
      <c r="X260" s="47"/>
      <c r="Y260" s="47"/>
      <c r="Z260" s="47"/>
      <c r="AA260" s="369"/>
      <c r="AB260" s="370"/>
      <c r="AC260" s="47"/>
      <c r="AD260" s="47"/>
      <c r="AE260" s="47"/>
      <c r="AF260" s="47"/>
      <c r="AG260" s="47"/>
      <c r="AH260" s="369"/>
      <c r="AI260" s="370"/>
      <c r="AJ260" s="47"/>
      <c r="AK260" s="47"/>
      <c r="AL260" s="47"/>
      <c r="AM260" s="48">
        <v>1</v>
      </c>
      <c r="AN260" s="48">
        <v>0</v>
      </c>
      <c r="AO260" s="48">
        <v>0</v>
      </c>
      <c r="AP260" s="48"/>
      <c r="AQ260" s="48">
        <v>0</v>
      </c>
      <c r="AR260" s="48">
        <v>0</v>
      </c>
      <c r="AS260" s="48">
        <v>0</v>
      </c>
      <c r="AT260" s="48">
        <v>0</v>
      </c>
      <c r="AU260" s="48">
        <v>0</v>
      </c>
      <c r="AV260" s="48">
        <v>0</v>
      </c>
      <c r="AW260" s="48"/>
      <c r="AX260" s="48"/>
      <c r="AY260" s="48"/>
      <c r="AZ260" s="47" t="s">
        <v>870</v>
      </c>
    </row>
    <row r="261" spans="1:52" x14ac:dyDescent="0.35">
      <c r="A261" s="427">
        <f t="shared" si="4"/>
        <v>259</v>
      </c>
      <c r="B261" s="47" t="s">
        <v>1305</v>
      </c>
      <c r="C261" s="47" t="s">
        <v>1306</v>
      </c>
      <c r="D261" s="47" t="s">
        <v>56</v>
      </c>
      <c r="E261" s="47" t="s">
        <v>131</v>
      </c>
      <c r="F261" s="47" t="s">
        <v>59</v>
      </c>
      <c r="G261" s="47" t="s">
        <v>58</v>
      </c>
      <c r="H261" s="47"/>
      <c r="I261" s="47" t="s">
        <v>1059</v>
      </c>
      <c r="J261" s="47" t="s">
        <v>1059</v>
      </c>
      <c r="K261" s="47" t="s">
        <v>1059</v>
      </c>
      <c r="L261" s="47" t="s">
        <v>1059</v>
      </c>
      <c r="M261" s="369" t="s">
        <v>99</v>
      </c>
      <c r="N261" s="370"/>
      <c r="O261" s="47" t="s">
        <v>1058</v>
      </c>
      <c r="P261" s="47" t="s">
        <v>1058</v>
      </c>
      <c r="Q261" s="47" t="s">
        <v>1058</v>
      </c>
      <c r="R261" s="47" t="s">
        <v>1058</v>
      </c>
      <c r="S261" s="47" t="s">
        <v>97</v>
      </c>
      <c r="T261" s="369"/>
      <c r="U261" s="370"/>
      <c r="V261" s="47" t="s">
        <v>1059</v>
      </c>
      <c r="W261" s="47" t="s">
        <v>1059</v>
      </c>
      <c r="X261" s="47" t="s">
        <v>1059</v>
      </c>
      <c r="Y261" s="47" t="s">
        <v>1059</v>
      </c>
      <c r="Z261" s="47" t="s">
        <v>99</v>
      </c>
      <c r="AA261" s="369"/>
      <c r="AB261" s="370"/>
      <c r="AC261" s="47" t="s">
        <v>1058</v>
      </c>
      <c r="AD261" s="47" t="s">
        <v>1058</v>
      </c>
      <c r="AE261" s="47" t="s">
        <v>1058</v>
      </c>
      <c r="AF261" s="47" t="s">
        <v>1058</v>
      </c>
      <c r="AG261" s="47" t="s">
        <v>97</v>
      </c>
      <c r="AH261" s="369"/>
      <c r="AI261" s="370"/>
      <c r="AJ261" s="47" t="s">
        <v>1058</v>
      </c>
      <c r="AK261" s="47" t="s">
        <v>1058</v>
      </c>
      <c r="AL261" s="47"/>
      <c r="AM261" s="48">
        <v>2</v>
      </c>
      <c r="AN261" s="48">
        <v>0</v>
      </c>
      <c r="AO261" s="48">
        <v>2</v>
      </c>
      <c r="AP261" s="48"/>
      <c r="AQ261" s="48">
        <v>0</v>
      </c>
      <c r="AR261" s="48">
        <v>0</v>
      </c>
      <c r="AS261" s="48">
        <v>0</v>
      </c>
      <c r="AT261" s="48">
        <v>0</v>
      </c>
      <c r="AU261" s="48">
        <v>40</v>
      </c>
      <c r="AV261" s="48">
        <v>8</v>
      </c>
      <c r="AW261" s="48"/>
      <c r="AX261" s="48"/>
      <c r="AY261" s="48"/>
      <c r="AZ261" s="47" t="s">
        <v>870</v>
      </c>
    </row>
    <row r="262" spans="1:52" x14ac:dyDescent="0.35">
      <c r="A262" s="427">
        <f t="shared" si="4"/>
        <v>260</v>
      </c>
      <c r="B262" s="47" t="s">
        <v>1300</v>
      </c>
      <c r="C262" s="47" t="s">
        <v>1301</v>
      </c>
      <c r="D262" s="47" t="s">
        <v>56</v>
      </c>
      <c r="E262" s="47" t="s">
        <v>131</v>
      </c>
      <c r="F262" s="47" t="s">
        <v>59</v>
      </c>
      <c r="G262" s="47" t="s">
        <v>58</v>
      </c>
      <c r="H262" s="47"/>
      <c r="I262" s="47" t="s">
        <v>1058</v>
      </c>
      <c r="J262" s="47" t="s">
        <v>1058</v>
      </c>
      <c r="K262" s="47" t="s">
        <v>1058</v>
      </c>
      <c r="L262" s="47" t="s">
        <v>1058</v>
      </c>
      <c r="M262" s="369" t="s">
        <v>97</v>
      </c>
      <c r="N262" s="370"/>
      <c r="O262" s="47"/>
      <c r="P262" s="47"/>
      <c r="Q262" s="47"/>
      <c r="R262" s="47"/>
      <c r="S262" s="47"/>
      <c r="T262" s="369"/>
      <c r="U262" s="370"/>
      <c r="V262" s="47"/>
      <c r="W262" s="47"/>
      <c r="X262" s="47"/>
      <c r="Y262" s="47"/>
      <c r="Z262" s="47"/>
      <c r="AA262" s="369"/>
      <c r="AB262" s="370"/>
      <c r="AC262" s="47"/>
      <c r="AD262" s="47"/>
      <c r="AE262" s="47"/>
      <c r="AF262" s="47"/>
      <c r="AG262" s="47"/>
      <c r="AH262" s="369"/>
      <c r="AI262" s="370"/>
      <c r="AJ262" s="47"/>
      <c r="AK262" s="47"/>
      <c r="AL262" s="47"/>
      <c r="AM262" s="48">
        <v>1</v>
      </c>
      <c r="AN262" s="48">
        <v>0</v>
      </c>
      <c r="AO262" s="48">
        <v>0</v>
      </c>
      <c r="AP262" s="48"/>
      <c r="AQ262" s="48">
        <v>0</v>
      </c>
      <c r="AR262" s="48">
        <v>0</v>
      </c>
      <c r="AS262" s="48">
        <v>0</v>
      </c>
      <c r="AT262" s="48">
        <v>0</v>
      </c>
      <c r="AU262" s="48">
        <v>0</v>
      </c>
      <c r="AV262" s="48">
        <v>0</v>
      </c>
      <c r="AW262" s="48"/>
      <c r="AX262" s="48"/>
      <c r="AY262" s="48"/>
      <c r="AZ262" s="47" t="s">
        <v>870</v>
      </c>
    </row>
    <row r="263" spans="1:52" x14ac:dyDescent="0.35">
      <c r="A263" s="427">
        <f t="shared" si="4"/>
        <v>261</v>
      </c>
      <c r="B263" s="47" t="s">
        <v>1297</v>
      </c>
      <c r="C263" s="47" t="s">
        <v>1298</v>
      </c>
      <c r="D263" s="47" t="s">
        <v>56</v>
      </c>
      <c r="E263" s="47" t="s">
        <v>131</v>
      </c>
      <c r="F263" s="47" t="s">
        <v>1037</v>
      </c>
      <c r="G263" s="47" t="s">
        <v>58</v>
      </c>
      <c r="H263" s="47"/>
      <c r="I263" s="47"/>
      <c r="J263" s="47"/>
      <c r="K263" s="47"/>
      <c r="L263" s="47"/>
      <c r="M263" s="369"/>
      <c r="N263" s="370"/>
      <c r="O263" s="47"/>
      <c r="P263" s="47"/>
      <c r="Q263" s="47" t="s">
        <v>1058</v>
      </c>
      <c r="R263" s="47" t="s">
        <v>1058</v>
      </c>
      <c r="S263" s="47" t="s">
        <v>1058</v>
      </c>
      <c r="T263" s="369" t="s">
        <v>97</v>
      </c>
      <c r="U263" s="370"/>
      <c r="V263" s="47"/>
      <c r="W263" s="47" t="s">
        <v>1059</v>
      </c>
      <c r="X263" s="47" t="s">
        <v>1059</v>
      </c>
      <c r="Y263" s="47" t="s">
        <v>1059</v>
      </c>
      <c r="Z263" s="47" t="s">
        <v>1059</v>
      </c>
      <c r="AA263" s="369" t="s">
        <v>99</v>
      </c>
      <c r="AB263" s="370"/>
      <c r="AC263" s="47"/>
      <c r="AD263" s="47" t="s">
        <v>1058</v>
      </c>
      <c r="AE263" s="47" t="s">
        <v>1058</v>
      </c>
      <c r="AF263" s="47" t="s">
        <v>1058</v>
      </c>
      <c r="AG263" s="47" t="s">
        <v>97</v>
      </c>
      <c r="AH263" s="369"/>
      <c r="AI263" s="370"/>
      <c r="AJ263" s="47" t="s">
        <v>1059</v>
      </c>
      <c r="AK263" s="47" t="s">
        <v>1059</v>
      </c>
      <c r="AL263" s="47"/>
      <c r="AM263" s="48">
        <v>2</v>
      </c>
      <c r="AN263" s="48">
        <v>0</v>
      </c>
      <c r="AO263" s="48">
        <v>1</v>
      </c>
      <c r="AP263" s="48"/>
      <c r="AQ263" s="48">
        <v>0</v>
      </c>
      <c r="AR263" s="48">
        <v>0</v>
      </c>
      <c r="AS263" s="48">
        <v>0</v>
      </c>
      <c r="AT263" s="48">
        <v>0</v>
      </c>
      <c r="AU263" s="48">
        <v>30</v>
      </c>
      <c r="AV263" s="48">
        <v>6</v>
      </c>
      <c r="AW263" s="48"/>
      <c r="AX263" s="48"/>
      <c r="AY263" s="48"/>
      <c r="AZ263" s="47" t="s">
        <v>870</v>
      </c>
    </row>
    <row r="264" spans="1:52" x14ac:dyDescent="0.35">
      <c r="A264" s="427">
        <f t="shared" si="4"/>
        <v>262</v>
      </c>
      <c r="B264" s="47" t="s">
        <v>1294</v>
      </c>
      <c r="C264" s="47" t="s">
        <v>1295</v>
      </c>
      <c r="D264" s="47" t="s">
        <v>56</v>
      </c>
      <c r="E264" s="47" t="s">
        <v>131</v>
      </c>
      <c r="F264" s="47" t="s">
        <v>59</v>
      </c>
      <c r="G264" s="47" t="s">
        <v>58</v>
      </c>
      <c r="H264" s="47" t="s">
        <v>1059</v>
      </c>
      <c r="I264" s="47" t="s">
        <v>1059</v>
      </c>
      <c r="J264" s="47" t="s">
        <v>1059</v>
      </c>
      <c r="K264" s="47" t="s">
        <v>1059</v>
      </c>
      <c r="L264" s="47" t="s">
        <v>99</v>
      </c>
      <c r="M264" s="369"/>
      <c r="N264" s="370"/>
      <c r="O264" s="47"/>
      <c r="P264" s="47"/>
      <c r="Q264" s="47"/>
      <c r="R264" s="47"/>
      <c r="S264" s="47"/>
      <c r="T264" s="369"/>
      <c r="U264" s="370"/>
      <c r="V264" s="47" t="s">
        <v>1059</v>
      </c>
      <c r="W264" s="47" t="s">
        <v>1059</v>
      </c>
      <c r="X264" s="47" t="s">
        <v>1059</v>
      </c>
      <c r="Y264" s="47" t="s">
        <v>1059</v>
      </c>
      <c r="Z264" s="47" t="s">
        <v>99</v>
      </c>
      <c r="AA264" s="369"/>
      <c r="AB264" s="370"/>
      <c r="AC264" s="47"/>
      <c r="AD264" s="47" t="s">
        <v>1058</v>
      </c>
      <c r="AE264" s="47" t="s">
        <v>1058</v>
      </c>
      <c r="AF264" s="47" t="s">
        <v>1058</v>
      </c>
      <c r="AG264" s="47" t="s">
        <v>97</v>
      </c>
      <c r="AH264" s="369"/>
      <c r="AI264" s="370"/>
      <c r="AJ264" s="47"/>
      <c r="AK264" s="47"/>
      <c r="AL264" s="47"/>
      <c r="AM264" s="48">
        <v>1</v>
      </c>
      <c r="AN264" s="48">
        <v>0</v>
      </c>
      <c r="AO264" s="48">
        <v>2</v>
      </c>
      <c r="AP264" s="48"/>
      <c r="AQ264" s="48">
        <v>0</v>
      </c>
      <c r="AR264" s="48">
        <v>0</v>
      </c>
      <c r="AS264" s="48">
        <v>0</v>
      </c>
      <c r="AT264" s="48">
        <v>0</v>
      </c>
      <c r="AU264" s="48">
        <v>40</v>
      </c>
      <c r="AV264" s="48">
        <v>8</v>
      </c>
      <c r="AW264" s="48"/>
      <c r="AX264" s="48"/>
      <c r="AY264" s="48"/>
      <c r="AZ264" s="47" t="s">
        <v>1067</v>
      </c>
    </row>
    <row r="265" spans="1:52" x14ac:dyDescent="0.35">
      <c r="A265" s="427">
        <f t="shared" si="4"/>
        <v>263</v>
      </c>
      <c r="B265" s="47" t="s">
        <v>1291</v>
      </c>
      <c r="C265" s="47" t="s">
        <v>1292</v>
      </c>
      <c r="D265" s="47" t="s">
        <v>56</v>
      </c>
      <c r="E265" s="47" t="s">
        <v>131</v>
      </c>
      <c r="F265" s="47" t="s">
        <v>57</v>
      </c>
      <c r="G265" s="47" t="s">
        <v>58</v>
      </c>
      <c r="H265" s="47" t="s">
        <v>1058</v>
      </c>
      <c r="I265" s="47" t="s">
        <v>1058</v>
      </c>
      <c r="J265" s="47"/>
      <c r="K265" s="47" t="s">
        <v>1058</v>
      </c>
      <c r="L265" s="47" t="s">
        <v>1058</v>
      </c>
      <c r="M265" s="369" t="s">
        <v>97</v>
      </c>
      <c r="N265" s="370"/>
      <c r="O265" s="47" t="s">
        <v>1059</v>
      </c>
      <c r="P265" s="47" t="s">
        <v>1059</v>
      </c>
      <c r="Q265" s="47" t="s">
        <v>1059</v>
      </c>
      <c r="R265" s="47" t="s">
        <v>1059</v>
      </c>
      <c r="S265" s="47"/>
      <c r="T265" s="369" t="s">
        <v>99</v>
      </c>
      <c r="U265" s="370"/>
      <c r="V265" s="47" t="s">
        <v>1058</v>
      </c>
      <c r="W265" s="47" t="s">
        <v>1058</v>
      </c>
      <c r="X265" s="47"/>
      <c r="Y265" s="47" t="s">
        <v>1058</v>
      </c>
      <c r="Z265" s="47" t="s">
        <v>1058</v>
      </c>
      <c r="AA265" s="369" t="s">
        <v>97</v>
      </c>
      <c r="AB265" s="370"/>
      <c r="AC265" s="47" t="s">
        <v>1059</v>
      </c>
      <c r="AD265" s="47" t="s">
        <v>1059</v>
      </c>
      <c r="AE265" s="47" t="s">
        <v>1059</v>
      </c>
      <c r="AF265" s="47"/>
      <c r="AG265" s="47" t="s">
        <v>1059</v>
      </c>
      <c r="AH265" s="369" t="s">
        <v>99</v>
      </c>
      <c r="AI265" s="370"/>
      <c r="AJ265" s="47" t="s">
        <v>1058</v>
      </c>
      <c r="AK265" s="47" t="s">
        <v>1058</v>
      </c>
      <c r="AL265" s="47"/>
      <c r="AM265" s="48">
        <v>2</v>
      </c>
      <c r="AN265" s="48">
        <v>0</v>
      </c>
      <c r="AO265" s="48">
        <v>2</v>
      </c>
      <c r="AP265" s="48"/>
      <c r="AQ265" s="48">
        <v>0</v>
      </c>
      <c r="AR265" s="48">
        <v>0</v>
      </c>
      <c r="AS265" s="48">
        <v>0</v>
      </c>
      <c r="AT265" s="48">
        <v>0</v>
      </c>
      <c r="AU265" s="48">
        <v>40</v>
      </c>
      <c r="AV265" s="48">
        <v>8</v>
      </c>
      <c r="AW265" s="48"/>
      <c r="AX265" s="48"/>
      <c r="AY265" s="48"/>
      <c r="AZ265" s="47" t="s">
        <v>1068</v>
      </c>
    </row>
    <row r="266" spans="1:52" x14ac:dyDescent="0.35">
      <c r="A266" s="427">
        <f t="shared" si="4"/>
        <v>264</v>
      </c>
      <c r="B266" s="47" t="s">
        <v>1288</v>
      </c>
      <c r="C266" s="47" t="s">
        <v>1289</v>
      </c>
      <c r="D266" s="47" t="s">
        <v>56</v>
      </c>
      <c r="E266" s="47" t="s">
        <v>131</v>
      </c>
      <c r="F266" s="47" t="s">
        <v>59</v>
      </c>
      <c r="G266" s="47" t="s">
        <v>58</v>
      </c>
      <c r="H266" s="47" t="s">
        <v>1058</v>
      </c>
      <c r="I266" s="47" t="s">
        <v>1058</v>
      </c>
      <c r="J266" s="47"/>
      <c r="K266" s="47" t="s">
        <v>1059</v>
      </c>
      <c r="L266" s="47" t="s">
        <v>1059</v>
      </c>
      <c r="M266" s="369" t="s">
        <v>99</v>
      </c>
      <c r="N266" s="370"/>
      <c r="O266" s="47" t="s">
        <v>1059</v>
      </c>
      <c r="P266" s="47" t="s">
        <v>1059</v>
      </c>
      <c r="Q266" s="47"/>
      <c r="R266" s="47" t="s">
        <v>1059</v>
      </c>
      <c r="S266" s="47" t="s">
        <v>1059</v>
      </c>
      <c r="T266" s="369" t="s">
        <v>99</v>
      </c>
      <c r="U266" s="370"/>
      <c r="V266" s="47" t="s">
        <v>1058</v>
      </c>
      <c r="W266" s="47" t="s">
        <v>1058</v>
      </c>
      <c r="X266" s="47"/>
      <c r="Y266" s="47"/>
      <c r="Z266" s="47"/>
      <c r="AA266" s="369"/>
      <c r="AB266" s="370"/>
      <c r="AC266" s="47" t="s">
        <v>1059</v>
      </c>
      <c r="AD266" s="47" t="s">
        <v>1059</v>
      </c>
      <c r="AE266" s="47"/>
      <c r="AF266" s="47" t="s">
        <v>1059</v>
      </c>
      <c r="AG266" s="47"/>
      <c r="AH266" s="369" t="s">
        <v>99</v>
      </c>
      <c r="AI266" s="370"/>
      <c r="AJ266" s="47" t="s">
        <v>1058</v>
      </c>
      <c r="AK266" s="47"/>
      <c r="AL266" s="47"/>
      <c r="AM266" s="48">
        <v>0</v>
      </c>
      <c r="AN266" s="48">
        <v>0</v>
      </c>
      <c r="AO266" s="48">
        <v>3</v>
      </c>
      <c r="AP266" s="48"/>
      <c r="AQ266" s="48">
        <v>0</v>
      </c>
      <c r="AR266" s="48">
        <v>0</v>
      </c>
      <c r="AS266" s="48">
        <v>0</v>
      </c>
      <c r="AT266" s="48">
        <v>0</v>
      </c>
      <c r="AU266" s="48">
        <v>45</v>
      </c>
      <c r="AV266" s="48">
        <v>9</v>
      </c>
      <c r="AW266" s="48"/>
      <c r="AX266" s="48"/>
      <c r="AY266" s="48"/>
      <c r="AZ266" s="47" t="s">
        <v>1068</v>
      </c>
    </row>
    <row r="267" spans="1:52" x14ac:dyDescent="0.35">
      <c r="A267" s="427">
        <f t="shared" si="4"/>
        <v>265</v>
      </c>
      <c r="B267" s="47" t="s">
        <v>1285</v>
      </c>
      <c r="C267" s="47" t="s">
        <v>1286</v>
      </c>
      <c r="D267" s="47" t="s">
        <v>56</v>
      </c>
      <c r="E267" s="47" t="s">
        <v>131</v>
      </c>
      <c r="F267" s="47" t="s">
        <v>59</v>
      </c>
      <c r="G267" s="47" t="s">
        <v>58</v>
      </c>
      <c r="H267" s="47" t="s">
        <v>1059</v>
      </c>
      <c r="I267" s="47" t="s">
        <v>1059</v>
      </c>
      <c r="J267" s="47" t="s">
        <v>1059</v>
      </c>
      <c r="K267" s="47"/>
      <c r="L267" s="47" t="s">
        <v>1059</v>
      </c>
      <c r="M267" s="369" t="s">
        <v>99</v>
      </c>
      <c r="N267" s="370"/>
      <c r="O267" s="47"/>
      <c r="P267" s="47" t="s">
        <v>1058</v>
      </c>
      <c r="Q267" s="47" t="s">
        <v>1058</v>
      </c>
      <c r="R267" s="47" t="s">
        <v>1058</v>
      </c>
      <c r="S267" s="47" t="s">
        <v>97</v>
      </c>
      <c r="T267" s="369"/>
      <c r="U267" s="370"/>
      <c r="V267" s="47" t="s">
        <v>1058</v>
      </c>
      <c r="W267" s="47"/>
      <c r="X267" s="47" t="s">
        <v>1058</v>
      </c>
      <c r="Y267" s="47"/>
      <c r="Z267" s="47" t="s">
        <v>1058</v>
      </c>
      <c r="AA267" s="369"/>
      <c r="AB267" s="370"/>
      <c r="AC267" s="47" t="s">
        <v>1058</v>
      </c>
      <c r="AD267" s="47"/>
      <c r="AE267" s="47" t="s">
        <v>1058</v>
      </c>
      <c r="AF267" s="47"/>
      <c r="AG267" s="47" t="s">
        <v>97</v>
      </c>
      <c r="AH267" s="369"/>
      <c r="AI267" s="370"/>
      <c r="AJ267" s="47"/>
      <c r="AK267" s="47" t="s">
        <v>1058</v>
      </c>
      <c r="AL267" s="47"/>
      <c r="AM267" s="48">
        <v>2</v>
      </c>
      <c r="AN267" s="48">
        <v>0</v>
      </c>
      <c r="AO267" s="48">
        <v>1</v>
      </c>
      <c r="AP267" s="48"/>
      <c r="AQ267" s="48">
        <v>0</v>
      </c>
      <c r="AR267" s="48">
        <v>0</v>
      </c>
      <c r="AS267" s="48">
        <v>0</v>
      </c>
      <c r="AT267" s="48">
        <v>0</v>
      </c>
      <c r="AU267" s="48">
        <v>20</v>
      </c>
      <c r="AV267" s="48">
        <v>4</v>
      </c>
      <c r="AW267" s="48"/>
      <c r="AX267" s="48"/>
      <c r="AY267" s="48"/>
      <c r="AZ267" s="47" t="s">
        <v>1068</v>
      </c>
    </row>
    <row r="268" spans="1:52" x14ac:dyDescent="0.35">
      <c r="A268" s="427">
        <f t="shared" si="4"/>
        <v>266</v>
      </c>
      <c r="B268" s="47" t="s">
        <v>1282</v>
      </c>
      <c r="C268" s="47" t="s">
        <v>1283</v>
      </c>
      <c r="D268" s="47" t="s">
        <v>56</v>
      </c>
      <c r="E268" s="47" t="s">
        <v>131</v>
      </c>
      <c r="F268" s="47" t="s">
        <v>64</v>
      </c>
      <c r="G268" s="47" t="s">
        <v>58</v>
      </c>
      <c r="H268" s="47" t="s">
        <v>1058</v>
      </c>
      <c r="I268" s="47" t="s">
        <v>1058</v>
      </c>
      <c r="J268" s="47" t="s">
        <v>1058</v>
      </c>
      <c r="K268" s="47" t="s">
        <v>1058</v>
      </c>
      <c r="L268" s="47" t="s">
        <v>97</v>
      </c>
      <c r="M268" s="369"/>
      <c r="N268" s="370"/>
      <c r="O268" s="47"/>
      <c r="P268" s="47" t="s">
        <v>1058</v>
      </c>
      <c r="Q268" s="47" t="s">
        <v>1058</v>
      </c>
      <c r="R268" s="47" t="s">
        <v>1058</v>
      </c>
      <c r="S268" s="47" t="s">
        <v>1058</v>
      </c>
      <c r="T268" s="369" t="s">
        <v>97</v>
      </c>
      <c r="U268" s="370"/>
      <c r="V268" s="47" t="s">
        <v>1059</v>
      </c>
      <c r="W268" s="47" t="s">
        <v>1059</v>
      </c>
      <c r="X268" s="47" t="s">
        <v>1059</v>
      </c>
      <c r="Y268" s="47" t="s">
        <v>1059</v>
      </c>
      <c r="Z268" s="47" t="s">
        <v>99</v>
      </c>
      <c r="AA268" s="369"/>
      <c r="AB268" s="370"/>
      <c r="AC268" s="47"/>
      <c r="AD268" s="47" t="s">
        <v>1058</v>
      </c>
      <c r="AE268" s="47" t="s">
        <v>1058</v>
      </c>
      <c r="AF268" s="47" t="s">
        <v>1058</v>
      </c>
      <c r="AG268" s="47" t="s">
        <v>1058</v>
      </c>
      <c r="AH268" s="369" t="s">
        <v>97</v>
      </c>
      <c r="AI268" s="370"/>
      <c r="AJ268" s="47" t="s">
        <v>1058</v>
      </c>
      <c r="AK268" s="47" t="s">
        <v>1058</v>
      </c>
      <c r="AL268" s="47"/>
      <c r="AM268" s="430">
        <v>2.7187000000000001</v>
      </c>
      <c r="AN268" s="48">
        <v>0</v>
      </c>
      <c r="AO268" s="48">
        <v>1</v>
      </c>
      <c r="AP268" s="48"/>
      <c r="AQ268" s="48">
        <v>0</v>
      </c>
      <c r="AR268" s="48">
        <v>0</v>
      </c>
      <c r="AS268" s="48">
        <v>0</v>
      </c>
      <c r="AT268" s="48">
        <v>0</v>
      </c>
      <c r="AU268" s="48">
        <v>20</v>
      </c>
      <c r="AV268" s="48">
        <v>4</v>
      </c>
      <c r="AW268" s="48"/>
      <c r="AX268" s="48"/>
      <c r="AY268" s="48"/>
      <c r="AZ268" s="47" t="s">
        <v>870</v>
      </c>
    </row>
    <row r="269" spans="1:52" x14ac:dyDescent="0.35">
      <c r="A269" s="427">
        <f t="shared" si="4"/>
        <v>267</v>
      </c>
      <c r="B269" s="47" t="s">
        <v>1279</v>
      </c>
      <c r="C269" s="47" t="s">
        <v>1280</v>
      </c>
      <c r="D269" s="47" t="s">
        <v>56</v>
      </c>
      <c r="E269" s="47" t="s">
        <v>131</v>
      </c>
      <c r="F269" s="47" t="s">
        <v>60</v>
      </c>
      <c r="G269" s="47" t="s">
        <v>58</v>
      </c>
      <c r="H269" s="47" t="s">
        <v>1059</v>
      </c>
      <c r="I269" s="47" t="s">
        <v>1059</v>
      </c>
      <c r="J269" s="47" t="s">
        <v>1059</v>
      </c>
      <c r="K269" s="47" t="s">
        <v>1059</v>
      </c>
      <c r="L269" s="47"/>
      <c r="M269" s="369" t="s">
        <v>99</v>
      </c>
      <c r="N269" s="370"/>
      <c r="O269" s="47"/>
      <c r="P269" s="47" t="s">
        <v>1058</v>
      </c>
      <c r="Q269" s="47" t="s">
        <v>1058</v>
      </c>
      <c r="R269" s="47" t="s">
        <v>1059</v>
      </c>
      <c r="S269" s="47" t="s">
        <v>1059</v>
      </c>
      <c r="T269" s="369" t="s">
        <v>99</v>
      </c>
      <c r="U269" s="370"/>
      <c r="V269" s="47" t="s">
        <v>1058</v>
      </c>
      <c r="W269" s="47" t="s">
        <v>1058</v>
      </c>
      <c r="X269" s="47" t="s">
        <v>1058</v>
      </c>
      <c r="Y269" s="47" t="s">
        <v>1058</v>
      </c>
      <c r="Z269" s="47" t="s">
        <v>97</v>
      </c>
      <c r="AA269" s="369"/>
      <c r="AB269" s="370"/>
      <c r="AC269" s="47" t="s">
        <v>1059</v>
      </c>
      <c r="AD269" s="47" t="s">
        <v>1059</v>
      </c>
      <c r="AE269" s="47" t="s">
        <v>1059</v>
      </c>
      <c r="AF269" s="47" t="s">
        <v>1059</v>
      </c>
      <c r="AG269" s="47" t="s">
        <v>99</v>
      </c>
      <c r="AH269" s="369"/>
      <c r="AI269" s="370"/>
      <c r="AJ269" s="47" t="s">
        <v>1059</v>
      </c>
      <c r="AK269" s="47" t="s">
        <v>1059</v>
      </c>
      <c r="AL269" s="47"/>
      <c r="AM269" s="48">
        <v>1</v>
      </c>
      <c r="AN269" s="48">
        <v>0</v>
      </c>
      <c r="AO269" s="48">
        <v>3</v>
      </c>
      <c r="AP269" s="48"/>
      <c r="AQ269" s="48">
        <v>0</v>
      </c>
      <c r="AR269" s="48">
        <v>0</v>
      </c>
      <c r="AS269" s="48">
        <v>0</v>
      </c>
      <c r="AT269" s="48">
        <v>0</v>
      </c>
      <c r="AU269" s="48">
        <v>60</v>
      </c>
      <c r="AV269" s="48">
        <v>12</v>
      </c>
      <c r="AW269" s="48"/>
      <c r="AX269" s="48"/>
      <c r="AY269" s="48"/>
      <c r="AZ269" s="47" t="s">
        <v>870</v>
      </c>
    </row>
    <row r="270" spans="1:52" x14ac:dyDescent="0.35">
      <c r="A270" s="427">
        <f t="shared" si="4"/>
        <v>268</v>
      </c>
      <c r="B270" s="47" t="s">
        <v>1276</v>
      </c>
      <c r="C270" s="47" t="s">
        <v>1277</v>
      </c>
      <c r="D270" s="47" t="s">
        <v>56</v>
      </c>
      <c r="E270" s="47" t="s">
        <v>131</v>
      </c>
      <c r="F270" s="47" t="s">
        <v>57</v>
      </c>
      <c r="G270" s="47" t="s">
        <v>58</v>
      </c>
      <c r="H270" s="47" t="s">
        <v>1058</v>
      </c>
      <c r="I270" s="47" t="s">
        <v>1058</v>
      </c>
      <c r="J270" s="47" t="s">
        <v>1058</v>
      </c>
      <c r="K270" s="47" t="s">
        <v>1058</v>
      </c>
      <c r="L270" s="47" t="s">
        <v>97</v>
      </c>
      <c r="M270" s="369"/>
      <c r="N270" s="370"/>
      <c r="O270" s="47"/>
      <c r="P270" s="47"/>
      <c r="Q270" s="47"/>
      <c r="R270" s="47"/>
      <c r="S270" s="47"/>
      <c r="T270" s="369"/>
      <c r="U270" s="370"/>
      <c r="V270" s="47"/>
      <c r="W270" s="47"/>
      <c r="X270" s="47"/>
      <c r="Y270" s="47"/>
      <c r="Z270" s="47"/>
      <c r="AA270" s="369"/>
      <c r="AB270" s="370"/>
      <c r="AC270" s="47"/>
      <c r="AD270" s="47"/>
      <c r="AE270" s="47"/>
      <c r="AF270" s="47"/>
      <c r="AG270" s="47"/>
      <c r="AH270" s="369"/>
      <c r="AI270" s="370"/>
      <c r="AJ270" s="47"/>
      <c r="AK270" s="47"/>
      <c r="AL270" s="47"/>
      <c r="AM270" s="48">
        <v>1</v>
      </c>
      <c r="AN270" s="48">
        <v>0</v>
      </c>
      <c r="AO270" s="48">
        <v>0</v>
      </c>
      <c r="AP270" s="48"/>
      <c r="AQ270" s="48">
        <v>0</v>
      </c>
      <c r="AR270" s="48">
        <v>0</v>
      </c>
      <c r="AS270" s="48">
        <v>0</v>
      </c>
      <c r="AT270" s="48">
        <v>0</v>
      </c>
      <c r="AU270" s="48">
        <v>0</v>
      </c>
      <c r="AV270" s="48">
        <v>0</v>
      </c>
      <c r="AW270" s="48"/>
      <c r="AX270" s="48"/>
      <c r="AY270" s="48"/>
      <c r="AZ270" s="47" t="s">
        <v>870</v>
      </c>
    </row>
    <row r="271" spans="1:52" x14ac:dyDescent="0.35">
      <c r="A271" s="427">
        <f t="shared" si="4"/>
        <v>269</v>
      </c>
      <c r="B271" s="47" t="s">
        <v>1273</v>
      </c>
      <c r="C271" s="47" t="s">
        <v>1274</v>
      </c>
      <c r="D271" s="47" t="s">
        <v>56</v>
      </c>
      <c r="E271" s="47" t="s">
        <v>131</v>
      </c>
      <c r="F271" s="47" t="s">
        <v>63</v>
      </c>
      <c r="G271" s="47" t="s">
        <v>58</v>
      </c>
      <c r="H271" s="47" t="s">
        <v>1058</v>
      </c>
      <c r="I271" s="47" t="s">
        <v>1058</v>
      </c>
      <c r="J271" s="47"/>
      <c r="K271" s="47" t="s">
        <v>1058</v>
      </c>
      <c r="L271" s="47" t="s">
        <v>1058</v>
      </c>
      <c r="M271" s="369" t="s">
        <v>97</v>
      </c>
      <c r="N271" s="370"/>
      <c r="O271" s="47" t="s">
        <v>1059</v>
      </c>
      <c r="P271" s="47" t="s">
        <v>1059</v>
      </c>
      <c r="Q271" s="47"/>
      <c r="R271" s="47" t="s">
        <v>1059</v>
      </c>
      <c r="S271" s="47" t="s">
        <v>1059</v>
      </c>
      <c r="T271" s="369" t="s">
        <v>99</v>
      </c>
      <c r="U271" s="370"/>
      <c r="V271" s="47" t="s">
        <v>1058</v>
      </c>
      <c r="W271" s="47" t="s">
        <v>1058</v>
      </c>
      <c r="X271" s="47" t="s">
        <v>1058</v>
      </c>
      <c r="Y271" s="47" t="s">
        <v>1058</v>
      </c>
      <c r="Z271" s="47" t="s">
        <v>97</v>
      </c>
      <c r="AA271" s="369"/>
      <c r="AB271" s="370"/>
      <c r="AC271" s="47" t="s">
        <v>1059</v>
      </c>
      <c r="AD271" s="47" t="s">
        <v>1059</v>
      </c>
      <c r="AE271" s="47" t="s">
        <v>1059</v>
      </c>
      <c r="AF271" s="47" t="s">
        <v>1059</v>
      </c>
      <c r="AG271" s="47" t="s">
        <v>99</v>
      </c>
      <c r="AH271" s="369"/>
      <c r="AI271" s="370"/>
      <c r="AJ271" s="47" t="s">
        <v>1058</v>
      </c>
      <c r="AK271" s="47"/>
      <c r="AL271" s="47"/>
      <c r="AM271" s="48">
        <v>2</v>
      </c>
      <c r="AN271" s="48">
        <v>0</v>
      </c>
      <c r="AO271" s="48">
        <v>2</v>
      </c>
      <c r="AP271" s="48"/>
      <c r="AQ271" s="48">
        <v>0</v>
      </c>
      <c r="AR271" s="48">
        <v>0</v>
      </c>
      <c r="AS271" s="48">
        <v>0</v>
      </c>
      <c r="AT271" s="48">
        <v>0</v>
      </c>
      <c r="AU271" s="48">
        <v>40</v>
      </c>
      <c r="AV271" s="48">
        <v>8</v>
      </c>
      <c r="AW271" s="48"/>
      <c r="AX271" s="48"/>
      <c r="AY271" s="48"/>
      <c r="AZ271" s="47" t="s">
        <v>870</v>
      </c>
    </row>
    <row r="272" spans="1:52" x14ac:dyDescent="0.35">
      <c r="A272" s="427">
        <f t="shared" si="4"/>
        <v>270</v>
      </c>
      <c r="B272" s="47" t="s">
        <v>1270</v>
      </c>
      <c r="C272" s="47" t="s">
        <v>1271</v>
      </c>
      <c r="D272" s="47" t="s">
        <v>56</v>
      </c>
      <c r="E272" s="47" t="s">
        <v>131</v>
      </c>
      <c r="F272" s="47" t="s">
        <v>63</v>
      </c>
      <c r="G272" s="47" t="s">
        <v>58</v>
      </c>
      <c r="H272" s="47" t="s">
        <v>1059</v>
      </c>
      <c r="I272" s="47" t="s">
        <v>1059</v>
      </c>
      <c r="J272" s="47" t="s">
        <v>1059</v>
      </c>
      <c r="K272" s="47" t="s">
        <v>1059</v>
      </c>
      <c r="L272" s="47" t="s">
        <v>99</v>
      </c>
      <c r="M272" s="369"/>
      <c r="N272" s="370"/>
      <c r="O272" s="47" t="s">
        <v>1058</v>
      </c>
      <c r="P272" s="47" t="s">
        <v>1058</v>
      </c>
      <c r="Q272" s="47" t="s">
        <v>1058</v>
      </c>
      <c r="R272" s="47" t="s">
        <v>1058</v>
      </c>
      <c r="S272" s="47" t="s">
        <v>97</v>
      </c>
      <c r="T272" s="369"/>
      <c r="U272" s="370"/>
      <c r="V272" s="47" t="s">
        <v>1059</v>
      </c>
      <c r="W272" s="47" t="s">
        <v>1059</v>
      </c>
      <c r="X272" s="47" t="s">
        <v>1059</v>
      </c>
      <c r="Y272" s="47" t="s">
        <v>1059</v>
      </c>
      <c r="Z272" s="47" t="s">
        <v>99</v>
      </c>
      <c r="AA272" s="369"/>
      <c r="AB272" s="370"/>
      <c r="AC272" s="47" t="s">
        <v>1058</v>
      </c>
      <c r="AD272" s="47" t="s">
        <v>1058</v>
      </c>
      <c r="AE272" s="47" t="s">
        <v>1058</v>
      </c>
      <c r="AF272" s="47" t="s">
        <v>1058</v>
      </c>
      <c r="AG272" s="47"/>
      <c r="AH272" s="369" t="s">
        <v>97</v>
      </c>
      <c r="AI272" s="370"/>
      <c r="AJ272" s="47"/>
      <c r="AK272" s="47" t="s">
        <v>1059</v>
      </c>
      <c r="AL272" s="47"/>
      <c r="AM272" s="48">
        <v>2</v>
      </c>
      <c r="AN272" s="48">
        <v>0</v>
      </c>
      <c r="AO272" s="48">
        <v>2</v>
      </c>
      <c r="AP272" s="48"/>
      <c r="AQ272" s="48">
        <v>0</v>
      </c>
      <c r="AR272" s="48">
        <v>0</v>
      </c>
      <c r="AS272" s="48">
        <v>0</v>
      </c>
      <c r="AT272" s="48">
        <v>0</v>
      </c>
      <c r="AU272" s="48">
        <v>45</v>
      </c>
      <c r="AV272" s="48">
        <v>9</v>
      </c>
      <c r="AW272" s="48"/>
      <c r="AX272" s="48"/>
      <c r="AY272" s="48"/>
      <c r="AZ272" s="47" t="s">
        <v>319</v>
      </c>
    </row>
    <row r="273" spans="1:52" x14ac:dyDescent="0.35">
      <c r="A273" s="427">
        <f t="shared" si="4"/>
        <v>271</v>
      </c>
      <c r="B273" s="47" t="s">
        <v>1267</v>
      </c>
      <c r="C273" s="47" t="s">
        <v>1268</v>
      </c>
      <c r="D273" s="47" t="s">
        <v>56</v>
      </c>
      <c r="E273" s="47" t="s">
        <v>131</v>
      </c>
      <c r="F273" s="47" t="s">
        <v>1037</v>
      </c>
      <c r="G273" s="47" t="s">
        <v>58</v>
      </c>
      <c r="H273" s="47" t="s">
        <v>1058</v>
      </c>
      <c r="I273" s="47" t="s">
        <v>1058</v>
      </c>
      <c r="J273" s="47"/>
      <c r="K273" s="47" t="s">
        <v>1058</v>
      </c>
      <c r="L273" s="47"/>
      <c r="M273" s="369"/>
      <c r="N273" s="370"/>
      <c r="O273" s="47" t="s">
        <v>1059</v>
      </c>
      <c r="P273" s="47" t="s">
        <v>1059</v>
      </c>
      <c r="Q273" s="47" t="s">
        <v>1059</v>
      </c>
      <c r="R273" s="47" t="s">
        <v>1059</v>
      </c>
      <c r="S273" s="47" t="s">
        <v>99</v>
      </c>
      <c r="T273" s="369"/>
      <c r="U273" s="370"/>
      <c r="V273" s="47" t="s">
        <v>1058</v>
      </c>
      <c r="W273" s="47" t="s">
        <v>1058</v>
      </c>
      <c r="X273" s="47" t="s">
        <v>1058</v>
      </c>
      <c r="Y273" s="47" t="s">
        <v>1058</v>
      </c>
      <c r="Z273" s="47"/>
      <c r="AA273" s="369" t="s">
        <v>97</v>
      </c>
      <c r="AB273" s="370"/>
      <c r="AC273" s="47"/>
      <c r="AD273" s="47" t="s">
        <v>1059</v>
      </c>
      <c r="AE273" s="47" t="s">
        <v>1059</v>
      </c>
      <c r="AF273" s="47" t="s">
        <v>1059</v>
      </c>
      <c r="AG273" s="47" t="s">
        <v>1059</v>
      </c>
      <c r="AH273" s="369" t="s">
        <v>99</v>
      </c>
      <c r="AI273" s="370"/>
      <c r="AJ273" s="47" t="s">
        <v>1058</v>
      </c>
      <c r="AK273" s="47" t="s">
        <v>1058</v>
      </c>
      <c r="AL273" s="47"/>
      <c r="AM273" s="48">
        <v>1</v>
      </c>
      <c r="AN273" s="48">
        <v>0</v>
      </c>
      <c r="AO273" s="48">
        <v>2</v>
      </c>
      <c r="AP273" s="48"/>
      <c r="AQ273" s="48">
        <v>0</v>
      </c>
      <c r="AR273" s="48">
        <v>0</v>
      </c>
      <c r="AS273" s="48">
        <v>0</v>
      </c>
      <c r="AT273" s="48">
        <v>0</v>
      </c>
      <c r="AU273" s="48">
        <v>40</v>
      </c>
      <c r="AV273" s="48">
        <v>8</v>
      </c>
      <c r="AW273" s="48"/>
      <c r="AX273" s="48"/>
      <c r="AY273" s="48"/>
      <c r="AZ273" s="47" t="s">
        <v>870</v>
      </c>
    </row>
    <row r="274" spans="1:52" x14ac:dyDescent="0.35">
      <c r="A274" s="427">
        <f t="shared" si="4"/>
        <v>272</v>
      </c>
      <c r="B274" s="47" t="s">
        <v>1264</v>
      </c>
      <c r="C274" s="47" t="s">
        <v>1265</v>
      </c>
      <c r="D274" s="47" t="s">
        <v>56</v>
      </c>
      <c r="E274" s="47" t="s">
        <v>131</v>
      </c>
      <c r="F274" s="47" t="s">
        <v>59</v>
      </c>
      <c r="G274" s="47" t="s">
        <v>58</v>
      </c>
      <c r="H274" s="47"/>
      <c r="I274" s="47"/>
      <c r="J274" s="47"/>
      <c r="K274" s="47"/>
      <c r="L274" s="47" t="s">
        <v>97</v>
      </c>
      <c r="M274" s="369"/>
      <c r="N274" s="370"/>
      <c r="O274" s="47" t="s">
        <v>1058</v>
      </c>
      <c r="P274" s="47" t="s">
        <v>1058</v>
      </c>
      <c r="Q274" s="47" t="s">
        <v>1058</v>
      </c>
      <c r="R274" s="47" t="s">
        <v>1058</v>
      </c>
      <c r="S274" s="47" t="s">
        <v>97</v>
      </c>
      <c r="T274" s="369"/>
      <c r="U274" s="370"/>
      <c r="V274" s="47" t="s">
        <v>1059</v>
      </c>
      <c r="W274" s="47" t="s">
        <v>1059</v>
      </c>
      <c r="X274" s="47" t="s">
        <v>1059</v>
      </c>
      <c r="Y274" s="47" t="s">
        <v>1059</v>
      </c>
      <c r="Z274" s="47"/>
      <c r="AA274" s="369"/>
      <c r="AB274" s="370"/>
      <c r="AC274" s="47"/>
      <c r="AD274" s="47"/>
      <c r="AE274" s="47"/>
      <c r="AF274" s="47"/>
      <c r="AG274" s="47"/>
      <c r="AH274" s="369"/>
      <c r="AI274" s="370"/>
      <c r="AJ274" s="47" t="s">
        <v>1059</v>
      </c>
      <c r="AK274" s="47" t="s">
        <v>1059</v>
      </c>
      <c r="AL274" s="47"/>
      <c r="AM274" s="48">
        <v>2</v>
      </c>
      <c r="AN274" s="48">
        <v>0</v>
      </c>
      <c r="AO274" s="48">
        <v>0</v>
      </c>
      <c r="AP274" s="48"/>
      <c r="AQ274" s="48">
        <v>0</v>
      </c>
      <c r="AR274" s="48">
        <v>0</v>
      </c>
      <c r="AS274" s="48">
        <v>0</v>
      </c>
      <c r="AT274" s="48">
        <v>0</v>
      </c>
      <c r="AU274" s="48">
        <v>30</v>
      </c>
      <c r="AV274" s="48">
        <v>6</v>
      </c>
      <c r="AW274" s="48"/>
      <c r="AX274" s="48"/>
      <c r="AY274" s="48"/>
      <c r="AZ274" s="47" t="s">
        <v>870</v>
      </c>
    </row>
    <row r="275" spans="1:52" x14ac:dyDescent="0.35">
      <c r="A275" s="427">
        <f t="shared" si="4"/>
        <v>273</v>
      </c>
      <c r="B275" s="47" t="s">
        <v>1261</v>
      </c>
      <c r="C275" s="47" t="s">
        <v>1262</v>
      </c>
      <c r="D275" s="47" t="s">
        <v>56</v>
      </c>
      <c r="E275" s="47" t="s">
        <v>131</v>
      </c>
      <c r="F275" s="47" t="s">
        <v>59</v>
      </c>
      <c r="G275" s="47" t="s">
        <v>58</v>
      </c>
      <c r="H275" s="47"/>
      <c r="I275" s="47" t="s">
        <v>97</v>
      </c>
      <c r="J275" s="47"/>
      <c r="K275" s="47" t="s">
        <v>1058</v>
      </c>
      <c r="L275" s="47" t="s">
        <v>1058</v>
      </c>
      <c r="M275" s="369"/>
      <c r="N275" s="370"/>
      <c r="O275" s="47"/>
      <c r="P275" s="47" t="s">
        <v>1059</v>
      </c>
      <c r="Q275" s="47" t="s">
        <v>1059</v>
      </c>
      <c r="R275" s="47"/>
      <c r="S275" s="47" t="s">
        <v>1058</v>
      </c>
      <c r="T275" s="369"/>
      <c r="U275" s="370"/>
      <c r="V275" s="47" t="s">
        <v>1058</v>
      </c>
      <c r="W275" s="47" t="s">
        <v>1058</v>
      </c>
      <c r="X275" s="47"/>
      <c r="Y275" s="47"/>
      <c r="Z275" s="47"/>
      <c r="AA275" s="369"/>
      <c r="AB275" s="370"/>
      <c r="AC275" s="47" t="s">
        <v>1059</v>
      </c>
      <c r="AD275" s="47"/>
      <c r="AE275" s="47"/>
      <c r="AF275" s="47"/>
      <c r="AG275" s="47"/>
      <c r="AH275" s="369"/>
      <c r="AI275" s="370"/>
      <c r="AJ275" s="47"/>
      <c r="AK275" s="47"/>
      <c r="AL275" s="47"/>
      <c r="AM275" s="48">
        <v>1</v>
      </c>
      <c r="AN275" s="48">
        <v>0</v>
      </c>
      <c r="AO275" s="48">
        <v>0</v>
      </c>
      <c r="AP275" s="48"/>
      <c r="AQ275" s="48">
        <v>0</v>
      </c>
      <c r="AR275" s="48">
        <v>0</v>
      </c>
      <c r="AS275" s="48">
        <v>0</v>
      </c>
      <c r="AT275" s="48">
        <v>0</v>
      </c>
      <c r="AU275" s="48">
        <v>15</v>
      </c>
      <c r="AV275" s="48">
        <v>3</v>
      </c>
      <c r="AW275" s="48"/>
      <c r="AX275" s="48"/>
      <c r="AY275" s="48"/>
      <c r="AZ275" s="47" t="s">
        <v>870</v>
      </c>
    </row>
    <row r="276" spans="1:52" x14ac:dyDescent="0.35">
      <c r="A276" s="427">
        <f t="shared" si="4"/>
        <v>274</v>
      </c>
      <c r="B276" s="47" t="s">
        <v>1258</v>
      </c>
      <c r="C276" s="47" t="s">
        <v>1259</v>
      </c>
      <c r="D276" s="47" t="s">
        <v>56</v>
      </c>
      <c r="E276" s="47" t="s">
        <v>131</v>
      </c>
      <c r="F276" s="47" t="s">
        <v>59</v>
      </c>
      <c r="G276" s="47" t="s">
        <v>58</v>
      </c>
      <c r="H276" s="47" t="s">
        <v>1058</v>
      </c>
      <c r="I276" s="47"/>
      <c r="J276" s="47"/>
      <c r="K276" s="47" t="s">
        <v>1059</v>
      </c>
      <c r="L276" s="47"/>
      <c r="M276" s="369"/>
      <c r="N276" s="370"/>
      <c r="O276" s="47"/>
      <c r="P276" s="47"/>
      <c r="Q276" s="47"/>
      <c r="R276" s="47"/>
      <c r="S276" s="47" t="s">
        <v>1058</v>
      </c>
      <c r="T276" s="369" t="s">
        <v>97</v>
      </c>
      <c r="U276" s="370"/>
      <c r="V276" s="47" t="s">
        <v>1059</v>
      </c>
      <c r="W276" s="47" t="s">
        <v>1059</v>
      </c>
      <c r="X276" s="47" t="s">
        <v>1059</v>
      </c>
      <c r="Y276" s="47" t="s">
        <v>1059</v>
      </c>
      <c r="Z276" s="47"/>
      <c r="AA276" s="369" t="s">
        <v>99</v>
      </c>
      <c r="AB276" s="370"/>
      <c r="AC276" s="47" t="s">
        <v>1058</v>
      </c>
      <c r="AD276" s="47"/>
      <c r="AE276" s="47"/>
      <c r="AF276" s="47" t="s">
        <v>1058</v>
      </c>
      <c r="AG276" s="47"/>
      <c r="AH276" s="369" t="s">
        <v>97</v>
      </c>
      <c r="AI276" s="370"/>
      <c r="AJ276" s="47" t="s">
        <v>1059</v>
      </c>
      <c r="AK276" s="47" t="s">
        <v>1059</v>
      </c>
      <c r="AL276" s="47"/>
      <c r="AM276" s="48">
        <v>2</v>
      </c>
      <c r="AN276" s="48">
        <v>0</v>
      </c>
      <c r="AO276" s="48">
        <v>1</v>
      </c>
      <c r="AP276" s="48"/>
      <c r="AQ276" s="48">
        <v>0</v>
      </c>
      <c r="AR276" s="48">
        <v>0</v>
      </c>
      <c r="AS276" s="48">
        <v>0</v>
      </c>
      <c r="AT276" s="48">
        <v>0</v>
      </c>
      <c r="AU276" s="48">
        <v>35</v>
      </c>
      <c r="AV276" s="48">
        <v>7</v>
      </c>
      <c r="AW276" s="48"/>
      <c r="AX276" s="48"/>
      <c r="AY276" s="48"/>
      <c r="AZ276" s="47" t="s">
        <v>870</v>
      </c>
    </row>
    <row r="277" spans="1:52" x14ac:dyDescent="0.35">
      <c r="A277" s="427">
        <f t="shared" si="4"/>
        <v>275</v>
      </c>
      <c r="B277" s="47" t="s">
        <v>1255</v>
      </c>
      <c r="C277" s="47" t="s">
        <v>1256</v>
      </c>
      <c r="D277" s="47" t="s">
        <v>56</v>
      </c>
      <c r="E277" s="47" t="s">
        <v>131</v>
      </c>
      <c r="F277" s="47" t="s">
        <v>57</v>
      </c>
      <c r="G277" s="47" t="s">
        <v>58</v>
      </c>
      <c r="H277" s="47" t="s">
        <v>1058</v>
      </c>
      <c r="I277" s="47" t="s">
        <v>1058</v>
      </c>
      <c r="J277" s="47" t="s">
        <v>1058</v>
      </c>
      <c r="K277" s="47"/>
      <c r="L277" s="47" t="s">
        <v>1058</v>
      </c>
      <c r="M277" s="369" t="s">
        <v>97</v>
      </c>
      <c r="N277" s="370"/>
      <c r="O277" s="47" t="s">
        <v>1059</v>
      </c>
      <c r="P277" s="47" t="s">
        <v>1059</v>
      </c>
      <c r="Q277" s="47" t="s">
        <v>1059</v>
      </c>
      <c r="R277" s="47" t="s">
        <v>1059</v>
      </c>
      <c r="S277" s="47" t="s">
        <v>99</v>
      </c>
      <c r="T277" s="369"/>
      <c r="U277" s="370"/>
      <c r="V277" s="47" t="s">
        <v>1058</v>
      </c>
      <c r="W277" s="47" t="s">
        <v>1058</v>
      </c>
      <c r="X277" s="47"/>
      <c r="Y277" s="47" t="s">
        <v>1058</v>
      </c>
      <c r="Z277" s="47" t="s">
        <v>1058</v>
      </c>
      <c r="AA277" s="369" t="s">
        <v>97</v>
      </c>
      <c r="AB277" s="370"/>
      <c r="AC277" s="47" t="s">
        <v>1059</v>
      </c>
      <c r="AD277" s="47" t="s">
        <v>1059</v>
      </c>
      <c r="AE277" s="47" t="s">
        <v>1059</v>
      </c>
      <c r="AF277" s="47" t="s">
        <v>1059</v>
      </c>
      <c r="AG277" s="47" t="s">
        <v>99</v>
      </c>
      <c r="AH277" s="369"/>
      <c r="AI277" s="370"/>
      <c r="AJ277" s="47"/>
      <c r="AK277" s="47" t="s">
        <v>1058</v>
      </c>
      <c r="AL277" s="47"/>
      <c r="AM277" s="48">
        <v>2</v>
      </c>
      <c r="AN277" s="48">
        <v>0</v>
      </c>
      <c r="AO277" s="48">
        <v>2</v>
      </c>
      <c r="AP277" s="48"/>
      <c r="AQ277" s="48">
        <v>0</v>
      </c>
      <c r="AR277" s="48">
        <v>0</v>
      </c>
      <c r="AS277" s="48">
        <v>0</v>
      </c>
      <c r="AT277" s="48">
        <v>0</v>
      </c>
      <c r="AU277" s="48">
        <v>40</v>
      </c>
      <c r="AV277" s="48">
        <v>8</v>
      </c>
      <c r="AW277" s="48"/>
      <c r="AX277" s="48"/>
      <c r="AY277" s="48"/>
      <c r="AZ277" s="47" t="s">
        <v>870</v>
      </c>
    </row>
    <row r="278" spans="1:52" x14ac:dyDescent="0.35">
      <c r="A278" s="427">
        <f t="shared" si="4"/>
        <v>276</v>
      </c>
      <c r="B278" s="47" t="s">
        <v>1252</v>
      </c>
      <c r="C278" s="47" t="s">
        <v>1253</v>
      </c>
      <c r="D278" s="47" t="s">
        <v>56</v>
      </c>
      <c r="E278" s="47" t="s">
        <v>131</v>
      </c>
      <c r="F278" s="47" t="s">
        <v>59</v>
      </c>
      <c r="G278" s="47" t="s">
        <v>58</v>
      </c>
      <c r="H278" s="47" t="s">
        <v>97</v>
      </c>
      <c r="I278" s="47"/>
      <c r="J278" s="47" t="s">
        <v>1058</v>
      </c>
      <c r="K278" s="47" t="s">
        <v>1058</v>
      </c>
      <c r="L278" s="47" t="s">
        <v>1059</v>
      </c>
      <c r="M278" s="369" t="s">
        <v>1059</v>
      </c>
      <c r="N278" s="370"/>
      <c r="O278" s="47" t="s">
        <v>1059</v>
      </c>
      <c r="P278" s="47" t="s">
        <v>1059</v>
      </c>
      <c r="Q278" s="47"/>
      <c r="R278" s="47" t="s">
        <v>1059</v>
      </c>
      <c r="S278" s="47" t="s">
        <v>1059</v>
      </c>
      <c r="T278" s="369" t="s">
        <v>99</v>
      </c>
      <c r="U278" s="370"/>
      <c r="V278" s="47" t="s">
        <v>1058</v>
      </c>
      <c r="W278" s="47" t="s">
        <v>1058</v>
      </c>
      <c r="X278" s="47" t="s">
        <v>1058</v>
      </c>
      <c r="Y278" s="47" t="s">
        <v>1058</v>
      </c>
      <c r="Z278" s="47" t="s">
        <v>97</v>
      </c>
      <c r="AA278" s="369"/>
      <c r="AB278" s="370"/>
      <c r="AC278" s="47" t="s">
        <v>1059</v>
      </c>
      <c r="AD278" s="47" t="s">
        <v>1059</v>
      </c>
      <c r="AE278" s="47" t="s">
        <v>1059</v>
      </c>
      <c r="AF278" s="47" t="s">
        <v>1059</v>
      </c>
      <c r="AG278" s="47" t="s">
        <v>99</v>
      </c>
      <c r="AH278" s="369"/>
      <c r="AI278" s="370"/>
      <c r="AJ278" s="47" t="s">
        <v>1058</v>
      </c>
      <c r="AK278" s="47" t="s">
        <v>1058</v>
      </c>
      <c r="AL278" s="47"/>
      <c r="AM278" s="48">
        <v>2</v>
      </c>
      <c r="AN278" s="48">
        <v>0</v>
      </c>
      <c r="AO278" s="48">
        <v>2</v>
      </c>
      <c r="AP278" s="48"/>
      <c r="AQ278" s="48">
        <v>0</v>
      </c>
      <c r="AR278" s="48">
        <v>0</v>
      </c>
      <c r="AS278" s="48">
        <v>0</v>
      </c>
      <c r="AT278" s="48">
        <v>0</v>
      </c>
      <c r="AU278" s="48">
        <v>50</v>
      </c>
      <c r="AV278" s="48">
        <v>10</v>
      </c>
      <c r="AW278" s="48"/>
      <c r="AX278" s="48"/>
      <c r="AY278" s="48"/>
      <c r="AZ278" s="47" t="s">
        <v>870</v>
      </c>
    </row>
    <row r="279" spans="1:52" x14ac:dyDescent="0.35">
      <c r="A279" s="427">
        <f t="shared" si="4"/>
        <v>277</v>
      </c>
      <c r="B279" s="47" t="s">
        <v>1249</v>
      </c>
      <c r="C279" s="47" t="s">
        <v>1250</v>
      </c>
      <c r="D279" s="47" t="s">
        <v>56</v>
      </c>
      <c r="E279" s="47" t="s">
        <v>131</v>
      </c>
      <c r="F279" s="47" t="s">
        <v>57</v>
      </c>
      <c r="G279" s="47" t="s">
        <v>58</v>
      </c>
      <c r="H279" s="47" t="s">
        <v>1058</v>
      </c>
      <c r="I279" s="47" t="s">
        <v>1058</v>
      </c>
      <c r="J279" s="47" t="s">
        <v>1058</v>
      </c>
      <c r="K279" s="47" t="s">
        <v>1058</v>
      </c>
      <c r="L279" s="47" t="s">
        <v>97</v>
      </c>
      <c r="M279" s="369"/>
      <c r="N279" s="370"/>
      <c r="O279" s="47" t="s">
        <v>1058</v>
      </c>
      <c r="P279" s="47" t="s">
        <v>1058</v>
      </c>
      <c r="Q279" s="47" t="s">
        <v>1058</v>
      </c>
      <c r="R279" s="47" t="s">
        <v>1058</v>
      </c>
      <c r="S279" s="47" t="s">
        <v>97</v>
      </c>
      <c r="T279" s="369"/>
      <c r="U279" s="370"/>
      <c r="V279" s="47" t="s">
        <v>1058</v>
      </c>
      <c r="W279" s="47" t="s">
        <v>1058</v>
      </c>
      <c r="X279" s="47" t="s">
        <v>1058</v>
      </c>
      <c r="Y279" s="47" t="s">
        <v>1058</v>
      </c>
      <c r="Z279" s="47"/>
      <c r="AA279" s="369"/>
      <c r="AB279" s="370"/>
      <c r="AC279" s="47" t="s">
        <v>1058</v>
      </c>
      <c r="AD279" s="47" t="s">
        <v>1058</v>
      </c>
      <c r="AE279" s="47" t="s">
        <v>1058</v>
      </c>
      <c r="AF279" s="47" t="s">
        <v>1058</v>
      </c>
      <c r="AG279" s="47" t="s">
        <v>97</v>
      </c>
      <c r="AH279" s="369"/>
      <c r="AI279" s="370"/>
      <c r="AJ279" s="47" t="s">
        <v>1058</v>
      </c>
      <c r="AK279" s="47" t="s">
        <v>1058</v>
      </c>
      <c r="AL279" s="47"/>
      <c r="AM279" s="48">
        <v>3</v>
      </c>
      <c r="AN279" s="48">
        <v>0</v>
      </c>
      <c r="AO279" s="48">
        <v>0</v>
      </c>
      <c r="AP279" s="48"/>
      <c r="AQ279" s="48">
        <v>0</v>
      </c>
      <c r="AR279" s="48">
        <v>0</v>
      </c>
      <c r="AS279" s="48">
        <v>0</v>
      </c>
      <c r="AT279" s="48">
        <v>0</v>
      </c>
      <c r="AU279" s="48">
        <v>0</v>
      </c>
      <c r="AV279" s="48">
        <v>0</v>
      </c>
      <c r="AW279" s="48"/>
      <c r="AX279" s="48"/>
      <c r="AY279" s="48"/>
      <c r="AZ279" s="47" t="s">
        <v>870</v>
      </c>
    </row>
    <row r="280" spans="1:52" x14ac:dyDescent="0.35">
      <c r="A280" s="427">
        <f t="shared" si="4"/>
        <v>278</v>
      </c>
      <c r="B280" s="47" t="s">
        <v>1246</v>
      </c>
      <c r="C280" s="47" t="s">
        <v>1247</v>
      </c>
      <c r="D280" s="47" t="s">
        <v>56</v>
      </c>
      <c r="E280" s="47" t="s">
        <v>131</v>
      </c>
      <c r="F280" s="47" t="s">
        <v>59</v>
      </c>
      <c r="G280" s="47" t="s">
        <v>58</v>
      </c>
      <c r="H280" s="47" t="s">
        <v>97</v>
      </c>
      <c r="I280" s="47" t="s">
        <v>1058</v>
      </c>
      <c r="J280" s="47" t="s">
        <v>1058</v>
      </c>
      <c r="K280" s="47"/>
      <c r="L280" s="47"/>
      <c r="M280" s="369" t="s">
        <v>1058</v>
      </c>
      <c r="N280" s="370"/>
      <c r="O280" s="47" t="s">
        <v>1059</v>
      </c>
      <c r="P280" s="47" t="s">
        <v>1059</v>
      </c>
      <c r="Q280" s="47"/>
      <c r="R280" s="47" t="s">
        <v>1059</v>
      </c>
      <c r="S280" s="47" t="s">
        <v>1059</v>
      </c>
      <c r="T280" s="369" t="s">
        <v>99</v>
      </c>
      <c r="U280" s="370"/>
      <c r="V280" s="47" t="s">
        <v>1058</v>
      </c>
      <c r="W280" s="47" t="s">
        <v>1058</v>
      </c>
      <c r="X280" s="47" t="s">
        <v>1058</v>
      </c>
      <c r="Y280" s="47" t="s">
        <v>1058</v>
      </c>
      <c r="Z280" s="47" t="s">
        <v>97</v>
      </c>
      <c r="AA280" s="369"/>
      <c r="AB280" s="370"/>
      <c r="AC280" s="47" t="s">
        <v>1059</v>
      </c>
      <c r="AD280" s="47" t="s">
        <v>1059</v>
      </c>
      <c r="AE280" s="47" t="s">
        <v>1059</v>
      </c>
      <c r="AF280" s="47" t="s">
        <v>1059</v>
      </c>
      <c r="AG280" s="47" t="s">
        <v>99</v>
      </c>
      <c r="AH280" s="369"/>
      <c r="AI280" s="370"/>
      <c r="AJ280" s="47" t="s">
        <v>1058</v>
      </c>
      <c r="AK280" s="47"/>
      <c r="AL280" s="47"/>
      <c r="AM280" s="48">
        <v>2</v>
      </c>
      <c r="AN280" s="48">
        <v>0</v>
      </c>
      <c r="AO280" s="48">
        <v>2</v>
      </c>
      <c r="AP280" s="48"/>
      <c r="AQ280" s="48">
        <v>0</v>
      </c>
      <c r="AR280" s="48">
        <v>0</v>
      </c>
      <c r="AS280" s="48">
        <v>0</v>
      </c>
      <c r="AT280" s="48">
        <v>0</v>
      </c>
      <c r="AU280" s="48">
        <v>40</v>
      </c>
      <c r="AV280" s="48">
        <v>8</v>
      </c>
      <c r="AW280" s="48"/>
      <c r="AX280" s="48"/>
      <c r="AY280" s="48"/>
      <c r="AZ280" s="47" t="s">
        <v>1067</v>
      </c>
    </row>
    <row r="281" spans="1:52" x14ac:dyDescent="0.35">
      <c r="A281" s="427">
        <f t="shared" si="4"/>
        <v>279</v>
      </c>
      <c r="B281" s="47" t="s">
        <v>1243</v>
      </c>
      <c r="C281" s="47" t="s">
        <v>1244</v>
      </c>
      <c r="D281" s="47" t="s">
        <v>56</v>
      </c>
      <c r="E281" s="47" t="s">
        <v>131</v>
      </c>
      <c r="F281" s="47" t="s">
        <v>57</v>
      </c>
      <c r="G281" s="47" t="s">
        <v>58</v>
      </c>
      <c r="H281" s="47" t="s">
        <v>1059</v>
      </c>
      <c r="I281" s="47" t="s">
        <v>1059</v>
      </c>
      <c r="J281" s="47" t="s">
        <v>1059</v>
      </c>
      <c r="K281" s="47"/>
      <c r="L281" s="47" t="s">
        <v>1059</v>
      </c>
      <c r="M281" s="369" t="s">
        <v>99</v>
      </c>
      <c r="N281" s="370"/>
      <c r="O281" s="47" t="s">
        <v>1058</v>
      </c>
      <c r="P281" s="47" t="s">
        <v>1058</v>
      </c>
      <c r="Q281" s="47"/>
      <c r="R281" s="47" t="s">
        <v>1059</v>
      </c>
      <c r="S281" s="47" t="s">
        <v>1059</v>
      </c>
      <c r="T281" s="369" t="s">
        <v>99</v>
      </c>
      <c r="U281" s="370"/>
      <c r="V281" s="47" t="s">
        <v>1058</v>
      </c>
      <c r="W281" s="47" t="s">
        <v>1058</v>
      </c>
      <c r="X281" s="47"/>
      <c r="Y281" s="47" t="s">
        <v>1058</v>
      </c>
      <c r="Z281" s="47" t="s">
        <v>1058</v>
      </c>
      <c r="AA281" s="369" t="s">
        <v>97</v>
      </c>
      <c r="AB281" s="370"/>
      <c r="AC281" s="47" t="s">
        <v>1059</v>
      </c>
      <c r="AD281" s="47" t="s">
        <v>1059</v>
      </c>
      <c r="AE281" s="47" t="s">
        <v>1059</v>
      </c>
      <c r="AF281" s="47"/>
      <c r="AG281" s="47"/>
      <c r="AH281" s="369"/>
      <c r="AI281" s="370"/>
      <c r="AJ281" s="47"/>
      <c r="AK281" s="47"/>
      <c r="AL281" s="47"/>
      <c r="AM281" s="48">
        <v>1</v>
      </c>
      <c r="AN281" s="48">
        <v>0</v>
      </c>
      <c r="AO281" s="48">
        <v>2</v>
      </c>
      <c r="AP281" s="48"/>
      <c r="AQ281" s="48">
        <v>0</v>
      </c>
      <c r="AR281" s="48">
        <v>0</v>
      </c>
      <c r="AS281" s="48">
        <v>0</v>
      </c>
      <c r="AT281" s="48">
        <v>0</v>
      </c>
      <c r="AU281" s="48">
        <v>45</v>
      </c>
      <c r="AV281" s="48">
        <v>9</v>
      </c>
      <c r="AW281" s="48"/>
      <c r="AX281" s="48"/>
      <c r="AY281" s="48"/>
      <c r="AZ281" s="47" t="s">
        <v>1068</v>
      </c>
    </row>
    <row r="282" spans="1:52" x14ac:dyDescent="0.35">
      <c r="A282" s="427">
        <f t="shared" si="4"/>
        <v>280</v>
      </c>
      <c r="B282" s="47" t="s">
        <v>1240</v>
      </c>
      <c r="C282" s="47" t="s">
        <v>1241</v>
      </c>
      <c r="D282" s="47" t="s">
        <v>56</v>
      </c>
      <c r="E282" s="47" t="s">
        <v>131</v>
      </c>
      <c r="F282" s="47" t="s">
        <v>63</v>
      </c>
      <c r="G282" s="47" t="s">
        <v>58</v>
      </c>
      <c r="H282" s="47" t="s">
        <v>1059</v>
      </c>
      <c r="I282" s="47" t="s">
        <v>1059</v>
      </c>
      <c r="J282" s="47" t="s">
        <v>1059</v>
      </c>
      <c r="K282" s="47" t="s">
        <v>1059</v>
      </c>
      <c r="L282" s="47" t="s">
        <v>99</v>
      </c>
      <c r="M282" s="369"/>
      <c r="N282" s="370"/>
      <c r="O282" s="47" t="s">
        <v>1058</v>
      </c>
      <c r="P282" s="47" t="s">
        <v>1058</v>
      </c>
      <c r="Q282" s="47" t="s">
        <v>1058</v>
      </c>
      <c r="R282" s="47" t="s">
        <v>1058</v>
      </c>
      <c r="S282" s="47" t="s">
        <v>97</v>
      </c>
      <c r="T282" s="369"/>
      <c r="U282" s="370"/>
      <c r="V282" s="47" t="s">
        <v>1059</v>
      </c>
      <c r="W282" s="47" t="s">
        <v>1059</v>
      </c>
      <c r="X282" s="47" t="s">
        <v>1059</v>
      </c>
      <c r="Y282" s="47" t="s">
        <v>1059</v>
      </c>
      <c r="Z282" s="47" t="s">
        <v>99</v>
      </c>
      <c r="AA282" s="369"/>
      <c r="AB282" s="370"/>
      <c r="AC282" s="47" t="s">
        <v>1058</v>
      </c>
      <c r="AD282" s="47" t="s">
        <v>1058</v>
      </c>
      <c r="AE282" s="47" t="s">
        <v>1058</v>
      </c>
      <c r="AF282" s="47" t="s">
        <v>1058</v>
      </c>
      <c r="AG282" s="47" t="s">
        <v>97</v>
      </c>
      <c r="AH282" s="369"/>
      <c r="AI282" s="370"/>
      <c r="AJ282" s="47" t="s">
        <v>1059</v>
      </c>
      <c r="AK282" s="47"/>
      <c r="AL282" s="47"/>
      <c r="AM282" s="48">
        <v>2</v>
      </c>
      <c r="AN282" s="48">
        <v>0</v>
      </c>
      <c r="AO282" s="48">
        <v>2</v>
      </c>
      <c r="AP282" s="48"/>
      <c r="AQ282" s="48">
        <v>0</v>
      </c>
      <c r="AR282" s="48">
        <v>0</v>
      </c>
      <c r="AS282" s="48">
        <v>0</v>
      </c>
      <c r="AT282" s="48">
        <v>0</v>
      </c>
      <c r="AU282" s="48">
        <v>45</v>
      </c>
      <c r="AV282" s="48">
        <v>9</v>
      </c>
      <c r="AW282" s="48"/>
      <c r="AX282" s="48"/>
      <c r="AY282" s="48"/>
      <c r="AZ282" s="47" t="s">
        <v>870</v>
      </c>
    </row>
    <row r="283" spans="1:52" x14ac:dyDescent="0.35">
      <c r="A283" s="427">
        <f t="shared" si="4"/>
        <v>281</v>
      </c>
      <c r="B283" s="47" t="s">
        <v>1237</v>
      </c>
      <c r="C283" s="47" t="s">
        <v>1238</v>
      </c>
      <c r="D283" s="47" t="s">
        <v>56</v>
      </c>
      <c r="E283" s="47" t="s">
        <v>131</v>
      </c>
      <c r="F283" s="47" t="s">
        <v>63</v>
      </c>
      <c r="G283" s="47" t="s">
        <v>58</v>
      </c>
      <c r="H283" s="47" t="s">
        <v>1058</v>
      </c>
      <c r="I283" s="47" t="s">
        <v>1058</v>
      </c>
      <c r="J283" s="47" t="s">
        <v>1058</v>
      </c>
      <c r="K283" s="47" t="s">
        <v>1058</v>
      </c>
      <c r="L283" s="47" t="s">
        <v>97</v>
      </c>
      <c r="M283" s="369"/>
      <c r="N283" s="370"/>
      <c r="O283" s="47" t="s">
        <v>1058</v>
      </c>
      <c r="P283" s="47" t="s">
        <v>1059</v>
      </c>
      <c r="Q283" s="47" t="s">
        <v>1059</v>
      </c>
      <c r="R283" s="47"/>
      <c r="S283" s="47" t="s">
        <v>1059</v>
      </c>
      <c r="T283" s="369" t="s">
        <v>99</v>
      </c>
      <c r="U283" s="370"/>
      <c r="V283" s="47" t="s">
        <v>1058</v>
      </c>
      <c r="W283" s="47" t="s">
        <v>1058</v>
      </c>
      <c r="X283" s="47" t="s">
        <v>1058</v>
      </c>
      <c r="Y283" s="47"/>
      <c r="Z283" s="47"/>
      <c r="AA283" s="369" t="s">
        <v>97</v>
      </c>
      <c r="AB283" s="370"/>
      <c r="AC283" s="47" t="s">
        <v>1059</v>
      </c>
      <c r="AD283" s="47" t="s">
        <v>1059</v>
      </c>
      <c r="AE283" s="47" t="s">
        <v>1059</v>
      </c>
      <c r="AF283" s="47"/>
      <c r="AG283" s="47" t="s">
        <v>1059</v>
      </c>
      <c r="AH283" s="369" t="s">
        <v>99</v>
      </c>
      <c r="AI283" s="370"/>
      <c r="AJ283" s="47" t="s">
        <v>1058</v>
      </c>
      <c r="AK283" s="47"/>
      <c r="AL283" s="47"/>
      <c r="AM283" s="48">
        <v>2</v>
      </c>
      <c r="AN283" s="48">
        <v>0</v>
      </c>
      <c r="AO283" s="48">
        <v>2</v>
      </c>
      <c r="AP283" s="48"/>
      <c r="AQ283" s="48">
        <v>0</v>
      </c>
      <c r="AR283" s="48">
        <v>0</v>
      </c>
      <c r="AS283" s="48">
        <v>0</v>
      </c>
      <c r="AT283" s="48">
        <v>0</v>
      </c>
      <c r="AU283" s="48">
        <v>30</v>
      </c>
      <c r="AV283" s="48">
        <v>6</v>
      </c>
      <c r="AW283" s="48"/>
      <c r="AX283" s="48"/>
      <c r="AY283" s="48"/>
      <c r="AZ283" s="47" t="s">
        <v>1067</v>
      </c>
    </row>
    <row r="284" spans="1:52" x14ac:dyDescent="0.35">
      <c r="A284" s="427">
        <f t="shared" si="4"/>
        <v>282</v>
      </c>
      <c r="B284" s="47" t="s">
        <v>1234</v>
      </c>
      <c r="C284" s="47" t="s">
        <v>1235</v>
      </c>
      <c r="D284" s="47" t="s">
        <v>56</v>
      </c>
      <c r="E284" s="47" t="s">
        <v>131</v>
      </c>
      <c r="F284" s="47" t="s">
        <v>63</v>
      </c>
      <c r="G284" s="47" t="s">
        <v>58</v>
      </c>
      <c r="H284" s="47" t="s">
        <v>1058</v>
      </c>
      <c r="I284" s="47" t="s">
        <v>1058</v>
      </c>
      <c r="J284" s="47"/>
      <c r="K284" s="47" t="s">
        <v>1058</v>
      </c>
      <c r="L284" s="47" t="s">
        <v>1058</v>
      </c>
      <c r="M284" s="369" t="s">
        <v>97</v>
      </c>
      <c r="N284" s="370"/>
      <c r="O284" s="47" t="s">
        <v>1059</v>
      </c>
      <c r="P284" s="47" t="s">
        <v>1059</v>
      </c>
      <c r="Q284" s="47"/>
      <c r="R284" s="47" t="s">
        <v>1059</v>
      </c>
      <c r="S284" s="47" t="s">
        <v>1059</v>
      </c>
      <c r="T284" s="369"/>
      <c r="U284" s="370"/>
      <c r="V284" s="47"/>
      <c r="W284" s="47"/>
      <c r="X284" s="47"/>
      <c r="Y284" s="47" t="s">
        <v>1058</v>
      </c>
      <c r="Z284" s="47" t="s">
        <v>1058</v>
      </c>
      <c r="AA284" s="369" t="s">
        <v>97</v>
      </c>
      <c r="AB284" s="370"/>
      <c r="AC284" s="47" t="s">
        <v>1059</v>
      </c>
      <c r="AD284" s="47" t="s">
        <v>1059</v>
      </c>
      <c r="AE284" s="47" t="s">
        <v>1059</v>
      </c>
      <c r="AF284" s="47" t="s">
        <v>1059</v>
      </c>
      <c r="AG284" s="47"/>
      <c r="AH284" s="369" t="s">
        <v>99</v>
      </c>
      <c r="AI284" s="370"/>
      <c r="AJ284" s="47" t="s">
        <v>1058</v>
      </c>
      <c r="AK284" s="47"/>
      <c r="AL284" s="47"/>
      <c r="AM284" s="48">
        <v>2</v>
      </c>
      <c r="AN284" s="48">
        <v>0</v>
      </c>
      <c r="AO284" s="48">
        <v>1</v>
      </c>
      <c r="AP284" s="48"/>
      <c r="AQ284" s="48">
        <v>0</v>
      </c>
      <c r="AR284" s="48">
        <v>0</v>
      </c>
      <c r="AS284" s="48">
        <v>0</v>
      </c>
      <c r="AT284" s="48">
        <v>0</v>
      </c>
      <c r="AU284" s="48">
        <v>40</v>
      </c>
      <c r="AV284" s="48">
        <v>8</v>
      </c>
      <c r="AW284" s="48"/>
      <c r="AX284" s="48"/>
      <c r="AY284" s="48"/>
      <c r="AZ284" s="47" t="s">
        <v>1068</v>
      </c>
    </row>
    <row r="285" spans="1:52" x14ac:dyDescent="0.35">
      <c r="A285" s="427">
        <f t="shared" si="4"/>
        <v>283</v>
      </c>
      <c r="B285" s="47" t="s">
        <v>1231</v>
      </c>
      <c r="C285" s="47" t="s">
        <v>1232</v>
      </c>
      <c r="D285" s="47" t="s">
        <v>56</v>
      </c>
      <c r="E285" s="47" t="s">
        <v>131</v>
      </c>
      <c r="F285" s="47" t="s">
        <v>63</v>
      </c>
      <c r="G285" s="47" t="s">
        <v>58</v>
      </c>
      <c r="H285" s="47"/>
      <c r="I285" s="47"/>
      <c r="J285" s="47" t="s">
        <v>1058</v>
      </c>
      <c r="K285" s="47" t="s">
        <v>1058</v>
      </c>
      <c r="L285" s="47" t="s">
        <v>1058</v>
      </c>
      <c r="M285" s="369" t="s">
        <v>97</v>
      </c>
      <c r="N285" s="370"/>
      <c r="O285" s="47" t="s">
        <v>1059</v>
      </c>
      <c r="P285" s="47" t="s">
        <v>1059</v>
      </c>
      <c r="Q285" s="47"/>
      <c r="R285" s="47" t="s">
        <v>1059</v>
      </c>
      <c r="S285" s="47"/>
      <c r="T285" s="369"/>
      <c r="U285" s="370"/>
      <c r="V285" s="47"/>
      <c r="W285" s="47"/>
      <c r="X285" s="47"/>
      <c r="Y285" s="47"/>
      <c r="Z285" s="47"/>
      <c r="AA285" s="369"/>
      <c r="AB285" s="370"/>
      <c r="AC285" s="47" t="s">
        <v>1059</v>
      </c>
      <c r="AD285" s="47" t="s">
        <v>1059</v>
      </c>
      <c r="AE285" s="47" t="s">
        <v>1059</v>
      </c>
      <c r="AF285" s="47" t="s">
        <v>1059</v>
      </c>
      <c r="AG285" s="47"/>
      <c r="AH285" s="369" t="s">
        <v>99</v>
      </c>
      <c r="AI285" s="370"/>
      <c r="AJ285" s="47" t="s">
        <v>1058</v>
      </c>
      <c r="AK285" s="47"/>
      <c r="AL285" s="47"/>
      <c r="AM285" s="48">
        <v>1</v>
      </c>
      <c r="AN285" s="48">
        <v>0</v>
      </c>
      <c r="AO285" s="48">
        <v>1</v>
      </c>
      <c r="AP285" s="48"/>
      <c r="AQ285" s="48">
        <v>0</v>
      </c>
      <c r="AR285" s="48">
        <v>0</v>
      </c>
      <c r="AS285" s="48">
        <v>0</v>
      </c>
      <c r="AT285" s="48">
        <v>0</v>
      </c>
      <c r="AU285" s="48">
        <v>35</v>
      </c>
      <c r="AV285" s="48">
        <v>7</v>
      </c>
      <c r="AW285" s="48"/>
      <c r="AX285" s="48"/>
      <c r="AY285" s="48"/>
      <c r="AZ285" s="47" t="s">
        <v>1068</v>
      </c>
    </row>
    <row r="286" spans="1:52" x14ac:dyDescent="0.35">
      <c r="A286" s="427">
        <f t="shared" si="4"/>
        <v>284</v>
      </c>
      <c r="B286" s="47" t="s">
        <v>1225</v>
      </c>
      <c r="C286" s="47" t="s">
        <v>1226</v>
      </c>
      <c r="D286" s="47" t="s">
        <v>56</v>
      </c>
      <c r="E286" s="47" t="s">
        <v>131</v>
      </c>
      <c r="F286" s="47" t="s">
        <v>59</v>
      </c>
      <c r="G286" s="47" t="s">
        <v>58</v>
      </c>
      <c r="H286" s="47" t="s">
        <v>1058</v>
      </c>
      <c r="I286" s="47"/>
      <c r="J286" s="47"/>
      <c r="K286" s="47"/>
      <c r="L286" s="47" t="s">
        <v>1059</v>
      </c>
      <c r="M286" s="369"/>
      <c r="N286" s="370"/>
      <c r="O286" s="47"/>
      <c r="P286" s="47" t="s">
        <v>1059</v>
      </c>
      <c r="Q286" s="47" t="s">
        <v>1059</v>
      </c>
      <c r="R286" s="47" t="s">
        <v>1059</v>
      </c>
      <c r="S286" s="47" t="s">
        <v>99</v>
      </c>
      <c r="T286" s="369"/>
      <c r="U286" s="370"/>
      <c r="V286" s="47" t="s">
        <v>1058</v>
      </c>
      <c r="W286" s="47" t="s">
        <v>1058</v>
      </c>
      <c r="X286" s="47" t="s">
        <v>1058</v>
      </c>
      <c r="Y286" s="47" t="s">
        <v>1058</v>
      </c>
      <c r="Z286" s="47" t="s">
        <v>97</v>
      </c>
      <c r="AA286" s="369"/>
      <c r="AB286" s="370"/>
      <c r="AC286" s="47" t="s">
        <v>1058</v>
      </c>
      <c r="AD286" s="47"/>
      <c r="AE286" s="47"/>
      <c r="AF286" s="47"/>
      <c r="AG286" s="47" t="s">
        <v>97</v>
      </c>
      <c r="AH286" s="369"/>
      <c r="AI286" s="370"/>
      <c r="AJ286" s="47" t="s">
        <v>1059</v>
      </c>
      <c r="AK286" s="47" t="s">
        <v>1059</v>
      </c>
      <c r="AL286" s="47"/>
      <c r="AM286" s="48">
        <v>2</v>
      </c>
      <c r="AN286" s="48">
        <v>0</v>
      </c>
      <c r="AO286" s="48">
        <v>1</v>
      </c>
      <c r="AP286" s="48"/>
      <c r="AQ286" s="48">
        <v>0</v>
      </c>
      <c r="AR286" s="48">
        <v>0</v>
      </c>
      <c r="AS286" s="48">
        <v>0</v>
      </c>
      <c r="AT286" s="48">
        <v>0</v>
      </c>
      <c r="AU286" s="48">
        <v>30</v>
      </c>
      <c r="AV286" s="48">
        <v>6</v>
      </c>
      <c r="AW286" s="48"/>
      <c r="AX286" s="48"/>
      <c r="AY286" s="48"/>
      <c r="AZ286" s="47" t="s">
        <v>870</v>
      </c>
    </row>
    <row r="287" spans="1:52" x14ac:dyDescent="0.35">
      <c r="A287" s="427">
        <f t="shared" si="4"/>
        <v>285</v>
      </c>
      <c r="B287" s="47" t="s">
        <v>1220</v>
      </c>
      <c r="C287" s="47" t="s">
        <v>1221</v>
      </c>
      <c r="D287" s="47" t="s">
        <v>56</v>
      </c>
      <c r="E287" s="47" t="s">
        <v>131</v>
      </c>
      <c r="F287" s="47" t="s">
        <v>59</v>
      </c>
      <c r="G287" s="47" t="s">
        <v>58</v>
      </c>
      <c r="H287" s="47" t="s">
        <v>1058</v>
      </c>
      <c r="I287" s="47"/>
      <c r="J287" s="47" t="s">
        <v>1058</v>
      </c>
      <c r="K287" s="47" t="s">
        <v>1059</v>
      </c>
      <c r="L287" s="47" t="s">
        <v>1059</v>
      </c>
      <c r="M287" s="369" t="s">
        <v>99</v>
      </c>
      <c r="N287" s="370"/>
      <c r="O287" s="47" t="s">
        <v>1058</v>
      </c>
      <c r="P287" s="47"/>
      <c r="Q287" s="47" t="s">
        <v>1058</v>
      </c>
      <c r="R287" s="47" t="s">
        <v>1059</v>
      </c>
      <c r="S287" s="47" t="s">
        <v>1059</v>
      </c>
      <c r="T287" s="369" t="s">
        <v>99</v>
      </c>
      <c r="U287" s="370"/>
      <c r="V287" s="47"/>
      <c r="W287" s="47" t="s">
        <v>1058</v>
      </c>
      <c r="X287" s="47" t="s">
        <v>1058</v>
      </c>
      <c r="Y287" s="47" t="s">
        <v>1059</v>
      </c>
      <c r="Z287" s="47" t="s">
        <v>1059</v>
      </c>
      <c r="AA287" s="369" t="s">
        <v>99</v>
      </c>
      <c r="AB287" s="370"/>
      <c r="AC287" s="47" t="s">
        <v>1058</v>
      </c>
      <c r="AD287" s="47" t="s">
        <v>1059</v>
      </c>
      <c r="AE287" s="47" t="s">
        <v>1059</v>
      </c>
      <c r="AF287" s="47"/>
      <c r="AG287" s="47" t="s">
        <v>99</v>
      </c>
      <c r="AH287" s="369" t="s">
        <v>1059</v>
      </c>
      <c r="AI287" s="370"/>
      <c r="AJ287" s="47" t="s">
        <v>1058</v>
      </c>
      <c r="AK287" s="47"/>
      <c r="AL287" s="47"/>
      <c r="AM287" s="48">
        <v>0</v>
      </c>
      <c r="AN287" s="48">
        <v>0</v>
      </c>
      <c r="AO287" s="48">
        <v>4</v>
      </c>
      <c r="AP287" s="48"/>
      <c r="AQ287" s="48">
        <v>0</v>
      </c>
      <c r="AR287" s="48">
        <v>0</v>
      </c>
      <c r="AS287" s="48">
        <v>0</v>
      </c>
      <c r="AT287" s="48">
        <v>0</v>
      </c>
      <c r="AU287" s="48">
        <v>45</v>
      </c>
      <c r="AV287" s="48">
        <v>9</v>
      </c>
      <c r="AW287" s="48"/>
      <c r="AX287" s="48"/>
      <c r="AY287" s="48"/>
      <c r="AZ287" s="47" t="s">
        <v>1067</v>
      </c>
    </row>
    <row r="288" spans="1:52" x14ac:dyDescent="0.35">
      <c r="A288" s="427">
        <f t="shared" si="4"/>
        <v>286</v>
      </c>
      <c r="B288" s="47" t="s">
        <v>1217</v>
      </c>
      <c r="C288" s="47" t="s">
        <v>1218</v>
      </c>
      <c r="D288" s="47" t="s">
        <v>56</v>
      </c>
      <c r="E288" s="47" t="s">
        <v>131</v>
      </c>
      <c r="F288" s="47" t="s">
        <v>57</v>
      </c>
      <c r="G288" s="47" t="s">
        <v>58</v>
      </c>
      <c r="H288" s="47" t="s">
        <v>1058</v>
      </c>
      <c r="I288" s="47" t="s">
        <v>1058</v>
      </c>
      <c r="J288" s="47"/>
      <c r="K288" s="47" t="s">
        <v>1059</v>
      </c>
      <c r="L288" s="47" t="s">
        <v>1059</v>
      </c>
      <c r="M288" s="369" t="s">
        <v>99</v>
      </c>
      <c r="N288" s="370"/>
      <c r="O288" s="47" t="s">
        <v>1058</v>
      </c>
      <c r="P288" s="47" t="s">
        <v>1058</v>
      </c>
      <c r="Q288" s="47" t="s">
        <v>1058</v>
      </c>
      <c r="R288" s="47" t="s">
        <v>1058</v>
      </c>
      <c r="S288" s="47" t="s">
        <v>97</v>
      </c>
      <c r="T288" s="369"/>
      <c r="U288" s="370"/>
      <c r="V288" s="47" t="s">
        <v>1058</v>
      </c>
      <c r="W288" s="47" t="s">
        <v>1058</v>
      </c>
      <c r="X288" s="47" t="s">
        <v>1058</v>
      </c>
      <c r="Y288" s="47" t="s">
        <v>1058</v>
      </c>
      <c r="Z288" s="47" t="s">
        <v>97</v>
      </c>
      <c r="AA288" s="369"/>
      <c r="AB288" s="370"/>
      <c r="AC288" s="47" t="s">
        <v>1058</v>
      </c>
      <c r="AD288" s="47" t="s">
        <v>1058</v>
      </c>
      <c r="AE288" s="47" t="s">
        <v>1058</v>
      </c>
      <c r="AF288" s="47" t="s">
        <v>1058</v>
      </c>
      <c r="AG288" s="47" t="s">
        <v>97</v>
      </c>
      <c r="AH288" s="369"/>
      <c r="AI288" s="370"/>
      <c r="AJ288" s="47" t="s">
        <v>1059</v>
      </c>
      <c r="AK288" s="47" t="s">
        <v>1059</v>
      </c>
      <c r="AL288" s="47"/>
      <c r="AM288" s="48">
        <v>3</v>
      </c>
      <c r="AN288" s="48">
        <v>0</v>
      </c>
      <c r="AO288" s="48">
        <v>1</v>
      </c>
      <c r="AP288" s="48"/>
      <c r="AQ288" s="48">
        <v>0</v>
      </c>
      <c r="AR288" s="48">
        <v>0</v>
      </c>
      <c r="AS288" s="48">
        <v>0</v>
      </c>
      <c r="AT288" s="48">
        <v>0</v>
      </c>
      <c r="AU288" s="48">
        <v>20</v>
      </c>
      <c r="AV288" s="48">
        <v>4</v>
      </c>
      <c r="AW288" s="48"/>
      <c r="AX288" s="48"/>
      <c r="AY288" s="48"/>
      <c r="AZ288" s="47" t="s">
        <v>870</v>
      </c>
    </row>
    <row r="289" spans="1:52" x14ac:dyDescent="0.35">
      <c r="A289" s="427">
        <f t="shared" si="4"/>
        <v>287</v>
      </c>
      <c r="B289" s="47" t="s">
        <v>1205</v>
      </c>
      <c r="C289" s="47" t="s">
        <v>1206</v>
      </c>
      <c r="D289" s="47" t="s">
        <v>56</v>
      </c>
      <c r="E289" s="47" t="s">
        <v>131</v>
      </c>
      <c r="F289" s="47" t="s">
        <v>57</v>
      </c>
      <c r="G289" s="47" t="s">
        <v>58</v>
      </c>
      <c r="H289" s="47" t="s">
        <v>1058</v>
      </c>
      <c r="I289" s="47"/>
      <c r="J289" s="47" t="s">
        <v>1058</v>
      </c>
      <c r="K289" s="47" t="s">
        <v>1058</v>
      </c>
      <c r="L289" s="47" t="s">
        <v>1058</v>
      </c>
      <c r="M289" s="369" t="s">
        <v>97</v>
      </c>
      <c r="N289" s="370"/>
      <c r="O289" s="47"/>
      <c r="P289" s="47" t="s">
        <v>1059</v>
      </c>
      <c r="Q289" s="47" t="s">
        <v>1059</v>
      </c>
      <c r="R289" s="47" t="s">
        <v>1059</v>
      </c>
      <c r="S289" s="47" t="s">
        <v>1059</v>
      </c>
      <c r="T289" s="369"/>
      <c r="U289" s="370"/>
      <c r="V289" s="47" t="s">
        <v>1058</v>
      </c>
      <c r="W289" s="47" t="s">
        <v>1058</v>
      </c>
      <c r="X289" s="47" t="s">
        <v>1058</v>
      </c>
      <c r="Y289" s="47" t="s">
        <v>1058</v>
      </c>
      <c r="Z289" s="47" t="s">
        <v>97</v>
      </c>
      <c r="AA289" s="369"/>
      <c r="AB289" s="370"/>
      <c r="AC289" s="47" t="s">
        <v>1059</v>
      </c>
      <c r="AD289" s="47" t="s">
        <v>1059</v>
      </c>
      <c r="AE289" s="47"/>
      <c r="AF289" s="47" t="s">
        <v>1059</v>
      </c>
      <c r="AG289" s="47" t="s">
        <v>1059</v>
      </c>
      <c r="AH289" s="369" t="s">
        <v>99</v>
      </c>
      <c r="AI289" s="370"/>
      <c r="AJ289" s="47" t="s">
        <v>1058</v>
      </c>
      <c r="AK289" s="47" t="s">
        <v>1058</v>
      </c>
      <c r="AL289" s="47"/>
      <c r="AM289" s="48">
        <v>2</v>
      </c>
      <c r="AN289" s="48">
        <v>0</v>
      </c>
      <c r="AO289" s="48">
        <v>1</v>
      </c>
      <c r="AP289" s="48"/>
      <c r="AQ289" s="48">
        <v>0</v>
      </c>
      <c r="AR289" s="48">
        <v>0</v>
      </c>
      <c r="AS289" s="48">
        <v>0</v>
      </c>
      <c r="AT289" s="48">
        <v>0</v>
      </c>
      <c r="AU289" s="48">
        <v>40</v>
      </c>
      <c r="AV289" s="48">
        <v>8</v>
      </c>
      <c r="AW289" s="48"/>
      <c r="AX289" s="48"/>
      <c r="AY289" s="48"/>
      <c r="AZ289" s="47" t="s">
        <v>1067</v>
      </c>
    </row>
    <row r="290" spans="1:52" x14ac:dyDescent="0.35">
      <c r="A290" s="427">
        <f t="shared" si="4"/>
        <v>288</v>
      </c>
      <c r="B290" s="47" t="s">
        <v>1202</v>
      </c>
      <c r="C290" s="47" t="s">
        <v>1203</v>
      </c>
      <c r="D290" s="47" t="s">
        <v>56</v>
      </c>
      <c r="E290" s="47" t="s">
        <v>131</v>
      </c>
      <c r="F290" s="47" t="s">
        <v>57</v>
      </c>
      <c r="G290" s="47" t="s">
        <v>58</v>
      </c>
      <c r="H290" s="47" t="s">
        <v>1058</v>
      </c>
      <c r="I290" s="47" t="s">
        <v>1058</v>
      </c>
      <c r="J290" s="47" t="s">
        <v>1058</v>
      </c>
      <c r="K290" s="47" t="s">
        <v>1058</v>
      </c>
      <c r="L290" s="47" t="s">
        <v>97</v>
      </c>
      <c r="M290" s="369"/>
      <c r="N290" s="370"/>
      <c r="O290" s="47" t="s">
        <v>1059</v>
      </c>
      <c r="P290" s="47" t="s">
        <v>1059</v>
      </c>
      <c r="Q290" s="47"/>
      <c r="R290" s="47" t="s">
        <v>1059</v>
      </c>
      <c r="S290" s="47" t="s">
        <v>1059</v>
      </c>
      <c r="T290" s="369" t="s">
        <v>99</v>
      </c>
      <c r="U290" s="370"/>
      <c r="V290" s="47"/>
      <c r="W290" s="47" t="s">
        <v>1058</v>
      </c>
      <c r="X290" s="47" t="s">
        <v>1058</v>
      </c>
      <c r="Y290" s="47" t="s">
        <v>1058</v>
      </c>
      <c r="Z290" s="47" t="s">
        <v>97</v>
      </c>
      <c r="AA290" s="369"/>
      <c r="AB290" s="370"/>
      <c r="AC290" s="47"/>
      <c r="AD290" s="47" t="s">
        <v>1059</v>
      </c>
      <c r="AE290" s="47" t="s">
        <v>1059</v>
      </c>
      <c r="AF290" s="47"/>
      <c r="AG290" s="47" t="s">
        <v>1059</v>
      </c>
      <c r="AH290" s="369" t="s">
        <v>99</v>
      </c>
      <c r="AI290" s="370"/>
      <c r="AJ290" s="47" t="s">
        <v>1058</v>
      </c>
      <c r="AK290" s="47"/>
      <c r="AL290" s="47"/>
      <c r="AM290" s="48">
        <v>2</v>
      </c>
      <c r="AN290" s="48">
        <v>0</v>
      </c>
      <c r="AO290" s="48">
        <v>2</v>
      </c>
      <c r="AP290" s="48"/>
      <c r="AQ290" s="48">
        <v>0</v>
      </c>
      <c r="AR290" s="48">
        <v>0</v>
      </c>
      <c r="AS290" s="48">
        <v>0</v>
      </c>
      <c r="AT290" s="48">
        <v>0</v>
      </c>
      <c r="AU290" s="48">
        <v>35</v>
      </c>
      <c r="AV290" s="48">
        <v>7</v>
      </c>
      <c r="AW290" s="48"/>
      <c r="AX290" s="48"/>
      <c r="AY290" s="48"/>
      <c r="AZ290" s="47" t="s">
        <v>1068</v>
      </c>
    </row>
    <row r="291" spans="1:52" x14ac:dyDescent="0.35">
      <c r="A291" s="427">
        <f t="shared" si="4"/>
        <v>289</v>
      </c>
      <c r="B291" s="47" t="s">
        <v>1199</v>
      </c>
      <c r="C291" s="47" t="s">
        <v>1200</v>
      </c>
      <c r="D291" s="47" t="s">
        <v>56</v>
      </c>
      <c r="E291" s="47" t="s">
        <v>131</v>
      </c>
      <c r="F291" s="47" t="s">
        <v>57</v>
      </c>
      <c r="G291" s="47" t="s">
        <v>58</v>
      </c>
      <c r="H291" s="47" t="s">
        <v>1058</v>
      </c>
      <c r="I291" s="47" t="s">
        <v>1058</v>
      </c>
      <c r="J291" s="47" t="s">
        <v>1058</v>
      </c>
      <c r="K291" s="47"/>
      <c r="L291" s="47" t="s">
        <v>1058</v>
      </c>
      <c r="M291" s="369" t="s">
        <v>97</v>
      </c>
      <c r="N291" s="370"/>
      <c r="O291" s="47" t="s">
        <v>1059</v>
      </c>
      <c r="P291" s="47" t="s">
        <v>1059</v>
      </c>
      <c r="Q291" s="47"/>
      <c r="R291" s="47" t="s">
        <v>1059</v>
      </c>
      <c r="S291" s="47" t="s">
        <v>1059</v>
      </c>
      <c r="T291" s="369" t="s">
        <v>99</v>
      </c>
      <c r="U291" s="370"/>
      <c r="V291" s="47" t="s">
        <v>1058</v>
      </c>
      <c r="W291" s="47" t="s">
        <v>1058</v>
      </c>
      <c r="X291" s="47" t="s">
        <v>1058</v>
      </c>
      <c r="Y291" s="47" t="s">
        <v>1058</v>
      </c>
      <c r="Z291" s="47" t="s">
        <v>97</v>
      </c>
      <c r="AA291" s="369"/>
      <c r="AB291" s="370"/>
      <c r="AC291" s="47" t="s">
        <v>1059</v>
      </c>
      <c r="AD291" s="47" t="s">
        <v>1059</v>
      </c>
      <c r="AE291" s="47" t="s">
        <v>1059</v>
      </c>
      <c r="AF291" s="47"/>
      <c r="AG291" s="47" t="s">
        <v>1059</v>
      </c>
      <c r="AH291" s="369" t="s">
        <v>99</v>
      </c>
      <c r="AI291" s="370"/>
      <c r="AJ291" s="47" t="s">
        <v>1058</v>
      </c>
      <c r="AK291" s="47"/>
      <c r="AL291" s="47"/>
      <c r="AM291" s="48">
        <v>2</v>
      </c>
      <c r="AN291" s="48">
        <v>0</v>
      </c>
      <c r="AO291" s="48">
        <v>2</v>
      </c>
      <c r="AP291" s="48"/>
      <c r="AQ291" s="48">
        <v>0</v>
      </c>
      <c r="AR291" s="48">
        <v>0</v>
      </c>
      <c r="AS291" s="48">
        <v>0</v>
      </c>
      <c r="AT291" s="48">
        <v>0</v>
      </c>
      <c r="AU291" s="48">
        <v>40</v>
      </c>
      <c r="AV291" s="48">
        <v>8</v>
      </c>
      <c r="AW291" s="48"/>
      <c r="AX291" s="48"/>
      <c r="AY291" s="48"/>
      <c r="AZ291" s="47" t="s">
        <v>1068</v>
      </c>
    </row>
    <row r="292" spans="1:52" x14ac:dyDescent="0.35">
      <c r="A292" s="427">
        <f t="shared" si="4"/>
        <v>290</v>
      </c>
      <c r="B292" s="47" t="s">
        <v>1196</v>
      </c>
      <c r="C292" s="47" t="s">
        <v>1197</v>
      </c>
      <c r="D292" s="47" t="s">
        <v>56</v>
      </c>
      <c r="E292" s="47" t="s">
        <v>131</v>
      </c>
      <c r="F292" s="47" t="s">
        <v>60</v>
      </c>
      <c r="G292" s="47" t="s">
        <v>58</v>
      </c>
      <c r="H292" s="47" t="s">
        <v>1058</v>
      </c>
      <c r="I292" s="47" t="s">
        <v>1058</v>
      </c>
      <c r="J292" s="47" t="s">
        <v>1058</v>
      </c>
      <c r="K292" s="47"/>
      <c r="L292" s="47"/>
      <c r="M292" s="369"/>
      <c r="N292" s="370"/>
      <c r="O292" s="47" t="s">
        <v>1058</v>
      </c>
      <c r="P292" s="47" t="s">
        <v>1058</v>
      </c>
      <c r="Q292" s="47"/>
      <c r="R292" s="47" t="s">
        <v>1058</v>
      </c>
      <c r="S292" s="47" t="s">
        <v>97</v>
      </c>
      <c r="T292" s="369"/>
      <c r="U292" s="370"/>
      <c r="V292" s="47" t="s">
        <v>1058</v>
      </c>
      <c r="W292" s="47" t="s">
        <v>1058</v>
      </c>
      <c r="X292" s="47" t="s">
        <v>1058</v>
      </c>
      <c r="Y292" s="47" t="s">
        <v>1058</v>
      </c>
      <c r="Z292" s="47" t="s">
        <v>97</v>
      </c>
      <c r="AA292" s="369"/>
      <c r="AB292" s="370"/>
      <c r="AC292" s="47" t="s">
        <v>1058</v>
      </c>
      <c r="AD292" s="47" t="s">
        <v>1058</v>
      </c>
      <c r="AE292" s="47" t="s">
        <v>1058</v>
      </c>
      <c r="AF292" s="47" t="s">
        <v>1058</v>
      </c>
      <c r="AG292" s="47" t="s">
        <v>97</v>
      </c>
      <c r="AH292" s="369"/>
      <c r="AI292" s="370"/>
      <c r="AJ292" s="47" t="s">
        <v>1058</v>
      </c>
      <c r="AK292" s="47" t="s">
        <v>1058</v>
      </c>
      <c r="AL292" s="47"/>
      <c r="AM292" s="48">
        <v>3</v>
      </c>
      <c r="AN292" s="48">
        <v>0</v>
      </c>
      <c r="AO292" s="48">
        <v>0</v>
      </c>
      <c r="AP292" s="48"/>
      <c r="AQ292" s="48">
        <v>0</v>
      </c>
      <c r="AR292" s="48">
        <v>0</v>
      </c>
      <c r="AS292" s="48">
        <v>0</v>
      </c>
      <c r="AT292" s="48">
        <v>0</v>
      </c>
      <c r="AU292" s="48">
        <v>0</v>
      </c>
      <c r="AV292" s="48">
        <v>0</v>
      </c>
      <c r="AW292" s="48"/>
      <c r="AX292" s="48"/>
      <c r="AY292" s="48"/>
      <c r="AZ292" s="47" t="s">
        <v>319</v>
      </c>
    </row>
    <row r="293" spans="1:52" x14ac:dyDescent="0.35">
      <c r="A293" s="427">
        <f t="shared" si="4"/>
        <v>291</v>
      </c>
      <c r="B293" s="47" t="s">
        <v>1193</v>
      </c>
      <c r="C293" s="47" t="s">
        <v>1194</v>
      </c>
      <c r="D293" s="47" t="s">
        <v>56</v>
      </c>
      <c r="E293" s="47" t="s">
        <v>131</v>
      </c>
      <c r="F293" s="47" t="s">
        <v>59</v>
      </c>
      <c r="G293" s="47" t="s">
        <v>58</v>
      </c>
      <c r="H293" s="47" t="s">
        <v>1059</v>
      </c>
      <c r="I293" s="47" t="s">
        <v>1059</v>
      </c>
      <c r="J293" s="47" t="s">
        <v>1059</v>
      </c>
      <c r="K293" s="47" t="s">
        <v>1059</v>
      </c>
      <c r="L293" s="47" t="s">
        <v>99</v>
      </c>
      <c r="M293" s="369"/>
      <c r="N293" s="370"/>
      <c r="O293" s="47" t="s">
        <v>1058</v>
      </c>
      <c r="P293" s="47"/>
      <c r="Q293" s="47" t="s">
        <v>1058</v>
      </c>
      <c r="R293" s="47" t="s">
        <v>1058</v>
      </c>
      <c r="S293" s="47" t="s">
        <v>97</v>
      </c>
      <c r="T293" s="369"/>
      <c r="U293" s="370"/>
      <c r="V293" s="47" t="s">
        <v>1059</v>
      </c>
      <c r="W293" s="47"/>
      <c r="X293" s="47"/>
      <c r="Y293" s="47"/>
      <c r="Z293" s="47"/>
      <c r="AA293" s="369"/>
      <c r="AB293" s="370"/>
      <c r="AC293" s="47" t="s">
        <v>1058</v>
      </c>
      <c r="AD293" s="47" t="s">
        <v>1058</v>
      </c>
      <c r="AE293" s="47" t="s">
        <v>1058</v>
      </c>
      <c r="AF293" s="47" t="s">
        <v>1058</v>
      </c>
      <c r="AG293" s="47" t="s">
        <v>97</v>
      </c>
      <c r="AH293" s="369"/>
      <c r="AI293" s="370"/>
      <c r="AJ293" s="47" t="s">
        <v>1059</v>
      </c>
      <c r="AK293" s="47" t="s">
        <v>1059</v>
      </c>
      <c r="AL293" s="47"/>
      <c r="AM293" s="48">
        <v>2</v>
      </c>
      <c r="AN293" s="48">
        <v>0</v>
      </c>
      <c r="AO293" s="48">
        <v>1</v>
      </c>
      <c r="AP293" s="48"/>
      <c r="AQ293" s="48">
        <v>0</v>
      </c>
      <c r="AR293" s="48">
        <v>0</v>
      </c>
      <c r="AS293" s="48">
        <v>0</v>
      </c>
      <c r="AT293" s="48">
        <v>0</v>
      </c>
      <c r="AU293" s="48">
        <v>35</v>
      </c>
      <c r="AV293" s="48">
        <v>7</v>
      </c>
      <c r="AW293" s="48"/>
      <c r="AX293" s="48"/>
      <c r="AY293" s="48"/>
      <c r="AZ293" s="47" t="s">
        <v>870</v>
      </c>
    </row>
    <row r="294" spans="1:52" x14ac:dyDescent="0.35">
      <c r="A294" s="427">
        <f t="shared" si="4"/>
        <v>292</v>
      </c>
      <c r="B294" s="47" t="s">
        <v>1190</v>
      </c>
      <c r="C294" s="47" t="s">
        <v>1191</v>
      </c>
      <c r="D294" s="47" t="s">
        <v>56</v>
      </c>
      <c r="E294" s="47" t="s">
        <v>131</v>
      </c>
      <c r="F294" s="47" t="s">
        <v>59</v>
      </c>
      <c r="G294" s="47" t="s">
        <v>58</v>
      </c>
      <c r="H294" s="47"/>
      <c r="I294" s="47"/>
      <c r="J294" s="47" t="s">
        <v>1058</v>
      </c>
      <c r="K294" s="47" t="s">
        <v>1058</v>
      </c>
      <c r="L294" s="47" t="s">
        <v>1058</v>
      </c>
      <c r="M294" s="369" t="s">
        <v>1058</v>
      </c>
      <c r="N294" s="370"/>
      <c r="O294" s="47" t="s">
        <v>1058</v>
      </c>
      <c r="P294" s="47" t="s">
        <v>1058</v>
      </c>
      <c r="Q294" s="47"/>
      <c r="R294" s="47" t="s">
        <v>1058</v>
      </c>
      <c r="S294" s="47" t="s">
        <v>97</v>
      </c>
      <c r="T294" s="369"/>
      <c r="U294" s="370"/>
      <c r="V294" s="47"/>
      <c r="W294" s="47" t="s">
        <v>1058</v>
      </c>
      <c r="X294" s="47"/>
      <c r="Y294" s="47" t="s">
        <v>1058</v>
      </c>
      <c r="Z294" s="47" t="s">
        <v>1058</v>
      </c>
      <c r="AA294" s="369" t="s">
        <v>97</v>
      </c>
      <c r="AB294" s="370"/>
      <c r="AC294" s="47" t="s">
        <v>1059</v>
      </c>
      <c r="AD294" s="47" t="s">
        <v>1059</v>
      </c>
      <c r="AE294" s="47" t="s">
        <v>1059</v>
      </c>
      <c r="AF294" s="47" t="s">
        <v>1059</v>
      </c>
      <c r="AG294" s="47" t="s">
        <v>99</v>
      </c>
      <c r="AH294" s="369"/>
      <c r="AI294" s="370"/>
      <c r="AJ294" s="47"/>
      <c r="AK294" s="47" t="s">
        <v>1058</v>
      </c>
      <c r="AL294" s="47"/>
      <c r="AM294" s="48">
        <v>2</v>
      </c>
      <c r="AN294" s="48">
        <v>0</v>
      </c>
      <c r="AO294" s="48">
        <v>1</v>
      </c>
      <c r="AP294" s="48"/>
      <c r="AQ294" s="48">
        <v>0</v>
      </c>
      <c r="AR294" s="48">
        <v>0</v>
      </c>
      <c r="AS294" s="48">
        <v>0</v>
      </c>
      <c r="AT294" s="48">
        <v>0</v>
      </c>
      <c r="AU294" s="48">
        <v>20</v>
      </c>
      <c r="AV294" s="48">
        <v>4</v>
      </c>
      <c r="AW294" s="48"/>
      <c r="AX294" s="48"/>
      <c r="AY294" s="48"/>
      <c r="AZ294" s="47" t="s">
        <v>870</v>
      </c>
    </row>
    <row r="295" spans="1:52" x14ac:dyDescent="0.35">
      <c r="A295" s="427">
        <f t="shared" si="4"/>
        <v>293</v>
      </c>
      <c r="B295" s="47" t="s">
        <v>1187</v>
      </c>
      <c r="C295" s="47" t="s">
        <v>1188</v>
      </c>
      <c r="D295" s="47" t="s">
        <v>56</v>
      </c>
      <c r="E295" s="47" t="s">
        <v>131</v>
      </c>
      <c r="F295" s="47" t="s">
        <v>59</v>
      </c>
      <c r="G295" s="47" t="s">
        <v>58</v>
      </c>
      <c r="H295" s="47"/>
      <c r="I295" s="47" t="s">
        <v>1059</v>
      </c>
      <c r="J295" s="47" t="s">
        <v>1059</v>
      </c>
      <c r="K295" s="47" t="s">
        <v>1059</v>
      </c>
      <c r="L295" s="47" t="s">
        <v>1059</v>
      </c>
      <c r="M295" s="369"/>
      <c r="N295" s="370"/>
      <c r="O295" s="47" t="s">
        <v>1058</v>
      </c>
      <c r="P295" s="47" t="s">
        <v>1058</v>
      </c>
      <c r="Q295" s="47"/>
      <c r="R295" s="47" t="s">
        <v>1058</v>
      </c>
      <c r="S295" s="47" t="s">
        <v>1058</v>
      </c>
      <c r="T295" s="369" t="s">
        <v>97</v>
      </c>
      <c r="U295" s="370"/>
      <c r="V295" s="47"/>
      <c r="W295" s="47" t="s">
        <v>1059</v>
      </c>
      <c r="X295" s="47" t="s">
        <v>1059</v>
      </c>
      <c r="Y295" s="47" t="s">
        <v>1059</v>
      </c>
      <c r="Z295" s="47" t="s">
        <v>99</v>
      </c>
      <c r="AA295" s="369"/>
      <c r="AB295" s="370"/>
      <c r="AC295" s="47" t="s">
        <v>1058</v>
      </c>
      <c r="AD295" s="47" t="s">
        <v>1058</v>
      </c>
      <c r="AE295" s="47"/>
      <c r="AF295" s="47" t="s">
        <v>1058</v>
      </c>
      <c r="AG295" s="47" t="s">
        <v>1058</v>
      </c>
      <c r="AH295" s="369" t="s">
        <v>97</v>
      </c>
      <c r="AI295" s="370"/>
      <c r="AJ295" s="47" t="s">
        <v>1059</v>
      </c>
      <c r="AK295" s="47" t="s">
        <v>1059</v>
      </c>
      <c r="AL295" s="47"/>
      <c r="AM295" s="48">
        <v>2</v>
      </c>
      <c r="AN295" s="48">
        <v>0</v>
      </c>
      <c r="AO295" s="48">
        <v>1</v>
      </c>
      <c r="AP295" s="48"/>
      <c r="AQ295" s="48">
        <v>0</v>
      </c>
      <c r="AR295" s="48">
        <v>0</v>
      </c>
      <c r="AS295" s="48">
        <v>0</v>
      </c>
      <c r="AT295" s="48">
        <v>0</v>
      </c>
      <c r="AU295" s="48">
        <v>45</v>
      </c>
      <c r="AV295" s="48">
        <v>9</v>
      </c>
      <c r="AW295" s="48"/>
      <c r="AX295" s="48"/>
      <c r="AY295" s="48"/>
      <c r="AZ295" s="47" t="s">
        <v>870</v>
      </c>
    </row>
    <row r="296" spans="1:52" x14ac:dyDescent="0.35">
      <c r="A296" s="427">
        <f t="shared" si="4"/>
        <v>294</v>
      </c>
      <c r="B296" s="47" t="s">
        <v>1184</v>
      </c>
      <c r="C296" s="47" t="s">
        <v>1185</v>
      </c>
      <c r="D296" s="47" t="s">
        <v>56</v>
      </c>
      <c r="E296" s="47" t="s">
        <v>131</v>
      </c>
      <c r="F296" s="47" t="s">
        <v>59</v>
      </c>
      <c r="G296" s="47" t="s">
        <v>58</v>
      </c>
      <c r="H296" s="47" t="s">
        <v>99</v>
      </c>
      <c r="I296" s="47" t="s">
        <v>1059</v>
      </c>
      <c r="J296" s="47" t="s">
        <v>1059</v>
      </c>
      <c r="K296" s="47" t="s">
        <v>1059</v>
      </c>
      <c r="L296" s="47"/>
      <c r="M296" s="369" t="s">
        <v>1059</v>
      </c>
      <c r="N296" s="370"/>
      <c r="O296" s="47" t="s">
        <v>1058</v>
      </c>
      <c r="P296" s="47" t="s">
        <v>1058</v>
      </c>
      <c r="Q296" s="47"/>
      <c r="R296" s="47" t="s">
        <v>1058</v>
      </c>
      <c r="S296" s="47" t="s">
        <v>1058</v>
      </c>
      <c r="T296" s="369"/>
      <c r="U296" s="370"/>
      <c r="V296" s="47" t="s">
        <v>1059</v>
      </c>
      <c r="W296" s="47" t="s">
        <v>1059</v>
      </c>
      <c r="X296" s="47" t="s">
        <v>1059</v>
      </c>
      <c r="Y296" s="47" t="s">
        <v>1059</v>
      </c>
      <c r="Z296" s="47" t="s">
        <v>99</v>
      </c>
      <c r="AA296" s="369"/>
      <c r="AB296" s="370"/>
      <c r="AC296" s="47" t="s">
        <v>1058</v>
      </c>
      <c r="AD296" s="47" t="s">
        <v>1058</v>
      </c>
      <c r="AE296" s="47" t="s">
        <v>1058</v>
      </c>
      <c r="AF296" s="47" t="s">
        <v>1058</v>
      </c>
      <c r="AG296" s="47" t="s">
        <v>97</v>
      </c>
      <c r="AH296" s="369"/>
      <c r="AI296" s="370"/>
      <c r="AJ296" s="47" t="s">
        <v>1059</v>
      </c>
      <c r="AK296" s="47" t="s">
        <v>1059</v>
      </c>
      <c r="AL296" s="47"/>
      <c r="AM296" s="48">
        <v>1</v>
      </c>
      <c r="AN296" s="48">
        <v>0</v>
      </c>
      <c r="AO296" s="48">
        <v>2</v>
      </c>
      <c r="AP296" s="48"/>
      <c r="AQ296" s="48">
        <v>0</v>
      </c>
      <c r="AR296" s="48">
        <v>0</v>
      </c>
      <c r="AS296" s="48">
        <v>0</v>
      </c>
      <c r="AT296" s="48">
        <v>0</v>
      </c>
      <c r="AU296" s="48">
        <v>50</v>
      </c>
      <c r="AV296" s="48">
        <v>10</v>
      </c>
      <c r="AW296" s="48"/>
      <c r="AX296" s="48"/>
      <c r="AY296" s="48"/>
      <c r="AZ296" s="47" t="s">
        <v>870</v>
      </c>
    </row>
    <row r="297" spans="1:52" x14ac:dyDescent="0.35">
      <c r="A297" s="427">
        <f t="shared" si="4"/>
        <v>295</v>
      </c>
      <c r="B297" s="47" t="s">
        <v>1178</v>
      </c>
      <c r="C297" s="47" t="s">
        <v>1179</v>
      </c>
      <c r="D297" s="47" t="s">
        <v>56</v>
      </c>
      <c r="E297" s="47" t="s">
        <v>131</v>
      </c>
      <c r="F297" s="47" t="s">
        <v>57</v>
      </c>
      <c r="G297" s="47" t="s">
        <v>58</v>
      </c>
      <c r="H297" s="47" t="s">
        <v>1058</v>
      </c>
      <c r="I297" s="47"/>
      <c r="J297" s="47" t="s">
        <v>1058</v>
      </c>
      <c r="K297" s="47" t="s">
        <v>1059</v>
      </c>
      <c r="L297" s="47" t="s">
        <v>1059</v>
      </c>
      <c r="M297" s="369" t="s">
        <v>99</v>
      </c>
      <c r="N297" s="370"/>
      <c r="O297" s="47" t="s">
        <v>1058</v>
      </c>
      <c r="P297" s="47"/>
      <c r="Q297" s="47" t="s">
        <v>1058</v>
      </c>
      <c r="R297" s="47" t="s">
        <v>1058</v>
      </c>
      <c r="S297" s="47" t="s">
        <v>1058</v>
      </c>
      <c r="T297" s="369" t="s">
        <v>97</v>
      </c>
      <c r="U297" s="370"/>
      <c r="V297" s="47"/>
      <c r="W297" s="47" t="s">
        <v>1058</v>
      </c>
      <c r="X297" s="47" t="s">
        <v>1058</v>
      </c>
      <c r="Y297" s="47" t="s">
        <v>1058</v>
      </c>
      <c r="Z297" s="47" t="s">
        <v>1058</v>
      </c>
      <c r="AA297" s="369" t="s">
        <v>97</v>
      </c>
      <c r="AB297" s="370"/>
      <c r="AC297" s="47" t="s">
        <v>1059</v>
      </c>
      <c r="AD297" s="47" t="s">
        <v>1059</v>
      </c>
      <c r="AE297" s="47" t="s">
        <v>1059</v>
      </c>
      <c r="AF297" s="47" t="s">
        <v>1059</v>
      </c>
      <c r="AG297" s="47"/>
      <c r="AH297" s="369"/>
      <c r="AI297" s="370"/>
      <c r="AJ297" s="47"/>
      <c r="AK297" s="47"/>
      <c r="AL297" s="47"/>
      <c r="AM297" s="48">
        <v>2</v>
      </c>
      <c r="AN297" s="48">
        <v>0</v>
      </c>
      <c r="AO297" s="48">
        <v>1</v>
      </c>
      <c r="AP297" s="48"/>
      <c r="AQ297" s="48">
        <v>0</v>
      </c>
      <c r="AR297" s="48">
        <v>0</v>
      </c>
      <c r="AS297" s="48">
        <v>0</v>
      </c>
      <c r="AT297" s="48">
        <v>0</v>
      </c>
      <c r="AU297" s="48">
        <v>30</v>
      </c>
      <c r="AV297" s="48">
        <v>6</v>
      </c>
      <c r="AW297" s="48"/>
      <c r="AX297" s="48"/>
      <c r="AY297" s="48"/>
      <c r="AZ297" s="47" t="s">
        <v>1067</v>
      </c>
    </row>
    <row r="298" spans="1:52" x14ac:dyDescent="0.35">
      <c r="A298" s="427">
        <f t="shared" si="4"/>
        <v>296</v>
      </c>
      <c r="B298" s="47" t="s">
        <v>1175</v>
      </c>
      <c r="C298" s="47" t="s">
        <v>1176</v>
      </c>
      <c r="D298" s="47" t="s">
        <v>56</v>
      </c>
      <c r="E298" s="47" t="s">
        <v>131</v>
      </c>
      <c r="F298" s="47" t="s">
        <v>57</v>
      </c>
      <c r="G298" s="47" t="s">
        <v>58</v>
      </c>
      <c r="H298" s="47"/>
      <c r="I298" s="47" t="s">
        <v>1058</v>
      </c>
      <c r="J298" s="47" t="s">
        <v>1058</v>
      </c>
      <c r="K298" s="47" t="s">
        <v>1058</v>
      </c>
      <c r="L298" s="47"/>
      <c r="M298" s="369" t="s">
        <v>97</v>
      </c>
      <c r="N298" s="370"/>
      <c r="O298" s="47" t="s">
        <v>1058</v>
      </c>
      <c r="P298" s="47"/>
      <c r="Q298" s="47" t="s">
        <v>1058</v>
      </c>
      <c r="R298" s="47" t="s">
        <v>1058</v>
      </c>
      <c r="S298" s="47" t="s">
        <v>1058</v>
      </c>
      <c r="T298" s="369" t="s">
        <v>99</v>
      </c>
      <c r="U298" s="370"/>
      <c r="V298" s="47"/>
      <c r="W298" s="47" t="s">
        <v>1058</v>
      </c>
      <c r="X298" s="47" t="s">
        <v>1058</v>
      </c>
      <c r="Y298" s="47" t="s">
        <v>1058</v>
      </c>
      <c r="Z298" s="47" t="s">
        <v>1058</v>
      </c>
      <c r="AA298" s="369" t="s">
        <v>97</v>
      </c>
      <c r="AB298" s="370"/>
      <c r="AC298" s="47" t="s">
        <v>1059</v>
      </c>
      <c r="AD298" s="47" t="s">
        <v>1059</v>
      </c>
      <c r="AE298" s="47" t="s">
        <v>1059</v>
      </c>
      <c r="AF298" s="47" t="s">
        <v>1059</v>
      </c>
      <c r="AG298" s="47" t="s">
        <v>99</v>
      </c>
      <c r="AH298" s="369"/>
      <c r="AI298" s="370"/>
      <c r="AJ298" s="47" t="s">
        <v>1058</v>
      </c>
      <c r="AK298" s="47"/>
      <c r="AL298" s="47"/>
      <c r="AM298" s="48">
        <v>2</v>
      </c>
      <c r="AN298" s="48">
        <v>0</v>
      </c>
      <c r="AO298" s="48">
        <v>2</v>
      </c>
      <c r="AP298" s="48"/>
      <c r="AQ298" s="48">
        <v>0</v>
      </c>
      <c r="AR298" s="48">
        <v>0</v>
      </c>
      <c r="AS298" s="48">
        <v>0</v>
      </c>
      <c r="AT298" s="48">
        <v>0</v>
      </c>
      <c r="AU298" s="48">
        <v>20</v>
      </c>
      <c r="AV298" s="48">
        <v>4</v>
      </c>
      <c r="AW298" s="48"/>
      <c r="AX298" s="48"/>
      <c r="AY298" s="48"/>
      <c r="AZ298" s="47" t="s">
        <v>1067</v>
      </c>
    </row>
    <row r="299" spans="1:52" x14ac:dyDescent="0.35">
      <c r="A299" s="427">
        <f t="shared" si="4"/>
        <v>297</v>
      </c>
      <c r="B299" s="47" t="s">
        <v>1172</v>
      </c>
      <c r="C299" s="47" t="s">
        <v>1173</v>
      </c>
      <c r="D299" s="47" t="s">
        <v>56</v>
      </c>
      <c r="E299" s="47" t="s">
        <v>131</v>
      </c>
      <c r="F299" s="47" t="s">
        <v>57</v>
      </c>
      <c r="G299" s="47" t="s">
        <v>58</v>
      </c>
      <c r="H299" s="47" t="s">
        <v>1059</v>
      </c>
      <c r="I299" s="47" t="s">
        <v>1059</v>
      </c>
      <c r="J299" s="47" t="s">
        <v>1059</v>
      </c>
      <c r="K299" s="47" t="s">
        <v>1059</v>
      </c>
      <c r="L299" s="47" t="s">
        <v>99</v>
      </c>
      <c r="M299" s="369"/>
      <c r="N299" s="370"/>
      <c r="O299" s="47" t="s">
        <v>1058</v>
      </c>
      <c r="P299" s="47" t="s">
        <v>1058</v>
      </c>
      <c r="Q299" s="47"/>
      <c r="R299" s="47" t="s">
        <v>1058</v>
      </c>
      <c r="S299" s="47" t="s">
        <v>1058</v>
      </c>
      <c r="T299" s="369" t="s">
        <v>97</v>
      </c>
      <c r="U299" s="370"/>
      <c r="V299" s="47" t="s">
        <v>1059</v>
      </c>
      <c r="W299" s="47" t="s">
        <v>1059</v>
      </c>
      <c r="X299" s="47" t="s">
        <v>1059</v>
      </c>
      <c r="Y299" s="47" t="s">
        <v>1059</v>
      </c>
      <c r="Z299" s="47" t="s">
        <v>99</v>
      </c>
      <c r="AA299" s="369"/>
      <c r="AB299" s="370"/>
      <c r="AC299" s="47" t="s">
        <v>1058</v>
      </c>
      <c r="AD299" s="47" t="s">
        <v>1058</v>
      </c>
      <c r="AE299" s="47"/>
      <c r="AF299" s="47" t="s">
        <v>1058</v>
      </c>
      <c r="AG299" s="47" t="s">
        <v>97</v>
      </c>
      <c r="AH299" s="369"/>
      <c r="AI299" s="370"/>
      <c r="AJ299" s="47" t="s">
        <v>1059</v>
      </c>
      <c r="AK299" s="47" t="s">
        <v>1059</v>
      </c>
      <c r="AL299" s="47"/>
      <c r="AM299" s="48">
        <v>2</v>
      </c>
      <c r="AN299" s="48">
        <v>0</v>
      </c>
      <c r="AO299" s="48">
        <v>2</v>
      </c>
      <c r="AP299" s="48"/>
      <c r="AQ299" s="48">
        <v>0</v>
      </c>
      <c r="AR299" s="48">
        <v>0</v>
      </c>
      <c r="AS299" s="48">
        <v>0</v>
      </c>
      <c r="AT299" s="48">
        <v>0</v>
      </c>
      <c r="AU299" s="430">
        <v>49.5</v>
      </c>
      <c r="AV299" s="430">
        <v>9.9</v>
      </c>
      <c r="AW299" s="48"/>
      <c r="AX299" s="48"/>
      <c r="AY299" s="48"/>
      <c r="AZ299" s="47" t="s">
        <v>1068</v>
      </c>
    </row>
    <row r="300" spans="1:52" x14ac:dyDescent="0.35">
      <c r="A300" s="427">
        <f t="shared" si="4"/>
        <v>298</v>
      </c>
      <c r="B300" s="47" t="s">
        <v>1169</v>
      </c>
      <c r="C300" s="47" t="s">
        <v>1170</v>
      </c>
      <c r="D300" s="47" t="s">
        <v>56</v>
      </c>
      <c r="E300" s="47" t="s">
        <v>131</v>
      </c>
      <c r="F300" s="47" t="s">
        <v>57</v>
      </c>
      <c r="G300" s="47" t="s">
        <v>58</v>
      </c>
      <c r="H300" s="47" t="s">
        <v>1058</v>
      </c>
      <c r="I300" s="47" t="s">
        <v>1058</v>
      </c>
      <c r="J300" s="47" t="s">
        <v>1058</v>
      </c>
      <c r="K300" s="47"/>
      <c r="L300" s="47" t="s">
        <v>1058</v>
      </c>
      <c r="M300" s="369" t="s">
        <v>97</v>
      </c>
      <c r="N300" s="370"/>
      <c r="O300" s="47" t="s">
        <v>1058</v>
      </c>
      <c r="P300" s="47" t="s">
        <v>1058</v>
      </c>
      <c r="Q300" s="47" t="s">
        <v>1059</v>
      </c>
      <c r="R300" s="47" t="s">
        <v>1059</v>
      </c>
      <c r="S300" s="47" t="s">
        <v>99</v>
      </c>
      <c r="T300" s="369"/>
      <c r="U300" s="370"/>
      <c r="V300" s="47" t="s">
        <v>1058</v>
      </c>
      <c r="W300" s="47" t="s">
        <v>1058</v>
      </c>
      <c r="X300" s="47" t="s">
        <v>1058</v>
      </c>
      <c r="Y300" s="47" t="s">
        <v>1058</v>
      </c>
      <c r="Z300" s="47" t="s">
        <v>97</v>
      </c>
      <c r="AA300" s="369"/>
      <c r="AB300" s="370"/>
      <c r="AC300" s="47" t="s">
        <v>1059</v>
      </c>
      <c r="AD300" s="47" t="s">
        <v>1059</v>
      </c>
      <c r="AE300" s="47" t="s">
        <v>1059</v>
      </c>
      <c r="AF300" s="47" t="s">
        <v>1059</v>
      </c>
      <c r="AG300" s="47" t="s">
        <v>99</v>
      </c>
      <c r="AH300" s="369"/>
      <c r="AI300" s="370"/>
      <c r="AJ300" s="47"/>
      <c r="AK300" s="47" t="s">
        <v>1058</v>
      </c>
      <c r="AL300" s="47"/>
      <c r="AM300" s="48">
        <v>2</v>
      </c>
      <c r="AN300" s="48">
        <v>0</v>
      </c>
      <c r="AO300" s="48">
        <v>2</v>
      </c>
      <c r="AP300" s="48"/>
      <c r="AQ300" s="48">
        <v>0</v>
      </c>
      <c r="AR300" s="48">
        <v>0</v>
      </c>
      <c r="AS300" s="48">
        <v>0</v>
      </c>
      <c r="AT300" s="48">
        <v>0</v>
      </c>
      <c r="AU300" s="48">
        <v>30</v>
      </c>
      <c r="AV300" s="48">
        <v>6</v>
      </c>
      <c r="AW300" s="48"/>
      <c r="AX300" s="48"/>
      <c r="AY300" s="48"/>
      <c r="AZ300" s="47" t="s">
        <v>1068</v>
      </c>
    </row>
    <row r="301" spans="1:52" x14ac:dyDescent="0.35">
      <c r="A301" s="427">
        <f t="shared" si="4"/>
        <v>299</v>
      </c>
      <c r="B301" s="47" t="s">
        <v>1166</v>
      </c>
      <c r="C301" s="47" t="s">
        <v>1167</v>
      </c>
      <c r="D301" s="47" t="s">
        <v>56</v>
      </c>
      <c r="E301" s="47" t="s">
        <v>131</v>
      </c>
      <c r="F301" s="47" t="s">
        <v>57</v>
      </c>
      <c r="G301" s="47" t="s">
        <v>58</v>
      </c>
      <c r="H301" s="47" t="s">
        <v>1058</v>
      </c>
      <c r="I301" s="47" t="s">
        <v>1058</v>
      </c>
      <c r="J301" s="47" t="s">
        <v>1058</v>
      </c>
      <c r="K301" s="47" t="s">
        <v>1058</v>
      </c>
      <c r="L301" s="47" t="s">
        <v>97</v>
      </c>
      <c r="M301" s="369"/>
      <c r="N301" s="370"/>
      <c r="O301" s="47"/>
      <c r="P301" s="47" t="s">
        <v>1059</v>
      </c>
      <c r="Q301" s="47" t="s">
        <v>1059</v>
      </c>
      <c r="R301" s="47" t="s">
        <v>1059</v>
      </c>
      <c r="S301" s="47" t="s">
        <v>1059</v>
      </c>
      <c r="T301" s="369"/>
      <c r="U301" s="370"/>
      <c r="V301" s="47" t="s">
        <v>1058</v>
      </c>
      <c r="W301" s="47" t="s">
        <v>1058</v>
      </c>
      <c r="X301" s="47"/>
      <c r="Y301" s="47"/>
      <c r="Z301" s="47" t="s">
        <v>1058</v>
      </c>
      <c r="AA301" s="369"/>
      <c r="AB301" s="370"/>
      <c r="AC301" s="47" t="s">
        <v>1059</v>
      </c>
      <c r="AD301" s="47"/>
      <c r="AE301" s="47" t="s">
        <v>1059</v>
      </c>
      <c r="AF301" s="47" t="s">
        <v>1059</v>
      </c>
      <c r="AG301" s="47" t="s">
        <v>99</v>
      </c>
      <c r="AH301" s="369"/>
      <c r="AI301" s="370"/>
      <c r="AJ301" s="47" t="s">
        <v>1058</v>
      </c>
      <c r="AK301" s="47" t="s">
        <v>1058</v>
      </c>
      <c r="AL301" s="47"/>
      <c r="AM301" s="48">
        <v>1</v>
      </c>
      <c r="AN301" s="48">
        <v>0</v>
      </c>
      <c r="AO301" s="48">
        <v>1</v>
      </c>
      <c r="AP301" s="48"/>
      <c r="AQ301" s="48">
        <v>0</v>
      </c>
      <c r="AR301" s="48">
        <v>0</v>
      </c>
      <c r="AS301" s="48">
        <v>0</v>
      </c>
      <c r="AT301" s="48">
        <v>0</v>
      </c>
      <c r="AU301" s="48">
        <v>35</v>
      </c>
      <c r="AV301" s="48">
        <v>7</v>
      </c>
      <c r="AW301" s="48"/>
      <c r="AX301" s="48"/>
      <c r="AY301" s="48"/>
      <c r="AZ301" s="47" t="s">
        <v>1068</v>
      </c>
    </row>
    <row r="302" spans="1:52" x14ac:dyDescent="0.35">
      <c r="A302" s="427">
        <f t="shared" si="4"/>
        <v>300</v>
      </c>
      <c r="B302" s="47" t="s">
        <v>1163</v>
      </c>
      <c r="C302" s="47" t="s">
        <v>1164</v>
      </c>
      <c r="D302" s="47" t="s">
        <v>56</v>
      </c>
      <c r="E302" s="47" t="s">
        <v>131</v>
      </c>
      <c r="F302" s="47" t="s">
        <v>57</v>
      </c>
      <c r="G302" s="47" t="s">
        <v>58</v>
      </c>
      <c r="H302" s="47" t="s">
        <v>1059</v>
      </c>
      <c r="I302" s="47" t="s">
        <v>1059</v>
      </c>
      <c r="J302" s="47" t="s">
        <v>1059</v>
      </c>
      <c r="K302" s="47" t="s">
        <v>1059</v>
      </c>
      <c r="L302" s="47"/>
      <c r="M302" s="369" t="s">
        <v>99</v>
      </c>
      <c r="N302" s="370"/>
      <c r="O302" s="47" t="s">
        <v>1058</v>
      </c>
      <c r="P302" s="47" t="s">
        <v>1058</v>
      </c>
      <c r="Q302" s="47" t="s">
        <v>1058</v>
      </c>
      <c r="R302" s="47"/>
      <c r="S302" s="47" t="s">
        <v>1058</v>
      </c>
      <c r="T302" s="369" t="s">
        <v>97</v>
      </c>
      <c r="U302" s="370"/>
      <c r="V302" s="47" t="s">
        <v>1058</v>
      </c>
      <c r="W302" s="47" t="s">
        <v>1059</v>
      </c>
      <c r="X302" s="47" t="s">
        <v>1059</v>
      </c>
      <c r="Y302" s="47" t="s">
        <v>1059</v>
      </c>
      <c r="Z302" s="47"/>
      <c r="AA302" s="369" t="s">
        <v>99</v>
      </c>
      <c r="AB302" s="370"/>
      <c r="AC302" s="47" t="s">
        <v>1058</v>
      </c>
      <c r="AD302" s="47"/>
      <c r="AE302" s="47" t="s">
        <v>1058</v>
      </c>
      <c r="AF302" s="47" t="s">
        <v>1059</v>
      </c>
      <c r="AG302" s="47" t="s">
        <v>1059</v>
      </c>
      <c r="AH302" s="369" t="s">
        <v>99</v>
      </c>
      <c r="AI302" s="370"/>
      <c r="AJ302" s="47" t="s">
        <v>1058</v>
      </c>
      <c r="AK302" s="47"/>
      <c r="AL302" s="47"/>
      <c r="AM302" s="48">
        <v>1</v>
      </c>
      <c r="AN302" s="48">
        <v>0</v>
      </c>
      <c r="AO302" s="48">
        <v>3</v>
      </c>
      <c r="AP302" s="48"/>
      <c r="AQ302" s="48">
        <v>0</v>
      </c>
      <c r="AR302" s="48">
        <v>0</v>
      </c>
      <c r="AS302" s="48">
        <v>0</v>
      </c>
      <c r="AT302" s="48">
        <v>0</v>
      </c>
      <c r="AU302" s="48">
        <v>45</v>
      </c>
      <c r="AV302" s="48">
        <v>9</v>
      </c>
      <c r="AW302" s="48"/>
      <c r="AX302" s="48"/>
      <c r="AY302" s="48"/>
      <c r="AZ302" s="47" t="s">
        <v>870</v>
      </c>
    </row>
    <row r="303" spans="1:52" x14ac:dyDescent="0.35">
      <c r="A303" s="427">
        <f t="shared" si="4"/>
        <v>301</v>
      </c>
      <c r="B303" s="47" t="s">
        <v>1160</v>
      </c>
      <c r="C303" s="47" t="s">
        <v>1161</v>
      </c>
      <c r="D303" s="47" t="s">
        <v>56</v>
      </c>
      <c r="E303" s="47" t="s">
        <v>131</v>
      </c>
      <c r="F303" s="47" t="s">
        <v>59</v>
      </c>
      <c r="G303" s="47" t="s">
        <v>58</v>
      </c>
      <c r="H303" s="47" t="s">
        <v>1059</v>
      </c>
      <c r="I303" s="47" t="s">
        <v>1059</v>
      </c>
      <c r="J303" s="47" t="s">
        <v>1059</v>
      </c>
      <c r="K303" s="47" t="s">
        <v>1059</v>
      </c>
      <c r="L303" s="47" t="s">
        <v>99</v>
      </c>
      <c r="M303" s="369"/>
      <c r="N303" s="370"/>
      <c r="O303" s="47" t="s">
        <v>1058</v>
      </c>
      <c r="P303" s="47" t="s">
        <v>1058</v>
      </c>
      <c r="Q303" s="47"/>
      <c r="R303" s="47" t="s">
        <v>1058</v>
      </c>
      <c r="S303" s="47" t="s">
        <v>97</v>
      </c>
      <c r="T303" s="369"/>
      <c r="U303" s="370"/>
      <c r="V303" s="47" t="s">
        <v>1059</v>
      </c>
      <c r="W303" s="47"/>
      <c r="X303" s="47" t="s">
        <v>1059</v>
      </c>
      <c r="Y303" s="47" t="s">
        <v>1059</v>
      </c>
      <c r="Z303" s="47" t="s">
        <v>1059</v>
      </c>
      <c r="AA303" s="369" t="s">
        <v>99</v>
      </c>
      <c r="AB303" s="370"/>
      <c r="AC303" s="47"/>
      <c r="AD303" s="47" t="s">
        <v>1058</v>
      </c>
      <c r="AE303" s="47" t="s">
        <v>1058</v>
      </c>
      <c r="AF303" s="47" t="s">
        <v>1058</v>
      </c>
      <c r="AG303" s="47" t="s">
        <v>97</v>
      </c>
      <c r="AH303" s="369"/>
      <c r="AI303" s="370"/>
      <c r="AJ303" s="47" t="s">
        <v>1059</v>
      </c>
      <c r="AK303" s="47" t="s">
        <v>1059</v>
      </c>
      <c r="AL303" s="47"/>
      <c r="AM303" s="48">
        <v>2</v>
      </c>
      <c r="AN303" s="48">
        <v>0</v>
      </c>
      <c r="AO303" s="48">
        <v>2</v>
      </c>
      <c r="AP303" s="48"/>
      <c r="AQ303" s="48">
        <v>0</v>
      </c>
      <c r="AR303" s="48">
        <v>0</v>
      </c>
      <c r="AS303" s="48">
        <v>0</v>
      </c>
      <c r="AT303" s="48">
        <v>0</v>
      </c>
      <c r="AU303" s="48">
        <v>50</v>
      </c>
      <c r="AV303" s="48">
        <v>10</v>
      </c>
      <c r="AW303" s="48"/>
      <c r="AX303" s="48"/>
      <c r="AY303" s="48"/>
      <c r="AZ303" s="47" t="s">
        <v>870</v>
      </c>
    </row>
    <row r="304" spans="1:52" x14ac:dyDescent="0.35">
      <c r="A304" s="427">
        <f t="shared" si="4"/>
        <v>302</v>
      </c>
      <c r="B304" s="47" t="s">
        <v>1157</v>
      </c>
      <c r="C304" s="47" t="s">
        <v>1158</v>
      </c>
      <c r="D304" s="47" t="s">
        <v>56</v>
      </c>
      <c r="E304" s="47" t="s">
        <v>131</v>
      </c>
      <c r="F304" s="47" t="s">
        <v>59</v>
      </c>
      <c r="G304" s="47" t="s">
        <v>58</v>
      </c>
      <c r="H304" s="47" t="s">
        <v>1058</v>
      </c>
      <c r="I304" s="47" t="s">
        <v>1058</v>
      </c>
      <c r="J304" s="47" t="s">
        <v>1058</v>
      </c>
      <c r="K304" s="47" t="s">
        <v>1058</v>
      </c>
      <c r="L304" s="47"/>
      <c r="M304" s="369"/>
      <c r="N304" s="370"/>
      <c r="O304" s="47" t="s">
        <v>1058</v>
      </c>
      <c r="P304" s="47" t="s">
        <v>1058</v>
      </c>
      <c r="Q304" s="47" t="s">
        <v>1058</v>
      </c>
      <c r="R304" s="47" t="s">
        <v>1058</v>
      </c>
      <c r="S304" s="47" t="s">
        <v>97</v>
      </c>
      <c r="T304" s="369"/>
      <c r="U304" s="370"/>
      <c r="V304" s="47" t="s">
        <v>1059</v>
      </c>
      <c r="W304" s="47" t="s">
        <v>1059</v>
      </c>
      <c r="X304" s="47" t="s">
        <v>1059</v>
      </c>
      <c r="Y304" s="47" t="s">
        <v>1059</v>
      </c>
      <c r="Z304" s="47" t="s">
        <v>99</v>
      </c>
      <c r="AA304" s="369"/>
      <c r="AB304" s="370"/>
      <c r="AC304" s="47" t="s">
        <v>1058</v>
      </c>
      <c r="AD304" s="47" t="s">
        <v>1058</v>
      </c>
      <c r="AE304" s="47" t="s">
        <v>1058</v>
      </c>
      <c r="AF304" s="47" t="s">
        <v>1058</v>
      </c>
      <c r="AG304" s="47" t="s">
        <v>97</v>
      </c>
      <c r="AH304" s="369"/>
      <c r="AI304" s="370"/>
      <c r="AJ304" s="47" t="s">
        <v>1058</v>
      </c>
      <c r="AK304" s="47" t="s">
        <v>1058</v>
      </c>
      <c r="AL304" s="47"/>
      <c r="AM304" s="48">
        <v>2</v>
      </c>
      <c r="AN304" s="48">
        <v>0</v>
      </c>
      <c r="AO304" s="48">
        <v>1</v>
      </c>
      <c r="AP304" s="48"/>
      <c r="AQ304" s="48">
        <v>0</v>
      </c>
      <c r="AR304" s="48">
        <v>0</v>
      </c>
      <c r="AS304" s="48">
        <v>0</v>
      </c>
      <c r="AT304" s="48">
        <v>0</v>
      </c>
      <c r="AU304" s="48">
        <v>20</v>
      </c>
      <c r="AV304" s="48">
        <v>4</v>
      </c>
      <c r="AW304" s="48"/>
      <c r="AX304" s="48"/>
      <c r="AY304" s="48"/>
      <c r="AZ304" s="47" t="s">
        <v>870</v>
      </c>
    </row>
    <row r="305" spans="1:52" x14ac:dyDescent="0.35">
      <c r="A305" s="427">
        <f t="shared" si="4"/>
        <v>303</v>
      </c>
      <c r="B305" s="47" t="s">
        <v>1154</v>
      </c>
      <c r="C305" s="47" t="s">
        <v>1155</v>
      </c>
      <c r="D305" s="47" t="s">
        <v>56</v>
      </c>
      <c r="E305" s="47" t="s">
        <v>131</v>
      </c>
      <c r="F305" s="47" t="s">
        <v>59</v>
      </c>
      <c r="G305" s="47" t="s">
        <v>58</v>
      </c>
      <c r="H305" s="47" t="s">
        <v>97</v>
      </c>
      <c r="I305" s="47"/>
      <c r="J305" s="47" t="s">
        <v>1058</v>
      </c>
      <c r="K305" s="47" t="s">
        <v>1058</v>
      </c>
      <c r="L305" s="47" t="s">
        <v>1058</v>
      </c>
      <c r="M305" s="369"/>
      <c r="N305" s="370"/>
      <c r="O305" s="47" t="s">
        <v>1058</v>
      </c>
      <c r="P305" s="47"/>
      <c r="Q305" s="47"/>
      <c r="R305" s="47" t="s">
        <v>1058</v>
      </c>
      <c r="S305" s="47"/>
      <c r="T305" s="369"/>
      <c r="U305" s="370"/>
      <c r="V305" s="47"/>
      <c r="W305" s="47" t="s">
        <v>1059</v>
      </c>
      <c r="X305" s="47" t="s">
        <v>1059</v>
      </c>
      <c r="Y305" s="47" t="s">
        <v>1059</v>
      </c>
      <c r="Z305" s="47" t="s">
        <v>99</v>
      </c>
      <c r="AA305" s="369"/>
      <c r="AB305" s="370"/>
      <c r="AC305" s="47" t="s">
        <v>1058</v>
      </c>
      <c r="AD305" s="47" t="s">
        <v>1058</v>
      </c>
      <c r="AE305" s="47" t="s">
        <v>1058</v>
      </c>
      <c r="AF305" s="47" t="s">
        <v>1058</v>
      </c>
      <c r="AG305" s="47" t="s">
        <v>97</v>
      </c>
      <c r="AH305" s="369"/>
      <c r="AI305" s="370"/>
      <c r="AJ305" s="47" t="s">
        <v>1059</v>
      </c>
      <c r="AK305" s="47" t="s">
        <v>1059</v>
      </c>
      <c r="AL305" s="47"/>
      <c r="AM305" s="48">
        <v>2</v>
      </c>
      <c r="AN305" s="48">
        <v>0</v>
      </c>
      <c r="AO305" s="48">
        <v>1</v>
      </c>
      <c r="AP305" s="48"/>
      <c r="AQ305" s="48">
        <v>0</v>
      </c>
      <c r="AR305" s="48">
        <v>0</v>
      </c>
      <c r="AS305" s="48">
        <v>0</v>
      </c>
      <c r="AT305" s="48">
        <v>0</v>
      </c>
      <c r="AU305" s="48">
        <v>25</v>
      </c>
      <c r="AV305" s="48">
        <v>5</v>
      </c>
      <c r="AW305" s="48"/>
      <c r="AX305" s="48"/>
      <c r="AY305" s="48"/>
      <c r="AZ305" s="47" t="s">
        <v>870</v>
      </c>
    </row>
    <row r="306" spans="1:52" x14ac:dyDescent="0.35">
      <c r="A306" s="427">
        <f t="shared" si="4"/>
        <v>304</v>
      </c>
      <c r="B306" s="47" t="s">
        <v>1151</v>
      </c>
      <c r="C306" s="47" t="s">
        <v>1152</v>
      </c>
      <c r="D306" s="47" t="s">
        <v>56</v>
      </c>
      <c r="E306" s="47" t="s">
        <v>131</v>
      </c>
      <c r="F306" s="47" t="s">
        <v>57</v>
      </c>
      <c r="G306" s="47" t="s">
        <v>58</v>
      </c>
      <c r="H306" s="47" t="s">
        <v>1058</v>
      </c>
      <c r="I306" s="47" t="s">
        <v>1058</v>
      </c>
      <c r="J306" s="47" t="s">
        <v>1058</v>
      </c>
      <c r="K306" s="47" t="s">
        <v>1058</v>
      </c>
      <c r="L306" s="47" t="s">
        <v>97</v>
      </c>
      <c r="M306" s="369"/>
      <c r="N306" s="370"/>
      <c r="O306" s="47" t="s">
        <v>1058</v>
      </c>
      <c r="P306" s="47" t="s">
        <v>1058</v>
      </c>
      <c r="Q306" s="47" t="s">
        <v>1058</v>
      </c>
      <c r="R306" s="47" t="s">
        <v>1058</v>
      </c>
      <c r="S306" s="47" t="s">
        <v>97</v>
      </c>
      <c r="T306" s="369"/>
      <c r="U306" s="370"/>
      <c r="V306" s="47"/>
      <c r="W306" s="47" t="s">
        <v>1058</v>
      </c>
      <c r="X306" s="47" t="s">
        <v>1058</v>
      </c>
      <c r="Y306" s="47"/>
      <c r="Z306" s="47" t="s">
        <v>1058</v>
      </c>
      <c r="AA306" s="369" t="s">
        <v>97</v>
      </c>
      <c r="AB306" s="370"/>
      <c r="AC306" s="47" t="s">
        <v>1059</v>
      </c>
      <c r="AD306" s="47" t="s">
        <v>1059</v>
      </c>
      <c r="AE306" s="47" t="s">
        <v>1059</v>
      </c>
      <c r="AF306" s="47" t="s">
        <v>1059</v>
      </c>
      <c r="AG306" s="47" t="s">
        <v>99</v>
      </c>
      <c r="AH306" s="369"/>
      <c r="AI306" s="370"/>
      <c r="AJ306" s="47" t="s">
        <v>1058</v>
      </c>
      <c r="AK306" s="47" t="s">
        <v>1058</v>
      </c>
      <c r="AL306" s="47"/>
      <c r="AM306" s="48">
        <v>3</v>
      </c>
      <c r="AN306" s="48">
        <v>0</v>
      </c>
      <c r="AO306" s="48">
        <v>1</v>
      </c>
      <c r="AP306" s="48"/>
      <c r="AQ306" s="48">
        <v>0</v>
      </c>
      <c r="AR306" s="48">
        <v>0</v>
      </c>
      <c r="AS306" s="48">
        <v>0</v>
      </c>
      <c r="AT306" s="48">
        <v>0</v>
      </c>
      <c r="AU306" s="48">
        <v>20</v>
      </c>
      <c r="AV306" s="48">
        <v>4</v>
      </c>
      <c r="AW306" s="48"/>
      <c r="AX306" s="48"/>
      <c r="AY306" s="48"/>
      <c r="AZ306" s="47" t="s">
        <v>870</v>
      </c>
    </row>
    <row r="307" spans="1:52" x14ac:dyDescent="0.35">
      <c r="A307" s="427">
        <f t="shared" si="4"/>
        <v>305</v>
      </c>
      <c r="B307" s="47" t="s">
        <v>1148</v>
      </c>
      <c r="C307" s="47" t="s">
        <v>1149</v>
      </c>
      <c r="D307" s="47" t="s">
        <v>56</v>
      </c>
      <c r="E307" s="47" t="s">
        <v>131</v>
      </c>
      <c r="F307" s="47" t="s">
        <v>57</v>
      </c>
      <c r="G307" s="47" t="s">
        <v>58</v>
      </c>
      <c r="H307" s="47" t="s">
        <v>1058</v>
      </c>
      <c r="I307" s="47" t="s">
        <v>1058</v>
      </c>
      <c r="J307" s="47" t="s">
        <v>1058</v>
      </c>
      <c r="K307" s="47" t="s">
        <v>1058</v>
      </c>
      <c r="L307" s="47" t="s">
        <v>97</v>
      </c>
      <c r="M307" s="369"/>
      <c r="N307" s="370"/>
      <c r="O307" s="47" t="s">
        <v>1059</v>
      </c>
      <c r="P307" s="47" t="s">
        <v>1059</v>
      </c>
      <c r="Q307" s="47"/>
      <c r="R307" s="47" t="s">
        <v>1059</v>
      </c>
      <c r="S307" s="47" t="s">
        <v>1059</v>
      </c>
      <c r="T307" s="369" t="s">
        <v>99</v>
      </c>
      <c r="U307" s="370"/>
      <c r="V307" s="47" t="s">
        <v>1058</v>
      </c>
      <c r="W307" s="47" t="s">
        <v>1058</v>
      </c>
      <c r="X307" s="47" t="s">
        <v>1058</v>
      </c>
      <c r="Y307" s="47" t="s">
        <v>1058</v>
      </c>
      <c r="Z307" s="47" t="s">
        <v>97</v>
      </c>
      <c r="AA307" s="369"/>
      <c r="AB307" s="370"/>
      <c r="AC307" s="47" t="s">
        <v>1058</v>
      </c>
      <c r="AD307" s="47" t="s">
        <v>1059</v>
      </c>
      <c r="AE307" s="47" t="s">
        <v>1059</v>
      </c>
      <c r="AF307" s="47" t="s">
        <v>1059</v>
      </c>
      <c r="AG307" s="47" t="s">
        <v>99</v>
      </c>
      <c r="AH307" s="369"/>
      <c r="AI307" s="370"/>
      <c r="AJ307" s="47" t="s">
        <v>1058</v>
      </c>
      <c r="AK307" s="47" t="s">
        <v>1058</v>
      </c>
      <c r="AL307" s="47"/>
      <c r="AM307" s="48">
        <v>2</v>
      </c>
      <c r="AN307" s="48">
        <v>0</v>
      </c>
      <c r="AO307" s="48">
        <v>2</v>
      </c>
      <c r="AP307" s="48"/>
      <c r="AQ307" s="48">
        <v>0</v>
      </c>
      <c r="AR307" s="48">
        <v>0</v>
      </c>
      <c r="AS307" s="48">
        <v>0</v>
      </c>
      <c r="AT307" s="48">
        <v>0</v>
      </c>
      <c r="AU307" s="48">
        <v>35</v>
      </c>
      <c r="AV307" s="48">
        <v>7</v>
      </c>
      <c r="AW307" s="48"/>
      <c r="AX307" s="48"/>
      <c r="AY307" s="48"/>
      <c r="AZ307" s="47" t="s">
        <v>870</v>
      </c>
    </row>
    <row r="308" spans="1:52" x14ac:dyDescent="0.35">
      <c r="A308" s="427">
        <f t="shared" si="4"/>
        <v>306</v>
      </c>
      <c r="B308" s="47" t="s">
        <v>1145</v>
      </c>
      <c r="C308" s="47" t="s">
        <v>1146</v>
      </c>
      <c r="D308" s="47" t="s">
        <v>56</v>
      </c>
      <c r="E308" s="47" t="s">
        <v>131</v>
      </c>
      <c r="F308" s="47" t="s">
        <v>59</v>
      </c>
      <c r="G308" s="47" t="s">
        <v>58</v>
      </c>
      <c r="H308" s="47" t="s">
        <v>99</v>
      </c>
      <c r="I308" s="47" t="s">
        <v>1059</v>
      </c>
      <c r="J308" s="47" t="s">
        <v>1059</v>
      </c>
      <c r="K308" s="47" t="s">
        <v>1059</v>
      </c>
      <c r="L308" s="47" t="s">
        <v>1059</v>
      </c>
      <c r="M308" s="369"/>
      <c r="N308" s="370"/>
      <c r="O308" s="47" t="s">
        <v>1059</v>
      </c>
      <c r="P308" s="47" t="s">
        <v>1059</v>
      </c>
      <c r="Q308" s="47"/>
      <c r="R308" s="47"/>
      <c r="S308" s="47"/>
      <c r="T308" s="369"/>
      <c r="U308" s="370"/>
      <c r="V308" s="47" t="s">
        <v>1058</v>
      </c>
      <c r="W308" s="47" t="s">
        <v>1058</v>
      </c>
      <c r="X308" s="47" t="s">
        <v>1058</v>
      </c>
      <c r="Y308" s="47"/>
      <c r="Z308" s="47" t="s">
        <v>1058</v>
      </c>
      <c r="AA308" s="369" t="s">
        <v>97</v>
      </c>
      <c r="AB308" s="370"/>
      <c r="AC308" s="47" t="s">
        <v>1059</v>
      </c>
      <c r="AD308" s="47" t="s">
        <v>1059</v>
      </c>
      <c r="AE308" s="47" t="s">
        <v>1059</v>
      </c>
      <c r="AF308" s="47"/>
      <c r="AG308" s="47" t="s">
        <v>1059</v>
      </c>
      <c r="AH308" s="369" t="s">
        <v>99</v>
      </c>
      <c r="AI308" s="370"/>
      <c r="AJ308" s="47"/>
      <c r="AK308" s="47"/>
      <c r="AL308" s="47"/>
      <c r="AM308" s="48">
        <v>1</v>
      </c>
      <c r="AN308" s="48">
        <v>0</v>
      </c>
      <c r="AO308" s="48">
        <v>2</v>
      </c>
      <c r="AP308" s="48"/>
      <c r="AQ308" s="48">
        <v>0</v>
      </c>
      <c r="AR308" s="48">
        <v>0</v>
      </c>
      <c r="AS308" s="48">
        <v>0</v>
      </c>
      <c r="AT308" s="48">
        <v>0</v>
      </c>
      <c r="AU308" s="48">
        <v>50</v>
      </c>
      <c r="AV308" s="48">
        <v>10</v>
      </c>
      <c r="AW308" s="48"/>
      <c r="AX308" s="48"/>
      <c r="AY308" s="48"/>
      <c r="AZ308" s="47" t="s">
        <v>1067</v>
      </c>
    </row>
    <row r="309" spans="1:52" x14ac:dyDescent="0.35">
      <c r="A309" s="427">
        <f t="shared" si="4"/>
        <v>307</v>
      </c>
      <c r="B309" s="47" t="s">
        <v>1142</v>
      </c>
      <c r="C309" s="47" t="s">
        <v>1143</v>
      </c>
      <c r="D309" s="47" t="s">
        <v>56</v>
      </c>
      <c r="E309" s="47" t="s">
        <v>131</v>
      </c>
      <c r="F309" s="47" t="s">
        <v>59</v>
      </c>
      <c r="G309" s="47" t="s">
        <v>58</v>
      </c>
      <c r="H309" s="47" t="s">
        <v>1058</v>
      </c>
      <c r="I309" s="47"/>
      <c r="J309" s="47" t="s">
        <v>1058</v>
      </c>
      <c r="K309" s="47" t="s">
        <v>1059</v>
      </c>
      <c r="L309" s="47" t="s">
        <v>1059</v>
      </c>
      <c r="M309" s="369" t="s">
        <v>99</v>
      </c>
      <c r="N309" s="370"/>
      <c r="O309" s="47" t="s">
        <v>1058</v>
      </c>
      <c r="P309" s="47" t="s">
        <v>1058</v>
      </c>
      <c r="Q309" s="47"/>
      <c r="R309" s="47" t="s">
        <v>1058</v>
      </c>
      <c r="S309" s="47" t="s">
        <v>1058</v>
      </c>
      <c r="T309" s="369" t="s">
        <v>97</v>
      </c>
      <c r="U309" s="370"/>
      <c r="V309" s="47" t="s">
        <v>1059</v>
      </c>
      <c r="W309" s="47" t="s">
        <v>1059</v>
      </c>
      <c r="X309" s="47" t="s">
        <v>1059</v>
      </c>
      <c r="Y309" s="47"/>
      <c r="Z309" s="47" t="s">
        <v>1059</v>
      </c>
      <c r="AA309" s="369" t="s">
        <v>99</v>
      </c>
      <c r="AB309" s="370"/>
      <c r="AC309" s="47" t="s">
        <v>1058</v>
      </c>
      <c r="AD309" s="47" t="s">
        <v>1058</v>
      </c>
      <c r="AE309" s="47" t="s">
        <v>1058</v>
      </c>
      <c r="AF309" s="47"/>
      <c r="AG309" s="47" t="s">
        <v>1058</v>
      </c>
      <c r="AH309" s="369" t="s">
        <v>97</v>
      </c>
      <c r="AI309" s="370"/>
      <c r="AJ309" s="47" t="s">
        <v>1059</v>
      </c>
      <c r="AK309" s="47" t="s">
        <v>1059</v>
      </c>
      <c r="AL309" s="47"/>
      <c r="AM309" s="48">
        <v>2</v>
      </c>
      <c r="AN309" s="48">
        <v>0</v>
      </c>
      <c r="AO309" s="48">
        <v>2</v>
      </c>
      <c r="AP309" s="48"/>
      <c r="AQ309" s="48">
        <v>0</v>
      </c>
      <c r="AR309" s="48">
        <v>0</v>
      </c>
      <c r="AS309" s="48">
        <v>0</v>
      </c>
      <c r="AT309" s="48">
        <v>0</v>
      </c>
      <c r="AU309" s="48">
        <v>40</v>
      </c>
      <c r="AV309" s="48">
        <v>8</v>
      </c>
      <c r="AW309" s="48"/>
      <c r="AX309" s="48"/>
      <c r="AY309" s="48"/>
      <c r="AZ309" s="47" t="s">
        <v>1067</v>
      </c>
    </row>
    <row r="310" spans="1:52" x14ac:dyDescent="0.35">
      <c r="A310" s="427">
        <f t="shared" si="4"/>
        <v>308</v>
      </c>
      <c r="B310" s="47" t="s">
        <v>1139</v>
      </c>
      <c r="C310" s="47" t="s">
        <v>1140</v>
      </c>
      <c r="D310" s="47" t="s">
        <v>56</v>
      </c>
      <c r="E310" s="47" t="s">
        <v>131</v>
      </c>
      <c r="F310" s="47" t="s">
        <v>63</v>
      </c>
      <c r="G310" s="47" t="s">
        <v>58</v>
      </c>
      <c r="H310" s="47" t="s">
        <v>1058</v>
      </c>
      <c r="I310" s="47" t="s">
        <v>1058</v>
      </c>
      <c r="J310" s="47" t="s">
        <v>1058</v>
      </c>
      <c r="K310" s="47" t="s">
        <v>1058</v>
      </c>
      <c r="L310" s="47"/>
      <c r="M310" s="369" t="s">
        <v>97</v>
      </c>
      <c r="N310" s="370"/>
      <c r="O310" s="47" t="s">
        <v>1059</v>
      </c>
      <c r="P310" s="47" t="s">
        <v>1059</v>
      </c>
      <c r="Q310" s="47"/>
      <c r="R310" s="47" t="s">
        <v>1059</v>
      </c>
      <c r="S310" s="47" t="s">
        <v>1059</v>
      </c>
      <c r="T310" s="369" t="s">
        <v>99</v>
      </c>
      <c r="U310" s="370"/>
      <c r="V310" s="47" t="s">
        <v>1058</v>
      </c>
      <c r="W310" s="47" t="s">
        <v>1058</v>
      </c>
      <c r="X310" s="47" t="s">
        <v>1058</v>
      </c>
      <c r="Y310" s="47" t="s">
        <v>1058</v>
      </c>
      <c r="Z310" s="47" t="s">
        <v>97</v>
      </c>
      <c r="AA310" s="369"/>
      <c r="AB310" s="370"/>
      <c r="AC310" s="47" t="s">
        <v>1059</v>
      </c>
      <c r="AD310" s="47" t="s">
        <v>1059</v>
      </c>
      <c r="AE310" s="47" t="s">
        <v>1059</v>
      </c>
      <c r="AF310" s="47"/>
      <c r="AG310" s="47" t="s">
        <v>1059</v>
      </c>
      <c r="AH310" s="369" t="s">
        <v>99</v>
      </c>
      <c r="AI310" s="370"/>
      <c r="AJ310" s="47" t="s">
        <v>1058</v>
      </c>
      <c r="AK310" s="47"/>
      <c r="AL310" s="47"/>
      <c r="AM310" s="48">
        <v>2</v>
      </c>
      <c r="AN310" s="48">
        <v>0</v>
      </c>
      <c r="AO310" s="48">
        <v>2</v>
      </c>
      <c r="AP310" s="48"/>
      <c r="AQ310" s="48">
        <v>0</v>
      </c>
      <c r="AR310" s="48">
        <v>0</v>
      </c>
      <c r="AS310" s="48">
        <v>0</v>
      </c>
      <c r="AT310" s="48">
        <v>0</v>
      </c>
      <c r="AU310" s="48">
        <v>40</v>
      </c>
      <c r="AV310" s="48">
        <v>8</v>
      </c>
      <c r="AW310" s="48"/>
      <c r="AX310" s="48"/>
      <c r="AY310" s="48"/>
      <c r="AZ310" s="47" t="s">
        <v>1068</v>
      </c>
    </row>
    <row r="311" spans="1:52" x14ac:dyDescent="0.35">
      <c r="A311" s="427">
        <f t="shared" si="4"/>
        <v>309</v>
      </c>
      <c r="B311" s="47" t="s">
        <v>1136</v>
      </c>
      <c r="C311" s="47" t="s">
        <v>1137</v>
      </c>
      <c r="D311" s="47" t="s">
        <v>56</v>
      </c>
      <c r="E311" s="47" t="s">
        <v>131</v>
      </c>
      <c r="F311" s="47" t="s">
        <v>63</v>
      </c>
      <c r="G311" s="47" t="s">
        <v>58</v>
      </c>
      <c r="H311" s="47" t="s">
        <v>1058</v>
      </c>
      <c r="I311" s="47" t="s">
        <v>1058</v>
      </c>
      <c r="J311" s="47"/>
      <c r="K311" s="47"/>
      <c r="L311" s="47"/>
      <c r="M311" s="369" t="s">
        <v>97</v>
      </c>
      <c r="N311" s="370"/>
      <c r="O311" s="47"/>
      <c r="P311" s="47"/>
      <c r="Q311" s="47"/>
      <c r="R311" s="47" t="s">
        <v>1059</v>
      </c>
      <c r="S311" s="47" t="s">
        <v>99</v>
      </c>
      <c r="T311" s="369"/>
      <c r="U311" s="370"/>
      <c r="V311" s="47" t="s">
        <v>1058</v>
      </c>
      <c r="W311" s="47" t="s">
        <v>1058</v>
      </c>
      <c r="X311" s="47" t="s">
        <v>1058</v>
      </c>
      <c r="Y311" s="47" t="s">
        <v>1058</v>
      </c>
      <c r="Z311" s="47" t="s">
        <v>97</v>
      </c>
      <c r="AA311" s="369"/>
      <c r="AB311" s="370"/>
      <c r="AC311" s="47" t="s">
        <v>1059</v>
      </c>
      <c r="AD311" s="47" t="s">
        <v>1059</v>
      </c>
      <c r="AE311" s="47" t="s">
        <v>1059</v>
      </c>
      <c r="AF311" s="47" t="s">
        <v>1059</v>
      </c>
      <c r="AG311" s="47"/>
      <c r="AH311" s="369" t="s">
        <v>99</v>
      </c>
      <c r="AI311" s="370"/>
      <c r="AJ311" s="47" t="s">
        <v>1058</v>
      </c>
      <c r="AK311" s="47"/>
      <c r="AL311" s="47"/>
      <c r="AM311" s="48">
        <v>2</v>
      </c>
      <c r="AN311" s="48">
        <v>0</v>
      </c>
      <c r="AO311" s="48">
        <v>1</v>
      </c>
      <c r="AP311" s="48"/>
      <c r="AQ311" s="48">
        <v>0</v>
      </c>
      <c r="AR311" s="48">
        <v>0</v>
      </c>
      <c r="AS311" s="48">
        <v>0</v>
      </c>
      <c r="AT311" s="48">
        <v>0</v>
      </c>
      <c r="AU311" s="48">
        <v>25</v>
      </c>
      <c r="AV311" s="48">
        <v>5</v>
      </c>
      <c r="AW311" s="48"/>
      <c r="AX311" s="48"/>
      <c r="AY311" s="48"/>
      <c r="AZ311" s="47" t="s">
        <v>1068</v>
      </c>
    </row>
    <row r="312" spans="1:52" x14ac:dyDescent="0.35">
      <c r="A312" s="427">
        <f t="shared" si="4"/>
        <v>310</v>
      </c>
      <c r="B312" s="47" t="s">
        <v>1133</v>
      </c>
      <c r="C312" s="47" t="s">
        <v>1134</v>
      </c>
      <c r="D312" s="47" t="s">
        <v>56</v>
      </c>
      <c r="E312" s="47" t="s">
        <v>131</v>
      </c>
      <c r="F312" s="47" t="s">
        <v>63</v>
      </c>
      <c r="G312" s="47" t="s">
        <v>58</v>
      </c>
      <c r="H312" s="47" t="s">
        <v>1058</v>
      </c>
      <c r="I312" s="47" t="s">
        <v>1058</v>
      </c>
      <c r="J312" s="47"/>
      <c r="K312" s="47" t="s">
        <v>1058</v>
      </c>
      <c r="L312" s="47" t="s">
        <v>1058</v>
      </c>
      <c r="M312" s="369" t="s">
        <v>97</v>
      </c>
      <c r="N312" s="370"/>
      <c r="O312" s="47" t="s">
        <v>1059</v>
      </c>
      <c r="P312" s="47" t="s">
        <v>1059</v>
      </c>
      <c r="Q312" s="47" t="s">
        <v>1059</v>
      </c>
      <c r="R312" s="47" t="s">
        <v>1059</v>
      </c>
      <c r="S312" s="47"/>
      <c r="T312" s="369" t="s">
        <v>99</v>
      </c>
      <c r="U312" s="370"/>
      <c r="V312" s="47" t="s">
        <v>1058</v>
      </c>
      <c r="W312" s="47" t="s">
        <v>1058</v>
      </c>
      <c r="X312" s="47" t="s">
        <v>1058</v>
      </c>
      <c r="Y312" s="47" t="s">
        <v>1058</v>
      </c>
      <c r="Z312" s="47" t="s">
        <v>97</v>
      </c>
      <c r="AA312" s="369"/>
      <c r="AB312" s="370"/>
      <c r="AC312" s="47" t="s">
        <v>1059</v>
      </c>
      <c r="AD312" s="47" t="s">
        <v>1059</v>
      </c>
      <c r="AE312" s="47" t="s">
        <v>1059</v>
      </c>
      <c r="AF312" s="47" t="s">
        <v>1059</v>
      </c>
      <c r="AG312" s="47"/>
      <c r="AH312" s="369" t="s">
        <v>99</v>
      </c>
      <c r="AI312" s="370"/>
      <c r="AJ312" s="47" t="s">
        <v>1058</v>
      </c>
      <c r="AK312" s="47"/>
      <c r="AL312" s="47"/>
      <c r="AM312" s="48">
        <v>2</v>
      </c>
      <c r="AN312" s="48">
        <v>0</v>
      </c>
      <c r="AO312" s="48">
        <v>2</v>
      </c>
      <c r="AP312" s="48"/>
      <c r="AQ312" s="48">
        <v>0</v>
      </c>
      <c r="AR312" s="48">
        <v>0</v>
      </c>
      <c r="AS312" s="48">
        <v>0</v>
      </c>
      <c r="AT312" s="48">
        <v>0</v>
      </c>
      <c r="AU312" s="48">
        <v>40</v>
      </c>
      <c r="AV312" s="48">
        <v>8</v>
      </c>
      <c r="AW312" s="48"/>
      <c r="AX312" s="48"/>
      <c r="AY312" s="48"/>
      <c r="AZ312" s="47" t="s">
        <v>870</v>
      </c>
    </row>
    <row r="313" spans="1:52" x14ac:dyDescent="0.35">
      <c r="A313" s="427">
        <f t="shared" si="4"/>
        <v>311</v>
      </c>
      <c r="B313" s="47" t="s">
        <v>1130</v>
      </c>
      <c r="C313" s="47" t="s">
        <v>1131</v>
      </c>
      <c r="D313" s="47" t="s">
        <v>56</v>
      </c>
      <c r="E313" s="47" t="s">
        <v>131</v>
      </c>
      <c r="F313" s="47" t="s">
        <v>63</v>
      </c>
      <c r="G313" s="47" t="s">
        <v>58</v>
      </c>
      <c r="H313" s="47"/>
      <c r="I313" s="47"/>
      <c r="J313" s="47"/>
      <c r="K313" s="47"/>
      <c r="L313" s="47"/>
      <c r="M313" s="369"/>
      <c r="N313" s="370"/>
      <c r="O313" s="47" t="s">
        <v>1058</v>
      </c>
      <c r="P313" s="47" t="s">
        <v>1058</v>
      </c>
      <c r="Q313" s="47" t="s">
        <v>1058</v>
      </c>
      <c r="R313" s="47" t="s">
        <v>1058</v>
      </c>
      <c r="S313" s="47"/>
      <c r="T313" s="369"/>
      <c r="U313" s="370"/>
      <c r="V313" s="47" t="s">
        <v>1058</v>
      </c>
      <c r="W313" s="47" t="s">
        <v>1059</v>
      </c>
      <c r="X313" s="47"/>
      <c r="Y313" s="47" t="s">
        <v>1059</v>
      </c>
      <c r="Z313" s="47"/>
      <c r="AA313" s="369"/>
      <c r="AB313" s="370"/>
      <c r="AC313" s="47" t="s">
        <v>1058</v>
      </c>
      <c r="AD313" s="47"/>
      <c r="AE313" s="47" t="s">
        <v>1058</v>
      </c>
      <c r="AF313" s="47" t="s">
        <v>1058</v>
      </c>
      <c r="AG313" s="47"/>
      <c r="AH313" s="369" t="s">
        <v>97</v>
      </c>
      <c r="AI313" s="370"/>
      <c r="AJ313" s="47"/>
      <c r="AK313" s="47" t="s">
        <v>1059</v>
      </c>
      <c r="AL313" s="47"/>
      <c r="AM313" s="48">
        <v>1</v>
      </c>
      <c r="AN313" s="48">
        <v>0</v>
      </c>
      <c r="AO313" s="48">
        <v>0</v>
      </c>
      <c r="AP313" s="48"/>
      <c r="AQ313" s="48">
        <v>0</v>
      </c>
      <c r="AR313" s="48">
        <v>0</v>
      </c>
      <c r="AS313" s="48">
        <v>0</v>
      </c>
      <c r="AT313" s="48">
        <v>0</v>
      </c>
      <c r="AU313" s="48">
        <v>15</v>
      </c>
      <c r="AV313" s="48">
        <v>3</v>
      </c>
      <c r="AW313" s="48"/>
      <c r="AX313" s="48"/>
      <c r="AY313" s="48"/>
      <c r="AZ313" s="47" t="s">
        <v>870</v>
      </c>
    </row>
    <row r="314" spans="1:52" x14ac:dyDescent="0.35">
      <c r="A314" s="427">
        <f t="shared" si="4"/>
        <v>312</v>
      </c>
      <c r="B314" s="47" t="s">
        <v>1127</v>
      </c>
      <c r="C314" s="47" t="s">
        <v>1128</v>
      </c>
      <c r="D314" s="47" t="s">
        <v>56</v>
      </c>
      <c r="E314" s="47" t="s">
        <v>131</v>
      </c>
      <c r="F314" s="47" t="s">
        <v>59</v>
      </c>
      <c r="G314" s="47" t="s">
        <v>58</v>
      </c>
      <c r="H314" s="47" t="s">
        <v>1058</v>
      </c>
      <c r="I314" s="47" t="s">
        <v>1058</v>
      </c>
      <c r="J314" s="47" t="s">
        <v>1058</v>
      </c>
      <c r="K314" s="47"/>
      <c r="L314" s="47" t="s">
        <v>1058</v>
      </c>
      <c r="M314" s="369" t="s">
        <v>97</v>
      </c>
      <c r="N314" s="370"/>
      <c r="O314" s="47" t="s">
        <v>1059</v>
      </c>
      <c r="P314" s="47" t="s">
        <v>1059</v>
      </c>
      <c r="Q314" s="47" t="s">
        <v>1059</v>
      </c>
      <c r="R314" s="47" t="s">
        <v>1059</v>
      </c>
      <c r="S314" s="47" t="s">
        <v>99</v>
      </c>
      <c r="T314" s="369"/>
      <c r="U314" s="370"/>
      <c r="V314" s="47"/>
      <c r="W314" s="47"/>
      <c r="X314" s="47"/>
      <c r="Y314" s="47" t="s">
        <v>1058</v>
      </c>
      <c r="Z314" s="47" t="s">
        <v>97</v>
      </c>
      <c r="AA314" s="369"/>
      <c r="AB314" s="370"/>
      <c r="AC314" s="47" t="s">
        <v>1059</v>
      </c>
      <c r="AD314" s="47" t="s">
        <v>1059</v>
      </c>
      <c r="AE314" s="47" t="s">
        <v>1059</v>
      </c>
      <c r="AF314" s="47" t="s">
        <v>1059</v>
      </c>
      <c r="AG314" s="47" t="s">
        <v>99</v>
      </c>
      <c r="AH314" s="369"/>
      <c r="AI314" s="370"/>
      <c r="AJ314" s="47" t="s">
        <v>1058</v>
      </c>
      <c r="AK314" s="47" t="s">
        <v>1058</v>
      </c>
      <c r="AL314" s="47"/>
      <c r="AM314" s="48">
        <v>2</v>
      </c>
      <c r="AN314" s="48">
        <v>0</v>
      </c>
      <c r="AO314" s="48">
        <v>2</v>
      </c>
      <c r="AP314" s="48"/>
      <c r="AQ314" s="48">
        <v>0</v>
      </c>
      <c r="AR314" s="48">
        <v>0</v>
      </c>
      <c r="AS314" s="48">
        <v>0</v>
      </c>
      <c r="AT314" s="48">
        <v>0</v>
      </c>
      <c r="AU314" s="48">
        <v>40</v>
      </c>
      <c r="AV314" s="48">
        <v>8</v>
      </c>
      <c r="AW314" s="48"/>
      <c r="AX314" s="48"/>
      <c r="AY314" s="48"/>
      <c r="AZ314" s="47" t="s">
        <v>870</v>
      </c>
    </row>
    <row r="315" spans="1:52" x14ac:dyDescent="0.35">
      <c r="A315" s="427">
        <f t="shared" si="4"/>
        <v>313</v>
      </c>
      <c r="B315" s="47" t="s">
        <v>1124</v>
      </c>
      <c r="C315" s="47" t="s">
        <v>1125</v>
      </c>
      <c r="D315" s="47" t="s">
        <v>56</v>
      </c>
      <c r="E315" s="47" t="s">
        <v>131</v>
      </c>
      <c r="F315" s="47" t="s">
        <v>57</v>
      </c>
      <c r="G315" s="47" t="s">
        <v>58</v>
      </c>
      <c r="H315" s="47" t="s">
        <v>1059</v>
      </c>
      <c r="I315" s="47" t="s">
        <v>1059</v>
      </c>
      <c r="J315" s="47" t="s">
        <v>1059</v>
      </c>
      <c r="K315" s="47" t="s">
        <v>1059</v>
      </c>
      <c r="L315" s="47" t="s">
        <v>99</v>
      </c>
      <c r="M315" s="369"/>
      <c r="N315" s="370"/>
      <c r="O315" s="47" t="s">
        <v>1058</v>
      </c>
      <c r="P315" s="47"/>
      <c r="Q315" s="47" t="s">
        <v>1058</v>
      </c>
      <c r="R315" s="47" t="s">
        <v>1058</v>
      </c>
      <c r="S315" s="47" t="s">
        <v>1058</v>
      </c>
      <c r="T315" s="369" t="s">
        <v>97</v>
      </c>
      <c r="U315" s="370"/>
      <c r="V315" s="47" t="s">
        <v>1059</v>
      </c>
      <c r="W315" s="47" t="s">
        <v>1059</v>
      </c>
      <c r="X315" s="47" t="s">
        <v>1059</v>
      </c>
      <c r="Y315" s="47" t="s">
        <v>1059</v>
      </c>
      <c r="Z315" s="47" t="s">
        <v>99</v>
      </c>
      <c r="AA315" s="369"/>
      <c r="AB315" s="370"/>
      <c r="AC315" s="47" t="s">
        <v>1058</v>
      </c>
      <c r="AD315" s="47" t="s">
        <v>1058</v>
      </c>
      <c r="AE315" s="47" t="s">
        <v>1058</v>
      </c>
      <c r="AF315" s="47" t="s">
        <v>1058</v>
      </c>
      <c r="AG315" s="47" t="s">
        <v>97</v>
      </c>
      <c r="AH315" s="369"/>
      <c r="AI315" s="370"/>
      <c r="AJ315" s="47" t="s">
        <v>1059</v>
      </c>
      <c r="AK315" s="47" t="s">
        <v>1059</v>
      </c>
      <c r="AL315" s="47"/>
      <c r="AM315" s="48">
        <v>2</v>
      </c>
      <c r="AN315" s="48">
        <v>0</v>
      </c>
      <c r="AO315" s="48">
        <v>2</v>
      </c>
      <c r="AP315" s="48"/>
      <c r="AQ315" s="48">
        <v>0</v>
      </c>
      <c r="AR315" s="48">
        <v>0</v>
      </c>
      <c r="AS315" s="48">
        <v>0</v>
      </c>
      <c r="AT315" s="48">
        <v>0</v>
      </c>
      <c r="AU315" s="48">
        <v>50</v>
      </c>
      <c r="AV315" s="48">
        <v>10</v>
      </c>
      <c r="AW315" s="48"/>
      <c r="AX315" s="48"/>
      <c r="AY315" s="48"/>
      <c r="AZ315" s="47" t="s">
        <v>870</v>
      </c>
    </row>
    <row r="316" spans="1:52" x14ac:dyDescent="0.35">
      <c r="A316" s="427">
        <f t="shared" si="4"/>
        <v>314</v>
      </c>
      <c r="B316" s="47" t="s">
        <v>1121</v>
      </c>
      <c r="C316" s="47" t="s">
        <v>1122</v>
      </c>
      <c r="D316" s="47" t="s">
        <v>56</v>
      </c>
      <c r="E316" s="47" t="s">
        <v>131</v>
      </c>
      <c r="F316" s="47" t="s">
        <v>67</v>
      </c>
      <c r="G316" s="47" t="s">
        <v>58</v>
      </c>
      <c r="H316" s="47" t="s">
        <v>1058</v>
      </c>
      <c r="I316" s="47" t="s">
        <v>1058</v>
      </c>
      <c r="J316" s="47"/>
      <c r="K316" s="47"/>
      <c r="L316" s="47" t="s">
        <v>1058</v>
      </c>
      <c r="M316" s="369" t="s">
        <v>97</v>
      </c>
      <c r="N316" s="370"/>
      <c r="O316" s="47" t="s">
        <v>1059</v>
      </c>
      <c r="P316" s="47" t="s">
        <v>1059</v>
      </c>
      <c r="Q316" s="47" t="s">
        <v>1059</v>
      </c>
      <c r="R316" s="47" t="s">
        <v>1059</v>
      </c>
      <c r="S316" s="47" t="s">
        <v>99</v>
      </c>
      <c r="T316" s="369"/>
      <c r="U316" s="370"/>
      <c r="V316" s="47" t="s">
        <v>1059</v>
      </c>
      <c r="W316" s="47" t="s">
        <v>1059</v>
      </c>
      <c r="X316" s="47" t="s">
        <v>1059</v>
      </c>
      <c r="Y316" s="47" t="s">
        <v>1059</v>
      </c>
      <c r="Z316" s="47"/>
      <c r="AA316" s="369" t="s">
        <v>99</v>
      </c>
      <c r="AB316" s="370"/>
      <c r="AC316" s="47" t="s">
        <v>1059</v>
      </c>
      <c r="AD316" s="47" t="s">
        <v>1059</v>
      </c>
      <c r="AE316" s="47" t="s">
        <v>1059</v>
      </c>
      <c r="AF316" s="47" t="s">
        <v>1059</v>
      </c>
      <c r="AG316" s="47" t="s">
        <v>99</v>
      </c>
      <c r="AH316" s="369"/>
      <c r="AI316" s="370"/>
      <c r="AJ316" s="47" t="s">
        <v>1059</v>
      </c>
      <c r="AK316" s="47"/>
      <c r="AL316" s="47"/>
      <c r="AM316" s="48">
        <v>1</v>
      </c>
      <c r="AN316" s="48">
        <v>0</v>
      </c>
      <c r="AO316" s="48">
        <v>3</v>
      </c>
      <c r="AP316" s="48"/>
      <c r="AQ316" s="48">
        <v>0</v>
      </c>
      <c r="AR316" s="48">
        <v>0</v>
      </c>
      <c r="AS316" s="48">
        <v>0</v>
      </c>
      <c r="AT316" s="48">
        <v>0</v>
      </c>
      <c r="AU316" s="48">
        <v>65</v>
      </c>
      <c r="AV316" s="48">
        <v>13</v>
      </c>
      <c r="AW316" s="48"/>
      <c r="AX316" s="48"/>
      <c r="AY316" s="48"/>
      <c r="AZ316" s="47" t="s">
        <v>870</v>
      </c>
    </row>
    <row r="317" spans="1:52" x14ac:dyDescent="0.35">
      <c r="A317" s="427">
        <f t="shared" si="4"/>
        <v>315</v>
      </c>
      <c r="B317" s="47" t="s">
        <v>1117</v>
      </c>
      <c r="C317" s="47" t="s">
        <v>1118</v>
      </c>
      <c r="D317" s="47" t="s">
        <v>56</v>
      </c>
      <c r="E317" s="47" t="s">
        <v>131</v>
      </c>
      <c r="F317" s="47" t="s">
        <v>57</v>
      </c>
      <c r="G317" s="47" t="s">
        <v>58</v>
      </c>
      <c r="H317" s="47" t="s">
        <v>1059</v>
      </c>
      <c r="I317" s="47" t="s">
        <v>1059</v>
      </c>
      <c r="J317" s="47" t="s">
        <v>1059</v>
      </c>
      <c r="K317" s="47"/>
      <c r="L317" s="47"/>
      <c r="M317" s="369"/>
      <c r="N317" s="370"/>
      <c r="O317" s="47"/>
      <c r="P317" s="47" t="s">
        <v>1058</v>
      </c>
      <c r="Q317" s="47" t="s">
        <v>1058</v>
      </c>
      <c r="R317" s="47" t="s">
        <v>1058</v>
      </c>
      <c r="S317" s="47" t="s">
        <v>1059</v>
      </c>
      <c r="T317" s="369" t="s">
        <v>99</v>
      </c>
      <c r="U317" s="370"/>
      <c r="V317" s="47" t="s">
        <v>1059</v>
      </c>
      <c r="W317" s="47" t="s">
        <v>1059</v>
      </c>
      <c r="X317" s="47" t="s">
        <v>1059</v>
      </c>
      <c r="Y317" s="47" t="s">
        <v>1059</v>
      </c>
      <c r="Z317" s="47"/>
      <c r="AA317" s="369" t="s">
        <v>99</v>
      </c>
      <c r="AB317" s="370"/>
      <c r="AC317" s="47"/>
      <c r="AD317" s="47" t="s">
        <v>1058</v>
      </c>
      <c r="AE317" s="47" t="s">
        <v>1058</v>
      </c>
      <c r="AF317" s="47"/>
      <c r="AG317" s="47" t="s">
        <v>1058</v>
      </c>
      <c r="AH317" s="369"/>
      <c r="AI317" s="370"/>
      <c r="AJ317" s="47" t="s">
        <v>1059</v>
      </c>
      <c r="AK317" s="47"/>
      <c r="AL317" s="47"/>
      <c r="AM317" s="48">
        <v>0</v>
      </c>
      <c r="AN317" s="48">
        <v>0</v>
      </c>
      <c r="AO317" s="48">
        <v>2</v>
      </c>
      <c r="AP317" s="48"/>
      <c r="AQ317" s="48">
        <v>0</v>
      </c>
      <c r="AR317" s="48">
        <v>0</v>
      </c>
      <c r="AS317" s="48">
        <v>0</v>
      </c>
      <c r="AT317" s="48">
        <v>0</v>
      </c>
      <c r="AU317" s="48">
        <v>45</v>
      </c>
      <c r="AV317" s="48">
        <v>9</v>
      </c>
      <c r="AW317" s="48"/>
      <c r="AX317" s="48"/>
      <c r="AY317" s="48"/>
      <c r="AZ317" s="47" t="s">
        <v>870</v>
      </c>
    </row>
    <row r="318" spans="1:52" x14ac:dyDescent="0.35">
      <c r="A318" s="427">
        <f t="shared" si="4"/>
        <v>316</v>
      </c>
      <c r="B318" s="47" t="s">
        <v>1114</v>
      </c>
      <c r="C318" s="47" t="s">
        <v>1115</v>
      </c>
      <c r="D318" s="47" t="s">
        <v>56</v>
      </c>
      <c r="E318" s="47" t="s">
        <v>131</v>
      </c>
      <c r="F318" s="47" t="s">
        <v>67</v>
      </c>
      <c r="G318" s="47" t="s">
        <v>58</v>
      </c>
      <c r="H318" s="47" t="s">
        <v>1059</v>
      </c>
      <c r="I318" s="47" t="s">
        <v>1059</v>
      </c>
      <c r="J318" s="47" t="s">
        <v>1059</v>
      </c>
      <c r="K318" s="47"/>
      <c r="L318" s="47" t="s">
        <v>1059</v>
      </c>
      <c r="M318" s="369" t="s">
        <v>99</v>
      </c>
      <c r="N318" s="370"/>
      <c r="O318" s="47"/>
      <c r="P318" s="47" t="s">
        <v>1058</v>
      </c>
      <c r="Q318" s="47"/>
      <c r="R318" s="47" t="s">
        <v>1058</v>
      </c>
      <c r="S318" s="47" t="s">
        <v>1058</v>
      </c>
      <c r="T318" s="369" t="s">
        <v>97</v>
      </c>
      <c r="U318" s="370"/>
      <c r="V318" s="47"/>
      <c r="W318" s="47"/>
      <c r="X318" s="47"/>
      <c r="Y318" s="47"/>
      <c r="Z318" s="47"/>
      <c r="AA318" s="369"/>
      <c r="AB318" s="370"/>
      <c r="AC318" s="47"/>
      <c r="AD318" s="47"/>
      <c r="AE318" s="47"/>
      <c r="AF318" s="47"/>
      <c r="AG318" s="47"/>
      <c r="AH318" s="369"/>
      <c r="AI318" s="370"/>
      <c r="AJ318" s="47"/>
      <c r="AK318" s="47"/>
      <c r="AL318" s="47"/>
      <c r="AM318" s="48">
        <v>1</v>
      </c>
      <c r="AN318" s="48">
        <v>0</v>
      </c>
      <c r="AO318" s="48">
        <v>1</v>
      </c>
      <c r="AP318" s="48"/>
      <c r="AQ318" s="48">
        <v>0</v>
      </c>
      <c r="AR318" s="48">
        <v>0</v>
      </c>
      <c r="AS318" s="48">
        <v>0</v>
      </c>
      <c r="AT318" s="48">
        <v>0</v>
      </c>
      <c r="AU318" s="48">
        <v>20</v>
      </c>
      <c r="AV318" s="48">
        <v>4</v>
      </c>
      <c r="AW318" s="48"/>
      <c r="AX318" s="48"/>
      <c r="AY318" s="48"/>
      <c r="AZ318" s="47" t="s">
        <v>319</v>
      </c>
    </row>
    <row r="319" spans="1:52" x14ac:dyDescent="0.35">
      <c r="A319" s="427">
        <f t="shared" si="4"/>
        <v>317</v>
      </c>
      <c r="B319" s="47" t="s">
        <v>1109</v>
      </c>
      <c r="C319" s="47" t="s">
        <v>1110</v>
      </c>
      <c r="D319" s="47" t="s">
        <v>56</v>
      </c>
      <c r="E319" s="47" t="s">
        <v>131</v>
      </c>
      <c r="F319" s="47" t="s">
        <v>59</v>
      </c>
      <c r="G319" s="47" t="s">
        <v>58</v>
      </c>
      <c r="H319" s="47"/>
      <c r="I319" s="47"/>
      <c r="J319" s="47"/>
      <c r="K319" s="47" t="s">
        <v>1058</v>
      </c>
      <c r="L319" s="47" t="s">
        <v>1058</v>
      </c>
      <c r="M319" s="369" t="s">
        <v>97</v>
      </c>
      <c r="N319" s="370"/>
      <c r="O319" s="47"/>
      <c r="P319" s="47" t="s">
        <v>1059</v>
      </c>
      <c r="Q319" s="47" t="s">
        <v>1059</v>
      </c>
      <c r="R319" s="47" t="s">
        <v>1059</v>
      </c>
      <c r="S319" s="47" t="s">
        <v>99</v>
      </c>
      <c r="T319" s="369"/>
      <c r="U319" s="370"/>
      <c r="V319" s="47" t="s">
        <v>1058</v>
      </c>
      <c r="W319" s="47" t="s">
        <v>1058</v>
      </c>
      <c r="X319" s="47" t="s">
        <v>1058</v>
      </c>
      <c r="Y319" s="47" t="s">
        <v>1058</v>
      </c>
      <c r="Z319" s="47" t="s">
        <v>97</v>
      </c>
      <c r="AA319" s="369"/>
      <c r="AB319" s="370"/>
      <c r="AC319" s="47" t="s">
        <v>1059</v>
      </c>
      <c r="AD319" s="47" t="s">
        <v>1059</v>
      </c>
      <c r="AE319" s="47" t="s">
        <v>1059</v>
      </c>
      <c r="AF319" s="47" t="s">
        <v>1059</v>
      </c>
      <c r="AG319" s="47" t="s">
        <v>99</v>
      </c>
      <c r="AH319" s="369"/>
      <c r="AI319" s="370"/>
      <c r="AJ319" s="47"/>
      <c r="AK319" s="47"/>
      <c r="AL319" s="47"/>
      <c r="AM319" s="430">
        <v>1.9978</v>
      </c>
      <c r="AN319" s="48">
        <v>0</v>
      </c>
      <c r="AO319" s="48">
        <v>2</v>
      </c>
      <c r="AP319" s="48"/>
      <c r="AQ319" s="48">
        <v>0</v>
      </c>
      <c r="AR319" s="48">
        <v>0</v>
      </c>
      <c r="AS319" s="48">
        <v>0</v>
      </c>
      <c r="AT319" s="48">
        <v>0</v>
      </c>
      <c r="AU319" s="48">
        <v>35</v>
      </c>
      <c r="AV319" s="48">
        <v>7</v>
      </c>
      <c r="AW319" s="48"/>
      <c r="AX319" s="48"/>
      <c r="AY319" s="48"/>
      <c r="AZ319" s="47" t="s">
        <v>1067</v>
      </c>
    </row>
    <row r="320" spans="1:52" x14ac:dyDescent="0.35">
      <c r="A320" s="427">
        <f t="shared" si="4"/>
        <v>318</v>
      </c>
      <c r="B320" s="47" t="s">
        <v>1106</v>
      </c>
      <c r="C320" s="47" t="s">
        <v>1107</v>
      </c>
      <c r="D320" s="47" t="s">
        <v>56</v>
      </c>
      <c r="E320" s="47" t="s">
        <v>131</v>
      </c>
      <c r="F320" s="47" t="s">
        <v>57</v>
      </c>
      <c r="G320" s="47" t="s">
        <v>58</v>
      </c>
      <c r="H320" s="47" t="s">
        <v>1058</v>
      </c>
      <c r="I320" s="47" t="s">
        <v>1058</v>
      </c>
      <c r="J320" s="47"/>
      <c r="K320" s="47"/>
      <c r="L320" s="47"/>
      <c r="M320" s="369"/>
      <c r="N320" s="370"/>
      <c r="O320" s="47" t="s">
        <v>1059</v>
      </c>
      <c r="P320" s="47" t="s">
        <v>1059</v>
      </c>
      <c r="Q320" s="47" t="s">
        <v>1059</v>
      </c>
      <c r="R320" s="47" t="s">
        <v>1059</v>
      </c>
      <c r="S320" s="47" t="s">
        <v>99</v>
      </c>
      <c r="T320" s="369"/>
      <c r="U320" s="370"/>
      <c r="V320" s="47" t="s">
        <v>1058</v>
      </c>
      <c r="W320" s="47"/>
      <c r="X320" s="47" t="s">
        <v>1058</v>
      </c>
      <c r="Y320" s="47" t="s">
        <v>1058</v>
      </c>
      <c r="Z320" s="47" t="s">
        <v>97</v>
      </c>
      <c r="AA320" s="369"/>
      <c r="AB320" s="370"/>
      <c r="AC320" s="47"/>
      <c r="AD320" s="47" t="s">
        <v>1059</v>
      </c>
      <c r="AE320" s="47" t="s">
        <v>1059</v>
      </c>
      <c r="AF320" s="47" t="s">
        <v>1059</v>
      </c>
      <c r="AG320" s="47" t="s">
        <v>1059</v>
      </c>
      <c r="AH320" s="369"/>
      <c r="AI320" s="370"/>
      <c r="AJ320" s="47"/>
      <c r="AK320" s="47"/>
      <c r="AL320" s="47"/>
      <c r="AM320" s="48">
        <v>1</v>
      </c>
      <c r="AN320" s="48">
        <v>0</v>
      </c>
      <c r="AO320" s="48">
        <v>1</v>
      </c>
      <c r="AP320" s="48"/>
      <c r="AQ320" s="48">
        <v>0</v>
      </c>
      <c r="AR320" s="48">
        <v>0</v>
      </c>
      <c r="AS320" s="48">
        <v>0</v>
      </c>
      <c r="AT320" s="48">
        <v>0</v>
      </c>
      <c r="AU320" s="48">
        <v>40</v>
      </c>
      <c r="AV320" s="48">
        <v>8</v>
      </c>
      <c r="AW320" s="48"/>
      <c r="AX320" s="48"/>
      <c r="AY320" s="48"/>
      <c r="AZ320" s="47" t="s">
        <v>1067</v>
      </c>
    </row>
    <row r="321" spans="1:52" x14ac:dyDescent="0.35">
      <c r="A321" s="427">
        <f t="shared" si="4"/>
        <v>319</v>
      </c>
      <c r="B321" s="47" t="s">
        <v>1103</v>
      </c>
      <c r="C321" s="47" t="s">
        <v>1104</v>
      </c>
      <c r="D321" s="47" t="s">
        <v>56</v>
      </c>
      <c r="E321" s="47" t="s">
        <v>131</v>
      </c>
      <c r="F321" s="47" t="s">
        <v>67</v>
      </c>
      <c r="G321" s="47" t="s">
        <v>58</v>
      </c>
      <c r="H321" s="47" t="s">
        <v>1059</v>
      </c>
      <c r="I321" s="47" t="s">
        <v>1059</v>
      </c>
      <c r="J321" s="47" t="s">
        <v>1059</v>
      </c>
      <c r="K321" s="47" t="s">
        <v>1059</v>
      </c>
      <c r="L321" s="47" t="s">
        <v>99</v>
      </c>
      <c r="M321" s="369"/>
      <c r="N321" s="370"/>
      <c r="O321" s="47"/>
      <c r="P321" s="47" t="s">
        <v>1058</v>
      </c>
      <c r="Q321" s="47" t="s">
        <v>1058</v>
      </c>
      <c r="R321" s="47" t="s">
        <v>1058</v>
      </c>
      <c r="S321" s="47" t="s">
        <v>1058</v>
      </c>
      <c r="T321" s="369" t="s">
        <v>97</v>
      </c>
      <c r="U321" s="370"/>
      <c r="V321" s="47" t="s">
        <v>1059</v>
      </c>
      <c r="W321" s="47" t="s">
        <v>1059</v>
      </c>
      <c r="X321" s="47" t="s">
        <v>1059</v>
      </c>
      <c r="Y321" s="47" t="s">
        <v>1059</v>
      </c>
      <c r="Z321" s="47" t="s">
        <v>99</v>
      </c>
      <c r="AA321" s="369"/>
      <c r="AB321" s="370"/>
      <c r="AC321" s="47"/>
      <c r="AD321" s="47" t="s">
        <v>1058</v>
      </c>
      <c r="AE321" s="47" t="s">
        <v>1058</v>
      </c>
      <c r="AF321" s="47" t="s">
        <v>1058</v>
      </c>
      <c r="AG321" s="47" t="s">
        <v>1058</v>
      </c>
      <c r="AH321" s="369" t="s">
        <v>97</v>
      </c>
      <c r="AI321" s="370"/>
      <c r="AJ321" s="47"/>
      <c r="AK321" s="47" t="s">
        <v>1059</v>
      </c>
      <c r="AL321" s="47"/>
      <c r="AM321" s="48">
        <v>2</v>
      </c>
      <c r="AN321" s="48">
        <v>0</v>
      </c>
      <c r="AO321" s="48">
        <v>1</v>
      </c>
      <c r="AP321" s="48"/>
      <c r="AQ321" s="48">
        <v>0</v>
      </c>
      <c r="AR321" s="48">
        <v>0</v>
      </c>
      <c r="AS321" s="48">
        <v>0</v>
      </c>
      <c r="AT321" s="48">
        <v>0</v>
      </c>
      <c r="AU321" s="48">
        <v>45</v>
      </c>
      <c r="AV321" s="48">
        <v>9</v>
      </c>
      <c r="AW321" s="48"/>
      <c r="AX321" s="48"/>
      <c r="AY321" s="48"/>
      <c r="AZ321" s="47" t="s">
        <v>1067</v>
      </c>
    </row>
    <row r="322" spans="1:52" x14ac:dyDescent="0.35">
      <c r="A322" s="427">
        <f t="shared" si="4"/>
        <v>320</v>
      </c>
      <c r="B322" s="47" t="s">
        <v>1100</v>
      </c>
      <c r="C322" s="47" t="s">
        <v>1101</v>
      </c>
      <c r="D322" s="47" t="s">
        <v>56</v>
      </c>
      <c r="E322" s="47" t="s">
        <v>131</v>
      </c>
      <c r="F322" s="47" t="s">
        <v>57</v>
      </c>
      <c r="G322" s="47" t="s">
        <v>58</v>
      </c>
      <c r="H322" s="47"/>
      <c r="I322" s="47" t="s">
        <v>1058</v>
      </c>
      <c r="J322" s="47" t="s">
        <v>97</v>
      </c>
      <c r="K322" s="47" t="s">
        <v>1058</v>
      </c>
      <c r="L322" s="47" t="s">
        <v>1058</v>
      </c>
      <c r="M322" s="369" t="s">
        <v>1058</v>
      </c>
      <c r="N322" s="370"/>
      <c r="O322" s="47" t="s">
        <v>1059</v>
      </c>
      <c r="P322" s="47"/>
      <c r="Q322" s="47" t="s">
        <v>1059</v>
      </c>
      <c r="R322" s="47"/>
      <c r="S322" s="47" t="s">
        <v>1059</v>
      </c>
      <c r="T322" s="369" t="s">
        <v>99</v>
      </c>
      <c r="U322" s="370"/>
      <c r="V322" s="47"/>
      <c r="W322" s="47" t="s">
        <v>1058</v>
      </c>
      <c r="X322" s="47" t="s">
        <v>1058</v>
      </c>
      <c r="Y322" s="47" t="s">
        <v>1058</v>
      </c>
      <c r="Z322" s="47" t="s">
        <v>1058</v>
      </c>
      <c r="AA322" s="369" t="s">
        <v>97</v>
      </c>
      <c r="AB322" s="370"/>
      <c r="AC322" s="47" t="s">
        <v>1059</v>
      </c>
      <c r="AD322" s="47" t="s">
        <v>1059</v>
      </c>
      <c r="AE322" s="47" t="s">
        <v>1059</v>
      </c>
      <c r="AF322" s="47"/>
      <c r="AG322" s="47" t="s">
        <v>99</v>
      </c>
      <c r="AH322" s="369" t="s">
        <v>1059</v>
      </c>
      <c r="AI322" s="370"/>
      <c r="AJ322" s="47"/>
      <c r="AK322" s="47" t="s">
        <v>1058</v>
      </c>
      <c r="AL322" s="47"/>
      <c r="AM322" s="48">
        <v>2</v>
      </c>
      <c r="AN322" s="48">
        <v>0</v>
      </c>
      <c r="AO322" s="48">
        <v>2</v>
      </c>
      <c r="AP322" s="48"/>
      <c r="AQ322" s="48">
        <v>0</v>
      </c>
      <c r="AR322" s="48">
        <v>0</v>
      </c>
      <c r="AS322" s="48">
        <v>0</v>
      </c>
      <c r="AT322" s="48">
        <v>0</v>
      </c>
      <c r="AU322" s="48">
        <v>35</v>
      </c>
      <c r="AV322" s="48">
        <v>7</v>
      </c>
      <c r="AW322" s="48"/>
      <c r="AX322" s="48"/>
      <c r="AY322" s="48"/>
      <c r="AZ322" s="47" t="s">
        <v>1067</v>
      </c>
    </row>
    <row r="323" spans="1:52" x14ac:dyDescent="0.35">
      <c r="A323" s="427">
        <f t="shared" si="4"/>
        <v>321</v>
      </c>
      <c r="B323" s="47" t="s">
        <v>1097</v>
      </c>
      <c r="C323" s="47" t="s">
        <v>1098</v>
      </c>
      <c r="D323" s="47" t="s">
        <v>56</v>
      </c>
      <c r="E323" s="47" t="s">
        <v>131</v>
      </c>
      <c r="F323" s="47" t="s">
        <v>1037</v>
      </c>
      <c r="G323" s="47" t="s">
        <v>58</v>
      </c>
      <c r="H323" s="47" t="s">
        <v>1059</v>
      </c>
      <c r="I323" s="47" t="s">
        <v>1059</v>
      </c>
      <c r="J323" s="47" t="s">
        <v>1059</v>
      </c>
      <c r="K323" s="47"/>
      <c r="L323" s="47" t="s">
        <v>1059</v>
      </c>
      <c r="M323" s="369"/>
      <c r="N323" s="370"/>
      <c r="O323" s="47" t="s">
        <v>1058</v>
      </c>
      <c r="P323" s="47" t="s">
        <v>1058</v>
      </c>
      <c r="Q323" s="47" t="s">
        <v>1058</v>
      </c>
      <c r="R323" s="47" t="s">
        <v>1058</v>
      </c>
      <c r="S323" s="47" t="s">
        <v>97</v>
      </c>
      <c r="T323" s="369"/>
      <c r="U323" s="370"/>
      <c r="V323" s="47"/>
      <c r="W323" s="47"/>
      <c r="X323" s="47"/>
      <c r="Y323" s="47"/>
      <c r="Z323" s="47"/>
      <c r="AA323" s="369" t="s">
        <v>99</v>
      </c>
      <c r="AB323" s="370"/>
      <c r="AC323" s="47" t="s">
        <v>1058</v>
      </c>
      <c r="AD323" s="47" t="s">
        <v>1058</v>
      </c>
      <c r="AE323" s="47" t="s">
        <v>1058</v>
      </c>
      <c r="AF323" s="47" t="s">
        <v>1058</v>
      </c>
      <c r="AG323" s="47" t="s">
        <v>97</v>
      </c>
      <c r="AH323" s="369"/>
      <c r="AI323" s="370"/>
      <c r="AJ323" s="47" t="s">
        <v>1059</v>
      </c>
      <c r="AK323" s="47" t="s">
        <v>1059</v>
      </c>
      <c r="AL323" s="47"/>
      <c r="AM323" s="48">
        <v>2</v>
      </c>
      <c r="AN323" s="48">
        <v>0</v>
      </c>
      <c r="AO323" s="48">
        <v>1</v>
      </c>
      <c r="AP323" s="48"/>
      <c r="AQ323" s="48">
        <v>0</v>
      </c>
      <c r="AR323" s="48">
        <v>0</v>
      </c>
      <c r="AS323" s="48">
        <v>0</v>
      </c>
      <c r="AT323" s="48">
        <v>0</v>
      </c>
      <c r="AU323" s="48">
        <v>30</v>
      </c>
      <c r="AV323" s="48">
        <v>6</v>
      </c>
      <c r="AW323" s="48"/>
      <c r="AX323" s="48"/>
      <c r="AY323" s="48"/>
      <c r="AZ323" s="47" t="s">
        <v>1068</v>
      </c>
    </row>
    <row r="324" spans="1:52" x14ac:dyDescent="0.35">
      <c r="A324" s="427">
        <f t="shared" ref="A324:A387" si="5">ROW()-2</f>
        <v>322</v>
      </c>
      <c r="B324" s="47" t="s">
        <v>1094</v>
      </c>
      <c r="C324" s="47" t="s">
        <v>1095</v>
      </c>
      <c r="D324" s="47" t="s">
        <v>56</v>
      </c>
      <c r="E324" s="47" t="s">
        <v>131</v>
      </c>
      <c r="F324" s="47" t="s">
        <v>59</v>
      </c>
      <c r="G324" s="47" t="s">
        <v>58</v>
      </c>
      <c r="H324" s="47"/>
      <c r="I324" s="47" t="s">
        <v>1059</v>
      </c>
      <c r="J324" s="47" t="s">
        <v>1059</v>
      </c>
      <c r="K324" s="47" t="s">
        <v>1059</v>
      </c>
      <c r="L324" s="47"/>
      <c r="M324" s="369"/>
      <c r="N324" s="370"/>
      <c r="O324" s="47"/>
      <c r="P324" s="47"/>
      <c r="Q324" s="47"/>
      <c r="R324" s="47"/>
      <c r="S324" s="47"/>
      <c r="T324" s="369"/>
      <c r="U324" s="370"/>
      <c r="V324" s="47"/>
      <c r="W324" s="47"/>
      <c r="X324" s="47"/>
      <c r="Y324" s="47"/>
      <c r="Z324" s="47"/>
      <c r="AA324" s="369"/>
      <c r="AB324" s="370"/>
      <c r="AC324" s="47"/>
      <c r="AD324" s="47"/>
      <c r="AE324" s="47"/>
      <c r="AF324" s="47"/>
      <c r="AG324" s="47"/>
      <c r="AH324" s="369"/>
      <c r="AI324" s="370"/>
      <c r="AJ324" s="47"/>
      <c r="AK324" s="47"/>
      <c r="AL324" s="47"/>
      <c r="AM324" s="48">
        <v>0</v>
      </c>
      <c r="AN324" s="48">
        <v>0</v>
      </c>
      <c r="AO324" s="48">
        <v>0</v>
      </c>
      <c r="AP324" s="48"/>
      <c r="AQ324" s="48">
        <v>0</v>
      </c>
      <c r="AR324" s="48">
        <v>0</v>
      </c>
      <c r="AS324" s="48">
        <v>0</v>
      </c>
      <c r="AT324" s="48">
        <v>0</v>
      </c>
      <c r="AU324" s="48">
        <v>15</v>
      </c>
      <c r="AV324" s="48">
        <v>3</v>
      </c>
      <c r="AW324" s="48"/>
      <c r="AX324" s="48"/>
      <c r="AY324" s="48"/>
      <c r="AZ324" s="47" t="s">
        <v>1068</v>
      </c>
    </row>
    <row r="325" spans="1:52" x14ac:dyDescent="0.35">
      <c r="A325" s="427">
        <f t="shared" si="5"/>
        <v>323</v>
      </c>
      <c r="B325" s="47" t="s">
        <v>1091</v>
      </c>
      <c r="C325" s="47" t="s">
        <v>1092</v>
      </c>
      <c r="D325" s="47" t="s">
        <v>56</v>
      </c>
      <c r="E325" s="47" t="s">
        <v>131</v>
      </c>
      <c r="F325" s="47" t="s">
        <v>59</v>
      </c>
      <c r="G325" s="47" t="s">
        <v>58</v>
      </c>
      <c r="H325" s="47"/>
      <c r="I325" s="47" t="s">
        <v>1059</v>
      </c>
      <c r="J325" s="47" t="s">
        <v>1059</v>
      </c>
      <c r="K325" s="47" t="s">
        <v>1059</v>
      </c>
      <c r="L325" s="47" t="s">
        <v>1059</v>
      </c>
      <c r="M325" s="369" t="s">
        <v>99</v>
      </c>
      <c r="N325" s="370"/>
      <c r="O325" s="47" t="s">
        <v>1058</v>
      </c>
      <c r="P325" s="47" t="s">
        <v>1058</v>
      </c>
      <c r="Q325" s="47" t="s">
        <v>1058</v>
      </c>
      <c r="R325" s="47" t="s">
        <v>1058</v>
      </c>
      <c r="S325" s="47" t="s">
        <v>97</v>
      </c>
      <c r="T325" s="369"/>
      <c r="U325" s="370"/>
      <c r="V325" s="47" t="s">
        <v>1059</v>
      </c>
      <c r="W325" s="47" t="s">
        <v>1059</v>
      </c>
      <c r="X325" s="47" t="s">
        <v>1059</v>
      </c>
      <c r="Y325" s="47" t="s">
        <v>1059</v>
      </c>
      <c r="Z325" s="47" t="s">
        <v>99</v>
      </c>
      <c r="AA325" s="369"/>
      <c r="AB325" s="370"/>
      <c r="AC325" s="47" t="s">
        <v>1058</v>
      </c>
      <c r="AD325" s="47" t="s">
        <v>1058</v>
      </c>
      <c r="AE325" s="47" t="s">
        <v>1058</v>
      </c>
      <c r="AF325" s="47" t="s">
        <v>1058</v>
      </c>
      <c r="AG325" s="47" t="s">
        <v>97</v>
      </c>
      <c r="AH325" s="369"/>
      <c r="AI325" s="370"/>
      <c r="AJ325" s="47" t="s">
        <v>1059</v>
      </c>
      <c r="AK325" s="47" t="s">
        <v>1059</v>
      </c>
      <c r="AL325" s="47"/>
      <c r="AM325" s="48">
        <v>2</v>
      </c>
      <c r="AN325" s="48">
        <v>0</v>
      </c>
      <c r="AO325" s="48">
        <v>2</v>
      </c>
      <c r="AP325" s="48"/>
      <c r="AQ325" s="48">
        <v>0</v>
      </c>
      <c r="AR325" s="48">
        <v>0</v>
      </c>
      <c r="AS325" s="48">
        <v>0</v>
      </c>
      <c r="AT325" s="48">
        <v>0</v>
      </c>
      <c r="AU325" s="48">
        <v>50</v>
      </c>
      <c r="AV325" s="48">
        <v>10</v>
      </c>
      <c r="AW325" s="48"/>
      <c r="AX325" s="48"/>
      <c r="AY325" s="48"/>
      <c r="AZ325" s="47" t="s">
        <v>1068</v>
      </c>
    </row>
    <row r="326" spans="1:52" x14ac:dyDescent="0.35">
      <c r="A326" s="427">
        <f t="shared" si="5"/>
        <v>324</v>
      </c>
      <c r="B326" s="47" t="s">
        <v>1088</v>
      </c>
      <c r="C326" s="47" t="s">
        <v>1089</v>
      </c>
      <c r="D326" s="47" t="s">
        <v>56</v>
      </c>
      <c r="E326" s="47" t="s">
        <v>131</v>
      </c>
      <c r="F326" s="47" t="s">
        <v>59</v>
      </c>
      <c r="G326" s="47" t="s">
        <v>58</v>
      </c>
      <c r="H326" s="47" t="s">
        <v>1059</v>
      </c>
      <c r="I326" s="47" t="s">
        <v>1059</v>
      </c>
      <c r="J326" s="47" t="s">
        <v>1059</v>
      </c>
      <c r="K326" s="47"/>
      <c r="L326" s="47" t="s">
        <v>1059</v>
      </c>
      <c r="M326" s="369" t="s">
        <v>99</v>
      </c>
      <c r="N326" s="370"/>
      <c r="O326" s="47"/>
      <c r="P326" s="47" t="s">
        <v>1058</v>
      </c>
      <c r="Q326" s="47" t="s">
        <v>1058</v>
      </c>
      <c r="R326" s="47" t="s">
        <v>1058</v>
      </c>
      <c r="S326" s="47" t="s">
        <v>1058</v>
      </c>
      <c r="T326" s="369" t="s">
        <v>97</v>
      </c>
      <c r="U326" s="370"/>
      <c r="V326" s="47" t="s">
        <v>1059</v>
      </c>
      <c r="W326" s="47" t="s">
        <v>1059</v>
      </c>
      <c r="X326" s="47" t="s">
        <v>1059</v>
      </c>
      <c r="Y326" s="47"/>
      <c r="Z326" s="47" t="s">
        <v>1059</v>
      </c>
      <c r="AA326" s="369" t="s">
        <v>99</v>
      </c>
      <c r="AB326" s="370"/>
      <c r="AC326" s="47"/>
      <c r="AD326" s="47" t="s">
        <v>1058</v>
      </c>
      <c r="AE326" s="47" t="s">
        <v>1058</v>
      </c>
      <c r="AF326" s="47" t="s">
        <v>1058</v>
      </c>
      <c r="AG326" s="47" t="s">
        <v>1058</v>
      </c>
      <c r="AH326" s="369" t="s">
        <v>97</v>
      </c>
      <c r="AI326" s="370"/>
      <c r="AJ326" s="47" t="s">
        <v>1059</v>
      </c>
      <c r="AK326" s="47" t="s">
        <v>1059</v>
      </c>
      <c r="AL326" s="47"/>
      <c r="AM326" s="48">
        <v>2</v>
      </c>
      <c r="AN326" s="48">
        <v>0</v>
      </c>
      <c r="AO326" s="48">
        <v>2</v>
      </c>
      <c r="AP326" s="48"/>
      <c r="AQ326" s="48">
        <v>0</v>
      </c>
      <c r="AR326" s="48">
        <v>0</v>
      </c>
      <c r="AS326" s="48">
        <v>0</v>
      </c>
      <c r="AT326" s="48">
        <v>0</v>
      </c>
      <c r="AU326" s="48">
        <v>50</v>
      </c>
      <c r="AV326" s="48">
        <v>10</v>
      </c>
      <c r="AW326" s="48"/>
      <c r="AX326" s="48"/>
      <c r="AY326" s="48"/>
      <c r="AZ326" s="47" t="s">
        <v>1068</v>
      </c>
    </row>
    <row r="327" spans="1:52" x14ac:dyDescent="0.35">
      <c r="A327" s="427">
        <f t="shared" si="5"/>
        <v>325</v>
      </c>
      <c r="B327" s="47" t="s">
        <v>1085</v>
      </c>
      <c r="C327" s="47" t="s">
        <v>1086</v>
      </c>
      <c r="D327" s="47" t="s">
        <v>56</v>
      </c>
      <c r="E327" s="47" t="s">
        <v>131</v>
      </c>
      <c r="F327" s="47" t="s">
        <v>59</v>
      </c>
      <c r="G327" s="47" t="s">
        <v>58</v>
      </c>
      <c r="H327" s="47"/>
      <c r="I327" s="47"/>
      <c r="J327" s="47" t="s">
        <v>1058</v>
      </c>
      <c r="K327" s="47" t="s">
        <v>1058</v>
      </c>
      <c r="L327" s="47"/>
      <c r="M327" s="369" t="s">
        <v>97</v>
      </c>
      <c r="N327" s="370"/>
      <c r="O327" s="47" t="s">
        <v>1059</v>
      </c>
      <c r="P327" s="47" t="s">
        <v>1059</v>
      </c>
      <c r="Q327" s="47" t="s">
        <v>1059</v>
      </c>
      <c r="R327" s="47" t="s">
        <v>1059</v>
      </c>
      <c r="S327" s="47" t="s">
        <v>99</v>
      </c>
      <c r="T327" s="369"/>
      <c r="U327" s="370"/>
      <c r="V327" s="47" t="s">
        <v>1058</v>
      </c>
      <c r="W327" s="47" t="s">
        <v>1058</v>
      </c>
      <c r="X327" s="47" t="s">
        <v>1058</v>
      </c>
      <c r="Y327" s="47" t="s">
        <v>1058</v>
      </c>
      <c r="Z327" s="47" t="s">
        <v>97</v>
      </c>
      <c r="AA327" s="369"/>
      <c r="AB327" s="370"/>
      <c r="AC327" s="47" t="s">
        <v>1059</v>
      </c>
      <c r="AD327" s="47" t="s">
        <v>1059</v>
      </c>
      <c r="AE327" s="47" t="s">
        <v>1059</v>
      </c>
      <c r="AF327" s="47" t="s">
        <v>1059</v>
      </c>
      <c r="AG327" s="47" t="s">
        <v>99</v>
      </c>
      <c r="AH327" s="369"/>
      <c r="AI327" s="370"/>
      <c r="AJ327" s="47" t="s">
        <v>1058</v>
      </c>
      <c r="AK327" s="47" t="s">
        <v>1058</v>
      </c>
      <c r="AL327" s="47"/>
      <c r="AM327" s="48">
        <v>2</v>
      </c>
      <c r="AN327" s="48">
        <v>0</v>
      </c>
      <c r="AO327" s="48">
        <v>2</v>
      </c>
      <c r="AP327" s="48"/>
      <c r="AQ327" s="48">
        <v>0</v>
      </c>
      <c r="AR327" s="48">
        <v>0</v>
      </c>
      <c r="AS327" s="48">
        <v>0</v>
      </c>
      <c r="AT327" s="48">
        <v>0</v>
      </c>
      <c r="AU327" s="48">
        <v>40</v>
      </c>
      <c r="AV327" s="48">
        <v>8</v>
      </c>
      <c r="AW327" s="48"/>
      <c r="AX327" s="48"/>
      <c r="AY327" s="48"/>
      <c r="AZ327" s="47" t="s">
        <v>870</v>
      </c>
    </row>
    <row r="328" spans="1:52" x14ac:dyDescent="0.35">
      <c r="A328" s="427">
        <f t="shared" si="5"/>
        <v>326</v>
      </c>
      <c r="B328" s="47" t="s">
        <v>1082</v>
      </c>
      <c r="C328" s="47" t="s">
        <v>1083</v>
      </c>
      <c r="D328" s="47" t="s">
        <v>56</v>
      </c>
      <c r="E328" s="47" t="s">
        <v>131</v>
      </c>
      <c r="F328" s="47" t="s">
        <v>59</v>
      </c>
      <c r="G328" s="47" t="s">
        <v>58</v>
      </c>
      <c r="H328" s="47" t="s">
        <v>99</v>
      </c>
      <c r="I328" s="47" t="s">
        <v>1059</v>
      </c>
      <c r="J328" s="47" t="s">
        <v>1059</v>
      </c>
      <c r="K328" s="47" t="s">
        <v>1059</v>
      </c>
      <c r="L328" s="47"/>
      <c r="M328" s="369" t="s">
        <v>1059</v>
      </c>
      <c r="N328" s="370"/>
      <c r="O328" s="47"/>
      <c r="P328" s="47" t="s">
        <v>1058</v>
      </c>
      <c r="Q328" s="47"/>
      <c r="R328" s="47" t="s">
        <v>1058</v>
      </c>
      <c r="S328" s="47" t="s">
        <v>1058</v>
      </c>
      <c r="T328" s="369" t="s">
        <v>97</v>
      </c>
      <c r="U328" s="370"/>
      <c r="V328" s="47"/>
      <c r="W328" s="47" t="s">
        <v>1059</v>
      </c>
      <c r="X328" s="47" t="s">
        <v>1059</v>
      </c>
      <c r="Y328" s="47" t="s">
        <v>1059</v>
      </c>
      <c r="Z328" s="47" t="s">
        <v>99</v>
      </c>
      <c r="AA328" s="369"/>
      <c r="AB328" s="370"/>
      <c r="AC328" s="47"/>
      <c r="AD328" s="47"/>
      <c r="AE328" s="47" t="s">
        <v>1058</v>
      </c>
      <c r="AF328" s="47"/>
      <c r="AG328" s="47"/>
      <c r="AH328" s="369"/>
      <c r="AI328" s="370"/>
      <c r="AJ328" s="47" t="s">
        <v>1059</v>
      </c>
      <c r="AK328" s="47" t="s">
        <v>1059</v>
      </c>
      <c r="AL328" s="47"/>
      <c r="AM328" s="48">
        <v>1</v>
      </c>
      <c r="AN328" s="48">
        <v>0</v>
      </c>
      <c r="AO328" s="48">
        <v>2</v>
      </c>
      <c r="AP328" s="48"/>
      <c r="AQ328" s="48">
        <v>0</v>
      </c>
      <c r="AR328" s="48">
        <v>0</v>
      </c>
      <c r="AS328" s="48">
        <v>0</v>
      </c>
      <c r="AT328" s="48">
        <v>0</v>
      </c>
      <c r="AU328" s="48">
        <v>45</v>
      </c>
      <c r="AV328" s="48">
        <v>9</v>
      </c>
      <c r="AW328" s="48"/>
      <c r="AX328" s="48"/>
      <c r="AY328" s="48"/>
      <c r="AZ328" s="47" t="s">
        <v>870</v>
      </c>
    </row>
    <row r="329" spans="1:52" x14ac:dyDescent="0.35">
      <c r="A329" s="427">
        <f t="shared" si="5"/>
        <v>327</v>
      </c>
      <c r="B329" s="47" t="s">
        <v>1079</v>
      </c>
      <c r="C329" s="47" t="s">
        <v>1080</v>
      </c>
      <c r="D329" s="47" t="s">
        <v>56</v>
      </c>
      <c r="E329" s="47" t="s">
        <v>131</v>
      </c>
      <c r="F329" s="47" t="s">
        <v>59</v>
      </c>
      <c r="G329" s="47" t="s">
        <v>58</v>
      </c>
      <c r="H329" s="47" t="s">
        <v>99</v>
      </c>
      <c r="I329" s="47" t="s">
        <v>1059</v>
      </c>
      <c r="J329" s="47" t="s">
        <v>1059</v>
      </c>
      <c r="K329" s="47" t="s">
        <v>1059</v>
      </c>
      <c r="L329" s="47" t="s">
        <v>1059</v>
      </c>
      <c r="M329" s="369"/>
      <c r="N329" s="370"/>
      <c r="O329" s="47" t="s">
        <v>1058</v>
      </c>
      <c r="P329" s="47" t="s">
        <v>1058</v>
      </c>
      <c r="Q329" s="47"/>
      <c r="R329" s="47" t="s">
        <v>1058</v>
      </c>
      <c r="S329" s="47" t="s">
        <v>1058</v>
      </c>
      <c r="T329" s="369" t="s">
        <v>97</v>
      </c>
      <c r="U329" s="370"/>
      <c r="V329" s="47" t="s">
        <v>1059</v>
      </c>
      <c r="W329" s="47" t="s">
        <v>1059</v>
      </c>
      <c r="X329" s="47" t="s">
        <v>1059</v>
      </c>
      <c r="Y329" s="47" t="s">
        <v>1059</v>
      </c>
      <c r="Z329" s="47" t="s">
        <v>99</v>
      </c>
      <c r="AA329" s="369"/>
      <c r="AB329" s="370"/>
      <c r="AC329" s="47" t="s">
        <v>1058</v>
      </c>
      <c r="AD329" s="47" t="s">
        <v>1058</v>
      </c>
      <c r="AE329" s="47" t="s">
        <v>1058</v>
      </c>
      <c r="AF329" s="47"/>
      <c r="AG329" s="47" t="s">
        <v>1058</v>
      </c>
      <c r="AH329" s="369" t="s">
        <v>97</v>
      </c>
      <c r="AI329" s="370"/>
      <c r="AJ329" s="47" t="s">
        <v>1059</v>
      </c>
      <c r="AK329" s="47"/>
      <c r="AL329" s="47"/>
      <c r="AM329" s="48">
        <v>2</v>
      </c>
      <c r="AN329" s="48">
        <v>0</v>
      </c>
      <c r="AO329" s="48">
        <v>2</v>
      </c>
      <c r="AP329" s="48"/>
      <c r="AQ329" s="48">
        <v>0</v>
      </c>
      <c r="AR329" s="48">
        <v>0</v>
      </c>
      <c r="AS329" s="48">
        <v>0</v>
      </c>
      <c r="AT329" s="48">
        <v>0</v>
      </c>
      <c r="AU329" s="48">
        <v>45</v>
      </c>
      <c r="AV329" s="48">
        <v>9</v>
      </c>
      <c r="AW329" s="48"/>
      <c r="AX329" s="48"/>
      <c r="AY329" s="48"/>
      <c r="AZ329" s="47" t="s">
        <v>870</v>
      </c>
    </row>
    <row r="330" spans="1:52" x14ac:dyDescent="0.35">
      <c r="A330" s="427">
        <f t="shared" si="5"/>
        <v>328</v>
      </c>
      <c r="B330" s="47" t="s">
        <v>1075</v>
      </c>
      <c r="C330" s="47" t="s">
        <v>1076</v>
      </c>
      <c r="D330" s="47" t="s">
        <v>56</v>
      </c>
      <c r="E330" s="47" t="s">
        <v>131</v>
      </c>
      <c r="F330" s="47" t="s">
        <v>64</v>
      </c>
      <c r="G330" s="47" t="s">
        <v>58</v>
      </c>
      <c r="H330" s="47" t="s">
        <v>1058</v>
      </c>
      <c r="I330" s="47" t="s">
        <v>1058</v>
      </c>
      <c r="J330" s="47" t="s">
        <v>1058</v>
      </c>
      <c r="K330" s="47"/>
      <c r="L330" s="47" t="s">
        <v>1058</v>
      </c>
      <c r="M330" s="369" t="s">
        <v>97</v>
      </c>
      <c r="N330" s="370"/>
      <c r="O330" s="47" t="s">
        <v>1059</v>
      </c>
      <c r="P330" s="47" t="s">
        <v>1059</v>
      </c>
      <c r="Q330" s="47" t="s">
        <v>1059</v>
      </c>
      <c r="R330" s="47" t="s">
        <v>1059</v>
      </c>
      <c r="S330" s="47" t="s">
        <v>99</v>
      </c>
      <c r="T330" s="369"/>
      <c r="U330" s="370"/>
      <c r="V330" s="47"/>
      <c r="W330" s="47" t="s">
        <v>1058</v>
      </c>
      <c r="X330" s="47" t="s">
        <v>1058</v>
      </c>
      <c r="Y330" s="47" t="s">
        <v>1058</v>
      </c>
      <c r="Z330" s="47" t="s">
        <v>1058</v>
      </c>
      <c r="AA330" s="369" t="s">
        <v>97</v>
      </c>
      <c r="AB330" s="370"/>
      <c r="AC330" s="47" t="s">
        <v>1059</v>
      </c>
      <c r="AD330" s="47" t="s">
        <v>1059</v>
      </c>
      <c r="AE330" s="47" t="s">
        <v>1059</v>
      </c>
      <c r="AF330" s="47" t="s">
        <v>1059</v>
      </c>
      <c r="AG330" s="47" t="s">
        <v>99</v>
      </c>
      <c r="AH330" s="369"/>
      <c r="AI330" s="370"/>
      <c r="AJ330" s="47"/>
      <c r="AK330" s="47" t="s">
        <v>1058</v>
      </c>
      <c r="AL330" s="47"/>
      <c r="AM330" s="48">
        <v>2</v>
      </c>
      <c r="AN330" s="48">
        <v>0</v>
      </c>
      <c r="AO330" s="48">
        <v>2</v>
      </c>
      <c r="AP330" s="48"/>
      <c r="AQ330" s="48">
        <v>0</v>
      </c>
      <c r="AR330" s="48">
        <v>0</v>
      </c>
      <c r="AS330" s="48">
        <v>0</v>
      </c>
      <c r="AT330" s="48">
        <v>0</v>
      </c>
      <c r="AU330" s="48">
        <v>40</v>
      </c>
      <c r="AV330" s="48">
        <v>8</v>
      </c>
      <c r="AW330" s="48"/>
      <c r="AX330" s="48"/>
      <c r="AY330" s="48"/>
      <c r="AZ330" s="47" t="s">
        <v>870</v>
      </c>
    </row>
    <row r="331" spans="1:52" x14ac:dyDescent="0.35">
      <c r="A331" s="427">
        <f t="shared" si="5"/>
        <v>329</v>
      </c>
      <c r="B331" s="47" t="s">
        <v>1072</v>
      </c>
      <c r="C331" s="47" t="s">
        <v>1073</v>
      </c>
      <c r="D331" s="47" t="s">
        <v>56</v>
      </c>
      <c r="E331" s="47" t="s">
        <v>131</v>
      </c>
      <c r="F331" s="47" t="s">
        <v>57</v>
      </c>
      <c r="G331" s="47" t="s">
        <v>58</v>
      </c>
      <c r="H331" s="47" t="s">
        <v>1059</v>
      </c>
      <c r="I331" s="47" t="s">
        <v>1059</v>
      </c>
      <c r="J331" s="47"/>
      <c r="K331" s="47" t="s">
        <v>1059</v>
      </c>
      <c r="L331" s="47" t="s">
        <v>1059</v>
      </c>
      <c r="M331" s="369" t="s">
        <v>99</v>
      </c>
      <c r="N331" s="370"/>
      <c r="O331" s="47" t="s">
        <v>1058</v>
      </c>
      <c r="P331" s="47" t="s">
        <v>1058</v>
      </c>
      <c r="Q331" s="47" t="s">
        <v>1058</v>
      </c>
      <c r="R331" s="47" t="s">
        <v>1058</v>
      </c>
      <c r="S331" s="47"/>
      <c r="T331" s="369" t="s">
        <v>97</v>
      </c>
      <c r="U331" s="370"/>
      <c r="V331" s="47" t="s">
        <v>1059</v>
      </c>
      <c r="W331" s="47" t="s">
        <v>1059</v>
      </c>
      <c r="X331" s="47"/>
      <c r="Y331" s="47"/>
      <c r="Z331" s="47"/>
      <c r="AA331" s="369"/>
      <c r="AB331" s="370"/>
      <c r="AC331" s="47"/>
      <c r="AD331" s="47" t="s">
        <v>1058</v>
      </c>
      <c r="AE331" s="47" t="s">
        <v>1058</v>
      </c>
      <c r="AF331" s="47" t="s">
        <v>1058</v>
      </c>
      <c r="AG331" s="47" t="s">
        <v>1058</v>
      </c>
      <c r="AH331" s="369" t="s">
        <v>97</v>
      </c>
      <c r="AI331" s="370"/>
      <c r="AJ331" s="47" t="s">
        <v>1059</v>
      </c>
      <c r="AK331" s="47" t="s">
        <v>1059</v>
      </c>
      <c r="AL331" s="47"/>
      <c r="AM331" s="48">
        <v>2</v>
      </c>
      <c r="AN331" s="48">
        <v>0</v>
      </c>
      <c r="AO331" s="48">
        <v>1</v>
      </c>
      <c r="AP331" s="48"/>
      <c r="AQ331" s="48">
        <v>0</v>
      </c>
      <c r="AR331" s="48">
        <v>0</v>
      </c>
      <c r="AS331" s="48">
        <v>0</v>
      </c>
      <c r="AT331" s="48">
        <v>0</v>
      </c>
      <c r="AU331" s="48">
        <v>40</v>
      </c>
      <c r="AV331" s="48">
        <v>8</v>
      </c>
      <c r="AW331" s="48"/>
      <c r="AX331" s="48"/>
      <c r="AY331" s="48"/>
      <c r="AZ331" s="47" t="s">
        <v>870</v>
      </c>
    </row>
    <row r="332" spans="1:52" x14ac:dyDescent="0.35">
      <c r="A332" s="427">
        <f t="shared" si="5"/>
        <v>330</v>
      </c>
      <c r="B332" s="47" t="s">
        <v>1034</v>
      </c>
      <c r="C332" s="47" t="s">
        <v>1035</v>
      </c>
      <c r="D332" s="47" t="s">
        <v>56</v>
      </c>
      <c r="E332" s="47" t="s">
        <v>131</v>
      </c>
      <c r="F332" s="47" t="s">
        <v>57</v>
      </c>
      <c r="G332" s="47" t="s">
        <v>58</v>
      </c>
      <c r="H332" s="47" t="s">
        <v>1058</v>
      </c>
      <c r="I332" s="47"/>
      <c r="J332" s="47" t="s">
        <v>1058</v>
      </c>
      <c r="K332" s="47" t="s">
        <v>1059</v>
      </c>
      <c r="L332" s="47" t="s">
        <v>1059</v>
      </c>
      <c r="M332" s="369" t="s">
        <v>99</v>
      </c>
      <c r="N332" s="370"/>
      <c r="O332" s="47" t="s">
        <v>1059</v>
      </c>
      <c r="P332" s="47" t="s">
        <v>1059</v>
      </c>
      <c r="Q332" s="47"/>
      <c r="R332" s="47" t="s">
        <v>1059</v>
      </c>
      <c r="S332" s="47"/>
      <c r="T332" s="369" t="s">
        <v>97</v>
      </c>
      <c r="U332" s="370"/>
      <c r="V332" s="47" t="s">
        <v>1058</v>
      </c>
      <c r="W332" s="47" t="s">
        <v>1058</v>
      </c>
      <c r="X332" s="47" t="s">
        <v>1058</v>
      </c>
      <c r="Y332" s="47"/>
      <c r="Z332" s="47"/>
      <c r="AA332" s="369"/>
      <c r="AB332" s="370"/>
      <c r="AC332" s="47" t="s">
        <v>1059</v>
      </c>
      <c r="AD332" s="47" t="s">
        <v>1059</v>
      </c>
      <c r="AE332" s="47" t="s">
        <v>1059</v>
      </c>
      <c r="AF332" s="47" t="s">
        <v>1059</v>
      </c>
      <c r="AG332" s="47" t="s">
        <v>99</v>
      </c>
      <c r="AH332" s="369"/>
      <c r="AI332" s="370"/>
      <c r="AJ332" s="47" t="s">
        <v>1058</v>
      </c>
      <c r="AK332" s="47" t="s">
        <v>1058</v>
      </c>
      <c r="AL332" s="47"/>
      <c r="AM332" s="48">
        <v>1</v>
      </c>
      <c r="AN332" s="48">
        <v>0</v>
      </c>
      <c r="AO332" s="48">
        <v>2</v>
      </c>
      <c r="AP332" s="48"/>
      <c r="AQ332" s="48">
        <v>0</v>
      </c>
      <c r="AR332" s="48">
        <v>0</v>
      </c>
      <c r="AS332" s="48">
        <v>0</v>
      </c>
      <c r="AT332" s="48">
        <v>0</v>
      </c>
      <c r="AU332" s="48">
        <v>45</v>
      </c>
      <c r="AV332" s="48">
        <v>9</v>
      </c>
      <c r="AW332" s="48"/>
      <c r="AX332" s="48"/>
      <c r="AY332" s="48"/>
      <c r="AZ332" s="47" t="s">
        <v>870</v>
      </c>
    </row>
    <row r="333" spans="1:52" x14ac:dyDescent="0.35">
      <c r="A333" s="427">
        <f t="shared" si="5"/>
        <v>331</v>
      </c>
      <c r="B333" s="47" t="s">
        <v>1030</v>
      </c>
      <c r="C333" s="47" t="s">
        <v>1031</v>
      </c>
      <c r="D333" s="47" t="s">
        <v>56</v>
      </c>
      <c r="E333" s="47" t="s">
        <v>131</v>
      </c>
      <c r="F333" s="47" t="s">
        <v>1037</v>
      </c>
      <c r="G333" s="47" t="s">
        <v>58</v>
      </c>
      <c r="H333" s="47"/>
      <c r="I333" s="47"/>
      <c r="J333" s="47"/>
      <c r="K333" s="47"/>
      <c r="L333" s="47" t="s">
        <v>1059</v>
      </c>
      <c r="M333" s="369" t="s">
        <v>99</v>
      </c>
      <c r="N333" s="370"/>
      <c r="O333" s="47"/>
      <c r="P333" s="47"/>
      <c r="Q333" s="47" t="s">
        <v>1058</v>
      </c>
      <c r="R333" s="47" t="s">
        <v>1058</v>
      </c>
      <c r="S333" s="47" t="s">
        <v>97</v>
      </c>
      <c r="T333" s="369"/>
      <c r="U333" s="370"/>
      <c r="V333" s="47" t="s">
        <v>1059</v>
      </c>
      <c r="W333" s="47" t="s">
        <v>1059</v>
      </c>
      <c r="X333" s="47" t="s">
        <v>1059</v>
      </c>
      <c r="Y333" s="47" t="s">
        <v>1059</v>
      </c>
      <c r="Z333" s="47"/>
      <c r="AA333" s="369"/>
      <c r="AB333" s="370"/>
      <c r="AC333" s="47"/>
      <c r="AD333" s="47" t="s">
        <v>1058</v>
      </c>
      <c r="AE333" s="47" t="s">
        <v>1058</v>
      </c>
      <c r="AF333" s="47" t="s">
        <v>1058</v>
      </c>
      <c r="AG333" s="47" t="s">
        <v>97</v>
      </c>
      <c r="AH333" s="369"/>
      <c r="AI333" s="370"/>
      <c r="AJ333" s="47" t="s">
        <v>1059</v>
      </c>
      <c r="AK333" s="47" t="s">
        <v>1059</v>
      </c>
      <c r="AL333" s="47"/>
      <c r="AM333" s="48">
        <v>2</v>
      </c>
      <c r="AN333" s="48">
        <v>0</v>
      </c>
      <c r="AO333" s="48">
        <v>1</v>
      </c>
      <c r="AP333" s="48"/>
      <c r="AQ333" s="48">
        <v>0</v>
      </c>
      <c r="AR333" s="48">
        <v>0</v>
      </c>
      <c r="AS333" s="48">
        <v>0</v>
      </c>
      <c r="AT333" s="48">
        <v>0</v>
      </c>
      <c r="AU333" s="48">
        <v>35</v>
      </c>
      <c r="AV333" s="48">
        <v>7</v>
      </c>
      <c r="AW333" s="48"/>
      <c r="AX333" s="48"/>
      <c r="AY333" s="48"/>
      <c r="AZ333" s="47" t="s">
        <v>1067</v>
      </c>
    </row>
    <row r="334" spans="1:52" x14ac:dyDescent="0.35">
      <c r="A334" s="427">
        <f t="shared" si="5"/>
        <v>332</v>
      </c>
      <c r="B334" s="47" t="s">
        <v>1025</v>
      </c>
      <c r="C334" s="47" t="s">
        <v>1026</v>
      </c>
      <c r="D334" s="47" t="s">
        <v>56</v>
      </c>
      <c r="E334" s="47" t="s">
        <v>131</v>
      </c>
      <c r="F334" s="47" t="s">
        <v>63</v>
      </c>
      <c r="G334" s="47" t="s">
        <v>58</v>
      </c>
      <c r="H334" s="47" t="s">
        <v>1058</v>
      </c>
      <c r="I334" s="47" t="s">
        <v>1058</v>
      </c>
      <c r="J334" s="47" t="s">
        <v>1058</v>
      </c>
      <c r="K334" s="47" t="s">
        <v>1058</v>
      </c>
      <c r="L334" s="47"/>
      <c r="M334" s="369" t="s">
        <v>97</v>
      </c>
      <c r="N334" s="370"/>
      <c r="O334" s="47" t="s">
        <v>1059</v>
      </c>
      <c r="P334" s="47" t="s">
        <v>1059</v>
      </c>
      <c r="Q334" s="47" t="s">
        <v>1059</v>
      </c>
      <c r="R334" s="47" t="s">
        <v>1059</v>
      </c>
      <c r="S334" s="47"/>
      <c r="T334" s="369" t="s">
        <v>99</v>
      </c>
      <c r="U334" s="370"/>
      <c r="V334" s="47" t="s">
        <v>1058</v>
      </c>
      <c r="W334" s="47" t="s">
        <v>1058</v>
      </c>
      <c r="X334" s="47" t="s">
        <v>1058</v>
      </c>
      <c r="Y334" s="47" t="s">
        <v>1058</v>
      </c>
      <c r="Z334" s="47" t="s">
        <v>97</v>
      </c>
      <c r="AA334" s="369"/>
      <c r="AB334" s="370"/>
      <c r="AC334" s="47" t="s">
        <v>1059</v>
      </c>
      <c r="AD334" s="47" t="s">
        <v>1059</v>
      </c>
      <c r="AE334" s="47" t="s">
        <v>1059</v>
      </c>
      <c r="AF334" s="47" t="s">
        <v>1059</v>
      </c>
      <c r="AG334" s="47"/>
      <c r="AH334" s="369" t="s">
        <v>99</v>
      </c>
      <c r="AI334" s="370"/>
      <c r="AJ334" s="47" t="s">
        <v>1058</v>
      </c>
      <c r="AK334" s="47"/>
      <c r="AL334" s="47"/>
      <c r="AM334" s="48">
        <v>2</v>
      </c>
      <c r="AN334" s="48">
        <v>0</v>
      </c>
      <c r="AO334" s="48">
        <v>2</v>
      </c>
      <c r="AP334" s="48"/>
      <c r="AQ334" s="48">
        <v>0</v>
      </c>
      <c r="AR334" s="48">
        <v>0</v>
      </c>
      <c r="AS334" s="48">
        <v>0</v>
      </c>
      <c r="AT334" s="48">
        <v>0</v>
      </c>
      <c r="AU334" s="48">
        <v>40</v>
      </c>
      <c r="AV334" s="48">
        <v>8</v>
      </c>
      <c r="AW334" s="48"/>
      <c r="AX334" s="48"/>
      <c r="AY334" s="48"/>
      <c r="AZ334" s="47" t="s">
        <v>1068</v>
      </c>
    </row>
    <row r="335" spans="1:52" x14ac:dyDescent="0.35">
      <c r="A335" s="427">
        <f t="shared" si="5"/>
        <v>333</v>
      </c>
      <c r="B335" s="47" t="s">
        <v>1022</v>
      </c>
      <c r="C335" s="47" t="s">
        <v>1023</v>
      </c>
      <c r="D335" s="47" t="s">
        <v>56</v>
      </c>
      <c r="E335" s="47" t="s">
        <v>131</v>
      </c>
      <c r="F335" s="47" t="s">
        <v>63</v>
      </c>
      <c r="G335" s="47" t="s">
        <v>58</v>
      </c>
      <c r="H335" s="47" t="s">
        <v>1058</v>
      </c>
      <c r="I335" s="47" t="s">
        <v>1058</v>
      </c>
      <c r="J335" s="47" t="s">
        <v>1058</v>
      </c>
      <c r="K335" s="47" t="s">
        <v>1058</v>
      </c>
      <c r="L335" s="47" t="s">
        <v>97</v>
      </c>
      <c r="M335" s="369"/>
      <c r="N335" s="370"/>
      <c r="O335" s="47" t="s">
        <v>1059</v>
      </c>
      <c r="P335" s="47" t="s">
        <v>1059</v>
      </c>
      <c r="Q335" s="47" t="s">
        <v>1059</v>
      </c>
      <c r="R335" s="47" t="s">
        <v>1059</v>
      </c>
      <c r="S335" s="47" t="s">
        <v>99</v>
      </c>
      <c r="T335" s="369"/>
      <c r="U335" s="370"/>
      <c r="V335" s="47" t="s">
        <v>1058</v>
      </c>
      <c r="W335" s="47" t="s">
        <v>1058</v>
      </c>
      <c r="X335" s="47" t="s">
        <v>1058</v>
      </c>
      <c r="Y335" s="47" t="s">
        <v>1058</v>
      </c>
      <c r="Z335" s="47" t="s">
        <v>97</v>
      </c>
      <c r="AA335" s="369"/>
      <c r="AB335" s="370"/>
      <c r="AC335" s="47" t="s">
        <v>1059</v>
      </c>
      <c r="AD335" s="47" t="s">
        <v>1059</v>
      </c>
      <c r="AE335" s="47" t="s">
        <v>1059</v>
      </c>
      <c r="AF335" s="47"/>
      <c r="AG335" s="47" t="s">
        <v>1059</v>
      </c>
      <c r="AH335" s="369" t="s">
        <v>99</v>
      </c>
      <c r="AI335" s="370"/>
      <c r="AJ335" s="47" t="s">
        <v>1058</v>
      </c>
      <c r="AK335" s="47"/>
      <c r="AL335" s="47"/>
      <c r="AM335" s="48">
        <v>2</v>
      </c>
      <c r="AN335" s="48">
        <v>0</v>
      </c>
      <c r="AO335" s="48">
        <v>2</v>
      </c>
      <c r="AP335" s="48"/>
      <c r="AQ335" s="48">
        <v>0</v>
      </c>
      <c r="AR335" s="48">
        <v>0</v>
      </c>
      <c r="AS335" s="48">
        <v>0</v>
      </c>
      <c r="AT335" s="48">
        <v>0</v>
      </c>
      <c r="AU335" s="48">
        <v>40</v>
      </c>
      <c r="AV335" s="48">
        <v>8</v>
      </c>
      <c r="AW335" s="48"/>
      <c r="AX335" s="48"/>
      <c r="AY335" s="48"/>
      <c r="AZ335" s="47" t="s">
        <v>1067</v>
      </c>
    </row>
    <row r="336" spans="1:52" x14ac:dyDescent="0.35">
      <c r="A336" s="427">
        <f t="shared" si="5"/>
        <v>334</v>
      </c>
      <c r="B336" s="47" t="s">
        <v>1019</v>
      </c>
      <c r="C336" s="47" t="s">
        <v>1020</v>
      </c>
      <c r="D336" s="47" t="s">
        <v>56</v>
      </c>
      <c r="E336" s="47" t="s">
        <v>131</v>
      </c>
      <c r="F336" s="47" t="s">
        <v>63</v>
      </c>
      <c r="G336" s="47" t="s">
        <v>58</v>
      </c>
      <c r="H336" s="47" t="s">
        <v>1059</v>
      </c>
      <c r="I336" s="47"/>
      <c r="J336" s="47"/>
      <c r="K336" s="47" t="s">
        <v>1059</v>
      </c>
      <c r="L336" s="47" t="s">
        <v>1059</v>
      </c>
      <c r="M336" s="369" t="s">
        <v>99</v>
      </c>
      <c r="N336" s="370"/>
      <c r="O336" s="47"/>
      <c r="P336" s="47"/>
      <c r="Q336" s="47" t="s">
        <v>1058</v>
      </c>
      <c r="R336" s="47" t="s">
        <v>1058</v>
      </c>
      <c r="S336" s="47" t="s">
        <v>97</v>
      </c>
      <c r="T336" s="369"/>
      <c r="U336" s="370"/>
      <c r="V336" s="47" t="s">
        <v>1059</v>
      </c>
      <c r="W336" s="47" t="s">
        <v>1059</v>
      </c>
      <c r="X336" s="47" t="s">
        <v>1059</v>
      </c>
      <c r="Y336" s="47" t="s">
        <v>1059</v>
      </c>
      <c r="Z336" s="47" t="s">
        <v>99</v>
      </c>
      <c r="AA336" s="369"/>
      <c r="AB336" s="370"/>
      <c r="AC336" s="47" t="s">
        <v>1058</v>
      </c>
      <c r="AD336" s="47" t="s">
        <v>1058</v>
      </c>
      <c r="AE336" s="47" t="s">
        <v>1058</v>
      </c>
      <c r="AF336" s="47" t="s">
        <v>1058</v>
      </c>
      <c r="AG336" s="47"/>
      <c r="AH336" s="369" t="s">
        <v>97</v>
      </c>
      <c r="AI336" s="370"/>
      <c r="AJ336" s="47" t="s">
        <v>1059</v>
      </c>
      <c r="AK336" s="47"/>
      <c r="AL336" s="47"/>
      <c r="AM336" s="48">
        <v>2</v>
      </c>
      <c r="AN336" s="48">
        <v>0</v>
      </c>
      <c r="AO336" s="48">
        <v>2</v>
      </c>
      <c r="AP336" s="48"/>
      <c r="AQ336" s="48">
        <v>0</v>
      </c>
      <c r="AR336" s="48">
        <v>0</v>
      </c>
      <c r="AS336" s="48">
        <v>0</v>
      </c>
      <c r="AT336" s="48">
        <v>0</v>
      </c>
      <c r="AU336" s="48">
        <v>40</v>
      </c>
      <c r="AV336" s="48">
        <v>8</v>
      </c>
      <c r="AW336" s="48"/>
      <c r="AX336" s="48"/>
      <c r="AY336" s="48"/>
      <c r="AZ336" s="47" t="s">
        <v>1067</v>
      </c>
    </row>
    <row r="337" spans="1:52" x14ac:dyDescent="0.35">
      <c r="A337" s="427">
        <f t="shared" si="5"/>
        <v>335</v>
      </c>
      <c r="B337" s="47" t="s">
        <v>1016</v>
      </c>
      <c r="C337" s="47" t="s">
        <v>1017</v>
      </c>
      <c r="D337" s="47" t="s">
        <v>56</v>
      </c>
      <c r="E337" s="47" t="s">
        <v>131</v>
      </c>
      <c r="F337" s="47" t="s">
        <v>63</v>
      </c>
      <c r="G337" s="47" t="s">
        <v>58</v>
      </c>
      <c r="H337" s="47"/>
      <c r="I337" s="47" t="s">
        <v>1058</v>
      </c>
      <c r="J337" s="47" t="s">
        <v>1058</v>
      </c>
      <c r="K337" s="47" t="s">
        <v>1058</v>
      </c>
      <c r="L337" s="47"/>
      <c r="M337" s="369" t="s">
        <v>97</v>
      </c>
      <c r="N337" s="370"/>
      <c r="O337" s="47" t="s">
        <v>1058</v>
      </c>
      <c r="P337" s="47" t="s">
        <v>1059</v>
      </c>
      <c r="Q337" s="47"/>
      <c r="R337" s="47" t="s">
        <v>1059</v>
      </c>
      <c r="S337" s="47" t="s">
        <v>1059</v>
      </c>
      <c r="T337" s="369" t="s">
        <v>99</v>
      </c>
      <c r="U337" s="370"/>
      <c r="V337" s="47" t="s">
        <v>1058</v>
      </c>
      <c r="W337" s="47"/>
      <c r="X337" s="47" t="s">
        <v>1058</v>
      </c>
      <c r="Y337" s="47" t="s">
        <v>1058</v>
      </c>
      <c r="Z337" s="47"/>
      <c r="AA337" s="369"/>
      <c r="AB337" s="370"/>
      <c r="AC337" s="47" t="s">
        <v>1059</v>
      </c>
      <c r="AD337" s="47" t="s">
        <v>1059</v>
      </c>
      <c r="AE337" s="47" t="s">
        <v>1059</v>
      </c>
      <c r="AF337" s="47" t="s">
        <v>1059</v>
      </c>
      <c r="AG337" s="47"/>
      <c r="AH337" s="369" t="s">
        <v>99</v>
      </c>
      <c r="AI337" s="370"/>
      <c r="AJ337" s="47"/>
      <c r="AK337" s="47" t="s">
        <v>1058</v>
      </c>
      <c r="AL337" s="47"/>
      <c r="AM337" s="48">
        <v>1</v>
      </c>
      <c r="AN337" s="48">
        <v>0</v>
      </c>
      <c r="AO337" s="48">
        <v>2</v>
      </c>
      <c r="AP337" s="48"/>
      <c r="AQ337" s="48">
        <v>0</v>
      </c>
      <c r="AR337" s="48">
        <v>0</v>
      </c>
      <c r="AS337" s="48">
        <v>0</v>
      </c>
      <c r="AT337" s="48">
        <v>0</v>
      </c>
      <c r="AU337" s="48">
        <v>35</v>
      </c>
      <c r="AV337" s="48">
        <v>7</v>
      </c>
      <c r="AW337" s="48"/>
      <c r="AX337" s="48"/>
      <c r="AY337" s="48"/>
      <c r="AZ337" s="47" t="s">
        <v>870</v>
      </c>
    </row>
    <row r="338" spans="1:52" x14ac:dyDescent="0.35">
      <c r="A338" s="427">
        <f t="shared" si="5"/>
        <v>336</v>
      </c>
      <c r="B338" s="47" t="s">
        <v>1014</v>
      </c>
      <c r="C338" s="47" t="s">
        <v>950</v>
      </c>
      <c r="D338" s="47" t="s">
        <v>56</v>
      </c>
      <c r="E338" s="47" t="s">
        <v>131</v>
      </c>
      <c r="F338" s="47" t="s">
        <v>63</v>
      </c>
      <c r="G338" s="47" t="s">
        <v>58</v>
      </c>
      <c r="H338" s="47"/>
      <c r="I338" s="47" t="s">
        <v>1059</v>
      </c>
      <c r="J338" s="47" t="s">
        <v>1059</v>
      </c>
      <c r="K338" s="47" t="s">
        <v>1059</v>
      </c>
      <c r="L338" s="47" t="s">
        <v>99</v>
      </c>
      <c r="M338" s="369"/>
      <c r="N338" s="370"/>
      <c r="O338" s="47" t="s">
        <v>1058</v>
      </c>
      <c r="P338" s="47" t="s">
        <v>1058</v>
      </c>
      <c r="Q338" s="47"/>
      <c r="R338" s="47" t="s">
        <v>1058</v>
      </c>
      <c r="S338" s="47" t="s">
        <v>1058</v>
      </c>
      <c r="T338" s="369" t="s">
        <v>97</v>
      </c>
      <c r="U338" s="370"/>
      <c r="V338" s="47"/>
      <c r="W338" s="47"/>
      <c r="X338" s="47"/>
      <c r="Y338" s="47"/>
      <c r="Z338" s="47"/>
      <c r="AA338" s="369"/>
      <c r="AB338" s="370"/>
      <c r="AC338" s="47"/>
      <c r="AD338" s="47"/>
      <c r="AE338" s="47" t="s">
        <v>1058</v>
      </c>
      <c r="AF338" s="47" t="s">
        <v>1058</v>
      </c>
      <c r="AG338" s="47" t="s">
        <v>1058</v>
      </c>
      <c r="AH338" s="369" t="s">
        <v>97</v>
      </c>
      <c r="AI338" s="370"/>
      <c r="AJ338" s="47" t="s">
        <v>1059</v>
      </c>
      <c r="AK338" s="47"/>
      <c r="AL338" s="47"/>
      <c r="AM338" s="48">
        <v>2</v>
      </c>
      <c r="AN338" s="48">
        <v>0</v>
      </c>
      <c r="AO338" s="48">
        <v>1</v>
      </c>
      <c r="AP338" s="48"/>
      <c r="AQ338" s="48">
        <v>0</v>
      </c>
      <c r="AR338" s="48">
        <v>0</v>
      </c>
      <c r="AS338" s="48">
        <v>0</v>
      </c>
      <c r="AT338" s="48">
        <v>0</v>
      </c>
      <c r="AU338" s="48">
        <v>20</v>
      </c>
      <c r="AV338" s="48">
        <v>4</v>
      </c>
      <c r="AW338" s="48"/>
      <c r="AX338" s="48"/>
      <c r="AY338" s="48"/>
      <c r="AZ338" s="47" t="s">
        <v>870</v>
      </c>
    </row>
    <row r="339" spans="1:52" x14ac:dyDescent="0.35">
      <c r="A339" s="427">
        <f t="shared" si="5"/>
        <v>337</v>
      </c>
      <c r="B339" s="47" t="s">
        <v>1011</v>
      </c>
      <c r="C339" s="47" t="s">
        <v>1012</v>
      </c>
      <c r="D339" s="47" t="s">
        <v>56</v>
      </c>
      <c r="E339" s="47" t="s">
        <v>131</v>
      </c>
      <c r="F339" s="47" t="s">
        <v>63</v>
      </c>
      <c r="G339" s="47" t="s">
        <v>58</v>
      </c>
      <c r="H339" s="47"/>
      <c r="I339" s="47"/>
      <c r="J339" s="47" t="s">
        <v>1058</v>
      </c>
      <c r="K339" s="47" t="s">
        <v>1058</v>
      </c>
      <c r="L339" s="47" t="s">
        <v>1058</v>
      </c>
      <c r="M339" s="369" t="s">
        <v>97</v>
      </c>
      <c r="N339" s="370"/>
      <c r="O339" s="47" t="s">
        <v>1059</v>
      </c>
      <c r="P339" s="47" t="s">
        <v>1059</v>
      </c>
      <c r="Q339" s="47" t="s">
        <v>1059</v>
      </c>
      <c r="R339" s="47"/>
      <c r="S339" s="47" t="s">
        <v>99</v>
      </c>
      <c r="T339" s="369"/>
      <c r="U339" s="370"/>
      <c r="V339" s="47" t="s">
        <v>1058</v>
      </c>
      <c r="W339" s="47"/>
      <c r="X339" s="47" t="s">
        <v>1058</v>
      </c>
      <c r="Y339" s="47" t="s">
        <v>1058</v>
      </c>
      <c r="Z339" s="47" t="s">
        <v>1058</v>
      </c>
      <c r="AA339" s="369" t="s">
        <v>97</v>
      </c>
      <c r="AB339" s="370"/>
      <c r="AC339" s="47" t="s">
        <v>1059</v>
      </c>
      <c r="AD339" s="47" t="s">
        <v>1059</v>
      </c>
      <c r="AE339" s="47" t="s">
        <v>1059</v>
      </c>
      <c r="AF339" s="47" t="s">
        <v>1059</v>
      </c>
      <c r="AG339" s="47"/>
      <c r="AH339" s="369" t="s">
        <v>99</v>
      </c>
      <c r="AI339" s="370"/>
      <c r="AJ339" s="47"/>
      <c r="AK339" s="47" t="s">
        <v>1058</v>
      </c>
      <c r="AL339" s="47"/>
      <c r="AM339" s="48">
        <v>2</v>
      </c>
      <c r="AN339" s="48">
        <v>0</v>
      </c>
      <c r="AO339" s="48">
        <v>2</v>
      </c>
      <c r="AP339" s="48"/>
      <c r="AQ339" s="48">
        <v>0</v>
      </c>
      <c r="AR339" s="48">
        <v>0</v>
      </c>
      <c r="AS339" s="48">
        <v>0</v>
      </c>
      <c r="AT339" s="48">
        <v>0</v>
      </c>
      <c r="AU339" s="48">
        <v>35</v>
      </c>
      <c r="AV339" s="48">
        <v>7</v>
      </c>
      <c r="AW339" s="48"/>
      <c r="AX339" s="48"/>
      <c r="AY339" s="48"/>
      <c r="AZ339" s="47" t="s">
        <v>870</v>
      </c>
    </row>
    <row r="340" spans="1:52" x14ac:dyDescent="0.35">
      <c r="A340" s="427">
        <f t="shared" si="5"/>
        <v>338</v>
      </c>
      <c r="B340" s="47" t="s">
        <v>1008</v>
      </c>
      <c r="C340" s="47" t="s">
        <v>1009</v>
      </c>
      <c r="D340" s="47" t="s">
        <v>56</v>
      </c>
      <c r="E340" s="47" t="s">
        <v>131</v>
      </c>
      <c r="F340" s="47" t="s">
        <v>63</v>
      </c>
      <c r="G340" s="47" t="s">
        <v>58</v>
      </c>
      <c r="H340" s="47" t="s">
        <v>1059</v>
      </c>
      <c r="I340" s="47" t="s">
        <v>1059</v>
      </c>
      <c r="J340" s="47" t="s">
        <v>1059</v>
      </c>
      <c r="K340" s="47" t="s">
        <v>1059</v>
      </c>
      <c r="L340" s="47" t="s">
        <v>99</v>
      </c>
      <c r="M340" s="369"/>
      <c r="N340" s="370"/>
      <c r="O340" s="47" t="s">
        <v>1058</v>
      </c>
      <c r="P340" s="47" t="s">
        <v>1058</v>
      </c>
      <c r="Q340" s="47" t="s">
        <v>1058</v>
      </c>
      <c r="R340" s="47" t="s">
        <v>1058</v>
      </c>
      <c r="S340" s="47" t="s">
        <v>97</v>
      </c>
      <c r="T340" s="369"/>
      <c r="U340" s="370"/>
      <c r="V340" s="47"/>
      <c r="W340" s="47" t="s">
        <v>1059</v>
      </c>
      <c r="X340" s="47"/>
      <c r="Y340" s="47" t="s">
        <v>1059</v>
      </c>
      <c r="Z340" s="47" t="s">
        <v>1059</v>
      </c>
      <c r="AA340" s="369" t="s">
        <v>99</v>
      </c>
      <c r="AB340" s="370"/>
      <c r="AC340" s="47" t="s">
        <v>1058</v>
      </c>
      <c r="AD340" s="47" t="s">
        <v>1058</v>
      </c>
      <c r="AE340" s="47" t="s">
        <v>1058</v>
      </c>
      <c r="AF340" s="47" t="s">
        <v>1058</v>
      </c>
      <c r="AG340" s="47" t="s">
        <v>97</v>
      </c>
      <c r="AH340" s="369"/>
      <c r="AI340" s="370"/>
      <c r="AJ340" s="47" t="s">
        <v>1059</v>
      </c>
      <c r="AK340" s="47"/>
      <c r="AL340" s="47"/>
      <c r="AM340" s="48">
        <v>2</v>
      </c>
      <c r="AN340" s="48">
        <v>0</v>
      </c>
      <c r="AO340" s="48">
        <v>2</v>
      </c>
      <c r="AP340" s="48"/>
      <c r="AQ340" s="48">
        <v>0</v>
      </c>
      <c r="AR340" s="48">
        <v>0</v>
      </c>
      <c r="AS340" s="48">
        <v>0</v>
      </c>
      <c r="AT340" s="48">
        <v>0</v>
      </c>
      <c r="AU340" s="48">
        <v>35</v>
      </c>
      <c r="AV340" s="48">
        <v>7</v>
      </c>
      <c r="AW340" s="48"/>
      <c r="AX340" s="48"/>
      <c r="AY340" s="48"/>
      <c r="AZ340" s="47" t="s">
        <v>870</v>
      </c>
    </row>
    <row r="341" spans="1:52" x14ac:dyDescent="0.35">
      <c r="A341" s="427">
        <f t="shared" si="5"/>
        <v>339</v>
      </c>
      <c r="B341" s="47" t="s">
        <v>1005</v>
      </c>
      <c r="C341" s="47" t="s">
        <v>1006</v>
      </c>
      <c r="D341" s="47" t="s">
        <v>56</v>
      </c>
      <c r="E341" s="47" t="s">
        <v>131</v>
      </c>
      <c r="F341" s="47" t="s">
        <v>63</v>
      </c>
      <c r="G341" s="47" t="s">
        <v>58</v>
      </c>
      <c r="H341" s="47" t="s">
        <v>1058</v>
      </c>
      <c r="I341" s="47" t="s">
        <v>1058</v>
      </c>
      <c r="J341" s="47" t="s">
        <v>1058</v>
      </c>
      <c r="K341" s="47"/>
      <c r="L341" s="47"/>
      <c r="M341" s="369"/>
      <c r="N341" s="370"/>
      <c r="O341" s="47"/>
      <c r="P341" s="47" t="s">
        <v>1059</v>
      </c>
      <c r="Q341" s="47" t="s">
        <v>1059</v>
      </c>
      <c r="R341" s="47" t="s">
        <v>1059</v>
      </c>
      <c r="S341" s="47" t="s">
        <v>99</v>
      </c>
      <c r="T341" s="369"/>
      <c r="U341" s="370"/>
      <c r="V341" s="47" t="s">
        <v>1058</v>
      </c>
      <c r="W341" s="47" t="s">
        <v>1058</v>
      </c>
      <c r="X341" s="47" t="s">
        <v>1058</v>
      </c>
      <c r="Y341" s="47" t="s">
        <v>1058</v>
      </c>
      <c r="Z341" s="47" t="s">
        <v>97</v>
      </c>
      <c r="AA341" s="369"/>
      <c r="AB341" s="370"/>
      <c r="AC341" s="47" t="s">
        <v>1059</v>
      </c>
      <c r="AD341" s="47" t="s">
        <v>1059</v>
      </c>
      <c r="AE341" s="47" t="s">
        <v>1059</v>
      </c>
      <c r="AF341" s="47" t="s">
        <v>1059</v>
      </c>
      <c r="AG341" s="47"/>
      <c r="AH341" s="369" t="s">
        <v>99</v>
      </c>
      <c r="AI341" s="370"/>
      <c r="AJ341" s="47" t="s">
        <v>1058</v>
      </c>
      <c r="AK341" s="47"/>
      <c r="AL341" s="47"/>
      <c r="AM341" s="48">
        <v>1</v>
      </c>
      <c r="AN341" s="48">
        <v>0</v>
      </c>
      <c r="AO341" s="48">
        <v>2</v>
      </c>
      <c r="AP341" s="48"/>
      <c r="AQ341" s="48">
        <v>0</v>
      </c>
      <c r="AR341" s="48">
        <v>0</v>
      </c>
      <c r="AS341" s="48">
        <v>0</v>
      </c>
      <c r="AT341" s="48">
        <v>0</v>
      </c>
      <c r="AU341" s="48">
        <v>35</v>
      </c>
      <c r="AV341" s="48">
        <v>7</v>
      </c>
      <c r="AW341" s="48"/>
      <c r="AX341" s="48"/>
      <c r="AY341" s="48"/>
      <c r="AZ341" s="47" t="s">
        <v>870</v>
      </c>
    </row>
    <row r="342" spans="1:52" x14ac:dyDescent="0.35">
      <c r="A342" s="427">
        <f t="shared" si="5"/>
        <v>340</v>
      </c>
      <c r="B342" s="47" t="s">
        <v>1002</v>
      </c>
      <c r="C342" s="47" t="s">
        <v>1003</v>
      </c>
      <c r="D342" s="47" t="s">
        <v>56</v>
      </c>
      <c r="E342" s="47" t="s">
        <v>131</v>
      </c>
      <c r="F342" s="47" t="s">
        <v>63</v>
      </c>
      <c r="G342" s="47" t="s">
        <v>58</v>
      </c>
      <c r="H342" s="47" t="s">
        <v>1059</v>
      </c>
      <c r="I342" s="47" t="s">
        <v>1059</v>
      </c>
      <c r="J342" s="47" t="s">
        <v>1059</v>
      </c>
      <c r="K342" s="47" t="s">
        <v>1059</v>
      </c>
      <c r="L342" s="47" t="s">
        <v>99</v>
      </c>
      <c r="M342" s="369"/>
      <c r="N342" s="370"/>
      <c r="O342" s="47" t="s">
        <v>1058</v>
      </c>
      <c r="P342" s="47" t="s">
        <v>1058</v>
      </c>
      <c r="Q342" s="47"/>
      <c r="R342" s="47" t="s">
        <v>1058</v>
      </c>
      <c r="S342" s="47" t="s">
        <v>1058</v>
      </c>
      <c r="T342" s="369" t="s">
        <v>97</v>
      </c>
      <c r="U342" s="370"/>
      <c r="V342" s="47"/>
      <c r="W342" s="47"/>
      <c r="X342" s="47"/>
      <c r="Y342" s="47"/>
      <c r="Z342" s="47"/>
      <c r="AA342" s="369"/>
      <c r="AB342" s="370"/>
      <c r="AC342" s="47"/>
      <c r="AD342" s="47"/>
      <c r="AE342" s="47"/>
      <c r="AF342" s="47"/>
      <c r="AG342" s="47"/>
      <c r="AH342" s="369"/>
      <c r="AI342" s="370"/>
      <c r="AJ342" s="47"/>
      <c r="AK342" s="47"/>
      <c r="AL342" s="47"/>
      <c r="AM342" s="48">
        <v>1</v>
      </c>
      <c r="AN342" s="48">
        <v>0</v>
      </c>
      <c r="AO342" s="48">
        <v>1</v>
      </c>
      <c r="AP342" s="48"/>
      <c r="AQ342" s="48">
        <v>0</v>
      </c>
      <c r="AR342" s="48">
        <v>0</v>
      </c>
      <c r="AS342" s="48">
        <v>0</v>
      </c>
      <c r="AT342" s="48">
        <v>0</v>
      </c>
      <c r="AU342" s="48">
        <v>20</v>
      </c>
      <c r="AV342" s="48">
        <v>4</v>
      </c>
      <c r="AW342" s="48"/>
      <c r="AX342" s="48"/>
      <c r="AY342" s="48"/>
      <c r="AZ342" s="47" t="s">
        <v>870</v>
      </c>
    </row>
    <row r="343" spans="1:52" x14ac:dyDescent="0.35">
      <c r="A343" s="427">
        <f t="shared" si="5"/>
        <v>341</v>
      </c>
      <c r="B343" s="47" t="s">
        <v>975</v>
      </c>
      <c r="C343" s="47" t="s">
        <v>976</v>
      </c>
      <c r="D343" s="47" t="s">
        <v>56</v>
      </c>
      <c r="E343" s="47" t="s">
        <v>131</v>
      </c>
      <c r="F343" s="47" t="s">
        <v>60</v>
      </c>
      <c r="G343" s="47" t="s">
        <v>58</v>
      </c>
      <c r="H343" s="47" t="s">
        <v>1058</v>
      </c>
      <c r="I343" s="47" t="s">
        <v>1058</v>
      </c>
      <c r="J343" s="47" t="s">
        <v>1058</v>
      </c>
      <c r="K343" s="47" t="s">
        <v>1058</v>
      </c>
      <c r="L343" s="47" t="s">
        <v>97</v>
      </c>
      <c r="M343" s="369"/>
      <c r="N343" s="370"/>
      <c r="O343" s="47" t="s">
        <v>1059</v>
      </c>
      <c r="P343" s="47" t="s">
        <v>1059</v>
      </c>
      <c r="Q343" s="47" t="s">
        <v>1059</v>
      </c>
      <c r="R343" s="47" t="s">
        <v>1059</v>
      </c>
      <c r="S343" s="47"/>
      <c r="T343" s="369"/>
      <c r="U343" s="370"/>
      <c r="V343" s="47" t="s">
        <v>1058</v>
      </c>
      <c r="W343" s="47" t="s">
        <v>1058</v>
      </c>
      <c r="X343" s="47" t="s">
        <v>1058</v>
      </c>
      <c r="Y343" s="47" t="s">
        <v>1058</v>
      </c>
      <c r="Z343" s="47" t="s">
        <v>97</v>
      </c>
      <c r="AA343" s="369"/>
      <c r="AB343" s="370"/>
      <c r="AC343" s="47" t="s">
        <v>1059</v>
      </c>
      <c r="AD343" s="47" t="s">
        <v>1059</v>
      </c>
      <c r="AE343" s="47" t="s">
        <v>1059</v>
      </c>
      <c r="AF343" s="47" t="s">
        <v>1059</v>
      </c>
      <c r="AG343" s="47"/>
      <c r="AH343" s="369" t="s">
        <v>99</v>
      </c>
      <c r="AI343" s="370"/>
      <c r="AJ343" s="47" t="s">
        <v>1058</v>
      </c>
      <c r="AK343" s="47"/>
      <c r="AL343" s="47"/>
      <c r="AM343" s="48">
        <v>2</v>
      </c>
      <c r="AN343" s="48">
        <v>0</v>
      </c>
      <c r="AO343" s="48">
        <v>1</v>
      </c>
      <c r="AP343" s="48"/>
      <c r="AQ343" s="48">
        <v>0</v>
      </c>
      <c r="AR343" s="48">
        <v>0</v>
      </c>
      <c r="AS343" s="48">
        <v>0</v>
      </c>
      <c r="AT343" s="48">
        <v>0</v>
      </c>
      <c r="AU343" s="48">
        <v>40</v>
      </c>
      <c r="AV343" s="48">
        <v>8</v>
      </c>
      <c r="AW343" s="48"/>
      <c r="AX343" s="48"/>
      <c r="AY343" s="48"/>
      <c r="AZ343" s="47" t="s">
        <v>870</v>
      </c>
    </row>
    <row r="344" spans="1:52" x14ac:dyDescent="0.35">
      <c r="A344" s="427">
        <f t="shared" si="5"/>
        <v>342</v>
      </c>
      <c r="B344" s="47" t="s">
        <v>972</v>
      </c>
      <c r="C344" s="47" t="s">
        <v>973</v>
      </c>
      <c r="D344" s="47" t="s">
        <v>56</v>
      </c>
      <c r="E344" s="47" t="s">
        <v>131</v>
      </c>
      <c r="F344" s="47" t="s">
        <v>59</v>
      </c>
      <c r="G344" s="47" t="s">
        <v>58</v>
      </c>
      <c r="H344" s="47"/>
      <c r="I344" s="47"/>
      <c r="J344" s="47"/>
      <c r="K344" s="47"/>
      <c r="L344" s="47"/>
      <c r="M344" s="369"/>
      <c r="N344" s="370"/>
      <c r="O344" s="47"/>
      <c r="P344" s="47"/>
      <c r="Q344" s="47"/>
      <c r="R344" s="47"/>
      <c r="S344" s="47"/>
      <c r="T344" s="369"/>
      <c r="U344" s="370"/>
      <c r="V344" s="47"/>
      <c r="W344" s="47"/>
      <c r="X344" s="47"/>
      <c r="Y344" s="47"/>
      <c r="Z344" s="47"/>
      <c r="AA344" s="369"/>
      <c r="AB344" s="370"/>
      <c r="AC344" s="47"/>
      <c r="AD344" s="47"/>
      <c r="AE344" s="47"/>
      <c r="AF344" s="47"/>
      <c r="AG344" s="47"/>
      <c r="AH344" s="369"/>
      <c r="AI344" s="370"/>
      <c r="AJ344" s="47"/>
      <c r="AK344" s="47"/>
      <c r="AL344" s="47"/>
      <c r="AM344" s="48"/>
      <c r="AN344" s="48"/>
      <c r="AO344" s="48"/>
      <c r="AP344" s="48"/>
      <c r="AQ344" s="48"/>
      <c r="AR344" s="48"/>
      <c r="AS344" s="48"/>
      <c r="AT344" s="48"/>
      <c r="AU344" s="48"/>
      <c r="AV344" s="48"/>
      <c r="AW344" s="48"/>
      <c r="AX344" s="48"/>
      <c r="AY344" s="48"/>
      <c r="AZ344" s="47" t="s">
        <v>870</v>
      </c>
    </row>
    <row r="345" spans="1:52" x14ac:dyDescent="0.35">
      <c r="A345" s="427">
        <f t="shared" si="5"/>
        <v>343</v>
      </c>
      <c r="B345" s="47" t="s">
        <v>969</v>
      </c>
      <c r="C345" s="47" t="s">
        <v>970</v>
      </c>
      <c r="D345" s="47" t="s">
        <v>56</v>
      </c>
      <c r="E345" s="47" t="s">
        <v>131</v>
      </c>
      <c r="F345" s="47" t="s">
        <v>57</v>
      </c>
      <c r="G345" s="47" t="s">
        <v>58</v>
      </c>
      <c r="H345" s="47" t="s">
        <v>1058</v>
      </c>
      <c r="I345" s="47" t="s">
        <v>1058</v>
      </c>
      <c r="J345" s="47"/>
      <c r="K345" s="47" t="s">
        <v>1058</v>
      </c>
      <c r="L345" s="47" t="s">
        <v>1058</v>
      </c>
      <c r="M345" s="369" t="s">
        <v>97</v>
      </c>
      <c r="N345" s="370"/>
      <c r="O345" s="47" t="s">
        <v>1059</v>
      </c>
      <c r="P345" s="47" t="s">
        <v>1059</v>
      </c>
      <c r="Q345" s="47" t="s">
        <v>1059</v>
      </c>
      <c r="R345" s="47" t="s">
        <v>1059</v>
      </c>
      <c r="S345" s="47" t="s">
        <v>99</v>
      </c>
      <c r="T345" s="369"/>
      <c r="U345" s="370"/>
      <c r="V345" s="47" t="s">
        <v>1058</v>
      </c>
      <c r="W345" s="47" t="s">
        <v>1058</v>
      </c>
      <c r="X345" s="47" t="s">
        <v>1058</v>
      </c>
      <c r="Y345" s="47"/>
      <c r="Z345" s="47" t="s">
        <v>1058</v>
      </c>
      <c r="AA345" s="369" t="s">
        <v>97</v>
      </c>
      <c r="AB345" s="370"/>
      <c r="AC345" s="47" t="s">
        <v>1059</v>
      </c>
      <c r="AD345" s="47" t="s">
        <v>1059</v>
      </c>
      <c r="AE345" s="47" t="s">
        <v>1059</v>
      </c>
      <c r="AF345" s="47" t="s">
        <v>1059</v>
      </c>
      <c r="AG345" s="47" t="s">
        <v>99</v>
      </c>
      <c r="AH345" s="369"/>
      <c r="AI345" s="370"/>
      <c r="AJ345" s="47" t="s">
        <v>1058</v>
      </c>
      <c r="AK345" s="47" t="s">
        <v>1058</v>
      </c>
      <c r="AL345" s="47"/>
      <c r="AM345" s="48">
        <v>2</v>
      </c>
      <c r="AN345" s="48">
        <v>0</v>
      </c>
      <c r="AO345" s="48">
        <v>2</v>
      </c>
      <c r="AP345" s="48"/>
      <c r="AQ345" s="48">
        <v>0</v>
      </c>
      <c r="AR345" s="48">
        <v>0</v>
      </c>
      <c r="AS345" s="48">
        <v>0</v>
      </c>
      <c r="AT345" s="48">
        <v>0</v>
      </c>
      <c r="AU345" s="48">
        <v>40</v>
      </c>
      <c r="AV345" s="48">
        <v>8</v>
      </c>
      <c r="AW345" s="48"/>
      <c r="AX345" s="48"/>
      <c r="AY345" s="48"/>
      <c r="AZ345" s="47" t="s">
        <v>870</v>
      </c>
    </row>
    <row r="346" spans="1:52" x14ac:dyDescent="0.35">
      <c r="A346" s="427">
        <f t="shared" si="5"/>
        <v>344</v>
      </c>
      <c r="B346" s="47" t="s">
        <v>966</v>
      </c>
      <c r="C346" s="47" t="s">
        <v>967</v>
      </c>
      <c r="D346" s="47" t="s">
        <v>56</v>
      </c>
      <c r="E346" s="47" t="s">
        <v>131</v>
      </c>
      <c r="F346" s="47" t="s">
        <v>59</v>
      </c>
      <c r="G346" s="47" t="s">
        <v>58</v>
      </c>
      <c r="H346" s="47"/>
      <c r="I346" s="47" t="s">
        <v>1059</v>
      </c>
      <c r="J346" s="47"/>
      <c r="K346" s="47" t="s">
        <v>1059</v>
      </c>
      <c r="L346" s="47" t="s">
        <v>1059</v>
      </c>
      <c r="M346" s="369" t="s">
        <v>1059</v>
      </c>
      <c r="N346" s="370"/>
      <c r="O346" s="47" t="s">
        <v>1058</v>
      </c>
      <c r="P346" s="47" t="s">
        <v>1058</v>
      </c>
      <c r="Q346" s="47" t="s">
        <v>1058</v>
      </c>
      <c r="R346" s="47"/>
      <c r="S346" s="47" t="s">
        <v>1058</v>
      </c>
      <c r="T346" s="369" t="s">
        <v>97</v>
      </c>
      <c r="U346" s="370"/>
      <c r="V346" s="47" t="s">
        <v>1059</v>
      </c>
      <c r="W346" s="47" t="s">
        <v>1059</v>
      </c>
      <c r="X346" s="47"/>
      <c r="Y346" s="47" t="s">
        <v>1059</v>
      </c>
      <c r="Z346" s="47" t="s">
        <v>1059</v>
      </c>
      <c r="AA346" s="369" t="s">
        <v>99</v>
      </c>
      <c r="AB346" s="370"/>
      <c r="AC346" s="47"/>
      <c r="AD346" s="47" t="s">
        <v>97</v>
      </c>
      <c r="AE346" s="47" t="s">
        <v>1058</v>
      </c>
      <c r="AF346" s="47" t="s">
        <v>1058</v>
      </c>
      <c r="AG346" s="47" t="s">
        <v>1058</v>
      </c>
      <c r="AH346" s="369" t="s">
        <v>1058</v>
      </c>
      <c r="AI346" s="370"/>
      <c r="AJ346" s="47"/>
      <c r="AK346" s="47" t="s">
        <v>1059</v>
      </c>
      <c r="AL346" s="47"/>
      <c r="AM346" s="48">
        <v>2</v>
      </c>
      <c r="AN346" s="48">
        <v>0</v>
      </c>
      <c r="AO346" s="48">
        <v>1</v>
      </c>
      <c r="AP346" s="48"/>
      <c r="AQ346" s="48">
        <v>0</v>
      </c>
      <c r="AR346" s="48">
        <v>0</v>
      </c>
      <c r="AS346" s="48">
        <v>0</v>
      </c>
      <c r="AT346" s="48">
        <v>0</v>
      </c>
      <c r="AU346" s="430">
        <v>44.875</v>
      </c>
      <c r="AV346" s="430">
        <v>8.9749999999999996</v>
      </c>
      <c r="AW346" s="48"/>
      <c r="AX346" s="48"/>
      <c r="AY346" s="48"/>
      <c r="AZ346" s="47" t="s">
        <v>870</v>
      </c>
    </row>
    <row r="347" spans="1:52" x14ac:dyDescent="0.35">
      <c r="A347" s="427">
        <f t="shared" si="5"/>
        <v>345</v>
      </c>
      <c r="B347" s="47" t="s">
        <v>963</v>
      </c>
      <c r="C347" s="47" t="s">
        <v>964</v>
      </c>
      <c r="D347" s="47" t="s">
        <v>56</v>
      </c>
      <c r="E347" s="47" t="s">
        <v>131</v>
      </c>
      <c r="F347" s="47" t="s">
        <v>59</v>
      </c>
      <c r="G347" s="47" t="s">
        <v>58</v>
      </c>
      <c r="H347" s="47" t="s">
        <v>1058</v>
      </c>
      <c r="I347" s="47" t="s">
        <v>1058</v>
      </c>
      <c r="J347" s="47" t="s">
        <v>1058</v>
      </c>
      <c r="K347" s="47"/>
      <c r="L347" s="47"/>
      <c r="M347" s="369" t="s">
        <v>97</v>
      </c>
      <c r="N347" s="370"/>
      <c r="O347" s="47"/>
      <c r="P347" s="47" t="s">
        <v>1058</v>
      </c>
      <c r="Q347" s="47" t="s">
        <v>1058</v>
      </c>
      <c r="R347" s="47" t="s">
        <v>1058</v>
      </c>
      <c r="S347" s="47" t="s">
        <v>97</v>
      </c>
      <c r="T347" s="369"/>
      <c r="U347" s="370"/>
      <c r="V347" s="47" t="s">
        <v>1059</v>
      </c>
      <c r="W347" s="47" t="s">
        <v>1059</v>
      </c>
      <c r="X347" s="47" t="s">
        <v>1059</v>
      </c>
      <c r="Y347" s="47" t="s">
        <v>1059</v>
      </c>
      <c r="Z347" s="47" t="s">
        <v>99</v>
      </c>
      <c r="AA347" s="369"/>
      <c r="AB347" s="370"/>
      <c r="AC347" s="47" t="s">
        <v>1058</v>
      </c>
      <c r="AD347" s="47"/>
      <c r="AE347" s="47" t="s">
        <v>1058</v>
      </c>
      <c r="AF347" s="47" t="s">
        <v>1058</v>
      </c>
      <c r="AG347" s="47" t="s">
        <v>97</v>
      </c>
      <c r="AH347" s="369"/>
      <c r="AI347" s="370"/>
      <c r="AJ347" s="47" t="s">
        <v>1058</v>
      </c>
      <c r="AK347" s="47" t="s">
        <v>1058</v>
      </c>
      <c r="AL347" s="47"/>
      <c r="AM347" s="48">
        <v>3</v>
      </c>
      <c r="AN347" s="48">
        <v>0</v>
      </c>
      <c r="AO347" s="48">
        <v>1</v>
      </c>
      <c r="AP347" s="48"/>
      <c r="AQ347" s="48">
        <v>0</v>
      </c>
      <c r="AR347" s="48">
        <v>0</v>
      </c>
      <c r="AS347" s="48">
        <v>0</v>
      </c>
      <c r="AT347" s="48">
        <v>0</v>
      </c>
      <c r="AU347" s="48">
        <v>20</v>
      </c>
      <c r="AV347" s="48">
        <v>4</v>
      </c>
      <c r="AW347" s="48"/>
      <c r="AX347" s="48"/>
      <c r="AY347" s="48"/>
      <c r="AZ347" s="47" t="s">
        <v>870</v>
      </c>
    </row>
    <row r="348" spans="1:52" x14ac:dyDescent="0.35">
      <c r="A348" s="427">
        <f t="shared" si="5"/>
        <v>346</v>
      </c>
      <c r="B348" s="47" t="s">
        <v>960</v>
      </c>
      <c r="C348" s="47" t="s">
        <v>961</v>
      </c>
      <c r="D348" s="47" t="s">
        <v>56</v>
      </c>
      <c r="E348" s="47" t="s">
        <v>131</v>
      </c>
      <c r="F348" s="47" t="s">
        <v>59</v>
      </c>
      <c r="G348" s="47" t="s">
        <v>58</v>
      </c>
      <c r="H348" s="47" t="s">
        <v>1058</v>
      </c>
      <c r="I348" s="47" t="s">
        <v>1058</v>
      </c>
      <c r="J348" s="47" t="s">
        <v>1058</v>
      </c>
      <c r="K348" s="47"/>
      <c r="L348" s="47" t="s">
        <v>1058</v>
      </c>
      <c r="M348" s="369" t="s">
        <v>97</v>
      </c>
      <c r="N348" s="370"/>
      <c r="O348" s="47"/>
      <c r="P348" s="47"/>
      <c r="Q348" s="47"/>
      <c r="R348" s="47"/>
      <c r="S348" s="47" t="s">
        <v>1059</v>
      </c>
      <c r="T348" s="369" t="s">
        <v>99</v>
      </c>
      <c r="U348" s="370"/>
      <c r="V348" s="47"/>
      <c r="W348" s="47"/>
      <c r="X348" s="47" t="s">
        <v>1058</v>
      </c>
      <c r="Y348" s="47" t="s">
        <v>1058</v>
      </c>
      <c r="Z348" s="47" t="s">
        <v>1058</v>
      </c>
      <c r="AA348" s="369" t="s">
        <v>97</v>
      </c>
      <c r="AB348" s="370"/>
      <c r="AC348" s="47" t="s">
        <v>1058</v>
      </c>
      <c r="AD348" s="47"/>
      <c r="AE348" s="47" t="s">
        <v>1058</v>
      </c>
      <c r="AF348" s="47" t="s">
        <v>1059</v>
      </c>
      <c r="AG348" s="47" t="s">
        <v>1059</v>
      </c>
      <c r="AH348" s="369" t="s">
        <v>99</v>
      </c>
      <c r="AI348" s="370"/>
      <c r="AJ348" s="47" t="s">
        <v>1059</v>
      </c>
      <c r="AK348" s="47" t="s">
        <v>1059</v>
      </c>
      <c r="AL348" s="47"/>
      <c r="AM348" s="48">
        <v>2</v>
      </c>
      <c r="AN348" s="48">
        <v>0</v>
      </c>
      <c r="AO348" s="48">
        <v>2</v>
      </c>
      <c r="AP348" s="48"/>
      <c r="AQ348" s="48">
        <v>0</v>
      </c>
      <c r="AR348" s="48">
        <v>0</v>
      </c>
      <c r="AS348" s="48">
        <v>0</v>
      </c>
      <c r="AT348" s="48">
        <v>0</v>
      </c>
      <c r="AU348" s="48">
        <v>25</v>
      </c>
      <c r="AV348" s="48">
        <v>5</v>
      </c>
      <c r="AW348" s="48"/>
      <c r="AX348" s="48"/>
      <c r="AY348" s="48"/>
      <c r="AZ348" s="47" t="s">
        <v>870</v>
      </c>
    </row>
    <row r="349" spans="1:52" x14ac:dyDescent="0.35">
      <c r="A349" s="427">
        <f t="shared" si="5"/>
        <v>347</v>
      </c>
      <c r="B349" s="47" t="s">
        <v>945</v>
      </c>
      <c r="C349" s="47" t="s">
        <v>958</v>
      </c>
      <c r="D349" s="47" t="s">
        <v>56</v>
      </c>
      <c r="E349" s="47" t="s">
        <v>131</v>
      </c>
      <c r="F349" s="47" t="s">
        <v>59</v>
      </c>
      <c r="G349" s="47" t="s">
        <v>58</v>
      </c>
      <c r="H349" s="47"/>
      <c r="I349" s="47"/>
      <c r="J349" s="47"/>
      <c r="K349" s="47"/>
      <c r="L349" s="47"/>
      <c r="M349" s="369"/>
      <c r="N349" s="370"/>
      <c r="O349" s="47" t="s">
        <v>1058</v>
      </c>
      <c r="P349" s="47"/>
      <c r="Q349" s="47" t="s">
        <v>1058</v>
      </c>
      <c r="R349" s="47" t="s">
        <v>1058</v>
      </c>
      <c r="S349" s="47" t="s">
        <v>1058</v>
      </c>
      <c r="T349" s="369" t="s">
        <v>97</v>
      </c>
      <c r="U349" s="370"/>
      <c r="V349" s="47" t="s">
        <v>1058</v>
      </c>
      <c r="W349" s="47"/>
      <c r="X349" s="47"/>
      <c r="Y349" s="47" t="s">
        <v>1059</v>
      </c>
      <c r="Z349" s="47" t="s">
        <v>1059</v>
      </c>
      <c r="AA349" s="369" t="s">
        <v>99</v>
      </c>
      <c r="AB349" s="370"/>
      <c r="AC349" s="47" t="s">
        <v>1059</v>
      </c>
      <c r="AD349" s="47" t="s">
        <v>1059</v>
      </c>
      <c r="AE349" s="47" t="s">
        <v>1059</v>
      </c>
      <c r="AF349" s="47" t="s">
        <v>1059</v>
      </c>
      <c r="AG349" s="47" t="s">
        <v>99</v>
      </c>
      <c r="AH349" s="369"/>
      <c r="AI349" s="370"/>
      <c r="AJ349" s="47"/>
      <c r="AK349" s="47"/>
      <c r="AL349" s="47"/>
      <c r="AM349" s="48">
        <v>1</v>
      </c>
      <c r="AN349" s="48">
        <v>0</v>
      </c>
      <c r="AO349" s="48">
        <v>2</v>
      </c>
      <c r="AP349" s="48"/>
      <c r="AQ349" s="48">
        <v>0</v>
      </c>
      <c r="AR349" s="48">
        <v>0</v>
      </c>
      <c r="AS349" s="48">
        <v>0</v>
      </c>
      <c r="AT349" s="48">
        <v>0</v>
      </c>
      <c r="AU349" s="48">
        <v>30</v>
      </c>
      <c r="AV349" s="48">
        <v>6</v>
      </c>
      <c r="AW349" s="48"/>
      <c r="AX349" s="48"/>
      <c r="AY349" s="48"/>
      <c r="AZ349" s="47" t="s">
        <v>319</v>
      </c>
    </row>
    <row r="350" spans="1:52" x14ac:dyDescent="0.35">
      <c r="A350" s="427">
        <f t="shared" si="5"/>
        <v>348</v>
      </c>
      <c r="B350" s="47" t="s">
        <v>944</v>
      </c>
      <c r="C350" s="47" t="s">
        <v>956</v>
      </c>
      <c r="D350" s="47" t="s">
        <v>56</v>
      </c>
      <c r="E350" s="47" t="s">
        <v>131</v>
      </c>
      <c r="F350" s="47" t="s">
        <v>57</v>
      </c>
      <c r="G350" s="47" t="s">
        <v>58</v>
      </c>
      <c r="H350" s="47" t="s">
        <v>1058</v>
      </c>
      <c r="I350" s="47" t="s">
        <v>1058</v>
      </c>
      <c r="J350" s="47"/>
      <c r="K350" s="47" t="s">
        <v>1059</v>
      </c>
      <c r="L350" s="47" t="s">
        <v>1059</v>
      </c>
      <c r="M350" s="369"/>
      <c r="N350" s="370"/>
      <c r="O350" s="47" t="s">
        <v>1058</v>
      </c>
      <c r="P350" s="47" t="s">
        <v>1058</v>
      </c>
      <c r="Q350" s="47" t="s">
        <v>1058</v>
      </c>
      <c r="R350" s="47" t="s">
        <v>1058</v>
      </c>
      <c r="S350" s="47" t="s">
        <v>97</v>
      </c>
      <c r="T350" s="369"/>
      <c r="U350" s="370"/>
      <c r="V350" s="47"/>
      <c r="W350" s="47" t="s">
        <v>1059</v>
      </c>
      <c r="X350" s="47" t="s">
        <v>1059</v>
      </c>
      <c r="Y350" s="47" t="s">
        <v>1059</v>
      </c>
      <c r="Z350" s="47" t="s">
        <v>1059</v>
      </c>
      <c r="AA350" s="369" t="s">
        <v>99</v>
      </c>
      <c r="AB350" s="370"/>
      <c r="AC350" s="47"/>
      <c r="AD350" s="47" t="s">
        <v>1058</v>
      </c>
      <c r="AE350" s="47" t="s">
        <v>1058</v>
      </c>
      <c r="AF350" s="47" t="s">
        <v>1058</v>
      </c>
      <c r="AG350" s="47" t="s">
        <v>97</v>
      </c>
      <c r="AH350" s="369"/>
      <c r="AI350" s="370"/>
      <c r="AJ350" s="47" t="s">
        <v>1059</v>
      </c>
      <c r="AK350" s="47" t="s">
        <v>1059</v>
      </c>
      <c r="AL350" s="47"/>
      <c r="AM350" s="48">
        <v>2</v>
      </c>
      <c r="AN350" s="48">
        <v>0</v>
      </c>
      <c r="AO350" s="48">
        <v>1</v>
      </c>
      <c r="AP350" s="48"/>
      <c r="AQ350" s="48">
        <v>0</v>
      </c>
      <c r="AR350" s="48">
        <v>0</v>
      </c>
      <c r="AS350" s="48">
        <v>0</v>
      </c>
      <c r="AT350" s="48">
        <v>0</v>
      </c>
      <c r="AU350" s="48">
        <v>36</v>
      </c>
      <c r="AV350" s="430">
        <v>7.2</v>
      </c>
      <c r="AW350" s="48"/>
      <c r="AX350" s="48"/>
      <c r="AY350" s="48"/>
      <c r="AZ350" s="47" t="s">
        <v>319</v>
      </c>
    </row>
    <row r="351" spans="1:52" x14ac:dyDescent="0.35">
      <c r="A351" s="427">
        <f t="shared" si="5"/>
        <v>349</v>
      </c>
      <c r="B351" s="47" t="s">
        <v>943</v>
      </c>
      <c r="C351" s="47" t="s">
        <v>954</v>
      </c>
      <c r="D351" s="47" t="s">
        <v>56</v>
      </c>
      <c r="E351" s="47" t="s">
        <v>131</v>
      </c>
      <c r="F351" s="47" t="s">
        <v>59</v>
      </c>
      <c r="G351" s="47" t="s">
        <v>58</v>
      </c>
      <c r="H351" s="47"/>
      <c r="I351" s="47"/>
      <c r="J351" s="47" t="s">
        <v>1058</v>
      </c>
      <c r="K351" s="47" t="s">
        <v>1058</v>
      </c>
      <c r="L351" s="47" t="s">
        <v>1058</v>
      </c>
      <c r="M351" s="369" t="s">
        <v>97</v>
      </c>
      <c r="N351" s="370"/>
      <c r="O351" s="47"/>
      <c r="P351" s="47"/>
      <c r="Q351" s="47"/>
      <c r="R351" s="47"/>
      <c r="S351" s="47"/>
      <c r="T351" s="369"/>
      <c r="U351" s="370"/>
      <c r="V351" s="47" t="s">
        <v>1058</v>
      </c>
      <c r="W351" s="47" t="s">
        <v>1058</v>
      </c>
      <c r="X351" s="47" t="s">
        <v>1058</v>
      </c>
      <c r="Y351" s="47" t="s">
        <v>1058</v>
      </c>
      <c r="Z351" s="47" t="s">
        <v>97</v>
      </c>
      <c r="AA351" s="369"/>
      <c r="AB351" s="370"/>
      <c r="AC351" s="47"/>
      <c r="AD351" s="47" t="s">
        <v>1059</v>
      </c>
      <c r="AE351" s="47" t="s">
        <v>1059</v>
      </c>
      <c r="AF351" s="47" t="s">
        <v>1059</v>
      </c>
      <c r="AG351" s="47" t="s">
        <v>1059</v>
      </c>
      <c r="AH351" s="369" t="s">
        <v>99</v>
      </c>
      <c r="AI351" s="370"/>
      <c r="AJ351" s="47"/>
      <c r="AK351" s="47"/>
      <c r="AL351" s="47"/>
      <c r="AM351" s="48">
        <v>2</v>
      </c>
      <c r="AN351" s="48">
        <v>0</v>
      </c>
      <c r="AO351" s="48">
        <v>1</v>
      </c>
      <c r="AP351" s="48"/>
      <c r="AQ351" s="48">
        <v>0</v>
      </c>
      <c r="AR351" s="48">
        <v>0</v>
      </c>
      <c r="AS351" s="48">
        <v>0</v>
      </c>
      <c r="AT351" s="48">
        <v>0</v>
      </c>
      <c r="AU351" s="48">
        <v>20</v>
      </c>
      <c r="AV351" s="48">
        <v>4</v>
      </c>
      <c r="AW351" s="48"/>
      <c r="AX351" s="48"/>
      <c r="AY351" s="48"/>
      <c r="AZ351" s="47" t="s">
        <v>870</v>
      </c>
    </row>
    <row r="352" spans="1:52" x14ac:dyDescent="0.35">
      <c r="A352" s="427">
        <f t="shared" si="5"/>
        <v>350</v>
      </c>
      <c r="B352" s="47" t="s">
        <v>942</v>
      </c>
      <c r="C352" s="47" t="s">
        <v>952</v>
      </c>
      <c r="D352" s="47" t="s">
        <v>56</v>
      </c>
      <c r="E352" s="47" t="s">
        <v>131</v>
      </c>
      <c r="F352" s="47" t="s">
        <v>57</v>
      </c>
      <c r="G352" s="47" t="s">
        <v>58</v>
      </c>
      <c r="H352" s="47"/>
      <c r="I352" s="47" t="s">
        <v>1058</v>
      </c>
      <c r="J352" s="47" t="s">
        <v>1058</v>
      </c>
      <c r="K352" s="47" t="s">
        <v>1058</v>
      </c>
      <c r="L352" s="47" t="s">
        <v>1058</v>
      </c>
      <c r="M352" s="369" t="s">
        <v>97</v>
      </c>
      <c r="N352" s="370"/>
      <c r="O352" s="47" t="s">
        <v>1059</v>
      </c>
      <c r="P352" s="47" t="s">
        <v>1059</v>
      </c>
      <c r="Q352" s="47" t="s">
        <v>1059</v>
      </c>
      <c r="R352" s="47" t="s">
        <v>1059</v>
      </c>
      <c r="S352" s="47" t="s">
        <v>99</v>
      </c>
      <c r="T352" s="369"/>
      <c r="U352" s="370"/>
      <c r="V352" s="47" t="s">
        <v>1058</v>
      </c>
      <c r="W352" s="47" t="s">
        <v>1058</v>
      </c>
      <c r="X352" s="47" t="s">
        <v>1058</v>
      </c>
      <c r="Y352" s="47"/>
      <c r="Z352" s="47"/>
      <c r="AA352" s="369"/>
      <c r="AB352" s="370"/>
      <c r="AC352" s="47"/>
      <c r="AD352" s="47" t="s">
        <v>1058</v>
      </c>
      <c r="AE352" s="47" t="s">
        <v>1058</v>
      </c>
      <c r="AF352" s="47" t="s">
        <v>1058</v>
      </c>
      <c r="AG352" s="47" t="s">
        <v>97</v>
      </c>
      <c r="AH352" s="369"/>
      <c r="AI352" s="370"/>
      <c r="AJ352" s="47" t="s">
        <v>1059</v>
      </c>
      <c r="AK352" s="47" t="s">
        <v>1059</v>
      </c>
      <c r="AL352" s="47"/>
      <c r="AM352" s="48">
        <v>2</v>
      </c>
      <c r="AN352" s="48">
        <v>0</v>
      </c>
      <c r="AO352" s="48">
        <v>1</v>
      </c>
      <c r="AP352" s="48"/>
      <c r="AQ352" s="48">
        <v>0</v>
      </c>
      <c r="AR352" s="48">
        <v>0</v>
      </c>
      <c r="AS352" s="48">
        <v>0</v>
      </c>
      <c r="AT352" s="48">
        <v>0</v>
      </c>
      <c r="AU352" s="48">
        <v>30</v>
      </c>
      <c r="AV352" s="48">
        <v>6</v>
      </c>
      <c r="AW352" s="48"/>
      <c r="AX352" s="48"/>
      <c r="AY352" s="48"/>
      <c r="AZ352" s="47" t="s">
        <v>870</v>
      </c>
    </row>
    <row r="353" spans="1:52" x14ac:dyDescent="0.35">
      <c r="A353" s="427">
        <f t="shared" si="5"/>
        <v>351</v>
      </c>
      <c r="B353" s="47" t="s">
        <v>941</v>
      </c>
      <c r="C353" s="47" t="s">
        <v>950</v>
      </c>
      <c r="D353" s="47" t="s">
        <v>56</v>
      </c>
      <c r="E353" s="47" t="s">
        <v>131</v>
      </c>
      <c r="F353" s="47" t="s">
        <v>60</v>
      </c>
      <c r="G353" s="47" t="s">
        <v>58</v>
      </c>
      <c r="H353" s="47" t="s">
        <v>1058</v>
      </c>
      <c r="I353" s="47" t="s">
        <v>1058</v>
      </c>
      <c r="J353" s="47" t="s">
        <v>1058</v>
      </c>
      <c r="K353" s="47" t="s">
        <v>1058</v>
      </c>
      <c r="L353" s="47" t="s">
        <v>97</v>
      </c>
      <c r="M353" s="369"/>
      <c r="N353" s="370"/>
      <c r="O353" s="47"/>
      <c r="P353" s="47" t="s">
        <v>1059</v>
      </c>
      <c r="Q353" s="47" t="s">
        <v>1059</v>
      </c>
      <c r="R353" s="47" t="s">
        <v>1059</v>
      </c>
      <c r="S353" s="47" t="s">
        <v>1059</v>
      </c>
      <c r="T353" s="369" t="s">
        <v>99</v>
      </c>
      <c r="U353" s="370"/>
      <c r="V353" s="47" t="s">
        <v>1058</v>
      </c>
      <c r="W353" s="47" t="s">
        <v>1058</v>
      </c>
      <c r="X353" s="47" t="s">
        <v>1058</v>
      </c>
      <c r="Y353" s="47" t="s">
        <v>1058</v>
      </c>
      <c r="Z353" s="47" t="s">
        <v>97</v>
      </c>
      <c r="AA353" s="369"/>
      <c r="AB353" s="370"/>
      <c r="AC353" s="47" t="s">
        <v>1058</v>
      </c>
      <c r="AD353" s="47" t="s">
        <v>1058</v>
      </c>
      <c r="AE353" s="47" t="s">
        <v>1058</v>
      </c>
      <c r="AF353" s="47" t="s">
        <v>1058</v>
      </c>
      <c r="AG353" s="47" t="s">
        <v>97</v>
      </c>
      <c r="AH353" s="369"/>
      <c r="AI353" s="370"/>
      <c r="AJ353" s="47" t="s">
        <v>1058</v>
      </c>
      <c r="AK353" s="47" t="s">
        <v>1058</v>
      </c>
      <c r="AL353" s="47"/>
      <c r="AM353" s="48">
        <v>3</v>
      </c>
      <c r="AN353" s="48">
        <v>0</v>
      </c>
      <c r="AO353" s="48">
        <v>1</v>
      </c>
      <c r="AP353" s="48"/>
      <c r="AQ353" s="48">
        <v>0</v>
      </c>
      <c r="AR353" s="48">
        <v>0</v>
      </c>
      <c r="AS353" s="48">
        <v>0</v>
      </c>
      <c r="AT353" s="48">
        <v>0</v>
      </c>
      <c r="AU353" s="48">
        <v>20</v>
      </c>
      <c r="AV353" s="48">
        <v>4</v>
      </c>
      <c r="AW353" s="48"/>
      <c r="AX353" s="48"/>
      <c r="AY353" s="48"/>
      <c r="AZ353" s="47" t="s">
        <v>870</v>
      </c>
    </row>
    <row r="354" spans="1:52" x14ac:dyDescent="0.35">
      <c r="A354" s="427">
        <f t="shared" si="5"/>
        <v>352</v>
      </c>
      <c r="B354" s="47" t="s">
        <v>934</v>
      </c>
      <c r="C354" s="47" t="s">
        <v>935</v>
      </c>
      <c r="D354" s="47" t="s">
        <v>56</v>
      </c>
      <c r="E354" s="47" t="s">
        <v>131</v>
      </c>
      <c r="F354" s="47" t="s">
        <v>59</v>
      </c>
      <c r="G354" s="47" t="s">
        <v>58</v>
      </c>
      <c r="H354" s="47" t="s">
        <v>1059</v>
      </c>
      <c r="I354" s="47" t="s">
        <v>1059</v>
      </c>
      <c r="J354" s="47" t="s">
        <v>1059</v>
      </c>
      <c r="K354" s="47" t="s">
        <v>1059</v>
      </c>
      <c r="L354" s="47"/>
      <c r="M354" s="369" t="s">
        <v>99</v>
      </c>
      <c r="N354" s="370"/>
      <c r="O354" s="47" t="s">
        <v>1058</v>
      </c>
      <c r="P354" s="47"/>
      <c r="Q354" s="47"/>
      <c r="R354" s="47"/>
      <c r="S354" s="47"/>
      <c r="T354" s="369"/>
      <c r="U354" s="370"/>
      <c r="V354" s="47" t="s">
        <v>1058</v>
      </c>
      <c r="W354" s="47" t="s">
        <v>1058</v>
      </c>
      <c r="X354" s="47" t="s">
        <v>1058</v>
      </c>
      <c r="Y354" s="47" t="s">
        <v>1058</v>
      </c>
      <c r="Z354" s="47" t="s">
        <v>97</v>
      </c>
      <c r="AA354" s="369"/>
      <c r="AB354" s="370"/>
      <c r="AC354" s="47" t="s">
        <v>1059</v>
      </c>
      <c r="AD354" s="47" t="s">
        <v>1059</v>
      </c>
      <c r="AE354" s="47" t="s">
        <v>1059</v>
      </c>
      <c r="AF354" s="47" t="s">
        <v>1059</v>
      </c>
      <c r="AG354" s="47" t="s">
        <v>99</v>
      </c>
      <c r="AH354" s="369"/>
      <c r="AI354" s="370"/>
      <c r="AJ354" s="47" t="s">
        <v>1058</v>
      </c>
      <c r="AK354" s="47" t="s">
        <v>1058</v>
      </c>
      <c r="AL354" s="47"/>
      <c r="AM354" s="48">
        <v>1</v>
      </c>
      <c r="AN354" s="48">
        <v>0</v>
      </c>
      <c r="AO354" s="48">
        <v>2</v>
      </c>
      <c r="AP354" s="48"/>
      <c r="AQ354" s="48">
        <v>0</v>
      </c>
      <c r="AR354" s="48">
        <v>0</v>
      </c>
      <c r="AS354" s="48">
        <v>0</v>
      </c>
      <c r="AT354" s="48">
        <v>0</v>
      </c>
      <c r="AU354" s="48">
        <v>40</v>
      </c>
      <c r="AV354" s="48">
        <v>8</v>
      </c>
      <c r="AW354" s="48"/>
      <c r="AX354" s="48"/>
      <c r="AY354" s="48"/>
      <c r="AZ354" s="47" t="s">
        <v>1067</v>
      </c>
    </row>
    <row r="355" spans="1:52" x14ac:dyDescent="0.35">
      <c r="A355" s="427">
        <f t="shared" si="5"/>
        <v>353</v>
      </c>
      <c r="B355" s="47" t="s">
        <v>931</v>
      </c>
      <c r="C355" s="47" t="s">
        <v>932</v>
      </c>
      <c r="D355" s="47" t="s">
        <v>56</v>
      </c>
      <c r="E355" s="47" t="s">
        <v>131</v>
      </c>
      <c r="F355" s="47" t="s">
        <v>59</v>
      </c>
      <c r="G355" s="47" t="s">
        <v>58</v>
      </c>
      <c r="H355" s="47"/>
      <c r="I355" s="47" t="s">
        <v>1058</v>
      </c>
      <c r="J355" s="47" t="s">
        <v>1058</v>
      </c>
      <c r="K355" s="47" t="s">
        <v>1058</v>
      </c>
      <c r="L355" s="47" t="s">
        <v>1058</v>
      </c>
      <c r="M355" s="369" t="s">
        <v>97</v>
      </c>
      <c r="N355" s="370"/>
      <c r="O355" s="47"/>
      <c r="P355" s="47"/>
      <c r="Q355" s="47" t="s">
        <v>1059</v>
      </c>
      <c r="R355" s="47" t="s">
        <v>1059</v>
      </c>
      <c r="S355" s="47" t="s">
        <v>1059</v>
      </c>
      <c r="T355" s="369" t="s">
        <v>99</v>
      </c>
      <c r="U355" s="370"/>
      <c r="V355" s="47" t="s">
        <v>1058</v>
      </c>
      <c r="W355" s="47" t="s">
        <v>1058</v>
      </c>
      <c r="X355" s="47" t="s">
        <v>1058</v>
      </c>
      <c r="Y355" s="47" t="s">
        <v>1058</v>
      </c>
      <c r="Z355" s="47" t="s">
        <v>97</v>
      </c>
      <c r="AA355" s="369"/>
      <c r="AB355" s="370"/>
      <c r="AC355" s="47" t="s">
        <v>1059</v>
      </c>
      <c r="AD355" s="47" t="s">
        <v>1059</v>
      </c>
      <c r="AE355" s="47" t="s">
        <v>1059</v>
      </c>
      <c r="AF355" s="47" t="s">
        <v>1059</v>
      </c>
      <c r="AG355" s="47" t="s">
        <v>99</v>
      </c>
      <c r="AH355" s="369"/>
      <c r="AI355" s="370"/>
      <c r="AJ355" s="47" t="s">
        <v>1058</v>
      </c>
      <c r="AK355" s="47" t="s">
        <v>1058</v>
      </c>
      <c r="AL355" s="47"/>
      <c r="AM355" s="48">
        <v>2</v>
      </c>
      <c r="AN355" s="48">
        <v>0</v>
      </c>
      <c r="AO355" s="48">
        <v>2</v>
      </c>
      <c r="AP355" s="48"/>
      <c r="AQ355" s="48">
        <v>0</v>
      </c>
      <c r="AR355" s="48">
        <v>0</v>
      </c>
      <c r="AS355" s="48">
        <v>0</v>
      </c>
      <c r="AT355" s="48">
        <v>0</v>
      </c>
      <c r="AU355" s="48">
        <v>35</v>
      </c>
      <c r="AV355" s="48">
        <v>7</v>
      </c>
      <c r="AW355" s="48"/>
      <c r="AX355" s="48"/>
      <c r="AY355" s="48"/>
      <c r="AZ355" s="47" t="s">
        <v>870</v>
      </c>
    </row>
    <row r="356" spans="1:52" x14ac:dyDescent="0.35">
      <c r="A356" s="427">
        <f t="shared" si="5"/>
        <v>354</v>
      </c>
      <c r="B356" s="47" t="s">
        <v>928</v>
      </c>
      <c r="C356" s="47" t="s">
        <v>929</v>
      </c>
      <c r="D356" s="47" t="s">
        <v>56</v>
      </c>
      <c r="E356" s="47" t="s">
        <v>131</v>
      </c>
      <c r="F356" s="47" t="s">
        <v>59</v>
      </c>
      <c r="G356" s="47" t="s">
        <v>58</v>
      </c>
      <c r="H356" s="47" t="s">
        <v>99</v>
      </c>
      <c r="I356" s="47"/>
      <c r="J356" s="47" t="s">
        <v>1059</v>
      </c>
      <c r="K356" s="47" t="s">
        <v>1059</v>
      </c>
      <c r="L356" s="47"/>
      <c r="M356" s="369"/>
      <c r="N356" s="370"/>
      <c r="O356" s="47"/>
      <c r="P356" s="47"/>
      <c r="Q356" s="47"/>
      <c r="R356" s="47" t="s">
        <v>1058</v>
      </c>
      <c r="S356" s="47" t="s">
        <v>1058</v>
      </c>
      <c r="T356" s="369"/>
      <c r="U356" s="370"/>
      <c r="V356" s="47" t="s">
        <v>1059</v>
      </c>
      <c r="W356" s="47" t="s">
        <v>1059</v>
      </c>
      <c r="X356" s="47"/>
      <c r="Y356" s="47" t="s">
        <v>1059</v>
      </c>
      <c r="Z356" s="47"/>
      <c r="AA356" s="369"/>
      <c r="AB356" s="370"/>
      <c r="AC356" s="47" t="s">
        <v>1058</v>
      </c>
      <c r="AD356" s="47"/>
      <c r="AE356" s="47" t="s">
        <v>1058</v>
      </c>
      <c r="AF356" s="47" t="s">
        <v>1058</v>
      </c>
      <c r="AG356" s="47" t="s">
        <v>1058</v>
      </c>
      <c r="AH356" s="369" t="s">
        <v>97</v>
      </c>
      <c r="AI356" s="370"/>
      <c r="AJ356" s="47"/>
      <c r="AK356" s="47" t="s">
        <v>1059</v>
      </c>
      <c r="AL356" s="47"/>
      <c r="AM356" s="48">
        <v>1</v>
      </c>
      <c r="AN356" s="48">
        <v>0</v>
      </c>
      <c r="AO356" s="48">
        <v>1</v>
      </c>
      <c r="AP356" s="48"/>
      <c r="AQ356" s="48">
        <v>0</v>
      </c>
      <c r="AR356" s="48">
        <v>0</v>
      </c>
      <c r="AS356" s="48">
        <v>0</v>
      </c>
      <c r="AT356" s="48">
        <v>0</v>
      </c>
      <c r="AU356" s="48">
        <v>25</v>
      </c>
      <c r="AV356" s="48">
        <v>5</v>
      </c>
      <c r="AW356" s="48"/>
      <c r="AX356" s="48"/>
      <c r="AY356" s="48"/>
      <c r="AZ356" s="47" t="s">
        <v>870</v>
      </c>
    </row>
    <row r="357" spans="1:52" x14ac:dyDescent="0.35">
      <c r="A357" s="427">
        <f t="shared" si="5"/>
        <v>355</v>
      </c>
      <c r="B357" s="47" t="s">
        <v>925</v>
      </c>
      <c r="C357" s="47" t="s">
        <v>926</v>
      </c>
      <c r="D357" s="47" t="s">
        <v>56</v>
      </c>
      <c r="E357" s="47" t="s">
        <v>131</v>
      </c>
      <c r="F357" s="47" t="s">
        <v>59</v>
      </c>
      <c r="G357" s="47" t="s">
        <v>58</v>
      </c>
      <c r="H357" s="47" t="s">
        <v>1059</v>
      </c>
      <c r="I357" s="47" t="s">
        <v>1059</v>
      </c>
      <c r="J357" s="47" t="s">
        <v>1059</v>
      </c>
      <c r="K357" s="47" t="s">
        <v>1059</v>
      </c>
      <c r="L357" s="47"/>
      <c r="M357" s="369" t="s">
        <v>99</v>
      </c>
      <c r="N357" s="370"/>
      <c r="O357" s="47" t="s">
        <v>1058</v>
      </c>
      <c r="P357" s="47" t="s">
        <v>1058</v>
      </c>
      <c r="Q357" s="47" t="s">
        <v>1058</v>
      </c>
      <c r="R357" s="47" t="s">
        <v>1058</v>
      </c>
      <c r="S357" s="47" t="s">
        <v>97</v>
      </c>
      <c r="T357" s="369"/>
      <c r="U357" s="370"/>
      <c r="V357" s="47" t="s">
        <v>1059</v>
      </c>
      <c r="W357" s="47" t="s">
        <v>1059</v>
      </c>
      <c r="X357" s="47" t="s">
        <v>1059</v>
      </c>
      <c r="Y357" s="47" t="s">
        <v>1059</v>
      </c>
      <c r="Z357" s="47" t="s">
        <v>99</v>
      </c>
      <c r="AA357" s="369"/>
      <c r="AB357" s="370"/>
      <c r="AC357" s="47" t="s">
        <v>1058</v>
      </c>
      <c r="AD357" s="47" t="s">
        <v>1058</v>
      </c>
      <c r="AE357" s="47" t="s">
        <v>1058</v>
      </c>
      <c r="AF357" s="47" t="s">
        <v>1058</v>
      </c>
      <c r="AG357" s="47" t="s">
        <v>97</v>
      </c>
      <c r="AH357" s="369"/>
      <c r="AI357" s="370"/>
      <c r="AJ357" s="47" t="s">
        <v>1059</v>
      </c>
      <c r="AK357" s="47" t="s">
        <v>1059</v>
      </c>
      <c r="AL357" s="47"/>
      <c r="AM357" s="48">
        <v>2</v>
      </c>
      <c r="AN357" s="48">
        <v>0</v>
      </c>
      <c r="AO357" s="48">
        <v>2</v>
      </c>
      <c r="AP357" s="48"/>
      <c r="AQ357" s="48">
        <v>0</v>
      </c>
      <c r="AR357" s="48">
        <v>0</v>
      </c>
      <c r="AS357" s="48">
        <v>0</v>
      </c>
      <c r="AT357" s="48">
        <v>0</v>
      </c>
      <c r="AU357" s="48">
        <v>50</v>
      </c>
      <c r="AV357" s="48">
        <v>10</v>
      </c>
      <c r="AW357" s="48"/>
      <c r="AX357" s="48"/>
      <c r="AY357" s="48"/>
      <c r="AZ357" s="47" t="s">
        <v>870</v>
      </c>
    </row>
    <row r="358" spans="1:52" x14ac:dyDescent="0.35">
      <c r="A358" s="427">
        <f t="shared" si="5"/>
        <v>356</v>
      </c>
      <c r="B358" s="47" t="s">
        <v>922</v>
      </c>
      <c r="C358" s="47" t="s">
        <v>923</v>
      </c>
      <c r="D358" s="47" t="s">
        <v>56</v>
      </c>
      <c r="E358" s="47" t="s">
        <v>131</v>
      </c>
      <c r="F358" s="47" t="s">
        <v>57</v>
      </c>
      <c r="G358" s="47" t="s">
        <v>58</v>
      </c>
      <c r="H358" s="47" t="s">
        <v>1058</v>
      </c>
      <c r="I358" s="47" t="s">
        <v>1058</v>
      </c>
      <c r="J358" s="47"/>
      <c r="K358" s="47" t="s">
        <v>1058</v>
      </c>
      <c r="L358" s="47" t="s">
        <v>1058</v>
      </c>
      <c r="M358" s="369" t="s">
        <v>97</v>
      </c>
      <c r="N358" s="370"/>
      <c r="O358" s="47" t="s">
        <v>1059</v>
      </c>
      <c r="P358" s="47" t="s">
        <v>1059</v>
      </c>
      <c r="Q358" s="47" t="s">
        <v>1059</v>
      </c>
      <c r="R358" s="47" t="s">
        <v>1059</v>
      </c>
      <c r="S358" s="47" t="s">
        <v>99</v>
      </c>
      <c r="T358" s="369"/>
      <c r="U358" s="370"/>
      <c r="V358" s="47" t="s">
        <v>1058</v>
      </c>
      <c r="W358" s="47" t="s">
        <v>1058</v>
      </c>
      <c r="X358" s="47"/>
      <c r="Y358" s="47" t="s">
        <v>1058</v>
      </c>
      <c r="Z358" s="47" t="s">
        <v>1058</v>
      </c>
      <c r="AA358" s="369" t="s">
        <v>97</v>
      </c>
      <c r="AB358" s="370"/>
      <c r="AC358" s="47" t="s">
        <v>1059</v>
      </c>
      <c r="AD358" s="47" t="s">
        <v>1059</v>
      </c>
      <c r="AE358" s="47" t="s">
        <v>1059</v>
      </c>
      <c r="AF358" s="47" t="s">
        <v>1059</v>
      </c>
      <c r="AG358" s="47" t="s">
        <v>99</v>
      </c>
      <c r="AH358" s="369"/>
      <c r="AI358" s="370"/>
      <c r="AJ358" s="47" t="s">
        <v>1058</v>
      </c>
      <c r="AK358" s="47"/>
      <c r="AL358" s="47"/>
      <c r="AM358" s="48">
        <v>2</v>
      </c>
      <c r="AN358" s="48">
        <v>0</v>
      </c>
      <c r="AO358" s="48">
        <v>2</v>
      </c>
      <c r="AP358" s="48"/>
      <c r="AQ358" s="48">
        <v>0</v>
      </c>
      <c r="AR358" s="48">
        <v>0</v>
      </c>
      <c r="AS358" s="48">
        <v>0</v>
      </c>
      <c r="AT358" s="48">
        <v>0</v>
      </c>
      <c r="AU358" s="48">
        <v>40</v>
      </c>
      <c r="AV358" s="48">
        <v>8</v>
      </c>
      <c r="AW358" s="48"/>
      <c r="AX358" s="48"/>
      <c r="AY358" s="48"/>
      <c r="AZ358" s="47" t="s">
        <v>870</v>
      </c>
    </row>
    <row r="359" spans="1:52" x14ac:dyDescent="0.35">
      <c r="A359" s="427">
        <f t="shared" si="5"/>
        <v>357</v>
      </c>
      <c r="B359" s="47" t="s">
        <v>919</v>
      </c>
      <c r="C359" s="47" t="s">
        <v>920</v>
      </c>
      <c r="D359" s="47" t="s">
        <v>56</v>
      </c>
      <c r="E359" s="47" t="s">
        <v>131</v>
      </c>
      <c r="F359" s="47" t="s">
        <v>57</v>
      </c>
      <c r="G359" s="47" t="s">
        <v>58</v>
      </c>
      <c r="H359" s="47" t="s">
        <v>1059</v>
      </c>
      <c r="I359" s="47" t="s">
        <v>1059</v>
      </c>
      <c r="J359" s="47" t="s">
        <v>1059</v>
      </c>
      <c r="K359" s="47" t="s">
        <v>1059</v>
      </c>
      <c r="L359" s="47" t="s">
        <v>99</v>
      </c>
      <c r="M359" s="369"/>
      <c r="N359" s="370"/>
      <c r="O359" s="47"/>
      <c r="P359" s="47"/>
      <c r="Q359" s="47" t="s">
        <v>1058</v>
      </c>
      <c r="R359" s="47" t="s">
        <v>1058</v>
      </c>
      <c r="S359" s="47" t="s">
        <v>1058</v>
      </c>
      <c r="T359" s="369" t="s">
        <v>97</v>
      </c>
      <c r="U359" s="370"/>
      <c r="V359" s="47" t="s">
        <v>1059</v>
      </c>
      <c r="W359" s="47" t="s">
        <v>1059</v>
      </c>
      <c r="X359" s="47" t="s">
        <v>1059</v>
      </c>
      <c r="Y359" s="47" t="s">
        <v>1059</v>
      </c>
      <c r="Z359" s="47" t="s">
        <v>99</v>
      </c>
      <c r="AA359" s="369"/>
      <c r="AB359" s="370"/>
      <c r="AC359" s="47"/>
      <c r="AD359" s="47" t="s">
        <v>1058</v>
      </c>
      <c r="AE359" s="47"/>
      <c r="AF359" s="47" t="s">
        <v>1058</v>
      </c>
      <c r="AG359" s="47" t="s">
        <v>97</v>
      </c>
      <c r="AH359" s="369"/>
      <c r="AI359" s="370"/>
      <c r="AJ359" s="47"/>
      <c r="AK359" s="47" t="s">
        <v>1059</v>
      </c>
      <c r="AL359" s="47"/>
      <c r="AM359" s="48">
        <v>2</v>
      </c>
      <c r="AN359" s="48">
        <v>0</v>
      </c>
      <c r="AO359" s="48">
        <v>2</v>
      </c>
      <c r="AP359" s="48"/>
      <c r="AQ359" s="48">
        <v>0</v>
      </c>
      <c r="AR359" s="48">
        <v>0</v>
      </c>
      <c r="AS359" s="48">
        <v>0</v>
      </c>
      <c r="AT359" s="48">
        <v>0</v>
      </c>
      <c r="AU359" s="48">
        <v>45</v>
      </c>
      <c r="AV359" s="48">
        <v>9</v>
      </c>
      <c r="AW359" s="48"/>
      <c r="AX359" s="48"/>
      <c r="AY359" s="48"/>
      <c r="AZ359" s="47" t="s">
        <v>870</v>
      </c>
    </row>
    <row r="360" spans="1:52" x14ac:dyDescent="0.35">
      <c r="A360" s="427">
        <f t="shared" si="5"/>
        <v>358</v>
      </c>
      <c r="B360" s="47" t="s">
        <v>917</v>
      </c>
      <c r="C360" s="47" t="s">
        <v>845</v>
      </c>
      <c r="D360" s="47" t="s">
        <v>56</v>
      </c>
      <c r="E360" s="47" t="s">
        <v>131</v>
      </c>
      <c r="F360" s="47" t="s">
        <v>59</v>
      </c>
      <c r="G360" s="47" t="s">
        <v>58</v>
      </c>
      <c r="H360" s="47"/>
      <c r="I360" s="47"/>
      <c r="J360" s="47" t="s">
        <v>1058</v>
      </c>
      <c r="K360" s="47" t="s">
        <v>1058</v>
      </c>
      <c r="L360" s="47" t="s">
        <v>1058</v>
      </c>
      <c r="M360" s="369"/>
      <c r="N360" s="370"/>
      <c r="O360" s="47" t="s">
        <v>1058</v>
      </c>
      <c r="P360" s="47" t="s">
        <v>1058</v>
      </c>
      <c r="Q360" s="47" t="s">
        <v>1058</v>
      </c>
      <c r="R360" s="47"/>
      <c r="S360" s="47"/>
      <c r="T360" s="369"/>
      <c r="U360" s="370"/>
      <c r="V360" s="47"/>
      <c r="W360" s="47"/>
      <c r="X360" s="47"/>
      <c r="Y360" s="47"/>
      <c r="Z360" s="47"/>
      <c r="AA360" s="369"/>
      <c r="AB360" s="370"/>
      <c r="AC360" s="47"/>
      <c r="AD360" s="47"/>
      <c r="AE360" s="47"/>
      <c r="AF360" s="47"/>
      <c r="AG360" s="47"/>
      <c r="AH360" s="369"/>
      <c r="AI360" s="370"/>
      <c r="AJ360" s="47"/>
      <c r="AK360" s="47"/>
      <c r="AL360" s="47"/>
      <c r="AM360" s="48">
        <v>0</v>
      </c>
      <c r="AN360" s="48">
        <v>0</v>
      </c>
      <c r="AO360" s="48">
        <v>0</v>
      </c>
      <c r="AP360" s="48"/>
      <c r="AQ360" s="48">
        <v>0</v>
      </c>
      <c r="AR360" s="48">
        <v>0</v>
      </c>
      <c r="AS360" s="48">
        <v>0</v>
      </c>
      <c r="AT360" s="48">
        <v>0</v>
      </c>
      <c r="AU360" s="48">
        <v>0</v>
      </c>
      <c r="AV360" s="48">
        <v>0</v>
      </c>
      <c r="AW360" s="48"/>
      <c r="AX360" s="48"/>
      <c r="AY360" s="48"/>
      <c r="AZ360" s="47" t="s">
        <v>870</v>
      </c>
    </row>
    <row r="361" spans="1:52" x14ac:dyDescent="0.35">
      <c r="A361" s="427">
        <f t="shared" si="5"/>
        <v>359</v>
      </c>
      <c r="B361" s="47" t="s">
        <v>913</v>
      </c>
      <c r="C361" s="47" t="s">
        <v>914</v>
      </c>
      <c r="D361" s="47" t="s">
        <v>56</v>
      </c>
      <c r="E361" s="47" t="s">
        <v>131</v>
      </c>
      <c r="F361" s="47" t="s">
        <v>60</v>
      </c>
      <c r="G361" s="47" t="s">
        <v>58</v>
      </c>
      <c r="H361" s="47" t="s">
        <v>1058</v>
      </c>
      <c r="I361" s="47" t="s">
        <v>1058</v>
      </c>
      <c r="J361" s="47" t="s">
        <v>1058</v>
      </c>
      <c r="K361" s="47"/>
      <c r="L361" s="47"/>
      <c r="M361" s="369"/>
      <c r="N361" s="370"/>
      <c r="O361" s="47" t="s">
        <v>1059</v>
      </c>
      <c r="P361" s="47" t="s">
        <v>1059</v>
      </c>
      <c r="Q361" s="47" t="s">
        <v>1059</v>
      </c>
      <c r="R361" s="47"/>
      <c r="S361" s="47" t="s">
        <v>1059</v>
      </c>
      <c r="T361" s="369" t="s">
        <v>99</v>
      </c>
      <c r="U361" s="370"/>
      <c r="V361" s="47" t="s">
        <v>1058</v>
      </c>
      <c r="W361" s="47" t="s">
        <v>1058</v>
      </c>
      <c r="X361" s="47" t="s">
        <v>1058</v>
      </c>
      <c r="Y361" s="47" t="s">
        <v>1058</v>
      </c>
      <c r="Z361" s="47" t="s">
        <v>97</v>
      </c>
      <c r="AA361" s="369"/>
      <c r="AB361" s="370"/>
      <c r="AC361" s="47" t="s">
        <v>1059</v>
      </c>
      <c r="AD361" s="47" t="s">
        <v>1059</v>
      </c>
      <c r="AE361" s="47" t="s">
        <v>1059</v>
      </c>
      <c r="AF361" s="47" t="s">
        <v>1059</v>
      </c>
      <c r="AG361" s="47" t="s">
        <v>99</v>
      </c>
      <c r="AH361" s="369"/>
      <c r="AI361" s="370"/>
      <c r="AJ361" s="47" t="s">
        <v>1058</v>
      </c>
      <c r="AK361" s="47"/>
      <c r="AL361" s="47"/>
      <c r="AM361" s="48">
        <v>1</v>
      </c>
      <c r="AN361" s="48">
        <v>0</v>
      </c>
      <c r="AO361" s="48">
        <v>2</v>
      </c>
      <c r="AP361" s="48"/>
      <c r="AQ361" s="48">
        <v>0</v>
      </c>
      <c r="AR361" s="48">
        <v>0</v>
      </c>
      <c r="AS361" s="48">
        <v>0</v>
      </c>
      <c r="AT361" s="48">
        <v>0</v>
      </c>
      <c r="AU361" s="48">
        <v>40</v>
      </c>
      <c r="AV361" s="48">
        <v>8</v>
      </c>
      <c r="AW361" s="48"/>
      <c r="AX361" s="48"/>
      <c r="AY361" s="48"/>
      <c r="AZ361" s="47" t="s">
        <v>870</v>
      </c>
    </row>
    <row r="362" spans="1:52" x14ac:dyDescent="0.35">
      <c r="A362" s="427">
        <f t="shared" si="5"/>
        <v>360</v>
      </c>
      <c r="B362" s="47" t="s">
        <v>910</v>
      </c>
      <c r="C362" s="47" t="s">
        <v>911</v>
      </c>
      <c r="D362" s="47" t="s">
        <v>56</v>
      </c>
      <c r="E362" s="47" t="s">
        <v>131</v>
      </c>
      <c r="F362" s="47" t="s">
        <v>67</v>
      </c>
      <c r="G362" s="47" t="s">
        <v>58</v>
      </c>
      <c r="H362" s="47"/>
      <c r="I362" s="47" t="s">
        <v>1058</v>
      </c>
      <c r="J362" s="47" t="s">
        <v>1058</v>
      </c>
      <c r="K362" s="47"/>
      <c r="L362" s="47"/>
      <c r="M362" s="369"/>
      <c r="N362" s="370"/>
      <c r="O362" s="47" t="s">
        <v>1059</v>
      </c>
      <c r="P362" s="47" t="s">
        <v>1059</v>
      </c>
      <c r="Q362" s="47" t="s">
        <v>1059</v>
      </c>
      <c r="R362" s="47" t="s">
        <v>1059</v>
      </c>
      <c r="S362" s="47"/>
      <c r="T362" s="369" t="s">
        <v>99</v>
      </c>
      <c r="U362" s="370"/>
      <c r="V362" s="47" t="s">
        <v>1058</v>
      </c>
      <c r="W362" s="47" t="s">
        <v>1058</v>
      </c>
      <c r="X362" s="47" t="s">
        <v>1058</v>
      </c>
      <c r="Y362" s="47" t="s">
        <v>1058</v>
      </c>
      <c r="Z362" s="47" t="s">
        <v>97</v>
      </c>
      <c r="AA362" s="369"/>
      <c r="AB362" s="370"/>
      <c r="AC362" s="47" t="s">
        <v>1059</v>
      </c>
      <c r="AD362" s="47" t="s">
        <v>1059</v>
      </c>
      <c r="AE362" s="47" t="s">
        <v>1059</v>
      </c>
      <c r="AF362" s="47" t="s">
        <v>1059</v>
      </c>
      <c r="AG362" s="47" t="s">
        <v>99</v>
      </c>
      <c r="AH362" s="369"/>
      <c r="AI362" s="370"/>
      <c r="AJ362" s="47" t="s">
        <v>1058</v>
      </c>
      <c r="AK362" s="47"/>
      <c r="AL362" s="47"/>
      <c r="AM362" s="48">
        <v>1</v>
      </c>
      <c r="AN362" s="48">
        <v>0</v>
      </c>
      <c r="AO362" s="48">
        <v>2</v>
      </c>
      <c r="AP362" s="48"/>
      <c r="AQ362" s="48">
        <v>0</v>
      </c>
      <c r="AR362" s="48">
        <v>0</v>
      </c>
      <c r="AS362" s="48">
        <v>0</v>
      </c>
      <c r="AT362" s="48">
        <v>0</v>
      </c>
      <c r="AU362" s="48">
        <v>40</v>
      </c>
      <c r="AV362" s="48">
        <v>8</v>
      </c>
      <c r="AW362" s="48"/>
      <c r="AX362" s="48"/>
      <c r="AY362" s="48"/>
      <c r="AZ362" s="47" t="s">
        <v>870</v>
      </c>
    </row>
    <row r="363" spans="1:52" x14ac:dyDescent="0.35">
      <c r="A363" s="427">
        <f t="shared" si="5"/>
        <v>361</v>
      </c>
      <c r="B363" s="47" t="s">
        <v>907</v>
      </c>
      <c r="C363" s="47" t="s">
        <v>908</v>
      </c>
      <c r="D363" s="47" t="s">
        <v>56</v>
      </c>
      <c r="E363" s="47" t="s">
        <v>131</v>
      </c>
      <c r="F363" s="47" t="s">
        <v>59</v>
      </c>
      <c r="G363" s="47" t="s">
        <v>58</v>
      </c>
      <c r="H363" s="47" t="s">
        <v>1058</v>
      </c>
      <c r="I363" s="47"/>
      <c r="J363" s="47" t="s">
        <v>1058</v>
      </c>
      <c r="K363" s="47" t="s">
        <v>1058</v>
      </c>
      <c r="L363" s="47" t="s">
        <v>97</v>
      </c>
      <c r="M363" s="369"/>
      <c r="N363" s="370"/>
      <c r="O363" s="47"/>
      <c r="P363" s="47" t="s">
        <v>1058</v>
      </c>
      <c r="Q363" s="47" t="s">
        <v>1058</v>
      </c>
      <c r="R363" s="47" t="s">
        <v>1058</v>
      </c>
      <c r="S363" s="47" t="s">
        <v>1058</v>
      </c>
      <c r="T363" s="369" t="s">
        <v>97</v>
      </c>
      <c r="U363" s="370"/>
      <c r="V363" s="47" t="s">
        <v>1059</v>
      </c>
      <c r="W363" s="47" t="s">
        <v>1059</v>
      </c>
      <c r="X363" s="47" t="s">
        <v>1059</v>
      </c>
      <c r="Y363" s="47" t="s">
        <v>1059</v>
      </c>
      <c r="Z363" s="47" t="s">
        <v>99</v>
      </c>
      <c r="AA363" s="369"/>
      <c r="AB363" s="370"/>
      <c r="AC363" s="47" t="s">
        <v>1058</v>
      </c>
      <c r="AD363" s="47" t="s">
        <v>1058</v>
      </c>
      <c r="AE363" s="47" t="s">
        <v>1058</v>
      </c>
      <c r="AF363" s="47" t="s">
        <v>1058</v>
      </c>
      <c r="AG363" s="47" t="s">
        <v>97</v>
      </c>
      <c r="AH363" s="369"/>
      <c r="AI363" s="370"/>
      <c r="AJ363" s="47"/>
      <c r="AK363" s="47" t="s">
        <v>1059</v>
      </c>
      <c r="AL363" s="47"/>
      <c r="AM363" s="48">
        <v>3</v>
      </c>
      <c r="AN363" s="48">
        <v>0</v>
      </c>
      <c r="AO363" s="48">
        <v>1</v>
      </c>
      <c r="AP363" s="48"/>
      <c r="AQ363" s="48">
        <v>0</v>
      </c>
      <c r="AR363" s="48">
        <v>0</v>
      </c>
      <c r="AS363" s="48">
        <v>0</v>
      </c>
      <c r="AT363" s="48">
        <v>0</v>
      </c>
      <c r="AU363" s="48">
        <v>25</v>
      </c>
      <c r="AV363" s="48">
        <v>5</v>
      </c>
      <c r="AW363" s="48"/>
      <c r="AX363" s="48"/>
      <c r="AY363" s="48"/>
      <c r="AZ363" s="47" t="s">
        <v>870</v>
      </c>
    </row>
    <row r="364" spans="1:52" x14ac:dyDescent="0.35">
      <c r="A364" s="427">
        <f t="shared" si="5"/>
        <v>362</v>
      </c>
      <c r="B364" s="47" t="s">
        <v>904</v>
      </c>
      <c r="C364" s="47" t="s">
        <v>905</v>
      </c>
      <c r="D364" s="47" t="s">
        <v>56</v>
      </c>
      <c r="E364" s="47" t="s">
        <v>131</v>
      </c>
      <c r="F364" s="47" t="s">
        <v>57</v>
      </c>
      <c r="G364" s="47" t="s">
        <v>58</v>
      </c>
      <c r="H364" s="47" t="s">
        <v>1058</v>
      </c>
      <c r="I364" s="47" t="s">
        <v>1058</v>
      </c>
      <c r="J364" s="47" t="s">
        <v>1058</v>
      </c>
      <c r="K364" s="47"/>
      <c r="L364" s="47" t="s">
        <v>1058</v>
      </c>
      <c r="M364" s="369" t="s">
        <v>97</v>
      </c>
      <c r="N364" s="370"/>
      <c r="O364" s="47" t="s">
        <v>1059</v>
      </c>
      <c r="P364" s="47" t="s">
        <v>1059</v>
      </c>
      <c r="Q364" s="47" t="s">
        <v>1059</v>
      </c>
      <c r="R364" s="47" t="s">
        <v>1059</v>
      </c>
      <c r="S364" s="47" t="s">
        <v>99</v>
      </c>
      <c r="T364" s="369"/>
      <c r="U364" s="370"/>
      <c r="V364" s="47" t="s">
        <v>1058</v>
      </c>
      <c r="W364" s="47"/>
      <c r="X364" s="47" t="s">
        <v>1058</v>
      </c>
      <c r="Y364" s="47" t="s">
        <v>1058</v>
      </c>
      <c r="Z364" s="47" t="s">
        <v>97</v>
      </c>
      <c r="AA364" s="369"/>
      <c r="AB364" s="370"/>
      <c r="AC364" s="47"/>
      <c r="AD364" s="47" t="s">
        <v>1059</v>
      </c>
      <c r="AE364" s="47" t="s">
        <v>1059</v>
      </c>
      <c r="AF364" s="47" t="s">
        <v>1059</v>
      </c>
      <c r="AG364" s="47" t="s">
        <v>1059</v>
      </c>
      <c r="AH364" s="369"/>
      <c r="AI364" s="370"/>
      <c r="AJ364" s="47"/>
      <c r="AK364" s="47"/>
      <c r="AL364" s="47"/>
      <c r="AM364" s="48">
        <v>2</v>
      </c>
      <c r="AN364" s="48">
        <v>0</v>
      </c>
      <c r="AO364" s="48">
        <v>1</v>
      </c>
      <c r="AP364" s="48"/>
      <c r="AQ364" s="48">
        <v>0</v>
      </c>
      <c r="AR364" s="48">
        <v>0</v>
      </c>
      <c r="AS364" s="48">
        <v>0</v>
      </c>
      <c r="AT364" s="48">
        <v>0</v>
      </c>
      <c r="AU364" s="48">
        <v>40</v>
      </c>
      <c r="AV364" s="48">
        <v>8</v>
      </c>
      <c r="AW364" s="48"/>
      <c r="AX364" s="48"/>
      <c r="AY364" s="48"/>
      <c r="AZ364" s="47" t="s">
        <v>870</v>
      </c>
    </row>
    <row r="365" spans="1:52" x14ac:dyDescent="0.35">
      <c r="A365" s="427">
        <f t="shared" si="5"/>
        <v>363</v>
      </c>
      <c r="B365" s="47" t="s">
        <v>901</v>
      </c>
      <c r="C365" s="47" t="s">
        <v>902</v>
      </c>
      <c r="D365" s="47" t="s">
        <v>56</v>
      </c>
      <c r="E365" s="47" t="s">
        <v>131</v>
      </c>
      <c r="F365" s="47" t="s">
        <v>63</v>
      </c>
      <c r="G365" s="47" t="s">
        <v>58</v>
      </c>
      <c r="H365" s="47" t="s">
        <v>1058</v>
      </c>
      <c r="I365" s="47" t="s">
        <v>1058</v>
      </c>
      <c r="J365" s="47" t="s">
        <v>1058</v>
      </c>
      <c r="K365" s="47" t="s">
        <v>1058</v>
      </c>
      <c r="L365" s="47" t="s">
        <v>97</v>
      </c>
      <c r="M365" s="369"/>
      <c r="N365" s="370"/>
      <c r="O365" s="47" t="s">
        <v>1059</v>
      </c>
      <c r="P365" s="47" t="s">
        <v>1059</v>
      </c>
      <c r="Q365" s="47" t="s">
        <v>1059</v>
      </c>
      <c r="R365" s="47" t="s">
        <v>1059</v>
      </c>
      <c r="S365" s="47"/>
      <c r="T365" s="369" t="s">
        <v>99</v>
      </c>
      <c r="U365" s="370"/>
      <c r="V365" s="47" t="s">
        <v>1058</v>
      </c>
      <c r="W365" s="47" t="s">
        <v>1058</v>
      </c>
      <c r="X365" s="47" t="s">
        <v>1058</v>
      </c>
      <c r="Y365" s="47" t="s">
        <v>1058</v>
      </c>
      <c r="Z365" s="47" t="s">
        <v>97</v>
      </c>
      <c r="AA365" s="369"/>
      <c r="AB365" s="370"/>
      <c r="AC365" s="47" t="s">
        <v>1059</v>
      </c>
      <c r="AD365" s="47" t="s">
        <v>1059</v>
      </c>
      <c r="AE365" s="47" t="s">
        <v>1059</v>
      </c>
      <c r="AF365" s="47"/>
      <c r="AG365" s="47" t="s">
        <v>1059</v>
      </c>
      <c r="AH365" s="369" t="s">
        <v>99</v>
      </c>
      <c r="AI365" s="370"/>
      <c r="AJ365" s="47" t="s">
        <v>1058</v>
      </c>
      <c r="AK365" s="47"/>
      <c r="AL365" s="47"/>
      <c r="AM365" s="48">
        <v>2</v>
      </c>
      <c r="AN365" s="48">
        <v>0</v>
      </c>
      <c r="AO365" s="48">
        <v>2</v>
      </c>
      <c r="AP365" s="48"/>
      <c r="AQ365" s="48">
        <v>0</v>
      </c>
      <c r="AR365" s="48">
        <v>0</v>
      </c>
      <c r="AS365" s="48">
        <v>0</v>
      </c>
      <c r="AT365" s="48">
        <v>0</v>
      </c>
      <c r="AU365" s="48">
        <v>40</v>
      </c>
      <c r="AV365" s="48">
        <v>8</v>
      </c>
      <c r="AW365" s="48"/>
      <c r="AX365" s="48"/>
      <c r="AY365" s="48"/>
      <c r="AZ365" s="47" t="s">
        <v>319</v>
      </c>
    </row>
    <row r="366" spans="1:52" x14ac:dyDescent="0.35">
      <c r="A366" s="427">
        <f t="shared" si="5"/>
        <v>364</v>
      </c>
      <c r="B366" s="47" t="s">
        <v>898</v>
      </c>
      <c r="C366" s="47" t="s">
        <v>899</v>
      </c>
      <c r="D366" s="47" t="s">
        <v>56</v>
      </c>
      <c r="E366" s="47" t="s">
        <v>131</v>
      </c>
      <c r="F366" s="47" t="s">
        <v>67</v>
      </c>
      <c r="G366" s="47" t="s">
        <v>58</v>
      </c>
      <c r="H366" s="47" t="s">
        <v>97</v>
      </c>
      <c r="I366" s="47"/>
      <c r="J366" s="47" t="s">
        <v>1058</v>
      </c>
      <c r="K366" s="47" t="s">
        <v>1058</v>
      </c>
      <c r="L366" s="47" t="s">
        <v>1058</v>
      </c>
      <c r="M366" s="369" t="s">
        <v>1058</v>
      </c>
      <c r="N366" s="370"/>
      <c r="O366" s="47"/>
      <c r="P366" s="47" t="s">
        <v>1058</v>
      </c>
      <c r="Q366" s="47"/>
      <c r="R366" s="47" t="s">
        <v>1058</v>
      </c>
      <c r="S366" s="47" t="s">
        <v>1058</v>
      </c>
      <c r="T366" s="369" t="s">
        <v>97</v>
      </c>
      <c r="U366" s="370"/>
      <c r="V366" s="47" t="s">
        <v>1059</v>
      </c>
      <c r="W366" s="47" t="s">
        <v>1059</v>
      </c>
      <c r="X366" s="47" t="s">
        <v>1059</v>
      </c>
      <c r="Y366" s="47" t="s">
        <v>1059</v>
      </c>
      <c r="Z366" s="47" t="s">
        <v>99</v>
      </c>
      <c r="AA366" s="369"/>
      <c r="AB366" s="370"/>
      <c r="AC366" s="47"/>
      <c r="AD366" s="47" t="s">
        <v>1058</v>
      </c>
      <c r="AE366" s="47" t="s">
        <v>1058</v>
      </c>
      <c r="AF366" s="47" t="s">
        <v>1058</v>
      </c>
      <c r="AG366" s="47" t="s">
        <v>1058</v>
      </c>
      <c r="AH366" s="369" t="s">
        <v>97</v>
      </c>
      <c r="AI366" s="370"/>
      <c r="AJ366" s="47" t="s">
        <v>1059</v>
      </c>
      <c r="AK366" s="47" t="s">
        <v>1059</v>
      </c>
      <c r="AL366" s="47"/>
      <c r="AM366" s="48">
        <v>3</v>
      </c>
      <c r="AN366" s="48">
        <v>0</v>
      </c>
      <c r="AO366" s="48">
        <v>1</v>
      </c>
      <c r="AP366" s="48"/>
      <c r="AQ366" s="48">
        <v>0</v>
      </c>
      <c r="AR366" s="48">
        <v>0</v>
      </c>
      <c r="AS366" s="48">
        <v>0</v>
      </c>
      <c r="AT366" s="48">
        <v>0</v>
      </c>
      <c r="AU366" s="48">
        <v>30</v>
      </c>
      <c r="AV366" s="48">
        <v>6</v>
      </c>
      <c r="AW366" s="48"/>
      <c r="AX366" s="48"/>
      <c r="AY366" s="48"/>
      <c r="AZ366" s="47" t="s">
        <v>319</v>
      </c>
    </row>
    <row r="367" spans="1:52" x14ac:dyDescent="0.35">
      <c r="A367" s="427">
        <f t="shared" si="5"/>
        <v>365</v>
      </c>
      <c r="B367" s="47" t="s">
        <v>895</v>
      </c>
      <c r="C367" s="47" t="s">
        <v>896</v>
      </c>
      <c r="D367" s="47" t="s">
        <v>56</v>
      </c>
      <c r="E367" s="47" t="s">
        <v>131</v>
      </c>
      <c r="F367" s="47" t="s">
        <v>57</v>
      </c>
      <c r="G367" s="47" t="s">
        <v>58</v>
      </c>
      <c r="H367" s="47" t="s">
        <v>1059</v>
      </c>
      <c r="I367" s="47" t="s">
        <v>1059</v>
      </c>
      <c r="J367" s="47" t="s">
        <v>1059</v>
      </c>
      <c r="K367" s="47" t="s">
        <v>1059</v>
      </c>
      <c r="L367" s="47"/>
      <c r="M367" s="369" t="s">
        <v>99</v>
      </c>
      <c r="N367" s="370"/>
      <c r="O367" s="47"/>
      <c r="P367" s="47" t="s">
        <v>1058</v>
      </c>
      <c r="Q367" s="47" t="s">
        <v>1058</v>
      </c>
      <c r="R367" s="47" t="s">
        <v>1058</v>
      </c>
      <c r="S367" s="47" t="s">
        <v>1058</v>
      </c>
      <c r="T367" s="369" t="s">
        <v>97</v>
      </c>
      <c r="U367" s="370"/>
      <c r="V367" s="47" t="s">
        <v>1059</v>
      </c>
      <c r="W367" s="47" t="s">
        <v>1059</v>
      </c>
      <c r="X367" s="47" t="s">
        <v>1059</v>
      </c>
      <c r="Y367" s="47" t="s">
        <v>1059</v>
      </c>
      <c r="Z367" s="47" t="s">
        <v>99</v>
      </c>
      <c r="AA367" s="369"/>
      <c r="AB367" s="370"/>
      <c r="AC367" s="47" t="s">
        <v>1058</v>
      </c>
      <c r="AD367" s="47" t="s">
        <v>1058</v>
      </c>
      <c r="AE367" s="47" t="s">
        <v>1058</v>
      </c>
      <c r="AF367" s="47" t="s">
        <v>1058</v>
      </c>
      <c r="AG367" s="47" t="s">
        <v>97</v>
      </c>
      <c r="AH367" s="369"/>
      <c r="AI367" s="370"/>
      <c r="AJ367" s="47" t="s">
        <v>1059</v>
      </c>
      <c r="AK367" s="47" t="s">
        <v>1059</v>
      </c>
      <c r="AL367" s="47"/>
      <c r="AM367" s="48">
        <v>2</v>
      </c>
      <c r="AN367" s="48">
        <v>0</v>
      </c>
      <c r="AO367" s="48">
        <v>2</v>
      </c>
      <c r="AP367" s="48"/>
      <c r="AQ367" s="48">
        <v>0</v>
      </c>
      <c r="AR367" s="48">
        <v>0</v>
      </c>
      <c r="AS367" s="48">
        <v>0</v>
      </c>
      <c r="AT367" s="48">
        <v>0</v>
      </c>
      <c r="AU367" s="48">
        <v>50</v>
      </c>
      <c r="AV367" s="48">
        <v>10</v>
      </c>
      <c r="AW367" s="48"/>
      <c r="AX367" s="48"/>
      <c r="AY367" s="48"/>
      <c r="AZ367" s="47" t="s">
        <v>1068</v>
      </c>
    </row>
    <row r="368" spans="1:52" x14ac:dyDescent="0.35">
      <c r="A368" s="427">
        <f t="shared" si="5"/>
        <v>366</v>
      </c>
      <c r="B368" s="47" t="s">
        <v>892</v>
      </c>
      <c r="C368" s="47" t="s">
        <v>893</v>
      </c>
      <c r="D368" s="47" t="s">
        <v>56</v>
      </c>
      <c r="E368" s="47" t="s">
        <v>131</v>
      </c>
      <c r="F368" s="47" t="s">
        <v>60</v>
      </c>
      <c r="G368" s="47" t="s">
        <v>58</v>
      </c>
      <c r="H368" s="47"/>
      <c r="I368" s="47" t="s">
        <v>1058</v>
      </c>
      <c r="J368" s="47" t="s">
        <v>1058</v>
      </c>
      <c r="K368" s="47" t="s">
        <v>1058</v>
      </c>
      <c r="L368" s="47" t="s">
        <v>97</v>
      </c>
      <c r="M368" s="369"/>
      <c r="N368" s="370"/>
      <c r="O368" s="47" t="s">
        <v>1058</v>
      </c>
      <c r="P368" s="47" t="s">
        <v>1058</v>
      </c>
      <c r="Q368" s="47" t="s">
        <v>1058</v>
      </c>
      <c r="R368" s="47" t="s">
        <v>1058</v>
      </c>
      <c r="S368" s="47" t="s">
        <v>97</v>
      </c>
      <c r="T368" s="369"/>
      <c r="U368" s="370"/>
      <c r="V368" s="47"/>
      <c r="W368" s="47"/>
      <c r="X368" s="47" t="s">
        <v>1058</v>
      </c>
      <c r="Y368" s="47" t="s">
        <v>1058</v>
      </c>
      <c r="Z368" s="47" t="s">
        <v>1058</v>
      </c>
      <c r="AA368" s="369" t="s">
        <v>97</v>
      </c>
      <c r="AB368" s="370"/>
      <c r="AC368" s="47" t="s">
        <v>1058</v>
      </c>
      <c r="AD368" s="47" t="s">
        <v>1058</v>
      </c>
      <c r="AE368" s="47" t="s">
        <v>1058</v>
      </c>
      <c r="AF368" s="47" t="s">
        <v>1058</v>
      </c>
      <c r="AG368" s="47" t="s">
        <v>97</v>
      </c>
      <c r="AH368" s="369"/>
      <c r="AI368" s="370"/>
      <c r="AJ368" s="47" t="s">
        <v>1058</v>
      </c>
      <c r="AK368" s="47" t="s">
        <v>1058</v>
      </c>
      <c r="AL368" s="47"/>
      <c r="AM368" s="48">
        <v>4</v>
      </c>
      <c r="AN368" s="48">
        <v>0</v>
      </c>
      <c r="AO368" s="48">
        <v>0</v>
      </c>
      <c r="AP368" s="48"/>
      <c r="AQ368" s="48">
        <v>0</v>
      </c>
      <c r="AR368" s="48">
        <v>0</v>
      </c>
      <c r="AS368" s="48">
        <v>0</v>
      </c>
      <c r="AT368" s="48">
        <v>0</v>
      </c>
      <c r="AU368" s="48">
        <v>0</v>
      </c>
      <c r="AV368" s="48">
        <v>0</v>
      </c>
      <c r="AW368" s="48"/>
      <c r="AX368" s="48"/>
      <c r="AY368" s="48"/>
      <c r="AZ368" s="47" t="s">
        <v>1068</v>
      </c>
    </row>
    <row r="369" spans="1:52" x14ac:dyDescent="0.35">
      <c r="A369" s="427">
        <f t="shared" si="5"/>
        <v>367</v>
      </c>
      <c r="B369" s="47" t="s">
        <v>886</v>
      </c>
      <c r="C369" s="47" t="s">
        <v>887</v>
      </c>
      <c r="D369" s="47" t="s">
        <v>56</v>
      </c>
      <c r="E369" s="47" t="s">
        <v>131</v>
      </c>
      <c r="F369" s="47" t="s">
        <v>57</v>
      </c>
      <c r="G369" s="47" t="s">
        <v>58</v>
      </c>
      <c r="H369" s="47" t="s">
        <v>1059</v>
      </c>
      <c r="I369" s="47" t="s">
        <v>1059</v>
      </c>
      <c r="J369" s="47"/>
      <c r="K369" s="47"/>
      <c r="L369" s="47" t="s">
        <v>1058</v>
      </c>
      <c r="M369" s="369" t="s">
        <v>97</v>
      </c>
      <c r="N369" s="370"/>
      <c r="O369" s="47" t="s">
        <v>1058</v>
      </c>
      <c r="P369" s="47" t="s">
        <v>1058</v>
      </c>
      <c r="Q369" s="47" t="s">
        <v>1058</v>
      </c>
      <c r="R369" s="47" t="s">
        <v>1058</v>
      </c>
      <c r="S369" s="47" t="s">
        <v>97</v>
      </c>
      <c r="T369" s="369"/>
      <c r="U369" s="370"/>
      <c r="V369" s="47"/>
      <c r="W369" s="47"/>
      <c r="X369" s="47"/>
      <c r="Y369" s="47" t="s">
        <v>1059</v>
      </c>
      <c r="Z369" s="47" t="s">
        <v>1059</v>
      </c>
      <c r="AA369" s="369" t="s">
        <v>99</v>
      </c>
      <c r="AB369" s="370"/>
      <c r="AC369" s="47" t="s">
        <v>1058</v>
      </c>
      <c r="AD369" s="47"/>
      <c r="AE369" s="47"/>
      <c r="AF369" s="47" t="s">
        <v>1058</v>
      </c>
      <c r="AG369" s="47" t="s">
        <v>97</v>
      </c>
      <c r="AH369" s="369"/>
      <c r="AI369" s="370"/>
      <c r="AJ369" s="47" t="s">
        <v>1059</v>
      </c>
      <c r="AK369" s="47"/>
      <c r="AL369" s="47"/>
      <c r="AM369" s="48">
        <v>3</v>
      </c>
      <c r="AN369" s="48">
        <v>0</v>
      </c>
      <c r="AO369" s="48">
        <v>1</v>
      </c>
      <c r="AP369" s="48"/>
      <c r="AQ369" s="48">
        <v>0</v>
      </c>
      <c r="AR369" s="48">
        <v>0</v>
      </c>
      <c r="AS369" s="48">
        <v>0</v>
      </c>
      <c r="AT369" s="48">
        <v>0</v>
      </c>
      <c r="AU369" s="48">
        <v>25</v>
      </c>
      <c r="AV369" s="48">
        <v>5</v>
      </c>
      <c r="AW369" s="48"/>
      <c r="AX369" s="48"/>
      <c r="AY369" s="48"/>
      <c r="AZ369" s="47" t="s">
        <v>1067</v>
      </c>
    </row>
    <row r="370" spans="1:52" x14ac:dyDescent="0.35">
      <c r="A370" s="427">
        <f t="shared" si="5"/>
        <v>368</v>
      </c>
      <c r="B370" s="47" t="s">
        <v>883</v>
      </c>
      <c r="C370" s="47" t="s">
        <v>884</v>
      </c>
      <c r="D370" s="47" t="s">
        <v>56</v>
      </c>
      <c r="E370" s="47" t="s">
        <v>131</v>
      </c>
      <c r="F370" s="47" t="s">
        <v>59</v>
      </c>
      <c r="G370" s="47" t="s">
        <v>58</v>
      </c>
      <c r="H370" s="47"/>
      <c r="I370" s="47" t="s">
        <v>1058</v>
      </c>
      <c r="J370" s="47" t="s">
        <v>1058</v>
      </c>
      <c r="K370" s="47" t="s">
        <v>1058</v>
      </c>
      <c r="L370" s="47" t="s">
        <v>1058</v>
      </c>
      <c r="M370" s="369" t="s">
        <v>97</v>
      </c>
      <c r="N370" s="370"/>
      <c r="O370" s="47"/>
      <c r="P370" s="47" t="s">
        <v>1058</v>
      </c>
      <c r="Q370" s="47" t="s">
        <v>1058</v>
      </c>
      <c r="R370" s="47" t="s">
        <v>1059</v>
      </c>
      <c r="S370" s="47" t="s">
        <v>99</v>
      </c>
      <c r="T370" s="369"/>
      <c r="U370" s="370"/>
      <c r="V370" s="47" t="s">
        <v>1059</v>
      </c>
      <c r="W370" s="47" t="s">
        <v>1059</v>
      </c>
      <c r="X370" s="47" t="s">
        <v>1059</v>
      </c>
      <c r="Y370" s="47" t="s">
        <v>1059</v>
      </c>
      <c r="Z370" s="47" t="s">
        <v>99</v>
      </c>
      <c r="AA370" s="369"/>
      <c r="AB370" s="370"/>
      <c r="AC370" s="47"/>
      <c r="AD370" s="47"/>
      <c r="AE370" s="47"/>
      <c r="AF370" s="47"/>
      <c r="AG370" s="47"/>
      <c r="AH370" s="369"/>
      <c r="AI370" s="370"/>
      <c r="AJ370" s="47" t="s">
        <v>1059</v>
      </c>
      <c r="AK370" s="47" t="s">
        <v>1059</v>
      </c>
      <c r="AL370" s="47"/>
      <c r="AM370" s="48">
        <v>1</v>
      </c>
      <c r="AN370" s="48">
        <v>0</v>
      </c>
      <c r="AO370" s="48">
        <v>2</v>
      </c>
      <c r="AP370" s="48"/>
      <c r="AQ370" s="48">
        <v>0</v>
      </c>
      <c r="AR370" s="48">
        <v>0</v>
      </c>
      <c r="AS370" s="48">
        <v>0</v>
      </c>
      <c r="AT370" s="48">
        <v>0</v>
      </c>
      <c r="AU370" s="48">
        <v>35</v>
      </c>
      <c r="AV370" s="48">
        <v>7</v>
      </c>
      <c r="AW370" s="48"/>
      <c r="AX370" s="48"/>
      <c r="AY370" s="48"/>
      <c r="AZ370" s="47" t="s">
        <v>1067</v>
      </c>
    </row>
    <row r="371" spans="1:52" x14ac:dyDescent="0.35">
      <c r="A371" s="427">
        <f t="shared" si="5"/>
        <v>369</v>
      </c>
      <c r="B371" s="47" t="s">
        <v>880</v>
      </c>
      <c r="C371" s="47" t="s">
        <v>881</v>
      </c>
      <c r="D371" s="47" t="s">
        <v>56</v>
      </c>
      <c r="E371" s="47" t="s">
        <v>131</v>
      </c>
      <c r="F371" s="47" t="s">
        <v>63</v>
      </c>
      <c r="G371" s="47" t="s">
        <v>58</v>
      </c>
      <c r="H371" s="47" t="s">
        <v>1058</v>
      </c>
      <c r="I371" s="47" t="s">
        <v>1058</v>
      </c>
      <c r="J371" s="47" t="s">
        <v>1058</v>
      </c>
      <c r="K371" s="47" t="s">
        <v>1058</v>
      </c>
      <c r="L371" s="47" t="s">
        <v>97</v>
      </c>
      <c r="M371" s="369"/>
      <c r="N371" s="370"/>
      <c r="O371" s="47" t="s">
        <v>1059</v>
      </c>
      <c r="P371" s="47" t="s">
        <v>1059</v>
      </c>
      <c r="Q371" s="47" t="s">
        <v>1059</v>
      </c>
      <c r="R371" s="47" t="s">
        <v>1059</v>
      </c>
      <c r="S371" s="47" t="s">
        <v>99</v>
      </c>
      <c r="T371" s="369"/>
      <c r="U371" s="370"/>
      <c r="V371" s="47" t="s">
        <v>1058</v>
      </c>
      <c r="W371" s="47"/>
      <c r="X371" s="47" t="s">
        <v>1058</v>
      </c>
      <c r="Y371" s="47" t="s">
        <v>1058</v>
      </c>
      <c r="Z371" s="47" t="s">
        <v>1058</v>
      </c>
      <c r="AA371" s="369" t="s">
        <v>97</v>
      </c>
      <c r="AB371" s="370"/>
      <c r="AC371" s="47" t="s">
        <v>1059</v>
      </c>
      <c r="AD371" s="47" t="s">
        <v>1059</v>
      </c>
      <c r="AE371" s="47" t="s">
        <v>1059</v>
      </c>
      <c r="AF371" s="47" t="s">
        <v>1059</v>
      </c>
      <c r="AG371" s="47"/>
      <c r="AH371" s="369"/>
      <c r="AI371" s="370"/>
      <c r="AJ371" s="47" t="s">
        <v>1058</v>
      </c>
      <c r="AK371" s="47"/>
      <c r="AL371" s="47"/>
      <c r="AM371" s="48">
        <v>2</v>
      </c>
      <c r="AN371" s="48">
        <v>0</v>
      </c>
      <c r="AO371" s="48">
        <v>1</v>
      </c>
      <c r="AP371" s="48"/>
      <c r="AQ371" s="48">
        <v>0</v>
      </c>
      <c r="AR371" s="48">
        <v>0</v>
      </c>
      <c r="AS371" s="48">
        <v>0</v>
      </c>
      <c r="AT371" s="48">
        <v>0</v>
      </c>
      <c r="AU371" s="48">
        <v>40</v>
      </c>
      <c r="AV371" s="48">
        <v>8</v>
      </c>
      <c r="AW371" s="48"/>
      <c r="AX371" s="48"/>
      <c r="AY371" s="48"/>
      <c r="AZ371" s="47" t="s">
        <v>1067</v>
      </c>
    </row>
    <row r="372" spans="1:52" x14ac:dyDescent="0.35">
      <c r="A372" s="427">
        <f t="shared" si="5"/>
        <v>370</v>
      </c>
      <c r="B372" s="47" t="s">
        <v>877</v>
      </c>
      <c r="C372" s="47" t="s">
        <v>878</v>
      </c>
      <c r="D372" s="47" t="s">
        <v>56</v>
      </c>
      <c r="E372" s="47" t="s">
        <v>131</v>
      </c>
      <c r="F372" s="47" t="s">
        <v>59</v>
      </c>
      <c r="G372" s="47" t="s">
        <v>58</v>
      </c>
      <c r="H372" s="47"/>
      <c r="I372" s="47" t="s">
        <v>1058</v>
      </c>
      <c r="J372" s="47"/>
      <c r="K372" s="47"/>
      <c r="L372" s="47" t="s">
        <v>1059</v>
      </c>
      <c r="M372" s="369"/>
      <c r="N372" s="370"/>
      <c r="O372" s="47" t="s">
        <v>1058</v>
      </c>
      <c r="P372" s="47"/>
      <c r="Q372" s="47" t="s">
        <v>1058</v>
      </c>
      <c r="R372" s="47" t="s">
        <v>1059</v>
      </c>
      <c r="S372" s="47" t="s">
        <v>1059</v>
      </c>
      <c r="T372" s="369" t="s">
        <v>99</v>
      </c>
      <c r="U372" s="370"/>
      <c r="V372" s="47"/>
      <c r="W372" s="47"/>
      <c r="X372" s="47"/>
      <c r="Y372" s="47"/>
      <c r="Z372" s="47"/>
      <c r="AA372" s="369"/>
      <c r="AB372" s="370"/>
      <c r="AC372" s="47"/>
      <c r="AD372" s="47"/>
      <c r="AE372" s="47"/>
      <c r="AF372" s="47" t="s">
        <v>1059</v>
      </c>
      <c r="AG372" s="47" t="s">
        <v>1059</v>
      </c>
      <c r="AH372" s="369" t="s">
        <v>99</v>
      </c>
      <c r="AI372" s="370"/>
      <c r="AJ372" s="47" t="s">
        <v>1058</v>
      </c>
      <c r="AK372" s="47" t="s">
        <v>1058</v>
      </c>
      <c r="AL372" s="47"/>
      <c r="AM372" s="48">
        <v>0</v>
      </c>
      <c r="AN372" s="48">
        <v>0</v>
      </c>
      <c r="AO372" s="48">
        <v>2</v>
      </c>
      <c r="AP372" s="48"/>
      <c r="AQ372" s="48">
        <v>0</v>
      </c>
      <c r="AR372" s="48">
        <v>0</v>
      </c>
      <c r="AS372" s="48">
        <v>0</v>
      </c>
      <c r="AT372" s="48">
        <v>0</v>
      </c>
      <c r="AU372" s="48">
        <v>25</v>
      </c>
      <c r="AV372" s="48">
        <v>5</v>
      </c>
      <c r="AW372" s="48"/>
      <c r="AX372" s="48"/>
      <c r="AY372" s="48"/>
      <c r="AZ372" s="47" t="s">
        <v>1067</v>
      </c>
    </row>
    <row r="373" spans="1:52" x14ac:dyDescent="0.35">
      <c r="A373" s="427">
        <f t="shared" si="5"/>
        <v>371</v>
      </c>
      <c r="B373" s="47" t="s">
        <v>874</v>
      </c>
      <c r="C373" s="47" t="s">
        <v>875</v>
      </c>
      <c r="D373" s="47" t="s">
        <v>56</v>
      </c>
      <c r="E373" s="47" t="s">
        <v>131</v>
      </c>
      <c r="F373" s="47" t="s">
        <v>59</v>
      </c>
      <c r="G373" s="47" t="s">
        <v>58</v>
      </c>
      <c r="H373" s="47"/>
      <c r="I373" s="47" t="s">
        <v>1058</v>
      </c>
      <c r="J373" s="47" t="s">
        <v>1058</v>
      </c>
      <c r="K373" s="47" t="s">
        <v>1059</v>
      </c>
      <c r="L373" s="47" t="s">
        <v>1059</v>
      </c>
      <c r="M373" s="369" t="s">
        <v>99</v>
      </c>
      <c r="N373" s="370"/>
      <c r="O373" s="47"/>
      <c r="P373" s="47" t="s">
        <v>1059</v>
      </c>
      <c r="Q373" s="47" t="s">
        <v>1059</v>
      </c>
      <c r="R373" s="47" t="s">
        <v>1059</v>
      </c>
      <c r="S373" s="47" t="s">
        <v>99</v>
      </c>
      <c r="T373" s="369"/>
      <c r="U373" s="370"/>
      <c r="V373" s="47"/>
      <c r="W373" s="47" t="s">
        <v>1058</v>
      </c>
      <c r="X373" s="47"/>
      <c r="Y373" s="47" t="s">
        <v>1058</v>
      </c>
      <c r="Z373" s="47" t="s">
        <v>97</v>
      </c>
      <c r="AA373" s="369"/>
      <c r="AB373" s="370"/>
      <c r="AC373" s="47"/>
      <c r="AD373" s="47"/>
      <c r="AE373" s="47"/>
      <c r="AF373" s="47"/>
      <c r="AG373" s="47" t="s">
        <v>97</v>
      </c>
      <c r="AH373" s="369"/>
      <c r="AI373" s="370"/>
      <c r="AJ373" s="47"/>
      <c r="AK373" s="47" t="s">
        <v>1059</v>
      </c>
      <c r="AL373" s="47"/>
      <c r="AM373" s="48">
        <v>2</v>
      </c>
      <c r="AN373" s="48">
        <v>0</v>
      </c>
      <c r="AO373" s="48">
        <v>2</v>
      </c>
      <c r="AP373" s="48"/>
      <c r="AQ373" s="48">
        <v>0</v>
      </c>
      <c r="AR373" s="48">
        <v>0</v>
      </c>
      <c r="AS373" s="48">
        <v>0</v>
      </c>
      <c r="AT373" s="48">
        <v>0</v>
      </c>
      <c r="AU373" s="48">
        <v>30</v>
      </c>
      <c r="AV373" s="48">
        <v>6</v>
      </c>
      <c r="AW373" s="48"/>
      <c r="AX373" s="48"/>
      <c r="AY373" s="48"/>
      <c r="AZ373" s="47" t="s">
        <v>1068</v>
      </c>
    </row>
    <row r="374" spans="1:52" x14ac:dyDescent="0.35">
      <c r="A374" s="427">
        <f t="shared" si="5"/>
        <v>372</v>
      </c>
      <c r="B374" s="47" t="s">
        <v>871</v>
      </c>
      <c r="C374" s="47" t="s">
        <v>872</v>
      </c>
      <c r="D374" s="47" t="s">
        <v>56</v>
      </c>
      <c r="E374" s="47" t="s">
        <v>131</v>
      </c>
      <c r="F374" s="47" t="s">
        <v>59</v>
      </c>
      <c r="G374" s="47" t="s">
        <v>58</v>
      </c>
      <c r="H374" s="47" t="s">
        <v>1058</v>
      </c>
      <c r="I374" s="47" t="s">
        <v>1058</v>
      </c>
      <c r="J374" s="47"/>
      <c r="K374" s="47" t="s">
        <v>1059</v>
      </c>
      <c r="L374" s="47" t="s">
        <v>1059</v>
      </c>
      <c r="M374" s="369" t="s">
        <v>99</v>
      </c>
      <c r="N374" s="370"/>
      <c r="O374" s="47"/>
      <c r="P374" s="47"/>
      <c r="Q374" s="47"/>
      <c r="R374" s="47"/>
      <c r="S374" s="47"/>
      <c r="T374" s="369" t="s">
        <v>97</v>
      </c>
      <c r="U374" s="370"/>
      <c r="V374" s="47" t="s">
        <v>1058</v>
      </c>
      <c r="W374" s="47" t="s">
        <v>1058</v>
      </c>
      <c r="X374" s="47" t="s">
        <v>1058</v>
      </c>
      <c r="Y374" s="47" t="s">
        <v>1058</v>
      </c>
      <c r="Z374" s="47" t="s">
        <v>97</v>
      </c>
      <c r="AA374" s="369"/>
      <c r="AB374" s="370"/>
      <c r="AC374" s="47" t="s">
        <v>1059</v>
      </c>
      <c r="AD374" s="47" t="s">
        <v>1059</v>
      </c>
      <c r="AE374" s="47" t="s">
        <v>1059</v>
      </c>
      <c r="AF374" s="47" t="s">
        <v>1059</v>
      </c>
      <c r="AG374" s="47" t="s">
        <v>99</v>
      </c>
      <c r="AH374" s="369"/>
      <c r="AI374" s="370"/>
      <c r="AJ374" s="47" t="s">
        <v>1058</v>
      </c>
      <c r="AK374" s="47" t="s">
        <v>1058</v>
      </c>
      <c r="AL374" s="47"/>
      <c r="AM374" s="430">
        <v>1.1561999999999999</v>
      </c>
      <c r="AN374" s="48">
        <v>0</v>
      </c>
      <c r="AO374" s="48">
        <v>2</v>
      </c>
      <c r="AP374" s="48"/>
      <c r="AQ374" s="48">
        <v>0</v>
      </c>
      <c r="AR374" s="48">
        <v>0</v>
      </c>
      <c r="AS374" s="48">
        <v>0</v>
      </c>
      <c r="AT374" s="48">
        <v>0</v>
      </c>
      <c r="AU374" s="48">
        <v>30</v>
      </c>
      <c r="AV374" s="48">
        <v>6</v>
      </c>
      <c r="AW374" s="48"/>
      <c r="AX374" s="48"/>
      <c r="AY374" s="48"/>
      <c r="AZ374" s="47" t="s">
        <v>870</v>
      </c>
    </row>
    <row r="375" spans="1:52" x14ac:dyDescent="0.35">
      <c r="A375" s="427">
        <f t="shared" si="5"/>
        <v>373</v>
      </c>
      <c r="B375" s="47" t="s">
        <v>867</v>
      </c>
      <c r="C375" s="47" t="s">
        <v>868</v>
      </c>
      <c r="D375" s="47" t="s">
        <v>56</v>
      </c>
      <c r="E375" s="47" t="s">
        <v>131</v>
      </c>
      <c r="F375" s="47" t="s">
        <v>57</v>
      </c>
      <c r="G375" s="47" t="s">
        <v>58</v>
      </c>
      <c r="H375" s="47"/>
      <c r="I375" s="47" t="s">
        <v>1058</v>
      </c>
      <c r="J375" s="47"/>
      <c r="K375" s="47" t="s">
        <v>1058</v>
      </c>
      <c r="L375" s="47"/>
      <c r="M375" s="369"/>
      <c r="N375" s="370"/>
      <c r="O375" s="47"/>
      <c r="P375" s="47" t="s">
        <v>1059</v>
      </c>
      <c r="Q375" s="47"/>
      <c r="R375" s="47" t="s">
        <v>1059</v>
      </c>
      <c r="S375" s="47" t="s">
        <v>1059</v>
      </c>
      <c r="T375" s="369"/>
      <c r="U375" s="370"/>
      <c r="V375" s="47" t="s">
        <v>1058</v>
      </c>
      <c r="W375" s="47" t="s">
        <v>1058</v>
      </c>
      <c r="X375" s="47" t="s">
        <v>1058</v>
      </c>
      <c r="Y375" s="47" t="s">
        <v>1058</v>
      </c>
      <c r="Z375" s="47" t="s">
        <v>97</v>
      </c>
      <c r="AA375" s="369"/>
      <c r="AB375" s="370"/>
      <c r="AC375" s="47" t="s">
        <v>1059</v>
      </c>
      <c r="AD375" s="47" t="s">
        <v>1059</v>
      </c>
      <c r="AE375" s="47"/>
      <c r="AF375" s="47" t="s">
        <v>1059</v>
      </c>
      <c r="AG375" s="47" t="s">
        <v>1059</v>
      </c>
      <c r="AH375" s="369" t="s">
        <v>99</v>
      </c>
      <c r="AI375" s="370"/>
      <c r="AJ375" s="47" t="s">
        <v>1058</v>
      </c>
      <c r="AK375" s="47" t="s">
        <v>1058</v>
      </c>
      <c r="AL375" s="47"/>
      <c r="AM375" s="48">
        <v>1</v>
      </c>
      <c r="AN375" s="48">
        <v>0</v>
      </c>
      <c r="AO375" s="48">
        <v>1</v>
      </c>
      <c r="AP375" s="48"/>
      <c r="AQ375" s="48">
        <v>0</v>
      </c>
      <c r="AR375" s="48">
        <v>0</v>
      </c>
      <c r="AS375" s="48">
        <v>0</v>
      </c>
      <c r="AT375" s="48">
        <v>0</v>
      </c>
      <c r="AU375" s="48">
        <v>35</v>
      </c>
      <c r="AV375" s="48">
        <v>7</v>
      </c>
      <c r="AW375" s="48"/>
      <c r="AX375" s="48"/>
      <c r="AY375" s="48"/>
      <c r="AZ375" s="47" t="s">
        <v>870</v>
      </c>
    </row>
    <row r="376" spans="1:52" x14ac:dyDescent="0.35">
      <c r="A376" s="427">
        <f t="shared" si="5"/>
        <v>374</v>
      </c>
      <c r="B376" s="47" t="s">
        <v>860</v>
      </c>
      <c r="C376" s="47" t="s">
        <v>861</v>
      </c>
      <c r="D376" s="47" t="s">
        <v>56</v>
      </c>
      <c r="E376" s="47" t="s">
        <v>131</v>
      </c>
      <c r="F376" s="47" t="s">
        <v>57</v>
      </c>
      <c r="G376" s="47" t="s">
        <v>58</v>
      </c>
      <c r="H376" s="47" t="s">
        <v>1058</v>
      </c>
      <c r="I376" s="47" t="s">
        <v>1058</v>
      </c>
      <c r="J376" s="47" t="s">
        <v>1058</v>
      </c>
      <c r="K376" s="47" t="s">
        <v>1058</v>
      </c>
      <c r="L376" s="47"/>
      <c r="M376" s="369"/>
      <c r="N376" s="370"/>
      <c r="O376" s="47" t="s">
        <v>1058</v>
      </c>
      <c r="P376" s="47" t="s">
        <v>1058</v>
      </c>
      <c r="Q376" s="47" t="s">
        <v>1058</v>
      </c>
      <c r="R376" s="47" t="s">
        <v>1058</v>
      </c>
      <c r="S376" s="47" t="s">
        <v>97</v>
      </c>
      <c r="T376" s="369"/>
      <c r="U376" s="370"/>
      <c r="V376" s="47" t="s">
        <v>1058</v>
      </c>
      <c r="W376" s="47"/>
      <c r="X376" s="47" t="s">
        <v>1058</v>
      </c>
      <c r="Y376" s="47" t="s">
        <v>1058</v>
      </c>
      <c r="Z376" s="47" t="s">
        <v>97</v>
      </c>
      <c r="AA376" s="369"/>
      <c r="AB376" s="370"/>
      <c r="AC376" s="47"/>
      <c r="AD376" s="47" t="s">
        <v>1058</v>
      </c>
      <c r="AE376" s="47" t="s">
        <v>1058</v>
      </c>
      <c r="AF376" s="47"/>
      <c r="AG376" s="47"/>
      <c r="AH376" s="369"/>
      <c r="AI376" s="370"/>
      <c r="AJ376" s="47"/>
      <c r="AK376" s="47"/>
      <c r="AL376" s="47"/>
      <c r="AM376" s="48">
        <v>2</v>
      </c>
      <c r="AN376" s="48">
        <v>0</v>
      </c>
      <c r="AO376" s="48">
        <v>0</v>
      </c>
      <c r="AP376" s="48"/>
      <c r="AQ376" s="48">
        <v>0</v>
      </c>
      <c r="AR376" s="48">
        <v>0</v>
      </c>
      <c r="AS376" s="48">
        <v>0</v>
      </c>
      <c r="AT376" s="48">
        <v>0</v>
      </c>
      <c r="AU376" s="48">
        <v>0</v>
      </c>
      <c r="AV376" s="48">
        <v>0</v>
      </c>
      <c r="AW376" s="48"/>
      <c r="AX376" s="48"/>
      <c r="AY376" s="48"/>
      <c r="AZ376" s="47" t="s">
        <v>1068</v>
      </c>
    </row>
    <row r="377" spans="1:52" x14ac:dyDescent="0.35">
      <c r="A377" s="427">
        <f t="shared" si="5"/>
        <v>375</v>
      </c>
      <c r="B377" s="47" t="s">
        <v>857</v>
      </c>
      <c r="C377" s="47" t="s">
        <v>858</v>
      </c>
      <c r="D377" s="47" t="s">
        <v>56</v>
      </c>
      <c r="E377" s="47" t="s">
        <v>131</v>
      </c>
      <c r="F377" s="47" t="s">
        <v>59</v>
      </c>
      <c r="G377" s="47" t="s">
        <v>58</v>
      </c>
      <c r="H377" s="47"/>
      <c r="I377" s="47" t="s">
        <v>1058</v>
      </c>
      <c r="J377" s="47"/>
      <c r="K377" s="47" t="s">
        <v>1058</v>
      </c>
      <c r="L377" s="47" t="s">
        <v>1058</v>
      </c>
      <c r="M377" s="369" t="s">
        <v>97</v>
      </c>
      <c r="N377" s="370"/>
      <c r="O377" s="47" t="s">
        <v>1059</v>
      </c>
      <c r="P377" s="47" t="s">
        <v>1059</v>
      </c>
      <c r="Q377" s="47" t="s">
        <v>1059</v>
      </c>
      <c r="R377" s="47"/>
      <c r="S377" s="47" t="s">
        <v>1059</v>
      </c>
      <c r="T377" s="369" t="s">
        <v>99</v>
      </c>
      <c r="U377" s="370"/>
      <c r="V377" s="47"/>
      <c r="W377" s="47" t="s">
        <v>1058</v>
      </c>
      <c r="X377" s="47" t="s">
        <v>1058</v>
      </c>
      <c r="Y377" s="47"/>
      <c r="Z377" s="47"/>
      <c r="AA377" s="369" t="s">
        <v>97</v>
      </c>
      <c r="AB377" s="370"/>
      <c r="AC377" s="47"/>
      <c r="AD377" s="47" t="s">
        <v>1059</v>
      </c>
      <c r="AE377" s="47" t="s">
        <v>1059</v>
      </c>
      <c r="AF377" s="47"/>
      <c r="AG377" s="47" t="s">
        <v>1059</v>
      </c>
      <c r="AH377" s="369" t="s">
        <v>99</v>
      </c>
      <c r="AI377" s="370"/>
      <c r="AJ377" s="47"/>
      <c r="AK377" s="47" t="s">
        <v>1058</v>
      </c>
      <c r="AL377" s="47"/>
      <c r="AM377" s="48">
        <v>2</v>
      </c>
      <c r="AN377" s="48">
        <v>0</v>
      </c>
      <c r="AO377" s="48">
        <v>2</v>
      </c>
      <c r="AP377" s="48"/>
      <c r="AQ377" s="48">
        <v>0</v>
      </c>
      <c r="AR377" s="48">
        <v>0</v>
      </c>
      <c r="AS377" s="48">
        <v>0</v>
      </c>
      <c r="AT377" s="48">
        <v>0</v>
      </c>
      <c r="AU377" s="48">
        <v>35</v>
      </c>
      <c r="AV377" s="48">
        <v>7</v>
      </c>
      <c r="AW377" s="48"/>
      <c r="AX377" s="48"/>
      <c r="AY377" s="48"/>
      <c r="AZ377" s="47" t="s">
        <v>1067</v>
      </c>
    </row>
    <row r="378" spans="1:52" x14ac:dyDescent="0.35">
      <c r="A378" s="427">
        <f t="shared" si="5"/>
        <v>376</v>
      </c>
      <c r="B378" s="47" t="s">
        <v>854</v>
      </c>
      <c r="C378" s="47" t="s">
        <v>855</v>
      </c>
      <c r="D378" s="47" t="s">
        <v>56</v>
      </c>
      <c r="E378" s="47" t="s">
        <v>131</v>
      </c>
      <c r="F378" s="47" t="s">
        <v>59</v>
      </c>
      <c r="G378" s="47" t="s">
        <v>58</v>
      </c>
      <c r="H378" s="47" t="s">
        <v>97</v>
      </c>
      <c r="I378" s="47" t="s">
        <v>1058</v>
      </c>
      <c r="J378" s="47" t="s">
        <v>1058</v>
      </c>
      <c r="K378" s="47" t="s">
        <v>1058</v>
      </c>
      <c r="L378" s="47" t="s">
        <v>1058</v>
      </c>
      <c r="M378" s="369"/>
      <c r="N378" s="370"/>
      <c r="O378" s="47" t="s">
        <v>1059</v>
      </c>
      <c r="P378" s="47" t="s">
        <v>1059</v>
      </c>
      <c r="Q378" s="47"/>
      <c r="R378" s="47" t="s">
        <v>1059</v>
      </c>
      <c r="S378" s="47" t="s">
        <v>99</v>
      </c>
      <c r="T378" s="369"/>
      <c r="U378" s="370"/>
      <c r="V378" s="47" t="s">
        <v>1058</v>
      </c>
      <c r="W378" s="47"/>
      <c r="X378" s="47" t="s">
        <v>1058</v>
      </c>
      <c r="Y378" s="47" t="s">
        <v>1058</v>
      </c>
      <c r="Z378" s="47" t="s">
        <v>97</v>
      </c>
      <c r="AA378" s="369"/>
      <c r="AB378" s="370"/>
      <c r="AC378" s="47" t="s">
        <v>1059</v>
      </c>
      <c r="AD378" s="47" t="s">
        <v>1059</v>
      </c>
      <c r="AE378" s="47" t="s">
        <v>1059</v>
      </c>
      <c r="AF378" s="47" t="s">
        <v>1059</v>
      </c>
      <c r="AG378" s="47" t="s">
        <v>99</v>
      </c>
      <c r="AH378" s="369"/>
      <c r="AI378" s="370"/>
      <c r="AJ378" s="47" t="s">
        <v>1058</v>
      </c>
      <c r="AK378" s="47" t="s">
        <v>1058</v>
      </c>
      <c r="AL378" s="47"/>
      <c r="AM378" s="48">
        <v>2</v>
      </c>
      <c r="AN378" s="48">
        <v>0</v>
      </c>
      <c r="AO378" s="48">
        <v>2</v>
      </c>
      <c r="AP378" s="48"/>
      <c r="AQ378" s="48">
        <v>0</v>
      </c>
      <c r="AR378" s="48">
        <v>0</v>
      </c>
      <c r="AS378" s="48">
        <v>0</v>
      </c>
      <c r="AT378" s="48">
        <v>0</v>
      </c>
      <c r="AU378" s="430">
        <v>34.875</v>
      </c>
      <c r="AV378" s="430">
        <v>6.9749999999999996</v>
      </c>
      <c r="AW378" s="48"/>
      <c r="AX378" s="48"/>
      <c r="AY378" s="48"/>
      <c r="AZ378" s="47" t="s">
        <v>319</v>
      </c>
    </row>
    <row r="379" spans="1:52" x14ac:dyDescent="0.35">
      <c r="A379" s="427">
        <f t="shared" si="5"/>
        <v>377</v>
      </c>
      <c r="B379" s="47" t="s">
        <v>849</v>
      </c>
      <c r="C379" s="47" t="s">
        <v>850</v>
      </c>
      <c r="D379" s="47" t="s">
        <v>56</v>
      </c>
      <c r="E379" s="47" t="s">
        <v>131</v>
      </c>
      <c r="F379" s="47" t="s">
        <v>57</v>
      </c>
      <c r="G379" s="47" t="s">
        <v>58</v>
      </c>
      <c r="H379" s="47" t="s">
        <v>1058</v>
      </c>
      <c r="I379" s="47" t="s">
        <v>1058</v>
      </c>
      <c r="J379" s="47" t="s">
        <v>1058</v>
      </c>
      <c r="K379" s="47" t="s">
        <v>1058</v>
      </c>
      <c r="L379" s="47" t="s">
        <v>97</v>
      </c>
      <c r="M379" s="369"/>
      <c r="N379" s="370"/>
      <c r="O379" s="47"/>
      <c r="P379" s="47" t="s">
        <v>1059</v>
      </c>
      <c r="Q379" s="47" t="s">
        <v>1059</v>
      </c>
      <c r="R379" s="47" t="s">
        <v>1059</v>
      </c>
      <c r="S379" s="47" t="s">
        <v>1059</v>
      </c>
      <c r="T379" s="369" t="s">
        <v>99</v>
      </c>
      <c r="U379" s="370"/>
      <c r="V379" s="47" t="s">
        <v>1058</v>
      </c>
      <c r="W379" s="47" t="s">
        <v>1058</v>
      </c>
      <c r="X379" s="47" t="s">
        <v>1058</v>
      </c>
      <c r="Y379" s="47" t="s">
        <v>1058</v>
      </c>
      <c r="Z379" s="47" t="s">
        <v>97</v>
      </c>
      <c r="AA379" s="369"/>
      <c r="AB379" s="370"/>
      <c r="AC379" s="47"/>
      <c r="AD379" s="47" t="s">
        <v>1059</v>
      </c>
      <c r="AE379" s="47" t="s">
        <v>1059</v>
      </c>
      <c r="AF379" s="47" t="s">
        <v>1059</v>
      </c>
      <c r="AG379" s="47" t="s">
        <v>1059</v>
      </c>
      <c r="AH379" s="369" t="s">
        <v>99</v>
      </c>
      <c r="AI379" s="370"/>
      <c r="AJ379" s="47" t="s">
        <v>1059</v>
      </c>
      <c r="AK379" s="47" t="s">
        <v>1059</v>
      </c>
      <c r="AL379" s="47"/>
      <c r="AM379" s="48">
        <v>2</v>
      </c>
      <c r="AN379" s="48">
        <v>0</v>
      </c>
      <c r="AO379" s="48">
        <v>2</v>
      </c>
      <c r="AP379" s="48"/>
      <c r="AQ379" s="48">
        <v>0</v>
      </c>
      <c r="AR379" s="48">
        <v>0</v>
      </c>
      <c r="AS379" s="48">
        <v>0</v>
      </c>
      <c r="AT379" s="48">
        <v>0</v>
      </c>
      <c r="AU379" s="48">
        <v>50</v>
      </c>
      <c r="AV379" s="48">
        <v>10</v>
      </c>
      <c r="AW379" s="48"/>
      <c r="AX379" s="48"/>
      <c r="AY379" s="48"/>
      <c r="AZ379" s="47" t="s">
        <v>1067</v>
      </c>
    </row>
    <row r="380" spans="1:52" x14ac:dyDescent="0.35">
      <c r="A380" s="427">
        <f t="shared" si="5"/>
        <v>378</v>
      </c>
      <c r="B380" s="47" t="s">
        <v>846</v>
      </c>
      <c r="C380" s="47" t="s">
        <v>847</v>
      </c>
      <c r="D380" s="47" t="s">
        <v>56</v>
      </c>
      <c r="E380" s="47" t="s">
        <v>131</v>
      </c>
      <c r="F380" s="47" t="s">
        <v>59</v>
      </c>
      <c r="G380" s="47" t="s">
        <v>58</v>
      </c>
      <c r="H380" s="47" t="s">
        <v>1058</v>
      </c>
      <c r="I380" s="47"/>
      <c r="J380" s="47"/>
      <c r="K380" s="47"/>
      <c r="L380" s="47"/>
      <c r="M380" s="369"/>
      <c r="N380" s="370"/>
      <c r="O380" s="47"/>
      <c r="P380" s="47" t="s">
        <v>1059</v>
      </c>
      <c r="Q380" s="47" t="s">
        <v>1059</v>
      </c>
      <c r="R380" s="47" t="s">
        <v>1059</v>
      </c>
      <c r="S380" s="47" t="s">
        <v>1059</v>
      </c>
      <c r="T380" s="369" t="s">
        <v>99</v>
      </c>
      <c r="U380" s="370"/>
      <c r="V380" s="47"/>
      <c r="W380" s="47" t="s">
        <v>1059</v>
      </c>
      <c r="X380" s="47" t="s">
        <v>1059</v>
      </c>
      <c r="Y380" s="47" t="s">
        <v>1059</v>
      </c>
      <c r="Z380" s="47" t="s">
        <v>1059</v>
      </c>
      <c r="AA380" s="369" t="s">
        <v>99</v>
      </c>
      <c r="AB380" s="370"/>
      <c r="AC380" s="47" t="s">
        <v>1058</v>
      </c>
      <c r="AD380" s="47" t="s">
        <v>1058</v>
      </c>
      <c r="AE380" s="47" t="s">
        <v>1058</v>
      </c>
      <c r="AF380" s="47" t="s">
        <v>1058</v>
      </c>
      <c r="AG380" s="47" t="s">
        <v>97</v>
      </c>
      <c r="AH380" s="369"/>
      <c r="AI380" s="370"/>
      <c r="AJ380" s="47" t="s">
        <v>1059</v>
      </c>
      <c r="AK380" s="47" t="s">
        <v>1059</v>
      </c>
      <c r="AL380" s="47"/>
      <c r="AM380" s="48">
        <v>1</v>
      </c>
      <c r="AN380" s="48">
        <v>0</v>
      </c>
      <c r="AO380" s="48">
        <v>2</v>
      </c>
      <c r="AP380" s="48"/>
      <c r="AQ380" s="48">
        <v>0</v>
      </c>
      <c r="AR380" s="48">
        <v>0</v>
      </c>
      <c r="AS380" s="48">
        <v>0</v>
      </c>
      <c r="AT380" s="48">
        <v>0</v>
      </c>
      <c r="AU380" s="48">
        <v>50</v>
      </c>
      <c r="AV380" s="48">
        <v>10</v>
      </c>
      <c r="AW380" s="48"/>
      <c r="AX380" s="48"/>
      <c r="AY380" s="48"/>
      <c r="AZ380" s="47" t="s">
        <v>1067</v>
      </c>
    </row>
    <row r="381" spans="1:52" x14ac:dyDescent="0.35">
      <c r="A381" s="427">
        <f t="shared" si="5"/>
        <v>379</v>
      </c>
      <c r="B381" s="47" t="s">
        <v>842</v>
      </c>
      <c r="C381" s="47" t="s">
        <v>843</v>
      </c>
      <c r="D381" s="47" t="s">
        <v>56</v>
      </c>
      <c r="E381" s="47" t="s">
        <v>131</v>
      </c>
      <c r="F381" s="47" t="s">
        <v>59</v>
      </c>
      <c r="G381" s="47" t="s">
        <v>58</v>
      </c>
      <c r="H381" s="47"/>
      <c r="I381" s="47" t="s">
        <v>1059</v>
      </c>
      <c r="J381" s="47" t="s">
        <v>1059</v>
      </c>
      <c r="K381" s="47" t="s">
        <v>1059</v>
      </c>
      <c r="L381" s="47" t="s">
        <v>1059</v>
      </c>
      <c r="M381" s="369" t="s">
        <v>99</v>
      </c>
      <c r="N381" s="370"/>
      <c r="O381" s="47" t="s">
        <v>1058</v>
      </c>
      <c r="P381" s="47" t="s">
        <v>1058</v>
      </c>
      <c r="Q381" s="47" t="s">
        <v>1058</v>
      </c>
      <c r="R381" s="47" t="s">
        <v>1058</v>
      </c>
      <c r="S381" s="47" t="s">
        <v>97</v>
      </c>
      <c r="T381" s="369"/>
      <c r="U381" s="370"/>
      <c r="V381" s="47" t="s">
        <v>1059</v>
      </c>
      <c r="W381" s="47" t="s">
        <v>1059</v>
      </c>
      <c r="X381" s="47"/>
      <c r="Y381" s="47" t="s">
        <v>1059</v>
      </c>
      <c r="Z381" s="47" t="s">
        <v>1059</v>
      </c>
      <c r="AA381" s="369" t="s">
        <v>99</v>
      </c>
      <c r="AB381" s="370"/>
      <c r="AC381" s="47" t="s">
        <v>1058</v>
      </c>
      <c r="AD381" s="47" t="s">
        <v>1058</v>
      </c>
      <c r="AE381" s="47" t="s">
        <v>1058</v>
      </c>
      <c r="AF381" s="47" t="s">
        <v>1058</v>
      </c>
      <c r="AG381" s="47" t="s">
        <v>97</v>
      </c>
      <c r="AH381" s="369"/>
      <c r="AI381" s="370"/>
      <c r="AJ381" s="47" t="s">
        <v>1059</v>
      </c>
      <c r="AK381" s="47" t="s">
        <v>1059</v>
      </c>
      <c r="AL381" s="47"/>
      <c r="AM381" s="48">
        <v>2</v>
      </c>
      <c r="AN381" s="48">
        <v>0</v>
      </c>
      <c r="AO381" s="48">
        <v>2</v>
      </c>
      <c r="AP381" s="48"/>
      <c r="AQ381" s="48">
        <v>0</v>
      </c>
      <c r="AR381" s="48">
        <v>0</v>
      </c>
      <c r="AS381" s="48">
        <v>0</v>
      </c>
      <c r="AT381" s="48">
        <v>0</v>
      </c>
      <c r="AU381" s="48">
        <v>50</v>
      </c>
      <c r="AV381" s="48">
        <v>10</v>
      </c>
      <c r="AW381" s="48"/>
      <c r="AX381" s="48"/>
      <c r="AY381" s="48"/>
      <c r="AZ381" s="47" t="s">
        <v>1068</v>
      </c>
    </row>
    <row r="382" spans="1:52" x14ac:dyDescent="0.35">
      <c r="A382" s="427">
        <f t="shared" si="5"/>
        <v>380</v>
      </c>
      <c r="B382" s="47" t="s">
        <v>839</v>
      </c>
      <c r="C382" s="47" t="s">
        <v>840</v>
      </c>
      <c r="D382" s="47" t="s">
        <v>56</v>
      </c>
      <c r="E382" s="47" t="s">
        <v>131</v>
      </c>
      <c r="F382" s="47" t="s">
        <v>67</v>
      </c>
      <c r="G382" s="47" t="s">
        <v>58</v>
      </c>
      <c r="H382" s="47" t="s">
        <v>1058</v>
      </c>
      <c r="I382" s="47"/>
      <c r="J382" s="47" t="s">
        <v>1058</v>
      </c>
      <c r="K382" s="47" t="s">
        <v>1058</v>
      </c>
      <c r="L382" s="47" t="s">
        <v>1058</v>
      </c>
      <c r="M382" s="369" t="s">
        <v>97</v>
      </c>
      <c r="N382" s="370"/>
      <c r="O382" s="47"/>
      <c r="P382" s="47" t="s">
        <v>1059</v>
      </c>
      <c r="Q382" s="47" t="s">
        <v>1059</v>
      </c>
      <c r="R382" s="47" t="s">
        <v>1059</v>
      </c>
      <c r="S382" s="47" t="s">
        <v>1059</v>
      </c>
      <c r="T382" s="369" t="s">
        <v>99</v>
      </c>
      <c r="U382" s="370"/>
      <c r="V382" s="47" t="s">
        <v>1058</v>
      </c>
      <c r="W382" s="47" t="s">
        <v>1058</v>
      </c>
      <c r="X382" s="47" t="s">
        <v>1058</v>
      </c>
      <c r="Y382" s="47" t="s">
        <v>1058</v>
      </c>
      <c r="Z382" s="47" t="s">
        <v>97</v>
      </c>
      <c r="AA382" s="369"/>
      <c r="AB382" s="370"/>
      <c r="AC382" s="47" t="s">
        <v>1059</v>
      </c>
      <c r="AD382" s="47" t="s">
        <v>1059</v>
      </c>
      <c r="AE382" s="47"/>
      <c r="AF382" s="47" t="s">
        <v>1059</v>
      </c>
      <c r="AG382" s="47" t="s">
        <v>1059</v>
      </c>
      <c r="AH382" s="369"/>
      <c r="AI382" s="370"/>
      <c r="AJ382" s="47" t="s">
        <v>1058</v>
      </c>
      <c r="AK382" s="47" t="s">
        <v>1058</v>
      </c>
      <c r="AL382" s="47"/>
      <c r="AM382" s="48">
        <v>2</v>
      </c>
      <c r="AN382" s="48">
        <v>0</v>
      </c>
      <c r="AO382" s="48">
        <v>1</v>
      </c>
      <c r="AP382" s="48"/>
      <c r="AQ382" s="48">
        <v>0</v>
      </c>
      <c r="AR382" s="48">
        <v>0</v>
      </c>
      <c r="AS382" s="48">
        <v>0</v>
      </c>
      <c r="AT382" s="48">
        <v>0</v>
      </c>
      <c r="AU382" s="48">
        <v>40</v>
      </c>
      <c r="AV382" s="48">
        <v>8</v>
      </c>
      <c r="AW382" s="48"/>
      <c r="AX382" s="48"/>
      <c r="AY382" s="48"/>
      <c r="AZ382" s="47" t="s">
        <v>319</v>
      </c>
    </row>
    <row r="383" spans="1:52" x14ac:dyDescent="0.35">
      <c r="A383" s="427">
        <f t="shared" si="5"/>
        <v>381</v>
      </c>
      <c r="B383" s="47" t="s">
        <v>830</v>
      </c>
      <c r="C383" s="47" t="s">
        <v>831</v>
      </c>
      <c r="D383" s="47" t="s">
        <v>56</v>
      </c>
      <c r="E383" s="47" t="s">
        <v>131</v>
      </c>
      <c r="F383" s="47" t="s">
        <v>57</v>
      </c>
      <c r="G383" s="47" t="s">
        <v>58</v>
      </c>
      <c r="H383" s="47" t="s">
        <v>1058</v>
      </c>
      <c r="I383" s="47" t="s">
        <v>1058</v>
      </c>
      <c r="J383" s="47" t="s">
        <v>1058</v>
      </c>
      <c r="K383" s="47"/>
      <c r="L383" s="47" t="s">
        <v>97</v>
      </c>
      <c r="M383" s="369"/>
      <c r="N383" s="370"/>
      <c r="O383" s="47" t="s">
        <v>1059</v>
      </c>
      <c r="P383" s="47" t="s">
        <v>1059</v>
      </c>
      <c r="Q383" s="47" t="s">
        <v>1059</v>
      </c>
      <c r="R383" s="47" t="s">
        <v>1059</v>
      </c>
      <c r="S383" s="47" t="s">
        <v>99</v>
      </c>
      <c r="T383" s="369"/>
      <c r="U383" s="370"/>
      <c r="V383" s="47" t="s">
        <v>1058</v>
      </c>
      <c r="W383" s="47" t="s">
        <v>1058</v>
      </c>
      <c r="X383" s="47" t="s">
        <v>1058</v>
      </c>
      <c r="Y383" s="47" t="s">
        <v>1058</v>
      </c>
      <c r="Z383" s="47" t="s">
        <v>97</v>
      </c>
      <c r="AA383" s="369"/>
      <c r="AB383" s="370"/>
      <c r="AC383" s="47" t="s">
        <v>1059</v>
      </c>
      <c r="AD383" s="47"/>
      <c r="AE383" s="47" t="s">
        <v>1059</v>
      </c>
      <c r="AF383" s="47" t="s">
        <v>1059</v>
      </c>
      <c r="AG383" s="47" t="s">
        <v>99</v>
      </c>
      <c r="AH383" s="369"/>
      <c r="AI383" s="370"/>
      <c r="AJ383" s="47" t="s">
        <v>1058</v>
      </c>
      <c r="AK383" s="47" t="s">
        <v>1058</v>
      </c>
      <c r="AL383" s="47"/>
      <c r="AM383" s="48">
        <v>2</v>
      </c>
      <c r="AN383" s="48">
        <v>0</v>
      </c>
      <c r="AO383" s="48">
        <v>2</v>
      </c>
      <c r="AP383" s="48"/>
      <c r="AQ383" s="48">
        <v>0</v>
      </c>
      <c r="AR383" s="48">
        <v>0</v>
      </c>
      <c r="AS383" s="48">
        <v>0</v>
      </c>
      <c r="AT383" s="48">
        <v>0</v>
      </c>
      <c r="AU383" s="48">
        <v>35</v>
      </c>
      <c r="AV383" s="48">
        <v>7</v>
      </c>
      <c r="AW383" s="48"/>
      <c r="AX383" s="48"/>
      <c r="AY383" s="48"/>
      <c r="AZ383" s="47" t="s">
        <v>1067</v>
      </c>
    </row>
    <row r="384" spans="1:52" x14ac:dyDescent="0.35">
      <c r="A384" s="427">
        <f t="shared" si="5"/>
        <v>382</v>
      </c>
      <c r="B384" s="47" t="s">
        <v>818</v>
      </c>
      <c r="C384" s="47" t="s">
        <v>819</v>
      </c>
      <c r="D384" s="47" t="s">
        <v>56</v>
      </c>
      <c r="E384" s="47" t="s">
        <v>131</v>
      </c>
      <c r="F384" s="47" t="s">
        <v>63</v>
      </c>
      <c r="G384" s="47" t="s">
        <v>58</v>
      </c>
      <c r="H384" s="47" t="s">
        <v>1059</v>
      </c>
      <c r="I384" s="47" t="s">
        <v>1059</v>
      </c>
      <c r="J384" s="47" t="s">
        <v>1059</v>
      </c>
      <c r="K384" s="47" t="s">
        <v>1059</v>
      </c>
      <c r="L384" s="47"/>
      <c r="M384" s="369" t="s">
        <v>99</v>
      </c>
      <c r="N384" s="370"/>
      <c r="O384" s="47" t="s">
        <v>1058</v>
      </c>
      <c r="P384" s="47" t="s">
        <v>1058</v>
      </c>
      <c r="Q384" s="47" t="s">
        <v>1058</v>
      </c>
      <c r="R384" s="47" t="s">
        <v>1058</v>
      </c>
      <c r="S384" s="47" t="s">
        <v>97</v>
      </c>
      <c r="T384" s="369"/>
      <c r="U384" s="370"/>
      <c r="V384" s="47" t="s">
        <v>1059</v>
      </c>
      <c r="W384" s="47" t="s">
        <v>1059</v>
      </c>
      <c r="X384" s="47" t="s">
        <v>1059</v>
      </c>
      <c r="Y384" s="47" t="s">
        <v>1059</v>
      </c>
      <c r="Z384" s="47" t="s">
        <v>99</v>
      </c>
      <c r="AA384" s="369"/>
      <c r="AB384" s="370"/>
      <c r="AC384" s="47" t="s">
        <v>1058</v>
      </c>
      <c r="AD384" s="47" t="s">
        <v>1058</v>
      </c>
      <c r="AE384" s="47" t="s">
        <v>1058</v>
      </c>
      <c r="AF384" s="47"/>
      <c r="AG384" s="47" t="s">
        <v>1058</v>
      </c>
      <c r="AH384" s="369" t="s">
        <v>97</v>
      </c>
      <c r="AI384" s="370"/>
      <c r="AJ384" s="47" t="s">
        <v>1059</v>
      </c>
      <c r="AK384" s="47"/>
      <c r="AL384" s="47"/>
      <c r="AM384" s="48">
        <v>2</v>
      </c>
      <c r="AN384" s="48">
        <v>0</v>
      </c>
      <c r="AO384" s="48">
        <v>2</v>
      </c>
      <c r="AP384" s="48"/>
      <c r="AQ384" s="48">
        <v>0</v>
      </c>
      <c r="AR384" s="48">
        <v>0</v>
      </c>
      <c r="AS384" s="48">
        <v>0</v>
      </c>
      <c r="AT384" s="48">
        <v>0</v>
      </c>
      <c r="AU384" s="48">
        <v>45</v>
      </c>
      <c r="AV384" s="48">
        <v>9</v>
      </c>
      <c r="AW384" s="48"/>
      <c r="AX384" s="48"/>
      <c r="AY384" s="48"/>
      <c r="AZ384" s="47" t="s">
        <v>319</v>
      </c>
    </row>
    <row r="385" spans="1:52" x14ac:dyDescent="0.35">
      <c r="A385" s="427">
        <f t="shared" si="5"/>
        <v>383</v>
      </c>
      <c r="B385" s="47" t="s">
        <v>815</v>
      </c>
      <c r="C385" s="47" t="s">
        <v>816</v>
      </c>
      <c r="D385" s="47" t="s">
        <v>56</v>
      </c>
      <c r="E385" s="47" t="s">
        <v>131</v>
      </c>
      <c r="F385" s="47" t="s">
        <v>57</v>
      </c>
      <c r="G385" s="47" t="s">
        <v>58</v>
      </c>
      <c r="H385" s="47"/>
      <c r="I385" s="47" t="s">
        <v>1058</v>
      </c>
      <c r="J385" s="47" t="s">
        <v>1058</v>
      </c>
      <c r="K385" s="47" t="s">
        <v>1058</v>
      </c>
      <c r="L385" s="47" t="s">
        <v>97</v>
      </c>
      <c r="M385" s="369"/>
      <c r="N385" s="370"/>
      <c r="O385" s="47"/>
      <c r="P385" s="47" t="s">
        <v>1058</v>
      </c>
      <c r="Q385" s="47" t="s">
        <v>1058</v>
      </c>
      <c r="R385" s="47" t="s">
        <v>1058</v>
      </c>
      <c r="S385" s="47" t="s">
        <v>97</v>
      </c>
      <c r="T385" s="369"/>
      <c r="U385" s="370"/>
      <c r="V385" s="47" t="s">
        <v>1059</v>
      </c>
      <c r="W385" s="47" t="s">
        <v>1059</v>
      </c>
      <c r="X385" s="47" t="s">
        <v>1059</v>
      </c>
      <c r="Y385" s="47" t="s">
        <v>1059</v>
      </c>
      <c r="Z385" s="47" t="s">
        <v>99</v>
      </c>
      <c r="AA385" s="369"/>
      <c r="AB385" s="370"/>
      <c r="AC385" s="47"/>
      <c r="AD385" s="47" t="s">
        <v>1058</v>
      </c>
      <c r="AE385" s="47" t="s">
        <v>1058</v>
      </c>
      <c r="AF385" s="47" t="s">
        <v>1058</v>
      </c>
      <c r="AG385" s="47" t="s">
        <v>97</v>
      </c>
      <c r="AH385" s="369"/>
      <c r="AI385" s="370"/>
      <c r="AJ385" s="47"/>
      <c r="AK385" s="47" t="s">
        <v>1058</v>
      </c>
      <c r="AL385" s="47"/>
      <c r="AM385" s="48">
        <v>3</v>
      </c>
      <c r="AN385" s="48">
        <v>0</v>
      </c>
      <c r="AO385" s="48">
        <v>1</v>
      </c>
      <c r="AP385" s="48"/>
      <c r="AQ385" s="48">
        <v>0</v>
      </c>
      <c r="AR385" s="48">
        <v>0</v>
      </c>
      <c r="AS385" s="48">
        <v>0</v>
      </c>
      <c r="AT385" s="48">
        <v>0</v>
      </c>
      <c r="AU385" s="48">
        <v>20</v>
      </c>
      <c r="AV385" s="48">
        <v>4</v>
      </c>
      <c r="AW385" s="48"/>
      <c r="AX385" s="48"/>
      <c r="AY385" s="48"/>
      <c r="AZ385" s="47" t="s">
        <v>1068</v>
      </c>
    </row>
    <row r="386" spans="1:52" x14ac:dyDescent="0.35">
      <c r="A386" s="427">
        <f t="shared" si="5"/>
        <v>384</v>
      </c>
      <c r="B386" s="47" t="s">
        <v>812</v>
      </c>
      <c r="C386" s="47" t="s">
        <v>813</v>
      </c>
      <c r="D386" s="47" t="s">
        <v>56</v>
      </c>
      <c r="E386" s="47" t="s">
        <v>131</v>
      </c>
      <c r="F386" s="47" t="s">
        <v>59</v>
      </c>
      <c r="G386" s="47" t="s">
        <v>58</v>
      </c>
      <c r="H386" s="47" t="s">
        <v>1059</v>
      </c>
      <c r="I386" s="47" t="s">
        <v>1059</v>
      </c>
      <c r="J386" s="47"/>
      <c r="K386" s="47" t="s">
        <v>1058</v>
      </c>
      <c r="L386" s="47" t="s">
        <v>1058</v>
      </c>
      <c r="M386" s="369" t="s">
        <v>97</v>
      </c>
      <c r="N386" s="370"/>
      <c r="O386" s="47" t="s">
        <v>1058</v>
      </c>
      <c r="P386" s="47" t="s">
        <v>1058</v>
      </c>
      <c r="Q386" s="47" t="s">
        <v>1058</v>
      </c>
      <c r="R386" s="47"/>
      <c r="S386" s="47" t="s">
        <v>1059</v>
      </c>
      <c r="T386" s="369" t="s">
        <v>99</v>
      </c>
      <c r="U386" s="370"/>
      <c r="V386" s="47" t="s">
        <v>1058</v>
      </c>
      <c r="W386" s="47" t="s">
        <v>1058</v>
      </c>
      <c r="X386" s="47"/>
      <c r="Y386" s="47" t="s">
        <v>1058</v>
      </c>
      <c r="Z386" s="47" t="s">
        <v>1058</v>
      </c>
      <c r="AA386" s="369" t="s">
        <v>97</v>
      </c>
      <c r="AB386" s="370"/>
      <c r="AC386" s="47" t="s">
        <v>1058</v>
      </c>
      <c r="AD386" s="47" t="s">
        <v>1058</v>
      </c>
      <c r="AE386" s="47" t="s">
        <v>1058</v>
      </c>
      <c r="AF386" s="47" t="s">
        <v>1058</v>
      </c>
      <c r="AG386" s="47" t="s">
        <v>97</v>
      </c>
      <c r="AH386" s="369"/>
      <c r="AI386" s="370"/>
      <c r="AJ386" s="47" t="s">
        <v>1059</v>
      </c>
      <c r="AK386" s="47" t="s">
        <v>1059</v>
      </c>
      <c r="AL386" s="47"/>
      <c r="AM386" s="48">
        <v>3</v>
      </c>
      <c r="AN386" s="48">
        <v>0</v>
      </c>
      <c r="AO386" s="48">
        <v>1</v>
      </c>
      <c r="AP386" s="48"/>
      <c r="AQ386" s="48">
        <v>0</v>
      </c>
      <c r="AR386" s="48">
        <v>0</v>
      </c>
      <c r="AS386" s="48">
        <v>0</v>
      </c>
      <c r="AT386" s="48">
        <v>0</v>
      </c>
      <c r="AU386" s="48">
        <v>25</v>
      </c>
      <c r="AV386" s="48">
        <v>5</v>
      </c>
      <c r="AW386" s="48"/>
      <c r="AX386" s="48"/>
      <c r="AY386" s="48"/>
      <c r="AZ386" s="47" t="s">
        <v>1068</v>
      </c>
    </row>
    <row r="387" spans="1:52" x14ac:dyDescent="0.35">
      <c r="A387" s="427">
        <f t="shared" si="5"/>
        <v>385</v>
      </c>
      <c r="B387" s="47" t="s">
        <v>809</v>
      </c>
      <c r="C387" s="47" t="s">
        <v>810</v>
      </c>
      <c r="D387" s="47" t="s">
        <v>56</v>
      </c>
      <c r="E387" s="47" t="s">
        <v>131</v>
      </c>
      <c r="F387" s="47" t="s">
        <v>67</v>
      </c>
      <c r="G387" s="47" t="s">
        <v>58</v>
      </c>
      <c r="H387" s="47" t="s">
        <v>1059</v>
      </c>
      <c r="I387" s="47" t="s">
        <v>1059</v>
      </c>
      <c r="J387" s="47" t="s">
        <v>1059</v>
      </c>
      <c r="K387" s="47" t="s">
        <v>1059</v>
      </c>
      <c r="L387" s="47" t="s">
        <v>99</v>
      </c>
      <c r="M387" s="369"/>
      <c r="N387" s="370"/>
      <c r="O387" s="47" t="s">
        <v>1058</v>
      </c>
      <c r="P387" s="47" t="s">
        <v>1058</v>
      </c>
      <c r="Q387" s="47" t="s">
        <v>1058</v>
      </c>
      <c r="R387" s="47" t="s">
        <v>1058</v>
      </c>
      <c r="S387" s="47" t="s">
        <v>97</v>
      </c>
      <c r="T387" s="369"/>
      <c r="U387" s="370"/>
      <c r="V387" s="47" t="s">
        <v>1059</v>
      </c>
      <c r="W387" s="47" t="s">
        <v>1059</v>
      </c>
      <c r="X387" s="47" t="s">
        <v>1059</v>
      </c>
      <c r="Y387" s="47" t="s">
        <v>1059</v>
      </c>
      <c r="Z387" s="47" t="s">
        <v>99</v>
      </c>
      <c r="AA387" s="369"/>
      <c r="AB387" s="370"/>
      <c r="AC387" s="47" t="s">
        <v>1058</v>
      </c>
      <c r="AD387" s="47" t="s">
        <v>1058</v>
      </c>
      <c r="AE387" s="47" t="s">
        <v>1058</v>
      </c>
      <c r="AF387" s="47" t="s">
        <v>1058</v>
      </c>
      <c r="AG387" s="47"/>
      <c r="AH387" s="369" t="s">
        <v>97</v>
      </c>
      <c r="AI387" s="370"/>
      <c r="AJ387" s="47"/>
      <c r="AK387" s="47" t="s">
        <v>1059</v>
      </c>
      <c r="AL387" s="47"/>
      <c r="AM387" s="48">
        <v>2</v>
      </c>
      <c r="AN387" s="48">
        <v>0</v>
      </c>
      <c r="AO387" s="48">
        <v>2</v>
      </c>
      <c r="AP387" s="48"/>
      <c r="AQ387" s="48">
        <v>0</v>
      </c>
      <c r="AR387" s="48">
        <v>0</v>
      </c>
      <c r="AS387" s="48">
        <v>0</v>
      </c>
      <c r="AT387" s="48">
        <v>0</v>
      </c>
      <c r="AU387" s="48">
        <v>45</v>
      </c>
      <c r="AV387" s="48">
        <v>9</v>
      </c>
      <c r="AW387" s="48"/>
      <c r="AX387" s="48"/>
      <c r="AY387" s="48"/>
      <c r="AZ387" s="47" t="s">
        <v>1068</v>
      </c>
    </row>
    <row r="388" spans="1:52" x14ac:dyDescent="0.35">
      <c r="A388" s="427">
        <f t="shared" ref="A388:A451" si="6">ROW()-2</f>
        <v>386</v>
      </c>
      <c r="B388" s="47" t="s">
        <v>806</v>
      </c>
      <c r="C388" s="47" t="s">
        <v>807</v>
      </c>
      <c r="D388" s="47" t="s">
        <v>56</v>
      </c>
      <c r="E388" s="47" t="s">
        <v>131</v>
      </c>
      <c r="F388" s="47" t="s">
        <v>57</v>
      </c>
      <c r="G388" s="47" t="s">
        <v>58</v>
      </c>
      <c r="H388" s="47" t="s">
        <v>1059</v>
      </c>
      <c r="I388" s="47" t="s">
        <v>1059</v>
      </c>
      <c r="J388" s="47" t="s">
        <v>1059</v>
      </c>
      <c r="K388" s="47"/>
      <c r="L388" s="47" t="s">
        <v>1058</v>
      </c>
      <c r="M388" s="369" t="s">
        <v>97</v>
      </c>
      <c r="N388" s="370"/>
      <c r="O388" s="47" t="s">
        <v>1058</v>
      </c>
      <c r="P388" s="47" t="s">
        <v>1058</v>
      </c>
      <c r="Q388" s="47"/>
      <c r="R388" s="47" t="s">
        <v>1059</v>
      </c>
      <c r="S388" s="47" t="s">
        <v>1059</v>
      </c>
      <c r="T388" s="369" t="s">
        <v>99</v>
      </c>
      <c r="U388" s="370"/>
      <c r="V388" s="47" t="s">
        <v>1059</v>
      </c>
      <c r="W388" s="47" t="s">
        <v>1059</v>
      </c>
      <c r="X388" s="47" t="s">
        <v>1059</v>
      </c>
      <c r="Y388" s="47" t="s">
        <v>1059</v>
      </c>
      <c r="Z388" s="47"/>
      <c r="AA388" s="369"/>
      <c r="AB388" s="370"/>
      <c r="AC388" s="47"/>
      <c r="AD388" s="47" t="s">
        <v>1058</v>
      </c>
      <c r="AE388" s="47"/>
      <c r="AF388" s="47" t="s">
        <v>1058</v>
      </c>
      <c r="AG388" s="47" t="s">
        <v>97</v>
      </c>
      <c r="AH388" s="369"/>
      <c r="AI388" s="370"/>
      <c r="AJ388" s="47" t="s">
        <v>1058</v>
      </c>
      <c r="AK388" s="47" t="s">
        <v>1058</v>
      </c>
      <c r="AL388" s="47"/>
      <c r="AM388" s="48">
        <v>2</v>
      </c>
      <c r="AN388" s="48">
        <v>0</v>
      </c>
      <c r="AO388" s="48">
        <v>1</v>
      </c>
      <c r="AP388" s="48"/>
      <c r="AQ388" s="48">
        <v>0</v>
      </c>
      <c r="AR388" s="48">
        <v>0</v>
      </c>
      <c r="AS388" s="48">
        <v>0</v>
      </c>
      <c r="AT388" s="48">
        <v>0</v>
      </c>
      <c r="AU388" s="430">
        <v>44.5</v>
      </c>
      <c r="AV388" s="430">
        <v>8.9</v>
      </c>
      <c r="AW388" s="48"/>
      <c r="AX388" s="48"/>
      <c r="AY388" s="48"/>
      <c r="AZ388" s="47" t="s">
        <v>1067</v>
      </c>
    </row>
    <row r="389" spans="1:52" x14ac:dyDescent="0.35">
      <c r="A389" s="427">
        <f t="shared" si="6"/>
        <v>387</v>
      </c>
      <c r="B389" s="47" t="s">
        <v>803</v>
      </c>
      <c r="C389" s="47" t="s">
        <v>589</v>
      </c>
      <c r="D389" s="47" t="s">
        <v>56</v>
      </c>
      <c r="E389" s="47" t="s">
        <v>131</v>
      </c>
      <c r="F389" s="47" t="s">
        <v>63</v>
      </c>
      <c r="G389" s="47" t="s">
        <v>58</v>
      </c>
      <c r="H389" s="47" t="s">
        <v>1059</v>
      </c>
      <c r="I389" s="47" t="s">
        <v>1059</v>
      </c>
      <c r="J389" s="47"/>
      <c r="K389" s="47" t="s">
        <v>1059</v>
      </c>
      <c r="L389" s="47" t="s">
        <v>1059</v>
      </c>
      <c r="M389" s="369" t="s">
        <v>99</v>
      </c>
      <c r="N389" s="370"/>
      <c r="O389" s="47" t="s">
        <v>1058</v>
      </c>
      <c r="P389" s="47" t="s">
        <v>1058</v>
      </c>
      <c r="Q389" s="47" t="s">
        <v>1058</v>
      </c>
      <c r="R389" s="47" t="s">
        <v>1058</v>
      </c>
      <c r="S389" s="47"/>
      <c r="T389" s="369"/>
      <c r="U389" s="370"/>
      <c r="V389" s="47" t="s">
        <v>1059</v>
      </c>
      <c r="W389" s="47" t="s">
        <v>1059</v>
      </c>
      <c r="X389" s="47"/>
      <c r="Y389" s="47" t="s">
        <v>1059</v>
      </c>
      <c r="Z389" s="47" t="s">
        <v>1059</v>
      </c>
      <c r="AA389" s="369" t="s">
        <v>99</v>
      </c>
      <c r="AB389" s="370"/>
      <c r="AC389" s="47"/>
      <c r="AD389" s="47" t="s">
        <v>1058</v>
      </c>
      <c r="AE389" s="47" t="s">
        <v>1058</v>
      </c>
      <c r="AF389" s="47" t="s">
        <v>1058</v>
      </c>
      <c r="AG389" s="47"/>
      <c r="AH389" s="369" t="s">
        <v>97</v>
      </c>
      <c r="AI389" s="370"/>
      <c r="AJ389" s="47"/>
      <c r="AK389" s="47" t="s">
        <v>1059</v>
      </c>
      <c r="AL389" s="47"/>
      <c r="AM389" s="48">
        <v>1</v>
      </c>
      <c r="AN389" s="48">
        <v>0</v>
      </c>
      <c r="AO389" s="48">
        <v>2</v>
      </c>
      <c r="AP389" s="48"/>
      <c r="AQ389" s="48">
        <v>0</v>
      </c>
      <c r="AR389" s="48">
        <v>0</v>
      </c>
      <c r="AS389" s="48">
        <v>0</v>
      </c>
      <c r="AT389" s="48">
        <v>0</v>
      </c>
      <c r="AU389" s="48">
        <v>45</v>
      </c>
      <c r="AV389" s="48">
        <v>9</v>
      </c>
      <c r="AW389" s="48"/>
      <c r="AX389" s="48"/>
      <c r="AY389" s="48"/>
      <c r="AZ389" s="47" t="s">
        <v>319</v>
      </c>
    </row>
    <row r="390" spans="1:52" x14ac:dyDescent="0.35">
      <c r="A390" s="427">
        <f t="shared" si="6"/>
        <v>388</v>
      </c>
      <c r="B390" s="47" t="s">
        <v>799</v>
      </c>
      <c r="C390" s="47" t="s">
        <v>800</v>
      </c>
      <c r="D390" s="47" t="s">
        <v>56</v>
      </c>
      <c r="E390" s="47" t="s">
        <v>131</v>
      </c>
      <c r="F390" s="47" t="s">
        <v>57</v>
      </c>
      <c r="G390" s="47" t="s">
        <v>58</v>
      </c>
      <c r="H390" s="47" t="s">
        <v>97</v>
      </c>
      <c r="I390" s="47" t="s">
        <v>97</v>
      </c>
      <c r="J390" s="47" t="s">
        <v>97</v>
      </c>
      <c r="K390" s="47" t="s">
        <v>97</v>
      </c>
      <c r="L390" s="47"/>
      <c r="M390" s="369"/>
      <c r="N390" s="370"/>
      <c r="O390" s="47" t="s">
        <v>97</v>
      </c>
      <c r="P390" s="47"/>
      <c r="Q390" s="47" t="s">
        <v>97</v>
      </c>
      <c r="R390" s="47" t="s">
        <v>97</v>
      </c>
      <c r="S390" s="47"/>
      <c r="T390" s="369"/>
      <c r="U390" s="370"/>
      <c r="V390" s="47"/>
      <c r="W390" s="47"/>
      <c r="X390" s="47"/>
      <c r="Y390" s="47"/>
      <c r="Z390" s="47"/>
      <c r="AA390" s="369"/>
      <c r="AB390" s="370"/>
      <c r="AC390" s="47"/>
      <c r="AD390" s="47"/>
      <c r="AE390" s="47"/>
      <c r="AF390" s="47"/>
      <c r="AG390" s="47"/>
      <c r="AH390" s="369"/>
      <c r="AI390" s="370"/>
      <c r="AJ390" s="47"/>
      <c r="AK390" s="47"/>
      <c r="AL390" s="47"/>
      <c r="AM390" s="48">
        <v>7</v>
      </c>
      <c r="AN390" s="48">
        <v>0</v>
      </c>
      <c r="AO390" s="48">
        <v>0</v>
      </c>
      <c r="AP390" s="48"/>
      <c r="AQ390" s="48">
        <v>0</v>
      </c>
      <c r="AR390" s="48">
        <v>0</v>
      </c>
      <c r="AS390" s="48">
        <v>0</v>
      </c>
      <c r="AT390" s="48">
        <v>0</v>
      </c>
      <c r="AU390" s="48">
        <v>0</v>
      </c>
      <c r="AV390" s="48">
        <v>0</v>
      </c>
      <c r="AW390" s="48"/>
      <c r="AX390" s="48"/>
      <c r="AY390" s="48"/>
      <c r="AZ390" s="47" t="s">
        <v>319</v>
      </c>
    </row>
    <row r="391" spans="1:52" x14ac:dyDescent="0.35">
      <c r="A391" s="427">
        <f t="shared" si="6"/>
        <v>389</v>
      </c>
      <c r="B391" s="47" t="s">
        <v>796</v>
      </c>
      <c r="C391" s="47" t="s">
        <v>797</v>
      </c>
      <c r="D391" s="47" t="s">
        <v>56</v>
      </c>
      <c r="E391" s="47" t="s">
        <v>131</v>
      </c>
      <c r="F391" s="47" t="s">
        <v>63</v>
      </c>
      <c r="G391" s="47" t="s">
        <v>58</v>
      </c>
      <c r="H391" s="47" t="s">
        <v>1058</v>
      </c>
      <c r="I391" s="47" t="s">
        <v>1058</v>
      </c>
      <c r="J391" s="47" t="s">
        <v>1059</v>
      </c>
      <c r="K391" s="47" t="s">
        <v>1059</v>
      </c>
      <c r="L391" s="47" t="s">
        <v>99</v>
      </c>
      <c r="M391" s="369"/>
      <c r="N391" s="370"/>
      <c r="O391" s="47" t="s">
        <v>1059</v>
      </c>
      <c r="P391" s="47" t="s">
        <v>1059</v>
      </c>
      <c r="Q391" s="47" t="s">
        <v>99</v>
      </c>
      <c r="R391" s="47"/>
      <c r="S391" s="47" t="s">
        <v>1058</v>
      </c>
      <c r="T391" s="369" t="s">
        <v>1058</v>
      </c>
      <c r="U391" s="370"/>
      <c r="V391" s="47"/>
      <c r="W391" s="47" t="s">
        <v>97</v>
      </c>
      <c r="X391" s="47" t="s">
        <v>1058</v>
      </c>
      <c r="Y391" s="47" t="s">
        <v>1058</v>
      </c>
      <c r="Z391" s="47" t="s">
        <v>1059</v>
      </c>
      <c r="AA391" s="369" t="s">
        <v>1059</v>
      </c>
      <c r="AB391" s="370"/>
      <c r="AC391" s="47" t="s">
        <v>1058</v>
      </c>
      <c r="AD391" s="47" t="s">
        <v>1058</v>
      </c>
      <c r="AE391" s="47" t="s">
        <v>1059</v>
      </c>
      <c r="AF391" s="47" t="s">
        <v>1059</v>
      </c>
      <c r="AG391" s="47" t="s">
        <v>99</v>
      </c>
      <c r="AH391" s="369"/>
      <c r="AI391" s="370"/>
      <c r="AJ391" s="47" t="s">
        <v>1059</v>
      </c>
      <c r="AK391" s="47" t="s">
        <v>1059</v>
      </c>
      <c r="AL391" s="47"/>
      <c r="AM391" s="48">
        <v>1</v>
      </c>
      <c r="AN391" s="48">
        <v>0</v>
      </c>
      <c r="AO391" s="48">
        <v>3</v>
      </c>
      <c r="AP391" s="48"/>
      <c r="AQ391" s="48">
        <v>0</v>
      </c>
      <c r="AR391" s="48">
        <v>0</v>
      </c>
      <c r="AS391" s="48">
        <v>0</v>
      </c>
      <c r="AT391" s="48">
        <v>0</v>
      </c>
      <c r="AU391" s="48">
        <v>50</v>
      </c>
      <c r="AV391" s="48">
        <v>10</v>
      </c>
      <c r="AW391" s="48"/>
      <c r="AX391" s="48"/>
      <c r="AY391" s="48"/>
      <c r="AZ391" s="47" t="s">
        <v>319</v>
      </c>
    </row>
    <row r="392" spans="1:52" x14ac:dyDescent="0.35">
      <c r="A392" s="427">
        <f t="shared" si="6"/>
        <v>390</v>
      </c>
      <c r="B392" s="47" t="s">
        <v>793</v>
      </c>
      <c r="C392" s="47" t="s">
        <v>794</v>
      </c>
      <c r="D392" s="47" t="s">
        <v>56</v>
      </c>
      <c r="E392" s="47" t="s">
        <v>131</v>
      </c>
      <c r="F392" s="47" t="s">
        <v>63</v>
      </c>
      <c r="G392" s="47" t="s">
        <v>58</v>
      </c>
      <c r="H392" s="47" t="s">
        <v>1058</v>
      </c>
      <c r="I392" s="47" t="s">
        <v>1058</v>
      </c>
      <c r="J392" s="47" t="s">
        <v>1058</v>
      </c>
      <c r="K392" s="47" t="s">
        <v>1058</v>
      </c>
      <c r="L392" s="47" t="s">
        <v>97</v>
      </c>
      <c r="M392" s="369"/>
      <c r="N392" s="370"/>
      <c r="O392" s="47" t="s">
        <v>1059</v>
      </c>
      <c r="P392" s="47" t="s">
        <v>1059</v>
      </c>
      <c r="Q392" s="47" t="s">
        <v>1059</v>
      </c>
      <c r="R392" s="47" t="s">
        <v>1059</v>
      </c>
      <c r="S392" s="47"/>
      <c r="T392" s="369"/>
      <c r="U392" s="370"/>
      <c r="V392" s="47" t="s">
        <v>1058</v>
      </c>
      <c r="W392" s="47"/>
      <c r="X392" s="47" t="s">
        <v>1058</v>
      </c>
      <c r="Y392" s="47" t="s">
        <v>1058</v>
      </c>
      <c r="Z392" s="47" t="s">
        <v>1058</v>
      </c>
      <c r="AA392" s="369" t="s">
        <v>97</v>
      </c>
      <c r="AB392" s="370"/>
      <c r="AC392" s="47" t="s">
        <v>1059</v>
      </c>
      <c r="AD392" s="47" t="s">
        <v>1059</v>
      </c>
      <c r="AE392" s="47"/>
      <c r="AF392" s="47" t="s">
        <v>1059</v>
      </c>
      <c r="AG392" s="47" t="s">
        <v>1059</v>
      </c>
      <c r="AH392" s="369"/>
      <c r="AI392" s="370"/>
      <c r="AJ392" s="47"/>
      <c r="AK392" s="47"/>
      <c r="AL392" s="47"/>
      <c r="AM392" s="430">
        <v>1.875</v>
      </c>
      <c r="AN392" s="48">
        <v>0</v>
      </c>
      <c r="AO392" s="48">
        <v>0</v>
      </c>
      <c r="AP392" s="48"/>
      <c r="AQ392" s="48">
        <v>0</v>
      </c>
      <c r="AR392" s="48">
        <v>0</v>
      </c>
      <c r="AS392" s="48">
        <v>0</v>
      </c>
      <c r="AT392" s="48">
        <v>0</v>
      </c>
      <c r="AU392" s="48">
        <v>40</v>
      </c>
      <c r="AV392" s="48">
        <v>8</v>
      </c>
      <c r="AW392" s="48"/>
      <c r="AX392" s="48"/>
      <c r="AY392" s="48"/>
      <c r="AZ392" s="47" t="s">
        <v>1067</v>
      </c>
    </row>
    <row r="393" spans="1:52" x14ac:dyDescent="0.35">
      <c r="A393" s="427">
        <f t="shared" si="6"/>
        <v>391</v>
      </c>
      <c r="B393" s="47" t="s">
        <v>791</v>
      </c>
      <c r="C393" s="47" t="s">
        <v>72</v>
      </c>
      <c r="D393" s="47" t="s">
        <v>56</v>
      </c>
      <c r="E393" s="47" t="s">
        <v>131</v>
      </c>
      <c r="F393" s="47" t="s">
        <v>59</v>
      </c>
      <c r="G393" s="47" t="s">
        <v>58</v>
      </c>
      <c r="H393" s="47"/>
      <c r="I393" s="47" t="s">
        <v>1058</v>
      </c>
      <c r="J393" s="47" t="s">
        <v>1058</v>
      </c>
      <c r="K393" s="47" t="s">
        <v>1058</v>
      </c>
      <c r="L393" s="47" t="s">
        <v>1058</v>
      </c>
      <c r="M393" s="369" t="s">
        <v>97</v>
      </c>
      <c r="N393" s="370"/>
      <c r="O393" s="47" t="s">
        <v>1059</v>
      </c>
      <c r="P393" s="47" t="s">
        <v>1059</v>
      </c>
      <c r="Q393" s="47"/>
      <c r="R393" s="47" t="s">
        <v>1059</v>
      </c>
      <c r="S393" s="47" t="s">
        <v>1059</v>
      </c>
      <c r="T393" s="369" t="s">
        <v>99</v>
      </c>
      <c r="U393" s="370"/>
      <c r="V393" s="47" t="s">
        <v>1058</v>
      </c>
      <c r="W393" s="47" t="s">
        <v>1058</v>
      </c>
      <c r="X393" s="47" t="s">
        <v>1058</v>
      </c>
      <c r="Y393" s="47"/>
      <c r="Z393" s="47" t="s">
        <v>97</v>
      </c>
      <c r="AA393" s="369"/>
      <c r="AB393" s="370"/>
      <c r="AC393" s="47" t="s">
        <v>1059</v>
      </c>
      <c r="AD393" s="47"/>
      <c r="AE393" s="47"/>
      <c r="AF393" s="47"/>
      <c r="AG393" s="47"/>
      <c r="AH393" s="369"/>
      <c r="AI393" s="370"/>
      <c r="AJ393" s="47"/>
      <c r="AK393" s="47"/>
      <c r="AL393" s="47"/>
      <c r="AM393" s="48">
        <v>2</v>
      </c>
      <c r="AN393" s="48">
        <v>0</v>
      </c>
      <c r="AO393" s="48">
        <v>1</v>
      </c>
      <c r="AP393" s="48"/>
      <c r="AQ393" s="48">
        <v>0</v>
      </c>
      <c r="AR393" s="48">
        <v>0</v>
      </c>
      <c r="AS393" s="48">
        <v>0</v>
      </c>
      <c r="AT393" s="48">
        <v>0</v>
      </c>
      <c r="AU393" s="48">
        <v>25</v>
      </c>
      <c r="AV393" s="48">
        <v>5</v>
      </c>
      <c r="AW393" s="48"/>
      <c r="AX393" s="48"/>
      <c r="AY393" s="48"/>
      <c r="AZ393" s="47" t="s">
        <v>1068</v>
      </c>
    </row>
    <row r="394" spans="1:52" x14ac:dyDescent="0.35">
      <c r="A394" s="427">
        <f t="shared" si="6"/>
        <v>392</v>
      </c>
      <c r="B394" s="47" t="s">
        <v>788</v>
      </c>
      <c r="C394" s="47" t="s">
        <v>789</v>
      </c>
      <c r="D394" s="47" t="s">
        <v>56</v>
      </c>
      <c r="E394" s="47" t="s">
        <v>131</v>
      </c>
      <c r="F394" s="47" t="s">
        <v>63</v>
      </c>
      <c r="G394" s="47" t="s">
        <v>58</v>
      </c>
      <c r="H394" s="47" t="s">
        <v>1058</v>
      </c>
      <c r="I394" s="47" t="s">
        <v>1058</v>
      </c>
      <c r="J394" s="47"/>
      <c r="K394" s="47" t="s">
        <v>1058</v>
      </c>
      <c r="L394" s="47"/>
      <c r="M394" s="369" t="s">
        <v>97</v>
      </c>
      <c r="N394" s="370"/>
      <c r="O394" s="47" t="s">
        <v>1058</v>
      </c>
      <c r="P394" s="47" t="s">
        <v>1058</v>
      </c>
      <c r="Q394" s="47" t="s">
        <v>1059</v>
      </c>
      <c r="R394" s="47" t="s">
        <v>1059</v>
      </c>
      <c r="S394" s="47"/>
      <c r="T394" s="369"/>
      <c r="U394" s="370"/>
      <c r="V394" s="47"/>
      <c r="W394" s="47" t="s">
        <v>1058</v>
      </c>
      <c r="X394" s="47" t="s">
        <v>1058</v>
      </c>
      <c r="Y394" s="47" t="s">
        <v>1058</v>
      </c>
      <c r="Z394" s="47" t="s">
        <v>97</v>
      </c>
      <c r="AA394" s="369"/>
      <c r="AB394" s="370"/>
      <c r="AC394" s="47" t="s">
        <v>1059</v>
      </c>
      <c r="AD394" s="47" t="s">
        <v>1059</v>
      </c>
      <c r="AE394" s="47"/>
      <c r="AF394" s="47" t="s">
        <v>1059</v>
      </c>
      <c r="AG394" s="47" t="s">
        <v>1059</v>
      </c>
      <c r="AH394" s="369" t="s">
        <v>99</v>
      </c>
      <c r="AI394" s="370"/>
      <c r="AJ394" s="47"/>
      <c r="AK394" s="47"/>
      <c r="AL394" s="47"/>
      <c r="AM394" s="48">
        <v>2</v>
      </c>
      <c r="AN394" s="48">
        <v>0</v>
      </c>
      <c r="AO394" s="48">
        <v>1</v>
      </c>
      <c r="AP394" s="48"/>
      <c r="AQ394" s="48">
        <v>0</v>
      </c>
      <c r="AR394" s="48">
        <v>0</v>
      </c>
      <c r="AS394" s="48">
        <v>0</v>
      </c>
      <c r="AT394" s="48">
        <v>0</v>
      </c>
      <c r="AU394" s="48">
        <v>30</v>
      </c>
      <c r="AV394" s="48">
        <v>6</v>
      </c>
      <c r="AW394" s="48"/>
      <c r="AX394" s="48"/>
      <c r="AY394" s="48"/>
      <c r="AZ394" s="47" t="s">
        <v>1068</v>
      </c>
    </row>
    <row r="395" spans="1:52" x14ac:dyDescent="0.35">
      <c r="A395" s="427">
        <f t="shared" si="6"/>
        <v>393</v>
      </c>
      <c r="B395" s="47" t="s">
        <v>782</v>
      </c>
      <c r="C395" s="47" t="s">
        <v>783</v>
      </c>
      <c r="D395" s="47" t="s">
        <v>56</v>
      </c>
      <c r="E395" s="47" t="s">
        <v>131</v>
      </c>
      <c r="F395" s="47" t="s">
        <v>63</v>
      </c>
      <c r="G395" s="47" t="s">
        <v>58</v>
      </c>
      <c r="H395" s="47"/>
      <c r="I395" s="47" t="s">
        <v>1059</v>
      </c>
      <c r="J395" s="47" t="s">
        <v>1059</v>
      </c>
      <c r="K395" s="47" t="s">
        <v>1059</v>
      </c>
      <c r="L395" s="47"/>
      <c r="M395" s="369" t="s">
        <v>99</v>
      </c>
      <c r="N395" s="370"/>
      <c r="O395" s="47" t="s">
        <v>1058</v>
      </c>
      <c r="P395" s="47" t="s">
        <v>1058</v>
      </c>
      <c r="Q395" s="47" t="s">
        <v>1058</v>
      </c>
      <c r="R395" s="47" t="s">
        <v>1058</v>
      </c>
      <c r="S395" s="47" t="s">
        <v>97</v>
      </c>
      <c r="T395" s="369"/>
      <c r="U395" s="370"/>
      <c r="V395" s="47"/>
      <c r="W395" s="47" t="s">
        <v>1058</v>
      </c>
      <c r="X395" s="47" t="s">
        <v>1058</v>
      </c>
      <c r="Y395" s="47" t="s">
        <v>1058</v>
      </c>
      <c r="Z395" s="47" t="s">
        <v>1058</v>
      </c>
      <c r="AA395" s="369" t="s">
        <v>97</v>
      </c>
      <c r="AB395" s="370"/>
      <c r="AC395" s="47"/>
      <c r="AD395" s="47" t="s">
        <v>1059</v>
      </c>
      <c r="AE395" s="47" t="s">
        <v>1059</v>
      </c>
      <c r="AF395" s="47" t="s">
        <v>1059</v>
      </c>
      <c r="AG395" s="47" t="s">
        <v>1059</v>
      </c>
      <c r="AH395" s="369" t="s">
        <v>99</v>
      </c>
      <c r="AI395" s="370"/>
      <c r="AJ395" s="47"/>
      <c r="AK395" s="47" t="s">
        <v>1059</v>
      </c>
      <c r="AL395" s="47"/>
      <c r="AM395" s="48">
        <v>2</v>
      </c>
      <c r="AN395" s="48">
        <v>0</v>
      </c>
      <c r="AO395" s="48">
        <v>2</v>
      </c>
      <c r="AP395" s="48"/>
      <c r="AQ395" s="48">
        <v>0</v>
      </c>
      <c r="AR395" s="48">
        <v>0</v>
      </c>
      <c r="AS395" s="48">
        <v>0</v>
      </c>
      <c r="AT395" s="48">
        <v>0</v>
      </c>
      <c r="AU395" s="48">
        <v>40</v>
      </c>
      <c r="AV395" s="48">
        <v>8</v>
      </c>
      <c r="AW395" s="48"/>
      <c r="AX395" s="48"/>
      <c r="AY395" s="48"/>
      <c r="AZ395" s="47" t="s">
        <v>1068</v>
      </c>
    </row>
    <row r="396" spans="1:52" x14ac:dyDescent="0.35">
      <c r="A396" s="427">
        <f t="shared" si="6"/>
        <v>394</v>
      </c>
      <c r="B396" s="47" t="s">
        <v>779</v>
      </c>
      <c r="C396" s="47" t="s">
        <v>780</v>
      </c>
      <c r="D396" s="47" t="s">
        <v>56</v>
      </c>
      <c r="E396" s="47" t="s">
        <v>131</v>
      </c>
      <c r="F396" s="47" t="s">
        <v>63</v>
      </c>
      <c r="G396" s="47" t="s">
        <v>58</v>
      </c>
      <c r="H396" s="47"/>
      <c r="I396" s="47"/>
      <c r="J396" s="47"/>
      <c r="K396" s="47"/>
      <c r="L396" s="47"/>
      <c r="M396" s="369"/>
      <c r="N396" s="370"/>
      <c r="O396" s="47"/>
      <c r="P396" s="47"/>
      <c r="Q396" s="47"/>
      <c r="R396" s="47"/>
      <c r="S396" s="47"/>
      <c r="T396" s="369"/>
      <c r="U396" s="370"/>
      <c r="V396" s="47"/>
      <c r="W396" s="47"/>
      <c r="X396" s="47"/>
      <c r="Y396" s="47"/>
      <c r="Z396" s="47"/>
      <c r="AA396" s="369"/>
      <c r="AB396" s="370"/>
      <c r="AC396" s="47"/>
      <c r="AD396" s="47"/>
      <c r="AE396" s="47"/>
      <c r="AF396" s="47"/>
      <c r="AG396" s="47"/>
      <c r="AH396" s="369"/>
      <c r="AI396" s="370"/>
      <c r="AJ396" s="47"/>
      <c r="AK396" s="47"/>
      <c r="AL396" s="47"/>
      <c r="AM396" s="48"/>
      <c r="AN396" s="48"/>
      <c r="AO396" s="48"/>
      <c r="AP396" s="48"/>
      <c r="AQ396" s="48"/>
      <c r="AR396" s="48"/>
      <c r="AS396" s="48"/>
      <c r="AT396" s="48"/>
      <c r="AU396" s="48"/>
      <c r="AV396" s="48"/>
      <c r="AW396" s="48"/>
      <c r="AX396" s="48"/>
      <c r="AY396" s="48"/>
      <c r="AZ396" s="47" t="s">
        <v>319</v>
      </c>
    </row>
    <row r="397" spans="1:52" x14ac:dyDescent="0.35">
      <c r="A397" s="427">
        <f t="shared" si="6"/>
        <v>395</v>
      </c>
      <c r="B397" s="47" t="s">
        <v>776</v>
      </c>
      <c r="C397" s="47" t="s">
        <v>777</v>
      </c>
      <c r="D397" s="47" t="s">
        <v>56</v>
      </c>
      <c r="E397" s="47" t="s">
        <v>131</v>
      </c>
      <c r="F397" s="47" t="s">
        <v>63</v>
      </c>
      <c r="G397" s="47" t="s">
        <v>58</v>
      </c>
      <c r="H397" s="47"/>
      <c r="I397" s="47" t="s">
        <v>1058</v>
      </c>
      <c r="J397" s="47" t="s">
        <v>1058</v>
      </c>
      <c r="K397" s="47" t="s">
        <v>1058</v>
      </c>
      <c r="L397" s="47" t="s">
        <v>1058</v>
      </c>
      <c r="M397" s="369" t="s">
        <v>97</v>
      </c>
      <c r="N397" s="370"/>
      <c r="O397" s="47" t="s">
        <v>1059</v>
      </c>
      <c r="P397" s="47"/>
      <c r="Q397" s="47" t="s">
        <v>1059</v>
      </c>
      <c r="R397" s="47" t="s">
        <v>1059</v>
      </c>
      <c r="S397" s="47" t="s">
        <v>1059</v>
      </c>
      <c r="T397" s="369" t="s">
        <v>99</v>
      </c>
      <c r="U397" s="370"/>
      <c r="V397" s="47" t="s">
        <v>1058</v>
      </c>
      <c r="W397" s="47"/>
      <c r="X397" s="47" t="s">
        <v>1058</v>
      </c>
      <c r="Y397" s="47" t="s">
        <v>1058</v>
      </c>
      <c r="Z397" s="47" t="s">
        <v>97</v>
      </c>
      <c r="AA397" s="369"/>
      <c r="AB397" s="370"/>
      <c r="AC397" s="47" t="s">
        <v>1059</v>
      </c>
      <c r="AD397" s="47" t="s">
        <v>1059</v>
      </c>
      <c r="AE397" s="47" t="s">
        <v>1059</v>
      </c>
      <c r="AF397" s="47"/>
      <c r="AG397" s="47" t="s">
        <v>1059</v>
      </c>
      <c r="AH397" s="369" t="s">
        <v>99</v>
      </c>
      <c r="AI397" s="370"/>
      <c r="AJ397" s="47" t="s">
        <v>1058</v>
      </c>
      <c r="AK397" s="47" t="s">
        <v>1058</v>
      </c>
      <c r="AL397" s="47"/>
      <c r="AM397" s="48">
        <v>2</v>
      </c>
      <c r="AN397" s="48">
        <v>0</v>
      </c>
      <c r="AO397" s="48">
        <v>2</v>
      </c>
      <c r="AP397" s="48"/>
      <c r="AQ397" s="48">
        <v>0</v>
      </c>
      <c r="AR397" s="48">
        <v>0</v>
      </c>
      <c r="AS397" s="48">
        <v>0</v>
      </c>
      <c r="AT397" s="48">
        <v>0</v>
      </c>
      <c r="AU397" s="48">
        <v>40</v>
      </c>
      <c r="AV397" s="48">
        <v>8</v>
      </c>
      <c r="AW397" s="48"/>
      <c r="AX397" s="48"/>
      <c r="AY397" s="48"/>
      <c r="AZ397" s="47" t="s">
        <v>1067</v>
      </c>
    </row>
    <row r="398" spans="1:52" x14ac:dyDescent="0.35">
      <c r="A398" s="427">
        <f t="shared" si="6"/>
        <v>396</v>
      </c>
      <c r="B398" s="47" t="s">
        <v>774</v>
      </c>
      <c r="C398" s="47" t="s">
        <v>682</v>
      </c>
      <c r="D398" s="47" t="s">
        <v>56</v>
      </c>
      <c r="E398" s="47" t="s">
        <v>131</v>
      </c>
      <c r="F398" s="47" t="s">
        <v>63</v>
      </c>
      <c r="G398" s="47" t="s">
        <v>58</v>
      </c>
      <c r="H398" s="47" t="s">
        <v>1059</v>
      </c>
      <c r="I398" s="47" t="s">
        <v>1059</v>
      </c>
      <c r="J398" s="47" t="s">
        <v>1059</v>
      </c>
      <c r="K398" s="47" t="s">
        <v>1059</v>
      </c>
      <c r="L398" s="47" t="s">
        <v>99</v>
      </c>
      <c r="M398" s="369"/>
      <c r="N398" s="370"/>
      <c r="O398" s="47" t="s">
        <v>1058</v>
      </c>
      <c r="P398" s="47" t="s">
        <v>1058</v>
      </c>
      <c r="Q398" s="47" t="s">
        <v>1058</v>
      </c>
      <c r="R398" s="47" t="s">
        <v>1058</v>
      </c>
      <c r="S398" s="47" t="s">
        <v>97</v>
      </c>
      <c r="T398" s="369"/>
      <c r="U398" s="370"/>
      <c r="V398" s="47" t="s">
        <v>1059</v>
      </c>
      <c r="W398" s="47" t="s">
        <v>1059</v>
      </c>
      <c r="X398" s="47" t="s">
        <v>1059</v>
      </c>
      <c r="Y398" s="47" t="s">
        <v>1059</v>
      </c>
      <c r="Z398" s="47" t="s">
        <v>99</v>
      </c>
      <c r="AA398" s="369"/>
      <c r="AB398" s="370"/>
      <c r="AC398" s="47" t="s">
        <v>1058</v>
      </c>
      <c r="AD398" s="47" t="s">
        <v>1058</v>
      </c>
      <c r="AE398" s="47" t="s">
        <v>1058</v>
      </c>
      <c r="AF398" s="47" t="s">
        <v>1058</v>
      </c>
      <c r="AG398" s="47"/>
      <c r="AH398" s="369" t="s">
        <v>97</v>
      </c>
      <c r="AI398" s="370"/>
      <c r="AJ398" s="47"/>
      <c r="AK398" s="47" t="s">
        <v>1059</v>
      </c>
      <c r="AL398" s="47"/>
      <c r="AM398" s="48">
        <v>2</v>
      </c>
      <c r="AN398" s="48">
        <v>0</v>
      </c>
      <c r="AO398" s="48">
        <v>2</v>
      </c>
      <c r="AP398" s="48"/>
      <c r="AQ398" s="48">
        <v>0</v>
      </c>
      <c r="AR398" s="48">
        <v>0</v>
      </c>
      <c r="AS398" s="48">
        <v>0</v>
      </c>
      <c r="AT398" s="48">
        <v>0</v>
      </c>
      <c r="AU398" s="48">
        <v>45</v>
      </c>
      <c r="AV398" s="48">
        <v>9</v>
      </c>
      <c r="AW398" s="48"/>
      <c r="AX398" s="48"/>
      <c r="AY398" s="48"/>
      <c r="AZ398" s="47" t="s">
        <v>1067</v>
      </c>
    </row>
    <row r="399" spans="1:52" x14ac:dyDescent="0.35">
      <c r="A399" s="427">
        <f t="shared" si="6"/>
        <v>397</v>
      </c>
      <c r="B399" s="47" t="s">
        <v>771</v>
      </c>
      <c r="C399" s="47" t="s">
        <v>772</v>
      </c>
      <c r="D399" s="47" t="s">
        <v>56</v>
      </c>
      <c r="E399" s="47" t="s">
        <v>131</v>
      </c>
      <c r="F399" s="47" t="s">
        <v>57</v>
      </c>
      <c r="G399" s="47" t="s">
        <v>58</v>
      </c>
      <c r="H399" s="47"/>
      <c r="I399" s="47" t="s">
        <v>1058</v>
      </c>
      <c r="J399" s="47"/>
      <c r="K399" s="47"/>
      <c r="L399" s="47"/>
      <c r="M399" s="369"/>
      <c r="N399" s="370"/>
      <c r="O399" s="47"/>
      <c r="P399" s="47"/>
      <c r="Q399" s="47" t="s">
        <v>1059</v>
      </c>
      <c r="R399" s="47"/>
      <c r="S399" s="47" t="s">
        <v>99</v>
      </c>
      <c r="T399" s="369"/>
      <c r="U399" s="370"/>
      <c r="V399" s="47" t="s">
        <v>1058</v>
      </c>
      <c r="W399" s="47" t="s">
        <v>1058</v>
      </c>
      <c r="X399" s="47"/>
      <c r="Y399" s="47"/>
      <c r="Z399" s="47"/>
      <c r="AA399" s="369"/>
      <c r="AB399" s="370"/>
      <c r="AC399" s="47" t="s">
        <v>1059</v>
      </c>
      <c r="AD399" s="47" t="s">
        <v>1059</v>
      </c>
      <c r="AE399" s="47" t="s">
        <v>1059</v>
      </c>
      <c r="AF399" s="47" t="s">
        <v>1059</v>
      </c>
      <c r="AG399" s="47" t="s">
        <v>99</v>
      </c>
      <c r="AH399" s="369"/>
      <c r="AI399" s="370"/>
      <c r="AJ399" s="47" t="s">
        <v>1058</v>
      </c>
      <c r="AK399" s="47"/>
      <c r="AL399" s="47"/>
      <c r="AM399" s="48">
        <v>0</v>
      </c>
      <c r="AN399" s="48">
        <v>0</v>
      </c>
      <c r="AO399" s="48">
        <v>2</v>
      </c>
      <c r="AP399" s="48"/>
      <c r="AQ399" s="48">
        <v>0</v>
      </c>
      <c r="AR399" s="48">
        <v>0</v>
      </c>
      <c r="AS399" s="48">
        <v>0</v>
      </c>
      <c r="AT399" s="48">
        <v>0</v>
      </c>
      <c r="AU399" s="48">
        <v>25</v>
      </c>
      <c r="AV399" s="48">
        <v>5</v>
      </c>
      <c r="AW399" s="48"/>
      <c r="AX399" s="48"/>
      <c r="AY399" s="48"/>
      <c r="AZ399" s="47" t="s">
        <v>1068</v>
      </c>
    </row>
    <row r="400" spans="1:52" x14ac:dyDescent="0.35">
      <c r="A400" s="427">
        <f t="shared" si="6"/>
        <v>398</v>
      </c>
      <c r="B400" s="47" t="s">
        <v>768</v>
      </c>
      <c r="C400" s="47" t="s">
        <v>769</v>
      </c>
      <c r="D400" s="47" t="s">
        <v>56</v>
      </c>
      <c r="E400" s="47" t="s">
        <v>131</v>
      </c>
      <c r="F400" s="47" t="s">
        <v>63</v>
      </c>
      <c r="G400" s="47" t="s">
        <v>58</v>
      </c>
      <c r="H400" s="47"/>
      <c r="I400" s="47"/>
      <c r="J400" s="47"/>
      <c r="K400" s="47"/>
      <c r="L400" s="47"/>
      <c r="M400" s="369"/>
      <c r="N400" s="370"/>
      <c r="O400" s="47" t="s">
        <v>1058</v>
      </c>
      <c r="P400" s="47"/>
      <c r="Q400" s="47" t="s">
        <v>1059</v>
      </c>
      <c r="R400" s="47" t="s">
        <v>1059</v>
      </c>
      <c r="S400" s="47" t="s">
        <v>1059</v>
      </c>
      <c r="T400" s="369" t="s">
        <v>99</v>
      </c>
      <c r="U400" s="370"/>
      <c r="V400" s="47" t="s">
        <v>1059</v>
      </c>
      <c r="W400" s="47" t="s">
        <v>1059</v>
      </c>
      <c r="X400" s="47" t="s">
        <v>1059</v>
      </c>
      <c r="Y400" s="47"/>
      <c r="Z400" s="47" t="s">
        <v>1059</v>
      </c>
      <c r="AA400" s="369" t="s">
        <v>99</v>
      </c>
      <c r="AB400" s="370"/>
      <c r="AC400" s="47"/>
      <c r="AD400" s="47" t="s">
        <v>1058</v>
      </c>
      <c r="AE400" s="47" t="s">
        <v>1058</v>
      </c>
      <c r="AF400" s="47" t="s">
        <v>1058</v>
      </c>
      <c r="AG400" s="47" t="s">
        <v>1058</v>
      </c>
      <c r="AH400" s="369" t="s">
        <v>97</v>
      </c>
      <c r="AI400" s="370"/>
      <c r="AJ400" s="47" t="s">
        <v>1058</v>
      </c>
      <c r="AK400" s="47" t="s">
        <v>1058</v>
      </c>
      <c r="AL400" s="47"/>
      <c r="AM400" s="48">
        <v>1</v>
      </c>
      <c r="AN400" s="48">
        <v>0</v>
      </c>
      <c r="AO400" s="48">
        <v>2</v>
      </c>
      <c r="AP400" s="48"/>
      <c r="AQ400" s="48">
        <v>0</v>
      </c>
      <c r="AR400" s="48">
        <v>0</v>
      </c>
      <c r="AS400" s="48">
        <v>0</v>
      </c>
      <c r="AT400" s="48">
        <v>0</v>
      </c>
      <c r="AU400" s="48">
        <v>35</v>
      </c>
      <c r="AV400" s="48">
        <v>7</v>
      </c>
      <c r="AW400" s="48"/>
      <c r="AX400" s="48"/>
      <c r="AY400" s="48"/>
      <c r="AZ400" s="47" t="s">
        <v>1068</v>
      </c>
    </row>
    <row r="401" spans="1:52" x14ac:dyDescent="0.35">
      <c r="A401" s="427">
        <f t="shared" si="6"/>
        <v>399</v>
      </c>
      <c r="B401" s="47" t="s">
        <v>765</v>
      </c>
      <c r="C401" s="47" t="s">
        <v>766</v>
      </c>
      <c r="D401" s="47" t="s">
        <v>56</v>
      </c>
      <c r="E401" s="47" t="s">
        <v>131</v>
      </c>
      <c r="F401" s="47" t="s">
        <v>59</v>
      </c>
      <c r="G401" s="47" t="s">
        <v>58</v>
      </c>
      <c r="H401" s="47" t="s">
        <v>1059</v>
      </c>
      <c r="I401" s="47" t="s">
        <v>1059</v>
      </c>
      <c r="J401" s="47"/>
      <c r="K401" s="47" t="s">
        <v>1059</v>
      </c>
      <c r="L401" s="47" t="s">
        <v>1059</v>
      </c>
      <c r="M401" s="369" t="s">
        <v>99</v>
      </c>
      <c r="N401" s="370"/>
      <c r="O401" s="47" t="s">
        <v>1058</v>
      </c>
      <c r="P401" s="47" t="s">
        <v>1058</v>
      </c>
      <c r="Q401" s="47"/>
      <c r="R401" s="47" t="s">
        <v>1058</v>
      </c>
      <c r="S401" s="47" t="s">
        <v>1058</v>
      </c>
      <c r="T401" s="369" t="s">
        <v>97</v>
      </c>
      <c r="U401" s="370"/>
      <c r="V401" s="47" t="s">
        <v>1059</v>
      </c>
      <c r="W401" s="47" t="s">
        <v>1059</v>
      </c>
      <c r="X401" s="47"/>
      <c r="Y401" s="47"/>
      <c r="Z401" s="47" t="s">
        <v>99</v>
      </c>
      <c r="AA401" s="369"/>
      <c r="AB401" s="370"/>
      <c r="AC401" s="47"/>
      <c r="AD401" s="47" t="s">
        <v>1058</v>
      </c>
      <c r="AE401" s="47" t="s">
        <v>1058</v>
      </c>
      <c r="AF401" s="47" t="s">
        <v>1058</v>
      </c>
      <c r="AG401" s="47" t="s">
        <v>1058</v>
      </c>
      <c r="AH401" s="369" t="s">
        <v>97</v>
      </c>
      <c r="AI401" s="370"/>
      <c r="AJ401" s="47" t="s">
        <v>1059</v>
      </c>
      <c r="AK401" s="47" t="s">
        <v>1059</v>
      </c>
      <c r="AL401" s="47"/>
      <c r="AM401" s="48">
        <v>2</v>
      </c>
      <c r="AN401" s="48">
        <v>0</v>
      </c>
      <c r="AO401" s="48">
        <v>2</v>
      </c>
      <c r="AP401" s="48"/>
      <c r="AQ401" s="48">
        <v>0</v>
      </c>
      <c r="AR401" s="48">
        <v>0</v>
      </c>
      <c r="AS401" s="48">
        <v>0</v>
      </c>
      <c r="AT401" s="48">
        <v>0</v>
      </c>
      <c r="AU401" s="48">
        <v>40</v>
      </c>
      <c r="AV401" s="48">
        <v>8</v>
      </c>
      <c r="AW401" s="48"/>
      <c r="AX401" s="48"/>
      <c r="AY401" s="48"/>
      <c r="AZ401" s="47" t="s">
        <v>1068</v>
      </c>
    </row>
    <row r="402" spans="1:52" x14ac:dyDescent="0.35">
      <c r="A402" s="427">
        <f t="shared" si="6"/>
        <v>400</v>
      </c>
      <c r="B402" s="47" t="s">
        <v>763</v>
      </c>
      <c r="C402" s="47" t="s">
        <v>437</v>
      </c>
      <c r="D402" s="47" t="s">
        <v>56</v>
      </c>
      <c r="E402" s="47" t="s">
        <v>131</v>
      </c>
      <c r="F402" s="47" t="s">
        <v>63</v>
      </c>
      <c r="G402" s="47" t="s">
        <v>58</v>
      </c>
      <c r="H402" s="47" t="s">
        <v>1059</v>
      </c>
      <c r="I402" s="47" t="s">
        <v>1059</v>
      </c>
      <c r="J402" s="47" t="s">
        <v>1059</v>
      </c>
      <c r="K402" s="47" t="s">
        <v>1059</v>
      </c>
      <c r="L402" s="47" t="s">
        <v>99</v>
      </c>
      <c r="M402" s="369"/>
      <c r="N402" s="370"/>
      <c r="O402" s="47" t="s">
        <v>1058</v>
      </c>
      <c r="P402" s="47" t="s">
        <v>1058</v>
      </c>
      <c r="Q402" s="47" t="s">
        <v>1058</v>
      </c>
      <c r="R402" s="47" t="s">
        <v>1058</v>
      </c>
      <c r="S402" s="47" t="s">
        <v>97</v>
      </c>
      <c r="T402" s="369"/>
      <c r="U402" s="370"/>
      <c r="V402" s="47" t="s">
        <v>1059</v>
      </c>
      <c r="W402" s="47" t="s">
        <v>1059</v>
      </c>
      <c r="X402" s="47" t="s">
        <v>1059</v>
      </c>
      <c r="Y402" s="47" t="s">
        <v>1059</v>
      </c>
      <c r="Z402" s="47" t="s">
        <v>99</v>
      </c>
      <c r="AA402" s="369"/>
      <c r="AB402" s="370"/>
      <c r="AC402" s="47" t="s">
        <v>1058</v>
      </c>
      <c r="AD402" s="47" t="s">
        <v>1058</v>
      </c>
      <c r="AE402" s="47" t="s">
        <v>1058</v>
      </c>
      <c r="AF402" s="47" t="s">
        <v>1058</v>
      </c>
      <c r="AG402" s="47"/>
      <c r="AH402" s="369" t="s">
        <v>97</v>
      </c>
      <c r="AI402" s="370"/>
      <c r="AJ402" s="47"/>
      <c r="AK402" s="47" t="s">
        <v>1059</v>
      </c>
      <c r="AL402" s="47"/>
      <c r="AM402" s="48">
        <v>2</v>
      </c>
      <c r="AN402" s="48">
        <v>0</v>
      </c>
      <c r="AO402" s="48">
        <v>2</v>
      </c>
      <c r="AP402" s="48"/>
      <c r="AQ402" s="48">
        <v>0</v>
      </c>
      <c r="AR402" s="48">
        <v>0</v>
      </c>
      <c r="AS402" s="48">
        <v>0</v>
      </c>
      <c r="AT402" s="48">
        <v>0</v>
      </c>
      <c r="AU402" s="48">
        <v>45</v>
      </c>
      <c r="AV402" s="48">
        <v>9</v>
      </c>
      <c r="AW402" s="48"/>
      <c r="AX402" s="48"/>
      <c r="AY402" s="48"/>
      <c r="AZ402" s="47" t="s">
        <v>1067</v>
      </c>
    </row>
    <row r="403" spans="1:52" x14ac:dyDescent="0.35">
      <c r="A403" s="427">
        <f t="shared" si="6"/>
        <v>401</v>
      </c>
      <c r="B403" s="47" t="s">
        <v>760</v>
      </c>
      <c r="C403" s="47" t="s">
        <v>761</v>
      </c>
      <c r="D403" s="47" t="s">
        <v>56</v>
      </c>
      <c r="E403" s="47" t="s">
        <v>131</v>
      </c>
      <c r="F403" s="47" t="s">
        <v>59</v>
      </c>
      <c r="G403" s="47" t="s">
        <v>58</v>
      </c>
      <c r="H403" s="47"/>
      <c r="I403" s="47"/>
      <c r="J403" s="47"/>
      <c r="K403" s="47" t="s">
        <v>1058</v>
      </c>
      <c r="L403" s="47" t="s">
        <v>1058</v>
      </c>
      <c r="M403" s="369" t="s">
        <v>97</v>
      </c>
      <c r="N403" s="370"/>
      <c r="O403" s="47" t="s">
        <v>1059</v>
      </c>
      <c r="P403" s="47"/>
      <c r="Q403" s="47"/>
      <c r="R403" s="47" t="s">
        <v>1059</v>
      </c>
      <c r="S403" s="47"/>
      <c r="T403" s="369"/>
      <c r="U403" s="370"/>
      <c r="V403" s="47"/>
      <c r="W403" s="47"/>
      <c r="X403" s="47"/>
      <c r="Y403" s="47"/>
      <c r="Z403" s="47" t="s">
        <v>1059</v>
      </c>
      <c r="AA403" s="369" t="s">
        <v>99</v>
      </c>
      <c r="AB403" s="370"/>
      <c r="AC403" s="47"/>
      <c r="AD403" s="47" t="s">
        <v>1059</v>
      </c>
      <c r="AE403" s="47" t="s">
        <v>1059</v>
      </c>
      <c r="AF403" s="47" t="s">
        <v>1059</v>
      </c>
      <c r="AG403" s="47" t="s">
        <v>99</v>
      </c>
      <c r="AH403" s="369"/>
      <c r="AI403" s="370"/>
      <c r="AJ403" s="47"/>
      <c r="AK403" s="47"/>
      <c r="AL403" s="47"/>
      <c r="AM403" s="48">
        <v>1</v>
      </c>
      <c r="AN403" s="48">
        <v>0</v>
      </c>
      <c r="AO403" s="48">
        <v>2</v>
      </c>
      <c r="AP403" s="48"/>
      <c r="AQ403" s="48">
        <v>0</v>
      </c>
      <c r="AR403" s="48">
        <v>0</v>
      </c>
      <c r="AS403" s="48">
        <v>0</v>
      </c>
      <c r="AT403" s="48">
        <v>0</v>
      </c>
      <c r="AU403" s="48">
        <v>30</v>
      </c>
      <c r="AV403" s="48">
        <v>6</v>
      </c>
      <c r="AW403" s="48"/>
      <c r="AX403" s="48"/>
      <c r="AY403" s="48"/>
      <c r="AZ403" s="47" t="s">
        <v>1067</v>
      </c>
    </row>
    <row r="404" spans="1:52" x14ac:dyDescent="0.35">
      <c r="A404" s="427">
        <f t="shared" si="6"/>
        <v>402</v>
      </c>
      <c r="B404" s="47" t="s">
        <v>757</v>
      </c>
      <c r="C404" s="47" t="s">
        <v>758</v>
      </c>
      <c r="D404" s="47" t="s">
        <v>56</v>
      </c>
      <c r="E404" s="47" t="s">
        <v>131</v>
      </c>
      <c r="F404" s="47" t="s">
        <v>63</v>
      </c>
      <c r="G404" s="47" t="s">
        <v>58</v>
      </c>
      <c r="H404" s="47" t="s">
        <v>1059</v>
      </c>
      <c r="I404" s="47" t="s">
        <v>1059</v>
      </c>
      <c r="J404" s="47"/>
      <c r="K404" s="47" t="s">
        <v>1059</v>
      </c>
      <c r="L404" s="47" t="s">
        <v>1059</v>
      </c>
      <c r="M404" s="369" t="s">
        <v>99</v>
      </c>
      <c r="N404" s="370"/>
      <c r="O404" s="47" t="s">
        <v>1058</v>
      </c>
      <c r="P404" s="47" t="s">
        <v>1058</v>
      </c>
      <c r="Q404" s="47" t="s">
        <v>1058</v>
      </c>
      <c r="R404" s="47" t="s">
        <v>1058</v>
      </c>
      <c r="S404" s="47" t="s">
        <v>97</v>
      </c>
      <c r="T404" s="369"/>
      <c r="U404" s="370"/>
      <c r="V404" s="47" t="s">
        <v>1059</v>
      </c>
      <c r="W404" s="47" t="s">
        <v>1059</v>
      </c>
      <c r="X404" s="47" t="s">
        <v>1059</v>
      </c>
      <c r="Y404" s="47" t="s">
        <v>1059</v>
      </c>
      <c r="Z404" s="47" t="s">
        <v>99</v>
      </c>
      <c r="AA404" s="369"/>
      <c r="AB404" s="370"/>
      <c r="AC404" s="47" t="s">
        <v>1058</v>
      </c>
      <c r="AD404" s="47" t="s">
        <v>1058</v>
      </c>
      <c r="AE404" s="47" t="s">
        <v>1058</v>
      </c>
      <c r="AF404" s="47" t="s">
        <v>1058</v>
      </c>
      <c r="AG404" s="47" t="s">
        <v>97</v>
      </c>
      <c r="AH404" s="369"/>
      <c r="AI404" s="370"/>
      <c r="AJ404" s="47" t="s">
        <v>1059</v>
      </c>
      <c r="AK404" s="47"/>
      <c r="AL404" s="47"/>
      <c r="AM404" s="48">
        <v>2</v>
      </c>
      <c r="AN404" s="48">
        <v>0</v>
      </c>
      <c r="AO404" s="48">
        <v>2</v>
      </c>
      <c r="AP404" s="48"/>
      <c r="AQ404" s="48">
        <v>0</v>
      </c>
      <c r="AR404" s="48">
        <v>0</v>
      </c>
      <c r="AS404" s="48">
        <v>0</v>
      </c>
      <c r="AT404" s="48">
        <v>0</v>
      </c>
      <c r="AU404" s="48">
        <v>45</v>
      </c>
      <c r="AV404" s="48">
        <v>9</v>
      </c>
      <c r="AW404" s="48"/>
      <c r="AX404" s="48"/>
      <c r="AY404" s="48"/>
      <c r="AZ404" s="47" t="s">
        <v>319</v>
      </c>
    </row>
    <row r="405" spans="1:52" x14ac:dyDescent="0.35">
      <c r="A405" s="427">
        <f t="shared" si="6"/>
        <v>403</v>
      </c>
      <c r="B405" s="47" t="s">
        <v>754</v>
      </c>
      <c r="C405" s="47" t="s">
        <v>755</v>
      </c>
      <c r="D405" s="47" t="s">
        <v>56</v>
      </c>
      <c r="E405" s="47" t="s">
        <v>131</v>
      </c>
      <c r="F405" s="47" t="s">
        <v>63</v>
      </c>
      <c r="G405" s="47" t="s">
        <v>58</v>
      </c>
      <c r="H405" s="47"/>
      <c r="I405" s="47"/>
      <c r="J405" s="47"/>
      <c r="K405" s="47"/>
      <c r="L405" s="47"/>
      <c r="M405" s="369"/>
      <c r="N405" s="370"/>
      <c r="O405" s="47" t="s">
        <v>1059</v>
      </c>
      <c r="P405" s="47"/>
      <c r="Q405" s="47" t="s">
        <v>1059</v>
      </c>
      <c r="R405" s="47" t="s">
        <v>1059</v>
      </c>
      <c r="S405" s="47" t="s">
        <v>99</v>
      </c>
      <c r="T405" s="369"/>
      <c r="U405" s="370"/>
      <c r="V405" s="47" t="s">
        <v>1058</v>
      </c>
      <c r="W405" s="47" t="s">
        <v>1058</v>
      </c>
      <c r="X405" s="47" t="s">
        <v>1058</v>
      </c>
      <c r="Y405" s="47"/>
      <c r="Z405" s="47" t="s">
        <v>97</v>
      </c>
      <c r="AA405" s="369"/>
      <c r="AB405" s="370"/>
      <c r="AC405" s="47" t="s">
        <v>1059</v>
      </c>
      <c r="AD405" s="47" t="s">
        <v>1059</v>
      </c>
      <c r="AE405" s="47" t="s">
        <v>1059</v>
      </c>
      <c r="AF405" s="47" t="s">
        <v>1059</v>
      </c>
      <c r="AG405" s="47" t="s">
        <v>99</v>
      </c>
      <c r="AH405" s="369"/>
      <c r="AI405" s="370"/>
      <c r="AJ405" s="47"/>
      <c r="AK405" s="47"/>
      <c r="AL405" s="47"/>
      <c r="AM405" s="48">
        <v>1</v>
      </c>
      <c r="AN405" s="48">
        <v>0</v>
      </c>
      <c r="AO405" s="48">
        <v>2</v>
      </c>
      <c r="AP405" s="48"/>
      <c r="AQ405" s="48">
        <v>0</v>
      </c>
      <c r="AR405" s="48">
        <v>0</v>
      </c>
      <c r="AS405" s="48">
        <v>0</v>
      </c>
      <c r="AT405" s="48">
        <v>0</v>
      </c>
      <c r="AU405" s="48">
        <v>35</v>
      </c>
      <c r="AV405" s="48">
        <v>7</v>
      </c>
      <c r="AW405" s="48"/>
      <c r="AX405" s="48"/>
      <c r="AY405" s="48"/>
      <c r="AZ405" s="47" t="s">
        <v>319</v>
      </c>
    </row>
    <row r="406" spans="1:52" x14ac:dyDescent="0.35">
      <c r="A406" s="427">
        <f t="shared" si="6"/>
        <v>404</v>
      </c>
      <c r="B406" s="47" t="s">
        <v>749</v>
      </c>
      <c r="C406" s="47" t="s">
        <v>750</v>
      </c>
      <c r="D406" s="47" t="s">
        <v>56</v>
      </c>
      <c r="E406" s="47" t="s">
        <v>131</v>
      </c>
      <c r="F406" s="47" t="s">
        <v>63</v>
      </c>
      <c r="G406" s="47" t="s">
        <v>58</v>
      </c>
      <c r="H406" s="47" t="s">
        <v>1059</v>
      </c>
      <c r="I406" s="47" t="s">
        <v>1059</v>
      </c>
      <c r="J406" s="47"/>
      <c r="K406" s="47" t="s">
        <v>1059</v>
      </c>
      <c r="L406" s="47"/>
      <c r="M406" s="369" t="s">
        <v>99</v>
      </c>
      <c r="N406" s="370"/>
      <c r="O406" s="47" t="s">
        <v>1058</v>
      </c>
      <c r="P406" s="47" t="s">
        <v>1058</v>
      </c>
      <c r="Q406" s="47" t="s">
        <v>1058</v>
      </c>
      <c r="R406" s="47"/>
      <c r="S406" s="47" t="s">
        <v>97</v>
      </c>
      <c r="T406" s="369"/>
      <c r="U406" s="370"/>
      <c r="V406" s="47" t="s">
        <v>1059</v>
      </c>
      <c r="W406" s="47" t="s">
        <v>1059</v>
      </c>
      <c r="X406" s="47" t="s">
        <v>1059</v>
      </c>
      <c r="Y406" s="47" t="s">
        <v>1059</v>
      </c>
      <c r="Z406" s="47" t="s">
        <v>99</v>
      </c>
      <c r="AA406" s="369"/>
      <c r="AB406" s="370"/>
      <c r="AC406" s="47" t="s">
        <v>1058</v>
      </c>
      <c r="AD406" s="47"/>
      <c r="AE406" s="47" t="s">
        <v>1058</v>
      </c>
      <c r="AF406" s="47" t="s">
        <v>1058</v>
      </c>
      <c r="AG406" s="47" t="s">
        <v>1058</v>
      </c>
      <c r="AH406" s="369" t="s">
        <v>97</v>
      </c>
      <c r="AI406" s="370"/>
      <c r="AJ406" s="47" t="s">
        <v>1059</v>
      </c>
      <c r="AK406" s="47"/>
      <c r="AL406" s="47"/>
      <c r="AM406" s="48">
        <v>2</v>
      </c>
      <c r="AN406" s="48">
        <v>0</v>
      </c>
      <c r="AO406" s="48">
        <v>2</v>
      </c>
      <c r="AP406" s="48"/>
      <c r="AQ406" s="48">
        <v>0</v>
      </c>
      <c r="AR406" s="48">
        <v>0</v>
      </c>
      <c r="AS406" s="48">
        <v>0</v>
      </c>
      <c r="AT406" s="48">
        <v>0</v>
      </c>
      <c r="AU406" s="48">
        <v>40</v>
      </c>
      <c r="AV406" s="48">
        <v>8</v>
      </c>
      <c r="AW406" s="48"/>
      <c r="AX406" s="48"/>
      <c r="AY406" s="48"/>
      <c r="AZ406" s="47" t="s">
        <v>1067</v>
      </c>
    </row>
    <row r="407" spans="1:52" x14ac:dyDescent="0.35">
      <c r="A407" s="427">
        <f t="shared" si="6"/>
        <v>405</v>
      </c>
      <c r="B407" s="47" t="s">
        <v>746</v>
      </c>
      <c r="C407" s="47" t="s">
        <v>747</v>
      </c>
      <c r="D407" s="47" t="s">
        <v>56</v>
      </c>
      <c r="E407" s="47" t="s">
        <v>131</v>
      </c>
      <c r="F407" s="47" t="s">
        <v>63</v>
      </c>
      <c r="G407" s="47" t="s">
        <v>58</v>
      </c>
      <c r="H407" s="47"/>
      <c r="I407" s="47" t="s">
        <v>1059</v>
      </c>
      <c r="J407" s="47"/>
      <c r="K407" s="47" t="s">
        <v>1059</v>
      </c>
      <c r="L407" s="47" t="s">
        <v>1059</v>
      </c>
      <c r="M407" s="369"/>
      <c r="N407" s="370"/>
      <c r="O407" s="47" t="s">
        <v>1058</v>
      </c>
      <c r="P407" s="47"/>
      <c r="Q407" s="47" t="s">
        <v>1058</v>
      </c>
      <c r="R407" s="47" t="s">
        <v>1058</v>
      </c>
      <c r="S407" s="47" t="s">
        <v>1058</v>
      </c>
      <c r="T407" s="369" t="s">
        <v>97</v>
      </c>
      <c r="U407" s="370"/>
      <c r="V407" s="47" t="s">
        <v>1059</v>
      </c>
      <c r="W407" s="47" t="s">
        <v>1059</v>
      </c>
      <c r="X407" s="47"/>
      <c r="Y407" s="47" t="s">
        <v>1059</v>
      </c>
      <c r="Z407" s="47" t="s">
        <v>1059</v>
      </c>
      <c r="AA407" s="369" t="s">
        <v>99</v>
      </c>
      <c r="AB407" s="370"/>
      <c r="AC407" s="47"/>
      <c r="AD407" s="47"/>
      <c r="AE407" s="47" t="s">
        <v>1058</v>
      </c>
      <c r="AF407" s="47" t="s">
        <v>1058</v>
      </c>
      <c r="AG407" s="47" t="s">
        <v>1058</v>
      </c>
      <c r="AH407" s="369" t="s">
        <v>97</v>
      </c>
      <c r="AI407" s="370"/>
      <c r="AJ407" s="47" t="s">
        <v>1059</v>
      </c>
      <c r="AK407" s="47"/>
      <c r="AL407" s="47"/>
      <c r="AM407" s="48">
        <v>2</v>
      </c>
      <c r="AN407" s="48">
        <v>0</v>
      </c>
      <c r="AO407" s="48">
        <v>1</v>
      </c>
      <c r="AP407" s="48"/>
      <c r="AQ407" s="48">
        <v>0</v>
      </c>
      <c r="AR407" s="48">
        <v>0</v>
      </c>
      <c r="AS407" s="48">
        <v>0</v>
      </c>
      <c r="AT407" s="48">
        <v>0</v>
      </c>
      <c r="AU407" s="48">
        <v>40</v>
      </c>
      <c r="AV407" s="48">
        <v>8</v>
      </c>
      <c r="AW407" s="48"/>
      <c r="AX407" s="48"/>
      <c r="AY407" s="48"/>
      <c r="AZ407" s="47" t="s">
        <v>1067</v>
      </c>
    </row>
    <row r="408" spans="1:52" x14ac:dyDescent="0.35">
      <c r="A408" s="427">
        <f t="shared" si="6"/>
        <v>406</v>
      </c>
      <c r="B408" s="47" t="s">
        <v>743</v>
      </c>
      <c r="C408" s="47" t="s">
        <v>744</v>
      </c>
      <c r="D408" s="47" t="s">
        <v>56</v>
      </c>
      <c r="E408" s="47" t="s">
        <v>131</v>
      </c>
      <c r="F408" s="47" t="s">
        <v>63</v>
      </c>
      <c r="G408" s="47" t="s">
        <v>58</v>
      </c>
      <c r="H408" s="47" t="s">
        <v>1058</v>
      </c>
      <c r="I408" s="47" t="s">
        <v>1058</v>
      </c>
      <c r="J408" s="47" t="s">
        <v>1058</v>
      </c>
      <c r="K408" s="47"/>
      <c r="L408" s="47"/>
      <c r="M408" s="369"/>
      <c r="N408" s="370"/>
      <c r="O408" s="47" t="s">
        <v>1059</v>
      </c>
      <c r="P408" s="47" t="s">
        <v>1059</v>
      </c>
      <c r="Q408" s="47" t="s">
        <v>1059</v>
      </c>
      <c r="R408" s="47" t="s">
        <v>1059</v>
      </c>
      <c r="S408" s="47"/>
      <c r="T408" s="369" t="s">
        <v>99</v>
      </c>
      <c r="U408" s="370"/>
      <c r="V408" s="47" t="s">
        <v>1058</v>
      </c>
      <c r="W408" s="47"/>
      <c r="X408" s="47" t="s">
        <v>1058</v>
      </c>
      <c r="Y408" s="47" t="s">
        <v>1058</v>
      </c>
      <c r="Z408" s="47" t="s">
        <v>1058</v>
      </c>
      <c r="AA408" s="369" t="s">
        <v>97</v>
      </c>
      <c r="AB408" s="370"/>
      <c r="AC408" s="47" t="s">
        <v>1059</v>
      </c>
      <c r="AD408" s="47" t="s">
        <v>1059</v>
      </c>
      <c r="AE408" s="47" t="s">
        <v>1059</v>
      </c>
      <c r="AF408" s="47" t="s">
        <v>1059</v>
      </c>
      <c r="AG408" s="47" t="s">
        <v>99</v>
      </c>
      <c r="AH408" s="369"/>
      <c r="AI408" s="370"/>
      <c r="AJ408" s="47" t="s">
        <v>1058</v>
      </c>
      <c r="AK408" s="47" t="s">
        <v>1058</v>
      </c>
      <c r="AL408" s="47"/>
      <c r="AM408" s="48">
        <v>1</v>
      </c>
      <c r="AN408" s="48">
        <v>0</v>
      </c>
      <c r="AO408" s="48">
        <v>2</v>
      </c>
      <c r="AP408" s="48"/>
      <c r="AQ408" s="48">
        <v>0</v>
      </c>
      <c r="AR408" s="48">
        <v>0</v>
      </c>
      <c r="AS408" s="48">
        <v>0</v>
      </c>
      <c r="AT408" s="48">
        <v>0</v>
      </c>
      <c r="AU408" s="48">
        <v>40</v>
      </c>
      <c r="AV408" s="48">
        <v>8</v>
      </c>
      <c r="AW408" s="48"/>
      <c r="AX408" s="48"/>
      <c r="AY408" s="48"/>
      <c r="AZ408" s="47" t="s">
        <v>1068</v>
      </c>
    </row>
    <row r="409" spans="1:52" x14ac:dyDescent="0.35">
      <c r="A409" s="427">
        <f t="shared" si="6"/>
        <v>407</v>
      </c>
      <c r="B409" s="47" t="s">
        <v>713</v>
      </c>
      <c r="C409" s="47" t="s">
        <v>714</v>
      </c>
      <c r="D409" s="47" t="s">
        <v>56</v>
      </c>
      <c r="E409" s="47" t="s">
        <v>131</v>
      </c>
      <c r="F409" s="47" t="s">
        <v>59</v>
      </c>
      <c r="G409" s="47" t="s">
        <v>58</v>
      </c>
      <c r="H409" s="47" t="s">
        <v>1059</v>
      </c>
      <c r="I409" s="47" t="s">
        <v>1059</v>
      </c>
      <c r="J409" s="47" t="s">
        <v>1059</v>
      </c>
      <c r="K409" s="47" t="s">
        <v>1059</v>
      </c>
      <c r="L409" s="47" t="s">
        <v>99</v>
      </c>
      <c r="M409" s="369"/>
      <c r="N409" s="370"/>
      <c r="O409" s="47" t="s">
        <v>1058</v>
      </c>
      <c r="P409" s="47" t="s">
        <v>1058</v>
      </c>
      <c r="Q409" s="47"/>
      <c r="R409" s="47" t="s">
        <v>1058</v>
      </c>
      <c r="S409" s="47" t="s">
        <v>1058</v>
      </c>
      <c r="T409" s="369" t="s">
        <v>97</v>
      </c>
      <c r="U409" s="370"/>
      <c r="V409" s="47" t="s">
        <v>1059</v>
      </c>
      <c r="W409" s="47" t="s">
        <v>1059</v>
      </c>
      <c r="X409" s="47" t="s">
        <v>1059</v>
      </c>
      <c r="Y409" s="47" t="s">
        <v>1059</v>
      </c>
      <c r="Z409" s="47" t="s">
        <v>99</v>
      </c>
      <c r="AA409" s="369"/>
      <c r="AB409" s="370"/>
      <c r="AC409" s="47" t="s">
        <v>1058</v>
      </c>
      <c r="AD409" s="47" t="s">
        <v>1058</v>
      </c>
      <c r="AE409" s="47" t="s">
        <v>1058</v>
      </c>
      <c r="AF409" s="47" t="s">
        <v>1058</v>
      </c>
      <c r="AG409" s="47" t="s">
        <v>97</v>
      </c>
      <c r="AH409" s="369"/>
      <c r="AI409" s="370"/>
      <c r="AJ409" s="47" t="s">
        <v>1058</v>
      </c>
      <c r="AK409" s="47" t="s">
        <v>1058</v>
      </c>
      <c r="AL409" s="47"/>
      <c r="AM409" s="430">
        <v>1.8125</v>
      </c>
      <c r="AN409" s="48">
        <v>0</v>
      </c>
      <c r="AO409" s="48">
        <v>2</v>
      </c>
      <c r="AP409" s="48"/>
      <c r="AQ409" s="48">
        <v>0</v>
      </c>
      <c r="AR409" s="48">
        <v>0</v>
      </c>
      <c r="AS409" s="48">
        <v>0</v>
      </c>
      <c r="AT409" s="48">
        <v>0</v>
      </c>
      <c r="AU409" s="48">
        <v>40</v>
      </c>
      <c r="AV409" s="48">
        <v>8</v>
      </c>
      <c r="AW409" s="48"/>
      <c r="AX409" s="48"/>
      <c r="AY409" s="48"/>
      <c r="AZ409" s="47" t="s">
        <v>319</v>
      </c>
    </row>
    <row r="410" spans="1:52" x14ac:dyDescent="0.35">
      <c r="A410" s="427">
        <f t="shared" si="6"/>
        <v>408</v>
      </c>
      <c r="B410" s="47" t="s">
        <v>710</v>
      </c>
      <c r="C410" s="47" t="s">
        <v>711</v>
      </c>
      <c r="D410" s="47" t="s">
        <v>56</v>
      </c>
      <c r="E410" s="47" t="s">
        <v>131</v>
      </c>
      <c r="F410" s="47" t="s">
        <v>59</v>
      </c>
      <c r="G410" s="47" t="s">
        <v>58</v>
      </c>
      <c r="H410" s="47" t="s">
        <v>1058</v>
      </c>
      <c r="I410" s="47" t="s">
        <v>1058</v>
      </c>
      <c r="J410" s="47"/>
      <c r="K410" s="47" t="s">
        <v>1058</v>
      </c>
      <c r="L410" s="47" t="s">
        <v>1058</v>
      </c>
      <c r="M410" s="369" t="s">
        <v>97</v>
      </c>
      <c r="N410" s="370"/>
      <c r="O410" s="47"/>
      <c r="P410" s="47" t="s">
        <v>1058</v>
      </c>
      <c r="Q410" s="47" t="s">
        <v>1058</v>
      </c>
      <c r="R410" s="47" t="s">
        <v>1058</v>
      </c>
      <c r="S410" s="47" t="s">
        <v>97</v>
      </c>
      <c r="T410" s="369"/>
      <c r="U410" s="370"/>
      <c r="V410" s="47" t="s">
        <v>1059</v>
      </c>
      <c r="W410" s="47" t="s">
        <v>1059</v>
      </c>
      <c r="X410" s="47" t="s">
        <v>1059</v>
      </c>
      <c r="Y410" s="47" t="s">
        <v>1059</v>
      </c>
      <c r="Z410" s="47" t="s">
        <v>99</v>
      </c>
      <c r="AA410" s="369"/>
      <c r="AB410" s="370"/>
      <c r="AC410" s="47" t="s">
        <v>1058</v>
      </c>
      <c r="AD410" s="47" t="s">
        <v>1058</v>
      </c>
      <c r="AE410" s="47" t="s">
        <v>1058</v>
      </c>
      <c r="AF410" s="47" t="s">
        <v>1058</v>
      </c>
      <c r="AG410" s="47" t="s">
        <v>97</v>
      </c>
      <c r="AH410" s="369"/>
      <c r="AI410" s="370"/>
      <c r="AJ410" s="47" t="s">
        <v>1059</v>
      </c>
      <c r="AK410" s="47" t="s">
        <v>1059</v>
      </c>
      <c r="AL410" s="47"/>
      <c r="AM410" s="48">
        <v>3</v>
      </c>
      <c r="AN410" s="48">
        <v>0</v>
      </c>
      <c r="AO410" s="48">
        <v>1</v>
      </c>
      <c r="AP410" s="48"/>
      <c r="AQ410" s="48">
        <v>0</v>
      </c>
      <c r="AR410" s="48">
        <v>0</v>
      </c>
      <c r="AS410" s="48">
        <v>0</v>
      </c>
      <c r="AT410" s="48">
        <v>0</v>
      </c>
      <c r="AU410" s="48">
        <v>30</v>
      </c>
      <c r="AV410" s="48">
        <v>6</v>
      </c>
      <c r="AW410" s="48"/>
      <c r="AX410" s="48"/>
      <c r="AY410" s="48"/>
      <c r="AZ410" s="47" t="s">
        <v>1068</v>
      </c>
    </row>
    <row r="411" spans="1:52" x14ac:dyDescent="0.35">
      <c r="A411" s="427">
        <f t="shared" si="6"/>
        <v>409</v>
      </c>
      <c r="B411" s="47" t="s">
        <v>704</v>
      </c>
      <c r="C411" s="47" t="s">
        <v>705</v>
      </c>
      <c r="D411" s="47" t="s">
        <v>56</v>
      </c>
      <c r="E411" s="47" t="s">
        <v>131</v>
      </c>
      <c r="F411" s="47" t="s">
        <v>57</v>
      </c>
      <c r="G411" s="47" t="s">
        <v>58</v>
      </c>
      <c r="H411" s="47"/>
      <c r="I411" s="47" t="s">
        <v>1059</v>
      </c>
      <c r="J411" s="47" t="s">
        <v>1059</v>
      </c>
      <c r="K411" s="47" t="s">
        <v>1059</v>
      </c>
      <c r="L411" s="47" t="s">
        <v>1059</v>
      </c>
      <c r="M411" s="369" t="s">
        <v>99</v>
      </c>
      <c r="N411" s="370"/>
      <c r="O411" s="47" t="s">
        <v>1058</v>
      </c>
      <c r="P411" s="47" t="s">
        <v>1058</v>
      </c>
      <c r="Q411" s="47" t="s">
        <v>1058</v>
      </c>
      <c r="R411" s="47" t="s">
        <v>1058</v>
      </c>
      <c r="S411" s="47" t="s">
        <v>97</v>
      </c>
      <c r="T411" s="369"/>
      <c r="U411" s="370"/>
      <c r="V411" s="47" t="s">
        <v>1059</v>
      </c>
      <c r="W411" s="47" t="s">
        <v>1059</v>
      </c>
      <c r="X411" s="47"/>
      <c r="Y411" s="47" t="s">
        <v>1059</v>
      </c>
      <c r="Z411" s="47" t="s">
        <v>1059</v>
      </c>
      <c r="AA411" s="369" t="s">
        <v>99</v>
      </c>
      <c r="AB411" s="370"/>
      <c r="AC411" s="47" t="s">
        <v>1058</v>
      </c>
      <c r="AD411" s="47" t="s">
        <v>1058</v>
      </c>
      <c r="AE411" s="47" t="s">
        <v>1058</v>
      </c>
      <c r="AF411" s="47" t="s">
        <v>1058</v>
      </c>
      <c r="AG411" s="47" t="s">
        <v>97</v>
      </c>
      <c r="AH411" s="369"/>
      <c r="AI411" s="370"/>
      <c r="AJ411" s="47"/>
      <c r="AK411" s="47" t="s">
        <v>1059</v>
      </c>
      <c r="AL411" s="47"/>
      <c r="AM411" s="48">
        <v>2</v>
      </c>
      <c r="AN411" s="48">
        <v>0</v>
      </c>
      <c r="AO411" s="48">
        <v>2</v>
      </c>
      <c r="AP411" s="48"/>
      <c r="AQ411" s="48">
        <v>0</v>
      </c>
      <c r="AR411" s="48">
        <v>0</v>
      </c>
      <c r="AS411" s="48">
        <v>0</v>
      </c>
      <c r="AT411" s="48">
        <v>0</v>
      </c>
      <c r="AU411" s="48">
        <v>45</v>
      </c>
      <c r="AV411" s="48">
        <v>9</v>
      </c>
      <c r="AW411" s="48"/>
      <c r="AX411" s="48"/>
      <c r="AY411" s="48"/>
      <c r="AZ411" s="47" t="s">
        <v>1068</v>
      </c>
    </row>
    <row r="412" spans="1:52" x14ac:dyDescent="0.35">
      <c r="A412" s="427">
        <f t="shared" si="6"/>
        <v>410</v>
      </c>
      <c r="B412" s="47" t="s">
        <v>698</v>
      </c>
      <c r="C412" s="47" t="s">
        <v>699</v>
      </c>
      <c r="D412" s="47" t="s">
        <v>56</v>
      </c>
      <c r="E412" s="47" t="s">
        <v>131</v>
      </c>
      <c r="F412" s="47" t="s">
        <v>59</v>
      </c>
      <c r="G412" s="47" t="s">
        <v>58</v>
      </c>
      <c r="H412" s="47" t="s">
        <v>99</v>
      </c>
      <c r="I412" s="47" t="s">
        <v>1059</v>
      </c>
      <c r="J412" s="47" t="s">
        <v>1059</v>
      </c>
      <c r="K412" s="47" t="s">
        <v>1059</v>
      </c>
      <c r="L412" s="47"/>
      <c r="M412" s="369" t="s">
        <v>1059</v>
      </c>
      <c r="N412" s="370"/>
      <c r="O412" s="47" t="s">
        <v>1058</v>
      </c>
      <c r="P412" s="47"/>
      <c r="Q412" s="47"/>
      <c r="R412" s="47" t="s">
        <v>1058</v>
      </c>
      <c r="S412" s="47" t="s">
        <v>1058</v>
      </c>
      <c r="T412" s="369" t="s">
        <v>97</v>
      </c>
      <c r="U412" s="370"/>
      <c r="V412" s="47" t="s">
        <v>1059</v>
      </c>
      <c r="W412" s="47" t="s">
        <v>1059</v>
      </c>
      <c r="X412" s="47" t="s">
        <v>1059</v>
      </c>
      <c r="Y412" s="47" t="s">
        <v>1059</v>
      </c>
      <c r="Z412" s="47" t="s">
        <v>99</v>
      </c>
      <c r="AA412" s="369"/>
      <c r="AB412" s="370"/>
      <c r="AC412" s="47" t="s">
        <v>1058</v>
      </c>
      <c r="AD412" s="47"/>
      <c r="AE412" s="47" t="s">
        <v>1058</v>
      </c>
      <c r="AF412" s="47" t="s">
        <v>1058</v>
      </c>
      <c r="AG412" s="47" t="s">
        <v>1058</v>
      </c>
      <c r="AH412" s="369"/>
      <c r="AI412" s="370"/>
      <c r="AJ412" s="47" t="s">
        <v>1058</v>
      </c>
      <c r="AK412" s="47" t="s">
        <v>1058</v>
      </c>
      <c r="AL412" s="47"/>
      <c r="AM412" s="48">
        <v>1</v>
      </c>
      <c r="AN412" s="48">
        <v>0</v>
      </c>
      <c r="AO412" s="48">
        <v>2</v>
      </c>
      <c r="AP412" s="48"/>
      <c r="AQ412" s="48">
        <v>0</v>
      </c>
      <c r="AR412" s="48">
        <v>0</v>
      </c>
      <c r="AS412" s="48">
        <v>0</v>
      </c>
      <c r="AT412" s="48">
        <v>0</v>
      </c>
      <c r="AU412" s="48">
        <v>40</v>
      </c>
      <c r="AV412" s="48">
        <v>8</v>
      </c>
      <c r="AW412" s="48"/>
      <c r="AX412" s="48"/>
      <c r="AY412" s="48"/>
      <c r="AZ412" s="47" t="s">
        <v>1068</v>
      </c>
    </row>
    <row r="413" spans="1:52" x14ac:dyDescent="0.35">
      <c r="A413" s="427">
        <f t="shared" si="6"/>
        <v>411</v>
      </c>
      <c r="B413" s="47" t="s">
        <v>695</v>
      </c>
      <c r="C413" s="47" t="s">
        <v>696</v>
      </c>
      <c r="D413" s="47" t="s">
        <v>56</v>
      </c>
      <c r="E413" s="47" t="s">
        <v>131</v>
      </c>
      <c r="F413" s="47" t="s">
        <v>57</v>
      </c>
      <c r="G413" s="47" t="s">
        <v>58</v>
      </c>
      <c r="H413" s="47" t="s">
        <v>1058</v>
      </c>
      <c r="I413" s="47" t="s">
        <v>1058</v>
      </c>
      <c r="J413" s="47"/>
      <c r="K413" s="47" t="s">
        <v>1058</v>
      </c>
      <c r="L413" s="47" t="s">
        <v>1058</v>
      </c>
      <c r="M413" s="369"/>
      <c r="N413" s="370"/>
      <c r="O413" s="47"/>
      <c r="P413" s="47" t="s">
        <v>1058</v>
      </c>
      <c r="Q413" s="47"/>
      <c r="R413" s="47" t="s">
        <v>1058</v>
      </c>
      <c r="S413" s="47" t="s">
        <v>1058</v>
      </c>
      <c r="T413" s="369" t="s">
        <v>97</v>
      </c>
      <c r="U413" s="370"/>
      <c r="V413" s="47" t="s">
        <v>1059</v>
      </c>
      <c r="W413" s="47" t="s">
        <v>1059</v>
      </c>
      <c r="X413" s="47" t="s">
        <v>1059</v>
      </c>
      <c r="Y413" s="47" t="s">
        <v>1059</v>
      </c>
      <c r="Z413" s="47" t="s">
        <v>99</v>
      </c>
      <c r="AA413" s="369"/>
      <c r="AB413" s="370"/>
      <c r="AC413" s="47" t="s">
        <v>1058</v>
      </c>
      <c r="AD413" s="47" t="s">
        <v>1058</v>
      </c>
      <c r="AE413" s="47" t="s">
        <v>1058</v>
      </c>
      <c r="AF413" s="47" t="s">
        <v>1058</v>
      </c>
      <c r="AG413" s="47" t="s">
        <v>97</v>
      </c>
      <c r="AH413" s="369"/>
      <c r="AI413" s="370"/>
      <c r="AJ413" s="47"/>
      <c r="AK413" s="47" t="s">
        <v>1059</v>
      </c>
      <c r="AL413" s="47"/>
      <c r="AM413" s="48">
        <v>2</v>
      </c>
      <c r="AN413" s="48">
        <v>0</v>
      </c>
      <c r="AO413" s="48">
        <v>1</v>
      </c>
      <c r="AP413" s="48"/>
      <c r="AQ413" s="48">
        <v>0</v>
      </c>
      <c r="AR413" s="48">
        <v>0</v>
      </c>
      <c r="AS413" s="48">
        <v>0</v>
      </c>
      <c r="AT413" s="48">
        <v>0</v>
      </c>
      <c r="AU413" s="48">
        <v>25</v>
      </c>
      <c r="AV413" s="48">
        <v>5</v>
      </c>
      <c r="AW413" s="48"/>
      <c r="AX413" s="48"/>
      <c r="AY413" s="48"/>
      <c r="AZ413" s="47" t="s">
        <v>1067</v>
      </c>
    </row>
    <row r="414" spans="1:52" x14ac:dyDescent="0.35">
      <c r="A414" s="427">
        <f t="shared" si="6"/>
        <v>412</v>
      </c>
      <c r="B414" s="47" t="s">
        <v>692</v>
      </c>
      <c r="C414" s="47" t="s">
        <v>693</v>
      </c>
      <c r="D414" s="47" t="s">
        <v>56</v>
      </c>
      <c r="E414" s="47" t="s">
        <v>131</v>
      </c>
      <c r="F414" s="47" t="s">
        <v>57</v>
      </c>
      <c r="G414" s="47" t="s">
        <v>58</v>
      </c>
      <c r="H414" s="47" t="s">
        <v>1058</v>
      </c>
      <c r="I414" s="47" t="s">
        <v>1058</v>
      </c>
      <c r="J414" s="47" t="s">
        <v>1058</v>
      </c>
      <c r="K414" s="47" t="s">
        <v>1058</v>
      </c>
      <c r="L414" s="47"/>
      <c r="M414" s="369" t="s">
        <v>97</v>
      </c>
      <c r="N414" s="370"/>
      <c r="O414" s="47" t="s">
        <v>1059</v>
      </c>
      <c r="P414" s="47" t="s">
        <v>1059</v>
      </c>
      <c r="Q414" s="47" t="s">
        <v>1059</v>
      </c>
      <c r="R414" s="47" t="s">
        <v>1059</v>
      </c>
      <c r="S414" s="47" t="s">
        <v>99</v>
      </c>
      <c r="T414" s="369"/>
      <c r="U414" s="370"/>
      <c r="V414" s="47"/>
      <c r="W414" s="47" t="s">
        <v>1058</v>
      </c>
      <c r="X414" s="47"/>
      <c r="Y414" s="47" t="s">
        <v>1058</v>
      </c>
      <c r="Z414" s="47"/>
      <c r="AA414" s="369"/>
      <c r="AB414" s="370"/>
      <c r="AC414" s="47"/>
      <c r="AD414" s="47"/>
      <c r="AE414" s="47" t="s">
        <v>1058</v>
      </c>
      <c r="AF414" s="47" t="s">
        <v>1058</v>
      </c>
      <c r="AG414" s="47" t="s">
        <v>97</v>
      </c>
      <c r="AH414" s="369"/>
      <c r="AI414" s="370"/>
      <c r="AJ414" s="47" t="s">
        <v>1058</v>
      </c>
      <c r="AK414" s="47"/>
      <c r="AL414" s="47"/>
      <c r="AM414" s="48">
        <v>2</v>
      </c>
      <c r="AN414" s="48">
        <v>0</v>
      </c>
      <c r="AO414" s="48">
        <v>1</v>
      </c>
      <c r="AP414" s="48"/>
      <c r="AQ414" s="48">
        <v>0</v>
      </c>
      <c r="AR414" s="48">
        <v>0</v>
      </c>
      <c r="AS414" s="48">
        <v>0</v>
      </c>
      <c r="AT414" s="48">
        <v>0</v>
      </c>
      <c r="AU414" s="48">
        <v>20</v>
      </c>
      <c r="AV414" s="48">
        <v>4</v>
      </c>
      <c r="AW414" s="48"/>
      <c r="AX414" s="48"/>
      <c r="AY414" s="48"/>
      <c r="AZ414" s="47" t="s">
        <v>319</v>
      </c>
    </row>
    <row r="415" spans="1:52" x14ac:dyDescent="0.35">
      <c r="A415" s="427">
        <f t="shared" si="6"/>
        <v>413</v>
      </c>
      <c r="B415" s="47" t="s">
        <v>686</v>
      </c>
      <c r="C415" s="47" t="s">
        <v>70</v>
      </c>
      <c r="D415" s="47" t="s">
        <v>56</v>
      </c>
      <c r="E415" s="47" t="s">
        <v>131</v>
      </c>
      <c r="F415" s="47" t="s">
        <v>59</v>
      </c>
      <c r="G415" s="47" t="s">
        <v>58</v>
      </c>
      <c r="H415" s="47"/>
      <c r="I415" s="47" t="s">
        <v>1058</v>
      </c>
      <c r="J415" s="47" t="s">
        <v>1058</v>
      </c>
      <c r="K415" s="47" t="s">
        <v>1059</v>
      </c>
      <c r="L415" s="47" t="s">
        <v>1059</v>
      </c>
      <c r="M415" s="369" t="s">
        <v>99</v>
      </c>
      <c r="N415" s="370"/>
      <c r="O415" s="47" t="s">
        <v>1058</v>
      </c>
      <c r="P415" s="47" t="s">
        <v>1058</v>
      </c>
      <c r="Q415" s="47" t="s">
        <v>1058</v>
      </c>
      <c r="R415" s="47" t="s">
        <v>1058</v>
      </c>
      <c r="S415" s="47" t="s">
        <v>97</v>
      </c>
      <c r="T415" s="369"/>
      <c r="U415" s="370"/>
      <c r="V415" s="47"/>
      <c r="W415" s="47" t="s">
        <v>1059</v>
      </c>
      <c r="X415" s="47" t="s">
        <v>1059</v>
      </c>
      <c r="Y415" s="47" t="s">
        <v>1059</v>
      </c>
      <c r="Z415" s="47" t="s">
        <v>1059</v>
      </c>
      <c r="AA415" s="369" t="s">
        <v>99</v>
      </c>
      <c r="AB415" s="370"/>
      <c r="AC415" s="47" t="s">
        <v>1058</v>
      </c>
      <c r="AD415" s="47" t="s">
        <v>1058</v>
      </c>
      <c r="AE415" s="47" t="s">
        <v>1058</v>
      </c>
      <c r="AF415" s="47" t="s">
        <v>1058</v>
      </c>
      <c r="AG415" s="47" t="s">
        <v>97</v>
      </c>
      <c r="AH415" s="369"/>
      <c r="AI415" s="370"/>
      <c r="AJ415" s="47" t="s">
        <v>1059</v>
      </c>
      <c r="AK415" s="47" t="s">
        <v>1059</v>
      </c>
      <c r="AL415" s="47"/>
      <c r="AM415" s="48">
        <v>2</v>
      </c>
      <c r="AN415" s="48">
        <v>0</v>
      </c>
      <c r="AO415" s="48">
        <v>2</v>
      </c>
      <c r="AP415" s="48"/>
      <c r="AQ415" s="48">
        <v>0</v>
      </c>
      <c r="AR415" s="48">
        <v>0</v>
      </c>
      <c r="AS415" s="48">
        <v>0</v>
      </c>
      <c r="AT415" s="48">
        <v>0</v>
      </c>
      <c r="AU415" s="48">
        <v>40</v>
      </c>
      <c r="AV415" s="48">
        <v>8</v>
      </c>
      <c r="AW415" s="48"/>
      <c r="AX415" s="48"/>
      <c r="AY415" s="48"/>
      <c r="AZ415" s="47" t="s">
        <v>1067</v>
      </c>
    </row>
    <row r="416" spans="1:52" x14ac:dyDescent="0.35">
      <c r="A416" s="427">
        <f t="shared" si="6"/>
        <v>414</v>
      </c>
      <c r="B416" s="47" t="s">
        <v>683</v>
      </c>
      <c r="C416" s="47" t="s">
        <v>684</v>
      </c>
      <c r="D416" s="47" t="s">
        <v>56</v>
      </c>
      <c r="E416" s="47" t="s">
        <v>131</v>
      </c>
      <c r="F416" s="47" t="s">
        <v>59</v>
      </c>
      <c r="G416" s="47" t="s">
        <v>58</v>
      </c>
      <c r="H416" s="47" t="s">
        <v>97</v>
      </c>
      <c r="I416" s="47" t="s">
        <v>1058</v>
      </c>
      <c r="J416" s="47"/>
      <c r="K416" s="47" t="s">
        <v>1058</v>
      </c>
      <c r="L416" s="47" t="s">
        <v>1058</v>
      </c>
      <c r="M416" s="369" t="s">
        <v>1058</v>
      </c>
      <c r="N416" s="370"/>
      <c r="O416" s="47" t="s">
        <v>1059</v>
      </c>
      <c r="P416" s="47" t="s">
        <v>1059</v>
      </c>
      <c r="Q416" s="47"/>
      <c r="R416" s="47" t="s">
        <v>1059</v>
      </c>
      <c r="S416" s="47" t="s">
        <v>1059</v>
      </c>
      <c r="T416" s="369" t="s">
        <v>99</v>
      </c>
      <c r="U416" s="370"/>
      <c r="V416" s="47" t="s">
        <v>1058</v>
      </c>
      <c r="W416" s="47"/>
      <c r="X416" s="47" t="s">
        <v>1058</v>
      </c>
      <c r="Y416" s="47" t="s">
        <v>1058</v>
      </c>
      <c r="Z416" s="47" t="s">
        <v>1058</v>
      </c>
      <c r="AA416" s="369" t="s">
        <v>97</v>
      </c>
      <c r="AB416" s="370"/>
      <c r="AC416" s="47" t="s">
        <v>1058</v>
      </c>
      <c r="AD416" s="47"/>
      <c r="AE416" s="47" t="s">
        <v>1058</v>
      </c>
      <c r="AF416" s="47" t="s">
        <v>1058</v>
      </c>
      <c r="AG416" s="47" t="s">
        <v>1058</v>
      </c>
      <c r="AH416" s="369" t="s">
        <v>97</v>
      </c>
      <c r="AI416" s="370"/>
      <c r="AJ416" s="47" t="s">
        <v>1059</v>
      </c>
      <c r="AK416" s="47" t="s">
        <v>1059</v>
      </c>
      <c r="AL416" s="47"/>
      <c r="AM416" s="48">
        <v>3</v>
      </c>
      <c r="AN416" s="48">
        <v>0</v>
      </c>
      <c r="AO416" s="48">
        <v>1</v>
      </c>
      <c r="AP416" s="48"/>
      <c r="AQ416" s="48">
        <v>0</v>
      </c>
      <c r="AR416" s="48">
        <v>0</v>
      </c>
      <c r="AS416" s="48">
        <v>0</v>
      </c>
      <c r="AT416" s="48">
        <v>0</v>
      </c>
      <c r="AU416" s="48">
        <v>30</v>
      </c>
      <c r="AV416" s="48">
        <v>6</v>
      </c>
      <c r="AW416" s="48"/>
      <c r="AX416" s="48"/>
      <c r="AY416" s="48"/>
      <c r="AZ416" s="47" t="s">
        <v>1067</v>
      </c>
    </row>
    <row r="417" spans="1:52" x14ac:dyDescent="0.35">
      <c r="A417" s="427">
        <f t="shared" si="6"/>
        <v>415</v>
      </c>
      <c r="B417" s="47" t="s">
        <v>679</v>
      </c>
      <c r="C417" s="47" t="s">
        <v>680</v>
      </c>
      <c r="D417" s="47" t="s">
        <v>56</v>
      </c>
      <c r="E417" s="47" t="s">
        <v>131</v>
      </c>
      <c r="F417" s="47" t="s">
        <v>63</v>
      </c>
      <c r="G417" s="47" t="s">
        <v>58</v>
      </c>
      <c r="H417" s="47" t="s">
        <v>1058</v>
      </c>
      <c r="I417" s="47" t="s">
        <v>1058</v>
      </c>
      <c r="J417" s="47"/>
      <c r="K417" s="47" t="s">
        <v>1058</v>
      </c>
      <c r="L417" s="47" t="s">
        <v>1058</v>
      </c>
      <c r="M417" s="369" t="s">
        <v>97</v>
      </c>
      <c r="N417" s="370"/>
      <c r="O417" s="47" t="s">
        <v>1058</v>
      </c>
      <c r="P417" s="47" t="s">
        <v>1059</v>
      </c>
      <c r="Q417" s="47"/>
      <c r="R417" s="47" t="s">
        <v>1059</v>
      </c>
      <c r="S417" s="47" t="s">
        <v>1059</v>
      </c>
      <c r="T417" s="369" t="s">
        <v>99</v>
      </c>
      <c r="U417" s="370"/>
      <c r="V417" s="47" t="s">
        <v>1058</v>
      </c>
      <c r="W417" s="47" t="s">
        <v>1058</v>
      </c>
      <c r="X417" s="47" t="s">
        <v>1058</v>
      </c>
      <c r="Y417" s="47" t="s">
        <v>1058</v>
      </c>
      <c r="Z417" s="47" t="s">
        <v>97</v>
      </c>
      <c r="AA417" s="369"/>
      <c r="AB417" s="370"/>
      <c r="AC417" s="47" t="s">
        <v>1059</v>
      </c>
      <c r="AD417" s="47" t="s">
        <v>1059</v>
      </c>
      <c r="AE417" s="47" t="s">
        <v>1059</v>
      </c>
      <c r="AF417" s="47"/>
      <c r="AG417" s="47" t="s">
        <v>1059</v>
      </c>
      <c r="AH417" s="369" t="s">
        <v>99</v>
      </c>
      <c r="AI417" s="370"/>
      <c r="AJ417" s="47" t="s">
        <v>1058</v>
      </c>
      <c r="AK417" s="47"/>
      <c r="AL417" s="47"/>
      <c r="AM417" s="48">
        <v>2</v>
      </c>
      <c r="AN417" s="48">
        <v>0</v>
      </c>
      <c r="AO417" s="48">
        <v>2</v>
      </c>
      <c r="AP417" s="48"/>
      <c r="AQ417" s="48">
        <v>0</v>
      </c>
      <c r="AR417" s="48">
        <v>0</v>
      </c>
      <c r="AS417" s="48">
        <v>0</v>
      </c>
      <c r="AT417" s="48">
        <v>0</v>
      </c>
      <c r="AU417" s="48">
        <v>35</v>
      </c>
      <c r="AV417" s="48">
        <v>7</v>
      </c>
      <c r="AW417" s="48"/>
      <c r="AX417" s="48"/>
      <c r="AY417" s="48"/>
      <c r="AZ417" s="47" t="s">
        <v>319</v>
      </c>
    </row>
    <row r="418" spans="1:52" x14ac:dyDescent="0.35">
      <c r="A418" s="427">
        <f t="shared" si="6"/>
        <v>416</v>
      </c>
      <c r="B418" s="47" t="s">
        <v>672</v>
      </c>
      <c r="C418" s="47" t="s">
        <v>677</v>
      </c>
      <c r="D418" s="47" t="s">
        <v>56</v>
      </c>
      <c r="E418" s="47" t="s">
        <v>131</v>
      </c>
      <c r="F418" s="47" t="s">
        <v>59</v>
      </c>
      <c r="G418" s="47" t="s">
        <v>58</v>
      </c>
      <c r="H418" s="47" t="s">
        <v>1058</v>
      </c>
      <c r="I418" s="47"/>
      <c r="J418" s="47" t="s">
        <v>1058</v>
      </c>
      <c r="K418" s="47" t="s">
        <v>1058</v>
      </c>
      <c r="L418" s="47" t="s">
        <v>1058</v>
      </c>
      <c r="M418" s="369" t="s">
        <v>97</v>
      </c>
      <c r="N418" s="370"/>
      <c r="O418" s="47" t="s">
        <v>1058</v>
      </c>
      <c r="P418" s="47"/>
      <c r="Q418" s="47" t="s">
        <v>1059</v>
      </c>
      <c r="R418" s="47" t="s">
        <v>1059</v>
      </c>
      <c r="S418" s="47" t="s">
        <v>1059</v>
      </c>
      <c r="T418" s="369" t="s">
        <v>99</v>
      </c>
      <c r="U418" s="370"/>
      <c r="V418" s="47" t="s">
        <v>1059</v>
      </c>
      <c r="W418" s="47" t="s">
        <v>1059</v>
      </c>
      <c r="X418" s="47" t="s">
        <v>1059</v>
      </c>
      <c r="Y418" s="47"/>
      <c r="Z418" s="47"/>
      <c r="AA418" s="369"/>
      <c r="AB418" s="370"/>
      <c r="AC418" s="47"/>
      <c r="AD418" s="47"/>
      <c r="AE418" s="47" t="s">
        <v>1058</v>
      </c>
      <c r="AF418" s="47" t="s">
        <v>1059</v>
      </c>
      <c r="AG418" s="47" t="s">
        <v>1059</v>
      </c>
      <c r="AH418" s="369" t="s">
        <v>99</v>
      </c>
      <c r="AI418" s="370"/>
      <c r="AJ418" s="47" t="s">
        <v>1058</v>
      </c>
      <c r="AK418" s="47"/>
      <c r="AL418" s="47"/>
      <c r="AM418" s="48">
        <v>1</v>
      </c>
      <c r="AN418" s="48">
        <v>0</v>
      </c>
      <c r="AO418" s="48">
        <v>2</v>
      </c>
      <c r="AP418" s="48"/>
      <c r="AQ418" s="48">
        <v>0</v>
      </c>
      <c r="AR418" s="48">
        <v>0</v>
      </c>
      <c r="AS418" s="48">
        <v>0</v>
      </c>
      <c r="AT418" s="48">
        <v>0</v>
      </c>
      <c r="AU418" s="48">
        <v>40</v>
      </c>
      <c r="AV418" s="48">
        <v>8</v>
      </c>
      <c r="AW418" s="48"/>
      <c r="AX418" s="48"/>
      <c r="AY418" s="48"/>
      <c r="AZ418" s="47" t="s">
        <v>1068</v>
      </c>
    </row>
    <row r="419" spans="1:52" x14ac:dyDescent="0.35">
      <c r="A419" s="427">
        <f t="shared" si="6"/>
        <v>417</v>
      </c>
      <c r="B419" s="47" t="s">
        <v>670</v>
      </c>
      <c r="C419" s="47" t="s">
        <v>671</v>
      </c>
      <c r="D419" s="47" t="s">
        <v>56</v>
      </c>
      <c r="E419" s="47" t="s">
        <v>131</v>
      </c>
      <c r="F419" s="47" t="s">
        <v>57</v>
      </c>
      <c r="G419" s="47" t="s">
        <v>58</v>
      </c>
      <c r="H419" s="47"/>
      <c r="I419" s="47"/>
      <c r="J419" s="47"/>
      <c r="K419" s="47"/>
      <c r="L419" s="47"/>
      <c r="M419" s="369"/>
      <c r="N419" s="370"/>
      <c r="O419" s="47" t="s">
        <v>1059</v>
      </c>
      <c r="P419" s="47" t="s">
        <v>1059</v>
      </c>
      <c r="Q419" s="47" t="s">
        <v>1059</v>
      </c>
      <c r="R419" s="47"/>
      <c r="S419" s="47" t="s">
        <v>1058</v>
      </c>
      <c r="T419" s="369" t="s">
        <v>97</v>
      </c>
      <c r="U419" s="370"/>
      <c r="V419" s="47" t="s">
        <v>1058</v>
      </c>
      <c r="W419" s="47" t="s">
        <v>1058</v>
      </c>
      <c r="X419" s="47" t="s">
        <v>1058</v>
      </c>
      <c r="Y419" s="47"/>
      <c r="Z419" s="47" t="s">
        <v>1058</v>
      </c>
      <c r="AA419" s="369" t="s">
        <v>97</v>
      </c>
      <c r="AB419" s="370"/>
      <c r="AC419" s="47" t="s">
        <v>1059</v>
      </c>
      <c r="AD419" s="47" t="s">
        <v>1059</v>
      </c>
      <c r="AE419" s="47" t="s">
        <v>1059</v>
      </c>
      <c r="AF419" s="47" t="s">
        <v>1059</v>
      </c>
      <c r="AG419" s="47" t="s">
        <v>99</v>
      </c>
      <c r="AH419" s="369"/>
      <c r="AI419" s="370"/>
      <c r="AJ419" s="47" t="s">
        <v>1058</v>
      </c>
      <c r="AK419" s="47" t="s">
        <v>1058</v>
      </c>
      <c r="AL419" s="47"/>
      <c r="AM419" s="48">
        <v>2</v>
      </c>
      <c r="AN419" s="48">
        <v>0</v>
      </c>
      <c r="AO419" s="48">
        <v>1</v>
      </c>
      <c r="AP419" s="48"/>
      <c r="AQ419" s="48">
        <v>0</v>
      </c>
      <c r="AR419" s="48">
        <v>0</v>
      </c>
      <c r="AS419" s="48">
        <v>0</v>
      </c>
      <c r="AT419" s="48">
        <v>0</v>
      </c>
      <c r="AU419" s="48">
        <v>35</v>
      </c>
      <c r="AV419" s="48">
        <v>7</v>
      </c>
      <c r="AW419" s="48"/>
      <c r="AX419" s="48"/>
      <c r="AY419" s="48"/>
      <c r="AZ419" s="47" t="s">
        <v>319</v>
      </c>
    </row>
    <row r="420" spans="1:52" x14ac:dyDescent="0.35">
      <c r="A420" s="427">
        <f t="shared" si="6"/>
        <v>418</v>
      </c>
      <c r="B420" s="47" t="s">
        <v>668</v>
      </c>
      <c r="C420" s="47" t="s">
        <v>669</v>
      </c>
      <c r="D420" s="47" t="s">
        <v>56</v>
      </c>
      <c r="E420" s="47" t="s">
        <v>131</v>
      </c>
      <c r="F420" s="47" t="s">
        <v>59</v>
      </c>
      <c r="G420" s="47" t="s">
        <v>58</v>
      </c>
      <c r="H420" s="47" t="s">
        <v>1058</v>
      </c>
      <c r="I420" s="47" t="s">
        <v>1058</v>
      </c>
      <c r="J420" s="47"/>
      <c r="K420" s="47" t="s">
        <v>1058</v>
      </c>
      <c r="L420" s="47" t="s">
        <v>1058</v>
      </c>
      <c r="M420" s="369"/>
      <c r="N420" s="370"/>
      <c r="O420" s="47"/>
      <c r="P420" s="47" t="s">
        <v>1058</v>
      </c>
      <c r="Q420" s="47"/>
      <c r="R420" s="47" t="s">
        <v>1058</v>
      </c>
      <c r="S420" s="47" t="s">
        <v>1058</v>
      </c>
      <c r="T420" s="369" t="s">
        <v>97</v>
      </c>
      <c r="U420" s="370"/>
      <c r="V420" s="47" t="s">
        <v>1058</v>
      </c>
      <c r="W420" s="47" t="s">
        <v>1058</v>
      </c>
      <c r="X420" s="47" t="s">
        <v>1058</v>
      </c>
      <c r="Y420" s="47" t="s">
        <v>1058</v>
      </c>
      <c r="Z420" s="47" t="s">
        <v>97</v>
      </c>
      <c r="AA420" s="369"/>
      <c r="AB420" s="370"/>
      <c r="AC420" s="47" t="s">
        <v>1058</v>
      </c>
      <c r="AD420" s="47" t="s">
        <v>1058</v>
      </c>
      <c r="AE420" s="47" t="s">
        <v>1058</v>
      </c>
      <c r="AF420" s="47" t="s">
        <v>1058</v>
      </c>
      <c r="AG420" s="47" t="s">
        <v>97</v>
      </c>
      <c r="AH420" s="369"/>
      <c r="AI420" s="370"/>
      <c r="AJ420" s="47" t="s">
        <v>1058</v>
      </c>
      <c r="AK420" s="47" t="s">
        <v>1058</v>
      </c>
      <c r="AL420" s="47"/>
      <c r="AM420" s="48">
        <v>3</v>
      </c>
      <c r="AN420" s="48">
        <v>0</v>
      </c>
      <c r="AO420" s="48">
        <v>0</v>
      </c>
      <c r="AP420" s="48"/>
      <c r="AQ420" s="48">
        <v>0</v>
      </c>
      <c r="AR420" s="48">
        <v>0</v>
      </c>
      <c r="AS420" s="48">
        <v>0</v>
      </c>
      <c r="AT420" s="48">
        <v>0</v>
      </c>
      <c r="AU420" s="48">
        <v>0</v>
      </c>
      <c r="AV420" s="48">
        <v>0</v>
      </c>
      <c r="AW420" s="48"/>
      <c r="AX420" s="48"/>
      <c r="AY420" s="48"/>
      <c r="AZ420" s="47" t="s">
        <v>1067</v>
      </c>
    </row>
    <row r="421" spans="1:52" x14ac:dyDescent="0.35">
      <c r="A421" s="427">
        <f t="shared" si="6"/>
        <v>419</v>
      </c>
      <c r="B421" s="47" t="s">
        <v>666</v>
      </c>
      <c r="C421" s="47" t="s">
        <v>667</v>
      </c>
      <c r="D421" s="47" t="s">
        <v>56</v>
      </c>
      <c r="E421" s="47" t="s">
        <v>131</v>
      </c>
      <c r="F421" s="47" t="s">
        <v>59</v>
      </c>
      <c r="G421" s="47" t="s">
        <v>58</v>
      </c>
      <c r="H421" s="47" t="s">
        <v>1059</v>
      </c>
      <c r="I421" s="47" t="s">
        <v>1059</v>
      </c>
      <c r="J421" s="47" t="s">
        <v>1059</v>
      </c>
      <c r="K421" s="47" t="s">
        <v>1059</v>
      </c>
      <c r="L421" s="47" t="s">
        <v>99</v>
      </c>
      <c r="M421" s="369"/>
      <c r="N421" s="370"/>
      <c r="O421" s="47" t="s">
        <v>1058</v>
      </c>
      <c r="P421" s="47" t="s">
        <v>1058</v>
      </c>
      <c r="Q421" s="47" t="s">
        <v>1058</v>
      </c>
      <c r="R421" s="47" t="s">
        <v>1058</v>
      </c>
      <c r="S421" s="47" t="s">
        <v>97</v>
      </c>
      <c r="T421" s="369"/>
      <c r="U421" s="370"/>
      <c r="V421" s="47" t="s">
        <v>1059</v>
      </c>
      <c r="W421" s="47" t="s">
        <v>1059</v>
      </c>
      <c r="X421" s="47" t="s">
        <v>1059</v>
      </c>
      <c r="Y421" s="47" t="s">
        <v>1059</v>
      </c>
      <c r="Z421" s="47" t="s">
        <v>99</v>
      </c>
      <c r="AA421" s="369"/>
      <c r="AB421" s="370"/>
      <c r="AC421" s="47" t="s">
        <v>1058</v>
      </c>
      <c r="AD421" s="47" t="s">
        <v>1058</v>
      </c>
      <c r="AE421" s="47" t="s">
        <v>1058</v>
      </c>
      <c r="AF421" s="47" t="s">
        <v>1058</v>
      </c>
      <c r="AG421" s="47"/>
      <c r="AH421" s="369" t="s">
        <v>97</v>
      </c>
      <c r="AI421" s="370"/>
      <c r="AJ421" s="47" t="s">
        <v>1059</v>
      </c>
      <c r="AK421" s="47"/>
      <c r="AL421" s="47"/>
      <c r="AM421" s="48">
        <v>2</v>
      </c>
      <c r="AN421" s="48">
        <v>0</v>
      </c>
      <c r="AO421" s="48">
        <v>2</v>
      </c>
      <c r="AP421" s="48"/>
      <c r="AQ421" s="48">
        <v>0</v>
      </c>
      <c r="AR421" s="48">
        <v>0</v>
      </c>
      <c r="AS421" s="48">
        <v>0</v>
      </c>
      <c r="AT421" s="48">
        <v>0</v>
      </c>
      <c r="AU421" s="48">
        <v>45</v>
      </c>
      <c r="AV421" s="48">
        <v>9</v>
      </c>
      <c r="AW421" s="48"/>
      <c r="AX421" s="48"/>
      <c r="AY421" s="48"/>
      <c r="AZ421" s="47" t="s">
        <v>1068</v>
      </c>
    </row>
    <row r="422" spans="1:52" x14ac:dyDescent="0.35">
      <c r="A422" s="427">
        <f t="shared" si="6"/>
        <v>420</v>
      </c>
      <c r="B422" s="47" t="s">
        <v>663</v>
      </c>
      <c r="C422" s="47" t="s">
        <v>664</v>
      </c>
      <c r="D422" s="47" t="s">
        <v>56</v>
      </c>
      <c r="E422" s="47" t="s">
        <v>131</v>
      </c>
      <c r="F422" s="47" t="s">
        <v>59</v>
      </c>
      <c r="G422" s="47" t="s">
        <v>58</v>
      </c>
      <c r="H422" s="47"/>
      <c r="I422" s="47"/>
      <c r="J422" s="47" t="s">
        <v>1058</v>
      </c>
      <c r="K422" s="47" t="s">
        <v>1058</v>
      </c>
      <c r="L422" s="47"/>
      <c r="M422" s="369"/>
      <c r="N422" s="370"/>
      <c r="O422" s="47" t="s">
        <v>1059</v>
      </c>
      <c r="P422" s="47" t="s">
        <v>1059</v>
      </c>
      <c r="Q422" s="47"/>
      <c r="R422" s="47"/>
      <c r="S422" s="47"/>
      <c r="T422" s="369"/>
      <c r="U422" s="370"/>
      <c r="V422" s="47"/>
      <c r="W422" s="47"/>
      <c r="X422" s="47"/>
      <c r="Y422" s="47"/>
      <c r="Z422" s="47"/>
      <c r="AA422" s="369"/>
      <c r="AB422" s="370"/>
      <c r="AC422" s="47" t="s">
        <v>1059</v>
      </c>
      <c r="AD422" s="47"/>
      <c r="AE422" s="47"/>
      <c r="AF422" s="47" t="s">
        <v>1059</v>
      </c>
      <c r="AG422" s="47" t="s">
        <v>99</v>
      </c>
      <c r="AH422" s="369"/>
      <c r="AI422" s="370"/>
      <c r="AJ422" s="47"/>
      <c r="AK422" s="47"/>
      <c r="AL422" s="47"/>
      <c r="AM422" s="48">
        <v>0</v>
      </c>
      <c r="AN422" s="48">
        <v>0</v>
      </c>
      <c r="AO422" s="48">
        <v>1</v>
      </c>
      <c r="AP422" s="48"/>
      <c r="AQ422" s="48">
        <v>0</v>
      </c>
      <c r="AR422" s="48">
        <v>0</v>
      </c>
      <c r="AS422" s="48">
        <v>0</v>
      </c>
      <c r="AT422" s="48">
        <v>0</v>
      </c>
      <c r="AU422" s="48">
        <v>20</v>
      </c>
      <c r="AV422" s="48">
        <v>4</v>
      </c>
      <c r="AW422" s="48"/>
      <c r="AX422" s="48"/>
      <c r="AY422" s="48"/>
      <c r="AZ422" s="47" t="s">
        <v>1067</v>
      </c>
    </row>
    <row r="423" spans="1:52" x14ac:dyDescent="0.35">
      <c r="A423" s="427">
        <f t="shared" si="6"/>
        <v>421</v>
      </c>
      <c r="B423" s="47" t="s">
        <v>660</v>
      </c>
      <c r="C423" s="47" t="s">
        <v>661</v>
      </c>
      <c r="D423" s="47" t="s">
        <v>56</v>
      </c>
      <c r="E423" s="47" t="s">
        <v>131</v>
      </c>
      <c r="F423" s="47" t="s">
        <v>59</v>
      </c>
      <c r="G423" s="47" t="s">
        <v>58</v>
      </c>
      <c r="H423" s="47" t="s">
        <v>97</v>
      </c>
      <c r="I423" s="47" t="s">
        <v>1058</v>
      </c>
      <c r="J423" s="47"/>
      <c r="K423" s="47" t="s">
        <v>1058</v>
      </c>
      <c r="L423" s="47" t="s">
        <v>1058</v>
      </c>
      <c r="M423" s="369" t="s">
        <v>1058</v>
      </c>
      <c r="N423" s="370"/>
      <c r="O423" s="47" t="s">
        <v>1059</v>
      </c>
      <c r="P423" s="47" t="s">
        <v>1059</v>
      </c>
      <c r="Q423" s="47"/>
      <c r="R423" s="47" t="s">
        <v>1059</v>
      </c>
      <c r="S423" s="47" t="s">
        <v>1059</v>
      </c>
      <c r="T423" s="369" t="s">
        <v>99</v>
      </c>
      <c r="U423" s="370"/>
      <c r="V423" s="47" t="s">
        <v>1058</v>
      </c>
      <c r="W423" s="47" t="s">
        <v>1058</v>
      </c>
      <c r="X423" s="47" t="s">
        <v>1058</v>
      </c>
      <c r="Y423" s="47"/>
      <c r="Z423" s="47" t="s">
        <v>97</v>
      </c>
      <c r="AA423" s="369"/>
      <c r="AB423" s="370"/>
      <c r="AC423" s="47" t="s">
        <v>1059</v>
      </c>
      <c r="AD423" s="47" t="s">
        <v>1059</v>
      </c>
      <c r="AE423" s="47" t="s">
        <v>1059</v>
      </c>
      <c r="AF423" s="47" t="s">
        <v>1059</v>
      </c>
      <c r="AG423" s="47" t="s">
        <v>99</v>
      </c>
      <c r="AH423" s="369"/>
      <c r="AI423" s="370"/>
      <c r="AJ423" s="47" t="s">
        <v>1058</v>
      </c>
      <c r="AK423" s="47" t="s">
        <v>1058</v>
      </c>
      <c r="AL423" s="47"/>
      <c r="AM423" s="48">
        <v>2</v>
      </c>
      <c r="AN423" s="48">
        <v>0</v>
      </c>
      <c r="AO423" s="48">
        <v>2</v>
      </c>
      <c r="AP423" s="48"/>
      <c r="AQ423" s="48">
        <v>0</v>
      </c>
      <c r="AR423" s="48">
        <v>0</v>
      </c>
      <c r="AS423" s="48">
        <v>0</v>
      </c>
      <c r="AT423" s="48">
        <v>0</v>
      </c>
      <c r="AU423" s="48">
        <v>40</v>
      </c>
      <c r="AV423" s="48">
        <v>8</v>
      </c>
      <c r="AW423" s="48"/>
      <c r="AX423" s="48"/>
      <c r="AY423" s="48"/>
      <c r="AZ423" s="47" t="s">
        <v>1067</v>
      </c>
    </row>
    <row r="424" spans="1:52" x14ac:dyDescent="0.35">
      <c r="A424" s="427">
        <f t="shared" si="6"/>
        <v>422</v>
      </c>
      <c r="B424" s="47" t="s">
        <v>656</v>
      </c>
      <c r="C424" s="47" t="s">
        <v>71</v>
      </c>
      <c r="D424" s="47" t="s">
        <v>56</v>
      </c>
      <c r="E424" s="47" t="s">
        <v>131</v>
      </c>
      <c r="F424" s="47" t="s">
        <v>57</v>
      </c>
      <c r="G424" s="47" t="s">
        <v>58</v>
      </c>
      <c r="H424" s="47" t="s">
        <v>1058</v>
      </c>
      <c r="I424" s="47" t="s">
        <v>1058</v>
      </c>
      <c r="J424" s="47"/>
      <c r="K424" s="47" t="s">
        <v>1058</v>
      </c>
      <c r="L424" s="47" t="s">
        <v>1058</v>
      </c>
      <c r="M424" s="369" t="s">
        <v>97</v>
      </c>
      <c r="N424" s="370"/>
      <c r="O424" s="47" t="s">
        <v>1059</v>
      </c>
      <c r="P424" s="47" t="s">
        <v>1059</v>
      </c>
      <c r="Q424" s="47"/>
      <c r="R424" s="47" t="s">
        <v>1059</v>
      </c>
      <c r="S424" s="47" t="s">
        <v>1059</v>
      </c>
      <c r="T424" s="369" t="s">
        <v>99</v>
      </c>
      <c r="U424" s="370"/>
      <c r="V424" s="47" t="s">
        <v>1059</v>
      </c>
      <c r="W424" s="47" t="s">
        <v>1059</v>
      </c>
      <c r="X424" s="47" t="s">
        <v>99</v>
      </c>
      <c r="Y424" s="47"/>
      <c r="Z424" s="47" t="s">
        <v>1058</v>
      </c>
      <c r="AA424" s="369" t="s">
        <v>1058</v>
      </c>
      <c r="AB424" s="370"/>
      <c r="AC424" s="47"/>
      <c r="AD424" s="47" t="s">
        <v>97</v>
      </c>
      <c r="AE424" s="47" t="s">
        <v>1058</v>
      </c>
      <c r="AF424" s="47" t="s">
        <v>1058</v>
      </c>
      <c r="AG424" s="47" t="s">
        <v>1059</v>
      </c>
      <c r="AH424" s="369" t="s">
        <v>1059</v>
      </c>
      <c r="AI424" s="370"/>
      <c r="AJ424" s="47" t="s">
        <v>1058</v>
      </c>
      <c r="AK424" s="47" t="s">
        <v>1058</v>
      </c>
      <c r="AL424" s="47"/>
      <c r="AM424" s="48">
        <v>2</v>
      </c>
      <c r="AN424" s="48">
        <v>0</v>
      </c>
      <c r="AO424" s="48">
        <v>2</v>
      </c>
      <c r="AP424" s="48"/>
      <c r="AQ424" s="48">
        <v>0</v>
      </c>
      <c r="AR424" s="48">
        <v>0</v>
      </c>
      <c r="AS424" s="48">
        <v>0</v>
      </c>
      <c r="AT424" s="48">
        <v>0</v>
      </c>
      <c r="AU424" s="48">
        <v>40</v>
      </c>
      <c r="AV424" s="48">
        <v>8</v>
      </c>
      <c r="AW424" s="48"/>
      <c r="AX424" s="48"/>
      <c r="AY424" s="48"/>
      <c r="AZ424" s="47" t="s">
        <v>1068</v>
      </c>
    </row>
    <row r="425" spans="1:52" x14ac:dyDescent="0.35">
      <c r="A425" s="427">
        <f t="shared" si="6"/>
        <v>423</v>
      </c>
      <c r="B425" s="47" t="s">
        <v>644</v>
      </c>
      <c r="C425" s="47" t="s">
        <v>645</v>
      </c>
      <c r="D425" s="47" t="s">
        <v>56</v>
      </c>
      <c r="E425" s="47" t="s">
        <v>131</v>
      </c>
      <c r="F425" s="47" t="s">
        <v>59</v>
      </c>
      <c r="G425" s="47" t="s">
        <v>58</v>
      </c>
      <c r="H425" s="47" t="s">
        <v>99</v>
      </c>
      <c r="I425" s="47" t="s">
        <v>1059</v>
      </c>
      <c r="J425" s="47" t="s">
        <v>1059</v>
      </c>
      <c r="K425" s="47" t="s">
        <v>1059</v>
      </c>
      <c r="L425" s="47" t="s">
        <v>1059</v>
      </c>
      <c r="M425" s="369"/>
      <c r="N425" s="370"/>
      <c r="O425" s="47" t="s">
        <v>1058</v>
      </c>
      <c r="P425" s="47"/>
      <c r="Q425" s="47"/>
      <c r="R425" s="47" t="s">
        <v>1058</v>
      </c>
      <c r="S425" s="47"/>
      <c r="T425" s="369"/>
      <c r="U425" s="370"/>
      <c r="V425" s="47" t="s">
        <v>1058</v>
      </c>
      <c r="W425" s="47" t="s">
        <v>1058</v>
      </c>
      <c r="X425" s="47" t="s">
        <v>1058</v>
      </c>
      <c r="Y425" s="47" t="s">
        <v>1058</v>
      </c>
      <c r="Z425" s="47" t="s">
        <v>97</v>
      </c>
      <c r="AA425" s="369"/>
      <c r="AB425" s="370"/>
      <c r="AC425" s="47" t="s">
        <v>1059</v>
      </c>
      <c r="AD425" s="47" t="s">
        <v>1059</v>
      </c>
      <c r="AE425" s="47" t="s">
        <v>1059</v>
      </c>
      <c r="AF425" s="47" t="s">
        <v>1059</v>
      </c>
      <c r="AG425" s="47" t="s">
        <v>99</v>
      </c>
      <c r="AH425" s="369"/>
      <c r="AI425" s="370"/>
      <c r="AJ425" s="47" t="s">
        <v>1058</v>
      </c>
      <c r="AK425" s="47" t="s">
        <v>1058</v>
      </c>
      <c r="AL425" s="47"/>
      <c r="AM425" s="48">
        <v>1</v>
      </c>
      <c r="AN425" s="48">
        <v>0</v>
      </c>
      <c r="AO425" s="48">
        <v>2</v>
      </c>
      <c r="AP425" s="48"/>
      <c r="AQ425" s="48">
        <v>0</v>
      </c>
      <c r="AR425" s="48">
        <v>0</v>
      </c>
      <c r="AS425" s="48">
        <v>0</v>
      </c>
      <c r="AT425" s="48">
        <v>0</v>
      </c>
      <c r="AU425" s="48">
        <v>40</v>
      </c>
      <c r="AV425" s="48">
        <v>8</v>
      </c>
      <c r="AW425" s="48"/>
      <c r="AX425" s="48"/>
      <c r="AY425" s="48"/>
      <c r="AZ425" s="47" t="s">
        <v>1068</v>
      </c>
    </row>
    <row r="426" spans="1:52" x14ac:dyDescent="0.35">
      <c r="A426" s="427">
        <f t="shared" si="6"/>
        <v>424</v>
      </c>
      <c r="B426" s="47" t="s">
        <v>641</v>
      </c>
      <c r="C426" s="47" t="s">
        <v>642</v>
      </c>
      <c r="D426" s="47" t="s">
        <v>56</v>
      </c>
      <c r="E426" s="47" t="s">
        <v>131</v>
      </c>
      <c r="F426" s="47" t="s">
        <v>59</v>
      </c>
      <c r="G426" s="47" t="s">
        <v>58</v>
      </c>
      <c r="H426" s="47"/>
      <c r="I426" s="47"/>
      <c r="J426" s="47" t="s">
        <v>1059</v>
      </c>
      <c r="K426" s="47" t="s">
        <v>1059</v>
      </c>
      <c r="L426" s="47" t="s">
        <v>1059</v>
      </c>
      <c r="M426" s="369"/>
      <c r="N426" s="370"/>
      <c r="O426" s="47" t="s">
        <v>1058</v>
      </c>
      <c r="P426" s="47" t="s">
        <v>1058</v>
      </c>
      <c r="Q426" s="47"/>
      <c r="R426" s="47" t="s">
        <v>1058</v>
      </c>
      <c r="S426" s="47" t="s">
        <v>1058</v>
      </c>
      <c r="T426" s="369" t="s">
        <v>97</v>
      </c>
      <c r="U426" s="370"/>
      <c r="V426" s="47" t="s">
        <v>1058</v>
      </c>
      <c r="W426" s="47"/>
      <c r="X426" s="47" t="s">
        <v>1058</v>
      </c>
      <c r="Y426" s="47" t="s">
        <v>1058</v>
      </c>
      <c r="Z426" s="47"/>
      <c r="AA426" s="369"/>
      <c r="AB426" s="370"/>
      <c r="AC426" s="47" t="s">
        <v>1058</v>
      </c>
      <c r="AD426" s="47" t="s">
        <v>1058</v>
      </c>
      <c r="AE426" s="47" t="s">
        <v>1058</v>
      </c>
      <c r="AF426" s="47"/>
      <c r="AG426" s="47" t="s">
        <v>1058</v>
      </c>
      <c r="AH426" s="369" t="s">
        <v>97</v>
      </c>
      <c r="AI426" s="370"/>
      <c r="AJ426" s="47" t="s">
        <v>1059</v>
      </c>
      <c r="AK426" s="47" t="s">
        <v>1059</v>
      </c>
      <c r="AL426" s="47"/>
      <c r="AM426" s="48">
        <v>2</v>
      </c>
      <c r="AN426" s="48">
        <v>0</v>
      </c>
      <c r="AO426" s="48">
        <v>0</v>
      </c>
      <c r="AP426" s="48"/>
      <c r="AQ426" s="48">
        <v>0</v>
      </c>
      <c r="AR426" s="48">
        <v>0</v>
      </c>
      <c r="AS426" s="48">
        <v>0</v>
      </c>
      <c r="AT426" s="48">
        <v>0</v>
      </c>
      <c r="AU426" s="48">
        <v>25</v>
      </c>
      <c r="AV426" s="48">
        <v>5</v>
      </c>
      <c r="AW426" s="48"/>
      <c r="AX426" s="48"/>
      <c r="AY426" s="48"/>
      <c r="AZ426" s="47" t="s">
        <v>1068</v>
      </c>
    </row>
    <row r="427" spans="1:52" x14ac:dyDescent="0.35">
      <c r="A427" s="427">
        <f t="shared" si="6"/>
        <v>425</v>
      </c>
      <c r="B427" s="47" t="s">
        <v>638</v>
      </c>
      <c r="C427" s="47" t="s">
        <v>639</v>
      </c>
      <c r="D427" s="47" t="s">
        <v>56</v>
      </c>
      <c r="E427" s="47" t="s">
        <v>131</v>
      </c>
      <c r="F427" s="47" t="s">
        <v>57</v>
      </c>
      <c r="G427" s="47" t="s">
        <v>58</v>
      </c>
      <c r="H427" s="47" t="s">
        <v>1059</v>
      </c>
      <c r="I427" s="47" t="s">
        <v>1059</v>
      </c>
      <c r="J427" s="47" t="s">
        <v>1059</v>
      </c>
      <c r="K427" s="47" t="s">
        <v>1059</v>
      </c>
      <c r="L427" s="47" t="s">
        <v>99</v>
      </c>
      <c r="M427" s="369"/>
      <c r="N427" s="370"/>
      <c r="O427" s="47" t="s">
        <v>1058</v>
      </c>
      <c r="P427" s="47" t="s">
        <v>1058</v>
      </c>
      <c r="Q427" s="47" t="s">
        <v>1058</v>
      </c>
      <c r="R427" s="47" t="s">
        <v>1058</v>
      </c>
      <c r="S427" s="47" t="s">
        <v>97</v>
      </c>
      <c r="T427" s="369"/>
      <c r="U427" s="370"/>
      <c r="V427" s="47" t="s">
        <v>1058</v>
      </c>
      <c r="W427" s="47" t="s">
        <v>1058</v>
      </c>
      <c r="X427" s="47" t="s">
        <v>1058</v>
      </c>
      <c r="Y427" s="47" t="s">
        <v>1058</v>
      </c>
      <c r="Z427" s="47" t="s">
        <v>97</v>
      </c>
      <c r="AA427" s="369"/>
      <c r="AB427" s="370"/>
      <c r="AC427" s="47" t="s">
        <v>1059</v>
      </c>
      <c r="AD427" s="47" t="s">
        <v>1059</v>
      </c>
      <c r="AE427" s="47"/>
      <c r="AF427" s="47" t="s">
        <v>1059</v>
      </c>
      <c r="AG427" s="47" t="s">
        <v>1059</v>
      </c>
      <c r="AH427" s="369" t="s">
        <v>99</v>
      </c>
      <c r="AI427" s="370"/>
      <c r="AJ427" s="47" t="s">
        <v>1058</v>
      </c>
      <c r="AK427" s="47" t="s">
        <v>1058</v>
      </c>
      <c r="AL427" s="47"/>
      <c r="AM427" s="48">
        <v>2</v>
      </c>
      <c r="AN427" s="48">
        <v>0</v>
      </c>
      <c r="AO427" s="48">
        <v>2</v>
      </c>
      <c r="AP427" s="48"/>
      <c r="AQ427" s="48">
        <v>0</v>
      </c>
      <c r="AR427" s="48">
        <v>0</v>
      </c>
      <c r="AS427" s="48">
        <v>0</v>
      </c>
      <c r="AT427" s="48">
        <v>0</v>
      </c>
      <c r="AU427" s="48">
        <v>40</v>
      </c>
      <c r="AV427" s="48">
        <v>8</v>
      </c>
      <c r="AW427" s="48"/>
      <c r="AX427" s="48"/>
      <c r="AY427" s="48"/>
      <c r="AZ427" s="47" t="s">
        <v>1067</v>
      </c>
    </row>
    <row r="428" spans="1:52" x14ac:dyDescent="0.35">
      <c r="A428" s="427">
        <f t="shared" si="6"/>
        <v>426</v>
      </c>
      <c r="B428" s="47" t="s">
        <v>635</v>
      </c>
      <c r="C428" s="47" t="s">
        <v>636</v>
      </c>
      <c r="D428" s="47" t="s">
        <v>56</v>
      </c>
      <c r="E428" s="47" t="s">
        <v>131</v>
      </c>
      <c r="F428" s="47" t="s">
        <v>59</v>
      </c>
      <c r="G428" s="47" t="s">
        <v>58</v>
      </c>
      <c r="H428" s="47" t="s">
        <v>99</v>
      </c>
      <c r="I428" s="47"/>
      <c r="J428" s="47" t="s">
        <v>1059</v>
      </c>
      <c r="K428" s="47" t="s">
        <v>1059</v>
      </c>
      <c r="L428" s="47"/>
      <c r="M428" s="369" t="s">
        <v>1059</v>
      </c>
      <c r="N428" s="370"/>
      <c r="O428" s="47" t="s">
        <v>1059</v>
      </c>
      <c r="P428" s="47" t="s">
        <v>1059</v>
      </c>
      <c r="Q428" s="47"/>
      <c r="R428" s="47" t="s">
        <v>1059</v>
      </c>
      <c r="S428" s="47" t="s">
        <v>1059</v>
      </c>
      <c r="T428" s="369" t="s">
        <v>99</v>
      </c>
      <c r="U428" s="370"/>
      <c r="V428" s="47" t="s">
        <v>1058</v>
      </c>
      <c r="W428" s="47" t="s">
        <v>1058</v>
      </c>
      <c r="X428" s="47" t="s">
        <v>1058</v>
      </c>
      <c r="Y428" s="47" t="s">
        <v>1058</v>
      </c>
      <c r="Z428" s="47" t="s">
        <v>97</v>
      </c>
      <c r="AA428" s="369"/>
      <c r="AB428" s="370"/>
      <c r="AC428" s="47"/>
      <c r="AD428" s="47" t="s">
        <v>1058</v>
      </c>
      <c r="AE428" s="47" t="s">
        <v>1058</v>
      </c>
      <c r="AF428" s="47" t="s">
        <v>1058</v>
      </c>
      <c r="AG428" s="47" t="s">
        <v>97</v>
      </c>
      <c r="AH428" s="369"/>
      <c r="AI428" s="370"/>
      <c r="AJ428" s="47" t="s">
        <v>1059</v>
      </c>
      <c r="AK428" s="47" t="s">
        <v>1059</v>
      </c>
      <c r="AL428" s="47"/>
      <c r="AM428" s="48">
        <v>2</v>
      </c>
      <c r="AN428" s="48">
        <v>0</v>
      </c>
      <c r="AO428" s="48">
        <v>2</v>
      </c>
      <c r="AP428" s="48"/>
      <c r="AQ428" s="48">
        <v>0</v>
      </c>
      <c r="AR428" s="48">
        <v>0</v>
      </c>
      <c r="AS428" s="48">
        <v>0</v>
      </c>
      <c r="AT428" s="48">
        <v>0</v>
      </c>
      <c r="AU428" s="48">
        <v>45</v>
      </c>
      <c r="AV428" s="48">
        <v>9</v>
      </c>
      <c r="AW428" s="48"/>
      <c r="AX428" s="48"/>
      <c r="AY428" s="48"/>
      <c r="AZ428" s="47" t="s">
        <v>1067</v>
      </c>
    </row>
    <row r="429" spans="1:52" x14ac:dyDescent="0.35">
      <c r="A429" s="427">
        <f t="shared" si="6"/>
        <v>427</v>
      </c>
      <c r="B429" s="47" t="s">
        <v>629</v>
      </c>
      <c r="C429" s="47" t="s">
        <v>630</v>
      </c>
      <c r="D429" s="47" t="s">
        <v>56</v>
      </c>
      <c r="E429" s="47" t="s">
        <v>131</v>
      </c>
      <c r="F429" s="47" t="s">
        <v>57</v>
      </c>
      <c r="G429" s="47" t="s">
        <v>58</v>
      </c>
      <c r="H429" s="47"/>
      <c r="I429" s="47" t="s">
        <v>1058</v>
      </c>
      <c r="J429" s="47" t="s">
        <v>1058</v>
      </c>
      <c r="K429" s="47" t="s">
        <v>1058</v>
      </c>
      <c r="L429" s="47" t="s">
        <v>1058</v>
      </c>
      <c r="M429" s="369" t="s">
        <v>97</v>
      </c>
      <c r="N429" s="370"/>
      <c r="O429" s="47"/>
      <c r="P429" s="47" t="s">
        <v>1058</v>
      </c>
      <c r="Q429" s="47" t="s">
        <v>1058</v>
      </c>
      <c r="R429" s="47" t="s">
        <v>1058</v>
      </c>
      <c r="S429" s="47" t="s">
        <v>97</v>
      </c>
      <c r="T429" s="369"/>
      <c r="U429" s="370"/>
      <c r="V429" s="47" t="s">
        <v>1058</v>
      </c>
      <c r="W429" s="47"/>
      <c r="X429" s="47"/>
      <c r="Y429" s="47"/>
      <c r="Z429" s="47"/>
      <c r="AA429" s="369"/>
      <c r="AB429" s="370"/>
      <c r="AC429" s="47" t="s">
        <v>1058</v>
      </c>
      <c r="AD429" s="47" t="s">
        <v>1058</v>
      </c>
      <c r="AE429" s="47" t="s">
        <v>1058</v>
      </c>
      <c r="AF429" s="47" t="s">
        <v>1058</v>
      </c>
      <c r="AG429" s="47" t="s">
        <v>97</v>
      </c>
      <c r="AH429" s="369"/>
      <c r="AI429" s="370"/>
      <c r="AJ429" s="47" t="s">
        <v>1059</v>
      </c>
      <c r="AK429" s="47"/>
      <c r="AL429" s="47"/>
      <c r="AM429" s="48">
        <v>3</v>
      </c>
      <c r="AN429" s="48">
        <v>0</v>
      </c>
      <c r="AO429" s="48">
        <v>0</v>
      </c>
      <c r="AP429" s="48"/>
      <c r="AQ429" s="48">
        <v>0</v>
      </c>
      <c r="AR429" s="48">
        <v>0</v>
      </c>
      <c r="AS429" s="48">
        <v>0</v>
      </c>
      <c r="AT429" s="48">
        <v>0</v>
      </c>
      <c r="AU429" s="48">
        <v>5</v>
      </c>
      <c r="AV429" s="48">
        <v>1</v>
      </c>
      <c r="AW429" s="48"/>
      <c r="AX429" s="48"/>
      <c r="AY429" s="48"/>
      <c r="AZ429" s="47" t="s">
        <v>1067</v>
      </c>
    </row>
    <row r="430" spans="1:52" x14ac:dyDescent="0.35">
      <c r="A430" s="427">
        <f t="shared" si="6"/>
        <v>428</v>
      </c>
      <c r="B430" s="47" t="s">
        <v>626</v>
      </c>
      <c r="C430" s="47" t="s">
        <v>627</v>
      </c>
      <c r="D430" s="47" t="s">
        <v>56</v>
      </c>
      <c r="E430" s="47" t="s">
        <v>131</v>
      </c>
      <c r="F430" s="47" t="s">
        <v>57</v>
      </c>
      <c r="G430" s="47" t="s">
        <v>58</v>
      </c>
      <c r="H430" s="47" t="s">
        <v>1059</v>
      </c>
      <c r="I430" s="47" t="s">
        <v>1059</v>
      </c>
      <c r="J430" s="47"/>
      <c r="K430" s="47" t="s">
        <v>1059</v>
      </c>
      <c r="L430" s="47" t="s">
        <v>1059</v>
      </c>
      <c r="M430" s="369" t="s">
        <v>99</v>
      </c>
      <c r="N430" s="370"/>
      <c r="O430" s="47" t="s">
        <v>1058</v>
      </c>
      <c r="P430" s="47" t="s">
        <v>1058</v>
      </c>
      <c r="Q430" s="47" t="s">
        <v>1058</v>
      </c>
      <c r="R430" s="47" t="s">
        <v>1058</v>
      </c>
      <c r="S430" s="47" t="s">
        <v>97</v>
      </c>
      <c r="T430" s="369"/>
      <c r="U430" s="370"/>
      <c r="V430" s="47" t="s">
        <v>1058</v>
      </c>
      <c r="W430" s="47" t="s">
        <v>1058</v>
      </c>
      <c r="X430" s="47" t="s">
        <v>1058</v>
      </c>
      <c r="Y430" s="47"/>
      <c r="Z430" s="47" t="s">
        <v>1058</v>
      </c>
      <c r="AA430" s="369" t="s">
        <v>97</v>
      </c>
      <c r="AB430" s="370"/>
      <c r="AC430" s="47"/>
      <c r="AD430" s="47" t="s">
        <v>1059</v>
      </c>
      <c r="AE430" s="47" t="s">
        <v>1059</v>
      </c>
      <c r="AF430" s="47" t="s">
        <v>1059</v>
      </c>
      <c r="AG430" s="47" t="s">
        <v>1059</v>
      </c>
      <c r="AH430" s="369" t="s">
        <v>99</v>
      </c>
      <c r="AI430" s="370"/>
      <c r="AJ430" s="47" t="s">
        <v>1059</v>
      </c>
      <c r="AK430" s="47" t="s">
        <v>1059</v>
      </c>
      <c r="AL430" s="47"/>
      <c r="AM430" s="48">
        <v>2</v>
      </c>
      <c r="AN430" s="48">
        <v>0</v>
      </c>
      <c r="AO430" s="48">
        <v>2</v>
      </c>
      <c r="AP430" s="48"/>
      <c r="AQ430" s="48">
        <v>0</v>
      </c>
      <c r="AR430" s="48">
        <v>0</v>
      </c>
      <c r="AS430" s="48">
        <v>0</v>
      </c>
      <c r="AT430" s="48">
        <v>0</v>
      </c>
      <c r="AU430" s="48">
        <v>50</v>
      </c>
      <c r="AV430" s="48">
        <v>10</v>
      </c>
      <c r="AW430" s="48"/>
      <c r="AX430" s="48"/>
      <c r="AY430" s="48"/>
      <c r="AZ430" s="47" t="s">
        <v>1067</v>
      </c>
    </row>
    <row r="431" spans="1:52" x14ac:dyDescent="0.35">
      <c r="A431" s="427">
        <f t="shared" si="6"/>
        <v>429</v>
      </c>
      <c r="B431" s="47" t="s">
        <v>623</v>
      </c>
      <c r="C431" s="47" t="s">
        <v>624</v>
      </c>
      <c r="D431" s="47" t="s">
        <v>56</v>
      </c>
      <c r="E431" s="47" t="s">
        <v>131</v>
      </c>
      <c r="F431" s="47" t="s">
        <v>57</v>
      </c>
      <c r="G431" s="47" t="s">
        <v>58</v>
      </c>
      <c r="H431" s="47" t="s">
        <v>1058</v>
      </c>
      <c r="I431" s="47" t="s">
        <v>1058</v>
      </c>
      <c r="J431" s="47" t="s">
        <v>1058</v>
      </c>
      <c r="K431" s="47"/>
      <c r="L431" s="47"/>
      <c r="M431" s="369"/>
      <c r="N431" s="370"/>
      <c r="O431" s="47"/>
      <c r="P431" s="47" t="s">
        <v>1059</v>
      </c>
      <c r="Q431" s="47"/>
      <c r="R431" s="47" t="s">
        <v>1059</v>
      </c>
      <c r="S431" s="47" t="s">
        <v>1059</v>
      </c>
      <c r="T431" s="369" t="s">
        <v>99</v>
      </c>
      <c r="U431" s="370"/>
      <c r="V431" s="47" t="s">
        <v>1058</v>
      </c>
      <c r="W431" s="47"/>
      <c r="X431" s="47" t="s">
        <v>1058</v>
      </c>
      <c r="Y431" s="47" t="s">
        <v>1058</v>
      </c>
      <c r="Z431" s="47" t="s">
        <v>97</v>
      </c>
      <c r="AA431" s="369"/>
      <c r="AB431" s="370"/>
      <c r="AC431" s="47" t="s">
        <v>1059</v>
      </c>
      <c r="AD431" s="47" t="s">
        <v>1059</v>
      </c>
      <c r="AE431" s="47" t="s">
        <v>1059</v>
      </c>
      <c r="AF431" s="47"/>
      <c r="AG431" s="47" t="s">
        <v>1059</v>
      </c>
      <c r="AH431" s="369" t="s">
        <v>99</v>
      </c>
      <c r="AI431" s="370"/>
      <c r="AJ431" s="47" t="s">
        <v>1058</v>
      </c>
      <c r="AK431" s="47"/>
      <c r="AL431" s="47"/>
      <c r="AM431" s="48">
        <v>1</v>
      </c>
      <c r="AN431" s="48">
        <v>0</v>
      </c>
      <c r="AO431" s="48">
        <v>2</v>
      </c>
      <c r="AP431" s="48"/>
      <c r="AQ431" s="48">
        <v>0</v>
      </c>
      <c r="AR431" s="48">
        <v>0</v>
      </c>
      <c r="AS431" s="48">
        <v>0</v>
      </c>
      <c r="AT431" s="48">
        <v>0</v>
      </c>
      <c r="AU431" s="48">
        <v>35</v>
      </c>
      <c r="AV431" s="48">
        <v>7</v>
      </c>
      <c r="AW431" s="48"/>
      <c r="AX431" s="48"/>
      <c r="AY431" s="48"/>
      <c r="AZ431" s="47" t="s">
        <v>319</v>
      </c>
    </row>
    <row r="432" spans="1:52" x14ac:dyDescent="0.35">
      <c r="A432" s="427">
        <f t="shared" si="6"/>
        <v>430</v>
      </c>
      <c r="B432" s="47" t="s">
        <v>620</v>
      </c>
      <c r="C432" s="47" t="s">
        <v>621</v>
      </c>
      <c r="D432" s="47" t="s">
        <v>56</v>
      </c>
      <c r="E432" s="47" t="s">
        <v>131</v>
      </c>
      <c r="F432" s="47" t="s">
        <v>59</v>
      </c>
      <c r="G432" s="47" t="s">
        <v>58</v>
      </c>
      <c r="H432" s="47"/>
      <c r="I432" s="47" t="s">
        <v>1059</v>
      </c>
      <c r="J432" s="47" t="s">
        <v>1059</v>
      </c>
      <c r="K432" s="47" t="s">
        <v>1059</v>
      </c>
      <c r="L432" s="47" t="s">
        <v>99</v>
      </c>
      <c r="M432" s="369"/>
      <c r="N432" s="370"/>
      <c r="O432" s="47" t="s">
        <v>1058</v>
      </c>
      <c r="P432" s="47" t="s">
        <v>1058</v>
      </c>
      <c r="Q432" s="47" t="s">
        <v>1058</v>
      </c>
      <c r="R432" s="47" t="s">
        <v>1058</v>
      </c>
      <c r="S432" s="47" t="s">
        <v>97</v>
      </c>
      <c r="T432" s="369"/>
      <c r="U432" s="370"/>
      <c r="V432" s="47" t="s">
        <v>1058</v>
      </c>
      <c r="W432" s="47"/>
      <c r="X432" s="47" t="s">
        <v>1058</v>
      </c>
      <c r="Y432" s="47" t="s">
        <v>1058</v>
      </c>
      <c r="Z432" s="47" t="s">
        <v>97</v>
      </c>
      <c r="AA432" s="369"/>
      <c r="AB432" s="370"/>
      <c r="AC432" s="47"/>
      <c r="AD432" s="47" t="s">
        <v>1058</v>
      </c>
      <c r="AE432" s="47" t="s">
        <v>1058</v>
      </c>
      <c r="AF432" s="47" t="s">
        <v>1058</v>
      </c>
      <c r="AG432" s="47" t="s">
        <v>97</v>
      </c>
      <c r="AH432" s="369"/>
      <c r="AI432" s="370"/>
      <c r="AJ432" s="47" t="s">
        <v>1058</v>
      </c>
      <c r="AK432" s="47" t="s">
        <v>1058</v>
      </c>
      <c r="AL432" s="47"/>
      <c r="AM432" s="48">
        <v>3</v>
      </c>
      <c r="AN432" s="48">
        <v>0</v>
      </c>
      <c r="AO432" s="48">
        <v>1</v>
      </c>
      <c r="AP432" s="48"/>
      <c r="AQ432" s="48">
        <v>0</v>
      </c>
      <c r="AR432" s="48">
        <v>0</v>
      </c>
      <c r="AS432" s="48">
        <v>0</v>
      </c>
      <c r="AT432" s="48">
        <v>0</v>
      </c>
      <c r="AU432" s="48">
        <v>15</v>
      </c>
      <c r="AV432" s="48">
        <v>3</v>
      </c>
      <c r="AW432" s="48"/>
      <c r="AX432" s="48"/>
      <c r="AY432" s="48"/>
      <c r="AZ432" s="47" t="s">
        <v>1068</v>
      </c>
    </row>
    <row r="433" spans="1:52" x14ac:dyDescent="0.35">
      <c r="A433" s="427">
        <f t="shared" si="6"/>
        <v>431</v>
      </c>
      <c r="B433" s="47" t="s">
        <v>594</v>
      </c>
      <c r="C433" s="47" t="s">
        <v>595</v>
      </c>
      <c r="D433" s="47" t="s">
        <v>56</v>
      </c>
      <c r="E433" s="47" t="s">
        <v>131</v>
      </c>
      <c r="F433" s="47" t="s">
        <v>59</v>
      </c>
      <c r="G433" s="47" t="s">
        <v>58</v>
      </c>
      <c r="H433" s="47" t="s">
        <v>1059</v>
      </c>
      <c r="I433" s="47" t="s">
        <v>1059</v>
      </c>
      <c r="J433" s="47" t="s">
        <v>1059</v>
      </c>
      <c r="K433" s="47" t="s">
        <v>1059</v>
      </c>
      <c r="L433" s="47" t="s">
        <v>99</v>
      </c>
      <c r="M433" s="369"/>
      <c r="N433" s="370"/>
      <c r="O433" s="47"/>
      <c r="P433" s="47" t="s">
        <v>1058</v>
      </c>
      <c r="Q433" s="47" t="s">
        <v>1058</v>
      </c>
      <c r="R433" s="47" t="s">
        <v>1058</v>
      </c>
      <c r="S433" s="47" t="s">
        <v>1058</v>
      </c>
      <c r="T433" s="369" t="s">
        <v>97</v>
      </c>
      <c r="U433" s="370"/>
      <c r="V433" s="47" t="s">
        <v>1059</v>
      </c>
      <c r="W433" s="47" t="s">
        <v>1059</v>
      </c>
      <c r="X433" s="47" t="s">
        <v>1059</v>
      </c>
      <c r="Y433" s="47" t="s">
        <v>1059</v>
      </c>
      <c r="Z433" s="47" t="s">
        <v>99</v>
      </c>
      <c r="AA433" s="369"/>
      <c r="AB433" s="370"/>
      <c r="AC433" s="47"/>
      <c r="AD433" s="47" t="s">
        <v>1058</v>
      </c>
      <c r="AE433" s="47" t="s">
        <v>1058</v>
      </c>
      <c r="AF433" s="47" t="s">
        <v>1058</v>
      </c>
      <c r="AG433" s="47" t="s">
        <v>97</v>
      </c>
      <c r="AH433" s="369"/>
      <c r="AI433" s="370"/>
      <c r="AJ433" s="47"/>
      <c r="AK433" s="47"/>
      <c r="AL433" s="47"/>
      <c r="AM433" s="48">
        <v>2</v>
      </c>
      <c r="AN433" s="48">
        <v>0</v>
      </c>
      <c r="AO433" s="48">
        <v>2</v>
      </c>
      <c r="AP433" s="48"/>
      <c r="AQ433" s="48">
        <v>0</v>
      </c>
      <c r="AR433" s="48">
        <v>0</v>
      </c>
      <c r="AS433" s="48">
        <v>0</v>
      </c>
      <c r="AT433" s="48">
        <v>0</v>
      </c>
      <c r="AU433" s="48">
        <v>40</v>
      </c>
      <c r="AV433" s="48">
        <v>8</v>
      </c>
      <c r="AW433" s="48"/>
      <c r="AX433" s="48"/>
      <c r="AY433" s="48"/>
      <c r="AZ433" s="47" t="s">
        <v>1067</v>
      </c>
    </row>
    <row r="434" spans="1:52" x14ac:dyDescent="0.35">
      <c r="A434" s="427">
        <f t="shared" si="6"/>
        <v>432</v>
      </c>
      <c r="B434" s="47" t="s">
        <v>586</v>
      </c>
      <c r="C434" s="47" t="s">
        <v>587</v>
      </c>
      <c r="D434" s="47" t="s">
        <v>56</v>
      </c>
      <c r="E434" s="47" t="s">
        <v>131</v>
      </c>
      <c r="F434" s="47" t="s">
        <v>59</v>
      </c>
      <c r="G434" s="47" t="s">
        <v>58</v>
      </c>
      <c r="H434" s="47"/>
      <c r="I434" s="47" t="s">
        <v>1058</v>
      </c>
      <c r="J434" s="47" t="s">
        <v>1058</v>
      </c>
      <c r="K434" s="47" t="s">
        <v>1058</v>
      </c>
      <c r="L434" s="47" t="s">
        <v>1058</v>
      </c>
      <c r="M434" s="369" t="s">
        <v>97</v>
      </c>
      <c r="N434" s="370"/>
      <c r="O434" s="47" t="s">
        <v>1059</v>
      </c>
      <c r="P434" s="47" t="s">
        <v>1059</v>
      </c>
      <c r="Q434" s="47" t="s">
        <v>1059</v>
      </c>
      <c r="R434" s="47"/>
      <c r="S434" s="47" t="s">
        <v>1058</v>
      </c>
      <c r="T434" s="369" t="s">
        <v>97</v>
      </c>
      <c r="U434" s="370"/>
      <c r="V434" s="47" t="s">
        <v>1058</v>
      </c>
      <c r="W434" s="47" t="s">
        <v>1058</v>
      </c>
      <c r="X434" s="47"/>
      <c r="Y434" s="47" t="s">
        <v>1058</v>
      </c>
      <c r="Z434" s="47" t="s">
        <v>1058</v>
      </c>
      <c r="AA434" s="369" t="s">
        <v>97</v>
      </c>
      <c r="AB434" s="370"/>
      <c r="AC434" s="47"/>
      <c r="AD434" s="47"/>
      <c r="AE434" s="47"/>
      <c r="AF434" s="47"/>
      <c r="AG434" s="47" t="s">
        <v>1059</v>
      </c>
      <c r="AH434" s="369" t="s">
        <v>99</v>
      </c>
      <c r="AI434" s="370"/>
      <c r="AJ434" s="47"/>
      <c r="AK434" s="47" t="s">
        <v>1058</v>
      </c>
      <c r="AL434" s="47"/>
      <c r="AM434" s="430">
        <v>2.75</v>
      </c>
      <c r="AN434" s="48">
        <v>0</v>
      </c>
      <c r="AO434" s="48">
        <v>1</v>
      </c>
      <c r="AP434" s="48"/>
      <c r="AQ434" s="48">
        <v>0</v>
      </c>
      <c r="AR434" s="48">
        <v>0</v>
      </c>
      <c r="AS434" s="48">
        <v>0</v>
      </c>
      <c r="AT434" s="48">
        <v>0</v>
      </c>
      <c r="AU434" s="48">
        <v>20</v>
      </c>
      <c r="AV434" s="48">
        <v>4</v>
      </c>
      <c r="AW434" s="48"/>
      <c r="AX434" s="48"/>
      <c r="AY434" s="48"/>
      <c r="AZ434" s="47" t="s">
        <v>1068</v>
      </c>
    </row>
    <row r="435" spans="1:52" x14ac:dyDescent="0.35">
      <c r="A435" s="427">
        <f t="shared" si="6"/>
        <v>433</v>
      </c>
      <c r="B435" s="47" t="s">
        <v>577</v>
      </c>
      <c r="C435" s="47" t="s">
        <v>578</v>
      </c>
      <c r="D435" s="47" t="s">
        <v>56</v>
      </c>
      <c r="E435" s="47" t="s">
        <v>131</v>
      </c>
      <c r="F435" s="47" t="s">
        <v>57</v>
      </c>
      <c r="G435" s="47" t="s">
        <v>58</v>
      </c>
      <c r="H435" s="47" t="s">
        <v>1059</v>
      </c>
      <c r="I435" s="47" t="s">
        <v>1059</v>
      </c>
      <c r="J435" s="47" t="s">
        <v>1059</v>
      </c>
      <c r="K435" s="47" t="s">
        <v>1059</v>
      </c>
      <c r="L435" s="47" t="s">
        <v>99</v>
      </c>
      <c r="M435" s="369"/>
      <c r="N435" s="370"/>
      <c r="O435" s="47" t="s">
        <v>1058</v>
      </c>
      <c r="P435" s="47" t="s">
        <v>1058</v>
      </c>
      <c r="Q435" s="47" t="s">
        <v>1058</v>
      </c>
      <c r="R435" s="47" t="s">
        <v>1058</v>
      </c>
      <c r="S435" s="47" t="s">
        <v>97</v>
      </c>
      <c r="T435" s="369"/>
      <c r="U435" s="370"/>
      <c r="V435" s="47" t="s">
        <v>1059</v>
      </c>
      <c r="W435" s="47" t="s">
        <v>1059</v>
      </c>
      <c r="X435" s="47" t="s">
        <v>1059</v>
      </c>
      <c r="Y435" s="47" t="s">
        <v>1059</v>
      </c>
      <c r="Z435" s="47" t="s">
        <v>99</v>
      </c>
      <c r="AA435" s="369"/>
      <c r="AB435" s="370"/>
      <c r="AC435" s="47" t="s">
        <v>1058</v>
      </c>
      <c r="AD435" s="47" t="s">
        <v>1058</v>
      </c>
      <c r="AE435" s="47" t="s">
        <v>1058</v>
      </c>
      <c r="AF435" s="47" t="s">
        <v>1058</v>
      </c>
      <c r="AG435" s="47" t="s">
        <v>97</v>
      </c>
      <c r="AH435" s="369"/>
      <c r="AI435" s="370"/>
      <c r="AJ435" s="47"/>
      <c r="AK435" s="47" t="s">
        <v>1059</v>
      </c>
      <c r="AL435" s="47"/>
      <c r="AM435" s="48">
        <v>2</v>
      </c>
      <c r="AN435" s="48">
        <v>0</v>
      </c>
      <c r="AO435" s="48">
        <v>2</v>
      </c>
      <c r="AP435" s="48"/>
      <c r="AQ435" s="48">
        <v>0</v>
      </c>
      <c r="AR435" s="48">
        <v>0</v>
      </c>
      <c r="AS435" s="48">
        <v>0</v>
      </c>
      <c r="AT435" s="48">
        <v>0</v>
      </c>
      <c r="AU435" s="48">
        <v>45</v>
      </c>
      <c r="AV435" s="48">
        <v>9</v>
      </c>
      <c r="AW435" s="48"/>
      <c r="AX435" s="48"/>
      <c r="AY435" s="48"/>
      <c r="AZ435" s="47" t="s">
        <v>1068</v>
      </c>
    </row>
    <row r="436" spans="1:52" x14ac:dyDescent="0.35">
      <c r="A436" s="427">
        <f t="shared" si="6"/>
        <v>434</v>
      </c>
      <c r="B436" s="47" t="s">
        <v>574</v>
      </c>
      <c r="C436" s="47" t="s">
        <v>575</v>
      </c>
      <c r="D436" s="47" t="s">
        <v>56</v>
      </c>
      <c r="E436" s="47" t="s">
        <v>131</v>
      </c>
      <c r="F436" s="47" t="s">
        <v>59</v>
      </c>
      <c r="G436" s="47" t="s">
        <v>58</v>
      </c>
      <c r="H436" s="47" t="s">
        <v>1058</v>
      </c>
      <c r="I436" s="47" t="s">
        <v>1058</v>
      </c>
      <c r="J436" s="47" t="s">
        <v>1058</v>
      </c>
      <c r="K436" s="47"/>
      <c r="L436" s="47"/>
      <c r="M436" s="369"/>
      <c r="N436" s="370"/>
      <c r="O436" s="47"/>
      <c r="P436" s="47" t="s">
        <v>1059</v>
      </c>
      <c r="Q436" s="47" t="s">
        <v>1059</v>
      </c>
      <c r="R436" s="47" t="s">
        <v>1059</v>
      </c>
      <c r="S436" s="47" t="s">
        <v>99</v>
      </c>
      <c r="T436" s="369"/>
      <c r="U436" s="370"/>
      <c r="V436" s="47" t="s">
        <v>1058</v>
      </c>
      <c r="W436" s="47" t="s">
        <v>1058</v>
      </c>
      <c r="X436" s="47" t="s">
        <v>1058</v>
      </c>
      <c r="Y436" s="47" t="s">
        <v>1058</v>
      </c>
      <c r="Z436" s="47" t="s">
        <v>97</v>
      </c>
      <c r="AA436" s="369"/>
      <c r="AB436" s="370"/>
      <c r="AC436" s="47"/>
      <c r="AD436" s="47" t="s">
        <v>1059</v>
      </c>
      <c r="AE436" s="47" t="s">
        <v>1059</v>
      </c>
      <c r="AF436" s="47" t="s">
        <v>1059</v>
      </c>
      <c r="AG436" s="47" t="s">
        <v>1059</v>
      </c>
      <c r="AH436" s="369"/>
      <c r="AI436" s="370"/>
      <c r="AJ436" s="47" t="s">
        <v>1058</v>
      </c>
      <c r="AK436" s="47" t="s">
        <v>1058</v>
      </c>
      <c r="AL436" s="47"/>
      <c r="AM436" s="48">
        <v>1</v>
      </c>
      <c r="AN436" s="48">
        <v>0</v>
      </c>
      <c r="AO436" s="48">
        <v>1</v>
      </c>
      <c r="AP436" s="48"/>
      <c r="AQ436" s="48">
        <v>0</v>
      </c>
      <c r="AR436" s="48">
        <v>0</v>
      </c>
      <c r="AS436" s="48">
        <v>0</v>
      </c>
      <c r="AT436" s="48">
        <v>0</v>
      </c>
      <c r="AU436" s="48">
        <v>35</v>
      </c>
      <c r="AV436" s="48">
        <v>7</v>
      </c>
      <c r="AW436" s="48"/>
      <c r="AX436" s="48"/>
      <c r="AY436" s="48"/>
      <c r="AZ436" s="47" t="s">
        <v>1068</v>
      </c>
    </row>
    <row r="437" spans="1:52" x14ac:dyDescent="0.35">
      <c r="A437" s="427">
        <f t="shared" si="6"/>
        <v>435</v>
      </c>
      <c r="B437" s="47" t="s">
        <v>571</v>
      </c>
      <c r="C437" s="47" t="s">
        <v>572</v>
      </c>
      <c r="D437" s="47" t="s">
        <v>56</v>
      </c>
      <c r="E437" s="47" t="s">
        <v>131</v>
      </c>
      <c r="F437" s="47" t="s">
        <v>59</v>
      </c>
      <c r="G437" s="47" t="s">
        <v>58</v>
      </c>
      <c r="H437" s="47" t="s">
        <v>99</v>
      </c>
      <c r="I437" s="47"/>
      <c r="J437" s="47"/>
      <c r="K437" s="47" t="s">
        <v>1059</v>
      </c>
      <c r="L437" s="47" t="s">
        <v>1059</v>
      </c>
      <c r="M437" s="369"/>
      <c r="N437" s="370"/>
      <c r="O437" s="47"/>
      <c r="P437" s="47" t="s">
        <v>1058</v>
      </c>
      <c r="Q437" s="47"/>
      <c r="R437" s="47" t="s">
        <v>1058</v>
      </c>
      <c r="S437" s="47" t="s">
        <v>1058</v>
      </c>
      <c r="T437" s="369"/>
      <c r="U437" s="370"/>
      <c r="V437" s="47" t="s">
        <v>1059</v>
      </c>
      <c r="W437" s="47" t="s">
        <v>1059</v>
      </c>
      <c r="X437" s="47" t="s">
        <v>1059</v>
      </c>
      <c r="Y437" s="47" t="s">
        <v>1059</v>
      </c>
      <c r="Z437" s="47"/>
      <c r="AA437" s="369"/>
      <c r="AB437" s="370"/>
      <c r="AC437" s="47"/>
      <c r="AD437" s="47" t="s">
        <v>1058</v>
      </c>
      <c r="AE437" s="47" t="s">
        <v>1058</v>
      </c>
      <c r="AF437" s="47"/>
      <c r="AG437" s="47" t="s">
        <v>1058</v>
      </c>
      <c r="AH437" s="369" t="s">
        <v>97</v>
      </c>
      <c r="AI437" s="370"/>
      <c r="AJ437" s="47"/>
      <c r="AK437" s="47" t="s">
        <v>1058</v>
      </c>
      <c r="AL437" s="47"/>
      <c r="AM437" s="48">
        <v>1</v>
      </c>
      <c r="AN437" s="48">
        <v>0</v>
      </c>
      <c r="AO437" s="48">
        <v>1</v>
      </c>
      <c r="AP437" s="48"/>
      <c r="AQ437" s="48">
        <v>0</v>
      </c>
      <c r="AR437" s="48">
        <v>0</v>
      </c>
      <c r="AS437" s="48">
        <v>0</v>
      </c>
      <c r="AT437" s="48">
        <v>0</v>
      </c>
      <c r="AU437" s="48">
        <v>30</v>
      </c>
      <c r="AV437" s="48">
        <v>6</v>
      </c>
      <c r="AW437" s="48"/>
      <c r="AX437" s="48"/>
      <c r="AY437" s="48"/>
      <c r="AZ437" s="47" t="s">
        <v>1068</v>
      </c>
    </row>
    <row r="438" spans="1:52" x14ac:dyDescent="0.35">
      <c r="A438" s="427">
        <f t="shared" si="6"/>
        <v>436</v>
      </c>
      <c r="B438" s="47" t="s">
        <v>567</v>
      </c>
      <c r="C438" s="47" t="s">
        <v>568</v>
      </c>
      <c r="D438" s="47" t="s">
        <v>56</v>
      </c>
      <c r="E438" s="47" t="s">
        <v>131</v>
      </c>
      <c r="F438" s="47" t="s">
        <v>59</v>
      </c>
      <c r="G438" s="47" t="s">
        <v>58</v>
      </c>
      <c r="H438" s="47"/>
      <c r="I438" s="47" t="s">
        <v>1058</v>
      </c>
      <c r="J438" s="47" t="s">
        <v>1058</v>
      </c>
      <c r="K438" s="47" t="s">
        <v>1058</v>
      </c>
      <c r="L438" s="47" t="s">
        <v>1058</v>
      </c>
      <c r="M438" s="369" t="s">
        <v>97</v>
      </c>
      <c r="N438" s="370"/>
      <c r="O438" s="47" t="s">
        <v>1059</v>
      </c>
      <c r="P438" s="47" t="s">
        <v>1059</v>
      </c>
      <c r="Q438" s="47"/>
      <c r="R438" s="47" t="s">
        <v>1059</v>
      </c>
      <c r="S438" s="47" t="s">
        <v>1059</v>
      </c>
      <c r="T438" s="369"/>
      <c r="U438" s="370"/>
      <c r="V438" s="47" t="s">
        <v>1058</v>
      </c>
      <c r="W438" s="47" t="s">
        <v>1058</v>
      </c>
      <c r="X438" s="47"/>
      <c r="Y438" s="47" t="s">
        <v>1058</v>
      </c>
      <c r="Z438" s="47" t="s">
        <v>97</v>
      </c>
      <c r="AA438" s="369"/>
      <c r="AB438" s="370"/>
      <c r="AC438" s="47" t="s">
        <v>1059</v>
      </c>
      <c r="AD438" s="47" t="s">
        <v>1059</v>
      </c>
      <c r="AE438" s="47" t="s">
        <v>1059</v>
      </c>
      <c r="AF438" s="47" t="s">
        <v>1059</v>
      </c>
      <c r="AG438" s="47" t="s">
        <v>99</v>
      </c>
      <c r="AH438" s="369"/>
      <c r="AI438" s="370"/>
      <c r="AJ438" s="47"/>
      <c r="AK438" s="47" t="s">
        <v>1058</v>
      </c>
      <c r="AL438" s="47"/>
      <c r="AM438" s="48">
        <v>2</v>
      </c>
      <c r="AN438" s="48">
        <v>0</v>
      </c>
      <c r="AO438" s="48">
        <v>1</v>
      </c>
      <c r="AP438" s="48"/>
      <c r="AQ438" s="48">
        <v>0</v>
      </c>
      <c r="AR438" s="48">
        <v>0</v>
      </c>
      <c r="AS438" s="48">
        <v>0</v>
      </c>
      <c r="AT438" s="48">
        <v>0</v>
      </c>
      <c r="AU438" s="48">
        <v>40</v>
      </c>
      <c r="AV438" s="48">
        <v>8</v>
      </c>
      <c r="AW438" s="48"/>
      <c r="AX438" s="48"/>
      <c r="AY438" s="48"/>
      <c r="AZ438" s="47" t="s">
        <v>319</v>
      </c>
    </row>
    <row r="439" spans="1:52" x14ac:dyDescent="0.35">
      <c r="A439" s="427">
        <f t="shared" si="6"/>
        <v>437</v>
      </c>
      <c r="B439" s="47" t="s">
        <v>564</v>
      </c>
      <c r="C439" s="47" t="s">
        <v>565</v>
      </c>
      <c r="D439" s="47" t="s">
        <v>56</v>
      </c>
      <c r="E439" s="47" t="s">
        <v>131</v>
      </c>
      <c r="F439" s="47" t="s">
        <v>57</v>
      </c>
      <c r="G439" s="47" t="s">
        <v>58</v>
      </c>
      <c r="H439" s="47" t="s">
        <v>1058</v>
      </c>
      <c r="I439" s="47" t="s">
        <v>1058</v>
      </c>
      <c r="J439" s="47" t="s">
        <v>1058</v>
      </c>
      <c r="K439" s="47" t="s">
        <v>1058</v>
      </c>
      <c r="L439" s="47"/>
      <c r="M439" s="369"/>
      <c r="N439" s="370"/>
      <c r="O439" s="47" t="s">
        <v>1059</v>
      </c>
      <c r="P439" s="47" t="s">
        <v>1059</v>
      </c>
      <c r="Q439" s="47" t="s">
        <v>1059</v>
      </c>
      <c r="R439" s="47" t="s">
        <v>1059</v>
      </c>
      <c r="S439" s="47" t="s">
        <v>99</v>
      </c>
      <c r="T439" s="369"/>
      <c r="U439" s="370"/>
      <c r="V439" s="47" t="s">
        <v>1058</v>
      </c>
      <c r="W439" s="47" t="s">
        <v>1058</v>
      </c>
      <c r="X439" s="47"/>
      <c r="Y439" s="47" t="s">
        <v>1058</v>
      </c>
      <c r="Z439" s="47" t="s">
        <v>1058</v>
      </c>
      <c r="AA439" s="369" t="s">
        <v>97</v>
      </c>
      <c r="AB439" s="370"/>
      <c r="AC439" s="47"/>
      <c r="AD439" s="47" t="s">
        <v>1058</v>
      </c>
      <c r="AE439" s="47" t="s">
        <v>1058</v>
      </c>
      <c r="AF439" s="47" t="s">
        <v>1058</v>
      </c>
      <c r="AG439" s="47" t="s">
        <v>1058</v>
      </c>
      <c r="AH439" s="369" t="s">
        <v>97</v>
      </c>
      <c r="AI439" s="370"/>
      <c r="AJ439" s="47" t="s">
        <v>1058</v>
      </c>
      <c r="AK439" s="47" t="s">
        <v>1058</v>
      </c>
      <c r="AL439" s="47"/>
      <c r="AM439" s="48">
        <v>2</v>
      </c>
      <c r="AN439" s="48">
        <v>0</v>
      </c>
      <c r="AO439" s="48">
        <v>1</v>
      </c>
      <c r="AP439" s="48"/>
      <c r="AQ439" s="48">
        <v>0</v>
      </c>
      <c r="AR439" s="48">
        <v>0</v>
      </c>
      <c r="AS439" s="48">
        <v>0</v>
      </c>
      <c r="AT439" s="48">
        <v>0</v>
      </c>
      <c r="AU439" s="48">
        <v>20</v>
      </c>
      <c r="AV439" s="48">
        <v>4</v>
      </c>
      <c r="AW439" s="48"/>
      <c r="AX439" s="48"/>
      <c r="AY439" s="48"/>
      <c r="AZ439" s="47" t="s">
        <v>319</v>
      </c>
    </row>
    <row r="440" spans="1:52" x14ac:dyDescent="0.35">
      <c r="A440" s="427">
        <f t="shared" si="6"/>
        <v>438</v>
      </c>
      <c r="B440" s="47" t="s">
        <v>552</v>
      </c>
      <c r="C440" s="47" t="s">
        <v>553</v>
      </c>
      <c r="D440" s="47" t="s">
        <v>56</v>
      </c>
      <c r="E440" s="47" t="s">
        <v>131</v>
      </c>
      <c r="F440" s="47" t="s">
        <v>57</v>
      </c>
      <c r="G440" s="47" t="s">
        <v>58</v>
      </c>
      <c r="H440" s="47"/>
      <c r="I440" s="47" t="s">
        <v>97</v>
      </c>
      <c r="J440" s="47" t="s">
        <v>1058</v>
      </c>
      <c r="K440" s="47" t="s">
        <v>1058</v>
      </c>
      <c r="L440" s="47" t="s">
        <v>1058</v>
      </c>
      <c r="M440" s="369" t="s">
        <v>1058</v>
      </c>
      <c r="N440" s="370"/>
      <c r="O440" s="47"/>
      <c r="P440" s="47"/>
      <c r="Q440" s="47"/>
      <c r="R440" s="47"/>
      <c r="S440" s="47"/>
      <c r="T440" s="369"/>
      <c r="U440" s="370"/>
      <c r="V440" s="47" t="s">
        <v>1058</v>
      </c>
      <c r="W440" s="47" t="s">
        <v>1058</v>
      </c>
      <c r="X440" s="47" t="s">
        <v>1058</v>
      </c>
      <c r="Y440" s="47" t="s">
        <v>1058</v>
      </c>
      <c r="Z440" s="47" t="s">
        <v>97</v>
      </c>
      <c r="AA440" s="369"/>
      <c r="AB440" s="370"/>
      <c r="AC440" s="47" t="s">
        <v>1058</v>
      </c>
      <c r="AD440" s="47" t="s">
        <v>1058</v>
      </c>
      <c r="AE440" s="47" t="s">
        <v>1058</v>
      </c>
      <c r="AF440" s="47" t="s">
        <v>1058</v>
      </c>
      <c r="AG440" s="47" t="s">
        <v>97</v>
      </c>
      <c r="AH440" s="369"/>
      <c r="AI440" s="370"/>
      <c r="AJ440" s="47" t="s">
        <v>1058</v>
      </c>
      <c r="AK440" s="47" t="s">
        <v>1058</v>
      </c>
      <c r="AL440" s="47"/>
      <c r="AM440" s="48">
        <v>3</v>
      </c>
      <c r="AN440" s="48">
        <v>0</v>
      </c>
      <c r="AO440" s="48">
        <v>0</v>
      </c>
      <c r="AP440" s="48"/>
      <c r="AQ440" s="48">
        <v>0</v>
      </c>
      <c r="AR440" s="48">
        <v>0</v>
      </c>
      <c r="AS440" s="48">
        <v>0</v>
      </c>
      <c r="AT440" s="48">
        <v>0</v>
      </c>
      <c r="AU440" s="48">
        <v>0</v>
      </c>
      <c r="AV440" s="48">
        <v>0</v>
      </c>
      <c r="AW440" s="48"/>
      <c r="AX440" s="48"/>
      <c r="AY440" s="48"/>
      <c r="AZ440" s="47" t="s">
        <v>1068</v>
      </c>
    </row>
    <row r="441" spans="1:52" x14ac:dyDescent="0.35">
      <c r="A441" s="427">
        <f t="shared" si="6"/>
        <v>439</v>
      </c>
      <c r="B441" s="47" t="s">
        <v>549</v>
      </c>
      <c r="C441" s="47" t="s">
        <v>550</v>
      </c>
      <c r="D441" s="47" t="s">
        <v>56</v>
      </c>
      <c r="E441" s="47" t="s">
        <v>131</v>
      </c>
      <c r="F441" s="47" t="s">
        <v>57</v>
      </c>
      <c r="G441" s="47" t="s">
        <v>58</v>
      </c>
      <c r="H441" s="47" t="s">
        <v>1058</v>
      </c>
      <c r="I441" s="47" t="s">
        <v>1058</v>
      </c>
      <c r="J441" s="47" t="s">
        <v>1058</v>
      </c>
      <c r="K441" s="47"/>
      <c r="L441" s="47"/>
      <c r="M441" s="369"/>
      <c r="N441" s="370"/>
      <c r="O441" s="47" t="s">
        <v>1058</v>
      </c>
      <c r="P441" s="47" t="s">
        <v>1058</v>
      </c>
      <c r="Q441" s="47" t="s">
        <v>1058</v>
      </c>
      <c r="R441" s="47"/>
      <c r="S441" s="47" t="s">
        <v>97</v>
      </c>
      <c r="T441" s="369"/>
      <c r="U441" s="370"/>
      <c r="V441" s="47" t="s">
        <v>1059</v>
      </c>
      <c r="W441" s="47" t="s">
        <v>1059</v>
      </c>
      <c r="X441" s="47" t="s">
        <v>1059</v>
      </c>
      <c r="Y441" s="47" t="s">
        <v>1059</v>
      </c>
      <c r="Z441" s="47" t="s">
        <v>99</v>
      </c>
      <c r="AA441" s="369"/>
      <c r="AB441" s="370"/>
      <c r="AC441" s="47" t="s">
        <v>1058</v>
      </c>
      <c r="AD441" s="47" t="s">
        <v>1058</v>
      </c>
      <c r="AE441" s="47" t="s">
        <v>1058</v>
      </c>
      <c r="AF441" s="47" t="s">
        <v>1058</v>
      </c>
      <c r="AG441" s="47" t="s">
        <v>97</v>
      </c>
      <c r="AH441" s="369"/>
      <c r="AI441" s="370"/>
      <c r="AJ441" s="47" t="s">
        <v>1059</v>
      </c>
      <c r="AK441" s="47"/>
      <c r="AL441" s="47"/>
      <c r="AM441" s="48">
        <v>2</v>
      </c>
      <c r="AN441" s="48">
        <v>0</v>
      </c>
      <c r="AO441" s="48">
        <v>1</v>
      </c>
      <c r="AP441" s="48"/>
      <c r="AQ441" s="48">
        <v>0</v>
      </c>
      <c r="AR441" s="48">
        <v>0</v>
      </c>
      <c r="AS441" s="48">
        <v>0</v>
      </c>
      <c r="AT441" s="48">
        <v>0</v>
      </c>
      <c r="AU441" s="48">
        <v>25</v>
      </c>
      <c r="AV441" s="48">
        <v>5</v>
      </c>
      <c r="AW441" s="48"/>
      <c r="AX441" s="48"/>
      <c r="AY441" s="48"/>
      <c r="AZ441" s="47" t="s">
        <v>1068</v>
      </c>
    </row>
    <row r="442" spans="1:52" x14ac:dyDescent="0.35">
      <c r="A442" s="427">
        <f t="shared" si="6"/>
        <v>440</v>
      </c>
      <c r="B442" s="47" t="s">
        <v>538</v>
      </c>
      <c r="C442" s="47" t="s">
        <v>539</v>
      </c>
      <c r="D442" s="47" t="s">
        <v>56</v>
      </c>
      <c r="E442" s="47" t="s">
        <v>131</v>
      </c>
      <c r="F442" s="47" t="s">
        <v>59</v>
      </c>
      <c r="G442" s="47" t="s">
        <v>58</v>
      </c>
      <c r="H442" s="47"/>
      <c r="I442" s="47" t="s">
        <v>1058</v>
      </c>
      <c r="J442" s="47" t="s">
        <v>1058</v>
      </c>
      <c r="K442" s="47" t="s">
        <v>1058</v>
      </c>
      <c r="L442" s="47" t="s">
        <v>1058</v>
      </c>
      <c r="M442" s="369" t="s">
        <v>97</v>
      </c>
      <c r="N442" s="370"/>
      <c r="O442" s="47" t="s">
        <v>1058</v>
      </c>
      <c r="P442" s="47" t="s">
        <v>1058</v>
      </c>
      <c r="Q442" s="47" t="s">
        <v>1058</v>
      </c>
      <c r="R442" s="47" t="s">
        <v>1058</v>
      </c>
      <c r="S442" s="47" t="s">
        <v>97</v>
      </c>
      <c r="T442" s="369"/>
      <c r="U442" s="370"/>
      <c r="V442" s="47"/>
      <c r="W442" s="47"/>
      <c r="X442" s="47" t="s">
        <v>1058</v>
      </c>
      <c r="Y442" s="47" t="s">
        <v>1058</v>
      </c>
      <c r="Z442" s="47" t="s">
        <v>97</v>
      </c>
      <c r="AA442" s="369"/>
      <c r="AB442" s="370"/>
      <c r="AC442" s="47"/>
      <c r="AD442" s="47"/>
      <c r="AE442" s="47"/>
      <c r="AF442" s="47"/>
      <c r="AG442" s="47"/>
      <c r="AH442" s="369"/>
      <c r="AI442" s="370"/>
      <c r="AJ442" s="47"/>
      <c r="AK442" s="47"/>
      <c r="AL442" s="47"/>
      <c r="AM442" s="48">
        <v>3</v>
      </c>
      <c r="AN442" s="48">
        <v>0</v>
      </c>
      <c r="AO442" s="48">
        <v>0</v>
      </c>
      <c r="AP442" s="48"/>
      <c r="AQ442" s="48">
        <v>0</v>
      </c>
      <c r="AR442" s="48">
        <v>0</v>
      </c>
      <c r="AS442" s="48">
        <v>0</v>
      </c>
      <c r="AT442" s="48">
        <v>0</v>
      </c>
      <c r="AU442" s="48">
        <v>0</v>
      </c>
      <c r="AV442" s="48">
        <v>0</v>
      </c>
      <c r="AW442" s="48"/>
      <c r="AX442" s="48"/>
      <c r="AY442" s="48"/>
      <c r="AZ442" s="47" t="s">
        <v>1068</v>
      </c>
    </row>
    <row r="443" spans="1:52" x14ac:dyDescent="0.35">
      <c r="A443" s="427">
        <f t="shared" si="6"/>
        <v>441</v>
      </c>
      <c r="B443" s="47" t="s">
        <v>536</v>
      </c>
      <c r="C443" s="47" t="s">
        <v>548</v>
      </c>
      <c r="D443" s="47" t="s">
        <v>56</v>
      </c>
      <c r="E443" s="47" t="s">
        <v>131</v>
      </c>
      <c r="F443" s="47" t="s">
        <v>57</v>
      </c>
      <c r="G443" s="47" t="s">
        <v>58</v>
      </c>
      <c r="H443" s="47" t="s">
        <v>1059</v>
      </c>
      <c r="I443" s="47" t="s">
        <v>1059</v>
      </c>
      <c r="J443" s="47" t="s">
        <v>1059</v>
      </c>
      <c r="K443" s="47" t="s">
        <v>1059</v>
      </c>
      <c r="L443" s="47" t="s">
        <v>99</v>
      </c>
      <c r="M443" s="369"/>
      <c r="N443" s="370"/>
      <c r="O443" s="47" t="s">
        <v>1058</v>
      </c>
      <c r="P443" s="47" t="s">
        <v>1058</v>
      </c>
      <c r="Q443" s="47" t="s">
        <v>1058</v>
      </c>
      <c r="R443" s="47" t="s">
        <v>1058</v>
      </c>
      <c r="S443" s="47" t="s">
        <v>97</v>
      </c>
      <c r="T443" s="369"/>
      <c r="U443" s="370"/>
      <c r="V443" s="47" t="s">
        <v>1059</v>
      </c>
      <c r="W443" s="47" t="s">
        <v>1059</v>
      </c>
      <c r="X443" s="47" t="s">
        <v>1059</v>
      </c>
      <c r="Y443" s="47" t="s">
        <v>1059</v>
      </c>
      <c r="Z443" s="47" t="s">
        <v>99</v>
      </c>
      <c r="AA443" s="369"/>
      <c r="AB443" s="370"/>
      <c r="AC443" s="47" t="s">
        <v>1058</v>
      </c>
      <c r="AD443" s="47" t="s">
        <v>1058</v>
      </c>
      <c r="AE443" s="47" t="s">
        <v>1058</v>
      </c>
      <c r="AF443" s="47"/>
      <c r="AG443" s="47"/>
      <c r="AH443" s="369" t="s">
        <v>97</v>
      </c>
      <c r="AI443" s="370"/>
      <c r="AJ443" s="47" t="s">
        <v>1059</v>
      </c>
      <c r="AK443" s="47"/>
      <c r="AL443" s="47"/>
      <c r="AM443" s="48">
        <v>2</v>
      </c>
      <c r="AN443" s="48">
        <v>0</v>
      </c>
      <c r="AO443" s="48">
        <v>2</v>
      </c>
      <c r="AP443" s="48"/>
      <c r="AQ443" s="48">
        <v>0</v>
      </c>
      <c r="AR443" s="48">
        <v>0</v>
      </c>
      <c r="AS443" s="48">
        <v>0</v>
      </c>
      <c r="AT443" s="48">
        <v>0</v>
      </c>
      <c r="AU443" s="48">
        <v>45</v>
      </c>
      <c r="AV443" s="48">
        <v>9</v>
      </c>
      <c r="AW443" s="48"/>
      <c r="AX443" s="48"/>
      <c r="AY443" s="48"/>
      <c r="AZ443" s="47" t="s">
        <v>1068</v>
      </c>
    </row>
    <row r="444" spans="1:52" x14ac:dyDescent="0.35">
      <c r="A444" s="427">
        <f t="shared" si="6"/>
        <v>442</v>
      </c>
      <c r="B444" s="47" t="s">
        <v>533</v>
      </c>
      <c r="C444" s="47" t="s">
        <v>534</v>
      </c>
      <c r="D444" s="47" t="s">
        <v>56</v>
      </c>
      <c r="E444" s="47" t="s">
        <v>131</v>
      </c>
      <c r="F444" s="47" t="s">
        <v>57</v>
      </c>
      <c r="G444" s="47" t="s">
        <v>58</v>
      </c>
      <c r="H444" s="47"/>
      <c r="I444" s="47" t="s">
        <v>1059</v>
      </c>
      <c r="J444" s="47" t="s">
        <v>1059</v>
      </c>
      <c r="K444" s="47" t="s">
        <v>1059</v>
      </c>
      <c r="L444" s="47" t="s">
        <v>1059</v>
      </c>
      <c r="M444" s="369" t="s">
        <v>99</v>
      </c>
      <c r="N444" s="370"/>
      <c r="O444" s="47" t="s">
        <v>1059</v>
      </c>
      <c r="P444" s="47" t="s">
        <v>1059</v>
      </c>
      <c r="Q444" s="47"/>
      <c r="R444" s="47" t="s">
        <v>1059</v>
      </c>
      <c r="S444" s="47"/>
      <c r="T444" s="369" t="s">
        <v>99</v>
      </c>
      <c r="U444" s="370"/>
      <c r="V444" s="47"/>
      <c r="W444" s="47" t="s">
        <v>1058</v>
      </c>
      <c r="X444" s="47" t="s">
        <v>1059</v>
      </c>
      <c r="Y444" s="47" t="s">
        <v>1059</v>
      </c>
      <c r="Z444" s="47" t="s">
        <v>1059</v>
      </c>
      <c r="AA444" s="369" t="s">
        <v>99</v>
      </c>
      <c r="AB444" s="370"/>
      <c r="AC444" s="47" t="s">
        <v>1059</v>
      </c>
      <c r="AD444" s="47" t="s">
        <v>1059</v>
      </c>
      <c r="AE444" s="47" t="s">
        <v>1059</v>
      </c>
      <c r="AF444" s="47" t="s">
        <v>1059</v>
      </c>
      <c r="AG444" s="47"/>
      <c r="AH444" s="369"/>
      <c r="AI444" s="370"/>
      <c r="AJ444" s="47"/>
      <c r="AK444" s="47" t="s">
        <v>1059</v>
      </c>
      <c r="AL444" s="47"/>
      <c r="AM444" s="48">
        <v>0</v>
      </c>
      <c r="AN444" s="48">
        <v>0</v>
      </c>
      <c r="AO444" s="48">
        <v>3</v>
      </c>
      <c r="AP444" s="48"/>
      <c r="AQ444" s="48">
        <v>0</v>
      </c>
      <c r="AR444" s="48">
        <v>0</v>
      </c>
      <c r="AS444" s="48">
        <v>0</v>
      </c>
      <c r="AT444" s="48">
        <v>0</v>
      </c>
      <c r="AU444" s="48">
        <v>75</v>
      </c>
      <c r="AV444" s="48">
        <v>15</v>
      </c>
      <c r="AW444" s="48"/>
      <c r="AX444" s="48"/>
      <c r="AY444" s="48"/>
      <c r="AZ444" s="47" t="s">
        <v>1068</v>
      </c>
    </row>
    <row r="445" spans="1:52" x14ac:dyDescent="0.35">
      <c r="A445" s="427">
        <f t="shared" si="6"/>
        <v>443</v>
      </c>
      <c r="B445" s="47" t="s">
        <v>1530</v>
      </c>
      <c r="C445" s="47" t="s">
        <v>1531</v>
      </c>
      <c r="D445" s="47" t="s">
        <v>1532</v>
      </c>
      <c r="E445" s="47" t="s">
        <v>132</v>
      </c>
      <c r="F445" s="47" t="s">
        <v>68</v>
      </c>
      <c r="G445" s="47" t="s">
        <v>69</v>
      </c>
      <c r="H445" s="47" t="s">
        <v>415</v>
      </c>
      <c r="I445" s="47" t="s">
        <v>415</v>
      </c>
      <c r="J445" s="47" t="s">
        <v>415</v>
      </c>
      <c r="K445" s="47" t="s">
        <v>415</v>
      </c>
      <c r="L445" s="47" t="s">
        <v>415</v>
      </c>
      <c r="M445" s="369"/>
      <c r="N445" s="370"/>
      <c r="O445" s="47" t="s">
        <v>415</v>
      </c>
      <c r="P445" s="47" t="s">
        <v>415</v>
      </c>
      <c r="Q445" s="47" t="s">
        <v>415</v>
      </c>
      <c r="R445" s="47" t="s">
        <v>415</v>
      </c>
      <c r="S445" s="47" t="s">
        <v>415</v>
      </c>
      <c r="T445" s="369"/>
      <c r="U445" s="370"/>
      <c r="V445" s="47" t="s">
        <v>415</v>
      </c>
      <c r="W445" s="47"/>
      <c r="X445" s="47" t="s">
        <v>415</v>
      </c>
      <c r="Y445" s="47" t="s">
        <v>415</v>
      </c>
      <c r="Z445" s="47" t="s">
        <v>415</v>
      </c>
      <c r="AA445" s="369"/>
      <c r="AB445" s="370"/>
      <c r="AC445" s="47" t="s">
        <v>415</v>
      </c>
      <c r="AD445" s="47" t="s">
        <v>415</v>
      </c>
      <c r="AE445" s="47" t="s">
        <v>415</v>
      </c>
      <c r="AF445" s="47" t="s">
        <v>415</v>
      </c>
      <c r="AG445" s="47" t="s">
        <v>415</v>
      </c>
      <c r="AH445" s="369"/>
      <c r="AI445" s="370"/>
      <c r="AJ445" s="47" t="s">
        <v>415</v>
      </c>
      <c r="AK445" s="47" t="s">
        <v>415</v>
      </c>
      <c r="AL445" s="47"/>
      <c r="AM445" s="48"/>
      <c r="AN445" s="48"/>
      <c r="AO445" s="48"/>
      <c r="AP445" s="48"/>
      <c r="AQ445" s="48"/>
      <c r="AR445" s="48"/>
      <c r="AS445" s="48"/>
      <c r="AT445" s="48"/>
      <c r="AU445" s="48">
        <v>0</v>
      </c>
      <c r="AV445" s="48"/>
      <c r="AW445" s="48"/>
      <c r="AX445" s="48"/>
      <c r="AY445" s="48"/>
      <c r="AZ445" s="47" t="s">
        <v>1068</v>
      </c>
    </row>
    <row r="446" spans="1:52" x14ac:dyDescent="0.35">
      <c r="A446" s="427">
        <f t="shared" si="6"/>
        <v>444</v>
      </c>
      <c r="B446" s="47" t="s">
        <v>1214</v>
      </c>
      <c r="C446" s="47" t="s">
        <v>1215</v>
      </c>
      <c r="D446" s="47" t="s">
        <v>73</v>
      </c>
      <c r="E446" s="47" t="s">
        <v>131</v>
      </c>
      <c r="F446" s="47" t="s">
        <v>938</v>
      </c>
      <c r="G446" s="47" t="s">
        <v>58</v>
      </c>
      <c r="H446" s="47" t="s">
        <v>97</v>
      </c>
      <c r="I446" s="47" t="s">
        <v>1058</v>
      </c>
      <c r="J446" s="47" t="s">
        <v>1058</v>
      </c>
      <c r="K446" s="47" t="s">
        <v>1058</v>
      </c>
      <c r="L446" s="47" t="s">
        <v>1058</v>
      </c>
      <c r="M446" s="369"/>
      <c r="N446" s="370"/>
      <c r="O446" s="47" t="s">
        <v>1058</v>
      </c>
      <c r="P446" s="47" t="s">
        <v>1058</v>
      </c>
      <c r="Q446" s="47"/>
      <c r="R446" s="47" t="s">
        <v>1058</v>
      </c>
      <c r="S446" s="47" t="s">
        <v>97</v>
      </c>
      <c r="T446" s="369" t="s">
        <v>1058</v>
      </c>
      <c r="U446" s="370"/>
      <c r="V446" s="47" t="s">
        <v>1058</v>
      </c>
      <c r="W446" s="47" t="s">
        <v>1058</v>
      </c>
      <c r="X446" s="47" t="s">
        <v>1058</v>
      </c>
      <c r="Y446" s="47"/>
      <c r="Z446" s="47" t="s">
        <v>1059</v>
      </c>
      <c r="AA446" s="369" t="s">
        <v>99</v>
      </c>
      <c r="AB446" s="370"/>
      <c r="AC446" s="47" t="s">
        <v>1058</v>
      </c>
      <c r="AD446" s="47" t="s">
        <v>1058</v>
      </c>
      <c r="AE446" s="47" t="s">
        <v>1058</v>
      </c>
      <c r="AF446" s="47" t="s">
        <v>1058</v>
      </c>
      <c r="AG446" s="47" t="s">
        <v>97</v>
      </c>
      <c r="AH446" s="369"/>
      <c r="AI446" s="370"/>
      <c r="AJ446" s="47" t="s">
        <v>97</v>
      </c>
      <c r="AK446" s="47" t="s">
        <v>1058</v>
      </c>
      <c r="AL446" s="47"/>
      <c r="AM446" s="48">
        <v>4</v>
      </c>
      <c r="AN446" s="48">
        <v>0</v>
      </c>
      <c r="AO446" s="48">
        <v>1</v>
      </c>
      <c r="AP446" s="48"/>
      <c r="AQ446" s="48">
        <v>0</v>
      </c>
      <c r="AR446" s="48">
        <v>0</v>
      </c>
      <c r="AS446" s="48">
        <v>0</v>
      </c>
      <c r="AT446" s="48">
        <v>0</v>
      </c>
      <c r="AU446" s="48">
        <v>5</v>
      </c>
      <c r="AV446" s="48">
        <v>1</v>
      </c>
      <c r="AW446" s="48"/>
      <c r="AX446" s="48"/>
      <c r="AY446" s="48"/>
      <c r="AZ446" s="47" t="s">
        <v>870</v>
      </c>
    </row>
    <row r="447" spans="1:52" x14ac:dyDescent="0.35">
      <c r="A447" s="427">
        <f t="shared" si="6"/>
        <v>445</v>
      </c>
      <c r="B447" s="47" t="s">
        <v>836</v>
      </c>
      <c r="C447" s="47" t="s">
        <v>837</v>
      </c>
      <c r="D447" s="47" t="s">
        <v>73</v>
      </c>
      <c r="E447" s="47" t="s">
        <v>132</v>
      </c>
      <c r="F447" s="47" t="s">
        <v>939</v>
      </c>
      <c r="G447" s="47" t="s">
        <v>58</v>
      </c>
      <c r="H447" s="47"/>
      <c r="I447" s="47" t="s">
        <v>97</v>
      </c>
      <c r="J447" s="47" t="s">
        <v>1058</v>
      </c>
      <c r="K447" s="47" t="s">
        <v>1058</v>
      </c>
      <c r="L447" s="47" t="s">
        <v>1058</v>
      </c>
      <c r="M447" s="369" t="s">
        <v>1058</v>
      </c>
      <c r="N447" s="370"/>
      <c r="O447" s="47" t="s">
        <v>1058</v>
      </c>
      <c r="P447" s="47" t="s">
        <v>1058</v>
      </c>
      <c r="Q447" s="47" t="s">
        <v>1058</v>
      </c>
      <c r="R447" s="47"/>
      <c r="S447" s="47" t="s">
        <v>97</v>
      </c>
      <c r="T447" s="369" t="s">
        <v>1058</v>
      </c>
      <c r="U447" s="370"/>
      <c r="V447" s="47" t="s">
        <v>1059</v>
      </c>
      <c r="W447" s="47" t="s">
        <v>1059</v>
      </c>
      <c r="X447" s="47" t="s">
        <v>1059</v>
      </c>
      <c r="Y447" s="47" t="s">
        <v>1059</v>
      </c>
      <c r="Z447" s="47" t="s">
        <v>99</v>
      </c>
      <c r="AA447" s="369"/>
      <c r="AB447" s="370"/>
      <c r="AC447" s="47" t="s">
        <v>1058</v>
      </c>
      <c r="AD447" s="47" t="s">
        <v>1058</v>
      </c>
      <c r="AE447" s="47" t="s">
        <v>1058</v>
      </c>
      <c r="AF447" s="47" t="s">
        <v>1058</v>
      </c>
      <c r="AG447" s="47" t="s">
        <v>97</v>
      </c>
      <c r="AH447" s="369"/>
      <c r="AI447" s="370"/>
      <c r="AJ447" s="47"/>
      <c r="AK447" s="47" t="s">
        <v>99</v>
      </c>
      <c r="AL447" s="47"/>
      <c r="AM447" s="48">
        <v>3</v>
      </c>
      <c r="AN447" s="48">
        <v>0</v>
      </c>
      <c r="AO447" s="48">
        <v>2</v>
      </c>
      <c r="AP447" s="48"/>
      <c r="AQ447" s="48">
        <v>0</v>
      </c>
      <c r="AR447" s="48">
        <v>0</v>
      </c>
      <c r="AS447" s="48">
        <v>0</v>
      </c>
      <c r="AT447" s="48">
        <v>0</v>
      </c>
      <c r="AU447" s="48">
        <v>20</v>
      </c>
      <c r="AV447" s="48">
        <v>4</v>
      </c>
      <c r="AW447" s="48"/>
      <c r="AX447" s="48"/>
      <c r="AY447" s="48"/>
      <c r="AZ447" s="47" t="s">
        <v>319</v>
      </c>
    </row>
    <row r="448" spans="1:52" x14ac:dyDescent="0.35">
      <c r="A448" s="427">
        <f t="shared" si="6"/>
        <v>446</v>
      </c>
      <c r="B448" s="47" t="s">
        <v>580</v>
      </c>
      <c r="C448" s="47" t="s">
        <v>581</v>
      </c>
      <c r="D448" s="47" t="s">
        <v>73</v>
      </c>
      <c r="E448" s="47" t="s">
        <v>132</v>
      </c>
      <c r="F448" s="47" t="s">
        <v>939</v>
      </c>
      <c r="G448" s="47" t="s">
        <v>58</v>
      </c>
      <c r="H448" s="47" t="s">
        <v>1058</v>
      </c>
      <c r="I448" s="47" t="s">
        <v>1058</v>
      </c>
      <c r="J448" s="47" t="s">
        <v>1058</v>
      </c>
      <c r="K448" s="47" t="s">
        <v>1058</v>
      </c>
      <c r="L448" s="47"/>
      <c r="M448" s="369" t="s">
        <v>97</v>
      </c>
      <c r="N448" s="370"/>
      <c r="O448" s="47" t="s">
        <v>1058</v>
      </c>
      <c r="P448" s="47" t="s">
        <v>1058</v>
      </c>
      <c r="Q448" s="47"/>
      <c r="R448" s="47" t="s">
        <v>1058</v>
      </c>
      <c r="S448" s="47" t="s">
        <v>97</v>
      </c>
      <c r="T448" s="369" t="s">
        <v>1058</v>
      </c>
      <c r="U448" s="370"/>
      <c r="V448" s="47" t="s">
        <v>1058</v>
      </c>
      <c r="W448" s="47" t="s">
        <v>1058</v>
      </c>
      <c r="X448" s="47" t="s">
        <v>1058</v>
      </c>
      <c r="Y448" s="47" t="s">
        <v>1058</v>
      </c>
      <c r="Z448" s="47"/>
      <c r="AA448" s="369"/>
      <c r="AB448" s="370"/>
      <c r="AC448" s="47" t="s">
        <v>1058</v>
      </c>
      <c r="AD448" s="47" t="s">
        <v>97</v>
      </c>
      <c r="AE448" s="47"/>
      <c r="AF448" s="47" t="s">
        <v>1058</v>
      </c>
      <c r="AG448" s="47" t="s">
        <v>1058</v>
      </c>
      <c r="AH448" s="369" t="s">
        <v>1058</v>
      </c>
      <c r="AI448" s="370"/>
      <c r="AJ448" s="47" t="s">
        <v>1058</v>
      </c>
      <c r="AK448" s="47" t="s">
        <v>1058</v>
      </c>
      <c r="AL448" s="47"/>
      <c r="AM448" s="48">
        <v>3</v>
      </c>
      <c r="AN448" s="48">
        <v>0</v>
      </c>
      <c r="AO448" s="48">
        <v>0</v>
      </c>
      <c r="AP448" s="48"/>
      <c r="AQ448" s="48">
        <v>0</v>
      </c>
      <c r="AR448" s="48">
        <v>0</v>
      </c>
      <c r="AS448" s="48">
        <v>0</v>
      </c>
      <c r="AT448" s="48">
        <v>0</v>
      </c>
      <c r="AU448" s="48">
        <v>0</v>
      </c>
      <c r="AV448" s="48">
        <v>0</v>
      </c>
      <c r="AW448" s="48"/>
      <c r="AX448" s="48"/>
      <c r="AY448" s="48"/>
      <c r="AZ448" s="47" t="s">
        <v>319</v>
      </c>
    </row>
    <row r="449" spans="1:52" x14ac:dyDescent="0.35">
      <c r="A449" s="427">
        <f t="shared" si="6"/>
        <v>447</v>
      </c>
      <c r="B449" s="47" t="s">
        <v>999</v>
      </c>
      <c r="C449" s="47" t="s">
        <v>1000</v>
      </c>
      <c r="D449" s="47" t="s">
        <v>801</v>
      </c>
      <c r="E449" s="47" t="s">
        <v>132</v>
      </c>
      <c r="F449" s="47" t="s">
        <v>1778</v>
      </c>
      <c r="G449" s="47" t="s">
        <v>69</v>
      </c>
      <c r="H449" s="47" t="s">
        <v>415</v>
      </c>
      <c r="I449" s="47" t="s">
        <v>415</v>
      </c>
      <c r="J449" s="47" t="s">
        <v>415</v>
      </c>
      <c r="K449" s="47" t="s">
        <v>415</v>
      </c>
      <c r="L449" s="47" t="s">
        <v>415</v>
      </c>
      <c r="M449" s="369"/>
      <c r="N449" s="370"/>
      <c r="O449" s="47" t="s">
        <v>415</v>
      </c>
      <c r="P449" s="47" t="s">
        <v>415</v>
      </c>
      <c r="Q449" s="47" t="s">
        <v>415</v>
      </c>
      <c r="R449" s="47" t="s">
        <v>415</v>
      </c>
      <c r="S449" s="47" t="s">
        <v>415</v>
      </c>
      <c r="T449" s="369"/>
      <c r="U449" s="370"/>
      <c r="V449" s="47" t="s">
        <v>415</v>
      </c>
      <c r="W449" s="47" t="s">
        <v>415</v>
      </c>
      <c r="X449" s="47" t="s">
        <v>415</v>
      </c>
      <c r="Y449" s="47" t="s">
        <v>415</v>
      </c>
      <c r="Z449" s="47" t="s">
        <v>415</v>
      </c>
      <c r="AA449" s="369"/>
      <c r="AB449" s="370"/>
      <c r="AC449" s="47" t="s">
        <v>415</v>
      </c>
      <c r="AD449" s="47" t="s">
        <v>415</v>
      </c>
      <c r="AE449" s="47" t="s">
        <v>415</v>
      </c>
      <c r="AF449" s="47" t="s">
        <v>415</v>
      </c>
      <c r="AG449" s="47" t="s">
        <v>415</v>
      </c>
      <c r="AH449" s="369"/>
      <c r="AI449" s="370"/>
      <c r="AJ449" s="47" t="s">
        <v>415</v>
      </c>
      <c r="AK449" s="47" t="s">
        <v>415</v>
      </c>
      <c r="AL449" s="47"/>
      <c r="AM449" s="48"/>
      <c r="AN449" s="48"/>
      <c r="AO449" s="48"/>
      <c r="AP449" s="48"/>
      <c r="AQ449" s="48"/>
      <c r="AR449" s="48"/>
      <c r="AS449" s="48"/>
      <c r="AT449" s="48"/>
      <c r="AU449" s="48">
        <v>0</v>
      </c>
      <c r="AV449" s="48"/>
      <c r="AW449" s="48"/>
      <c r="AX449" s="48"/>
      <c r="AY449" s="48"/>
      <c r="AZ449" s="47" t="s">
        <v>1067</v>
      </c>
    </row>
    <row r="450" spans="1:52" x14ac:dyDescent="0.35">
      <c r="A450" s="427">
        <f t="shared" si="6"/>
        <v>448</v>
      </c>
      <c r="B450" s="47" t="s">
        <v>996</v>
      </c>
      <c r="C450" s="47" t="s">
        <v>997</v>
      </c>
      <c r="D450" s="47" t="s">
        <v>801</v>
      </c>
      <c r="E450" s="47" t="s">
        <v>132</v>
      </c>
      <c r="F450" s="47" t="s">
        <v>1778</v>
      </c>
      <c r="G450" s="47" t="s">
        <v>69</v>
      </c>
      <c r="H450" s="47" t="s">
        <v>415</v>
      </c>
      <c r="I450" s="47" t="s">
        <v>415</v>
      </c>
      <c r="J450" s="47" t="s">
        <v>415</v>
      </c>
      <c r="K450" s="47"/>
      <c r="L450" s="47"/>
      <c r="M450" s="369"/>
      <c r="N450" s="370"/>
      <c r="O450" s="47"/>
      <c r="P450" s="47"/>
      <c r="Q450" s="47"/>
      <c r="R450" s="47" t="s">
        <v>415</v>
      </c>
      <c r="S450" s="47" t="s">
        <v>415</v>
      </c>
      <c r="T450" s="369"/>
      <c r="U450" s="370"/>
      <c r="V450" s="47" t="s">
        <v>415</v>
      </c>
      <c r="W450" s="47" t="s">
        <v>415</v>
      </c>
      <c r="X450" s="47" t="s">
        <v>415</v>
      </c>
      <c r="Y450" s="47" t="s">
        <v>415</v>
      </c>
      <c r="Z450" s="47" t="s">
        <v>415</v>
      </c>
      <c r="AA450" s="369"/>
      <c r="AB450" s="370"/>
      <c r="AC450" s="47" t="s">
        <v>415</v>
      </c>
      <c r="AD450" s="47" t="s">
        <v>415</v>
      </c>
      <c r="AE450" s="47" t="s">
        <v>415</v>
      </c>
      <c r="AF450" s="47" t="s">
        <v>415</v>
      </c>
      <c r="AG450" s="47" t="s">
        <v>415</v>
      </c>
      <c r="AH450" s="369"/>
      <c r="AI450" s="370"/>
      <c r="AJ450" s="47"/>
      <c r="AK450" s="47"/>
      <c r="AL450" s="47"/>
      <c r="AM450" s="48"/>
      <c r="AN450" s="48"/>
      <c r="AO450" s="48"/>
      <c r="AP450" s="48"/>
      <c r="AQ450" s="48"/>
      <c r="AR450" s="48"/>
      <c r="AS450" s="48"/>
      <c r="AT450" s="48"/>
      <c r="AU450" s="48">
        <v>0</v>
      </c>
      <c r="AV450" s="48"/>
      <c r="AW450" s="48"/>
      <c r="AX450" s="48"/>
      <c r="AY450" s="48"/>
      <c r="AZ450" s="47" t="s">
        <v>1067</v>
      </c>
    </row>
    <row r="451" spans="1:52" x14ac:dyDescent="0.35">
      <c r="A451" s="427">
        <f t="shared" si="6"/>
        <v>449</v>
      </c>
      <c r="B451" s="47" t="s">
        <v>993</v>
      </c>
      <c r="C451" s="47" t="s">
        <v>994</v>
      </c>
      <c r="D451" s="47" t="s">
        <v>801</v>
      </c>
      <c r="E451" s="47" t="s">
        <v>132</v>
      </c>
      <c r="F451" s="47" t="s">
        <v>1778</v>
      </c>
      <c r="G451" s="47" t="s">
        <v>69</v>
      </c>
      <c r="H451" s="47" t="s">
        <v>415</v>
      </c>
      <c r="I451" s="47" t="s">
        <v>415</v>
      </c>
      <c r="J451" s="47" t="s">
        <v>415</v>
      </c>
      <c r="K451" s="47" t="s">
        <v>415</v>
      </c>
      <c r="L451" s="47" t="s">
        <v>415</v>
      </c>
      <c r="M451" s="369"/>
      <c r="N451" s="370"/>
      <c r="O451" s="47" t="s">
        <v>415</v>
      </c>
      <c r="P451" s="47" t="s">
        <v>415</v>
      </c>
      <c r="Q451" s="47"/>
      <c r="R451" s="47" t="s">
        <v>415</v>
      </c>
      <c r="S451" s="47" t="s">
        <v>415</v>
      </c>
      <c r="T451" s="369"/>
      <c r="U451" s="370"/>
      <c r="V451" s="47" t="s">
        <v>415</v>
      </c>
      <c r="W451" s="47" t="s">
        <v>415</v>
      </c>
      <c r="X451" s="47" t="s">
        <v>415</v>
      </c>
      <c r="Y451" s="47" t="s">
        <v>415</v>
      </c>
      <c r="Z451" s="47" t="s">
        <v>415</v>
      </c>
      <c r="AA451" s="369"/>
      <c r="AB451" s="370"/>
      <c r="AC451" s="47" t="s">
        <v>415</v>
      </c>
      <c r="AD451" s="47" t="s">
        <v>415</v>
      </c>
      <c r="AE451" s="47" t="s">
        <v>415</v>
      </c>
      <c r="AF451" s="47" t="s">
        <v>415</v>
      </c>
      <c r="AG451" s="47" t="s">
        <v>415</v>
      </c>
      <c r="AH451" s="369"/>
      <c r="AI451" s="370"/>
      <c r="AJ451" s="47" t="s">
        <v>415</v>
      </c>
      <c r="AK451" s="47" t="s">
        <v>415</v>
      </c>
      <c r="AL451" s="47"/>
      <c r="AM451" s="48"/>
      <c r="AN451" s="48"/>
      <c r="AO451" s="48"/>
      <c r="AP451" s="48"/>
      <c r="AQ451" s="48"/>
      <c r="AR451" s="48"/>
      <c r="AS451" s="48"/>
      <c r="AT451" s="48"/>
      <c r="AU451" s="48">
        <v>0</v>
      </c>
      <c r="AV451" s="48"/>
      <c r="AW451" s="48"/>
      <c r="AX451" s="48"/>
      <c r="AY451" s="48"/>
      <c r="AZ451" s="47" t="s">
        <v>1067</v>
      </c>
    </row>
    <row r="452" spans="1:52" x14ac:dyDescent="0.35">
      <c r="A452" s="427">
        <f t="shared" ref="A452:A457" si="7">ROW()-2</f>
        <v>450</v>
      </c>
      <c r="B452" s="47" t="s">
        <v>990</v>
      </c>
      <c r="C452" s="47" t="s">
        <v>991</v>
      </c>
      <c r="D452" s="47" t="s">
        <v>801</v>
      </c>
      <c r="E452" s="47" t="s">
        <v>132</v>
      </c>
      <c r="F452" s="47" t="s">
        <v>1778</v>
      </c>
      <c r="G452" s="47" t="s">
        <v>69</v>
      </c>
      <c r="H452" s="47" t="s">
        <v>415</v>
      </c>
      <c r="I452" s="47" t="s">
        <v>415</v>
      </c>
      <c r="J452" s="47" t="s">
        <v>415</v>
      </c>
      <c r="K452" s="47" t="s">
        <v>415</v>
      </c>
      <c r="L452" s="47" t="s">
        <v>415</v>
      </c>
      <c r="M452" s="369"/>
      <c r="N452" s="370"/>
      <c r="O452" s="47" t="s">
        <v>415</v>
      </c>
      <c r="P452" s="47" t="s">
        <v>415</v>
      </c>
      <c r="Q452" s="47" t="s">
        <v>415</v>
      </c>
      <c r="R452" s="47" t="s">
        <v>415</v>
      </c>
      <c r="S452" s="47" t="s">
        <v>415</v>
      </c>
      <c r="T452" s="369"/>
      <c r="U452" s="370"/>
      <c r="V452" s="47" t="s">
        <v>415</v>
      </c>
      <c r="W452" s="47" t="s">
        <v>415</v>
      </c>
      <c r="X452" s="47" t="s">
        <v>415</v>
      </c>
      <c r="Y452" s="47" t="s">
        <v>415</v>
      </c>
      <c r="Z452" s="47" t="s">
        <v>415</v>
      </c>
      <c r="AA452" s="369"/>
      <c r="AB452" s="370"/>
      <c r="AC452" s="47" t="s">
        <v>415</v>
      </c>
      <c r="AD452" s="47" t="s">
        <v>415</v>
      </c>
      <c r="AE452" s="47" t="s">
        <v>415</v>
      </c>
      <c r="AF452" s="47" t="s">
        <v>415</v>
      </c>
      <c r="AG452" s="47" t="s">
        <v>415</v>
      </c>
      <c r="AH452" s="369"/>
      <c r="AI452" s="370"/>
      <c r="AJ452" s="47" t="s">
        <v>415</v>
      </c>
      <c r="AK452" s="47" t="s">
        <v>415</v>
      </c>
      <c r="AL452" s="47"/>
      <c r="AM452" s="48"/>
      <c r="AN452" s="48"/>
      <c r="AO452" s="48"/>
      <c r="AP452" s="48"/>
      <c r="AQ452" s="48"/>
      <c r="AR452" s="48"/>
      <c r="AS452" s="48"/>
      <c r="AT452" s="48"/>
      <c r="AU452" s="48">
        <v>0</v>
      </c>
      <c r="AV452" s="48"/>
      <c r="AW452" s="48"/>
      <c r="AX452" s="48"/>
      <c r="AY452" s="48"/>
      <c r="AZ452" s="47" t="s">
        <v>1067</v>
      </c>
    </row>
    <row r="453" spans="1:52" x14ac:dyDescent="0.35">
      <c r="A453" s="427">
        <f t="shared" si="7"/>
        <v>451</v>
      </c>
      <c r="B453" s="47" t="s">
        <v>889</v>
      </c>
      <c r="C453" s="47" t="s">
        <v>890</v>
      </c>
      <c r="D453" s="47" t="s">
        <v>801</v>
      </c>
      <c r="E453" s="47" t="s">
        <v>132</v>
      </c>
      <c r="F453" s="47" t="s">
        <v>1778</v>
      </c>
      <c r="G453" s="47" t="s">
        <v>58</v>
      </c>
      <c r="H453" s="47" t="s">
        <v>1517</v>
      </c>
      <c r="I453" s="47"/>
      <c r="J453" s="47" t="s">
        <v>1517</v>
      </c>
      <c r="K453" s="47" t="s">
        <v>1517</v>
      </c>
      <c r="L453" s="47" t="s">
        <v>415</v>
      </c>
      <c r="M453" s="369"/>
      <c r="N453" s="370"/>
      <c r="O453" s="47" t="s">
        <v>1517</v>
      </c>
      <c r="P453" s="47" t="s">
        <v>1517</v>
      </c>
      <c r="Q453" s="47" t="s">
        <v>1517</v>
      </c>
      <c r="R453" s="47" t="s">
        <v>1517</v>
      </c>
      <c r="S453" s="47" t="s">
        <v>415</v>
      </c>
      <c r="T453" s="369"/>
      <c r="U453" s="370"/>
      <c r="V453" s="47" t="s">
        <v>1517</v>
      </c>
      <c r="W453" s="47" t="s">
        <v>1517</v>
      </c>
      <c r="X453" s="47" t="s">
        <v>1517</v>
      </c>
      <c r="Y453" s="47" t="s">
        <v>1517</v>
      </c>
      <c r="Z453" s="47"/>
      <c r="AA453" s="369"/>
      <c r="AB453" s="370"/>
      <c r="AC453" s="47" t="s">
        <v>1517</v>
      </c>
      <c r="AD453" s="47" t="s">
        <v>1517</v>
      </c>
      <c r="AE453" s="47" t="s">
        <v>1517</v>
      </c>
      <c r="AF453" s="47" t="s">
        <v>1517</v>
      </c>
      <c r="AG453" s="47" t="s">
        <v>415</v>
      </c>
      <c r="AH453" s="369"/>
      <c r="AI453" s="370"/>
      <c r="AJ453" s="47"/>
      <c r="AK453" s="47" t="s">
        <v>1517</v>
      </c>
      <c r="AL453" s="47"/>
      <c r="AM453" s="48">
        <v>0</v>
      </c>
      <c r="AN453" s="48">
        <v>0</v>
      </c>
      <c r="AO453" s="48">
        <v>0</v>
      </c>
      <c r="AP453" s="48"/>
      <c r="AQ453" s="48">
        <v>0</v>
      </c>
      <c r="AR453" s="48">
        <v>0</v>
      </c>
      <c r="AS453" s="48">
        <v>0</v>
      </c>
      <c r="AT453" s="48">
        <v>0</v>
      </c>
      <c r="AU453" s="48">
        <v>0</v>
      </c>
      <c r="AV453" s="48">
        <v>0</v>
      </c>
      <c r="AW453" s="48"/>
      <c r="AX453" s="48"/>
      <c r="AY453" s="48"/>
      <c r="AZ453" s="47" t="s">
        <v>1068</v>
      </c>
    </row>
    <row r="454" spans="1:52" x14ac:dyDescent="0.35">
      <c r="A454" s="427">
        <f t="shared" si="7"/>
        <v>452</v>
      </c>
      <c r="B454" s="47" t="s">
        <v>833</v>
      </c>
      <c r="C454" s="47" t="s">
        <v>834</v>
      </c>
      <c r="D454" s="47" t="s">
        <v>801</v>
      </c>
      <c r="E454" s="47" t="s">
        <v>132</v>
      </c>
      <c r="F454" s="47" t="s">
        <v>1778</v>
      </c>
      <c r="G454" s="47" t="s">
        <v>58</v>
      </c>
      <c r="H454" s="47" t="s">
        <v>1058</v>
      </c>
      <c r="I454" s="47" t="s">
        <v>1058</v>
      </c>
      <c r="J454" s="47" t="s">
        <v>1058</v>
      </c>
      <c r="K454" s="47" t="s">
        <v>1058</v>
      </c>
      <c r="L454" s="47" t="s">
        <v>97</v>
      </c>
      <c r="M454" s="369"/>
      <c r="N454" s="370"/>
      <c r="O454" s="47" t="s">
        <v>1058</v>
      </c>
      <c r="P454" s="47" t="s">
        <v>1058</v>
      </c>
      <c r="Q454" s="47" t="s">
        <v>1058</v>
      </c>
      <c r="R454" s="47" t="s">
        <v>1058</v>
      </c>
      <c r="S454" s="47" t="s">
        <v>97</v>
      </c>
      <c r="T454" s="369"/>
      <c r="U454" s="370"/>
      <c r="V454" s="47" t="s">
        <v>1058</v>
      </c>
      <c r="W454" s="47" t="s">
        <v>1058</v>
      </c>
      <c r="X454" s="47" t="s">
        <v>1058</v>
      </c>
      <c r="Y454" s="47" t="s">
        <v>1058</v>
      </c>
      <c r="Z454" s="47" t="s">
        <v>97</v>
      </c>
      <c r="AA454" s="369"/>
      <c r="AB454" s="370"/>
      <c r="AC454" s="47" t="s">
        <v>1058</v>
      </c>
      <c r="AD454" s="47" t="s">
        <v>1058</v>
      </c>
      <c r="AE454" s="47" t="s">
        <v>1058</v>
      </c>
      <c r="AF454" s="47" t="s">
        <v>1058</v>
      </c>
      <c r="AG454" s="47" t="s">
        <v>97</v>
      </c>
      <c r="AH454" s="369"/>
      <c r="AI454" s="370"/>
      <c r="AJ454" s="47" t="s">
        <v>1058</v>
      </c>
      <c r="AK454" s="47"/>
      <c r="AL454" s="47"/>
      <c r="AM454" s="48">
        <v>4</v>
      </c>
      <c r="AN454" s="48">
        <v>0</v>
      </c>
      <c r="AO454" s="48">
        <v>0</v>
      </c>
      <c r="AP454" s="48"/>
      <c r="AQ454" s="48">
        <v>0</v>
      </c>
      <c r="AR454" s="48">
        <v>0</v>
      </c>
      <c r="AS454" s="48">
        <v>0</v>
      </c>
      <c r="AT454" s="48">
        <v>0</v>
      </c>
      <c r="AU454" s="48">
        <v>0</v>
      </c>
      <c r="AV454" s="48">
        <v>0</v>
      </c>
      <c r="AW454" s="48"/>
      <c r="AX454" s="48"/>
      <c r="AY454" s="48"/>
      <c r="AZ454" s="47" t="s">
        <v>1067</v>
      </c>
    </row>
    <row r="455" spans="1:52" x14ac:dyDescent="0.35">
      <c r="A455" s="427">
        <f t="shared" si="7"/>
        <v>453</v>
      </c>
      <c r="B455" s="47" t="s">
        <v>583</v>
      </c>
      <c r="C455" s="47" t="s">
        <v>584</v>
      </c>
      <c r="D455" s="47" t="s">
        <v>801</v>
      </c>
      <c r="E455" s="47" t="s">
        <v>132</v>
      </c>
      <c r="F455" s="47" t="s">
        <v>1778</v>
      </c>
      <c r="G455" s="47" t="s">
        <v>58</v>
      </c>
      <c r="H455" s="47" t="s">
        <v>1058</v>
      </c>
      <c r="I455" s="47" t="s">
        <v>1058</v>
      </c>
      <c r="J455" s="47" t="s">
        <v>1058</v>
      </c>
      <c r="K455" s="47" t="s">
        <v>1058</v>
      </c>
      <c r="L455" s="47" t="s">
        <v>97</v>
      </c>
      <c r="M455" s="369"/>
      <c r="N455" s="370"/>
      <c r="O455" s="47" t="s">
        <v>1058</v>
      </c>
      <c r="P455" s="47" t="s">
        <v>1058</v>
      </c>
      <c r="Q455" s="47" t="s">
        <v>1058</v>
      </c>
      <c r="R455" s="47" t="s">
        <v>1058</v>
      </c>
      <c r="S455" s="47" t="s">
        <v>97</v>
      </c>
      <c r="T455" s="369"/>
      <c r="U455" s="370"/>
      <c r="V455" s="47" t="s">
        <v>1058</v>
      </c>
      <c r="W455" s="47" t="s">
        <v>1058</v>
      </c>
      <c r="X455" s="47"/>
      <c r="Y455" s="47" t="s">
        <v>1058</v>
      </c>
      <c r="Z455" s="47" t="s">
        <v>97</v>
      </c>
      <c r="AA455" s="369"/>
      <c r="AB455" s="370"/>
      <c r="AC455" s="47" t="s">
        <v>1058</v>
      </c>
      <c r="AD455" s="47" t="s">
        <v>1058</v>
      </c>
      <c r="AE455" s="47" t="s">
        <v>1058</v>
      </c>
      <c r="AF455" s="47" t="s">
        <v>1058</v>
      </c>
      <c r="AG455" s="47" t="s">
        <v>97</v>
      </c>
      <c r="AH455" s="369"/>
      <c r="AI455" s="370"/>
      <c r="AJ455" s="47" t="s">
        <v>1058</v>
      </c>
      <c r="AK455" s="47" t="s">
        <v>1058</v>
      </c>
      <c r="AL455" s="47"/>
      <c r="AM455" s="48">
        <v>4</v>
      </c>
      <c r="AN455" s="48">
        <v>0</v>
      </c>
      <c r="AO455" s="48">
        <v>0</v>
      </c>
      <c r="AP455" s="48"/>
      <c r="AQ455" s="48">
        <v>0</v>
      </c>
      <c r="AR455" s="48">
        <v>0</v>
      </c>
      <c r="AS455" s="48">
        <v>0</v>
      </c>
      <c r="AT455" s="48">
        <v>0</v>
      </c>
      <c r="AU455" s="48">
        <v>0</v>
      </c>
      <c r="AV455" s="48">
        <v>0</v>
      </c>
      <c r="AW455" s="48"/>
      <c r="AX455" s="48"/>
      <c r="AY455" s="48"/>
      <c r="AZ455" s="47" t="s">
        <v>1067</v>
      </c>
    </row>
    <row r="456" spans="1:52" x14ac:dyDescent="0.35">
      <c r="A456" s="427">
        <f t="shared" si="7"/>
        <v>454</v>
      </c>
      <c r="B456" s="47" t="s">
        <v>544</v>
      </c>
      <c r="C456" s="47" t="s">
        <v>545</v>
      </c>
      <c r="D456" s="47" t="s">
        <v>801</v>
      </c>
      <c r="E456" s="47" t="s">
        <v>132</v>
      </c>
      <c r="F456" s="47" t="s">
        <v>1778</v>
      </c>
      <c r="G456" s="47" t="s">
        <v>58</v>
      </c>
      <c r="H456" s="47" t="s">
        <v>1058</v>
      </c>
      <c r="I456" s="47" t="s">
        <v>1058</v>
      </c>
      <c r="J456" s="47" t="s">
        <v>1058</v>
      </c>
      <c r="K456" s="47"/>
      <c r="L456" s="47"/>
      <c r="M456" s="369"/>
      <c r="N456" s="370"/>
      <c r="O456" s="47" t="s">
        <v>1058</v>
      </c>
      <c r="P456" s="47" t="s">
        <v>1058</v>
      </c>
      <c r="Q456" s="47" t="s">
        <v>1058</v>
      </c>
      <c r="R456" s="47" t="s">
        <v>1058</v>
      </c>
      <c r="S456" s="47" t="s">
        <v>97</v>
      </c>
      <c r="T456" s="369"/>
      <c r="U456" s="370"/>
      <c r="V456" s="47" t="s">
        <v>1058</v>
      </c>
      <c r="W456" s="47" t="s">
        <v>1058</v>
      </c>
      <c r="X456" s="47" t="s">
        <v>1058</v>
      </c>
      <c r="Y456" s="47" t="s">
        <v>1058</v>
      </c>
      <c r="Z456" s="47" t="s">
        <v>97</v>
      </c>
      <c r="AA456" s="369"/>
      <c r="AB456" s="370"/>
      <c r="AC456" s="47" t="s">
        <v>1058</v>
      </c>
      <c r="AD456" s="47" t="s">
        <v>1058</v>
      </c>
      <c r="AE456" s="47" t="s">
        <v>1058</v>
      </c>
      <c r="AF456" s="47" t="s">
        <v>1058</v>
      </c>
      <c r="AG456" s="47" t="s">
        <v>97</v>
      </c>
      <c r="AH456" s="369"/>
      <c r="AI456" s="370"/>
      <c r="AJ456" s="47" t="s">
        <v>1058</v>
      </c>
      <c r="AK456" s="47" t="s">
        <v>1058</v>
      </c>
      <c r="AL456" s="47"/>
      <c r="AM456" s="48">
        <v>3</v>
      </c>
      <c r="AN456" s="48">
        <v>0</v>
      </c>
      <c r="AO456" s="48">
        <v>0</v>
      </c>
      <c r="AP456" s="48"/>
      <c r="AQ456" s="48">
        <v>0</v>
      </c>
      <c r="AR456" s="48">
        <v>0</v>
      </c>
      <c r="AS456" s="48">
        <v>0</v>
      </c>
      <c r="AT456" s="48">
        <v>0</v>
      </c>
      <c r="AU456" s="48">
        <v>0</v>
      </c>
      <c r="AV456" s="48">
        <v>0</v>
      </c>
      <c r="AW456" s="48"/>
      <c r="AX456" s="48"/>
      <c r="AY456" s="48"/>
      <c r="AZ456" s="47" t="s">
        <v>1067</v>
      </c>
    </row>
    <row r="457" spans="1:52" x14ac:dyDescent="0.35">
      <c r="A457" s="427">
        <f t="shared" si="7"/>
        <v>455</v>
      </c>
      <c r="B457" s="47" t="s">
        <v>541</v>
      </c>
      <c r="C457" s="47" t="s">
        <v>542</v>
      </c>
      <c r="D457" s="47" t="s">
        <v>801</v>
      </c>
      <c r="E457" s="47" t="s">
        <v>132</v>
      </c>
      <c r="F457" s="47" t="s">
        <v>1778</v>
      </c>
      <c r="G457" s="47" t="s">
        <v>58</v>
      </c>
      <c r="H457" s="47" t="s">
        <v>1058</v>
      </c>
      <c r="I457" s="47" t="s">
        <v>1058</v>
      </c>
      <c r="J457" s="47" t="s">
        <v>1058</v>
      </c>
      <c r="K457" s="47" t="s">
        <v>1058</v>
      </c>
      <c r="L457" s="47" t="s">
        <v>97</v>
      </c>
      <c r="M457" s="369"/>
      <c r="N457" s="370"/>
      <c r="O457" s="47"/>
      <c r="P457" s="47" t="s">
        <v>1058</v>
      </c>
      <c r="Q457" s="47" t="s">
        <v>1058</v>
      </c>
      <c r="R457" s="47" t="s">
        <v>1058</v>
      </c>
      <c r="S457" s="47" t="s">
        <v>97</v>
      </c>
      <c r="T457" s="369"/>
      <c r="U457" s="370"/>
      <c r="V457" s="47" t="s">
        <v>1058</v>
      </c>
      <c r="W457" s="47" t="s">
        <v>1058</v>
      </c>
      <c r="X457" s="47" t="s">
        <v>1058</v>
      </c>
      <c r="Y457" s="47" t="s">
        <v>1058</v>
      </c>
      <c r="Z457" s="47" t="s">
        <v>97</v>
      </c>
      <c r="AA457" s="369"/>
      <c r="AB457" s="370"/>
      <c r="AC457" s="47" t="s">
        <v>1058</v>
      </c>
      <c r="AD457" s="47" t="s">
        <v>1058</v>
      </c>
      <c r="AE457" s="47" t="s">
        <v>1058</v>
      </c>
      <c r="AF457" s="47" t="s">
        <v>1058</v>
      </c>
      <c r="AG457" s="47" t="s">
        <v>97</v>
      </c>
      <c r="AH457" s="369"/>
      <c r="AI457" s="370"/>
      <c r="AJ457" s="47"/>
      <c r="AK457" s="47" t="s">
        <v>1058</v>
      </c>
      <c r="AL457" s="47"/>
      <c r="AM457" s="48">
        <v>4</v>
      </c>
      <c r="AN457" s="48">
        <v>0</v>
      </c>
      <c r="AO457" s="48">
        <v>0</v>
      </c>
      <c r="AP457" s="48"/>
      <c r="AQ457" s="48">
        <v>0</v>
      </c>
      <c r="AR457" s="48">
        <v>0</v>
      </c>
      <c r="AS457" s="48">
        <v>0</v>
      </c>
      <c r="AT457" s="48">
        <v>0</v>
      </c>
      <c r="AU457" s="48">
        <v>0</v>
      </c>
      <c r="AV457" s="48">
        <v>0</v>
      </c>
      <c r="AW457" s="48"/>
      <c r="AX457" s="48"/>
      <c r="AY457" s="48"/>
      <c r="AZ457" s="47" t="s">
        <v>1067</v>
      </c>
    </row>
  </sheetData>
  <autoFilter ref="A2:AZ457" xr:uid="{F281A31C-D65D-4AD0-95AC-D0D62336338A}"/>
  <pageMargins left="1" right="1" top="1" bottom="1" header="0.3" footer="0.3"/>
  <pageSetup orientation="portrait" r:id="rId1"/>
  <headerFooter>
    <oddFooter>&amp;C&amp;1#&amp;"Calibri"&amp;10&amp;K0000FFINTERNAL Datalogic Confidential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B64EC-0E7F-4523-918F-EED2226F08CD}">
  <sheetPr>
    <outlinePr summaryBelow="0"/>
  </sheetPr>
  <dimension ref="A1:BW408"/>
  <sheetViews>
    <sheetView zoomScale="85" zoomScaleNormal="85" workbookViewId="0">
      <pane xSplit="9" ySplit="2" topLeftCell="BS225" activePane="bottomRight" state="frozen"/>
      <selection pane="topRight" activeCell="J1" sqref="J1"/>
      <selection pane="bottomLeft" activeCell="A3" sqref="A3"/>
      <selection pane="bottomRight" activeCell="BU216" sqref="BU216"/>
    </sheetView>
  </sheetViews>
  <sheetFormatPr defaultRowHeight="14.5" x14ac:dyDescent="0.35"/>
  <cols>
    <col min="1" max="1" width="9.7265625" style="56" bestFit="1" customWidth="1"/>
    <col min="2" max="2" width="23.1796875" style="56" customWidth="1"/>
    <col min="3" max="3" width="14.453125" style="56" bestFit="1" customWidth="1"/>
    <col min="4" max="4" width="12.453125" style="56" customWidth="1"/>
    <col min="5" max="5" width="9.54296875" style="56" bestFit="1" customWidth="1"/>
    <col min="6" max="6" width="8.453125" style="56" bestFit="1" customWidth="1"/>
    <col min="7" max="7" width="15.6328125" style="56" bestFit="1" customWidth="1"/>
    <col min="8" max="8" width="11.1796875" style="56" bestFit="1" customWidth="1"/>
    <col min="9" max="9" width="13.26953125" style="56" bestFit="1" customWidth="1"/>
    <col min="10" max="18" width="6.1796875" style="56" bestFit="1" customWidth="1"/>
    <col min="19" max="39" width="7" style="56" bestFit="1" customWidth="1"/>
    <col min="40" max="40" width="7" style="209" customWidth="1"/>
    <col min="41" max="42" width="23.26953125" style="56" bestFit="1" customWidth="1"/>
    <col min="43" max="43" width="22.26953125" style="187" bestFit="1" customWidth="1"/>
    <col min="44" max="44" width="16.7265625" style="187" bestFit="1" customWidth="1"/>
    <col min="45" max="45" width="16.7265625" style="187" customWidth="1"/>
    <col min="46" max="46" width="19" style="187" bestFit="1" customWidth="1"/>
    <col min="47" max="47" width="20.26953125" style="187" bestFit="1" customWidth="1"/>
    <col min="48" max="48" width="16.81640625" style="187" bestFit="1" customWidth="1"/>
    <col min="49" max="49" width="18.1796875" style="187" bestFit="1" customWidth="1"/>
    <col min="50" max="50" width="16.6328125" style="56" bestFit="1" customWidth="1"/>
    <col min="51" max="51" width="12.08984375" style="56" bestFit="1" customWidth="1"/>
    <col min="52" max="52" width="9.26953125" style="56" bestFit="1" customWidth="1"/>
    <col min="53" max="53" width="16.81640625" style="56" bestFit="1" customWidth="1"/>
    <col min="54" max="54" width="14.7265625" style="56" bestFit="1" customWidth="1"/>
    <col min="55" max="55" width="10.1796875" style="56" bestFit="1" customWidth="1"/>
    <col min="56" max="57" width="9.36328125" style="56" bestFit="1" customWidth="1"/>
    <col min="58" max="58" width="9.36328125" style="187" customWidth="1"/>
    <col min="59" max="63" width="9.36328125" style="56" bestFit="1" customWidth="1"/>
    <col min="64" max="64" width="13.54296875" style="56" bestFit="1" customWidth="1"/>
    <col min="65" max="65" width="16.7265625" style="56" bestFit="1" customWidth="1"/>
    <col min="66" max="66" width="16.54296875" style="56" bestFit="1" customWidth="1"/>
    <col min="67" max="67" width="13.90625" style="56" bestFit="1" customWidth="1"/>
    <col min="68" max="68" width="16.7265625" style="56" bestFit="1" customWidth="1"/>
    <col min="69" max="70" width="12.6328125" style="56" bestFit="1" customWidth="1"/>
    <col min="71" max="71" width="12.26953125" style="56" bestFit="1" customWidth="1"/>
    <col min="72" max="72" width="20.36328125" style="56" bestFit="1" customWidth="1"/>
    <col min="73" max="73" width="14" style="56" bestFit="1" customWidth="1"/>
    <col min="74" max="16384" width="8.7265625" style="56"/>
  </cols>
  <sheetData>
    <row r="1" spans="1:75" x14ac:dyDescent="0.35">
      <c r="A1" s="200">
        <v>1</v>
      </c>
      <c r="B1" s="200">
        <v>2</v>
      </c>
      <c r="C1" s="200">
        <v>3</v>
      </c>
      <c r="D1" s="200">
        <v>4</v>
      </c>
      <c r="E1" s="200">
        <v>5</v>
      </c>
      <c r="F1" s="200">
        <v>6</v>
      </c>
      <c r="G1" s="200">
        <v>7</v>
      </c>
      <c r="H1" s="200">
        <v>8</v>
      </c>
      <c r="I1" s="200">
        <v>9</v>
      </c>
      <c r="J1" s="200">
        <v>10</v>
      </c>
      <c r="K1" s="200">
        <v>11</v>
      </c>
      <c r="L1" s="200">
        <v>12</v>
      </c>
      <c r="M1" s="200">
        <v>13</v>
      </c>
      <c r="N1" s="200">
        <v>14</v>
      </c>
      <c r="O1" s="200">
        <v>15</v>
      </c>
      <c r="P1" s="200">
        <v>16</v>
      </c>
      <c r="Q1" s="200">
        <v>17</v>
      </c>
      <c r="R1" s="200">
        <v>18</v>
      </c>
      <c r="S1" s="200">
        <v>19</v>
      </c>
      <c r="T1" s="200">
        <v>20</v>
      </c>
      <c r="U1" s="200">
        <v>21</v>
      </c>
      <c r="V1" s="200">
        <v>22</v>
      </c>
      <c r="W1" s="200">
        <v>23</v>
      </c>
      <c r="X1" s="200">
        <v>24</v>
      </c>
      <c r="Y1" s="200">
        <v>25</v>
      </c>
      <c r="Z1" s="200">
        <v>26</v>
      </c>
      <c r="AA1" s="200">
        <v>27</v>
      </c>
      <c r="AB1" s="200">
        <v>28</v>
      </c>
      <c r="AC1" s="200">
        <v>29</v>
      </c>
      <c r="AD1" s="200">
        <v>30</v>
      </c>
      <c r="AE1" s="200">
        <v>31</v>
      </c>
      <c r="AF1" s="200">
        <v>32</v>
      </c>
      <c r="AG1" s="200">
        <v>33</v>
      </c>
      <c r="AH1" s="200">
        <v>34</v>
      </c>
      <c r="AI1" s="200">
        <v>35</v>
      </c>
      <c r="AJ1" s="200">
        <v>36</v>
      </c>
      <c r="AK1" s="200">
        <v>37</v>
      </c>
      <c r="AL1" s="200">
        <v>38</v>
      </c>
      <c r="AM1" s="200">
        <v>39</v>
      </c>
      <c r="AN1" s="209">
        <v>40</v>
      </c>
      <c r="AO1" s="209">
        <v>41</v>
      </c>
      <c r="AP1" s="209">
        <v>42</v>
      </c>
      <c r="AQ1" s="209">
        <v>43</v>
      </c>
      <c r="AR1" s="209">
        <v>44</v>
      </c>
      <c r="AS1" s="209">
        <v>45</v>
      </c>
      <c r="AT1" s="209">
        <v>46</v>
      </c>
      <c r="AU1" s="209">
        <v>47</v>
      </c>
      <c r="AV1" s="209">
        <v>48</v>
      </c>
      <c r="AW1" s="209">
        <v>49</v>
      </c>
      <c r="AX1" s="209">
        <v>50</v>
      </c>
      <c r="AY1" s="209">
        <v>51</v>
      </c>
      <c r="AZ1" s="209">
        <v>52</v>
      </c>
      <c r="BA1" s="209">
        <v>53</v>
      </c>
      <c r="BB1" s="209">
        <v>54</v>
      </c>
      <c r="BC1" s="209">
        <v>55</v>
      </c>
      <c r="BD1" s="209">
        <v>56</v>
      </c>
      <c r="BE1" s="209">
        <v>57</v>
      </c>
      <c r="BF1" s="209">
        <v>58</v>
      </c>
      <c r="BG1" s="209">
        <v>59</v>
      </c>
      <c r="BH1" s="209">
        <v>60</v>
      </c>
      <c r="BI1" s="209">
        <v>61</v>
      </c>
      <c r="BJ1" s="209">
        <v>62</v>
      </c>
      <c r="BK1" s="209">
        <v>63</v>
      </c>
      <c r="BL1" s="209">
        <v>64</v>
      </c>
      <c r="BM1" s="209">
        <v>65</v>
      </c>
      <c r="BN1" s="209">
        <v>66</v>
      </c>
      <c r="BO1" s="209">
        <v>67</v>
      </c>
      <c r="BP1" s="209">
        <v>68</v>
      </c>
      <c r="BQ1" s="209">
        <v>69</v>
      </c>
      <c r="BR1" s="209">
        <v>70</v>
      </c>
      <c r="BS1" s="209">
        <v>71</v>
      </c>
      <c r="BT1" s="209">
        <v>72</v>
      </c>
      <c r="BU1" s="209">
        <v>73</v>
      </c>
      <c r="BV1" s="200"/>
      <c r="BW1" s="200"/>
    </row>
    <row r="2" spans="1:75" s="187" customFormat="1" ht="48.5" customHeight="1" x14ac:dyDescent="0.35">
      <c r="A2" s="368" t="s">
        <v>94</v>
      </c>
      <c r="B2" s="368" t="s">
        <v>95</v>
      </c>
      <c r="C2" s="368" t="s">
        <v>134</v>
      </c>
      <c r="D2" s="368" t="s">
        <v>334</v>
      </c>
      <c r="E2" s="368" t="s">
        <v>135</v>
      </c>
      <c r="F2" s="368" t="s">
        <v>438</v>
      </c>
      <c r="G2" s="368" t="s">
        <v>439</v>
      </c>
      <c r="H2" s="368" t="s">
        <v>133</v>
      </c>
      <c r="I2" s="368" t="s">
        <v>440</v>
      </c>
      <c r="J2" s="368" t="s">
        <v>97</v>
      </c>
      <c r="K2" s="368" t="s">
        <v>98</v>
      </c>
      <c r="L2" s="368" t="s">
        <v>99</v>
      </c>
      <c r="M2" s="368" t="s">
        <v>100</v>
      </c>
      <c r="N2" s="368" t="s">
        <v>101</v>
      </c>
      <c r="O2" s="368" t="s">
        <v>102</v>
      </c>
      <c r="P2" s="368" t="s">
        <v>103</v>
      </c>
      <c r="Q2" s="368" t="s">
        <v>104</v>
      </c>
      <c r="R2" s="368" t="s">
        <v>105</v>
      </c>
      <c r="S2" s="368" t="s">
        <v>106</v>
      </c>
      <c r="T2" s="368" t="s">
        <v>107</v>
      </c>
      <c r="U2" s="368" t="s">
        <v>108</v>
      </c>
      <c r="V2" s="368" t="s">
        <v>109</v>
      </c>
      <c r="W2" s="368" t="s">
        <v>110</v>
      </c>
      <c r="X2" s="368" t="s">
        <v>111</v>
      </c>
      <c r="Y2" s="368" t="s">
        <v>112</v>
      </c>
      <c r="Z2" s="368" t="s">
        <v>113</v>
      </c>
      <c r="AA2" s="368" t="s">
        <v>114</v>
      </c>
      <c r="AB2" s="368" t="s">
        <v>115</v>
      </c>
      <c r="AC2" s="368" t="s">
        <v>116</v>
      </c>
      <c r="AD2" s="368" t="s">
        <v>117</v>
      </c>
      <c r="AE2" s="368" t="s">
        <v>118</v>
      </c>
      <c r="AF2" s="368" t="s">
        <v>119</v>
      </c>
      <c r="AG2" s="368" t="s">
        <v>120</v>
      </c>
      <c r="AH2" s="368" t="s">
        <v>121</v>
      </c>
      <c r="AI2" s="368" t="s">
        <v>122</v>
      </c>
      <c r="AJ2" s="368" t="s">
        <v>123</v>
      </c>
      <c r="AK2" s="368" t="s">
        <v>124</v>
      </c>
      <c r="AL2" s="368" t="s">
        <v>125</v>
      </c>
      <c r="AM2" s="368" t="s">
        <v>126</v>
      </c>
      <c r="AN2" s="407" t="s">
        <v>1043</v>
      </c>
      <c r="AO2" s="368" t="s">
        <v>441</v>
      </c>
      <c r="AP2" s="368" t="s">
        <v>442</v>
      </c>
      <c r="AQ2" s="368" t="s">
        <v>443</v>
      </c>
      <c r="AR2" s="368" t="s">
        <v>444</v>
      </c>
      <c r="AS2" s="368" t="s">
        <v>445</v>
      </c>
      <c r="AT2" s="368" t="s">
        <v>446</v>
      </c>
      <c r="AU2" s="368" t="s">
        <v>447</v>
      </c>
      <c r="AV2" s="368" t="s">
        <v>448</v>
      </c>
      <c r="AW2" s="368" t="s">
        <v>449</v>
      </c>
      <c r="AX2" s="368" t="s">
        <v>450</v>
      </c>
      <c r="AY2" s="368" t="s">
        <v>451</v>
      </c>
      <c r="AZ2" s="368" t="s">
        <v>452</v>
      </c>
      <c r="BA2" s="368" t="s">
        <v>453</v>
      </c>
      <c r="BB2" s="368" t="s">
        <v>454</v>
      </c>
      <c r="BC2" s="368" t="s">
        <v>455</v>
      </c>
      <c r="BD2" s="368" t="s">
        <v>456</v>
      </c>
      <c r="BE2" s="368" t="s">
        <v>457</v>
      </c>
      <c r="BF2" s="368" t="s">
        <v>458</v>
      </c>
      <c r="BG2" s="368" t="s">
        <v>459</v>
      </c>
      <c r="BH2" s="368" t="s">
        <v>460</v>
      </c>
      <c r="BI2" s="368" t="s">
        <v>461</v>
      </c>
      <c r="BJ2" s="368" t="s">
        <v>462</v>
      </c>
      <c r="BK2" s="368" t="s">
        <v>463</v>
      </c>
      <c r="BL2" s="368" t="s">
        <v>464</v>
      </c>
      <c r="BM2" s="368" t="s">
        <v>465</v>
      </c>
      <c r="BN2" s="368" t="s">
        <v>466</v>
      </c>
      <c r="BO2" s="368" t="s">
        <v>467</v>
      </c>
      <c r="BP2" s="368" t="s">
        <v>468</v>
      </c>
      <c r="BQ2" s="368" t="s">
        <v>469</v>
      </c>
      <c r="BR2" s="368" t="s">
        <v>470</v>
      </c>
      <c r="BS2" s="368" t="s">
        <v>471</v>
      </c>
      <c r="BT2" s="368" t="s">
        <v>472</v>
      </c>
      <c r="BU2" s="368" t="s">
        <v>130</v>
      </c>
    </row>
    <row r="3" spans="1:75" x14ac:dyDescent="0.35">
      <c r="A3" s="47" t="s">
        <v>739</v>
      </c>
      <c r="B3" s="47" t="s">
        <v>740</v>
      </c>
      <c r="C3" s="47" t="s">
        <v>318</v>
      </c>
      <c r="D3" s="47" t="s">
        <v>741</v>
      </c>
      <c r="E3" s="427">
        <v>6</v>
      </c>
      <c r="F3" s="427">
        <v>2026</v>
      </c>
      <c r="G3" s="47" t="s">
        <v>132</v>
      </c>
      <c r="H3" s="47" t="s">
        <v>69</v>
      </c>
      <c r="I3" s="47" t="s">
        <v>722</v>
      </c>
      <c r="J3" s="47"/>
      <c r="K3" s="47"/>
      <c r="L3" s="47"/>
      <c r="M3" s="47"/>
      <c r="N3" s="47"/>
      <c r="O3" s="369"/>
      <c r="P3" s="370"/>
      <c r="Q3" s="47"/>
      <c r="R3" s="47"/>
      <c r="S3" s="47"/>
      <c r="T3" s="47"/>
      <c r="U3" s="47"/>
      <c r="V3" s="369"/>
      <c r="W3" s="370"/>
      <c r="X3" s="47"/>
      <c r="Y3" s="47"/>
      <c r="Z3" s="47"/>
      <c r="AA3" s="47"/>
      <c r="AB3" s="47"/>
      <c r="AC3" s="369"/>
      <c r="AD3" s="370"/>
      <c r="AE3" s="47"/>
      <c r="AF3" s="47"/>
      <c r="AG3" s="47"/>
      <c r="AH3" s="47"/>
      <c r="AI3" s="47"/>
      <c r="AJ3" s="369"/>
      <c r="AK3" s="370"/>
      <c r="AL3" s="47"/>
      <c r="AM3" s="47"/>
      <c r="AN3" s="221"/>
      <c r="AO3" s="48">
        <v>0</v>
      </c>
      <c r="AP3" s="48"/>
      <c r="AQ3" s="48">
        <v>0</v>
      </c>
      <c r="AR3" s="48">
        <v>0</v>
      </c>
      <c r="AS3" s="48"/>
      <c r="AT3" s="48">
        <v>0</v>
      </c>
      <c r="AU3" s="48">
        <v>0</v>
      </c>
      <c r="AV3" s="48">
        <v>0</v>
      </c>
      <c r="AW3" s="48">
        <v>0</v>
      </c>
      <c r="AX3" s="48">
        <v>0</v>
      </c>
      <c r="AY3" s="430">
        <v>9.5</v>
      </c>
      <c r="AZ3" s="48">
        <v>0</v>
      </c>
      <c r="BA3" s="430">
        <v>9.5</v>
      </c>
      <c r="BB3" s="48">
        <v>0</v>
      </c>
      <c r="BC3" s="48">
        <v>0</v>
      </c>
      <c r="BD3" s="48">
        <v>0</v>
      </c>
      <c r="BE3" s="48">
        <v>0</v>
      </c>
      <c r="BF3" s="48">
        <v>0</v>
      </c>
      <c r="BG3" s="48">
        <v>0</v>
      </c>
      <c r="BH3" s="48">
        <v>0</v>
      </c>
      <c r="BI3" s="48">
        <v>0</v>
      </c>
      <c r="BJ3" s="48">
        <v>0</v>
      </c>
      <c r="BK3" s="48">
        <v>0</v>
      </c>
      <c r="BL3" s="48">
        <v>0</v>
      </c>
      <c r="BM3" s="48"/>
      <c r="BN3" s="48"/>
      <c r="BO3" s="48"/>
      <c r="BP3" s="48"/>
      <c r="BQ3" s="48"/>
      <c r="BR3" s="48"/>
      <c r="BS3" s="48"/>
      <c r="BT3" s="48"/>
      <c r="BU3" s="47" t="s">
        <v>1067</v>
      </c>
    </row>
    <row r="4" spans="1:75" x14ac:dyDescent="0.35">
      <c r="A4" s="47" t="s">
        <v>1685</v>
      </c>
      <c r="B4" s="47" t="s">
        <v>1686</v>
      </c>
      <c r="C4" s="47" t="s">
        <v>1632</v>
      </c>
      <c r="D4" s="47" t="s">
        <v>1687</v>
      </c>
      <c r="E4" s="427">
        <v>6</v>
      </c>
      <c r="F4" s="427">
        <v>2026</v>
      </c>
      <c r="G4" s="47" t="s">
        <v>132</v>
      </c>
      <c r="H4" s="47" t="s">
        <v>58</v>
      </c>
      <c r="I4" s="47" t="s">
        <v>1778</v>
      </c>
      <c r="J4" s="47"/>
      <c r="K4" s="47"/>
      <c r="L4" s="47"/>
      <c r="M4" s="47"/>
      <c r="N4" s="47"/>
      <c r="O4" s="369" t="s">
        <v>104</v>
      </c>
      <c r="P4" s="370"/>
      <c r="Q4" s="47"/>
      <c r="R4" s="47"/>
      <c r="S4" s="47"/>
      <c r="T4" s="47"/>
      <c r="U4" s="47"/>
      <c r="V4" s="369" t="s">
        <v>104</v>
      </c>
      <c r="W4" s="370"/>
      <c r="X4" s="47"/>
      <c r="Y4" s="47"/>
      <c r="Z4" s="47"/>
      <c r="AA4" s="47"/>
      <c r="AB4" s="47"/>
      <c r="AC4" s="369" t="s">
        <v>104</v>
      </c>
      <c r="AD4" s="370"/>
      <c r="AE4" s="47"/>
      <c r="AF4" s="47"/>
      <c r="AG4" s="47"/>
      <c r="AH4" s="47"/>
      <c r="AI4" s="47"/>
      <c r="AJ4" s="369"/>
      <c r="AK4" s="370"/>
      <c r="AL4" s="47"/>
      <c r="AM4" s="47"/>
      <c r="AN4" s="221"/>
      <c r="AO4" s="48">
        <v>0</v>
      </c>
      <c r="AP4" s="48"/>
      <c r="AQ4" s="48">
        <v>0</v>
      </c>
      <c r="AR4" s="48">
        <v>24</v>
      </c>
      <c r="AS4" s="48"/>
      <c r="AT4" s="48">
        <v>0</v>
      </c>
      <c r="AU4" s="48">
        <v>0</v>
      </c>
      <c r="AV4" s="48">
        <v>0</v>
      </c>
      <c r="AW4" s="48">
        <v>0</v>
      </c>
      <c r="AX4" s="48">
        <v>24</v>
      </c>
      <c r="AY4" s="48">
        <v>0</v>
      </c>
      <c r="AZ4" s="48">
        <v>0</v>
      </c>
      <c r="BA4" s="48">
        <v>24</v>
      </c>
      <c r="BB4" s="48">
        <v>0</v>
      </c>
      <c r="BC4" s="48">
        <v>0</v>
      </c>
      <c r="BD4" s="48">
        <v>0</v>
      </c>
      <c r="BE4" s="48">
        <v>24</v>
      </c>
      <c r="BF4" s="48">
        <v>0</v>
      </c>
      <c r="BG4" s="48">
        <v>0</v>
      </c>
      <c r="BH4" s="48">
        <v>0</v>
      </c>
      <c r="BI4" s="48">
        <v>0</v>
      </c>
      <c r="BJ4" s="48">
        <v>0</v>
      </c>
      <c r="BK4" s="48">
        <v>0</v>
      </c>
      <c r="BL4" s="48">
        <v>24</v>
      </c>
      <c r="BM4" s="48"/>
      <c r="BN4" s="48"/>
      <c r="BO4" s="48">
        <v>3</v>
      </c>
      <c r="BP4" s="48">
        <v>3</v>
      </c>
      <c r="BQ4" s="48"/>
      <c r="BR4" s="48"/>
      <c r="BS4" s="48"/>
      <c r="BT4" s="48">
        <v>0</v>
      </c>
      <c r="BU4" s="47" t="s">
        <v>319</v>
      </c>
    </row>
    <row r="5" spans="1:75" x14ac:dyDescent="0.35">
      <c r="A5" s="47" t="s">
        <v>1690</v>
      </c>
      <c r="B5" s="47" t="s">
        <v>1691</v>
      </c>
      <c r="C5" s="47" t="s">
        <v>1632</v>
      </c>
      <c r="D5" s="47" t="s">
        <v>1692</v>
      </c>
      <c r="E5" s="427">
        <v>6</v>
      </c>
      <c r="F5" s="427">
        <v>2026</v>
      </c>
      <c r="G5" s="47" t="s">
        <v>132</v>
      </c>
      <c r="H5" s="47" t="s">
        <v>58</v>
      </c>
      <c r="I5" s="47" t="s">
        <v>1778</v>
      </c>
      <c r="J5" s="47"/>
      <c r="K5" s="47"/>
      <c r="L5" s="47"/>
      <c r="M5" s="47"/>
      <c r="N5" s="47"/>
      <c r="O5" s="369" t="s">
        <v>104</v>
      </c>
      <c r="P5" s="370"/>
      <c r="Q5" s="47"/>
      <c r="R5" s="47"/>
      <c r="S5" s="47"/>
      <c r="T5" s="47"/>
      <c r="U5" s="47"/>
      <c r="V5" s="369" t="s">
        <v>104</v>
      </c>
      <c r="W5" s="370"/>
      <c r="X5" s="47"/>
      <c r="Y5" s="47"/>
      <c r="Z5" s="47"/>
      <c r="AA5" s="47"/>
      <c r="AB5" s="47"/>
      <c r="AC5" s="369" t="s">
        <v>104</v>
      </c>
      <c r="AD5" s="370"/>
      <c r="AE5" s="47"/>
      <c r="AF5" s="47"/>
      <c r="AG5" s="47"/>
      <c r="AH5" s="47"/>
      <c r="AI5" s="47"/>
      <c r="AJ5" s="369"/>
      <c r="AK5" s="370"/>
      <c r="AL5" s="47"/>
      <c r="AM5" s="47"/>
      <c r="AN5" s="221"/>
      <c r="AO5" s="48">
        <v>0</v>
      </c>
      <c r="AP5" s="48"/>
      <c r="AQ5" s="48">
        <v>0</v>
      </c>
      <c r="AR5" s="48">
        <v>24</v>
      </c>
      <c r="AS5" s="48"/>
      <c r="AT5" s="48">
        <v>0</v>
      </c>
      <c r="AU5" s="48">
        <v>0</v>
      </c>
      <c r="AV5" s="48">
        <v>0</v>
      </c>
      <c r="AW5" s="48">
        <v>0</v>
      </c>
      <c r="AX5" s="48">
        <v>24</v>
      </c>
      <c r="AY5" s="48">
        <v>0</v>
      </c>
      <c r="AZ5" s="48">
        <v>0</v>
      </c>
      <c r="BA5" s="48">
        <v>24</v>
      </c>
      <c r="BB5" s="48">
        <v>0</v>
      </c>
      <c r="BC5" s="48">
        <v>0</v>
      </c>
      <c r="BD5" s="48">
        <v>0</v>
      </c>
      <c r="BE5" s="48">
        <v>24</v>
      </c>
      <c r="BF5" s="48">
        <v>0</v>
      </c>
      <c r="BG5" s="48">
        <v>0</v>
      </c>
      <c r="BH5" s="48">
        <v>0</v>
      </c>
      <c r="BI5" s="48">
        <v>0</v>
      </c>
      <c r="BJ5" s="48">
        <v>0</v>
      </c>
      <c r="BK5" s="48">
        <v>0</v>
      </c>
      <c r="BL5" s="48">
        <v>24</v>
      </c>
      <c r="BM5" s="48"/>
      <c r="BN5" s="48"/>
      <c r="BO5" s="48">
        <v>3</v>
      </c>
      <c r="BP5" s="48">
        <v>3</v>
      </c>
      <c r="BQ5" s="48"/>
      <c r="BR5" s="48"/>
      <c r="BS5" s="48"/>
      <c r="BT5" s="48">
        <v>0</v>
      </c>
      <c r="BU5" s="47" t="s">
        <v>319</v>
      </c>
    </row>
    <row r="6" spans="1:75" x14ac:dyDescent="0.35">
      <c r="A6" s="47" t="s">
        <v>1693</v>
      </c>
      <c r="B6" s="47" t="s">
        <v>1694</v>
      </c>
      <c r="C6" s="47" t="s">
        <v>1632</v>
      </c>
      <c r="D6" s="47" t="s">
        <v>1695</v>
      </c>
      <c r="E6" s="427">
        <v>6</v>
      </c>
      <c r="F6" s="427">
        <v>2026</v>
      </c>
      <c r="G6" s="47" t="s">
        <v>132</v>
      </c>
      <c r="H6" s="47" t="s">
        <v>58</v>
      </c>
      <c r="I6" s="47" t="s">
        <v>1778</v>
      </c>
      <c r="J6" s="47"/>
      <c r="K6" s="47"/>
      <c r="L6" s="47"/>
      <c r="M6" s="47"/>
      <c r="N6" s="47"/>
      <c r="O6" s="369" t="s">
        <v>104</v>
      </c>
      <c r="P6" s="370"/>
      <c r="Q6" s="47"/>
      <c r="R6" s="47"/>
      <c r="S6" s="47"/>
      <c r="T6" s="47"/>
      <c r="U6" s="47"/>
      <c r="V6" s="369" t="s">
        <v>104</v>
      </c>
      <c r="W6" s="370"/>
      <c r="X6" s="47"/>
      <c r="Y6" s="47"/>
      <c r="Z6" s="47"/>
      <c r="AA6" s="47"/>
      <c r="AB6" s="47"/>
      <c r="AC6" s="369" t="s">
        <v>104</v>
      </c>
      <c r="AD6" s="370"/>
      <c r="AE6" s="47"/>
      <c r="AF6" s="47"/>
      <c r="AG6" s="47"/>
      <c r="AH6" s="47"/>
      <c r="AI6" s="47"/>
      <c r="AJ6" s="369"/>
      <c r="AK6" s="370"/>
      <c r="AL6" s="47"/>
      <c r="AM6" s="47"/>
      <c r="AN6" s="221"/>
      <c r="AO6" s="48">
        <v>0</v>
      </c>
      <c r="AP6" s="48"/>
      <c r="AQ6" s="48">
        <v>0</v>
      </c>
      <c r="AR6" s="48">
        <v>24</v>
      </c>
      <c r="AS6" s="48"/>
      <c r="AT6" s="48">
        <v>0</v>
      </c>
      <c r="AU6" s="48">
        <v>0</v>
      </c>
      <c r="AV6" s="48">
        <v>0</v>
      </c>
      <c r="AW6" s="48">
        <v>0</v>
      </c>
      <c r="AX6" s="48">
        <v>24</v>
      </c>
      <c r="AY6" s="48">
        <v>0</v>
      </c>
      <c r="AZ6" s="48">
        <v>0</v>
      </c>
      <c r="BA6" s="48">
        <v>24</v>
      </c>
      <c r="BB6" s="48">
        <v>0</v>
      </c>
      <c r="BC6" s="48">
        <v>0</v>
      </c>
      <c r="BD6" s="48">
        <v>0</v>
      </c>
      <c r="BE6" s="48">
        <v>24</v>
      </c>
      <c r="BF6" s="48">
        <v>0</v>
      </c>
      <c r="BG6" s="48">
        <v>0</v>
      </c>
      <c r="BH6" s="48">
        <v>0</v>
      </c>
      <c r="BI6" s="48">
        <v>0</v>
      </c>
      <c r="BJ6" s="48">
        <v>0</v>
      </c>
      <c r="BK6" s="48">
        <v>0</v>
      </c>
      <c r="BL6" s="48">
        <v>24</v>
      </c>
      <c r="BM6" s="48"/>
      <c r="BN6" s="48"/>
      <c r="BO6" s="48">
        <v>3</v>
      </c>
      <c r="BP6" s="48">
        <v>3</v>
      </c>
      <c r="BQ6" s="48"/>
      <c r="BR6" s="48"/>
      <c r="BS6" s="48"/>
      <c r="BT6" s="48">
        <v>0</v>
      </c>
      <c r="BU6" s="47" t="s">
        <v>870</v>
      </c>
    </row>
    <row r="7" spans="1:75" x14ac:dyDescent="0.35">
      <c r="A7" s="47" t="s">
        <v>1696</v>
      </c>
      <c r="B7" s="47" t="s">
        <v>1697</v>
      </c>
      <c r="C7" s="47" t="s">
        <v>1632</v>
      </c>
      <c r="D7" s="47" t="s">
        <v>1698</v>
      </c>
      <c r="E7" s="427">
        <v>6</v>
      </c>
      <c r="F7" s="427">
        <v>2026</v>
      </c>
      <c r="G7" s="47" t="s">
        <v>132</v>
      </c>
      <c r="H7" s="47" t="s">
        <v>58</v>
      </c>
      <c r="I7" s="47" t="s">
        <v>1778</v>
      </c>
      <c r="J7" s="47"/>
      <c r="K7" s="47"/>
      <c r="L7" s="47"/>
      <c r="M7" s="47"/>
      <c r="N7" s="47"/>
      <c r="O7" s="369" t="s">
        <v>104</v>
      </c>
      <c r="P7" s="370"/>
      <c r="Q7" s="47"/>
      <c r="R7" s="47"/>
      <c r="S7" s="47"/>
      <c r="T7" s="47"/>
      <c r="U7" s="47"/>
      <c r="V7" s="369" t="s">
        <v>104</v>
      </c>
      <c r="W7" s="370"/>
      <c r="X7" s="47"/>
      <c r="Y7" s="47"/>
      <c r="Z7" s="47"/>
      <c r="AA7" s="47"/>
      <c r="AB7" s="47"/>
      <c r="AC7" s="369" t="s">
        <v>104</v>
      </c>
      <c r="AD7" s="370"/>
      <c r="AE7" s="47"/>
      <c r="AF7" s="47"/>
      <c r="AG7" s="47"/>
      <c r="AH7" s="47"/>
      <c r="AI7" s="47"/>
      <c r="AJ7" s="369"/>
      <c r="AK7" s="370"/>
      <c r="AL7" s="47"/>
      <c r="AM7" s="47"/>
      <c r="AN7" s="221"/>
      <c r="AO7" s="48">
        <v>0</v>
      </c>
      <c r="AP7" s="48"/>
      <c r="AQ7" s="48">
        <v>0</v>
      </c>
      <c r="AR7" s="48">
        <v>24</v>
      </c>
      <c r="AS7" s="48"/>
      <c r="AT7" s="48">
        <v>0</v>
      </c>
      <c r="AU7" s="48">
        <v>0</v>
      </c>
      <c r="AV7" s="48">
        <v>0</v>
      </c>
      <c r="AW7" s="48">
        <v>0</v>
      </c>
      <c r="AX7" s="48">
        <v>24</v>
      </c>
      <c r="AY7" s="48">
        <v>0</v>
      </c>
      <c r="AZ7" s="48">
        <v>0</v>
      </c>
      <c r="BA7" s="48">
        <v>24</v>
      </c>
      <c r="BB7" s="48">
        <v>0</v>
      </c>
      <c r="BC7" s="48">
        <v>0</v>
      </c>
      <c r="BD7" s="48">
        <v>0</v>
      </c>
      <c r="BE7" s="48">
        <v>24</v>
      </c>
      <c r="BF7" s="48">
        <v>0</v>
      </c>
      <c r="BG7" s="48">
        <v>0</v>
      </c>
      <c r="BH7" s="48">
        <v>0</v>
      </c>
      <c r="BI7" s="48">
        <v>0</v>
      </c>
      <c r="BJ7" s="48">
        <v>0</v>
      </c>
      <c r="BK7" s="48">
        <v>0</v>
      </c>
      <c r="BL7" s="48">
        <v>24</v>
      </c>
      <c r="BM7" s="48"/>
      <c r="BN7" s="48"/>
      <c r="BO7" s="48">
        <v>3</v>
      </c>
      <c r="BP7" s="48">
        <v>3</v>
      </c>
      <c r="BQ7" s="48"/>
      <c r="BR7" s="48"/>
      <c r="BS7" s="48"/>
      <c r="BT7" s="48">
        <v>0</v>
      </c>
      <c r="BU7" s="47" t="s">
        <v>1068</v>
      </c>
    </row>
    <row r="8" spans="1:75" x14ac:dyDescent="0.35">
      <c r="A8" s="47" t="s">
        <v>1701</v>
      </c>
      <c r="B8" s="47" t="s">
        <v>1702</v>
      </c>
      <c r="C8" s="47" t="s">
        <v>1632</v>
      </c>
      <c r="D8" s="47" t="s">
        <v>1703</v>
      </c>
      <c r="E8" s="427">
        <v>6</v>
      </c>
      <c r="F8" s="427">
        <v>2026</v>
      </c>
      <c r="G8" s="47" t="s">
        <v>132</v>
      </c>
      <c r="H8" s="47" t="s">
        <v>58</v>
      </c>
      <c r="I8" s="47" t="s">
        <v>1778</v>
      </c>
      <c r="J8" s="47"/>
      <c r="K8" s="47"/>
      <c r="L8" s="47"/>
      <c r="M8" s="47"/>
      <c r="N8" s="47"/>
      <c r="O8" s="369" t="s">
        <v>104</v>
      </c>
      <c r="P8" s="370"/>
      <c r="Q8" s="47"/>
      <c r="R8" s="47"/>
      <c r="S8" s="47"/>
      <c r="T8" s="47"/>
      <c r="U8" s="47"/>
      <c r="V8" s="369"/>
      <c r="W8" s="370"/>
      <c r="X8" s="47"/>
      <c r="Y8" s="47"/>
      <c r="Z8" s="47"/>
      <c r="AA8" s="47"/>
      <c r="AB8" s="47"/>
      <c r="AC8" s="369" t="s">
        <v>104</v>
      </c>
      <c r="AD8" s="370"/>
      <c r="AE8" s="47"/>
      <c r="AF8" s="47"/>
      <c r="AG8" s="47"/>
      <c r="AH8" s="47"/>
      <c r="AI8" s="47"/>
      <c r="AJ8" s="369"/>
      <c r="AK8" s="370"/>
      <c r="AL8" s="47"/>
      <c r="AM8" s="47"/>
      <c r="AN8" s="221"/>
      <c r="AO8" s="48">
        <v>0</v>
      </c>
      <c r="AP8" s="48"/>
      <c r="AQ8" s="48">
        <v>0</v>
      </c>
      <c r="AR8" s="48">
        <v>16</v>
      </c>
      <c r="AS8" s="48"/>
      <c r="AT8" s="48">
        <v>0</v>
      </c>
      <c r="AU8" s="48">
        <v>0</v>
      </c>
      <c r="AV8" s="48">
        <v>0</v>
      </c>
      <c r="AW8" s="48">
        <v>0</v>
      </c>
      <c r="AX8" s="48">
        <v>16</v>
      </c>
      <c r="AY8" s="48">
        <v>0</v>
      </c>
      <c r="AZ8" s="48">
        <v>0</v>
      </c>
      <c r="BA8" s="48">
        <v>16</v>
      </c>
      <c r="BB8" s="48">
        <v>0</v>
      </c>
      <c r="BC8" s="48">
        <v>0</v>
      </c>
      <c r="BD8" s="48">
        <v>0</v>
      </c>
      <c r="BE8" s="48">
        <v>16</v>
      </c>
      <c r="BF8" s="48">
        <v>0</v>
      </c>
      <c r="BG8" s="48">
        <v>0</v>
      </c>
      <c r="BH8" s="48">
        <v>0</v>
      </c>
      <c r="BI8" s="48">
        <v>0</v>
      </c>
      <c r="BJ8" s="48">
        <v>0</v>
      </c>
      <c r="BK8" s="48">
        <v>0</v>
      </c>
      <c r="BL8" s="48">
        <v>16</v>
      </c>
      <c r="BM8" s="48"/>
      <c r="BN8" s="48"/>
      <c r="BO8" s="48">
        <v>2</v>
      </c>
      <c r="BP8" s="48">
        <v>2</v>
      </c>
      <c r="BQ8" s="48"/>
      <c r="BR8" s="48"/>
      <c r="BS8" s="48"/>
      <c r="BT8" s="48">
        <v>0</v>
      </c>
      <c r="BU8" s="47" t="s">
        <v>870</v>
      </c>
    </row>
    <row r="9" spans="1:75" x14ac:dyDescent="0.35">
      <c r="A9" s="47" t="s">
        <v>1706</v>
      </c>
      <c r="B9" s="47" t="s">
        <v>837</v>
      </c>
      <c r="C9" s="47" t="s">
        <v>1632</v>
      </c>
      <c r="D9" s="47" t="s">
        <v>1707</v>
      </c>
      <c r="E9" s="427">
        <v>6</v>
      </c>
      <c r="F9" s="427">
        <v>2026</v>
      </c>
      <c r="G9" s="47" t="s">
        <v>132</v>
      </c>
      <c r="H9" s="47" t="s">
        <v>58</v>
      </c>
      <c r="I9" s="47" t="s">
        <v>1778</v>
      </c>
      <c r="J9" s="47"/>
      <c r="K9" s="47"/>
      <c r="L9" s="47"/>
      <c r="M9" s="47"/>
      <c r="N9" s="47"/>
      <c r="O9" s="369" t="s">
        <v>104</v>
      </c>
      <c r="P9" s="370"/>
      <c r="Q9" s="47"/>
      <c r="R9" s="47"/>
      <c r="S9" s="47"/>
      <c r="T9" s="47"/>
      <c r="U9" s="47"/>
      <c r="V9" s="369" t="s">
        <v>104</v>
      </c>
      <c r="W9" s="370"/>
      <c r="X9" s="47"/>
      <c r="Y9" s="47"/>
      <c r="Z9" s="47"/>
      <c r="AA9" s="47"/>
      <c r="AB9" s="47"/>
      <c r="AC9" s="369" t="s">
        <v>104</v>
      </c>
      <c r="AD9" s="370"/>
      <c r="AE9" s="47"/>
      <c r="AF9" s="47"/>
      <c r="AG9" s="47"/>
      <c r="AH9" s="47"/>
      <c r="AI9" s="47"/>
      <c r="AJ9" s="369"/>
      <c r="AK9" s="370"/>
      <c r="AL9" s="47"/>
      <c r="AM9" s="47"/>
      <c r="AN9" s="221"/>
      <c r="AO9" s="48">
        <v>0</v>
      </c>
      <c r="AP9" s="48"/>
      <c r="AQ9" s="48">
        <v>0</v>
      </c>
      <c r="AR9" s="48">
        <v>24</v>
      </c>
      <c r="AS9" s="48"/>
      <c r="AT9" s="48">
        <v>0</v>
      </c>
      <c r="AU9" s="48">
        <v>0</v>
      </c>
      <c r="AV9" s="48">
        <v>0</v>
      </c>
      <c r="AW9" s="48">
        <v>0</v>
      </c>
      <c r="AX9" s="48">
        <v>24</v>
      </c>
      <c r="AY9" s="48">
        <v>0</v>
      </c>
      <c r="AZ9" s="48">
        <v>0</v>
      </c>
      <c r="BA9" s="48">
        <v>24</v>
      </c>
      <c r="BB9" s="48">
        <v>0</v>
      </c>
      <c r="BC9" s="48">
        <v>0</v>
      </c>
      <c r="BD9" s="48">
        <v>0</v>
      </c>
      <c r="BE9" s="48">
        <v>24</v>
      </c>
      <c r="BF9" s="48">
        <v>0</v>
      </c>
      <c r="BG9" s="48">
        <v>0</v>
      </c>
      <c r="BH9" s="48">
        <v>0</v>
      </c>
      <c r="BI9" s="48">
        <v>0</v>
      </c>
      <c r="BJ9" s="48">
        <v>0</v>
      </c>
      <c r="BK9" s="48">
        <v>0</v>
      </c>
      <c r="BL9" s="48">
        <v>24</v>
      </c>
      <c r="BM9" s="48"/>
      <c r="BN9" s="48"/>
      <c r="BO9" s="48">
        <v>3</v>
      </c>
      <c r="BP9" s="48">
        <v>3</v>
      </c>
      <c r="BQ9" s="48"/>
      <c r="BR9" s="48"/>
      <c r="BS9" s="48"/>
      <c r="BT9" s="48">
        <v>0</v>
      </c>
      <c r="BU9" s="47" t="s">
        <v>870</v>
      </c>
    </row>
    <row r="10" spans="1:75" x14ac:dyDescent="0.35">
      <c r="A10" s="47" t="s">
        <v>1708</v>
      </c>
      <c r="B10" s="47" t="s">
        <v>1709</v>
      </c>
      <c r="C10" s="47" t="s">
        <v>1632</v>
      </c>
      <c r="D10" s="47" t="s">
        <v>1710</v>
      </c>
      <c r="E10" s="427">
        <v>6</v>
      </c>
      <c r="F10" s="427">
        <v>2026</v>
      </c>
      <c r="G10" s="47" t="s">
        <v>132</v>
      </c>
      <c r="H10" s="47" t="s">
        <v>58</v>
      </c>
      <c r="I10" s="47" t="s">
        <v>1778</v>
      </c>
      <c r="J10" s="47"/>
      <c r="K10" s="47"/>
      <c r="L10" s="47"/>
      <c r="M10" s="47"/>
      <c r="N10" s="47"/>
      <c r="O10" s="369" t="s">
        <v>104</v>
      </c>
      <c r="P10" s="370"/>
      <c r="Q10" s="47"/>
      <c r="R10" s="47"/>
      <c r="S10" s="47"/>
      <c r="T10" s="47"/>
      <c r="U10" s="47"/>
      <c r="V10" s="369" t="s">
        <v>104</v>
      </c>
      <c r="W10" s="370"/>
      <c r="X10" s="47"/>
      <c r="Y10" s="47"/>
      <c r="Z10" s="47"/>
      <c r="AA10" s="47"/>
      <c r="AB10" s="47"/>
      <c r="AC10" s="369" t="s">
        <v>104</v>
      </c>
      <c r="AD10" s="370"/>
      <c r="AE10" s="47"/>
      <c r="AF10" s="47"/>
      <c r="AG10" s="47"/>
      <c r="AH10" s="47"/>
      <c r="AI10" s="47"/>
      <c r="AJ10" s="369"/>
      <c r="AK10" s="370"/>
      <c r="AL10" s="47"/>
      <c r="AM10" s="47"/>
      <c r="AN10" s="221"/>
      <c r="AO10" s="48">
        <v>0</v>
      </c>
      <c r="AP10" s="48"/>
      <c r="AQ10" s="48">
        <v>0</v>
      </c>
      <c r="AR10" s="48">
        <v>24</v>
      </c>
      <c r="AS10" s="48"/>
      <c r="AT10" s="48">
        <v>0</v>
      </c>
      <c r="AU10" s="48">
        <v>0</v>
      </c>
      <c r="AV10" s="48">
        <v>0</v>
      </c>
      <c r="AW10" s="48">
        <v>0</v>
      </c>
      <c r="AX10" s="48">
        <v>24</v>
      </c>
      <c r="AY10" s="48">
        <v>0</v>
      </c>
      <c r="AZ10" s="48">
        <v>0</v>
      </c>
      <c r="BA10" s="48">
        <v>24</v>
      </c>
      <c r="BB10" s="48">
        <v>0</v>
      </c>
      <c r="BC10" s="48">
        <v>0</v>
      </c>
      <c r="BD10" s="48">
        <v>0</v>
      </c>
      <c r="BE10" s="48">
        <v>24</v>
      </c>
      <c r="BF10" s="48">
        <v>0</v>
      </c>
      <c r="BG10" s="48">
        <v>0</v>
      </c>
      <c r="BH10" s="48">
        <v>0</v>
      </c>
      <c r="BI10" s="48">
        <v>0</v>
      </c>
      <c r="BJ10" s="48">
        <v>0</v>
      </c>
      <c r="BK10" s="48">
        <v>0</v>
      </c>
      <c r="BL10" s="48">
        <v>24</v>
      </c>
      <c r="BM10" s="48"/>
      <c r="BN10" s="48"/>
      <c r="BO10" s="48">
        <v>3</v>
      </c>
      <c r="BP10" s="48">
        <v>3</v>
      </c>
      <c r="BQ10" s="48"/>
      <c r="BR10" s="48"/>
      <c r="BS10" s="48"/>
      <c r="BT10" s="48">
        <v>0</v>
      </c>
      <c r="BU10" s="47" t="s">
        <v>870</v>
      </c>
    </row>
    <row r="11" spans="1:75" x14ac:dyDescent="0.35">
      <c r="A11" s="47" t="s">
        <v>1711</v>
      </c>
      <c r="B11" s="47" t="s">
        <v>1712</v>
      </c>
      <c r="C11" s="47" t="s">
        <v>1632</v>
      </c>
      <c r="D11" s="47" t="s">
        <v>1713</v>
      </c>
      <c r="E11" s="427">
        <v>6</v>
      </c>
      <c r="F11" s="427">
        <v>2026</v>
      </c>
      <c r="G11" s="47" t="s">
        <v>132</v>
      </c>
      <c r="H11" s="47" t="s">
        <v>58</v>
      </c>
      <c r="I11" s="47" t="s">
        <v>1778</v>
      </c>
      <c r="J11" s="47"/>
      <c r="K11" s="47"/>
      <c r="L11" s="47"/>
      <c r="M11" s="47"/>
      <c r="N11" s="47"/>
      <c r="O11" s="369" t="s">
        <v>104</v>
      </c>
      <c r="P11" s="370"/>
      <c r="Q11" s="47"/>
      <c r="R11" s="47"/>
      <c r="S11" s="47"/>
      <c r="T11" s="47"/>
      <c r="U11" s="47"/>
      <c r="V11" s="369" t="s">
        <v>104</v>
      </c>
      <c r="W11" s="370"/>
      <c r="X11" s="47"/>
      <c r="Y11" s="47"/>
      <c r="Z11" s="47"/>
      <c r="AA11" s="47"/>
      <c r="AB11" s="47"/>
      <c r="AC11" s="369" t="s">
        <v>104</v>
      </c>
      <c r="AD11" s="370"/>
      <c r="AE11" s="47"/>
      <c r="AF11" s="47"/>
      <c r="AG11" s="47"/>
      <c r="AH11" s="47"/>
      <c r="AI11" s="47"/>
      <c r="AJ11" s="369"/>
      <c r="AK11" s="370"/>
      <c r="AL11" s="47"/>
      <c r="AM11" s="47"/>
      <c r="AN11" s="221"/>
      <c r="AO11" s="48">
        <v>0</v>
      </c>
      <c r="AP11" s="48"/>
      <c r="AQ11" s="48">
        <v>0</v>
      </c>
      <c r="AR11" s="48">
        <v>24</v>
      </c>
      <c r="AS11" s="48"/>
      <c r="AT11" s="48">
        <v>0</v>
      </c>
      <c r="AU11" s="48">
        <v>0</v>
      </c>
      <c r="AV11" s="48">
        <v>0</v>
      </c>
      <c r="AW11" s="48">
        <v>0</v>
      </c>
      <c r="AX11" s="48">
        <v>24</v>
      </c>
      <c r="AY11" s="48">
        <v>0</v>
      </c>
      <c r="AZ11" s="48">
        <v>0</v>
      </c>
      <c r="BA11" s="48">
        <v>24</v>
      </c>
      <c r="BB11" s="48">
        <v>0</v>
      </c>
      <c r="BC11" s="48">
        <v>0</v>
      </c>
      <c r="BD11" s="48">
        <v>0</v>
      </c>
      <c r="BE11" s="48">
        <v>24</v>
      </c>
      <c r="BF11" s="48">
        <v>0</v>
      </c>
      <c r="BG11" s="48">
        <v>0</v>
      </c>
      <c r="BH11" s="48">
        <v>0</v>
      </c>
      <c r="BI11" s="48">
        <v>0</v>
      </c>
      <c r="BJ11" s="48">
        <v>0</v>
      </c>
      <c r="BK11" s="48">
        <v>0</v>
      </c>
      <c r="BL11" s="48">
        <v>24</v>
      </c>
      <c r="BM11" s="48"/>
      <c r="BN11" s="48"/>
      <c r="BO11" s="48">
        <v>3</v>
      </c>
      <c r="BP11" s="48">
        <v>3</v>
      </c>
      <c r="BQ11" s="48"/>
      <c r="BR11" s="48"/>
      <c r="BS11" s="48"/>
      <c r="BT11" s="48">
        <v>0</v>
      </c>
      <c r="BU11" s="47" t="s">
        <v>870</v>
      </c>
    </row>
    <row r="12" spans="1:75" x14ac:dyDescent="0.35">
      <c r="A12" s="47" t="s">
        <v>1714</v>
      </c>
      <c r="B12" s="47" t="s">
        <v>1715</v>
      </c>
      <c r="C12" s="47" t="s">
        <v>1632</v>
      </c>
      <c r="D12" s="47" t="s">
        <v>1716</v>
      </c>
      <c r="E12" s="427">
        <v>6</v>
      </c>
      <c r="F12" s="427">
        <v>2026</v>
      </c>
      <c r="G12" s="47" t="s">
        <v>132</v>
      </c>
      <c r="H12" s="47" t="s">
        <v>58</v>
      </c>
      <c r="I12" s="47" t="s">
        <v>1778</v>
      </c>
      <c r="J12" s="47"/>
      <c r="K12" s="47"/>
      <c r="L12" s="47"/>
      <c r="M12" s="47"/>
      <c r="N12" s="47"/>
      <c r="O12" s="369" t="s">
        <v>104</v>
      </c>
      <c r="P12" s="370"/>
      <c r="Q12" s="47"/>
      <c r="R12" s="47"/>
      <c r="S12" s="47"/>
      <c r="T12" s="47"/>
      <c r="U12" s="47"/>
      <c r="V12" s="369" t="s">
        <v>104</v>
      </c>
      <c r="W12" s="370"/>
      <c r="X12" s="47"/>
      <c r="Y12" s="47"/>
      <c r="Z12" s="47"/>
      <c r="AA12" s="47"/>
      <c r="AB12" s="47"/>
      <c r="AC12" s="369" t="s">
        <v>104</v>
      </c>
      <c r="AD12" s="370"/>
      <c r="AE12" s="47"/>
      <c r="AF12" s="47"/>
      <c r="AG12" s="47"/>
      <c r="AH12" s="47"/>
      <c r="AI12" s="47"/>
      <c r="AJ12" s="369"/>
      <c r="AK12" s="370"/>
      <c r="AL12" s="47"/>
      <c r="AM12" s="47"/>
      <c r="AN12" s="221"/>
      <c r="AO12" s="48">
        <v>0</v>
      </c>
      <c r="AP12" s="48"/>
      <c r="AQ12" s="48">
        <v>0</v>
      </c>
      <c r="AR12" s="48">
        <v>24</v>
      </c>
      <c r="AS12" s="48"/>
      <c r="AT12" s="48">
        <v>0</v>
      </c>
      <c r="AU12" s="48">
        <v>0</v>
      </c>
      <c r="AV12" s="48">
        <v>0</v>
      </c>
      <c r="AW12" s="48">
        <v>0</v>
      </c>
      <c r="AX12" s="48">
        <v>24</v>
      </c>
      <c r="AY12" s="48">
        <v>0</v>
      </c>
      <c r="AZ12" s="48">
        <v>0</v>
      </c>
      <c r="BA12" s="48">
        <v>24</v>
      </c>
      <c r="BB12" s="48">
        <v>0</v>
      </c>
      <c r="BC12" s="48">
        <v>0</v>
      </c>
      <c r="BD12" s="48">
        <v>0</v>
      </c>
      <c r="BE12" s="48">
        <v>24</v>
      </c>
      <c r="BF12" s="48">
        <v>0</v>
      </c>
      <c r="BG12" s="48">
        <v>0</v>
      </c>
      <c r="BH12" s="48">
        <v>0</v>
      </c>
      <c r="BI12" s="48">
        <v>0</v>
      </c>
      <c r="BJ12" s="48">
        <v>0</v>
      </c>
      <c r="BK12" s="48">
        <v>0</v>
      </c>
      <c r="BL12" s="48">
        <v>24</v>
      </c>
      <c r="BM12" s="48"/>
      <c r="BN12" s="48"/>
      <c r="BO12" s="48">
        <v>3</v>
      </c>
      <c r="BP12" s="48">
        <v>3</v>
      </c>
      <c r="BQ12" s="48"/>
      <c r="BR12" s="48"/>
      <c r="BS12" s="48"/>
      <c r="BT12" s="48">
        <v>0</v>
      </c>
      <c r="BU12" s="47" t="s">
        <v>319</v>
      </c>
    </row>
    <row r="13" spans="1:75" x14ac:dyDescent="0.35">
      <c r="A13" s="47" t="s">
        <v>1630</v>
      </c>
      <c r="B13" s="47" t="s">
        <v>1631</v>
      </c>
      <c r="C13" s="47" t="s">
        <v>1632</v>
      </c>
      <c r="D13" s="47" t="s">
        <v>1633</v>
      </c>
      <c r="E13" s="427">
        <v>6</v>
      </c>
      <c r="F13" s="427">
        <v>2026</v>
      </c>
      <c r="G13" s="47" t="s">
        <v>132</v>
      </c>
      <c r="H13" s="47" t="s">
        <v>58</v>
      </c>
      <c r="I13" s="47" t="s">
        <v>1778</v>
      </c>
      <c r="J13" s="47"/>
      <c r="K13" s="47"/>
      <c r="L13" s="47"/>
      <c r="M13" s="47"/>
      <c r="N13" s="47"/>
      <c r="O13" s="369" t="s">
        <v>104</v>
      </c>
      <c r="P13" s="370"/>
      <c r="Q13" s="47"/>
      <c r="R13" s="47"/>
      <c r="S13" s="47"/>
      <c r="T13" s="47"/>
      <c r="U13" s="47"/>
      <c r="V13" s="369" t="s">
        <v>104</v>
      </c>
      <c r="W13" s="370"/>
      <c r="X13" s="47"/>
      <c r="Y13" s="47"/>
      <c r="Z13" s="47"/>
      <c r="AA13" s="47"/>
      <c r="AB13" s="47"/>
      <c r="AC13" s="369" t="s">
        <v>104</v>
      </c>
      <c r="AD13" s="370" t="s">
        <v>104</v>
      </c>
      <c r="AE13" s="47"/>
      <c r="AF13" s="47"/>
      <c r="AG13" s="47"/>
      <c r="AH13" s="47"/>
      <c r="AI13" s="47"/>
      <c r="AJ13" s="369"/>
      <c r="AK13" s="370"/>
      <c r="AL13" s="47"/>
      <c r="AM13" s="47"/>
      <c r="AN13" s="221"/>
      <c r="AO13" s="48">
        <v>0</v>
      </c>
      <c r="AP13" s="48"/>
      <c r="AQ13" s="48">
        <v>0</v>
      </c>
      <c r="AR13" s="48">
        <v>32</v>
      </c>
      <c r="AS13" s="48"/>
      <c r="AT13" s="48">
        <v>0</v>
      </c>
      <c r="AU13" s="48">
        <v>0</v>
      </c>
      <c r="AV13" s="48">
        <v>0</v>
      </c>
      <c r="AW13" s="48">
        <v>0</v>
      </c>
      <c r="AX13" s="48">
        <v>32</v>
      </c>
      <c r="AY13" s="48">
        <v>0</v>
      </c>
      <c r="AZ13" s="48">
        <v>0</v>
      </c>
      <c r="BA13" s="48">
        <v>32</v>
      </c>
      <c r="BB13" s="48">
        <v>0</v>
      </c>
      <c r="BC13" s="48">
        <v>0</v>
      </c>
      <c r="BD13" s="48">
        <v>0</v>
      </c>
      <c r="BE13" s="48">
        <v>32</v>
      </c>
      <c r="BF13" s="48">
        <v>0</v>
      </c>
      <c r="BG13" s="48">
        <v>0</v>
      </c>
      <c r="BH13" s="48">
        <v>0</v>
      </c>
      <c r="BI13" s="48">
        <v>0</v>
      </c>
      <c r="BJ13" s="48">
        <v>0</v>
      </c>
      <c r="BK13" s="48">
        <v>0</v>
      </c>
      <c r="BL13" s="48">
        <v>32</v>
      </c>
      <c r="BM13" s="48"/>
      <c r="BN13" s="48"/>
      <c r="BO13" s="48">
        <v>4</v>
      </c>
      <c r="BP13" s="48">
        <v>4</v>
      </c>
      <c r="BQ13" s="48"/>
      <c r="BR13" s="48"/>
      <c r="BS13" s="48"/>
      <c r="BT13" s="48">
        <v>0</v>
      </c>
      <c r="BU13" s="47" t="s">
        <v>870</v>
      </c>
    </row>
    <row r="14" spans="1:75" x14ac:dyDescent="0.35">
      <c r="A14" s="47" t="s">
        <v>1634</v>
      </c>
      <c r="B14" s="47" t="s">
        <v>1635</v>
      </c>
      <c r="C14" s="47" t="s">
        <v>1632</v>
      </c>
      <c r="D14" s="47" t="s">
        <v>1636</v>
      </c>
      <c r="E14" s="427">
        <v>6</v>
      </c>
      <c r="F14" s="427">
        <v>2026</v>
      </c>
      <c r="G14" s="47" t="s">
        <v>132</v>
      </c>
      <c r="H14" s="47" t="s">
        <v>58</v>
      </c>
      <c r="I14" s="47" t="s">
        <v>1778</v>
      </c>
      <c r="J14" s="47"/>
      <c r="K14" s="47"/>
      <c r="L14" s="47"/>
      <c r="M14" s="47"/>
      <c r="N14" s="47"/>
      <c r="O14" s="369" t="s">
        <v>104</v>
      </c>
      <c r="P14" s="370"/>
      <c r="Q14" s="47"/>
      <c r="R14" s="47"/>
      <c r="S14" s="47"/>
      <c r="T14" s="47"/>
      <c r="U14" s="47"/>
      <c r="V14" s="369" t="s">
        <v>104</v>
      </c>
      <c r="W14" s="370"/>
      <c r="X14" s="47"/>
      <c r="Y14" s="47"/>
      <c r="Z14" s="47"/>
      <c r="AA14" s="47"/>
      <c r="AB14" s="47"/>
      <c r="AC14" s="369" t="s">
        <v>104</v>
      </c>
      <c r="AD14" s="370" t="s">
        <v>104</v>
      </c>
      <c r="AE14" s="47"/>
      <c r="AF14" s="47"/>
      <c r="AG14" s="47"/>
      <c r="AH14" s="47"/>
      <c r="AI14" s="47"/>
      <c r="AJ14" s="369" t="s">
        <v>104</v>
      </c>
      <c r="AK14" s="370"/>
      <c r="AL14" s="47"/>
      <c r="AM14" s="47"/>
      <c r="AN14" s="221"/>
      <c r="AO14" s="48">
        <v>0</v>
      </c>
      <c r="AP14" s="48"/>
      <c r="AQ14" s="48">
        <v>0</v>
      </c>
      <c r="AR14" s="48">
        <v>40</v>
      </c>
      <c r="AS14" s="48"/>
      <c r="AT14" s="48">
        <v>0</v>
      </c>
      <c r="AU14" s="48">
        <v>0</v>
      </c>
      <c r="AV14" s="48">
        <v>0</v>
      </c>
      <c r="AW14" s="48">
        <v>0</v>
      </c>
      <c r="AX14" s="48">
        <v>40</v>
      </c>
      <c r="AY14" s="48">
        <v>0</v>
      </c>
      <c r="AZ14" s="48">
        <v>0</v>
      </c>
      <c r="BA14" s="48">
        <v>40</v>
      </c>
      <c r="BB14" s="48">
        <v>0</v>
      </c>
      <c r="BC14" s="48">
        <v>0</v>
      </c>
      <c r="BD14" s="48">
        <v>0</v>
      </c>
      <c r="BE14" s="48">
        <v>40</v>
      </c>
      <c r="BF14" s="48">
        <v>0</v>
      </c>
      <c r="BG14" s="48">
        <v>0</v>
      </c>
      <c r="BH14" s="48">
        <v>0</v>
      </c>
      <c r="BI14" s="48">
        <v>0</v>
      </c>
      <c r="BJ14" s="48">
        <v>0</v>
      </c>
      <c r="BK14" s="48">
        <v>0</v>
      </c>
      <c r="BL14" s="48">
        <v>40</v>
      </c>
      <c r="BM14" s="48"/>
      <c r="BN14" s="48"/>
      <c r="BO14" s="48">
        <v>5</v>
      </c>
      <c r="BP14" s="48">
        <v>5</v>
      </c>
      <c r="BQ14" s="48"/>
      <c r="BR14" s="48"/>
      <c r="BS14" s="48"/>
      <c r="BT14" s="48">
        <v>0</v>
      </c>
      <c r="BU14" s="47" t="s">
        <v>870</v>
      </c>
    </row>
    <row r="15" spans="1:75" x14ac:dyDescent="0.35">
      <c r="A15" s="47" t="s">
        <v>1637</v>
      </c>
      <c r="B15" s="47" t="s">
        <v>1638</v>
      </c>
      <c r="C15" s="47" t="s">
        <v>1632</v>
      </c>
      <c r="D15" s="47" t="s">
        <v>1639</v>
      </c>
      <c r="E15" s="427">
        <v>6</v>
      </c>
      <c r="F15" s="427">
        <v>2026</v>
      </c>
      <c r="G15" s="47" t="s">
        <v>132</v>
      </c>
      <c r="H15" s="47" t="s">
        <v>58</v>
      </c>
      <c r="I15" s="47" t="s">
        <v>1778</v>
      </c>
      <c r="J15" s="47"/>
      <c r="K15" s="47"/>
      <c r="L15" s="47"/>
      <c r="M15" s="47"/>
      <c r="N15" s="47"/>
      <c r="O15" s="369" t="s">
        <v>104</v>
      </c>
      <c r="P15" s="370"/>
      <c r="Q15" s="47"/>
      <c r="R15" s="47"/>
      <c r="S15" s="47"/>
      <c r="T15" s="47"/>
      <c r="U15" s="47"/>
      <c r="V15" s="369" t="s">
        <v>104</v>
      </c>
      <c r="W15" s="370"/>
      <c r="X15" s="47"/>
      <c r="Y15" s="47"/>
      <c r="Z15" s="47"/>
      <c r="AA15" s="47"/>
      <c r="AB15" s="47"/>
      <c r="AC15" s="369" t="s">
        <v>104</v>
      </c>
      <c r="AD15" s="370" t="s">
        <v>104</v>
      </c>
      <c r="AE15" s="47"/>
      <c r="AF15" s="47"/>
      <c r="AG15" s="47"/>
      <c r="AH15" s="47"/>
      <c r="AI15" s="47"/>
      <c r="AJ15" s="369" t="s">
        <v>104</v>
      </c>
      <c r="AK15" s="370"/>
      <c r="AL15" s="47"/>
      <c r="AM15" s="47"/>
      <c r="AN15" s="221"/>
      <c r="AO15" s="48">
        <v>0</v>
      </c>
      <c r="AP15" s="48"/>
      <c r="AQ15" s="48">
        <v>0</v>
      </c>
      <c r="AR15" s="48">
        <v>40</v>
      </c>
      <c r="AS15" s="48"/>
      <c r="AT15" s="48">
        <v>0</v>
      </c>
      <c r="AU15" s="48">
        <v>0</v>
      </c>
      <c r="AV15" s="48">
        <v>0</v>
      </c>
      <c r="AW15" s="48">
        <v>0</v>
      </c>
      <c r="AX15" s="48">
        <v>40</v>
      </c>
      <c r="AY15" s="48">
        <v>0</v>
      </c>
      <c r="AZ15" s="48">
        <v>0</v>
      </c>
      <c r="BA15" s="48">
        <v>40</v>
      </c>
      <c r="BB15" s="48">
        <v>0</v>
      </c>
      <c r="BC15" s="48">
        <v>0</v>
      </c>
      <c r="BD15" s="48">
        <v>0</v>
      </c>
      <c r="BE15" s="48">
        <v>40</v>
      </c>
      <c r="BF15" s="48">
        <v>0</v>
      </c>
      <c r="BG15" s="48">
        <v>0</v>
      </c>
      <c r="BH15" s="48">
        <v>0</v>
      </c>
      <c r="BI15" s="48">
        <v>0</v>
      </c>
      <c r="BJ15" s="48">
        <v>0</v>
      </c>
      <c r="BK15" s="48">
        <v>0</v>
      </c>
      <c r="BL15" s="48">
        <v>40</v>
      </c>
      <c r="BM15" s="48"/>
      <c r="BN15" s="48"/>
      <c r="BO15" s="48">
        <v>5</v>
      </c>
      <c r="BP15" s="48">
        <v>5</v>
      </c>
      <c r="BQ15" s="48"/>
      <c r="BR15" s="48"/>
      <c r="BS15" s="48"/>
      <c r="BT15" s="48">
        <v>0</v>
      </c>
      <c r="BU15" s="47" t="s">
        <v>870</v>
      </c>
    </row>
    <row r="16" spans="1:75" x14ac:dyDescent="0.35">
      <c r="A16" s="47" t="s">
        <v>1640</v>
      </c>
      <c r="B16" s="47" t="s">
        <v>1641</v>
      </c>
      <c r="C16" s="47" t="s">
        <v>1632</v>
      </c>
      <c r="D16" s="47" t="s">
        <v>1642</v>
      </c>
      <c r="E16" s="427">
        <v>6</v>
      </c>
      <c r="F16" s="427">
        <v>2026</v>
      </c>
      <c r="G16" s="47" t="s">
        <v>132</v>
      </c>
      <c r="H16" s="47" t="s">
        <v>58</v>
      </c>
      <c r="I16" s="47" t="s">
        <v>1778</v>
      </c>
      <c r="J16" s="47"/>
      <c r="K16" s="47"/>
      <c r="L16" s="47"/>
      <c r="M16" s="47"/>
      <c r="N16" s="47"/>
      <c r="O16" s="369"/>
      <c r="P16" s="370"/>
      <c r="Q16" s="47"/>
      <c r="R16" s="47"/>
      <c r="S16" s="47"/>
      <c r="T16" s="47"/>
      <c r="U16" s="47"/>
      <c r="V16" s="369" t="s">
        <v>104</v>
      </c>
      <c r="W16" s="370"/>
      <c r="X16" s="47"/>
      <c r="Y16" s="47"/>
      <c r="Z16" s="47"/>
      <c r="AA16" s="47"/>
      <c r="AB16" s="47"/>
      <c r="AC16" s="369" t="s">
        <v>104</v>
      </c>
      <c r="AD16" s="370" t="s">
        <v>104</v>
      </c>
      <c r="AE16" s="47"/>
      <c r="AF16" s="47"/>
      <c r="AG16" s="47"/>
      <c r="AH16" s="47"/>
      <c r="AI16" s="47"/>
      <c r="AJ16" s="369"/>
      <c r="AK16" s="370"/>
      <c r="AL16" s="47"/>
      <c r="AM16" s="47"/>
      <c r="AN16" s="221"/>
      <c r="AO16" s="48">
        <v>0</v>
      </c>
      <c r="AP16" s="48"/>
      <c r="AQ16" s="48">
        <v>0</v>
      </c>
      <c r="AR16" s="48">
        <v>24</v>
      </c>
      <c r="AS16" s="48"/>
      <c r="AT16" s="48">
        <v>0</v>
      </c>
      <c r="AU16" s="48">
        <v>0</v>
      </c>
      <c r="AV16" s="48">
        <v>0</v>
      </c>
      <c r="AW16" s="48">
        <v>0</v>
      </c>
      <c r="AX16" s="48">
        <v>24</v>
      </c>
      <c r="AY16" s="48">
        <v>0</v>
      </c>
      <c r="AZ16" s="48">
        <v>0</v>
      </c>
      <c r="BA16" s="48">
        <v>24</v>
      </c>
      <c r="BB16" s="48">
        <v>0</v>
      </c>
      <c r="BC16" s="48">
        <v>0</v>
      </c>
      <c r="BD16" s="48">
        <v>0</v>
      </c>
      <c r="BE16" s="48">
        <v>24</v>
      </c>
      <c r="BF16" s="48">
        <v>0</v>
      </c>
      <c r="BG16" s="48">
        <v>0</v>
      </c>
      <c r="BH16" s="48">
        <v>0</v>
      </c>
      <c r="BI16" s="48">
        <v>0</v>
      </c>
      <c r="BJ16" s="48">
        <v>0</v>
      </c>
      <c r="BK16" s="48">
        <v>0</v>
      </c>
      <c r="BL16" s="48">
        <v>24</v>
      </c>
      <c r="BM16" s="48"/>
      <c r="BN16" s="48"/>
      <c r="BO16" s="48">
        <v>3</v>
      </c>
      <c r="BP16" s="48">
        <v>3</v>
      </c>
      <c r="BQ16" s="48"/>
      <c r="BR16" s="48"/>
      <c r="BS16" s="48"/>
      <c r="BT16" s="48">
        <v>0</v>
      </c>
      <c r="BU16" s="47" t="s">
        <v>870</v>
      </c>
    </row>
    <row r="17" spans="1:73" x14ac:dyDescent="0.35">
      <c r="A17" s="47" t="s">
        <v>1643</v>
      </c>
      <c r="B17" s="47" t="s">
        <v>1644</v>
      </c>
      <c r="C17" s="47" t="s">
        <v>1632</v>
      </c>
      <c r="D17" s="47" t="s">
        <v>1645</v>
      </c>
      <c r="E17" s="427">
        <v>6</v>
      </c>
      <c r="F17" s="427">
        <v>2026</v>
      </c>
      <c r="G17" s="47" t="s">
        <v>132</v>
      </c>
      <c r="H17" s="47" t="s">
        <v>58</v>
      </c>
      <c r="I17" s="47" t="s">
        <v>1778</v>
      </c>
      <c r="J17" s="47"/>
      <c r="K17" s="47"/>
      <c r="L17" s="47"/>
      <c r="M17" s="47"/>
      <c r="N17" s="47"/>
      <c r="O17" s="369" t="s">
        <v>104</v>
      </c>
      <c r="P17" s="370"/>
      <c r="Q17" s="47"/>
      <c r="R17" s="47"/>
      <c r="S17" s="47"/>
      <c r="T17" s="47"/>
      <c r="U17" s="47"/>
      <c r="V17" s="369" t="s">
        <v>104</v>
      </c>
      <c r="W17" s="370"/>
      <c r="X17" s="47"/>
      <c r="Y17" s="47"/>
      <c r="Z17" s="47"/>
      <c r="AA17" s="47"/>
      <c r="AB17" s="47"/>
      <c r="AC17" s="369" t="s">
        <v>104</v>
      </c>
      <c r="AD17" s="370" t="s">
        <v>104</v>
      </c>
      <c r="AE17" s="47"/>
      <c r="AF17" s="47"/>
      <c r="AG17" s="47"/>
      <c r="AH17" s="47"/>
      <c r="AI17" s="47"/>
      <c r="AJ17" s="369"/>
      <c r="AK17" s="370"/>
      <c r="AL17" s="47"/>
      <c r="AM17" s="47"/>
      <c r="AN17" s="221"/>
      <c r="AO17" s="48">
        <v>0</v>
      </c>
      <c r="AP17" s="48"/>
      <c r="AQ17" s="48">
        <v>0</v>
      </c>
      <c r="AR17" s="48">
        <v>32</v>
      </c>
      <c r="AS17" s="48"/>
      <c r="AT17" s="48">
        <v>0</v>
      </c>
      <c r="AU17" s="48">
        <v>0</v>
      </c>
      <c r="AV17" s="48">
        <v>0</v>
      </c>
      <c r="AW17" s="48">
        <v>0</v>
      </c>
      <c r="AX17" s="48">
        <v>32</v>
      </c>
      <c r="AY17" s="48">
        <v>0</v>
      </c>
      <c r="AZ17" s="48">
        <v>0</v>
      </c>
      <c r="BA17" s="48">
        <v>32</v>
      </c>
      <c r="BB17" s="48">
        <v>0</v>
      </c>
      <c r="BC17" s="48">
        <v>0</v>
      </c>
      <c r="BD17" s="48">
        <v>0</v>
      </c>
      <c r="BE17" s="48">
        <v>32</v>
      </c>
      <c r="BF17" s="48">
        <v>0</v>
      </c>
      <c r="BG17" s="48">
        <v>0</v>
      </c>
      <c r="BH17" s="48">
        <v>0</v>
      </c>
      <c r="BI17" s="48">
        <v>0</v>
      </c>
      <c r="BJ17" s="48">
        <v>0</v>
      </c>
      <c r="BK17" s="48">
        <v>0</v>
      </c>
      <c r="BL17" s="48">
        <v>32</v>
      </c>
      <c r="BM17" s="48"/>
      <c r="BN17" s="48"/>
      <c r="BO17" s="48">
        <v>4</v>
      </c>
      <c r="BP17" s="48">
        <v>4</v>
      </c>
      <c r="BQ17" s="48"/>
      <c r="BR17" s="48"/>
      <c r="BS17" s="48"/>
      <c r="BT17" s="48">
        <v>0</v>
      </c>
      <c r="BU17" s="47" t="s">
        <v>870</v>
      </c>
    </row>
    <row r="18" spans="1:73" x14ac:dyDescent="0.35">
      <c r="A18" s="47" t="s">
        <v>1646</v>
      </c>
      <c r="B18" s="47" t="s">
        <v>1647</v>
      </c>
      <c r="C18" s="47" t="s">
        <v>1632</v>
      </c>
      <c r="D18" s="47" t="s">
        <v>1648</v>
      </c>
      <c r="E18" s="427">
        <v>6</v>
      </c>
      <c r="F18" s="427">
        <v>2026</v>
      </c>
      <c r="G18" s="47" t="s">
        <v>132</v>
      </c>
      <c r="H18" s="47" t="s">
        <v>58</v>
      </c>
      <c r="I18" s="47" t="s">
        <v>1778</v>
      </c>
      <c r="J18" s="47"/>
      <c r="K18" s="47"/>
      <c r="L18" s="47"/>
      <c r="M18" s="47"/>
      <c r="N18" s="47"/>
      <c r="O18" s="369" t="s">
        <v>104</v>
      </c>
      <c r="P18" s="370"/>
      <c r="Q18" s="47"/>
      <c r="R18" s="47"/>
      <c r="S18" s="47"/>
      <c r="T18" s="47"/>
      <c r="U18" s="47"/>
      <c r="V18" s="369" t="s">
        <v>104</v>
      </c>
      <c r="W18" s="370"/>
      <c r="X18" s="47"/>
      <c r="Y18" s="47"/>
      <c r="Z18" s="47"/>
      <c r="AA18" s="47"/>
      <c r="AB18" s="47"/>
      <c r="AC18" s="369" t="s">
        <v>104</v>
      </c>
      <c r="AD18" s="370" t="s">
        <v>104</v>
      </c>
      <c r="AE18" s="47"/>
      <c r="AF18" s="47"/>
      <c r="AG18" s="47"/>
      <c r="AH18" s="47"/>
      <c r="AI18" s="47"/>
      <c r="AJ18" s="369"/>
      <c r="AK18" s="370"/>
      <c r="AL18" s="47"/>
      <c r="AM18" s="47"/>
      <c r="AN18" s="221"/>
      <c r="AO18" s="48">
        <v>0</v>
      </c>
      <c r="AP18" s="48"/>
      <c r="AQ18" s="48">
        <v>0</v>
      </c>
      <c r="AR18" s="48">
        <v>32</v>
      </c>
      <c r="AS18" s="48"/>
      <c r="AT18" s="48">
        <v>0</v>
      </c>
      <c r="AU18" s="48">
        <v>0</v>
      </c>
      <c r="AV18" s="48">
        <v>0</v>
      </c>
      <c r="AW18" s="48">
        <v>0</v>
      </c>
      <c r="AX18" s="48">
        <v>32</v>
      </c>
      <c r="AY18" s="48">
        <v>0</v>
      </c>
      <c r="AZ18" s="48">
        <v>0</v>
      </c>
      <c r="BA18" s="48">
        <v>32</v>
      </c>
      <c r="BB18" s="48">
        <v>0</v>
      </c>
      <c r="BC18" s="48">
        <v>0</v>
      </c>
      <c r="BD18" s="48">
        <v>0</v>
      </c>
      <c r="BE18" s="48">
        <v>32</v>
      </c>
      <c r="BF18" s="48">
        <v>0</v>
      </c>
      <c r="BG18" s="48">
        <v>0</v>
      </c>
      <c r="BH18" s="48">
        <v>0</v>
      </c>
      <c r="BI18" s="48">
        <v>0</v>
      </c>
      <c r="BJ18" s="48">
        <v>0</v>
      </c>
      <c r="BK18" s="48">
        <v>0</v>
      </c>
      <c r="BL18" s="48">
        <v>32</v>
      </c>
      <c r="BM18" s="48"/>
      <c r="BN18" s="48"/>
      <c r="BO18" s="48">
        <v>4</v>
      </c>
      <c r="BP18" s="48">
        <v>4</v>
      </c>
      <c r="BQ18" s="48"/>
      <c r="BR18" s="48"/>
      <c r="BS18" s="48"/>
      <c r="BT18" s="48">
        <v>0</v>
      </c>
      <c r="BU18" s="47" t="s">
        <v>1068</v>
      </c>
    </row>
    <row r="19" spans="1:73" x14ac:dyDescent="0.35">
      <c r="A19" s="47" t="s">
        <v>863</v>
      </c>
      <c r="B19" s="47" t="s">
        <v>864</v>
      </c>
      <c r="C19" s="47" t="s">
        <v>65</v>
      </c>
      <c r="D19" s="47" t="s">
        <v>865</v>
      </c>
      <c r="E19" s="427">
        <v>6</v>
      </c>
      <c r="F19" s="427">
        <v>2026</v>
      </c>
      <c r="G19" s="47" t="s">
        <v>132</v>
      </c>
      <c r="H19" s="47" t="s">
        <v>69</v>
      </c>
      <c r="I19" s="47" t="s">
        <v>691</v>
      </c>
      <c r="J19" s="47"/>
      <c r="K19" s="47" t="s">
        <v>981</v>
      </c>
      <c r="L19" s="47"/>
      <c r="M19" s="47"/>
      <c r="N19" s="47"/>
      <c r="O19" s="369" t="s">
        <v>104</v>
      </c>
      <c r="P19" s="370"/>
      <c r="Q19" s="47" t="s">
        <v>981</v>
      </c>
      <c r="R19" s="47" t="s">
        <v>981</v>
      </c>
      <c r="S19" s="47"/>
      <c r="T19" s="47"/>
      <c r="U19" s="47"/>
      <c r="V19" s="369" t="s">
        <v>103</v>
      </c>
      <c r="W19" s="370" t="s">
        <v>99</v>
      </c>
      <c r="X19" s="47"/>
      <c r="Y19" s="47"/>
      <c r="Z19" s="47"/>
      <c r="AA19" s="47"/>
      <c r="AB19" s="47"/>
      <c r="AC19" s="369" t="s">
        <v>105</v>
      </c>
      <c r="AD19" s="370"/>
      <c r="AE19" s="47"/>
      <c r="AF19" s="47" t="s">
        <v>98</v>
      </c>
      <c r="AG19" s="47"/>
      <c r="AH19" s="47"/>
      <c r="AI19" s="47"/>
      <c r="AJ19" s="369" t="s">
        <v>1326</v>
      </c>
      <c r="AK19" s="370"/>
      <c r="AL19" s="47"/>
      <c r="AM19" s="47"/>
      <c r="AN19" s="221"/>
      <c r="AO19" s="430">
        <v>9.5</v>
      </c>
      <c r="AP19" s="48"/>
      <c r="AQ19" s="48">
        <v>0</v>
      </c>
      <c r="AR19" s="430">
        <v>34.5</v>
      </c>
      <c r="AS19" s="48"/>
      <c r="AT19" s="48">
        <v>0</v>
      </c>
      <c r="AU19" s="48">
        <v>0</v>
      </c>
      <c r="AV19" s="48">
        <v>0</v>
      </c>
      <c r="AW19" s="48">
        <v>0</v>
      </c>
      <c r="AX19" s="48">
        <v>44</v>
      </c>
      <c r="AY19" s="48">
        <v>34</v>
      </c>
      <c r="AZ19" s="430">
        <v>39.5</v>
      </c>
      <c r="BA19" s="430">
        <v>117.5</v>
      </c>
      <c r="BB19" s="48">
        <v>0</v>
      </c>
      <c r="BC19" s="430">
        <v>9.5</v>
      </c>
      <c r="BD19" s="48">
        <v>0</v>
      </c>
      <c r="BE19" s="430">
        <v>34.5</v>
      </c>
      <c r="BF19" s="48">
        <v>0</v>
      </c>
      <c r="BG19" s="48">
        <v>0</v>
      </c>
      <c r="BH19" s="48">
        <v>0</v>
      </c>
      <c r="BI19" s="48">
        <v>0</v>
      </c>
      <c r="BJ19" s="48">
        <v>0</v>
      </c>
      <c r="BK19" s="48">
        <v>0</v>
      </c>
      <c r="BL19" s="48">
        <v>44</v>
      </c>
      <c r="BM19" s="48"/>
      <c r="BN19" s="48"/>
      <c r="BO19" s="48">
        <v>4</v>
      </c>
      <c r="BP19" s="48">
        <v>2</v>
      </c>
      <c r="BQ19" s="48">
        <v>4</v>
      </c>
      <c r="BR19" s="48"/>
      <c r="BS19" s="48"/>
      <c r="BT19" s="48">
        <v>0</v>
      </c>
      <c r="BU19" s="47" t="s">
        <v>1067</v>
      </c>
    </row>
    <row r="20" spans="1:73" x14ac:dyDescent="0.35">
      <c r="A20" s="47" t="s">
        <v>836</v>
      </c>
      <c r="B20" s="47" t="s">
        <v>837</v>
      </c>
      <c r="C20" s="47" t="s">
        <v>73</v>
      </c>
      <c r="D20" s="47" t="s">
        <v>838</v>
      </c>
      <c r="E20" s="427">
        <v>6</v>
      </c>
      <c r="F20" s="427">
        <v>2026</v>
      </c>
      <c r="G20" s="47" t="s">
        <v>132</v>
      </c>
      <c r="H20" s="47" t="s">
        <v>58</v>
      </c>
      <c r="I20" s="47" t="s">
        <v>939</v>
      </c>
      <c r="J20" s="47"/>
      <c r="K20" s="47"/>
      <c r="L20" s="47" t="s">
        <v>98</v>
      </c>
      <c r="M20" s="47" t="s">
        <v>98</v>
      </c>
      <c r="N20" s="47" t="s">
        <v>98</v>
      </c>
      <c r="O20" s="369"/>
      <c r="P20" s="370"/>
      <c r="Q20" s="47"/>
      <c r="R20" s="47" t="s">
        <v>98</v>
      </c>
      <c r="S20" s="47"/>
      <c r="T20" s="47"/>
      <c r="U20" s="47"/>
      <c r="V20" s="369"/>
      <c r="W20" s="370"/>
      <c r="X20" s="47" t="s">
        <v>98</v>
      </c>
      <c r="Y20" s="47" t="s">
        <v>98</v>
      </c>
      <c r="Z20" s="47"/>
      <c r="AA20" s="47"/>
      <c r="AB20" s="47"/>
      <c r="AC20" s="369"/>
      <c r="AD20" s="370"/>
      <c r="AE20" s="47" t="s">
        <v>98</v>
      </c>
      <c r="AF20" s="47" t="s">
        <v>98</v>
      </c>
      <c r="AG20" s="47" t="s">
        <v>98</v>
      </c>
      <c r="AH20" s="47" t="s">
        <v>98</v>
      </c>
      <c r="AI20" s="47" t="s">
        <v>100</v>
      </c>
      <c r="AJ20" s="369"/>
      <c r="AK20" s="370"/>
      <c r="AL20" s="47"/>
      <c r="AM20" s="47" t="s">
        <v>100</v>
      </c>
      <c r="AN20" s="221"/>
      <c r="AO20" s="48">
        <v>28</v>
      </c>
      <c r="AP20" s="48"/>
      <c r="AQ20" s="48">
        <v>0</v>
      </c>
      <c r="AR20" s="48">
        <v>0</v>
      </c>
      <c r="AS20" s="48"/>
      <c r="AT20" s="48">
        <v>0</v>
      </c>
      <c r="AU20" s="48">
        <v>0</v>
      </c>
      <c r="AV20" s="48">
        <v>0</v>
      </c>
      <c r="AW20" s="48">
        <v>0</v>
      </c>
      <c r="AX20" s="48">
        <v>28</v>
      </c>
      <c r="AY20" s="48">
        <v>26</v>
      </c>
      <c r="AZ20" s="48">
        <v>24</v>
      </c>
      <c r="BA20" s="48">
        <v>78</v>
      </c>
      <c r="BB20" s="48">
        <v>0</v>
      </c>
      <c r="BC20" s="48">
        <v>28</v>
      </c>
      <c r="BD20" s="48">
        <v>0</v>
      </c>
      <c r="BE20" s="48">
        <v>0</v>
      </c>
      <c r="BF20" s="48">
        <v>0</v>
      </c>
      <c r="BG20" s="48">
        <v>0</v>
      </c>
      <c r="BH20" s="48">
        <v>0</v>
      </c>
      <c r="BI20" s="48">
        <v>0</v>
      </c>
      <c r="BJ20" s="48">
        <v>0</v>
      </c>
      <c r="BK20" s="48">
        <v>0</v>
      </c>
      <c r="BL20" s="48">
        <v>28</v>
      </c>
      <c r="BM20" s="48"/>
      <c r="BN20" s="48"/>
      <c r="BO20" s="48"/>
      <c r="BP20" s="48"/>
      <c r="BQ20" s="48"/>
      <c r="BR20" s="48"/>
      <c r="BS20" s="48"/>
      <c r="BT20" s="48">
        <v>0</v>
      </c>
      <c r="BU20" s="47" t="s">
        <v>319</v>
      </c>
    </row>
    <row r="21" spans="1:73" x14ac:dyDescent="0.35">
      <c r="A21" s="47" t="s">
        <v>580</v>
      </c>
      <c r="B21" s="47" t="s">
        <v>581</v>
      </c>
      <c r="C21" s="47" t="s">
        <v>73</v>
      </c>
      <c r="D21" s="47" t="s">
        <v>582</v>
      </c>
      <c r="E21" s="427">
        <v>6</v>
      </c>
      <c r="F21" s="427">
        <v>2026</v>
      </c>
      <c r="G21" s="47" t="s">
        <v>132</v>
      </c>
      <c r="H21" s="47" t="s">
        <v>58</v>
      </c>
      <c r="I21" s="47" t="s">
        <v>939</v>
      </c>
      <c r="J21" s="47" t="s">
        <v>98</v>
      </c>
      <c r="K21" s="47" t="s">
        <v>98</v>
      </c>
      <c r="L21" s="47"/>
      <c r="M21" s="47"/>
      <c r="N21" s="47"/>
      <c r="O21" s="369"/>
      <c r="P21" s="370"/>
      <c r="Q21" s="47"/>
      <c r="R21" s="47"/>
      <c r="S21" s="47"/>
      <c r="T21" s="47"/>
      <c r="U21" s="47" t="s">
        <v>100</v>
      </c>
      <c r="V21" s="369"/>
      <c r="W21" s="370"/>
      <c r="X21" s="47" t="s">
        <v>98</v>
      </c>
      <c r="Y21" s="47" t="s">
        <v>98</v>
      </c>
      <c r="Z21" s="47" t="s">
        <v>98</v>
      </c>
      <c r="AA21" s="47"/>
      <c r="AB21" s="47"/>
      <c r="AC21" s="369"/>
      <c r="AD21" s="370"/>
      <c r="AE21" s="47" t="s">
        <v>98</v>
      </c>
      <c r="AF21" s="47" t="s">
        <v>100</v>
      </c>
      <c r="AG21" s="47"/>
      <c r="AH21" s="47" t="s">
        <v>98</v>
      </c>
      <c r="AI21" s="47"/>
      <c r="AJ21" s="369" t="s">
        <v>98</v>
      </c>
      <c r="AK21" s="370"/>
      <c r="AL21" s="47" t="s">
        <v>98</v>
      </c>
      <c r="AM21" s="47"/>
      <c r="AN21" s="221"/>
      <c r="AO21" s="48">
        <v>26</v>
      </c>
      <c r="AP21" s="48"/>
      <c r="AQ21" s="48">
        <v>0</v>
      </c>
      <c r="AR21" s="48">
        <v>0</v>
      </c>
      <c r="AS21" s="48"/>
      <c r="AT21" s="48">
        <v>0</v>
      </c>
      <c r="AU21" s="48">
        <v>0</v>
      </c>
      <c r="AV21" s="48">
        <v>0</v>
      </c>
      <c r="AW21" s="48">
        <v>0</v>
      </c>
      <c r="AX21" s="48">
        <v>26</v>
      </c>
      <c r="AY21" s="48">
        <v>24</v>
      </c>
      <c r="AZ21" s="48">
        <v>24</v>
      </c>
      <c r="BA21" s="48">
        <v>74</v>
      </c>
      <c r="BB21" s="48">
        <v>0</v>
      </c>
      <c r="BC21" s="48">
        <v>26</v>
      </c>
      <c r="BD21" s="48">
        <v>0</v>
      </c>
      <c r="BE21" s="48">
        <v>0</v>
      </c>
      <c r="BF21" s="48">
        <v>0</v>
      </c>
      <c r="BG21" s="48">
        <v>0</v>
      </c>
      <c r="BH21" s="48">
        <v>0</v>
      </c>
      <c r="BI21" s="48">
        <v>0</v>
      </c>
      <c r="BJ21" s="48">
        <v>0</v>
      </c>
      <c r="BK21" s="48">
        <v>0</v>
      </c>
      <c r="BL21" s="48">
        <v>26</v>
      </c>
      <c r="BM21" s="48"/>
      <c r="BN21" s="48"/>
      <c r="BO21" s="48"/>
      <c r="BP21" s="48"/>
      <c r="BQ21" s="48"/>
      <c r="BR21" s="48"/>
      <c r="BS21" s="48"/>
      <c r="BT21" s="48">
        <v>0</v>
      </c>
      <c r="BU21" s="47" t="s">
        <v>319</v>
      </c>
    </row>
    <row r="22" spans="1:73" x14ac:dyDescent="0.35">
      <c r="A22" s="47" t="s">
        <v>1214</v>
      </c>
      <c r="B22" s="47" t="s">
        <v>1215</v>
      </c>
      <c r="C22" s="47" t="s">
        <v>73</v>
      </c>
      <c r="D22" s="47" t="s">
        <v>1216</v>
      </c>
      <c r="E22" s="427">
        <v>6</v>
      </c>
      <c r="F22" s="427">
        <v>2026</v>
      </c>
      <c r="G22" s="47" t="s">
        <v>131</v>
      </c>
      <c r="H22" s="47" t="s">
        <v>58</v>
      </c>
      <c r="I22" s="47" t="s">
        <v>938</v>
      </c>
      <c r="J22" s="47" t="s">
        <v>98</v>
      </c>
      <c r="K22" s="47"/>
      <c r="L22" s="47" t="s">
        <v>98</v>
      </c>
      <c r="M22" s="47"/>
      <c r="N22" s="47"/>
      <c r="O22" s="369"/>
      <c r="P22" s="370"/>
      <c r="Q22" s="47"/>
      <c r="R22" s="47"/>
      <c r="S22" s="47"/>
      <c r="T22" s="47"/>
      <c r="U22" s="47" t="s">
        <v>98</v>
      </c>
      <c r="V22" s="369"/>
      <c r="W22" s="370"/>
      <c r="X22" s="47"/>
      <c r="Y22" s="47"/>
      <c r="Z22" s="47" t="s">
        <v>98</v>
      </c>
      <c r="AA22" s="47"/>
      <c r="AB22" s="47" t="s">
        <v>98</v>
      </c>
      <c r="AC22" s="369" t="s">
        <v>100</v>
      </c>
      <c r="AD22" s="370"/>
      <c r="AE22" s="47" t="s">
        <v>98</v>
      </c>
      <c r="AF22" s="47" t="s">
        <v>98</v>
      </c>
      <c r="AG22" s="47" t="s">
        <v>98</v>
      </c>
      <c r="AH22" s="47" t="s">
        <v>98</v>
      </c>
      <c r="AI22" s="47"/>
      <c r="AJ22" s="369"/>
      <c r="AK22" s="370"/>
      <c r="AL22" s="47" t="s">
        <v>100</v>
      </c>
      <c r="AM22" s="47" t="s">
        <v>98</v>
      </c>
      <c r="AN22" s="221"/>
      <c r="AO22" s="48">
        <v>28</v>
      </c>
      <c r="AP22" s="48"/>
      <c r="AQ22" s="48">
        <v>0</v>
      </c>
      <c r="AR22" s="48">
        <v>0</v>
      </c>
      <c r="AS22" s="48"/>
      <c r="AT22" s="48">
        <v>0</v>
      </c>
      <c r="AU22" s="48">
        <v>0</v>
      </c>
      <c r="AV22" s="48">
        <v>0</v>
      </c>
      <c r="AW22" s="48">
        <v>0</v>
      </c>
      <c r="AX22" s="48">
        <v>28</v>
      </c>
      <c r="AY22" s="48">
        <v>30</v>
      </c>
      <c r="AZ22" s="48">
        <v>42</v>
      </c>
      <c r="BA22" s="48">
        <v>100</v>
      </c>
      <c r="BB22" s="48">
        <v>0</v>
      </c>
      <c r="BC22" s="48">
        <v>28</v>
      </c>
      <c r="BD22" s="48">
        <v>0</v>
      </c>
      <c r="BE22" s="48">
        <v>0</v>
      </c>
      <c r="BF22" s="48">
        <v>0</v>
      </c>
      <c r="BG22" s="48">
        <v>0</v>
      </c>
      <c r="BH22" s="48">
        <v>0</v>
      </c>
      <c r="BI22" s="48">
        <v>0</v>
      </c>
      <c r="BJ22" s="48">
        <v>0</v>
      </c>
      <c r="BK22" s="48">
        <v>0</v>
      </c>
      <c r="BL22" s="48">
        <v>28</v>
      </c>
      <c r="BM22" s="48"/>
      <c r="BN22" s="48"/>
      <c r="BO22" s="48"/>
      <c r="BP22" s="48"/>
      <c r="BQ22" s="48"/>
      <c r="BR22" s="48"/>
      <c r="BS22" s="48"/>
      <c r="BT22" s="48">
        <v>0</v>
      </c>
      <c r="BU22" s="47" t="s">
        <v>870</v>
      </c>
    </row>
    <row r="23" spans="1:73" x14ac:dyDescent="0.35">
      <c r="A23" s="47" t="s">
        <v>1217</v>
      </c>
      <c r="B23" s="47" t="s">
        <v>1218</v>
      </c>
      <c r="C23" s="47" t="s">
        <v>56</v>
      </c>
      <c r="D23" s="47" t="s">
        <v>1219</v>
      </c>
      <c r="E23" s="427">
        <v>6</v>
      </c>
      <c r="F23" s="427">
        <v>2026</v>
      </c>
      <c r="G23" s="47" t="s">
        <v>131</v>
      </c>
      <c r="H23" s="47" t="s">
        <v>58</v>
      </c>
      <c r="I23" s="47" t="s">
        <v>57</v>
      </c>
      <c r="J23" s="47" t="s">
        <v>98</v>
      </c>
      <c r="K23" s="47" t="s">
        <v>98</v>
      </c>
      <c r="L23" s="47"/>
      <c r="M23" s="47"/>
      <c r="N23" s="47"/>
      <c r="O23" s="369"/>
      <c r="P23" s="370"/>
      <c r="Q23" s="47" t="s">
        <v>98</v>
      </c>
      <c r="R23" s="47" t="s">
        <v>98</v>
      </c>
      <c r="S23" s="47" t="s">
        <v>98</v>
      </c>
      <c r="T23" s="47" t="s">
        <v>98</v>
      </c>
      <c r="U23" s="47" t="s">
        <v>100</v>
      </c>
      <c r="V23" s="369"/>
      <c r="W23" s="370"/>
      <c r="X23" s="47" t="s">
        <v>98</v>
      </c>
      <c r="Y23" s="47" t="s">
        <v>98</v>
      </c>
      <c r="Z23" s="47" t="s">
        <v>98</v>
      </c>
      <c r="AA23" s="47" t="s">
        <v>98</v>
      </c>
      <c r="AB23" s="47"/>
      <c r="AC23" s="369"/>
      <c r="AD23" s="370"/>
      <c r="AE23" s="47"/>
      <c r="AF23" s="47" t="s">
        <v>98</v>
      </c>
      <c r="AG23" s="47"/>
      <c r="AH23" s="47" t="s">
        <v>98</v>
      </c>
      <c r="AI23" s="47"/>
      <c r="AJ23" s="369" t="s">
        <v>108</v>
      </c>
      <c r="AK23" s="370"/>
      <c r="AL23" s="47" t="s">
        <v>98</v>
      </c>
      <c r="AM23" s="47" t="s">
        <v>98</v>
      </c>
      <c r="AN23" s="221"/>
      <c r="AO23" s="48">
        <v>32</v>
      </c>
      <c r="AP23" s="48"/>
      <c r="AQ23" s="48">
        <v>0</v>
      </c>
      <c r="AR23" s="48">
        <v>12</v>
      </c>
      <c r="AS23" s="48"/>
      <c r="AT23" s="48">
        <v>0</v>
      </c>
      <c r="AU23" s="48">
        <v>0</v>
      </c>
      <c r="AV23" s="48">
        <v>0</v>
      </c>
      <c r="AW23" s="48">
        <v>0</v>
      </c>
      <c r="AX23" s="48">
        <v>44</v>
      </c>
      <c r="AY23" s="48">
        <v>42</v>
      </c>
      <c r="AZ23" s="48">
        <v>40</v>
      </c>
      <c r="BA23" s="48">
        <v>126</v>
      </c>
      <c r="BB23" s="48">
        <v>0</v>
      </c>
      <c r="BC23" s="48">
        <v>32</v>
      </c>
      <c r="BD23" s="48">
        <v>0</v>
      </c>
      <c r="BE23" s="48">
        <v>12</v>
      </c>
      <c r="BF23" s="48">
        <v>0</v>
      </c>
      <c r="BG23" s="48">
        <v>0</v>
      </c>
      <c r="BH23" s="48">
        <v>0</v>
      </c>
      <c r="BI23" s="48">
        <v>0</v>
      </c>
      <c r="BJ23" s="48">
        <v>0</v>
      </c>
      <c r="BK23" s="48">
        <v>0</v>
      </c>
      <c r="BL23" s="48">
        <v>44</v>
      </c>
      <c r="BM23" s="48"/>
      <c r="BN23" s="48"/>
      <c r="BO23" s="48">
        <v>1</v>
      </c>
      <c r="BP23" s="48">
        <v>1</v>
      </c>
      <c r="BQ23" s="48"/>
      <c r="BR23" s="48"/>
      <c r="BS23" s="48"/>
      <c r="BT23" s="48">
        <v>0</v>
      </c>
      <c r="BU23" s="47" t="s">
        <v>870</v>
      </c>
    </row>
    <row r="24" spans="1:73" x14ac:dyDescent="0.35">
      <c r="A24" s="47" t="s">
        <v>1220</v>
      </c>
      <c r="B24" s="47" t="s">
        <v>1221</v>
      </c>
      <c r="C24" s="47" t="s">
        <v>56</v>
      </c>
      <c r="D24" s="47" t="s">
        <v>1222</v>
      </c>
      <c r="E24" s="427">
        <v>6</v>
      </c>
      <c r="F24" s="427">
        <v>2026</v>
      </c>
      <c r="G24" s="47" t="s">
        <v>131</v>
      </c>
      <c r="H24" s="47" t="s">
        <v>58</v>
      </c>
      <c r="I24" s="47" t="s">
        <v>59</v>
      </c>
      <c r="J24" s="47" t="s">
        <v>98</v>
      </c>
      <c r="K24" s="47"/>
      <c r="L24" s="47" t="s">
        <v>98</v>
      </c>
      <c r="M24" s="47" t="s">
        <v>98</v>
      </c>
      <c r="N24" s="47"/>
      <c r="O24" s="369"/>
      <c r="P24" s="370"/>
      <c r="Q24" s="47" t="s">
        <v>98</v>
      </c>
      <c r="R24" s="47"/>
      <c r="S24" s="47" t="s">
        <v>98</v>
      </c>
      <c r="T24" s="47" t="s">
        <v>98</v>
      </c>
      <c r="U24" s="47" t="s">
        <v>98</v>
      </c>
      <c r="V24" s="369" t="s">
        <v>100</v>
      </c>
      <c r="W24" s="370"/>
      <c r="X24" s="47"/>
      <c r="Y24" s="47"/>
      <c r="Z24" s="47" t="s">
        <v>98</v>
      </c>
      <c r="AA24" s="47" t="s">
        <v>98</v>
      </c>
      <c r="AB24" s="47" t="s">
        <v>98</v>
      </c>
      <c r="AC24" s="369" t="s">
        <v>100</v>
      </c>
      <c r="AD24" s="370"/>
      <c r="AE24" s="47" t="s">
        <v>98</v>
      </c>
      <c r="AF24" s="47" t="s">
        <v>98</v>
      </c>
      <c r="AG24" s="47" t="s">
        <v>98</v>
      </c>
      <c r="AH24" s="47"/>
      <c r="AI24" s="47"/>
      <c r="AJ24" s="369" t="s">
        <v>98</v>
      </c>
      <c r="AK24" s="370"/>
      <c r="AL24" s="47" t="s">
        <v>98</v>
      </c>
      <c r="AM24" s="47"/>
      <c r="AN24" s="221"/>
      <c r="AO24" s="48">
        <v>38</v>
      </c>
      <c r="AP24" s="48"/>
      <c r="AQ24" s="48">
        <v>0</v>
      </c>
      <c r="AR24" s="48">
        <v>0</v>
      </c>
      <c r="AS24" s="48"/>
      <c r="AT24" s="48">
        <v>0</v>
      </c>
      <c r="AU24" s="48">
        <v>0</v>
      </c>
      <c r="AV24" s="48">
        <v>0</v>
      </c>
      <c r="AW24" s="48">
        <v>0</v>
      </c>
      <c r="AX24" s="48">
        <v>38</v>
      </c>
      <c r="AY24" s="48">
        <v>26</v>
      </c>
      <c r="AZ24" s="48">
        <v>42</v>
      </c>
      <c r="BA24" s="48">
        <v>106</v>
      </c>
      <c r="BB24" s="48">
        <v>0</v>
      </c>
      <c r="BC24" s="48">
        <v>38</v>
      </c>
      <c r="BD24" s="48">
        <v>0</v>
      </c>
      <c r="BE24" s="48">
        <v>0</v>
      </c>
      <c r="BF24" s="48">
        <v>0</v>
      </c>
      <c r="BG24" s="48">
        <v>0</v>
      </c>
      <c r="BH24" s="48">
        <v>0</v>
      </c>
      <c r="BI24" s="48">
        <v>0</v>
      </c>
      <c r="BJ24" s="48">
        <v>0</v>
      </c>
      <c r="BK24" s="48">
        <v>0</v>
      </c>
      <c r="BL24" s="48">
        <v>38</v>
      </c>
      <c r="BM24" s="48"/>
      <c r="BN24" s="48"/>
      <c r="BO24" s="48"/>
      <c r="BP24" s="48"/>
      <c r="BQ24" s="48"/>
      <c r="BR24" s="48"/>
      <c r="BS24" s="48"/>
      <c r="BT24" s="48">
        <v>0</v>
      </c>
      <c r="BU24" s="47" t="s">
        <v>1067</v>
      </c>
    </row>
    <row r="25" spans="1:73" x14ac:dyDescent="0.35">
      <c r="A25" s="47" t="s">
        <v>1225</v>
      </c>
      <c r="B25" s="47" t="s">
        <v>1226</v>
      </c>
      <c r="C25" s="47" t="s">
        <v>56</v>
      </c>
      <c r="D25" s="47" t="s">
        <v>1227</v>
      </c>
      <c r="E25" s="427">
        <v>6</v>
      </c>
      <c r="F25" s="427">
        <v>2026</v>
      </c>
      <c r="G25" s="47" t="s">
        <v>131</v>
      </c>
      <c r="H25" s="47" t="s">
        <v>58</v>
      </c>
      <c r="I25" s="47" t="s">
        <v>59</v>
      </c>
      <c r="J25" s="47" t="s">
        <v>98</v>
      </c>
      <c r="K25" s="47"/>
      <c r="L25" s="47"/>
      <c r="M25" s="47"/>
      <c r="N25" s="47" t="s">
        <v>98</v>
      </c>
      <c r="O25" s="369"/>
      <c r="P25" s="370"/>
      <c r="Q25" s="47"/>
      <c r="R25" s="47" t="s">
        <v>98</v>
      </c>
      <c r="S25" s="47" t="s">
        <v>98</v>
      </c>
      <c r="T25" s="47" t="s">
        <v>98</v>
      </c>
      <c r="U25" s="47" t="s">
        <v>100</v>
      </c>
      <c r="V25" s="369"/>
      <c r="W25" s="370"/>
      <c r="X25" s="47"/>
      <c r="Y25" s="47"/>
      <c r="Z25" s="47" t="s">
        <v>98</v>
      </c>
      <c r="AA25" s="47"/>
      <c r="AB25" s="47"/>
      <c r="AC25" s="369"/>
      <c r="AD25" s="370"/>
      <c r="AE25" s="47" t="s">
        <v>98</v>
      </c>
      <c r="AF25" s="47"/>
      <c r="AG25" s="47"/>
      <c r="AH25" s="47"/>
      <c r="AI25" s="47" t="s">
        <v>100</v>
      </c>
      <c r="AJ25" s="369"/>
      <c r="AK25" s="370"/>
      <c r="AL25" s="47" t="s">
        <v>98</v>
      </c>
      <c r="AM25" s="47"/>
      <c r="AN25" s="221"/>
      <c r="AO25" s="48">
        <v>24</v>
      </c>
      <c r="AP25" s="48"/>
      <c r="AQ25" s="48">
        <v>0</v>
      </c>
      <c r="AR25" s="48">
        <v>0</v>
      </c>
      <c r="AS25" s="48"/>
      <c r="AT25" s="48">
        <v>0</v>
      </c>
      <c r="AU25" s="48">
        <v>0</v>
      </c>
      <c r="AV25" s="48">
        <v>0</v>
      </c>
      <c r="AW25" s="48">
        <v>0</v>
      </c>
      <c r="AX25" s="48">
        <v>24</v>
      </c>
      <c r="AY25" s="48">
        <v>34</v>
      </c>
      <c r="AZ25" s="48">
        <v>12</v>
      </c>
      <c r="BA25" s="48">
        <v>70</v>
      </c>
      <c r="BB25" s="48">
        <v>0</v>
      </c>
      <c r="BC25" s="48">
        <v>24</v>
      </c>
      <c r="BD25" s="48">
        <v>0</v>
      </c>
      <c r="BE25" s="48">
        <v>0</v>
      </c>
      <c r="BF25" s="48">
        <v>0</v>
      </c>
      <c r="BG25" s="48">
        <v>0</v>
      </c>
      <c r="BH25" s="48">
        <v>0</v>
      </c>
      <c r="BI25" s="48">
        <v>0</v>
      </c>
      <c r="BJ25" s="48">
        <v>0</v>
      </c>
      <c r="BK25" s="48">
        <v>0</v>
      </c>
      <c r="BL25" s="48">
        <v>24</v>
      </c>
      <c r="BM25" s="48"/>
      <c r="BN25" s="48"/>
      <c r="BO25" s="48"/>
      <c r="BP25" s="48"/>
      <c r="BQ25" s="48"/>
      <c r="BR25" s="48"/>
      <c r="BS25" s="48"/>
      <c r="BT25" s="48">
        <v>0</v>
      </c>
      <c r="BU25" s="47" t="s">
        <v>870</v>
      </c>
    </row>
    <row r="26" spans="1:73" x14ac:dyDescent="0.35">
      <c r="A26" s="47" t="s">
        <v>704</v>
      </c>
      <c r="B26" s="47" t="s">
        <v>705</v>
      </c>
      <c r="C26" s="47" t="s">
        <v>56</v>
      </c>
      <c r="D26" s="47" t="s">
        <v>706</v>
      </c>
      <c r="E26" s="427">
        <v>6</v>
      </c>
      <c r="F26" s="427">
        <v>2026</v>
      </c>
      <c r="G26" s="47" t="s">
        <v>131</v>
      </c>
      <c r="H26" s="47" t="s">
        <v>58</v>
      </c>
      <c r="I26" s="47" t="s">
        <v>57</v>
      </c>
      <c r="J26" s="47"/>
      <c r="K26" s="47"/>
      <c r="L26" s="47"/>
      <c r="M26" s="47"/>
      <c r="N26" s="47"/>
      <c r="O26" s="369"/>
      <c r="P26" s="370"/>
      <c r="Q26" s="47" t="s">
        <v>98</v>
      </c>
      <c r="R26" s="47" t="s">
        <v>98</v>
      </c>
      <c r="S26" s="47" t="s">
        <v>98</v>
      </c>
      <c r="T26" s="47" t="s">
        <v>98</v>
      </c>
      <c r="U26" s="47" t="s">
        <v>100</v>
      </c>
      <c r="V26" s="369" t="s">
        <v>108</v>
      </c>
      <c r="W26" s="370"/>
      <c r="X26" s="47"/>
      <c r="Y26" s="47"/>
      <c r="Z26" s="47"/>
      <c r="AA26" s="47"/>
      <c r="AB26" s="47" t="s">
        <v>98</v>
      </c>
      <c r="AC26" s="369" t="s">
        <v>100</v>
      </c>
      <c r="AD26" s="370"/>
      <c r="AE26" s="47"/>
      <c r="AF26" s="47" t="s">
        <v>98</v>
      </c>
      <c r="AG26" s="47" t="s">
        <v>98</v>
      </c>
      <c r="AH26" s="47" t="s">
        <v>98</v>
      </c>
      <c r="AI26" s="47"/>
      <c r="AJ26" s="369"/>
      <c r="AK26" s="370"/>
      <c r="AL26" s="47"/>
      <c r="AM26" s="47" t="s">
        <v>98</v>
      </c>
      <c r="AN26" s="221"/>
      <c r="AO26" s="48">
        <v>26</v>
      </c>
      <c r="AP26" s="48"/>
      <c r="AQ26" s="48">
        <v>0</v>
      </c>
      <c r="AR26" s="48">
        <v>12</v>
      </c>
      <c r="AS26" s="48"/>
      <c r="AT26" s="48">
        <v>0</v>
      </c>
      <c r="AU26" s="48">
        <v>0</v>
      </c>
      <c r="AV26" s="48">
        <v>0</v>
      </c>
      <c r="AW26" s="48">
        <v>0</v>
      </c>
      <c r="AX26" s="48">
        <v>38</v>
      </c>
      <c r="AY26" s="48">
        <v>38</v>
      </c>
      <c r="AZ26" s="48">
        <v>24</v>
      </c>
      <c r="BA26" s="48">
        <v>100</v>
      </c>
      <c r="BB26" s="48">
        <v>0</v>
      </c>
      <c r="BC26" s="48">
        <v>26</v>
      </c>
      <c r="BD26" s="48">
        <v>0</v>
      </c>
      <c r="BE26" s="48">
        <v>12</v>
      </c>
      <c r="BF26" s="48">
        <v>0</v>
      </c>
      <c r="BG26" s="48">
        <v>0</v>
      </c>
      <c r="BH26" s="48">
        <v>0</v>
      </c>
      <c r="BI26" s="48">
        <v>0</v>
      </c>
      <c r="BJ26" s="48">
        <v>0</v>
      </c>
      <c r="BK26" s="48">
        <v>0</v>
      </c>
      <c r="BL26" s="48">
        <v>38</v>
      </c>
      <c r="BM26" s="48"/>
      <c r="BN26" s="48"/>
      <c r="BO26" s="48">
        <v>1</v>
      </c>
      <c r="BP26" s="48">
        <v>1</v>
      </c>
      <c r="BQ26" s="48"/>
      <c r="BR26" s="48"/>
      <c r="BS26" s="48"/>
      <c r="BT26" s="48">
        <v>0</v>
      </c>
      <c r="BU26" s="47" t="s">
        <v>1068</v>
      </c>
    </row>
    <row r="27" spans="1:73" x14ac:dyDescent="0.35">
      <c r="A27" s="47" t="s">
        <v>1184</v>
      </c>
      <c r="B27" s="47" t="s">
        <v>1185</v>
      </c>
      <c r="C27" s="47" t="s">
        <v>56</v>
      </c>
      <c r="D27" s="47" t="s">
        <v>1186</v>
      </c>
      <c r="E27" s="427">
        <v>6</v>
      </c>
      <c r="F27" s="427">
        <v>2026</v>
      </c>
      <c r="G27" s="47" t="s">
        <v>131</v>
      </c>
      <c r="H27" s="47" t="s">
        <v>58</v>
      </c>
      <c r="I27" s="47" t="s">
        <v>59</v>
      </c>
      <c r="J27" s="47"/>
      <c r="K27" s="47"/>
      <c r="L27" s="47" t="s">
        <v>98</v>
      </c>
      <c r="M27" s="47" t="s">
        <v>98</v>
      </c>
      <c r="N27" s="47"/>
      <c r="O27" s="369" t="s">
        <v>98</v>
      </c>
      <c r="P27" s="370"/>
      <c r="Q27" s="47" t="s">
        <v>98</v>
      </c>
      <c r="R27" s="47" t="s">
        <v>98</v>
      </c>
      <c r="S27" s="47"/>
      <c r="T27" s="47" t="s">
        <v>98</v>
      </c>
      <c r="U27" s="47"/>
      <c r="V27" s="369"/>
      <c r="W27" s="370"/>
      <c r="X27" s="47" t="s">
        <v>98</v>
      </c>
      <c r="Y27" s="47" t="s">
        <v>98</v>
      </c>
      <c r="Z27" s="47" t="s">
        <v>98</v>
      </c>
      <c r="AA27" s="47" t="s">
        <v>98</v>
      </c>
      <c r="AB27" s="47"/>
      <c r="AC27" s="369"/>
      <c r="AD27" s="370"/>
      <c r="AE27" s="47" t="s">
        <v>98</v>
      </c>
      <c r="AF27" s="47" t="s">
        <v>98</v>
      </c>
      <c r="AG27" s="47" t="s">
        <v>98</v>
      </c>
      <c r="AH27" s="47" t="s">
        <v>98</v>
      </c>
      <c r="AI27" s="47" t="s">
        <v>100</v>
      </c>
      <c r="AJ27" s="369"/>
      <c r="AK27" s="370"/>
      <c r="AL27" s="47" t="s">
        <v>98</v>
      </c>
      <c r="AM27" s="47" t="s">
        <v>98</v>
      </c>
      <c r="AN27" s="221"/>
      <c r="AO27" s="48">
        <v>36</v>
      </c>
      <c r="AP27" s="48"/>
      <c r="AQ27" s="48">
        <v>0</v>
      </c>
      <c r="AR27" s="48">
        <v>0</v>
      </c>
      <c r="AS27" s="48"/>
      <c r="AT27" s="48">
        <v>0</v>
      </c>
      <c r="AU27" s="48">
        <v>0</v>
      </c>
      <c r="AV27" s="48">
        <v>0</v>
      </c>
      <c r="AW27" s="48">
        <v>0</v>
      </c>
      <c r="AX27" s="48">
        <v>36</v>
      </c>
      <c r="AY27" s="48">
        <v>38</v>
      </c>
      <c r="AZ27" s="48">
        <v>42</v>
      </c>
      <c r="BA27" s="48">
        <v>116</v>
      </c>
      <c r="BB27" s="48">
        <v>0</v>
      </c>
      <c r="BC27" s="48">
        <v>36</v>
      </c>
      <c r="BD27" s="48">
        <v>0</v>
      </c>
      <c r="BE27" s="48">
        <v>0</v>
      </c>
      <c r="BF27" s="48">
        <v>0</v>
      </c>
      <c r="BG27" s="48">
        <v>0</v>
      </c>
      <c r="BH27" s="48">
        <v>0</v>
      </c>
      <c r="BI27" s="48">
        <v>0</v>
      </c>
      <c r="BJ27" s="48">
        <v>0</v>
      </c>
      <c r="BK27" s="48">
        <v>0</v>
      </c>
      <c r="BL27" s="48">
        <v>36</v>
      </c>
      <c r="BM27" s="48"/>
      <c r="BN27" s="48"/>
      <c r="BO27" s="48"/>
      <c r="BP27" s="48"/>
      <c r="BQ27" s="48"/>
      <c r="BR27" s="48"/>
      <c r="BS27" s="48"/>
      <c r="BT27" s="48">
        <v>0</v>
      </c>
      <c r="BU27" s="47" t="s">
        <v>870</v>
      </c>
    </row>
    <row r="28" spans="1:73" x14ac:dyDescent="0.35">
      <c r="A28" s="47" t="s">
        <v>1187</v>
      </c>
      <c r="B28" s="47" t="s">
        <v>1188</v>
      </c>
      <c r="C28" s="47" t="s">
        <v>56</v>
      </c>
      <c r="D28" s="47" t="s">
        <v>1189</v>
      </c>
      <c r="E28" s="427">
        <v>6</v>
      </c>
      <c r="F28" s="427">
        <v>2026</v>
      </c>
      <c r="G28" s="47" t="s">
        <v>131</v>
      </c>
      <c r="H28" s="47" t="s">
        <v>58</v>
      </c>
      <c r="I28" s="47" t="s">
        <v>59</v>
      </c>
      <c r="J28" s="47"/>
      <c r="K28" s="47"/>
      <c r="L28" s="47" t="s">
        <v>98</v>
      </c>
      <c r="M28" s="47" t="s">
        <v>98</v>
      </c>
      <c r="N28" s="47" t="s">
        <v>98</v>
      </c>
      <c r="O28" s="369" t="s">
        <v>108</v>
      </c>
      <c r="P28" s="370"/>
      <c r="Q28" s="47" t="s">
        <v>98</v>
      </c>
      <c r="R28" s="47" t="s">
        <v>98</v>
      </c>
      <c r="S28" s="47"/>
      <c r="T28" s="47"/>
      <c r="U28" s="47"/>
      <c r="V28" s="369" t="s">
        <v>100</v>
      </c>
      <c r="W28" s="370"/>
      <c r="X28" s="47"/>
      <c r="Y28" s="47" t="s">
        <v>98</v>
      </c>
      <c r="Z28" s="47" t="s">
        <v>98</v>
      </c>
      <c r="AA28" s="47" t="s">
        <v>98</v>
      </c>
      <c r="AB28" s="47"/>
      <c r="AC28" s="369"/>
      <c r="AD28" s="370"/>
      <c r="AE28" s="47" t="s">
        <v>98</v>
      </c>
      <c r="AF28" s="47" t="s">
        <v>98</v>
      </c>
      <c r="AG28" s="47"/>
      <c r="AH28" s="47" t="s">
        <v>98</v>
      </c>
      <c r="AI28" s="47" t="s">
        <v>98</v>
      </c>
      <c r="AJ28" s="369" t="s">
        <v>100</v>
      </c>
      <c r="AK28" s="370"/>
      <c r="AL28" s="47" t="s">
        <v>98</v>
      </c>
      <c r="AM28" s="47" t="s">
        <v>98</v>
      </c>
      <c r="AN28" s="221"/>
      <c r="AO28" s="48">
        <v>36</v>
      </c>
      <c r="AP28" s="48"/>
      <c r="AQ28" s="48">
        <v>0</v>
      </c>
      <c r="AR28" s="48">
        <v>4</v>
      </c>
      <c r="AS28" s="48"/>
      <c r="AT28" s="48">
        <v>8</v>
      </c>
      <c r="AU28" s="48">
        <v>0</v>
      </c>
      <c r="AV28" s="48">
        <v>0</v>
      </c>
      <c r="AW28" s="48">
        <v>0</v>
      </c>
      <c r="AX28" s="48">
        <v>48</v>
      </c>
      <c r="AY28" s="48">
        <v>52</v>
      </c>
      <c r="AZ28" s="48">
        <v>38</v>
      </c>
      <c r="BA28" s="48">
        <v>138</v>
      </c>
      <c r="BB28" s="48">
        <v>0</v>
      </c>
      <c r="BC28" s="48">
        <v>36</v>
      </c>
      <c r="BD28" s="48">
        <v>0</v>
      </c>
      <c r="BE28" s="48">
        <v>4</v>
      </c>
      <c r="BF28" s="48">
        <v>0</v>
      </c>
      <c r="BG28" s="48">
        <v>0</v>
      </c>
      <c r="BH28" s="48">
        <v>8</v>
      </c>
      <c r="BI28" s="48">
        <v>0</v>
      </c>
      <c r="BJ28" s="48">
        <v>0</v>
      </c>
      <c r="BK28" s="48">
        <v>0</v>
      </c>
      <c r="BL28" s="48">
        <v>48</v>
      </c>
      <c r="BM28" s="48"/>
      <c r="BN28" s="48"/>
      <c r="BO28" s="48">
        <v>2</v>
      </c>
      <c r="BP28" s="48">
        <v>1</v>
      </c>
      <c r="BQ28" s="48"/>
      <c r="BR28" s="48"/>
      <c r="BS28" s="48"/>
      <c r="BT28" s="48">
        <v>0</v>
      </c>
      <c r="BU28" s="47" t="s">
        <v>870</v>
      </c>
    </row>
    <row r="29" spans="1:73" x14ac:dyDescent="0.35">
      <c r="A29" s="47" t="s">
        <v>1190</v>
      </c>
      <c r="B29" s="47" t="s">
        <v>1191</v>
      </c>
      <c r="C29" s="47" t="s">
        <v>56</v>
      </c>
      <c r="D29" s="47" t="s">
        <v>1192</v>
      </c>
      <c r="E29" s="427">
        <v>6</v>
      </c>
      <c r="F29" s="427">
        <v>2026</v>
      </c>
      <c r="G29" s="47" t="s">
        <v>131</v>
      </c>
      <c r="H29" s="47" t="s">
        <v>58</v>
      </c>
      <c r="I29" s="47" t="s">
        <v>59</v>
      </c>
      <c r="J29" s="47"/>
      <c r="K29" s="47"/>
      <c r="L29" s="47"/>
      <c r="M29" s="47"/>
      <c r="N29" s="47"/>
      <c r="O29" s="369"/>
      <c r="P29" s="370"/>
      <c r="Q29" s="47" t="s">
        <v>98</v>
      </c>
      <c r="R29" s="47" t="s">
        <v>98</v>
      </c>
      <c r="S29" s="47"/>
      <c r="T29" s="47" t="s">
        <v>98</v>
      </c>
      <c r="U29" s="47" t="s">
        <v>100</v>
      </c>
      <c r="V29" s="369"/>
      <c r="W29" s="370"/>
      <c r="X29" s="47"/>
      <c r="Y29" s="47" t="s">
        <v>98</v>
      </c>
      <c r="Z29" s="47"/>
      <c r="AA29" s="47" t="s">
        <v>98</v>
      </c>
      <c r="AB29" s="47" t="s">
        <v>98</v>
      </c>
      <c r="AC29" s="369" t="s">
        <v>100</v>
      </c>
      <c r="AD29" s="370"/>
      <c r="AE29" s="47" t="s">
        <v>98</v>
      </c>
      <c r="AF29" s="47" t="s">
        <v>98</v>
      </c>
      <c r="AG29" s="47" t="s">
        <v>98</v>
      </c>
      <c r="AH29" s="47" t="s">
        <v>98</v>
      </c>
      <c r="AI29" s="47" t="s">
        <v>100</v>
      </c>
      <c r="AJ29" s="369"/>
      <c r="AK29" s="370"/>
      <c r="AL29" s="47"/>
      <c r="AM29" s="47" t="s">
        <v>98</v>
      </c>
      <c r="AN29" s="221"/>
      <c r="AO29" s="48">
        <v>34</v>
      </c>
      <c r="AP29" s="48"/>
      <c r="AQ29" s="48">
        <v>0</v>
      </c>
      <c r="AR29" s="48">
        <v>0</v>
      </c>
      <c r="AS29" s="48"/>
      <c r="AT29" s="48">
        <v>0</v>
      </c>
      <c r="AU29" s="48">
        <v>0</v>
      </c>
      <c r="AV29" s="48">
        <v>0</v>
      </c>
      <c r="AW29" s="48">
        <v>0</v>
      </c>
      <c r="AX29" s="48">
        <v>34</v>
      </c>
      <c r="AY29" s="48">
        <v>50</v>
      </c>
      <c r="AZ29" s="48">
        <v>34</v>
      </c>
      <c r="BA29" s="48">
        <v>118</v>
      </c>
      <c r="BB29" s="48">
        <v>0</v>
      </c>
      <c r="BC29" s="48">
        <v>34</v>
      </c>
      <c r="BD29" s="48">
        <v>0</v>
      </c>
      <c r="BE29" s="48">
        <v>0</v>
      </c>
      <c r="BF29" s="48">
        <v>0</v>
      </c>
      <c r="BG29" s="48">
        <v>0</v>
      </c>
      <c r="BH29" s="48">
        <v>0</v>
      </c>
      <c r="BI29" s="48">
        <v>0</v>
      </c>
      <c r="BJ29" s="48">
        <v>0</v>
      </c>
      <c r="BK29" s="48">
        <v>0</v>
      </c>
      <c r="BL29" s="48">
        <v>34</v>
      </c>
      <c r="BM29" s="48"/>
      <c r="BN29" s="48"/>
      <c r="BO29" s="48"/>
      <c r="BP29" s="48"/>
      <c r="BQ29" s="48"/>
      <c r="BR29" s="48"/>
      <c r="BS29" s="48"/>
      <c r="BT29" s="48">
        <v>0</v>
      </c>
      <c r="BU29" s="47" t="s">
        <v>870</v>
      </c>
    </row>
    <row r="30" spans="1:73" x14ac:dyDescent="0.35">
      <c r="A30" s="47" t="s">
        <v>1193</v>
      </c>
      <c r="B30" s="47" t="s">
        <v>1194</v>
      </c>
      <c r="C30" s="47" t="s">
        <v>56</v>
      </c>
      <c r="D30" s="47" t="s">
        <v>1195</v>
      </c>
      <c r="E30" s="427">
        <v>6</v>
      </c>
      <c r="F30" s="427">
        <v>2026</v>
      </c>
      <c r="G30" s="47" t="s">
        <v>131</v>
      </c>
      <c r="H30" s="47" t="s">
        <v>58</v>
      </c>
      <c r="I30" s="47" t="s">
        <v>59</v>
      </c>
      <c r="J30" s="47" t="s">
        <v>98</v>
      </c>
      <c r="K30" s="47" t="s">
        <v>98</v>
      </c>
      <c r="L30" s="47" t="s">
        <v>98</v>
      </c>
      <c r="M30" s="47" t="s">
        <v>98</v>
      </c>
      <c r="N30" s="47" t="s">
        <v>100</v>
      </c>
      <c r="O30" s="369"/>
      <c r="P30" s="370"/>
      <c r="Q30" s="47" t="s">
        <v>98</v>
      </c>
      <c r="R30" s="47"/>
      <c r="S30" s="47" t="s">
        <v>98</v>
      </c>
      <c r="T30" s="47" t="s">
        <v>98</v>
      </c>
      <c r="U30" s="47" t="s">
        <v>100</v>
      </c>
      <c r="V30" s="369"/>
      <c r="W30" s="370"/>
      <c r="X30" s="47" t="s">
        <v>98</v>
      </c>
      <c r="Y30" s="47"/>
      <c r="Z30" s="47"/>
      <c r="AA30" s="47"/>
      <c r="AB30" s="47"/>
      <c r="AC30" s="369"/>
      <c r="AD30" s="370"/>
      <c r="AE30" s="47" t="s">
        <v>98</v>
      </c>
      <c r="AF30" s="47" t="s">
        <v>98</v>
      </c>
      <c r="AG30" s="47" t="s">
        <v>98</v>
      </c>
      <c r="AH30" s="47" t="s">
        <v>98</v>
      </c>
      <c r="AI30" s="47" t="s">
        <v>100</v>
      </c>
      <c r="AJ30" s="369"/>
      <c r="AK30" s="370"/>
      <c r="AL30" s="47"/>
      <c r="AM30" s="47" t="s">
        <v>98</v>
      </c>
      <c r="AN30" s="221"/>
      <c r="AO30" s="48">
        <v>38</v>
      </c>
      <c r="AP30" s="48"/>
      <c r="AQ30" s="48">
        <v>0</v>
      </c>
      <c r="AR30" s="48">
        <v>0</v>
      </c>
      <c r="AS30" s="48"/>
      <c r="AT30" s="48">
        <v>0</v>
      </c>
      <c r="AU30" s="48">
        <v>0</v>
      </c>
      <c r="AV30" s="48">
        <v>0</v>
      </c>
      <c r="AW30" s="48">
        <v>0</v>
      </c>
      <c r="AX30" s="48">
        <v>38</v>
      </c>
      <c r="AY30" s="48">
        <v>30</v>
      </c>
      <c r="AZ30" s="48">
        <v>32</v>
      </c>
      <c r="BA30" s="48">
        <v>100</v>
      </c>
      <c r="BB30" s="48">
        <v>0</v>
      </c>
      <c r="BC30" s="48">
        <v>38</v>
      </c>
      <c r="BD30" s="48">
        <v>0</v>
      </c>
      <c r="BE30" s="48">
        <v>0</v>
      </c>
      <c r="BF30" s="48">
        <v>0</v>
      </c>
      <c r="BG30" s="48">
        <v>0</v>
      </c>
      <c r="BH30" s="48">
        <v>0</v>
      </c>
      <c r="BI30" s="48">
        <v>0</v>
      </c>
      <c r="BJ30" s="48">
        <v>0</v>
      </c>
      <c r="BK30" s="48">
        <v>0</v>
      </c>
      <c r="BL30" s="48">
        <v>38</v>
      </c>
      <c r="BM30" s="48"/>
      <c r="BN30" s="48"/>
      <c r="BO30" s="48"/>
      <c r="BP30" s="48"/>
      <c r="BQ30" s="48"/>
      <c r="BR30" s="48"/>
      <c r="BS30" s="48"/>
      <c r="BT30" s="48">
        <v>0</v>
      </c>
      <c r="BU30" s="47" t="s">
        <v>870</v>
      </c>
    </row>
    <row r="31" spans="1:73" x14ac:dyDescent="0.35">
      <c r="A31" s="47" t="s">
        <v>1196</v>
      </c>
      <c r="B31" s="47" t="s">
        <v>1197</v>
      </c>
      <c r="C31" s="47" t="s">
        <v>56</v>
      </c>
      <c r="D31" s="47" t="s">
        <v>1198</v>
      </c>
      <c r="E31" s="427">
        <v>6</v>
      </c>
      <c r="F31" s="427">
        <v>2026</v>
      </c>
      <c r="G31" s="47" t="s">
        <v>131</v>
      </c>
      <c r="H31" s="47" t="s">
        <v>58</v>
      </c>
      <c r="I31" s="47" t="s">
        <v>60</v>
      </c>
      <c r="J31" s="47" t="s">
        <v>98</v>
      </c>
      <c r="K31" s="47" t="s">
        <v>98</v>
      </c>
      <c r="L31" s="47" t="s">
        <v>98</v>
      </c>
      <c r="M31" s="47"/>
      <c r="N31" s="47"/>
      <c r="O31" s="369"/>
      <c r="P31" s="370"/>
      <c r="Q31" s="47" t="s">
        <v>98</v>
      </c>
      <c r="R31" s="47" t="s">
        <v>98</v>
      </c>
      <c r="S31" s="47"/>
      <c r="T31" s="47" t="s">
        <v>98</v>
      </c>
      <c r="U31" s="47" t="s">
        <v>100</v>
      </c>
      <c r="V31" s="369" t="s">
        <v>108</v>
      </c>
      <c r="W31" s="370"/>
      <c r="X31" s="47" t="s">
        <v>98</v>
      </c>
      <c r="Y31" s="47"/>
      <c r="Z31" s="47"/>
      <c r="AA31" s="47"/>
      <c r="AB31" s="47"/>
      <c r="AC31" s="369"/>
      <c r="AD31" s="370"/>
      <c r="AE31" s="47" t="s">
        <v>98</v>
      </c>
      <c r="AF31" s="47" t="s">
        <v>98</v>
      </c>
      <c r="AG31" s="47" t="s">
        <v>98</v>
      </c>
      <c r="AH31" s="47" t="s">
        <v>98</v>
      </c>
      <c r="AI31" s="47"/>
      <c r="AJ31" s="369"/>
      <c r="AK31" s="370"/>
      <c r="AL31" s="47"/>
      <c r="AM31" s="47"/>
      <c r="AN31" s="221"/>
      <c r="AO31" s="48">
        <v>26</v>
      </c>
      <c r="AP31" s="48"/>
      <c r="AQ31" s="48">
        <v>0</v>
      </c>
      <c r="AR31" s="48">
        <v>12</v>
      </c>
      <c r="AS31" s="48"/>
      <c r="AT31" s="48">
        <v>0</v>
      </c>
      <c r="AU31" s="48">
        <v>0</v>
      </c>
      <c r="AV31" s="48">
        <v>0</v>
      </c>
      <c r="AW31" s="48">
        <v>0</v>
      </c>
      <c r="AX31" s="48">
        <v>38</v>
      </c>
      <c r="AY31" s="48">
        <v>32</v>
      </c>
      <c r="AZ31" s="48">
        <v>38</v>
      </c>
      <c r="BA31" s="48">
        <v>108</v>
      </c>
      <c r="BB31" s="48">
        <v>0</v>
      </c>
      <c r="BC31" s="48">
        <v>26</v>
      </c>
      <c r="BD31" s="48">
        <v>0</v>
      </c>
      <c r="BE31" s="48">
        <v>12</v>
      </c>
      <c r="BF31" s="48">
        <v>0</v>
      </c>
      <c r="BG31" s="48">
        <v>0</v>
      </c>
      <c r="BH31" s="48">
        <v>0</v>
      </c>
      <c r="BI31" s="48">
        <v>0</v>
      </c>
      <c r="BJ31" s="48">
        <v>0</v>
      </c>
      <c r="BK31" s="48">
        <v>0</v>
      </c>
      <c r="BL31" s="48">
        <v>38</v>
      </c>
      <c r="BM31" s="48"/>
      <c r="BN31" s="48"/>
      <c r="BO31" s="48">
        <v>1</v>
      </c>
      <c r="BP31" s="48">
        <v>1</v>
      </c>
      <c r="BQ31" s="48"/>
      <c r="BR31" s="48"/>
      <c r="BS31" s="48"/>
      <c r="BT31" s="48">
        <v>0</v>
      </c>
      <c r="BU31" s="47" t="s">
        <v>319</v>
      </c>
    </row>
    <row r="32" spans="1:73" x14ac:dyDescent="0.35">
      <c r="A32" s="47" t="s">
        <v>1199</v>
      </c>
      <c r="B32" s="47" t="s">
        <v>1200</v>
      </c>
      <c r="C32" s="47" t="s">
        <v>56</v>
      </c>
      <c r="D32" s="47" t="s">
        <v>1201</v>
      </c>
      <c r="E32" s="427">
        <v>6</v>
      </c>
      <c r="F32" s="427">
        <v>2026</v>
      </c>
      <c r="G32" s="47" t="s">
        <v>131</v>
      </c>
      <c r="H32" s="47" t="s">
        <v>58</v>
      </c>
      <c r="I32" s="47" t="s">
        <v>57</v>
      </c>
      <c r="J32" s="47" t="s">
        <v>98</v>
      </c>
      <c r="K32" s="47" t="s">
        <v>98</v>
      </c>
      <c r="L32" s="47" t="s">
        <v>98</v>
      </c>
      <c r="M32" s="47"/>
      <c r="N32" s="47" t="s">
        <v>98</v>
      </c>
      <c r="O32" s="369" t="s">
        <v>100</v>
      </c>
      <c r="P32" s="370" t="s">
        <v>108</v>
      </c>
      <c r="Q32" s="47" t="s">
        <v>98</v>
      </c>
      <c r="R32" s="47" t="s">
        <v>98</v>
      </c>
      <c r="S32" s="47"/>
      <c r="T32" s="47" t="s">
        <v>98</v>
      </c>
      <c r="U32" s="47" t="s">
        <v>98</v>
      </c>
      <c r="V32" s="369" t="s">
        <v>100</v>
      </c>
      <c r="W32" s="370"/>
      <c r="X32" s="47" t="s">
        <v>98</v>
      </c>
      <c r="Y32" s="47" t="s">
        <v>98</v>
      </c>
      <c r="Z32" s="47"/>
      <c r="AA32" s="47"/>
      <c r="AB32" s="47"/>
      <c r="AC32" s="369"/>
      <c r="AD32" s="370" t="s">
        <v>104</v>
      </c>
      <c r="AE32" s="47" t="s">
        <v>98</v>
      </c>
      <c r="AF32" s="47"/>
      <c r="AG32" s="47"/>
      <c r="AH32" s="47"/>
      <c r="AI32" s="47"/>
      <c r="AJ32" s="369" t="s">
        <v>100</v>
      </c>
      <c r="AK32" s="370"/>
      <c r="AL32" s="47" t="s">
        <v>98</v>
      </c>
      <c r="AM32" s="47"/>
      <c r="AN32" s="221"/>
      <c r="AO32" s="48">
        <v>36</v>
      </c>
      <c r="AP32" s="48"/>
      <c r="AQ32" s="48">
        <v>0</v>
      </c>
      <c r="AR32" s="48">
        <v>20</v>
      </c>
      <c r="AS32" s="48"/>
      <c r="AT32" s="48">
        <v>0</v>
      </c>
      <c r="AU32" s="48">
        <v>0</v>
      </c>
      <c r="AV32" s="48">
        <v>0</v>
      </c>
      <c r="AW32" s="48">
        <v>0</v>
      </c>
      <c r="AX32" s="48">
        <v>56</v>
      </c>
      <c r="AY32" s="48">
        <v>76</v>
      </c>
      <c r="AZ32" s="48">
        <v>48</v>
      </c>
      <c r="BA32" s="48">
        <v>180</v>
      </c>
      <c r="BB32" s="48">
        <v>0</v>
      </c>
      <c r="BC32" s="48">
        <v>36</v>
      </c>
      <c r="BD32" s="48">
        <v>0</v>
      </c>
      <c r="BE32" s="48">
        <v>20</v>
      </c>
      <c r="BF32" s="48">
        <v>0</v>
      </c>
      <c r="BG32" s="48">
        <v>0</v>
      </c>
      <c r="BH32" s="48">
        <v>0</v>
      </c>
      <c r="BI32" s="48">
        <v>0</v>
      </c>
      <c r="BJ32" s="48">
        <v>0</v>
      </c>
      <c r="BK32" s="48">
        <v>0</v>
      </c>
      <c r="BL32" s="48">
        <v>56</v>
      </c>
      <c r="BM32" s="48"/>
      <c r="BN32" s="48"/>
      <c r="BO32" s="48">
        <v>2</v>
      </c>
      <c r="BP32" s="48">
        <v>2</v>
      </c>
      <c r="BQ32" s="48"/>
      <c r="BR32" s="48"/>
      <c r="BS32" s="48"/>
      <c r="BT32" s="48">
        <v>0</v>
      </c>
      <c r="BU32" s="47" t="s">
        <v>1068</v>
      </c>
    </row>
    <row r="33" spans="1:73" x14ac:dyDescent="0.35">
      <c r="A33" s="47" t="s">
        <v>1202</v>
      </c>
      <c r="B33" s="47" t="s">
        <v>1203</v>
      </c>
      <c r="C33" s="47" t="s">
        <v>56</v>
      </c>
      <c r="D33" s="47" t="s">
        <v>1204</v>
      </c>
      <c r="E33" s="427">
        <v>6</v>
      </c>
      <c r="F33" s="427">
        <v>2026</v>
      </c>
      <c r="G33" s="47" t="s">
        <v>131</v>
      </c>
      <c r="H33" s="47" t="s">
        <v>58</v>
      </c>
      <c r="I33" s="47" t="s">
        <v>57</v>
      </c>
      <c r="J33" s="47"/>
      <c r="K33" s="47"/>
      <c r="L33" s="47"/>
      <c r="M33" s="47"/>
      <c r="N33" s="47"/>
      <c r="O33" s="369"/>
      <c r="P33" s="370"/>
      <c r="Q33" s="47" t="s">
        <v>98</v>
      </c>
      <c r="R33" s="47" t="s">
        <v>98</v>
      </c>
      <c r="S33" s="47"/>
      <c r="T33" s="47" t="s">
        <v>98</v>
      </c>
      <c r="U33" s="47" t="s">
        <v>98</v>
      </c>
      <c r="V33" s="369" t="s">
        <v>100</v>
      </c>
      <c r="W33" s="370"/>
      <c r="X33" s="47"/>
      <c r="Y33" s="47" t="s">
        <v>98</v>
      </c>
      <c r="Z33" s="47" t="s">
        <v>98</v>
      </c>
      <c r="AA33" s="47" t="s">
        <v>98</v>
      </c>
      <c r="AB33" s="47"/>
      <c r="AC33" s="369"/>
      <c r="AD33" s="370"/>
      <c r="AE33" s="47"/>
      <c r="AF33" s="47" t="s">
        <v>98</v>
      </c>
      <c r="AG33" s="47" t="s">
        <v>98</v>
      </c>
      <c r="AH33" s="47"/>
      <c r="AI33" s="47" t="s">
        <v>98</v>
      </c>
      <c r="AJ33" s="369" t="s">
        <v>100</v>
      </c>
      <c r="AK33" s="370"/>
      <c r="AL33" s="47" t="s">
        <v>98</v>
      </c>
      <c r="AM33" s="47"/>
      <c r="AN33" s="221"/>
      <c r="AO33" s="48">
        <v>30</v>
      </c>
      <c r="AP33" s="48"/>
      <c r="AQ33" s="48">
        <v>0</v>
      </c>
      <c r="AR33" s="48">
        <v>0</v>
      </c>
      <c r="AS33" s="48"/>
      <c r="AT33" s="48">
        <v>0</v>
      </c>
      <c r="AU33" s="48">
        <v>0</v>
      </c>
      <c r="AV33" s="48">
        <v>0</v>
      </c>
      <c r="AW33" s="48">
        <v>0</v>
      </c>
      <c r="AX33" s="48">
        <v>30</v>
      </c>
      <c r="AY33" s="48">
        <v>30</v>
      </c>
      <c r="AZ33" s="48">
        <v>22</v>
      </c>
      <c r="BA33" s="48">
        <v>82</v>
      </c>
      <c r="BB33" s="48">
        <v>0</v>
      </c>
      <c r="BC33" s="48">
        <v>30</v>
      </c>
      <c r="BD33" s="48">
        <v>0</v>
      </c>
      <c r="BE33" s="48">
        <v>0</v>
      </c>
      <c r="BF33" s="48">
        <v>0</v>
      </c>
      <c r="BG33" s="48">
        <v>0</v>
      </c>
      <c r="BH33" s="48">
        <v>0</v>
      </c>
      <c r="BI33" s="48">
        <v>0</v>
      </c>
      <c r="BJ33" s="48">
        <v>0</v>
      </c>
      <c r="BK33" s="48">
        <v>0</v>
      </c>
      <c r="BL33" s="48">
        <v>30</v>
      </c>
      <c r="BM33" s="48"/>
      <c r="BN33" s="48"/>
      <c r="BO33" s="48"/>
      <c r="BP33" s="48"/>
      <c r="BQ33" s="48"/>
      <c r="BR33" s="48"/>
      <c r="BS33" s="48"/>
      <c r="BT33" s="48">
        <v>0</v>
      </c>
      <c r="BU33" s="47" t="s">
        <v>1068</v>
      </c>
    </row>
    <row r="34" spans="1:73" x14ac:dyDescent="0.35">
      <c r="A34" s="47" t="s">
        <v>1205</v>
      </c>
      <c r="B34" s="47" t="s">
        <v>1206</v>
      </c>
      <c r="C34" s="47" t="s">
        <v>56</v>
      </c>
      <c r="D34" s="47" t="s">
        <v>1207</v>
      </c>
      <c r="E34" s="427">
        <v>6</v>
      </c>
      <c r="F34" s="427">
        <v>2026</v>
      </c>
      <c r="G34" s="47" t="s">
        <v>131</v>
      </c>
      <c r="H34" s="47" t="s">
        <v>58</v>
      </c>
      <c r="I34" s="47" t="s">
        <v>57</v>
      </c>
      <c r="J34" s="47" t="s">
        <v>98</v>
      </c>
      <c r="K34" s="47"/>
      <c r="L34" s="47"/>
      <c r="M34" s="47"/>
      <c r="N34" s="47"/>
      <c r="O34" s="369"/>
      <c r="P34" s="370"/>
      <c r="Q34" s="47"/>
      <c r="R34" s="47" t="s">
        <v>98</v>
      </c>
      <c r="S34" s="47" t="s">
        <v>98</v>
      </c>
      <c r="T34" s="47" t="s">
        <v>98</v>
      </c>
      <c r="U34" s="47" t="s">
        <v>98</v>
      </c>
      <c r="V34" s="369"/>
      <c r="W34" s="370"/>
      <c r="X34" s="47" t="s">
        <v>98</v>
      </c>
      <c r="Y34" s="47" t="s">
        <v>98</v>
      </c>
      <c r="Z34" s="47" t="s">
        <v>98</v>
      </c>
      <c r="AA34" s="47" t="s">
        <v>98</v>
      </c>
      <c r="AB34" s="47"/>
      <c r="AC34" s="369"/>
      <c r="AD34" s="370"/>
      <c r="AE34" s="47"/>
      <c r="AF34" s="47" t="s">
        <v>98</v>
      </c>
      <c r="AG34" s="47"/>
      <c r="AH34" s="47" t="s">
        <v>98</v>
      </c>
      <c r="AI34" s="47" t="s">
        <v>821</v>
      </c>
      <c r="AJ34" s="369" t="s">
        <v>100</v>
      </c>
      <c r="AK34" s="370"/>
      <c r="AL34" s="47" t="s">
        <v>98</v>
      </c>
      <c r="AM34" s="47"/>
      <c r="AN34" s="221"/>
      <c r="AO34" s="430">
        <v>29.5</v>
      </c>
      <c r="AP34" s="48"/>
      <c r="AQ34" s="48">
        <v>0</v>
      </c>
      <c r="AR34" s="48">
        <v>0</v>
      </c>
      <c r="AS34" s="48"/>
      <c r="AT34" s="48">
        <v>0</v>
      </c>
      <c r="AU34" s="48">
        <v>0</v>
      </c>
      <c r="AV34" s="48">
        <v>0</v>
      </c>
      <c r="AW34" s="48">
        <v>0</v>
      </c>
      <c r="AX34" s="430">
        <v>29.5</v>
      </c>
      <c r="AY34" s="48">
        <v>42</v>
      </c>
      <c r="AZ34" s="48">
        <v>42</v>
      </c>
      <c r="BA34" s="430">
        <v>113.5</v>
      </c>
      <c r="BB34" s="48">
        <v>0</v>
      </c>
      <c r="BC34" s="430">
        <v>29.5</v>
      </c>
      <c r="BD34" s="48">
        <v>0</v>
      </c>
      <c r="BE34" s="48">
        <v>0</v>
      </c>
      <c r="BF34" s="48">
        <v>0</v>
      </c>
      <c r="BG34" s="48">
        <v>0</v>
      </c>
      <c r="BH34" s="48">
        <v>0</v>
      </c>
      <c r="BI34" s="48">
        <v>0</v>
      </c>
      <c r="BJ34" s="48">
        <v>0</v>
      </c>
      <c r="BK34" s="48">
        <v>0</v>
      </c>
      <c r="BL34" s="430">
        <v>29.5</v>
      </c>
      <c r="BM34" s="48"/>
      <c r="BN34" s="48"/>
      <c r="BO34" s="48"/>
      <c r="BP34" s="48"/>
      <c r="BQ34" s="48"/>
      <c r="BR34" s="48"/>
      <c r="BS34" s="48"/>
      <c r="BT34" s="48">
        <v>0</v>
      </c>
      <c r="BU34" s="47" t="s">
        <v>1067</v>
      </c>
    </row>
    <row r="35" spans="1:73" x14ac:dyDescent="0.35">
      <c r="A35" s="47" t="s">
        <v>1395</v>
      </c>
      <c r="B35" s="47" t="s">
        <v>1396</v>
      </c>
      <c r="C35" s="47" t="s">
        <v>56</v>
      </c>
      <c r="D35" s="47" t="s">
        <v>1397</v>
      </c>
      <c r="E35" s="427">
        <v>6</v>
      </c>
      <c r="F35" s="427">
        <v>2026</v>
      </c>
      <c r="G35" s="47" t="s">
        <v>131</v>
      </c>
      <c r="H35" s="47" t="s">
        <v>58</v>
      </c>
      <c r="I35" s="47" t="s">
        <v>63</v>
      </c>
      <c r="J35" s="47"/>
      <c r="K35" s="47" t="s">
        <v>98</v>
      </c>
      <c r="L35" s="47"/>
      <c r="M35" s="47"/>
      <c r="N35" s="47" t="s">
        <v>100</v>
      </c>
      <c r="O35" s="369" t="s">
        <v>108</v>
      </c>
      <c r="P35" s="370"/>
      <c r="Q35" s="47" t="s">
        <v>98</v>
      </c>
      <c r="R35" s="47" t="s">
        <v>98</v>
      </c>
      <c r="S35" s="47" t="s">
        <v>98</v>
      </c>
      <c r="T35" s="47" t="s">
        <v>98</v>
      </c>
      <c r="U35" s="47" t="s">
        <v>100</v>
      </c>
      <c r="V35" s="369"/>
      <c r="W35" s="370" t="s">
        <v>108</v>
      </c>
      <c r="X35" s="47" t="s">
        <v>98</v>
      </c>
      <c r="Y35" s="47" t="s">
        <v>98</v>
      </c>
      <c r="Z35" s="47" t="s">
        <v>98</v>
      </c>
      <c r="AA35" s="47" t="s">
        <v>98</v>
      </c>
      <c r="AB35" s="47" t="s">
        <v>100</v>
      </c>
      <c r="AC35" s="369"/>
      <c r="AD35" s="370"/>
      <c r="AE35" s="47"/>
      <c r="AF35" s="47"/>
      <c r="AG35" s="47"/>
      <c r="AH35" s="47"/>
      <c r="AI35" s="47"/>
      <c r="AJ35" s="369" t="s">
        <v>100</v>
      </c>
      <c r="AK35" s="370"/>
      <c r="AL35" s="47"/>
      <c r="AM35" s="47"/>
      <c r="AN35" s="221"/>
      <c r="AO35" s="48">
        <v>34</v>
      </c>
      <c r="AP35" s="48"/>
      <c r="AQ35" s="48">
        <v>0</v>
      </c>
      <c r="AR35" s="48">
        <v>16</v>
      </c>
      <c r="AS35" s="48"/>
      <c r="AT35" s="48">
        <v>8</v>
      </c>
      <c r="AU35" s="48">
        <v>0</v>
      </c>
      <c r="AV35" s="48">
        <v>0</v>
      </c>
      <c r="AW35" s="48">
        <v>0</v>
      </c>
      <c r="AX35" s="48">
        <v>58</v>
      </c>
      <c r="AY35" s="48">
        <v>34</v>
      </c>
      <c r="AZ35" s="48">
        <v>34</v>
      </c>
      <c r="BA35" s="48">
        <v>126</v>
      </c>
      <c r="BB35" s="48">
        <v>0</v>
      </c>
      <c r="BC35" s="48">
        <v>34</v>
      </c>
      <c r="BD35" s="48">
        <v>0</v>
      </c>
      <c r="BE35" s="48">
        <v>16</v>
      </c>
      <c r="BF35" s="48">
        <v>0</v>
      </c>
      <c r="BG35" s="48">
        <v>0</v>
      </c>
      <c r="BH35" s="48">
        <v>8</v>
      </c>
      <c r="BI35" s="48">
        <v>0</v>
      </c>
      <c r="BJ35" s="48">
        <v>0</v>
      </c>
      <c r="BK35" s="48">
        <v>0</v>
      </c>
      <c r="BL35" s="48">
        <v>58</v>
      </c>
      <c r="BM35" s="48"/>
      <c r="BN35" s="48"/>
      <c r="BO35" s="48">
        <v>3</v>
      </c>
      <c r="BP35" s="48">
        <v>2</v>
      </c>
      <c r="BQ35" s="48"/>
      <c r="BR35" s="48"/>
      <c r="BS35" s="48"/>
      <c r="BT35" s="48">
        <v>0</v>
      </c>
      <c r="BU35" s="47" t="s">
        <v>870</v>
      </c>
    </row>
    <row r="36" spans="1:73" x14ac:dyDescent="0.35">
      <c r="A36" s="47" t="s">
        <v>1398</v>
      </c>
      <c r="B36" s="47" t="s">
        <v>1399</v>
      </c>
      <c r="C36" s="47" t="s">
        <v>56</v>
      </c>
      <c r="D36" s="47" t="s">
        <v>1400</v>
      </c>
      <c r="E36" s="427">
        <v>6</v>
      </c>
      <c r="F36" s="427">
        <v>2026</v>
      </c>
      <c r="G36" s="47" t="s">
        <v>131</v>
      </c>
      <c r="H36" s="47" t="s">
        <v>58</v>
      </c>
      <c r="I36" s="47" t="s">
        <v>63</v>
      </c>
      <c r="J36" s="47" t="s">
        <v>98</v>
      </c>
      <c r="K36" s="47" t="s">
        <v>98</v>
      </c>
      <c r="L36" s="47" t="s">
        <v>98</v>
      </c>
      <c r="M36" s="47" t="s">
        <v>98</v>
      </c>
      <c r="N36" s="47" t="s">
        <v>100</v>
      </c>
      <c r="O36" s="369" t="s">
        <v>108</v>
      </c>
      <c r="P36" s="370"/>
      <c r="Q36" s="47"/>
      <c r="R36" s="47"/>
      <c r="S36" s="47" t="s">
        <v>98</v>
      </c>
      <c r="T36" s="47" t="s">
        <v>98</v>
      </c>
      <c r="U36" s="47"/>
      <c r="V36" s="369"/>
      <c r="W36" s="370"/>
      <c r="X36" s="47" t="s">
        <v>98</v>
      </c>
      <c r="Y36" s="47" t="s">
        <v>98</v>
      </c>
      <c r="Z36" s="47" t="s">
        <v>98</v>
      </c>
      <c r="AA36" s="47" t="s">
        <v>98</v>
      </c>
      <c r="AB36" s="47" t="s">
        <v>100</v>
      </c>
      <c r="AC36" s="369" t="s">
        <v>108</v>
      </c>
      <c r="AD36" s="370"/>
      <c r="AE36" s="47" t="s">
        <v>98</v>
      </c>
      <c r="AF36" s="47"/>
      <c r="AG36" s="47" t="s">
        <v>98</v>
      </c>
      <c r="AH36" s="47" t="s">
        <v>98</v>
      </c>
      <c r="AI36" s="47"/>
      <c r="AJ36" s="369" t="s">
        <v>100</v>
      </c>
      <c r="AK36" s="370"/>
      <c r="AL36" s="47"/>
      <c r="AM36" s="47" t="s">
        <v>98</v>
      </c>
      <c r="AN36" s="221"/>
      <c r="AO36" s="48">
        <v>40</v>
      </c>
      <c r="AP36" s="48"/>
      <c r="AQ36" s="48">
        <v>0</v>
      </c>
      <c r="AR36" s="48">
        <v>8</v>
      </c>
      <c r="AS36" s="48"/>
      <c r="AT36" s="48">
        <v>16</v>
      </c>
      <c r="AU36" s="48">
        <v>0</v>
      </c>
      <c r="AV36" s="48">
        <v>0</v>
      </c>
      <c r="AW36" s="48">
        <v>0</v>
      </c>
      <c r="AX36" s="48">
        <v>64</v>
      </c>
      <c r="AY36" s="48">
        <v>40</v>
      </c>
      <c r="AZ36" s="48">
        <v>44</v>
      </c>
      <c r="BA36" s="48">
        <v>148</v>
      </c>
      <c r="BB36" s="48">
        <v>0</v>
      </c>
      <c r="BC36" s="48">
        <v>40</v>
      </c>
      <c r="BD36" s="48">
        <v>0</v>
      </c>
      <c r="BE36" s="48">
        <v>8</v>
      </c>
      <c r="BF36" s="48">
        <v>0</v>
      </c>
      <c r="BG36" s="48">
        <v>0</v>
      </c>
      <c r="BH36" s="48">
        <v>16</v>
      </c>
      <c r="BI36" s="48">
        <v>0</v>
      </c>
      <c r="BJ36" s="48">
        <v>0</v>
      </c>
      <c r="BK36" s="48">
        <v>0</v>
      </c>
      <c r="BL36" s="48">
        <v>64</v>
      </c>
      <c r="BM36" s="48"/>
      <c r="BN36" s="48"/>
      <c r="BO36" s="48">
        <v>4</v>
      </c>
      <c r="BP36" s="48">
        <v>2</v>
      </c>
      <c r="BQ36" s="48"/>
      <c r="BR36" s="48"/>
      <c r="BS36" s="48"/>
      <c r="BT36" s="48">
        <v>0</v>
      </c>
      <c r="BU36" s="47" t="s">
        <v>1067</v>
      </c>
    </row>
    <row r="37" spans="1:73" x14ac:dyDescent="0.35">
      <c r="A37" s="47" t="s">
        <v>1403</v>
      </c>
      <c r="B37" s="47" t="s">
        <v>1404</v>
      </c>
      <c r="C37" s="47" t="s">
        <v>56</v>
      </c>
      <c r="D37" s="47" t="s">
        <v>1405</v>
      </c>
      <c r="E37" s="427">
        <v>6</v>
      </c>
      <c r="F37" s="427">
        <v>2026</v>
      </c>
      <c r="G37" s="47" t="s">
        <v>131</v>
      </c>
      <c r="H37" s="47" t="s">
        <v>58</v>
      </c>
      <c r="I37" s="47" t="s">
        <v>59</v>
      </c>
      <c r="J37" s="47"/>
      <c r="K37" s="47"/>
      <c r="L37" s="47"/>
      <c r="M37" s="47" t="s">
        <v>98</v>
      </c>
      <c r="N37" s="47" t="s">
        <v>98</v>
      </c>
      <c r="O37" s="369" t="s">
        <v>98</v>
      </c>
      <c r="P37" s="370" t="s">
        <v>108</v>
      </c>
      <c r="Q37" s="47" t="s">
        <v>98</v>
      </c>
      <c r="R37" s="47" t="s">
        <v>98</v>
      </c>
      <c r="S37" s="47"/>
      <c r="T37" s="47"/>
      <c r="U37" s="47"/>
      <c r="V37" s="369"/>
      <c r="W37" s="370"/>
      <c r="X37" s="47" t="s">
        <v>98</v>
      </c>
      <c r="Y37" s="47" t="s">
        <v>98</v>
      </c>
      <c r="Z37" s="47"/>
      <c r="AA37" s="47" t="s">
        <v>98</v>
      </c>
      <c r="AB37" s="47" t="s">
        <v>98</v>
      </c>
      <c r="AC37" s="369" t="s">
        <v>100</v>
      </c>
      <c r="AD37" s="370"/>
      <c r="AE37" s="47" t="s">
        <v>98</v>
      </c>
      <c r="AF37" s="47" t="s">
        <v>98</v>
      </c>
      <c r="AG37" s="47" t="s">
        <v>98</v>
      </c>
      <c r="AH37" s="47" t="s">
        <v>98</v>
      </c>
      <c r="AI37" s="47" t="s">
        <v>100</v>
      </c>
      <c r="AJ37" s="369"/>
      <c r="AK37" s="370"/>
      <c r="AL37" s="47" t="s">
        <v>98</v>
      </c>
      <c r="AM37" s="47" t="s">
        <v>98</v>
      </c>
      <c r="AN37" s="221"/>
      <c r="AO37" s="48">
        <v>38</v>
      </c>
      <c r="AP37" s="48"/>
      <c r="AQ37" s="48">
        <v>0</v>
      </c>
      <c r="AR37" s="48">
        <v>12</v>
      </c>
      <c r="AS37" s="48"/>
      <c r="AT37" s="48">
        <v>0</v>
      </c>
      <c r="AU37" s="48">
        <v>0</v>
      </c>
      <c r="AV37" s="48">
        <v>0</v>
      </c>
      <c r="AW37" s="48">
        <v>0</v>
      </c>
      <c r="AX37" s="48">
        <v>50</v>
      </c>
      <c r="AY37" s="48">
        <v>40</v>
      </c>
      <c r="AZ37" s="48">
        <v>44</v>
      </c>
      <c r="BA37" s="48">
        <v>134</v>
      </c>
      <c r="BB37" s="48">
        <v>0</v>
      </c>
      <c r="BC37" s="48">
        <v>38</v>
      </c>
      <c r="BD37" s="48">
        <v>0</v>
      </c>
      <c r="BE37" s="48">
        <v>12</v>
      </c>
      <c r="BF37" s="48">
        <v>0</v>
      </c>
      <c r="BG37" s="48">
        <v>0</v>
      </c>
      <c r="BH37" s="48">
        <v>0</v>
      </c>
      <c r="BI37" s="48">
        <v>0</v>
      </c>
      <c r="BJ37" s="48">
        <v>0</v>
      </c>
      <c r="BK37" s="48">
        <v>0</v>
      </c>
      <c r="BL37" s="48">
        <v>50</v>
      </c>
      <c r="BM37" s="48"/>
      <c r="BN37" s="48"/>
      <c r="BO37" s="48">
        <v>1</v>
      </c>
      <c r="BP37" s="48">
        <v>1</v>
      </c>
      <c r="BQ37" s="48"/>
      <c r="BR37" s="48"/>
      <c r="BS37" s="48"/>
      <c r="BT37" s="48">
        <v>0</v>
      </c>
      <c r="BU37" s="47" t="s">
        <v>1068</v>
      </c>
    </row>
    <row r="38" spans="1:73" x14ac:dyDescent="0.35">
      <c r="A38" s="47" t="s">
        <v>1408</v>
      </c>
      <c r="B38" s="47" t="s">
        <v>1003</v>
      </c>
      <c r="C38" s="47" t="s">
        <v>56</v>
      </c>
      <c r="D38" s="47" t="s">
        <v>1409</v>
      </c>
      <c r="E38" s="427">
        <v>6</v>
      </c>
      <c r="F38" s="427">
        <v>2026</v>
      </c>
      <c r="G38" s="47" t="s">
        <v>131</v>
      </c>
      <c r="H38" s="47" t="s">
        <v>58</v>
      </c>
      <c r="I38" s="47" t="s">
        <v>59</v>
      </c>
      <c r="J38" s="47"/>
      <c r="K38" s="47"/>
      <c r="L38" s="47"/>
      <c r="M38" s="47"/>
      <c r="N38" s="47"/>
      <c r="O38" s="369"/>
      <c r="P38" s="370"/>
      <c r="Q38" s="47"/>
      <c r="R38" s="47" t="s">
        <v>98</v>
      </c>
      <c r="S38" s="47" t="s">
        <v>98</v>
      </c>
      <c r="T38" s="47" t="s">
        <v>98</v>
      </c>
      <c r="U38" s="47" t="s">
        <v>98</v>
      </c>
      <c r="V38" s="369" t="s">
        <v>100</v>
      </c>
      <c r="W38" s="370" t="s">
        <v>108</v>
      </c>
      <c r="X38" s="47" t="s">
        <v>98</v>
      </c>
      <c r="Y38" s="47" t="s">
        <v>98</v>
      </c>
      <c r="Z38" s="47"/>
      <c r="AA38" s="47" t="s">
        <v>98</v>
      </c>
      <c r="AB38" s="47" t="s">
        <v>98</v>
      </c>
      <c r="AC38" s="369" t="s">
        <v>100</v>
      </c>
      <c r="AD38" s="370"/>
      <c r="AE38" s="47" t="s">
        <v>98</v>
      </c>
      <c r="AF38" s="47" t="s">
        <v>98</v>
      </c>
      <c r="AG38" s="47" t="s">
        <v>98</v>
      </c>
      <c r="AH38" s="47" t="s">
        <v>98</v>
      </c>
      <c r="AI38" s="47"/>
      <c r="AJ38" s="369" t="s">
        <v>100</v>
      </c>
      <c r="AK38" s="370"/>
      <c r="AL38" s="47" t="s">
        <v>98</v>
      </c>
      <c r="AM38" s="47"/>
      <c r="AN38" s="221"/>
      <c r="AO38" s="48">
        <v>38</v>
      </c>
      <c r="AP38" s="48"/>
      <c r="AQ38" s="48">
        <v>0</v>
      </c>
      <c r="AR38" s="48">
        <v>12</v>
      </c>
      <c r="AS38" s="48"/>
      <c r="AT38" s="48">
        <v>0</v>
      </c>
      <c r="AU38" s="48">
        <v>0</v>
      </c>
      <c r="AV38" s="48">
        <v>0</v>
      </c>
      <c r="AW38" s="48">
        <v>0</v>
      </c>
      <c r="AX38" s="48">
        <v>50</v>
      </c>
      <c r="AY38" s="48">
        <v>36</v>
      </c>
      <c r="AZ38" s="48">
        <v>40</v>
      </c>
      <c r="BA38" s="48">
        <v>126</v>
      </c>
      <c r="BB38" s="48">
        <v>0</v>
      </c>
      <c r="BC38" s="48">
        <v>38</v>
      </c>
      <c r="BD38" s="48">
        <v>0</v>
      </c>
      <c r="BE38" s="48">
        <v>12</v>
      </c>
      <c r="BF38" s="48">
        <v>0</v>
      </c>
      <c r="BG38" s="48">
        <v>0</v>
      </c>
      <c r="BH38" s="48">
        <v>0</v>
      </c>
      <c r="BI38" s="48">
        <v>0</v>
      </c>
      <c r="BJ38" s="48">
        <v>0</v>
      </c>
      <c r="BK38" s="48">
        <v>0</v>
      </c>
      <c r="BL38" s="48">
        <v>50</v>
      </c>
      <c r="BM38" s="48"/>
      <c r="BN38" s="48"/>
      <c r="BO38" s="48">
        <v>1</v>
      </c>
      <c r="BP38" s="48">
        <v>1</v>
      </c>
      <c r="BQ38" s="48"/>
      <c r="BR38" s="48"/>
      <c r="BS38" s="48"/>
      <c r="BT38" s="48">
        <v>0</v>
      </c>
      <c r="BU38" s="47" t="s">
        <v>1068</v>
      </c>
    </row>
    <row r="39" spans="1:73" x14ac:dyDescent="0.35">
      <c r="A39" s="47" t="s">
        <v>1410</v>
      </c>
      <c r="B39" s="47" t="s">
        <v>1411</v>
      </c>
      <c r="C39" s="47" t="s">
        <v>56</v>
      </c>
      <c r="D39" s="47" t="s">
        <v>1412</v>
      </c>
      <c r="E39" s="427">
        <v>6</v>
      </c>
      <c r="F39" s="427">
        <v>2026</v>
      </c>
      <c r="G39" s="47" t="s">
        <v>131</v>
      </c>
      <c r="H39" s="47" t="s">
        <v>58</v>
      </c>
      <c r="I39" s="47" t="s">
        <v>1037</v>
      </c>
      <c r="J39" s="47" t="s">
        <v>98</v>
      </c>
      <c r="K39" s="47" t="s">
        <v>98</v>
      </c>
      <c r="L39" s="47" t="s">
        <v>98</v>
      </c>
      <c r="M39" s="47"/>
      <c r="N39" s="47" t="s">
        <v>98</v>
      </c>
      <c r="O39" s="369" t="s">
        <v>100</v>
      </c>
      <c r="P39" s="370"/>
      <c r="Q39" s="47" t="s">
        <v>98</v>
      </c>
      <c r="R39" s="47" t="s">
        <v>98</v>
      </c>
      <c r="S39" s="47" t="s">
        <v>98</v>
      </c>
      <c r="T39" s="47" t="s">
        <v>98</v>
      </c>
      <c r="U39" s="47" t="s">
        <v>100</v>
      </c>
      <c r="V39" s="369"/>
      <c r="W39" s="370"/>
      <c r="X39" s="47" t="s">
        <v>98</v>
      </c>
      <c r="Y39" s="47" t="s">
        <v>98</v>
      </c>
      <c r="Z39" s="47" t="s">
        <v>98</v>
      </c>
      <c r="AA39" s="47" t="s">
        <v>98</v>
      </c>
      <c r="AB39" s="47"/>
      <c r="AC39" s="369" t="s">
        <v>100</v>
      </c>
      <c r="AD39" s="370"/>
      <c r="AE39" s="47" t="s">
        <v>98</v>
      </c>
      <c r="AF39" s="47"/>
      <c r="AG39" s="47"/>
      <c r="AH39" s="47"/>
      <c r="AI39" s="47"/>
      <c r="AJ39" s="369"/>
      <c r="AK39" s="370"/>
      <c r="AL39" s="47" t="s">
        <v>98</v>
      </c>
      <c r="AM39" s="47" t="s">
        <v>98</v>
      </c>
      <c r="AN39" s="221"/>
      <c r="AO39" s="48">
        <v>42</v>
      </c>
      <c r="AP39" s="48"/>
      <c r="AQ39" s="48">
        <v>0</v>
      </c>
      <c r="AR39" s="48">
        <v>0</v>
      </c>
      <c r="AS39" s="48"/>
      <c r="AT39" s="48">
        <v>0</v>
      </c>
      <c r="AU39" s="48">
        <v>0</v>
      </c>
      <c r="AV39" s="48">
        <v>0</v>
      </c>
      <c r="AW39" s="48">
        <v>0</v>
      </c>
      <c r="AX39" s="48">
        <v>42</v>
      </c>
      <c r="AY39" s="48">
        <v>36</v>
      </c>
      <c r="AZ39" s="48">
        <v>46</v>
      </c>
      <c r="BA39" s="48">
        <v>124</v>
      </c>
      <c r="BB39" s="48">
        <v>0</v>
      </c>
      <c r="BC39" s="48">
        <v>42</v>
      </c>
      <c r="BD39" s="48">
        <v>0</v>
      </c>
      <c r="BE39" s="48">
        <v>0</v>
      </c>
      <c r="BF39" s="48">
        <v>0</v>
      </c>
      <c r="BG39" s="48">
        <v>0</v>
      </c>
      <c r="BH39" s="48">
        <v>0</v>
      </c>
      <c r="BI39" s="48">
        <v>0</v>
      </c>
      <c r="BJ39" s="48">
        <v>0</v>
      </c>
      <c r="BK39" s="48">
        <v>0</v>
      </c>
      <c r="BL39" s="48">
        <v>42</v>
      </c>
      <c r="BM39" s="48"/>
      <c r="BN39" s="48"/>
      <c r="BO39" s="48"/>
      <c r="BP39" s="48"/>
      <c r="BQ39" s="48"/>
      <c r="BR39" s="48"/>
      <c r="BS39" s="48"/>
      <c r="BT39" s="48">
        <v>0</v>
      </c>
      <c r="BU39" s="47" t="s">
        <v>1068</v>
      </c>
    </row>
    <row r="40" spans="1:73" x14ac:dyDescent="0.35">
      <c r="A40" s="47" t="s">
        <v>1413</v>
      </c>
      <c r="B40" s="47" t="s">
        <v>1414</v>
      </c>
      <c r="C40" s="47" t="s">
        <v>56</v>
      </c>
      <c r="D40" s="47" t="s">
        <v>1415</v>
      </c>
      <c r="E40" s="427">
        <v>6</v>
      </c>
      <c r="F40" s="427">
        <v>2026</v>
      </c>
      <c r="G40" s="47" t="s">
        <v>131</v>
      </c>
      <c r="H40" s="47" t="s">
        <v>58</v>
      </c>
      <c r="I40" s="47" t="s">
        <v>57</v>
      </c>
      <c r="J40" s="47" t="s">
        <v>98</v>
      </c>
      <c r="K40" s="47" t="s">
        <v>98</v>
      </c>
      <c r="L40" s="47"/>
      <c r="M40" s="47"/>
      <c r="N40" s="47"/>
      <c r="O40" s="369"/>
      <c r="P40" s="370"/>
      <c r="Q40" s="47"/>
      <c r="R40" s="47"/>
      <c r="S40" s="47" t="s">
        <v>98</v>
      </c>
      <c r="T40" s="47" t="s">
        <v>98</v>
      </c>
      <c r="U40" s="47" t="s">
        <v>98</v>
      </c>
      <c r="V40" s="369"/>
      <c r="W40" s="370"/>
      <c r="X40" s="47"/>
      <c r="Y40" s="47"/>
      <c r="Z40" s="47" t="s">
        <v>98</v>
      </c>
      <c r="AA40" s="47" t="s">
        <v>98</v>
      </c>
      <c r="AB40" s="47" t="s">
        <v>98</v>
      </c>
      <c r="AC40" s="369" t="s">
        <v>100</v>
      </c>
      <c r="AD40" s="370"/>
      <c r="AE40" s="47"/>
      <c r="AF40" s="47" t="s">
        <v>98</v>
      </c>
      <c r="AG40" s="47" t="s">
        <v>98</v>
      </c>
      <c r="AH40" s="47" t="s">
        <v>98</v>
      </c>
      <c r="AI40" s="47"/>
      <c r="AJ40" s="369"/>
      <c r="AK40" s="370"/>
      <c r="AL40" s="47" t="s">
        <v>98</v>
      </c>
      <c r="AM40" s="47" t="s">
        <v>98</v>
      </c>
      <c r="AN40" s="221"/>
      <c r="AO40" s="48">
        <v>30</v>
      </c>
      <c r="AP40" s="48"/>
      <c r="AQ40" s="48">
        <v>0</v>
      </c>
      <c r="AR40" s="48">
        <v>0</v>
      </c>
      <c r="AS40" s="48"/>
      <c r="AT40" s="48">
        <v>0</v>
      </c>
      <c r="AU40" s="48">
        <v>0</v>
      </c>
      <c r="AV40" s="48">
        <v>0</v>
      </c>
      <c r="AW40" s="48">
        <v>0</v>
      </c>
      <c r="AX40" s="48">
        <v>30</v>
      </c>
      <c r="AY40" s="48">
        <v>36</v>
      </c>
      <c r="AZ40" s="48">
        <v>40</v>
      </c>
      <c r="BA40" s="48">
        <v>106</v>
      </c>
      <c r="BB40" s="48">
        <v>0</v>
      </c>
      <c r="BC40" s="48">
        <v>30</v>
      </c>
      <c r="BD40" s="48">
        <v>0</v>
      </c>
      <c r="BE40" s="48">
        <v>0</v>
      </c>
      <c r="BF40" s="48">
        <v>0</v>
      </c>
      <c r="BG40" s="48">
        <v>0</v>
      </c>
      <c r="BH40" s="48">
        <v>0</v>
      </c>
      <c r="BI40" s="48">
        <v>0</v>
      </c>
      <c r="BJ40" s="48">
        <v>0</v>
      </c>
      <c r="BK40" s="48">
        <v>0</v>
      </c>
      <c r="BL40" s="48">
        <v>30</v>
      </c>
      <c r="BM40" s="48"/>
      <c r="BN40" s="48"/>
      <c r="BO40" s="48"/>
      <c r="BP40" s="48"/>
      <c r="BQ40" s="48"/>
      <c r="BR40" s="48"/>
      <c r="BS40" s="48"/>
      <c r="BT40" s="48">
        <v>0</v>
      </c>
      <c r="BU40" s="47" t="s">
        <v>1068</v>
      </c>
    </row>
    <row r="41" spans="1:73" x14ac:dyDescent="0.35">
      <c r="A41" s="47" t="s">
        <v>1416</v>
      </c>
      <c r="B41" s="47" t="s">
        <v>1417</v>
      </c>
      <c r="C41" s="47" t="s">
        <v>56</v>
      </c>
      <c r="D41" s="47" t="s">
        <v>1418</v>
      </c>
      <c r="E41" s="427">
        <v>6</v>
      </c>
      <c r="F41" s="427">
        <v>2026</v>
      </c>
      <c r="G41" s="47" t="s">
        <v>131</v>
      </c>
      <c r="H41" s="47" t="s">
        <v>58</v>
      </c>
      <c r="I41" s="47" t="s">
        <v>57</v>
      </c>
      <c r="J41" s="47"/>
      <c r="K41" s="47"/>
      <c r="L41" s="47" t="s">
        <v>98</v>
      </c>
      <c r="M41" s="47" t="s">
        <v>98</v>
      </c>
      <c r="N41" s="47"/>
      <c r="O41" s="369" t="s">
        <v>98</v>
      </c>
      <c r="P41" s="370"/>
      <c r="Q41" s="47" t="s">
        <v>98</v>
      </c>
      <c r="R41" s="47" t="s">
        <v>98</v>
      </c>
      <c r="S41" s="47"/>
      <c r="T41" s="47"/>
      <c r="U41" s="47"/>
      <c r="V41" s="369"/>
      <c r="W41" s="370"/>
      <c r="X41" s="47"/>
      <c r="Y41" s="47" t="s">
        <v>98</v>
      </c>
      <c r="Z41" s="47" t="s">
        <v>98</v>
      </c>
      <c r="AA41" s="47" t="s">
        <v>98</v>
      </c>
      <c r="AB41" s="47" t="s">
        <v>98</v>
      </c>
      <c r="AC41" s="369" t="s">
        <v>100</v>
      </c>
      <c r="AD41" s="370"/>
      <c r="AE41" s="47" t="s">
        <v>98</v>
      </c>
      <c r="AF41" s="47" t="s">
        <v>98</v>
      </c>
      <c r="AG41" s="47" t="s">
        <v>98</v>
      </c>
      <c r="AH41" s="47" t="s">
        <v>98</v>
      </c>
      <c r="AI41" s="47" t="s">
        <v>100</v>
      </c>
      <c r="AJ41" s="369"/>
      <c r="AK41" s="370"/>
      <c r="AL41" s="47" t="s">
        <v>98</v>
      </c>
      <c r="AM41" s="47" t="s">
        <v>98</v>
      </c>
      <c r="AN41" s="221"/>
      <c r="AO41" s="48">
        <v>38</v>
      </c>
      <c r="AP41" s="48"/>
      <c r="AQ41" s="48">
        <v>0</v>
      </c>
      <c r="AR41" s="48">
        <v>0</v>
      </c>
      <c r="AS41" s="48"/>
      <c r="AT41" s="48">
        <v>0</v>
      </c>
      <c r="AU41" s="48">
        <v>0</v>
      </c>
      <c r="AV41" s="48">
        <v>0</v>
      </c>
      <c r="AW41" s="48">
        <v>0</v>
      </c>
      <c r="AX41" s="48">
        <v>38</v>
      </c>
      <c r="AY41" s="48">
        <v>30</v>
      </c>
      <c r="AZ41" s="48">
        <v>46</v>
      </c>
      <c r="BA41" s="48">
        <v>114</v>
      </c>
      <c r="BB41" s="48">
        <v>0</v>
      </c>
      <c r="BC41" s="48">
        <v>38</v>
      </c>
      <c r="BD41" s="48">
        <v>0</v>
      </c>
      <c r="BE41" s="48">
        <v>0</v>
      </c>
      <c r="BF41" s="48">
        <v>0</v>
      </c>
      <c r="BG41" s="48">
        <v>0</v>
      </c>
      <c r="BH41" s="48">
        <v>0</v>
      </c>
      <c r="BI41" s="48">
        <v>0</v>
      </c>
      <c r="BJ41" s="48">
        <v>0</v>
      </c>
      <c r="BK41" s="48">
        <v>0</v>
      </c>
      <c r="BL41" s="48">
        <v>38</v>
      </c>
      <c r="BM41" s="48"/>
      <c r="BN41" s="48"/>
      <c r="BO41" s="48"/>
      <c r="BP41" s="48"/>
      <c r="BQ41" s="48"/>
      <c r="BR41" s="48"/>
      <c r="BS41" s="48"/>
      <c r="BT41" s="48">
        <v>0</v>
      </c>
      <c r="BU41" s="47" t="s">
        <v>319</v>
      </c>
    </row>
    <row r="42" spans="1:73" x14ac:dyDescent="0.35">
      <c r="A42" s="47" t="s">
        <v>1419</v>
      </c>
      <c r="B42" s="47" t="s">
        <v>1420</v>
      </c>
      <c r="C42" s="47" t="s">
        <v>56</v>
      </c>
      <c r="D42" s="47" t="s">
        <v>1421</v>
      </c>
      <c r="E42" s="427">
        <v>6</v>
      </c>
      <c r="F42" s="427">
        <v>2026</v>
      </c>
      <c r="G42" s="47" t="s">
        <v>131</v>
      </c>
      <c r="H42" s="47" t="s">
        <v>58</v>
      </c>
      <c r="I42" s="47" t="s">
        <v>64</v>
      </c>
      <c r="J42" s="47"/>
      <c r="K42" s="47" t="s">
        <v>98</v>
      </c>
      <c r="L42" s="47" t="s">
        <v>98</v>
      </c>
      <c r="M42" s="47"/>
      <c r="N42" s="47"/>
      <c r="O42" s="369"/>
      <c r="P42" s="370"/>
      <c r="Q42" s="47"/>
      <c r="R42" s="47" t="s">
        <v>98</v>
      </c>
      <c r="S42" s="47" t="s">
        <v>98</v>
      </c>
      <c r="T42" s="47"/>
      <c r="U42" s="47" t="s">
        <v>98</v>
      </c>
      <c r="V42" s="369" t="s">
        <v>100</v>
      </c>
      <c r="W42" s="370"/>
      <c r="X42" s="47"/>
      <c r="Y42" s="47"/>
      <c r="Z42" s="47" t="s">
        <v>98</v>
      </c>
      <c r="AA42" s="47" t="s">
        <v>98</v>
      </c>
      <c r="AB42" s="47"/>
      <c r="AC42" s="369"/>
      <c r="AD42" s="370"/>
      <c r="AE42" s="47"/>
      <c r="AF42" s="47" t="s">
        <v>98</v>
      </c>
      <c r="AG42" s="47" t="s">
        <v>98</v>
      </c>
      <c r="AH42" s="47" t="s">
        <v>98</v>
      </c>
      <c r="AI42" s="47" t="s">
        <v>100</v>
      </c>
      <c r="AJ42" s="369"/>
      <c r="AK42" s="370"/>
      <c r="AL42" s="47"/>
      <c r="AM42" s="47"/>
      <c r="AN42" s="221"/>
      <c r="AO42" s="48">
        <v>28</v>
      </c>
      <c r="AP42" s="48"/>
      <c r="AQ42" s="48">
        <v>0</v>
      </c>
      <c r="AR42" s="48">
        <v>0</v>
      </c>
      <c r="AS42" s="48"/>
      <c r="AT42" s="48">
        <v>0</v>
      </c>
      <c r="AU42" s="48">
        <v>0</v>
      </c>
      <c r="AV42" s="48">
        <v>0</v>
      </c>
      <c r="AW42" s="48">
        <v>0</v>
      </c>
      <c r="AX42" s="48">
        <v>28</v>
      </c>
      <c r="AY42" s="48">
        <v>32</v>
      </c>
      <c r="AZ42" s="48">
        <v>26</v>
      </c>
      <c r="BA42" s="48">
        <v>86</v>
      </c>
      <c r="BB42" s="48">
        <v>0</v>
      </c>
      <c r="BC42" s="48">
        <v>28</v>
      </c>
      <c r="BD42" s="48">
        <v>0</v>
      </c>
      <c r="BE42" s="48">
        <v>0</v>
      </c>
      <c r="BF42" s="48">
        <v>0</v>
      </c>
      <c r="BG42" s="48">
        <v>0</v>
      </c>
      <c r="BH42" s="48">
        <v>0</v>
      </c>
      <c r="BI42" s="48">
        <v>0</v>
      </c>
      <c r="BJ42" s="48">
        <v>0</v>
      </c>
      <c r="BK42" s="48">
        <v>0</v>
      </c>
      <c r="BL42" s="48">
        <v>28</v>
      </c>
      <c r="BM42" s="48"/>
      <c r="BN42" s="48"/>
      <c r="BO42" s="48"/>
      <c r="BP42" s="48"/>
      <c r="BQ42" s="48"/>
      <c r="BR42" s="48"/>
      <c r="BS42" s="48"/>
      <c r="BT42" s="48">
        <v>0</v>
      </c>
      <c r="BU42" s="47" t="s">
        <v>319</v>
      </c>
    </row>
    <row r="43" spans="1:73" x14ac:dyDescent="0.35">
      <c r="A43" s="47" t="s">
        <v>1422</v>
      </c>
      <c r="B43" s="47" t="s">
        <v>1423</v>
      </c>
      <c r="C43" s="47" t="s">
        <v>56</v>
      </c>
      <c r="D43" s="47" t="s">
        <v>1424</v>
      </c>
      <c r="E43" s="427">
        <v>6</v>
      </c>
      <c r="F43" s="427">
        <v>2026</v>
      </c>
      <c r="G43" s="47" t="s">
        <v>131</v>
      </c>
      <c r="H43" s="47" t="s">
        <v>58</v>
      </c>
      <c r="I43" s="47" t="s">
        <v>59</v>
      </c>
      <c r="J43" s="47" t="s">
        <v>98</v>
      </c>
      <c r="K43" s="47" t="s">
        <v>98</v>
      </c>
      <c r="L43" s="47"/>
      <c r="M43" s="47" t="s">
        <v>98</v>
      </c>
      <c r="N43" s="47" t="s">
        <v>98</v>
      </c>
      <c r="O43" s="369" t="s">
        <v>100</v>
      </c>
      <c r="P43" s="370"/>
      <c r="Q43" s="47"/>
      <c r="R43" s="47"/>
      <c r="S43" s="47" t="s">
        <v>98</v>
      </c>
      <c r="T43" s="47" t="s">
        <v>98</v>
      </c>
      <c r="U43" s="47"/>
      <c r="V43" s="369"/>
      <c r="W43" s="370" t="s">
        <v>108</v>
      </c>
      <c r="X43" s="47" t="s">
        <v>98</v>
      </c>
      <c r="Y43" s="47" t="s">
        <v>98</v>
      </c>
      <c r="Z43" s="47" t="s">
        <v>98</v>
      </c>
      <c r="AA43" s="47"/>
      <c r="AB43" s="47" t="s">
        <v>98</v>
      </c>
      <c r="AC43" s="369" t="s">
        <v>100</v>
      </c>
      <c r="AD43" s="370"/>
      <c r="AE43" s="47" t="s">
        <v>98</v>
      </c>
      <c r="AF43" s="47" t="s">
        <v>98</v>
      </c>
      <c r="AG43" s="47" t="s">
        <v>98</v>
      </c>
      <c r="AH43" s="47"/>
      <c r="AI43" s="47" t="s">
        <v>98</v>
      </c>
      <c r="AJ43" s="369" t="s">
        <v>100</v>
      </c>
      <c r="AK43" s="370"/>
      <c r="AL43" s="47" t="s">
        <v>98</v>
      </c>
      <c r="AM43" s="47"/>
      <c r="AN43" s="221"/>
      <c r="AO43" s="48">
        <v>42</v>
      </c>
      <c r="AP43" s="48"/>
      <c r="AQ43" s="48">
        <v>0</v>
      </c>
      <c r="AR43" s="48">
        <v>12</v>
      </c>
      <c r="AS43" s="48"/>
      <c r="AT43" s="48">
        <v>0</v>
      </c>
      <c r="AU43" s="48">
        <v>0</v>
      </c>
      <c r="AV43" s="48">
        <v>0</v>
      </c>
      <c r="AW43" s="48">
        <v>0</v>
      </c>
      <c r="AX43" s="48">
        <v>54</v>
      </c>
      <c r="AY43" s="48">
        <v>28</v>
      </c>
      <c r="AZ43" s="48">
        <v>42</v>
      </c>
      <c r="BA43" s="48">
        <v>124</v>
      </c>
      <c r="BB43" s="48">
        <v>0</v>
      </c>
      <c r="BC43" s="48">
        <v>42</v>
      </c>
      <c r="BD43" s="48">
        <v>0</v>
      </c>
      <c r="BE43" s="48">
        <v>12</v>
      </c>
      <c r="BF43" s="48">
        <v>0</v>
      </c>
      <c r="BG43" s="48">
        <v>0</v>
      </c>
      <c r="BH43" s="48">
        <v>0</v>
      </c>
      <c r="BI43" s="48">
        <v>0</v>
      </c>
      <c r="BJ43" s="48">
        <v>0</v>
      </c>
      <c r="BK43" s="48">
        <v>0</v>
      </c>
      <c r="BL43" s="48">
        <v>54</v>
      </c>
      <c r="BM43" s="48"/>
      <c r="BN43" s="48"/>
      <c r="BO43" s="48">
        <v>1</v>
      </c>
      <c r="BP43" s="48">
        <v>1</v>
      </c>
      <c r="BQ43" s="48"/>
      <c r="BR43" s="48"/>
      <c r="BS43" s="48"/>
      <c r="BT43" s="48">
        <v>0</v>
      </c>
      <c r="BU43" s="47" t="s">
        <v>319</v>
      </c>
    </row>
    <row r="44" spans="1:73" x14ac:dyDescent="0.35">
      <c r="A44" s="47" t="s">
        <v>1425</v>
      </c>
      <c r="B44" s="47" t="s">
        <v>1426</v>
      </c>
      <c r="C44" s="47" t="s">
        <v>56</v>
      </c>
      <c r="D44" s="47" t="s">
        <v>1427</v>
      </c>
      <c r="E44" s="427">
        <v>6</v>
      </c>
      <c r="F44" s="427">
        <v>2026</v>
      </c>
      <c r="G44" s="47" t="s">
        <v>131</v>
      </c>
      <c r="H44" s="47" t="s">
        <v>58</v>
      </c>
      <c r="I44" s="47" t="s">
        <v>938</v>
      </c>
      <c r="J44" s="47" t="s">
        <v>98</v>
      </c>
      <c r="K44" s="47" t="s">
        <v>98</v>
      </c>
      <c r="L44" s="47" t="s">
        <v>98</v>
      </c>
      <c r="M44" s="47"/>
      <c r="N44" s="47"/>
      <c r="O44" s="369"/>
      <c r="P44" s="370"/>
      <c r="Q44" s="47"/>
      <c r="R44" s="47" t="s">
        <v>98</v>
      </c>
      <c r="S44" s="47" t="s">
        <v>98</v>
      </c>
      <c r="T44" s="47"/>
      <c r="U44" s="47" t="s">
        <v>98</v>
      </c>
      <c r="V44" s="369"/>
      <c r="W44" s="370"/>
      <c r="X44" s="47"/>
      <c r="Y44" s="47" t="s">
        <v>98</v>
      </c>
      <c r="Z44" s="47" t="s">
        <v>98</v>
      </c>
      <c r="AA44" s="47" t="s">
        <v>98</v>
      </c>
      <c r="AB44" s="47" t="s">
        <v>100</v>
      </c>
      <c r="AC44" s="369"/>
      <c r="AD44" s="370"/>
      <c r="AE44" s="47"/>
      <c r="AF44" s="47"/>
      <c r="AG44" s="47" t="s">
        <v>98</v>
      </c>
      <c r="AH44" s="47" t="s">
        <v>98</v>
      </c>
      <c r="AI44" s="47" t="s">
        <v>98</v>
      </c>
      <c r="AJ44" s="369" t="s">
        <v>98</v>
      </c>
      <c r="AK44" s="370"/>
      <c r="AL44" s="47" t="s">
        <v>100</v>
      </c>
      <c r="AM44" s="47"/>
      <c r="AN44" s="221"/>
      <c r="AO44" s="48">
        <v>34</v>
      </c>
      <c r="AP44" s="48"/>
      <c r="AQ44" s="48">
        <v>0</v>
      </c>
      <c r="AR44" s="48">
        <v>0</v>
      </c>
      <c r="AS44" s="48"/>
      <c r="AT44" s="48">
        <v>0</v>
      </c>
      <c r="AU44" s="48">
        <v>0</v>
      </c>
      <c r="AV44" s="48">
        <v>0</v>
      </c>
      <c r="AW44" s="48">
        <v>0</v>
      </c>
      <c r="AX44" s="48">
        <v>34</v>
      </c>
      <c r="AY44" s="48">
        <v>24</v>
      </c>
      <c r="AZ44" s="48">
        <v>38</v>
      </c>
      <c r="BA44" s="48">
        <v>96</v>
      </c>
      <c r="BB44" s="48">
        <v>0</v>
      </c>
      <c r="BC44" s="48">
        <v>34</v>
      </c>
      <c r="BD44" s="48">
        <v>0</v>
      </c>
      <c r="BE44" s="48">
        <v>0</v>
      </c>
      <c r="BF44" s="48">
        <v>0</v>
      </c>
      <c r="BG44" s="48">
        <v>0</v>
      </c>
      <c r="BH44" s="48">
        <v>0</v>
      </c>
      <c r="BI44" s="48">
        <v>0</v>
      </c>
      <c r="BJ44" s="48">
        <v>0</v>
      </c>
      <c r="BK44" s="48">
        <v>0</v>
      </c>
      <c r="BL44" s="48">
        <v>34</v>
      </c>
      <c r="BM44" s="48"/>
      <c r="BN44" s="48"/>
      <c r="BO44" s="48"/>
      <c r="BP44" s="48"/>
      <c r="BQ44" s="48"/>
      <c r="BR44" s="48"/>
      <c r="BS44" s="48"/>
      <c r="BT44" s="48">
        <v>0</v>
      </c>
      <c r="BU44" s="47" t="s">
        <v>319</v>
      </c>
    </row>
    <row r="45" spans="1:73" x14ac:dyDescent="0.35">
      <c r="A45" s="47" t="s">
        <v>1428</v>
      </c>
      <c r="B45" s="47" t="s">
        <v>1429</v>
      </c>
      <c r="C45" s="47" t="s">
        <v>56</v>
      </c>
      <c r="D45" s="47" t="s">
        <v>1430</v>
      </c>
      <c r="E45" s="427">
        <v>6</v>
      </c>
      <c r="F45" s="427">
        <v>2026</v>
      </c>
      <c r="G45" s="47" t="s">
        <v>131</v>
      </c>
      <c r="H45" s="47" t="s">
        <v>58</v>
      </c>
      <c r="I45" s="47" t="s">
        <v>63</v>
      </c>
      <c r="J45" s="47"/>
      <c r="K45" s="47" t="s">
        <v>98</v>
      </c>
      <c r="L45" s="47"/>
      <c r="M45" s="47"/>
      <c r="N45" s="47"/>
      <c r="O45" s="369"/>
      <c r="P45" s="370"/>
      <c r="Q45" s="47"/>
      <c r="R45" s="47"/>
      <c r="S45" s="47"/>
      <c r="T45" s="47" t="s">
        <v>98</v>
      </c>
      <c r="U45" s="47" t="s">
        <v>98</v>
      </c>
      <c r="V45" s="369"/>
      <c r="W45" s="370"/>
      <c r="X45" s="47" t="s">
        <v>98</v>
      </c>
      <c r="Y45" s="47"/>
      <c r="Z45" s="47" t="s">
        <v>98</v>
      </c>
      <c r="AA45" s="47" t="s">
        <v>98</v>
      </c>
      <c r="AB45" s="47"/>
      <c r="AC45" s="369" t="s">
        <v>98</v>
      </c>
      <c r="AD45" s="370"/>
      <c r="AE45" s="47" t="s">
        <v>98</v>
      </c>
      <c r="AF45" s="47" t="s">
        <v>98</v>
      </c>
      <c r="AG45" s="47" t="s">
        <v>98</v>
      </c>
      <c r="AH45" s="47"/>
      <c r="AI45" s="47"/>
      <c r="AJ45" s="369" t="s">
        <v>98</v>
      </c>
      <c r="AK45" s="370" t="s">
        <v>108</v>
      </c>
      <c r="AL45" s="47"/>
      <c r="AM45" s="47"/>
      <c r="AN45" s="221"/>
      <c r="AO45" s="48">
        <v>22</v>
      </c>
      <c r="AP45" s="48"/>
      <c r="AQ45" s="48">
        <v>0</v>
      </c>
      <c r="AR45" s="48">
        <v>12</v>
      </c>
      <c r="AS45" s="48"/>
      <c r="AT45" s="48">
        <v>0</v>
      </c>
      <c r="AU45" s="48">
        <v>0</v>
      </c>
      <c r="AV45" s="48">
        <v>0</v>
      </c>
      <c r="AW45" s="48">
        <v>0</v>
      </c>
      <c r="AX45" s="48">
        <v>34</v>
      </c>
      <c r="AY45" s="48">
        <v>20</v>
      </c>
      <c r="AZ45" s="48">
        <v>36</v>
      </c>
      <c r="BA45" s="48">
        <v>90</v>
      </c>
      <c r="BB45" s="48">
        <v>0</v>
      </c>
      <c r="BC45" s="48">
        <v>22</v>
      </c>
      <c r="BD45" s="48">
        <v>0</v>
      </c>
      <c r="BE45" s="48">
        <v>12</v>
      </c>
      <c r="BF45" s="48">
        <v>0</v>
      </c>
      <c r="BG45" s="48">
        <v>0</v>
      </c>
      <c r="BH45" s="48">
        <v>0</v>
      </c>
      <c r="BI45" s="48">
        <v>0</v>
      </c>
      <c r="BJ45" s="48">
        <v>0</v>
      </c>
      <c r="BK45" s="48">
        <v>0</v>
      </c>
      <c r="BL45" s="48">
        <v>34</v>
      </c>
      <c r="BM45" s="48"/>
      <c r="BN45" s="48"/>
      <c r="BO45" s="48">
        <v>1</v>
      </c>
      <c r="BP45" s="48">
        <v>1</v>
      </c>
      <c r="BQ45" s="48"/>
      <c r="BR45" s="48"/>
      <c r="BS45" s="48"/>
      <c r="BT45" s="48">
        <v>0</v>
      </c>
      <c r="BU45" s="47" t="s">
        <v>870</v>
      </c>
    </row>
    <row r="46" spans="1:73" x14ac:dyDescent="0.35">
      <c r="A46" s="47" t="s">
        <v>1431</v>
      </c>
      <c r="B46" s="47" t="s">
        <v>1432</v>
      </c>
      <c r="C46" s="47" t="s">
        <v>56</v>
      </c>
      <c r="D46" s="47" t="s">
        <v>1433</v>
      </c>
      <c r="E46" s="427">
        <v>6</v>
      </c>
      <c r="F46" s="427">
        <v>2026</v>
      </c>
      <c r="G46" s="47" t="s">
        <v>131</v>
      </c>
      <c r="H46" s="47" t="s">
        <v>58</v>
      </c>
      <c r="I46" s="47" t="s">
        <v>63</v>
      </c>
      <c r="J46" s="47"/>
      <c r="K46" s="47" t="s">
        <v>98</v>
      </c>
      <c r="L46" s="47" t="s">
        <v>98</v>
      </c>
      <c r="M46" s="47"/>
      <c r="N46" s="47" t="s">
        <v>98</v>
      </c>
      <c r="O46" s="369"/>
      <c r="P46" s="370"/>
      <c r="Q46" s="47" t="s">
        <v>98</v>
      </c>
      <c r="R46" s="47" t="s">
        <v>98</v>
      </c>
      <c r="S46" s="47" t="s">
        <v>98</v>
      </c>
      <c r="T46" s="47" t="s">
        <v>98</v>
      </c>
      <c r="U46" s="47"/>
      <c r="V46" s="369"/>
      <c r="W46" s="370"/>
      <c r="X46" s="47"/>
      <c r="Y46" s="47"/>
      <c r="Z46" s="47" t="s">
        <v>98</v>
      </c>
      <c r="AA46" s="47" t="s">
        <v>98</v>
      </c>
      <c r="AB46" s="47" t="s">
        <v>98</v>
      </c>
      <c r="AC46" s="369"/>
      <c r="AD46" s="370"/>
      <c r="AE46" s="47"/>
      <c r="AF46" s="47" t="s">
        <v>98</v>
      </c>
      <c r="AG46" s="47"/>
      <c r="AH46" s="47" t="s">
        <v>98</v>
      </c>
      <c r="AI46" s="47"/>
      <c r="AJ46" s="369"/>
      <c r="AK46" s="370"/>
      <c r="AL46" s="47" t="s">
        <v>98</v>
      </c>
      <c r="AM46" s="47"/>
      <c r="AN46" s="221"/>
      <c r="AO46" s="48">
        <v>26</v>
      </c>
      <c r="AP46" s="48"/>
      <c r="AQ46" s="48">
        <v>0</v>
      </c>
      <c r="AR46" s="48">
        <v>0</v>
      </c>
      <c r="AS46" s="48"/>
      <c r="AT46" s="48">
        <v>0</v>
      </c>
      <c r="AU46" s="48">
        <v>0</v>
      </c>
      <c r="AV46" s="48">
        <v>0</v>
      </c>
      <c r="AW46" s="48">
        <v>0</v>
      </c>
      <c r="AX46" s="48">
        <v>26</v>
      </c>
      <c r="AY46" s="48">
        <v>10</v>
      </c>
      <c r="AZ46" s="48">
        <v>30</v>
      </c>
      <c r="BA46" s="48">
        <v>66</v>
      </c>
      <c r="BB46" s="48">
        <v>0</v>
      </c>
      <c r="BC46" s="48">
        <v>26</v>
      </c>
      <c r="BD46" s="48">
        <v>0</v>
      </c>
      <c r="BE46" s="48">
        <v>0</v>
      </c>
      <c r="BF46" s="48">
        <v>0</v>
      </c>
      <c r="BG46" s="48">
        <v>0</v>
      </c>
      <c r="BH46" s="48">
        <v>0</v>
      </c>
      <c r="BI46" s="48">
        <v>0</v>
      </c>
      <c r="BJ46" s="48">
        <v>0</v>
      </c>
      <c r="BK46" s="48">
        <v>0</v>
      </c>
      <c r="BL46" s="48">
        <v>26</v>
      </c>
      <c r="BM46" s="48"/>
      <c r="BN46" s="48"/>
      <c r="BO46" s="48"/>
      <c r="BP46" s="48"/>
      <c r="BQ46" s="48"/>
      <c r="BR46" s="48"/>
      <c r="BS46" s="48"/>
      <c r="BT46" s="48">
        <v>0</v>
      </c>
      <c r="BU46" s="47" t="s">
        <v>870</v>
      </c>
    </row>
    <row r="47" spans="1:73" x14ac:dyDescent="0.35">
      <c r="A47" s="47" t="s">
        <v>1434</v>
      </c>
      <c r="B47" s="47" t="s">
        <v>1435</v>
      </c>
      <c r="C47" s="47" t="s">
        <v>56</v>
      </c>
      <c r="D47" s="47" t="s">
        <v>1436</v>
      </c>
      <c r="E47" s="427">
        <v>6</v>
      </c>
      <c r="F47" s="427">
        <v>2026</v>
      </c>
      <c r="G47" s="47" t="s">
        <v>131</v>
      </c>
      <c r="H47" s="47" t="s">
        <v>58</v>
      </c>
      <c r="I47" s="47" t="s">
        <v>63</v>
      </c>
      <c r="J47" s="47" t="s">
        <v>98</v>
      </c>
      <c r="K47" s="47"/>
      <c r="L47" s="47"/>
      <c r="M47" s="47" t="s">
        <v>98</v>
      </c>
      <c r="N47" s="47" t="s">
        <v>98</v>
      </c>
      <c r="O47" s="369" t="s">
        <v>100</v>
      </c>
      <c r="P47" s="370"/>
      <c r="Q47" s="47" t="s">
        <v>98</v>
      </c>
      <c r="R47" s="47" t="s">
        <v>98</v>
      </c>
      <c r="S47" s="47" t="s">
        <v>98</v>
      </c>
      <c r="T47" s="47" t="s">
        <v>98</v>
      </c>
      <c r="U47" s="47" t="s">
        <v>100</v>
      </c>
      <c r="V47" s="369"/>
      <c r="W47" s="370" t="s">
        <v>108</v>
      </c>
      <c r="X47" s="47" t="s">
        <v>98</v>
      </c>
      <c r="Y47" s="47" t="s">
        <v>98</v>
      </c>
      <c r="Z47" s="47" t="s">
        <v>98</v>
      </c>
      <c r="AA47" s="47" t="s">
        <v>98</v>
      </c>
      <c r="AB47" s="47" t="s">
        <v>100</v>
      </c>
      <c r="AC47" s="369" t="s">
        <v>108</v>
      </c>
      <c r="AD47" s="370"/>
      <c r="AE47" s="47"/>
      <c r="AF47" s="47"/>
      <c r="AG47" s="47"/>
      <c r="AH47" s="47"/>
      <c r="AI47" s="47"/>
      <c r="AJ47" s="369" t="s">
        <v>100</v>
      </c>
      <c r="AK47" s="370" t="s">
        <v>108</v>
      </c>
      <c r="AL47" s="47" t="s">
        <v>98</v>
      </c>
      <c r="AM47" s="47"/>
      <c r="AN47" s="221"/>
      <c r="AO47" s="48">
        <v>40</v>
      </c>
      <c r="AP47" s="48"/>
      <c r="AQ47" s="48">
        <v>0</v>
      </c>
      <c r="AR47" s="48">
        <v>28</v>
      </c>
      <c r="AS47" s="48"/>
      <c r="AT47" s="48">
        <v>8</v>
      </c>
      <c r="AU47" s="48">
        <v>0</v>
      </c>
      <c r="AV47" s="48">
        <v>0</v>
      </c>
      <c r="AW47" s="48">
        <v>0</v>
      </c>
      <c r="AX47" s="48">
        <v>76</v>
      </c>
      <c r="AY47" s="48">
        <v>12</v>
      </c>
      <c r="AZ47" s="48">
        <v>42</v>
      </c>
      <c r="BA47" s="48">
        <v>130</v>
      </c>
      <c r="BB47" s="48">
        <v>0</v>
      </c>
      <c r="BC47" s="48">
        <v>40</v>
      </c>
      <c r="BD47" s="48">
        <v>0</v>
      </c>
      <c r="BE47" s="48">
        <v>28</v>
      </c>
      <c r="BF47" s="48">
        <v>0</v>
      </c>
      <c r="BG47" s="48">
        <v>0</v>
      </c>
      <c r="BH47" s="48">
        <v>8</v>
      </c>
      <c r="BI47" s="48">
        <v>0</v>
      </c>
      <c r="BJ47" s="48">
        <v>0</v>
      </c>
      <c r="BK47" s="48">
        <v>0</v>
      </c>
      <c r="BL47" s="48">
        <v>76</v>
      </c>
      <c r="BM47" s="48"/>
      <c r="BN47" s="48"/>
      <c r="BO47" s="48">
        <v>4</v>
      </c>
      <c r="BP47" s="48">
        <v>3</v>
      </c>
      <c r="BQ47" s="48"/>
      <c r="BR47" s="48"/>
      <c r="BS47" s="48"/>
      <c r="BT47" s="48">
        <v>0</v>
      </c>
      <c r="BU47" s="47" t="s">
        <v>870</v>
      </c>
    </row>
    <row r="48" spans="1:73" x14ac:dyDescent="0.35">
      <c r="A48" s="47" t="s">
        <v>1437</v>
      </c>
      <c r="B48" s="47" t="s">
        <v>1438</v>
      </c>
      <c r="C48" s="47" t="s">
        <v>56</v>
      </c>
      <c r="D48" s="47" t="s">
        <v>1439</v>
      </c>
      <c r="E48" s="427">
        <v>6</v>
      </c>
      <c r="F48" s="427">
        <v>2026</v>
      </c>
      <c r="G48" s="47" t="s">
        <v>131</v>
      </c>
      <c r="H48" s="47" t="s">
        <v>58</v>
      </c>
      <c r="I48" s="47" t="s">
        <v>63</v>
      </c>
      <c r="J48" s="47" t="s">
        <v>98</v>
      </c>
      <c r="K48" s="47" t="s">
        <v>98</v>
      </c>
      <c r="L48" s="47" t="s">
        <v>98</v>
      </c>
      <c r="M48" s="47"/>
      <c r="N48" s="47" t="s">
        <v>98</v>
      </c>
      <c r="O48" s="369"/>
      <c r="P48" s="370"/>
      <c r="Q48" s="47" t="s">
        <v>98</v>
      </c>
      <c r="R48" s="47"/>
      <c r="S48" s="47" t="s">
        <v>98</v>
      </c>
      <c r="T48" s="47"/>
      <c r="U48" s="47"/>
      <c r="V48" s="369"/>
      <c r="W48" s="370"/>
      <c r="X48" s="47"/>
      <c r="Y48" s="47"/>
      <c r="Z48" s="47"/>
      <c r="AA48" s="47"/>
      <c r="AB48" s="47"/>
      <c r="AC48" s="369"/>
      <c r="AD48" s="370"/>
      <c r="AE48" s="47"/>
      <c r="AF48" s="47"/>
      <c r="AG48" s="47"/>
      <c r="AH48" s="47"/>
      <c r="AI48" s="47"/>
      <c r="AJ48" s="369"/>
      <c r="AK48" s="370"/>
      <c r="AL48" s="47"/>
      <c r="AM48" s="47"/>
      <c r="AN48" s="221"/>
      <c r="AO48" s="48">
        <v>12</v>
      </c>
      <c r="AP48" s="48"/>
      <c r="AQ48" s="48">
        <v>0</v>
      </c>
      <c r="AR48" s="48">
        <v>0</v>
      </c>
      <c r="AS48" s="48"/>
      <c r="AT48" s="48">
        <v>0</v>
      </c>
      <c r="AU48" s="48">
        <v>0</v>
      </c>
      <c r="AV48" s="48">
        <v>0</v>
      </c>
      <c r="AW48" s="48">
        <v>0</v>
      </c>
      <c r="AX48" s="48">
        <v>12</v>
      </c>
      <c r="AY48" s="48">
        <v>10</v>
      </c>
      <c r="AZ48" s="48">
        <v>40</v>
      </c>
      <c r="BA48" s="48">
        <v>62</v>
      </c>
      <c r="BB48" s="48">
        <v>0</v>
      </c>
      <c r="BC48" s="48">
        <v>12</v>
      </c>
      <c r="BD48" s="48">
        <v>0</v>
      </c>
      <c r="BE48" s="48">
        <v>0</v>
      </c>
      <c r="BF48" s="48">
        <v>0</v>
      </c>
      <c r="BG48" s="48">
        <v>0</v>
      </c>
      <c r="BH48" s="48">
        <v>0</v>
      </c>
      <c r="BI48" s="48">
        <v>0</v>
      </c>
      <c r="BJ48" s="48">
        <v>0</v>
      </c>
      <c r="BK48" s="48">
        <v>0</v>
      </c>
      <c r="BL48" s="48">
        <v>12</v>
      </c>
      <c r="BM48" s="48"/>
      <c r="BN48" s="48"/>
      <c r="BO48" s="48"/>
      <c r="BP48" s="48"/>
      <c r="BQ48" s="48"/>
      <c r="BR48" s="48"/>
      <c r="BS48" s="48"/>
      <c r="BT48" s="48">
        <v>0</v>
      </c>
      <c r="BU48" s="47" t="s">
        <v>870</v>
      </c>
    </row>
    <row r="49" spans="1:73" x14ac:dyDescent="0.35">
      <c r="A49" s="47" t="s">
        <v>1440</v>
      </c>
      <c r="B49" s="47" t="s">
        <v>1441</v>
      </c>
      <c r="C49" s="47" t="s">
        <v>56</v>
      </c>
      <c r="D49" s="47" t="s">
        <v>1442</v>
      </c>
      <c r="E49" s="427">
        <v>6</v>
      </c>
      <c r="F49" s="427">
        <v>2026</v>
      </c>
      <c r="G49" s="47" t="s">
        <v>131</v>
      </c>
      <c r="H49" s="47" t="s">
        <v>58</v>
      </c>
      <c r="I49" s="47" t="s">
        <v>63</v>
      </c>
      <c r="J49" s="47" t="s">
        <v>98</v>
      </c>
      <c r="K49" s="47" t="s">
        <v>98</v>
      </c>
      <c r="L49" s="47" t="s">
        <v>98</v>
      </c>
      <c r="M49" s="47"/>
      <c r="N49" s="47"/>
      <c r="O49" s="369"/>
      <c r="P49" s="370"/>
      <c r="Q49" s="47" t="s">
        <v>98</v>
      </c>
      <c r="R49" s="47" t="s">
        <v>98</v>
      </c>
      <c r="S49" s="47"/>
      <c r="T49" s="47" t="s">
        <v>98</v>
      </c>
      <c r="U49" s="47" t="s">
        <v>98</v>
      </c>
      <c r="V49" s="369" t="s">
        <v>100</v>
      </c>
      <c r="W49" s="370"/>
      <c r="X49" s="47" t="s">
        <v>98</v>
      </c>
      <c r="Y49" s="47" t="s">
        <v>98</v>
      </c>
      <c r="Z49" s="47" t="s">
        <v>98</v>
      </c>
      <c r="AA49" s="47" t="s">
        <v>98</v>
      </c>
      <c r="AB49" s="47" t="s">
        <v>100</v>
      </c>
      <c r="AC49" s="369" t="s">
        <v>108</v>
      </c>
      <c r="AD49" s="370"/>
      <c r="AE49" s="47" t="s">
        <v>98</v>
      </c>
      <c r="AF49" s="47" t="s">
        <v>98</v>
      </c>
      <c r="AG49" s="47"/>
      <c r="AH49" s="47" t="s">
        <v>98</v>
      </c>
      <c r="AI49" s="47" t="s">
        <v>98</v>
      </c>
      <c r="AJ49" s="369" t="s">
        <v>100</v>
      </c>
      <c r="AK49" s="370"/>
      <c r="AL49" s="47" t="s">
        <v>98</v>
      </c>
      <c r="AM49" s="47" t="s">
        <v>98</v>
      </c>
      <c r="AN49" s="221"/>
      <c r="AO49" s="48">
        <v>46</v>
      </c>
      <c r="AP49" s="48"/>
      <c r="AQ49" s="48">
        <v>0</v>
      </c>
      <c r="AR49" s="48">
        <v>12</v>
      </c>
      <c r="AS49" s="48"/>
      <c r="AT49" s="48">
        <v>0</v>
      </c>
      <c r="AU49" s="48">
        <v>0</v>
      </c>
      <c r="AV49" s="48">
        <v>0</v>
      </c>
      <c r="AW49" s="48">
        <v>0</v>
      </c>
      <c r="AX49" s="48">
        <v>58</v>
      </c>
      <c r="AY49" s="430">
        <v>12.75</v>
      </c>
      <c r="AZ49" s="48">
        <v>40</v>
      </c>
      <c r="BA49" s="430">
        <v>110.75</v>
      </c>
      <c r="BB49" s="48">
        <v>0</v>
      </c>
      <c r="BC49" s="48">
        <v>46</v>
      </c>
      <c r="BD49" s="48">
        <v>0</v>
      </c>
      <c r="BE49" s="48">
        <v>12</v>
      </c>
      <c r="BF49" s="48">
        <v>0</v>
      </c>
      <c r="BG49" s="48">
        <v>0</v>
      </c>
      <c r="BH49" s="48">
        <v>0</v>
      </c>
      <c r="BI49" s="48">
        <v>0</v>
      </c>
      <c r="BJ49" s="48">
        <v>0</v>
      </c>
      <c r="BK49" s="48">
        <v>0</v>
      </c>
      <c r="BL49" s="48">
        <v>58</v>
      </c>
      <c r="BM49" s="48"/>
      <c r="BN49" s="48"/>
      <c r="BO49" s="48">
        <v>1</v>
      </c>
      <c r="BP49" s="48">
        <v>1</v>
      </c>
      <c r="BQ49" s="48"/>
      <c r="BR49" s="48"/>
      <c r="BS49" s="48"/>
      <c r="BT49" s="48">
        <v>0</v>
      </c>
      <c r="BU49" s="47" t="s">
        <v>870</v>
      </c>
    </row>
    <row r="50" spans="1:73" x14ac:dyDescent="0.35">
      <c r="A50" s="47" t="s">
        <v>1443</v>
      </c>
      <c r="B50" s="47" t="s">
        <v>1444</v>
      </c>
      <c r="C50" s="47" t="s">
        <v>56</v>
      </c>
      <c r="D50" s="47" t="s">
        <v>1445</v>
      </c>
      <c r="E50" s="427">
        <v>6</v>
      </c>
      <c r="F50" s="427">
        <v>2026</v>
      </c>
      <c r="G50" s="47" t="s">
        <v>131</v>
      </c>
      <c r="H50" s="47" t="s">
        <v>58</v>
      </c>
      <c r="I50" s="47" t="s">
        <v>57</v>
      </c>
      <c r="J50" s="47"/>
      <c r="K50" s="47" t="s">
        <v>98</v>
      </c>
      <c r="L50" s="47"/>
      <c r="M50" s="47"/>
      <c r="N50" s="47" t="s">
        <v>98</v>
      </c>
      <c r="O50" s="369" t="s">
        <v>98</v>
      </c>
      <c r="P50" s="370" t="s">
        <v>108</v>
      </c>
      <c r="Q50" s="47"/>
      <c r="R50" s="47"/>
      <c r="S50" s="47"/>
      <c r="T50" s="47"/>
      <c r="U50" s="47"/>
      <c r="V50" s="369" t="s">
        <v>100</v>
      </c>
      <c r="W50" s="370"/>
      <c r="X50" s="47" t="s">
        <v>98</v>
      </c>
      <c r="Y50" s="47" t="s">
        <v>98</v>
      </c>
      <c r="Z50" s="47"/>
      <c r="AA50" s="47"/>
      <c r="AB50" s="47" t="s">
        <v>98</v>
      </c>
      <c r="AC50" s="369" t="s">
        <v>100</v>
      </c>
      <c r="AD50" s="370"/>
      <c r="AE50" s="47" t="s">
        <v>98</v>
      </c>
      <c r="AF50" s="47" t="s">
        <v>98</v>
      </c>
      <c r="AG50" s="47"/>
      <c r="AH50" s="47" t="s">
        <v>98</v>
      </c>
      <c r="AI50" s="47"/>
      <c r="AJ50" s="369"/>
      <c r="AK50" s="370"/>
      <c r="AL50" s="47" t="s">
        <v>98</v>
      </c>
      <c r="AM50" s="47"/>
      <c r="AN50" s="221"/>
      <c r="AO50" s="48">
        <v>28</v>
      </c>
      <c r="AP50" s="48"/>
      <c r="AQ50" s="48">
        <v>0</v>
      </c>
      <c r="AR50" s="48">
        <v>12</v>
      </c>
      <c r="AS50" s="48"/>
      <c r="AT50" s="48">
        <v>0</v>
      </c>
      <c r="AU50" s="48">
        <v>0</v>
      </c>
      <c r="AV50" s="48">
        <v>0</v>
      </c>
      <c r="AW50" s="48">
        <v>0</v>
      </c>
      <c r="AX50" s="48">
        <v>40</v>
      </c>
      <c r="AY50" s="48">
        <v>26</v>
      </c>
      <c r="AZ50" s="48">
        <v>40</v>
      </c>
      <c r="BA50" s="48">
        <v>106</v>
      </c>
      <c r="BB50" s="48">
        <v>0</v>
      </c>
      <c r="BC50" s="48">
        <v>28</v>
      </c>
      <c r="BD50" s="48">
        <v>0</v>
      </c>
      <c r="BE50" s="48">
        <v>12</v>
      </c>
      <c r="BF50" s="48">
        <v>0</v>
      </c>
      <c r="BG50" s="48">
        <v>0</v>
      </c>
      <c r="BH50" s="48">
        <v>0</v>
      </c>
      <c r="BI50" s="48">
        <v>0</v>
      </c>
      <c r="BJ50" s="48">
        <v>0</v>
      </c>
      <c r="BK50" s="48">
        <v>0</v>
      </c>
      <c r="BL50" s="48">
        <v>40</v>
      </c>
      <c r="BM50" s="48"/>
      <c r="BN50" s="48"/>
      <c r="BO50" s="48">
        <v>1</v>
      </c>
      <c r="BP50" s="48">
        <v>1</v>
      </c>
      <c r="BQ50" s="48"/>
      <c r="BR50" s="48"/>
      <c r="BS50" s="48"/>
      <c r="BT50" s="48">
        <v>0</v>
      </c>
      <c r="BU50" s="47" t="s">
        <v>870</v>
      </c>
    </row>
    <row r="51" spans="1:73" x14ac:dyDescent="0.35">
      <c r="A51" s="47" t="s">
        <v>1446</v>
      </c>
      <c r="B51" s="47" t="s">
        <v>1447</v>
      </c>
      <c r="C51" s="47" t="s">
        <v>56</v>
      </c>
      <c r="D51" s="47" t="s">
        <v>1448</v>
      </c>
      <c r="E51" s="427">
        <v>6</v>
      </c>
      <c r="F51" s="427">
        <v>2026</v>
      </c>
      <c r="G51" s="47" t="s">
        <v>131</v>
      </c>
      <c r="H51" s="47" t="s">
        <v>58</v>
      </c>
      <c r="I51" s="47" t="s">
        <v>57</v>
      </c>
      <c r="J51" s="47" t="s">
        <v>98</v>
      </c>
      <c r="K51" s="47"/>
      <c r="L51" s="47" t="s">
        <v>98</v>
      </c>
      <c r="M51" s="47"/>
      <c r="N51" s="47"/>
      <c r="O51" s="369"/>
      <c r="P51" s="370" t="s">
        <v>108</v>
      </c>
      <c r="Q51" s="47"/>
      <c r="R51" s="47"/>
      <c r="S51" s="47" t="s">
        <v>98</v>
      </c>
      <c r="T51" s="47" t="s">
        <v>98</v>
      </c>
      <c r="U51" s="47" t="s">
        <v>98</v>
      </c>
      <c r="V51" s="369"/>
      <c r="W51" s="370" t="s">
        <v>108</v>
      </c>
      <c r="X51" s="47"/>
      <c r="Y51" s="47" t="s">
        <v>98</v>
      </c>
      <c r="Z51" s="47"/>
      <c r="AA51" s="47"/>
      <c r="AB51" s="47"/>
      <c r="AC51" s="369" t="s">
        <v>100</v>
      </c>
      <c r="AD51" s="370" t="s">
        <v>104</v>
      </c>
      <c r="AE51" s="47" t="s">
        <v>98</v>
      </c>
      <c r="AF51" s="47"/>
      <c r="AG51" s="47"/>
      <c r="AH51" s="47"/>
      <c r="AI51" s="47"/>
      <c r="AJ51" s="369" t="s">
        <v>100</v>
      </c>
      <c r="AK51" s="370"/>
      <c r="AL51" s="47" t="s">
        <v>98</v>
      </c>
      <c r="AM51" s="47"/>
      <c r="AN51" s="221"/>
      <c r="AO51" s="48">
        <v>24</v>
      </c>
      <c r="AP51" s="48"/>
      <c r="AQ51" s="48">
        <v>0</v>
      </c>
      <c r="AR51" s="48">
        <v>32</v>
      </c>
      <c r="AS51" s="48"/>
      <c r="AT51" s="48">
        <v>0</v>
      </c>
      <c r="AU51" s="48">
        <v>0</v>
      </c>
      <c r="AV51" s="48">
        <v>0</v>
      </c>
      <c r="AW51" s="48">
        <v>0</v>
      </c>
      <c r="AX51" s="48">
        <v>56</v>
      </c>
      <c r="AY51" s="48">
        <v>14</v>
      </c>
      <c r="AZ51" s="48">
        <v>28</v>
      </c>
      <c r="BA51" s="48">
        <v>98</v>
      </c>
      <c r="BB51" s="48">
        <v>0</v>
      </c>
      <c r="BC51" s="48">
        <v>24</v>
      </c>
      <c r="BD51" s="48">
        <v>0</v>
      </c>
      <c r="BE51" s="48">
        <v>32</v>
      </c>
      <c r="BF51" s="48">
        <v>0</v>
      </c>
      <c r="BG51" s="48">
        <v>0</v>
      </c>
      <c r="BH51" s="48">
        <v>0</v>
      </c>
      <c r="BI51" s="48">
        <v>0</v>
      </c>
      <c r="BJ51" s="48">
        <v>0</v>
      </c>
      <c r="BK51" s="48">
        <v>0</v>
      </c>
      <c r="BL51" s="48">
        <v>56</v>
      </c>
      <c r="BM51" s="48"/>
      <c r="BN51" s="48"/>
      <c r="BO51" s="48">
        <v>3</v>
      </c>
      <c r="BP51" s="48">
        <v>3</v>
      </c>
      <c r="BQ51" s="48"/>
      <c r="BR51" s="48"/>
      <c r="BS51" s="48"/>
      <c r="BT51" s="48">
        <v>0</v>
      </c>
      <c r="BU51" s="47" t="s">
        <v>870</v>
      </c>
    </row>
    <row r="52" spans="1:73" x14ac:dyDescent="0.35">
      <c r="A52" s="47" t="s">
        <v>1449</v>
      </c>
      <c r="B52" s="47" t="s">
        <v>1450</v>
      </c>
      <c r="C52" s="47" t="s">
        <v>56</v>
      </c>
      <c r="D52" s="47" t="s">
        <v>1451</v>
      </c>
      <c r="E52" s="427">
        <v>6</v>
      </c>
      <c r="F52" s="427">
        <v>2026</v>
      </c>
      <c r="G52" s="47" t="s">
        <v>131</v>
      </c>
      <c r="H52" s="47" t="s">
        <v>58</v>
      </c>
      <c r="I52" s="47" t="s">
        <v>59</v>
      </c>
      <c r="J52" s="47" t="s">
        <v>98</v>
      </c>
      <c r="K52" s="47" t="s">
        <v>98</v>
      </c>
      <c r="L52" s="47"/>
      <c r="M52" s="47"/>
      <c r="N52" s="47"/>
      <c r="O52" s="369"/>
      <c r="P52" s="370"/>
      <c r="Q52" s="47"/>
      <c r="R52" s="47" t="s">
        <v>98</v>
      </c>
      <c r="S52" s="47" t="s">
        <v>98</v>
      </c>
      <c r="T52" s="47" t="s">
        <v>98</v>
      </c>
      <c r="U52" s="47" t="s">
        <v>98</v>
      </c>
      <c r="V52" s="369" t="s">
        <v>100</v>
      </c>
      <c r="W52" s="370" t="s">
        <v>108</v>
      </c>
      <c r="X52" s="47" t="s">
        <v>98</v>
      </c>
      <c r="Y52" s="47" t="s">
        <v>98</v>
      </c>
      <c r="Z52" s="47" t="s">
        <v>98</v>
      </c>
      <c r="AA52" s="47"/>
      <c r="AB52" s="47" t="s">
        <v>98</v>
      </c>
      <c r="AC52" s="369" t="s">
        <v>100</v>
      </c>
      <c r="AD52" s="370"/>
      <c r="AE52" s="47" t="s">
        <v>98</v>
      </c>
      <c r="AF52" s="47" t="s">
        <v>98</v>
      </c>
      <c r="AG52" s="47" t="s">
        <v>98</v>
      </c>
      <c r="AH52" s="47" t="s">
        <v>98</v>
      </c>
      <c r="AI52" s="47" t="s">
        <v>100</v>
      </c>
      <c r="AJ52" s="369"/>
      <c r="AK52" s="370"/>
      <c r="AL52" s="47"/>
      <c r="AM52" s="47"/>
      <c r="AN52" s="221"/>
      <c r="AO52" s="48">
        <v>40</v>
      </c>
      <c r="AP52" s="48"/>
      <c r="AQ52" s="48">
        <v>0</v>
      </c>
      <c r="AR52" s="48">
        <v>12</v>
      </c>
      <c r="AS52" s="48"/>
      <c r="AT52" s="48">
        <v>0</v>
      </c>
      <c r="AU52" s="48">
        <v>0</v>
      </c>
      <c r="AV52" s="48">
        <v>0</v>
      </c>
      <c r="AW52" s="48">
        <v>0</v>
      </c>
      <c r="AX52" s="48">
        <v>52</v>
      </c>
      <c r="AY52" s="48">
        <v>18</v>
      </c>
      <c r="AZ52" s="48">
        <v>44</v>
      </c>
      <c r="BA52" s="48">
        <v>114</v>
      </c>
      <c r="BB52" s="48">
        <v>0</v>
      </c>
      <c r="BC52" s="48">
        <v>40</v>
      </c>
      <c r="BD52" s="48">
        <v>0</v>
      </c>
      <c r="BE52" s="48">
        <v>12</v>
      </c>
      <c r="BF52" s="48">
        <v>0</v>
      </c>
      <c r="BG52" s="48">
        <v>0</v>
      </c>
      <c r="BH52" s="48">
        <v>0</v>
      </c>
      <c r="BI52" s="48">
        <v>0</v>
      </c>
      <c r="BJ52" s="48">
        <v>0</v>
      </c>
      <c r="BK52" s="48">
        <v>0</v>
      </c>
      <c r="BL52" s="48">
        <v>52</v>
      </c>
      <c r="BM52" s="48"/>
      <c r="BN52" s="48"/>
      <c r="BO52" s="48">
        <v>1</v>
      </c>
      <c r="BP52" s="48">
        <v>1</v>
      </c>
      <c r="BQ52" s="48"/>
      <c r="BR52" s="48"/>
      <c r="BS52" s="48"/>
      <c r="BT52" s="48">
        <v>0</v>
      </c>
      <c r="BU52" s="47" t="s">
        <v>870</v>
      </c>
    </row>
    <row r="53" spans="1:73" x14ac:dyDescent="0.35">
      <c r="A53" s="47" t="s">
        <v>1452</v>
      </c>
      <c r="B53" s="47" t="s">
        <v>1453</v>
      </c>
      <c r="C53" s="47" t="s">
        <v>56</v>
      </c>
      <c r="D53" s="47" t="s">
        <v>1454</v>
      </c>
      <c r="E53" s="427">
        <v>6</v>
      </c>
      <c r="F53" s="427">
        <v>2026</v>
      </c>
      <c r="G53" s="47" t="s">
        <v>131</v>
      </c>
      <c r="H53" s="47" t="s">
        <v>58</v>
      </c>
      <c r="I53" s="47" t="s">
        <v>59</v>
      </c>
      <c r="J53" s="47" t="s">
        <v>98</v>
      </c>
      <c r="K53" s="47" t="s">
        <v>98</v>
      </c>
      <c r="L53" s="47" t="s">
        <v>98</v>
      </c>
      <c r="M53" s="47"/>
      <c r="N53" s="47" t="s">
        <v>98</v>
      </c>
      <c r="O53" s="369" t="s">
        <v>100</v>
      </c>
      <c r="P53" s="370"/>
      <c r="Q53" s="47" t="s">
        <v>98</v>
      </c>
      <c r="R53" s="47"/>
      <c r="S53" s="47" t="s">
        <v>98</v>
      </c>
      <c r="T53" s="47" t="s">
        <v>98</v>
      </c>
      <c r="U53" s="47" t="s">
        <v>98</v>
      </c>
      <c r="V53" s="369"/>
      <c r="W53" s="370" t="s">
        <v>108</v>
      </c>
      <c r="X53" s="47" t="s">
        <v>98</v>
      </c>
      <c r="Y53" s="47" t="s">
        <v>98</v>
      </c>
      <c r="Z53" s="47" t="s">
        <v>98</v>
      </c>
      <c r="AA53" s="47" t="s">
        <v>98</v>
      </c>
      <c r="AB53" s="47"/>
      <c r="AC53" s="369" t="s">
        <v>100</v>
      </c>
      <c r="AD53" s="370"/>
      <c r="AE53" s="47"/>
      <c r="AF53" s="47" t="s">
        <v>98</v>
      </c>
      <c r="AG53" s="47"/>
      <c r="AH53" s="47" t="s">
        <v>98</v>
      </c>
      <c r="AI53" s="47" t="s">
        <v>98</v>
      </c>
      <c r="AJ53" s="369" t="s">
        <v>100</v>
      </c>
      <c r="AK53" s="370"/>
      <c r="AL53" s="47" t="s">
        <v>98</v>
      </c>
      <c r="AM53" s="47"/>
      <c r="AN53" s="221"/>
      <c r="AO53" s="48">
        <v>44</v>
      </c>
      <c r="AP53" s="48"/>
      <c r="AQ53" s="48">
        <v>0</v>
      </c>
      <c r="AR53" s="48">
        <v>12</v>
      </c>
      <c r="AS53" s="48"/>
      <c r="AT53" s="48">
        <v>0</v>
      </c>
      <c r="AU53" s="48">
        <v>0</v>
      </c>
      <c r="AV53" s="48">
        <v>0</v>
      </c>
      <c r="AW53" s="48">
        <v>0</v>
      </c>
      <c r="AX53" s="48">
        <v>56</v>
      </c>
      <c r="AY53" s="48">
        <v>18</v>
      </c>
      <c r="AZ53" s="48">
        <v>46</v>
      </c>
      <c r="BA53" s="48">
        <v>120</v>
      </c>
      <c r="BB53" s="48">
        <v>0</v>
      </c>
      <c r="BC53" s="48">
        <v>44</v>
      </c>
      <c r="BD53" s="48">
        <v>0</v>
      </c>
      <c r="BE53" s="48">
        <v>12</v>
      </c>
      <c r="BF53" s="48">
        <v>0</v>
      </c>
      <c r="BG53" s="48">
        <v>0</v>
      </c>
      <c r="BH53" s="48">
        <v>0</v>
      </c>
      <c r="BI53" s="48">
        <v>0</v>
      </c>
      <c r="BJ53" s="48">
        <v>0</v>
      </c>
      <c r="BK53" s="48">
        <v>0</v>
      </c>
      <c r="BL53" s="48">
        <v>56</v>
      </c>
      <c r="BM53" s="48"/>
      <c r="BN53" s="48"/>
      <c r="BO53" s="48">
        <v>1</v>
      </c>
      <c r="BP53" s="48">
        <v>1</v>
      </c>
      <c r="BQ53" s="48"/>
      <c r="BR53" s="48"/>
      <c r="BS53" s="48"/>
      <c r="BT53" s="48">
        <v>0</v>
      </c>
      <c r="BU53" s="47" t="s">
        <v>870</v>
      </c>
    </row>
    <row r="54" spans="1:73" x14ac:dyDescent="0.35">
      <c r="A54" s="47" t="s">
        <v>1455</v>
      </c>
      <c r="B54" s="47" t="s">
        <v>1456</v>
      </c>
      <c r="C54" s="47" t="s">
        <v>56</v>
      </c>
      <c r="D54" s="47" t="s">
        <v>1457</v>
      </c>
      <c r="E54" s="427">
        <v>6</v>
      </c>
      <c r="F54" s="427">
        <v>2026</v>
      </c>
      <c r="G54" s="47" t="s">
        <v>131</v>
      </c>
      <c r="H54" s="47" t="s">
        <v>58</v>
      </c>
      <c r="I54" s="47" t="s">
        <v>59</v>
      </c>
      <c r="J54" s="47"/>
      <c r="K54" s="47"/>
      <c r="L54" s="47" t="s">
        <v>98</v>
      </c>
      <c r="M54" s="47"/>
      <c r="N54" s="47" t="s">
        <v>98</v>
      </c>
      <c r="O54" s="369" t="s">
        <v>100</v>
      </c>
      <c r="P54" s="370"/>
      <c r="Q54" s="47" t="s">
        <v>98</v>
      </c>
      <c r="R54" s="47" t="s">
        <v>98</v>
      </c>
      <c r="S54" s="47"/>
      <c r="T54" s="47"/>
      <c r="U54" s="47"/>
      <c r="V54" s="369"/>
      <c r="W54" s="370"/>
      <c r="X54" s="47" t="s">
        <v>98</v>
      </c>
      <c r="Y54" s="47" t="s">
        <v>98</v>
      </c>
      <c r="Z54" s="47" t="s">
        <v>98</v>
      </c>
      <c r="AA54" s="47"/>
      <c r="AB54" s="47"/>
      <c r="AC54" s="369"/>
      <c r="AD54" s="370"/>
      <c r="AE54" s="47" t="s">
        <v>98</v>
      </c>
      <c r="AF54" s="47" t="s">
        <v>98</v>
      </c>
      <c r="AG54" s="47" t="s">
        <v>98</v>
      </c>
      <c r="AH54" s="47" t="s">
        <v>98</v>
      </c>
      <c r="AI54" s="47" t="s">
        <v>100</v>
      </c>
      <c r="AJ54" s="369"/>
      <c r="AK54" s="370"/>
      <c r="AL54" s="47" t="s">
        <v>98</v>
      </c>
      <c r="AM54" s="47" t="s">
        <v>98</v>
      </c>
      <c r="AN54" s="221"/>
      <c r="AO54" s="48">
        <v>34</v>
      </c>
      <c r="AP54" s="48"/>
      <c r="AQ54" s="48">
        <v>0</v>
      </c>
      <c r="AR54" s="48">
        <v>0</v>
      </c>
      <c r="AS54" s="48"/>
      <c r="AT54" s="48">
        <v>0</v>
      </c>
      <c r="AU54" s="48">
        <v>0</v>
      </c>
      <c r="AV54" s="48">
        <v>0</v>
      </c>
      <c r="AW54" s="48">
        <v>0</v>
      </c>
      <c r="AX54" s="48">
        <v>34</v>
      </c>
      <c r="AY54" s="48">
        <v>16</v>
      </c>
      <c r="AZ54" s="48">
        <v>44</v>
      </c>
      <c r="BA54" s="48">
        <v>94</v>
      </c>
      <c r="BB54" s="48">
        <v>0</v>
      </c>
      <c r="BC54" s="48">
        <v>34</v>
      </c>
      <c r="BD54" s="48">
        <v>0</v>
      </c>
      <c r="BE54" s="48">
        <v>0</v>
      </c>
      <c r="BF54" s="48">
        <v>0</v>
      </c>
      <c r="BG54" s="48">
        <v>0</v>
      </c>
      <c r="BH54" s="48">
        <v>0</v>
      </c>
      <c r="BI54" s="48">
        <v>0</v>
      </c>
      <c r="BJ54" s="48">
        <v>0</v>
      </c>
      <c r="BK54" s="48">
        <v>0</v>
      </c>
      <c r="BL54" s="48">
        <v>34</v>
      </c>
      <c r="BM54" s="48"/>
      <c r="BN54" s="48"/>
      <c r="BO54" s="48"/>
      <c r="BP54" s="48"/>
      <c r="BQ54" s="48"/>
      <c r="BR54" s="48"/>
      <c r="BS54" s="48"/>
      <c r="BT54" s="48">
        <v>0</v>
      </c>
      <c r="BU54" s="47" t="s">
        <v>870</v>
      </c>
    </row>
    <row r="55" spans="1:73" x14ac:dyDescent="0.35">
      <c r="A55" s="47" t="s">
        <v>1458</v>
      </c>
      <c r="B55" s="47" t="s">
        <v>1459</v>
      </c>
      <c r="C55" s="47" t="s">
        <v>56</v>
      </c>
      <c r="D55" s="47" t="s">
        <v>1460</v>
      </c>
      <c r="E55" s="427">
        <v>6</v>
      </c>
      <c r="F55" s="427">
        <v>2026</v>
      </c>
      <c r="G55" s="47" t="s">
        <v>131</v>
      </c>
      <c r="H55" s="47" t="s">
        <v>58</v>
      </c>
      <c r="I55" s="47" t="s">
        <v>59</v>
      </c>
      <c r="J55" s="47" t="s">
        <v>100</v>
      </c>
      <c r="K55" s="47"/>
      <c r="L55" s="47" t="s">
        <v>98</v>
      </c>
      <c r="M55" s="47"/>
      <c r="N55" s="47" t="s">
        <v>98</v>
      </c>
      <c r="O55" s="369" t="s">
        <v>98</v>
      </c>
      <c r="P55" s="370"/>
      <c r="Q55" s="47" t="s">
        <v>98</v>
      </c>
      <c r="R55" s="47" t="s">
        <v>98</v>
      </c>
      <c r="S55" s="47"/>
      <c r="T55" s="47"/>
      <c r="U55" s="47"/>
      <c r="V55" s="369"/>
      <c r="W55" s="370"/>
      <c r="X55" s="47" t="s">
        <v>98</v>
      </c>
      <c r="Y55" s="47" t="s">
        <v>98</v>
      </c>
      <c r="Z55" s="47" t="s">
        <v>98</v>
      </c>
      <c r="AA55" s="47" t="s">
        <v>98</v>
      </c>
      <c r="AB55" s="47"/>
      <c r="AC55" s="369"/>
      <c r="AD55" s="370"/>
      <c r="AE55" s="47" t="s">
        <v>98</v>
      </c>
      <c r="AF55" s="47" t="s">
        <v>98</v>
      </c>
      <c r="AG55" s="47" t="s">
        <v>98</v>
      </c>
      <c r="AH55" s="47" t="s">
        <v>98</v>
      </c>
      <c r="AI55" s="47" t="s">
        <v>100</v>
      </c>
      <c r="AJ55" s="369"/>
      <c r="AK55" s="370"/>
      <c r="AL55" s="47"/>
      <c r="AM55" s="47" t="s">
        <v>98</v>
      </c>
      <c r="AN55" s="221"/>
      <c r="AO55" s="48">
        <v>36</v>
      </c>
      <c r="AP55" s="48"/>
      <c r="AQ55" s="48">
        <v>0</v>
      </c>
      <c r="AR55" s="48">
        <v>0</v>
      </c>
      <c r="AS55" s="48"/>
      <c r="AT55" s="48">
        <v>0</v>
      </c>
      <c r="AU55" s="48">
        <v>0</v>
      </c>
      <c r="AV55" s="48">
        <v>0</v>
      </c>
      <c r="AW55" s="48">
        <v>0</v>
      </c>
      <c r="AX55" s="48">
        <v>36</v>
      </c>
      <c r="AY55" s="48">
        <v>14</v>
      </c>
      <c r="AZ55" s="48">
        <v>46</v>
      </c>
      <c r="BA55" s="48">
        <v>96</v>
      </c>
      <c r="BB55" s="48">
        <v>0</v>
      </c>
      <c r="BC55" s="48">
        <v>36</v>
      </c>
      <c r="BD55" s="48">
        <v>0</v>
      </c>
      <c r="BE55" s="48">
        <v>0</v>
      </c>
      <c r="BF55" s="48">
        <v>0</v>
      </c>
      <c r="BG55" s="48">
        <v>0</v>
      </c>
      <c r="BH55" s="48">
        <v>0</v>
      </c>
      <c r="BI55" s="48">
        <v>0</v>
      </c>
      <c r="BJ55" s="48">
        <v>0</v>
      </c>
      <c r="BK55" s="48">
        <v>0</v>
      </c>
      <c r="BL55" s="48">
        <v>36</v>
      </c>
      <c r="BM55" s="48"/>
      <c r="BN55" s="48"/>
      <c r="BO55" s="48"/>
      <c r="BP55" s="48"/>
      <c r="BQ55" s="48"/>
      <c r="BR55" s="48"/>
      <c r="BS55" s="48"/>
      <c r="BT55" s="48">
        <v>0</v>
      </c>
      <c r="BU55" s="47" t="s">
        <v>319</v>
      </c>
    </row>
    <row r="56" spans="1:73" x14ac:dyDescent="0.35">
      <c r="A56" s="47" t="s">
        <v>1461</v>
      </c>
      <c r="B56" s="47" t="s">
        <v>1462</v>
      </c>
      <c r="C56" s="47" t="s">
        <v>56</v>
      </c>
      <c r="D56" s="47" t="s">
        <v>1463</v>
      </c>
      <c r="E56" s="427">
        <v>6</v>
      </c>
      <c r="F56" s="427">
        <v>2026</v>
      </c>
      <c r="G56" s="47" t="s">
        <v>131</v>
      </c>
      <c r="H56" s="47" t="s">
        <v>58</v>
      </c>
      <c r="I56" s="47" t="s">
        <v>57</v>
      </c>
      <c r="J56" s="47" t="s">
        <v>98</v>
      </c>
      <c r="K56" s="47" t="s">
        <v>98</v>
      </c>
      <c r="L56" s="47" t="s">
        <v>98</v>
      </c>
      <c r="M56" s="47" t="s">
        <v>98</v>
      </c>
      <c r="N56" s="47" t="s">
        <v>100</v>
      </c>
      <c r="O56" s="369"/>
      <c r="P56" s="370"/>
      <c r="Q56" s="47" t="s">
        <v>98</v>
      </c>
      <c r="R56" s="47" t="s">
        <v>98</v>
      </c>
      <c r="S56" s="47" t="s">
        <v>98</v>
      </c>
      <c r="T56" s="47" t="s">
        <v>98</v>
      </c>
      <c r="U56" s="47"/>
      <c r="V56" s="369"/>
      <c r="W56" s="370"/>
      <c r="X56" s="47" t="s">
        <v>98</v>
      </c>
      <c r="Y56" s="47"/>
      <c r="Z56" s="47"/>
      <c r="AA56" s="47"/>
      <c r="AB56" s="47"/>
      <c r="AC56" s="369" t="s">
        <v>104</v>
      </c>
      <c r="AD56" s="370"/>
      <c r="AE56" s="47" t="s">
        <v>98</v>
      </c>
      <c r="AF56" s="47"/>
      <c r="AG56" s="47"/>
      <c r="AH56" s="47"/>
      <c r="AI56" s="47"/>
      <c r="AJ56" s="369"/>
      <c r="AK56" s="370"/>
      <c r="AL56" s="47" t="s">
        <v>98</v>
      </c>
      <c r="AM56" s="47" t="s">
        <v>98</v>
      </c>
      <c r="AN56" s="221"/>
      <c r="AO56" s="48">
        <v>28</v>
      </c>
      <c r="AP56" s="48"/>
      <c r="AQ56" s="48">
        <v>0</v>
      </c>
      <c r="AR56" s="48">
        <v>8</v>
      </c>
      <c r="AS56" s="48"/>
      <c r="AT56" s="48">
        <v>0</v>
      </c>
      <c r="AU56" s="48">
        <v>0</v>
      </c>
      <c r="AV56" s="48">
        <v>0</v>
      </c>
      <c r="AW56" s="48">
        <v>0</v>
      </c>
      <c r="AX56" s="48">
        <v>36</v>
      </c>
      <c r="AY56" s="48">
        <v>16</v>
      </c>
      <c r="AZ56" s="48">
        <v>36</v>
      </c>
      <c r="BA56" s="48">
        <v>88</v>
      </c>
      <c r="BB56" s="48">
        <v>0</v>
      </c>
      <c r="BC56" s="48">
        <v>28</v>
      </c>
      <c r="BD56" s="48">
        <v>0</v>
      </c>
      <c r="BE56" s="48">
        <v>8</v>
      </c>
      <c r="BF56" s="48">
        <v>0</v>
      </c>
      <c r="BG56" s="48">
        <v>0</v>
      </c>
      <c r="BH56" s="48">
        <v>0</v>
      </c>
      <c r="BI56" s="48">
        <v>0</v>
      </c>
      <c r="BJ56" s="48">
        <v>0</v>
      </c>
      <c r="BK56" s="48">
        <v>0</v>
      </c>
      <c r="BL56" s="48">
        <v>36</v>
      </c>
      <c r="BM56" s="48"/>
      <c r="BN56" s="48"/>
      <c r="BO56" s="48">
        <v>1</v>
      </c>
      <c r="BP56" s="48">
        <v>1</v>
      </c>
      <c r="BQ56" s="48"/>
      <c r="BR56" s="48"/>
      <c r="BS56" s="48"/>
      <c r="BT56" s="48">
        <v>0</v>
      </c>
      <c r="BU56" s="47" t="s">
        <v>1068</v>
      </c>
    </row>
    <row r="57" spans="1:73" x14ac:dyDescent="0.35">
      <c r="A57" s="47" t="s">
        <v>1465</v>
      </c>
      <c r="B57" s="47" t="s">
        <v>1347</v>
      </c>
      <c r="C57" s="47" t="s">
        <v>56</v>
      </c>
      <c r="D57" s="47" t="s">
        <v>1466</v>
      </c>
      <c r="E57" s="427">
        <v>6</v>
      </c>
      <c r="F57" s="427">
        <v>2026</v>
      </c>
      <c r="G57" s="47" t="s">
        <v>131</v>
      </c>
      <c r="H57" s="47" t="s">
        <v>58</v>
      </c>
      <c r="I57" s="47" t="s">
        <v>57</v>
      </c>
      <c r="J57" s="47"/>
      <c r="K57" s="47"/>
      <c r="L57" s="47"/>
      <c r="M57" s="47"/>
      <c r="N57" s="47"/>
      <c r="O57" s="369"/>
      <c r="P57" s="370"/>
      <c r="Q57" s="47" t="s">
        <v>98</v>
      </c>
      <c r="R57" s="47"/>
      <c r="S57" s="47"/>
      <c r="T57" s="47"/>
      <c r="U57" s="47"/>
      <c r="V57" s="369"/>
      <c r="W57" s="370"/>
      <c r="X57" s="47"/>
      <c r="Y57" s="47"/>
      <c r="Z57" s="47"/>
      <c r="AA57" s="47"/>
      <c r="AB57" s="47"/>
      <c r="AC57" s="369" t="s">
        <v>104</v>
      </c>
      <c r="AD57" s="370"/>
      <c r="AE57" s="47" t="s">
        <v>98</v>
      </c>
      <c r="AF57" s="47"/>
      <c r="AG57" s="47"/>
      <c r="AH57" s="47" t="s">
        <v>98</v>
      </c>
      <c r="AI57" s="47" t="s">
        <v>100</v>
      </c>
      <c r="AJ57" s="369" t="s">
        <v>108</v>
      </c>
      <c r="AK57" s="370"/>
      <c r="AL57" s="47" t="s">
        <v>98</v>
      </c>
      <c r="AM57" s="47" t="s">
        <v>98</v>
      </c>
      <c r="AN57" s="221"/>
      <c r="AO57" s="48">
        <v>14</v>
      </c>
      <c r="AP57" s="48"/>
      <c r="AQ57" s="48">
        <v>0</v>
      </c>
      <c r="AR57" s="48">
        <v>20</v>
      </c>
      <c r="AS57" s="48"/>
      <c r="AT57" s="48">
        <v>0</v>
      </c>
      <c r="AU57" s="48">
        <v>0</v>
      </c>
      <c r="AV57" s="48">
        <v>0</v>
      </c>
      <c r="AW57" s="48">
        <v>0</v>
      </c>
      <c r="AX57" s="48">
        <v>34</v>
      </c>
      <c r="AY57" s="48">
        <v>16</v>
      </c>
      <c r="AZ57" s="48">
        <v>34</v>
      </c>
      <c r="BA57" s="48">
        <v>84</v>
      </c>
      <c r="BB57" s="48">
        <v>0</v>
      </c>
      <c r="BC57" s="48">
        <v>14</v>
      </c>
      <c r="BD57" s="48">
        <v>0</v>
      </c>
      <c r="BE57" s="48">
        <v>20</v>
      </c>
      <c r="BF57" s="48">
        <v>0</v>
      </c>
      <c r="BG57" s="48">
        <v>0</v>
      </c>
      <c r="BH57" s="48">
        <v>0</v>
      </c>
      <c r="BI57" s="48">
        <v>0</v>
      </c>
      <c r="BJ57" s="48">
        <v>0</v>
      </c>
      <c r="BK57" s="48">
        <v>0</v>
      </c>
      <c r="BL57" s="48">
        <v>34</v>
      </c>
      <c r="BM57" s="48"/>
      <c r="BN57" s="48"/>
      <c r="BO57" s="48">
        <v>2</v>
      </c>
      <c r="BP57" s="48">
        <v>2</v>
      </c>
      <c r="BQ57" s="48"/>
      <c r="BR57" s="48"/>
      <c r="BS57" s="48"/>
      <c r="BT57" s="48">
        <v>0</v>
      </c>
      <c r="BU57" s="47" t="s">
        <v>870</v>
      </c>
    </row>
    <row r="58" spans="1:73" x14ac:dyDescent="0.35">
      <c r="A58" s="47" t="s">
        <v>1231</v>
      </c>
      <c r="B58" s="47" t="s">
        <v>1232</v>
      </c>
      <c r="C58" s="47" t="s">
        <v>56</v>
      </c>
      <c r="D58" s="47" t="s">
        <v>1233</v>
      </c>
      <c r="E58" s="427">
        <v>6</v>
      </c>
      <c r="F58" s="427">
        <v>2026</v>
      </c>
      <c r="G58" s="47" t="s">
        <v>131</v>
      </c>
      <c r="H58" s="47" t="s">
        <v>58</v>
      </c>
      <c r="I58" s="47" t="s">
        <v>63</v>
      </c>
      <c r="J58" s="47"/>
      <c r="K58" s="47"/>
      <c r="L58" s="47" t="s">
        <v>98</v>
      </c>
      <c r="M58" s="47" t="s">
        <v>98</v>
      </c>
      <c r="N58" s="47" t="s">
        <v>98</v>
      </c>
      <c r="O58" s="369" t="s">
        <v>100</v>
      </c>
      <c r="P58" s="370"/>
      <c r="Q58" s="47" t="s">
        <v>98</v>
      </c>
      <c r="R58" s="47" t="s">
        <v>98</v>
      </c>
      <c r="S58" s="47"/>
      <c r="T58" s="47" t="s">
        <v>98</v>
      </c>
      <c r="U58" s="47"/>
      <c r="V58" s="369"/>
      <c r="W58" s="370"/>
      <c r="X58" s="47"/>
      <c r="Y58" s="47"/>
      <c r="Z58" s="47"/>
      <c r="AA58" s="47"/>
      <c r="AB58" s="47"/>
      <c r="AC58" s="369"/>
      <c r="AD58" s="370"/>
      <c r="AE58" s="47" t="s">
        <v>98</v>
      </c>
      <c r="AF58" s="47" t="s">
        <v>98</v>
      </c>
      <c r="AG58" s="47" t="s">
        <v>98</v>
      </c>
      <c r="AH58" s="47" t="s">
        <v>98</v>
      </c>
      <c r="AI58" s="47"/>
      <c r="AJ58" s="369" t="s">
        <v>100</v>
      </c>
      <c r="AK58" s="370"/>
      <c r="AL58" s="47" t="s">
        <v>98</v>
      </c>
      <c r="AM58" s="47"/>
      <c r="AN58" s="221"/>
      <c r="AO58" s="48">
        <v>30</v>
      </c>
      <c r="AP58" s="48"/>
      <c r="AQ58" s="48">
        <v>0</v>
      </c>
      <c r="AR58" s="48">
        <v>0</v>
      </c>
      <c r="AS58" s="48"/>
      <c r="AT58" s="48">
        <v>0</v>
      </c>
      <c r="AU58" s="48">
        <v>0</v>
      </c>
      <c r="AV58" s="48">
        <v>0</v>
      </c>
      <c r="AW58" s="48">
        <v>0</v>
      </c>
      <c r="AX58" s="48">
        <v>30</v>
      </c>
      <c r="AY58" s="48">
        <v>30</v>
      </c>
      <c r="AZ58" s="48">
        <v>33</v>
      </c>
      <c r="BA58" s="48">
        <v>93</v>
      </c>
      <c r="BB58" s="48">
        <v>0</v>
      </c>
      <c r="BC58" s="48">
        <v>30</v>
      </c>
      <c r="BD58" s="48">
        <v>0</v>
      </c>
      <c r="BE58" s="48">
        <v>0</v>
      </c>
      <c r="BF58" s="48">
        <v>0</v>
      </c>
      <c r="BG58" s="48">
        <v>0</v>
      </c>
      <c r="BH58" s="48">
        <v>0</v>
      </c>
      <c r="BI58" s="48">
        <v>0</v>
      </c>
      <c r="BJ58" s="48">
        <v>0</v>
      </c>
      <c r="BK58" s="48">
        <v>0</v>
      </c>
      <c r="BL58" s="48">
        <v>30</v>
      </c>
      <c r="BM58" s="48"/>
      <c r="BN58" s="48"/>
      <c r="BO58" s="48"/>
      <c r="BP58" s="48"/>
      <c r="BQ58" s="48"/>
      <c r="BR58" s="48"/>
      <c r="BS58" s="48"/>
      <c r="BT58" s="48">
        <v>0</v>
      </c>
      <c r="BU58" s="47" t="s">
        <v>1068</v>
      </c>
    </row>
    <row r="59" spans="1:73" x14ac:dyDescent="0.35">
      <c r="A59" s="47" t="s">
        <v>1234</v>
      </c>
      <c r="B59" s="47" t="s">
        <v>1235</v>
      </c>
      <c r="C59" s="47" t="s">
        <v>56</v>
      </c>
      <c r="D59" s="47" t="s">
        <v>1236</v>
      </c>
      <c r="E59" s="427">
        <v>6</v>
      </c>
      <c r="F59" s="427">
        <v>2026</v>
      </c>
      <c r="G59" s="47" t="s">
        <v>131</v>
      </c>
      <c r="H59" s="47" t="s">
        <v>58</v>
      </c>
      <c r="I59" s="47" t="s">
        <v>63</v>
      </c>
      <c r="J59" s="47" t="s">
        <v>98</v>
      </c>
      <c r="K59" s="47" t="s">
        <v>98</v>
      </c>
      <c r="L59" s="47"/>
      <c r="M59" s="47" t="s">
        <v>98</v>
      </c>
      <c r="N59" s="47" t="s">
        <v>98</v>
      </c>
      <c r="O59" s="369" t="s">
        <v>100</v>
      </c>
      <c r="P59" s="370"/>
      <c r="Q59" s="47" t="s">
        <v>98</v>
      </c>
      <c r="R59" s="47" t="s">
        <v>98</v>
      </c>
      <c r="S59" s="47"/>
      <c r="T59" s="47" t="s">
        <v>98</v>
      </c>
      <c r="U59" s="47" t="s">
        <v>98</v>
      </c>
      <c r="V59" s="369"/>
      <c r="W59" s="370"/>
      <c r="X59" s="47"/>
      <c r="Y59" s="47"/>
      <c r="Z59" s="47"/>
      <c r="AA59" s="47" t="s">
        <v>98</v>
      </c>
      <c r="AB59" s="47" t="s">
        <v>98</v>
      </c>
      <c r="AC59" s="369" t="s">
        <v>100</v>
      </c>
      <c r="AD59" s="370"/>
      <c r="AE59" s="47" t="s">
        <v>98</v>
      </c>
      <c r="AF59" s="47" t="s">
        <v>98</v>
      </c>
      <c r="AG59" s="47" t="s">
        <v>98</v>
      </c>
      <c r="AH59" s="47" t="s">
        <v>98</v>
      </c>
      <c r="AI59" s="47"/>
      <c r="AJ59" s="369" t="s">
        <v>100</v>
      </c>
      <c r="AK59" s="370"/>
      <c r="AL59" s="47" t="s">
        <v>98</v>
      </c>
      <c r="AM59" s="47"/>
      <c r="AN59" s="221"/>
      <c r="AO59" s="48">
        <v>42</v>
      </c>
      <c r="AP59" s="48"/>
      <c r="AQ59" s="48">
        <v>0</v>
      </c>
      <c r="AR59" s="48">
        <v>0</v>
      </c>
      <c r="AS59" s="48"/>
      <c r="AT59" s="48">
        <v>0</v>
      </c>
      <c r="AU59" s="48">
        <v>0</v>
      </c>
      <c r="AV59" s="48">
        <v>0</v>
      </c>
      <c r="AW59" s="48">
        <v>0</v>
      </c>
      <c r="AX59" s="48">
        <v>42</v>
      </c>
      <c r="AY59" s="48">
        <v>30</v>
      </c>
      <c r="AZ59" s="48">
        <v>36</v>
      </c>
      <c r="BA59" s="48">
        <v>108</v>
      </c>
      <c r="BB59" s="48">
        <v>0</v>
      </c>
      <c r="BC59" s="48">
        <v>42</v>
      </c>
      <c r="BD59" s="48">
        <v>0</v>
      </c>
      <c r="BE59" s="48">
        <v>0</v>
      </c>
      <c r="BF59" s="48">
        <v>0</v>
      </c>
      <c r="BG59" s="48">
        <v>0</v>
      </c>
      <c r="BH59" s="48">
        <v>0</v>
      </c>
      <c r="BI59" s="48">
        <v>0</v>
      </c>
      <c r="BJ59" s="48">
        <v>0</v>
      </c>
      <c r="BK59" s="48">
        <v>0</v>
      </c>
      <c r="BL59" s="48">
        <v>42</v>
      </c>
      <c r="BM59" s="48"/>
      <c r="BN59" s="48"/>
      <c r="BO59" s="48"/>
      <c r="BP59" s="48"/>
      <c r="BQ59" s="48"/>
      <c r="BR59" s="48"/>
      <c r="BS59" s="48"/>
      <c r="BT59" s="48">
        <v>0</v>
      </c>
      <c r="BU59" s="47" t="s">
        <v>1068</v>
      </c>
    </row>
    <row r="60" spans="1:73" x14ac:dyDescent="0.35">
      <c r="A60" s="47" t="s">
        <v>1237</v>
      </c>
      <c r="B60" s="47" t="s">
        <v>1238</v>
      </c>
      <c r="C60" s="47" t="s">
        <v>56</v>
      </c>
      <c r="D60" s="47" t="s">
        <v>1239</v>
      </c>
      <c r="E60" s="427">
        <v>6</v>
      </c>
      <c r="F60" s="427">
        <v>2026</v>
      </c>
      <c r="G60" s="47" t="s">
        <v>131</v>
      </c>
      <c r="H60" s="47" t="s">
        <v>58</v>
      </c>
      <c r="I60" s="47" t="s">
        <v>63</v>
      </c>
      <c r="J60" s="47" t="s">
        <v>98</v>
      </c>
      <c r="K60" s="47" t="s">
        <v>98</v>
      </c>
      <c r="L60" s="47" t="s">
        <v>98</v>
      </c>
      <c r="M60" s="47" t="s">
        <v>98</v>
      </c>
      <c r="N60" s="47"/>
      <c r="O60" s="369" t="s">
        <v>108</v>
      </c>
      <c r="P60" s="370"/>
      <c r="Q60" s="47" t="s">
        <v>98</v>
      </c>
      <c r="R60" s="47" t="s">
        <v>98</v>
      </c>
      <c r="S60" s="47"/>
      <c r="T60" s="47"/>
      <c r="U60" s="47" t="s">
        <v>98</v>
      </c>
      <c r="V60" s="369" t="s">
        <v>100</v>
      </c>
      <c r="W60" s="370"/>
      <c r="X60" s="47"/>
      <c r="Y60" s="47"/>
      <c r="Z60" s="47" t="s">
        <v>98</v>
      </c>
      <c r="AA60" s="47"/>
      <c r="AB60" s="47"/>
      <c r="AC60" s="369" t="s">
        <v>100</v>
      </c>
      <c r="AD60" s="370"/>
      <c r="AE60" s="47" t="s">
        <v>98</v>
      </c>
      <c r="AF60" s="47" t="s">
        <v>98</v>
      </c>
      <c r="AG60" s="47" t="s">
        <v>98</v>
      </c>
      <c r="AH60" s="47"/>
      <c r="AI60" s="47" t="s">
        <v>98</v>
      </c>
      <c r="AJ60" s="369" t="s">
        <v>100</v>
      </c>
      <c r="AK60" s="370"/>
      <c r="AL60" s="47" t="s">
        <v>98</v>
      </c>
      <c r="AM60" s="47"/>
      <c r="AN60" s="221"/>
      <c r="AO60" s="48">
        <v>38</v>
      </c>
      <c r="AP60" s="48"/>
      <c r="AQ60" s="48">
        <v>0</v>
      </c>
      <c r="AR60" s="48">
        <v>12</v>
      </c>
      <c r="AS60" s="48"/>
      <c r="AT60" s="48">
        <v>0</v>
      </c>
      <c r="AU60" s="48">
        <v>0</v>
      </c>
      <c r="AV60" s="48">
        <v>0</v>
      </c>
      <c r="AW60" s="48">
        <v>0</v>
      </c>
      <c r="AX60" s="48">
        <v>50</v>
      </c>
      <c r="AY60" s="48">
        <v>24</v>
      </c>
      <c r="AZ60" s="48">
        <v>28</v>
      </c>
      <c r="BA60" s="48">
        <v>102</v>
      </c>
      <c r="BB60" s="48">
        <v>0</v>
      </c>
      <c r="BC60" s="48">
        <v>38</v>
      </c>
      <c r="BD60" s="48">
        <v>0</v>
      </c>
      <c r="BE60" s="48">
        <v>12</v>
      </c>
      <c r="BF60" s="48">
        <v>0</v>
      </c>
      <c r="BG60" s="48">
        <v>0</v>
      </c>
      <c r="BH60" s="48">
        <v>0</v>
      </c>
      <c r="BI60" s="48">
        <v>0</v>
      </c>
      <c r="BJ60" s="48">
        <v>0</v>
      </c>
      <c r="BK60" s="48">
        <v>0</v>
      </c>
      <c r="BL60" s="48">
        <v>50</v>
      </c>
      <c r="BM60" s="48"/>
      <c r="BN60" s="48"/>
      <c r="BO60" s="48">
        <v>1</v>
      </c>
      <c r="BP60" s="48">
        <v>1</v>
      </c>
      <c r="BQ60" s="48"/>
      <c r="BR60" s="48"/>
      <c r="BS60" s="48"/>
      <c r="BT60" s="48">
        <v>0</v>
      </c>
      <c r="BU60" s="47" t="s">
        <v>1067</v>
      </c>
    </row>
    <row r="61" spans="1:73" x14ac:dyDescent="0.35">
      <c r="A61" s="47" t="s">
        <v>1240</v>
      </c>
      <c r="B61" s="47" t="s">
        <v>1241</v>
      </c>
      <c r="C61" s="47" t="s">
        <v>56</v>
      </c>
      <c r="D61" s="47" t="s">
        <v>1242</v>
      </c>
      <c r="E61" s="427">
        <v>6</v>
      </c>
      <c r="F61" s="427">
        <v>2026</v>
      </c>
      <c r="G61" s="47" t="s">
        <v>131</v>
      </c>
      <c r="H61" s="47" t="s">
        <v>58</v>
      </c>
      <c r="I61" s="47" t="s">
        <v>63</v>
      </c>
      <c r="J61" s="47"/>
      <c r="K61" s="47" t="s">
        <v>98</v>
      </c>
      <c r="L61" s="47"/>
      <c r="M61" s="47" t="s">
        <v>98</v>
      </c>
      <c r="N61" s="47" t="s">
        <v>99</v>
      </c>
      <c r="O61" s="369" t="s">
        <v>108</v>
      </c>
      <c r="P61" s="370"/>
      <c r="Q61" s="47" t="s">
        <v>98</v>
      </c>
      <c r="R61" s="47" t="s">
        <v>98</v>
      </c>
      <c r="S61" s="47" t="s">
        <v>98</v>
      </c>
      <c r="T61" s="47" t="s">
        <v>98</v>
      </c>
      <c r="U61" s="47" t="s">
        <v>100</v>
      </c>
      <c r="V61" s="369" t="s">
        <v>108</v>
      </c>
      <c r="W61" s="370"/>
      <c r="X61" s="47" t="s">
        <v>98</v>
      </c>
      <c r="Y61" s="47" t="s">
        <v>98</v>
      </c>
      <c r="Z61" s="47" t="s">
        <v>98</v>
      </c>
      <c r="AA61" s="47" t="s">
        <v>98</v>
      </c>
      <c r="AB61" s="47" t="s">
        <v>100</v>
      </c>
      <c r="AC61" s="369"/>
      <c r="AD61" s="370"/>
      <c r="AE61" s="47" t="s">
        <v>98</v>
      </c>
      <c r="AF61" s="47" t="s">
        <v>98</v>
      </c>
      <c r="AG61" s="47" t="s">
        <v>98</v>
      </c>
      <c r="AH61" s="47" t="s">
        <v>98</v>
      </c>
      <c r="AI61" s="47"/>
      <c r="AJ61" s="369"/>
      <c r="AK61" s="370" t="s">
        <v>108</v>
      </c>
      <c r="AL61" s="47" t="s">
        <v>98</v>
      </c>
      <c r="AM61" s="47"/>
      <c r="AN61" s="221"/>
      <c r="AO61" s="48">
        <v>41</v>
      </c>
      <c r="AP61" s="48"/>
      <c r="AQ61" s="48">
        <v>0</v>
      </c>
      <c r="AR61" s="48">
        <v>28</v>
      </c>
      <c r="AS61" s="48"/>
      <c r="AT61" s="48">
        <v>8</v>
      </c>
      <c r="AU61" s="48">
        <v>0</v>
      </c>
      <c r="AV61" s="48">
        <v>0</v>
      </c>
      <c r="AW61" s="48">
        <v>0</v>
      </c>
      <c r="AX61" s="48">
        <v>77</v>
      </c>
      <c r="AY61" s="48">
        <v>50</v>
      </c>
      <c r="AZ61" s="48">
        <v>46</v>
      </c>
      <c r="BA61" s="48">
        <v>173</v>
      </c>
      <c r="BB61" s="48">
        <v>0</v>
      </c>
      <c r="BC61" s="48">
        <v>41</v>
      </c>
      <c r="BD61" s="48">
        <v>0</v>
      </c>
      <c r="BE61" s="48">
        <v>28</v>
      </c>
      <c r="BF61" s="48">
        <v>0</v>
      </c>
      <c r="BG61" s="48">
        <v>0</v>
      </c>
      <c r="BH61" s="48">
        <v>8</v>
      </c>
      <c r="BI61" s="48">
        <v>0</v>
      </c>
      <c r="BJ61" s="48">
        <v>0</v>
      </c>
      <c r="BK61" s="48">
        <v>0</v>
      </c>
      <c r="BL61" s="48">
        <v>77</v>
      </c>
      <c r="BM61" s="48"/>
      <c r="BN61" s="48"/>
      <c r="BO61" s="48">
        <v>4</v>
      </c>
      <c r="BP61" s="48">
        <v>3</v>
      </c>
      <c r="BQ61" s="48"/>
      <c r="BR61" s="48"/>
      <c r="BS61" s="48"/>
      <c r="BT61" s="48">
        <v>0</v>
      </c>
      <c r="BU61" s="47" t="s">
        <v>870</v>
      </c>
    </row>
    <row r="62" spans="1:73" x14ac:dyDescent="0.35">
      <c r="A62" s="47" t="s">
        <v>1243</v>
      </c>
      <c r="B62" s="47" t="s">
        <v>1244</v>
      </c>
      <c r="C62" s="47" t="s">
        <v>56</v>
      </c>
      <c r="D62" s="47" t="s">
        <v>1245</v>
      </c>
      <c r="E62" s="427">
        <v>6</v>
      </c>
      <c r="F62" s="427">
        <v>2026</v>
      </c>
      <c r="G62" s="47" t="s">
        <v>131</v>
      </c>
      <c r="H62" s="47" t="s">
        <v>58</v>
      </c>
      <c r="I62" s="47" t="s">
        <v>57</v>
      </c>
      <c r="J62" s="47" t="s">
        <v>98</v>
      </c>
      <c r="K62" s="47" t="s">
        <v>98</v>
      </c>
      <c r="L62" s="47" t="s">
        <v>98</v>
      </c>
      <c r="M62" s="47"/>
      <c r="N62" s="47" t="s">
        <v>98</v>
      </c>
      <c r="O62" s="369" t="s">
        <v>100</v>
      </c>
      <c r="P62" s="370"/>
      <c r="Q62" s="47" t="s">
        <v>98</v>
      </c>
      <c r="R62" s="47" t="s">
        <v>98</v>
      </c>
      <c r="S62" s="47"/>
      <c r="T62" s="47" t="s">
        <v>98</v>
      </c>
      <c r="U62" s="47" t="s">
        <v>98</v>
      </c>
      <c r="V62" s="369" t="s">
        <v>100</v>
      </c>
      <c r="W62" s="370"/>
      <c r="X62" s="47" t="s">
        <v>98</v>
      </c>
      <c r="Y62" s="47" t="s">
        <v>98</v>
      </c>
      <c r="Z62" s="47"/>
      <c r="AA62" s="47" t="s">
        <v>98</v>
      </c>
      <c r="AB62" s="47" t="s">
        <v>98</v>
      </c>
      <c r="AC62" s="369" t="s">
        <v>100</v>
      </c>
      <c r="AD62" s="370"/>
      <c r="AE62" s="47"/>
      <c r="AF62" s="47"/>
      <c r="AG62" s="47"/>
      <c r="AH62" s="47"/>
      <c r="AI62" s="47"/>
      <c r="AJ62" s="369"/>
      <c r="AK62" s="370"/>
      <c r="AL62" s="47"/>
      <c r="AM62" s="47"/>
      <c r="AN62" s="221"/>
      <c r="AO62" s="48">
        <v>36</v>
      </c>
      <c r="AP62" s="48"/>
      <c r="AQ62" s="48">
        <v>0</v>
      </c>
      <c r="AR62" s="48">
        <v>0</v>
      </c>
      <c r="AS62" s="48"/>
      <c r="AT62" s="48">
        <v>0</v>
      </c>
      <c r="AU62" s="48">
        <v>0</v>
      </c>
      <c r="AV62" s="48">
        <v>0</v>
      </c>
      <c r="AW62" s="48">
        <v>0</v>
      </c>
      <c r="AX62" s="48">
        <v>36</v>
      </c>
      <c r="AY62" s="48">
        <v>62</v>
      </c>
      <c r="AZ62" s="48">
        <v>40</v>
      </c>
      <c r="BA62" s="48">
        <v>138</v>
      </c>
      <c r="BB62" s="48">
        <v>0</v>
      </c>
      <c r="BC62" s="48">
        <v>36</v>
      </c>
      <c r="BD62" s="48">
        <v>0</v>
      </c>
      <c r="BE62" s="48">
        <v>0</v>
      </c>
      <c r="BF62" s="48">
        <v>0</v>
      </c>
      <c r="BG62" s="48">
        <v>0</v>
      </c>
      <c r="BH62" s="48">
        <v>0</v>
      </c>
      <c r="BI62" s="48">
        <v>0</v>
      </c>
      <c r="BJ62" s="48">
        <v>0</v>
      </c>
      <c r="BK62" s="48">
        <v>0</v>
      </c>
      <c r="BL62" s="48">
        <v>36</v>
      </c>
      <c r="BM62" s="48"/>
      <c r="BN62" s="48"/>
      <c r="BO62" s="48"/>
      <c r="BP62" s="48"/>
      <c r="BQ62" s="48"/>
      <c r="BR62" s="48"/>
      <c r="BS62" s="48"/>
      <c r="BT62" s="48">
        <v>0</v>
      </c>
      <c r="BU62" s="47" t="s">
        <v>1068</v>
      </c>
    </row>
    <row r="63" spans="1:73" x14ac:dyDescent="0.35">
      <c r="A63" s="47" t="s">
        <v>1246</v>
      </c>
      <c r="B63" s="47" t="s">
        <v>1247</v>
      </c>
      <c r="C63" s="47" t="s">
        <v>56</v>
      </c>
      <c r="D63" s="47" t="s">
        <v>1248</v>
      </c>
      <c r="E63" s="427">
        <v>6</v>
      </c>
      <c r="F63" s="427">
        <v>2026</v>
      </c>
      <c r="G63" s="47" t="s">
        <v>131</v>
      </c>
      <c r="H63" s="47" t="s">
        <v>58</v>
      </c>
      <c r="I63" s="47" t="s">
        <v>59</v>
      </c>
      <c r="J63" s="47" t="s">
        <v>100</v>
      </c>
      <c r="K63" s="47"/>
      <c r="L63" s="47" t="s">
        <v>98</v>
      </c>
      <c r="M63" s="47"/>
      <c r="N63" s="47"/>
      <c r="O63" s="369" t="s">
        <v>98</v>
      </c>
      <c r="P63" s="370"/>
      <c r="Q63" s="47" t="s">
        <v>98</v>
      </c>
      <c r="R63" s="47" t="s">
        <v>98</v>
      </c>
      <c r="S63" s="47"/>
      <c r="T63" s="47"/>
      <c r="U63" s="47"/>
      <c r="V63" s="369"/>
      <c r="W63" s="370"/>
      <c r="X63" s="47" t="s">
        <v>98</v>
      </c>
      <c r="Y63" s="47" t="s">
        <v>98</v>
      </c>
      <c r="Z63" s="47" t="s">
        <v>98</v>
      </c>
      <c r="AA63" s="47" t="s">
        <v>98</v>
      </c>
      <c r="AB63" s="47"/>
      <c r="AC63" s="369"/>
      <c r="AD63" s="370"/>
      <c r="AE63" s="47" t="s">
        <v>98</v>
      </c>
      <c r="AF63" s="47" t="s">
        <v>98</v>
      </c>
      <c r="AG63" s="47" t="s">
        <v>98</v>
      </c>
      <c r="AH63" s="47" t="s">
        <v>98</v>
      </c>
      <c r="AI63" s="47" t="s">
        <v>100</v>
      </c>
      <c r="AJ63" s="369"/>
      <c r="AK63" s="370"/>
      <c r="AL63" s="47" t="s">
        <v>98</v>
      </c>
      <c r="AM63" s="47"/>
      <c r="AN63" s="221"/>
      <c r="AO63" s="48">
        <v>34</v>
      </c>
      <c r="AP63" s="48"/>
      <c r="AQ63" s="48">
        <v>0</v>
      </c>
      <c r="AR63" s="48">
        <v>0</v>
      </c>
      <c r="AS63" s="48"/>
      <c r="AT63" s="48">
        <v>0</v>
      </c>
      <c r="AU63" s="48">
        <v>0</v>
      </c>
      <c r="AV63" s="48">
        <v>0</v>
      </c>
      <c r="AW63" s="48">
        <v>0</v>
      </c>
      <c r="AX63" s="48">
        <v>34</v>
      </c>
      <c r="AY63" s="48">
        <v>64</v>
      </c>
      <c r="AZ63" s="48">
        <v>44</v>
      </c>
      <c r="BA63" s="48">
        <v>142</v>
      </c>
      <c r="BB63" s="48">
        <v>0</v>
      </c>
      <c r="BC63" s="48">
        <v>34</v>
      </c>
      <c r="BD63" s="48">
        <v>0</v>
      </c>
      <c r="BE63" s="48">
        <v>0</v>
      </c>
      <c r="BF63" s="48">
        <v>0</v>
      </c>
      <c r="BG63" s="48">
        <v>0</v>
      </c>
      <c r="BH63" s="48">
        <v>0</v>
      </c>
      <c r="BI63" s="48">
        <v>0</v>
      </c>
      <c r="BJ63" s="48">
        <v>0</v>
      </c>
      <c r="BK63" s="48">
        <v>0</v>
      </c>
      <c r="BL63" s="48">
        <v>34</v>
      </c>
      <c r="BM63" s="48"/>
      <c r="BN63" s="48"/>
      <c r="BO63" s="48"/>
      <c r="BP63" s="48"/>
      <c r="BQ63" s="48"/>
      <c r="BR63" s="48"/>
      <c r="BS63" s="48"/>
      <c r="BT63" s="48">
        <v>0</v>
      </c>
      <c r="BU63" s="47" t="s">
        <v>1067</v>
      </c>
    </row>
    <row r="64" spans="1:73" x14ac:dyDescent="0.35">
      <c r="A64" s="47" t="s">
        <v>1249</v>
      </c>
      <c r="B64" s="47" t="s">
        <v>1250</v>
      </c>
      <c r="C64" s="47" t="s">
        <v>56</v>
      </c>
      <c r="D64" s="47" t="s">
        <v>1251</v>
      </c>
      <c r="E64" s="427">
        <v>6</v>
      </c>
      <c r="F64" s="427">
        <v>2026</v>
      </c>
      <c r="G64" s="47" t="s">
        <v>131</v>
      </c>
      <c r="H64" s="47" t="s">
        <v>58</v>
      </c>
      <c r="I64" s="47" t="s">
        <v>57</v>
      </c>
      <c r="J64" s="47"/>
      <c r="K64" s="47"/>
      <c r="L64" s="47"/>
      <c r="M64" s="47"/>
      <c r="N64" s="47"/>
      <c r="O64" s="369"/>
      <c r="P64" s="370"/>
      <c r="Q64" s="47"/>
      <c r="R64" s="47"/>
      <c r="S64" s="47"/>
      <c r="T64" s="47"/>
      <c r="U64" s="47"/>
      <c r="V64" s="369" t="s">
        <v>108</v>
      </c>
      <c r="W64" s="370"/>
      <c r="X64" s="47" t="s">
        <v>98</v>
      </c>
      <c r="Y64" s="47"/>
      <c r="Z64" s="47"/>
      <c r="AA64" s="47"/>
      <c r="AB64" s="47"/>
      <c r="AC64" s="369" t="s">
        <v>108</v>
      </c>
      <c r="AD64" s="370"/>
      <c r="AE64" s="47"/>
      <c r="AF64" s="47"/>
      <c r="AG64" s="47"/>
      <c r="AH64" s="47"/>
      <c r="AI64" s="47"/>
      <c r="AJ64" s="369" t="s">
        <v>104</v>
      </c>
      <c r="AK64" s="370"/>
      <c r="AL64" s="47"/>
      <c r="AM64" s="47"/>
      <c r="AN64" s="221"/>
      <c r="AO64" s="48">
        <v>2</v>
      </c>
      <c r="AP64" s="48"/>
      <c r="AQ64" s="48">
        <v>0</v>
      </c>
      <c r="AR64" s="48">
        <v>24</v>
      </c>
      <c r="AS64" s="48"/>
      <c r="AT64" s="48">
        <v>8</v>
      </c>
      <c r="AU64" s="48">
        <v>0</v>
      </c>
      <c r="AV64" s="48">
        <v>0</v>
      </c>
      <c r="AW64" s="48">
        <v>0</v>
      </c>
      <c r="AX64" s="48">
        <v>34</v>
      </c>
      <c r="AY64" s="48">
        <v>40</v>
      </c>
      <c r="AZ64" s="48">
        <v>32</v>
      </c>
      <c r="BA64" s="48">
        <v>106</v>
      </c>
      <c r="BB64" s="48">
        <v>0</v>
      </c>
      <c r="BC64" s="48">
        <v>2</v>
      </c>
      <c r="BD64" s="48">
        <v>0</v>
      </c>
      <c r="BE64" s="48">
        <v>24</v>
      </c>
      <c r="BF64" s="48">
        <v>0</v>
      </c>
      <c r="BG64" s="48">
        <v>0</v>
      </c>
      <c r="BH64" s="48">
        <v>8</v>
      </c>
      <c r="BI64" s="48">
        <v>0</v>
      </c>
      <c r="BJ64" s="48">
        <v>0</v>
      </c>
      <c r="BK64" s="48">
        <v>0</v>
      </c>
      <c r="BL64" s="48">
        <v>34</v>
      </c>
      <c r="BM64" s="48"/>
      <c r="BN64" s="48"/>
      <c r="BO64" s="48">
        <v>4</v>
      </c>
      <c r="BP64" s="48">
        <v>3</v>
      </c>
      <c r="BQ64" s="48"/>
      <c r="BR64" s="48"/>
      <c r="BS64" s="48"/>
      <c r="BT64" s="48">
        <v>0</v>
      </c>
      <c r="BU64" s="47" t="s">
        <v>870</v>
      </c>
    </row>
    <row r="65" spans="1:73" x14ac:dyDescent="0.35">
      <c r="A65" s="47" t="s">
        <v>1252</v>
      </c>
      <c r="B65" s="47" t="s">
        <v>1253</v>
      </c>
      <c r="C65" s="47" t="s">
        <v>56</v>
      </c>
      <c r="D65" s="47" t="s">
        <v>1254</v>
      </c>
      <c r="E65" s="427">
        <v>6</v>
      </c>
      <c r="F65" s="427">
        <v>2026</v>
      </c>
      <c r="G65" s="47" t="s">
        <v>131</v>
      </c>
      <c r="H65" s="47" t="s">
        <v>58</v>
      </c>
      <c r="I65" s="47" t="s">
        <v>59</v>
      </c>
      <c r="J65" s="47"/>
      <c r="K65" s="47"/>
      <c r="L65" s="47" t="s">
        <v>98</v>
      </c>
      <c r="M65" s="47" t="s">
        <v>98</v>
      </c>
      <c r="N65" s="47" t="s">
        <v>98</v>
      </c>
      <c r="O65" s="369" t="s">
        <v>98</v>
      </c>
      <c r="P65" s="370"/>
      <c r="Q65" s="47" t="s">
        <v>98</v>
      </c>
      <c r="R65" s="47" t="s">
        <v>98</v>
      </c>
      <c r="S65" s="47"/>
      <c r="T65" s="47"/>
      <c r="U65" s="47"/>
      <c r="V65" s="369"/>
      <c r="W65" s="370"/>
      <c r="X65" s="47" t="s">
        <v>98</v>
      </c>
      <c r="Y65" s="47" t="s">
        <v>98</v>
      </c>
      <c r="Z65" s="47" t="s">
        <v>98</v>
      </c>
      <c r="AA65" s="47" t="s">
        <v>98</v>
      </c>
      <c r="AB65" s="47"/>
      <c r="AC65" s="369"/>
      <c r="AD65" s="370"/>
      <c r="AE65" s="47" t="s">
        <v>98</v>
      </c>
      <c r="AF65" s="47" t="s">
        <v>98</v>
      </c>
      <c r="AG65" s="47" t="s">
        <v>98</v>
      </c>
      <c r="AH65" s="47" t="s">
        <v>98</v>
      </c>
      <c r="AI65" s="47" t="s">
        <v>100</v>
      </c>
      <c r="AJ65" s="369"/>
      <c r="AK65" s="370"/>
      <c r="AL65" s="47" t="s">
        <v>98</v>
      </c>
      <c r="AM65" s="47" t="s">
        <v>98</v>
      </c>
      <c r="AN65" s="221"/>
      <c r="AO65" s="48">
        <v>36</v>
      </c>
      <c r="AP65" s="48"/>
      <c r="AQ65" s="48">
        <v>0</v>
      </c>
      <c r="AR65" s="48">
        <v>0</v>
      </c>
      <c r="AS65" s="48"/>
      <c r="AT65" s="48">
        <v>0</v>
      </c>
      <c r="AU65" s="48">
        <v>0</v>
      </c>
      <c r="AV65" s="48">
        <v>0</v>
      </c>
      <c r="AW65" s="48">
        <v>0</v>
      </c>
      <c r="AX65" s="48">
        <v>36</v>
      </c>
      <c r="AY65" s="48">
        <v>52</v>
      </c>
      <c r="AZ65" s="48">
        <v>44</v>
      </c>
      <c r="BA65" s="48">
        <v>132</v>
      </c>
      <c r="BB65" s="48">
        <v>0</v>
      </c>
      <c r="BC65" s="48">
        <v>36</v>
      </c>
      <c r="BD65" s="48">
        <v>0</v>
      </c>
      <c r="BE65" s="48">
        <v>0</v>
      </c>
      <c r="BF65" s="48">
        <v>0</v>
      </c>
      <c r="BG65" s="48">
        <v>0</v>
      </c>
      <c r="BH65" s="48">
        <v>0</v>
      </c>
      <c r="BI65" s="48">
        <v>0</v>
      </c>
      <c r="BJ65" s="48">
        <v>0</v>
      </c>
      <c r="BK65" s="48">
        <v>0</v>
      </c>
      <c r="BL65" s="48">
        <v>36</v>
      </c>
      <c r="BM65" s="48"/>
      <c r="BN65" s="48"/>
      <c r="BO65" s="48"/>
      <c r="BP65" s="48"/>
      <c r="BQ65" s="48"/>
      <c r="BR65" s="48"/>
      <c r="BS65" s="48"/>
      <c r="BT65" s="48">
        <v>0</v>
      </c>
      <c r="BU65" s="47" t="s">
        <v>870</v>
      </c>
    </row>
    <row r="66" spans="1:73" x14ac:dyDescent="0.35">
      <c r="A66" s="47" t="s">
        <v>1255</v>
      </c>
      <c r="B66" s="47" t="s">
        <v>1256</v>
      </c>
      <c r="C66" s="47" t="s">
        <v>56</v>
      </c>
      <c r="D66" s="47" t="s">
        <v>1257</v>
      </c>
      <c r="E66" s="427">
        <v>6</v>
      </c>
      <c r="F66" s="427">
        <v>2026</v>
      </c>
      <c r="G66" s="47" t="s">
        <v>131</v>
      </c>
      <c r="H66" s="47" t="s">
        <v>58</v>
      </c>
      <c r="I66" s="47" t="s">
        <v>57</v>
      </c>
      <c r="J66" s="47" t="s">
        <v>98</v>
      </c>
      <c r="K66" s="47" t="s">
        <v>98</v>
      </c>
      <c r="L66" s="47" t="s">
        <v>98</v>
      </c>
      <c r="M66" s="47"/>
      <c r="N66" s="47"/>
      <c r="O66" s="369"/>
      <c r="P66" s="370"/>
      <c r="Q66" s="47" t="s">
        <v>98</v>
      </c>
      <c r="R66" s="47" t="s">
        <v>98</v>
      </c>
      <c r="S66" s="47" t="s">
        <v>98</v>
      </c>
      <c r="T66" s="47" t="s">
        <v>98</v>
      </c>
      <c r="U66" s="47" t="s">
        <v>100</v>
      </c>
      <c r="V66" s="369" t="s">
        <v>108</v>
      </c>
      <c r="W66" s="370"/>
      <c r="X66" s="47" t="s">
        <v>98</v>
      </c>
      <c r="Y66" s="47" t="s">
        <v>98</v>
      </c>
      <c r="Z66" s="47"/>
      <c r="AA66" s="47" t="s">
        <v>98</v>
      </c>
      <c r="AB66" s="47"/>
      <c r="AC66" s="369" t="s">
        <v>100</v>
      </c>
      <c r="AD66" s="370"/>
      <c r="AE66" s="47" t="s">
        <v>98</v>
      </c>
      <c r="AF66" s="47" t="s">
        <v>98</v>
      </c>
      <c r="AG66" s="47" t="s">
        <v>98</v>
      </c>
      <c r="AH66" s="47" t="s">
        <v>98</v>
      </c>
      <c r="AI66" s="47" t="s">
        <v>100</v>
      </c>
      <c r="AJ66" s="369"/>
      <c r="AK66" s="370"/>
      <c r="AL66" s="47"/>
      <c r="AM66" s="47"/>
      <c r="AN66" s="221"/>
      <c r="AO66" s="48">
        <v>40</v>
      </c>
      <c r="AP66" s="48"/>
      <c r="AQ66" s="48">
        <v>0</v>
      </c>
      <c r="AR66" s="48">
        <v>4</v>
      </c>
      <c r="AS66" s="48"/>
      <c r="AT66" s="48">
        <v>8</v>
      </c>
      <c r="AU66" s="48">
        <v>0</v>
      </c>
      <c r="AV66" s="48">
        <v>0</v>
      </c>
      <c r="AW66" s="48">
        <v>0</v>
      </c>
      <c r="AX66" s="48">
        <v>52</v>
      </c>
      <c r="AY66" s="48">
        <v>58</v>
      </c>
      <c r="AZ66" s="48">
        <v>34</v>
      </c>
      <c r="BA66" s="48">
        <v>144</v>
      </c>
      <c r="BB66" s="48">
        <v>0</v>
      </c>
      <c r="BC66" s="48">
        <v>40</v>
      </c>
      <c r="BD66" s="48">
        <v>0</v>
      </c>
      <c r="BE66" s="48">
        <v>4</v>
      </c>
      <c r="BF66" s="48">
        <v>0</v>
      </c>
      <c r="BG66" s="48">
        <v>0</v>
      </c>
      <c r="BH66" s="48">
        <v>8</v>
      </c>
      <c r="BI66" s="48">
        <v>0</v>
      </c>
      <c r="BJ66" s="48">
        <v>0</v>
      </c>
      <c r="BK66" s="48">
        <v>0</v>
      </c>
      <c r="BL66" s="48">
        <v>52</v>
      </c>
      <c r="BM66" s="48"/>
      <c r="BN66" s="48"/>
      <c r="BO66" s="48">
        <v>2</v>
      </c>
      <c r="BP66" s="48">
        <v>1</v>
      </c>
      <c r="BQ66" s="48"/>
      <c r="BR66" s="48"/>
      <c r="BS66" s="48"/>
      <c r="BT66" s="48">
        <v>0</v>
      </c>
      <c r="BU66" s="47" t="s">
        <v>870</v>
      </c>
    </row>
    <row r="67" spans="1:73" x14ac:dyDescent="0.35">
      <c r="A67" s="47" t="s">
        <v>1258</v>
      </c>
      <c r="B67" s="47" t="s">
        <v>1259</v>
      </c>
      <c r="C67" s="47" t="s">
        <v>56</v>
      </c>
      <c r="D67" s="47" t="s">
        <v>1260</v>
      </c>
      <c r="E67" s="427">
        <v>6</v>
      </c>
      <c r="F67" s="427">
        <v>2026</v>
      </c>
      <c r="G67" s="47" t="s">
        <v>131</v>
      </c>
      <c r="H67" s="47" t="s">
        <v>58</v>
      </c>
      <c r="I67" s="47" t="s">
        <v>59</v>
      </c>
      <c r="J67" s="47" t="s">
        <v>98</v>
      </c>
      <c r="K67" s="47"/>
      <c r="L67" s="47"/>
      <c r="M67" s="47" t="s">
        <v>98</v>
      </c>
      <c r="N67" s="47"/>
      <c r="O67" s="369"/>
      <c r="P67" s="370"/>
      <c r="Q67" s="47"/>
      <c r="R67" s="47"/>
      <c r="S67" s="47"/>
      <c r="T67" s="47"/>
      <c r="U67" s="47" t="s">
        <v>98</v>
      </c>
      <c r="V67" s="369" t="s">
        <v>100</v>
      </c>
      <c r="W67" s="370"/>
      <c r="X67" s="47" t="s">
        <v>98</v>
      </c>
      <c r="Y67" s="47" t="s">
        <v>98</v>
      </c>
      <c r="Z67" s="47" t="s">
        <v>98</v>
      </c>
      <c r="AA67" s="47" t="s">
        <v>98</v>
      </c>
      <c r="AB67" s="47"/>
      <c r="AC67" s="369" t="s">
        <v>100</v>
      </c>
      <c r="AD67" s="370"/>
      <c r="AE67" s="47" t="s">
        <v>98</v>
      </c>
      <c r="AF67" s="47"/>
      <c r="AG67" s="47"/>
      <c r="AH67" s="47" t="s">
        <v>98</v>
      </c>
      <c r="AI67" s="47"/>
      <c r="AJ67" s="369" t="s">
        <v>100</v>
      </c>
      <c r="AK67" s="370"/>
      <c r="AL67" s="47" t="s">
        <v>98</v>
      </c>
      <c r="AM67" s="47"/>
      <c r="AN67" s="221"/>
      <c r="AO67" s="48">
        <v>32</v>
      </c>
      <c r="AP67" s="48"/>
      <c r="AQ67" s="48">
        <v>0</v>
      </c>
      <c r="AR67" s="48">
        <v>0</v>
      </c>
      <c r="AS67" s="48"/>
      <c r="AT67" s="48">
        <v>0</v>
      </c>
      <c r="AU67" s="48">
        <v>0</v>
      </c>
      <c r="AV67" s="48">
        <v>0</v>
      </c>
      <c r="AW67" s="48">
        <v>0</v>
      </c>
      <c r="AX67" s="48">
        <v>32</v>
      </c>
      <c r="AY67" s="48">
        <v>28</v>
      </c>
      <c r="AZ67" s="48">
        <v>36</v>
      </c>
      <c r="BA67" s="48">
        <v>96</v>
      </c>
      <c r="BB67" s="48">
        <v>0</v>
      </c>
      <c r="BC67" s="48">
        <v>32</v>
      </c>
      <c r="BD67" s="48">
        <v>0</v>
      </c>
      <c r="BE67" s="48">
        <v>0</v>
      </c>
      <c r="BF67" s="48">
        <v>0</v>
      </c>
      <c r="BG67" s="48">
        <v>0</v>
      </c>
      <c r="BH67" s="48">
        <v>0</v>
      </c>
      <c r="BI67" s="48">
        <v>0</v>
      </c>
      <c r="BJ67" s="48">
        <v>0</v>
      </c>
      <c r="BK67" s="48">
        <v>0</v>
      </c>
      <c r="BL67" s="48">
        <v>32</v>
      </c>
      <c r="BM67" s="48"/>
      <c r="BN67" s="48"/>
      <c r="BO67" s="48"/>
      <c r="BP67" s="48"/>
      <c r="BQ67" s="48"/>
      <c r="BR67" s="48"/>
      <c r="BS67" s="48"/>
      <c r="BT67" s="48">
        <v>0</v>
      </c>
      <c r="BU67" s="47" t="s">
        <v>870</v>
      </c>
    </row>
    <row r="68" spans="1:73" x14ac:dyDescent="0.35">
      <c r="A68" s="47" t="s">
        <v>1261</v>
      </c>
      <c r="B68" s="47" t="s">
        <v>1262</v>
      </c>
      <c r="C68" s="47" t="s">
        <v>56</v>
      </c>
      <c r="D68" s="47" t="s">
        <v>1263</v>
      </c>
      <c r="E68" s="427">
        <v>6</v>
      </c>
      <c r="F68" s="427">
        <v>2026</v>
      </c>
      <c r="G68" s="47" t="s">
        <v>131</v>
      </c>
      <c r="H68" s="47" t="s">
        <v>58</v>
      </c>
      <c r="I68" s="47" t="s">
        <v>59</v>
      </c>
      <c r="J68" s="47"/>
      <c r="K68" s="47"/>
      <c r="L68" s="47"/>
      <c r="M68" s="47"/>
      <c r="N68" s="47"/>
      <c r="O68" s="369"/>
      <c r="P68" s="370"/>
      <c r="Q68" s="47"/>
      <c r="R68" s="47" t="s">
        <v>98</v>
      </c>
      <c r="S68" s="47" t="s">
        <v>98</v>
      </c>
      <c r="T68" s="47"/>
      <c r="U68" s="47" t="s">
        <v>98</v>
      </c>
      <c r="V68" s="369"/>
      <c r="W68" s="370"/>
      <c r="X68" s="47" t="s">
        <v>98</v>
      </c>
      <c r="Y68" s="47" t="s">
        <v>98</v>
      </c>
      <c r="Z68" s="47"/>
      <c r="AA68" s="47"/>
      <c r="AB68" s="47"/>
      <c r="AC68" s="369"/>
      <c r="AD68" s="370"/>
      <c r="AE68" s="47" t="s">
        <v>98</v>
      </c>
      <c r="AF68" s="47"/>
      <c r="AG68" s="47"/>
      <c r="AH68" s="47"/>
      <c r="AI68" s="47"/>
      <c r="AJ68" s="369"/>
      <c r="AK68" s="370"/>
      <c r="AL68" s="47"/>
      <c r="AM68" s="47"/>
      <c r="AN68" s="221"/>
      <c r="AO68" s="48">
        <v>12</v>
      </c>
      <c r="AP68" s="48"/>
      <c r="AQ68" s="48">
        <v>0</v>
      </c>
      <c r="AR68" s="48">
        <v>0</v>
      </c>
      <c r="AS68" s="48"/>
      <c r="AT68" s="48">
        <v>0</v>
      </c>
      <c r="AU68" s="48">
        <v>0</v>
      </c>
      <c r="AV68" s="48">
        <v>0</v>
      </c>
      <c r="AW68" s="48">
        <v>0</v>
      </c>
      <c r="AX68" s="48">
        <v>12</v>
      </c>
      <c r="AY68" s="48">
        <v>20</v>
      </c>
      <c r="AZ68" s="48">
        <v>32</v>
      </c>
      <c r="BA68" s="48">
        <v>64</v>
      </c>
      <c r="BB68" s="48">
        <v>0</v>
      </c>
      <c r="BC68" s="48">
        <v>12</v>
      </c>
      <c r="BD68" s="48">
        <v>0</v>
      </c>
      <c r="BE68" s="48">
        <v>0</v>
      </c>
      <c r="BF68" s="48">
        <v>0</v>
      </c>
      <c r="BG68" s="48">
        <v>0</v>
      </c>
      <c r="BH68" s="48">
        <v>0</v>
      </c>
      <c r="BI68" s="48">
        <v>0</v>
      </c>
      <c r="BJ68" s="48">
        <v>0</v>
      </c>
      <c r="BK68" s="48">
        <v>0</v>
      </c>
      <c r="BL68" s="48">
        <v>12</v>
      </c>
      <c r="BM68" s="48"/>
      <c r="BN68" s="48"/>
      <c r="BO68" s="48"/>
      <c r="BP68" s="48"/>
      <c r="BQ68" s="48"/>
      <c r="BR68" s="48"/>
      <c r="BS68" s="48"/>
      <c r="BT68" s="48">
        <v>0</v>
      </c>
      <c r="BU68" s="47" t="s">
        <v>870</v>
      </c>
    </row>
    <row r="69" spans="1:73" x14ac:dyDescent="0.35">
      <c r="A69" s="47" t="s">
        <v>1264</v>
      </c>
      <c r="B69" s="47" t="s">
        <v>1265</v>
      </c>
      <c r="C69" s="47" t="s">
        <v>56</v>
      </c>
      <c r="D69" s="47" t="s">
        <v>1266</v>
      </c>
      <c r="E69" s="427">
        <v>6</v>
      </c>
      <c r="F69" s="427">
        <v>2026</v>
      </c>
      <c r="G69" s="47" t="s">
        <v>131</v>
      </c>
      <c r="H69" s="47" t="s">
        <v>58</v>
      </c>
      <c r="I69" s="47" t="s">
        <v>59</v>
      </c>
      <c r="J69" s="47"/>
      <c r="K69" s="47"/>
      <c r="L69" s="47"/>
      <c r="M69" s="47"/>
      <c r="N69" s="47"/>
      <c r="O69" s="369"/>
      <c r="P69" s="370"/>
      <c r="Q69" s="47" t="s">
        <v>98</v>
      </c>
      <c r="R69" s="47" t="s">
        <v>98</v>
      </c>
      <c r="S69" s="47" t="s">
        <v>98</v>
      </c>
      <c r="T69" s="47" t="s">
        <v>98</v>
      </c>
      <c r="U69" s="47" t="s">
        <v>100</v>
      </c>
      <c r="V69" s="369" t="s">
        <v>108</v>
      </c>
      <c r="W69" s="370"/>
      <c r="X69" s="47"/>
      <c r="Y69" s="47" t="s">
        <v>98</v>
      </c>
      <c r="Z69" s="47"/>
      <c r="AA69" s="47"/>
      <c r="AB69" s="47"/>
      <c r="AC69" s="369"/>
      <c r="AD69" s="370"/>
      <c r="AE69" s="47"/>
      <c r="AF69" s="47"/>
      <c r="AG69" s="47"/>
      <c r="AH69" s="47"/>
      <c r="AI69" s="47"/>
      <c r="AJ69" s="369"/>
      <c r="AK69" s="370"/>
      <c r="AL69" s="47" t="s">
        <v>98</v>
      </c>
      <c r="AM69" s="47" t="s">
        <v>98</v>
      </c>
      <c r="AN69" s="221"/>
      <c r="AO69" s="48">
        <v>18</v>
      </c>
      <c r="AP69" s="48"/>
      <c r="AQ69" s="48">
        <v>0</v>
      </c>
      <c r="AR69" s="48">
        <v>12</v>
      </c>
      <c r="AS69" s="48"/>
      <c r="AT69" s="48">
        <v>0</v>
      </c>
      <c r="AU69" s="48">
        <v>0</v>
      </c>
      <c r="AV69" s="48">
        <v>0</v>
      </c>
      <c r="AW69" s="48">
        <v>0</v>
      </c>
      <c r="AX69" s="48">
        <v>30</v>
      </c>
      <c r="AY69" s="430">
        <v>25.75</v>
      </c>
      <c r="AZ69" s="48">
        <v>18</v>
      </c>
      <c r="BA69" s="430">
        <v>73.75</v>
      </c>
      <c r="BB69" s="48">
        <v>0</v>
      </c>
      <c r="BC69" s="48">
        <v>18</v>
      </c>
      <c r="BD69" s="48">
        <v>0</v>
      </c>
      <c r="BE69" s="48">
        <v>12</v>
      </c>
      <c r="BF69" s="48">
        <v>0</v>
      </c>
      <c r="BG69" s="48">
        <v>0</v>
      </c>
      <c r="BH69" s="48">
        <v>0</v>
      </c>
      <c r="BI69" s="48">
        <v>0</v>
      </c>
      <c r="BJ69" s="48">
        <v>0</v>
      </c>
      <c r="BK69" s="48">
        <v>0</v>
      </c>
      <c r="BL69" s="48">
        <v>30</v>
      </c>
      <c r="BM69" s="48"/>
      <c r="BN69" s="48"/>
      <c r="BO69" s="48">
        <v>1</v>
      </c>
      <c r="BP69" s="48">
        <v>1</v>
      </c>
      <c r="BQ69" s="48"/>
      <c r="BR69" s="48"/>
      <c r="BS69" s="48"/>
      <c r="BT69" s="48">
        <v>0</v>
      </c>
      <c r="BU69" s="47" t="s">
        <v>870</v>
      </c>
    </row>
    <row r="70" spans="1:73" x14ac:dyDescent="0.35">
      <c r="A70" s="47" t="s">
        <v>1267</v>
      </c>
      <c r="B70" s="47" t="s">
        <v>1268</v>
      </c>
      <c r="C70" s="47" t="s">
        <v>56</v>
      </c>
      <c r="D70" s="47" t="s">
        <v>1269</v>
      </c>
      <c r="E70" s="427">
        <v>6</v>
      </c>
      <c r="F70" s="427">
        <v>2026</v>
      </c>
      <c r="G70" s="47" t="s">
        <v>131</v>
      </c>
      <c r="H70" s="47" t="s">
        <v>58</v>
      </c>
      <c r="I70" s="47" t="s">
        <v>1037</v>
      </c>
      <c r="J70" s="47" t="s">
        <v>98</v>
      </c>
      <c r="K70" s="47"/>
      <c r="L70" s="47"/>
      <c r="M70" s="47"/>
      <c r="N70" s="47"/>
      <c r="O70" s="369"/>
      <c r="P70" s="370"/>
      <c r="Q70" s="47" t="s">
        <v>98</v>
      </c>
      <c r="R70" s="47" t="s">
        <v>98</v>
      </c>
      <c r="S70" s="47" t="s">
        <v>98</v>
      </c>
      <c r="T70" s="47" t="s">
        <v>98</v>
      </c>
      <c r="U70" s="47" t="s">
        <v>100</v>
      </c>
      <c r="V70" s="369" t="s">
        <v>104</v>
      </c>
      <c r="W70" s="370"/>
      <c r="X70" s="47" t="s">
        <v>98</v>
      </c>
      <c r="Y70" s="47" t="s">
        <v>98</v>
      </c>
      <c r="Z70" s="47" t="s">
        <v>98</v>
      </c>
      <c r="AA70" s="47" t="s">
        <v>98</v>
      </c>
      <c r="AB70" s="47"/>
      <c r="AC70" s="369"/>
      <c r="AD70" s="370"/>
      <c r="AE70" s="47"/>
      <c r="AF70" s="47" t="s">
        <v>98</v>
      </c>
      <c r="AG70" s="47" t="s">
        <v>98</v>
      </c>
      <c r="AH70" s="47" t="s">
        <v>98</v>
      </c>
      <c r="AI70" s="47" t="s">
        <v>98</v>
      </c>
      <c r="AJ70" s="369" t="s">
        <v>100</v>
      </c>
      <c r="AK70" s="370"/>
      <c r="AL70" s="47"/>
      <c r="AM70" s="47"/>
      <c r="AN70" s="221"/>
      <c r="AO70" s="48">
        <v>34</v>
      </c>
      <c r="AP70" s="48"/>
      <c r="AQ70" s="48">
        <v>0</v>
      </c>
      <c r="AR70" s="48">
        <v>0</v>
      </c>
      <c r="AS70" s="48"/>
      <c r="AT70" s="48">
        <v>8</v>
      </c>
      <c r="AU70" s="48">
        <v>0</v>
      </c>
      <c r="AV70" s="48">
        <v>0</v>
      </c>
      <c r="AW70" s="48">
        <v>0</v>
      </c>
      <c r="AX70" s="48">
        <v>42</v>
      </c>
      <c r="AY70" s="48">
        <v>44</v>
      </c>
      <c r="AZ70" s="48">
        <v>26</v>
      </c>
      <c r="BA70" s="48">
        <v>112</v>
      </c>
      <c r="BB70" s="48">
        <v>0</v>
      </c>
      <c r="BC70" s="48">
        <v>34</v>
      </c>
      <c r="BD70" s="48">
        <v>0</v>
      </c>
      <c r="BE70" s="48">
        <v>0</v>
      </c>
      <c r="BF70" s="48">
        <v>0</v>
      </c>
      <c r="BG70" s="48">
        <v>0</v>
      </c>
      <c r="BH70" s="48">
        <v>8</v>
      </c>
      <c r="BI70" s="48">
        <v>0</v>
      </c>
      <c r="BJ70" s="48">
        <v>0</v>
      </c>
      <c r="BK70" s="48">
        <v>0</v>
      </c>
      <c r="BL70" s="48">
        <v>42</v>
      </c>
      <c r="BM70" s="48"/>
      <c r="BN70" s="48"/>
      <c r="BO70" s="48">
        <v>1</v>
      </c>
      <c r="BP70" s="48">
        <v>1</v>
      </c>
      <c r="BQ70" s="48"/>
      <c r="BR70" s="48"/>
      <c r="BS70" s="48"/>
      <c r="BT70" s="48">
        <v>0</v>
      </c>
      <c r="BU70" s="47" t="s">
        <v>870</v>
      </c>
    </row>
    <row r="71" spans="1:73" x14ac:dyDescent="0.35">
      <c r="A71" s="47" t="s">
        <v>1270</v>
      </c>
      <c r="B71" s="47" t="s">
        <v>1271</v>
      </c>
      <c r="C71" s="47" t="s">
        <v>56</v>
      </c>
      <c r="D71" s="47" t="s">
        <v>1272</v>
      </c>
      <c r="E71" s="427">
        <v>6</v>
      </c>
      <c r="F71" s="427">
        <v>2026</v>
      </c>
      <c r="G71" s="47" t="s">
        <v>131</v>
      </c>
      <c r="H71" s="47" t="s">
        <v>58</v>
      </c>
      <c r="I71" s="47" t="s">
        <v>63</v>
      </c>
      <c r="J71" s="47" t="s">
        <v>98</v>
      </c>
      <c r="K71" s="47" t="s">
        <v>98</v>
      </c>
      <c r="L71" s="47" t="s">
        <v>98</v>
      </c>
      <c r="M71" s="47" t="s">
        <v>98</v>
      </c>
      <c r="N71" s="47" t="s">
        <v>100</v>
      </c>
      <c r="O71" s="369" t="s">
        <v>108</v>
      </c>
      <c r="P71" s="370"/>
      <c r="Q71" s="47" t="s">
        <v>98</v>
      </c>
      <c r="R71" s="47" t="s">
        <v>98</v>
      </c>
      <c r="S71" s="47" t="s">
        <v>98</v>
      </c>
      <c r="T71" s="47" t="s">
        <v>98</v>
      </c>
      <c r="U71" s="47" t="s">
        <v>100</v>
      </c>
      <c r="V71" s="369" t="s">
        <v>108</v>
      </c>
      <c r="W71" s="370"/>
      <c r="X71" s="47" t="s">
        <v>98</v>
      </c>
      <c r="Y71" s="47" t="s">
        <v>98</v>
      </c>
      <c r="Z71" s="47" t="s">
        <v>98</v>
      </c>
      <c r="AA71" s="47" t="s">
        <v>98</v>
      </c>
      <c r="AB71" s="47" t="s">
        <v>100</v>
      </c>
      <c r="AC71" s="369"/>
      <c r="AD71" s="370"/>
      <c r="AE71" s="47" t="s">
        <v>98</v>
      </c>
      <c r="AF71" s="47" t="s">
        <v>98</v>
      </c>
      <c r="AG71" s="47" t="s">
        <v>98</v>
      </c>
      <c r="AH71" s="47" t="s">
        <v>98</v>
      </c>
      <c r="AI71" s="47"/>
      <c r="AJ71" s="369" t="s">
        <v>100</v>
      </c>
      <c r="AK71" s="370"/>
      <c r="AL71" s="47"/>
      <c r="AM71" s="47" t="s">
        <v>98</v>
      </c>
      <c r="AN71" s="221"/>
      <c r="AO71" s="48">
        <v>50</v>
      </c>
      <c r="AP71" s="48"/>
      <c r="AQ71" s="48">
        <v>0</v>
      </c>
      <c r="AR71" s="48">
        <v>16</v>
      </c>
      <c r="AS71" s="48"/>
      <c r="AT71" s="48">
        <v>8</v>
      </c>
      <c r="AU71" s="48">
        <v>0</v>
      </c>
      <c r="AV71" s="48">
        <v>0</v>
      </c>
      <c r="AW71" s="48">
        <v>0</v>
      </c>
      <c r="AX71" s="48">
        <v>74</v>
      </c>
      <c r="AY71" s="48">
        <v>44</v>
      </c>
      <c r="AZ71" s="48">
        <v>44</v>
      </c>
      <c r="BA71" s="48">
        <v>162</v>
      </c>
      <c r="BB71" s="48">
        <v>0</v>
      </c>
      <c r="BC71" s="48">
        <v>50</v>
      </c>
      <c r="BD71" s="48">
        <v>0</v>
      </c>
      <c r="BE71" s="48">
        <v>16</v>
      </c>
      <c r="BF71" s="48">
        <v>0</v>
      </c>
      <c r="BG71" s="48">
        <v>0</v>
      </c>
      <c r="BH71" s="48">
        <v>8</v>
      </c>
      <c r="BI71" s="48">
        <v>0</v>
      </c>
      <c r="BJ71" s="48">
        <v>0</v>
      </c>
      <c r="BK71" s="48">
        <v>0</v>
      </c>
      <c r="BL71" s="48">
        <v>74</v>
      </c>
      <c r="BM71" s="48"/>
      <c r="BN71" s="48"/>
      <c r="BO71" s="48">
        <v>3</v>
      </c>
      <c r="BP71" s="48">
        <v>2</v>
      </c>
      <c r="BQ71" s="48"/>
      <c r="BR71" s="48"/>
      <c r="BS71" s="48"/>
      <c r="BT71" s="48">
        <v>0</v>
      </c>
      <c r="BU71" s="47" t="s">
        <v>319</v>
      </c>
    </row>
    <row r="72" spans="1:73" x14ac:dyDescent="0.35">
      <c r="A72" s="47" t="s">
        <v>1273</v>
      </c>
      <c r="B72" s="47" t="s">
        <v>1274</v>
      </c>
      <c r="C72" s="47" t="s">
        <v>56</v>
      </c>
      <c r="D72" s="47" t="s">
        <v>1275</v>
      </c>
      <c r="E72" s="427">
        <v>6</v>
      </c>
      <c r="F72" s="427">
        <v>2026</v>
      </c>
      <c r="G72" s="47" t="s">
        <v>131</v>
      </c>
      <c r="H72" s="47" t="s">
        <v>58</v>
      </c>
      <c r="I72" s="47" t="s">
        <v>63</v>
      </c>
      <c r="J72" s="47"/>
      <c r="K72" s="47"/>
      <c r="L72" s="47"/>
      <c r="M72" s="47"/>
      <c r="N72" s="47" t="s">
        <v>98</v>
      </c>
      <c r="O72" s="369" t="s">
        <v>100</v>
      </c>
      <c r="P72" s="370" t="s">
        <v>108</v>
      </c>
      <c r="Q72" s="47" t="s">
        <v>98</v>
      </c>
      <c r="R72" s="47" t="s">
        <v>98</v>
      </c>
      <c r="S72" s="47"/>
      <c r="T72" s="47" t="s">
        <v>98</v>
      </c>
      <c r="U72" s="47" t="s">
        <v>98</v>
      </c>
      <c r="V72" s="369" t="s">
        <v>100</v>
      </c>
      <c r="W72" s="370"/>
      <c r="X72" s="47" t="s">
        <v>98</v>
      </c>
      <c r="Y72" s="47" t="s">
        <v>98</v>
      </c>
      <c r="Z72" s="47" t="s">
        <v>98</v>
      </c>
      <c r="AA72" s="47" t="s">
        <v>98</v>
      </c>
      <c r="AB72" s="47" t="s">
        <v>100</v>
      </c>
      <c r="AC72" s="369" t="s">
        <v>108</v>
      </c>
      <c r="AD72" s="370"/>
      <c r="AE72" s="47" t="s">
        <v>98</v>
      </c>
      <c r="AF72" s="47" t="s">
        <v>98</v>
      </c>
      <c r="AG72" s="47" t="s">
        <v>98</v>
      </c>
      <c r="AH72" s="47" t="s">
        <v>98</v>
      </c>
      <c r="AI72" s="47" t="s">
        <v>100</v>
      </c>
      <c r="AJ72" s="369"/>
      <c r="AK72" s="370"/>
      <c r="AL72" s="47"/>
      <c r="AM72" s="47"/>
      <c r="AN72" s="221"/>
      <c r="AO72" s="48">
        <v>42</v>
      </c>
      <c r="AP72" s="48"/>
      <c r="AQ72" s="48">
        <v>0</v>
      </c>
      <c r="AR72" s="48">
        <v>24</v>
      </c>
      <c r="AS72" s="48"/>
      <c r="AT72" s="48">
        <v>0</v>
      </c>
      <c r="AU72" s="48">
        <v>0</v>
      </c>
      <c r="AV72" s="48">
        <v>0</v>
      </c>
      <c r="AW72" s="48">
        <v>0</v>
      </c>
      <c r="AX72" s="48">
        <v>66</v>
      </c>
      <c r="AY72" s="48">
        <v>28</v>
      </c>
      <c r="AZ72" s="48">
        <v>38</v>
      </c>
      <c r="BA72" s="48">
        <v>132</v>
      </c>
      <c r="BB72" s="48">
        <v>0</v>
      </c>
      <c r="BC72" s="48">
        <v>42</v>
      </c>
      <c r="BD72" s="48">
        <v>0</v>
      </c>
      <c r="BE72" s="48">
        <v>24</v>
      </c>
      <c r="BF72" s="48">
        <v>0</v>
      </c>
      <c r="BG72" s="48">
        <v>0</v>
      </c>
      <c r="BH72" s="48">
        <v>0</v>
      </c>
      <c r="BI72" s="48">
        <v>0</v>
      </c>
      <c r="BJ72" s="48">
        <v>0</v>
      </c>
      <c r="BK72" s="48">
        <v>0</v>
      </c>
      <c r="BL72" s="48">
        <v>66</v>
      </c>
      <c r="BM72" s="48"/>
      <c r="BN72" s="48"/>
      <c r="BO72" s="48">
        <v>2</v>
      </c>
      <c r="BP72" s="48">
        <v>2</v>
      </c>
      <c r="BQ72" s="48"/>
      <c r="BR72" s="48"/>
      <c r="BS72" s="48"/>
      <c r="BT72" s="48">
        <v>0</v>
      </c>
      <c r="BU72" s="47" t="s">
        <v>870</v>
      </c>
    </row>
    <row r="73" spans="1:73" x14ac:dyDescent="0.35">
      <c r="A73" s="47" t="s">
        <v>1276</v>
      </c>
      <c r="B73" s="47" t="s">
        <v>1277</v>
      </c>
      <c r="C73" s="47" t="s">
        <v>56</v>
      </c>
      <c r="D73" s="47" t="s">
        <v>1278</v>
      </c>
      <c r="E73" s="427">
        <v>6</v>
      </c>
      <c r="F73" s="427">
        <v>2026</v>
      </c>
      <c r="G73" s="47" t="s">
        <v>131</v>
      </c>
      <c r="H73" s="47" t="s">
        <v>58</v>
      </c>
      <c r="I73" s="47" t="s">
        <v>57</v>
      </c>
      <c r="J73" s="47" t="s">
        <v>98</v>
      </c>
      <c r="K73" s="47" t="s">
        <v>98</v>
      </c>
      <c r="L73" s="47" t="s">
        <v>98</v>
      </c>
      <c r="M73" s="47" t="s">
        <v>98</v>
      </c>
      <c r="N73" s="47"/>
      <c r="O73" s="369"/>
      <c r="P73" s="370"/>
      <c r="Q73" s="47"/>
      <c r="R73" s="47"/>
      <c r="S73" s="47"/>
      <c r="T73" s="47"/>
      <c r="U73" s="47"/>
      <c r="V73" s="369"/>
      <c r="W73" s="370"/>
      <c r="X73" s="47"/>
      <c r="Y73" s="47"/>
      <c r="Z73" s="47"/>
      <c r="AA73" s="47"/>
      <c r="AB73" s="47"/>
      <c r="AC73" s="369"/>
      <c r="AD73" s="370"/>
      <c r="AE73" s="47"/>
      <c r="AF73" s="47"/>
      <c r="AG73" s="47"/>
      <c r="AH73" s="47"/>
      <c r="AI73" s="47"/>
      <c r="AJ73" s="369"/>
      <c r="AK73" s="370"/>
      <c r="AL73" s="47"/>
      <c r="AM73" s="47"/>
      <c r="AN73" s="221"/>
      <c r="AO73" s="48">
        <v>8</v>
      </c>
      <c r="AP73" s="48"/>
      <c r="AQ73" s="48">
        <v>0</v>
      </c>
      <c r="AR73" s="48">
        <v>0</v>
      </c>
      <c r="AS73" s="48"/>
      <c r="AT73" s="48">
        <v>0</v>
      </c>
      <c r="AU73" s="48">
        <v>0</v>
      </c>
      <c r="AV73" s="48">
        <v>0</v>
      </c>
      <c r="AW73" s="48">
        <v>0</v>
      </c>
      <c r="AX73" s="48">
        <v>8</v>
      </c>
      <c r="AY73" s="48">
        <v>34</v>
      </c>
      <c r="AZ73" s="48">
        <v>34</v>
      </c>
      <c r="BA73" s="48">
        <v>76</v>
      </c>
      <c r="BB73" s="48">
        <v>0</v>
      </c>
      <c r="BC73" s="48">
        <v>8</v>
      </c>
      <c r="BD73" s="48">
        <v>0</v>
      </c>
      <c r="BE73" s="48">
        <v>0</v>
      </c>
      <c r="BF73" s="48">
        <v>0</v>
      </c>
      <c r="BG73" s="48">
        <v>0</v>
      </c>
      <c r="BH73" s="48">
        <v>0</v>
      </c>
      <c r="BI73" s="48">
        <v>0</v>
      </c>
      <c r="BJ73" s="48">
        <v>0</v>
      </c>
      <c r="BK73" s="48">
        <v>0</v>
      </c>
      <c r="BL73" s="48">
        <v>8</v>
      </c>
      <c r="BM73" s="48"/>
      <c r="BN73" s="48"/>
      <c r="BO73" s="48"/>
      <c r="BP73" s="48"/>
      <c r="BQ73" s="48"/>
      <c r="BR73" s="48"/>
      <c r="BS73" s="48"/>
      <c r="BT73" s="48">
        <v>0</v>
      </c>
      <c r="BU73" s="47" t="s">
        <v>870</v>
      </c>
    </row>
    <row r="74" spans="1:73" x14ac:dyDescent="0.35">
      <c r="A74" s="47" t="s">
        <v>1279</v>
      </c>
      <c r="B74" s="47" t="s">
        <v>1280</v>
      </c>
      <c r="C74" s="47" t="s">
        <v>56</v>
      </c>
      <c r="D74" s="47" t="s">
        <v>1281</v>
      </c>
      <c r="E74" s="427">
        <v>6</v>
      </c>
      <c r="F74" s="427">
        <v>2026</v>
      </c>
      <c r="G74" s="47" t="s">
        <v>131</v>
      </c>
      <c r="H74" s="47" t="s">
        <v>58</v>
      </c>
      <c r="I74" s="47" t="s">
        <v>60</v>
      </c>
      <c r="J74" s="47" t="s">
        <v>98</v>
      </c>
      <c r="K74" s="47" t="s">
        <v>98</v>
      </c>
      <c r="L74" s="47" t="s">
        <v>98</v>
      </c>
      <c r="M74" s="47" t="s">
        <v>98</v>
      </c>
      <c r="N74" s="47"/>
      <c r="O74" s="369" t="s">
        <v>100</v>
      </c>
      <c r="P74" s="370"/>
      <c r="Q74" s="47"/>
      <c r="R74" s="47" t="s">
        <v>98</v>
      </c>
      <c r="S74" s="47" t="s">
        <v>98</v>
      </c>
      <c r="T74" s="47" t="s">
        <v>98</v>
      </c>
      <c r="U74" s="47" t="s">
        <v>98</v>
      </c>
      <c r="V74" s="369" t="s">
        <v>100</v>
      </c>
      <c r="W74" s="370"/>
      <c r="X74" s="47" t="s">
        <v>98</v>
      </c>
      <c r="Y74" s="47" t="s">
        <v>98</v>
      </c>
      <c r="Z74" s="47" t="s">
        <v>98</v>
      </c>
      <c r="AA74" s="47" t="s">
        <v>98</v>
      </c>
      <c r="AB74" s="47" t="s">
        <v>100</v>
      </c>
      <c r="AC74" s="369"/>
      <c r="AD74" s="370"/>
      <c r="AE74" s="47" t="s">
        <v>98</v>
      </c>
      <c r="AF74" s="47" t="s">
        <v>98</v>
      </c>
      <c r="AG74" s="47" t="s">
        <v>98</v>
      </c>
      <c r="AH74" s="47" t="s">
        <v>98</v>
      </c>
      <c r="AI74" s="47" t="s">
        <v>100</v>
      </c>
      <c r="AJ74" s="369"/>
      <c r="AK74" s="370"/>
      <c r="AL74" s="47"/>
      <c r="AM74" s="47"/>
      <c r="AN74" s="221"/>
      <c r="AO74" s="48">
        <v>48</v>
      </c>
      <c r="AP74" s="48"/>
      <c r="AQ74" s="48">
        <v>0</v>
      </c>
      <c r="AR74" s="48">
        <v>0</v>
      </c>
      <c r="AS74" s="48"/>
      <c r="AT74" s="48">
        <v>0</v>
      </c>
      <c r="AU74" s="48">
        <v>0</v>
      </c>
      <c r="AV74" s="48">
        <v>0</v>
      </c>
      <c r="AW74" s="48">
        <v>0</v>
      </c>
      <c r="AX74" s="48">
        <v>48</v>
      </c>
      <c r="AY74" s="48">
        <v>42</v>
      </c>
      <c r="AZ74" s="48">
        <v>36</v>
      </c>
      <c r="BA74" s="48">
        <v>126</v>
      </c>
      <c r="BB74" s="48">
        <v>0</v>
      </c>
      <c r="BC74" s="48">
        <v>48</v>
      </c>
      <c r="BD74" s="48">
        <v>0</v>
      </c>
      <c r="BE74" s="48">
        <v>0</v>
      </c>
      <c r="BF74" s="48">
        <v>0</v>
      </c>
      <c r="BG74" s="48">
        <v>0</v>
      </c>
      <c r="BH74" s="48">
        <v>0</v>
      </c>
      <c r="BI74" s="48">
        <v>0</v>
      </c>
      <c r="BJ74" s="48">
        <v>0</v>
      </c>
      <c r="BK74" s="48">
        <v>0</v>
      </c>
      <c r="BL74" s="48">
        <v>48</v>
      </c>
      <c r="BM74" s="48"/>
      <c r="BN74" s="48"/>
      <c r="BO74" s="48"/>
      <c r="BP74" s="48"/>
      <c r="BQ74" s="48"/>
      <c r="BR74" s="48"/>
      <c r="BS74" s="48"/>
      <c r="BT74" s="48">
        <v>0</v>
      </c>
      <c r="BU74" s="47" t="s">
        <v>870</v>
      </c>
    </row>
    <row r="75" spans="1:73" x14ac:dyDescent="0.35">
      <c r="A75" s="47" t="s">
        <v>1282</v>
      </c>
      <c r="B75" s="47" t="s">
        <v>1283</v>
      </c>
      <c r="C75" s="47" t="s">
        <v>56</v>
      </c>
      <c r="D75" s="47" t="s">
        <v>1284</v>
      </c>
      <c r="E75" s="427">
        <v>6</v>
      </c>
      <c r="F75" s="427">
        <v>2026</v>
      </c>
      <c r="G75" s="47" t="s">
        <v>131</v>
      </c>
      <c r="H75" s="47" t="s">
        <v>58</v>
      </c>
      <c r="I75" s="47" t="s">
        <v>64</v>
      </c>
      <c r="J75" s="47" t="s">
        <v>98</v>
      </c>
      <c r="K75" s="47" t="s">
        <v>98</v>
      </c>
      <c r="L75" s="47" t="s">
        <v>98</v>
      </c>
      <c r="M75" s="47" t="s">
        <v>98</v>
      </c>
      <c r="N75" s="47"/>
      <c r="O75" s="369"/>
      <c r="P75" s="370"/>
      <c r="Q75" s="47"/>
      <c r="R75" s="47" t="s">
        <v>98</v>
      </c>
      <c r="S75" s="47" t="s">
        <v>98</v>
      </c>
      <c r="T75" s="47" t="s">
        <v>98</v>
      </c>
      <c r="U75" s="47" t="s">
        <v>98</v>
      </c>
      <c r="V75" s="369" t="s">
        <v>100</v>
      </c>
      <c r="W75" s="370"/>
      <c r="X75" s="47" t="s">
        <v>98</v>
      </c>
      <c r="Y75" s="47" t="s">
        <v>98</v>
      </c>
      <c r="Z75" s="47" t="s">
        <v>98</v>
      </c>
      <c r="AA75" s="47" t="s">
        <v>98</v>
      </c>
      <c r="AB75" s="47" t="s">
        <v>100</v>
      </c>
      <c r="AC75" s="369"/>
      <c r="AD75" s="370"/>
      <c r="AE75" s="47"/>
      <c r="AF75" s="47" t="s">
        <v>98</v>
      </c>
      <c r="AG75" s="47" t="s">
        <v>98</v>
      </c>
      <c r="AH75" s="47" t="s">
        <v>98</v>
      </c>
      <c r="AI75" s="47" t="s">
        <v>98</v>
      </c>
      <c r="AJ75" s="369" t="s">
        <v>100</v>
      </c>
      <c r="AK75" s="370"/>
      <c r="AL75" s="47"/>
      <c r="AM75" s="47"/>
      <c r="AN75" s="221"/>
      <c r="AO75" s="48">
        <v>44</v>
      </c>
      <c r="AP75" s="48"/>
      <c r="AQ75" s="48">
        <v>0</v>
      </c>
      <c r="AR75" s="48">
        <v>0</v>
      </c>
      <c r="AS75" s="48"/>
      <c r="AT75" s="48">
        <v>0</v>
      </c>
      <c r="AU75" s="48">
        <v>0</v>
      </c>
      <c r="AV75" s="48">
        <v>0</v>
      </c>
      <c r="AW75" s="48">
        <v>0</v>
      </c>
      <c r="AX75" s="48">
        <v>44</v>
      </c>
      <c r="AY75" s="48">
        <v>44</v>
      </c>
      <c r="AZ75" s="48">
        <v>36</v>
      </c>
      <c r="BA75" s="48">
        <v>124</v>
      </c>
      <c r="BB75" s="48">
        <v>0</v>
      </c>
      <c r="BC75" s="48">
        <v>44</v>
      </c>
      <c r="BD75" s="48">
        <v>0</v>
      </c>
      <c r="BE75" s="48">
        <v>0</v>
      </c>
      <c r="BF75" s="48">
        <v>0</v>
      </c>
      <c r="BG75" s="48">
        <v>0</v>
      </c>
      <c r="BH75" s="48">
        <v>0</v>
      </c>
      <c r="BI75" s="48">
        <v>0</v>
      </c>
      <c r="BJ75" s="48">
        <v>0</v>
      </c>
      <c r="BK75" s="48">
        <v>0</v>
      </c>
      <c r="BL75" s="48">
        <v>44</v>
      </c>
      <c r="BM75" s="48"/>
      <c r="BN75" s="48"/>
      <c r="BO75" s="48"/>
      <c r="BP75" s="48"/>
      <c r="BQ75" s="48"/>
      <c r="BR75" s="48"/>
      <c r="BS75" s="48"/>
      <c r="BT75" s="48">
        <v>0</v>
      </c>
      <c r="BU75" s="47" t="s">
        <v>870</v>
      </c>
    </row>
    <row r="76" spans="1:73" x14ac:dyDescent="0.35">
      <c r="A76" s="47" t="s">
        <v>1285</v>
      </c>
      <c r="B76" s="47" t="s">
        <v>1286</v>
      </c>
      <c r="C76" s="47" t="s">
        <v>56</v>
      </c>
      <c r="D76" s="47" t="s">
        <v>1287</v>
      </c>
      <c r="E76" s="427">
        <v>6</v>
      </c>
      <c r="F76" s="427">
        <v>2026</v>
      </c>
      <c r="G76" s="47" t="s">
        <v>131</v>
      </c>
      <c r="H76" s="47" t="s">
        <v>58</v>
      </c>
      <c r="I76" s="47" t="s">
        <v>59</v>
      </c>
      <c r="J76" s="47" t="s">
        <v>98</v>
      </c>
      <c r="K76" s="47" t="s">
        <v>98</v>
      </c>
      <c r="L76" s="47" t="s">
        <v>1060</v>
      </c>
      <c r="M76" s="47"/>
      <c r="N76" s="47" t="s">
        <v>98</v>
      </c>
      <c r="O76" s="369" t="s">
        <v>100</v>
      </c>
      <c r="P76" s="370"/>
      <c r="Q76" s="47"/>
      <c r="R76" s="47"/>
      <c r="S76" s="47" t="s">
        <v>98</v>
      </c>
      <c r="T76" s="47" t="s">
        <v>98</v>
      </c>
      <c r="U76" s="47" t="s">
        <v>100</v>
      </c>
      <c r="V76" s="369" t="s">
        <v>102</v>
      </c>
      <c r="W76" s="370"/>
      <c r="X76" s="47" t="s">
        <v>98</v>
      </c>
      <c r="Y76" s="47"/>
      <c r="Z76" s="47"/>
      <c r="AA76" s="47"/>
      <c r="AB76" s="47"/>
      <c r="AC76" s="369"/>
      <c r="AD76" s="370"/>
      <c r="AE76" s="47" t="s">
        <v>98</v>
      </c>
      <c r="AF76" s="47"/>
      <c r="AG76" s="47" t="s">
        <v>98</v>
      </c>
      <c r="AH76" s="47"/>
      <c r="AI76" s="47" t="s">
        <v>100</v>
      </c>
      <c r="AJ76" s="369" t="s">
        <v>108</v>
      </c>
      <c r="AK76" s="370"/>
      <c r="AL76" s="47"/>
      <c r="AM76" s="47"/>
      <c r="AN76" s="221"/>
      <c r="AO76" s="430">
        <v>29.75</v>
      </c>
      <c r="AP76" s="48"/>
      <c r="AQ76" s="48">
        <v>0</v>
      </c>
      <c r="AR76" s="48">
        <v>18</v>
      </c>
      <c r="AS76" s="48"/>
      <c r="AT76" s="48">
        <v>0</v>
      </c>
      <c r="AU76" s="48">
        <v>0</v>
      </c>
      <c r="AV76" s="48">
        <v>0</v>
      </c>
      <c r="AW76" s="48">
        <v>0</v>
      </c>
      <c r="AX76" s="430">
        <v>47.75</v>
      </c>
      <c r="AY76" s="48">
        <v>40</v>
      </c>
      <c r="AZ76" s="48">
        <v>36</v>
      </c>
      <c r="BA76" s="430">
        <v>123.75</v>
      </c>
      <c r="BB76" s="48">
        <v>0</v>
      </c>
      <c r="BC76" s="430">
        <v>29.75</v>
      </c>
      <c r="BD76" s="48">
        <v>0</v>
      </c>
      <c r="BE76" s="48">
        <v>18</v>
      </c>
      <c r="BF76" s="48">
        <v>0</v>
      </c>
      <c r="BG76" s="48">
        <v>0</v>
      </c>
      <c r="BH76" s="48">
        <v>0</v>
      </c>
      <c r="BI76" s="48">
        <v>0</v>
      </c>
      <c r="BJ76" s="48">
        <v>0</v>
      </c>
      <c r="BK76" s="48">
        <v>0</v>
      </c>
      <c r="BL76" s="430">
        <v>47.75</v>
      </c>
      <c r="BM76" s="48"/>
      <c r="BN76" s="48"/>
      <c r="BO76" s="48">
        <v>2</v>
      </c>
      <c r="BP76" s="48">
        <v>1</v>
      </c>
      <c r="BQ76" s="48"/>
      <c r="BR76" s="48"/>
      <c r="BS76" s="48"/>
      <c r="BT76" s="48">
        <v>0</v>
      </c>
      <c r="BU76" s="47" t="s">
        <v>1068</v>
      </c>
    </row>
    <row r="77" spans="1:73" x14ac:dyDescent="0.35">
      <c r="A77" s="47" t="s">
        <v>1288</v>
      </c>
      <c r="B77" s="47" t="s">
        <v>1289</v>
      </c>
      <c r="C77" s="47" t="s">
        <v>56</v>
      </c>
      <c r="D77" s="47" t="s">
        <v>1290</v>
      </c>
      <c r="E77" s="427">
        <v>6</v>
      </c>
      <c r="F77" s="427">
        <v>2026</v>
      </c>
      <c r="G77" s="47" t="s">
        <v>131</v>
      </c>
      <c r="H77" s="47" t="s">
        <v>58</v>
      </c>
      <c r="I77" s="47" t="s">
        <v>59</v>
      </c>
      <c r="J77" s="47" t="s">
        <v>98</v>
      </c>
      <c r="K77" s="47" t="s">
        <v>98</v>
      </c>
      <c r="L77" s="47"/>
      <c r="M77" s="47" t="s">
        <v>98</v>
      </c>
      <c r="N77" s="47" t="s">
        <v>98</v>
      </c>
      <c r="O77" s="369" t="s">
        <v>100</v>
      </c>
      <c r="P77" s="370"/>
      <c r="Q77" s="47" t="s">
        <v>98</v>
      </c>
      <c r="R77" s="47" t="s">
        <v>98</v>
      </c>
      <c r="S77" s="47"/>
      <c r="T77" s="47" t="s">
        <v>98</v>
      </c>
      <c r="U77" s="47" t="s">
        <v>98</v>
      </c>
      <c r="V77" s="369" t="s">
        <v>100</v>
      </c>
      <c r="W77" s="370"/>
      <c r="X77" s="47" t="s">
        <v>98</v>
      </c>
      <c r="Y77" s="47" t="s">
        <v>98</v>
      </c>
      <c r="Z77" s="47"/>
      <c r="AA77" s="47"/>
      <c r="AB77" s="47"/>
      <c r="AC77" s="369"/>
      <c r="AD77" s="370"/>
      <c r="AE77" s="47" t="s">
        <v>98</v>
      </c>
      <c r="AF77" s="47" t="s">
        <v>98</v>
      </c>
      <c r="AG77" s="47"/>
      <c r="AH77" s="47" t="s">
        <v>98</v>
      </c>
      <c r="AI77" s="47"/>
      <c r="AJ77" s="369" t="s">
        <v>100</v>
      </c>
      <c r="AK77" s="370"/>
      <c r="AL77" s="47" t="s">
        <v>98</v>
      </c>
      <c r="AM77" s="47"/>
      <c r="AN77" s="221"/>
      <c r="AO77" s="48">
        <v>40</v>
      </c>
      <c r="AP77" s="48"/>
      <c r="AQ77" s="48">
        <v>0</v>
      </c>
      <c r="AR77" s="48">
        <v>0</v>
      </c>
      <c r="AS77" s="48"/>
      <c r="AT77" s="48">
        <v>0</v>
      </c>
      <c r="AU77" s="48">
        <v>0</v>
      </c>
      <c r="AV77" s="48">
        <v>0</v>
      </c>
      <c r="AW77" s="48">
        <v>0</v>
      </c>
      <c r="AX77" s="48">
        <v>40</v>
      </c>
      <c r="AY77" s="48">
        <v>46</v>
      </c>
      <c r="AZ77" s="48">
        <v>48</v>
      </c>
      <c r="BA77" s="48">
        <v>134</v>
      </c>
      <c r="BB77" s="48">
        <v>0</v>
      </c>
      <c r="BC77" s="48">
        <v>40</v>
      </c>
      <c r="BD77" s="48">
        <v>0</v>
      </c>
      <c r="BE77" s="48">
        <v>0</v>
      </c>
      <c r="BF77" s="48">
        <v>0</v>
      </c>
      <c r="BG77" s="48">
        <v>0</v>
      </c>
      <c r="BH77" s="48">
        <v>0</v>
      </c>
      <c r="BI77" s="48">
        <v>0</v>
      </c>
      <c r="BJ77" s="48">
        <v>0</v>
      </c>
      <c r="BK77" s="48">
        <v>0</v>
      </c>
      <c r="BL77" s="48">
        <v>40</v>
      </c>
      <c r="BM77" s="48"/>
      <c r="BN77" s="48"/>
      <c r="BO77" s="48"/>
      <c r="BP77" s="48"/>
      <c r="BQ77" s="48"/>
      <c r="BR77" s="48"/>
      <c r="BS77" s="48"/>
      <c r="BT77" s="48">
        <v>0</v>
      </c>
      <c r="BU77" s="47" t="s">
        <v>1068</v>
      </c>
    </row>
    <row r="78" spans="1:73" x14ac:dyDescent="0.35">
      <c r="A78" s="47" t="s">
        <v>1291</v>
      </c>
      <c r="B78" s="47" t="s">
        <v>1292</v>
      </c>
      <c r="C78" s="47" t="s">
        <v>56</v>
      </c>
      <c r="D78" s="47" t="s">
        <v>1293</v>
      </c>
      <c r="E78" s="427">
        <v>6</v>
      </c>
      <c r="F78" s="427">
        <v>2026</v>
      </c>
      <c r="G78" s="47" t="s">
        <v>131</v>
      </c>
      <c r="H78" s="47" t="s">
        <v>58</v>
      </c>
      <c r="I78" s="47" t="s">
        <v>57</v>
      </c>
      <c r="J78" s="47" t="s">
        <v>98</v>
      </c>
      <c r="K78" s="47" t="s">
        <v>98</v>
      </c>
      <c r="L78" s="47"/>
      <c r="M78" s="47" t="s">
        <v>98</v>
      </c>
      <c r="N78" s="47" t="s">
        <v>98</v>
      </c>
      <c r="O78" s="369"/>
      <c r="P78" s="370" t="s">
        <v>108</v>
      </c>
      <c r="Q78" s="47" t="s">
        <v>98</v>
      </c>
      <c r="R78" s="47" t="s">
        <v>98</v>
      </c>
      <c r="S78" s="47" t="s">
        <v>98</v>
      </c>
      <c r="T78" s="47" t="s">
        <v>98</v>
      </c>
      <c r="U78" s="47"/>
      <c r="V78" s="369" t="s">
        <v>100</v>
      </c>
      <c r="W78" s="370"/>
      <c r="X78" s="47" t="s">
        <v>98</v>
      </c>
      <c r="Y78" s="47" t="s">
        <v>98</v>
      </c>
      <c r="Z78" s="47"/>
      <c r="AA78" s="47" t="s">
        <v>98</v>
      </c>
      <c r="AB78" s="47" t="s">
        <v>98</v>
      </c>
      <c r="AC78" s="369" t="s">
        <v>100</v>
      </c>
      <c r="AD78" s="370"/>
      <c r="AE78" s="47" t="s">
        <v>98</v>
      </c>
      <c r="AF78" s="47" t="s">
        <v>98</v>
      </c>
      <c r="AG78" s="47"/>
      <c r="AH78" s="47"/>
      <c r="AI78" s="47"/>
      <c r="AJ78" s="369" t="s">
        <v>100</v>
      </c>
      <c r="AK78" s="370"/>
      <c r="AL78" s="47" t="s">
        <v>98</v>
      </c>
      <c r="AM78" s="47"/>
      <c r="AN78" s="221"/>
      <c r="AO78" s="48">
        <v>42</v>
      </c>
      <c r="AP78" s="48"/>
      <c r="AQ78" s="48">
        <v>0</v>
      </c>
      <c r="AR78" s="48">
        <v>12</v>
      </c>
      <c r="AS78" s="48"/>
      <c r="AT78" s="48">
        <v>0</v>
      </c>
      <c r="AU78" s="48">
        <v>0</v>
      </c>
      <c r="AV78" s="48">
        <v>0</v>
      </c>
      <c r="AW78" s="48">
        <v>0</v>
      </c>
      <c r="AX78" s="48">
        <v>54</v>
      </c>
      <c r="AY78" s="48">
        <v>64</v>
      </c>
      <c r="AZ78" s="48">
        <v>42</v>
      </c>
      <c r="BA78" s="48">
        <v>160</v>
      </c>
      <c r="BB78" s="48">
        <v>0</v>
      </c>
      <c r="BC78" s="48">
        <v>42</v>
      </c>
      <c r="BD78" s="48">
        <v>0</v>
      </c>
      <c r="BE78" s="48">
        <v>12</v>
      </c>
      <c r="BF78" s="48">
        <v>0</v>
      </c>
      <c r="BG78" s="48">
        <v>0</v>
      </c>
      <c r="BH78" s="48">
        <v>0</v>
      </c>
      <c r="BI78" s="48">
        <v>0</v>
      </c>
      <c r="BJ78" s="48">
        <v>0</v>
      </c>
      <c r="BK78" s="48">
        <v>0</v>
      </c>
      <c r="BL78" s="48">
        <v>54</v>
      </c>
      <c r="BM78" s="48"/>
      <c r="BN78" s="48"/>
      <c r="BO78" s="48">
        <v>1</v>
      </c>
      <c r="BP78" s="48">
        <v>1</v>
      </c>
      <c r="BQ78" s="48"/>
      <c r="BR78" s="48"/>
      <c r="BS78" s="48"/>
      <c r="BT78" s="48">
        <v>0</v>
      </c>
      <c r="BU78" s="47" t="s">
        <v>1068</v>
      </c>
    </row>
    <row r="79" spans="1:73" x14ac:dyDescent="0.35">
      <c r="A79" s="47" t="s">
        <v>1294</v>
      </c>
      <c r="B79" s="47" t="s">
        <v>1295</v>
      </c>
      <c r="C79" s="47" t="s">
        <v>56</v>
      </c>
      <c r="D79" s="47" t="s">
        <v>1296</v>
      </c>
      <c r="E79" s="427">
        <v>6</v>
      </c>
      <c r="F79" s="427">
        <v>2026</v>
      </c>
      <c r="G79" s="47" t="s">
        <v>131</v>
      </c>
      <c r="H79" s="47" t="s">
        <v>58</v>
      </c>
      <c r="I79" s="47" t="s">
        <v>59</v>
      </c>
      <c r="J79" s="47"/>
      <c r="K79" s="47"/>
      <c r="L79" s="47"/>
      <c r="M79" s="47"/>
      <c r="N79" s="47" t="s">
        <v>100</v>
      </c>
      <c r="O79" s="369"/>
      <c r="P79" s="370"/>
      <c r="Q79" s="47"/>
      <c r="R79" s="47"/>
      <c r="S79" s="47"/>
      <c r="T79" s="47"/>
      <c r="U79" s="47"/>
      <c r="V79" s="369"/>
      <c r="W79" s="370"/>
      <c r="X79" s="47" t="s">
        <v>98</v>
      </c>
      <c r="Y79" s="47" t="s">
        <v>98</v>
      </c>
      <c r="Z79" s="47" t="s">
        <v>98</v>
      </c>
      <c r="AA79" s="47"/>
      <c r="AB79" s="47"/>
      <c r="AC79" s="369"/>
      <c r="AD79" s="370"/>
      <c r="AE79" s="47"/>
      <c r="AF79" s="47" t="s">
        <v>98</v>
      </c>
      <c r="AG79" s="47" t="s">
        <v>98</v>
      </c>
      <c r="AH79" s="47" t="s">
        <v>98</v>
      </c>
      <c r="AI79" s="47" t="s">
        <v>100</v>
      </c>
      <c r="AJ79" s="369"/>
      <c r="AK79" s="370"/>
      <c r="AL79" s="47"/>
      <c r="AM79" s="47"/>
      <c r="AN79" s="221"/>
      <c r="AO79" s="48">
        <v>20</v>
      </c>
      <c r="AP79" s="48"/>
      <c r="AQ79" s="48">
        <v>0</v>
      </c>
      <c r="AR79" s="48">
        <v>0</v>
      </c>
      <c r="AS79" s="48"/>
      <c r="AT79" s="48">
        <v>0</v>
      </c>
      <c r="AU79" s="48">
        <v>0</v>
      </c>
      <c r="AV79" s="48">
        <v>0</v>
      </c>
      <c r="AW79" s="48">
        <v>0</v>
      </c>
      <c r="AX79" s="48">
        <v>20</v>
      </c>
      <c r="AY79" s="48">
        <v>44</v>
      </c>
      <c r="AZ79" s="48">
        <v>42</v>
      </c>
      <c r="BA79" s="48">
        <v>106</v>
      </c>
      <c r="BB79" s="48">
        <v>0</v>
      </c>
      <c r="BC79" s="48">
        <v>20</v>
      </c>
      <c r="BD79" s="48">
        <v>0</v>
      </c>
      <c r="BE79" s="48">
        <v>0</v>
      </c>
      <c r="BF79" s="48">
        <v>0</v>
      </c>
      <c r="BG79" s="48">
        <v>0</v>
      </c>
      <c r="BH79" s="48">
        <v>0</v>
      </c>
      <c r="BI79" s="48">
        <v>0</v>
      </c>
      <c r="BJ79" s="48">
        <v>0</v>
      </c>
      <c r="BK79" s="48">
        <v>0</v>
      </c>
      <c r="BL79" s="48">
        <v>20</v>
      </c>
      <c r="BM79" s="48"/>
      <c r="BN79" s="48"/>
      <c r="BO79" s="48"/>
      <c r="BP79" s="48"/>
      <c r="BQ79" s="48"/>
      <c r="BR79" s="48"/>
      <c r="BS79" s="48"/>
      <c r="BT79" s="48">
        <v>0</v>
      </c>
      <c r="BU79" s="47" t="s">
        <v>1067</v>
      </c>
    </row>
    <row r="80" spans="1:73" x14ac:dyDescent="0.35">
      <c r="A80" s="47" t="s">
        <v>1297</v>
      </c>
      <c r="B80" s="47" t="s">
        <v>1298</v>
      </c>
      <c r="C80" s="47" t="s">
        <v>56</v>
      </c>
      <c r="D80" s="47" t="s">
        <v>1299</v>
      </c>
      <c r="E80" s="427">
        <v>6</v>
      </c>
      <c r="F80" s="427">
        <v>2026</v>
      </c>
      <c r="G80" s="47" t="s">
        <v>131</v>
      </c>
      <c r="H80" s="47" t="s">
        <v>58</v>
      </c>
      <c r="I80" s="47" t="s">
        <v>1037</v>
      </c>
      <c r="J80" s="47"/>
      <c r="K80" s="47"/>
      <c r="L80" s="47"/>
      <c r="M80" s="47"/>
      <c r="N80" s="47"/>
      <c r="O80" s="369"/>
      <c r="P80" s="370"/>
      <c r="Q80" s="47"/>
      <c r="R80" s="47"/>
      <c r="S80" s="47" t="s">
        <v>98</v>
      </c>
      <c r="T80" s="47"/>
      <c r="U80" s="47" t="s">
        <v>98</v>
      </c>
      <c r="V80" s="369" t="s">
        <v>100</v>
      </c>
      <c r="W80" s="370"/>
      <c r="X80" s="47"/>
      <c r="Y80" s="47" t="s">
        <v>98</v>
      </c>
      <c r="Z80" s="47" t="s">
        <v>98</v>
      </c>
      <c r="AA80" s="47" t="s">
        <v>98</v>
      </c>
      <c r="AB80" s="47" t="s">
        <v>98</v>
      </c>
      <c r="AC80" s="369" t="s">
        <v>100</v>
      </c>
      <c r="AD80" s="370"/>
      <c r="AE80" s="47"/>
      <c r="AF80" s="47"/>
      <c r="AG80" s="47"/>
      <c r="AH80" s="47"/>
      <c r="AI80" s="47"/>
      <c r="AJ80" s="369"/>
      <c r="AK80" s="370"/>
      <c r="AL80" s="47" t="s">
        <v>98</v>
      </c>
      <c r="AM80" s="47" t="s">
        <v>98</v>
      </c>
      <c r="AN80" s="221"/>
      <c r="AO80" s="48">
        <v>24</v>
      </c>
      <c r="AP80" s="48"/>
      <c r="AQ80" s="48">
        <v>0</v>
      </c>
      <c r="AR80" s="48">
        <v>0</v>
      </c>
      <c r="AS80" s="48"/>
      <c r="AT80" s="48">
        <v>0</v>
      </c>
      <c r="AU80" s="48">
        <v>0</v>
      </c>
      <c r="AV80" s="48">
        <v>0</v>
      </c>
      <c r="AW80" s="48">
        <v>0</v>
      </c>
      <c r="AX80" s="48">
        <v>24</v>
      </c>
      <c r="AY80" s="48">
        <v>50</v>
      </c>
      <c r="AZ80" s="48">
        <v>40</v>
      </c>
      <c r="BA80" s="48">
        <v>114</v>
      </c>
      <c r="BB80" s="48">
        <v>0</v>
      </c>
      <c r="BC80" s="48">
        <v>24</v>
      </c>
      <c r="BD80" s="48">
        <v>0</v>
      </c>
      <c r="BE80" s="48">
        <v>0</v>
      </c>
      <c r="BF80" s="48">
        <v>0</v>
      </c>
      <c r="BG80" s="48">
        <v>0</v>
      </c>
      <c r="BH80" s="48">
        <v>0</v>
      </c>
      <c r="BI80" s="48">
        <v>0</v>
      </c>
      <c r="BJ80" s="48">
        <v>0</v>
      </c>
      <c r="BK80" s="48">
        <v>0</v>
      </c>
      <c r="BL80" s="48">
        <v>24</v>
      </c>
      <c r="BM80" s="48"/>
      <c r="BN80" s="48"/>
      <c r="BO80" s="48"/>
      <c r="BP80" s="48"/>
      <c r="BQ80" s="48"/>
      <c r="BR80" s="48"/>
      <c r="BS80" s="48"/>
      <c r="BT80" s="48">
        <v>0</v>
      </c>
      <c r="BU80" s="47" t="s">
        <v>870</v>
      </c>
    </row>
    <row r="81" spans="1:73" x14ac:dyDescent="0.35">
      <c r="A81" s="47" t="s">
        <v>1300</v>
      </c>
      <c r="B81" s="47" t="s">
        <v>1301</v>
      </c>
      <c r="C81" s="47" t="s">
        <v>56</v>
      </c>
      <c r="D81" s="47" t="s">
        <v>1302</v>
      </c>
      <c r="E81" s="427">
        <v>6</v>
      </c>
      <c r="F81" s="427">
        <v>2026</v>
      </c>
      <c r="G81" s="47" t="s">
        <v>131</v>
      </c>
      <c r="H81" s="47" t="s">
        <v>58</v>
      </c>
      <c r="I81" s="47" t="s">
        <v>59</v>
      </c>
      <c r="J81" s="47"/>
      <c r="K81" s="47"/>
      <c r="L81" s="47" t="s">
        <v>98</v>
      </c>
      <c r="M81" s="47" t="s">
        <v>98</v>
      </c>
      <c r="N81" s="47" t="s">
        <v>98</v>
      </c>
      <c r="O81" s="369" t="s">
        <v>100</v>
      </c>
      <c r="P81" s="370"/>
      <c r="Q81" s="47"/>
      <c r="R81" s="47"/>
      <c r="S81" s="47"/>
      <c r="T81" s="47"/>
      <c r="U81" s="47"/>
      <c r="V81" s="369"/>
      <c r="W81" s="370"/>
      <c r="X81" s="47"/>
      <c r="Y81" s="47"/>
      <c r="Z81" s="47"/>
      <c r="AA81" s="47"/>
      <c r="AB81" s="47"/>
      <c r="AC81" s="369"/>
      <c r="AD81" s="370"/>
      <c r="AE81" s="47"/>
      <c r="AF81" s="47"/>
      <c r="AG81" s="47"/>
      <c r="AH81" s="47"/>
      <c r="AI81" s="47"/>
      <c r="AJ81" s="369"/>
      <c r="AK81" s="370"/>
      <c r="AL81" s="47"/>
      <c r="AM81" s="47"/>
      <c r="AN81" s="221"/>
      <c r="AO81" s="48">
        <v>10</v>
      </c>
      <c r="AP81" s="48"/>
      <c r="AQ81" s="48">
        <v>0</v>
      </c>
      <c r="AR81" s="48">
        <v>0</v>
      </c>
      <c r="AS81" s="48"/>
      <c r="AT81" s="48">
        <v>0</v>
      </c>
      <c r="AU81" s="48">
        <v>0</v>
      </c>
      <c r="AV81" s="48">
        <v>0</v>
      </c>
      <c r="AW81" s="48">
        <v>0</v>
      </c>
      <c r="AX81" s="48">
        <v>10</v>
      </c>
      <c r="AY81" s="48">
        <v>44</v>
      </c>
      <c r="AZ81" s="48">
        <v>46</v>
      </c>
      <c r="BA81" s="48">
        <v>100</v>
      </c>
      <c r="BB81" s="48">
        <v>0</v>
      </c>
      <c r="BC81" s="48">
        <v>10</v>
      </c>
      <c r="BD81" s="48">
        <v>0</v>
      </c>
      <c r="BE81" s="48">
        <v>0</v>
      </c>
      <c r="BF81" s="48">
        <v>0</v>
      </c>
      <c r="BG81" s="48">
        <v>0</v>
      </c>
      <c r="BH81" s="48">
        <v>0</v>
      </c>
      <c r="BI81" s="48">
        <v>0</v>
      </c>
      <c r="BJ81" s="48">
        <v>0</v>
      </c>
      <c r="BK81" s="48">
        <v>0</v>
      </c>
      <c r="BL81" s="48">
        <v>10</v>
      </c>
      <c r="BM81" s="48"/>
      <c r="BN81" s="48"/>
      <c r="BO81" s="48"/>
      <c r="BP81" s="48"/>
      <c r="BQ81" s="48"/>
      <c r="BR81" s="48"/>
      <c r="BS81" s="48"/>
      <c r="BT81" s="48">
        <v>0</v>
      </c>
      <c r="BU81" s="47" t="s">
        <v>870</v>
      </c>
    </row>
    <row r="82" spans="1:73" x14ac:dyDescent="0.35">
      <c r="A82" s="47" t="s">
        <v>1305</v>
      </c>
      <c r="B82" s="47" t="s">
        <v>1306</v>
      </c>
      <c r="C82" s="47" t="s">
        <v>56</v>
      </c>
      <c r="D82" s="47" t="s">
        <v>1307</v>
      </c>
      <c r="E82" s="427">
        <v>6</v>
      </c>
      <c r="F82" s="427">
        <v>2026</v>
      </c>
      <c r="G82" s="47" t="s">
        <v>131</v>
      </c>
      <c r="H82" s="47" t="s">
        <v>58</v>
      </c>
      <c r="I82" s="47" t="s">
        <v>59</v>
      </c>
      <c r="J82" s="47"/>
      <c r="K82" s="47"/>
      <c r="L82" s="47"/>
      <c r="M82" s="47"/>
      <c r="N82" s="47"/>
      <c r="O82" s="369"/>
      <c r="P82" s="370"/>
      <c r="Q82" s="47" t="s">
        <v>98</v>
      </c>
      <c r="R82" s="47" t="s">
        <v>98</v>
      </c>
      <c r="S82" s="47" t="s">
        <v>98</v>
      </c>
      <c r="T82" s="47" t="s">
        <v>98</v>
      </c>
      <c r="U82" s="47" t="s">
        <v>100</v>
      </c>
      <c r="V82" s="369" t="s">
        <v>108</v>
      </c>
      <c r="W82" s="370"/>
      <c r="X82" s="47"/>
      <c r="Y82" s="47"/>
      <c r="Z82" s="47"/>
      <c r="AA82" s="47"/>
      <c r="AB82" s="47"/>
      <c r="AC82" s="369" t="s">
        <v>104</v>
      </c>
      <c r="AD82" s="370"/>
      <c r="AE82" s="47"/>
      <c r="AF82" s="47" t="s">
        <v>98</v>
      </c>
      <c r="AG82" s="47" t="s">
        <v>98</v>
      </c>
      <c r="AH82" s="47" t="s">
        <v>98</v>
      </c>
      <c r="AI82" s="47"/>
      <c r="AJ82" s="369"/>
      <c r="AK82" s="370"/>
      <c r="AL82" s="47" t="s">
        <v>98</v>
      </c>
      <c r="AM82" s="47"/>
      <c r="AN82" s="221"/>
      <c r="AO82" s="48">
        <v>20</v>
      </c>
      <c r="AP82" s="48"/>
      <c r="AQ82" s="48">
        <v>0</v>
      </c>
      <c r="AR82" s="48">
        <v>12</v>
      </c>
      <c r="AS82" s="48"/>
      <c r="AT82" s="48">
        <v>8</v>
      </c>
      <c r="AU82" s="48">
        <v>0</v>
      </c>
      <c r="AV82" s="48">
        <v>0</v>
      </c>
      <c r="AW82" s="48">
        <v>0</v>
      </c>
      <c r="AX82" s="48">
        <v>40</v>
      </c>
      <c r="AY82" s="48">
        <v>30</v>
      </c>
      <c r="AZ82" s="48">
        <v>28</v>
      </c>
      <c r="BA82" s="48">
        <v>98</v>
      </c>
      <c r="BB82" s="48">
        <v>0</v>
      </c>
      <c r="BC82" s="48">
        <v>20</v>
      </c>
      <c r="BD82" s="48">
        <v>0</v>
      </c>
      <c r="BE82" s="48">
        <v>12</v>
      </c>
      <c r="BF82" s="48">
        <v>0</v>
      </c>
      <c r="BG82" s="48">
        <v>0</v>
      </c>
      <c r="BH82" s="48">
        <v>8</v>
      </c>
      <c r="BI82" s="48">
        <v>0</v>
      </c>
      <c r="BJ82" s="48">
        <v>0</v>
      </c>
      <c r="BK82" s="48">
        <v>0</v>
      </c>
      <c r="BL82" s="48">
        <v>40</v>
      </c>
      <c r="BM82" s="48"/>
      <c r="BN82" s="48"/>
      <c r="BO82" s="48">
        <v>2</v>
      </c>
      <c r="BP82" s="48">
        <v>2</v>
      </c>
      <c r="BQ82" s="48"/>
      <c r="BR82" s="48"/>
      <c r="BS82" s="48"/>
      <c r="BT82" s="48">
        <v>0</v>
      </c>
      <c r="BU82" s="47" t="s">
        <v>870</v>
      </c>
    </row>
    <row r="83" spans="1:73" x14ac:dyDescent="0.35">
      <c r="A83" s="47" t="s">
        <v>1308</v>
      </c>
      <c r="B83" s="47" t="s">
        <v>1309</v>
      </c>
      <c r="C83" s="47" t="s">
        <v>56</v>
      </c>
      <c r="D83" s="47" t="s">
        <v>1310</v>
      </c>
      <c r="E83" s="427">
        <v>6</v>
      </c>
      <c r="F83" s="427">
        <v>2026</v>
      </c>
      <c r="G83" s="47" t="s">
        <v>131</v>
      </c>
      <c r="H83" s="47" t="s">
        <v>58</v>
      </c>
      <c r="I83" s="47" t="s">
        <v>57</v>
      </c>
      <c r="J83" s="47"/>
      <c r="K83" s="47"/>
      <c r="L83" s="47"/>
      <c r="M83" s="47"/>
      <c r="N83" s="47"/>
      <c r="O83" s="369"/>
      <c r="P83" s="370"/>
      <c r="Q83" s="47" t="s">
        <v>98</v>
      </c>
      <c r="R83" s="47" t="s">
        <v>98</v>
      </c>
      <c r="S83" s="47" t="s">
        <v>98</v>
      </c>
      <c r="T83" s="47" t="s">
        <v>98</v>
      </c>
      <c r="U83" s="47" t="s">
        <v>100</v>
      </c>
      <c r="V83" s="369"/>
      <c r="W83" s="370"/>
      <c r="X83" s="47"/>
      <c r="Y83" s="47"/>
      <c r="Z83" s="47"/>
      <c r="AA83" s="47"/>
      <c r="AB83" s="47"/>
      <c r="AC83" s="369"/>
      <c r="AD83" s="370"/>
      <c r="AE83" s="47"/>
      <c r="AF83" s="47"/>
      <c r="AG83" s="47"/>
      <c r="AH83" s="47"/>
      <c r="AI83" s="47"/>
      <c r="AJ83" s="369"/>
      <c r="AK83" s="370"/>
      <c r="AL83" s="47"/>
      <c r="AM83" s="47"/>
      <c r="AN83" s="221"/>
      <c r="AO83" s="48">
        <v>12</v>
      </c>
      <c r="AP83" s="48"/>
      <c r="AQ83" s="48">
        <v>0</v>
      </c>
      <c r="AR83" s="48">
        <v>0</v>
      </c>
      <c r="AS83" s="48"/>
      <c r="AT83" s="48">
        <v>0</v>
      </c>
      <c r="AU83" s="48">
        <v>0</v>
      </c>
      <c r="AV83" s="48">
        <v>0</v>
      </c>
      <c r="AW83" s="48">
        <v>0</v>
      </c>
      <c r="AX83" s="48">
        <v>12</v>
      </c>
      <c r="AY83" s="48">
        <v>50</v>
      </c>
      <c r="AZ83" s="48">
        <v>40</v>
      </c>
      <c r="BA83" s="48">
        <v>102</v>
      </c>
      <c r="BB83" s="48">
        <v>0</v>
      </c>
      <c r="BC83" s="48">
        <v>12</v>
      </c>
      <c r="BD83" s="48">
        <v>0</v>
      </c>
      <c r="BE83" s="48">
        <v>0</v>
      </c>
      <c r="BF83" s="48">
        <v>0</v>
      </c>
      <c r="BG83" s="48">
        <v>0</v>
      </c>
      <c r="BH83" s="48">
        <v>0</v>
      </c>
      <c r="BI83" s="48">
        <v>0</v>
      </c>
      <c r="BJ83" s="48">
        <v>0</v>
      </c>
      <c r="BK83" s="48">
        <v>0</v>
      </c>
      <c r="BL83" s="48">
        <v>12</v>
      </c>
      <c r="BM83" s="48"/>
      <c r="BN83" s="48"/>
      <c r="BO83" s="48"/>
      <c r="BP83" s="48"/>
      <c r="BQ83" s="48"/>
      <c r="BR83" s="48"/>
      <c r="BS83" s="48"/>
      <c r="BT83" s="48">
        <v>0</v>
      </c>
      <c r="BU83" s="47" t="s">
        <v>870</v>
      </c>
    </row>
    <row r="84" spans="1:73" x14ac:dyDescent="0.35">
      <c r="A84" s="47" t="s">
        <v>1311</v>
      </c>
      <c r="B84" s="47" t="s">
        <v>1312</v>
      </c>
      <c r="C84" s="47" t="s">
        <v>56</v>
      </c>
      <c r="D84" s="47" t="s">
        <v>1313</v>
      </c>
      <c r="E84" s="427">
        <v>6</v>
      </c>
      <c r="F84" s="427">
        <v>2026</v>
      </c>
      <c r="G84" s="47" t="s">
        <v>131</v>
      </c>
      <c r="H84" s="47" t="s">
        <v>58</v>
      </c>
      <c r="I84" s="47" t="s">
        <v>60</v>
      </c>
      <c r="J84" s="47" t="s">
        <v>98</v>
      </c>
      <c r="K84" s="47" t="s">
        <v>98</v>
      </c>
      <c r="L84" s="47" t="s">
        <v>98</v>
      </c>
      <c r="M84" s="47" t="s">
        <v>98</v>
      </c>
      <c r="N84" s="47" t="s">
        <v>100</v>
      </c>
      <c r="O84" s="369"/>
      <c r="P84" s="370"/>
      <c r="Q84" s="47" t="s">
        <v>98</v>
      </c>
      <c r="R84" s="47" t="s">
        <v>98</v>
      </c>
      <c r="S84" s="47" t="s">
        <v>98</v>
      </c>
      <c r="T84" s="47" t="s">
        <v>98</v>
      </c>
      <c r="U84" s="47" t="s">
        <v>100</v>
      </c>
      <c r="V84" s="369"/>
      <c r="W84" s="370"/>
      <c r="X84" s="47" t="s">
        <v>98</v>
      </c>
      <c r="Y84" s="47" t="s">
        <v>98</v>
      </c>
      <c r="Z84" s="47" t="s">
        <v>98</v>
      </c>
      <c r="AA84" s="47"/>
      <c r="AB84" s="47"/>
      <c r="AC84" s="369"/>
      <c r="AD84" s="370"/>
      <c r="AE84" s="47" t="s">
        <v>98</v>
      </c>
      <c r="AF84" s="47"/>
      <c r="AG84" s="47"/>
      <c r="AH84" s="47"/>
      <c r="AI84" s="47"/>
      <c r="AJ84" s="369"/>
      <c r="AK84" s="370"/>
      <c r="AL84" s="47"/>
      <c r="AM84" s="47" t="s">
        <v>98</v>
      </c>
      <c r="AN84" s="221"/>
      <c r="AO84" s="48">
        <v>34</v>
      </c>
      <c r="AP84" s="48"/>
      <c r="AQ84" s="48">
        <v>0</v>
      </c>
      <c r="AR84" s="48">
        <v>0</v>
      </c>
      <c r="AS84" s="48"/>
      <c r="AT84" s="48">
        <v>0</v>
      </c>
      <c r="AU84" s="48">
        <v>0</v>
      </c>
      <c r="AV84" s="48">
        <v>0</v>
      </c>
      <c r="AW84" s="48">
        <v>0</v>
      </c>
      <c r="AX84" s="48">
        <v>34</v>
      </c>
      <c r="AY84" s="48">
        <v>36</v>
      </c>
      <c r="AZ84" s="48">
        <v>36</v>
      </c>
      <c r="BA84" s="48">
        <v>106</v>
      </c>
      <c r="BB84" s="48">
        <v>0</v>
      </c>
      <c r="BC84" s="48">
        <v>34</v>
      </c>
      <c r="BD84" s="48">
        <v>0</v>
      </c>
      <c r="BE84" s="48">
        <v>0</v>
      </c>
      <c r="BF84" s="48">
        <v>0</v>
      </c>
      <c r="BG84" s="48">
        <v>0</v>
      </c>
      <c r="BH84" s="48">
        <v>0</v>
      </c>
      <c r="BI84" s="48">
        <v>0</v>
      </c>
      <c r="BJ84" s="48">
        <v>0</v>
      </c>
      <c r="BK84" s="48">
        <v>0</v>
      </c>
      <c r="BL84" s="48">
        <v>34</v>
      </c>
      <c r="BM84" s="48"/>
      <c r="BN84" s="48"/>
      <c r="BO84" s="48"/>
      <c r="BP84" s="48"/>
      <c r="BQ84" s="48"/>
      <c r="BR84" s="48"/>
      <c r="BS84" s="48"/>
      <c r="BT84" s="48">
        <v>0</v>
      </c>
      <c r="BU84" s="47" t="s">
        <v>870</v>
      </c>
    </row>
    <row r="85" spans="1:73" x14ac:dyDescent="0.35">
      <c r="A85" s="47" t="s">
        <v>1314</v>
      </c>
      <c r="B85" s="47" t="s">
        <v>1315</v>
      </c>
      <c r="C85" s="47" t="s">
        <v>56</v>
      </c>
      <c r="D85" s="47" t="s">
        <v>1316</v>
      </c>
      <c r="E85" s="427">
        <v>6</v>
      </c>
      <c r="F85" s="427">
        <v>2026</v>
      </c>
      <c r="G85" s="47" t="s">
        <v>131</v>
      </c>
      <c r="H85" s="47" t="s">
        <v>58</v>
      </c>
      <c r="I85" s="47" t="s">
        <v>57</v>
      </c>
      <c r="J85" s="47"/>
      <c r="K85" s="47"/>
      <c r="L85" s="47"/>
      <c r="M85" s="47"/>
      <c r="N85" s="47" t="s">
        <v>98</v>
      </c>
      <c r="O85" s="369" t="s">
        <v>100</v>
      </c>
      <c r="P85" s="370"/>
      <c r="Q85" s="47" t="s">
        <v>98</v>
      </c>
      <c r="R85" s="47" t="s">
        <v>98</v>
      </c>
      <c r="S85" s="47" t="s">
        <v>98</v>
      </c>
      <c r="T85" s="47" t="s">
        <v>98</v>
      </c>
      <c r="U85" s="47" t="s">
        <v>100</v>
      </c>
      <c r="V85" s="369" t="s">
        <v>108</v>
      </c>
      <c r="W85" s="370"/>
      <c r="X85" s="47" t="s">
        <v>98</v>
      </c>
      <c r="Y85" s="47" t="s">
        <v>98</v>
      </c>
      <c r="Z85" s="47" t="s">
        <v>98</v>
      </c>
      <c r="AA85" s="47" t="s">
        <v>98</v>
      </c>
      <c r="AB85" s="47" t="s">
        <v>100</v>
      </c>
      <c r="AC85" s="369"/>
      <c r="AD85" s="370"/>
      <c r="AE85" s="47"/>
      <c r="AF85" s="47"/>
      <c r="AG85" s="47"/>
      <c r="AH85" s="47" t="s">
        <v>98</v>
      </c>
      <c r="AI85" s="47" t="s">
        <v>98</v>
      </c>
      <c r="AJ85" s="369"/>
      <c r="AK85" s="370"/>
      <c r="AL85" s="47"/>
      <c r="AM85" s="47"/>
      <c r="AN85" s="221"/>
      <c r="AO85" s="48">
        <v>34</v>
      </c>
      <c r="AP85" s="48"/>
      <c r="AQ85" s="48">
        <v>0</v>
      </c>
      <c r="AR85" s="48">
        <v>12</v>
      </c>
      <c r="AS85" s="48"/>
      <c r="AT85" s="48">
        <v>0</v>
      </c>
      <c r="AU85" s="48">
        <v>0</v>
      </c>
      <c r="AV85" s="48">
        <v>0</v>
      </c>
      <c r="AW85" s="48">
        <v>0</v>
      </c>
      <c r="AX85" s="48">
        <v>46</v>
      </c>
      <c r="AY85" s="48">
        <v>44</v>
      </c>
      <c r="AZ85" s="48">
        <v>28</v>
      </c>
      <c r="BA85" s="48">
        <v>118</v>
      </c>
      <c r="BB85" s="48">
        <v>0</v>
      </c>
      <c r="BC85" s="48">
        <v>34</v>
      </c>
      <c r="BD85" s="48">
        <v>0</v>
      </c>
      <c r="BE85" s="48">
        <v>12</v>
      </c>
      <c r="BF85" s="48">
        <v>0</v>
      </c>
      <c r="BG85" s="48">
        <v>0</v>
      </c>
      <c r="BH85" s="48">
        <v>0</v>
      </c>
      <c r="BI85" s="48">
        <v>0</v>
      </c>
      <c r="BJ85" s="48">
        <v>0</v>
      </c>
      <c r="BK85" s="48">
        <v>0</v>
      </c>
      <c r="BL85" s="48">
        <v>46</v>
      </c>
      <c r="BM85" s="48"/>
      <c r="BN85" s="48"/>
      <c r="BO85" s="48">
        <v>1</v>
      </c>
      <c r="BP85" s="48">
        <v>1</v>
      </c>
      <c r="BQ85" s="48"/>
      <c r="BR85" s="48"/>
      <c r="BS85" s="48"/>
      <c r="BT85" s="48">
        <v>0</v>
      </c>
      <c r="BU85" s="47" t="s">
        <v>870</v>
      </c>
    </row>
    <row r="86" spans="1:73" x14ac:dyDescent="0.35">
      <c r="A86" s="47" t="s">
        <v>1317</v>
      </c>
      <c r="B86" s="47" t="s">
        <v>1318</v>
      </c>
      <c r="C86" s="47" t="s">
        <v>56</v>
      </c>
      <c r="D86" s="47" t="s">
        <v>1319</v>
      </c>
      <c r="E86" s="427">
        <v>6</v>
      </c>
      <c r="F86" s="427">
        <v>2026</v>
      </c>
      <c r="G86" s="47" t="s">
        <v>131</v>
      </c>
      <c r="H86" s="47" t="s">
        <v>58</v>
      </c>
      <c r="I86" s="47" t="s">
        <v>59</v>
      </c>
      <c r="J86" s="47"/>
      <c r="K86" s="47"/>
      <c r="L86" s="47" t="s">
        <v>98</v>
      </c>
      <c r="M86" s="47" t="s">
        <v>98</v>
      </c>
      <c r="N86" s="47" t="s">
        <v>98</v>
      </c>
      <c r="O86" s="369"/>
      <c r="P86" s="370"/>
      <c r="Q86" s="47"/>
      <c r="R86" s="47"/>
      <c r="S86" s="47"/>
      <c r="T86" s="47" t="s">
        <v>98</v>
      </c>
      <c r="U86" s="47" t="s">
        <v>98</v>
      </c>
      <c r="V86" s="369"/>
      <c r="W86" s="370"/>
      <c r="X86" s="47" t="s">
        <v>98</v>
      </c>
      <c r="Y86" s="47" t="s">
        <v>98</v>
      </c>
      <c r="Z86" s="47" t="s">
        <v>98</v>
      </c>
      <c r="AA86" s="47" t="s">
        <v>98</v>
      </c>
      <c r="AB86" s="47"/>
      <c r="AC86" s="369"/>
      <c r="AD86" s="370"/>
      <c r="AE86" s="47" t="s">
        <v>98</v>
      </c>
      <c r="AF86" s="47" t="s">
        <v>98</v>
      </c>
      <c r="AG86" s="47" t="s">
        <v>98</v>
      </c>
      <c r="AH86" s="47"/>
      <c r="AI86" s="47" t="s">
        <v>98</v>
      </c>
      <c r="AJ86" s="369" t="s">
        <v>100</v>
      </c>
      <c r="AK86" s="370"/>
      <c r="AL86" s="47" t="s">
        <v>98</v>
      </c>
      <c r="AM86" s="47" t="s">
        <v>98</v>
      </c>
      <c r="AN86" s="221"/>
      <c r="AO86" s="48">
        <v>34</v>
      </c>
      <c r="AP86" s="48"/>
      <c r="AQ86" s="48">
        <v>0</v>
      </c>
      <c r="AR86" s="48">
        <v>0</v>
      </c>
      <c r="AS86" s="48"/>
      <c r="AT86" s="48">
        <v>0</v>
      </c>
      <c r="AU86" s="48">
        <v>0</v>
      </c>
      <c r="AV86" s="48">
        <v>0</v>
      </c>
      <c r="AW86" s="48">
        <v>0</v>
      </c>
      <c r="AX86" s="48">
        <v>34</v>
      </c>
      <c r="AY86" s="430">
        <v>47.75</v>
      </c>
      <c r="AZ86" s="48">
        <v>42</v>
      </c>
      <c r="BA86" s="430">
        <v>123.75</v>
      </c>
      <c r="BB86" s="48">
        <v>0</v>
      </c>
      <c r="BC86" s="48">
        <v>34</v>
      </c>
      <c r="BD86" s="48">
        <v>0</v>
      </c>
      <c r="BE86" s="48">
        <v>0</v>
      </c>
      <c r="BF86" s="48">
        <v>0</v>
      </c>
      <c r="BG86" s="48">
        <v>0</v>
      </c>
      <c r="BH86" s="48">
        <v>0</v>
      </c>
      <c r="BI86" s="48">
        <v>0</v>
      </c>
      <c r="BJ86" s="48">
        <v>0</v>
      </c>
      <c r="BK86" s="48">
        <v>0</v>
      </c>
      <c r="BL86" s="48">
        <v>34</v>
      </c>
      <c r="BM86" s="48"/>
      <c r="BN86" s="48"/>
      <c r="BO86" s="48"/>
      <c r="BP86" s="48"/>
      <c r="BQ86" s="48"/>
      <c r="BR86" s="48"/>
      <c r="BS86" s="48"/>
      <c r="BT86" s="48">
        <v>0</v>
      </c>
      <c r="BU86" s="47" t="s">
        <v>870</v>
      </c>
    </row>
    <row r="87" spans="1:73" x14ac:dyDescent="0.35">
      <c r="A87" s="47" t="s">
        <v>1320</v>
      </c>
      <c r="B87" s="47" t="s">
        <v>1321</v>
      </c>
      <c r="C87" s="47" t="s">
        <v>56</v>
      </c>
      <c r="D87" s="47" t="s">
        <v>1322</v>
      </c>
      <c r="E87" s="427">
        <v>6</v>
      </c>
      <c r="F87" s="427">
        <v>2026</v>
      </c>
      <c r="G87" s="47" t="s">
        <v>131</v>
      </c>
      <c r="H87" s="47" t="s">
        <v>58</v>
      </c>
      <c r="I87" s="47" t="s">
        <v>59</v>
      </c>
      <c r="J87" s="47"/>
      <c r="K87" s="47"/>
      <c r="L87" s="47" t="s">
        <v>98</v>
      </c>
      <c r="M87" s="47" t="s">
        <v>98</v>
      </c>
      <c r="N87" s="47" t="s">
        <v>98</v>
      </c>
      <c r="O87" s="369"/>
      <c r="P87" s="370"/>
      <c r="Q87" s="47" t="s">
        <v>98</v>
      </c>
      <c r="R87" s="47" t="s">
        <v>98</v>
      </c>
      <c r="S87" s="47"/>
      <c r="T87" s="47"/>
      <c r="U87" s="47"/>
      <c r="V87" s="369"/>
      <c r="W87" s="370"/>
      <c r="X87" s="47" t="s">
        <v>98</v>
      </c>
      <c r="Y87" s="47" t="s">
        <v>98</v>
      </c>
      <c r="Z87" s="47" t="s">
        <v>98</v>
      </c>
      <c r="AA87" s="47" t="s">
        <v>98</v>
      </c>
      <c r="AB87" s="47"/>
      <c r="AC87" s="369"/>
      <c r="AD87" s="370"/>
      <c r="AE87" s="47" t="s">
        <v>98</v>
      </c>
      <c r="AF87" s="47" t="s">
        <v>98</v>
      </c>
      <c r="AG87" s="47" t="s">
        <v>98</v>
      </c>
      <c r="AH87" s="47" t="s">
        <v>98</v>
      </c>
      <c r="AI87" s="47" t="s">
        <v>100</v>
      </c>
      <c r="AJ87" s="369"/>
      <c r="AK87" s="370"/>
      <c r="AL87" s="47" t="s">
        <v>98</v>
      </c>
      <c r="AM87" s="47" t="s">
        <v>98</v>
      </c>
      <c r="AN87" s="221"/>
      <c r="AO87" s="48">
        <v>34</v>
      </c>
      <c r="AP87" s="48"/>
      <c r="AQ87" s="48">
        <v>0</v>
      </c>
      <c r="AR87" s="48">
        <v>0</v>
      </c>
      <c r="AS87" s="48"/>
      <c r="AT87" s="48">
        <v>0</v>
      </c>
      <c r="AU87" s="48">
        <v>0</v>
      </c>
      <c r="AV87" s="48">
        <v>0</v>
      </c>
      <c r="AW87" s="48">
        <v>0</v>
      </c>
      <c r="AX87" s="48">
        <v>34</v>
      </c>
      <c r="AY87" s="48">
        <v>50</v>
      </c>
      <c r="AZ87" s="48">
        <v>38</v>
      </c>
      <c r="BA87" s="48">
        <v>122</v>
      </c>
      <c r="BB87" s="48">
        <v>0</v>
      </c>
      <c r="BC87" s="48">
        <v>34</v>
      </c>
      <c r="BD87" s="48">
        <v>0</v>
      </c>
      <c r="BE87" s="48">
        <v>0</v>
      </c>
      <c r="BF87" s="48">
        <v>0</v>
      </c>
      <c r="BG87" s="48">
        <v>0</v>
      </c>
      <c r="BH87" s="48">
        <v>0</v>
      </c>
      <c r="BI87" s="48">
        <v>0</v>
      </c>
      <c r="BJ87" s="48">
        <v>0</v>
      </c>
      <c r="BK87" s="48">
        <v>0</v>
      </c>
      <c r="BL87" s="48">
        <v>34</v>
      </c>
      <c r="BM87" s="48"/>
      <c r="BN87" s="48"/>
      <c r="BO87" s="48"/>
      <c r="BP87" s="48"/>
      <c r="BQ87" s="48"/>
      <c r="BR87" s="48"/>
      <c r="BS87" s="48"/>
      <c r="BT87" s="48">
        <v>0</v>
      </c>
      <c r="BU87" s="47" t="s">
        <v>870</v>
      </c>
    </row>
    <row r="88" spans="1:73" x14ac:dyDescent="0.35">
      <c r="A88" s="47" t="s">
        <v>1323</v>
      </c>
      <c r="B88" s="47" t="s">
        <v>1324</v>
      </c>
      <c r="C88" s="47" t="s">
        <v>56</v>
      </c>
      <c r="D88" s="47" t="s">
        <v>1325</v>
      </c>
      <c r="E88" s="427">
        <v>6</v>
      </c>
      <c r="F88" s="427">
        <v>2026</v>
      </c>
      <c r="G88" s="47" t="s">
        <v>131</v>
      </c>
      <c r="H88" s="47" t="s">
        <v>58</v>
      </c>
      <c r="I88" s="47" t="s">
        <v>59</v>
      </c>
      <c r="J88" s="47" t="s">
        <v>98</v>
      </c>
      <c r="K88" s="47" t="s">
        <v>98</v>
      </c>
      <c r="L88" s="47" t="s">
        <v>98</v>
      </c>
      <c r="M88" s="47"/>
      <c r="N88" s="47" t="s">
        <v>98</v>
      </c>
      <c r="O88" s="369" t="s">
        <v>100</v>
      </c>
      <c r="P88" s="370"/>
      <c r="Q88" s="47"/>
      <c r="R88" s="47"/>
      <c r="S88" s="47"/>
      <c r="T88" s="47"/>
      <c r="U88" s="47"/>
      <c r="V88" s="369"/>
      <c r="W88" s="370"/>
      <c r="X88" s="47" t="s">
        <v>98</v>
      </c>
      <c r="Y88" s="47" t="s">
        <v>98</v>
      </c>
      <c r="Z88" s="47"/>
      <c r="AA88" s="47" t="s">
        <v>98</v>
      </c>
      <c r="AB88" s="47" t="s">
        <v>98</v>
      </c>
      <c r="AC88" s="369" t="s">
        <v>100</v>
      </c>
      <c r="AD88" s="370"/>
      <c r="AE88" s="47" t="s">
        <v>98</v>
      </c>
      <c r="AF88" s="47" t="s">
        <v>98</v>
      </c>
      <c r="AG88" s="47" t="s">
        <v>98</v>
      </c>
      <c r="AH88" s="47" t="s">
        <v>98</v>
      </c>
      <c r="AI88" s="47"/>
      <c r="AJ88" s="369" t="s">
        <v>100</v>
      </c>
      <c r="AK88" s="370"/>
      <c r="AL88" s="47" t="s">
        <v>98</v>
      </c>
      <c r="AM88" s="47" t="s">
        <v>98</v>
      </c>
      <c r="AN88" s="221"/>
      <c r="AO88" s="48">
        <v>40</v>
      </c>
      <c r="AP88" s="48"/>
      <c r="AQ88" s="48">
        <v>0</v>
      </c>
      <c r="AR88" s="48">
        <v>0</v>
      </c>
      <c r="AS88" s="48"/>
      <c r="AT88" s="48">
        <v>0</v>
      </c>
      <c r="AU88" s="48">
        <v>0</v>
      </c>
      <c r="AV88" s="48">
        <v>0</v>
      </c>
      <c r="AW88" s="48">
        <v>0</v>
      </c>
      <c r="AX88" s="48">
        <v>40</v>
      </c>
      <c r="AY88" s="48">
        <v>42</v>
      </c>
      <c r="AZ88" s="48">
        <v>38</v>
      </c>
      <c r="BA88" s="48">
        <v>120</v>
      </c>
      <c r="BB88" s="48">
        <v>0</v>
      </c>
      <c r="BC88" s="48">
        <v>40</v>
      </c>
      <c r="BD88" s="48">
        <v>0</v>
      </c>
      <c r="BE88" s="48">
        <v>0</v>
      </c>
      <c r="BF88" s="48">
        <v>0</v>
      </c>
      <c r="BG88" s="48">
        <v>0</v>
      </c>
      <c r="BH88" s="48">
        <v>0</v>
      </c>
      <c r="BI88" s="48">
        <v>0</v>
      </c>
      <c r="BJ88" s="48">
        <v>0</v>
      </c>
      <c r="BK88" s="48">
        <v>0</v>
      </c>
      <c r="BL88" s="48">
        <v>40</v>
      </c>
      <c r="BM88" s="48"/>
      <c r="BN88" s="48"/>
      <c r="BO88" s="48"/>
      <c r="BP88" s="48"/>
      <c r="BQ88" s="48"/>
      <c r="BR88" s="48"/>
      <c r="BS88" s="48"/>
      <c r="BT88" s="48">
        <v>0</v>
      </c>
      <c r="BU88" s="47" t="s">
        <v>870</v>
      </c>
    </row>
    <row r="89" spans="1:73" x14ac:dyDescent="0.35">
      <c r="A89" s="47" t="s">
        <v>1335</v>
      </c>
      <c r="B89" s="47" t="s">
        <v>1336</v>
      </c>
      <c r="C89" s="47" t="s">
        <v>56</v>
      </c>
      <c r="D89" s="47" t="s">
        <v>1337</v>
      </c>
      <c r="E89" s="427">
        <v>6</v>
      </c>
      <c r="F89" s="427">
        <v>2026</v>
      </c>
      <c r="G89" s="47" t="s">
        <v>131</v>
      </c>
      <c r="H89" s="47" t="s">
        <v>58</v>
      </c>
      <c r="I89" s="47" t="s">
        <v>63</v>
      </c>
      <c r="J89" s="47"/>
      <c r="K89" s="47"/>
      <c r="L89" s="47" t="s">
        <v>98</v>
      </c>
      <c r="M89" s="47" t="s">
        <v>98</v>
      </c>
      <c r="N89" s="47" t="s">
        <v>98</v>
      </c>
      <c r="O89" s="369" t="s">
        <v>100</v>
      </c>
      <c r="P89" s="370"/>
      <c r="Q89" s="47" t="s">
        <v>98</v>
      </c>
      <c r="R89" s="47" t="s">
        <v>98</v>
      </c>
      <c r="S89" s="47"/>
      <c r="T89" s="47" t="s">
        <v>98</v>
      </c>
      <c r="U89" s="47" t="s">
        <v>98</v>
      </c>
      <c r="V89" s="369" t="s">
        <v>100</v>
      </c>
      <c r="W89" s="370"/>
      <c r="X89" s="47"/>
      <c r="Y89" s="47"/>
      <c r="Z89" s="47" t="s">
        <v>98</v>
      </c>
      <c r="AA89" s="47" t="s">
        <v>98</v>
      </c>
      <c r="AB89" s="47" t="s">
        <v>98</v>
      </c>
      <c r="AC89" s="369" t="s">
        <v>100</v>
      </c>
      <c r="AD89" s="370"/>
      <c r="AE89" s="47" t="s">
        <v>98</v>
      </c>
      <c r="AF89" s="47" t="s">
        <v>98</v>
      </c>
      <c r="AG89" s="47" t="s">
        <v>98</v>
      </c>
      <c r="AH89" s="47" t="s">
        <v>98</v>
      </c>
      <c r="AI89" s="47"/>
      <c r="AJ89" s="369" t="s">
        <v>100</v>
      </c>
      <c r="AK89" s="370"/>
      <c r="AL89" s="47"/>
      <c r="AM89" s="47" t="s">
        <v>98</v>
      </c>
      <c r="AN89" s="221"/>
      <c r="AO89" s="48">
        <v>46</v>
      </c>
      <c r="AP89" s="48"/>
      <c r="AQ89" s="48">
        <v>0</v>
      </c>
      <c r="AR89" s="48">
        <v>0</v>
      </c>
      <c r="AS89" s="48"/>
      <c r="AT89" s="48">
        <v>0</v>
      </c>
      <c r="AU89" s="48">
        <v>0</v>
      </c>
      <c r="AV89" s="48">
        <v>0</v>
      </c>
      <c r="AW89" s="48">
        <v>0</v>
      </c>
      <c r="AX89" s="48">
        <v>46</v>
      </c>
      <c r="AY89" s="48">
        <v>20</v>
      </c>
      <c r="AZ89" s="48">
        <v>28</v>
      </c>
      <c r="BA89" s="48">
        <v>94</v>
      </c>
      <c r="BB89" s="48">
        <v>0</v>
      </c>
      <c r="BC89" s="48">
        <v>46</v>
      </c>
      <c r="BD89" s="48">
        <v>0</v>
      </c>
      <c r="BE89" s="48">
        <v>0</v>
      </c>
      <c r="BF89" s="48">
        <v>0</v>
      </c>
      <c r="BG89" s="48">
        <v>0</v>
      </c>
      <c r="BH89" s="48">
        <v>0</v>
      </c>
      <c r="BI89" s="48">
        <v>0</v>
      </c>
      <c r="BJ89" s="48">
        <v>0</v>
      </c>
      <c r="BK89" s="48">
        <v>0</v>
      </c>
      <c r="BL89" s="48">
        <v>46</v>
      </c>
      <c r="BM89" s="48"/>
      <c r="BN89" s="48"/>
      <c r="BO89" s="48"/>
      <c r="BP89" s="48"/>
      <c r="BQ89" s="48"/>
      <c r="BR89" s="48"/>
      <c r="BS89" s="48"/>
      <c r="BT89" s="48">
        <v>0</v>
      </c>
      <c r="BU89" s="47" t="s">
        <v>319</v>
      </c>
    </row>
    <row r="90" spans="1:73" x14ac:dyDescent="0.35">
      <c r="A90" s="47" t="s">
        <v>1338</v>
      </c>
      <c r="B90" s="47" t="s">
        <v>1339</v>
      </c>
      <c r="C90" s="47" t="s">
        <v>56</v>
      </c>
      <c r="D90" s="47" t="s">
        <v>1340</v>
      </c>
      <c r="E90" s="427">
        <v>6</v>
      </c>
      <c r="F90" s="427">
        <v>2026</v>
      </c>
      <c r="G90" s="47" t="s">
        <v>131</v>
      </c>
      <c r="H90" s="47" t="s">
        <v>58</v>
      </c>
      <c r="I90" s="47" t="s">
        <v>63</v>
      </c>
      <c r="J90" s="47"/>
      <c r="K90" s="47"/>
      <c r="L90" s="47"/>
      <c r="M90" s="47"/>
      <c r="N90" s="47"/>
      <c r="O90" s="369"/>
      <c r="P90" s="370"/>
      <c r="Q90" s="47"/>
      <c r="R90" s="47"/>
      <c r="S90" s="47"/>
      <c r="T90" s="47"/>
      <c r="U90" s="47"/>
      <c r="V90" s="369"/>
      <c r="W90" s="370"/>
      <c r="X90" s="47"/>
      <c r="Y90" s="47"/>
      <c r="Z90" s="47"/>
      <c r="AA90" s="47"/>
      <c r="AB90" s="47"/>
      <c r="AC90" s="369"/>
      <c r="AD90" s="370"/>
      <c r="AE90" s="47"/>
      <c r="AF90" s="47"/>
      <c r="AG90" s="47"/>
      <c r="AH90" s="47"/>
      <c r="AI90" s="47"/>
      <c r="AJ90" s="369"/>
      <c r="AK90" s="370"/>
      <c r="AL90" s="47"/>
      <c r="AM90" s="47"/>
      <c r="AN90" s="221"/>
      <c r="AO90" s="48">
        <v>0</v>
      </c>
      <c r="AP90" s="48"/>
      <c r="AQ90" s="48">
        <v>0</v>
      </c>
      <c r="AR90" s="48">
        <v>0</v>
      </c>
      <c r="AS90" s="48"/>
      <c r="AT90" s="48">
        <v>0</v>
      </c>
      <c r="AU90" s="48">
        <v>0</v>
      </c>
      <c r="AV90" s="48">
        <v>0</v>
      </c>
      <c r="AW90" s="48">
        <v>0</v>
      </c>
      <c r="AX90" s="48">
        <v>0</v>
      </c>
      <c r="AY90" s="48">
        <v>22</v>
      </c>
      <c r="AZ90" s="48">
        <v>36</v>
      </c>
      <c r="BA90" s="48">
        <v>58</v>
      </c>
      <c r="BB90" s="48">
        <v>0</v>
      </c>
      <c r="BC90" s="48">
        <v>0</v>
      </c>
      <c r="BD90" s="48">
        <v>0</v>
      </c>
      <c r="BE90" s="48">
        <v>0</v>
      </c>
      <c r="BF90" s="48">
        <v>0</v>
      </c>
      <c r="BG90" s="48">
        <v>0</v>
      </c>
      <c r="BH90" s="48">
        <v>0</v>
      </c>
      <c r="BI90" s="48">
        <v>0</v>
      </c>
      <c r="BJ90" s="48">
        <v>0</v>
      </c>
      <c r="BK90" s="48">
        <v>0</v>
      </c>
      <c r="BL90" s="48">
        <v>0</v>
      </c>
      <c r="BM90" s="48"/>
      <c r="BN90" s="48"/>
      <c r="BO90" s="48"/>
      <c r="BP90" s="48"/>
      <c r="BQ90" s="48"/>
      <c r="BR90" s="48"/>
      <c r="BS90" s="48"/>
      <c r="BT90" s="48"/>
      <c r="BU90" s="47" t="s">
        <v>870</v>
      </c>
    </row>
    <row r="91" spans="1:73" x14ac:dyDescent="0.35">
      <c r="A91" s="47" t="s">
        <v>1341</v>
      </c>
      <c r="B91" s="47" t="s">
        <v>1342</v>
      </c>
      <c r="C91" s="47" t="s">
        <v>56</v>
      </c>
      <c r="D91" s="47" t="s">
        <v>1343</v>
      </c>
      <c r="E91" s="427">
        <v>6</v>
      </c>
      <c r="F91" s="427">
        <v>2026</v>
      </c>
      <c r="G91" s="47" t="s">
        <v>131</v>
      </c>
      <c r="H91" s="47" t="s">
        <v>58</v>
      </c>
      <c r="I91" s="47" t="s">
        <v>63</v>
      </c>
      <c r="J91" s="47"/>
      <c r="K91" s="47" t="s">
        <v>98</v>
      </c>
      <c r="L91" s="47" t="s">
        <v>98</v>
      </c>
      <c r="M91" s="47"/>
      <c r="N91" s="47"/>
      <c r="O91" s="369"/>
      <c r="P91" s="370"/>
      <c r="Q91" s="47" t="s">
        <v>98</v>
      </c>
      <c r="R91" s="47"/>
      <c r="S91" s="47"/>
      <c r="T91" s="47" t="s">
        <v>98</v>
      </c>
      <c r="U91" s="47" t="s">
        <v>100</v>
      </c>
      <c r="V91" s="369"/>
      <c r="W91" s="370"/>
      <c r="X91" s="47"/>
      <c r="Y91" s="47" t="s">
        <v>98</v>
      </c>
      <c r="Z91" s="47"/>
      <c r="AA91" s="47" t="s">
        <v>98</v>
      </c>
      <c r="AB91" s="47" t="s">
        <v>98</v>
      </c>
      <c r="AC91" s="369"/>
      <c r="AD91" s="370"/>
      <c r="AE91" s="47"/>
      <c r="AF91" s="47" t="s">
        <v>98</v>
      </c>
      <c r="AG91" s="47" t="s">
        <v>98</v>
      </c>
      <c r="AH91" s="47"/>
      <c r="AI91" s="47" t="s">
        <v>98</v>
      </c>
      <c r="AJ91" s="369" t="s">
        <v>100</v>
      </c>
      <c r="AK91" s="370" t="s">
        <v>108</v>
      </c>
      <c r="AL91" s="47"/>
      <c r="AM91" s="47"/>
      <c r="AN91" s="221"/>
      <c r="AO91" s="48">
        <v>28</v>
      </c>
      <c r="AP91" s="48"/>
      <c r="AQ91" s="48">
        <v>0</v>
      </c>
      <c r="AR91" s="48">
        <v>12</v>
      </c>
      <c r="AS91" s="48"/>
      <c r="AT91" s="48">
        <v>0</v>
      </c>
      <c r="AU91" s="48">
        <v>0</v>
      </c>
      <c r="AV91" s="48">
        <v>0</v>
      </c>
      <c r="AW91" s="48">
        <v>0</v>
      </c>
      <c r="AX91" s="48">
        <v>40</v>
      </c>
      <c r="AY91" s="48">
        <v>38</v>
      </c>
      <c r="AZ91" s="48">
        <v>26</v>
      </c>
      <c r="BA91" s="48">
        <v>104</v>
      </c>
      <c r="BB91" s="48">
        <v>0</v>
      </c>
      <c r="BC91" s="48">
        <v>28</v>
      </c>
      <c r="BD91" s="48">
        <v>0</v>
      </c>
      <c r="BE91" s="48">
        <v>12</v>
      </c>
      <c r="BF91" s="48">
        <v>0</v>
      </c>
      <c r="BG91" s="48">
        <v>0</v>
      </c>
      <c r="BH91" s="48">
        <v>0</v>
      </c>
      <c r="BI91" s="48">
        <v>0</v>
      </c>
      <c r="BJ91" s="48">
        <v>0</v>
      </c>
      <c r="BK91" s="48">
        <v>0</v>
      </c>
      <c r="BL91" s="48">
        <v>40</v>
      </c>
      <c r="BM91" s="48"/>
      <c r="BN91" s="48"/>
      <c r="BO91" s="48">
        <v>1</v>
      </c>
      <c r="BP91" s="48">
        <v>1</v>
      </c>
      <c r="BQ91" s="48"/>
      <c r="BR91" s="48"/>
      <c r="BS91" s="48"/>
      <c r="BT91" s="48">
        <v>0</v>
      </c>
      <c r="BU91" s="47" t="s">
        <v>870</v>
      </c>
    </row>
    <row r="92" spans="1:73" x14ac:dyDescent="0.35">
      <c r="A92" s="47" t="s">
        <v>1344</v>
      </c>
      <c r="B92" s="47" t="s">
        <v>1345</v>
      </c>
      <c r="C92" s="47" t="s">
        <v>56</v>
      </c>
      <c r="D92" s="47" t="s">
        <v>1346</v>
      </c>
      <c r="E92" s="427">
        <v>6</v>
      </c>
      <c r="F92" s="427">
        <v>2026</v>
      </c>
      <c r="G92" s="47" t="s">
        <v>131</v>
      </c>
      <c r="H92" s="47" t="s">
        <v>58</v>
      </c>
      <c r="I92" s="47" t="s">
        <v>59</v>
      </c>
      <c r="J92" s="47" t="s">
        <v>98</v>
      </c>
      <c r="K92" s="47" t="s">
        <v>98</v>
      </c>
      <c r="L92" s="47" t="s">
        <v>98</v>
      </c>
      <c r="M92" s="47" t="s">
        <v>98</v>
      </c>
      <c r="N92" s="47"/>
      <c r="O92" s="369" t="s">
        <v>100</v>
      </c>
      <c r="P92" s="370"/>
      <c r="Q92" s="47" t="s">
        <v>98</v>
      </c>
      <c r="R92" s="47" t="s">
        <v>98</v>
      </c>
      <c r="S92" s="47" t="s">
        <v>98</v>
      </c>
      <c r="T92" s="47" t="s">
        <v>98</v>
      </c>
      <c r="U92" s="47" t="s">
        <v>100</v>
      </c>
      <c r="V92" s="369"/>
      <c r="W92" s="370"/>
      <c r="X92" s="47"/>
      <c r="Y92" s="47"/>
      <c r="Z92" s="47" t="s">
        <v>98</v>
      </c>
      <c r="AA92" s="47" t="s">
        <v>98</v>
      </c>
      <c r="AB92" s="47" t="s">
        <v>100</v>
      </c>
      <c r="AC92" s="369"/>
      <c r="AD92" s="370"/>
      <c r="AE92" s="47" t="s">
        <v>98</v>
      </c>
      <c r="AF92" s="47" t="s">
        <v>98</v>
      </c>
      <c r="AG92" s="47"/>
      <c r="AH92" s="47" t="s">
        <v>98</v>
      </c>
      <c r="AI92" s="47"/>
      <c r="AJ92" s="369" t="s">
        <v>100</v>
      </c>
      <c r="AK92" s="370"/>
      <c r="AL92" s="47" t="s">
        <v>98</v>
      </c>
      <c r="AM92" s="47" t="s">
        <v>98</v>
      </c>
      <c r="AN92" s="221"/>
      <c r="AO92" s="48">
        <v>46</v>
      </c>
      <c r="AP92" s="48"/>
      <c r="AQ92" s="48">
        <v>0</v>
      </c>
      <c r="AR92" s="48">
        <v>0</v>
      </c>
      <c r="AS92" s="48"/>
      <c r="AT92" s="48">
        <v>0</v>
      </c>
      <c r="AU92" s="48">
        <v>0</v>
      </c>
      <c r="AV92" s="48">
        <v>0</v>
      </c>
      <c r="AW92" s="48">
        <v>0</v>
      </c>
      <c r="AX92" s="48">
        <v>46</v>
      </c>
      <c r="AY92" s="48">
        <v>48</v>
      </c>
      <c r="AZ92" s="48">
        <v>46</v>
      </c>
      <c r="BA92" s="48">
        <v>140</v>
      </c>
      <c r="BB92" s="48">
        <v>0</v>
      </c>
      <c r="BC92" s="48">
        <v>46</v>
      </c>
      <c r="BD92" s="48">
        <v>0</v>
      </c>
      <c r="BE92" s="48">
        <v>0</v>
      </c>
      <c r="BF92" s="48">
        <v>0</v>
      </c>
      <c r="BG92" s="48">
        <v>0</v>
      </c>
      <c r="BH92" s="48">
        <v>0</v>
      </c>
      <c r="BI92" s="48">
        <v>0</v>
      </c>
      <c r="BJ92" s="48">
        <v>0</v>
      </c>
      <c r="BK92" s="48">
        <v>0</v>
      </c>
      <c r="BL92" s="48">
        <v>46</v>
      </c>
      <c r="BM92" s="48"/>
      <c r="BN92" s="48"/>
      <c r="BO92" s="48"/>
      <c r="BP92" s="48"/>
      <c r="BQ92" s="48"/>
      <c r="BR92" s="48"/>
      <c r="BS92" s="48"/>
      <c r="BT92" s="48">
        <v>0</v>
      </c>
      <c r="BU92" s="47" t="s">
        <v>870</v>
      </c>
    </row>
    <row r="93" spans="1:73" x14ac:dyDescent="0.35">
      <c r="A93" s="47" t="s">
        <v>1348</v>
      </c>
      <c r="B93" s="47" t="s">
        <v>1349</v>
      </c>
      <c r="C93" s="47" t="s">
        <v>56</v>
      </c>
      <c r="D93" s="47" t="s">
        <v>1350</v>
      </c>
      <c r="E93" s="427">
        <v>6</v>
      </c>
      <c r="F93" s="427">
        <v>2026</v>
      </c>
      <c r="G93" s="47" t="s">
        <v>131</v>
      </c>
      <c r="H93" s="47" t="s">
        <v>58</v>
      </c>
      <c r="I93" s="47" t="s">
        <v>59</v>
      </c>
      <c r="J93" s="47"/>
      <c r="K93" s="47"/>
      <c r="L93" s="47"/>
      <c r="M93" s="47"/>
      <c r="N93" s="47"/>
      <c r="O93" s="369"/>
      <c r="P93" s="370"/>
      <c r="Q93" s="47" t="s">
        <v>98</v>
      </c>
      <c r="R93" s="47" t="s">
        <v>98</v>
      </c>
      <c r="S93" s="47" t="s">
        <v>98</v>
      </c>
      <c r="T93" s="47" t="s">
        <v>98</v>
      </c>
      <c r="U93" s="47" t="s">
        <v>100</v>
      </c>
      <c r="V93" s="369" t="s">
        <v>108</v>
      </c>
      <c r="W93" s="370"/>
      <c r="X93" s="47" t="s">
        <v>98</v>
      </c>
      <c r="Y93" s="47"/>
      <c r="Z93" s="47" t="s">
        <v>98</v>
      </c>
      <c r="AA93" s="47" t="s">
        <v>98</v>
      </c>
      <c r="AB93" s="47" t="s">
        <v>100</v>
      </c>
      <c r="AC93" s="369"/>
      <c r="AD93" s="370"/>
      <c r="AE93" s="47" t="s">
        <v>98</v>
      </c>
      <c r="AF93" s="47" t="s">
        <v>98</v>
      </c>
      <c r="AG93" s="47" t="s">
        <v>98</v>
      </c>
      <c r="AH93" s="47" t="s">
        <v>98</v>
      </c>
      <c r="AI93" s="47" t="s">
        <v>100</v>
      </c>
      <c r="AJ93" s="369"/>
      <c r="AK93" s="370"/>
      <c r="AL93" s="47" t="s">
        <v>98</v>
      </c>
      <c r="AM93" s="47"/>
      <c r="AN93" s="221"/>
      <c r="AO93" s="48">
        <v>36</v>
      </c>
      <c r="AP93" s="48"/>
      <c r="AQ93" s="48">
        <v>0</v>
      </c>
      <c r="AR93" s="48">
        <v>4</v>
      </c>
      <c r="AS93" s="48"/>
      <c r="AT93" s="48">
        <v>8</v>
      </c>
      <c r="AU93" s="48">
        <v>0</v>
      </c>
      <c r="AV93" s="48">
        <v>0</v>
      </c>
      <c r="AW93" s="48">
        <v>0</v>
      </c>
      <c r="AX93" s="48">
        <v>48</v>
      </c>
      <c r="AY93" s="48">
        <v>34</v>
      </c>
      <c r="AZ93" s="48">
        <v>24</v>
      </c>
      <c r="BA93" s="48">
        <v>106</v>
      </c>
      <c r="BB93" s="48">
        <v>0</v>
      </c>
      <c r="BC93" s="48">
        <v>36</v>
      </c>
      <c r="BD93" s="48">
        <v>0</v>
      </c>
      <c r="BE93" s="48">
        <v>4</v>
      </c>
      <c r="BF93" s="48">
        <v>0</v>
      </c>
      <c r="BG93" s="48">
        <v>0</v>
      </c>
      <c r="BH93" s="48">
        <v>8</v>
      </c>
      <c r="BI93" s="48">
        <v>0</v>
      </c>
      <c r="BJ93" s="48">
        <v>0</v>
      </c>
      <c r="BK93" s="48">
        <v>0</v>
      </c>
      <c r="BL93" s="48">
        <v>48</v>
      </c>
      <c r="BM93" s="48"/>
      <c r="BN93" s="48"/>
      <c r="BO93" s="48">
        <v>2</v>
      </c>
      <c r="BP93" s="48">
        <v>1</v>
      </c>
      <c r="BQ93" s="48"/>
      <c r="BR93" s="48"/>
      <c r="BS93" s="48"/>
      <c r="BT93" s="48">
        <v>0</v>
      </c>
      <c r="BU93" s="47" t="s">
        <v>870</v>
      </c>
    </row>
    <row r="94" spans="1:73" x14ac:dyDescent="0.35">
      <c r="A94" s="47" t="s">
        <v>1351</v>
      </c>
      <c r="B94" s="47" t="s">
        <v>1352</v>
      </c>
      <c r="C94" s="47" t="s">
        <v>56</v>
      </c>
      <c r="D94" s="47" t="s">
        <v>1353</v>
      </c>
      <c r="E94" s="427">
        <v>6</v>
      </c>
      <c r="F94" s="427">
        <v>2026</v>
      </c>
      <c r="G94" s="47" t="s">
        <v>131</v>
      </c>
      <c r="H94" s="47" t="s">
        <v>58</v>
      </c>
      <c r="I94" s="47" t="s">
        <v>59</v>
      </c>
      <c r="J94" s="47"/>
      <c r="K94" s="47"/>
      <c r="L94" s="47"/>
      <c r="M94" s="47" t="s">
        <v>98</v>
      </c>
      <c r="N94" s="47" t="s">
        <v>100</v>
      </c>
      <c r="O94" s="369"/>
      <c r="P94" s="370"/>
      <c r="Q94" s="47"/>
      <c r="R94" s="47" t="s">
        <v>98</v>
      </c>
      <c r="S94" s="47" t="s">
        <v>98</v>
      </c>
      <c r="T94" s="47" t="s">
        <v>98</v>
      </c>
      <c r="U94" s="47" t="s">
        <v>98</v>
      </c>
      <c r="V94" s="369"/>
      <c r="W94" s="370"/>
      <c r="X94" s="47" t="s">
        <v>98</v>
      </c>
      <c r="Y94" s="47"/>
      <c r="Z94" s="47" t="s">
        <v>98</v>
      </c>
      <c r="AA94" s="47"/>
      <c r="AB94" s="47"/>
      <c r="AC94" s="369"/>
      <c r="AD94" s="370"/>
      <c r="AE94" s="47"/>
      <c r="AF94" s="47"/>
      <c r="AG94" s="47"/>
      <c r="AH94" s="47"/>
      <c r="AI94" s="47"/>
      <c r="AJ94" s="369"/>
      <c r="AK94" s="370"/>
      <c r="AL94" s="47"/>
      <c r="AM94" s="47"/>
      <c r="AN94" s="221"/>
      <c r="AO94" s="48">
        <v>18</v>
      </c>
      <c r="AP94" s="48"/>
      <c r="AQ94" s="48">
        <v>0</v>
      </c>
      <c r="AR94" s="48">
        <v>0</v>
      </c>
      <c r="AS94" s="48"/>
      <c r="AT94" s="48">
        <v>0</v>
      </c>
      <c r="AU94" s="48">
        <v>0</v>
      </c>
      <c r="AV94" s="48">
        <v>0</v>
      </c>
      <c r="AW94" s="48">
        <v>0</v>
      </c>
      <c r="AX94" s="48">
        <v>18</v>
      </c>
      <c r="AY94" s="48">
        <v>42</v>
      </c>
      <c r="AZ94" s="48">
        <v>40</v>
      </c>
      <c r="BA94" s="48">
        <v>100</v>
      </c>
      <c r="BB94" s="48">
        <v>0</v>
      </c>
      <c r="BC94" s="48">
        <v>18</v>
      </c>
      <c r="BD94" s="48">
        <v>0</v>
      </c>
      <c r="BE94" s="48">
        <v>0</v>
      </c>
      <c r="BF94" s="48">
        <v>0</v>
      </c>
      <c r="BG94" s="48">
        <v>0</v>
      </c>
      <c r="BH94" s="48">
        <v>0</v>
      </c>
      <c r="BI94" s="48">
        <v>0</v>
      </c>
      <c r="BJ94" s="48">
        <v>0</v>
      </c>
      <c r="BK94" s="48">
        <v>0</v>
      </c>
      <c r="BL94" s="48">
        <v>18</v>
      </c>
      <c r="BM94" s="48"/>
      <c r="BN94" s="48"/>
      <c r="BO94" s="48"/>
      <c r="BP94" s="48"/>
      <c r="BQ94" s="48"/>
      <c r="BR94" s="48"/>
      <c r="BS94" s="48"/>
      <c r="BT94" s="48">
        <v>0</v>
      </c>
      <c r="BU94" s="47" t="s">
        <v>870</v>
      </c>
    </row>
    <row r="95" spans="1:73" x14ac:dyDescent="0.35">
      <c r="A95" s="47" t="s">
        <v>1354</v>
      </c>
      <c r="B95" s="47" t="s">
        <v>1355</v>
      </c>
      <c r="C95" s="47" t="s">
        <v>56</v>
      </c>
      <c r="D95" s="47" t="s">
        <v>1356</v>
      </c>
      <c r="E95" s="427">
        <v>6</v>
      </c>
      <c r="F95" s="427">
        <v>2026</v>
      </c>
      <c r="G95" s="47" t="s">
        <v>131</v>
      </c>
      <c r="H95" s="47" t="s">
        <v>58</v>
      </c>
      <c r="I95" s="47" t="s">
        <v>57</v>
      </c>
      <c r="J95" s="47" t="s">
        <v>98</v>
      </c>
      <c r="K95" s="47" t="s">
        <v>98</v>
      </c>
      <c r="L95" s="47"/>
      <c r="M95" s="47" t="s">
        <v>98</v>
      </c>
      <c r="N95" s="47" t="s">
        <v>98</v>
      </c>
      <c r="O95" s="369" t="s">
        <v>100</v>
      </c>
      <c r="P95" s="370" t="s">
        <v>108</v>
      </c>
      <c r="Q95" s="47" t="s">
        <v>98</v>
      </c>
      <c r="R95" s="47" t="s">
        <v>98</v>
      </c>
      <c r="S95" s="47"/>
      <c r="T95" s="47" t="s">
        <v>98</v>
      </c>
      <c r="U95" s="47" t="s">
        <v>98</v>
      </c>
      <c r="V95" s="369"/>
      <c r="W95" s="370"/>
      <c r="X95" s="47" t="s">
        <v>98</v>
      </c>
      <c r="Y95" s="47" t="s">
        <v>98</v>
      </c>
      <c r="Z95" s="47" t="s">
        <v>98</v>
      </c>
      <c r="AA95" s="47" t="s">
        <v>98</v>
      </c>
      <c r="AB95" s="47"/>
      <c r="AC95" s="369"/>
      <c r="AD95" s="370"/>
      <c r="AE95" s="47"/>
      <c r="AF95" s="47"/>
      <c r="AG95" s="47"/>
      <c r="AH95" s="47"/>
      <c r="AI95" s="47"/>
      <c r="AJ95" s="369"/>
      <c r="AK95" s="370"/>
      <c r="AL95" s="47" t="s">
        <v>98</v>
      </c>
      <c r="AM95" s="47" t="s">
        <v>98</v>
      </c>
      <c r="AN95" s="221"/>
      <c r="AO95" s="48">
        <v>32</v>
      </c>
      <c r="AP95" s="48"/>
      <c r="AQ95" s="48">
        <v>0</v>
      </c>
      <c r="AR95" s="48">
        <v>12</v>
      </c>
      <c r="AS95" s="48"/>
      <c r="AT95" s="48">
        <v>0</v>
      </c>
      <c r="AU95" s="48">
        <v>0</v>
      </c>
      <c r="AV95" s="48">
        <v>0</v>
      </c>
      <c r="AW95" s="48">
        <v>0</v>
      </c>
      <c r="AX95" s="48">
        <v>44</v>
      </c>
      <c r="AY95" s="48">
        <v>42</v>
      </c>
      <c r="AZ95" s="48">
        <v>44</v>
      </c>
      <c r="BA95" s="48">
        <v>130</v>
      </c>
      <c r="BB95" s="48">
        <v>0</v>
      </c>
      <c r="BC95" s="48">
        <v>32</v>
      </c>
      <c r="BD95" s="48">
        <v>0</v>
      </c>
      <c r="BE95" s="48">
        <v>12</v>
      </c>
      <c r="BF95" s="48">
        <v>0</v>
      </c>
      <c r="BG95" s="48">
        <v>0</v>
      </c>
      <c r="BH95" s="48">
        <v>0</v>
      </c>
      <c r="BI95" s="48">
        <v>0</v>
      </c>
      <c r="BJ95" s="48">
        <v>0</v>
      </c>
      <c r="BK95" s="48">
        <v>0</v>
      </c>
      <c r="BL95" s="48">
        <v>44</v>
      </c>
      <c r="BM95" s="48"/>
      <c r="BN95" s="48"/>
      <c r="BO95" s="48">
        <v>1</v>
      </c>
      <c r="BP95" s="48">
        <v>1</v>
      </c>
      <c r="BQ95" s="48"/>
      <c r="BR95" s="48"/>
      <c r="BS95" s="48"/>
      <c r="BT95" s="48">
        <v>0</v>
      </c>
      <c r="BU95" s="47" t="s">
        <v>1068</v>
      </c>
    </row>
    <row r="96" spans="1:73" x14ac:dyDescent="0.35">
      <c r="A96" s="47" t="s">
        <v>1357</v>
      </c>
      <c r="B96" s="47" t="s">
        <v>1358</v>
      </c>
      <c r="C96" s="47" t="s">
        <v>56</v>
      </c>
      <c r="D96" s="47" t="s">
        <v>1359</v>
      </c>
      <c r="E96" s="427">
        <v>6</v>
      </c>
      <c r="F96" s="427">
        <v>2026</v>
      </c>
      <c r="G96" s="47" t="s">
        <v>131</v>
      </c>
      <c r="H96" s="47" t="s">
        <v>58</v>
      </c>
      <c r="I96" s="47" t="s">
        <v>57</v>
      </c>
      <c r="J96" s="47" t="s">
        <v>98</v>
      </c>
      <c r="K96" s="47"/>
      <c r="L96" s="47" t="s">
        <v>98</v>
      </c>
      <c r="M96" s="47" t="s">
        <v>98</v>
      </c>
      <c r="N96" s="47"/>
      <c r="O96" s="369" t="s">
        <v>100</v>
      </c>
      <c r="P96" s="370"/>
      <c r="Q96" s="47" t="s">
        <v>98</v>
      </c>
      <c r="R96" s="47" t="s">
        <v>98</v>
      </c>
      <c r="S96" s="47" t="s">
        <v>98</v>
      </c>
      <c r="T96" s="47" t="s">
        <v>98</v>
      </c>
      <c r="U96" s="47" t="s">
        <v>100</v>
      </c>
      <c r="V96" s="369" t="s">
        <v>104</v>
      </c>
      <c r="W96" s="370"/>
      <c r="X96" s="47" t="s">
        <v>98</v>
      </c>
      <c r="Y96" s="47" t="s">
        <v>98</v>
      </c>
      <c r="Z96" s="47" t="s">
        <v>98</v>
      </c>
      <c r="AA96" s="47" t="s">
        <v>98</v>
      </c>
      <c r="AB96" s="47" t="s">
        <v>100</v>
      </c>
      <c r="AC96" s="369"/>
      <c r="AD96" s="370"/>
      <c r="AE96" s="47"/>
      <c r="AF96" s="47" t="s">
        <v>98</v>
      </c>
      <c r="AG96" s="47" t="s">
        <v>98</v>
      </c>
      <c r="AH96" s="47" t="s">
        <v>98</v>
      </c>
      <c r="AI96" s="47" t="s">
        <v>98</v>
      </c>
      <c r="AJ96" s="369" t="s">
        <v>100</v>
      </c>
      <c r="AK96" s="370" t="s">
        <v>108</v>
      </c>
      <c r="AL96" s="47"/>
      <c r="AM96" s="47"/>
      <c r="AN96" s="221"/>
      <c r="AO96" s="48">
        <v>46</v>
      </c>
      <c r="AP96" s="48"/>
      <c r="AQ96" s="48">
        <v>0</v>
      </c>
      <c r="AR96" s="48">
        <v>20</v>
      </c>
      <c r="AS96" s="48"/>
      <c r="AT96" s="48">
        <v>0</v>
      </c>
      <c r="AU96" s="48">
        <v>0</v>
      </c>
      <c r="AV96" s="48">
        <v>0</v>
      </c>
      <c r="AW96" s="48">
        <v>0</v>
      </c>
      <c r="AX96" s="48">
        <v>66</v>
      </c>
      <c r="AY96" s="48">
        <v>44</v>
      </c>
      <c r="AZ96" s="48">
        <v>38</v>
      </c>
      <c r="BA96" s="48">
        <v>148</v>
      </c>
      <c r="BB96" s="48">
        <v>0</v>
      </c>
      <c r="BC96" s="48">
        <v>46</v>
      </c>
      <c r="BD96" s="48">
        <v>0</v>
      </c>
      <c r="BE96" s="48">
        <v>20</v>
      </c>
      <c r="BF96" s="48">
        <v>0</v>
      </c>
      <c r="BG96" s="48">
        <v>0</v>
      </c>
      <c r="BH96" s="48">
        <v>0</v>
      </c>
      <c r="BI96" s="48">
        <v>0</v>
      </c>
      <c r="BJ96" s="48">
        <v>0</v>
      </c>
      <c r="BK96" s="48">
        <v>0</v>
      </c>
      <c r="BL96" s="48">
        <v>66</v>
      </c>
      <c r="BM96" s="48"/>
      <c r="BN96" s="48"/>
      <c r="BO96" s="48">
        <v>2</v>
      </c>
      <c r="BP96" s="48">
        <v>2</v>
      </c>
      <c r="BQ96" s="48"/>
      <c r="BR96" s="48"/>
      <c r="BS96" s="48"/>
      <c r="BT96" s="48">
        <v>0</v>
      </c>
      <c r="BU96" s="47" t="s">
        <v>1068</v>
      </c>
    </row>
    <row r="97" spans="1:73" x14ac:dyDescent="0.35">
      <c r="A97" s="47" t="s">
        <v>1360</v>
      </c>
      <c r="B97" s="47" t="s">
        <v>1361</v>
      </c>
      <c r="C97" s="47" t="s">
        <v>56</v>
      </c>
      <c r="D97" s="47" t="s">
        <v>1362</v>
      </c>
      <c r="E97" s="427">
        <v>6</v>
      </c>
      <c r="F97" s="427">
        <v>2026</v>
      </c>
      <c r="G97" s="47" t="s">
        <v>131</v>
      </c>
      <c r="H97" s="47" t="s">
        <v>58</v>
      </c>
      <c r="I97" s="47" t="s">
        <v>64</v>
      </c>
      <c r="J97" s="47"/>
      <c r="K97" s="47"/>
      <c r="L97" s="47"/>
      <c r="M97" s="47"/>
      <c r="N97" s="47"/>
      <c r="O97" s="369"/>
      <c r="P97" s="370"/>
      <c r="Q97" s="47" t="s">
        <v>98</v>
      </c>
      <c r="R97" s="47" t="s">
        <v>98</v>
      </c>
      <c r="S97" s="47" t="s">
        <v>98</v>
      </c>
      <c r="T97" s="47" t="s">
        <v>98</v>
      </c>
      <c r="U97" s="47" t="s">
        <v>100</v>
      </c>
      <c r="V97" s="369"/>
      <c r="W97" s="370"/>
      <c r="X97" s="47" t="s">
        <v>98</v>
      </c>
      <c r="Y97" s="47" t="s">
        <v>98</v>
      </c>
      <c r="Z97" s="47" t="s">
        <v>98</v>
      </c>
      <c r="AA97" s="47" t="s">
        <v>98</v>
      </c>
      <c r="AB97" s="47" t="s">
        <v>100</v>
      </c>
      <c r="AC97" s="369" t="s">
        <v>108</v>
      </c>
      <c r="AD97" s="370"/>
      <c r="AE97" s="47" t="s">
        <v>98</v>
      </c>
      <c r="AF97" s="47" t="s">
        <v>98</v>
      </c>
      <c r="AG97" s="47" t="s">
        <v>98</v>
      </c>
      <c r="AH97" s="47" t="s">
        <v>98</v>
      </c>
      <c r="AI97" s="47" t="s">
        <v>100</v>
      </c>
      <c r="AJ97" s="369" t="s">
        <v>108</v>
      </c>
      <c r="AK97" s="370"/>
      <c r="AL97" s="47" t="s">
        <v>98</v>
      </c>
      <c r="AM97" s="47"/>
      <c r="AN97" s="221"/>
      <c r="AO97" s="48">
        <v>38</v>
      </c>
      <c r="AP97" s="48"/>
      <c r="AQ97" s="48">
        <v>0</v>
      </c>
      <c r="AR97" s="48">
        <v>16</v>
      </c>
      <c r="AS97" s="48"/>
      <c r="AT97" s="48">
        <v>8</v>
      </c>
      <c r="AU97" s="48">
        <v>0</v>
      </c>
      <c r="AV97" s="48">
        <v>0</v>
      </c>
      <c r="AW97" s="48">
        <v>0</v>
      </c>
      <c r="AX97" s="48">
        <v>62</v>
      </c>
      <c r="AY97" s="48">
        <v>40</v>
      </c>
      <c r="AZ97" s="48">
        <v>40</v>
      </c>
      <c r="BA97" s="48">
        <v>142</v>
      </c>
      <c r="BB97" s="48">
        <v>0</v>
      </c>
      <c r="BC97" s="48">
        <v>38</v>
      </c>
      <c r="BD97" s="48">
        <v>0</v>
      </c>
      <c r="BE97" s="48">
        <v>16</v>
      </c>
      <c r="BF97" s="48">
        <v>0</v>
      </c>
      <c r="BG97" s="48">
        <v>0</v>
      </c>
      <c r="BH97" s="48">
        <v>8</v>
      </c>
      <c r="BI97" s="48">
        <v>0</v>
      </c>
      <c r="BJ97" s="48">
        <v>0</v>
      </c>
      <c r="BK97" s="48">
        <v>0</v>
      </c>
      <c r="BL97" s="48">
        <v>62</v>
      </c>
      <c r="BM97" s="48"/>
      <c r="BN97" s="48"/>
      <c r="BO97" s="48">
        <v>3</v>
      </c>
      <c r="BP97" s="48">
        <v>2</v>
      </c>
      <c r="BQ97" s="48"/>
      <c r="BR97" s="48"/>
      <c r="BS97" s="48"/>
      <c r="BT97" s="48">
        <v>0</v>
      </c>
      <c r="BU97" s="47" t="s">
        <v>1067</v>
      </c>
    </row>
    <row r="98" spans="1:73" x14ac:dyDescent="0.35">
      <c r="A98" s="47" t="s">
        <v>1363</v>
      </c>
      <c r="B98" s="47" t="s">
        <v>1364</v>
      </c>
      <c r="C98" s="47" t="s">
        <v>56</v>
      </c>
      <c r="D98" s="47" t="s">
        <v>1365</v>
      </c>
      <c r="E98" s="427">
        <v>6</v>
      </c>
      <c r="F98" s="427">
        <v>2026</v>
      </c>
      <c r="G98" s="47" t="s">
        <v>131</v>
      </c>
      <c r="H98" s="47" t="s">
        <v>58</v>
      </c>
      <c r="I98" s="47" t="s">
        <v>57</v>
      </c>
      <c r="J98" s="47" t="s">
        <v>98</v>
      </c>
      <c r="K98" s="47" t="s">
        <v>98</v>
      </c>
      <c r="L98" s="47" t="s">
        <v>98</v>
      </c>
      <c r="M98" s="47" t="s">
        <v>98</v>
      </c>
      <c r="N98" s="47"/>
      <c r="O98" s="369" t="s">
        <v>100</v>
      </c>
      <c r="P98" s="370"/>
      <c r="Q98" s="47"/>
      <c r="R98" s="47" t="s">
        <v>98</v>
      </c>
      <c r="S98" s="47" t="s">
        <v>98</v>
      </c>
      <c r="T98" s="47" t="s">
        <v>98</v>
      </c>
      <c r="U98" s="47" t="s">
        <v>98</v>
      </c>
      <c r="V98" s="369"/>
      <c r="W98" s="370" t="s">
        <v>108</v>
      </c>
      <c r="X98" s="47" t="s">
        <v>98</v>
      </c>
      <c r="Y98" s="47" t="s">
        <v>98</v>
      </c>
      <c r="Z98" s="47" t="s">
        <v>98</v>
      </c>
      <c r="AA98" s="47" t="s">
        <v>98</v>
      </c>
      <c r="AB98" s="47"/>
      <c r="AC98" s="369" t="s">
        <v>100</v>
      </c>
      <c r="AD98" s="370"/>
      <c r="AE98" s="47" t="s">
        <v>98</v>
      </c>
      <c r="AF98" s="47"/>
      <c r="AG98" s="47"/>
      <c r="AH98" s="47" t="s">
        <v>98</v>
      </c>
      <c r="AI98" s="47"/>
      <c r="AJ98" s="369" t="s">
        <v>100</v>
      </c>
      <c r="AK98" s="370"/>
      <c r="AL98" s="47" t="s">
        <v>98</v>
      </c>
      <c r="AM98" s="47"/>
      <c r="AN98" s="221"/>
      <c r="AO98" s="48">
        <v>42</v>
      </c>
      <c r="AP98" s="48"/>
      <c r="AQ98" s="48">
        <v>0</v>
      </c>
      <c r="AR98" s="48">
        <v>12</v>
      </c>
      <c r="AS98" s="48"/>
      <c r="AT98" s="48">
        <v>0</v>
      </c>
      <c r="AU98" s="48">
        <v>0</v>
      </c>
      <c r="AV98" s="48">
        <v>0</v>
      </c>
      <c r="AW98" s="48">
        <v>0</v>
      </c>
      <c r="AX98" s="48">
        <v>54</v>
      </c>
      <c r="AY98" s="48">
        <v>48</v>
      </c>
      <c r="AZ98" s="48">
        <v>42</v>
      </c>
      <c r="BA98" s="48">
        <v>144</v>
      </c>
      <c r="BB98" s="48">
        <v>0</v>
      </c>
      <c r="BC98" s="48">
        <v>42</v>
      </c>
      <c r="BD98" s="48">
        <v>0</v>
      </c>
      <c r="BE98" s="48">
        <v>12</v>
      </c>
      <c r="BF98" s="48">
        <v>0</v>
      </c>
      <c r="BG98" s="48">
        <v>0</v>
      </c>
      <c r="BH98" s="48">
        <v>0</v>
      </c>
      <c r="BI98" s="48">
        <v>0</v>
      </c>
      <c r="BJ98" s="48">
        <v>0</v>
      </c>
      <c r="BK98" s="48">
        <v>0</v>
      </c>
      <c r="BL98" s="48">
        <v>54</v>
      </c>
      <c r="BM98" s="48"/>
      <c r="BN98" s="48"/>
      <c r="BO98" s="48">
        <v>1</v>
      </c>
      <c r="BP98" s="48">
        <v>1</v>
      </c>
      <c r="BQ98" s="48"/>
      <c r="BR98" s="48"/>
      <c r="BS98" s="48"/>
      <c r="BT98" s="48">
        <v>0</v>
      </c>
      <c r="BU98" s="47" t="s">
        <v>1067</v>
      </c>
    </row>
    <row r="99" spans="1:73" x14ac:dyDescent="0.35">
      <c r="A99" s="47" t="s">
        <v>1366</v>
      </c>
      <c r="B99" s="47" t="s">
        <v>1367</v>
      </c>
      <c r="C99" s="47" t="s">
        <v>56</v>
      </c>
      <c r="D99" s="47" t="s">
        <v>1368</v>
      </c>
      <c r="E99" s="427">
        <v>6</v>
      </c>
      <c r="F99" s="427">
        <v>2026</v>
      </c>
      <c r="G99" s="47" t="s">
        <v>131</v>
      </c>
      <c r="H99" s="47" t="s">
        <v>58</v>
      </c>
      <c r="I99" s="47" t="s">
        <v>1037</v>
      </c>
      <c r="J99" s="47" t="s">
        <v>98</v>
      </c>
      <c r="K99" s="47" t="s">
        <v>98</v>
      </c>
      <c r="L99" s="47"/>
      <c r="M99" s="47" t="s">
        <v>98</v>
      </c>
      <c r="N99" s="47" t="s">
        <v>98</v>
      </c>
      <c r="O99" s="369" t="s">
        <v>100</v>
      </c>
      <c r="P99" s="370"/>
      <c r="Q99" s="47" t="s">
        <v>98</v>
      </c>
      <c r="R99" s="47" t="s">
        <v>98</v>
      </c>
      <c r="S99" s="47" t="s">
        <v>98</v>
      </c>
      <c r="T99" s="47"/>
      <c r="U99" s="47" t="s">
        <v>98</v>
      </c>
      <c r="V99" s="369" t="s">
        <v>100</v>
      </c>
      <c r="W99" s="370"/>
      <c r="X99" s="47"/>
      <c r="Y99" s="47"/>
      <c r="Z99" s="47" t="s">
        <v>98</v>
      </c>
      <c r="AA99" s="47" t="s">
        <v>98</v>
      </c>
      <c r="AB99" s="47"/>
      <c r="AC99" s="369"/>
      <c r="AD99" s="370"/>
      <c r="AE99" s="47" t="s">
        <v>98</v>
      </c>
      <c r="AF99" s="47"/>
      <c r="AG99" s="47"/>
      <c r="AH99" s="47"/>
      <c r="AI99" s="47"/>
      <c r="AJ99" s="369"/>
      <c r="AK99" s="370"/>
      <c r="AL99" s="47" t="s">
        <v>98</v>
      </c>
      <c r="AM99" s="47" t="s">
        <v>98</v>
      </c>
      <c r="AN99" s="221"/>
      <c r="AO99" s="48">
        <v>34</v>
      </c>
      <c r="AP99" s="48"/>
      <c r="AQ99" s="48">
        <v>0</v>
      </c>
      <c r="AR99" s="48">
        <v>0</v>
      </c>
      <c r="AS99" s="48"/>
      <c r="AT99" s="48">
        <v>0</v>
      </c>
      <c r="AU99" s="48">
        <v>0</v>
      </c>
      <c r="AV99" s="48">
        <v>0</v>
      </c>
      <c r="AW99" s="48">
        <v>0</v>
      </c>
      <c r="AX99" s="48">
        <v>34</v>
      </c>
      <c r="AY99" s="48">
        <v>48</v>
      </c>
      <c r="AZ99" s="48">
        <v>44</v>
      </c>
      <c r="BA99" s="48">
        <v>126</v>
      </c>
      <c r="BB99" s="48">
        <v>0</v>
      </c>
      <c r="BC99" s="48">
        <v>34</v>
      </c>
      <c r="BD99" s="48">
        <v>0</v>
      </c>
      <c r="BE99" s="48">
        <v>0</v>
      </c>
      <c r="BF99" s="48">
        <v>0</v>
      </c>
      <c r="BG99" s="48">
        <v>0</v>
      </c>
      <c r="BH99" s="48">
        <v>0</v>
      </c>
      <c r="BI99" s="48">
        <v>0</v>
      </c>
      <c r="BJ99" s="48">
        <v>0</v>
      </c>
      <c r="BK99" s="48">
        <v>0</v>
      </c>
      <c r="BL99" s="48">
        <v>34</v>
      </c>
      <c r="BM99" s="48"/>
      <c r="BN99" s="48"/>
      <c r="BO99" s="48"/>
      <c r="BP99" s="48"/>
      <c r="BQ99" s="48"/>
      <c r="BR99" s="48"/>
      <c r="BS99" s="48"/>
      <c r="BT99" s="48">
        <v>0</v>
      </c>
      <c r="BU99" s="47" t="s">
        <v>870</v>
      </c>
    </row>
    <row r="100" spans="1:73" x14ac:dyDescent="0.35">
      <c r="A100" s="47" t="s">
        <v>1369</v>
      </c>
      <c r="B100" s="47" t="s">
        <v>1370</v>
      </c>
      <c r="C100" s="47" t="s">
        <v>56</v>
      </c>
      <c r="D100" s="47" t="s">
        <v>1371</v>
      </c>
      <c r="E100" s="427">
        <v>6</v>
      </c>
      <c r="F100" s="427">
        <v>2026</v>
      </c>
      <c r="G100" s="47" t="s">
        <v>131</v>
      </c>
      <c r="H100" s="47" t="s">
        <v>58</v>
      </c>
      <c r="I100" s="47" t="s">
        <v>59</v>
      </c>
      <c r="J100" s="47"/>
      <c r="K100" s="47"/>
      <c r="L100" s="47" t="s">
        <v>98</v>
      </c>
      <c r="M100" s="47" t="s">
        <v>98</v>
      </c>
      <c r="N100" s="47" t="s">
        <v>98</v>
      </c>
      <c r="O100" s="369" t="s">
        <v>100</v>
      </c>
      <c r="P100" s="370"/>
      <c r="Q100" s="47" t="s">
        <v>98</v>
      </c>
      <c r="R100" s="47" t="s">
        <v>98</v>
      </c>
      <c r="S100" s="47"/>
      <c r="T100" s="47"/>
      <c r="U100" s="47"/>
      <c r="V100" s="369" t="s">
        <v>100</v>
      </c>
      <c r="W100" s="370"/>
      <c r="X100" s="47" t="s">
        <v>98</v>
      </c>
      <c r="Y100" s="47" t="s">
        <v>98</v>
      </c>
      <c r="Z100" s="47" t="s">
        <v>98</v>
      </c>
      <c r="AA100" s="47" t="s">
        <v>98</v>
      </c>
      <c r="AB100" s="47"/>
      <c r="AC100" s="369"/>
      <c r="AD100" s="370"/>
      <c r="AE100" s="47" t="s">
        <v>98</v>
      </c>
      <c r="AF100" s="47" t="s">
        <v>98</v>
      </c>
      <c r="AG100" s="47" t="s">
        <v>98</v>
      </c>
      <c r="AH100" s="47" t="s">
        <v>98</v>
      </c>
      <c r="AI100" s="47"/>
      <c r="AJ100" s="369"/>
      <c r="AK100" s="370"/>
      <c r="AL100" s="47" t="s">
        <v>98</v>
      </c>
      <c r="AM100" s="47" t="s">
        <v>98</v>
      </c>
      <c r="AN100" s="221"/>
      <c r="AO100" s="48">
        <v>38</v>
      </c>
      <c r="AP100" s="48"/>
      <c r="AQ100" s="48">
        <v>0</v>
      </c>
      <c r="AR100" s="48">
        <v>0</v>
      </c>
      <c r="AS100" s="48"/>
      <c r="AT100" s="48">
        <v>0</v>
      </c>
      <c r="AU100" s="48">
        <v>0</v>
      </c>
      <c r="AV100" s="48">
        <v>0</v>
      </c>
      <c r="AW100" s="48">
        <v>0</v>
      </c>
      <c r="AX100" s="48">
        <v>38</v>
      </c>
      <c r="AY100" s="48">
        <v>26</v>
      </c>
      <c r="AZ100" s="430">
        <v>41.25</v>
      </c>
      <c r="BA100" s="430">
        <v>105.25</v>
      </c>
      <c r="BB100" s="48">
        <v>0</v>
      </c>
      <c r="BC100" s="48">
        <v>38</v>
      </c>
      <c r="BD100" s="48">
        <v>0</v>
      </c>
      <c r="BE100" s="48">
        <v>0</v>
      </c>
      <c r="BF100" s="48">
        <v>0</v>
      </c>
      <c r="BG100" s="48">
        <v>0</v>
      </c>
      <c r="BH100" s="48">
        <v>0</v>
      </c>
      <c r="BI100" s="48">
        <v>0</v>
      </c>
      <c r="BJ100" s="48">
        <v>0</v>
      </c>
      <c r="BK100" s="48">
        <v>0</v>
      </c>
      <c r="BL100" s="48">
        <v>38</v>
      </c>
      <c r="BM100" s="48"/>
      <c r="BN100" s="48"/>
      <c r="BO100" s="48"/>
      <c r="BP100" s="48"/>
      <c r="BQ100" s="48"/>
      <c r="BR100" s="48"/>
      <c r="BS100" s="48"/>
      <c r="BT100" s="48">
        <v>0</v>
      </c>
      <c r="BU100" s="47" t="s">
        <v>870</v>
      </c>
    </row>
    <row r="101" spans="1:73" x14ac:dyDescent="0.35">
      <c r="A101" s="47" t="s">
        <v>1372</v>
      </c>
      <c r="B101" s="47" t="s">
        <v>1373</v>
      </c>
      <c r="C101" s="47" t="s">
        <v>56</v>
      </c>
      <c r="D101" s="47" t="s">
        <v>1374</v>
      </c>
      <c r="E101" s="427">
        <v>6</v>
      </c>
      <c r="F101" s="427">
        <v>2026</v>
      </c>
      <c r="G101" s="47" t="s">
        <v>131</v>
      </c>
      <c r="H101" s="47" t="s">
        <v>58</v>
      </c>
      <c r="I101" s="47" t="s">
        <v>63</v>
      </c>
      <c r="J101" s="47"/>
      <c r="K101" s="47" t="s">
        <v>98</v>
      </c>
      <c r="L101" s="47"/>
      <c r="M101" s="47" t="s">
        <v>98</v>
      </c>
      <c r="N101" s="47" t="s">
        <v>98</v>
      </c>
      <c r="O101" s="369" t="s">
        <v>100</v>
      </c>
      <c r="P101" s="370" t="s">
        <v>108</v>
      </c>
      <c r="Q101" s="47" t="s">
        <v>98</v>
      </c>
      <c r="R101" s="47" t="s">
        <v>98</v>
      </c>
      <c r="S101" s="47" t="s">
        <v>98</v>
      </c>
      <c r="T101" s="47" t="s">
        <v>98</v>
      </c>
      <c r="U101" s="47" t="s">
        <v>100</v>
      </c>
      <c r="V101" s="369"/>
      <c r="W101" s="370"/>
      <c r="X101" s="47" t="s">
        <v>98</v>
      </c>
      <c r="Y101" s="47" t="s">
        <v>98</v>
      </c>
      <c r="Z101" s="47" t="s">
        <v>98</v>
      </c>
      <c r="AA101" s="47" t="s">
        <v>98</v>
      </c>
      <c r="AB101" s="47" t="s">
        <v>100</v>
      </c>
      <c r="AC101" s="369" t="s">
        <v>108</v>
      </c>
      <c r="AD101" s="370"/>
      <c r="AE101" s="47" t="s">
        <v>98</v>
      </c>
      <c r="AF101" s="47" t="s">
        <v>98</v>
      </c>
      <c r="AG101" s="47" t="s">
        <v>98</v>
      </c>
      <c r="AH101" s="47" t="s">
        <v>98</v>
      </c>
      <c r="AI101" s="47"/>
      <c r="AJ101" s="369" t="s">
        <v>100</v>
      </c>
      <c r="AK101" s="370"/>
      <c r="AL101" s="47" t="s">
        <v>98</v>
      </c>
      <c r="AM101" s="47" t="s">
        <v>98</v>
      </c>
      <c r="AN101" s="221"/>
      <c r="AO101" s="48">
        <v>50</v>
      </c>
      <c r="AP101" s="48"/>
      <c r="AQ101" s="48">
        <v>0</v>
      </c>
      <c r="AR101" s="48">
        <v>24</v>
      </c>
      <c r="AS101" s="48"/>
      <c r="AT101" s="48">
        <v>0</v>
      </c>
      <c r="AU101" s="48">
        <v>0</v>
      </c>
      <c r="AV101" s="48">
        <v>0</v>
      </c>
      <c r="AW101" s="48">
        <v>0</v>
      </c>
      <c r="AX101" s="48">
        <v>74</v>
      </c>
      <c r="AY101" s="48">
        <v>26</v>
      </c>
      <c r="AZ101" s="48">
        <v>38</v>
      </c>
      <c r="BA101" s="48">
        <v>138</v>
      </c>
      <c r="BB101" s="48">
        <v>0</v>
      </c>
      <c r="BC101" s="48">
        <v>50</v>
      </c>
      <c r="BD101" s="48">
        <v>0</v>
      </c>
      <c r="BE101" s="48">
        <v>24</v>
      </c>
      <c r="BF101" s="48">
        <v>0</v>
      </c>
      <c r="BG101" s="48">
        <v>0</v>
      </c>
      <c r="BH101" s="48">
        <v>0</v>
      </c>
      <c r="BI101" s="48">
        <v>0</v>
      </c>
      <c r="BJ101" s="48">
        <v>0</v>
      </c>
      <c r="BK101" s="48">
        <v>0</v>
      </c>
      <c r="BL101" s="48">
        <v>74</v>
      </c>
      <c r="BM101" s="48"/>
      <c r="BN101" s="48"/>
      <c r="BO101" s="48">
        <v>2</v>
      </c>
      <c r="BP101" s="48">
        <v>2</v>
      </c>
      <c r="BQ101" s="48"/>
      <c r="BR101" s="48"/>
      <c r="BS101" s="48"/>
      <c r="BT101" s="48">
        <v>0</v>
      </c>
      <c r="BU101" s="47" t="s">
        <v>870</v>
      </c>
    </row>
    <row r="102" spans="1:73" x14ac:dyDescent="0.35">
      <c r="A102" s="47" t="s">
        <v>1375</v>
      </c>
      <c r="B102" s="47" t="s">
        <v>1376</v>
      </c>
      <c r="C102" s="47" t="s">
        <v>56</v>
      </c>
      <c r="D102" s="47" t="s">
        <v>1377</v>
      </c>
      <c r="E102" s="427">
        <v>6</v>
      </c>
      <c r="F102" s="427">
        <v>2026</v>
      </c>
      <c r="G102" s="47" t="s">
        <v>131</v>
      </c>
      <c r="H102" s="47" t="s">
        <v>58</v>
      </c>
      <c r="I102" s="47" t="s">
        <v>63</v>
      </c>
      <c r="J102" s="47" t="s">
        <v>98</v>
      </c>
      <c r="K102" s="47" t="s">
        <v>98</v>
      </c>
      <c r="L102" s="47"/>
      <c r="M102" s="47"/>
      <c r="N102" s="47"/>
      <c r="O102" s="369" t="s">
        <v>100</v>
      </c>
      <c r="P102" s="370" t="s">
        <v>108</v>
      </c>
      <c r="Q102" s="47" t="s">
        <v>98</v>
      </c>
      <c r="R102" s="47" t="s">
        <v>98</v>
      </c>
      <c r="S102" s="47"/>
      <c r="T102" s="47" t="s">
        <v>98</v>
      </c>
      <c r="U102" s="47"/>
      <c r="V102" s="369" t="s">
        <v>100</v>
      </c>
      <c r="W102" s="370"/>
      <c r="X102" s="47" t="s">
        <v>98</v>
      </c>
      <c r="Y102" s="47"/>
      <c r="Z102" s="47"/>
      <c r="AA102" s="47"/>
      <c r="AB102" s="47"/>
      <c r="AC102" s="369"/>
      <c r="AD102" s="370"/>
      <c r="AE102" s="47"/>
      <c r="AF102" s="47"/>
      <c r="AG102" s="47"/>
      <c r="AH102" s="47"/>
      <c r="AI102" s="47"/>
      <c r="AJ102" s="369"/>
      <c r="AK102" s="370"/>
      <c r="AL102" s="47"/>
      <c r="AM102" s="47"/>
      <c r="AN102" s="221"/>
      <c r="AO102" s="48">
        <v>20</v>
      </c>
      <c r="AP102" s="48"/>
      <c r="AQ102" s="48">
        <v>0</v>
      </c>
      <c r="AR102" s="48">
        <v>12</v>
      </c>
      <c r="AS102" s="48"/>
      <c r="AT102" s="48">
        <v>0</v>
      </c>
      <c r="AU102" s="48">
        <v>0</v>
      </c>
      <c r="AV102" s="48">
        <v>0</v>
      </c>
      <c r="AW102" s="48">
        <v>0</v>
      </c>
      <c r="AX102" s="48">
        <v>32</v>
      </c>
      <c r="AY102" s="48">
        <v>38</v>
      </c>
      <c r="AZ102" s="48">
        <v>40</v>
      </c>
      <c r="BA102" s="48">
        <v>110</v>
      </c>
      <c r="BB102" s="48">
        <v>0</v>
      </c>
      <c r="BC102" s="48">
        <v>20</v>
      </c>
      <c r="BD102" s="48">
        <v>0</v>
      </c>
      <c r="BE102" s="48">
        <v>12</v>
      </c>
      <c r="BF102" s="48">
        <v>0</v>
      </c>
      <c r="BG102" s="48">
        <v>0</v>
      </c>
      <c r="BH102" s="48">
        <v>0</v>
      </c>
      <c r="BI102" s="48">
        <v>0</v>
      </c>
      <c r="BJ102" s="48">
        <v>0</v>
      </c>
      <c r="BK102" s="48">
        <v>0</v>
      </c>
      <c r="BL102" s="48">
        <v>32</v>
      </c>
      <c r="BM102" s="48"/>
      <c r="BN102" s="48"/>
      <c r="BO102" s="48">
        <v>1</v>
      </c>
      <c r="BP102" s="48">
        <v>1</v>
      </c>
      <c r="BQ102" s="48"/>
      <c r="BR102" s="48"/>
      <c r="BS102" s="48"/>
      <c r="BT102" s="48">
        <v>0</v>
      </c>
      <c r="BU102" s="47" t="s">
        <v>870</v>
      </c>
    </row>
    <row r="103" spans="1:73" x14ac:dyDescent="0.35">
      <c r="A103" s="47" t="s">
        <v>1378</v>
      </c>
      <c r="B103" s="47" t="s">
        <v>1379</v>
      </c>
      <c r="C103" s="47" t="s">
        <v>56</v>
      </c>
      <c r="D103" s="47" t="s">
        <v>1380</v>
      </c>
      <c r="E103" s="427">
        <v>6</v>
      </c>
      <c r="F103" s="427">
        <v>2026</v>
      </c>
      <c r="G103" s="47" t="s">
        <v>131</v>
      </c>
      <c r="H103" s="47" t="s">
        <v>58</v>
      </c>
      <c r="I103" s="47" t="s">
        <v>63</v>
      </c>
      <c r="J103" s="47" t="s">
        <v>98</v>
      </c>
      <c r="K103" s="47"/>
      <c r="L103" s="47"/>
      <c r="M103" s="47"/>
      <c r="N103" s="47"/>
      <c r="O103" s="369"/>
      <c r="P103" s="370"/>
      <c r="Q103" s="47"/>
      <c r="R103" s="47"/>
      <c r="S103" s="47"/>
      <c r="T103" s="47"/>
      <c r="U103" s="47"/>
      <c r="V103" s="369"/>
      <c r="W103" s="370"/>
      <c r="X103" s="47"/>
      <c r="Y103" s="47"/>
      <c r="Z103" s="47"/>
      <c r="AA103" s="47"/>
      <c r="AB103" s="47"/>
      <c r="AC103" s="369"/>
      <c r="AD103" s="370"/>
      <c r="AE103" s="47"/>
      <c r="AF103" s="47"/>
      <c r="AG103" s="47"/>
      <c r="AH103" s="47"/>
      <c r="AI103" s="47"/>
      <c r="AJ103" s="369"/>
      <c r="AK103" s="370"/>
      <c r="AL103" s="47"/>
      <c r="AM103" s="47"/>
      <c r="AN103" s="221"/>
      <c r="AO103" s="48">
        <v>2</v>
      </c>
      <c r="AP103" s="48"/>
      <c r="AQ103" s="48">
        <v>0</v>
      </c>
      <c r="AR103" s="48">
        <v>0</v>
      </c>
      <c r="AS103" s="48"/>
      <c r="AT103" s="48">
        <v>0</v>
      </c>
      <c r="AU103" s="48">
        <v>0</v>
      </c>
      <c r="AV103" s="48">
        <v>0</v>
      </c>
      <c r="AW103" s="48">
        <v>0</v>
      </c>
      <c r="AX103" s="48">
        <v>2</v>
      </c>
      <c r="AY103" s="48">
        <v>30</v>
      </c>
      <c r="AZ103" s="48">
        <v>32</v>
      </c>
      <c r="BA103" s="48">
        <v>64</v>
      </c>
      <c r="BB103" s="48">
        <v>0</v>
      </c>
      <c r="BC103" s="48">
        <v>2</v>
      </c>
      <c r="BD103" s="48">
        <v>0</v>
      </c>
      <c r="BE103" s="48">
        <v>0</v>
      </c>
      <c r="BF103" s="48">
        <v>0</v>
      </c>
      <c r="BG103" s="48">
        <v>0</v>
      </c>
      <c r="BH103" s="48">
        <v>0</v>
      </c>
      <c r="BI103" s="48">
        <v>0</v>
      </c>
      <c r="BJ103" s="48">
        <v>0</v>
      </c>
      <c r="BK103" s="48">
        <v>0</v>
      </c>
      <c r="BL103" s="48">
        <v>2</v>
      </c>
      <c r="BM103" s="48"/>
      <c r="BN103" s="48"/>
      <c r="BO103" s="48"/>
      <c r="BP103" s="48"/>
      <c r="BQ103" s="48"/>
      <c r="BR103" s="48"/>
      <c r="BS103" s="48"/>
      <c r="BT103" s="48">
        <v>0</v>
      </c>
      <c r="BU103" s="47" t="s">
        <v>870</v>
      </c>
    </row>
    <row r="104" spans="1:73" x14ac:dyDescent="0.35">
      <c r="A104" s="47" t="s">
        <v>1381</v>
      </c>
      <c r="B104" s="47" t="s">
        <v>1382</v>
      </c>
      <c r="C104" s="47" t="s">
        <v>56</v>
      </c>
      <c r="D104" s="47" t="s">
        <v>1383</v>
      </c>
      <c r="E104" s="427">
        <v>6</v>
      </c>
      <c r="F104" s="427">
        <v>2026</v>
      </c>
      <c r="G104" s="47" t="s">
        <v>131</v>
      </c>
      <c r="H104" s="47" t="s">
        <v>58</v>
      </c>
      <c r="I104" s="47" t="s">
        <v>57</v>
      </c>
      <c r="J104" s="47" t="s">
        <v>98</v>
      </c>
      <c r="K104" s="47" t="s">
        <v>98</v>
      </c>
      <c r="L104" s="47"/>
      <c r="M104" s="47" t="s">
        <v>98</v>
      </c>
      <c r="N104" s="47" t="s">
        <v>98</v>
      </c>
      <c r="O104" s="369" t="s">
        <v>100</v>
      </c>
      <c r="P104" s="370"/>
      <c r="Q104" s="47" t="s">
        <v>98</v>
      </c>
      <c r="R104" s="47" t="s">
        <v>98</v>
      </c>
      <c r="S104" s="47" t="s">
        <v>98</v>
      </c>
      <c r="T104" s="47" t="s">
        <v>98</v>
      </c>
      <c r="U104" s="47"/>
      <c r="V104" s="369" t="s">
        <v>100</v>
      </c>
      <c r="W104" s="370"/>
      <c r="X104" s="47"/>
      <c r="Y104" s="47"/>
      <c r="Z104" s="47" t="s">
        <v>98</v>
      </c>
      <c r="AA104" s="47" t="s">
        <v>98</v>
      </c>
      <c r="AB104" s="47" t="s">
        <v>98</v>
      </c>
      <c r="AC104" s="369" t="s">
        <v>100</v>
      </c>
      <c r="AD104" s="370"/>
      <c r="AE104" s="47"/>
      <c r="AF104" s="47"/>
      <c r="AG104" s="47"/>
      <c r="AH104" s="47"/>
      <c r="AI104" s="47"/>
      <c r="AJ104" s="369"/>
      <c r="AK104" s="370"/>
      <c r="AL104" s="47" t="s">
        <v>98</v>
      </c>
      <c r="AM104" s="47" t="s">
        <v>98</v>
      </c>
      <c r="AN104" s="221"/>
      <c r="AO104" s="48">
        <v>38</v>
      </c>
      <c r="AP104" s="48"/>
      <c r="AQ104" s="48">
        <v>0</v>
      </c>
      <c r="AR104" s="48">
        <v>0</v>
      </c>
      <c r="AS104" s="48"/>
      <c r="AT104" s="48">
        <v>0</v>
      </c>
      <c r="AU104" s="48">
        <v>0</v>
      </c>
      <c r="AV104" s="48">
        <v>0</v>
      </c>
      <c r="AW104" s="48">
        <v>0</v>
      </c>
      <c r="AX104" s="48">
        <v>38</v>
      </c>
      <c r="AY104" s="48">
        <v>34</v>
      </c>
      <c r="AZ104" s="48">
        <v>38</v>
      </c>
      <c r="BA104" s="48">
        <v>110</v>
      </c>
      <c r="BB104" s="48">
        <v>0</v>
      </c>
      <c r="BC104" s="48">
        <v>38</v>
      </c>
      <c r="BD104" s="48">
        <v>0</v>
      </c>
      <c r="BE104" s="48">
        <v>0</v>
      </c>
      <c r="BF104" s="48">
        <v>0</v>
      </c>
      <c r="BG104" s="48">
        <v>0</v>
      </c>
      <c r="BH104" s="48">
        <v>0</v>
      </c>
      <c r="BI104" s="48">
        <v>0</v>
      </c>
      <c r="BJ104" s="48">
        <v>0</v>
      </c>
      <c r="BK104" s="48">
        <v>0</v>
      </c>
      <c r="BL104" s="48">
        <v>38</v>
      </c>
      <c r="BM104" s="48"/>
      <c r="BN104" s="48"/>
      <c r="BO104" s="48"/>
      <c r="BP104" s="48"/>
      <c r="BQ104" s="48"/>
      <c r="BR104" s="48"/>
      <c r="BS104" s="48"/>
      <c r="BT104" s="48">
        <v>0</v>
      </c>
      <c r="BU104" s="47" t="s">
        <v>319</v>
      </c>
    </row>
    <row r="105" spans="1:73" x14ac:dyDescent="0.35">
      <c r="A105" s="47" t="s">
        <v>1384</v>
      </c>
      <c r="B105" s="47" t="s">
        <v>1385</v>
      </c>
      <c r="C105" s="47" t="s">
        <v>56</v>
      </c>
      <c r="D105" s="47" t="s">
        <v>1386</v>
      </c>
      <c r="E105" s="427">
        <v>6</v>
      </c>
      <c r="F105" s="427">
        <v>2026</v>
      </c>
      <c r="G105" s="47" t="s">
        <v>131</v>
      </c>
      <c r="H105" s="47" t="s">
        <v>58</v>
      </c>
      <c r="I105" s="47" t="s">
        <v>63</v>
      </c>
      <c r="J105" s="47" t="s">
        <v>98</v>
      </c>
      <c r="K105" s="47" t="s">
        <v>98</v>
      </c>
      <c r="L105" s="47"/>
      <c r="M105" s="47" t="s">
        <v>98</v>
      </c>
      <c r="N105" s="47" t="s">
        <v>100</v>
      </c>
      <c r="O105" s="369" t="s">
        <v>108</v>
      </c>
      <c r="P105" s="370"/>
      <c r="Q105" s="47" t="s">
        <v>98</v>
      </c>
      <c r="R105" s="47" t="s">
        <v>98</v>
      </c>
      <c r="S105" s="47" t="s">
        <v>98</v>
      </c>
      <c r="T105" s="47" t="s">
        <v>98</v>
      </c>
      <c r="U105" s="47" t="s">
        <v>100</v>
      </c>
      <c r="V105" s="369" t="s">
        <v>108</v>
      </c>
      <c r="W105" s="370"/>
      <c r="X105" s="47" t="s">
        <v>98</v>
      </c>
      <c r="Y105" s="47"/>
      <c r="Z105" s="47"/>
      <c r="AA105" s="47" t="s">
        <v>98</v>
      </c>
      <c r="AB105" s="47" t="s">
        <v>98</v>
      </c>
      <c r="AC105" s="369" t="s">
        <v>100</v>
      </c>
      <c r="AD105" s="370"/>
      <c r="AE105" s="47"/>
      <c r="AF105" s="47"/>
      <c r="AG105" s="47"/>
      <c r="AH105" s="47"/>
      <c r="AI105" s="47"/>
      <c r="AJ105" s="369"/>
      <c r="AK105" s="370" t="s">
        <v>108</v>
      </c>
      <c r="AL105" s="47"/>
      <c r="AM105" s="47" t="s">
        <v>98</v>
      </c>
      <c r="AN105" s="221"/>
      <c r="AO105" s="48">
        <v>34</v>
      </c>
      <c r="AP105" s="48"/>
      <c r="AQ105" s="48">
        <v>0</v>
      </c>
      <c r="AR105" s="48">
        <v>28</v>
      </c>
      <c r="AS105" s="48"/>
      <c r="AT105" s="48">
        <v>8</v>
      </c>
      <c r="AU105" s="48">
        <v>0</v>
      </c>
      <c r="AV105" s="48">
        <v>0</v>
      </c>
      <c r="AW105" s="48">
        <v>0</v>
      </c>
      <c r="AX105" s="48">
        <v>70</v>
      </c>
      <c r="AY105" s="48">
        <v>48</v>
      </c>
      <c r="AZ105" s="48">
        <v>42</v>
      </c>
      <c r="BA105" s="48">
        <v>160</v>
      </c>
      <c r="BB105" s="48">
        <v>0</v>
      </c>
      <c r="BC105" s="48">
        <v>34</v>
      </c>
      <c r="BD105" s="48">
        <v>0</v>
      </c>
      <c r="BE105" s="48">
        <v>28</v>
      </c>
      <c r="BF105" s="48">
        <v>0</v>
      </c>
      <c r="BG105" s="48">
        <v>0</v>
      </c>
      <c r="BH105" s="48">
        <v>8</v>
      </c>
      <c r="BI105" s="48">
        <v>0</v>
      </c>
      <c r="BJ105" s="48">
        <v>0</v>
      </c>
      <c r="BK105" s="48">
        <v>0</v>
      </c>
      <c r="BL105" s="48">
        <v>70</v>
      </c>
      <c r="BM105" s="48"/>
      <c r="BN105" s="48"/>
      <c r="BO105" s="48">
        <v>4</v>
      </c>
      <c r="BP105" s="48">
        <v>3</v>
      </c>
      <c r="BQ105" s="48"/>
      <c r="BR105" s="48"/>
      <c r="BS105" s="48"/>
      <c r="BT105" s="48">
        <v>0</v>
      </c>
      <c r="BU105" s="47" t="s">
        <v>319</v>
      </c>
    </row>
    <row r="106" spans="1:73" x14ac:dyDescent="0.35">
      <c r="A106" s="47" t="s">
        <v>1387</v>
      </c>
      <c r="B106" s="47" t="s">
        <v>1388</v>
      </c>
      <c r="C106" s="47" t="s">
        <v>56</v>
      </c>
      <c r="D106" s="47" t="s">
        <v>1389</v>
      </c>
      <c r="E106" s="427">
        <v>6</v>
      </c>
      <c r="F106" s="427">
        <v>2026</v>
      </c>
      <c r="G106" s="47" t="s">
        <v>131</v>
      </c>
      <c r="H106" s="47" t="s">
        <v>58</v>
      </c>
      <c r="I106" s="47" t="s">
        <v>63</v>
      </c>
      <c r="J106" s="47" t="s">
        <v>98</v>
      </c>
      <c r="K106" s="47" t="s">
        <v>98</v>
      </c>
      <c r="L106" s="47"/>
      <c r="M106" s="47" t="s">
        <v>98</v>
      </c>
      <c r="N106" s="47" t="s">
        <v>100</v>
      </c>
      <c r="O106" s="369" t="s">
        <v>2170</v>
      </c>
      <c r="P106" s="370"/>
      <c r="Q106" s="47"/>
      <c r="R106" s="47" t="s">
        <v>98</v>
      </c>
      <c r="S106" s="47"/>
      <c r="T106" s="47" t="s">
        <v>98</v>
      </c>
      <c r="U106" s="47" t="s">
        <v>100</v>
      </c>
      <c r="V106" s="369"/>
      <c r="W106" s="370"/>
      <c r="X106" s="47" t="s">
        <v>98</v>
      </c>
      <c r="Y106" s="47"/>
      <c r="Z106" s="47"/>
      <c r="AA106" s="47"/>
      <c r="AB106" s="47" t="s">
        <v>98</v>
      </c>
      <c r="AC106" s="369" t="s">
        <v>100</v>
      </c>
      <c r="AD106" s="370"/>
      <c r="AE106" s="47"/>
      <c r="AF106" s="47"/>
      <c r="AG106" s="47"/>
      <c r="AH106" s="47"/>
      <c r="AI106" s="47"/>
      <c r="AJ106" s="369" t="s">
        <v>100</v>
      </c>
      <c r="AK106" s="370" t="s">
        <v>108</v>
      </c>
      <c r="AL106" s="47"/>
      <c r="AM106" s="47"/>
      <c r="AN106" s="221"/>
      <c r="AO106" s="48">
        <v>30</v>
      </c>
      <c r="AP106" s="48"/>
      <c r="AQ106" s="48">
        <v>0</v>
      </c>
      <c r="AR106" s="430">
        <v>15.5</v>
      </c>
      <c r="AS106" s="48"/>
      <c r="AT106" s="48">
        <v>8</v>
      </c>
      <c r="AU106" s="48">
        <v>0</v>
      </c>
      <c r="AV106" s="48">
        <v>0</v>
      </c>
      <c r="AW106" s="48">
        <v>0</v>
      </c>
      <c r="AX106" s="430">
        <v>53.5</v>
      </c>
      <c r="AY106" s="48">
        <v>28</v>
      </c>
      <c r="AZ106" s="48">
        <v>36</v>
      </c>
      <c r="BA106" s="430">
        <v>117.5</v>
      </c>
      <c r="BB106" s="48">
        <v>0</v>
      </c>
      <c r="BC106" s="48">
        <v>30</v>
      </c>
      <c r="BD106" s="48">
        <v>0</v>
      </c>
      <c r="BE106" s="430">
        <v>15.5</v>
      </c>
      <c r="BF106" s="48">
        <v>0</v>
      </c>
      <c r="BG106" s="48">
        <v>0</v>
      </c>
      <c r="BH106" s="48">
        <v>8</v>
      </c>
      <c r="BI106" s="48">
        <v>0</v>
      </c>
      <c r="BJ106" s="48">
        <v>0</v>
      </c>
      <c r="BK106" s="48">
        <v>0</v>
      </c>
      <c r="BL106" s="430">
        <v>53.5</v>
      </c>
      <c r="BM106" s="48"/>
      <c r="BN106" s="48"/>
      <c r="BO106" s="48">
        <v>2</v>
      </c>
      <c r="BP106" s="48">
        <v>2</v>
      </c>
      <c r="BQ106" s="48"/>
      <c r="BR106" s="48"/>
      <c r="BS106" s="48"/>
      <c r="BT106" s="48">
        <v>0</v>
      </c>
      <c r="BU106" s="47" t="s">
        <v>870</v>
      </c>
    </row>
    <row r="107" spans="1:73" x14ac:dyDescent="0.35">
      <c r="A107" s="47" t="s">
        <v>1535</v>
      </c>
      <c r="B107" s="47" t="s">
        <v>1536</v>
      </c>
      <c r="C107" s="47" t="s">
        <v>56</v>
      </c>
      <c r="D107" s="47" t="s">
        <v>1537</v>
      </c>
      <c r="E107" s="427">
        <v>6</v>
      </c>
      <c r="F107" s="427">
        <v>2026</v>
      </c>
      <c r="G107" s="47" t="s">
        <v>131</v>
      </c>
      <c r="H107" s="47" t="s">
        <v>58</v>
      </c>
      <c r="I107" s="47" t="s">
        <v>63</v>
      </c>
      <c r="J107" s="47" t="s">
        <v>98</v>
      </c>
      <c r="K107" s="47" t="s">
        <v>98</v>
      </c>
      <c r="L107" s="47" t="s">
        <v>98</v>
      </c>
      <c r="M107" s="47"/>
      <c r="N107" s="47" t="s">
        <v>100</v>
      </c>
      <c r="O107" s="369" t="s">
        <v>108</v>
      </c>
      <c r="P107" s="370"/>
      <c r="Q107" s="47"/>
      <c r="R107" s="47"/>
      <c r="S107" s="47" t="s">
        <v>98</v>
      </c>
      <c r="T107" s="47"/>
      <c r="U107" s="47" t="s">
        <v>100</v>
      </c>
      <c r="V107" s="369"/>
      <c r="W107" s="370"/>
      <c r="X107" s="47"/>
      <c r="Y107" s="47" t="s">
        <v>98</v>
      </c>
      <c r="Z107" s="47" t="s">
        <v>98</v>
      </c>
      <c r="AA107" s="47"/>
      <c r="AB107" s="47" t="s">
        <v>100</v>
      </c>
      <c r="AC107" s="369"/>
      <c r="AD107" s="370"/>
      <c r="AE107" s="47"/>
      <c r="AF107" s="47" t="s">
        <v>98</v>
      </c>
      <c r="AG107" s="47" t="s">
        <v>98</v>
      </c>
      <c r="AH107" s="47"/>
      <c r="AI107" s="47"/>
      <c r="AJ107" s="369" t="s">
        <v>100</v>
      </c>
      <c r="AK107" s="370"/>
      <c r="AL107" s="47"/>
      <c r="AM107" s="47" t="s">
        <v>98</v>
      </c>
      <c r="AN107" s="221"/>
      <c r="AO107" s="48">
        <v>34</v>
      </c>
      <c r="AP107" s="48"/>
      <c r="AQ107" s="48">
        <v>0</v>
      </c>
      <c r="AR107" s="48">
        <v>4</v>
      </c>
      <c r="AS107" s="48"/>
      <c r="AT107" s="48">
        <v>8</v>
      </c>
      <c r="AU107" s="48">
        <v>0</v>
      </c>
      <c r="AV107" s="48">
        <v>0</v>
      </c>
      <c r="AW107" s="48">
        <v>0</v>
      </c>
      <c r="AX107" s="48">
        <v>46</v>
      </c>
      <c r="AY107" s="48">
        <v>0</v>
      </c>
      <c r="AZ107" s="48">
        <v>36</v>
      </c>
      <c r="BA107" s="48">
        <v>82</v>
      </c>
      <c r="BB107" s="48">
        <v>0</v>
      </c>
      <c r="BC107" s="48">
        <v>34</v>
      </c>
      <c r="BD107" s="48">
        <v>0</v>
      </c>
      <c r="BE107" s="48">
        <v>4</v>
      </c>
      <c r="BF107" s="48">
        <v>0</v>
      </c>
      <c r="BG107" s="48">
        <v>0</v>
      </c>
      <c r="BH107" s="48">
        <v>8</v>
      </c>
      <c r="BI107" s="48">
        <v>0</v>
      </c>
      <c r="BJ107" s="48">
        <v>0</v>
      </c>
      <c r="BK107" s="48">
        <v>0</v>
      </c>
      <c r="BL107" s="48">
        <v>46</v>
      </c>
      <c r="BM107" s="48"/>
      <c r="BN107" s="48"/>
      <c r="BO107" s="48">
        <v>2</v>
      </c>
      <c r="BP107" s="48">
        <v>1</v>
      </c>
      <c r="BQ107" s="48"/>
      <c r="BR107" s="48"/>
      <c r="BS107" s="48"/>
      <c r="BT107" s="48">
        <v>0</v>
      </c>
      <c r="BU107" s="47" t="s">
        <v>319</v>
      </c>
    </row>
    <row r="108" spans="1:73" x14ac:dyDescent="0.35">
      <c r="A108" s="47" t="s">
        <v>1538</v>
      </c>
      <c r="B108" s="47" t="s">
        <v>1539</v>
      </c>
      <c r="C108" s="47" t="s">
        <v>56</v>
      </c>
      <c r="D108" s="47" t="s">
        <v>1540</v>
      </c>
      <c r="E108" s="427">
        <v>6</v>
      </c>
      <c r="F108" s="427">
        <v>2026</v>
      </c>
      <c r="G108" s="47" t="s">
        <v>131</v>
      </c>
      <c r="H108" s="47" t="s">
        <v>58</v>
      </c>
      <c r="I108" s="47" t="s">
        <v>63</v>
      </c>
      <c r="J108" s="47" t="s">
        <v>98</v>
      </c>
      <c r="K108" s="47" t="s">
        <v>98</v>
      </c>
      <c r="L108" s="47" t="s">
        <v>98</v>
      </c>
      <c r="M108" s="47" t="s">
        <v>98</v>
      </c>
      <c r="N108" s="47" t="s">
        <v>100</v>
      </c>
      <c r="O108" s="369" t="s">
        <v>108</v>
      </c>
      <c r="P108" s="370"/>
      <c r="Q108" s="47" t="s">
        <v>98</v>
      </c>
      <c r="R108" s="47" t="s">
        <v>98</v>
      </c>
      <c r="S108" s="47" t="s">
        <v>98</v>
      </c>
      <c r="T108" s="47" t="s">
        <v>98</v>
      </c>
      <c r="U108" s="47" t="s">
        <v>100</v>
      </c>
      <c r="V108" s="369" t="s">
        <v>108</v>
      </c>
      <c r="W108" s="370"/>
      <c r="X108" s="47" t="s">
        <v>98</v>
      </c>
      <c r="Y108" s="47" t="s">
        <v>98</v>
      </c>
      <c r="Z108" s="47" t="s">
        <v>98</v>
      </c>
      <c r="AA108" s="47" t="s">
        <v>98</v>
      </c>
      <c r="AB108" s="47" t="s">
        <v>100</v>
      </c>
      <c r="AC108" s="369"/>
      <c r="AD108" s="370"/>
      <c r="AE108" s="47" t="s">
        <v>98</v>
      </c>
      <c r="AF108" s="47" t="s">
        <v>98</v>
      </c>
      <c r="AG108" s="47" t="s">
        <v>98</v>
      </c>
      <c r="AH108" s="47" t="s">
        <v>98</v>
      </c>
      <c r="AI108" s="47" t="s">
        <v>100</v>
      </c>
      <c r="AJ108" s="369"/>
      <c r="AK108" s="370"/>
      <c r="AL108" s="47"/>
      <c r="AM108" s="47" t="s">
        <v>98</v>
      </c>
      <c r="AN108" s="221"/>
      <c r="AO108" s="48">
        <v>50</v>
      </c>
      <c r="AP108" s="48"/>
      <c r="AQ108" s="48">
        <v>0</v>
      </c>
      <c r="AR108" s="48">
        <v>16</v>
      </c>
      <c r="AS108" s="48"/>
      <c r="AT108" s="48">
        <v>8</v>
      </c>
      <c r="AU108" s="48">
        <v>0</v>
      </c>
      <c r="AV108" s="48">
        <v>0</v>
      </c>
      <c r="AW108" s="48">
        <v>0</v>
      </c>
      <c r="AX108" s="48">
        <v>74</v>
      </c>
      <c r="AY108" s="48">
        <v>0</v>
      </c>
      <c r="AZ108" s="48">
        <v>40</v>
      </c>
      <c r="BA108" s="48">
        <v>114</v>
      </c>
      <c r="BB108" s="48">
        <v>0</v>
      </c>
      <c r="BC108" s="48">
        <v>50</v>
      </c>
      <c r="BD108" s="48">
        <v>0</v>
      </c>
      <c r="BE108" s="48">
        <v>16</v>
      </c>
      <c r="BF108" s="48">
        <v>0</v>
      </c>
      <c r="BG108" s="48">
        <v>0</v>
      </c>
      <c r="BH108" s="48">
        <v>8</v>
      </c>
      <c r="BI108" s="48">
        <v>0</v>
      </c>
      <c r="BJ108" s="48">
        <v>0</v>
      </c>
      <c r="BK108" s="48">
        <v>0</v>
      </c>
      <c r="BL108" s="48">
        <v>74</v>
      </c>
      <c r="BM108" s="48"/>
      <c r="BN108" s="48"/>
      <c r="BO108" s="48">
        <v>3</v>
      </c>
      <c r="BP108" s="48">
        <v>2</v>
      </c>
      <c r="BQ108" s="48"/>
      <c r="BR108" s="48"/>
      <c r="BS108" s="48"/>
      <c r="BT108" s="48">
        <v>0</v>
      </c>
      <c r="BU108" s="47" t="s">
        <v>319</v>
      </c>
    </row>
    <row r="109" spans="1:73" x14ac:dyDescent="0.35">
      <c r="A109" s="47" t="s">
        <v>1541</v>
      </c>
      <c r="B109" s="47" t="s">
        <v>1542</v>
      </c>
      <c r="C109" s="47" t="s">
        <v>56</v>
      </c>
      <c r="D109" s="47" t="s">
        <v>1543</v>
      </c>
      <c r="E109" s="427">
        <v>6</v>
      </c>
      <c r="F109" s="427">
        <v>2026</v>
      </c>
      <c r="G109" s="47" t="s">
        <v>131</v>
      </c>
      <c r="H109" s="47" t="s">
        <v>58</v>
      </c>
      <c r="I109" s="47" t="s">
        <v>63</v>
      </c>
      <c r="J109" s="47" t="s">
        <v>98</v>
      </c>
      <c r="K109" s="47" t="s">
        <v>98</v>
      </c>
      <c r="L109" s="47" t="s">
        <v>98</v>
      </c>
      <c r="M109" s="47"/>
      <c r="N109" s="47"/>
      <c r="O109" s="369" t="s">
        <v>100</v>
      </c>
      <c r="P109" s="370" t="s">
        <v>108</v>
      </c>
      <c r="Q109" s="47"/>
      <c r="R109" s="47" t="s">
        <v>98</v>
      </c>
      <c r="S109" s="47" t="s">
        <v>98</v>
      </c>
      <c r="T109" s="47" t="s">
        <v>98</v>
      </c>
      <c r="U109" s="47"/>
      <c r="V109" s="369" t="s">
        <v>100</v>
      </c>
      <c r="W109" s="370"/>
      <c r="X109" s="47" t="s">
        <v>98</v>
      </c>
      <c r="Y109" s="47"/>
      <c r="Z109" s="47" t="s">
        <v>98</v>
      </c>
      <c r="AA109" s="47"/>
      <c r="AB109" s="47" t="s">
        <v>98</v>
      </c>
      <c r="AC109" s="369" t="s">
        <v>100</v>
      </c>
      <c r="AD109" s="370"/>
      <c r="AE109" s="47" t="s">
        <v>98</v>
      </c>
      <c r="AF109" s="47" t="s">
        <v>98</v>
      </c>
      <c r="AG109" s="47"/>
      <c r="AH109" s="47" t="s">
        <v>98</v>
      </c>
      <c r="AI109" s="47" t="s">
        <v>98</v>
      </c>
      <c r="AJ109" s="369" t="s">
        <v>100</v>
      </c>
      <c r="AK109" s="370"/>
      <c r="AL109" s="47" t="s">
        <v>98</v>
      </c>
      <c r="AM109" s="47"/>
      <c r="AN109" s="221"/>
      <c r="AO109" s="48">
        <v>44</v>
      </c>
      <c r="AP109" s="48"/>
      <c r="AQ109" s="48">
        <v>0</v>
      </c>
      <c r="AR109" s="48">
        <v>12</v>
      </c>
      <c r="AS109" s="48"/>
      <c r="AT109" s="48">
        <v>0</v>
      </c>
      <c r="AU109" s="48">
        <v>0</v>
      </c>
      <c r="AV109" s="48">
        <v>0</v>
      </c>
      <c r="AW109" s="48">
        <v>0</v>
      </c>
      <c r="AX109" s="48">
        <v>56</v>
      </c>
      <c r="AY109" s="48">
        <v>0</v>
      </c>
      <c r="AZ109" s="48">
        <v>30</v>
      </c>
      <c r="BA109" s="48">
        <v>86</v>
      </c>
      <c r="BB109" s="48">
        <v>0</v>
      </c>
      <c r="BC109" s="48">
        <v>44</v>
      </c>
      <c r="BD109" s="48">
        <v>0</v>
      </c>
      <c r="BE109" s="48">
        <v>12</v>
      </c>
      <c r="BF109" s="48">
        <v>0</v>
      </c>
      <c r="BG109" s="48">
        <v>0</v>
      </c>
      <c r="BH109" s="48">
        <v>0</v>
      </c>
      <c r="BI109" s="48">
        <v>0</v>
      </c>
      <c r="BJ109" s="48">
        <v>0</v>
      </c>
      <c r="BK109" s="48">
        <v>0</v>
      </c>
      <c r="BL109" s="48">
        <v>56</v>
      </c>
      <c r="BM109" s="48"/>
      <c r="BN109" s="48"/>
      <c r="BO109" s="48">
        <v>1</v>
      </c>
      <c r="BP109" s="48">
        <v>1</v>
      </c>
      <c r="BQ109" s="48"/>
      <c r="BR109" s="48"/>
      <c r="BS109" s="48"/>
      <c r="BT109" s="48">
        <v>0</v>
      </c>
      <c r="BU109" s="47" t="s">
        <v>319</v>
      </c>
    </row>
    <row r="110" spans="1:73" x14ac:dyDescent="0.35">
      <c r="A110" s="47" t="s">
        <v>1544</v>
      </c>
      <c r="B110" s="47" t="s">
        <v>1545</v>
      </c>
      <c r="C110" s="47" t="s">
        <v>56</v>
      </c>
      <c r="D110" s="47" t="s">
        <v>1546</v>
      </c>
      <c r="E110" s="427">
        <v>6</v>
      </c>
      <c r="F110" s="427">
        <v>2026</v>
      </c>
      <c r="G110" s="47" t="s">
        <v>131</v>
      </c>
      <c r="H110" s="47" t="s">
        <v>58</v>
      </c>
      <c r="I110" s="47" t="s">
        <v>63</v>
      </c>
      <c r="J110" s="47"/>
      <c r="K110" s="47"/>
      <c r="L110" s="47" t="s">
        <v>98</v>
      </c>
      <c r="M110" s="47"/>
      <c r="N110" s="47" t="s">
        <v>98</v>
      </c>
      <c r="O110" s="369" t="s">
        <v>100</v>
      </c>
      <c r="P110" s="370"/>
      <c r="Q110" s="47" t="s">
        <v>98</v>
      </c>
      <c r="R110" s="47"/>
      <c r="S110" s="47"/>
      <c r="T110" s="47" t="s">
        <v>98</v>
      </c>
      <c r="U110" s="47" t="s">
        <v>98</v>
      </c>
      <c r="V110" s="369"/>
      <c r="W110" s="370"/>
      <c r="X110" s="47"/>
      <c r="Y110" s="47"/>
      <c r="Z110" s="47"/>
      <c r="AA110" s="47"/>
      <c r="AB110" s="47" t="s">
        <v>98</v>
      </c>
      <c r="AC110" s="369"/>
      <c r="AD110" s="370"/>
      <c r="AE110" s="47" t="s">
        <v>98</v>
      </c>
      <c r="AF110" s="47" t="s">
        <v>98</v>
      </c>
      <c r="AG110" s="47" t="s">
        <v>98</v>
      </c>
      <c r="AH110" s="47" t="s">
        <v>98</v>
      </c>
      <c r="AI110" s="47"/>
      <c r="AJ110" s="369" t="s">
        <v>100</v>
      </c>
      <c r="AK110" s="370"/>
      <c r="AL110" s="47"/>
      <c r="AM110" s="47" t="s">
        <v>98</v>
      </c>
      <c r="AN110" s="221"/>
      <c r="AO110" s="48">
        <v>30</v>
      </c>
      <c r="AP110" s="48"/>
      <c r="AQ110" s="48">
        <v>0</v>
      </c>
      <c r="AR110" s="48">
        <v>0</v>
      </c>
      <c r="AS110" s="48"/>
      <c r="AT110" s="48">
        <v>0</v>
      </c>
      <c r="AU110" s="48">
        <v>0</v>
      </c>
      <c r="AV110" s="48">
        <v>0</v>
      </c>
      <c r="AW110" s="48">
        <v>0</v>
      </c>
      <c r="AX110" s="48">
        <v>30</v>
      </c>
      <c r="AY110" s="48">
        <v>0</v>
      </c>
      <c r="AZ110" s="48">
        <v>24</v>
      </c>
      <c r="BA110" s="48">
        <v>54</v>
      </c>
      <c r="BB110" s="48">
        <v>0</v>
      </c>
      <c r="BC110" s="48">
        <v>30</v>
      </c>
      <c r="BD110" s="48">
        <v>0</v>
      </c>
      <c r="BE110" s="48">
        <v>0</v>
      </c>
      <c r="BF110" s="48">
        <v>0</v>
      </c>
      <c r="BG110" s="48">
        <v>0</v>
      </c>
      <c r="BH110" s="48">
        <v>0</v>
      </c>
      <c r="BI110" s="48">
        <v>0</v>
      </c>
      <c r="BJ110" s="48">
        <v>0</v>
      </c>
      <c r="BK110" s="48">
        <v>0</v>
      </c>
      <c r="BL110" s="48">
        <v>30</v>
      </c>
      <c r="BM110" s="48"/>
      <c r="BN110" s="48"/>
      <c r="BO110" s="48"/>
      <c r="BP110" s="48"/>
      <c r="BQ110" s="48"/>
      <c r="BR110" s="48"/>
      <c r="BS110" s="48"/>
      <c r="BT110" s="48">
        <v>0</v>
      </c>
      <c r="BU110" s="47" t="s">
        <v>1067</v>
      </c>
    </row>
    <row r="111" spans="1:73" x14ac:dyDescent="0.35">
      <c r="A111" s="47" t="s">
        <v>1547</v>
      </c>
      <c r="B111" s="47" t="s">
        <v>1548</v>
      </c>
      <c r="C111" s="47" t="s">
        <v>56</v>
      </c>
      <c r="D111" s="47" t="s">
        <v>1549</v>
      </c>
      <c r="E111" s="427">
        <v>6</v>
      </c>
      <c r="F111" s="427">
        <v>2026</v>
      </c>
      <c r="G111" s="47" t="s">
        <v>131</v>
      </c>
      <c r="H111" s="47" t="s">
        <v>58</v>
      </c>
      <c r="I111" s="47" t="s">
        <v>59</v>
      </c>
      <c r="J111" s="47" t="s">
        <v>98</v>
      </c>
      <c r="K111" s="47" t="s">
        <v>98</v>
      </c>
      <c r="L111" s="47"/>
      <c r="M111" s="47"/>
      <c r="N111" s="47" t="s">
        <v>100</v>
      </c>
      <c r="O111" s="369"/>
      <c r="P111" s="370"/>
      <c r="Q111" s="47" t="s">
        <v>98</v>
      </c>
      <c r="R111" s="47"/>
      <c r="S111" s="47" t="s">
        <v>98</v>
      </c>
      <c r="T111" s="47" t="s">
        <v>98</v>
      </c>
      <c r="U111" s="47"/>
      <c r="V111" s="369"/>
      <c r="W111" s="370"/>
      <c r="X111" s="47"/>
      <c r="Y111" s="47" t="s">
        <v>98</v>
      </c>
      <c r="Z111" s="47" t="s">
        <v>98</v>
      </c>
      <c r="AA111" s="47"/>
      <c r="AB111" s="47"/>
      <c r="AC111" s="369" t="s">
        <v>100</v>
      </c>
      <c r="AD111" s="370"/>
      <c r="AE111" s="47"/>
      <c r="AF111" s="47"/>
      <c r="AG111" s="47" t="s">
        <v>98</v>
      </c>
      <c r="AH111" s="47" t="s">
        <v>98</v>
      </c>
      <c r="AI111" s="47" t="s">
        <v>98</v>
      </c>
      <c r="AJ111" s="369"/>
      <c r="AK111" s="370"/>
      <c r="AL111" s="47"/>
      <c r="AM111" s="47"/>
      <c r="AN111" s="221"/>
      <c r="AO111" s="48">
        <v>28</v>
      </c>
      <c r="AP111" s="48"/>
      <c r="AQ111" s="48">
        <v>0</v>
      </c>
      <c r="AR111" s="48">
        <v>0</v>
      </c>
      <c r="AS111" s="48"/>
      <c r="AT111" s="48">
        <v>0</v>
      </c>
      <c r="AU111" s="48">
        <v>0</v>
      </c>
      <c r="AV111" s="48">
        <v>0</v>
      </c>
      <c r="AW111" s="48">
        <v>0</v>
      </c>
      <c r="AX111" s="48">
        <v>28</v>
      </c>
      <c r="AY111" s="48">
        <v>0</v>
      </c>
      <c r="AZ111" s="48">
        <v>18</v>
      </c>
      <c r="BA111" s="48">
        <v>46</v>
      </c>
      <c r="BB111" s="48">
        <v>0</v>
      </c>
      <c r="BC111" s="48">
        <v>28</v>
      </c>
      <c r="BD111" s="48">
        <v>0</v>
      </c>
      <c r="BE111" s="48">
        <v>0</v>
      </c>
      <c r="BF111" s="48">
        <v>0</v>
      </c>
      <c r="BG111" s="48">
        <v>0</v>
      </c>
      <c r="BH111" s="48">
        <v>0</v>
      </c>
      <c r="BI111" s="48">
        <v>0</v>
      </c>
      <c r="BJ111" s="48">
        <v>0</v>
      </c>
      <c r="BK111" s="48">
        <v>0</v>
      </c>
      <c r="BL111" s="48">
        <v>28</v>
      </c>
      <c r="BM111" s="48"/>
      <c r="BN111" s="48"/>
      <c r="BO111" s="48"/>
      <c r="BP111" s="48"/>
      <c r="BQ111" s="48"/>
      <c r="BR111" s="48"/>
      <c r="BS111" s="48"/>
      <c r="BT111" s="48">
        <v>0</v>
      </c>
      <c r="BU111" s="47" t="s">
        <v>870</v>
      </c>
    </row>
    <row r="112" spans="1:73" x14ac:dyDescent="0.35">
      <c r="A112" s="47" t="s">
        <v>1550</v>
      </c>
      <c r="B112" s="47" t="s">
        <v>1551</v>
      </c>
      <c r="C112" s="47" t="s">
        <v>56</v>
      </c>
      <c r="D112" s="47" t="s">
        <v>1552</v>
      </c>
      <c r="E112" s="427">
        <v>6</v>
      </c>
      <c r="F112" s="427">
        <v>2026</v>
      </c>
      <c r="G112" s="47" t="s">
        <v>131</v>
      </c>
      <c r="H112" s="47" t="s">
        <v>58</v>
      </c>
      <c r="I112" s="47" t="s">
        <v>59</v>
      </c>
      <c r="J112" s="47"/>
      <c r="K112" s="47"/>
      <c r="L112" s="47"/>
      <c r="M112" s="47"/>
      <c r="N112" s="47" t="s">
        <v>98</v>
      </c>
      <c r="O112" s="369"/>
      <c r="P112" s="370"/>
      <c r="Q112" s="47"/>
      <c r="R112" s="47" t="s">
        <v>98</v>
      </c>
      <c r="S112" s="47" t="s">
        <v>98</v>
      </c>
      <c r="T112" s="47" t="s">
        <v>98</v>
      </c>
      <c r="U112" s="47" t="s">
        <v>100</v>
      </c>
      <c r="V112" s="369" t="s">
        <v>108</v>
      </c>
      <c r="W112" s="370"/>
      <c r="X112" s="47"/>
      <c r="Y112" s="47"/>
      <c r="Z112" s="47"/>
      <c r="AA112" s="47"/>
      <c r="AB112" s="47"/>
      <c r="AC112" s="369" t="s">
        <v>104</v>
      </c>
      <c r="AD112" s="370"/>
      <c r="AE112" s="47"/>
      <c r="AF112" s="47" t="s">
        <v>98</v>
      </c>
      <c r="AG112" s="47" t="s">
        <v>98</v>
      </c>
      <c r="AH112" s="47" t="s">
        <v>98</v>
      </c>
      <c r="AI112" s="47"/>
      <c r="AJ112" s="369"/>
      <c r="AK112" s="370"/>
      <c r="AL112" s="47"/>
      <c r="AM112" s="47"/>
      <c r="AN112" s="221"/>
      <c r="AO112" s="48">
        <v>18</v>
      </c>
      <c r="AP112" s="48"/>
      <c r="AQ112" s="48">
        <v>0</v>
      </c>
      <c r="AR112" s="48">
        <v>12</v>
      </c>
      <c r="AS112" s="48"/>
      <c r="AT112" s="48">
        <v>8</v>
      </c>
      <c r="AU112" s="48">
        <v>0</v>
      </c>
      <c r="AV112" s="48">
        <v>0</v>
      </c>
      <c r="AW112" s="48">
        <v>0</v>
      </c>
      <c r="AX112" s="48">
        <v>38</v>
      </c>
      <c r="AY112" s="48">
        <v>0</v>
      </c>
      <c r="AZ112" s="48">
        <v>30</v>
      </c>
      <c r="BA112" s="48">
        <v>68</v>
      </c>
      <c r="BB112" s="48">
        <v>0</v>
      </c>
      <c r="BC112" s="48">
        <v>18</v>
      </c>
      <c r="BD112" s="48">
        <v>0</v>
      </c>
      <c r="BE112" s="48">
        <v>12</v>
      </c>
      <c r="BF112" s="48">
        <v>0</v>
      </c>
      <c r="BG112" s="48">
        <v>0</v>
      </c>
      <c r="BH112" s="48">
        <v>8</v>
      </c>
      <c r="BI112" s="48">
        <v>0</v>
      </c>
      <c r="BJ112" s="48">
        <v>0</v>
      </c>
      <c r="BK112" s="48">
        <v>0</v>
      </c>
      <c r="BL112" s="48">
        <v>38</v>
      </c>
      <c r="BM112" s="48"/>
      <c r="BN112" s="48"/>
      <c r="BO112" s="48">
        <v>3</v>
      </c>
      <c r="BP112" s="48">
        <v>2</v>
      </c>
      <c r="BQ112" s="48"/>
      <c r="BR112" s="48"/>
      <c r="BS112" s="48"/>
      <c r="BT112" s="48">
        <v>0</v>
      </c>
      <c r="BU112" s="47" t="s">
        <v>870</v>
      </c>
    </row>
    <row r="113" spans="1:73" x14ac:dyDescent="0.35">
      <c r="A113" s="47" t="s">
        <v>1553</v>
      </c>
      <c r="B113" s="47" t="s">
        <v>1554</v>
      </c>
      <c r="C113" s="47" t="s">
        <v>56</v>
      </c>
      <c r="D113" s="47" t="s">
        <v>1555</v>
      </c>
      <c r="E113" s="427">
        <v>6</v>
      </c>
      <c r="F113" s="427">
        <v>2026</v>
      </c>
      <c r="G113" s="47" t="s">
        <v>131</v>
      </c>
      <c r="H113" s="47" t="s">
        <v>58</v>
      </c>
      <c r="I113" s="47" t="s">
        <v>59</v>
      </c>
      <c r="J113" s="47"/>
      <c r="K113" s="47"/>
      <c r="L113" s="47"/>
      <c r="M113" s="47"/>
      <c r="N113" s="47"/>
      <c r="O113" s="369"/>
      <c r="P113" s="370"/>
      <c r="Q113" s="47" t="s">
        <v>98</v>
      </c>
      <c r="R113" s="47" t="s">
        <v>98</v>
      </c>
      <c r="S113" s="47"/>
      <c r="T113" s="47"/>
      <c r="U113" s="47"/>
      <c r="V113" s="369"/>
      <c r="W113" s="370"/>
      <c r="X113" s="47"/>
      <c r="Y113" s="47"/>
      <c r="Z113" s="47"/>
      <c r="AA113" s="47"/>
      <c r="AB113" s="47"/>
      <c r="AC113" s="369"/>
      <c r="AD113" s="370"/>
      <c r="AE113" s="47"/>
      <c r="AF113" s="47" t="s">
        <v>98</v>
      </c>
      <c r="AG113" s="47" t="s">
        <v>98</v>
      </c>
      <c r="AH113" s="47"/>
      <c r="AI113" s="47"/>
      <c r="AJ113" s="369"/>
      <c r="AK113" s="370"/>
      <c r="AL113" s="47" t="s">
        <v>98</v>
      </c>
      <c r="AM113" s="47" t="s">
        <v>98</v>
      </c>
      <c r="AN113" s="221"/>
      <c r="AO113" s="48">
        <v>12</v>
      </c>
      <c r="AP113" s="48"/>
      <c r="AQ113" s="48">
        <v>0</v>
      </c>
      <c r="AR113" s="48">
        <v>0</v>
      </c>
      <c r="AS113" s="48"/>
      <c r="AT113" s="48">
        <v>0</v>
      </c>
      <c r="AU113" s="48">
        <v>0</v>
      </c>
      <c r="AV113" s="48">
        <v>0</v>
      </c>
      <c r="AW113" s="48">
        <v>0</v>
      </c>
      <c r="AX113" s="48">
        <v>12</v>
      </c>
      <c r="AY113" s="48">
        <v>0</v>
      </c>
      <c r="AZ113" s="48">
        <v>22</v>
      </c>
      <c r="BA113" s="48">
        <v>34</v>
      </c>
      <c r="BB113" s="48">
        <v>0</v>
      </c>
      <c r="BC113" s="48">
        <v>12</v>
      </c>
      <c r="BD113" s="48">
        <v>0</v>
      </c>
      <c r="BE113" s="48">
        <v>0</v>
      </c>
      <c r="BF113" s="48">
        <v>0</v>
      </c>
      <c r="BG113" s="48">
        <v>0</v>
      </c>
      <c r="BH113" s="48">
        <v>0</v>
      </c>
      <c r="BI113" s="48">
        <v>0</v>
      </c>
      <c r="BJ113" s="48">
        <v>0</v>
      </c>
      <c r="BK113" s="48">
        <v>0</v>
      </c>
      <c r="BL113" s="48">
        <v>12</v>
      </c>
      <c r="BM113" s="48"/>
      <c r="BN113" s="48"/>
      <c r="BO113" s="48"/>
      <c r="BP113" s="48"/>
      <c r="BQ113" s="48"/>
      <c r="BR113" s="48"/>
      <c r="BS113" s="48"/>
      <c r="BT113" s="48">
        <v>0</v>
      </c>
      <c r="BU113" s="47" t="s">
        <v>870</v>
      </c>
    </row>
    <row r="114" spans="1:73" x14ac:dyDescent="0.35">
      <c r="A114" s="47" t="s">
        <v>1556</v>
      </c>
      <c r="B114" s="47" t="s">
        <v>1557</v>
      </c>
      <c r="C114" s="47" t="s">
        <v>56</v>
      </c>
      <c r="D114" s="47" t="s">
        <v>1558</v>
      </c>
      <c r="E114" s="427">
        <v>6</v>
      </c>
      <c r="F114" s="427">
        <v>2026</v>
      </c>
      <c r="G114" s="47" t="s">
        <v>131</v>
      </c>
      <c r="H114" s="47" t="s">
        <v>58</v>
      </c>
      <c r="I114" s="47" t="s">
        <v>59</v>
      </c>
      <c r="J114" s="47" t="s">
        <v>98</v>
      </c>
      <c r="K114" s="47" t="s">
        <v>98</v>
      </c>
      <c r="L114" s="47" t="s">
        <v>98</v>
      </c>
      <c r="M114" s="47"/>
      <c r="N114" s="47" t="s">
        <v>98</v>
      </c>
      <c r="O114" s="369"/>
      <c r="P114" s="370"/>
      <c r="Q114" s="47" t="s">
        <v>98</v>
      </c>
      <c r="R114" s="47" t="s">
        <v>98</v>
      </c>
      <c r="S114" s="47" t="s">
        <v>98</v>
      </c>
      <c r="T114" s="47" t="s">
        <v>98</v>
      </c>
      <c r="U114" s="47" t="s">
        <v>100</v>
      </c>
      <c r="V114" s="369"/>
      <c r="W114" s="370"/>
      <c r="X114" s="47" t="s">
        <v>98</v>
      </c>
      <c r="Y114" s="47" t="s">
        <v>98</v>
      </c>
      <c r="Z114" s="47"/>
      <c r="AA114" s="47" t="s">
        <v>98</v>
      </c>
      <c r="AB114" s="47"/>
      <c r="AC114" s="369"/>
      <c r="AD114" s="370"/>
      <c r="AE114" s="47" t="s">
        <v>98</v>
      </c>
      <c r="AF114" s="47" t="s">
        <v>98</v>
      </c>
      <c r="AG114" s="47" t="s">
        <v>98</v>
      </c>
      <c r="AH114" s="47" t="s">
        <v>98</v>
      </c>
      <c r="AI114" s="47" t="s">
        <v>100</v>
      </c>
      <c r="AJ114" s="369"/>
      <c r="AK114" s="370"/>
      <c r="AL114" s="47"/>
      <c r="AM114" s="47"/>
      <c r="AN114" s="221"/>
      <c r="AO114" s="48">
        <v>38</v>
      </c>
      <c r="AP114" s="48"/>
      <c r="AQ114" s="48">
        <v>0</v>
      </c>
      <c r="AR114" s="48">
        <v>0</v>
      </c>
      <c r="AS114" s="48"/>
      <c r="AT114" s="48">
        <v>0</v>
      </c>
      <c r="AU114" s="48">
        <v>0</v>
      </c>
      <c r="AV114" s="48">
        <v>0</v>
      </c>
      <c r="AW114" s="48">
        <v>0</v>
      </c>
      <c r="AX114" s="48">
        <v>38</v>
      </c>
      <c r="AY114" s="48">
        <v>0</v>
      </c>
      <c r="AZ114" s="48">
        <v>28</v>
      </c>
      <c r="BA114" s="48">
        <v>66</v>
      </c>
      <c r="BB114" s="48">
        <v>0</v>
      </c>
      <c r="BC114" s="48">
        <v>38</v>
      </c>
      <c r="BD114" s="48">
        <v>0</v>
      </c>
      <c r="BE114" s="48">
        <v>0</v>
      </c>
      <c r="BF114" s="48">
        <v>0</v>
      </c>
      <c r="BG114" s="48">
        <v>0</v>
      </c>
      <c r="BH114" s="48">
        <v>0</v>
      </c>
      <c r="BI114" s="48">
        <v>0</v>
      </c>
      <c r="BJ114" s="48">
        <v>0</v>
      </c>
      <c r="BK114" s="48">
        <v>0</v>
      </c>
      <c r="BL114" s="48">
        <v>38</v>
      </c>
      <c r="BM114" s="48"/>
      <c r="BN114" s="48"/>
      <c r="BO114" s="48"/>
      <c r="BP114" s="48"/>
      <c r="BQ114" s="48"/>
      <c r="BR114" s="48"/>
      <c r="BS114" s="48"/>
      <c r="BT114" s="48">
        <v>0</v>
      </c>
      <c r="BU114" s="47" t="s">
        <v>870</v>
      </c>
    </row>
    <row r="115" spans="1:73" x14ac:dyDescent="0.35">
      <c r="A115" s="47" t="s">
        <v>1559</v>
      </c>
      <c r="B115" s="47" t="s">
        <v>1560</v>
      </c>
      <c r="C115" s="47" t="s">
        <v>56</v>
      </c>
      <c r="D115" s="47" t="s">
        <v>1561</v>
      </c>
      <c r="E115" s="427">
        <v>6</v>
      </c>
      <c r="F115" s="427">
        <v>2026</v>
      </c>
      <c r="G115" s="47" t="s">
        <v>131</v>
      </c>
      <c r="H115" s="47" t="s">
        <v>58</v>
      </c>
      <c r="I115" s="47" t="s">
        <v>59</v>
      </c>
      <c r="J115" s="47" t="s">
        <v>98</v>
      </c>
      <c r="K115" s="47" t="s">
        <v>98</v>
      </c>
      <c r="L115" s="47" t="s">
        <v>98</v>
      </c>
      <c r="M115" s="47"/>
      <c r="N115" s="47" t="s">
        <v>98</v>
      </c>
      <c r="O115" s="369" t="s">
        <v>100</v>
      </c>
      <c r="P115" s="370"/>
      <c r="Q115" s="47"/>
      <c r="R115" s="47" t="s">
        <v>98</v>
      </c>
      <c r="S115" s="47" t="s">
        <v>98</v>
      </c>
      <c r="T115" s="47" t="s">
        <v>98</v>
      </c>
      <c r="U115" s="47" t="s">
        <v>98</v>
      </c>
      <c r="V115" s="369" t="s">
        <v>100</v>
      </c>
      <c r="W115" s="370"/>
      <c r="X115" s="47" t="s">
        <v>98</v>
      </c>
      <c r="Y115" s="47" t="s">
        <v>98</v>
      </c>
      <c r="Z115" s="47"/>
      <c r="AA115" s="47" t="s">
        <v>98</v>
      </c>
      <c r="AB115" s="47" t="s">
        <v>98</v>
      </c>
      <c r="AC115" s="369" t="s">
        <v>100</v>
      </c>
      <c r="AD115" s="370"/>
      <c r="AE115" s="47" t="s">
        <v>98</v>
      </c>
      <c r="AF115" s="47" t="s">
        <v>98</v>
      </c>
      <c r="AG115" s="47"/>
      <c r="AH115" s="47" t="s">
        <v>98</v>
      </c>
      <c r="AI115" s="47" t="s">
        <v>98</v>
      </c>
      <c r="AJ115" s="369" t="s">
        <v>100</v>
      </c>
      <c r="AK115" s="370"/>
      <c r="AL115" s="47" t="s">
        <v>98</v>
      </c>
      <c r="AM115" s="47"/>
      <c r="AN115" s="221"/>
      <c r="AO115" s="48">
        <v>50</v>
      </c>
      <c r="AP115" s="48"/>
      <c r="AQ115" s="48">
        <v>0</v>
      </c>
      <c r="AR115" s="48">
        <v>0</v>
      </c>
      <c r="AS115" s="48"/>
      <c r="AT115" s="48">
        <v>0</v>
      </c>
      <c r="AU115" s="48">
        <v>0</v>
      </c>
      <c r="AV115" s="48">
        <v>0</v>
      </c>
      <c r="AW115" s="48">
        <v>0</v>
      </c>
      <c r="AX115" s="48">
        <v>50</v>
      </c>
      <c r="AY115" s="48">
        <v>0</v>
      </c>
      <c r="AZ115" s="48">
        <v>30</v>
      </c>
      <c r="BA115" s="48">
        <v>80</v>
      </c>
      <c r="BB115" s="48">
        <v>0</v>
      </c>
      <c r="BC115" s="48">
        <v>50</v>
      </c>
      <c r="BD115" s="48">
        <v>0</v>
      </c>
      <c r="BE115" s="48">
        <v>0</v>
      </c>
      <c r="BF115" s="48">
        <v>0</v>
      </c>
      <c r="BG115" s="48">
        <v>0</v>
      </c>
      <c r="BH115" s="48">
        <v>0</v>
      </c>
      <c r="BI115" s="48">
        <v>0</v>
      </c>
      <c r="BJ115" s="48">
        <v>0</v>
      </c>
      <c r="BK115" s="48">
        <v>0</v>
      </c>
      <c r="BL115" s="48">
        <v>50</v>
      </c>
      <c r="BM115" s="48"/>
      <c r="BN115" s="48"/>
      <c r="BO115" s="48"/>
      <c r="BP115" s="48"/>
      <c r="BQ115" s="48"/>
      <c r="BR115" s="48"/>
      <c r="BS115" s="48"/>
      <c r="BT115" s="48">
        <v>0</v>
      </c>
      <c r="BU115" s="47" t="s">
        <v>870</v>
      </c>
    </row>
    <row r="116" spans="1:73" x14ac:dyDescent="0.35">
      <c r="A116" s="47" t="s">
        <v>1562</v>
      </c>
      <c r="B116" s="47" t="s">
        <v>1563</v>
      </c>
      <c r="C116" s="47" t="s">
        <v>56</v>
      </c>
      <c r="D116" s="47" t="s">
        <v>1564</v>
      </c>
      <c r="E116" s="427">
        <v>6</v>
      </c>
      <c r="F116" s="427">
        <v>2026</v>
      </c>
      <c r="G116" s="47" t="s">
        <v>131</v>
      </c>
      <c r="H116" s="47" t="s">
        <v>58</v>
      </c>
      <c r="I116" s="47" t="s">
        <v>59</v>
      </c>
      <c r="J116" s="47" t="s">
        <v>98</v>
      </c>
      <c r="K116" s="47" t="s">
        <v>98</v>
      </c>
      <c r="L116" s="47"/>
      <c r="M116" s="47" t="s">
        <v>98</v>
      </c>
      <c r="N116" s="47"/>
      <c r="O116" s="369"/>
      <c r="P116" s="370"/>
      <c r="Q116" s="47" t="s">
        <v>98</v>
      </c>
      <c r="R116" s="47"/>
      <c r="S116" s="47" t="s">
        <v>98</v>
      </c>
      <c r="T116" s="47" t="s">
        <v>98</v>
      </c>
      <c r="U116" s="47" t="s">
        <v>98</v>
      </c>
      <c r="V116" s="369"/>
      <c r="W116" s="370" t="s">
        <v>108</v>
      </c>
      <c r="X116" s="47" t="s">
        <v>98</v>
      </c>
      <c r="Y116" s="47" t="s">
        <v>98</v>
      </c>
      <c r="Z116" s="47" t="s">
        <v>98</v>
      </c>
      <c r="AA116" s="47" t="s">
        <v>98</v>
      </c>
      <c r="AB116" s="47"/>
      <c r="AC116" s="369" t="s">
        <v>100</v>
      </c>
      <c r="AD116" s="370"/>
      <c r="AE116" s="47" t="s">
        <v>98</v>
      </c>
      <c r="AF116" s="47"/>
      <c r="AG116" s="47"/>
      <c r="AH116" s="47"/>
      <c r="AI116" s="47"/>
      <c r="AJ116" s="369"/>
      <c r="AK116" s="370"/>
      <c r="AL116" s="47"/>
      <c r="AM116" s="47"/>
      <c r="AN116" s="221"/>
      <c r="AO116" s="48">
        <v>28</v>
      </c>
      <c r="AP116" s="48"/>
      <c r="AQ116" s="48">
        <v>0</v>
      </c>
      <c r="AR116" s="48">
        <v>12</v>
      </c>
      <c r="AS116" s="48"/>
      <c r="AT116" s="48">
        <v>0</v>
      </c>
      <c r="AU116" s="48">
        <v>0</v>
      </c>
      <c r="AV116" s="48">
        <v>0</v>
      </c>
      <c r="AW116" s="48">
        <v>0</v>
      </c>
      <c r="AX116" s="48">
        <v>40</v>
      </c>
      <c r="AY116" s="48">
        <v>0</v>
      </c>
      <c r="AZ116" s="48">
        <v>60</v>
      </c>
      <c r="BA116" s="48">
        <v>100</v>
      </c>
      <c r="BB116" s="48">
        <v>0</v>
      </c>
      <c r="BC116" s="48">
        <v>28</v>
      </c>
      <c r="BD116" s="48">
        <v>0</v>
      </c>
      <c r="BE116" s="48">
        <v>12</v>
      </c>
      <c r="BF116" s="48">
        <v>0</v>
      </c>
      <c r="BG116" s="48">
        <v>0</v>
      </c>
      <c r="BH116" s="48">
        <v>0</v>
      </c>
      <c r="BI116" s="48">
        <v>0</v>
      </c>
      <c r="BJ116" s="48">
        <v>0</v>
      </c>
      <c r="BK116" s="48">
        <v>0</v>
      </c>
      <c r="BL116" s="48">
        <v>40</v>
      </c>
      <c r="BM116" s="48"/>
      <c r="BN116" s="48"/>
      <c r="BO116" s="48">
        <v>1</v>
      </c>
      <c r="BP116" s="48">
        <v>1</v>
      </c>
      <c r="BQ116" s="48"/>
      <c r="BR116" s="48"/>
      <c r="BS116" s="48"/>
      <c r="BT116" s="48">
        <v>0</v>
      </c>
      <c r="BU116" s="47" t="s">
        <v>870</v>
      </c>
    </row>
    <row r="117" spans="1:73" x14ac:dyDescent="0.35">
      <c r="A117" s="47" t="s">
        <v>1567</v>
      </c>
      <c r="B117" s="47" t="s">
        <v>1568</v>
      </c>
      <c r="C117" s="47" t="s">
        <v>56</v>
      </c>
      <c r="D117" s="47" t="s">
        <v>1569</v>
      </c>
      <c r="E117" s="427">
        <v>6</v>
      </c>
      <c r="F117" s="427">
        <v>2026</v>
      </c>
      <c r="G117" s="47" t="s">
        <v>131</v>
      </c>
      <c r="H117" s="47" t="s">
        <v>58</v>
      </c>
      <c r="I117" s="47" t="s">
        <v>59</v>
      </c>
      <c r="J117" s="47" t="s">
        <v>98</v>
      </c>
      <c r="K117" s="47" t="s">
        <v>98</v>
      </c>
      <c r="L117" s="47" t="s">
        <v>98</v>
      </c>
      <c r="M117" s="47" t="s">
        <v>98</v>
      </c>
      <c r="N117" s="47"/>
      <c r="O117" s="369" t="s">
        <v>100</v>
      </c>
      <c r="P117" s="370"/>
      <c r="Q117" s="47"/>
      <c r="R117" s="47"/>
      <c r="S117" s="47"/>
      <c r="T117" s="47" t="s">
        <v>98</v>
      </c>
      <c r="U117" s="47" t="s">
        <v>98</v>
      </c>
      <c r="V117" s="369" t="s">
        <v>100</v>
      </c>
      <c r="W117" s="370" t="s">
        <v>108</v>
      </c>
      <c r="X117" s="47" t="s">
        <v>98</v>
      </c>
      <c r="Y117" s="47" t="s">
        <v>98</v>
      </c>
      <c r="Z117" s="47" t="s">
        <v>98</v>
      </c>
      <c r="AA117" s="47" t="s">
        <v>98</v>
      </c>
      <c r="AB117" s="47"/>
      <c r="AC117" s="369" t="s">
        <v>108</v>
      </c>
      <c r="AD117" s="370"/>
      <c r="AE117" s="47" t="s">
        <v>98</v>
      </c>
      <c r="AF117" s="47"/>
      <c r="AG117" s="47"/>
      <c r="AH117" s="47"/>
      <c r="AI117" s="47" t="s">
        <v>100</v>
      </c>
      <c r="AJ117" s="369" t="s">
        <v>108</v>
      </c>
      <c r="AK117" s="370"/>
      <c r="AL117" s="47" t="s">
        <v>98</v>
      </c>
      <c r="AM117" s="47"/>
      <c r="AN117" s="221"/>
      <c r="AO117" s="48">
        <v>36</v>
      </c>
      <c r="AP117" s="48"/>
      <c r="AQ117" s="48">
        <v>0</v>
      </c>
      <c r="AR117" s="48">
        <v>28</v>
      </c>
      <c r="AS117" s="48"/>
      <c r="AT117" s="48">
        <v>8</v>
      </c>
      <c r="AU117" s="48">
        <v>0</v>
      </c>
      <c r="AV117" s="48">
        <v>0</v>
      </c>
      <c r="AW117" s="48">
        <v>0</v>
      </c>
      <c r="AX117" s="48">
        <v>72</v>
      </c>
      <c r="AY117" s="48">
        <v>0</v>
      </c>
      <c r="AZ117" s="48">
        <v>32</v>
      </c>
      <c r="BA117" s="48">
        <v>104</v>
      </c>
      <c r="BB117" s="48">
        <v>0</v>
      </c>
      <c r="BC117" s="48">
        <v>36</v>
      </c>
      <c r="BD117" s="48">
        <v>0</v>
      </c>
      <c r="BE117" s="48">
        <v>28</v>
      </c>
      <c r="BF117" s="48">
        <v>0</v>
      </c>
      <c r="BG117" s="48">
        <v>0</v>
      </c>
      <c r="BH117" s="48">
        <v>8</v>
      </c>
      <c r="BI117" s="48">
        <v>0</v>
      </c>
      <c r="BJ117" s="48">
        <v>0</v>
      </c>
      <c r="BK117" s="48">
        <v>0</v>
      </c>
      <c r="BL117" s="48">
        <v>72</v>
      </c>
      <c r="BM117" s="48"/>
      <c r="BN117" s="48"/>
      <c r="BO117" s="48">
        <v>4</v>
      </c>
      <c r="BP117" s="48">
        <v>3</v>
      </c>
      <c r="BQ117" s="48"/>
      <c r="BR117" s="48"/>
      <c r="BS117" s="48"/>
      <c r="BT117" s="48">
        <v>0</v>
      </c>
      <c r="BU117" s="47" t="s">
        <v>1068</v>
      </c>
    </row>
    <row r="118" spans="1:73" x14ac:dyDescent="0.35">
      <c r="A118" s="47" t="s">
        <v>1570</v>
      </c>
      <c r="B118" s="47" t="s">
        <v>1571</v>
      </c>
      <c r="C118" s="47" t="s">
        <v>56</v>
      </c>
      <c r="D118" s="47" t="s">
        <v>1572</v>
      </c>
      <c r="E118" s="427">
        <v>6</v>
      </c>
      <c r="F118" s="427">
        <v>2026</v>
      </c>
      <c r="G118" s="47" t="s">
        <v>131</v>
      </c>
      <c r="H118" s="47" t="s">
        <v>58</v>
      </c>
      <c r="I118" s="47" t="s">
        <v>57</v>
      </c>
      <c r="J118" s="47" t="s">
        <v>98</v>
      </c>
      <c r="K118" s="47" t="s">
        <v>98</v>
      </c>
      <c r="L118" s="47"/>
      <c r="M118" s="47"/>
      <c r="N118" s="47" t="s">
        <v>98</v>
      </c>
      <c r="O118" s="369"/>
      <c r="P118" s="370"/>
      <c r="Q118" s="47"/>
      <c r="R118" s="47" t="s">
        <v>98</v>
      </c>
      <c r="S118" s="47" t="s">
        <v>98</v>
      </c>
      <c r="T118" s="47" t="s">
        <v>98</v>
      </c>
      <c r="U118" s="47" t="s">
        <v>98</v>
      </c>
      <c r="V118" s="369"/>
      <c r="W118" s="370"/>
      <c r="X118" s="47"/>
      <c r="Y118" s="47"/>
      <c r="Z118" s="47"/>
      <c r="AA118" s="47" t="s">
        <v>98</v>
      </c>
      <c r="AB118" s="47"/>
      <c r="AC118" s="369"/>
      <c r="AD118" s="370"/>
      <c r="AE118" s="47"/>
      <c r="AF118" s="47"/>
      <c r="AG118" s="47"/>
      <c r="AH118" s="47"/>
      <c r="AI118" s="47"/>
      <c r="AJ118" s="369"/>
      <c r="AK118" s="370"/>
      <c r="AL118" s="47"/>
      <c r="AM118" s="47"/>
      <c r="AN118" s="221"/>
      <c r="AO118" s="48">
        <v>16</v>
      </c>
      <c r="AP118" s="48"/>
      <c r="AQ118" s="48">
        <v>0</v>
      </c>
      <c r="AR118" s="48">
        <v>0</v>
      </c>
      <c r="AS118" s="48"/>
      <c r="AT118" s="48">
        <v>0</v>
      </c>
      <c r="AU118" s="48">
        <v>0</v>
      </c>
      <c r="AV118" s="48">
        <v>0</v>
      </c>
      <c r="AW118" s="48">
        <v>0</v>
      </c>
      <c r="AX118" s="48">
        <v>16</v>
      </c>
      <c r="AY118" s="48">
        <v>0</v>
      </c>
      <c r="AZ118" s="48">
        <v>30</v>
      </c>
      <c r="BA118" s="48">
        <v>46</v>
      </c>
      <c r="BB118" s="48">
        <v>0</v>
      </c>
      <c r="BC118" s="48">
        <v>16</v>
      </c>
      <c r="BD118" s="48">
        <v>0</v>
      </c>
      <c r="BE118" s="48">
        <v>0</v>
      </c>
      <c r="BF118" s="48">
        <v>0</v>
      </c>
      <c r="BG118" s="48">
        <v>0</v>
      </c>
      <c r="BH118" s="48">
        <v>0</v>
      </c>
      <c r="BI118" s="48">
        <v>0</v>
      </c>
      <c r="BJ118" s="48">
        <v>0</v>
      </c>
      <c r="BK118" s="48">
        <v>0</v>
      </c>
      <c r="BL118" s="48">
        <v>16</v>
      </c>
      <c r="BM118" s="48"/>
      <c r="BN118" s="48"/>
      <c r="BO118" s="48"/>
      <c r="BP118" s="48"/>
      <c r="BQ118" s="48"/>
      <c r="BR118" s="48"/>
      <c r="BS118" s="48"/>
      <c r="BT118" s="48">
        <v>0</v>
      </c>
      <c r="BU118" s="47" t="s">
        <v>1068</v>
      </c>
    </row>
    <row r="119" spans="1:73" x14ac:dyDescent="0.35">
      <c r="A119" s="47" t="s">
        <v>1573</v>
      </c>
      <c r="B119" s="47" t="s">
        <v>1574</v>
      </c>
      <c r="C119" s="47" t="s">
        <v>56</v>
      </c>
      <c r="D119" s="47" t="s">
        <v>1575</v>
      </c>
      <c r="E119" s="427">
        <v>6</v>
      </c>
      <c r="F119" s="427">
        <v>2026</v>
      </c>
      <c r="G119" s="47" t="s">
        <v>131</v>
      </c>
      <c r="H119" s="47" t="s">
        <v>58</v>
      </c>
      <c r="I119" s="47" t="s">
        <v>60</v>
      </c>
      <c r="J119" s="47" t="s">
        <v>98</v>
      </c>
      <c r="K119" s="47" t="s">
        <v>98</v>
      </c>
      <c r="L119" s="47" t="s">
        <v>98</v>
      </c>
      <c r="M119" s="47" t="s">
        <v>98</v>
      </c>
      <c r="N119" s="47" t="s">
        <v>100</v>
      </c>
      <c r="O119" s="369"/>
      <c r="P119" s="370"/>
      <c r="Q119" s="47" t="s">
        <v>98</v>
      </c>
      <c r="R119" s="47"/>
      <c r="S119" s="47" t="s">
        <v>98</v>
      </c>
      <c r="T119" s="47" t="s">
        <v>98</v>
      </c>
      <c r="U119" s="47" t="s">
        <v>98</v>
      </c>
      <c r="V119" s="369" t="s">
        <v>100</v>
      </c>
      <c r="W119" s="370"/>
      <c r="X119" s="47" t="s">
        <v>98</v>
      </c>
      <c r="Y119" s="47" t="s">
        <v>98</v>
      </c>
      <c r="Z119" s="47" t="s">
        <v>98</v>
      </c>
      <c r="AA119" s="47" t="s">
        <v>98</v>
      </c>
      <c r="AB119" s="47" t="s">
        <v>100</v>
      </c>
      <c r="AC119" s="369"/>
      <c r="AD119" s="370"/>
      <c r="AE119" s="47" t="s">
        <v>98</v>
      </c>
      <c r="AF119" s="47" t="s">
        <v>98</v>
      </c>
      <c r="AG119" s="47" t="s">
        <v>98</v>
      </c>
      <c r="AH119" s="47" t="s">
        <v>98</v>
      </c>
      <c r="AI119" s="47" t="s">
        <v>100</v>
      </c>
      <c r="AJ119" s="369"/>
      <c r="AK119" s="370"/>
      <c r="AL119" s="47"/>
      <c r="AM119" s="47"/>
      <c r="AN119" s="221"/>
      <c r="AO119" s="48">
        <v>48</v>
      </c>
      <c r="AP119" s="48"/>
      <c r="AQ119" s="48">
        <v>0</v>
      </c>
      <c r="AR119" s="48">
        <v>0</v>
      </c>
      <c r="AS119" s="48"/>
      <c r="AT119" s="48">
        <v>0</v>
      </c>
      <c r="AU119" s="48">
        <v>0</v>
      </c>
      <c r="AV119" s="48">
        <v>0</v>
      </c>
      <c r="AW119" s="48">
        <v>0</v>
      </c>
      <c r="AX119" s="48">
        <v>48</v>
      </c>
      <c r="AY119" s="48">
        <v>0</v>
      </c>
      <c r="AZ119" s="48">
        <v>40</v>
      </c>
      <c r="BA119" s="48">
        <v>88</v>
      </c>
      <c r="BB119" s="48">
        <v>0</v>
      </c>
      <c r="BC119" s="48">
        <v>48</v>
      </c>
      <c r="BD119" s="48">
        <v>0</v>
      </c>
      <c r="BE119" s="48">
        <v>0</v>
      </c>
      <c r="BF119" s="48">
        <v>0</v>
      </c>
      <c r="BG119" s="48">
        <v>0</v>
      </c>
      <c r="BH119" s="48">
        <v>0</v>
      </c>
      <c r="BI119" s="48">
        <v>0</v>
      </c>
      <c r="BJ119" s="48">
        <v>0</v>
      </c>
      <c r="BK119" s="48">
        <v>0</v>
      </c>
      <c r="BL119" s="48">
        <v>48</v>
      </c>
      <c r="BM119" s="48"/>
      <c r="BN119" s="48"/>
      <c r="BO119" s="48"/>
      <c r="BP119" s="48"/>
      <c r="BQ119" s="48"/>
      <c r="BR119" s="48"/>
      <c r="BS119" s="48"/>
      <c r="BT119" s="48">
        <v>0</v>
      </c>
      <c r="BU119" s="47" t="s">
        <v>1068</v>
      </c>
    </row>
    <row r="120" spans="1:73" x14ac:dyDescent="0.35">
      <c r="A120" s="47" t="s">
        <v>1576</v>
      </c>
      <c r="B120" s="47" t="s">
        <v>1577</v>
      </c>
      <c r="C120" s="47" t="s">
        <v>56</v>
      </c>
      <c r="D120" s="47" t="s">
        <v>1578</v>
      </c>
      <c r="E120" s="427">
        <v>6</v>
      </c>
      <c r="F120" s="427">
        <v>2026</v>
      </c>
      <c r="G120" s="47" t="s">
        <v>131</v>
      </c>
      <c r="H120" s="47" t="s">
        <v>58</v>
      </c>
      <c r="I120" s="47" t="s">
        <v>57</v>
      </c>
      <c r="J120" s="47" t="s">
        <v>98</v>
      </c>
      <c r="K120" s="47"/>
      <c r="L120" s="47" t="s">
        <v>98</v>
      </c>
      <c r="M120" s="47" t="s">
        <v>98</v>
      </c>
      <c r="N120" s="47" t="s">
        <v>100</v>
      </c>
      <c r="O120" s="369"/>
      <c r="P120" s="370"/>
      <c r="Q120" s="47" t="s">
        <v>98</v>
      </c>
      <c r="R120" s="47" t="s">
        <v>98</v>
      </c>
      <c r="S120" s="47" t="s">
        <v>98</v>
      </c>
      <c r="T120" s="47" t="s">
        <v>98</v>
      </c>
      <c r="U120" s="47" t="s">
        <v>100</v>
      </c>
      <c r="V120" s="369" t="s">
        <v>104</v>
      </c>
      <c r="W120" s="370"/>
      <c r="X120" s="47" t="s">
        <v>98</v>
      </c>
      <c r="Y120" s="47" t="s">
        <v>98</v>
      </c>
      <c r="Z120" s="47" t="s">
        <v>98</v>
      </c>
      <c r="AA120" s="47" t="s">
        <v>98</v>
      </c>
      <c r="AB120" s="47" t="s">
        <v>100</v>
      </c>
      <c r="AC120" s="369"/>
      <c r="AD120" s="370"/>
      <c r="AE120" s="47"/>
      <c r="AF120" s="47" t="s">
        <v>98</v>
      </c>
      <c r="AG120" s="47" t="s">
        <v>98</v>
      </c>
      <c r="AH120" s="47" t="s">
        <v>98</v>
      </c>
      <c r="AI120" s="47" t="s">
        <v>98</v>
      </c>
      <c r="AJ120" s="369" t="s">
        <v>100</v>
      </c>
      <c r="AK120" s="370" t="s">
        <v>108</v>
      </c>
      <c r="AL120" s="47"/>
      <c r="AM120" s="47"/>
      <c r="AN120" s="221"/>
      <c r="AO120" s="48">
        <v>46</v>
      </c>
      <c r="AP120" s="48"/>
      <c r="AQ120" s="48">
        <v>0</v>
      </c>
      <c r="AR120" s="48">
        <v>20</v>
      </c>
      <c r="AS120" s="48"/>
      <c r="AT120" s="48">
        <v>0</v>
      </c>
      <c r="AU120" s="48">
        <v>0</v>
      </c>
      <c r="AV120" s="48">
        <v>0</v>
      </c>
      <c r="AW120" s="48">
        <v>0</v>
      </c>
      <c r="AX120" s="48">
        <v>66</v>
      </c>
      <c r="AY120" s="48">
        <v>0</v>
      </c>
      <c r="AZ120" s="48">
        <v>32</v>
      </c>
      <c r="BA120" s="48">
        <v>98</v>
      </c>
      <c r="BB120" s="48">
        <v>0</v>
      </c>
      <c r="BC120" s="48">
        <v>46</v>
      </c>
      <c r="BD120" s="48">
        <v>0</v>
      </c>
      <c r="BE120" s="48">
        <v>20</v>
      </c>
      <c r="BF120" s="48">
        <v>0</v>
      </c>
      <c r="BG120" s="48">
        <v>0</v>
      </c>
      <c r="BH120" s="48">
        <v>0</v>
      </c>
      <c r="BI120" s="48">
        <v>0</v>
      </c>
      <c r="BJ120" s="48">
        <v>0</v>
      </c>
      <c r="BK120" s="48">
        <v>0</v>
      </c>
      <c r="BL120" s="48">
        <v>66</v>
      </c>
      <c r="BM120" s="48"/>
      <c r="BN120" s="48"/>
      <c r="BO120" s="48">
        <v>2</v>
      </c>
      <c r="BP120" s="48">
        <v>2</v>
      </c>
      <c r="BQ120" s="48"/>
      <c r="BR120" s="48"/>
      <c r="BS120" s="48"/>
      <c r="BT120" s="48">
        <v>0</v>
      </c>
      <c r="BU120" s="47" t="s">
        <v>1068</v>
      </c>
    </row>
    <row r="121" spans="1:73" x14ac:dyDescent="0.35">
      <c r="A121" s="47" t="s">
        <v>1579</v>
      </c>
      <c r="B121" s="47" t="s">
        <v>1580</v>
      </c>
      <c r="C121" s="47" t="s">
        <v>56</v>
      </c>
      <c r="D121" s="47" t="s">
        <v>1581</v>
      </c>
      <c r="E121" s="427">
        <v>6</v>
      </c>
      <c r="F121" s="427">
        <v>2026</v>
      </c>
      <c r="G121" s="47" t="s">
        <v>131</v>
      </c>
      <c r="H121" s="47" t="s">
        <v>58</v>
      </c>
      <c r="I121" s="47" t="s">
        <v>59</v>
      </c>
      <c r="J121" s="47"/>
      <c r="K121" s="47" t="s">
        <v>98</v>
      </c>
      <c r="L121" s="47" t="s">
        <v>98</v>
      </c>
      <c r="M121" s="47" t="s">
        <v>98</v>
      </c>
      <c r="N121" s="47" t="s">
        <v>98</v>
      </c>
      <c r="O121" s="369"/>
      <c r="P121" s="370"/>
      <c r="Q121" s="47" t="s">
        <v>98</v>
      </c>
      <c r="R121" s="47" t="s">
        <v>98</v>
      </c>
      <c r="S121" s="47"/>
      <c r="T121" s="47" t="s">
        <v>98</v>
      </c>
      <c r="U121" s="47"/>
      <c r="V121" s="369"/>
      <c r="W121" s="370"/>
      <c r="X121" s="47" t="s">
        <v>98</v>
      </c>
      <c r="Y121" s="47" t="s">
        <v>98</v>
      </c>
      <c r="Z121" s="47" t="s">
        <v>98</v>
      </c>
      <c r="AA121" s="47" t="s">
        <v>98</v>
      </c>
      <c r="AB121" s="47"/>
      <c r="AC121" s="369"/>
      <c r="AD121" s="370"/>
      <c r="AE121" s="47" t="s">
        <v>98</v>
      </c>
      <c r="AF121" s="47" t="s">
        <v>98</v>
      </c>
      <c r="AG121" s="47" t="s">
        <v>98</v>
      </c>
      <c r="AH121" s="47" t="s">
        <v>98</v>
      </c>
      <c r="AI121" s="47" t="s">
        <v>100</v>
      </c>
      <c r="AJ121" s="369"/>
      <c r="AK121" s="370"/>
      <c r="AL121" s="47" t="s">
        <v>98</v>
      </c>
      <c r="AM121" s="47" t="s">
        <v>98</v>
      </c>
      <c r="AN121" s="221"/>
      <c r="AO121" s="48">
        <v>38</v>
      </c>
      <c r="AP121" s="48"/>
      <c r="AQ121" s="48">
        <v>0</v>
      </c>
      <c r="AR121" s="48">
        <v>0</v>
      </c>
      <c r="AS121" s="48"/>
      <c r="AT121" s="48">
        <v>0</v>
      </c>
      <c r="AU121" s="48">
        <v>0</v>
      </c>
      <c r="AV121" s="48">
        <v>0</v>
      </c>
      <c r="AW121" s="48">
        <v>0</v>
      </c>
      <c r="AX121" s="48">
        <v>38</v>
      </c>
      <c r="AY121" s="48">
        <v>0</v>
      </c>
      <c r="AZ121" s="48">
        <v>36</v>
      </c>
      <c r="BA121" s="48">
        <v>74</v>
      </c>
      <c r="BB121" s="48">
        <v>0</v>
      </c>
      <c r="BC121" s="48">
        <v>38</v>
      </c>
      <c r="BD121" s="48">
        <v>0</v>
      </c>
      <c r="BE121" s="48">
        <v>0</v>
      </c>
      <c r="BF121" s="48">
        <v>0</v>
      </c>
      <c r="BG121" s="48">
        <v>0</v>
      </c>
      <c r="BH121" s="48">
        <v>0</v>
      </c>
      <c r="BI121" s="48">
        <v>0</v>
      </c>
      <c r="BJ121" s="48">
        <v>0</v>
      </c>
      <c r="BK121" s="48">
        <v>0</v>
      </c>
      <c r="BL121" s="48">
        <v>38</v>
      </c>
      <c r="BM121" s="48"/>
      <c r="BN121" s="48"/>
      <c r="BO121" s="48"/>
      <c r="BP121" s="48"/>
      <c r="BQ121" s="48"/>
      <c r="BR121" s="48"/>
      <c r="BS121" s="48"/>
      <c r="BT121" s="48">
        <v>0</v>
      </c>
      <c r="BU121" s="47" t="s">
        <v>1068</v>
      </c>
    </row>
    <row r="122" spans="1:73" x14ac:dyDescent="0.35">
      <c r="A122" s="47" t="s">
        <v>1582</v>
      </c>
      <c r="B122" s="47" t="s">
        <v>1583</v>
      </c>
      <c r="C122" s="47" t="s">
        <v>56</v>
      </c>
      <c r="D122" s="47" t="s">
        <v>1584</v>
      </c>
      <c r="E122" s="427">
        <v>6</v>
      </c>
      <c r="F122" s="427">
        <v>2026</v>
      </c>
      <c r="G122" s="47" t="s">
        <v>131</v>
      </c>
      <c r="H122" s="47" t="s">
        <v>58</v>
      </c>
      <c r="I122" s="47" t="s">
        <v>57</v>
      </c>
      <c r="J122" s="47" t="s">
        <v>98</v>
      </c>
      <c r="K122" s="47" t="s">
        <v>98</v>
      </c>
      <c r="L122" s="47" t="s">
        <v>98</v>
      </c>
      <c r="M122" s="47"/>
      <c r="N122" s="47" t="s">
        <v>98</v>
      </c>
      <c r="O122" s="369" t="s">
        <v>100</v>
      </c>
      <c r="P122" s="370"/>
      <c r="Q122" s="47"/>
      <c r="R122" s="47" t="s">
        <v>98</v>
      </c>
      <c r="S122" s="47" t="s">
        <v>98</v>
      </c>
      <c r="T122" s="47"/>
      <c r="U122" s="47" t="s">
        <v>98</v>
      </c>
      <c r="V122" s="369"/>
      <c r="W122" s="370" t="s">
        <v>108</v>
      </c>
      <c r="X122" s="47" t="s">
        <v>98</v>
      </c>
      <c r="Y122" s="47" t="s">
        <v>98</v>
      </c>
      <c r="Z122" s="47" t="s">
        <v>98</v>
      </c>
      <c r="AA122" s="47" t="s">
        <v>98</v>
      </c>
      <c r="AB122" s="47"/>
      <c r="AC122" s="369"/>
      <c r="AD122" s="370"/>
      <c r="AE122" s="47"/>
      <c r="AF122" s="47"/>
      <c r="AG122" s="47"/>
      <c r="AH122" s="47"/>
      <c r="AI122" s="47"/>
      <c r="AJ122" s="369"/>
      <c r="AK122" s="370"/>
      <c r="AL122" s="47"/>
      <c r="AM122" s="47"/>
      <c r="AN122" s="221"/>
      <c r="AO122" s="48">
        <v>26</v>
      </c>
      <c r="AP122" s="48"/>
      <c r="AQ122" s="48">
        <v>0</v>
      </c>
      <c r="AR122" s="48">
        <v>12</v>
      </c>
      <c r="AS122" s="48"/>
      <c r="AT122" s="48">
        <v>0</v>
      </c>
      <c r="AU122" s="48">
        <v>0</v>
      </c>
      <c r="AV122" s="48">
        <v>0</v>
      </c>
      <c r="AW122" s="48">
        <v>0</v>
      </c>
      <c r="AX122" s="48">
        <v>38</v>
      </c>
      <c r="AY122" s="48">
        <v>0</v>
      </c>
      <c r="AZ122" s="48">
        <v>42</v>
      </c>
      <c r="BA122" s="48">
        <v>80</v>
      </c>
      <c r="BB122" s="48">
        <v>0</v>
      </c>
      <c r="BC122" s="48">
        <v>26</v>
      </c>
      <c r="BD122" s="48">
        <v>0</v>
      </c>
      <c r="BE122" s="48">
        <v>12</v>
      </c>
      <c r="BF122" s="48">
        <v>0</v>
      </c>
      <c r="BG122" s="48">
        <v>0</v>
      </c>
      <c r="BH122" s="48">
        <v>0</v>
      </c>
      <c r="BI122" s="48">
        <v>0</v>
      </c>
      <c r="BJ122" s="48">
        <v>0</v>
      </c>
      <c r="BK122" s="48">
        <v>0</v>
      </c>
      <c r="BL122" s="48">
        <v>38</v>
      </c>
      <c r="BM122" s="48"/>
      <c r="BN122" s="48"/>
      <c r="BO122" s="48">
        <v>1</v>
      </c>
      <c r="BP122" s="48">
        <v>1</v>
      </c>
      <c r="BQ122" s="48"/>
      <c r="BR122" s="48"/>
      <c r="BS122" s="48"/>
      <c r="BT122" s="48">
        <v>0</v>
      </c>
      <c r="BU122" s="47" t="s">
        <v>1068</v>
      </c>
    </row>
    <row r="123" spans="1:73" x14ac:dyDescent="0.35">
      <c r="A123" s="47" t="s">
        <v>1585</v>
      </c>
      <c r="B123" s="47" t="s">
        <v>1586</v>
      </c>
      <c r="C123" s="47" t="s">
        <v>56</v>
      </c>
      <c r="D123" s="47" t="s">
        <v>1587</v>
      </c>
      <c r="E123" s="427">
        <v>6</v>
      </c>
      <c r="F123" s="427">
        <v>2026</v>
      </c>
      <c r="G123" s="47" t="s">
        <v>131</v>
      </c>
      <c r="H123" s="47" t="s">
        <v>58</v>
      </c>
      <c r="I123" s="47" t="s">
        <v>57</v>
      </c>
      <c r="J123" s="47" t="s">
        <v>98</v>
      </c>
      <c r="K123" s="47" t="s">
        <v>98</v>
      </c>
      <c r="L123" s="47"/>
      <c r="M123" s="47"/>
      <c r="N123" s="47" t="s">
        <v>2171</v>
      </c>
      <c r="O123" s="369"/>
      <c r="P123" s="370"/>
      <c r="Q123" s="47" t="s">
        <v>98</v>
      </c>
      <c r="R123" s="47"/>
      <c r="S123" s="47" t="s">
        <v>98</v>
      </c>
      <c r="T123" s="47" t="s">
        <v>98</v>
      </c>
      <c r="U123" s="47" t="s">
        <v>98</v>
      </c>
      <c r="V123" s="369" t="s">
        <v>100</v>
      </c>
      <c r="W123" s="370"/>
      <c r="X123" s="47" t="s">
        <v>98</v>
      </c>
      <c r="Y123" s="47" t="s">
        <v>98</v>
      </c>
      <c r="Z123" s="47" t="s">
        <v>98</v>
      </c>
      <c r="AA123" s="47"/>
      <c r="AB123" s="47"/>
      <c r="AC123" s="369"/>
      <c r="AD123" s="370"/>
      <c r="AE123" s="47"/>
      <c r="AF123" s="47" t="s">
        <v>98</v>
      </c>
      <c r="AG123" s="47" t="s">
        <v>98</v>
      </c>
      <c r="AH123" s="47" t="s">
        <v>98</v>
      </c>
      <c r="AI123" s="47" t="s">
        <v>98</v>
      </c>
      <c r="AJ123" s="369"/>
      <c r="AK123" s="370"/>
      <c r="AL123" s="47"/>
      <c r="AM123" s="47" t="s">
        <v>98</v>
      </c>
      <c r="AN123" s="221"/>
      <c r="AO123" s="430">
        <v>34.25</v>
      </c>
      <c r="AP123" s="48"/>
      <c r="AQ123" s="48">
        <v>0</v>
      </c>
      <c r="AR123" s="48">
        <v>0</v>
      </c>
      <c r="AS123" s="48"/>
      <c r="AT123" s="48">
        <v>0</v>
      </c>
      <c r="AU123" s="48">
        <v>0</v>
      </c>
      <c r="AV123" s="48">
        <v>0</v>
      </c>
      <c r="AW123" s="48">
        <v>0</v>
      </c>
      <c r="AX123" s="430">
        <v>34.25</v>
      </c>
      <c r="AY123" s="48">
        <v>0</v>
      </c>
      <c r="AZ123" s="48">
        <v>36</v>
      </c>
      <c r="BA123" s="430">
        <v>70.25</v>
      </c>
      <c r="BB123" s="48">
        <v>0</v>
      </c>
      <c r="BC123" s="430">
        <v>34.25</v>
      </c>
      <c r="BD123" s="48">
        <v>0</v>
      </c>
      <c r="BE123" s="48">
        <v>0</v>
      </c>
      <c r="BF123" s="48">
        <v>0</v>
      </c>
      <c r="BG123" s="48">
        <v>0</v>
      </c>
      <c r="BH123" s="48">
        <v>0</v>
      </c>
      <c r="BI123" s="48">
        <v>0</v>
      </c>
      <c r="BJ123" s="48">
        <v>0</v>
      </c>
      <c r="BK123" s="48">
        <v>0</v>
      </c>
      <c r="BL123" s="430">
        <v>34.25</v>
      </c>
      <c r="BM123" s="48"/>
      <c r="BN123" s="48"/>
      <c r="BO123" s="48"/>
      <c r="BP123" s="48"/>
      <c r="BQ123" s="48"/>
      <c r="BR123" s="48"/>
      <c r="BS123" s="48"/>
      <c r="BT123" s="48">
        <v>0</v>
      </c>
      <c r="BU123" s="47" t="s">
        <v>1068</v>
      </c>
    </row>
    <row r="124" spans="1:73" x14ac:dyDescent="0.35">
      <c r="A124" s="47" t="s">
        <v>1588</v>
      </c>
      <c r="B124" s="47" t="s">
        <v>1589</v>
      </c>
      <c r="C124" s="47" t="s">
        <v>56</v>
      </c>
      <c r="D124" s="47" t="s">
        <v>1590</v>
      </c>
      <c r="E124" s="427">
        <v>6</v>
      </c>
      <c r="F124" s="427">
        <v>2026</v>
      </c>
      <c r="G124" s="47" t="s">
        <v>131</v>
      </c>
      <c r="H124" s="47" t="s">
        <v>58</v>
      </c>
      <c r="I124" s="47" t="s">
        <v>57</v>
      </c>
      <c r="J124" s="47" t="s">
        <v>98</v>
      </c>
      <c r="K124" s="47" t="s">
        <v>98</v>
      </c>
      <c r="L124" s="47" t="s">
        <v>98</v>
      </c>
      <c r="M124" s="47"/>
      <c r="N124" s="47" t="s">
        <v>98</v>
      </c>
      <c r="O124" s="369" t="s">
        <v>100</v>
      </c>
      <c r="P124" s="370"/>
      <c r="Q124" s="47" t="s">
        <v>98</v>
      </c>
      <c r="R124" s="47" t="s">
        <v>98</v>
      </c>
      <c r="S124" s="47" t="s">
        <v>98</v>
      </c>
      <c r="T124" s="47" t="s">
        <v>98</v>
      </c>
      <c r="U124" s="47" t="s">
        <v>100</v>
      </c>
      <c r="V124" s="369"/>
      <c r="W124" s="370"/>
      <c r="X124" s="47" t="s">
        <v>98</v>
      </c>
      <c r="Y124" s="47" t="s">
        <v>98</v>
      </c>
      <c r="Z124" s="47" t="s">
        <v>98</v>
      </c>
      <c r="AA124" s="47" t="s">
        <v>98</v>
      </c>
      <c r="AB124" s="47"/>
      <c r="AC124" s="369"/>
      <c r="AD124" s="370"/>
      <c r="AE124" s="47" t="s">
        <v>98</v>
      </c>
      <c r="AF124" s="47" t="s">
        <v>98</v>
      </c>
      <c r="AG124" s="47" t="s">
        <v>98</v>
      </c>
      <c r="AH124" s="47" t="s">
        <v>98</v>
      </c>
      <c r="AI124" s="47" t="s">
        <v>100</v>
      </c>
      <c r="AJ124" s="369"/>
      <c r="AK124" s="370"/>
      <c r="AL124" s="47"/>
      <c r="AM124" s="47"/>
      <c r="AN124" s="221"/>
      <c r="AO124" s="48">
        <v>44</v>
      </c>
      <c r="AP124" s="48"/>
      <c r="AQ124" s="48">
        <v>0</v>
      </c>
      <c r="AR124" s="48">
        <v>0</v>
      </c>
      <c r="AS124" s="48"/>
      <c r="AT124" s="48">
        <v>0</v>
      </c>
      <c r="AU124" s="48">
        <v>0</v>
      </c>
      <c r="AV124" s="48">
        <v>0</v>
      </c>
      <c r="AW124" s="48">
        <v>0</v>
      </c>
      <c r="AX124" s="48">
        <v>44</v>
      </c>
      <c r="AY124" s="48">
        <v>0</v>
      </c>
      <c r="AZ124" s="48">
        <v>40</v>
      </c>
      <c r="BA124" s="48">
        <v>84</v>
      </c>
      <c r="BB124" s="48">
        <v>0</v>
      </c>
      <c r="BC124" s="48">
        <v>44</v>
      </c>
      <c r="BD124" s="48">
        <v>0</v>
      </c>
      <c r="BE124" s="48">
        <v>0</v>
      </c>
      <c r="BF124" s="48">
        <v>0</v>
      </c>
      <c r="BG124" s="48">
        <v>0</v>
      </c>
      <c r="BH124" s="48">
        <v>0</v>
      </c>
      <c r="BI124" s="48">
        <v>0</v>
      </c>
      <c r="BJ124" s="48">
        <v>0</v>
      </c>
      <c r="BK124" s="48">
        <v>0</v>
      </c>
      <c r="BL124" s="48">
        <v>44</v>
      </c>
      <c r="BM124" s="48"/>
      <c r="BN124" s="48"/>
      <c r="BO124" s="48"/>
      <c r="BP124" s="48"/>
      <c r="BQ124" s="48"/>
      <c r="BR124" s="48"/>
      <c r="BS124" s="48"/>
      <c r="BT124" s="48">
        <v>0</v>
      </c>
      <c r="BU124" s="47" t="s">
        <v>1068</v>
      </c>
    </row>
    <row r="125" spans="1:73" x14ac:dyDescent="0.35">
      <c r="A125" s="47" t="s">
        <v>1591</v>
      </c>
      <c r="B125" s="47" t="s">
        <v>1592</v>
      </c>
      <c r="C125" s="47" t="s">
        <v>56</v>
      </c>
      <c r="D125" s="47" t="s">
        <v>1593</v>
      </c>
      <c r="E125" s="427">
        <v>6</v>
      </c>
      <c r="F125" s="427">
        <v>2026</v>
      </c>
      <c r="G125" s="47" t="s">
        <v>131</v>
      </c>
      <c r="H125" s="47" t="s">
        <v>58</v>
      </c>
      <c r="I125" s="47" t="s">
        <v>57</v>
      </c>
      <c r="J125" s="47" t="s">
        <v>98</v>
      </c>
      <c r="K125" s="47" t="s">
        <v>98</v>
      </c>
      <c r="L125" s="47" t="s">
        <v>98</v>
      </c>
      <c r="M125" s="47" t="s">
        <v>98</v>
      </c>
      <c r="N125" s="47"/>
      <c r="O125" s="369"/>
      <c r="P125" s="370"/>
      <c r="Q125" s="47"/>
      <c r="R125" s="47"/>
      <c r="S125" s="47"/>
      <c r="T125" s="47"/>
      <c r="U125" s="47"/>
      <c r="V125" s="369"/>
      <c r="W125" s="370"/>
      <c r="X125" s="47"/>
      <c r="Y125" s="47"/>
      <c r="Z125" s="47"/>
      <c r="AA125" s="47" t="s">
        <v>98</v>
      </c>
      <c r="AB125" s="47" t="s">
        <v>98</v>
      </c>
      <c r="AC125" s="369" t="s">
        <v>100</v>
      </c>
      <c r="AD125" s="370"/>
      <c r="AE125" s="47" t="s">
        <v>98</v>
      </c>
      <c r="AF125" s="47"/>
      <c r="AG125" s="47"/>
      <c r="AH125" s="47"/>
      <c r="AI125" s="47"/>
      <c r="AJ125" s="369"/>
      <c r="AK125" s="370"/>
      <c r="AL125" s="47"/>
      <c r="AM125" s="47" t="s">
        <v>98</v>
      </c>
      <c r="AN125" s="221"/>
      <c r="AO125" s="48">
        <v>20</v>
      </c>
      <c r="AP125" s="48"/>
      <c r="AQ125" s="48">
        <v>0</v>
      </c>
      <c r="AR125" s="48">
        <v>0</v>
      </c>
      <c r="AS125" s="48"/>
      <c r="AT125" s="48">
        <v>0</v>
      </c>
      <c r="AU125" s="48">
        <v>0</v>
      </c>
      <c r="AV125" s="48">
        <v>0</v>
      </c>
      <c r="AW125" s="48">
        <v>0</v>
      </c>
      <c r="AX125" s="48">
        <v>20</v>
      </c>
      <c r="AY125" s="48">
        <v>0</v>
      </c>
      <c r="AZ125" s="48">
        <v>28</v>
      </c>
      <c r="BA125" s="48">
        <v>48</v>
      </c>
      <c r="BB125" s="48">
        <v>0</v>
      </c>
      <c r="BC125" s="48">
        <v>20</v>
      </c>
      <c r="BD125" s="48">
        <v>0</v>
      </c>
      <c r="BE125" s="48">
        <v>0</v>
      </c>
      <c r="BF125" s="48">
        <v>0</v>
      </c>
      <c r="BG125" s="48">
        <v>0</v>
      </c>
      <c r="BH125" s="48">
        <v>0</v>
      </c>
      <c r="BI125" s="48">
        <v>0</v>
      </c>
      <c r="BJ125" s="48">
        <v>0</v>
      </c>
      <c r="BK125" s="48">
        <v>0</v>
      </c>
      <c r="BL125" s="48">
        <v>20</v>
      </c>
      <c r="BM125" s="48"/>
      <c r="BN125" s="48"/>
      <c r="BO125" s="48"/>
      <c r="BP125" s="48"/>
      <c r="BQ125" s="48"/>
      <c r="BR125" s="48"/>
      <c r="BS125" s="48"/>
      <c r="BT125" s="48">
        <v>0</v>
      </c>
      <c r="BU125" s="47" t="s">
        <v>1068</v>
      </c>
    </row>
    <row r="126" spans="1:73" x14ac:dyDescent="0.35">
      <c r="A126" s="47" t="s">
        <v>1594</v>
      </c>
      <c r="B126" s="47" t="s">
        <v>1595</v>
      </c>
      <c r="C126" s="47" t="s">
        <v>56</v>
      </c>
      <c r="D126" s="47" t="s">
        <v>1596</v>
      </c>
      <c r="E126" s="427">
        <v>6</v>
      </c>
      <c r="F126" s="427">
        <v>2026</v>
      </c>
      <c r="G126" s="47" t="s">
        <v>131</v>
      </c>
      <c r="H126" s="47" t="s">
        <v>58</v>
      </c>
      <c r="I126" s="47" t="s">
        <v>63</v>
      </c>
      <c r="J126" s="47" t="s">
        <v>98</v>
      </c>
      <c r="K126" s="47"/>
      <c r="L126" s="47" t="s">
        <v>98</v>
      </c>
      <c r="M126" s="47"/>
      <c r="N126" s="47"/>
      <c r="O126" s="369"/>
      <c r="P126" s="370"/>
      <c r="Q126" s="47"/>
      <c r="R126" s="47"/>
      <c r="S126" s="47"/>
      <c r="T126" s="47"/>
      <c r="U126" s="47"/>
      <c r="V126" s="369"/>
      <c r="W126" s="370"/>
      <c r="X126" s="47"/>
      <c r="Y126" s="47"/>
      <c r="Z126" s="47"/>
      <c r="AA126" s="47"/>
      <c r="AB126" s="47"/>
      <c r="AC126" s="369"/>
      <c r="AD126" s="370"/>
      <c r="AE126" s="47"/>
      <c r="AF126" s="47"/>
      <c r="AG126" s="47"/>
      <c r="AH126" s="47"/>
      <c r="AI126" s="47"/>
      <c r="AJ126" s="369"/>
      <c r="AK126" s="370"/>
      <c r="AL126" s="47"/>
      <c r="AM126" s="47"/>
      <c r="AN126" s="221"/>
      <c r="AO126" s="48">
        <v>4</v>
      </c>
      <c r="AP126" s="48"/>
      <c r="AQ126" s="48">
        <v>0</v>
      </c>
      <c r="AR126" s="48">
        <v>0</v>
      </c>
      <c r="AS126" s="48"/>
      <c r="AT126" s="48">
        <v>0</v>
      </c>
      <c r="AU126" s="48">
        <v>0</v>
      </c>
      <c r="AV126" s="48">
        <v>0</v>
      </c>
      <c r="AW126" s="48">
        <v>0</v>
      </c>
      <c r="AX126" s="48">
        <v>4</v>
      </c>
      <c r="AY126" s="48">
        <v>0</v>
      </c>
      <c r="AZ126" s="48">
        <v>10</v>
      </c>
      <c r="BA126" s="48">
        <v>14</v>
      </c>
      <c r="BB126" s="48">
        <v>0</v>
      </c>
      <c r="BC126" s="48">
        <v>4</v>
      </c>
      <c r="BD126" s="48">
        <v>0</v>
      </c>
      <c r="BE126" s="48">
        <v>0</v>
      </c>
      <c r="BF126" s="48">
        <v>0</v>
      </c>
      <c r="BG126" s="48">
        <v>0</v>
      </c>
      <c r="BH126" s="48">
        <v>0</v>
      </c>
      <c r="BI126" s="48">
        <v>0</v>
      </c>
      <c r="BJ126" s="48">
        <v>0</v>
      </c>
      <c r="BK126" s="48">
        <v>0</v>
      </c>
      <c r="BL126" s="48">
        <v>4</v>
      </c>
      <c r="BM126" s="48"/>
      <c r="BN126" s="48"/>
      <c r="BO126" s="48"/>
      <c r="BP126" s="48"/>
      <c r="BQ126" s="48"/>
      <c r="BR126" s="48"/>
      <c r="BS126" s="48"/>
      <c r="BT126" s="48">
        <v>0</v>
      </c>
      <c r="BU126" s="47" t="s">
        <v>1068</v>
      </c>
    </row>
    <row r="127" spans="1:73" x14ac:dyDescent="0.35">
      <c r="A127" s="47" t="s">
        <v>1597</v>
      </c>
      <c r="B127" s="47" t="s">
        <v>1598</v>
      </c>
      <c r="C127" s="47" t="s">
        <v>56</v>
      </c>
      <c r="D127" s="47" t="s">
        <v>1599</v>
      </c>
      <c r="E127" s="427">
        <v>6</v>
      </c>
      <c r="F127" s="427">
        <v>2026</v>
      </c>
      <c r="G127" s="47" t="s">
        <v>131</v>
      </c>
      <c r="H127" s="47" t="s">
        <v>58</v>
      </c>
      <c r="I127" s="47" t="s">
        <v>57</v>
      </c>
      <c r="J127" s="47" t="s">
        <v>98</v>
      </c>
      <c r="K127" s="47" t="s">
        <v>98</v>
      </c>
      <c r="L127" s="47" t="s">
        <v>98</v>
      </c>
      <c r="M127" s="47" t="s">
        <v>98</v>
      </c>
      <c r="N127" s="47" t="s">
        <v>100</v>
      </c>
      <c r="O127" s="369"/>
      <c r="P127" s="370"/>
      <c r="Q127" s="47" t="s">
        <v>98</v>
      </c>
      <c r="R127" s="47" t="s">
        <v>98</v>
      </c>
      <c r="S127" s="47" t="s">
        <v>98</v>
      </c>
      <c r="T127" s="47" t="s">
        <v>98</v>
      </c>
      <c r="U127" s="47" t="s">
        <v>100</v>
      </c>
      <c r="V127" s="369"/>
      <c r="W127" s="370"/>
      <c r="X127" s="47" t="s">
        <v>98</v>
      </c>
      <c r="Y127" s="47" t="s">
        <v>98</v>
      </c>
      <c r="Z127" s="47" t="s">
        <v>98</v>
      </c>
      <c r="AA127" s="47" t="s">
        <v>98</v>
      </c>
      <c r="AB127" s="47" t="s">
        <v>100</v>
      </c>
      <c r="AC127" s="369"/>
      <c r="AD127" s="370"/>
      <c r="AE127" s="47" t="s">
        <v>98</v>
      </c>
      <c r="AF127" s="47" t="s">
        <v>98</v>
      </c>
      <c r="AG127" s="47" t="s">
        <v>98</v>
      </c>
      <c r="AH127" s="47"/>
      <c r="AI127" s="47"/>
      <c r="AJ127" s="369" t="s">
        <v>100</v>
      </c>
      <c r="AK127" s="370"/>
      <c r="AL127" s="47"/>
      <c r="AM127" s="47" t="s">
        <v>98</v>
      </c>
      <c r="AN127" s="221"/>
      <c r="AO127" s="48">
        <v>48</v>
      </c>
      <c r="AP127" s="48"/>
      <c r="AQ127" s="48">
        <v>0</v>
      </c>
      <c r="AR127" s="48">
        <v>0</v>
      </c>
      <c r="AS127" s="48"/>
      <c r="AT127" s="48">
        <v>0</v>
      </c>
      <c r="AU127" s="48">
        <v>0</v>
      </c>
      <c r="AV127" s="48">
        <v>0</v>
      </c>
      <c r="AW127" s="48">
        <v>0</v>
      </c>
      <c r="AX127" s="48">
        <v>48</v>
      </c>
      <c r="AY127" s="48">
        <v>0</v>
      </c>
      <c r="AZ127" s="48">
        <v>50</v>
      </c>
      <c r="BA127" s="48">
        <v>98</v>
      </c>
      <c r="BB127" s="48">
        <v>0</v>
      </c>
      <c r="BC127" s="48">
        <v>48</v>
      </c>
      <c r="BD127" s="48">
        <v>0</v>
      </c>
      <c r="BE127" s="48">
        <v>0</v>
      </c>
      <c r="BF127" s="48">
        <v>0</v>
      </c>
      <c r="BG127" s="48">
        <v>0</v>
      </c>
      <c r="BH127" s="48">
        <v>0</v>
      </c>
      <c r="BI127" s="48">
        <v>0</v>
      </c>
      <c r="BJ127" s="48">
        <v>0</v>
      </c>
      <c r="BK127" s="48">
        <v>0</v>
      </c>
      <c r="BL127" s="48">
        <v>48</v>
      </c>
      <c r="BM127" s="48"/>
      <c r="BN127" s="48"/>
      <c r="BO127" s="48"/>
      <c r="BP127" s="48"/>
      <c r="BQ127" s="48"/>
      <c r="BR127" s="48"/>
      <c r="BS127" s="48"/>
      <c r="BT127" s="48">
        <v>0</v>
      </c>
      <c r="BU127" s="47" t="s">
        <v>870</v>
      </c>
    </row>
    <row r="128" spans="1:73" x14ac:dyDescent="0.35">
      <c r="A128" s="47" t="s">
        <v>1600</v>
      </c>
      <c r="B128" s="47" t="s">
        <v>1601</v>
      </c>
      <c r="C128" s="47" t="s">
        <v>56</v>
      </c>
      <c r="D128" s="47" t="s">
        <v>1602</v>
      </c>
      <c r="E128" s="427">
        <v>6</v>
      </c>
      <c r="F128" s="427">
        <v>2026</v>
      </c>
      <c r="G128" s="47" t="s">
        <v>131</v>
      </c>
      <c r="H128" s="47" t="s">
        <v>58</v>
      </c>
      <c r="I128" s="47" t="s">
        <v>57</v>
      </c>
      <c r="J128" s="47" t="s">
        <v>98</v>
      </c>
      <c r="K128" s="47" t="s">
        <v>98</v>
      </c>
      <c r="L128" s="47" t="s">
        <v>98</v>
      </c>
      <c r="M128" s="47" t="s">
        <v>98</v>
      </c>
      <c r="N128" s="47"/>
      <c r="O128" s="369"/>
      <c r="P128" s="370"/>
      <c r="Q128" s="47" t="s">
        <v>98</v>
      </c>
      <c r="R128" s="47" t="s">
        <v>98</v>
      </c>
      <c r="S128" s="47" t="s">
        <v>98</v>
      </c>
      <c r="T128" s="47" t="s">
        <v>98</v>
      </c>
      <c r="U128" s="47" t="s">
        <v>100</v>
      </c>
      <c r="V128" s="369"/>
      <c r="W128" s="370"/>
      <c r="X128" s="47" t="s">
        <v>98</v>
      </c>
      <c r="Y128" s="47" t="s">
        <v>98</v>
      </c>
      <c r="Z128" s="47" t="s">
        <v>98</v>
      </c>
      <c r="AA128" s="47" t="s">
        <v>98</v>
      </c>
      <c r="AB128" s="47" t="s">
        <v>100</v>
      </c>
      <c r="AC128" s="369"/>
      <c r="AD128" s="370"/>
      <c r="AE128" s="47"/>
      <c r="AF128" s="47"/>
      <c r="AG128" s="47"/>
      <c r="AH128" s="47" t="s">
        <v>98</v>
      </c>
      <c r="AI128" s="47" t="s">
        <v>100</v>
      </c>
      <c r="AJ128" s="369"/>
      <c r="AK128" s="370"/>
      <c r="AL128" s="47" t="s">
        <v>98</v>
      </c>
      <c r="AM128" s="47" t="s">
        <v>98</v>
      </c>
      <c r="AN128" s="221"/>
      <c r="AO128" s="48">
        <v>42</v>
      </c>
      <c r="AP128" s="48"/>
      <c r="AQ128" s="48">
        <v>0</v>
      </c>
      <c r="AR128" s="48">
        <v>0</v>
      </c>
      <c r="AS128" s="48"/>
      <c r="AT128" s="48">
        <v>0</v>
      </c>
      <c r="AU128" s="48">
        <v>0</v>
      </c>
      <c r="AV128" s="48">
        <v>0</v>
      </c>
      <c r="AW128" s="48">
        <v>0</v>
      </c>
      <c r="AX128" s="48">
        <v>42</v>
      </c>
      <c r="AY128" s="48">
        <v>0</v>
      </c>
      <c r="AZ128" s="48">
        <v>14</v>
      </c>
      <c r="BA128" s="48">
        <v>56</v>
      </c>
      <c r="BB128" s="48">
        <v>0</v>
      </c>
      <c r="BC128" s="48">
        <v>42</v>
      </c>
      <c r="BD128" s="48">
        <v>0</v>
      </c>
      <c r="BE128" s="48">
        <v>0</v>
      </c>
      <c r="BF128" s="48">
        <v>0</v>
      </c>
      <c r="BG128" s="48">
        <v>0</v>
      </c>
      <c r="BH128" s="48">
        <v>0</v>
      </c>
      <c r="BI128" s="48">
        <v>0</v>
      </c>
      <c r="BJ128" s="48">
        <v>0</v>
      </c>
      <c r="BK128" s="48">
        <v>0</v>
      </c>
      <c r="BL128" s="48">
        <v>42</v>
      </c>
      <c r="BM128" s="48"/>
      <c r="BN128" s="48"/>
      <c r="BO128" s="48"/>
      <c r="BP128" s="48"/>
      <c r="BQ128" s="48"/>
      <c r="BR128" s="48"/>
      <c r="BS128" s="48"/>
      <c r="BT128" s="48">
        <v>0</v>
      </c>
      <c r="BU128" s="47" t="s">
        <v>870</v>
      </c>
    </row>
    <row r="129" spans="1:73" x14ac:dyDescent="0.35">
      <c r="A129" s="47" t="s">
        <v>1603</v>
      </c>
      <c r="B129" s="47" t="s">
        <v>1604</v>
      </c>
      <c r="C129" s="47" t="s">
        <v>56</v>
      </c>
      <c r="D129" s="47" t="s">
        <v>1605</v>
      </c>
      <c r="E129" s="427">
        <v>6</v>
      </c>
      <c r="F129" s="427">
        <v>2026</v>
      </c>
      <c r="G129" s="47" t="s">
        <v>131</v>
      </c>
      <c r="H129" s="47" t="s">
        <v>58</v>
      </c>
      <c r="I129" s="47" t="s">
        <v>57</v>
      </c>
      <c r="J129" s="47" t="s">
        <v>98</v>
      </c>
      <c r="K129" s="47" t="s">
        <v>98</v>
      </c>
      <c r="L129" s="47" t="s">
        <v>98</v>
      </c>
      <c r="M129" s="47" t="s">
        <v>98</v>
      </c>
      <c r="N129" s="47" t="s">
        <v>100</v>
      </c>
      <c r="O129" s="369"/>
      <c r="P129" s="370"/>
      <c r="Q129" s="47" t="s">
        <v>98</v>
      </c>
      <c r="R129" s="47"/>
      <c r="S129" s="47" t="s">
        <v>98</v>
      </c>
      <c r="T129" s="47" t="s">
        <v>98</v>
      </c>
      <c r="U129" s="47" t="s">
        <v>98</v>
      </c>
      <c r="V129" s="369" t="s">
        <v>100</v>
      </c>
      <c r="W129" s="370"/>
      <c r="X129" s="47" t="s">
        <v>98</v>
      </c>
      <c r="Y129" s="47" t="s">
        <v>98</v>
      </c>
      <c r="Z129" s="47" t="s">
        <v>98</v>
      </c>
      <c r="AA129" s="47"/>
      <c r="AB129" s="47" t="s">
        <v>98</v>
      </c>
      <c r="AC129" s="369" t="s">
        <v>100</v>
      </c>
      <c r="AD129" s="370"/>
      <c r="AE129" s="47"/>
      <c r="AF129" s="47" t="s">
        <v>98</v>
      </c>
      <c r="AG129" s="47" t="s">
        <v>98</v>
      </c>
      <c r="AH129" s="47" t="s">
        <v>98</v>
      </c>
      <c r="AI129" s="47" t="s">
        <v>98</v>
      </c>
      <c r="AJ129" s="369" t="s">
        <v>100</v>
      </c>
      <c r="AK129" s="370"/>
      <c r="AL129" s="47" t="s">
        <v>98</v>
      </c>
      <c r="AM129" s="47" t="s">
        <v>98</v>
      </c>
      <c r="AN129" s="221"/>
      <c r="AO129" s="48">
        <v>52</v>
      </c>
      <c r="AP129" s="48"/>
      <c r="AQ129" s="48">
        <v>0</v>
      </c>
      <c r="AR129" s="48">
        <v>0</v>
      </c>
      <c r="AS129" s="48"/>
      <c r="AT129" s="48">
        <v>0</v>
      </c>
      <c r="AU129" s="48">
        <v>0</v>
      </c>
      <c r="AV129" s="48">
        <v>0</v>
      </c>
      <c r="AW129" s="48">
        <v>0</v>
      </c>
      <c r="AX129" s="48">
        <v>52</v>
      </c>
      <c r="AY129" s="48">
        <v>0</v>
      </c>
      <c r="AZ129" s="48">
        <v>42</v>
      </c>
      <c r="BA129" s="48">
        <v>94</v>
      </c>
      <c r="BB129" s="48">
        <v>0</v>
      </c>
      <c r="BC129" s="48">
        <v>52</v>
      </c>
      <c r="BD129" s="48">
        <v>0</v>
      </c>
      <c r="BE129" s="48">
        <v>0</v>
      </c>
      <c r="BF129" s="48">
        <v>0</v>
      </c>
      <c r="BG129" s="48">
        <v>0</v>
      </c>
      <c r="BH129" s="48">
        <v>0</v>
      </c>
      <c r="BI129" s="48">
        <v>0</v>
      </c>
      <c r="BJ129" s="48">
        <v>0</v>
      </c>
      <c r="BK129" s="48">
        <v>0</v>
      </c>
      <c r="BL129" s="48">
        <v>52</v>
      </c>
      <c r="BM129" s="48"/>
      <c r="BN129" s="48"/>
      <c r="BO129" s="48"/>
      <c r="BP129" s="48"/>
      <c r="BQ129" s="48"/>
      <c r="BR129" s="48"/>
      <c r="BS129" s="48"/>
      <c r="BT129" s="48">
        <v>0</v>
      </c>
      <c r="BU129" s="47" t="s">
        <v>870</v>
      </c>
    </row>
    <row r="130" spans="1:73" x14ac:dyDescent="0.35">
      <c r="A130" s="47" t="s">
        <v>1606</v>
      </c>
      <c r="B130" s="47" t="s">
        <v>1607</v>
      </c>
      <c r="C130" s="47" t="s">
        <v>56</v>
      </c>
      <c r="D130" s="47" t="s">
        <v>1608</v>
      </c>
      <c r="E130" s="427">
        <v>6</v>
      </c>
      <c r="F130" s="427">
        <v>2026</v>
      </c>
      <c r="G130" s="47" t="s">
        <v>131</v>
      </c>
      <c r="H130" s="47" t="s">
        <v>58</v>
      </c>
      <c r="I130" s="47" t="s">
        <v>57</v>
      </c>
      <c r="J130" s="47" t="s">
        <v>98</v>
      </c>
      <c r="K130" s="47" t="s">
        <v>98</v>
      </c>
      <c r="L130" s="47"/>
      <c r="M130" s="47"/>
      <c r="N130" s="47"/>
      <c r="O130" s="369"/>
      <c r="P130" s="370"/>
      <c r="Q130" s="47" t="s">
        <v>98</v>
      </c>
      <c r="R130" s="47" t="s">
        <v>98</v>
      </c>
      <c r="S130" s="47" t="s">
        <v>98</v>
      </c>
      <c r="T130" s="47" t="s">
        <v>98</v>
      </c>
      <c r="U130" s="47" t="s">
        <v>100</v>
      </c>
      <c r="V130" s="369"/>
      <c r="W130" s="370"/>
      <c r="X130" s="47"/>
      <c r="Y130" s="47"/>
      <c r="Z130" s="47" t="s">
        <v>98</v>
      </c>
      <c r="AA130" s="47" t="s">
        <v>98</v>
      </c>
      <c r="AB130" s="47" t="s">
        <v>98</v>
      </c>
      <c r="AC130" s="369"/>
      <c r="AD130" s="370"/>
      <c r="AE130" s="47"/>
      <c r="AF130" s="47" t="s">
        <v>98</v>
      </c>
      <c r="AG130" s="47"/>
      <c r="AH130" s="47" t="s">
        <v>98</v>
      </c>
      <c r="AI130" s="47"/>
      <c r="AJ130" s="369"/>
      <c r="AK130" s="370"/>
      <c r="AL130" s="47" t="s">
        <v>98</v>
      </c>
      <c r="AM130" s="47" t="s">
        <v>98</v>
      </c>
      <c r="AN130" s="221"/>
      <c r="AO130" s="48">
        <v>30</v>
      </c>
      <c r="AP130" s="48"/>
      <c r="AQ130" s="48">
        <v>0</v>
      </c>
      <c r="AR130" s="48">
        <v>0</v>
      </c>
      <c r="AS130" s="48"/>
      <c r="AT130" s="48">
        <v>0</v>
      </c>
      <c r="AU130" s="48">
        <v>0</v>
      </c>
      <c r="AV130" s="48">
        <v>0</v>
      </c>
      <c r="AW130" s="48">
        <v>0</v>
      </c>
      <c r="AX130" s="48">
        <v>30</v>
      </c>
      <c r="AY130" s="48">
        <v>0</v>
      </c>
      <c r="AZ130" s="48">
        <v>24</v>
      </c>
      <c r="BA130" s="48">
        <v>54</v>
      </c>
      <c r="BB130" s="48">
        <v>0</v>
      </c>
      <c r="BC130" s="48">
        <v>30</v>
      </c>
      <c r="BD130" s="48">
        <v>0</v>
      </c>
      <c r="BE130" s="48">
        <v>0</v>
      </c>
      <c r="BF130" s="48">
        <v>0</v>
      </c>
      <c r="BG130" s="48">
        <v>0</v>
      </c>
      <c r="BH130" s="48">
        <v>0</v>
      </c>
      <c r="BI130" s="48">
        <v>0</v>
      </c>
      <c r="BJ130" s="48">
        <v>0</v>
      </c>
      <c r="BK130" s="48">
        <v>0</v>
      </c>
      <c r="BL130" s="48">
        <v>30</v>
      </c>
      <c r="BM130" s="48"/>
      <c r="BN130" s="48"/>
      <c r="BO130" s="48"/>
      <c r="BP130" s="48"/>
      <c r="BQ130" s="48"/>
      <c r="BR130" s="48"/>
      <c r="BS130" s="48"/>
      <c r="BT130" s="48">
        <v>0</v>
      </c>
      <c r="BU130" s="47" t="s">
        <v>870</v>
      </c>
    </row>
    <row r="131" spans="1:73" x14ac:dyDescent="0.35">
      <c r="A131" s="47" t="s">
        <v>1609</v>
      </c>
      <c r="B131" s="47" t="s">
        <v>1610</v>
      </c>
      <c r="C131" s="47" t="s">
        <v>56</v>
      </c>
      <c r="D131" s="47" t="s">
        <v>1611</v>
      </c>
      <c r="E131" s="427">
        <v>6</v>
      </c>
      <c r="F131" s="427">
        <v>2026</v>
      </c>
      <c r="G131" s="47" t="s">
        <v>131</v>
      </c>
      <c r="H131" s="47" t="s">
        <v>58</v>
      </c>
      <c r="I131" s="47" t="s">
        <v>57</v>
      </c>
      <c r="J131" s="47"/>
      <c r="K131" s="47" t="s">
        <v>98</v>
      </c>
      <c r="L131" s="47" t="s">
        <v>98</v>
      </c>
      <c r="M131" s="47" t="s">
        <v>98</v>
      </c>
      <c r="N131" s="47"/>
      <c r="O131" s="369"/>
      <c r="P131" s="370"/>
      <c r="Q131" s="47" t="s">
        <v>98</v>
      </c>
      <c r="R131" s="47" t="s">
        <v>98</v>
      </c>
      <c r="S131" s="47" t="s">
        <v>98</v>
      </c>
      <c r="T131" s="47" t="s">
        <v>98</v>
      </c>
      <c r="U131" s="47" t="s">
        <v>100</v>
      </c>
      <c r="V131" s="369" t="s">
        <v>108</v>
      </c>
      <c r="W131" s="370"/>
      <c r="X131" s="47" t="s">
        <v>98</v>
      </c>
      <c r="Y131" s="47" t="s">
        <v>98</v>
      </c>
      <c r="Z131" s="47"/>
      <c r="AA131" s="47" t="s">
        <v>98</v>
      </c>
      <c r="AB131" s="47"/>
      <c r="AC131" s="369"/>
      <c r="AD131" s="370"/>
      <c r="AE131" s="47" t="s">
        <v>98</v>
      </c>
      <c r="AF131" s="47" t="s">
        <v>98</v>
      </c>
      <c r="AG131" s="47"/>
      <c r="AH131" s="47"/>
      <c r="AI131" s="47"/>
      <c r="AJ131" s="369"/>
      <c r="AK131" s="370"/>
      <c r="AL131" s="47"/>
      <c r="AM131" s="47"/>
      <c r="AN131" s="221"/>
      <c r="AO131" s="48">
        <v>28</v>
      </c>
      <c r="AP131" s="48"/>
      <c r="AQ131" s="48">
        <v>0</v>
      </c>
      <c r="AR131" s="48">
        <v>4</v>
      </c>
      <c r="AS131" s="48"/>
      <c r="AT131" s="48">
        <v>8</v>
      </c>
      <c r="AU131" s="48">
        <v>0</v>
      </c>
      <c r="AV131" s="48">
        <v>0</v>
      </c>
      <c r="AW131" s="48">
        <v>0</v>
      </c>
      <c r="AX131" s="48">
        <v>40</v>
      </c>
      <c r="AY131" s="48">
        <v>0</v>
      </c>
      <c r="AZ131" s="48">
        <v>26</v>
      </c>
      <c r="BA131" s="48">
        <v>66</v>
      </c>
      <c r="BB131" s="48">
        <v>0</v>
      </c>
      <c r="BC131" s="48">
        <v>28</v>
      </c>
      <c r="BD131" s="48">
        <v>0</v>
      </c>
      <c r="BE131" s="48">
        <v>4</v>
      </c>
      <c r="BF131" s="48">
        <v>0</v>
      </c>
      <c r="BG131" s="48">
        <v>0</v>
      </c>
      <c r="BH131" s="48">
        <v>8</v>
      </c>
      <c r="BI131" s="48">
        <v>0</v>
      </c>
      <c r="BJ131" s="48">
        <v>0</v>
      </c>
      <c r="BK131" s="48">
        <v>0</v>
      </c>
      <c r="BL131" s="48">
        <v>40</v>
      </c>
      <c r="BM131" s="48"/>
      <c r="BN131" s="48"/>
      <c r="BO131" s="48">
        <v>2</v>
      </c>
      <c r="BP131" s="48">
        <v>1</v>
      </c>
      <c r="BQ131" s="48"/>
      <c r="BR131" s="48"/>
      <c r="BS131" s="48"/>
      <c r="BT131" s="48">
        <v>0</v>
      </c>
      <c r="BU131" s="47" t="s">
        <v>870</v>
      </c>
    </row>
    <row r="132" spans="1:73" x14ac:dyDescent="0.35">
      <c r="A132" s="47" t="s">
        <v>1612</v>
      </c>
      <c r="B132" s="47" t="s">
        <v>1613</v>
      </c>
      <c r="C132" s="47" t="s">
        <v>56</v>
      </c>
      <c r="D132" s="47" t="s">
        <v>1614</v>
      </c>
      <c r="E132" s="427">
        <v>6</v>
      </c>
      <c r="F132" s="427">
        <v>2026</v>
      </c>
      <c r="G132" s="47" t="s">
        <v>131</v>
      </c>
      <c r="H132" s="47" t="s">
        <v>58</v>
      </c>
      <c r="I132" s="47" t="s">
        <v>59</v>
      </c>
      <c r="J132" s="47" t="s">
        <v>98</v>
      </c>
      <c r="K132" s="47" t="s">
        <v>98</v>
      </c>
      <c r="L132" s="47" t="s">
        <v>98</v>
      </c>
      <c r="M132" s="47" t="s">
        <v>98</v>
      </c>
      <c r="N132" s="47"/>
      <c r="O132" s="369" t="s">
        <v>100</v>
      </c>
      <c r="P132" s="370"/>
      <c r="Q132" s="47" t="s">
        <v>98</v>
      </c>
      <c r="R132" s="47" t="s">
        <v>98</v>
      </c>
      <c r="S132" s="47" t="s">
        <v>98</v>
      </c>
      <c r="T132" s="47" t="s">
        <v>98</v>
      </c>
      <c r="U132" s="47" t="s">
        <v>100</v>
      </c>
      <c r="V132" s="369"/>
      <c r="W132" s="370"/>
      <c r="X132" s="47"/>
      <c r="Y132" s="47" t="s">
        <v>98</v>
      </c>
      <c r="Z132" s="47" t="s">
        <v>98</v>
      </c>
      <c r="AA132" s="47"/>
      <c r="AB132" s="47"/>
      <c r="AC132" s="369"/>
      <c r="AD132" s="370"/>
      <c r="AE132" s="47" t="s">
        <v>98</v>
      </c>
      <c r="AF132" s="47" t="s">
        <v>98</v>
      </c>
      <c r="AG132" s="47" t="s">
        <v>98</v>
      </c>
      <c r="AH132" s="47" t="s">
        <v>98</v>
      </c>
      <c r="AI132" s="47" t="s">
        <v>100</v>
      </c>
      <c r="AJ132" s="369"/>
      <c r="AK132" s="370"/>
      <c r="AL132" s="47" t="s">
        <v>98</v>
      </c>
      <c r="AM132" s="47"/>
      <c r="AN132" s="221"/>
      <c r="AO132" s="48">
        <v>42</v>
      </c>
      <c r="AP132" s="48"/>
      <c r="AQ132" s="48">
        <v>0</v>
      </c>
      <c r="AR132" s="48">
        <v>0</v>
      </c>
      <c r="AS132" s="48"/>
      <c r="AT132" s="48">
        <v>0</v>
      </c>
      <c r="AU132" s="48">
        <v>0</v>
      </c>
      <c r="AV132" s="48">
        <v>0</v>
      </c>
      <c r="AW132" s="48">
        <v>0</v>
      </c>
      <c r="AX132" s="48">
        <v>42</v>
      </c>
      <c r="AY132" s="48">
        <v>0</v>
      </c>
      <c r="AZ132" s="48">
        <v>16</v>
      </c>
      <c r="BA132" s="48">
        <v>58</v>
      </c>
      <c r="BB132" s="48">
        <v>0</v>
      </c>
      <c r="BC132" s="48">
        <v>42</v>
      </c>
      <c r="BD132" s="48">
        <v>0</v>
      </c>
      <c r="BE132" s="48">
        <v>0</v>
      </c>
      <c r="BF132" s="48">
        <v>0</v>
      </c>
      <c r="BG132" s="48">
        <v>0</v>
      </c>
      <c r="BH132" s="48">
        <v>0</v>
      </c>
      <c r="BI132" s="48">
        <v>0</v>
      </c>
      <c r="BJ132" s="48">
        <v>0</v>
      </c>
      <c r="BK132" s="48">
        <v>0</v>
      </c>
      <c r="BL132" s="48">
        <v>42</v>
      </c>
      <c r="BM132" s="48"/>
      <c r="BN132" s="48"/>
      <c r="BO132" s="48"/>
      <c r="BP132" s="48"/>
      <c r="BQ132" s="48"/>
      <c r="BR132" s="48"/>
      <c r="BS132" s="48"/>
      <c r="BT132" s="48">
        <v>0</v>
      </c>
      <c r="BU132" s="47" t="s">
        <v>870</v>
      </c>
    </row>
    <row r="133" spans="1:73" x14ac:dyDescent="0.35">
      <c r="A133" s="47" t="s">
        <v>1616</v>
      </c>
      <c r="B133" s="47" t="s">
        <v>1617</v>
      </c>
      <c r="C133" s="47" t="s">
        <v>56</v>
      </c>
      <c r="D133" s="47" t="s">
        <v>1618</v>
      </c>
      <c r="E133" s="427">
        <v>6</v>
      </c>
      <c r="F133" s="427">
        <v>2026</v>
      </c>
      <c r="G133" s="47" t="s">
        <v>131</v>
      </c>
      <c r="H133" s="47" t="s">
        <v>58</v>
      </c>
      <c r="I133" s="47" t="s">
        <v>59</v>
      </c>
      <c r="J133" s="47" t="s">
        <v>1060</v>
      </c>
      <c r="K133" s="47" t="s">
        <v>98</v>
      </c>
      <c r="L133" s="47" t="s">
        <v>98</v>
      </c>
      <c r="M133" s="47" t="s">
        <v>98</v>
      </c>
      <c r="N133" s="47"/>
      <c r="O133" s="369" t="s">
        <v>100</v>
      </c>
      <c r="P133" s="370"/>
      <c r="Q133" s="47" t="s">
        <v>98</v>
      </c>
      <c r="R133" s="47" t="s">
        <v>98</v>
      </c>
      <c r="S133" s="47" t="s">
        <v>98</v>
      </c>
      <c r="T133" s="47" t="s">
        <v>98</v>
      </c>
      <c r="U133" s="47" t="s">
        <v>100</v>
      </c>
      <c r="V133" s="369" t="s">
        <v>108</v>
      </c>
      <c r="W133" s="370"/>
      <c r="X133" s="47" t="s">
        <v>1060</v>
      </c>
      <c r="Y133" s="47" t="s">
        <v>98</v>
      </c>
      <c r="Z133" s="47"/>
      <c r="AA133" s="47"/>
      <c r="AB133" s="47"/>
      <c r="AC133" s="369"/>
      <c r="AD133" s="370"/>
      <c r="AE133" s="47" t="s">
        <v>98</v>
      </c>
      <c r="AF133" s="47"/>
      <c r="AG133" s="47" t="s">
        <v>98</v>
      </c>
      <c r="AH133" s="47" t="s">
        <v>98</v>
      </c>
      <c r="AI133" s="47" t="s">
        <v>100</v>
      </c>
      <c r="AJ133" s="369"/>
      <c r="AK133" s="370"/>
      <c r="AL133" s="47" t="s">
        <v>98</v>
      </c>
      <c r="AM133" s="47"/>
      <c r="AN133" s="221"/>
      <c r="AO133" s="430">
        <v>39.5</v>
      </c>
      <c r="AP133" s="48"/>
      <c r="AQ133" s="48">
        <v>0</v>
      </c>
      <c r="AR133" s="48">
        <v>12</v>
      </c>
      <c r="AS133" s="48"/>
      <c r="AT133" s="48">
        <v>0</v>
      </c>
      <c r="AU133" s="48">
        <v>0</v>
      </c>
      <c r="AV133" s="48">
        <v>0</v>
      </c>
      <c r="AW133" s="48">
        <v>0</v>
      </c>
      <c r="AX133" s="430">
        <v>51.5</v>
      </c>
      <c r="AY133" s="48">
        <v>0</v>
      </c>
      <c r="AZ133" s="48">
        <v>16</v>
      </c>
      <c r="BA133" s="430">
        <v>67.5</v>
      </c>
      <c r="BB133" s="48">
        <v>0</v>
      </c>
      <c r="BC133" s="430">
        <v>39.5</v>
      </c>
      <c r="BD133" s="48">
        <v>0</v>
      </c>
      <c r="BE133" s="48">
        <v>12</v>
      </c>
      <c r="BF133" s="48">
        <v>0</v>
      </c>
      <c r="BG133" s="48">
        <v>0</v>
      </c>
      <c r="BH133" s="48">
        <v>0</v>
      </c>
      <c r="BI133" s="48">
        <v>0</v>
      </c>
      <c r="BJ133" s="48">
        <v>0</v>
      </c>
      <c r="BK133" s="48">
        <v>0</v>
      </c>
      <c r="BL133" s="430">
        <v>51.5</v>
      </c>
      <c r="BM133" s="48"/>
      <c r="BN133" s="48"/>
      <c r="BO133" s="48">
        <v>1</v>
      </c>
      <c r="BP133" s="48">
        <v>1</v>
      </c>
      <c r="BQ133" s="48"/>
      <c r="BR133" s="48"/>
      <c r="BS133" s="48"/>
      <c r="BT133" s="48">
        <v>0</v>
      </c>
      <c r="BU133" s="47" t="s">
        <v>870</v>
      </c>
    </row>
    <row r="134" spans="1:73" x14ac:dyDescent="0.35">
      <c r="A134" s="47" t="s">
        <v>1619</v>
      </c>
      <c r="B134" s="47" t="s">
        <v>1620</v>
      </c>
      <c r="C134" s="47" t="s">
        <v>56</v>
      </c>
      <c r="D134" s="47" t="s">
        <v>1621</v>
      </c>
      <c r="E134" s="427">
        <v>6</v>
      </c>
      <c r="F134" s="427">
        <v>2026</v>
      </c>
      <c r="G134" s="47" t="s">
        <v>131</v>
      </c>
      <c r="H134" s="47" t="s">
        <v>58</v>
      </c>
      <c r="I134" s="47" t="s">
        <v>64</v>
      </c>
      <c r="J134" s="47" t="s">
        <v>98</v>
      </c>
      <c r="K134" s="47"/>
      <c r="L134" s="47" t="s">
        <v>98</v>
      </c>
      <c r="M134" s="47" t="s">
        <v>98</v>
      </c>
      <c r="N134" s="47"/>
      <c r="O134" s="369"/>
      <c r="P134" s="370"/>
      <c r="Q134" s="47" t="s">
        <v>98</v>
      </c>
      <c r="R134" s="47" t="s">
        <v>98</v>
      </c>
      <c r="S134" s="47" t="s">
        <v>98</v>
      </c>
      <c r="T134" s="47" t="s">
        <v>98</v>
      </c>
      <c r="U134" s="47" t="s">
        <v>100</v>
      </c>
      <c r="V134" s="369"/>
      <c r="W134" s="370"/>
      <c r="X134" s="47"/>
      <c r="Y134" s="47"/>
      <c r="Z134" s="47"/>
      <c r="AA134" s="47"/>
      <c r="AB134" s="47"/>
      <c r="AC134" s="369" t="s">
        <v>108</v>
      </c>
      <c r="AD134" s="370"/>
      <c r="AE134" s="47" t="s">
        <v>98</v>
      </c>
      <c r="AF134" s="47" t="s">
        <v>98</v>
      </c>
      <c r="AG134" s="47"/>
      <c r="AH134" s="47"/>
      <c r="AI134" s="47" t="s">
        <v>100</v>
      </c>
      <c r="AJ134" s="369"/>
      <c r="AK134" s="370"/>
      <c r="AL134" s="47"/>
      <c r="AM134" s="47"/>
      <c r="AN134" s="221"/>
      <c r="AO134" s="48">
        <v>26</v>
      </c>
      <c r="AP134" s="48"/>
      <c r="AQ134" s="48">
        <v>0</v>
      </c>
      <c r="AR134" s="48">
        <v>12</v>
      </c>
      <c r="AS134" s="48"/>
      <c r="AT134" s="48">
        <v>0</v>
      </c>
      <c r="AU134" s="48">
        <v>0</v>
      </c>
      <c r="AV134" s="48">
        <v>0</v>
      </c>
      <c r="AW134" s="48">
        <v>0</v>
      </c>
      <c r="AX134" s="48">
        <v>38</v>
      </c>
      <c r="AY134" s="48">
        <v>0</v>
      </c>
      <c r="AZ134" s="48">
        <v>26</v>
      </c>
      <c r="BA134" s="48">
        <v>64</v>
      </c>
      <c r="BB134" s="48">
        <v>0</v>
      </c>
      <c r="BC134" s="48">
        <v>26</v>
      </c>
      <c r="BD134" s="48">
        <v>0</v>
      </c>
      <c r="BE134" s="48">
        <v>12</v>
      </c>
      <c r="BF134" s="48">
        <v>0</v>
      </c>
      <c r="BG134" s="48">
        <v>0</v>
      </c>
      <c r="BH134" s="48">
        <v>0</v>
      </c>
      <c r="BI134" s="48">
        <v>0</v>
      </c>
      <c r="BJ134" s="48">
        <v>0</v>
      </c>
      <c r="BK134" s="48">
        <v>0</v>
      </c>
      <c r="BL134" s="48">
        <v>38</v>
      </c>
      <c r="BM134" s="48"/>
      <c r="BN134" s="48"/>
      <c r="BO134" s="48">
        <v>1</v>
      </c>
      <c r="BP134" s="48">
        <v>1</v>
      </c>
      <c r="BQ134" s="48"/>
      <c r="BR134" s="48"/>
      <c r="BS134" s="48"/>
      <c r="BT134" s="48">
        <v>0</v>
      </c>
      <c r="BU134" s="47" t="s">
        <v>870</v>
      </c>
    </row>
    <row r="135" spans="1:73" x14ac:dyDescent="0.35">
      <c r="A135" s="47" t="s">
        <v>1622</v>
      </c>
      <c r="B135" s="47" t="s">
        <v>1623</v>
      </c>
      <c r="C135" s="47" t="s">
        <v>56</v>
      </c>
      <c r="D135" s="47" t="s">
        <v>1624</v>
      </c>
      <c r="E135" s="427">
        <v>6</v>
      </c>
      <c r="F135" s="427">
        <v>2026</v>
      </c>
      <c r="G135" s="47" t="s">
        <v>131</v>
      </c>
      <c r="H135" s="47" t="s">
        <v>58</v>
      </c>
      <c r="I135" s="47" t="s">
        <v>1037</v>
      </c>
      <c r="J135" s="47"/>
      <c r="K135" s="47" t="s">
        <v>98</v>
      </c>
      <c r="L135" s="47"/>
      <c r="M135" s="47"/>
      <c r="N135" s="47"/>
      <c r="O135" s="369" t="s">
        <v>100</v>
      </c>
      <c r="P135" s="370"/>
      <c r="Q135" s="47"/>
      <c r="R135" s="47" t="s">
        <v>98</v>
      </c>
      <c r="S135" s="47"/>
      <c r="T135" s="47" t="s">
        <v>98</v>
      </c>
      <c r="U135" s="47" t="s">
        <v>98</v>
      </c>
      <c r="V135" s="369" t="s">
        <v>100</v>
      </c>
      <c r="W135" s="370"/>
      <c r="X135" s="47"/>
      <c r="Y135" s="47"/>
      <c r="Z135" s="47" t="s">
        <v>98</v>
      </c>
      <c r="AA135" s="47" t="s">
        <v>98</v>
      </c>
      <c r="AB135" s="47" t="s">
        <v>100</v>
      </c>
      <c r="AC135" s="369"/>
      <c r="AD135" s="370"/>
      <c r="AE135" s="47"/>
      <c r="AF135" s="47"/>
      <c r="AG135" s="47"/>
      <c r="AH135" s="47"/>
      <c r="AI135" s="47"/>
      <c r="AJ135" s="369"/>
      <c r="AK135" s="370"/>
      <c r="AL135" s="47"/>
      <c r="AM135" s="47"/>
      <c r="AN135" s="221"/>
      <c r="AO135" s="48">
        <v>24</v>
      </c>
      <c r="AP135" s="48"/>
      <c r="AQ135" s="48">
        <v>0</v>
      </c>
      <c r="AR135" s="48">
        <v>0</v>
      </c>
      <c r="AS135" s="48"/>
      <c r="AT135" s="48">
        <v>0</v>
      </c>
      <c r="AU135" s="48">
        <v>0</v>
      </c>
      <c r="AV135" s="48">
        <v>0</v>
      </c>
      <c r="AW135" s="48">
        <v>0</v>
      </c>
      <c r="AX135" s="48">
        <v>24</v>
      </c>
      <c r="AY135" s="48">
        <v>0</v>
      </c>
      <c r="AZ135" s="48">
        <v>20</v>
      </c>
      <c r="BA135" s="48">
        <v>44</v>
      </c>
      <c r="BB135" s="48">
        <v>0</v>
      </c>
      <c r="BC135" s="48">
        <v>24</v>
      </c>
      <c r="BD135" s="48">
        <v>0</v>
      </c>
      <c r="BE135" s="48">
        <v>0</v>
      </c>
      <c r="BF135" s="48">
        <v>0</v>
      </c>
      <c r="BG135" s="48">
        <v>0</v>
      </c>
      <c r="BH135" s="48">
        <v>0</v>
      </c>
      <c r="BI135" s="48">
        <v>0</v>
      </c>
      <c r="BJ135" s="48">
        <v>0</v>
      </c>
      <c r="BK135" s="48">
        <v>0</v>
      </c>
      <c r="BL135" s="48">
        <v>24</v>
      </c>
      <c r="BM135" s="48"/>
      <c r="BN135" s="48"/>
      <c r="BO135" s="48"/>
      <c r="BP135" s="48"/>
      <c r="BQ135" s="48"/>
      <c r="BR135" s="48"/>
      <c r="BS135" s="48"/>
      <c r="BT135" s="48">
        <v>0</v>
      </c>
      <c r="BU135" s="47" t="s">
        <v>870</v>
      </c>
    </row>
    <row r="136" spans="1:73" x14ac:dyDescent="0.35">
      <c r="A136" s="47" t="s">
        <v>1625</v>
      </c>
      <c r="B136" s="47" t="s">
        <v>1626</v>
      </c>
      <c r="C136" s="47" t="s">
        <v>56</v>
      </c>
      <c r="D136" s="47" t="s">
        <v>1627</v>
      </c>
      <c r="E136" s="427">
        <v>6</v>
      </c>
      <c r="F136" s="427">
        <v>2026</v>
      </c>
      <c r="G136" s="47" t="s">
        <v>131</v>
      </c>
      <c r="H136" s="47" t="s">
        <v>58</v>
      </c>
      <c r="I136" s="47" t="s">
        <v>57</v>
      </c>
      <c r="J136" s="47" t="s">
        <v>98</v>
      </c>
      <c r="K136" s="47"/>
      <c r="L136" s="47" t="s">
        <v>98</v>
      </c>
      <c r="M136" s="47" t="s">
        <v>98</v>
      </c>
      <c r="N136" s="47"/>
      <c r="O136" s="369"/>
      <c r="P136" s="370"/>
      <c r="Q136" s="47" t="s">
        <v>98</v>
      </c>
      <c r="R136" s="47" t="s">
        <v>98</v>
      </c>
      <c r="S136" s="47" t="s">
        <v>98</v>
      </c>
      <c r="T136" s="47" t="s">
        <v>98</v>
      </c>
      <c r="U136" s="47" t="s">
        <v>100</v>
      </c>
      <c r="V136" s="369" t="s">
        <v>104</v>
      </c>
      <c r="W136" s="370"/>
      <c r="X136" s="47" t="s">
        <v>98</v>
      </c>
      <c r="Y136" s="47" t="s">
        <v>98</v>
      </c>
      <c r="Z136" s="47" t="s">
        <v>98</v>
      </c>
      <c r="AA136" s="47" t="s">
        <v>98</v>
      </c>
      <c r="AB136" s="47" t="s">
        <v>100</v>
      </c>
      <c r="AC136" s="369"/>
      <c r="AD136" s="370"/>
      <c r="AE136" s="47"/>
      <c r="AF136" s="47" t="s">
        <v>98</v>
      </c>
      <c r="AG136" s="47" t="s">
        <v>98</v>
      </c>
      <c r="AH136" s="47" t="s">
        <v>98</v>
      </c>
      <c r="AI136" s="47" t="s">
        <v>98</v>
      </c>
      <c r="AJ136" s="369" t="s">
        <v>100</v>
      </c>
      <c r="AK136" s="370"/>
      <c r="AL136" s="47"/>
      <c r="AM136" s="47"/>
      <c r="AN136" s="221"/>
      <c r="AO136" s="48">
        <v>42</v>
      </c>
      <c r="AP136" s="48"/>
      <c r="AQ136" s="48">
        <v>0</v>
      </c>
      <c r="AR136" s="48">
        <v>0</v>
      </c>
      <c r="AS136" s="48"/>
      <c r="AT136" s="48">
        <v>8</v>
      </c>
      <c r="AU136" s="48">
        <v>0</v>
      </c>
      <c r="AV136" s="48">
        <v>0</v>
      </c>
      <c r="AW136" s="48">
        <v>0</v>
      </c>
      <c r="AX136" s="48">
        <v>50</v>
      </c>
      <c r="AY136" s="48">
        <v>0</v>
      </c>
      <c r="AZ136" s="48">
        <v>22</v>
      </c>
      <c r="BA136" s="48">
        <v>72</v>
      </c>
      <c r="BB136" s="48">
        <v>0</v>
      </c>
      <c r="BC136" s="48">
        <v>42</v>
      </c>
      <c r="BD136" s="48">
        <v>0</v>
      </c>
      <c r="BE136" s="48">
        <v>0</v>
      </c>
      <c r="BF136" s="48">
        <v>0</v>
      </c>
      <c r="BG136" s="48">
        <v>0</v>
      </c>
      <c r="BH136" s="48">
        <v>8</v>
      </c>
      <c r="BI136" s="48">
        <v>0</v>
      </c>
      <c r="BJ136" s="48">
        <v>0</v>
      </c>
      <c r="BK136" s="48">
        <v>0</v>
      </c>
      <c r="BL136" s="48">
        <v>50</v>
      </c>
      <c r="BM136" s="48"/>
      <c r="BN136" s="48"/>
      <c r="BO136" s="48">
        <v>1</v>
      </c>
      <c r="BP136" s="48">
        <v>1</v>
      </c>
      <c r="BQ136" s="48"/>
      <c r="BR136" s="48"/>
      <c r="BS136" s="48"/>
      <c r="BT136" s="48">
        <v>0</v>
      </c>
      <c r="BU136" s="47" t="s">
        <v>870</v>
      </c>
    </row>
    <row r="137" spans="1:73" x14ac:dyDescent="0.35">
      <c r="A137" s="47" t="s">
        <v>1476</v>
      </c>
      <c r="B137" s="47" t="s">
        <v>1477</v>
      </c>
      <c r="C137" s="47" t="s">
        <v>56</v>
      </c>
      <c r="D137" s="47" t="s">
        <v>1478</v>
      </c>
      <c r="E137" s="427">
        <v>6</v>
      </c>
      <c r="F137" s="427">
        <v>2026</v>
      </c>
      <c r="G137" s="47" t="s">
        <v>131</v>
      </c>
      <c r="H137" s="47" t="s">
        <v>58</v>
      </c>
      <c r="I137" s="47" t="s">
        <v>63</v>
      </c>
      <c r="J137" s="47"/>
      <c r="K137" s="47"/>
      <c r="L137" s="47"/>
      <c r="M137" s="47"/>
      <c r="N137" s="47"/>
      <c r="O137" s="369"/>
      <c r="P137" s="370" t="s">
        <v>108</v>
      </c>
      <c r="Q137" s="47" t="s">
        <v>98</v>
      </c>
      <c r="R137" s="47" t="s">
        <v>98</v>
      </c>
      <c r="S137" s="47" t="s">
        <v>98</v>
      </c>
      <c r="T137" s="47"/>
      <c r="U137" s="47"/>
      <c r="V137" s="369"/>
      <c r="W137" s="370"/>
      <c r="X137" s="47" t="s">
        <v>98</v>
      </c>
      <c r="Y137" s="47" t="s">
        <v>98</v>
      </c>
      <c r="Z137" s="47"/>
      <c r="AA137" s="47" t="s">
        <v>98</v>
      </c>
      <c r="AB137" s="47" t="s">
        <v>98</v>
      </c>
      <c r="AC137" s="369"/>
      <c r="AD137" s="370"/>
      <c r="AE137" s="47"/>
      <c r="AF137" s="47" t="s">
        <v>98</v>
      </c>
      <c r="AG137" s="47"/>
      <c r="AH137" s="47"/>
      <c r="AI137" s="47"/>
      <c r="AJ137" s="369" t="s">
        <v>98</v>
      </c>
      <c r="AK137" s="370"/>
      <c r="AL137" s="47" t="s">
        <v>98</v>
      </c>
      <c r="AM137" s="47" t="s">
        <v>100</v>
      </c>
      <c r="AN137" s="221"/>
      <c r="AO137" s="48">
        <v>24</v>
      </c>
      <c r="AP137" s="48"/>
      <c r="AQ137" s="48">
        <v>0</v>
      </c>
      <c r="AR137" s="48">
        <v>12</v>
      </c>
      <c r="AS137" s="48"/>
      <c r="AT137" s="48">
        <v>0</v>
      </c>
      <c r="AU137" s="48">
        <v>0</v>
      </c>
      <c r="AV137" s="48">
        <v>0</v>
      </c>
      <c r="AW137" s="48">
        <v>0</v>
      </c>
      <c r="AX137" s="48">
        <v>36</v>
      </c>
      <c r="AY137" s="48">
        <v>8</v>
      </c>
      <c r="AZ137" s="48">
        <v>38</v>
      </c>
      <c r="BA137" s="48">
        <v>82</v>
      </c>
      <c r="BB137" s="48">
        <v>0</v>
      </c>
      <c r="BC137" s="48">
        <v>24</v>
      </c>
      <c r="BD137" s="48">
        <v>0</v>
      </c>
      <c r="BE137" s="48">
        <v>12</v>
      </c>
      <c r="BF137" s="48">
        <v>0</v>
      </c>
      <c r="BG137" s="48">
        <v>0</v>
      </c>
      <c r="BH137" s="48">
        <v>0</v>
      </c>
      <c r="BI137" s="48">
        <v>0</v>
      </c>
      <c r="BJ137" s="48">
        <v>0</v>
      </c>
      <c r="BK137" s="48">
        <v>0</v>
      </c>
      <c r="BL137" s="48">
        <v>36</v>
      </c>
      <c r="BM137" s="48"/>
      <c r="BN137" s="48"/>
      <c r="BO137" s="48">
        <v>1</v>
      </c>
      <c r="BP137" s="48">
        <v>1</v>
      </c>
      <c r="BQ137" s="48"/>
      <c r="BR137" s="48"/>
      <c r="BS137" s="48"/>
      <c r="BT137" s="48">
        <v>0</v>
      </c>
      <c r="BU137" s="47" t="s">
        <v>1068</v>
      </c>
    </row>
    <row r="138" spans="1:73" x14ac:dyDescent="0.35">
      <c r="A138" s="47" t="s">
        <v>1481</v>
      </c>
      <c r="B138" s="47" t="s">
        <v>1482</v>
      </c>
      <c r="C138" s="47" t="s">
        <v>56</v>
      </c>
      <c r="D138" s="47" t="s">
        <v>1483</v>
      </c>
      <c r="E138" s="427">
        <v>6</v>
      </c>
      <c r="F138" s="427">
        <v>2026</v>
      </c>
      <c r="G138" s="47" t="s">
        <v>131</v>
      </c>
      <c r="H138" s="47" t="s">
        <v>58</v>
      </c>
      <c r="I138" s="47" t="s">
        <v>63</v>
      </c>
      <c r="J138" s="47" t="s">
        <v>98</v>
      </c>
      <c r="K138" s="47" t="s">
        <v>98</v>
      </c>
      <c r="L138" s="47" t="s">
        <v>98</v>
      </c>
      <c r="M138" s="47" t="s">
        <v>98</v>
      </c>
      <c r="N138" s="47" t="s">
        <v>100</v>
      </c>
      <c r="O138" s="369" t="s">
        <v>108</v>
      </c>
      <c r="P138" s="370"/>
      <c r="Q138" s="47" t="s">
        <v>98</v>
      </c>
      <c r="R138" s="47" t="s">
        <v>98</v>
      </c>
      <c r="S138" s="47" t="s">
        <v>98</v>
      </c>
      <c r="T138" s="47" t="s">
        <v>98</v>
      </c>
      <c r="U138" s="47" t="s">
        <v>100</v>
      </c>
      <c r="V138" s="369" t="s">
        <v>108</v>
      </c>
      <c r="W138" s="370"/>
      <c r="X138" s="47" t="s">
        <v>98</v>
      </c>
      <c r="Y138" s="47" t="s">
        <v>98</v>
      </c>
      <c r="Z138" s="47" t="s">
        <v>98</v>
      </c>
      <c r="AA138" s="47" t="s">
        <v>98</v>
      </c>
      <c r="AB138" s="47" t="s">
        <v>100</v>
      </c>
      <c r="AC138" s="369"/>
      <c r="AD138" s="370"/>
      <c r="AE138" s="47" t="s">
        <v>98</v>
      </c>
      <c r="AF138" s="47" t="s">
        <v>98</v>
      </c>
      <c r="AG138" s="47" t="s">
        <v>98</v>
      </c>
      <c r="AH138" s="47" t="s">
        <v>98</v>
      </c>
      <c r="AI138" s="47" t="s">
        <v>100</v>
      </c>
      <c r="AJ138" s="369"/>
      <c r="AK138" s="370"/>
      <c r="AL138" s="47" t="s">
        <v>98</v>
      </c>
      <c r="AM138" s="47"/>
      <c r="AN138" s="221"/>
      <c r="AO138" s="48">
        <v>50</v>
      </c>
      <c r="AP138" s="48"/>
      <c r="AQ138" s="48">
        <v>0</v>
      </c>
      <c r="AR138" s="48">
        <v>16</v>
      </c>
      <c r="AS138" s="48"/>
      <c r="AT138" s="48">
        <v>8</v>
      </c>
      <c r="AU138" s="48">
        <v>0</v>
      </c>
      <c r="AV138" s="48">
        <v>0</v>
      </c>
      <c r="AW138" s="48">
        <v>0</v>
      </c>
      <c r="AX138" s="48">
        <v>74</v>
      </c>
      <c r="AY138" s="48">
        <v>4</v>
      </c>
      <c r="AZ138" s="48">
        <v>44</v>
      </c>
      <c r="BA138" s="48">
        <v>122</v>
      </c>
      <c r="BB138" s="48">
        <v>0</v>
      </c>
      <c r="BC138" s="48">
        <v>50</v>
      </c>
      <c r="BD138" s="48">
        <v>0</v>
      </c>
      <c r="BE138" s="48">
        <v>16</v>
      </c>
      <c r="BF138" s="48">
        <v>0</v>
      </c>
      <c r="BG138" s="48">
        <v>0</v>
      </c>
      <c r="BH138" s="48">
        <v>8</v>
      </c>
      <c r="BI138" s="48">
        <v>0</v>
      </c>
      <c r="BJ138" s="48">
        <v>0</v>
      </c>
      <c r="BK138" s="48">
        <v>0</v>
      </c>
      <c r="BL138" s="48">
        <v>74</v>
      </c>
      <c r="BM138" s="48"/>
      <c r="BN138" s="48"/>
      <c r="BO138" s="48">
        <v>3</v>
      </c>
      <c r="BP138" s="48">
        <v>2</v>
      </c>
      <c r="BQ138" s="48"/>
      <c r="BR138" s="48"/>
      <c r="BS138" s="48"/>
      <c r="BT138" s="48">
        <v>0</v>
      </c>
      <c r="BU138" s="47" t="s">
        <v>870</v>
      </c>
    </row>
    <row r="139" spans="1:73" x14ac:dyDescent="0.35">
      <c r="A139" s="47" t="s">
        <v>1484</v>
      </c>
      <c r="B139" s="47" t="s">
        <v>1485</v>
      </c>
      <c r="C139" s="47" t="s">
        <v>56</v>
      </c>
      <c r="D139" s="47" t="s">
        <v>1486</v>
      </c>
      <c r="E139" s="427">
        <v>6</v>
      </c>
      <c r="F139" s="427">
        <v>2026</v>
      </c>
      <c r="G139" s="47" t="s">
        <v>131</v>
      </c>
      <c r="H139" s="47" t="s">
        <v>58</v>
      </c>
      <c r="I139" s="47" t="s">
        <v>63</v>
      </c>
      <c r="J139" s="47" t="s">
        <v>98</v>
      </c>
      <c r="K139" s="47" t="s">
        <v>98</v>
      </c>
      <c r="L139" s="47"/>
      <c r="M139" s="47" t="s">
        <v>98</v>
      </c>
      <c r="N139" s="47" t="s">
        <v>100</v>
      </c>
      <c r="O139" s="369" t="s">
        <v>108</v>
      </c>
      <c r="P139" s="370"/>
      <c r="Q139" s="47" t="s">
        <v>98</v>
      </c>
      <c r="R139" s="47"/>
      <c r="S139" s="47"/>
      <c r="T139" s="47"/>
      <c r="U139" s="47"/>
      <c r="V139" s="369" t="s">
        <v>108</v>
      </c>
      <c r="W139" s="370"/>
      <c r="X139" s="47" t="s">
        <v>98</v>
      </c>
      <c r="Y139" s="47" t="s">
        <v>98</v>
      </c>
      <c r="Z139" s="47" t="s">
        <v>98</v>
      </c>
      <c r="AA139" s="47" t="s">
        <v>98</v>
      </c>
      <c r="AB139" s="47" t="s">
        <v>100</v>
      </c>
      <c r="AC139" s="369" t="s">
        <v>108</v>
      </c>
      <c r="AD139" s="370"/>
      <c r="AE139" s="47"/>
      <c r="AF139" s="47" t="s">
        <v>98</v>
      </c>
      <c r="AG139" s="47" t="s">
        <v>98</v>
      </c>
      <c r="AH139" s="47" t="s">
        <v>98</v>
      </c>
      <c r="AI139" s="47"/>
      <c r="AJ139" s="369" t="s">
        <v>100</v>
      </c>
      <c r="AK139" s="370" t="s">
        <v>108</v>
      </c>
      <c r="AL139" s="47" t="s">
        <v>98</v>
      </c>
      <c r="AM139" s="47"/>
      <c r="AN139" s="221"/>
      <c r="AO139" s="48">
        <v>36</v>
      </c>
      <c r="AP139" s="48"/>
      <c r="AQ139" s="48">
        <v>0</v>
      </c>
      <c r="AR139" s="48">
        <v>32</v>
      </c>
      <c r="AS139" s="48"/>
      <c r="AT139" s="48">
        <v>16</v>
      </c>
      <c r="AU139" s="48">
        <v>0</v>
      </c>
      <c r="AV139" s="48">
        <v>0</v>
      </c>
      <c r="AW139" s="48">
        <v>0</v>
      </c>
      <c r="AX139" s="48">
        <v>84</v>
      </c>
      <c r="AY139" s="48">
        <v>8</v>
      </c>
      <c r="AZ139" s="48">
        <v>44</v>
      </c>
      <c r="BA139" s="48">
        <v>136</v>
      </c>
      <c r="BB139" s="48">
        <v>0</v>
      </c>
      <c r="BC139" s="48">
        <v>36</v>
      </c>
      <c r="BD139" s="48">
        <v>0</v>
      </c>
      <c r="BE139" s="48">
        <v>32</v>
      </c>
      <c r="BF139" s="48">
        <v>0</v>
      </c>
      <c r="BG139" s="48">
        <v>0</v>
      </c>
      <c r="BH139" s="48">
        <v>16</v>
      </c>
      <c r="BI139" s="48">
        <v>0</v>
      </c>
      <c r="BJ139" s="48">
        <v>0</v>
      </c>
      <c r="BK139" s="48">
        <v>0</v>
      </c>
      <c r="BL139" s="48">
        <v>84</v>
      </c>
      <c r="BM139" s="48"/>
      <c r="BN139" s="48"/>
      <c r="BO139" s="48">
        <v>6</v>
      </c>
      <c r="BP139" s="48">
        <v>4</v>
      </c>
      <c r="BQ139" s="48"/>
      <c r="BR139" s="48"/>
      <c r="BS139" s="48"/>
      <c r="BT139" s="48">
        <v>0</v>
      </c>
      <c r="BU139" s="47" t="s">
        <v>870</v>
      </c>
    </row>
    <row r="140" spans="1:73" x14ac:dyDescent="0.35">
      <c r="A140" s="47" t="s">
        <v>1487</v>
      </c>
      <c r="B140" s="47" t="s">
        <v>1488</v>
      </c>
      <c r="C140" s="47" t="s">
        <v>56</v>
      </c>
      <c r="D140" s="47" t="s">
        <v>1489</v>
      </c>
      <c r="E140" s="427">
        <v>6</v>
      </c>
      <c r="F140" s="427">
        <v>2026</v>
      </c>
      <c r="G140" s="47" t="s">
        <v>131</v>
      </c>
      <c r="H140" s="47" t="s">
        <v>58</v>
      </c>
      <c r="I140" s="47" t="s">
        <v>57</v>
      </c>
      <c r="J140" s="47"/>
      <c r="K140" s="47"/>
      <c r="L140" s="47"/>
      <c r="M140" s="47"/>
      <c r="N140" s="47"/>
      <c r="O140" s="369"/>
      <c r="P140" s="370"/>
      <c r="Q140" s="47" t="s">
        <v>98</v>
      </c>
      <c r="R140" s="47" t="s">
        <v>98</v>
      </c>
      <c r="S140" s="47"/>
      <c r="T140" s="47" t="s">
        <v>98</v>
      </c>
      <c r="U140" s="47" t="s">
        <v>98</v>
      </c>
      <c r="V140" s="369" t="s">
        <v>100</v>
      </c>
      <c r="W140" s="370" t="s">
        <v>108</v>
      </c>
      <c r="X140" s="47" t="s">
        <v>98</v>
      </c>
      <c r="Y140" s="47" t="s">
        <v>98</v>
      </c>
      <c r="Z140" s="47" t="s">
        <v>98</v>
      </c>
      <c r="AA140" s="47" t="s">
        <v>98</v>
      </c>
      <c r="AB140" s="47" t="s">
        <v>100</v>
      </c>
      <c r="AC140" s="369"/>
      <c r="AD140" s="370"/>
      <c r="AE140" s="47" t="s">
        <v>98</v>
      </c>
      <c r="AF140" s="47" t="s">
        <v>98</v>
      </c>
      <c r="AG140" s="47" t="s">
        <v>98</v>
      </c>
      <c r="AH140" s="47" t="s">
        <v>98</v>
      </c>
      <c r="AI140" s="47" t="s">
        <v>100</v>
      </c>
      <c r="AJ140" s="369" t="s">
        <v>108</v>
      </c>
      <c r="AK140" s="370"/>
      <c r="AL140" s="47" t="s">
        <v>98</v>
      </c>
      <c r="AM140" s="47"/>
      <c r="AN140" s="221"/>
      <c r="AO140" s="48">
        <v>38</v>
      </c>
      <c r="AP140" s="48"/>
      <c r="AQ140" s="48">
        <v>0</v>
      </c>
      <c r="AR140" s="48">
        <v>16</v>
      </c>
      <c r="AS140" s="48"/>
      <c r="AT140" s="48">
        <v>8</v>
      </c>
      <c r="AU140" s="48">
        <v>0</v>
      </c>
      <c r="AV140" s="48">
        <v>0</v>
      </c>
      <c r="AW140" s="48">
        <v>0</v>
      </c>
      <c r="AX140" s="48">
        <v>62</v>
      </c>
      <c r="AY140" s="48">
        <v>8</v>
      </c>
      <c r="AZ140" s="48">
        <v>42</v>
      </c>
      <c r="BA140" s="48">
        <v>112</v>
      </c>
      <c r="BB140" s="48">
        <v>0</v>
      </c>
      <c r="BC140" s="48">
        <v>38</v>
      </c>
      <c r="BD140" s="48">
        <v>0</v>
      </c>
      <c r="BE140" s="48">
        <v>16</v>
      </c>
      <c r="BF140" s="48">
        <v>0</v>
      </c>
      <c r="BG140" s="48">
        <v>0</v>
      </c>
      <c r="BH140" s="48">
        <v>8</v>
      </c>
      <c r="BI140" s="48">
        <v>0</v>
      </c>
      <c r="BJ140" s="48">
        <v>0</v>
      </c>
      <c r="BK140" s="48">
        <v>0</v>
      </c>
      <c r="BL140" s="48">
        <v>62</v>
      </c>
      <c r="BM140" s="48"/>
      <c r="BN140" s="48"/>
      <c r="BO140" s="48">
        <v>3</v>
      </c>
      <c r="BP140" s="48">
        <v>2</v>
      </c>
      <c r="BQ140" s="48"/>
      <c r="BR140" s="48"/>
      <c r="BS140" s="48"/>
      <c r="BT140" s="48">
        <v>0</v>
      </c>
      <c r="BU140" s="47" t="s">
        <v>870</v>
      </c>
    </row>
    <row r="141" spans="1:73" x14ac:dyDescent="0.35">
      <c r="A141" s="47" t="s">
        <v>1490</v>
      </c>
      <c r="B141" s="47" t="s">
        <v>1491</v>
      </c>
      <c r="C141" s="47" t="s">
        <v>56</v>
      </c>
      <c r="D141" s="47" t="s">
        <v>1492</v>
      </c>
      <c r="E141" s="427">
        <v>6</v>
      </c>
      <c r="F141" s="427">
        <v>2026</v>
      </c>
      <c r="G141" s="47" t="s">
        <v>131</v>
      </c>
      <c r="H141" s="47" t="s">
        <v>58</v>
      </c>
      <c r="I141" s="47" t="s">
        <v>57</v>
      </c>
      <c r="J141" s="47"/>
      <c r="K141" s="47"/>
      <c r="L141" s="47"/>
      <c r="M141" s="47"/>
      <c r="N141" s="47"/>
      <c r="O141" s="369"/>
      <c r="P141" s="370"/>
      <c r="Q141" s="47"/>
      <c r="R141" s="47"/>
      <c r="S141" s="47"/>
      <c r="T141" s="47"/>
      <c r="U141" s="47"/>
      <c r="V141" s="369"/>
      <c r="W141" s="370"/>
      <c r="X141" s="47"/>
      <c r="Y141" s="47"/>
      <c r="Z141" s="47"/>
      <c r="AA141" s="47"/>
      <c r="AB141" s="47"/>
      <c r="AC141" s="369"/>
      <c r="AD141" s="370"/>
      <c r="AE141" s="47"/>
      <c r="AF141" s="47"/>
      <c r="AG141" s="47"/>
      <c r="AH141" s="47"/>
      <c r="AI141" s="47"/>
      <c r="AJ141" s="369"/>
      <c r="AK141" s="370"/>
      <c r="AL141" s="47"/>
      <c r="AM141" s="47"/>
      <c r="AN141" s="221"/>
      <c r="AO141" s="48">
        <v>0</v>
      </c>
      <c r="AP141" s="48"/>
      <c r="AQ141" s="48">
        <v>0</v>
      </c>
      <c r="AR141" s="48">
        <v>0</v>
      </c>
      <c r="AS141" s="48"/>
      <c r="AT141" s="48">
        <v>0</v>
      </c>
      <c r="AU141" s="48">
        <v>0</v>
      </c>
      <c r="AV141" s="48">
        <v>0</v>
      </c>
      <c r="AW141" s="48">
        <v>0</v>
      </c>
      <c r="AX141" s="48">
        <v>0</v>
      </c>
      <c r="AY141" s="48">
        <v>4</v>
      </c>
      <c r="AZ141" s="48">
        <v>36</v>
      </c>
      <c r="BA141" s="48">
        <v>40</v>
      </c>
      <c r="BB141" s="48">
        <v>0</v>
      </c>
      <c r="BC141" s="48">
        <v>0</v>
      </c>
      <c r="BD141" s="48">
        <v>0</v>
      </c>
      <c r="BE141" s="48">
        <v>0</v>
      </c>
      <c r="BF141" s="48">
        <v>0</v>
      </c>
      <c r="BG141" s="48">
        <v>0</v>
      </c>
      <c r="BH141" s="48">
        <v>0</v>
      </c>
      <c r="BI141" s="48">
        <v>0</v>
      </c>
      <c r="BJ141" s="48">
        <v>0</v>
      </c>
      <c r="BK141" s="48">
        <v>0</v>
      </c>
      <c r="BL141" s="48">
        <v>0</v>
      </c>
      <c r="BM141" s="48"/>
      <c r="BN141" s="48"/>
      <c r="BO141" s="48"/>
      <c r="BP141" s="48"/>
      <c r="BQ141" s="48"/>
      <c r="BR141" s="48"/>
      <c r="BS141" s="48"/>
      <c r="BT141" s="48"/>
      <c r="BU141" s="47" t="s">
        <v>1068</v>
      </c>
    </row>
    <row r="142" spans="1:73" x14ac:dyDescent="0.35">
      <c r="A142" s="47" t="s">
        <v>1493</v>
      </c>
      <c r="B142" s="47" t="s">
        <v>1494</v>
      </c>
      <c r="C142" s="47" t="s">
        <v>56</v>
      </c>
      <c r="D142" s="47" t="s">
        <v>1495</v>
      </c>
      <c r="E142" s="427">
        <v>6</v>
      </c>
      <c r="F142" s="427">
        <v>2026</v>
      </c>
      <c r="G142" s="47" t="s">
        <v>131</v>
      </c>
      <c r="H142" s="47" t="s">
        <v>58</v>
      </c>
      <c r="I142" s="47" t="s">
        <v>59</v>
      </c>
      <c r="J142" s="47" t="s">
        <v>98</v>
      </c>
      <c r="K142" s="47"/>
      <c r="L142" s="47" t="s">
        <v>98</v>
      </c>
      <c r="M142" s="47" t="s">
        <v>98</v>
      </c>
      <c r="N142" s="47" t="s">
        <v>98</v>
      </c>
      <c r="O142" s="369" t="s">
        <v>100</v>
      </c>
      <c r="P142" s="370"/>
      <c r="Q142" s="47" t="s">
        <v>98</v>
      </c>
      <c r="R142" s="47"/>
      <c r="S142" s="47" t="s">
        <v>98</v>
      </c>
      <c r="T142" s="47" t="s">
        <v>98</v>
      </c>
      <c r="U142" s="47" t="s">
        <v>100</v>
      </c>
      <c r="V142" s="369" t="s">
        <v>108</v>
      </c>
      <c r="W142" s="370"/>
      <c r="X142" s="47" t="s">
        <v>98</v>
      </c>
      <c r="Y142" s="47" t="s">
        <v>98</v>
      </c>
      <c r="Z142" s="47" t="s">
        <v>98</v>
      </c>
      <c r="AA142" s="47"/>
      <c r="AB142" s="47"/>
      <c r="AC142" s="369"/>
      <c r="AD142" s="370"/>
      <c r="AE142" s="47" t="s">
        <v>98</v>
      </c>
      <c r="AF142" s="47" t="s">
        <v>98</v>
      </c>
      <c r="AG142" s="47" t="s">
        <v>98</v>
      </c>
      <c r="AH142" s="47" t="s">
        <v>98</v>
      </c>
      <c r="AI142" s="47" t="s">
        <v>100</v>
      </c>
      <c r="AJ142" s="369"/>
      <c r="AK142" s="370"/>
      <c r="AL142" s="47" t="s">
        <v>98</v>
      </c>
      <c r="AM142" s="47"/>
      <c r="AN142" s="221"/>
      <c r="AO142" s="48">
        <v>42</v>
      </c>
      <c r="AP142" s="48"/>
      <c r="AQ142" s="48">
        <v>0</v>
      </c>
      <c r="AR142" s="48">
        <v>12</v>
      </c>
      <c r="AS142" s="48"/>
      <c r="AT142" s="48">
        <v>0</v>
      </c>
      <c r="AU142" s="48">
        <v>0</v>
      </c>
      <c r="AV142" s="48">
        <v>0</v>
      </c>
      <c r="AW142" s="48">
        <v>0</v>
      </c>
      <c r="AX142" s="48">
        <v>54</v>
      </c>
      <c r="AY142" s="48">
        <v>8</v>
      </c>
      <c r="AZ142" s="48">
        <v>36</v>
      </c>
      <c r="BA142" s="48">
        <v>98</v>
      </c>
      <c r="BB142" s="48">
        <v>0</v>
      </c>
      <c r="BC142" s="48">
        <v>42</v>
      </c>
      <c r="BD142" s="48">
        <v>0</v>
      </c>
      <c r="BE142" s="48">
        <v>12</v>
      </c>
      <c r="BF142" s="48">
        <v>0</v>
      </c>
      <c r="BG142" s="48">
        <v>0</v>
      </c>
      <c r="BH142" s="48">
        <v>0</v>
      </c>
      <c r="BI142" s="48">
        <v>0</v>
      </c>
      <c r="BJ142" s="48">
        <v>0</v>
      </c>
      <c r="BK142" s="48">
        <v>0</v>
      </c>
      <c r="BL142" s="48">
        <v>54</v>
      </c>
      <c r="BM142" s="48"/>
      <c r="BN142" s="48"/>
      <c r="BO142" s="48">
        <v>1</v>
      </c>
      <c r="BP142" s="48">
        <v>1</v>
      </c>
      <c r="BQ142" s="48"/>
      <c r="BR142" s="48"/>
      <c r="BS142" s="48"/>
      <c r="BT142" s="48">
        <v>0</v>
      </c>
      <c r="BU142" s="47" t="s">
        <v>1068</v>
      </c>
    </row>
    <row r="143" spans="1:73" x14ac:dyDescent="0.35">
      <c r="A143" s="47" t="s">
        <v>1496</v>
      </c>
      <c r="B143" s="47" t="s">
        <v>1497</v>
      </c>
      <c r="C143" s="47" t="s">
        <v>56</v>
      </c>
      <c r="D143" s="47" t="s">
        <v>1498</v>
      </c>
      <c r="E143" s="427">
        <v>6</v>
      </c>
      <c r="F143" s="427">
        <v>2026</v>
      </c>
      <c r="G143" s="47" t="s">
        <v>131</v>
      </c>
      <c r="H143" s="47" t="s">
        <v>58</v>
      </c>
      <c r="I143" s="47" t="s">
        <v>57</v>
      </c>
      <c r="J143" s="47" t="s">
        <v>98</v>
      </c>
      <c r="K143" s="47"/>
      <c r="L143" s="47"/>
      <c r="M143" s="47" t="s">
        <v>98</v>
      </c>
      <c r="N143" s="47"/>
      <c r="O143" s="369" t="s">
        <v>100</v>
      </c>
      <c r="P143" s="370"/>
      <c r="Q143" s="47" t="s">
        <v>98</v>
      </c>
      <c r="R143" s="47" t="s">
        <v>98</v>
      </c>
      <c r="S143" s="47" t="s">
        <v>98</v>
      </c>
      <c r="T143" s="47" t="s">
        <v>98</v>
      </c>
      <c r="U143" s="47" t="s">
        <v>100</v>
      </c>
      <c r="V143" s="369" t="s">
        <v>104</v>
      </c>
      <c r="W143" s="370"/>
      <c r="X143" s="47" t="s">
        <v>98</v>
      </c>
      <c r="Y143" s="47" t="s">
        <v>98</v>
      </c>
      <c r="Z143" s="47" t="s">
        <v>98</v>
      </c>
      <c r="AA143" s="47" t="s">
        <v>98</v>
      </c>
      <c r="AB143" s="47" t="s">
        <v>100</v>
      </c>
      <c r="AC143" s="369"/>
      <c r="AD143" s="370"/>
      <c r="AE143" s="47"/>
      <c r="AF143" s="47" t="s">
        <v>98</v>
      </c>
      <c r="AG143" s="47" t="s">
        <v>98</v>
      </c>
      <c r="AH143" s="47" t="s">
        <v>98</v>
      </c>
      <c r="AI143" s="47" t="s">
        <v>98</v>
      </c>
      <c r="AJ143" s="369" t="s">
        <v>100</v>
      </c>
      <c r="AK143" s="370" t="s">
        <v>108</v>
      </c>
      <c r="AL143" s="47"/>
      <c r="AM143" s="47"/>
      <c r="AN143" s="221"/>
      <c r="AO143" s="48">
        <v>44</v>
      </c>
      <c r="AP143" s="48"/>
      <c r="AQ143" s="48">
        <v>0</v>
      </c>
      <c r="AR143" s="48">
        <v>20</v>
      </c>
      <c r="AS143" s="48"/>
      <c r="AT143" s="48">
        <v>0</v>
      </c>
      <c r="AU143" s="48">
        <v>0</v>
      </c>
      <c r="AV143" s="48">
        <v>0</v>
      </c>
      <c r="AW143" s="48">
        <v>0</v>
      </c>
      <c r="AX143" s="48">
        <v>64</v>
      </c>
      <c r="AY143" s="48">
        <v>8</v>
      </c>
      <c r="AZ143" s="48">
        <v>44</v>
      </c>
      <c r="BA143" s="48">
        <v>116</v>
      </c>
      <c r="BB143" s="48">
        <v>0</v>
      </c>
      <c r="BC143" s="48">
        <v>44</v>
      </c>
      <c r="BD143" s="48">
        <v>0</v>
      </c>
      <c r="BE143" s="48">
        <v>20</v>
      </c>
      <c r="BF143" s="48">
        <v>0</v>
      </c>
      <c r="BG143" s="48">
        <v>0</v>
      </c>
      <c r="BH143" s="48">
        <v>0</v>
      </c>
      <c r="BI143" s="48">
        <v>0</v>
      </c>
      <c r="BJ143" s="48">
        <v>0</v>
      </c>
      <c r="BK143" s="48">
        <v>0</v>
      </c>
      <c r="BL143" s="48">
        <v>64</v>
      </c>
      <c r="BM143" s="48"/>
      <c r="BN143" s="48"/>
      <c r="BO143" s="48">
        <v>2</v>
      </c>
      <c r="BP143" s="48">
        <v>2</v>
      </c>
      <c r="BQ143" s="48"/>
      <c r="BR143" s="48"/>
      <c r="BS143" s="48"/>
      <c r="BT143" s="48">
        <v>0</v>
      </c>
      <c r="BU143" s="47" t="s">
        <v>1068</v>
      </c>
    </row>
    <row r="144" spans="1:73" x14ac:dyDescent="0.35">
      <c r="A144" s="47" t="s">
        <v>1499</v>
      </c>
      <c r="B144" s="47" t="s">
        <v>1500</v>
      </c>
      <c r="C144" s="47" t="s">
        <v>56</v>
      </c>
      <c r="D144" s="47" t="s">
        <v>1501</v>
      </c>
      <c r="E144" s="427">
        <v>6</v>
      </c>
      <c r="F144" s="427">
        <v>2026</v>
      </c>
      <c r="G144" s="47" t="s">
        <v>131</v>
      </c>
      <c r="H144" s="47" t="s">
        <v>58</v>
      </c>
      <c r="I144" s="47" t="s">
        <v>57</v>
      </c>
      <c r="J144" s="47"/>
      <c r="K144" s="47" t="s">
        <v>98</v>
      </c>
      <c r="L144" s="47" t="s">
        <v>98</v>
      </c>
      <c r="M144" s="47"/>
      <c r="N144" s="47" t="s">
        <v>98</v>
      </c>
      <c r="O144" s="369" t="s">
        <v>100</v>
      </c>
      <c r="P144" s="370"/>
      <c r="Q144" s="47" t="s">
        <v>98</v>
      </c>
      <c r="R144" s="47" t="s">
        <v>98</v>
      </c>
      <c r="S144" s="47"/>
      <c r="T144" s="47"/>
      <c r="U144" s="47" t="s">
        <v>98</v>
      </c>
      <c r="V144" s="369" t="s">
        <v>100</v>
      </c>
      <c r="W144" s="370"/>
      <c r="X144" s="47" t="s">
        <v>98</v>
      </c>
      <c r="Y144" s="47" t="s">
        <v>98</v>
      </c>
      <c r="Z144" s="47" t="s">
        <v>98</v>
      </c>
      <c r="AA144" s="47" t="s">
        <v>98</v>
      </c>
      <c r="AB144" s="47" t="s">
        <v>100</v>
      </c>
      <c r="AC144" s="369"/>
      <c r="AD144" s="370"/>
      <c r="AE144" s="47" t="s">
        <v>98</v>
      </c>
      <c r="AF144" s="47" t="s">
        <v>98</v>
      </c>
      <c r="AG144" s="47" t="s">
        <v>98</v>
      </c>
      <c r="AH144" s="47" t="s">
        <v>98</v>
      </c>
      <c r="AI144" s="47" t="s">
        <v>100</v>
      </c>
      <c r="AJ144" s="369"/>
      <c r="AK144" s="370"/>
      <c r="AL144" s="47"/>
      <c r="AM144" s="47"/>
      <c r="AN144" s="221"/>
      <c r="AO144" s="48">
        <v>44</v>
      </c>
      <c r="AP144" s="48"/>
      <c r="AQ144" s="48">
        <v>0</v>
      </c>
      <c r="AR144" s="48">
        <v>0</v>
      </c>
      <c r="AS144" s="48"/>
      <c r="AT144" s="48">
        <v>0</v>
      </c>
      <c r="AU144" s="48">
        <v>0</v>
      </c>
      <c r="AV144" s="48">
        <v>0</v>
      </c>
      <c r="AW144" s="48">
        <v>0</v>
      </c>
      <c r="AX144" s="48">
        <v>44</v>
      </c>
      <c r="AY144" s="48">
        <v>8</v>
      </c>
      <c r="AZ144" s="48">
        <v>42</v>
      </c>
      <c r="BA144" s="48">
        <v>94</v>
      </c>
      <c r="BB144" s="48">
        <v>0</v>
      </c>
      <c r="BC144" s="48">
        <v>44</v>
      </c>
      <c r="BD144" s="48">
        <v>0</v>
      </c>
      <c r="BE144" s="48">
        <v>0</v>
      </c>
      <c r="BF144" s="48">
        <v>0</v>
      </c>
      <c r="BG144" s="48">
        <v>0</v>
      </c>
      <c r="BH144" s="48">
        <v>0</v>
      </c>
      <c r="BI144" s="48">
        <v>0</v>
      </c>
      <c r="BJ144" s="48">
        <v>0</v>
      </c>
      <c r="BK144" s="48">
        <v>0</v>
      </c>
      <c r="BL144" s="48">
        <v>44</v>
      </c>
      <c r="BM144" s="48"/>
      <c r="BN144" s="48"/>
      <c r="BO144" s="48"/>
      <c r="BP144" s="48"/>
      <c r="BQ144" s="48"/>
      <c r="BR144" s="48"/>
      <c r="BS144" s="48"/>
      <c r="BT144" s="48">
        <v>0</v>
      </c>
      <c r="BU144" s="47" t="s">
        <v>1068</v>
      </c>
    </row>
    <row r="145" spans="1:73" x14ac:dyDescent="0.35">
      <c r="A145" s="47" t="s">
        <v>1502</v>
      </c>
      <c r="B145" s="47" t="s">
        <v>1503</v>
      </c>
      <c r="C145" s="47" t="s">
        <v>56</v>
      </c>
      <c r="D145" s="47" t="s">
        <v>1504</v>
      </c>
      <c r="E145" s="427">
        <v>6</v>
      </c>
      <c r="F145" s="427">
        <v>2026</v>
      </c>
      <c r="G145" s="47" t="s">
        <v>131</v>
      </c>
      <c r="H145" s="47" t="s">
        <v>58</v>
      </c>
      <c r="I145" s="47" t="s">
        <v>57</v>
      </c>
      <c r="J145" s="47" t="s">
        <v>98</v>
      </c>
      <c r="K145" s="47" t="s">
        <v>98</v>
      </c>
      <c r="L145" s="47"/>
      <c r="M145" s="47" t="s">
        <v>98</v>
      </c>
      <c r="N145" s="47" t="s">
        <v>98</v>
      </c>
      <c r="O145" s="369" t="s">
        <v>100</v>
      </c>
      <c r="P145" s="370" t="s">
        <v>108</v>
      </c>
      <c r="Q145" s="47" t="s">
        <v>98</v>
      </c>
      <c r="R145" s="47" t="s">
        <v>98</v>
      </c>
      <c r="S145" s="47" t="s">
        <v>98</v>
      </c>
      <c r="T145" s="47"/>
      <c r="U145" s="47" t="s">
        <v>98</v>
      </c>
      <c r="V145" s="369" t="s">
        <v>100</v>
      </c>
      <c r="W145" s="370"/>
      <c r="X145" s="47" t="s">
        <v>98</v>
      </c>
      <c r="Y145" s="47" t="s">
        <v>98</v>
      </c>
      <c r="Z145" s="47"/>
      <c r="AA145" s="47"/>
      <c r="AB145" s="47"/>
      <c r="AC145" s="369" t="s">
        <v>108</v>
      </c>
      <c r="AD145" s="370"/>
      <c r="AE145" s="47"/>
      <c r="AF145" s="47"/>
      <c r="AG145" s="47"/>
      <c r="AH145" s="47"/>
      <c r="AI145" s="47"/>
      <c r="AJ145" s="369"/>
      <c r="AK145" s="370"/>
      <c r="AL145" s="47"/>
      <c r="AM145" s="47"/>
      <c r="AN145" s="221"/>
      <c r="AO145" s="48">
        <v>28</v>
      </c>
      <c r="AP145" s="48"/>
      <c r="AQ145" s="48">
        <v>0</v>
      </c>
      <c r="AR145" s="48">
        <v>24</v>
      </c>
      <c r="AS145" s="48"/>
      <c r="AT145" s="48">
        <v>0</v>
      </c>
      <c r="AU145" s="48">
        <v>0</v>
      </c>
      <c r="AV145" s="48">
        <v>0</v>
      </c>
      <c r="AW145" s="48">
        <v>0</v>
      </c>
      <c r="AX145" s="48">
        <v>52</v>
      </c>
      <c r="AY145" s="48">
        <v>6</v>
      </c>
      <c r="AZ145" s="48">
        <v>42</v>
      </c>
      <c r="BA145" s="48">
        <v>100</v>
      </c>
      <c r="BB145" s="48">
        <v>0</v>
      </c>
      <c r="BC145" s="48">
        <v>28</v>
      </c>
      <c r="BD145" s="48">
        <v>0</v>
      </c>
      <c r="BE145" s="48">
        <v>24</v>
      </c>
      <c r="BF145" s="48">
        <v>0</v>
      </c>
      <c r="BG145" s="48">
        <v>0</v>
      </c>
      <c r="BH145" s="48">
        <v>0</v>
      </c>
      <c r="BI145" s="48">
        <v>0</v>
      </c>
      <c r="BJ145" s="48">
        <v>0</v>
      </c>
      <c r="BK145" s="48">
        <v>0</v>
      </c>
      <c r="BL145" s="48">
        <v>52</v>
      </c>
      <c r="BM145" s="48"/>
      <c r="BN145" s="48"/>
      <c r="BO145" s="48">
        <v>2</v>
      </c>
      <c r="BP145" s="48">
        <v>2</v>
      </c>
      <c r="BQ145" s="48"/>
      <c r="BR145" s="48"/>
      <c r="BS145" s="48"/>
      <c r="BT145" s="48">
        <v>0</v>
      </c>
      <c r="BU145" s="47" t="s">
        <v>1068</v>
      </c>
    </row>
    <row r="146" spans="1:73" x14ac:dyDescent="0.35">
      <c r="A146" s="47" t="s">
        <v>1505</v>
      </c>
      <c r="B146" s="47" t="s">
        <v>1506</v>
      </c>
      <c r="C146" s="47" t="s">
        <v>56</v>
      </c>
      <c r="D146" s="47" t="s">
        <v>1507</v>
      </c>
      <c r="E146" s="427">
        <v>6</v>
      </c>
      <c r="F146" s="427">
        <v>2026</v>
      </c>
      <c r="G146" s="47" t="s">
        <v>131</v>
      </c>
      <c r="H146" s="47" t="s">
        <v>58</v>
      </c>
      <c r="I146" s="47" t="s">
        <v>57</v>
      </c>
      <c r="J146" s="47"/>
      <c r="K146" s="47"/>
      <c r="L146" s="47"/>
      <c r="M146" s="47"/>
      <c r="N146" s="47"/>
      <c r="O146" s="369"/>
      <c r="P146" s="370"/>
      <c r="Q146" s="47"/>
      <c r="R146" s="47" t="s">
        <v>98</v>
      </c>
      <c r="S146" s="47" t="s">
        <v>98</v>
      </c>
      <c r="T146" s="47" t="s">
        <v>98</v>
      </c>
      <c r="U146" s="47" t="s">
        <v>98</v>
      </c>
      <c r="V146" s="369" t="s">
        <v>100</v>
      </c>
      <c r="W146" s="370"/>
      <c r="X146" s="47" t="s">
        <v>98</v>
      </c>
      <c r="Y146" s="47" t="s">
        <v>98</v>
      </c>
      <c r="Z146" s="47" t="s">
        <v>98</v>
      </c>
      <c r="AA146" s="47" t="s">
        <v>98</v>
      </c>
      <c r="AB146" s="47" t="s">
        <v>100</v>
      </c>
      <c r="AC146" s="369" t="s">
        <v>108</v>
      </c>
      <c r="AD146" s="370"/>
      <c r="AE146" s="47" t="s">
        <v>98</v>
      </c>
      <c r="AF146" s="47"/>
      <c r="AG146" s="47" t="s">
        <v>98</v>
      </c>
      <c r="AH146" s="47" t="s">
        <v>98</v>
      </c>
      <c r="AI146" s="47" t="s">
        <v>100</v>
      </c>
      <c r="AJ146" s="369" t="s">
        <v>108</v>
      </c>
      <c r="AK146" s="370"/>
      <c r="AL146" s="47" t="s">
        <v>98</v>
      </c>
      <c r="AM146" s="47" t="s">
        <v>98</v>
      </c>
      <c r="AN146" s="221"/>
      <c r="AO146" s="48">
        <v>38</v>
      </c>
      <c r="AP146" s="48"/>
      <c r="AQ146" s="48">
        <v>0</v>
      </c>
      <c r="AR146" s="48">
        <v>16</v>
      </c>
      <c r="AS146" s="48"/>
      <c r="AT146" s="48">
        <v>8</v>
      </c>
      <c r="AU146" s="48">
        <v>0</v>
      </c>
      <c r="AV146" s="48">
        <v>0</v>
      </c>
      <c r="AW146" s="48">
        <v>0</v>
      </c>
      <c r="AX146" s="48">
        <v>62</v>
      </c>
      <c r="AY146" s="48">
        <v>10</v>
      </c>
      <c r="AZ146" s="48">
        <v>40</v>
      </c>
      <c r="BA146" s="48">
        <v>112</v>
      </c>
      <c r="BB146" s="48">
        <v>0</v>
      </c>
      <c r="BC146" s="48">
        <v>38</v>
      </c>
      <c r="BD146" s="48">
        <v>0</v>
      </c>
      <c r="BE146" s="48">
        <v>16</v>
      </c>
      <c r="BF146" s="48">
        <v>0</v>
      </c>
      <c r="BG146" s="48">
        <v>0</v>
      </c>
      <c r="BH146" s="48">
        <v>8</v>
      </c>
      <c r="BI146" s="48">
        <v>0</v>
      </c>
      <c r="BJ146" s="48">
        <v>0</v>
      </c>
      <c r="BK146" s="48">
        <v>0</v>
      </c>
      <c r="BL146" s="48">
        <v>62</v>
      </c>
      <c r="BM146" s="48"/>
      <c r="BN146" s="48"/>
      <c r="BO146" s="48">
        <v>3</v>
      </c>
      <c r="BP146" s="48">
        <v>2</v>
      </c>
      <c r="BQ146" s="48"/>
      <c r="BR146" s="48"/>
      <c r="BS146" s="48"/>
      <c r="BT146" s="48">
        <v>0</v>
      </c>
      <c r="BU146" s="47" t="s">
        <v>1068</v>
      </c>
    </row>
    <row r="147" spans="1:73" x14ac:dyDescent="0.35">
      <c r="A147" s="47" t="s">
        <v>1508</v>
      </c>
      <c r="B147" s="47" t="s">
        <v>1509</v>
      </c>
      <c r="C147" s="47" t="s">
        <v>56</v>
      </c>
      <c r="D147" s="47" t="s">
        <v>1510</v>
      </c>
      <c r="E147" s="427">
        <v>6</v>
      </c>
      <c r="F147" s="427">
        <v>2026</v>
      </c>
      <c r="G147" s="47" t="s">
        <v>131</v>
      </c>
      <c r="H147" s="47" t="s">
        <v>58</v>
      </c>
      <c r="I147" s="47" t="s">
        <v>57</v>
      </c>
      <c r="J147" s="47" t="s">
        <v>98</v>
      </c>
      <c r="K147" s="47" t="s">
        <v>98</v>
      </c>
      <c r="L147" s="47" t="s">
        <v>98</v>
      </c>
      <c r="M147" s="47" t="s">
        <v>98</v>
      </c>
      <c r="N147" s="47"/>
      <c r="O147" s="369"/>
      <c r="P147" s="370"/>
      <c r="Q147" s="47"/>
      <c r="R147" s="47"/>
      <c r="S147" s="47" t="s">
        <v>98</v>
      </c>
      <c r="T147" s="47" t="s">
        <v>98</v>
      </c>
      <c r="U147" s="47" t="s">
        <v>100</v>
      </c>
      <c r="V147" s="369"/>
      <c r="W147" s="370"/>
      <c r="X147" s="47"/>
      <c r="Y147" s="47"/>
      <c r="Z147" s="47" t="s">
        <v>98</v>
      </c>
      <c r="AA147" s="47" t="s">
        <v>98</v>
      </c>
      <c r="AB147" s="47" t="s">
        <v>98</v>
      </c>
      <c r="AC147" s="369"/>
      <c r="AD147" s="370"/>
      <c r="AE147" s="47"/>
      <c r="AF147" s="47" t="s">
        <v>98</v>
      </c>
      <c r="AG147" s="47"/>
      <c r="AH147" s="47" t="s">
        <v>98</v>
      </c>
      <c r="AI147" s="47"/>
      <c r="AJ147" s="369" t="s">
        <v>108</v>
      </c>
      <c r="AK147" s="370"/>
      <c r="AL147" s="47" t="s">
        <v>98</v>
      </c>
      <c r="AM147" s="47" t="s">
        <v>98</v>
      </c>
      <c r="AN147" s="221"/>
      <c r="AO147" s="48">
        <v>30</v>
      </c>
      <c r="AP147" s="48"/>
      <c r="AQ147" s="48">
        <v>0</v>
      </c>
      <c r="AR147" s="48">
        <v>12</v>
      </c>
      <c r="AS147" s="48"/>
      <c r="AT147" s="48">
        <v>0</v>
      </c>
      <c r="AU147" s="48">
        <v>0</v>
      </c>
      <c r="AV147" s="48">
        <v>0</v>
      </c>
      <c r="AW147" s="48">
        <v>0</v>
      </c>
      <c r="AX147" s="48">
        <v>42</v>
      </c>
      <c r="AY147" s="48">
        <v>8</v>
      </c>
      <c r="AZ147" s="48">
        <v>44</v>
      </c>
      <c r="BA147" s="48">
        <v>94</v>
      </c>
      <c r="BB147" s="48">
        <v>0</v>
      </c>
      <c r="BC147" s="48">
        <v>30</v>
      </c>
      <c r="BD147" s="48">
        <v>0</v>
      </c>
      <c r="BE147" s="48">
        <v>12</v>
      </c>
      <c r="BF147" s="48">
        <v>0</v>
      </c>
      <c r="BG147" s="48">
        <v>0</v>
      </c>
      <c r="BH147" s="48">
        <v>0</v>
      </c>
      <c r="BI147" s="48">
        <v>0</v>
      </c>
      <c r="BJ147" s="48">
        <v>0</v>
      </c>
      <c r="BK147" s="48">
        <v>0</v>
      </c>
      <c r="BL147" s="48">
        <v>42</v>
      </c>
      <c r="BM147" s="48"/>
      <c r="BN147" s="48"/>
      <c r="BO147" s="48">
        <v>1</v>
      </c>
      <c r="BP147" s="48">
        <v>1</v>
      </c>
      <c r="BQ147" s="48"/>
      <c r="BR147" s="48"/>
      <c r="BS147" s="48"/>
      <c r="BT147" s="48">
        <v>0</v>
      </c>
      <c r="BU147" s="47" t="s">
        <v>1068</v>
      </c>
    </row>
    <row r="148" spans="1:73" x14ac:dyDescent="0.35">
      <c r="A148" s="47" t="s">
        <v>1511</v>
      </c>
      <c r="B148" s="47" t="s">
        <v>1512</v>
      </c>
      <c r="C148" s="47" t="s">
        <v>56</v>
      </c>
      <c r="D148" s="47" t="s">
        <v>1513</v>
      </c>
      <c r="E148" s="427">
        <v>6</v>
      </c>
      <c r="F148" s="427">
        <v>2026</v>
      </c>
      <c r="G148" s="47" t="s">
        <v>131</v>
      </c>
      <c r="H148" s="47" t="s">
        <v>58</v>
      </c>
      <c r="I148" s="47" t="s">
        <v>59</v>
      </c>
      <c r="J148" s="47"/>
      <c r="K148" s="47"/>
      <c r="L148" s="47"/>
      <c r="M148" s="47"/>
      <c r="N148" s="47" t="s">
        <v>100</v>
      </c>
      <c r="O148" s="369"/>
      <c r="P148" s="370"/>
      <c r="Q148" s="47"/>
      <c r="R148" s="47" t="s">
        <v>98</v>
      </c>
      <c r="S148" s="47" t="s">
        <v>98</v>
      </c>
      <c r="T148" s="47" t="s">
        <v>98</v>
      </c>
      <c r="U148" s="47" t="s">
        <v>98</v>
      </c>
      <c r="V148" s="369" t="s">
        <v>100</v>
      </c>
      <c r="W148" s="370"/>
      <c r="X148" s="47" t="s">
        <v>98</v>
      </c>
      <c r="Y148" s="47" t="s">
        <v>98</v>
      </c>
      <c r="Z148" s="47" t="s">
        <v>98</v>
      </c>
      <c r="AA148" s="47"/>
      <c r="AB148" s="47"/>
      <c r="AC148" s="369"/>
      <c r="AD148" s="370"/>
      <c r="AE148" s="47"/>
      <c r="AF148" s="47" t="s">
        <v>98</v>
      </c>
      <c r="AG148" s="47" t="s">
        <v>98</v>
      </c>
      <c r="AH148" s="47" t="s">
        <v>98</v>
      </c>
      <c r="AI148" s="47" t="s">
        <v>100</v>
      </c>
      <c r="AJ148" s="369" t="s">
        <v>108</v>
      </c>
      <c r="AK148" s="370"/>
      <c r="AL148" s="47" t="s">
        <v>98</v>
      </c>
      <c r="AM148" s="47"/>
      <c r="AN148" s="221"/>
      <c r="AO148" s="48">
        <v>34</v>
      </c>
      <c r="AP148" s="48"/>
      <c r="AQ148" s="48">
        <v>0</v>
      </c>
      <c r="AR148" s="48">
        <v>4</v>
      </c>
      <c r="AS148" s="48"/>
      <c r="AT148" s="48">
        <v>8</v>
      </c>
      <c r="AU148" s="48">
        <v>0</v>
      </c>
      <c r="AV148" s="48">
        <v>0</v>
      </c>
      <c r="AW148" s="48">
        <v>0</v>
      </c>
      <c r="AX148" s="48">
        <v>46</v>
      </c>
      <c r="AY148" s="48">
        <v>12</v>
      </c>
      <c r="AZ148" s="48">
        <v>42</v>
      </c>
      <c r="BA148" s="48">
        <v>100</v>
      </c>
      <c r="BB148" s="48">
        <v>0</v>
      </c>
      <c r="BC148" s="48">
        <v>34</v>
      </c>
      <c r="BD148" s="48">
        <v>0</v>
      </c>
      <c r="BE148" s="48">
        <v>4</v>
      </c>
      <c r="BF148" s="48">
        <v>0</v>
      </c>
      <c r="BG148" s="48">
        <v>0</v>
      </c>
      <c r="BH148" s="48">
        <v>8</v>
      </c>
      <c r="BI148" s="48">
        <v>0</v>
      </c>
      <c r="BJ148" s="48">
        <v>0</v>
      </c>
      <c r="BK148" s="48">
        <v>0</v>
      </c>
      <c r="BL148" s="48">
        <v>46</v>
      </c>
      <c r="BM148" s="48"/>
      <c r="BN148" s="48"/>
      <c r="BO148" s="48">
        <v>2</v>
      </c>
      <c r="BP148" s="48">
        <v>1</v>
      </c>
      <c r="BQ148" s="48"/>
      <c r="BR148" s="48"/>
      <c r="BS148" s="48"/>
      <c r="BT148" s="48">
        <v>0</v>
      </c>
      <c r="BU148" s="47" t="s">
        <v>1068</v>
      </c>
    </row>
    <row r="149" spans="1:73" x14ac:dyDescent="0.35">
      <c r="A149" s="47" t="s">
        <v>1514</v>
      </c>
      <c r="B149" s="47" t="s">
        <v>1515</v>
      </c>
      <c r="C149" s="47" t="s">
        <v>56</v>
      </c>
      <c r="D149" s="47" t="s">
        <v>1516</v>
      </c>
      <c r="E149" s="427">
        <v>6</v>
      </c>
      <c r="F149" s="427">
        <v>2026</v>
      </c>
      <c r="G149" s="47" t="s">
        <v>131</v>
      </c>
      <c r="H149" s="47" t="s">
        <v>58</v>
      </c>
      <c r="I149" s="47" t="s">
        <v>59</v>
      </c>
      <c r="J149" s="47"/>
      <c r="K149" s="47"/>
      <c r="L149" s="47" t="s">
        <v>98</v>
      </c>
      <c r="M149" s="47"/>
      <c r="N149" s="47" t="s">
        <v>98</v>
      </c>
      <c r="O149" s="369" t="s">
        <v>98</v>
      </c>
      <c r="P149" s="370"/>
      <c r="Q149" s="47" t="s">
        <v>98</v>
      </c>
      <c r="R149" s="47" t="s">
        <v>98</v>
      </c>
      <c r="S149" s="47"/>
      <c r="T149" s="47"/>
      <c r="U149" s="47"/>
      <c r="V149" s="369"/>
      <c r="W149" s="370"/>
      <c r="X149" s="47" t="s">
        <v>98</v>
      </c>
      <c r="Y149" s="47" t="s">
        <v>98</v>
      </c>
      <c r="Z149" s="47" t="s">
        <v>821</v>
      </c>
      <c r="AA149" s="47" t="s">
        <v>98</v>
      </c>
      <c r="AB149" s="47"/>
      <c r="AC149" s="369" t="s">
        <v>108</v>
      </c>
      <c r="AD149" s="370"/>
      <c r="AE149" s="47" t="s">
        <v>98</v>
      </c>
      <c r="AF149" s="47" t="s">
        <v>98</v>
      </c>
      <c r="AG149" s="47" t="s">
        <v>98</v>
      </c>
      <c r="AH149" s="47"/>
      <c r="AI149" s="47" t="s">
        <v>98</v>
      </c>
      <c r="AJ149" s="369" t="s">
        <v>100</v>
      </c>
      <c r="AK149" s="370"/>
      <c r="AL149" s="47" t="s">
        <v>98</v>
      </c>
      <c r="AM149" s="47" t="s">
        <v>98</v>
      </c>
      <c r="AN149" s="221"/>
      <c r="AO149" s="430">
        <v>33.5</v>
      </c>
      <c r="AP149" s="48"/>
      <c r="AQ149" s="48">
        <v>0</v>
      </c>
      <c r="AR149" s="48">
        <v>4</v>
      </c>
      <c r="AS149" s="48"/>
      <c r="AT149" s="48">
        <v>8</v>
      </c>
      <c r="AU149" s="48">
        <v>0</v>
      </c>
      <c r="AV149" s="48">
        <v>0</v>
      </c>
      <c r="AW149" s="48">
        <v>0</v>
      </c>
      <c r="AX149" s="430">
        <v>45.5</v>
      </c>
      <c r="AY149" s="48">
        <v>10</v>
      </c>
      <c r="AZ149" s="48">
        <v>36</v>
      </c>
      <c r="BA149" s="430">
        <v>91.5</v>
      </c>
      <c r="BB149" s="48">
        <v>0</v>
      </c>
      <c r="BC149" s="430">
        <v>33.5</v>
      </c>
      <c r="BD149" s="48">
        <v>0</v>
      </c>
      <c r="BE149" s="48">
        <v>4</v>
      </c>
      <c r="BF149" s="48">
        <v>0</v>
      </c>
      <c r="BG149" s="48">
        <v>0</v>
      </c>
      <c r="BH149" s="48">
        <v>8</v>
      </c>
      <c r="BI149" s="48">
        <v>0</v>
      </c>
      <c r="BJ149" s="48">
        <v>0</v>
      </c>
      <c r="BK149" s="48">
        <v>0</v>
      </c>
      <c r="BL149" s="430">
        <v>45.5</v>
      </c>
      <c r="BM149" s="48"/>
      <c r="BN149" s="48"/>
      <c r="BO149" s="48">
        <v>2</v>
      </c>
      <c r="BP149" s="48">
        <v>1</v>
      </c>
      <c r="BQ149" s="48"/>
      <c r="BR149" s="48"/>
      <c r="BS149" s="48"/>
      <c r="BT149" s="48">
        <v>0</v>
      </c>
      <c r="BU149" s="47" t="s">
        <v>1068</v>
      </c>
    </row>
    <row r="150" spans="1:73" x14ac:dyDescent="0.35">
      <c r="A150" s="47" t="s">
        <v>1659</v>
      </c>
      <c r="B150" s="47" t="s">
        <v>1660</v>
      </c>
      <c r="C150" s="47" t="s">
        <v>56</v>
      </c>
      <c r="D150" s="47" t="s">
        <v>1661</v>
      </c>
      <c r="E150" s="427">
        <v>6</v>
      </c>
      <c r="F150" s="427">
        <v>2026</v>
      </c>
      <c r="G150" s="47" t="s">
        <v>131</v>
      </c>
      <c r="H150" s="47" t="s">
        <v>58</v>
      </c>
      <c r="I150" s="47" t="s">
        <v>1037</v>
      </c>
      <c r="J150" s="47" t="s">
        <v>98</v>
      </c>
      <c r="K150" s="47" t="s">
        <v>98</v>
      </c>
      <c r="L150" s="47" t="s">
        <v>98</v>
      </c>
      <c r="M150" s="47" t="s">
        <v>98</v>
      </c>
      <c r="N150" s="47" t="s">
        <v>100</v>
      </c>
      <c r="O150" s="369"/>
      <c r="P150" s="370"/>
      <c r="Q150" s="47" t="s">
        <v>98</v>
      </c>
      <c r="R150" s="47" t="s">
        <v>98</v>
      </c>
      <c r="S150" s="47"/>
      <c r="T150" s="47" t="s">
        <v>98</v>
      </c>
      <c r="U150" s="47"/>
      <c r="V150" s="369"/>
      <c r="W150" s="370"/>
      <c r="X150" s="47"/>
      <c r="Y150" s="47" t="s">
        <v>98</v>
      </c>
      <c r="Z150" s="47" t="s">
        <v>98</v>
      </c>
      <c r="AA150" s="47" t="s">
        <v>98</v>
      </c>
      <c r="AB150" s="47" t="s">
        <v>100</v>
      </c>
      <c r="AC150" s="369"/>
      <c r="AD150" s="370"/>
      <c r="AE150" s="47" t="s">
        <v>98</v>
      </c>
      <c r="AF150" s="47"/>
      <c r="AG150" s="47"/>
      <c r="AH150" s="47"/>
      <c r="AI150" s="47"/>
      <c r="AJ150" s="369"/>
      <c r="AK150" s="370"/>
      <c r="AL150" s="47"/>
      <c r="AM150" s="47" t="s">
        <v>98</v>
      </c>
      <c r="AN150" s="221"/>
      <c r="AO150" s="48">
        <v>32</v>
      </c>
      <c r="AP150" s="48"/>
      <c r="AQ150" s="48">
        <v>0</v>
      </c>
      <c r="AR150" s="48">
        <v>0</v>
      </c>
      <c r="AS150" s="48"/>
      <c r="AT150" s="48">
        <v>0</v>
      </c>
      <c r="AU150" s="48">
        <v>0</v>
      </c>
      <c r="AV150" s="48">
        <v>0</v>
      </c>
      <c r="AW150" s="48">
        <v>0</v>
      </c>
      <c r="AX150" s="48">
        <v>32</v>
      </c>
      <c r="AY150" s="48">
        <v>0</v>
      </c>
      <c r="AZ150" s="48">
        <v>34</v>
      </c>
      <c r="BA150" s="48">
        <v>66</v>
      </c>
      <c r="BB150" s="48">
        <v>0</v>
      </c>
      <c r="BC150" s="48">
        <v>32</v>
      </c>
      <c r="BD150" s="48">
        <v>0</v>
      </c>
      <c r="BE150" s="48">
        <v>0</v>
      </c>
      <c r="BF150" s="48">
        <v>0</v>
      </c>
      <c r="BG150" s="48">
        <v>0</v>
      </c>
      <c r="BH150" s="48">
        <v>0</v>
      </c>
      <c r="BI150" s="48">
        <v>0</v>
      </c>
      <c r="BJ150" s="48">
        <v>0</v>
      </c>
      <c r="BK150" s="48">
        <v>0</v>
      </c>
      <c r="BL150" s="48">
        <v>32</v>
      </c>
      <c r="BM150" s="48"/>
      <c r="BN150" s="48"/>
      <c r="BO150" s="48"/>
      <c r="BP150" s="48"/>
      <c r="BQ150" s="48"/>
      <c r="BR150" s="48"/>
      <c r="BS150" s="48"/>
      <c r="BT150" s="48">
        <v>0</v>
      </c>
      <c r="BU150" s="47" t="s">
        <v>1067</v>
      </c>
    </row>
    <row r="151" spans="1:73" x14ac:dyDescent="0.35">
      <c r="A151" s="47" t="s">
        <v>1662</v>
      </c>
      <c r="B151" s="47" t="s">
        <v>1663</v>
      </c>
      <c r="C151" s="47" t="s">
        <v>56</v>
      </c>
      <c r="D151" s="47" t="s">
        <v>1664</v>
      </c>
      <c r="E151" s="427">
        <v>6</v>
      </c>
      <c r="F151" s="427">
        <v>2026</v>
      </c>
      <c r="G151" s="47" t="s">
        <v>131</v>
      </c>
      <c r="H151" s="47" t="s">
        <v>58</v>
      </c>
      <c r="I151" s="47" t="s">
        <v>59</v>
      </c>
      <c r="J151" s="47" t="s">
        <v>98</v>
      </c>
      <c r="K151" s="47" t="s">
        <v>98</v>
      </c>
      <c r="L151" s="47"/>
      <c r="M151" s="47"/>
      <c r="N151" s="47" t="s">
        <v>98</v>
      </c>
      <c r="O151" s="369" t="s">
        <v>100</v>
      </c>
      <c r="P151" s="370" t="s">
        <v>108</v>
      </c>
      <c r="Q151" s="47" t="s">
        <v>98</v>
      </c>
      <c r="R151" s="47" t="s">
        <v>98</v>
      </c>
      <c r="S151" s="47" t="s">
        <v>98</v>
      </c>
      <c r="T151" s="47" t="s">
        <v>98</v>
      </c>
      <c r="U151" s="47"/>
      <c r="V151" s="369" t="s">
        <v>100</v>
      </c>
      <c r="W151" s="370"/>
      <c r="X151" s="47" t="s">
        <v>98</v>
      </c>
      <c r="Y151" s="47"/>
      <c r="Z151" s="47"/>
      <c r="AA151" s="47"/>
      <c r="AB151" s="47"/>
      <c r="AC151" s="369"/>
      <c r="AD151" s="370"/>
      <c r="AE151" s="47" t="s">
        <v>98</v>
      </c>
      <c r="AF151" s="47" t="s">
        <v>98</v>
      </c>
      <c r="AG151" s="47" t="s">
        <v>98</v>
      </c>
      <c r="AH151" s="47"/>
      <c r="AI151" s="47" t="s">
        <v>98</v>
      </c>
      <c r="AJ151" s="369" t="s">
        <v>100</v>
      </c>
      <c r="AK151" s="370"/>
      <c r="AL151" s="47" t="s">
        <v>98</v>
      </c>
      <c r="AM151" s="47"/>
      <c r="AN151" s="221"/>
      <c r="AO151" s="48">
        <v>38</v>
      </c>
      <c r="AP151" s="48"/>
      <c r="AQ151" s="48">
        <v>0</v>
      </c>
      <c r="AR151" s="48">
        <v>12</v>
      </c>
      <c r="AS151" s="48"/>
      <c r="AT151" s="48">
        <v>0</v>
      </c>
      <c r="AU151" s="48">
        <v>0</v>
      </c>
      <c r="AV151" s="48">
        <v>0</v>
      </c>
      <c r="AW151" s="48">
        <v>0</v>
      </c>
      <c r="AX151" s="48">
        <v>50</v>
      </c>
      <c r="AY151" s="48">
        <v>0</v>
      </c>
      <c r="AZ151" s="48">
        <v>42</v>
      </c>
      <c r="BA151" s="48">
        <v>92</v>
      </c>
      <c r="BB151" s="48">
        <v>0</v>
      </c>
      <c r="BC151" s="48">
        <v>38</v>
      </c>
      <c r="BD151" s="48">
        <v>0</v>
      </c>
      <c r="BE151" s="48">
        <v>12</v>
      </c>
      <c r="BF151" s="48">
        <v>0</v>
      </c>
      <c r="BG151" s="48">
        <v>0</v>
      </c>
      <c r="BH151" s="48">
        <v>0</v>
      </c>
      <c r="BI151" s="48">
        <v>0</v>
      </c>
      <c r="BJ151" s="48">
        <v>0</v>
      </c>
      <c r="BK151" s="48">
        <v>0</v>
      </c>
      <c r="BL151" s="48">
        <v>50</v>
      </c>
      <c r="BM151" s="48"/>
      <c r="BN151" s="48"/>
      <c r="BO151" s="48">
        <v>1</v>
      </c>
      <c r="BP151" s="48">
        <v>1</v>
      </c>
      <c r="BQ151" s="48"/>
      <c r="BR151" s="48"/>
      <c r="BS151" s="48"/>
      <c r="BT151" s="48">
        <v>0</v>
      </c>
      <c r="BU151" s="47" t="s">
        <v>1067</v>
      </c>
    </row>
    <row r="152" spans="1:73" x14ac:dyDescent="0.35">
      <c r="A152" s="47" t="s">
        <v>1665</v>
      </c>
      <c r="B152" s="47" t="s">
        <v>1666</v>
      </c>
      <c r="C152" s="47" t="s">
        <v>56</v>
      </c>
      <c r="D152" s="47" t="s">
        <v>1667</v>
      </c>
      <c r="E152" s="427">
        <v>6</v>
      </c>
      <c r="F152" s="427">
        <v>2026</v>
      </c>
      <c r="G152" s="47" t="s">
        <v>131</v>
      </c>
      <c r="H152" s="47" t="s">
        <v>58</v>
      </c>
      <c r="I152" s="47" t="s">
        <v>57</v>
      </c>
      <c r="J152" s="47"/>
      <c r="K152" s="47"/>
      <c r="L152" s="47"/>
      <c r="M152" s="47"/>
      <c r="N152" s="47"/>
      <c r="O152" s="369"/>
      <c r="P152" s="370"/>
      <c r="Q152" s="47"/>
      <c r="R152" s="47" t="s">
        <v>98</v>
      </c>
      <c r="S152" s="47"/>
      <c r="T152" s="47"/>
      <c r="U152" s="47"/>
      <c r="V152" s="369"/>
      <c r="W152" s="370"/>
      <c r="X152" s="47"/>
      <c r="Y152" s="47" t="s">
        <v>98</v>
      </c>
      <c r="Z152" s="47"/>
      <c r="AA152" s="47" t="s">
        <v>98</v>
      </c>
      <c r="AB152" s="47"/>
      <c r="AC152" s="369"/>
      <c r="AD152" s="370"/>
      <c r="AE152" s="47"/>
      <c r="AF152" s="47"/>
      <c r="AG152" s="47" t="s">
        <v>98</v>
      </c>
      <c r="AH152" s="47" t="s">
        <v>98</v>
      </c>
      <c r="AI152" s="47" t="s">
        <v>98</v>
      </c>
      <c r="AJ152" s="369"/>
      <c r="AK152" s="370"/>
      <c r="AL152" s="47" t="s">
        <v>98</v>
      </c>
      <c r="AM152" s="47"/>
      <c r="AN152" s="221"/>
      <c r="AO152" s="48">
        <v>14</v>
      </c>
      <c r="AP152" s="48"/>
      <c r="AQ152" s="48">
        <v>0</v>
      </c>
      <c r="AR152" s="48">
        <v>0</v>
      </c>
      <c r="AS152" s="48"/>
      <c r="AT152" s="48">
        <v>0</v>
      </c>
      <c r="AU152" s="48">
        <v>0</v>
      </c>
      <c r="AV152" s="48">
        <v>0</v>
      </c>
      <c r="AW152" s="48">
        <v>0</v>
      </c>
      <c r="AX152" s="48">
        <v>14</v>
      </c>
      <c r="AY152" s="48">
        <v>0</v>
      </c>
      <c r="AZ152" s="48">
        <v>10</v>
      </c>
      <c r="BA152" s="48">
        <v>24</v>
      </c>
      <c r="BB152" s="48">
        <v>0</v>
      </c>
      <c r="BC152" s="48">
        <v>14</v>
      </c>
      <c r="BD152" s="48">
        <v>0</v>
      </c>
      <c r="BE152" s="48">
        <v>0</v>
      </c>
      <c r="BF152" s="48">
        <v>0</v>
      </c>
      <c r="BG152" s="48">
        <v>0</v>
      </c>
      <c r="BH152" s="48">
        <v>0</v>
      </c>
      <c r="BI152" s="48">
        <v>0</v>
      </c>
      <c r="BJ152" s="48">
        <v>0</v>
      </c>
      <c r="BK152" s="48">
        <v>0</v>
      </c>
      <c r="BL152" s="48">
        <v>14</v>
      </c>
      <c r="BM152" s="48"/>
      <c r="BN152" s="48"/>
      <c r="BO152" s="48"/>
      <c r="BP152" s="48"/>
      <c r="BQ152" s="48"/>
      <c r="BR152" s="48"/>
      <c r="BS152" s="48"/>
      <c r="BT152" s="48">
        <v>0</v>
      </c>
      <c r="BU152" s="47" t="s">
        <v>1067</v>
      </c>
    </row>
    <row r="153" spans="1:73" x14ac:dyDescent="0.35">
      <c r="A153" s="47" t="s">
        <v>1668</v>
      </c>
      <c r="B153" s="47" t="s">
        <v>1669</v>
      </c>
      <c r="C153" s="47" t="s">
        <v>56</v>
      </c>
      <c r="D153" s="47" t="s">
        <v>1670</v>
      </c>
      <c r="E153" s="427">
        <v>6</v>
      </c>
      <c r="F153" s="427">
        <v>2026</v>
      </c>
      <c r="G153" s="47" t="s">
        <v>131</v>
      </c>
      <c r="H153" s="47" t="s">
        <v>58</v>
      </c>
      <c r="I153" s="47" t="s">
        <v>57</v>
      </c>
      <c r="J153" s="47"/>
      <c r="K153" s="47" t="s">
        <v>98</v>
      </c>
      <c r="L153" s="47" t="s">
        <v>98</v>
      </c>
      <c r="M153" s="47" t="s">
        <v>98</v>
      </c>
      <c r="N153" s="47" t="s">
        <v>98</v>
      </c>
      <c r="O153" s="369"/>
      <c r="P153" s="370"/>
      <c r="Q153" s="47"/>
      <c r="R153" s="47" t="s">
        <v>98</v>
      </c>
      <c r="S153" s="47"/>
      <c r="T153" s="47" t="s">
        <v>98</v>
      </c>
      <c r="U153" s="47" t="s">
        <v>98</v>
      </c>
      <c r="V153" s="369" t="s">
        <v>100</v>
      </c>
      <c r="W153" s="370"/>
      <c r="X153" s="47" t="s">
        <v>98</v>
      </c>
      <c r="Y153" s="47" t="s">
        <v>98</v>
      </c>
      <c r="Z153" s="47"/>
      <c r="AA153" s="47" t="s">
        <v>98</v>
      </c>
      <c r="AB153" s="47" t="s">
        <v>98</v>
      </c>
      <c r="AC153" s="369" t="s">
        <v>100</v>
      </c>
      <c r="AD153" s="370"/>
      <c r="AE153" s="47"/>
      <c r="AF153" s="47"/>
      <c r="AG153" s="47"/>
      <c r="AH153" s="47"/>
      <c r="AI153" s="47"/>
      <c r="AJ153" s="369"/>
      <c r="AK153" s="370"/>
      <c r="AL153" s="47" t="s">
        <v>98</v>
      </c>
      <c r="AM153" s="47" t="s">
        <v>98</v>
      </c>
      <c r="AN153" s="221"/>
      <c r="AO153" s="48">
        <v>34</v>
      </c>
      <c r="AP153" s="48"/>
      <c r="AQ153" s="48">
        <v>0</v>
      </c>
      <c r="AR153" s="48">
        <v>0</v>
      </c>
      <c r="AS153" s="48"/>
      <c r="AT153" s="48">
        <v>0</v>
      </c>
      <c r="AU153" s="48">
        <v>0</v>
      </c>
      <c r="AV153" s="48">
        <v>0</v>
      </c>
      <c r="AW153" s="48">
        <v>0</v>
      </c>
      <c r="AX153" s="48">
        <v>34</v>
      </c>
      <c r="AY153" s="48">
        <v>0</v>
      </c>
      <c r="AZ153" s="48">
        <v>14</v>
      </c>
      <c r="BA153" s="48">
        <v>48</v>
      </c>
      <c r="BB153" s="48">
        <v>0</v>
      </c>
      <c r="BC153" s="48">
        <v>34</v>
      </c>
      <c r="BD153" s="48">
        <v>0</v>
      </c>
      <c r="BE153" s="48">
        <v>0</v>
      </c>
      <c r="BF153" s="48">
        <v>0</v>
      </c>
      <c r="BG153" s="48">
        <v>0</v>
      </c>
      <c r="BH153" s="48">
        <v>0</v>
      </c>
      <c r="BI153" s="48">
        <v>0</v>
      </c>
      <c r="BJ153" s="48">
        <v>0</v>
      </c>
      <c r="BK153" s="48">
        <v>0</v>
      </c>
      <c r="BL153" s="48">
        <v>34</v>
      </c>
      <c r="BM153" s="48"/>
      <c r="BN153" s="48"/>
      <c r="BO153" s="48"/>
      <c r="BP153" s="48"/>
      <c r="BQ153" s="48"/>
      <c r="BR153" s="48"/>
      <c r="BS153" s="48"/>
      <c r="BT153" s="48">
        <v>0</v>
      </c>
      <c r="BU153" s="47" t="s">
        <v>1067</v>
      </c>
    </row>
    <row r="154" spans="1:73" x14ac:dyDescent="0.35">
      <c r="A154" s="47" t="s">
        <v>1671</v>
      </c>
      <c r="B154" s="47" t="s">
        <v>1672</v>
      </c>
      <c r="C154" s="47" t="s">
        <v>56</v>
      </c>
      <c r="D154" s="47" t="s">
        <v>1673</v>
      </c>
      <c r="E154" s="427">
        <v>6</v>
      </c>
      <c r="F154" s="427">
        <v>2026</v>
      </c>
      <c r="G154" s="47" t="s">
        <v>131</v>
      </c>
      <c r="H154" s="47" t="s">
        <v>58</v>
      </c>
      <c r="I154" s="47" t="s">
        <v>59</v>
      </c>
      <c r="J154" s="47"/>
      <c r="K154" s="47"/>
      <c r="L154" s="47"/>
      <c r="M154" s="47"/>
      <c r="N154" s="47"/>
      <c r="O154" s="369"/>
      <c r="P154" s="370"/>
      <c r="Q154" s="47" t="s">
        <v>98</v>
      </c>
      <c r="R154" s="47" t="s">
        <v>98</v>
      </c>
      <c r="S154" s="47" t="s">
        <v>98</v>
      </c>
      <c r="T154" s="47" t="s">
        <v>98</v>
      </c>
      <c r="U154" s="47" t="s">
        <v>100</v>
      </c>
      <c r="V154" s="369" t="s">
        <v>102</v>
      </c>
      <c r="W154" s="370"/>
      <c r="X154" s="47"/>
      <c r="Y154" s="47"/>
      <c r="Z154" s="47"/>
      <c r="AA154" s="47" t="s">
        <v>1519</v>
      </c>
      <c r="AB154" s="47"/>
      <c r="AC154" s="369" t="s">
        <v>104</v>
      </c>
      <c r="AD154" s="370"/>
      <c r="AE154" s="47"/>
      <c r="AF154" s="47" t="s">
        <v>98</v>
      </c>
      <c r="AG154" s="47" t="s">
        <v>98</v>
      </c>
      <c r="AH154" s="47" t="s">
        <v>98</v>
      </c>
      <c r="AI154" s="47" t="s">
        <v>98</v>
      </c>
      <c r="AJ154" s="369" t="s">
        <v>100</v>
      </c>
      <c r="AK154" s="370"/>
      <c r="AL154" s="47" t="s">
        <v>98</v>
      </c>
      <c r="AM154" s="47"/>
      <c r="AN154" s="221"/>
      <c r="AO154" s="430">
        <v>27.25</v>
      </c>
      <c r="AP154" s="48"/>
      <c r="AQ154" s="48">
        <v>0</v>
      </c>
      <c r="AR154" s="48">
        <v>14</v>
      </c>
      <c r="AS154" s="48"/>
      <c r="AT154" s="48">
        <v>0</v>
      </c>
      <c r="AU154" s="48">
        <v>0</v>
      </c>
      <c r="AV154" s="48">
        <v>0</v>
      </c>
      <c r="AW154" s="48">
        <v>0</v>
      </c>
      <c r="AX154" s="430">
        <v>41.25</v>
      </c>
      <c r="AY154" s="48">
        <v>0</v>
      </c>
      <c r="AZ154" s="48">
        <v>16</v>
      </c>
      <c r="BA154" s="430">
        <v>57.25</v>
      </c>
      <c r="BB154" s="48">
        <v>0</v>
      </c>
      <c r="BC154" s="430">
        <v>27.25</v>
      </c>
      <c r="BD154" s="48">
        <v>0</v>
      </c>
      <c r="BE154" s="48">
        <v>14</v>
      </c>
      <c r="BF154" s="48">
        <v>0</v>
      </c>
      <c r="BG154" s="48">
        <v>0</v>
      </c>
      <c r="BH154" s="48">
        <v>0</v>
      </c>
      <c r="BI154" s="48">
        <v>0</v>
      </c>
      <c r="BJ154" s="48">
        <v>0</v>
      </c>
      <c r="BK154" s="48">
        <v>0</v>
      </c>
      <c r="BL154" s="430">
        <v>41.25</v>
      </c>
      <c r="BM154" s="48"/>
      <c r="BN154" s="48"/>
      <c r="BO154" s="48">
        <v>2</v>
      </c>
      <c r="BP154" s="48">
        <v>1</v>
      </c>
      <c r="BQ154" s="48"/>
      <c r="BR154" s="48"/>
      <c r="BS154" s="48"/>
      <c r="BT154" s="48">
        <v>0</v>
      </c>
      <c r="BU154" s="47" t="s">
        <v>1068</v>
      </c>
    </row>
    <row r="155" spans="1:73" x14ac:dyDescent="0.35">
      <c r="A155" s="47" t="s">
        <v>1674</v>
      </c>
      <c r="B155" s="47" t="s">
        <v>1675</v>
      </c>
      <c r="C155" s="47" t="s">
        <v>56</v>
      </c>
      <c r="D155" s="47" t="s">
        <v>1676</v>
      </c>
      <c r="E155" s="427">
        <v>6</v>
      </c>
      <c r="F155" s="427">
        <v>2026</v>
      </c>
      <c r="G155" s="47" t="s">
        <v>131</v>
      </c>
      <c r="H155" s="47" t="s">
        <v>58</v>
      </c>
      <c r="I155" s="47" t="s">
        <v>57</v>
      </c>
      <c r="J155" s="47" t="s">
        <v>98</v>
      </c>
      <c r="K155" s="47" t="s">
        <v>98</v>
      </c>
      <c r="L155" s="47"/>
      <c r="M155" s="47"/>
      <c r="N155" s="47"/>
      <c r="O155" s="369"/>
      <c r="P155" s="370"/>
      <c r="Q155" s="47" t="s">
        <v>98</v>
      </c>
      <c r="R155" s="47" t="s">
        <v>98</v>
      </c>
      <c r="S155" s="47" t="s">
        <v>98</v>
      </c>
      <c r="T155" s="47" t="s">
        <v>98</v>
      </c>
      <c r="U155" s="47" t="s">
        <v>100</v>
      </c>
      <c r="V155" s="369" t="s">
        <v>108</v>
      </c>
      <c r="W155" s="370"/>
      <c r="X155" s="47" t="s">
        <v>98</v>
      </c>
      <c r="Y155" s="47" t="s">
        <v>98</v>
      </c>
      <c r="Z155" s="47" t="s">
        <v>98</v>
      </c>
      <c r="AA155" s="47"/>
      <c r="AB155" s="47" t="s">
        <v>98</v>
      </c>
      <c r="AC155" s="369" t="s">
        <v>100</v>
      </c>
      <c r="AD155" s="370"/>
      <c r="AE155" s="47"/>
      <c r="AF155" s="47" t="s">
        <v>98</v>
      </c>
      <c r="AG155" s="47" t="s">
        <v>98</v>
      </c>
      <c r="AH155" s="47" t="s">
        <v>98</v>
      </c>
      <c r="AI155" s="47" t="s">
        <v>100</v>
      </c>
      <c r="AJ155" s="369"/>
      <c r="AK155" s="370"/>
      <c r="AL155" s="47"/>
      <c r="AM155" s="47"/>
      <c r="AN155" s="221"/>
      <c r="AO155" s="48">
        <v>38</v>
      </c>
      <c r="AP155" s="48"/>
      <c r="AQ155" s="48">
        <v>0</v>
      </c>
      <c r="AR155" s="48">
        <v>4</v>
      </c>
      <c r="AS155" s="48"/>
      <c r="AT155" s="48">
        <v>8</v>
      </c>
      <c r="AU155" s="48">
        <v>0</v>
      </c>
      <c r="AV155" s="48">
        <v>0</v>
      </c>
      <c r="AW155" s="48">
        <v>0</v>
      </c>
      <c r="AX155" s="48">
        <v>50</v>
      </c>
      <c r="AY155" s="48">
        <v>0</v>
      </c>
      <c r="AZ155" s="48">
        <v>22</v>
      </c>
      <c r="BA155" s="48">
        <v>72</v>
      </c>
      <c r="BB155" s="48">
        <v>0</v>
      </c>
      <c r="BC155" s="48">
        <v>38</v>
      </c>
      <c r="BD155" s="48">
        <v>0</v>
      </c>
      <c r="BE155" s="48">
        <v>4</v>
      </c>
      <c r="BF155" s="48">
        <v>0</v>
      </c>
      <c r="BG155" s="48">
        <v>0</v>
      </c>
      <c r="BH155" s="48">
        <v>8</v>
      </c>
      <c r="BI155" s="48">
        <v>0</v>
      </c>
      <c r="BJ155" s="48">
        <v>0</v>
      </c>
      <c r="BK155" s="48">
        <v>0</v>
      </c>
      <c r="BL155" s="48">
        <v>50</v>
      </c>
      <c r="BM155" s="48"/>
      <c r="BN155" s="48"/>
      <c r="BO155" s="48">
        <v>2</v>
      </c>
      <c r="BP155" s="48">
        <v>1</v>
      </c>
      <c r="BQ155" s="48"/>
      <c r="BR155" s="48"/>
      <c r="BS155" s="48"/>
      <c r="BT155" s="48">
        <v>0</v>
      </c>
      <c r="BU155" s="47" t="s">
        <v>1068</v>
      </c>
    </row>
    <row r="156" spans="1:73" x14ac:dyDescent="0.35">
      <c r="A156" s="47" t="s">
        <v>1677</v>
      </c>
      <c r="B156" s="47" t="s">
        <v>1678</v>
      </c>
      <c r="C156" s="47" t="s">
        <v>56</v>
      </c>
      <c r="D156" s="47" t="s">
        <v>1679</v>
      </c>
      <c r="E156" s="427">
        <v>6</v>
      </c>
      <c r="F156" s="427">
        <v>2026</v>
      </c>
      <c r="G156" s="47" t="s">
        <v>131</v>
      </c>
      <c r="H156" s="47" t="s">
        <v>58</v>
      </c>
      <c r="I156" s="47" t="s">
        <v>59</v>
      </c>
      <c r="J156" s="47" t="s">
        <v>98</v>
      </c>
      <c r="K156" s="47" t="s">
        <v>98</v>
      </c>
      <c r="L156" s="47"/>
      <c r="M156" s="47"/>
      <c r="N156" s="47"/>
      <c r="O156" s="369"/>
      <c r="P156" s="370"/>
      <c r="Q156" s="47" t="s">
        <v>98</v>
      </c>
      <c r="R156" s="47" t="s">
        <v>98</v>
      </c>
      <c r="S156" s="47" t="s">
        <v>98</v>
      </c>
      <c r="T156" s="47" t="s">
        <v>98</v>
      </c>
      <c r="U156" s="47" t="s">
        <v>100</v>
      </c>
      <c r="V156" s="369" t="s">
        <v>104</v>
      </c>
      <c r="W156" s="370"/>
      <c r="X156" s="47" t="s">
        <v>98</v>
      </c>
      <c r="Y156" s="47" t="s">
        <v>98</v>
      </c>
      <c r="Z156" s="47" t="s">
        <v>98</v>
      </c>
      <c r="AA156" s="47" t="s">
        <v>98</v>
      </c>
      <c r="AB156" s="47" t="s">
        <v>100</v>
      </c>
      <c r="AC156" s="369"/>
      <c r="AD156" s="370"/>
      <c r="AE156" s="47"/>
      <c r="AF156" s="47"/>
      <c r="AG156" s="47"/>
      <c r="AH156" s="47" t="s">
        <v>98</v>
      </c>
      <c r="AI156" s="47" t="s">
        <v>100</v>
      </c>
      <c r="AJ156" s="369"/>
      <c r="AK156" s="370"/>
      <c r="AL156" s="47" t="s">
        <v>98</v>
      </c>
      <c r="AM156" s="47"/>
      <c r="AN156" s="221"/>
      <c r="AO156" s="48">
        <v>36</v>
      </c>
      <c r="AP156" s="48"/>
      <c r="AQ156" s="48">
        <v>0</v>
      </c>
      <c r="AR156" s="48">
        <v>8</v>
      </c>
      <c r="AS156" s="48"/>
      <c r="AT156" s="48">
        <v>0</v>
      </c>
      <c r="AU156" s="48">
        <v>0</v>
      </c>
      <c r="AV156" s="48">
        <v>0</v>
      </c>
      <c r="AW156" s="48">
        <v>0</v>
      </c>
      <c r="AX156" s="48">
        <v>44</v>
      </c>
      <c r="AY156" s="48">
        <v>0</v>
      </c>
      <c r="AZ156" s="48">
        <v>24</v>
      </c>
      <c r="BA156" s="48">
        <v>68</v>
      </c>
      <c r="BB156" s="48">
        <v>0</v>
      </c>
      <c r="BC156" s="48">
        <v>36</v>
      </c>
      <c r="BD156" s="48">
        <v>0</v>
      </c>
      <c r="BE156" s="48">
        <v>8</v>
      </c>
      <c r="BF156" s="48">
        <v>0</v>
      </c>
      <c r="BG156" s="48">
        <v>0</v>
      </c>
      <c r="BH156" s="48">
        <v>0</v>
      </c>
      <c r="BI156" s="48">
        <v>0</v>
      </c>
      <c r="BJ156" s="48">
        <v>0</v>
      </c>
      <c r="BK156" s="48">
        <v>0</v>
      </c>
      <c r="BL156" s="48">
        <v>44</v>
      </c>
      <c r="BM156" s="48"/>
      <c r="BN156" s="48"/>
      <c r="BO156" s="48">
        <v>1</v>
      </c>
      <c r="BP156" s="48">
        <v>1</v>
      </c>
      <c r="BQ156" s="48"/>
      <c r="BR156" s="48"/>
      <c r="BS156" s="48"/>
      <c r="BT156" s="48">
        <v>0</v>
      </c>
      <c r="BU156" s="47" t="s">
        <v>1068</v>
      </c>
    </row>
    <row r="157" spans="1:73" x14ac:dyDescent="0.35">
      <c r="A157" s="47" t="s">
        <v>1682</v>
      </c>
      <c r="B157" s="47" t="s">
        <v>1683</v>
      </c>
      <c r="C157" s="47" t="s">
        <v>56</v>
      </c>
      <c r="D157" s="47" t="s">
        <v>1684</v>
      </c>
      <c r="E157" s="427">
        <v>6</v>
      </c>
      <c r="F157" s="427">
        <v>2026</v>
      </c>
      <c r="G157" s="47" t="s">
        <v>131</v>
      </c>
      <c r="H157" s="47" t="s">
        <v>58</v>
      </c>
      <c r="I157" s="47" t="s">
        <v>63</v>
      </c>
      <c r="J157" s="47" t="s">
        <v>98</v>
      </c>
      <c r="K157" s="47" t="s">
        <v>98</v>
      </c>
      <c r="L157" s="47"/>
      <c r="M157" s="47" t="s">
        <v>98</v>
      </c>
      <c r="N157" s="47" t="s">
        <v>100</v>
      </c>
      <c r="O157" s="369" t="s">
        <v>108</v>
      </c>
      <c r="P157" s="370"/>
      <c r="Q157" s="47"/>
      <c r="R157" s="47" t="s">
        <v>98</v>
      </c>
      <c r="S157" s="47" t="s">
        <v>98</v>
      </c>
      <c r="T157" s="47" t="s">
        <v>98</v>
      </c>
      <c r="U157" s="47" t="s">
        <v>100</v>
      </c>
      <c r="V157" s="369"/>
      <c r="W157" s="370"/>
      <c r="X157" s="47" t="s">
        <v>98</v>
      </c>
      <c r="Y157" s="47" t="s">
        <v>98</v>
      </c>
      <c r="Z157" s="47" t="s">
        <v>98</v>
      </c>
      <c r="AA157" s="47" t="s">
        <v>98</v>
      </c>
      <c r="AB157" s="47" t="s">
        <v>100</v>
      </c>
      <c r="AC157" s="369"/>
      <c r="AD157" s="370"/>
      <c r="AE157" s="47" t="s">
        <v>98</v>
      </c>
      <c r="AF157" s="47"/>
      <c r="AG157" s="47" t="s">
        <v>98</v>
      </c>
      <c r="AH157" s="47" t="s">
        <v>98</v>
      </c>
      <c r="AI157" s="47"/>
      <c r="AJ157" s="369"/>
      <c r="AK157" s="370"/>
      <c r="AL157" s="47"/>
      <c r="AM157" s="47" t="s">
        <v>98</v>
      </c>
      <c r="AN157" s="221"/>
      <c r="AO157" s="48">
        <v>40</v>
      </c>
      <c r="AP157" s="48"/>
      <c r="AQ157" s="48">
        <v>0</v>
      </c>
      <c r="AR157" s="48">
        <v>4</v>
      </c>
      <c r="AS157" s="48"/>
      <c r="AT157" s="48">
        <v>8</v>
      </c>
      <c r="AU157" s="48">
        <v>0</v>
      </c>
      <c r="AV157" s="48">
        <v>0</v>
      </c>
      <c r="AW157" s="48">
        <v>0</v>
      </c>
      <c r="AX157" s="48">
        <v>52</v>
      </c>
      <c r="AY157" s="48">
        <v>0</v>
      </c>
      <c r="AZ157" s="430">
        <v>27.75</v>
      </c>
      <c r="BA157" s="430">
        <v>79.75</v>
      </c>
      <c r="BB157" s="48">
        <v>0</v>
      </c>
      <c r="BC157" s="48">
        <v>40</v>
      </c>
      <c r="BD157" s="48">
        <v>0</v>
      </c>
      <c r="BE157" s="48">
        <v>4</v>
      </c>
      <c r="BF157" s="48">
        <v>0</v>
      </c>
      <c r="BG157" s="48">
        <v>0</v>
      </c>
      <c r="BH157" s="48">
        <v>8</v>
      </c>
      <c r="BI157" s="48">
        <v>0</v>
      </c>
      <c r="BJ157" s="48">
        <v>0</v>
      </c>
      <c r="BK157" s="48">
        <v>0</v>
      </c>
      <c r="BL157" s="48">
        <v>52</v>
      </c>
      <c r="BM157" s="48"/>
      <c r="BN157" s="48"/>
      <c r="BO157" s="48">
        <v>2</v>
      </c>
      <c r="BP157" s="48">
        <v>1</v>
      </c>
      <c r="BQ157" s="48"/>
      <c r="BR157" s="48"/>
      <c r="BS157" s="48"/>
      <c r="BT157" s="48">
        <v>0</v>
      </c>
      <c r="BU157" s="47" t="s">
        <v>1068</v>
      </c>
    </row>
    <row r="158" spans="1:73" x14ac:dyDescent="0.35">
      <c r="A158" s="47" t="s">
        <v>1849</v>
      </c>
      <c r="B158" s="47" t="s">
        <v>1850</v>
      </c>
      <c r="C158" s="47" t="s">
        <v>56</v>
      </c>
      <c r="D158" s="47" t="s">
        <v>1953</v>
      </c>
      <c r="E158" s="427">
        <v>6</v>
      </c>
      <c r="F158" s="427">
        <v>2026</v>
      </c>
      <c r="G158" s="47" t="s">
        <v>131</v>
      </c>
      <c r="H158" s="47" t="s">
        <v>58</v>
      </c>
      <c r="I158" s="47" t="s">
        <v>63</v>
      </c>
      <c r="J158" s="47"/>
      <c r="K158" s="47"/>
      <c r="L158" s="47"/>
      <c r="M158" s="47"/>
      <c r="N158" s="47"/>
      <c r="O158" s="369"/>
      <c r="P158" s="370"/>
      <c r="Q158" s="47" t="s">
        <v>98</v>
      </c>
      <c r="R158" s="47" t="s">
        <v>98</v>
      </c>
      <c r="S158" s="47" t="s">
        <v>98</v>
      </c>
      <c r="T158" s="47" t="s">
        <v>98</v>
      </c>
      <c r="U158" s="47"/>
      <c r="V158" s="369"/>
      <c r="W158" s="370"/>
      <c r="X158" s="47"/>
      <c r="Y158" s="47" t="s">
        <v>98</v>
      </c>
      <c r="Z158" s="47" t="s">
        <v>98</v>
      </c>
      <c r="AA158" s="47"/>
      <c r="AB158" s="47" t="s">
        <v>98</v>
      </c>
      <c r="AC158" s="369" t="s">
        <v>100</v>
      </c>
      <c r="AD158" s="370"/>
      <c r="AE158" s="47" t="s">
        <v>98</v>
      </c>
      <c r="AF158" s="47" t="s">
        <v>98</v>
      </c>
      <c r="AG158" s="47" t="s">
        <v>98</v>
      </c>
      <c r="AH158" s="47" t="s">
        <v>98</v>
      </c>
      <c r="AI158" s="47" t="s">
        <v>100</v>
      </c>
      <c r="AJ158" s="369"/>
      <c r="AK158" s="370"/>
      <c r="AL158" s="47" t="s">
        <v>98</v>
      </c>
      <c r="AM158" s="47" t="s">
        <v>98</v>
      </c>
      <c r="AN158" s="221"/>
      <c r="AO158" s="48">
        <v>34</v>
      </c>
      <c r="AP158" s="48"/>
      <c r="AQ158" s="48">
        <v>0</v>
      </c>
      <c r="AR158" s="48">
        <v>0</v>
      </c>
      <c r="AS158" s="48"/>
      <c r="AT158" s="48">
        <v>0</v>
      </c>
      <c r="AU158" s="48">
        <v>0</v>
      </c>
      <c r="AV158" s="48">
        <v>0</v>
      </c>
      <c r="AW158" s="48">
        <v>0</v>
      </c>
      <c r="AX158" s="48">
        <v>34</v>
      </c>
      <c r="AY158" s="48">
        <v>0</v>
      </c>
      <c r="AZ158" s="48">
        <v>0</v>
      </c>
      <c r="BA158" s="48">
        <v>34</v>
      </c>
      <c r="BB158" s="48">
        <v>0</v>
      </c>
      <c r="BC158" s="48">
        <v>34</v>
      </c>
      <c r="BD158" s="48">
        <v>0</v>
      </c>
      <c r="BE158" s="48">
        <v>0</v>
      </c>
      <c r="BF158" s="48">
        <v>0</v>
      </c>
      <c r="BG158" s="48">
        <v>0</v>
      </c>
      <c r="BH158" s="48">
        <v>0</v>
      </c>
      <c r="BI158" s="48">
        <v>0</v>
      </c>
      <c r="BJ158" s="48">
        <v>0</v>
      </c>
      <c r="BK158" s="48">
        <v>0</v>
      </c>
      <c r="BL158" s="48">
        <v>34</v>
      </c>
      <c r="BM158" s="48"/>
      <c r="BN158" s="48"/>
      <c r="BO158" s="48"/>
      <c r="BP158" s="48"/>
      <c r="BQ158" s="48"/>
      <c r="BR158" s="48"/>
      <c r="BS158" s="48"/>
      <c r="BT158" s="48">
        <v>0</v>
      </c>
      <c r="BU158" s="47" t="s">
        <v>870</v>
      </c>
    </row>
    <row r="159" spans="1:73" x14ac:dyDescent="0.35">
      <c r="A159" s="47" t="s">
        <v>1851</v>
      </c>
      <c r="B159" s="47" t="s">
        <v>1852</v>
      </c>
      <c r="C159" s="47" t="s">
        <v>56</v>
      </c>
      <c r="D159" s="47" t="s">
        <v>1954</v>
      </c>
      <c r="E159" s="427">
        <v>6</v>
      </c>
      <c r="F159" s="427">
        <v>2026</v>
      </c>
      <c r="G159" s="47" t="s">
        <v>131</v>
      </c>
      <c r="H159" s="47" t="s">
        <v>58</v>
      </c>
      <c r="I159" s="47" t="s">
        <v>63</v>
      </c>
      <c r="J159" s="47"/>
      <c r="K159" s="47"/>
      <c r="L159" s="47"/>
      <c r="M159" s="47"/>
      <c r="N159" s="47"/>
      <c r="O159" s="369"/>
      <c r="P159" s="370"/>
      <c r="Q159" s="47" t="s">
        <v>98</v>
      </c>
      <c r="R159" s="47" t="s">
        <v>98</v>
      </c>
      <c r="S159" s="47" t="s">
        <v>98</v>
      </c>
      <c r="T159" s="47" t="s">
        <v>98</v>
      </c>
      <c r="U159" s="47"/>
      <c r="V159" s="369"/>
      <c r="W159" s="370"/>
      <c r="X159" s="47" t="s">
        <v>98</v>
      </c>
      <c r="Y159" s="47" t="s">
        <v>98</v>
      </c>
      <c r="Z159" s="47" t="s">
        <v>98</v>
      </c>
      <c r="AA159" s="47"/>
      <c r="AB159" s="47"/>
      <c r="AC159" s="369"/>
      <c r="AD159" s="370"/>
      <c r="AE159" s="47"/>
      <c r="AF159" s="47"/>
      <c r="AG159" s="47"/>
      <c r="AH159" s="47"/>
      <c r="AI159" s="47"/>
      <c r="AJ159" s="369"/>
      <c r="AK159" s="370"/>
      <c r="AL159" s="47"/>
      <c r="AM159" s="47"/>
      <c r="AN159" s="221"/>
      <c r="AO159" s="48">
        <v>14</v>
      </c>
      <c r="AP159" s="48"/>
      <c r="AQ159" s="48">
        <v>0</v>
      </c>
      <c r="AR159" s="48">
        <v>0</v>
      </c>
      <c r="AS159" s="48"/>
      <c r="AT159" s="48">
        <v>0</v>
      </c>
      <c r="AU159" s="48">
        <v>0</v>
      </c>
      <c r="AV159" s="48">
        <v>0</v>
      </c>
      <c r="AW159" s="48">
        <v>0</v>
      </c>
      <c r="AX159" s="48">
        <v>14</v>
      </c>
      <c r="AY159" s="48">
        <v>0</v>
      </c>
      <c r="AZ159" s="48">
        <v>0</v>
      </c>
      <c r="BA159" s="48">
        <v>14</v>
      </c>
      <c r="BB159" s="48">
        <v>0</v>
      </c>
      <c r="BC159" s="48">
        <v>14</v>
      </c>
      <c r="BD159" s="48">
        <v>0</v>
      </c>
      <c r="BE159" s="48">
        <v>0</v>
      </c>
      <c r="BF159" s="48">
        <v>0</v>
      </c>
      <c r="BG159" s="48">
        <v>0</v>
      </c>
      <c r="BH159" s="48">
        <v>0</v>
      </c>
      <c r="BI159" s="48">
        <v>0</v>
      </c>
      <c r="BJ159" s="48">
        <v>0</v>
      </c>
      <c r="BK159" s="48">
        <v>0</v>
      </c>
      <c r="BL159" s="48">
        <v>14</v>
      </c>
      <c r="BM159" s="48"/>
      <c r="BN159" s="48"/>
      <c r="BO159" s="48"/>
      <c r="BP159" s="48"/>
      <c r="BQ159" s="48"/>
      <c r="BR159" s="48"/>
      <c r="BS159" s="48"/>
      <c r="BT159" s="48">
        <v>0</v>
      </c>
      <c r="BU159" s="47" t="s">
        <v>870</v>
      </c>
    </row>
    <row r="160" spans="1:73" x14ac:dyDescent="0.35">
      <c r="A160" s="47" t="s">
        <v>1853</v>
      </c>
      <c r="B160" s="47" t="s">
        <v>1854</v>
      </c>
      <c r="C160" s="47" t="s">
        <v>56</v>
      </c>
      <c r="D160" s="47" t="s">
        <v>1955</v>
      </c>
      <c r="E160" s="427">
        <v>6</v>
      </c>
      <c r="F160" s="427">
        <v>2026</v>
      </c>
      <c r="G160" s="47" t="s">
        <v>131</v>
      </c>
      <c r="H160" s="47" t="s">
        <v>58</v>
      </c>
      <c r="I160" s="47" t="s">
        <v>63</v>
      </c>
      <c r="J160" s="47"/>
      <c r="K160" s="47"/>
      <c r="L160" s="47"/>
      <c r="M160" s="47"/>
      <c r="N160" s="47"/>
      <c r="O160" s="369"/>
      <c r="P160" s="370"/>
      <c r="Q160" s="47" t="s">
        <v>98</v>
      </c>
      <c r="R160" s="47" t="s">
        <v>98</v>
      </c>
      <c r="S160" s="47" t="s">
        <v>98</v>
      </c>
      <c r="T160" s="47" t="s">
        <v>98</v>
      </c>
      <c r="U160" s="47"/>
      <c r="V160" s="369"/>
      <c r="W160" s="370"/>
      <c r="X160" s="47"/>
      <c r="Y160" s="47" t="s">
        <v>98</v>
      </c>
      <c r="Z160" s="47"/>
      <c r="AA160" s="47"/>
      <c r="AB160" s="47"/>
      <c r="AC160" s="369"/>
      <c r="AD160" s="370"/>
      <c r="AE160" s="47"/>
      <c r="AF160" s="47"/>
      <c r="AG160" s="47"/>
      <c r="AH160" s="47"/>
      <c r="AI160" s="47"/>
      <c r="AJ160" s="369"/>
      <c r="AK160" s="370"/>
      <c r="AL160" s="47"/>
      <c r="AM160" s="47"/>
      <c r="AN160" s="221"/>
      <c r="AO160" s="48">
        <v>10</v>
      </c>
      <c r="AP160" s="48"/>
      <c r="AQ160" s="48">
        <v>0</v>
      </c>
      <c r="AR160" s="48">
        <v>0</v>
      </c>
      <c r="AS160" s="48"/>
      <c r="AT160" s="48">
        <v>0</v>
      </c>
      <c r="AU160" s="48">
        <v>0</v>
      </c>
      <c r="AV160" s="48">
        <v>0</v>
      </c>
      <c r="AW160" s="48">
        <v>0</v>
      </c>
      <c r="AX160" s="48">
        <v>10</v>
      </c>
      <c r="AY160" s="48">
        <v>0</v>
      </c>
      <c r="AZ160" s="48">
        <v>0</v>
      </c>
      <c r="BA160" s="48">
        <v>10</v>
      </c>
      <c r="BB160" s="48">
        <v>0</v>
      </c>
      <c r="BC160" s="48">
        <v>10</v>
      </c>
      <c r="BD160" s="48">
        <v>0</v>
      </c>
      <c r="BE160" s="48">
        <v>0</v>
      </c>
      <c r="BF160" s="48">
        <v>0</v>
      </c>
      <c r="BG160" s="48">
        <v>0</v>
      </c>
      <c r="BH160" s="48">
        <v>0</v>
      </c>
      <c r="BI160" s="48">
        <v>0</v>
      </c>
      <c r="BJ160" s="48">
        <v>0</v>
      </c>
      <c r="BK160" s="48">
        <v>0</v>
      </c>
      <c r="BL160" s="48">
        <v>10</v>
      </c>
      <c r="BM160" s="48"/>
      <c r="BN160" s="48"/>
      <c r="BO160" s="48"/>
      <c r="BP160" s="48"/>
      <c r="BQ160" s="48"/>
      <c r="BR160" s="48"/>
      <c r="BS160" s="48"/>
      <c r="BT160" s="48">
        <v>0</v>
      </c>
      <c r="BU160" s="47" t="s">
        <v>870</v>
      </c>
    </row>
    <row r="161" spans="1:73" x14ac:dyDescent="0.35">
      <c r="A161" s="47" t="s">
        <v>1855</v>
      </c>
      <c r="B161" s="47" t="s">
        <v>1856</v>
      </c>
      <c r="C161" s="47" t="s">
        <v>56</v>
      </c>
      <c r="D161" s="47" t="s">
        <v>1956</v>
      </c>
      <c r="E161" s="427">
        <v>6</v>
      </c>
      <c r="F161" s="427">
        <v>2026</v>
      </c>
      <c r="G161" s="47" t="s">
        <v>131</v>
      </c>
      <c r="H161" s="47" t="s">
        <v>58</v>
      </c>
      <c r="I161" s="47" t="s">
        <v>63</v>
      </c>
      <c r="J161" s="47"/>
      <c r="K161" s="47"/>
      <c r="L161" s="47"/>
      <c r="M161" s="47"/>
      <c r="N161" s="47"/>
      <c r="O161" s="369"/>
      <c r="P161" s="370"/>
      <c r="Q161" s="47" t="s">
        <v>98</v>
      </c>
      <c r="R161" s="47" t="s">
        <v>98</v>
      </c>
      <c r="S161" s="47"/>
      <c r="T161" s="47"/>
      <c r="U161" s="47" t="s">
        <v>100</v>
      </c>
      <c r="V161" s="369"/>
      <c r="W161" s="370"/>
      <c r="X161" s="47" t="s">
        <v>98</v>
      </c>
      <c r="Y161" s="47"/>
      <c r="Z161" s="47"/>
      <c r="AA161" s="47"/>
      <c r="AB161" s="47"/>
      <c r="AC161" s="369"/>
      <c r="AD161" s="370"/>
      <c r="AE161" s="47"/>
      <c r="AF161" s="47"/>
      <c r="AG161" s="47"/>
      <c r="AH161" s="47"/>
      <c r="AI161" s="47"/>
      <c r="AJ161" s="369"/>
      <c r="AK161" s="370"/>
      <c r="AL161" s="47"/>
      <c r="AM161" s="47"/>
      <c r="AN161" s="221"/>
      <c r="AO161" s="48">
        <v>10</v>
      </c>
      <c r="AP161" s="48"/>
      <c r="AQ161" s="48">
        <v>0</v>
      </c>
      <c r="AR161" s="48">
        <v>0</v>
      </c>
      <c r="AS161" s="48"/>
      <c r="AT161" s="48">
        <v>0</v>
      </c>
      <c r="AU161" s="48">
        <v>0</v>
      </c>
      <c r="AV161" s="48">
        <v>0</v>
      </c>
      <c r="AW161" s="48">
        <v>0</v>
      </c>
      <c r="AX161" s="48">
        <v>10</v>
      </c>
      <c r="AY161" s="48">
        <v>0</v>
      </c>
      <c r="AZ161" s="48">
        <v>0</v>
      </c>
      <c r="BA161" s="48">
        <v>10</v>
      </c>
      <c r="BB161" s="48">
        <v>0</v>
      </c>
      <c r="BC161" s="48">
        <v>10</v>
      </c>
      <c r="BD161" s="48">
        <v>0</v>
      </c>
      <c r="BE161" s="48">
        <v>0</v>
      </c>
      <c r="BF161" s="48">
        <v>0</v>
      </c>
      <c r="BG161" s="48">
        <v>0</v>
      </c>
      <c r="BH161" s="48">
        <v>0</v>
      </c>
      <c r="BI161" s="48">
        <v>0</v>
      </c>
      <c r="BJ161" s="48">
        <v>0</v>
      </c>
      <c r="BK161" s="48">
        <v>0</v>
      </c>
      <c r="BL161" s="48">
        <v>10</v>
      </c>
      <c r="BM161" s="48"/>
      <c r="BN161" s="48"/>
      <c r="BO161" s="48"/>
      <c r="BP161" s="48"/>
      <c r="BQ161" s="48"/>
      <c r="BR161" s="48"/>
      <c r="BS161" s="48"/>
      <c r="BT161" s="48">
        <v>0</v>
      </c>
      <c r="BU161" s="47" t="s">
        <v>870</v>
      </c>
    </row>
    <row r="162" spans="1:73" x14ac:dyDescent="0.35">
      <c r="A162" s="47" t="s">
        <v>1865</v>
      </c>
      <c r="B162" s="47" t="s">
        <v>1866</v>
      </c>
      <c r="C162" s="47" t="s">
        <v>56</v>
      </c>
      <c r="D162" s="47" t="s">
        <v>1961</v>
      </c>
      <c r="E162" s="427">
        <v>6</v>
      </c>
      <c r="F162" s="427">
        <v>2026</v>
      </c>
      <c r="G162" s="47" t="s">
        <v>131</v>
      </c>
      <c r="H162" s="47" t="s">
        <v>58</v>
      </c>
      <c r="I162" s="47" t="s">
        <v>59</v>
      </c>
      <c r="J162" s="47"/>
      <c r="K162" s="47"/>
      <c r="L162" s="47"/>
      <c r="M162" s="47"/>
      <c r="N162" s="47"/>
      <c r="O162" s="369"/>
      <c r="P162" s="370"/>
      <c r="Q162" s="47" t="s">
        <v>98</v>
      </c>
      <c r="R162" s="47" t="s">
        <v>98</v>
      </c>
      <c r="S162" s="47" t="s">
        <v>98</v>
      </c>
      <c r="T162" s="47" t="s">
        <v>98</v>
      </c>
      <c r="U162" s="47" t="s">
        <v>100</v>
      </c>
      <c r="V162" s="369"/>
      <c r="W162" s="370"/>
      <c r="X162" s="47" t="s">
        <v>98</v>
      </c>
      <c r="Y162" s="47" t="s">
        <v>98</v>
      </c>
      <c r="Z162" s="47" t="s">
        <v>98</v>
      </c>
      <c r="AA162" s="47" t="s">
        <v>98</v>
      </c>
      <c r="AB162" s="47" t="s">
        <v>100</v>
      </c>
      <c r="AC162" s="369"/>
      <c r="AD162" s="370"/>
      <c r="AE162" s="47" t="s">
        <v>98</v>
      </c>
      <c r="AF162" s="47" t="s">
        <v>98</v>
      </c>
      <c r="AG162" s="47"/>
      <c r="AH162" s="47" t="s">
        <v>98</v>
      </c>
      <c r="AI162" s="47" t="s">
        <v>98</v>
      </c>
      <c r="AJ162" s="369" t="s">
        <v>100</v>
      </c>
      <c r="AK162" s="370"/>
      <c r="AL162" s="47" t="s">
        <v>98</v>
      </c>
      <c r="AM162" s="47"/>
      <c r="AN162" s="221"/>
      <c r="AO162" s="48">
        <v>38</v>
      </c>
      <c r="AP162" s="48"/>
      <c r="AQ162" s="48">
        <v>0</v>
      </c>
      <c r="AR162" s="48">
        <v>0</v>
      </c>
      <c r="AS162" s="48"/>
      <c r="AT162" s="48">
        <v>0</v>
      </c>
      <c r="AU162" s="48">
        <v>0</v>
      </c>
      <c r="AV162" s="48">
        <v>0</v>
      </c>
      <c r="AW162" s="48">
        <v>0</v>
      </c>
      <c r="AX162" s="48">
        <v>38</v>
      </c>
      <c r="AY162" s="48">
        <v>0</v>
      </c>
      <c r="AZ162" s="48">
        <v>0</v>
      </c>
      <c r="BA162" s="48">
        <v>38</v>
      </c>
      <c r="BB162" s="48">
        <v>0</v>
      </c>
      <c r="BC162" s="48">
        <v>38</v>
      </c>
      <c r="BD162" s="48">
        <v>0</v>
      </c>
      <c r="BE162" s="48">
        <v>0</v>
      </c>
      <c r="BF162" s="48">
        <v>0</v>
      </c>
      <c r="BG162" s="48">
        <v>0</v>
      </c>
      <c r="BH162" s="48">
        <v>0</v>
      </c>
      <c r="BI162" s="48">
        <v>0</v>
      </c>
      <c r="BJ162" s="48">
        <v>0</v>
      </c>
      <c r="BK162" s="48">
        <v>0</v>
      </c>
      <c r="BL162" s="48">
        <v>38</v>
      </c>
      <c r="BM162" s="48"/>
      <c r="BN162" s="48"/>
      <c r="BO162" s="48"/>
      <c r="BP162" s="48"/>
      <c r="BQ162" s="48"/>
      <c r="BR162" s="48"/>
      <c r="BS162" s="48"/>
      <c r="BT162" s="48">
        <v>0</v>
      </c>
      <c r="BU162" s="47" t="s">
        <v>870</v>
      </c>
    </row>
    <row r="163" spans="1:73" x14ac:dyDescent="0.35">
      <c r="A163" s="47" t="s">
        <v>1867</v>
      </c>
      <c r="B163" s="47" t="s">
        <v>1868</v>
      </c>
      <c r="C163" s="47" t="s">
        <v>56</v>
      </c>
      <c r="D163" s="47" t="s">
        <v>1962</v>
      </c>
      <c r="E163" s="427">
        <v>6</v>
      </c>
      <c r="F163" s="427">
        <v>2026</v>
      </c>
      <c r="G163" s="47" t="s">
        <v>131</v>
      </c>
      <c r="H163" s="47" t="s">
        <v>58</v>
      </c>
      <c r="I163" s="47" t="s">
        <v>59</v>
      </c>
      <c r="J163" s="47"/>
      <c r="K163" s="47"/>
      <c r="L163" s="47"/>
      <c r="M163" s="47"/>
      <c r="N163" s="47"/>
      <c r="O163" s="369"/>
      <c r="P163" s="370"/>
      <c r="Q163" s="47" t="s">
        <v>98</v>
      </c>
      <c r="R163" s="47" t="s">
        <v>98</v>
      </c>
      <c r="S163" s="47" t="s">
        <v>98</v>
      </c>
      <c r="T163" s="47" t="s">
        <v>98</v>
      </c>
      <c r="U163" s="47" t="s">
        <v>100</v>
      </c>
      <c r="V163" s="369"/>
      <c r="W163" s="370"/>
      <c r="X163" s="47"/>
      <c r="Y163" s="47"/>
      <c r="Z163" s="47"/>
      <c r="AA163" s="47"/>
      <c r="AB163" s="47"/>
      <c r="AC163" s="369"/>
      <c r="AD163" s="370"/>
      <c r="AE163" s="47"/>
      <c r="AF163" s="47"/>
      <c r="AG163" s="47"/>
      <c r="AH163" s="47"/>
      <c r="AI163" s="47"/>
      <c r="AJ163" s="369"/>
      <c r="AK163" s="370"/>
      <c r="AL163" s="47"/>
      <c r="AM163" s="47"/>
      <c r="AN163" s="221"/>
      <c r="AO163" s="48">
        <v>12</v>
      </c>
      <c r="AP163" s="48"/>
      <c r="AQ163" s="48">
        <v>0</v>
      </c>
      <c r="AR163" s="48">
        <v>0</v>
      </c>
      <c r="AS163" s="48"/>
      <c r="AT163" s="48">
        <v>0</v>
      </c>
      <c r="AU163" s="48">
        <v>0</v>
      </c>
      <c r="AV163" s="48">
        <v>0</v>
      </c>
      <c r="AW163" s="48">
        <v>0</v>
      </c>
      <c r="AX163" s="48">
        <v>12</v>
      </c>
      <c r="AY163" s="48">
        <v>0</v>
      </c>
      <c r="AZ163" s="48">
        <v>0</v>
      </c>
      <c r="BA163" s="48">
        <v>12</v>
      </c>
      <c r="BB163" s="48">
        <v>0</v>
      </c>
      <c r="BC163" s="48">
        <v>12</v>
      </c>
      <c r="BD163" s="48">
        <v>0</v>
      </c>
      <c r="BE163" s="48">
        <v>0</v>
      </c>
      <c r="BF163" s="48">
        <v>0</v>
      </c>
      <c r="BG163" s="48">
        <v>0</v>
      </c>
      <c r="BH163" s="48">
        <v>0</v>
      </c>
      <c r="BI163" s="48">
        <v>0</v>
      </c>
      <c r="BJ163" s="48">
        <v>0</v>
      </c>
      <c r="BK163" s="48">
        <v>0</v>
      </c>
      <c r="BL163" s="48">
        <v>12</v>
      </c>
      <c r="BM163" s="48"/>
      <c r="BN163" s="48"/>
      <c r="BO163" s="48"/>
      <c r="BP163" s="48"/>
      <c r="BQ163" s="48"/>
      <c r="BR163" s="48"/>
      <c r="BS163" s="48"/>
      <c r="BT163" s="48">
        <v>0</v>
      </c>
      <c r="BU163" s="47" t="s">
        <v>870</v>
      </c>
    </row>
    <row r="164" spans="1:73" x14ac:dyDescent="0.35">
      <c r="A164" s="47" t="s">
        <v>1869</v>
      </c>
      <c r="B164" s="47" t="s">
        <v>1870</v>
      </c>
      <c r="C164" s="47" t="s">
        <v>56</v>
      </c>
      <c r="D164" s="47" t="s">
        <v>1963</v>
      </c>
      <c r="E164" s="427">
        <v>6</v>
      </c>
      <c r="F164" s="427">
        <v>2026</v>
      </c>
      <c r="G164" s="47" t="s">
        <v>131</v>
      </c>
      <c r="H164" s="47" t="s">
        <v>58</v>
      </c>
      <c r="I164" s="47" t="s">
        <v>59</v>
      </c>
      <c r="J164" s="47"/>
      <c r="K164" s="47"/>
      <c r="L164" s="47"/>
      <c r="M164" s="47"/>
      <c r="N164" s="47"/>
      <c r="O164" s="369"/>
      <c r="P164" s="370"/>
      <c r="Q164" s="47" t="s">
        <v>98</v>
      </c>
      <c r="R164" s="47" t="s">
        <v>98</v>
      </c>
      <c r="S164" s="47" t="s">
        <v>98</v>
      </c>
      <c r="T164" s="47" t="s">
        <v>98</v>
      </c>
      <c r="U164" s="47" t="s">
        <v>100</v>
      </c>
      <c r="V164" s="369"/>
      <c r="W164" s="370"/>
      <c r="X164" s="47" t="s">
        <v>98</v>
      </c>
      <c r="Y164" s="47" t="s">
        <v>98</v>
      </c>
      <c r="Z164" s="47" t="s">
        <v>98</v>
      </c>
      <c r="AA164" s="47" t="s">
        <v>98</v>
      </c>
      <c r="AB164" s="47" t="s">
        <v>100</v>
      </c>
      <c r="AC164" s="369"/>
      <c r="AD164" s="370"/>
      <c r="AE164" s="47" t="s">
        <v>98</v>
      </c>
      <c r="AF164" s="47" t="s">
        <v>98</v>
      </c>
      <c r="AG164" s="47" t="s">
        <v>98</v>
      </c>
      <c r="AH164" s="47" t="s">
        <v>98</v>
      </c>
      <c r="AI164" s="47" t="s">
        <v>100</v>
      </c>
      <c r="AJ164" s="369"/>
      <c r="AK164" s="370"/>
      <c r="AL164" s="47" t="s">
        <v>98</v>
      </c>
      <c r="AM164" s="47" t="s">
        <v>98</v>
      </c>
      <c r="AN164" s="221"/>
      <c r="AO164" s="48">
        <v>40</v>
      </c>
      <c r="AP164" s="48"/>
      <c r="AQ164" s="48">
        <v>0</v>
      </c>
      <c r="AR164" s="48">
        <v>0</v>
      </c>
      <c r="AS164" s="48"/>
      <c r="AT164" s="48">
        <v>0</v>
      </c>
      <c r="AU164" s="48">
        <v>0</v>
      </c>
      <c r="AV164" s="48">
        <v>0</v>
      </c>
      <c r="AW164" s="48">
        <v>0</v>
      </c>
      <c r="AX164" s="48">
        <v>40</v>
      </c>
      <c r="AY164" s="48">
        <v>0</v>
      </c>
      <c r="AZ164" s="48">
        <v>0</v>
      </c>
      <c r="BA164" s="48">
        <v>40</v>
      </c>
      <c r="BB164" s="48">
        <v>0</v>
      </c>
      <c r="BC164" s="48">
        <v>40</v>
      </c>
      <c r="BD164" s="48">
        <v>0</v>
      </c>
      <c r="BE164" s="48">
        <v>0</v>
      </c>
      <c r="BF164" s="48">
        <v>0</v>
      </c>
      <c r="BG164" s="48">
        <v>0</v>
      </c>
      <c r="BH164" s="48">
        <v>0</v>
      </c>
      <c r="BI164" s="48">
        <v>0</v>
      </c>
      <c r="BJ164" s="48">
        <v>0</v>
      </c>
      <c r="BK164" s="48">
        <v>0</v>
      </c>
      <c r="BL164" s="48">
        <v>40</v>
      </c>
      <c r="BM164" s="48"/>
      <c r="BN164" s="48"/>
      <c r="BO164" s="48"/>
      <c r="BP164" s="48"/>
      <c r="BQ164" s="48"/>
      <c r="BR164" s="48"/>
      <c r="BS164" s="48"/>
      <c r="BT164" s="48">
        <v>0</v>
      </c>
      <c r="BU164" s="47" t="s">
        <v>870</v>
      </c>
    </row>
    <row r="165" spans="1:73" x14ac:dyDescent="0.35">
      <c r="A165" s="47" t="s">
        <v>1871</v>
      </c>
      <c r="B165" s="47" t="s">
        <v>1872</v>
      </c>
      <c r="C165" s="47" t="s">
        <v>56</v>
      </c>
      <c r="D165" s="47" t="s">
        <v>1964</v>
      </c>
      <c r="E165" s="427">
        <v>6</v>
      </c>
      <c r="F165" s="427">
        <v>2026</v>
      </c>
      <c r="G165" s="47" t="s">
        <v>131</v>
      </c>
      <c r="H165" s="47" t="s">
        <v>58</v>
      </c>
      <c r="I165" s="47" t="s">
        <v>59</v>
      </c>
      <c r="J165" s="47"/>
      <c r="K165" s="47"/>
      <c r="L165" s="47"/>
      <c r="M165" s="47"/>
      <c r="N165" s="47"/>
      <c r="O165" s="369"/>
      <c r="P165" s="370"/>
      <c r="Q165" s="47" t="s">
        <v>98</v>
      </c>
      <c r="R165" s="47" t="s">
        <v>98</v>
      </c>
      <c r="S165" s="47" t="s">
        <v>98</v>
      </c>
      <c r="T165" s="47" t="s">
        <v>98</v>
      </c>
      <c r="U165" s="47" t="s">
        <v>100</v>
      </c>
      <c r="V165" s="369"/>
      <c r="W165" s="370"/>
      <c r="X165" s="47" t="s">
        <v>98</v>
      </c>
      <c r="Y165" s="47" t="s">
        <v>98</v>
      </c>
      <c r="Z165" s="47" t="s">
        <v>98</v>
      </c>
      <c r="AA165" s="47" t="s">
        <v>98</v>
      </c>
      <c r="AB165" s="47" t="s">
        <v>100</v>
      </c>
      <c r="AC165" s="369"/>
      <c r="AD165" s="370"/>
      <c r="AE165" s="47" t="s">
        <v>98</v>
      </c>
      <c r="AF165" s="47" t="s">
        <v>98</v>
      </c>
      <c r="AG165" s="47" t="s">
        <v>98</v>
      </c>
      <c r="AH165" s="47" t="s">
        <v>98</v>
      </c>
      <c r="AI165" s="47" t="s">
        <v>100</v>
      </c>
      <c r="AJ165" s="369"/>
      <c r="AK165" s="370"/>
      <c r="AL165" s="47" t="s">
        <v>98</v>
      </c>
      <c r="AM165" s="47" t="s">
        <v>98</v>
      </c>
      <c r="AN165" s="221"/>
      <c r="AO165" s="48">
        <v>40</v>
      </c>
      <c r="AP165" s="48"/>
      <c r="AQ165" s="48">
        <v>0</v>
      </c>
      <c r="AR165" s="48">
        <v>0</v>
      </c>
      <c r="AS165" s="48"/>
      <c r="AT165" s="48">
        <v>0</v>
      </c>
      <c r="AU165" s="48">
        <v>0</v>
      </c>
      <c r="AV165" s="48">
        <v>0</v>
      </c>
      <c r="AW165" s="48">
        <v>0</v>
      </c>
      <c r="AX165" s="48">
        <v>40</v>
      </c>
      <c r="AY165" s="48">
        <v>0</v>
      </c>
      <c r="AZ165" s="48">
        <v>0</v>
      </c>
      <c r="BA165" s="48">
        <v>40</v>
      </c>
      <c r="BB165" s="48">
        <v>0</v>
      </c>
      <c r="BC165" s="48">
        <v>40</v>
      </c>
      <c r="BD165" s="48">
        <v>0</v>
      </c>
      <c r="BE165" s="48">
        <v>0</v>
      </c>
      <c r="BF165" s="48">
        <v>0</v>
      </c>
      <c r="BG165" s="48">
        <v>0</v>
      </c>
      <c r="BH165" s="48">
        <v>0</v>
      </c>
      <c r="BI165" s="48">
        <v>0</v>
      </c>
      <c r="BJ165" s="48">
        <v>0</v>
      </c>
      <c r="BK165" s="48">
        <v>0</v>
      </c>
      <c r="BL165" s="48">
        <v>40</v>
      </c>
      <c r="BM165" s="48"/>
      <c r="BN165" s="48"/>
      <c r="BO165" s="48"/>
      <c r="BP165" s="48"/>
      <c r="BQ165" s="48"/>
      <c r="BR165" s="48"/>
      <c r="BS165" s="48"/>
      <c r="BT165" s="48">
        <v>0</v>
      </c>
      <c r="BU165" s="47" t="s">
        <v>870</v>
      </c>
    </row>
    <row r="166" spans="1:73" x14ac:dyDescent="0.35">
      <c r="A166" s="47" t="s">
        <v>1875</v>
      </c>
      <c r="B166" s="47" t="s">
        <v>1876</v>
      </c>
      <c r="C166" s="47" t="s">
        <v>56</v>
      </c>
      <c r="D166" s="47" t="s">
        <v>1966</v>
      </c>
      <c r="E166" s="427">
        <v>6</v>
      </c>
      <c r="F166" s="427">
        <v>2026</v>
      </c>
      <c r="G166" s="47" t="s">
        <v>131</v>
      </c>
      <c r="H166" s="47" t="s">
        <v>58</v>
      </c>
      <c r="I166" s="47" t="s">
        <v>59</v>
      </c>
      <c r="J166" s="47"/>
      <c r="K166" s="47"/>
      <c r="L166" s="47"/>
      <c r="M166" s="47"/>
      <c r="N166" s="47"/>
      <c r="O166" s="369"/>
      <c r="P166" s="370"/>
      <c r="Q166" s="47" t="s">
        <v>98</v>
      </c>
      <c r="R166" s="47" t="s">
        <v>98</v>
      </c>
      <c r="S166" s="47" t="s">
        <v>98</v>
      </c>
      <c r="T166" s="47"/>
      <c r="U166" s="47"/>
      <c r="V166" s="369"/>
      <c r="W166" s="370"/>
      <c r="X166" s="47"/>
      <c r="Y166" s="47"/>
      <c r="Z166" s="47"/>
      <c r="AA166" s="47"/>
      <c r="AB166" s="47"/>
      <c r="AC166" s="369"/>
      <c r="AD166" s="370"/>
      <c r="AE166" s="47"/>
      <c r="AF166" s="47"/>
      <c r="AG166" s="47"/>
      <c r="AH166" s="47"/>
      <c r="AI166" s="47"/>
      <c r="AJ166" s="369"/>
      <c r="AK166" s="370"/>
      <c r="AL166" s="47"/>
      <c r="AM166" s="47"/>
      <c r="AN166" s="221"/>
      <c r="AO166" s="48">
        <v>6</v>
      </c>
      <c r="AP166" s="48"/>
      <c r="AQ166" s="48">
        <v>0</v>
      </c>
      <c r="AR166" s="48">
        <v>0</v>
      </c>
      <c r="AS166" s="48"/>
      <c r="AT166" s="48">
        <v>0</v>
      </c>
      <c r="AU166" s="48">
        <v>0</v>
      </c>
      <c r="AV166" s="48">
        <v>0</v>
      </c>
      <c r="AW166" s="48">
        <v>0</v>
      </c>
      <c r="AX166" s="48">
        <v>6</v>
      </c>
      <c r="AY166" s="48">
        <v>0</v>
      </c>
      <c r="AZ166" s="48">
        <v>0</v>
      </c>
      <c r="BA166" s="48">
        <v>6</v>
      </c>
      <c r="BB166" s="48">
        <v>0</v>
      </c>
      <c r="BC166" s="48">
        <v>6</v>
      </c>
      <c r="BD166" s="48">
        <v>0</v>
      </c>
      <c r="BE166" s="48">
        <v>0</v>
      </c>
      <c r="BF166" s="48">
        <v>0</v>
      </c>
      <c r="BG166" s="48">
        <v>0</v>
      </c>
      <c r="BH166" s="48">
        <v>0</v>
      </c>
      <c r="BI166" s="48">
        <v>0</v>
      </c>
      <c r="BJ166" s="48">
        <v>0</v>
      </c>
      <c r="BK166" s="48">
        <v>0</v>
      </c>
      <c r="BL166" s="48">
        <v>6</v>
      </c>
      <c r="BM166" s="48"/>
      <c r="BN166" s="48"/>
      <c r="BO166" s="48"/>
      <c r="BP166" s="48"/>
      <c r="BQ166" s="48"/>
      <c r="BR166" s="48"/>
      <c r="BS166" s="48"/>
      <c r="BT166" s="48">
        <v>0</v>
      </c>
      <c r="BU166" s="47" t="s">
        <v>870</v>
      </c>
    </row>
    <row r="167" spans="1:73" x14ac:dyDescent="0.35">
      <c r="A167" s="47" t="s">
        <v>1877</v>
      </c>
      <c r="B167" s="47" t="s">
        <v>1878</v>
      </c>
      <c r="C167" s="47" t="s">
        <v>56</v>
      </c>
      <c r="D167" s="47" t="s">
        <v>1967</v>
      </c>
      <c r="E167" s="427">
        <v>6</v>
      </c>
      <c r="F167" s="427">
        <v>2026</v>
      </c>
      <c r="G167" s="47" t="s">
        <v>131</v>
      </c>
      <c r="H167" s="47" t="s">
        <v>58</v>
      </c>
      <c r="I167" s="47" t="s">
        <v>59</v>
      </c>
      <c r="J167" s="47"/>
      <c r="K167" s="47"/>
      <c r="L167" s="47"/>
      <c r="M167" s="47"/>
      <c r="N167" s="47"/>
      <c r="O167" s="369"/>
      <c r="P167" s="370"/>
      <c r="Q167" s="47" t="s">
        <v>98</v>
      </c>
      <c r="R167" s="47" t="s">
        <v>98</v>
      </c>
      <c r="S167" s="47" t="s">
        <v>98</v>
      </c>
      <c r="T167" s="47" t="s">
        <v>98</v>
      </c>
      <c r="U167" s="47" t="s">
        <v>100</v>
      </c>
      <c r="V167" s="369" t="s">
        <v>108</v>
      </c>
      <c r="W167" s="370"/>
      <c r="X167" s="47" t="s">
        <v>98</v>
      </c>
      <c r="Y167" s="47" t="s">
        <v>98</v>
      </c>
      <c r="Z167" s="47"/>
      <c r="AA167" s="47" t="s">
        <v>98</v>
      </c>
      <c r="AB167" s="47"/>
      <c r="AC167" s="369"/>
      <c r="AD167" s="370"/>
      <c r="AE167" s="47"/>
      <c r="AF167" s="47"/>
      <c r="AG167" s="47"/>
      <c r="AH167" s="47"/>
      <c r="AI167" s="47"/>
      <c r="AJ167" s="369"/>
      <c r="AK167" s="370"/>
      <c r="AL167" s="47"/>
      <c r="AM167" s="47"/>
      <c r="AN167" s="221"/>
      <c r="AO167" s="48">
        <v>18</v>
      </c>
      <c r="AP167" s="48"/>
      <c r="AQ167" s="48">
        <v>0</v>
      </c>
      <c r="AR167" s="48">
        <v>12</v>
      </c>
      <c r="AS167" s="48"/>
      <c r="AT167" s="48">
        <v>0</v>
      </c>
      <c r="AU167" s="48">
        <v>0</v>
      </c>
      <c r="AV167" s="48">
        <v>0</v>
      </c>
      <c r="AW167" s="48">
        <v>0</v>
      </c>
      <c r="AX167" s="48">
        <v>30</v>
      </c>
      <c r="AY167" s="48">
        <v>0</v>
      </c>
      <c r="AZ167" s="48">
        <v>0</v>
      </c>
      <c r="BA167" s="48">
        <v>30</v>
      </c>
      <c r="BB167" s="48">
        <v>0</v>
      </c>
      <c r="BC167" s="48">
        <v>18</v>
      </c>
      <c r="BD167" s="48">
        <v>0</v>
      </c>
      <c r="BE167" s="48">
        <v>12</v>
      </c>
      <c r="BF167" s="48">
        <v>0</v>
      </c>
      <c r="BG167" s="48">
        <v>0</v>
      </c>
      <c r="BH167" s="48">
        <v>0</v>
      </c>
      <c r="BI167" s="48">
        <v>0</v>
      </c>
      <c r="BJ167" s="48">
        <v>0</v>
      </c>
      <c r="BK167" s="48">
        <v>0</v>
      </c>
      <c r="BL167" s="48">
        <v>30</v>
      </c>
      <c r="BM167" s="48"/>
      <c r="BN167" s="48"/>
      <c r="BO167" s="48">
        <v>1</v>
      </c>
      <c r="BP167" s="48">
        <v>1</v>
      </c>
      <c r="BQ167" s="48"/>
      <c r="BR167" s="48"/>
      <c r="BS167" s="48"/>
      <c r="BT167" s="48">
        <v>0</v>
      </c>
      <c r="BU167" s="47" t="s">
        <v>870</v>
      </c>
    </row>
    <row r="168" spans="1:73" x14ac:dyDescent="0.35">
      <c r="A168" s="47" t="s">
        <v>1879</v>
      </c>
      <c r="B168" s="47" t="s">
        <v>1880</v>
      </c>
      <c r="C168" s="47" t="s">
        <v>56</v>
      </c>
      <c r="D168" s="47" t="s">
        <v>1968</v>
      </c>
      <c r="E168" s="427">
        <v>6</v>
      </c>
      <c r="F168" s="427">
        <v>2026</v>
      </c>
      <c r="G168" s="47" t="s">
        <v>131</v>
      </c>
      <c r="H168" s="47" t="s">
        <v>58</v>
      </c>
      <c r="I168" s="47" t="s">
        <v>57</v>
      </c>
      <c r="J168" s="47"/>
      <c r="K168" s="47"/>
      <c r="L168" s="47"/>
      <c r="M168" s="47"/>
      <c r="N168" s="47"/>
      <c r="O168" s="369"/>
      <c r="P168" s="370"/>
      <c r="Q168" s="47" t="s">
        <v>98</v>
      </c>
      <c r="R168" s="47" t="s">
        <v>98</v>
      </c>
      <c r="S168" s="47" t="s">
        <v>98</v>
      </c>
      <c r="T168" s="47" t="s">
        <v>98</v>
      </c>
      <c r="U168" s="47" t="s">
        <v>100</v>
      </c>
      <c r="V168" s="369"/>
      <c r="W168" s="370" t="s">
        <v>108</v>
      </c>
      <c r="X168" s="47" t="s">
        <v>98</v>
      </c>
      <c r="Y168" s="47" t="s">
        <v>98</v>
      </c>
      <c r="Z168" s="47" t="s">
        <v>98</v>
      </c>
      <c r="AA168" s="47" t="s">
        <v>98</v>
      </c>
      <c r="AB168" s="47" t="s">
        <v>100</v>
      </c>
      <c r="AC168" s="369"/>
      <c r="AD168" s="370"/>
      <c r="AE168" s="47"/>
      <c r="AF168" s="47"/>
      <c r="AG168" s="47"/>
      <c r="AH168" s="47"/>
      <c r="AI168" s="47"/>
      <c r="AJ168" s="369"/>
      <c r="AK168" s="370"/>
      <c r="AL168" s="47" t="s">
        <v>98</v>
      </c>
      <c r="AM168" s="47" t="s">
        <v>98</v>
      </c>
      <c r="AN168" s="221"/>
      <c r="AO168" s="48">
        <v>28</v>
      </c>
      <c r="AP168" s="48"/>
      <c r="AQ168" s="48">
        <v>0</v>
      </c>
      <c r="AR168" s="48">
        <v>12</v>
      </c>
      <c r="AS168" s="48"/>
      <c r="AT168" s="48">
        <v>0</v>
      </c>
      <c r="AU168" s="48">
        <v>0</v>
      </c>
      <c r="AV168" s="48">
        <v>0</v>
      </c>
      <c r="AW168" s="48">
        <v>0</v>
      </c>
      <c r="AX168" s="48">
        <v>40</v>
      </c>
      <c r="AY168" s="48">
        <v>0</v>
      </c>
      <c r="AZ168" s="48">
        <v>0</v>
      </c>
      <c r="BA168" s="48">
        <v>40</v>
      </c>
      <c r="BB168" s="48">
        <v>0</v>
      </c>
      <c r="BC168" s="48">
        <v>28</v>
      </c>
      <c r="BD168" s="48">
        <v>0</v>
      </c>
      <c r="BE168" s="48">
        <v>12</v>
      </c>
      <c r="BF168" s="48">
        <v>0</v>
      </c>
      <c r="BG168" s="48">
        <v>0</v>
      </c>
      <c r="BH168" s="48">
        <v>0</v>
      </c>
      <c r="BI168" s="48">
        <v>0</v>
      </c>
      <c r="BJ168" s="48">
        <v>0</v>
      </c>
      <c r="BK168" s="48">
        <v>0</v>
      </c>
      <c r="BL168" s="48">
        <v>40</v>
      </c>
      <c r="BM168" s="48"/>
      <c r="BN168" s="48"/>
      <c r="BO168" s="48">
        <v>1</v>
      </c>
      <c r="BP168" s="48">
        <v>1</v>
      </c>
      <c r="BQ168" s="48"/>
      <c r="BR168" s="48"/>
      <c r="BS168" s="48"/>
      <c r="BT168" s="48">
        <v>0</v>
      </c>
      <c r="BU168" s="47" t="s">
        <v>870</v>
      </c>
    </row>
    <row r="169" spans="1:73" x14ac:dyDescent="0.35">
      <c r="A169" s="47" t="s">
        <v>1881</v>
      </c>
      <c r="B169" s="47" t="s">
        <v>1882</v>
      </c>
      <c r="C169" s="47" t="s">
        <v>56</v>
      </c>
      <c r="D169" s="47" t="s">
        <v>1969</v>
      </c>
      <c r="E169" s="427">
        <v>6</v>
      </c>
      <c r="F169" s="427">
        <v>2026</v>
      </c>
      <c r="G169" s="47" t="s">
        <v>131</v>
      </c>
      <c r="H169" s="47" t="s">
        <v>58</v>
      </c>
      <c r="I169" s="47" t="s">
        <v>57</v>
      </c>
      <c r="J169" s="47"/>
      <c r="K169" s="47"/>
      <c r="L169" s="47"/>
      <c r="M169" s="47"/>
      <c r="N169" s="47"/>
      <c r="O169" s="369"/>
      <c r="P169" s="370"/>
      <c r="Q169" s="47" t="s">
        <v>98</v>
      </c>
      <c r="R169" s="47" t="s">
        <v>98</v>
      </c>
      <c r="S169" s="47" t="s">
        <v>98</v>
      </c>
      <c r="T169" s="47" t="s">
        <v>98</v>
      </c>
      <c r="U169" s="47" t="s">
        <v>100</v>
      </c>
      <c r="V169" s="369"/>
      <c r="W169" s="370"/>
      <c r="X169" s="47"/>
      <c r="Y169" s="47"/>
      <c r="Z169" s="47" t="s">
        <v>98</v>
      </c>
      <c r="AA169" s="47" t="s">
        <v>98</v>
      </c>
      <c r="AB169" s="47" t="s">
        <v>98</v>
      </c>
      <c r="AC169" s="369"/>
      <c r="AD169" s="370"/>
      <c r="AE169" s="47"/>
      <c r="AF169" s="47" t="s">
        <v>98</v>
      </c>
      <c r="AG169" s="47"/>
      <c r="AH169" s="47" t="s">
        <v>98</v>
      </c>
      <c r="AI169" s="47" t="s">
        <v>100</v>
      </c>
      <c r="AJ169" s="369" t="s">
        <v>108</v>
      </c>
      <c r="AK169" s="370"/>
      <c r="AL169" s="47" t="s">
        <v>98</v>
      </c>
      <c r="AM169" s="47" t="s">
        <v>98</v>
      </c>
      <c r="AN169" s="221"/>
      <c r="AO169" s="48">
        <v>30</v>
      </c>
      <c r="AP169" s="48"/>
      <c r="AQ169" s="48">
        <v>0</v>
      </c>
      <c r="AR169" s="48">
        <v>12</v>
      </c>
      <c r="AS169" s="48"/>
      <c r="AT169" s="48">
        <v>0</v>
      </c>
      <c r="AU169" s="48">
        <v>0</v>
      </c>
      <c r="AV169" s="48">
        <v>0</v>
      </c>
      <c r="AW169" s="48">
        <v>0</v>
      </c>
      <c r="AX169" s="48">
        <v>42</v>
      </c>
      <c r="AY169" s="48">
        <v>0</v>
      </c>
      <c r="AZ169" s="48">
        <v>0</v>
      </c>
      <c r="BA169" s="48">
        <v>42</v>
      </c>
      <c r="BB169" s="48">
        <v>0</v>
      </c>
      <c r="BC169" s="48">
        <v>30</v>
      </c>
      <c r="BD169" s="48">
        <v>0</v>
      </c>
      <c r="BE169" s="48">
        <v>12</v>
      </c>
      <c r="BF169" s="48">
        <v>0</v>
      </c>
      <c r="BG169" s="48">
        <v>0</v>
      </c>
      <c r="BH169" s="48">
        <v>0</v>
      </c>
      <c r="BI169" s="48">
        <v>0</v>
      </c>
      <c r="BJ169" s="48">
        <v>0</v>
      </c>
      <c r="BK169" s="48">
        <v>0</v>
      </c>
      <c r="BL169" s="48">
        <v>42</v>
      </c>
      <c r="BM169" s="48"/>
      <c r="BN169" s="48"/>
      <c r="BO169" s="48">
        <v>1</v>
      </c>
      <c r="BP169" s="48">
        <v>1</v>
      </c>
      <c r="BQ169" s="48"/>
      <c r="BR169" s="48"/>
      <c r="BS169" s="48"/>
      <c r="BT169" s="48">
        <v>0</v>
      </c>
      <c r="BU169" s="47" t="s">
        <v>870</v>
      </c>
    </row>
    <row r="170" spans="1:73" x14ac:dyDescent="0.35">
      <c r="A170" s="47" t="s">
        <v>1883</v>
      </c>
      <c r="B170" s="47" t="s">
        <v>1884</v>
      </c>
      <c r="C170" s="47" t="s">
        <v>56</v>
      </c>
      <c r="D170" s="47" t="s">
        <v>1971</v>
      </c>
      <c r="E170" s="427">
        <v>6</v>
      </c>
      <c r="F170" s="427">
        <v>2026</v>
      </c>
      <c r="G170" s="47" t="s">
        <v>131</v>
      </c>
      <c r="H170" s="47" t="s">
        <v>58</v>
      </c>
      <c r="I170" s="47" t="s">
        <v>64</v>
      </c>
      <c r="J170" s="47"/>
      <c r="K170" s="47"/>
      <c r="L170" s="47"/>
      <c r="M170" s="47"/>
      <c r="N170" s="47"/>
      <c r="O170" s="369"/>
      <c r="P170" s="370"/>
      <c r="Q170" s="47" t="s">
        <v>98</v>
      </c>
      <c r="R170" s="47" t="s">
        <v>98</v>
      </c>
      <c r="S170" s="47" t="s">
        <v>98</v>
      </c>
      <c r="T170" s="47" t="s">
        <v>98</v>
      </c>
      <c r="U170" s="47" t="s">
        <v>100</v>
      </c>
      <c r="V170" s="369"/>
      <c r="W170" s="370"/>
      <c r="X170" s="47" t="s">
        <v>98</v>
      </c>
      <c r="Y170" s="47" t="s">
        <v>98</v>
      </c>
      <c r="Z170" s="47" t="s">
        <v>98</v>
      </c>
      <c r="AA170" s="47" t="s">
        <v>98</v>
      </c>
      <c r="AB170" s="47" t="s">
        <v>100</v>
      </c>
      <c r="AC170" s="369"/>
      <c r="AD170" s="370"/>
      <c r="AE170" s="47" t="s">
        <v>98</v>
      </c>
      <c r="AF170" s="47"/>
      <c r="AG170" s="47"/>
      <c r="AH170" s="47"/>
      <c r="AI170" s="47"/>
      <c r="AJ170" s="369"/>
      <c r="AK170" s="370"/>
      <c r="AL170" s="47" t="s">
        <v>98</v>
      </c>
      <c r="AM170" s="47" t="s">
        <v>98</v>
      </c>
      <c r="AN170" s="221"/>
      <c r="AO170" s="48">
        <v>30</v>
      </c>
      <c r="AP170" s="48"/>
      <c r="AQ170" s="48">
        <v>0</v>
      </c>
      <c r="AR170" s="48">
        <v>0</v>
      </c>
      <c r="AS170" s="48"/>
      <c r="AT170" s="48">
        <v>0</v>
      </c>
      <c r="AU170" s="48">
        <v>0</v>
      </c>
      <c r="AV170" s="48">
        <v>0</v>
      </c>
      <c r="AW170" s="48">
        <v>0</v>
      </c>
      <c r="AX170" s="48">
        <v>30</v>
      </c>
      <c r="AY170" s="48">
        <v>0</v>
      </c>
      <c r="AZ170" s="48">
        <v>0</v>
      </c>
      <c r="BA170" s="48">
        <v>30</v>
      </c>
      <c r="BB170" s="48">
        <v>0</v>
      </c>
      <c r="BC170" s="48">
        <v>30</v>
      </c>
      <c r="BD170" s="48">
        <v>0</v>
      </c>
      <c r="BE170" s="48">
        <v>0</v>
      </c>
      <c r="BF170" s="48">
        <v>0</v>
      </c>
      <c r="BG170" s="48">
        <v>0</v>
      </c>
      <c r="BH170" s="48">
        <v>0</v>
      </c>
      <c r="BI170" s="48">
        <v>0</v>
      </c>
      <c r="BJ170" s="48">
        <v>0</v>
      </c>
      <c r="BK170" s="48">
        <v>0</v>
      </c>
      <c r="BL170" s="48">
        <v>30</v>
      </c>
      <c r="BM170" s="48"/>
      <c r="BN170" s="48"/>
      <c r="BO170" s="48"/>
      <c r="BP170" s="48"/>
      <c r="BQ170" s="48"/>
      <c r="BR170" s="48"/>
      <c r="BS170" s="48"/>
      <c r="BT170" s="48">
        <v>0</v>
      </c>
      <c r="BU170" s="47" t="s">
        <v>870</v>
      </c>
    </row>
    <row r="171" spans="1:73" x14ac:dyDescent="0.35">
      <c r="A171" s="47" t="s">
        <v>1885</v>
      </c>
      <c r="B171" s="47" t="s">
        <v>1886</v>
      </c>
      <c r="C171" s="47" t="s">
        <v>56</v>
      </c>
      <c r="D171" s="47" t="s">
        <v>1972</v>
      </c>
      <c r="E171" s="427">
        <v>6</v>
      </c>
      <c r="F171" s="427">
        <v>2026</v>
      </c>
      <c r="G171" s="47" t="s">
        <v>131</v>
      </c>
      <c r="H171" s="47" t="s">
        <v>58</v>
      </c>
      <c r="I171" s="47" t="s">
        <v>59</v>
      </c>
      <c r="J171" s="47"/>
      <c r="K171" s="47"/>
      <c r="L171" s="47"/>
      <c r="M171" s="47"/>
      <c r="N171" s="47"/>
      <c r="O171" s="369"/>
      <c r="P171" s="370"/>
      <c r="Q171" s="47" t="s">
        <v>98</v>
      </c>
      <c r="R171" s="47" t="s">
        <v>98</v>
      </c>
      <c r="S171" s="47" t="s">
        <v>98</v>
      </c>
      <c r="T171" s="47" t="s">
        <v>98</v>
      </c>
      <c r="U171" s="47" t="s">
        <v>100</v>
      </c>
      <c r="V171" s="369"/>
      <c r="W171" s="370"/>
      <c r="X171" s="47" t="s">
        <v>98</v>
      </c>
      <c r="Y171" s="47"/>
      <c r="Z171" s="47" t="s">
        <v>98</v>
      </c>
      <c r="AA171" s="47" t="s">
        <v>98</v>
      </c>
      <c r="AB171" s="47" t="s">
        <v>98</v>
      </c>
      <c r="AC171" s="369" t="s">
        <v>100</v>
      </c>
      <c r="AD171" s="370"/>
      <c r="AE171" s="47" t="s">
        <v>98</v>
      </c>
      <c r="AF171" s="47"/>
      <c r="AG171" s="47" t="s">
        <v>98</v>
      </c>
      <c r="AH171" s="47" t="s">
        <v>98</v>
      </c>
      <c r="AI171" s="47" t="s">
        <v>100</v>
      </c>
      <c r="AJ171" s="369"/>
      <c r="AK171" s="370"/>
      <c r="AL171" s="47" t="s">
        <v>98</v>
      </c>
      <c r="AM171" s="47"/>
      <c r="AN171" s="221"/>
      <c r="AO171" s="48">
        <v>36</v>
      </c>
      <c r="AP171" s="48"/>
      <c r="AQ171" s="48">
        <v>0</v>
      </c>
      <c r="AR171" s="48">
        <v>0</v>
      </c>
      <c r="AS171" s="48"/>
      <c r="AT171" s="48">
        <v>0</v>
      </c>
      <c r="AU171" s="48">
        <v>0</v>
      </c>
      <c r="AV171" s="48">
        <v>0</v>
      </c>
      <c r="AW171" s="48">
        <v>0</v>
      </c>
      <c r="AX171" s="48">
        <v>36</v>
      </c>
      <c r="AY171" s="48">
        <v>0</v>
      </c>
      <c r="AZ171" s="48">
        <v>0</v>
      </c>
      <c r="BA171" s="48">
        <v>36</v>
      </c>
      <c r="BB171" s="48">
        <v>0</v>
      </c>
      <c r="BC171" s="48">
        <v>36</v>
      </c>
      <c r="BD171" s="48">
        <v>0</v>
      </c>
      <c r="BE171" s="48">
        <v>0</v>
      </c>
      <c r="BF171" s="48">
        <v>0</v>
      </c>
      <c r="BG171" s="48">
        <v>0</v>
      </c>
      <c r="BH171" s="48">
        <v>0</v>
      </c>
      <c r="BI171" s="48">
        <v>0</v>
      </c>
      <c r="BJ171" s="48">
        <v>0</v>
      </c>
      <c r="BK171" s="48">
        <v>0</v>
      </c>
      <c r="BL171" s="48">
        <v>36</v>
      </c>
      <c r="BM171" s="48"/>
      <c r="BN171" s="48"/>
      <c r="BO171" s="48"/>
      <c r="BP171" s="48"/>
      <c r="BQ171" s="48"/>
      <c r="BR171" s="48"/>
      <c r="BS171" s="48"/>
      <c r="BT171" s="48">
        <v>0</v>
      </c>
      <c r="BU171" s="47" t="s">
        <v>870</v>
      </c>
    </row>
    <row r="172" spans="1:73" x14ac:dyDescent="0.35">
      <c r="A172" s="47" t="s">
        <v>1887</v>
      </c>
      <c r="B172" s="47" t="s">
        <v>1888</v>
      </c>
      <c r="C172" s="47" t="s">
        <v>56</v>
      </c>
      <c r="D172" s="47" t="s">
        <v>1973</v>
      </c>
      <c r="E172" s="427">
        <v>6</v>
      </c>
      <c r="F172" s="427">
        <v>2026</v>
      </c>
      <c r="G172" s="47" t="s">
        <v>131</v>
      </c>
      <c r="H172" s="47" t="s">
        <v>58</v>
      </c>
      <c r="I172" s="47" t="s">
        <v>59</v>
      </c>
      <c r="J172" s="47"/>
      <c r="K172" s="47"/>
      <c r="L172" s="47"/>
      <c r="M172" s="47"/>
      <c r="N172" s="47"/>
      <c r="O172" s="369"/>
      <c r="P172" s="370"/>
      <c r="Q172" s="47" t="s">
        <v>98</v>
      </c>
      <c r="R172" s="47" t="s">
        <v>98</v>
      </c>
      <c r="S172" s="47" t="s">
        <v>98</v>
      </c>
      <c r="T172" s="47" t="s">
        <v>98</v>
      </c>
      <c r="U172" s="47" t="s">
        <v>100</v>
      </c>
      <c r="V172" s="369" t="s">
        <v>108</v>
      </c>
      <c r="W172" s="370"/>
      <c r="X172" s="47"/>
      <c r="Y172" s="47"/>
      <c r="Z172" s="47"/>
      <c r="AA172" s="47"/>
      <c r="AB172" s="47"/>
      <c r="AC172" s="369"/>
      <c r="AD172" s="370"/>
      <c r="AE172" s="47"/>
      <c r="AF172" s="47" t="s">
        <v>98</v>
      </c>
      <c r="AG172" s="47" t="s">
        <v>98</v>
      </c>
      <c r="AH172" s="47" t="s">
        <v>98</v>
      </c>
      <c r="AI172" s="47" t="s">
        <v>100</v>
      </c>
      <c r="AJ172" s="369"/>
      <c r="AK172" s="370"/>
      <c r="AL172" s="47" t="s">
        <v>98</v>
      </c>
      <c r="AM172" s="47"/>
      <c r="AN172" s="221"/>
      <c r="AO172" s="48">
        <v>24</v>
      </c>
      <c r="AP172" s="48"/>
      <c r="AQ172" s="48">
        <v>0</v>
      </c>
      <c r="AR172" s="48">
        <v>4</v>
      </c>
      <c r="AS172" s="48"/>
      <c r="AT172" s="48">
        <v>8</v>
      </c>
      <c r="AU172" s="48">
        <v>0</v>
      </c>
      <c r="AV172" s="48">
        <v>0</v>
      </c>
      <c r="AW172" s="48">
        <v>0</v>
      </c>
      <c r="AX172" s="48">
        <v>36</v>
      </c>
      <c r="AY172" s="48">
        <v>0</v>
      </c>
      <c r="AZ172" s="48">
        <v>0</v>
      </c>
      <c r="BA172" s="48">
        <v>36</v>
      </c>
      <c r="BB172" s="48">
        <v>0</v>
      </c>
      <c r="BC172" s="48">
        <v>24</v>
      </c>
      <c r="BD172" s="48">
        <v>0</v>
      </c>
      <c r="BE172" s="48">
        <v>4</v>
      </c>
      <c r="BF172" s="48">
        <v>0</v>
      </c>
      <c r="BG172" s="48">
        <v>0</v>
      </c>
      <c r="BH172" s="48">
        <v>8</v>
      </c>
      <c r="BI172" s="48">
        <v>0</v>
      </c>
      <c r="BJ172" s="48">
        <v>0</v>
      </c>
      <c r="BK172" s="48">
        <v>0</v>
      </c>
      <c r="BL172" s="48">
        <v>36</v>
      </c>
      <c r="BM172" s="48"/>
      <c r="BN172" s="48"/>
      <c r="BO172" s="48">
        <v>2</v>
      </c>
      <c r="BP172" s="48">
        <v>1</v>
      </c>
      <c r="BQ172" s="48"/>
      <c r="BR172" s="48"/>
      <c r="BS172" s="48"/>
      <c r="BT172" s="48">
        <v>0</v>
      </c>
      <c r="BU172" s="47" t="s">
        <v>870</v>
      </c>
    </row>
    <row r="173" spans="1:73" x14ac:dyDescent="0.35">
      <c r="A173" s="47" t="s">
        <v>1891</v>
      </c>
      <c r="B173" s="47" t="s">
        <v>1892</v>
      </c>
      <c r="C173" s="47" t="s">
        <v>56</v>
      </c>
      <c r="D173" s="47" t="s">
        <v>1975</v>
      </c>
      <c r="E173" s="427">
        <v>6</v>
      </c>
      <c r="F173" s="427">
        <v>2026</v>
      </c>
      <c r="G173" s="47" t="s">
        <v>131</v>
      </c>
      <c r="H173" s="47" t="s">
        <v>58</v>
      </c>
      <c r="I173" s="47" t="s">
        <v>1037</v>
      </c>
      <c r="J173" s="47"/>
      <c r="K173" s="47"/>
      <c r="L173" s="47"/>
      <c r="M173" s="47"/>
      <c r="N173" s="47"/>
      <c r="O173" s="369"/>
      <c r="P173" s="370"/>
      <c r="Q173" s="47" t="s">
        <v>98</v>
      </c>
      <c r="R173" s="47" t="s">
        <v>98</v>
      </c>
      <c r="S173" s="47"/>
      <c r="T173" s="47" t="s">
        <v>98</v>
      </c>
      <c r="U173" s="47" t="s">
        <v>100</v>
      </c>
      <c r="V173" s="369" t="s">
        <v>108</v>
      </c>
      <c r="W173" s="370"/>
      <c r="X173" s="47" t="s">
        <v>98</v>
      </c>
      <c r="Y173" s="47"/>
      <c r="Z173" s="47" t="s">
        <v>98</v>
      </c>
      <c r="AA173" s="47" t="s">
        <v>98</v>
      </c>
      <c r="AB173" s="47" t="s">
        <v>100</v>
      </c>
      <c r="AC173" s="369" t="s">
        <v>108</v>
      </c>
      <c r="AD173" s="370"/>
      <c r="AE173" s="47"/>
      <c r="AF173" s="47"/>
      <c r="AG173" s="47"/>
      <c r="AH173" s="47"/>
      <c r="AI173" s="47"/>
      <c r="AJ173" s="369"/>
      <c r="AK173" s="370"/>
      <c r="AL173" s="47" t="s">
        <v>98</v>
      </c>
      <c r="AM173" s="47"/>
      <c r="AN173" s="221"/>
      <c r="AO173" s="48">
        <v>22</v>
      </c>
      <c r="AP173" s="48"/>
      <c r="AQ173" s="48">
        <v>0</v>
      </c>
      <c r="AR173" s="48">
        <v>16</v>
      </c>
      <c r="AS173" s="48"/>
      <c r="AT173" s="48">
        <v>8</v>
      </c>
      <c r="AU173" s="48">
        <v>0</v>
      </c>
      <c r="AV173" s="48">
        <v>0</v>
      </c>
      <c r="AW173" s="48">
        <v>0</v>
      </c>
      <c r="AX173" s="48">
        <v>46</v>
      </c>
      <c r="AY173" s="48">
        <v>0</v>
      </c>
      <c r="AZ173" s="48">
        <v>0</v>
      </c>
      <c r="BA173" s="48">
        <v>46</v>
      </c>
      <c r="BB173" s="48">
        <v>0</v>
      </c>
      <c r="BC173" s="48">
        <v>22</v>
      </c>
      <c r="BD173" s="48">
        <v>0</v>
      </c>
      <c r="BE173" s="48">
        <v>16</v>
      </c>
      <c r="BF173" s="48">
        <v>0</v>
      </c>
      <c r="BG173" s="48">
        <v>0</v>
      </c>
      <c r="BH173" s="48">
        <v>8</v>
      </c>
      <c r="BI173" s="48">
        <v>0</v>
      </c>
      <c r="BJ173" s="48">
        <v>0</v>
      </c>
      <c r="BK173" s="48">
        <v>0</v>
      </c>
      <c r="BL173" s="48">
        <v>46</v>
      </c>
      <c r="BM173" s="48"/>
      <c r="BN173" s="48"/>
      <c r="BO173" s="48">
        <v>3</v>
      </c>
      <c r="BP173" s="48">
        <v>2</v>
      </c>
      <c r="BQ173" s="48"/>
      <c r="BR173" s="48"/>
      <c r="BS173" s="48"/>
      <c r="BT173" s="48">
        <v>0</v>
      </c>
      <c r="BU173" s="47" t="s">
        <v>870</v>
      </c>
    </row>
    <row r="174" spans="1:73" x14ac:dyDescent="0.35">
      <c r="A174" s="47" t="s">
        <v>1977</v>
      </c>
      <c r="B174" s="47" t="s">
        <v>1978</v>
      </c>
      <c r="C174" s="47" t="s">
        <v>56</v>
      </c>
      <c r="D174" s="47" t="s">
        <v>1976</v>
      </c>
      <c r="E174" s="427">
        <v>6</v>
      </c>
      <c r="F174" s="427">
        <v>2026</v>
      </c>
      <c r="G174" s="47" t="s">
        <v>131</v>
      </c>
      <c r="H174" s="47" t="s">
        <v>58</v>
      </c>
      <c r="I174" s="47" t="s">
        <v>63</v>
      </c>
      <c r="J174" s="47"/>
      <c r="K174" s="47"/>
      <c r="L174" s="47"/>
      <c r="M174" s="47"/>
      <c r="N174" s="47"/>
      <c r="O174" s="369"/>
      <c r="P174" s="370"/>
      <c r="Q174" s="47"/>
      <c r="R174" s="47"/>
      <c r="S174" s="47"/>
      <c r="T174" s="47"/>
      <c r="U174" s="47"/>
      <c r="V174" s="369"/>
      <c r="W174" s="370"/>
      <c r="X174" s="47"/>
      <c r="Y174" s="47"/>
      <c r="Z174" s="47"/>
      <c r="AA174" s="47"/>
      <c r="AB174" s="47" t="s">
        <v>100</v>
      </c>
      <c r="AC174" s="369"/>
      <c r="AD174" s="370"/>
      <c r="AE174" s="47"/>
      <c r="AF174" s="47" t="s">
        <v>98</v>
      </c>
      <c r="AG174" s="47" t="s">
        <v>98</v>
      </c>
      <c r="AH174" s="47" t="s">
        <v>98</v>
      </c>
      <c r="AI174" s="47"/>
      <c r="AJ174" s="369"/>
      <c r="AK174" s="370"/>
      <c r="AL174" s="47" t="s">
        <v>98</v>
      </c>
      <c r="AM174" s="47"/>
      <c r="AN174" s="221"/>
      <c r="AO174" s="48">
        <v>12</v>
      </c>
      <c r="AP174" s="48"/>
      <c r="AQ174" s="48">
        <v>0</v>
      </c>
      <c r="AR174" s="48">
        <v>0</v>
      </c>
      <c r="AS174" s="48"/>
      <c r="AT174" s="48">
        <v>0</v>
      </c>
      <c r="AU174" s="48">
        <v>0</v>
      </c>
      <c r="AV174" s="48">
        <v>0</v>
      </c>
      <c r="AW174" s="48">
        <v>0</v>
      </c>
      <c r="AX174" s="48">
        <v>12</v>
      </c>
      <c r="AY174" s="48">
        <v>0</v>
      </c>
      <c r="AZ174" s="48">
        <v>0</v>
      </c>
      <c r="BA174" s="48">
        <v>12</v>
      </c>
      <c r="BB174" s="48">
        <v>0</v>
      </c>
      <c r="BC174" s="48">
        <v>12</v>
      </c>
      <c r="BD174" s="48">
        <v>0</v>
      </c>
      <c r="BE174" s="48">
        <v>0</v>
      </c>
      <c r="BF174" s="48">
        <v>0</v>
      </c>
      <c r="BG174" s="48">
        <v>0</v>
      </c>
      <c r="BH174" s="48">
        <v>0</v>
      </c>
      <c r="BI174" s="48">
        <v>0</v>
      </c>
      <c r="BJ174" s="48">
        <v>0</v>
      </c>
      <c r="BK174" s="48">
        <v>0</v>
      </c>
      <c r="BL174" s="48">
        <v>12</v>
      </c>
      <c r="BM174" s="48"/>
      <c r="BN174" s="48"/>
      <c r="BO174" s="48"/>
      <c r="BP174" s="48"/>
      <c r="BQ174" s="48"/>
      <c r="BR174" s="48"/>
      <c r="BS174" s="48"/>
      <c r="BT174" s="48">
        <v>0</v>
      </c>
      <c r="BU174" s="47" t="s">
        <v>870</v>
      </c>
    </row>
    <row r="175" spans="1:73" x14ac:dyDescent="0.35">
      <c r="A175" s="47" t="s">
        <v>1983</v>
      </c>
      <c r="B175" s="47" t="s">
        <v>1984</v>
      </c>
      <c r="C175" s="47" t="s">
        <v>56</v>
      </c>
      <c r="D175" s="47" t="s">
        <v>1985</v>
      </c>
      <c r="E175" s="427">
        <v>6</v>
      </c>
      <c r="F175" s="427">
        <v>2026</v>
      </c>
      <c r="G175" s="47" t="s">
        <v>131</v>
      </c>
      <c r="H175" s="47" t="s">
        <v>58</v>
      </c>
      <c r="I175" s="47" t="s">
        <v>63</v>
      </c>
      <c r="J175" s="47"/>
      <c r="K175" s="47"/>
      <c r="L175" s="47"/>
      <c r="M175" s="47"/>
      <c r="N175" s="47"/>
      <c r="O175" s="369"/>
      <c r="P175" s="370"/>
      <c r="Q175" s="47"/>
      <c r="R175" s="47"/>
      <c r="S175" s="47"/>
      <c r="T175" s="47"/>
      <c r="U175" s="47"/>
      <c r="V175" s="369"/>
      <c r="W175" s="370"/>
      <c r="X175" s="47" t="s">
        <v>98</v>
      </c>
      <c r="Y175" s="47" t="s">
        <v>98</v>
      </c>
      <c r="Z175" s="47" t="s">
        <v>98</v>
      </c>
      <c r="AA175" s="47" t="s">
        <v>98</v>
      </c>
      <c r="AB175" s="47" t="s">
        <v>100</v>
      </c>
      <c r="AC175" s="369" t="s">
        <v>104</v>
      </c>
      <c r="AD175" s="370"/>
      <c r="AE175" s="47" t="s">
        <v>98</v>
      </c>
      <c r="AF175" s="47" t="s">
        <v>98</v>
      </c>
      <c r="AG175" s="47" t="s">
        <v>98</v>
      </c>
      <c r="AH175" s="47" t="s">
        <v>98</v>
      </c>
      <c r="AI175" s="47"/>
      <c r="AJ175" s="369" t="s">
        <v>100</v>
      </c>
      <c r="AK175" s="370"/>
      <c r="AL175" s="47"/>
      <c r="AM175" s="47"/>
      <c r="AN175" s="221"/>
      <c r="AO175" s="48">
        <v>24</v>
      </c>
      <c r="AP175" s="48"/>
      <c r="AQ175" s="48">
        <v>0</v>
      </c>
      <c r="AR175" s="48">
        <v>8</v>
      </c>
      <c r="AS175" s="48"/>
      <c r="AT175" s="48">
        <v>0</v>
      </c>
      <c r="AU175" s="48">
        <v>0</v>
      </c>
      <c r="AV175" s="48">
        <v>0</v>
      </c>
      <c r="AW175" s="48">
        <v>0</v>
      </c>
      <c r="AX175" s="48">
        <v>32</v>
      </c>
      <c r="AY175" s="48">
        <v>0</v>
      </c>
      <c r="AZ175" s="48">
        <v>0</v>
      </c>
      <c r="BA175" s="48">
        <v>32</v>
      </c>
      <c r="BB175" s="48">
        <v>0</v>
      </c>
      <c r="BC175" s="48">
        <v>24</v>
      </c>
      <c r="BD175" s="48">
        <v>0</v>
      </c>
      <c r="BE175" s="48">
        <v>8</v>
      </c>
      <c r="BF175" s="48">
        <v>0</v>
      </c>
      <c r="BG175" s="48">
        <v>0</v>
      </c>
      <c r="BH175" s="48">
        <v>0</v>
      </c>
      <c r="BI175" s="48">
        <v>0</v>
      </c>
      <c r="BJ175" s="48">
        <v>0</v>
      </c>
      <c r="BK175" s="48">
        <v>0</v>
      </c>
      <c r="BL175" s="48">
        <v>32</v>
      </c>
      <c r="BM175" s="48"/>
      <c r="BN175" s="48"/>
      <c r="BO175" s="48">
        <v>1</v>
      </c>
      <c r="BP175" s="48">
        <v>1</v>
      </c>
      <c r="BQ175" s="48"/>
      <c r="BR175" s="48"/>
      <c r="BS175" s="48"/>
      <c r="BT175" s="48">
        <v>0</v>
      </c>
      <c r="BU175" s="47" t="s">
        <v>870</v>
      </c>
    </row>
    <row r="176" spans="1:73" x14ac:dyDescent="0.35">
      <c r="A176" s="47" t="s">
        <v>1989</v>
      </c>
      <c r="B176" s="47" t="s">
        <v>1990</v>
      </c>
      <c r="C176" s="47" t="s">
        <v>56</v>
      </c>
      <c r="D176" s="47" t="s">
        <v>1991</v>
      </c>
      <c r="E176" s="427">
        <v>6</v>
      </c>
      <c r="F176" s="427">
        <v>2026</v>
      </c>
      <c r="G176" s="47" t="s">
        <v>131</v>
      </c>
      <c r="H176" s="47" t="s">
        <v>58</v>
      </c>
      <c r="I176" s="47" t="s">
        <v>63</v>
      </c>
      <c r="J176" s="47"/>
      <c r="K176" s="47"/>
      <c r="L176" s="47"/>
      <c r="M176" s="47"/>
      <c r="N176" s="47"/>
      <c r="O176" s="369"/>
      <c r="P176" s="370"/>
      <c r="Q176" s="47"/>
      <c r="R176" s="47"/>
      <c r="S176" s="47"/>
      <c r="T176" s="47"/>
      <c r="U176" s="47"/>
      <c r="V176" s="369"/>
      <c r="W176" s="370"/>
      <c r="X176" s="47" t="s">
        <v>98</v>
      </c>
      <c r="Y176" s="47" t="s">
        <v>98</v>
      </c>
      <c r="Z176" s="47" t="s">
        <v>98</v>
      </c>
      <c r="AA176" s="47" t="s">
        <v>98</v>
      </c>
      <c r="AB176" s="47"/>
      <c r="AC176" s="369"/>
      <c r="AD176" s="370"/>
      <c r="AE176" s="47"/>
      <c r="AF176" s="47"/>
      <c r="AG176" s="47"/>
      <c r="AH176" s="47"/>
      <c r="AI176" s="47"/>
      <c r="AJ176" s="369"/>
      <c r="AK176" s="370"/>
      <c r="AL176" s="47"/>
      <c r="AM176" s="47"/>
      <c r="AN176" s="221"/>
      <c r="AO176" s="48">
        <v>8</v>
      </c>
      <c r="AP176" s="48"/>
      <c r="AQ176" s="48">
        <v>0</v>
      </c>
      <c r="AR176" s="48">
        <v>0</v>
      </c>
      <c r="AS176" s="48"/>
      <c r="AT176" s="48">
        <v>0</v>
      </c>
      <c r="AU176" s="48">
        <v>0</v>
      </c>
      <c r="AV176" s="48">
        <v>0</v>
      </c>
      <c r="AW176" s="48">
        <v>0</v>
      </c>
      <c r="AX176" s="48">
        <v>8</v>
      </c>
      <c r="AY176" s="48">
        <v>0</v>
      </c>
      <c r="AZ176" s="48">
        <v>0</v>
      </c>
      <c r="BA176" s="48">
        <v>8</v>
      </c>
      <c r="BB176" s="48">
        <v>0</v>
      </c>
      <c r="BC176" s="48">
        <v>8</v>
      </c>
      <c r="BD176" s="48">
        <v>0</v>
      </c>
      <c r="BE176" s="48">
        <v>0</v>
      </c>
      <c r="BF176" s="48">
        <v>0</v>
      </c>
      <c r="BG176" s="48">
        <v>0</v>
      </c>
      <c r="BH176" s="48">
        <v>0</v>
      </c>
      <c r="BI176" s="48">
        <v>0</v>
      </c>
      <c r="BJ176" s="48">
        <v>0</v>
      </c>
      <c r="BK176" s="48">
        <v>0</v>
      </c>
      <c r="BL176" s="48">
        <v>8</v>
      </c>
      <c r="BM176" s="48"/>
      <c r="BN176" s="48"/>
      <c r="BO176" s="48"/>
      <c r="BP176" s="48"/>
      <c r="BQ176" s="48"/>
      <c r="BR176" s="48"/>
      <c r="BS176" s="48"/>
      <c r="BT176" s="48">
        <v>0</v>
      </c>
      <c r="BU176" s="47" t="s">
        <v>870</v>
      </c>
    </row>
    <row r="177" spans="1:73" x14ac:dyDescent="0.35">
      <c r="A177" s="47" t="s">
        <v>1992</v>
      </c>
      <c r="B177" s="47" t="s">
        <v>1993</v>
      </c>
      <c r="C177" s="47" t="s">
        <v>56</v>
      </c>
      <c r="D177" s="47" t="s">
        <v>1994</v>
      </c>
      <c r="E177" s="427">
        <v>6</v>
      </c>
      <c r="F177" s="427">
        <v>2026</v>
      </c>
      <c r="G177" s="47" t="s">
        <v>131</v>
      </c>
      <c r="H177" s="47" t="s">
        <v>58</v>
      </c>
      <c r="I177" s="47" t="s">
        <v>63</v>
      </c>
      <c r="J177" s="47"/>
      <c r="K177" s="47"/>
      <c r="L177" s="47"/>
      <c r="M177" s="47"/>
      <c r="N177" s="47"/>
      <c r="O177" s="369"/>
      <c r="P177" s="370"/>
      <c r="Q177" s="47"/>
      <c r="R177" s="47"/>
      <c r="S177" s="47"/>
      <c r="T177" s="47"/>
      <c r="U177" s="47"/>
      <c r="V177" s="369"/>
      <c r="W177" s="370"/>
      <c r="X177" s="47" t="s">
        <v>98</v>
      </c>
      <c r="Y177" s="47"/>
      <c r="Z177" s="47" t="s">
        <v>98</v>
      </c>
      <c r="AA177" s="47" t="s">
        <v>98</v>
      </c>
      <c r="AB177" s="47"/>
      <c r="AC177" s="369"/>
      <c r="AD177" s="370"/>
      <c r="AE177" s="47"/>
      <c r="AF177" s="47"/>
      <c r="AG177" s="47"/>
      <c r="AH177" s="47"/>
      <c r="AI177" s="47"/>
      <c r="AJ177" s="369"/>
      <c r="AK177" s="370"/>
      <c r="AL177" s="47"/>
      <c r="AM177" s="47"/>
      <c r="AN177" s="221"/>
      <c r="AO177" s="48">
        <v>6</v>
      </c>
      <c r="AP177" s="48"/>
      <c r="AQ177" s="48">
        <v>0</v>
      </c>
      <c r="AR177" s="48">
        <v>0</v>
      </c>
      <c r="AS177" s="48"/>
      <c r="AT177" s="48">
        <v>0</v>
      </c>
      <c r="AU177" s="48">
        <v>0</v>
      </c>
      <c r="AV177" s="48">
        <v>0</v>
      </c>
      <c r="AW177" s="48">
        <v>0</v>
      </c>
      <c r="AX177" s="48">
        <v>6</v>
      </c>
      <c r="AY177" s="48">
        <v>0</v>
      </c>
      <c r="AZ177" s="48">
        <v>0</v>
      </c>
      <c r="BA177" s="48">
        <v>6</v>
      </c>
      <c r="BB177" s="48">
        <v>0</v>
      </c>
      <c r="BC177" s="48">
        <v>6</v>
      </c>
      <c r="BD177" s="48">
        <v>0</v>
      </c>
      <c r="BE177" s="48">
        <v>0</v>
      </c>
      <c r="BF177" s="48">
        <v>0</v>
      </c>
      <c r="BG177" s="48">
        <v>0</v>
      </c>
      <c r="BH177" s="48">
        <v>0</v>
      </c>
      <c r="BI177" s="48">
        <v>0</v>
      </c>
      <c r="BJ177" s="48">
        <v>0</v>
      </c>
      <c r="BK177" s="48">
        <v>0</v>
      </c>
      <c r="BL177" s="48">
        <v>6</v>
      </c>
      <c r="BM177" s="48"/>
      <c r="BN177" s="48"/>
      <c r="BO177" s="48"/>
      <c r="BP177" s="48"/>
      <c r="BQ177" s="48"/>
      <c r="BR177" s="48"/>
      <c r="BS177" s="48"/>
      <c r="BT177" s="48">
        <v>0</v>
      </c>
      <c r="BU177" s="47" t="s">
        <v>870</v>
      </c>
    </row>
    <row r="178" spans="1:73" x14ac:dyDescent="0.35">
      <c r="A178" s="47" t="s">
        <v>1996</v>
      </c>
      <c r="B178" s="47" t="s">
        <v>1997</v>
      </c>
      <c r="C178" s="47" t="s">
        <v>56</v>
      </c>
      <c r="D178" s="47" t="s">
        <v>1998</v>
      </c>
      <c r="E178" s="427">
        <v>6</v>
      </c>
      <c r="F178" s="427">
        <v>2026</v>
      </c>
      <c r="G178" s="47" t="s">
        <v>131</v>
      </c>
      <c r="H178" s="47" t="s">
        <v>58</v>
      </c>
      <c r="I178" s="47" t="s">
        <v>63</v>
      </c>
      <c r="J178" s="47"/>
      <c r="K178" s="47"/>
      <c r="L178" s="47"/>
      <c r="M178" s="47"/>
      <c r="N178" s="47"/>
      <c r="O178" s="369"/>
      <c r="P178" s="370"/>
      <c r="Q178" s="47"/>
      <c r="R178" s="47"/>
      <c r="S178" s="47"/>
      <c r="T178" s="47"/>
      <c r="U178" s="47"/>
      <c r="V178" s="369"/>
      <c r="W178" s="370"/>
      <c r="X178" s="47" t="s">
        <v>98</v>
      </c>
      <c r="Y178" s="47" t="s">
        <v>98</v>
      </c>
      <c r="Z178" s="47" t="s">
        <v>98</v>
      </c>
      <c r="AA178" s="47" t="s">
        <v>98</v>
      </c>
      <c r="AB178" s="47" t="s">
        <v>100</v>
      </c>
      <c r="AC178" s="369" t="s">
        <v>108</v>
      </c>
      <c r="AD178" s="370"/>
      <c r="AE178" s="47" t="s">
        <v>98</v>
      </c>
      <c r="AF178" s="47" t="s">
        <v>98</v>
      </c>
      <c r="AG178" s="47" t="s">
        <v>98</v>
      </c>
      <c r="AH178" s="47" t="s">
        <v>98</v>
      </c>
      <c r="AI178" s="47"/>
      <c r="AJ178" s="369"/>
      <c r="AK178" s="370"/>
      <c r="AL178" s="47" t="s">
        <v>98</v>
      </c>
      <c r="AM178" s="47" t="s">
        <v>98</v>
      </c>
      <c r="AN178" s="221"/>
      <c r="AO178" s="48">
        <v>24</v>
      </c>
      <c r="AP178" s="48"/>
      <c r="AQ178" s="48">
        <v>0</v>
      </c>
      <c r="AR178" s="48">
        <v>12</v>
      </c>
      <c r="AS178" s="48"/>
      <c r="AT178" s="48">
        <v>0</v>
      </c>
      <c r="AU178" s="48">
        <v>0</v>
      </c>
      <c r="AV178" s="48">
        <v>0</v>
      </c>
      <c r="AW178" s="48">
        <v>0</v>
      </c>
      <c r="AX178" s="48">
        <v>36</v>
      </c>
      <c r="AY178" s="48">
        <v>0</v>
      </c>
      <c r="AZ178" s="48">
        <v>0</v>
      </c>
      <c r="BA178" s="48">
        <v>36</v>
      </c>
      <c r="BB178" s="48">
        <v>0</v>
      </c>
      <c r="BC178" s="48">
        <v>24</v>
      </c>
      <c r="BD178" s="48">
        <v>0</v>
      </c>
      <c r="BE178" s="48">
        <v>12</v>
      </c>
      <c r="BF178" s="48">
        <v>0</v>
      </c>
      <c r="BG178" s="48">
        <v>0</v>
      </c>
      <c r="BH178" s="48">
        <v>0</v>
      </c>
      <c r="BI178" s="48">
        <v>0</v>
      </c>
      <c r="BJ178" s="48">
        <v>0</v>
      </c>
      <c r="BK178" s="48">
        <v>0</v>
      </c>
      <c r="BL178" s="48">
        <v>36</v>
      </c>
      <c r="BM178" s="48"/>
      <c r="BN178" s="48"/>
      <c r="BO178" s="48">
        <v>1</v>
      </c>
      <c r="BP178" s="48">
        <v>1</v>
      </c>
      <c r="BQ178" s="48"/>
      <c r="BR178" s="48"/>
      <c r="BS178" s="48"/>
      <c r="BT178" s="48">
        <v>0</v>
      </c>
      <c r="BU178" s="47" t="s">
        <v>870</v>
      </c>
    </row>
    <row r="179" spans="1:73" x14ac:dyDescent="0.35">
      <c r="A179" s="47" t="s">
        <v>1999</v>
      </c>
      <c r="B179" s="47" t="s">
        <v>2000</v>
      </c>
      <c r="C179" s="47" t="s">
        <v>56</v>
      </c>
      <c r="D179" s="47" t="s">
        <v>2001</v>
      </c>
      <c r="E179" s="427">
        <v>6</v>
      </c>
      <c r="F179" s="427">
        <v>2026</v>
      </c>
      <c r="G179" s="47" t="s">
        <v>131</v>
      </c>
      <c r="H179" s="47" t="s">
        <v>58</v>
      </c>
      <c r="I179" s="47" t="s">
        <v>63</v>
      </c>
      <c r="J179" s="47"/>
      <c r="K179" s="47"/>
      <c r="L179" s="47"/>
      <c r="M179" s="47"/>
      <c r="N179" s="47"/>
      <c r="O179" s="369"/>
      <c r="P179" s="370"/>
      <c r="Q179" s="47"/>
      <c r="R179" s="47"/>
      <c r="S179" s="47"/>
      <c r="T179" s="47"/>
      <c r="U179" s="47"/>
      <c r="V179" s="369"/>
      <c r="W179" s="370"/>
      <c r="X179" s="47" t="s">
        <v>98</v>
      </c>
      <c r="Y179" s="47" t="s">
        <v>98</v>
      </c>
      <c r="Z179" s="47" t="s">
        <v>98</v>
      </c>
      <c r="AA179" s="47" t="s">
        <v>98</v>
      </c>
      <c r="AB179" s="47" t="s">
        <v>100</v>
      </c>
      <c r="AC179" s="369" t="s">
        <v>108</v>
      </c>
      <c r="AD179" s="370"/>
      <c r="AE179" s="47" t="s">
        <v>98</v>
      </c>
      <c r="AF179" s="47" t="s">
        <v>98</v>
      </c>
      <c r="AG179" s="47" t="s">
        <v>98</v>
      </c>
      <c r="AH179" s="47" t="s">
        <v>98</v>
      </c>
      <c r="AI179" s="47"/>
      <c r="AJ179" s="369" t="s">
        <v>100</v>
      </c>
      <c r="AK179" s="370"/>
      <c r="AL179" s="47"/>
      <c r="AM179" s="47"/>
      <c r="AN179" s="221"/>
      <c r="AO179" s="48">
        <v>24</v>
      </c>
      <c r="AP179" s="48"/>
      <c r="AQ179" s="48">
        <v>0</v>
      </c>
      <c r="AR179" s="48">
        <v>12</v>
      </c>
      <c r="AS179" s="48"/>
      <c r="AT179" s="48">
        <v>0</v>
      </c>
      <c r="AU179" s="48">
        <v>0</v>
      </c>
      <c r="AV179" s="48">
        <v>0</v>
      </c>
      <c r="AW179" s="48">
        <v>0</v>
      </c>
      <c r="AX179" s="48">
        <v>36</v>
      </c>
      <c r="AY179" s="48">
        <v>0</v>
      </c>
      <c r="AZ179" s="48">
        <v>0</v>
      </c>
      <c r="BA179" s="48">
        <v>36</v>
      </c>
      <c r="BB179" s="48">
        <v>0</v>
      </c>
      <c r="BC179" s="48">
        <v>24</v>
      </c>
      <c r="BD179" s="48">
        <v>0</v>
      </c>
      <c r="BE179" s="48">
        <v>12</v>
      </c>
      <c r="BF179" s="48">
        <v>0</v>
      </c>
      <c r="BG179" s="48">
        <v>0</v>
      </c>
      <c r="BH179" s="48">
        <v>0</v>
      </c>
      <c r="BI179" s="48">
        <v>0</v>
      </c>
      <c r="BJ179" s="48">
        <v>0</v>
      </c>
      <c r="BK179" s="48">
        <v>0</v>
      </c>
      <c r="BL179" s="48">
        <v>36</v>
      </c>
      <c r="BM179" s="48"/>
      <c r="BN179" s="48"/>
      <c r="BO179" s="48">
        <v>1</v>
      </c>
      <c r="BP179" s="48">
        <v>1</v>
      </c>
      <c r="BQ179" s="48"/>
      <c r="BR179" s="48"/>
      <c r="BS179" s="48"/>
      <c r="BT179" s="48">
        <v>0</v>
      </c>
      <c r="BU179" s="47" t="s">
        <v>870</v>
      </c>
    </row>
    <row r="180" spans="1:73" x14ac:dyDescent="0.35">
      <c r="A180" s="47" t="s">
        <v>2002</v>
      </c>
      <c r="B180" s="47" t="s">
        <v>2003</v>
      </c>
      <c r="C180" s="47" t="s">
        <v>56</v>
      </c>
      <c r="D180" s="47" t="s">
        <v>2004</v>
      </c>
      <c r="E180" s="427">
        <v>6</v>
      </c>
      <c r="F180" s="427">
        <v>2026</v>
      </c>
      <c r="G180" s="47" t="s">
        <v>131</v>
      </c>
      <c r="H180" s="47" t="s">
        <v>58</v>
      </c>
      <c r="I180" s="47" t="s">
        <v>63</v>
      </c>
      <c r="J180" s="47"/>
      <c r="K180" s="47"/>
      <c r="L180" s="47"/>
      <c r="M180" s="47"/>
      <c r="N180" s="47"/>
      <c r="O180" s="369"/>
      <c r="P180" s="370"/>
      <c r="Q180" s="47"/>
      <c r="R180" s="47"/>
      <c r="S180" s="47"/>
      <c r="T180" s="47"/>
      <c r="U180" s="47"/>
      <c r="V180" s="369"/>
      <c r="W180" s="370"/>
      <c r="X180" s="47" t="s">
        <v>98</v>
      </c>
      <c r="Y180" s="47" t="s">
        <v>98</v>
      </c>
      <c r="Z180" s="47" t="s">
        <v>98</v>
      </c>
      <c r="AA180" s="47" t="s">
        <v>98</v>
      </c>
      <c r="AB180" s="47"/>
      <c r="AC180" s="369"/>
      <c r="AD180" s="370"/>
      <c r="AE180" s="47"/>
      <c r="AF180" s="47"/>
      <c r="AG180" s="47"/>
      <c r="AH180" s="47"/>
      <c r="AI180" s="47"/>
      <c r="AJ180" s="369"/>
      <c r="AK180" s="370"/>
      <c r="AL180" s="47"/>
      <c r="AM180" s="47"/>
      <c r="AN180" s="221"/>
      <c r="AO180" s="48">
        <v>8</v>
      </c>
      <c r="AP180" s="48"/>
      <c r="AQ180" s="48">
        <v>0</v>
      </c>
      <c r="AR180" s="48">
        <v>0</v>
      </c>
      <c r="AS180" s="48"/>
      <c r="AT180" s="48">
        <v>0</v>
      </c>
      <c r="AU180" s="48">
        <v>0</v>
      </c>
      <c r="AV180" s="48">
        <v>0</v>
      </c>
      <c r="AW180" s="48">
        <v>0</v>
      </c>
      <c r="AX180" s="48">
        <v>8</v>
      </c>
      <c r="AY180" s="48">
        <v>0</v>
      </c>
      <c r="AZ180" s="48">
        <v>0</v>
      </c>
      <c r="BA180" s="48">
        <v>8</v>
      </c>
      <c r="BB180" s="48">
        <v>0</v>
      </c>
      <c r="BC180" s="48">
        <v>8</v>
      </c>
      <c r="BD180" s="48">
        <v>0</v>
      </c>
      <c r="BE180" s="48">
        <v>0</v>
      </c>
      <c r="BF180" s="48">
        <v>0</v>
      </c>
      <c r="BG180" s="48">
        <v>0</v>
      </c>
      <c r="BH180" s="48">
        <v>0</v>
      </c>
      <c r="BI180" s="48">
        <v>0</v>
      </c>
      <c r="BJ180" s="48">
        <v>0</v>
      </c>
      <c r="BK180" s="48">
        <v>0</v>
      </c>
      <c r="BL180" s="48">
        <v>8</v>
      </c>
      <c r="BM180" s="48"/>
      <c r="BN180" s="48"/>
      <c r="BO180" s="48"/>
      <c r="BP180" s="48"/>
      <c r="BQ180" s="48"/>
      <c r="BR180" s="48"/>
      <c r="BS180" s="48"/>
      <c r="BT180" s="48">
        <v>0</v>
      </c>
      <c r="BU180" s="47" t="s">
        <v>870</v>
      </c>
    </row>
    <row r="181" spans="1:73" x14ac:dyDescent="0.35">
      <c r="A181" s="47" t="s">
        <v>2005</v>
      </c>
      <c r="B181" s="47" t="s">
        <v>2006</v>
      </c>
      <c r="C181" s="47" t="s">
        <v>56</v>
      </c>
      <c r="D181" s="47" t="s">
        <v>2007</v>
      </c>
      <c r="E181" s="427">
        <v>6</v>
      </c>
      <c r="F181" s="427">
        <v>2026</v>
      </c>
      <c r="G181" s="47" t="s">
        <v>131</v>
      </c>
      <c r="H181" s="47" t="s">
        <v>58</v>
      </c>
      <c r="I181" s="47" t="s">
        <v>63</v>
      </c>
      <c r="J181" s="47"/>
      <c r="K181" s="47"/>
      <c r="L181" s="47"/>
      <c r="M181" s="47"/>
      <c r="N181" s="47"/>
      <c r="O181" s="369"/>
      <c r="P181" s="370"/>
      <c r="Q181" s="47"/>
      <c r="R181" s="47"/>
      <c r="S181" s="47"/>
      <c r="T181" s="47"/>
      <c r="U181" s="47"/>
      <c r="V181" s="369"/>
      <c r="W181" s="370"/>
      <c r="X181" s="47" t="s">
        <v>98</v>
      </c>
      <c r="Y181" s="47" t="s">
        <v>98</v>
      </c>
      <c r="Z181" s="47"/>
      <c r="AA181" s="47" t="s">
        <v>98</v>
      </c>
      <c r="AB181" s="47" t="s">
        <v>100</v>
      </c>
      <c r="AC181" s="369"/>
      <c r="AD181" s="370"/>
      <c r="AE181" s="47" t="s">
        <v>98</v>
      </c>
      <c r="AF181" s="47" t="s">
        <v>98</v>
      </c>
      <c r="AG181" s="47" t="s">
        <v>98</v>
      </c>
      <c r="AH181" s="47" t="s">
        <v>98</v>
      </c>
      <c r="AI181" s="47" t="s">
        <v>100</v>
      </c>
      <c r="AJ181" s="369"/>
      <c r="AK181" s="370" t="s">
        <v>108</v>
      </c>
      <c r="AL181" s="47" t="s">
        <v>98</v>
      </c>
      <c r="AM181" s="47" t="s">
        <v>98</v>
      </c>
      <c r="AN181" s="221"/>
      <c r="AO181" s="48">
        <v>26</v>
      </c>
      <c r="AP181" s="48"/>
      <c r="AQ181" s="48">
        <v>0</v>
      </c>
      <c r="AR181" s="48">
        <v>12</v>
      </c>
      <c r="AS181" s="48"/>
      <c r="AT181" s="48">
        <v>0</v>
      </c>
      <c r="AU181" s="48">
        <v>0</v>
      </c>
      <c r="AV181" s="48">
        <v>0</v>
      </c>
      <c r="AW181" s="48">
        <v>0</v>
      </c>
      <c r="AX181" s="48">
        <v>38</v>
      </c>
      <c r="AY181" s="48">
        <v>0</v>
      </c>
      <c r="AZ181" s="48">
        <v>0</v>
      </c>
      <c r="BA181" s="48">
        <v>38</v>
      </c>
      <c r="BB181" s="48">
        <v>0</v>
      </c>
      <c r="BC181" s="48">
        <v>26</v>
      </c>
      <c r="BD181" s="48">
        <v>0</v>
      </c>
      <c r="BE181" s="48">
        <v>12</v>
      </c>
      <c r="BF181" s="48">
        <v>0</v>
      </c>
      <c r="BG181" s="48">
        <v>0</v>
      </c>
      <c r="BH181" s="48">
        <v>0</v>
      </c>
      <c r="BI181" s="48">
        <v>0</v>
      </c>
      <c r="BJ181" s="48">
        <v>0</v>
      </c>
      <c r="BK181" s="48">
        <v>0</v>
      </c>
      <c r="BL181" s="48">
        <v>38</v>
      </c>
      <c r="BM181" s="48"/>
      <c r="BN181" s="48"/>
      <c r="BO181" s="48">
        <v>1</v>
      </c>
      <c r="BP181" s="48">
        <v>1</v>
      </c>
      <c r="BQ181" s="48"/>
      <c r="BR181" s="48"/>
      <c r="BS181" s="48"/>
      <c r="BT181" s="48">
        <v>0</v>
      </c>
      <c r="BU181" s="47" t="s">
        <v>870</v>
      </c>
    </row>
    <row r="182" spans="1:73" x14ac:dyDescent="0.35">
      <c r="A182" s="47" t="s">
        <v>2009</v>
      </c>
      <c r="B182" s="47" t="s">
        <v>2010</v>
      </c>
      <c r="C182" s="47" t="s">
        <v>56</v>
      </c>
      <c r="D182" s="47" t="s">
        <v>2011</v>
      </c>
      <c r="E182" s="427">
        <v>6</v>
      </c>
      <c r="F182" s="427">
        <v>2026</v>
      </c>
      <c r="G182" s="47" t="s">
        <v>131</v>
      </c>
      <c r="H182" s="47" t="s">
        <v>58</v>
      </c>
      <c r="I182" s="47" t="s">
        <v>63</v>
      </c>
      <c r="J182" s="47"/>
      <c r="K182" s="47"/>
      <c r="L182" s="47"/>
      <c r="M182" s="47"/>
      <c r="N182" s="47"/>
      <c r="O182" s="369"/>
      <c r="P182" s="370"/>
      <c r="Q182" s="47"/>
      <c r="R182" s="47"/>
      <c r="S182" s="47"/>
      <c r="T182" s="47"/>
      <c r="U182" s="47"/>
      <c r="V182" s="369"/>
      <c r="W182" s="370"/>
      <c r="X182" s="47" t="s">
        <v>98</v>
      </c>
      <c r="Y182" s="47" t="s">
        <v>98</v>
      </c>
      <c r="Z182" s="47" t="s">
        <v>98</v>
      </c>
      <c r="AA182" s="47" t="s">
        <v>98</v>
      </c>
      <c r="AB182" s="47" t="s">
        <v>100</v>
      </c>
      <c r="AC182" s="369" t="s">
        <v>108</v>
      </c>
      <c r="AD182" s="370"/>
      <c r="AE182" s="47" t="s">
        <v>98</v>
      </c>
      <c r="AF182" s="47" t="s">
        <v>98</v>
      </c>
      <c r="AG182" s="47" t="s">
        <v>98</v>
      </c>
      <c r="AH182" s="47" t="s">
        <v>98</v>
      </c>
      <c r="AI182" s="47" t="s">
        <v>100</v>
      </c>
      <c r="AJ182" s="369"/>
      <c r="AK182" s="370" t="s">
        <v>108</v>
      </c>
      <c r="AL182" s="47" t="s">
        <v>98</v>
      </c>
      <c r="AM182" s="47" t="s">
        <v>98</v>
      </c>
      <c r="AN182" s="221"/>
      <c r="AO182" s="48">
        <v>28</v>
      </c>
      <c r="AP182" s="48"/>
      <c r="AQ182" s="48">
        <v>0</v>
      </c>
      <c r="AR182" s="48">
        <v>16</v>
      </c>
      <c r="AS182" s="48"/>
      <c r="AT182" s="48">
        <v>8</v>
      </c>
      <c r="AU182" s="48">
        <v>0</v>
      </c>
      <c r="AV182" s="48">
        <v>0</v>
      </c>
      <c r="AW182" s="48">
        <v>0</v>
      </c>
      <c r="AX182" s="48">
        <v>52</v>
      </c>
      <c r="AY182" s="48">
        <v>0</v>
      </c>
      <c r="AZ182" s="48">
        <v>0</v>
      </c>
      <c r="BA182" s="48">
        <v>52</v>
      </c>
      <c r="BB182" s="48">
        <v>0</v>
      </c>
      <c r="BC182" s="48">
        <v>28</v>
      </c>
      <c r="BD182" s="48">
        <v>0</v>
      </c>
      <c r="BE182" s="48">
        <v>16</v>
      </c>
      <c r="BF182" s="48">
        <v>0</v>
      </c>
      <c r="BG182" s="48">
        <v>0</v>
      </c>
      <c r="BH182" s="48">
        <v>8</v>
      </c>
      <c r="BI182" s="48">
        <v>0</v>
      </c>
      <c r="BJ182" s="48">
        <v>0</v>
      </c>
      <c r="BK182" s="48">
        <v>0</v>
      </c>
      <c r="BL182" s="48">
        <v>52</v>
      </c>
      <c r="BM182" s="48"/>
      <c r="BN182" s="48"/>
      <c r="BO182" s="48">
        <v>3</v>
      </c>
      <c r="BP182" s="48">
        <v>2</v>
      </c>
      <c r="BQ182" s="48"/>
      <c r="BR182" s="48"/>
      <c r="BS182" s="48"/>
      <c r="BT182" s="48">
        <v>0</v>
      </c>
      <c r="BU182" s="47" t="s">
        <v>870</v>
      </c>
    </row>
    <row r="183" spans="1:73" x14ac:dyDescent="0.35">
      <c r="A183" s="47" t="s">
        <v>2018</v>
      </c>
      <c r="B183" s="47" t="s">
        <v>2019</v>
      </c>
      <c r="C183" s="47" t="s">
        <v>56</v>
      </c>
      <c r="D183" s="47" t="s">
        <v>2020</v>
      </c>
      <c r="E183" s="427">
        <v>6</v>
      </c>
      <c r="F183" s="427">
        <v>2026</v>
      </c>
      <c r="G183" s="47" t="s">
        <v>131</v>
      </c>
      <c r="H183" s="47" t="s">
        <v>58</v>
      </c>
      <c r="I183" s="47" t="s">
        <v>57</v>
      </c>
      <c r="J183" s="47"/>
      <c r="K183" s="47"/>
      <c r="L183" s="47"/>
      <c r="M183" s="47"/>
      <c r="N183" s="47"/>
      <c r="O183" s="369"/>
      <c r="P183" s="370"/>
      <c r="Q183" s="47"/>
      <c r="R183" s="47"/>
      <c r="S183" s="47"/>
      <c r="T183" s="47"/>
      <c r="U183" s="47"/>
      <c r="V183" s="369" t="s">
        <v>100</v>
      </c>
      <c r="W183" s="370"/>
      <c r="X183" s="47"/>
      <c r="Y183" s="47"/>
      <c r="Z183" s="47" t="s">
        <v>98</v>
      </c>
      <c r="AA183" s="47" t="s">
        <v>98</v>
      </c>
      <c r="AB183" s="47"/>
      <c r="AC183" s="369" t="s">
        <v>108</v>
      </c>
      <c r="AD183" s="370"/>
      <c r="AE183" s="47"/>
      <c r="AF183" s="47"/>
      <c r="AG183" s="47"/>
      <c r="AH183" s="47" t="s">
        <v>98</v>
      </c>
      <c r="AI183" s="47" t="s">
        <v>100</v>
      </c>
      <c r="AJ183" s="369" t="s">
        <v>104</v>
      </c>
      <c r="AK183" s="370"/>
      <c r="AL183" s="47" t="s">
        <v>98</v>
      </c>
      <c r="AM183" s="47"/>
      <c r="AN183" s="221"/>
      <c r="AO183" s="48">
        <v>16</v>
      </c>
      <c r="AP183" s="48"/>
      <c r="AQ183" s="48">
        <v>0</v>
      </c>
      <c r="AR183" s="48">
        <v>20</v>
      </c>
      <c r="AS183" s="48"/>
      <c r="AT183" s="48">
        <v>0</v>
      </c>
      <c r="AU183" s="48">
        <v>0</v>
      </c>
      <c r="AV183" s="48">
        <v>0</v>
      </c>
      <c r="AW183" s="48">
        <v>0</v>
      </c>
      <c r="AX183" s="48">
        <v>36</v>
      </c>
      <c r="AY183" s="48">
        <v>0</v>
      </c>
      <c r="AZ183" s="48">
        <v>0</v>
      </c>
      <c r="BA183" s="48">
        <v>36</v>
      </c>
      <c r="BB183" s="48">
        <v>0</v>
      </c>
      <c r="BC183" s="48">
        <v>16</v>
      </c>
      <c r="BD183" s="48">
        <v>0</v>
      </c>
      <c r="BE183" s="48">
        <v>20</v>
      </c>
      <c r="BF183" s="48">
        <v>0</v>
      </c>
      <c r="BG183" s="48">
        <v>0</v>
      </c>
      <c r="BH183" s="48">
        <v>0</v>
      </c>
      <c r="BI183" s="48">
        <v>0</v>
      </c>
      <c r="BJ183" s="48">
        <v>0</v>
      </c>
      <c r="BK183" s="48">
        <v>0</v>
      </c>
      <c r="BL183" s="48">
        <v>36</v>
      </c>
      <c r="BM183" s="48"/>
      <c r="BN183" s="48"/>
      <c r="BO183" s="48">
        <v>2</v>
      </c>
      <c r="BP183" s="48">
        <v>2</v>
      </c>
      <c r="BQ183" s="48"/>
      <c r="BR183" s="48"/>
      <c r="BS183" s="48"/>
      <c r="BT183" s="48">
        <v>0</v>
      </c>
      <c r="BU183" s="47" t="s">
        <v>870</v>
      </c>
    </row>
    <row r="184" spans="1:73" x14ac:dyDescent="0.35">
      <c r="A184" s="47" t="s">
        <v>2027</v>
      </c>
      <c r="B184" s="47" t="s">
        <v>2028</v>
      </c>
      <c r="C184" s="47" t="s">
        <v>56</v>
      </c>
      <c r="D184" s="47" t="s">
        <v>2029</v>
      </c>
      <c r="E184" s="427">
        <v>6</v>
      </c>
      <c r="F184" s="427">
        <v>2026</v>
      </c>
      <c r="G184" s="47" t="s">
        <v>131</v>
      </c>
      <c r="H184" s="47" t="s">
        <v>58</v>
      </c>
      <c r="I184" s="47" t="s">
        <v>57</v>
      </c>
      <c r="J184" s="47"/>
      <c r="K184" s="47"/>
      <c r="L184" s="47"/>
      <c r="M184" s="47"/>
      <c r="N184" s="47"/>
      <c r="O184" s="369"/>
      <c r="P184" s="370"/>
      <c r="Q184" s="47"/>
      <c r="R184" s="47"/>
      <c r="S184" s="47"/>
      <c r="T184" s="47"/>
      <c r="U184" s="47"/>
      <c r="V184" s="369" t="s">
        <v>100</v>
      </c>
      <c r="W184" s="370"/>
      <c r="X184" s="47" t="s">
        <v>98</v>
      </c>
      <c r="Y184" s="47" t="s">
        <v>98</v>
      </c>
      <c r="Z184" s="47" t="s">
        <v>98</v>
      </c>
      <c r="AA184" s="47" t="s">
        <v>98</v>
      </c>
      <c r="AB184" s="47"/>
      <c r="AC184" s="369"/>
      <c r="AD184" s="370"/>
      <c r="AE184" s="47"/>
      <c r="AF184" s="47" t="s">
        <v>98</v>
      </c>
      <c r="AG184" s="47"/>
      <c r="AH184" s="47" t="s">
        <v>98</v>
      </c>
      <c r="AI184" s="47" t="s">
        <v>100</v>
      </c>
      <c r="AJ184" s="369"/>
      <c r="AK184" s="370"/>
      <c r="AL184" s="47"/>
      <c r="AM184" s="47"/>
      <c r="AN184" s="221"/>
      <c r="AO184" s="48">
        <v>20</v>
      </c>
      <c r="AP184" s="48"/>
      <c r="AQ184" s="48">
        <v>0</v>
      </c>
      <c r="AR184" s="48">
        <v>0</v>
      </c>
      <c r="AS184" s="48"/>
      <c r="AT184" s="48">
        <v>0</v>
      </c>
      <c r="AU184" s="48">
        <v>0</v>
      </c>
      <c r="AV184" s="48">
        <v>0</v>
      </c>
      <c r="AW184" s="48">
        <v>0</v>
      </c>
      <c r="AX184" s="48">
        <v>20</v>
      </c>
      <c r="AY184" s="48">
        <v>0</v>
      </c>
      <c r="AZ184" s="48">
        <v>0</v>
      </c>
      <c r="BA184" s="48">
        <v>20</v>
      </c>
      <c r="BB184" s="48">
        <v>0</v>
      </c>
      <c r="BC184" s="48">
        <v>20</v>
      </c>
      <c r="BD184" s="48">
        <v>0</v>
      </c>
      <c r="BE184" s="48">
        <v>0</v>
      </c>
      <c r="BF184" s="48">
        <v>0</v>
      </c>
      <c r="BG184" s="48">
        <v>0</v>
      </c>
      <c r="BH184" s="48">
        <v>0</v>
      </c>
      <c r="BI184" s="48">
        <v>0</v>
      </c>
      <c r="BJ184" s="48">
        <v>0</v>
      </c>
      <c r="BK184" s="48">
        <v>0</v>
      </c>
      <c r="BL184" s="48">
        <v>20</v>
      </c>
      <c r="BM184" s="48"/>
      <c r="BN184" s="48"/>
      <c r="BO184" s="48"/>
      <c r="BP184" s="48"/>
      <c r="BQ184" s="48"/>
      <c r="BR184" s="48"/>
      <c r="BS184" s="48"/>
      <c r="BT184" s="48">
        <v>0</v>
      </c>
      <c r="BU184" s="47" t="s">
        <v>870</v>
      </c>
    </row>
    <row r="185" spans="1:73" x14ac:dyDescent="0.35">
      <c r="A185" s="47" t="s">
        <v>2030</v>
      </c>
      <c r="B185" s="47" t="s">
        <v>2031</v>
      </c>
      <c r="C185" s="47" t="s">
        <v>56</v>
      </c>
      <c r="D185" s="47" t="s">
        <v>2032</v>
      </c>
      <c r="E185" s="427">
        <v>6</v>
      </c>
      <c r="F185" s="427">
        <v>2026</v>
      </c>
      <c r="G185" s="47" t="s">
        <v>131</v>
      </c>
      <c r="H185" s="47" t="s">
        <v>58</v>
      </c>
      <c r="I185" s="47" t="s">
        <v>59</v>
      </c>
      <c r="J185" s="47"/>
      <c r="K185" s="47"/>
      <c r="L185" s="47"/>
      <c r="M185" s="47"/>
      <c r="N185" s="47"/>
      <c r="O185" s="369"/>
      <c r="P185" s="370"/>
      <c r="Q185" s="47"/>
      <c r="R185" s="47"/>
      <c r="S185" s="47"/>
      <c r="T185" s="47"/>
      <c r="U185" s="47"/>
      <c r="V185" s="369" t="s">
        <v>100</v>
      </c>
      <c r="W185" s="370"/>
      <c r="X185" s="47" t="s">
        <v>98</v>
      </c>
      <c r="Y185" s="47" t="s">
        <v>98</v>
      </c>
      <c r="Z185" s="47" t="s">
        <v>98</v>
      </c>
      <c r="AA185" s="47" t="s">
        <v>98</v>
      </c>
      <c r="AB185" s="47"/>
      <c r="AC185" s="369"/>
      <c r="AD185" s="370"/>
      <c r="AE185" s="47" t="s">
        <v>98</v>
      </c>
      <c r="AF185" s="47" t="s">
        <v>98</v>
      </c>
      <c r="AG185" s="47" t="s">
        <v>98</v>
      </c>
      <c r="AH185" s="47" t="s">
        <v>98</v>
      </c>
      <c r="AI185" s="47" t="s">
        <v>100</v>
      </c>
      <c r="AJ185" s="369" t="s">
        <v>108</v>
      </c>
      <c r="AK185" s="370"/>
      <c r="AL185" s="47" t="s">
        <v>98</v>
      </c>
      <c r="AM185" s="47" t="s">
        <v>98</v>
      </c>
      <c r="AN185" s="221"/>
      <c r="AO185" s="48">
        <v>28</v>
      </c>
      <c r="AP185" s="48"/>
      <c r="AQ185" s="48">
        <v>0</v>
      </c>
      <c r="AR185" s="48">
        <v>4</v>
      </c>
      <c r="AS185" s="48"/>
      <c r="AT185" s="48">
        <v>8</v>
      </c>
      <c r="AU185" s="48">
        <v>0</v>
      </c>
      <c r="AV185" s="48">
        <v>0</v>
      </c>
      <c r="AW185" s="48">
        <v>0</v>
      </c>
      <c r="AX185" s="48">
        <v>40</v>
      </c>
      <c r="AY185" s="48">
        <v>0</v>
      </c>
      <c r="AZ185" s="48">
        <v>0</v>
      </c>
      <c r="BA185" s="48">
        <v>40</v>
      </c>
      <c r="BB185" s="48">
        <v>0</v>
      </c>
      <c r="BC185" s="48">
        <v>28</v>
      </c>
      <c r="BD185" s="48">
        <v>0</v>
      </c>
      <c r="BE185" s="48">
        <v>4</v>
      </c>
      <c r="BF185" s="48">
        <v>0</v>
      </c>
      <c r="BG185" s="48">
        <v>0</v>
      </c>
      <c r="BH185" s="48">
        <v>8</v>
      </c>
      <c r="BI185" s="48">
        <v>0</v>
      </c>
      <c r="BJ185" s="48">
        <v>0</v>
      </c>
      <c r="BK185" s="48">
        <v>0</v>
      </c>
      <c r="BL185" s="48">
        <v>40</v>
      </c>
      <c r="BM185" s="48"/>
      <c r="BN185" s="48"/>
      <c r="BO185" s="48">
        <v>2</v>
      </c>
      <c r="BP185" s="48">
        <v>1</v>
      </c>
      <c r="BQ185" s="48"/>
      <c r="BR185" s="48"/>
      <c r="BS185" s="48"/>
      <c r="BT185" s="48">
        <v>0</v>
      </c>
      <c r="BU185" s="47" t="s">
        <v>870</v>
      </c>
    </row>
    <row r="186" spans="1:73" x14ac:dyDescent="0.35">
      <c r="A186" s="47" t="s">
        <v>2033</v>
      </c>
      <c r="B186" s="47" t="s">
        <v>2034</v>
      </c>
      <c r="C186" s="47" t="s">
        <v>56</v>
      </c>
      <c r="D186" s="47" t="s">
        <v>2035</v>
      </c>
      <c r="E186" s="427">
        <v>6</v>
      </c>
      <c r="F186" s="427">
        <v>2026</v>
      </c>
      <c r="G186" s="47" t="s">
        <v>131</v>
      </c>
      <c r="H186" s="47" t="s">
        <v>58</v>
      </c>
      <c r="I186" s="47" t="s">
        <v>59</v>
      </c>
      <c r="J186" s="47"/>
      <c r="K186" s="47"/>
      <c r="L186" s="47"/>
      <c r="M186" s="47"/>
      <c r="N186" s="47"/>
      <c r="O186" s="369"/>
      <c r="P186" s="370"/>
      <c r="Q186" s="47"/>
      <c r="R186" s="47"/>
      <c r="S186" s="47"/>
      <c r="T186" s="47"/>
      <c r="U186" s="47"/>
      <c r="V186" s="369" t="s">
        <v>100</v>
      </c>
      <c r="W186" s="370"/>
      <c r="X186" s="47" t="s">
        <v>98</v>
      </c>
      <c r="Y186" s="47" t="s">
        <v>98</v>
      </c>
      <c r="Z186" s="47" t="s">
        <v>98</v>
      </c>
      <c r="AA186" s="47" t="s">
        <v>98</v>
      </c>
      <c r="AB186" s="47"/>
      <c r="AC186" s="369" t="s">
        <v>104</v>
      </c>
      <c r="AD186" s="370"/>
      <c r="AE186" s="47" t="s">
        <v>98</v>
      </c>
      <c r="AF186" s="47" t="s">
        <v>98</v>
      </c>
      <c r="AG186" s="47" t="s">
        <v>98</v>
      </c>
      <c r="AH186" s="47" t="s">
        <v>98</v>
      </c>
      <c r="AI186" s="47" t="s">
        <v>100</v>
      </c>
      <c r="AJ186" s="369"/>
      <c r="AK186" s="370"/>
      <c r="AL186" s="47"/>
      <c r="AM186" s="47"/>
      <c r="AN186" s="221"/>
      <c r="AO186" s="48">
        <v>24</v>
      </c>
      <c r="AP186" s="48"/>
      <c r="AQ186" s="48">
        <v>0</v>
      </c>
      <c r="AR186" s="48">
        <v>8</v>
      </c>
      <c r="AS186" s="48"/>
      <c r="AT186" s="48">
        <v>0</v>
      </c>
      <c r="AU186" s="48">
        <v>0</v>
      </c>
      <c r="AV186" s="48">
        <v>0</v>
      </c>
      <c r="AW186" s="48">
        <v>0</v>
      </c>
      <c r="AX186" s="48">
        <v>32</v>
      </c>
      <c r="AY186" s="48">
        <v>0</v>
      </c>
      <c r="AZ186" s="48">
        <v>0</v>
      </c>
      <c r="BA186" s="48">
        <v>32</v>
      </c>
      <c r="BB186" s="48">
        <v>0</v>
      </c>
      <c r="BC186" s="48">
        <v>24</v>
      </c>
      <c r="BD186" s="48">
        <v>0</v>
      </c>
      <c r="BE186" s="48">
        <v>8</v>
      </c>
      <c r="BF186" s="48">
        <v>0</v>
      </c>
      <c r="BG186" s="48">
        <v>0</v>
      </c>
      <c r="BH186" s="48">
        <v>0</v>
      </c>
      <c r="BI186" s="48">
        <v>0</v>
      </c>
      <c r="BJ186" s="48">
        <v>0</v>
      </c>
      <c r="BK186" s="48">
        <v>0</v>
      </c>
      <c r="BL186" s="48">
        <v>32</v>
      </c>
      <c r="BM186" s="48"/>
      <c r="BN186" s="48"/>
      <c r="BO186" s="48">
        <v>1</v>
      </c>
      <c r="BP186" s="48">
        <v>1</v>
      </c>
      <c r="BQ186" s="48"/>
      <c r="BR186" s="48"/>
      <c r="BS186" s="48"/>
      <c r="BT186" s="48">
        <v>0</v>
      </c>
      <c r="BU186" s="47" t="s">
        <v>870</v>
      </c>
    </row>
    <row r="187" spans="1:73" x14ac:dyDescent="0.35">
      <c r="A187" s="47" t="s">
        <v>2036</v>
      </c>
      <c r="B187" s="47" t="s">
        <v>2037</v>
      </c>
      <c r="C187" s="47" t="s">
        <v>56</v>
      </c>
      <c r="D187" s="47" t="s">
        <v>2038</v>
      </c>
      <c r="E187" s="427">
        <v>6</v>
      </c>
      <c r="F187" s="427">
        <v>2026</v>
      </c>
      <c r="G187" s="47" t="s">
        <v>131</v>
      </c>
      <c r="H187" s="47" t="s">
        <v>58</v>
      </c>
      <c r="I187" s="47" t="s">
        <v>59</v>
      </c>
      <c r="J187" s="47"/>
      <c r="K187" s="47"/>
      <c r="L187" s="47"/>
      <c r="M187" s="47"/>
      <c r="N187" s="47"/>
      <c r="O187" s="369"/>
      <c r="P187" s="370"/>
      <c r="Q187" s="47"/>
      <c r="R187" s="47"/>
      <c r="S187" s="47"/>
      <c r="T187" s="47"/>
      <c r="U187" s="47"/>
      <c r="V187" s="369" t="s">
        <v>100</v>
      </c>
      <c r="W187" s="370"/>
      <c r="X187" s="47"/>
      <c r="Y187" s="47" t="s">
        <v>98</v>
      </c>
      <c r="Z187" s="47" t="s">
        <v>98</v>
      </c>
      <c r="AA187" s="47"/>
      <c r="AB187" s="47"/>
      <c r="AC187" s="369"/>
      <c r="AD187" s="370"/>
      <c r="AE187" s="47"/>
      <c r="AF187" s="47"/>
      <c r="AG187" s="47"/>
      <c r="AH187" s="47"/>
      <c r="AI187" s="47"/>
      <c r="AJ187" s="369"/>
      <c r="AK187" s="370"/>
      <c r="AL187" s="47"/>
      <c r="AM187" s="47"/>
      <c r="AN187" s="221"/>
      <c r="AO187" s="48">
        <v>8</v>
      </c>
      <c r="AP187" s="48"/>
      <c r="AQ187" s="48">
        <v>0</v>
      </c>
      <c r="AR187" s="48">
        <v>0</v>
      </c>
      <c r="AS187" s="48"/>
      <c r="AT187" s="48">
        <v>0</v>
      </c>
      <c r="AU187" s="48">
        <v>0</v>
      </c>
      <c r="AV187" s="48">
        <v>0</v>
      </c>
      <c r="AW187" s="48">
        <v>0</v>
      </c>
      <c r="AX187" s="48">
        <v>8</v>
      </c>
      <c r="AY187" s="48">
        <v>0</v>
      </c>
      <c r="AZ187" s="48">
        <v>0</v>
      </c>
      <c r="BA187" s="48">
        <v>8</v>
      </c>
      <c r="BB187" s="48">
        <v>0</v>
      </c>
      <c r="BC187" s="48">
        <v>8</v>
      </c>
      <c r="BD187" s="48">
        <v>0</v>
      </c>
      <c r="BE187" s="48">
        <v>0</v>
      </c>
      <c r="BF187" s="48">
        <v>0</v>
      </c>
      <c r="BG187" s="48">
        <v>0</v>
      </c>
      <c r="BH187" s="48">
        <v>0</v>
      </c>
      <c r="BI187" s="48">
        <v>0</v>
      </c>
      <c r="BJ187" s="48">
        <v>0</v>
      </c>
      <c r="BK187" s="48">
        <v>0</v>
      </c>
      <c r="BL187" s="48">
        <v>8</v>
      </c>
      <c r="BM187" s="48"/>
      <c r="BN187" s="48"/>
      <c r="BO187" s="48"/>
      <c r="BP187" s="48"/>
      <c r="BQ187" s="48"/>
      <c r="BR187" s="48"/>
      <c r="BS187" s="48"/>
      <c r="BT187" s="48">
        <v>0</v>
      </c>
      <c r="BU187" s="47" t="s">
        <v>870</v>
      </c>
    </row>
    <row r="188" spans="1:73" x14ac:dyDescent="0.35">
      <c r="A188" s="47" t="s">
        <v>2039</v>
      </c>
      <c r="B188" s="47" t="s">
        <v>2040</v>
      </c>
      <c r="C188" s="47" t="s">
        <v>56</v>
      </c>
      <c r="D188" s="47" t="s">
        <v>2041</v>
      </c>
      <c r="E188" s="427">
        <v>6</v>
      </c>
      <c r="F188" s="427">
        <v>2026</v>
      </c>
      <c r="G188" s="47" t="s">
        <v>131</v>
      </c>
      <c r="H188" s="47" t="s">
        <v>58</v>
      </c>
      <c r="I188" s="47" t="s">
        <v>57</v>
      </c>
      <c r="J188" s="47"/>
      <c r="K188" s="47"/>
      <c r="L188" s="47"/>
      <c r="M188" s="47"/>
      <c r="N188" s="47"/>
      <c r="O188" s="369"/>
      <c r="P188" s="370"/>
      <c r="Q188" s="47"/>
      <c r="R188" s="47"/>
      <c r="S188" s="47"/>
      <c r="T188" s="47"/>
      <c r="U188" s="47"/>
      <c r="V188" s="369" t="s">
        <v>100</v>
      </c>
      <c r="W188" s="370"/>
      <c r="X188" s="47"/>
      <c r="Y188" s="47" t="s">
        <v>98</v>
      </c>
      <c r="Z188" s="47" t="s">
        <v>98</v>
      </c>
      <c r="AA188" s="47" t="s">
        <v>98</v>
      </c>
      <c r="AB188" s="47" t="s">
        <v>98</v>
      </c>
      <c r="AC188" s="369" t="s">
        <v>100</v>
      </c>
      <c r="AD188" s="370"/>
      <c r="AE188" s="47" t="s">
        <v>98</v>
      </c>
      <c r="AF188" s="47" t="s">
        <v>98</v>
      </c>
      <c r="AG188" s="47" t="s">
        <v>98</v>
      </c>
      <c r="AH188" s="47" t="s">
        <v>98</v>
      </c>
      <c r="AI188" s="47" t="s">
        <v>100</v>
      </c>
      <c r="AJ188" s="369"/>
      <c r="AK188" s="370"/>
      <c r="AL188" s="47" t="s">
        <v>98</v>
      </c>
      <c r="AM188" s="47" t="s">
        <v>98</v>
      </c>
      <c r="AN188" s="221"/>
      <c r="AO188" s="48">
        <v>32</v>
      </c>
      <c r="AP188" s="48"/>
      <c r="AQ188" s="48">
        <v>0</v>
      </c>
      <c r="AR188" s="48">
        <v>0</v>
      </c>
      <c r="AS188" s="48"/>
      <c r="AT188" s="48">
        <v>0</v>
      </c>
      <c r="AU188" s="48">
        <v>0</v>
      </c>
      <c r="AV188" s="48">
        <v>0</v>
      </c>
      <c r="AW188" s="48">
        <v>0</v>
      </c>
      <c r="AX188" s="48">
        <v>32</v>
      </c>
      <c r="AY188" s="48">
        <v>0</v>
      </c>
      <c r="AZ188" s="48">
        <v>0</v>
      </c>
      <c r="BA188" s="48">
        <v>32</v>
      </c>
      <c r="BB188" s="48">
        <v>0</v>
      </c>
      <c r="BC188" s="48">
        <v>32</v>
      </c>
      <c r="BD188" s="48">
        <v>0</v>
      </c>
      <c r="BE188" s="48">
        <v>0</v>
      </c>
      <c r="BF188" s="48">
        <v>0</v>
      </c>
      <c r="BG188" s="48">
        <v>0</v>
      </c>
      <c r="BH188" s="48">
        <v>0</v>
      </c>
      <c r="BI188" s="48">
        <v>0</v>
      </c>
      <c r="BJ188" s="48">
        <v>0</v>
      </c>
      <c r="BK188" s="48">
        <v>0</v>
      </c>
      <c r="BL188" s="48">
        <v>32</v>
      </c>
      <c r="BM188" s="48"/>
      <c r="BN188" s="48"/>
      <c r="BO188" s="48"/>
      <c r="BP188" s="48"/>
      <c r="BQ188" s="48"/>
      <c r="BR188" s="48"/>
      <c r="BS188" s="48"/>
      <c r="BT188" s="48">
        <v>0</v>
      </c>
      <c r="BU188" s="47" t="s">
        <v>870</v>
      </c>
    </row>
    <row r="189" spans="1:73" x14ac:dyDescent="0.35">
      <c r="A189" s="47" t="s">
        <v>2042</v>
      </c>
      <c r="B189" s="47" t="s">
        <v>2043</v>
      </c>
      <c r="C189" s="47" t="s">
        <v>56</v>
      </c>
      <c r="D189" s="47" t="s">
        <v>2044</v>
      </c>
      <c r="E189" s="427">
        <v>6</v>
      </c>
      <c r="F189" s="427">
        <v>2026</v>
      </c>
      <c r="G189" s="47" t="s">
        <v>131</v>
      </c>
      <c r="H189" s="47" t="s">
        <v>58</v>
      </c>
      <c r="I189" s="47" t="s">
        <v>57</v>
      </c>
      <c r="J189" s="47"/>
      <c r="K189" s="47"/>
      <c r="L189" s="47"/>
      <c r="M189" s="47"/>
      <c r="N189" s="47"/>
      <c r="O189" s="369"/>
      <c r="P189" s="370"/>
      <c r="Q189" s="47"/>
      <c r="R189" s="47"/>
      <c r="S189" s="47"/>
      <c r="T189" s="47"/>
      <c r="U189" s="47"/>
      <c r="V189" s="369" t="s">
        <v>100</v>
      </c>
      <c r="W189" s="370"/>
      <c r="X189" s="47" t="s">
        <v>98</v>
      </c>
      <c r="Y189" s="47" t="s">
        <v>98</v>
      </c>
      <c r="Z189" s="47" t="s">
        <v>98</v>
      </c>
      <c r="AA189" s="47" t="s">
        <v>98</v>
      </c>
      <c r="AB189" s="47" t="s">
        <v>100</v>
      </c>
      <c r="AC189" s="369" t="s">
        <v>108</v>
      </c>
      <c r="AD189" s="370"/>
      <c r="AE189" s="47"/>
      <c r="AF189" s="47"/>
      <c r="AG189" s="47"/>
      <c r="AH189" s="47"/>
      <c r="AI189" s="47"/>
      <c r="AJ189" s="369"/>
      <c r="AK189" s="370"/>
      <c r="AL189" s="47" t="s">
        <v>98</v>
      </c>
      <c r="AM189" s="47" t="s">
        <v>98</v>
      </c>
      <c r="AN189" s="221"/>
      <c r="AO189" s="48">
        <v>20</v>
      </c>
      <c r="AP189" s="48"/>
      <c r="AQ189" s="48">
        <v>0</v>
      </c>
      <c r="AR189" s="48">
        <v>12</v>
      </c>
      <c r="AS189" s="48"/>
      <c r="AT189" s="48">
        <v>0</v>
      </c>
      <c r="AU189" s="48">
        <v>0</v>
      </c>
      <c r="AV189" s="48">
        <v>0</v>
      </c>
      <c r="AW189" s="48">
        <v>0</v>
      </c>
      <c r="AX189" s="48">
        <v>32</v>
      </c>
      <c r="AY189" s="48">
        <v>0</v>
      </c>
      <c r="AZ189" s="48">
        <v>0</v>
      </c>
      <c r="BA189" s="48">
        <v>32</v>
      </c>
      <c r="BB189" s="48">
        <v>0</v>
      </c>
      <c r="BC189" s="48">
        <v>20</v>
      </c>
      <c r="BD189" s="48">
        <v>0</v>
      </c>
      <c r="BE189" s="48">
        <v>12</v>
      </c>
      <c r="BF189" s="48">
        <v>0</v>
      </c>
      <c r="BG189" s="48">
        <v>0</v>
      </c>
      <c r="BH189" s="48">
        <v>0</v>
      </c>
      <c r="BI189" s="48">
        <v>0</v>
      </c>
      <c r="BJ189" s="48">
        <v>0</v>
      </c>
      <c r="BK189" s="48">
        <v>0</v>
      </c>
      <c r="BL189" s="48">
        <v>32</v>
      </c>
      <c r="BM189" s="48"/>
      <c r="BN189" s="48"/>
      <c r="BO189" s="48">
        <v>1</v>
      </c>
      <c r="BP189" s="48">
        <v>1</v>
      </c>
      <c r="BQ189" s="48"/>
      <c r="BR189" s="48"/>
      <c r="BS189" s="48"/>
      <c r="BT189" s="48">
        <v>0</v>
      </c>
      <c r="BU189" s="47" t="s">
        <v>1068</v>
      </c>
    </row>
    <row r="190" spans="1:73" x14ac:dyDescent="0.35">
      <c r="A190" s="47" t="s">
        <v>2052</v>
      </c>
      <c r="B190" s="47" t="s">
        <v>2053</v>
      </c>
      <c r="C190" s="47" t="s">
        <v>56</v>
      </c>
      <c r="D190" s="47" t="s">
        <v>2054</v>
      </c>
      <c r="E190" s="427">
        <v>6</v>
      </c>
      <c r="F190" s="427">
        <v>2026</v>
      </c>
      <c r="G190" s="47" t="s">
        <v>131</v>
      </c>
      <c r="H190" s="47" t="s">
        <v>58</v>
      </c>
      <c r="I190" s="47" t="s">
        <v>57</v>
      </c>
      <c r="J190" s="47"/>
      <c r="K190" s="47"/>
      <c r="L190" s="47"/>
      <c r="M190" s="47"/>
      <c r="N190" s="47"/>
      <c r="O190" s="369"/>
      <c r="P190" s="370"/>
      <c r="Q190" s="47"/>
      <c r="R190" s="47"/>
      <c r="S190" s="47"/>
      <c r="T190" s="47"/>
      <c r="U190" s="47"/>
      <c r="V190" s="369"/>
      <c r="W190" s="370"/>
      <c r="X190" s="47"/>
      <c r="Y190" s="47"/>
      <c r="Z190" s="47"/>
      <c r="AA190" s="47" t="s">
        <v>98</v>
      </c>
      <c r="AB190" s="47" t="s">
        <v>98</v>
      </c>
      <c r="AC190" s="369" t="s">
        <v>108</v>
      </c>
      <c r="AD190" s="370"/>
      <c r="AE190" s="47"/>
      <c r="AF190" s="47"/>
      <c r="AG190" s="47"/>
      <c r="AH190" s="47"/>
      <c r="AI190" s="47"/>
      <c r="AJ190" s="369" t="s">
        <v>104</v>
      </c>
      <c r="AK190" s="370"/>
      <c r="AL190" s="47" t="s">
        <v>98</v>
      </c>
      <c r="AM190" s="47" t="s">
        <v>98</v>
      </c>
      <c r="AN190" s="221"/>
      <c r="AO190" s="48">
        <v>8</v>
      </c>
      <c r="AP190" s="48"/>
      <c r="AQ190" s="48">
        <v>0</v>
      </c>
      <c r="AR190" s="48">
        <v>20</v>
      </c>
      <c r="AS190" s="48"/>
      <c r="AT190" s="48">
        <v>0</v>
      </c>
      <c r="AU190" s="48">
        <v>0</v>
      </c>
      <c r="AV190" s="48">
        <v>0</v>
      </c>
      <c r="AW190" s="48">
        <v>0</v>
      </c>
      <c r="AX190" s="48">
        <v>28</v>
      </c>
      <c r="AY190" s="48">
        <v>0</v>
      </c>
      <c r="AZ190" s="48">
        <v>0</v>
      </c>
      <c r="BA190" s="48">
        <v>28</v>
      </c>
      <c r="BB190" s="48">
        <v>0</v>
      </c>
      <c r="BC190" s="48">
        <v>8</v>
      </c>
      <c r="BD190" s="48">
        <v>0</v>
      </c>
      <c r="BE190" s="48">
        <v>20</v>
      </c>
      <c r="BF190" s="48">
        <v>0</v>
      </c>
      <c r="BG190" s="48">
        <v>0</v>
      </c>
      <c r="BH190" s="48">
        <v>0</v>
      </c>
      <c r="BI190" s="48">
        <v>0</v>
      </c>
      <c r="BJ190" s="48">
        <v>0</v>
      </c>
      <c r="BK190" s="48">
        <v>0</v>
      </c>
      <c r="BL190" s="48">
        <v>28</v>
      </c>
      <c r="BM190" s="48"/>
      <c r="BN190" s="48"/>
      <c r="BO190" s="48">
        <v>2</v>
      </c>
      <c r="BP190" s="48">
        <v>2</v>
      </c>
      <c r="BQ190" s="48"/>
      <c r="BR190" s="48"/>
      <c r="BS190" s="48"/>
      <c r="BT190" s="48">
        <v>0</v>
      </c>
      <c r="BU190" s="47" t="s">
        <v>870</v>
      </c>
    </row>
    <row r="191" spans="1:73" x14ac:dyDescent="0.35">
      <c r="A191" s="47" t="s">
        <v>2058</v>
      </c>
      <c r="B191" s="47" t="s">
        <v>2059</v>
      </c>
      <c r="C191" s="47" t="s">
        <v>56</v>
      </c>
      <c r="D191" s="47" t="s">
        <v>2060</v>
      </c>
      <c r="E191" s="427">
        <v>6</v>
      </c>
      <c r="F191" s="427">
        <v>2026</v>
      </c>
      <c r="G191" s="47" t="s">
        <v>131</v>
      </c>
      <c r="H191" s="47" t="s">
        <v>58</v>
      </c>
      <c r="I191" s="47" t="s">
        <v>1037</v>
      </c>
      <c r="J191" s="47"/>
      <c r="K191" s="47"/>
      <c r="L191" s="47"/>
      <c r="M191" s="47"/>
      <c r="N191" s="47"/>
      <c r="O191" s="369"/>
      <c r="P191" s="370"/>
      <c r="Q191" s="47"/>
      <c r="R191" s="47"/>
      <c r="S191" s="47"/>
      <c r="T191" s="47"/>
      <c r="U191" s="47"/>
      <c r="V191" s="369"/>
      <c r="W191" s="370"/>
      <c r="X191" s="47"/>
      <c r="Y191" s="47"/>
      <c r="Z191" s="47"/>
      <c r="AA191" s="47" t="s">
        <v>98</v>
      </c>
      <c r="AB191" s="47" t="s">
        <v>98</v>
      </c>
      <c r="AC191" s="369" t="s">
        <v>108</v>
      </c>
      <c r="AD191" s="370"/>
      <c r="AE191" s="47" t="s">
        <v>98</v>
      </c>
      <c r="AF191" s="47"/>
      <c r="AG191" s="47"/>
      <c r="AH191" s="47"/>
      <c r="AI191" s="47"/>
      <c r="AJ191" s="369"/>
      <c r="AK191" s="370"/>
      <c r="AL191" s="47" t="s">
        <v>98</v>
      </c>
      <c r="AM191" s="47" t="s">
        <v>98</v>
      </c>
      <c r="AN191" s="221"/>
      <c r="AO191" s="48">
        <v>10</v>
      </c>
      <c r="AP191" s="48"/>
      <c r="AQ191" s="48">
        <v>0</v>
      </c>
      <c r="AR191" s="48">
        <v>12</v>
      </c>
      <c r="AS191" s="48"/>
      <c r="AT191" s="48">
        <v>0</v>
      </c>
      <c r="AU191" s="48">
        <v>0</v>
      </c>
      <c r="AV191" s="48">
        <v>0</v>
      </c>
      <c r="AW191" s="48">
        <v>0</v>
      </c>
      <c r="AX191" s="48">
        <v>22</v>
      </c>
      <c r="AY191" s="48">
        <v>0</v>
      </c>
      <c r="AZ191" s="48">
        <v>0</v>
      </c>
      <c r="BA191" s="48">
        <v>22</v>
      </c>
      <c r="BB191" s="48">
        <v>0</v>
      </c>
      <c r="BC191" s="48">
        <v>10</v>
      </c>
      <c r="BD191" s="48">
        <v>0</v>
      </c>
      <c r="BE191" s="48">
        <v>12</v>
      </c>
      <c r="BF191" s="48">
        <v>0</v>
      </c>
      <c r="BG191" s="48">
        <v>0</v>
      </c>
      <c r="BH191" s="48">
        <v>0</v>
      </c>
      <c r="BI191" s="48">
        <v>0</v>
      </c>
      <c r="BJ191" s="48">
        <v>0</v>
      </c>
      <c r="BK191" s="48">
        <v>0</v>
      </c>
      <c r="BL191" s="48">
        <v>22</v>
      </c>
      <c r="BM191" s="48"/>
      <c r="BN191" s="48"/>
      <c r="BO191" s="48">
        <v>1</v>
      </c>
      <c r="BP191" s="48">
        <v>1</v>
      </c>
      <c r="BQ191" s="48"/>
      <c r="BR191" s="48"/>
      <c r="BS191" s="48"/>
      <c r="BT191" s="48">
        <v>0</v>
      </c>
      <c r="BU191" s="47" t="s">
        <v>870</v>
      </c>
    </row>
    <row r="192" spans="1:73" x14ac:dyDescent="0.35">
      <c r="A192" s="47" t="s">
        <v>2061</v>
      </c>
      <c r="B192" s="47" t="s">
        <v>2062</v>
      </c>
      <c r="C192" s="47" t="s">
        <v>56</v>
      </c>
      <c r="D192" s="47" t="s">
        <v>2063</v>
      </c>
      <c r="E192" s="427">
        <v>6</v>
      </c>
      <c r="F192" s="427">
        <v>2026</v>
      </c>
      <c r="G192" s="47" t="s">
        <v>131</v>
      </c>
      <c r="H192" s="47" t="s">
        <v>58</v>
      </c>
      <c r="I192" s="47" t="s">
        <v>57</v>
      </c>
      <c r="J192" s="47"/>
      <c r="K192" s="47"/>
      <c r="L192" s="47"/>
      <c r="M192" s="47"/>
      <c r="N192" s="47"/>
      <c r="O192" s="369"/>
      <c r="P192" s="370"/>
      <c r="Q192" s="47"/>
      <c r="R192" s="47"/>
      <c r="S192" s="47"/>
      <c r="T192" s="47"/>
      <c r="U192" s="47"/>
      <c r="V192" s="369"/>
      <c r="W192" s="370"/>
      <c r="X192" s="47"/>
      <c r="Y192" s="47"/>
      <c r="Z192" s="47"/>
      <c r="AA192" s="47" t="s">
        <v>98</v>
      </c>
      <c r="AB192" s="47" t="s">
        <v>98</v>
      </c>
      <c r="AC192" s="369" t="s">
        <v>108</v>
      </c>
      <c r="AD192" s="370"/>
      <c r="AE192" s="47" t="s">
        <v>98</v>
      </c>
      <c r="AF192" s="47" t="s">
        <v>98</v>
      </c>
      <c r="AG192" s="47" t="s">
        <v>98</v>
      </c>
      <c r="AH192" s="47" t="s">
        <v>98</v>
      </c>
      <c r="AI192" s="47" t="s">
        <v>100</v>
      </c>
      <c r="AJ192" s="369" t="s">
        <v>104</v>
      </c>
      <c r="AK192" s="370"/>
      <c r="AL192" s="47"/>
      <c r="AM192" s="47"/>
      <c r="AN192" s="221"/>
      <c r="AO192" s="48">
        <v>16</v>
      </c>
      <c r="AP192" s="48"/>
      <c r="AQ192" s="48">
        <v>0</v>
      </c>
      <c r="AR192" s="48">
        <v>20</v>
      </c>
      <c r="AS192" s="48"/>
      <c r="AT192" s="48">
        <v>0</v>
      </c>
      <c r="AU192" s="48">
        <v>0</v>
      </c>
      <c r="AV192" s="48">
        <v>0</v>
      </c>
      <c r="AW192" s="48">
        <v>0</v>
      </c>
      <c r="AX192" s="48">
        <v>36</v>
      </c>
      <c r="AY192" s="48">
        <v>0</v>
      </c>
      <c r="AZ192" s="48">
        <v>0</v>
      </c>
      <c r="BA192" s="48">
        <v>36</v>
      </c>
      <c r="BB192" s="48">
        <v>0</v>
      </c>
      <c r="BC192" s="48">
        <v>16</v>
      </c>
      <c r="BD192" s="48">
        <v>0</v>
      </c>
      <c r="BE192" s="48">
        <v>20</v>
      </c>
      <c r="BF192" s="48">
        <v>0</v>
      </c>
      <c r="BG192" s="48">
        <v>0</v>
      </c>
      <c r="BH192" s="48">
        <v>0</v>
      </c>
      <c r="BI192" s="48">
        <v>0</v>
      </c>
      <c r="BJ192" s="48">
        <v>0</v>
      </c>
      <c r="BK192" s="48">
        <v>0</v>
      </c>
      <c r="BL192" s="48">
        <v>36</v>
      </c>
      <c r="BM192" s="48"/>
      <c r="BN192" s="48"/>
      <c r="BO192" s="48">
        <v>2</v>
      </c>
      <c r="BP192" s="48">
        <v>2</v>
      </c>
      <c r="BQ192" s="48"/>
      <c r="BR192" s="48"/>
      <c r="BS192" s="48"/>
      <c r="BT192" s="48">
        <v>0</v>
      </c>
      <c r="BU192" s="47" t="s">
        <v>870</v>
      </c>
    </row>
    <row r="193" spans="1:73" x14ac:dyDescent="0.35">
      <c r="A193" s="47" t="s">
        <v>839</v>
      </c>
      <c r="B193" s="47" t="s">
        <v>840</v>
      </c>
      <c r="C193" s="47" t="s">
        <v>56</v>
      </c>
      <c r="D193" s="47" t="s">
        <v>841</v>
      </c>
      <c r="E193" s="427">
        <v>6</v>
      </c>
      <c r="F193" s="427">
        <v>2026</v>
      </c>
      <c r="G193" s="47" t="s">
        <v>131</v>
      </c>
      <c r="H193" s="47" t="s">
        <v>58</v>
      </c>
      <c r="I193" s="47" t="s">
        <v>67</v>
      </c>
      <c r="J193" s="47" t="s">
        <v>98</v>
      </c>
      <c r="K193" s="47"/>
      <c r="L193" s="47"/>
      <c r="M193" s="47"/>
      <c r="N193" s="47"/>
      <c r="O193" s="369"/>
      <c r="P193" s="370"/>
      <c r="Q193" s="47"/>
      <c r="R193" s="47" t="s">
        <v>98</v>
      </c>
      <c r="S193" s="47" t="s">
        <v>98</v>
      </c>
      <c r="T193" s="47" t="s">
        <v>98</v>
      </c>
      <c r="U193" s="47" t="s">
        <v>98</v>
      </c>
      <c r="V193" s="369"/>
      <c r="W193" s="370"/>
      <c r="X193" s="47" t="s">
        <v>98</v>
      </c>
      <c r="Y193" s="47" t="s">
        <v>98</v>
      </c>
      <c r="Z193" s="47" t="s">
        <v>98</v>
      </c>
      <c r="AA193" s="47" t="s">
        <v>98</v>
      </c>
      <c r="AB193" s="47"/>
      <c r="AC193" s="369"/>
      <c r="AD193" s="370"/>
      <c r="AE193" s="47"/>
      <c r="AF193" s="47" t="s">
        <v>98</v>
      </c>
      <c r="AG193" s="47"/>
      <c r="AH193" s="47" t="s">
        <v>98</v>
      </c>
      <c r="AI193" s="47" t="s">
        <v>98</v>
      </c>
      <c r="AJ193" s="369"/>
      <c r="AK193" s="370"/>
      <c r="AL193" s="47" t="s">
        <v>98</v>
      </c>
      <c r="AM193" s="47"/>
      <c r="AN193" s="221"/>
      <c r="AO193" s="48">
        <v>26</v>
      </c>
      <c r="AP193" s="48"/>
      <c r="AQ193" s="48">
        <v>0</v>
      </c>
      <c r="AR193" s="48">
        <v>0</v>
      </c>
      <c r="AS193" s="48"/>
      <c r="AT193" s="48">
        <v>0</v>
      </c>
      <c r="AU193" s="48">
        <v>0</v>
      </c>
      <c r="AV193" s="48">
        <v>0</v>
      </c>
      <c r="AW193" s="48">
        <v>0</v>
      </c>
      <c r="AX193" s="48">
        <v>26</v>
      </c>
      <c r="AY193" s="48">
        <v>48</v>
      </c>
      <c r="AZ193" s="48">
        <v>38</v>
      </c>
      <c r="BA193" s="48">
        <v>112</v>
      </c>
      <c r="BB193" s="48">
        <v>0</v>
      </c>
      <c r="BC193" s="48">
        <v>26</v>
      </c>
      <c r="BD193" s="48">
        <v>0</v>
      </c>
      <c r="BE193" s="48">
        <v>0</v>
      </c>
      <c r="BF193" s="48">
        <v>0</v>
      </c>
      <c r="BG193" s="48">
        <v>0</v>
      </c>
      <c r="BH193" s="48">
        <v>0</v>
      </c>
      <c r="BI193" s="48">
        <v>0</v>
      </c>
      <c r="BJ193" s="48">
        <v>0</v>
      </c>
      <c r="BK193" s="48">
        <v>0</v>
      </c>
      <c r="BL193" s="48">
        <v>26</v>
      </c>
      <c r="BM193" s="48"/>
      <c r="BN193" s="48"/>
      <c r="BO193" s="48"/>
      <c r="BP193" s="48"/>
      <c r="BQ193" s="48"/>
      <c r="BR193" s="48"/>
      <c r="BS193" s="48"/>
      <c r="BT193" s="48">
        <v>0</v>
      </c>
      <c r="BU193" s="47" t="s">
        <v>319</v>
      </c>
    </row>
    <row r="194" spans="1:73" x14ac:dyDescent="0.35">
      <c r="A194" s="47" t="s">
        <v>842</v>
      </c>
      <c r="B194" s="47" t="s">
        <v>843</v>
      </c>
      <c r="C194" s="47" t="s">
        <v>56</v>
      </c>
      <c r="D194" s="47" t="s">
        <v>844</v>
      </c>
      <c r="E194" s="427">
        <v>6</v>
      </c>
      <c r="F194" s="427">
        <v>2026</v>
      </c>
      <c r="G194" s="47" t="s">
        <v>131</v>
      </c>
      <c r="H194" s="47" t="s">
        <v>58</v>
      </c>
      <c r="I194" s="47" t="s">
        <v>59</v>
      </c>
      <c r="J194" s="47"/>
      <c r="K194" s="47"/>
      <c r="L194" s="47"/>
      <c r="M194" s="47"/>
      <c r="N194" s="47"/>
      <c r="O194" s="369"/>
      <c r="P194" s="370"/>
      <c r="Q194" s="47" t="s">
        <v>98</v>
      </c>
      <c r="R194" s="47" t="s">
        <v>98</v>
      </c>
      <c r="S194" s="47" t="s">
        <v>98</v>
      </c>
      <c r="T194" s="47" t="s">
        <v>98</v>
      </c>
      <c r="U194" s="47" t="s">
        <v>100</v>
      </c>
      <c r="V194" s="369" t="s">
        <v>108</v>
      </c>
      <c r="W194" s="370"/>
      <c r="X194" s="47"/>
      <c r="Y194" s="47"/>
      <c r="Z194" s="47"/>
      <c r="AA194" s="47"/>
      <c r="AB194" s="47" t="s">
        <v>98</v>
      </c>
      <c r="AC194" s="369" t="s">
        <v>100</v>
      </c>
      <c r="AD194" s="370"/>
      <c r="AE194" s="47"/>
      <c r="AF194" s="47" t="s">
        <v>98</v>
      </c>
      <c r="AG194" s="47" t="s">
        <v>98</v>
      </c>
      <c r="AH194" s="47" t="s">
        <v>98</v>
      </c>
      <c r="AI194" s="47"/>
      <c r="AJ194" s="369"/>
      <c r="AK194" s="370"/>
      <c r="AL194" s="47" t="s">
        <v>98</v>
      </c>
      <c r="AM194" s="47" t="s">
        <v>98</v>
      </c>
      <c r="AN194" s="221"/>
      <c r="AO194" s="48">
        <v>28</v>
      </c>
      <c r="AP194" s="48"/>
      <c r="AQ194" s="48">
        <v>0</v>
      </c>
      <c r="AR194" s="48">
        <v>12</v>
      </c>
      <c r="AS194" s="48"/>
      <c r="AT194" s="48">
        <v>0</v>
      </c>
      <c r="AU194" s="48">
        <v>0</v>
      </c>
      <c r="AV194" s="48">
        <v>0</v>
      </c>
      <c r="AW194" s="48">
        <v>0</v>
      </c>
      <c r="AX194" s="48">
        <v>40</v>
      </c>
      <c r="AY194" s="48">
        <v>38</v>
      </c>
      <c r="AZ194" s="48">
        <v>28</v>
      </c>
      <c r="BA194" s="48">
        <v>106</v>
      </c>
      <c r="BB194" s="48">
        <v>0</v>
      </c>
      <c r="BC194" s="48">
        <v>28</v>
      </c>
      <c r="BD194" s="48">
        <v>0</v>
      </c>
      <c r="BE194" s="48">
        <v>12</v>
      </c>
      <c r="BF194" s="48">
        <v>0</v>
      </c>
      <c r="BG194" s="48">
        <v>0</v>
      </c>
      <c r="BH194" s="48">
        <v>0</v>
      </c>
      <c r="BI194" s="48">
        <v>0</v>
      </c>
      <c r="BJ194" s="48">
        <v>0</v>
      </c>
      <c r="BK194" s="48">
        <v>0</v>
      </c>
      <c r="BL194" s="48">
        <v>40</v>
      </c>
      <c r="BM194" s="48"/>
      <c r="BN194" s="48"/>
      <c r="BO194" s="48">
        <v>1</v>
      </c>
      <c r="BP194" s="48">
        <v>1</v>
      </c>
      <c r="BQ194" s="48"/>
      <c r="BR194" s="48"/>
      <c r="BS194" s="48"/>
      <c r="BT194" s="48">
        <v>0</v>
      </c>
      <c r="BU194" s="47" t="s">
        <v>1068</v>
      </c>
    </row>
    <row r="195" spans="1:73" x14ac:dyDescent="0.35">
      <c r="A195" s="47" t="s">
        <v>846</v>
      </c>
      <c r="B195" s="47" t="s">
        <v>847</v>
      </c>
      <c r="C195" s="47" t="s">
        <v>56</v>
      </c>
      <c r="D195" s="47" t="s">
        <v>848</v>
      </c>
      <c r="E195" s="427">
        <v>6</v>
      </c>
      <c r="F195" s="427">
        <v>2026</v>
      </c>
      <c r="G195" s="47" t="s">
        <v>131</v>
      </c>
      <c r="H195" s="47" t="s">
        <v>58</v>
      </c>
      <c r="I195" s="47" t="s">
        <v>59</v>
      </c>
      <c r="J195" s="47"/>
      <c r="K195" s="47"/>
      <c r="L195" s="47"/>
      <c r="M195" s="47"/>
      <c r="N195" s="47"/>
      <c r="O195" s="369"/>
      <c r="P195" s="370"/>
      <c r="Q195" s="47"/>
      <c r="R195" s="47" t="s">
        <v>1060</v>
      </c>
      <c r="S195" s="47" t="s">
        <v>98</v>
      </c>
      <c r="T195" s="47" t="s">
        <v>98</v>
      </c>
      <c r="U195" s="47" t="s">
        <v>98</v>
      </c>
      <c r="V195" s="369" t="s">
        <v>100</v>
      </c>
      <c r="W195" s="370"/>
      <c r="X195" s="47"/>
      <c r="Y195" s="47"/>
      <c r="Z195" s="47" t="s">
        <v>98</v>
      </c>
      <c r="AA195" s="47" t="s">
        <v>98</v>
      </c>
      <c r="AB195" s="47" t="s">
        <v>98</v>
      </c>
      <c r="AC195" s="369"/>
      <c r="AD195" s="370"/>
      <c r="AE195" s="47"/>
      <c r="AF195" s="47" t="s">
        <v>98</v>
      </c>
      <c r="AG195" s="47"/>
      <c r="AH195" s="47" t="s">
        <v>98</v>
      </c>
      <c r="AI195" s="47"/>
      <c r="AJ195" s="369" t="s">
        <v>108</v>
      </c>
      <c r="AK195" s="370"/>
      <c r="AL195" s="47" t="s">
        <v>98</v>
      </c>
      <c r="AM195" s="47" t="s">
        <v>98</v>
      </c>
      <c r="AN195" s="221"/>
      <c r="AO195" s="430">
        <v>25.75</v>
      </c>
      <c r="AP195" s="48"/>
      <c r="AQ195" s="48">
        <v>0</v>
      </c>
      <c r="AR195" s="48">
        <v>12</v>
      </c>
      <c r="AS195" s="48"/>
      <c r="AT195" s="48">
        <v>0</v>
      </c>
      <c r="AU195" s="48">
        <v>0</v>
      </c>
      <c r="AV195" s="48">
        <v>0</v>
      </c>
      <c r="AW195" s="48">
        <v>0</v>
      </c>
      <c r="AX195" s="430">
        <v>37.75</v>
      </c>
      <c r="AY195" s="48">
        <v>44</v>
      </c>
      <c r="AZ195" s="48">
        <v>38</v>
      </c>
      <c r="BA195" s="430">
        <v>119.75</v>
      </c>
      <c r="BB195" s="48">
        <v>0</v>
      </c>
      <c r="BC195" s="430">
        <v>25.75</v>
      </c>
      <c r="BD195" s="48">
        <v>0</v>
      </c>
      <c r="BE195" s="48">
        <v>12</v>
      </c>
      <c r="BF195" s="48">
        <v>0</v>
      </c>
      <c r="BG195" s="48">
        <v>0</v>
      </c>
      <c r="BH195" s="48">
        <v>0</v>
      </c>
      <c r="BI195" s="48">
        <v>0</v>
      </c>
      <c r="BJ195" s="48">
        <v>0</v>
      </c>
      <c r="BK195" s="48">
        <v>0</v>
      </c>
      <c r="BL195" s="430">
        <v>37.75</v>
      </c>
      <c r="BM195" s="48"/>
      <c r="BN195" s="48"/>
      <c r="BO195" s="48">
        <v>1</v>
      </c>
      <c r="BP195" s="48">
        <v>1</v>
      </c>
      <c r="BQ195" s="48"/>
      <c r="BR195" s="48"/>
      <c r="BS195" s="48"/>
      <c r="BT195" s="48">
        <v>0</v>
      </c>
      <c r="BU195" s="47" t="s">
        <v>1067</v>
      </c>
    </row>
    <row r="196" spans="1:73" x14ac:dyDescent="0.35">
      <c r="A196" s="47" t="s">
        <v>849</v>
      </c>
      <c r="B196" s="47" t="s">
        <v>850</v>
      </c>
      <c r="C196" s="47" t="s">
        <v>56</v>
      </c>
      <c r="D196" s="47" t="s">
        <v>851</v>
      </c>
      <c r="E196" s="427">
        <v>6</v>
      </c>
      <c r="F196" s="427">
        <v>2026</v>
      </c>
      <c r="G196" s="47" t="s">
        <v>131</v>
      </c>
      <c r="H196" s="47" t="s">
        <v>58</v>
      </c>
      <c r="I196" s="47" t="s">
        <v>57</v>
      </c>
      <c r="J196" s="47"/>
      <c r="K196" s="47"/>
      <c r="L196" s="47"/>
      <c r="M196" s="47"/>
      <c r="N196" s="47"/>
      <c r="O196" s="369"/>
      <c r="P196" s="370"/>
      <c r="Q196" s="47"/>
      <c r="R196" s="47"/>
      <c r="S196" s="47" t="s">
        <v>98</v>
      </c>
      <c r="T196" s="47" t="s">
        <v>98</v>
      </c>
      <c r="U196" s="47"/>
      <c r="V196" s="369"/>
      <c r="W196" s="370"/>
      <c r="X196" s="47" t="s">
        <v>98</v>
      </c>
      <c r="Y196" s="47" t="s">
        <v>98</v>
      </c>
      <c r="Z196" s="47" t="s">
        <v>98</v>
      </c>
      <c r="AA196" s="47" t="s">
        <v>98</v>
      </c>
      <c r="AB196" s="47" t="s">
        <v>100</v>
      </c>
      <c r="AC196" s="369" t="s">
        <v>108</v>
      </c>
      <c r="AD196" s="370"/>
      <c r="AE196" s="47"/>
      <c r="AF196" s="47" t="s">
        <v>98</v>
      </c>
      <c r="AG196" s="47" t="s">
        <v>98</v>
      </c>
      <c r="AH196" s="47" t="s">
        <v>98</v>
      </c>
      <c r="AI196" s="47" t="s">
        <v>98</v>
      </c>
      <c r="AJ196" s="369" t="s">
        <v>100</v>
      </c>
      <c r="AK196" s="370"/>
      <c r="AL196" s="47" t="s">
        <v>98</v>
      </c>
      <c r="AM196" s="47"/>
      <c r="AN196" s="221"/>
      <c r="AO196" s="48">
        <v>30</v>
      </c>
      <c r="AP196" s="48"/>
      <c r="AQ196" s="48">
        <v>0</v>
      </c>
      <c r="AR196" s="48">
        <v>12</v>
      </c>
      <c r="AS196" s="48"/>
      <c r="AT196" s="48">
        <v>0</v>
      </c>
      <c r="AU196" s="48">
        <v>0</v>
      </c>
      <c r="AV196" s="48">
        <v>0</v>
      </c>
      <c r="AW196" s="48">
        <v>0</v>
      </c>
      <c r="AX196" s="48">
        <v>42</v>
      </c>
      <c r="AY196" s="48">
        <v>40</v>
      </c>
      <c r="AZ196" s="48">
        <v>40</v>
      </c>
      <c r="BA196" s="48">
        <v>122</v>
      </c>
      <c r="BB196" s="48">
        <v>0</v>
      </c>
      <c r="BC196" s="48">
        <v>30</v>
      </c>
      <c r="BD196" s="48">
        <v>0</v>
      </c>
      <c r="BE196" s="48">
        <v>12</v>
      </c>
      <c r="BF196" s="48">
        <v>0</v>
      </c>
      <c r="BG196" s="48">
        <v>0</v>
      </c>
      <c r="BH196" s="48">
        <v>0</v>
      </c>
      <c r="BI196" s="48">
        <v>0</v>
      </c>
      <c r="BJ196" s="48">
        <v>0</v>
      </c>
      <c r="BK196" s="48">
        <v>0</v>
      </c>
      <c r="BL196" s="48">
        <v>42</v>
      </c>
      <c r="BM196" s="48"/>
      <c r="BN196" s="48"/>
      <c r="BO196" s="48">
        <v>1</v>
      </c>
      <c r="BP196" s="48">
        <v>1</v>
      </c>
      <c r="BQ196" s="48"/>
      <c r="BR196" s="48"/>
      <c r="BS196" s="48"/>
      <c r="BT196" s="48">
        <v>0</v>
      </c>
      <c r="BU196" s="47" t="s">
        <v>1067</v>
      </c>
    </row>
    <row r="197" spans="1:73" x14ac:dyDescent="0.35">
      <c r="A197" s="47" t="s">
        <v>854</v>
      </c>
      <c r="B197" s="47" t="s">
        <v>855</v>
      </c>
      <c r="C197" s="47" t="s">
        <v>56</v>
      </c>
      <c r="D197" s="47" t="s">
        <v>856</v>
      </c>
      <c r="E197" s="427">
        <v>6</v>
      </c>
      <c r="F197" s="427">
        <v>2026</v>
      </c>
      <c r="G197" s="47" t="s">
        <v>131</v>
      </c>
      <c r="H197" s="47" t="s">
        <v>58</v>
      </c>
      <c r="I197" s="47" t="s">
        <v>59</v>
      </c>
      <c r="J197" s="47"/>
      <c r="K197" s="47"/>
      <c r="L197" s="47" t="s">
        <v>98</v>
      </c>
      <c r="M197" s="47" t="s">
        <v>98</v>
      </c>
      <c r="N197" s="47" t="s">
        <v>98</v>
      </c>
      <c r="O197" s="369"/>
      <c r="P197" s="370"/>
      <c r="Q197" s="47" t="s">
        <v>98</v>
      </c>
      <c r="R197" s="47" t="s">
        <v>98</v>
      </c>
      <c r="S197" s="47"/>
      <c r="T197" s="47" t="s">
        <v>98</v>
      </c>
      <c r="U197" s="47" t="s">
        <v>100</v>
      </c>
      <c r="V197" s="369" t="s">
        <v>108</v>
      </c>
      <c r="W197" s="370"/>
      <c r="X197" s="47" t="s">
        <v>98</v>
      </c>
      <c r="Y197" s="47"/>
      <c r="Z197" s="47"/>
      <c r="AA197" s="47" t="s">
        <v>98</v>
      </c>
      <c r="AB197" s="47" t="s">
        <v>100</v>
      </c>
      <c r="AC197" s="369"/>
      <c r="AD197" s="370"/>
      <c r="AE197" s="47" t="s">
        <v>98</v>
      </c>
      <c r="AF197" s="47" t="s">
        <v>98</v>
      </c>
      <c r="AG197" s="47" t="s">
        <v>98</v>
      </c>
      <c r="AH197" s="47"/>
      <c r="AI197" s="47" t="s">
        <v>100</v>
      </c>
      <c r="AJ197" s="369"/>
      <c r="AK197" s="370"/>
      <c r="AL197" s="47" t="s">
        <v>98</v>
      </c>
      <c r="AM197" s="47"/>
      <c r="AN197" s="221"/>
      <c r="AO197" s="48">
        <v>36</v>
      </c>
      <c r="AP197" s="48"/>
      <c r="AQ197" s="48">
        <v>0</v>
      </c>
      <c r="AR197" s="48">
        <v>4</v>
      </c>
      <c r="AS197" s="48"/>
      <c r="AT197" s="48">
        <v>8</v>
      </c>
      <c r="AU197" s="48">
        <v>0</v>
      </c>
      <c r="AV197" s="48">
        <v>0</v>
      </c>
      <c r="AW197" s="48">
        <v>0</v>
      </c>
      <c r="AX197" s="48">
        <v>48</v>
      </c>
      <c r="AY197" s="48">
        <v>44</v>
      </c>
      <c r="AZ197" s="48">
        <v>38</v>
      </c>
      <c r="BA197" s="48">
        <v>130</v>
      </c>
      <c r="BB197" s="48">
        <v>0</v>
      </c>
      <c r="BC197" s="48">
        <v>36</v>
      </c>
      <c r="BD197" s="48">
        <v>0</v>
      </c>
      <c r="BE197" s="48">
        <v>4</v>
      </c>
      <c r="BF197" s="48">
        <v>0</v>
      </c>
      <c r="BG197" s="48">
        <v>0</v>
      </c>
      <c r="BH197" s="48">
        <v>8</v>
      </c>
      <c r="BI197" s="48">
        <v>0</v>
      </c>
      <c r="BJ197" s="48">
        <v>0</v>
      </c>
      <c r="BK197" s="48">
        <v>0</v>
      </c>
      <c r="BL197" s="48">
        <v>48</v>
      </c>
      <c r="BM197" s="48"/>
      <c r="BN197" s="48"/>
      <c r="BO197" s="48">
        <v>2</v>
      </c>
      <c r="BP197" s="48">
        <v>1</v>
      </c>
      <c r="BQ197" s="48"/>
      <c r="BR197" s="48"/>
      <c r="BS197" s="48"/>
      <c r="BT197" s="48">
        <v>0</v>
      </c>
      <c r="BU197" s="47" t="s">
        <v>319</v>
      </c>
    </row>
    <row r="198" spans="1:73" x14ac:dyDescent="0.35">
      <c r="A198" s="47" t="s">
        <v>857</v>
      </c>
      <c r="B198" s="47" t="s">
        <v>858</v>
      </c>
      <c r="C198" s="47" t="s">
        <v>56</v>
      </c>
      <c r="D198" s="47" t="s">
        <v>859</v>
      </c>
      <c r="E198" s="427">
        <v>6</v>
      </c>
      <c r="F198" s="427">
        <v>2026</v>
      </c>
      <c r="G198" s="47" t="s">
        <v>131</v>
      </c>
      <c r="H198" s="47" t="s">
        <v>58</v>
      </c>
      <c r="I198" s="47" t="s">
        <v>59</v>
      </c>
      <c r="J198" s="47"/>
      <c r="K198" s="47" t="s">
        <v>98</v>
      </c>
      <c r="L198" s="47"/>
      <c r="M198" s="47" t="s">
        <v>98</v>
      </c>
      <c r="N198" s="47" t="s">
        <v>98</v>
      </c>
      <c r="O198" s="369" t="s">
        <v>100</v>
      </c>
      <c r="P198" s="370"/>
      <c r="Q198" s="47" t="s">
        <v>98</v>
      </c>
      <c r="R198" s="47" t="s">
        <v>98</v>
      </c>
      <c r="S198" s="47" t="s">
        <v>98</v>
      </c>
      <c r="T198" s="47"/>
      <c r="U198" s="47" t="s">
        <v>98</v>
      </c>
      <c r="V198" s="369" t="s">
        <v>100</v>
      </c>
      <c r="W198" s="370"/>
      <c r="X198" s="47"/>
      <c r="Y198" s="47" t="s">
        <v>98</v>
      </c>
      <c r="Z198" s="47" t="s">
        <v>98</v>
      </c>
      <c r="AA198" s="47"/>
      <c r="AB198" s="47"/>
      <c r="AC198" s="369" t="s">
        <v>100</v>
      </c>
      <c r="AD198" s="370"/>
      <c r="AE198" s="47"/>
      <c r="AF198" s="47" t="s">
        <v>98</v>
      </c>
      <c r="AG198" s="47" t="s">
        <v>98</v>
      </c>
      <c r="AH198" s="47"/>
      <c r="AI198" s="47" t="s">
        <v>98</v>
      </c>
      <c r="AJ198" s="369" t="s">
        <v>100</v>
      </c>
      <c r="AK198" s="370"/>
      <c r="AL198" s="47"/>
      <c r="AM198" s="47"/>
      <c r="AN198" s="221"/>
      <c r="AO198" s="48">
        <v>40</v>
      </c>
      <c r="AP198" s="48"/>
      <c r="AQ198" s="48">
        <v>0</v>
      </c>
      <c r="AR198" s="48">
        <v>0</v>
      </c>
      <c r="AS198" s="48"/>
      <c r="AT198" s="48">
        <v>0</v>
      </c>
      <c r="AU198" s="48">
        <v>0</v>
      </c>
      <c r="AV198" s="48">
        <v>0</v>
      </c>
      <c r="AW198" s="48">
        <v>0</v>
      </c>
      <c r="AX198" s="48">
        <v>40</v>
      </c>
      <c r="AY198" s="48">
        <v>26</v>
      </c>
      <c r="AZ198" s="48">
        <v>28</v>
      </c>
      <c r="BA198" s="48">
        <v>94</v>
      </c>
      <c r="BB198" s="48">
        <v>0</v>
      </c>
      <c r="BC198" s="48">
        <v>40</v>
      </c>
      <c r="BD198" s="48">
        <v>0</v>
      </c>
      <c r="BE198" s="48">
        <v>0</v>
      </c>
      <c r="BF198" s="48">
        <v>0</v>
      </c>
      <c r="BG198" s="48">
        <v>0</v>
      </c>
      <c r="BH198" s="48">
        <v>0</v>
      </c>
      <c r="BI198" s="48">
        <v>0</v>
      </c>
      <c r="BJ198" s="48">
        <v>0</v>
      </c>
      <c r="BK198" s="48">
        <v>0</v>
      </c>
      <c r="BL198" s="48">
        <v>40</v>
      </c>
      <c r="BM198" s="48"/>
      <c r="BN198" s="48"/>
      <c r="BO198" s="48"/>
      <c r="BP198" s="48"/>
      <c r="BQ198" s="48"/>
      <c r="BR198" s="48"/>
      <c r="BS198" s="48"/>
      <c r="BT198" s="48">
        <v>0</v>
      </c>
      <c r="BU198" s="47" t="s">
        <v>1067</v>
      </c>
    </row>
    <row r="199" spans="1:73" x14ac:dyDescent="0.35">
      <c r="A199" s="47" t="s">
        <v>860</v>
      </c>
      <c r="B199" s="47" t="s">
        <v>861</v>
      </c>
      <c r="C199" s="47" t="s">
        <v>56</v>
      </c>
      <c r="D199" s="47" t="s">
        <v>862</v>
      </c>
      <c r="E199" s="427">
        <v>6</v>
      </c>
      <c r="F199" s="427">
        <v>2026</v>
      </c>
      <c r="G199" s="47" t="s">
        <v>131</v>
      </c>
      <c r="H199" s="47" t="s">
        <v>58</v>
      </c>
      <c r="I199" s="47" t="s">
        <v>57</v>
      </c>
      <c r="J199" s="47" t="s">
        <v>98</v>
      </c>
      <c r="K199" s="47"/>
      <c r="L199" s="47"/>
      <c r="M199" s="47"/>
      <c r="N199" s="47"/>
      <c r="O199" s="369"/>
      <c r="P199" s="370"/>
      <c r="Q199" s="47"/>
      <c r="R199" s="47" t="s">
        <v>98</v>
      </c>
      <c r="S199" s="47"/>
      <c r="T199" s="47" t="s">
        <v>98</v>
      </c>
      <c r="U199" s="47"/>
      <c r="V199" s="369"/>
      <c r="W199" s="370"/>
      <c r="X199" s="47" t="s">
        <v>98</v>
      </c>
      <c r="Y199" s="47"/>
      <c r="Z199" s="47"/>
      <c r="AA199" s="47" t="s">
        <v>98</v>
      </c>
      <c r="AB199" s="47" t="s">
        <v>100</v>
      </c>
      <c r="AC199" s="369"/>
      <c r="AD199" s="370"/>
      <c r="AE199" s="47"/>
      <c r="AF199" s="47"/>
      <c r="AG199" s="47"/>
      <c r="AH199" s="47"/>
      <c r="AI199" s="47"/>
      <c r="AJ199" s="369"/>
      <c r="AK199" s="370"/>
      <c r="AL199" s="47"/>
      <c r="AM199" s="47"/>
      <c r="AN199" s="221"/>
      <c r="AO199" s="48">
        <v>14</v>
      </c>
      <c r="AP199" s="48"/>
      <c r="AQ199" s="48">
        <v>0</v>
      </c>
      <c r="AR199" s="48">
        <v>0</v>
      </c>
      <c r="AS199" s="48"/>
      <c r="AT199" s="48">
        <v>0</v>
      </c>
      <c r="AU199" s="48">
        <v>0</v>
      </c>
      <c r="AV199" s="48">
        <v>0</v>
      </c>
      <c r="AW199" s="48">
        <v>0</v>
      </c>
      <c r="AX199" s="48">
        <v>14</v>
      </c>
      <c r="AY199" s="48">
        <v>34</v>
      </c>
      <c r="AZ199" s="430">
        <v>29.5</v>
      </c>
      <c r="BA199" s="430">
        <v>77.5</v>
      </c>
      <c r="BB199" s="48">
        <v>0</v>
      </c>
      <c r="BC199" s="48">
        <v>14</v>
      </c>
      <c r="BD199" s="48">
        <v>0</v>
      </c>
      <c r="BE199" s="48">
        <v>0</v>
      </c>
      <c r="BF199" s="48">
        <v>0</v>
      </c>
      <c r="BG199" s="48">
        <v>0</v>
      </c>
      <c r="BH199" s="48">
        <v>0</v>
      </c>
      <c r="BI199" s="48">
        <v>0</v>
      </c>
      <c r="BJ199" s="48">
        <v>0</v>
      </c>
      <c r="BK199" s="48">
        <v>0</v>
      </c>
      <c r="BL199" s="48">
        <v>14</v>
      </c>
      <c r="BM199" s="48"/>
      <c r="BN199" s="48"/>
      <c r="BO199" s="48"/>
      <c r="BP199" s="48"/>
      <c r="BQ199" s="48"/>
      <c r="BR199" s="48"/>
      <c r="BS199" s="48"/>
      <c r="BT199" s="48">
        <v>0</v>
      </c>
      <c r="BU199" s="47" t="s">
        <v>1068</v>
      </c>
    </row>
    <row r="200" spans="1:73" x14ac:dyDescent="0.35">
      <c r="A200" s="47" t="s">
        <v>867</v>
      </c>
      <c r="B200" s="47" t="s">
        <v>868</v>
      </c>
      <c r="C200" s="47" t="s">
        <v>56</v>
      </c>
      <c r="D200" s="47" t="s">
        <v>869</v>
      </c>
      <c r="E200" s="427">
        <v>6</v>
      </c>
      <c r="F200" s="427">
        <v>2026</v>
      </c>
      <c r="G200" s="47" t="s">
        <v>131</v>
      </c>
      <c r="H200" s="47" t="s">
        <v>58</v>
      </c>
      <c r="I200" s="47" t="s">
        <v>57</v>
      </c>
      <c r="J200" s="47"/>
      <c r="K200" s="47" t="s">
        <v>98</v>
      </c>
      <c r="L200" s="47"/>
      <c r="M200" s="47"/>
      <c r="N200" s="47"/>
      <c r="O200" s="369"/>
      <c r="P200" s="370"/>
      <c r="Q200" s="47"/>
      <c r="R200" s="47" t="s">
        <v>98</v>
      </c>
      <c r="S200" s="47"/>
      <c r="T200" s="47" t="s">
        <v>98</v>
      </c>
      <c r="U200" s="47" t="s">
        <v>98</v>
      </c>
      <c r="V200" s="369"/>
      <c r="W200" s="370"/>
      <c r="X200" s="47" t="s">
        <v>98</v>
      </c>
      <c r="Y200" s="47" t="s">
        <v>98</v>
      </c>
      <c r="Z200" s="47" t="s">
        <v>98</v>
      </c>
      <c r="AA200" s="47" t="s">
        <v>98</v>
      </c>
      <c r="AB200" s="47"/>
      <c r="AC200" s="369"/>
      <c r="AD200" s="370"/>
      <c r="AE200" s="47"/>
      <c r="AF200" s="47" t="s">
        <v>98</v>
      </c>
      <c r="AG200" s="47"/>
      <c r="AH200" s="47" t="s">
        <v>98</v>
      </c>
      <c r="AI200" s="47" t="s">
        <v>98</v>
      </c>
      <c r="AJ200" s="369" t="s">
        <v>100</v>
      </c>
      <c r="AK200" s="370"/>
      <c r="AL200" s="47" t="s">
        <v>98</v>
      </c>
      <c r="AM200" s="47"/>
      <c r="AN200" s="221"/>
      <c r="AO200" s="48">
        <v>28</v>
      </c>
      <c r="AP200" s="48"/>
      <c r="AQ200" s="48">
        <v>0</v>
      </c>
      <c r="AR200" s="48">
        <v>0</v>
      </c>
      <c r="AS200" s="48"/>
      <c r="AT200" s="48">
        <v>0</v>
      </c>
      <c r="AU200" s="48">
        <v>0</v>
      </c>
      <c r="AV200" s="48">
        <v>0</v>
      </c>
      <c r="AW200" s="48">
        <v>0</v>
      </c>
      <c r="AX200" s="48">
        <v>28</v>
      </c>
      <c r="AY200" s="430">
        <v>35.75</v>
      </c>
      <c r="AZ200" s="48">
        <v>38</v>
      </c>
      <c r="BA200" s="430">
        <v>101.75</v>
      </c>
      <c r="BB200" s="48">
        <v>0</v>
      </c>
      <c r="BC200" s="48">
        <v>28</v>
      </c>
      <c r="BD200" s="48">
        <v>0</v>
      </c>
      <c r="BE200" s="48">
        <v>0</v>
      </c>
      <c r="BF200" s="48">
        <v>0</v>
      </c>
      <c r="BG200" s="48">
        <v>0</v>
      </c>
      <c r="BH200" s="48">
        <v>0</v>
      </c>
      <c r="BI200" s="48">
        <v>0</v>
      </c>
      <c r="BJ200" s="48">
        <v>0</v>
      </c>
      <c r="BK200" s="48">
        <v>0</v>
      </c>
      <c r="BL200" s="48">
        <v>28</v>
      </c>
      <c r="BM200" s="48"/>
      <c r="BN200" s="48"/>
      <c r="BO200" s="48"/>
      <c r="BP200" s="48"/>
      <c r="BQ200" s="48"/>
      <c r="BR200" s="48"/>
      <c r="BS200" s="48"/>
      <c r="BT200" s="48">
        <v>0</v>
      </c>
      <c r="BU200" s="47" t="s">
        <v>870</v>
      </c>
    </row>
    <row r="201" spans="1:73" x14ac:dyDescent="0.35">
      <c r="A201" s="47" t="s">
        <v>871</v>
      </c>
      <c r="B201" s="47" t="s">
        <v>872</v>
      </c>
      <c r="C201" s="47" t="s">
        <v>56</v>
      </c>
      <c r="D201" s="47" t="s">
        <v>873</v>
      </c>
      <c r="E201" s="427">
        <v>6</v>
      </c>
      <c r="F201" s="427">
        <v>2026</v>
      </c>
      <c r="G201" s="47" t="s">
        <v>131</v>
      </c>
      <c r="H201" s="47" t="s">
        <v>58</v>
      </c>
      <c r="I201" s="47" t="s">
        <v>59</v>
      </c>
      <c r="J201" s="47" t="s">
        <v>98</v>
      </c>
      <c r="K201" s="47" t="s">
        <v>98</v>
      </c>
      <c r="L201" s="47"/>
      <c r="M201" s="47" t="s">
        <v>98</v>
      </c>
      <c r="N201" s="47" t="s">
        <v>98</v>
      </c>
      <c r="O201" s="369" t="s">
        <v>100</v>
      </c>
      <c r="P201" s="370"/>
      <c r="Q201" s="47"/>
      <c r="R201" s="47"/>
      <c r="S201" s="47"/>
      <c r="T201" s="47"/>
      <c r="U201" s="47"/>
      <c r="V201" s="369"/>
      <c r="W201" s="370"/>
      <c r="X201" s="47" t="s">
        <v>98</v>
      </c>
      <c r="Y201" s="47" t="s">
        <v>98</v>
      </c>
      <c r="Z201" s="47" t="s">
        <v>98</v>
      </c>
      <c r="AA201" s="47" t="s">
        <v>98</v>
      </c>
      <c r="AB201" s="47" t="s">
        <v>100</v>
      </c>
      <c r="AC201" s="369" t="s">
        <v>108</v>
      </c>
      <c r="AD201" s="370"/>
      <c r="AE201" s="47" t="s">
        <v>98</v>
      </c>
      <c r="AF201" s="47"/>
      <c r="AG201" s="47" t="s">
        <v>98</v>
      </c>
      <c r="AH201" s="47" t="s">
        <v>98</v>
      </c>
      <c r="AI201" s="47" t="s">
        <v>100</v>
      </c>
      <c r="AJ201" s="369" t="s">
        <v>108</v>
      </c>
      <c r="AK201" s="370"/>
      <c r="AL201" s="47" t="s">
        <v>98</v>
      </c>
      <c r="AM201" s="47"/>
      <c r="AN201" s="221"/>
      <c r="AO201" s="48">
        <v>36</v>
      </c>
      <c r="AP201" s="48"/>
      <c r="AQ201" s="48">
        <v>0</v>
      </c>
      <c r="AR201" s="48">
        <v>16</v>
      </c>
      <c r="AS201" s="48"/>
      <c r="AT201" s="48">
        <v>8</v>
      </c>
      <c r="AU201" s="48">
        <v>0</v>
      </c>
      <c r="AV201" s="48">
        <v>0</v>
      </c>
      <c r="AW201" s="48">
        <v>0</v>
      </c>
      <c r="AX201" s="48">
        <v>60</v>
      </c>
      <c r="AY201" s="48">
        <v>36</v>
      </c>
      <c r="AZ201" s="48">
        <v>32</v>
      </c>
      <c r="BA201" s="48">
        <v>128</v>
      </c>
      <c r="BB201" s="48">
        <v>0</v>
      </c>
      <c r="BC201" s="48">
        <v>36</v>
      </c>
      <c r="BD201" s="48">
        <v>0</v>
      </c>
      <c r="BE201" s="48">
        <v>16</v>
      </c>
      <c r="BF201" s="48">
        <v>0</v>
      </c>
      <c r="BG201" s="48">
        <v>0</v>
      </c>
      <c r="BH201" s="48">
        <v>8</v>
      </c>
      <c r="BI201" s="48">
        <v>0</v>
      </c>
      <c r="BJ201" s="48">
        <v>0</v>
      </c>
      <c r="BK201" s="48">
        <v>0</v>
      </c>
      <c r="BL201" s="48">
        <v>60</v>
      </c>
      <c r="BM201" s="48"/>
      <c r="BN201" s="48"/>
      <c r="BO201" s="48">
        <v>3</v>
      </c>
      <c r="BP201" s="48">
        <v>2</v>
      </c>
      <c r="BQ201" s="48"/>
      <c r="BR201" s="48"/>
      <c r="BS201" s="48"/>
      <c r="BT201" s="48">
        <v>0</v>
      </c>
      <c r="BU201" s="47" t="s">
        <v>870</v>
      </c>
    </row>
    <row r="202" spans="1:73" x14ac:dyDescent="0.35">
      <c r="A202" s="47" t="s">
        <v>874</v>
      </c>
      <c r="B202" s="47" t="s">
        <v>875</v>
      </c>
      <c r="C202" s="47" t="s">
        <v>56</v>
      </c>
      <c r="D202" s="47" t="s">
        <v>876</v>
      </c>
      <c r="E202" s="427">
        <v>6</v>
      </c>
      <c r="F202" s="427">
        <v>2026</v>
      </c>
      <c r="G202" s="47" t="s">
        <v>131</v>
      </c>
      <c r="H202" s="47" t="s">
        <v>58</v>
      </c>
      <c r="I202" s="47" t="s">
        <v>59</v>
      </c>
      <c r="J202" s="47"/>
      <c r="K202" s="47"/>
      <c r="L202" s="47" t="s">
        <v>98</v>
      </c>
      <c r="M202" s="47" t="s">
        <v>98</v>
      </c>
      <c r="N202" s="47" t="s">
        <v>98</v>
      </c>
      <c r="O202" s="369" t="s">
        <v>100</v>
      </c>
      <c r="P202" s="370"/>
      <c r="Q202" s="47"/>
      <c r="R202" s="47" t="s">
        <v>98</v>
      </c>
      <c r="S202" s="47" t="s">
        <v>98</v>
      </c>
      <c r="T202" s="47"/>
      <c r="U202" s="47"/>
      <c r="V202" s="369"/>
      <c r="W202" s="370"/>
      <c r="X202" s="47"/>
      <c r="Y202" s="47" t="s">
        <v>98</v>
      </c>
      <c r="Z202" s="47"/>
      <c r="AA202" s="47" t="s">
        <v>98</v>
      </c>
      <c r="AB202" s="47" t="s">
        <v>100</v>
      </c>
      <c r="AC202" s="369"/>
      <c r="AD202" s="370"/>
      <c r="AE202" s="47"/>
      <c r="AF202" s="47"/>
      <c r="AG202" s="47"/>
      <c r="AH202" s="47"/>
      <c r="AI202" s="47" t="s">
        <v>100</v>
      </c>
      <c r="AJ202" s="369"/>
      <c r="AK202" s="370"/>
      <c r="AL202" s="47"/>
      <c r="AM202" s="47" t="s">
        <v>98</v>
      </c>
      <c r="AN202" s="221"/>
      <c r="AO202" s="48">
        <v>28</v>
      </c>
      <c r="AP202" s="48"/>
      <c r="AQ202" s="48">
        <v>0</v>
      </c>
      <c r="AR202" s="48">
        <v>0</v>
      </c>
      <c r="AS202" s="48"/>
      <c r="AT202" s="48">
        <v>0</v>
      </c>
      <c r="AU202" s="48">
        <v>0</v>
      </c>
      <c r="AV202" s="48">
        <v>0</v>
      </c>
      <c r="AW202" s="48">
        <v>0</v>
      </c>
      <c r="AX202" s="48">
        <v>28</v>
      </c>
      <c r="AY202" s="48">
        <v>44</v>
      </c>
      <c r="AZ202" s="48">
        <v>28</v>
      </c>
      <c r="BA202" s="48">
        <v>100</v>
      </c>
      <c r="BB202" s="48">
        <v>0</v>
      </c>
      <c r="BC202" s="48">
        <v>28</v>
      </c>
      <c r="BD202" s="48">
        <v>0</v>
      </c>
      <c r="BE202" s="48">
        <v>0</v>
      </c>
      <c r="BF202" s="48">
        <v>0</v>
      </c>
      <c r="BG202" s="48">
        <v>0</v>
      </c>
      <c r="BH202" s="48">
        <v>0</v>
      </c>
      <c r="BI202" s="48">
        <v>0</v>
      </c>
      <c r="BJ202" s="48">
        <v>0</v>
      </c>
      <c r="BK202" s="48">
        <v>0</v>
      </c>
      <c r="BL202" s="48">
        <v>28</v>
      </c>
      <c r="BM202" s="48"/>
      <c r="BN202" s="48"/>
      <c r="BO202" s="48"/>
      <c r="BP202" s="48"/>
      <c r="BQ202" s="48"/>
      <c r="BR202" s="48"/>
      <c r="BS202" s="48"/>
      <c r="BT202" s="48">
        <v>0</v>
      </c>
      <c r="BU202" s="47" t="s">
        <v>1068</v>
      </c>
    </row>
    <row r="203" spans="1:73" x14ac:dyDescent="0.35">
      <c r="A203" s="47" t="s">
        <v>877</v>
      </c>
      <c r="B203" s="47" t="s">
        <v>878</v>
      </c>
      <c r="C203" s="47" t="s">
        <v>56</v>
      </c>
      <c r="D203" s="47" t="s">
        <v>879</v>
      </c>
      <c r="E203" s="427">
        <v>6</v>
      </c>
      <c r="F203" s="427">
        <v>2026</v>
      </c>
      <c r="G203" s="47" t="s">
        <v>131</v>
      </c>
      <c r="H203" s="47" t="s">
        <v>58</v>
      </c>
      <c r="I203" s="47" t="s">
        <v>59</v>
      </c>
      <c r="J203" s="47"/>
      <c r="K203" s="47" t="s">
        <v>98</v>
      </c>
      <c r="L203" s="47"/>
      <c r="M203" s="47"/>
      <c r="N203" s="47" t="s">
        <v>98</v>
      </c>
      <c r="O203" s="369"/>
      <c r="P203" s="370"/>
      <c r="Q203" s="47" t="s">
        <v>98</v>
      </c>
      <c r="R203" s="47"/>
      <c r="S203" s="47" t="s">
        <v>98</v>
      </c>
      <c r="T203" s="47" t="s">
        <v>98</v>
      </c>
      <c r="U203" s="47" t="s">
        <v>98</v>
      </c>
      <c r="V203" s="369" t="s">
        <v>100</v>
      </c>
      <c r="W203" s="370"/>
      <c r="X203" s="47"/>
      <c r="Y203" s="47"/>
      <c r="Z203" s="47"/>
      <c r="AA203" s="47"/>
      <c r="AB203" s="47"/>
      <c r="AC203" s="369"/>
      <c r="AD203" s="370"/>
      <c r="AE203" s="47"/>
      <c r="AF203" s="47"/>
      <c r="AG203" s="47"/>
      <c r="AH203" s="47" t="s">
        <v>98</v>
      </c>
      <c r="AI203" s="47" t="s">
        <v>98</v>
      </c>
      <c r="AJ203" s="369" t="s">
        <v>1038</v>
      </c>
      <c r="AK203" s="370"/>
      <c r="AL203" s="47" t="s">
        <v>98</v>
      </c>
      <c r="AM203" s="47"/>
      <c r="AN203" s="221"/>
      <c r="AO203" s="430">
        <v>25.75</v>
      </c>
      <c r="AP203" s="48"/>
      <c r="AQ203" s="48">
        <v>0</v>
      </c>
      <c r="AR203" s="48">
        <v>0</v>
      </c>
      <c r="AS203" s="48"/>
      <c r="AT203" s="48">
        <v>0</v>
      </c>
      <c r="AU203" s="48">
        <v>0</v>
      </c>
      <c r="AV203" s="48">
        <v>0</v>
      </c>
      <c r="AW203" s="48">
        <v>0</v>
      </c>
      <c r="AX203" s="430">
        <v>25.75</v>
      </c>
      <c r="AY203" s="48">
        <v>18</v>
      </c>
      <c r="AZ203" s="430">
        <v>29.5</v>
      </c>
      <c r="BA203" s="430">
        <v>73.25</v>
      </c>
      <c r="BB203" s="48">
        <v>0</v>
      </c>
      <c r="BC203" s="430">
        <v>25.75</v>
      </c>
      <c r="BD203" s="48">
        <v>0</v>
      </c>
      <c r="BE203" s="48">
        <v>0</v>
      </c>
      <c r="BF203" s="48">
        <v>0</v>
      </c>
      <c r="BG203" s="48">
        <v>0</v>
      </c>
      <c r="BH203" s="48">
        <v>0</v>
      </c>
      <c r="BI203" s="48">
        <v>0</v>
      </c>
      <c r="BJ203" s="48">
        <v>0</v>
      </c>
      <c r="BK203" s="48">
        <v>0</v>
      </c>
      <c r="BL203" s="430">
        <v>25.75</v>
      </c>
      <c r="BM203" s="48"/>
      <c r="BN203" s="48"/>
      <c r="BO203" s="48"/>
      <c r="BP203" s="48"/>
      <c r="BQ203" s="48"/>
      <c r="BR203" s="48"/>
      <c r="BS203" s="48"/>
      <c r="BT203" s="48">
        <v>0</v>
      </c>
      <c r="BU203" s="47" t="s">
        <v>1067</v>
      </c>
    </row>
    <row r="204" spans="1:73" x14ac:dyDescent="0.35">
      <c r="A204" s="47" t="s">
        <v>880</v>
      </c>
      <c r="B204" s="47" t="s">
        <v>881</v>
      </c>
      <c r="C204" s="47" t="s">
        <v>56</v>
      </c>
      <c r="D204" s="47" t="s">
        <v>882</v>
      </c>
      <c r="E204" s="427">
        <v>6</v>
      </c>
      <c r="F204" s="427">
        <v>2026</v>
      </c>
      <c r="G204" s="47" t="s">
        <v>131</v>
      </c>
      <c r="H204" s="47" t="s">
        <v>58</v>
      </c>
      <c r="I204" s="47" t="s">
        <v>63</v>
      </c>
      <c r="J204" s="47" t="s">
        <v>98</v>
      </c>
      <c r="K204" s="47" t="s">
        <v>98</v>
      </c>
      <c r="L204" s="47" t="s">
        <v>98</v>
      </c>
      <c r="M204" s="47" t="s">
        <v>98</v>
      </c>
      <c r="N204" s="47" t="s">
        <v>100</v>
      </c>
      <c r="O204" s="369" t="s">
        <v>108</v>
      </c>
      <c r="P204" s="370"/>
      <c r="Q204" s="47" t="s">
        <v>98</v>
      </c>
      <c r="R204" s="47" t="s">
        <v>98</v>
      </c>
      <c r="S204" s="47" t="s">
        <v>98</v>
      </c>
      <c r="T204" s="47" t="s">
        <v>98</v>
      </c>
      <c r="U204" s="47" t="s">
        <v>100</v>
      </c>
      <c r="V204" s="369"/>
      <c r="W204" s="370"/>
      <c r="X204" s="47" t="s">
        <v>98</v>
      </c>
      <c r="Y204" s="47"/>
      <c r="Z204" s="47" t="s">
        <v>98</v>
      </c>
      <c r="AA204" s="47" t="s">
        <v>98</v>
      </c>
      <c r="AB204" s="47" t="s">
        <v>98</v>
      </c>
      <c r="AC204" s="369" t="s">
        <v>100</v>
      </c>
      <c r="AD204" s="370"/>
      <c r="AE204" s="47" t="s">
        <v>98</v>
      </c>
      <c r="AF204" s="47" t="s">
        <v>98</v>
      </c>
      <c r="AG204" s="47" t="s">
        <v>98</v>
      </c>
      <c r="AH204" s="47" t="s">
        <v>98</v>
      </c>
      <c r="AI204" s="47"/>
      <c r="AJ204" s="369"/>
      <c r="AK204" s="370"/>
      <c r="AL204" s="47"/>
      <c r="AM204" s="47"/>
      <c r="AN204" s="221"/>
      <c r="AO204" s="48">
        <v>44</v>
      </c>
      <c r="AP204" s="48"/>
      <c r="AQ204" s="48">
        <v>0</v>
      </c>
      <c r="AR204" s="48">
        <v>12</v>
      </c>
      <c r="AS204" s="48"/>
      <c r="AT204" s="48">
        <v>0</v>
      </c>
      <c r="AU204" s="48">
        <v>0</v>
      </c>
      <c r="AV204" s="48">
        <v>0</v>
      </c>
      <c r="AW204" s="48">
        <v>0</v>
      </c>
      <c r="AX204" s="48">
        <v>56</v>
      </c>
      <c r="AY204" s="48">
        <v>56</v>
      </c>
      <c r="AZ204" s="48">
        <v>46</v>
      </c>
      <c r="BA204" s="48">
        <v>158</v>
      </c>
      <c r="BB204" s="48">
        <v>0</v>
      </c>
      <c r="BC204" s="48">
        <v>44</v>
      </c>
      <c r="BD204" s="48">
        <v>0</v>
      </c>
      <c r="BE204" s="48">
        <v>12</v>
      </c>
      <c r="BF204" s="48">
        <v>0</v>
      </c>
      <c r="BG204" s="48">
        <v>0</v>
      </c>
      <c r="BH204" s="48">
        <v>0</v>
      </c>
      <c r="BI204" s="48">
        <v>0</v>
      </c>
      <c r="BJ204" s="48">
        <v>0</v>
      </c>
      <c r="BK204" s="48">
        <v>0</v>
      </c>
      <c r="BL204" s="48">
        <v>56</v>
      </c>
      <c r="BM204" s="48"/>
      <c r="BN204" s="48"/>
      <c r="BO204" s="48">
        <v>1</v>
      </c>
      <c r="BP204" s="48">
        <v>1</v>
      </c>
      <c r="BQ204" s="48"/>
      <c r="BR204" s="48"/>
      <c r="BS204" s="48"/>
      <c r="BT204" s="48">
        <v>0</v>
      </c>
      <c r="BU204" s="47" t="s">
        <v>1067</v>
      </c>
    </row>
    <row r="205" spans="1:73" x14ac:dyDescent="0.35">
      <c r="A205" s="47" t="s">
        <v>883</v>
      </c>
      <c r="B205" s="47" t="s">
        <v>884</v>
      </c>
      <c r="C205" s="47" t="s">
        <v>56</v>
      </c>
      <c r="D205" s="47" t="s">
        <v>885</v>
      </c>
      <c r="E205" s="427">
        <v>6</v>
      </c>
      <c r="F205" s="427">
        <v>2026</v>
      </c>
      <c r="G205" s="47" t="s">
        <v>131</v>
      </c>
      <c r="H205" s="47" t="s">
        <v>58</v>
      </c>
      <c r="I205" s="47" t="s">
        <v>59</v>
      </c>
      <c r="J205" s="47"/>
      <c r="K205" s="47" t="s">
        <v>98</v>
      </c>
      <c r="L205" s="47" t="s">
        <v>98</v>
      </c>
      <c r="M205" s="47" t="s">
        <v>98</v>
      </c>
      <c r="N205" s="47" t="s">
        <v>98</v>
      </c>
      <c r="O205" s="369" t="s">
        <v>100</v>
      </c>
      <c r="P205" s="370"/>
      <c r="Q205" s="47"/>
      <c r="R205" s="47" t="s">
        <v>98</v>
      </c>
      <c r="S205" s="47" t="s">
        <v>98</v>
      </c>
      <c r="T205" s="47" t="s">
        <v>98</v>
      </c>
      <c r="U205" s="47" t="s">
        <v>100</v>
      </c>
      <c r="V205" s="369"/>
      <c r="W205" s="370"/>
      <c r="X205" s="47" t="s">
        <v>98</v>
      </c>
      <c r="Y205" s="47" t="s">
        <v>98</v>
      </c>
      <c r="Z205" s="47" t="s">
        <v>98</v>
      </c>
      <c r="AA205" s="47" t="s">
        <v>98</v>
      </c>
      <c r="AB205" s="47" t="s">
        <v>100</v>
      </c>
      <c r="AC205" s="369"/>
      <c r="AD205" s="370"/>
      <c r="AE205" s="47"/>
      <c r="AF205" s="47"/>
      <c r="AG205" s="47"/>
      <c r="AH205" s="47"/>
      <c r="AI205" s="47"/>
      <c r="AJ205" s="369"/>
      <c r="AK205" s="370"/>
      <c r="AL205" s="47" t="s">
        <v>98</v>
      </c>
      <c r="AM205" s="47" t="s">
        <v>98</v>
      </c>
      <c r="AN205" s="221"/>
      <c r="AO205" s="48">
        <v>38</v>
      </c>
      <c r="AP205" s="48"/>
      <c r="AQ205" s="48">
        <v>0</v>
      </c>
      <c r="AR205" s="48">
        <v>0</v>
      </c>
      <c r="AS205" s="48"/>
      <c r="AT205" s="48">
        <v>0</v>
      </c>
      <c r="AU205" s="48">
        <v>0</v>
      </c>
      <c r="AV205" s="48">
        <v>0</v>
      </c>
      <c r="AW205" s="48">
        <v>0</v>
      </c>
      <c r="AX205" s="48">
        <v>38</v>
      </c>
      <c r="AY205" s="48">
        <v>36</v>
      </c>
      <c r="AZ205" s="48">
        <v>34</v>
      </c>
      <c r="BA205" s="48">
        <v>108</v>
      </c>
      <c r="BB205" s="48">
        <v>0</v>
      </c>
      <c r="BC205" s="48">
        <v>38</v>
      </c>
      <c r="BD205" s="48">
        <v>0</v>
      </c>
      <c r="BE205" s="48">
        <v>0</v>
      </c>
      <c r="BF205" s="48">
        <v>0</v>
      </c>
      <c r="BG205" s="48">
        <v>0</v>
      </c>
      <c r="BH205" s="48">
        <v>0</v>
      </c>
      <c r="BI205" s="48">
        <v>0</v>
      </c>
      <c r="BJ205" s="48">
        <v>0</v>
      </c>
      <c r="BK205" s="48">
        <v>0</v>
      </c>
      <c r="BL205" s="48">
        <v>38</v>
      </c>
      <c r="BM205" s="48"/>
      <c r="BN205" s="48"/>
      <c r="BO205" s="48"/>
      <c r="BP205" s="48"/>
      <c r="BQ205" s="48"/>
      <c r="BR205" s="48"/>
      <c r="BS205" s="48"/>
      <c r="BT205" s="48">
        <v>0</v>
      </c>
      <c r="BU205" s="47" t="s">
        <v>1067</v>
      </c>
    </row>
    <row r="206" spans="1:73" x14ac:dyDescent="0.35">
      <c r="A206" s="47" t="s">
        <v>886</v>
      </c>
      <c r="B206" s="47" t="s">
        <v>887</v>
      </c>
      <c r="C206" s="47" t="s">
        <v>56</v>
      </c>
      <c r="D206" s="47" t="s">
        <v>888</v>
      </c>
      <c r="E206" s="427">
        <v>6</v>
      </c>
      <c r="F206" s="427">
        <v>2026</v>
      </c>
      <c r="G206" s="47" t="s">
        <v>131</v>
      </c>
      <c r="H206" s="47" t="s">
        <v>58</v>
      </c>
      <c r="I206" s="47" t="s">
        <v>57</v>
      </c>
      <c r="J206" s="47" t="s">
        <v>98</v>
      </c>
      <c r="K206" s="47" t="s">
        <v>98</v>
      </c>
      <c r="L206" s="47"/>
      <c r="M206" s="47"/>
      <c r="N206" s="47" t="s">
        <v>98</v>
      </c>
      <c r="O206" s="369"/>
      <c r="P206" s="370"/>
      <c r="Q206" s="47" t="s">
        <v>98</v>
      </c>
      <c r="R206" s="47" t="s">
        <v>98</v>
      </c>
      <c r="S206" s="47" t="s">
        <v>98</v>
      </c>
      <c r="T206" s="47" t="s">
        <v>98</v>
      </c>
      <c r="U206" s="47" t="s">
        <v>100</v>
      </c>
      <c r="V206" s="369" t="s">
        <v>108</v>
      </c>
      <c r="W206" s="370"/>
      <c r="X206" s="47"/>
      <c r="Y206" s="47"/>
      <c r="Z206" s="47"/>
      <c r="AA206" s="47" t="s">
        <v>98</v>
      </c>
      <c r="AB206" s="47" t="s">
        <v>98</v>
      </c>
      <c r="AC206" s="369" t="s">
        <v>100</v>
      </c>
      <c r="AD206" s="370"/>
      <c r="AE206" s="47"/>
      <c r="AF206" s="47"/>
      <c r="AG206" s="47"/>
      <c r="AH206" s="47" t="s">
        <v>98</v>
      </c>
      <c r="AI206" s="47" t="s">
        <v>100</v>
      </c>
      <c r="AJ206" s="369"/>
      <c r="AK206" s="370"/>
      <c r="AL206" s="47"/>
      <c r="AM206" s="47"/>
      <c r="AN206" s="221"/>
      <c r="AO206" s="48">
        <v>32</v>
      </c>
      <c r="AP206" s="48"/>
      <c r="AQ206" s="48">
        <v>0</v>
      </c>
      <c r="AR206" s="48">
        <v>12</v>
      </c>
      <c r="AS206" s="48"/>
      <c r="AT206" s="48">
        <v>0</v>
      </c>
      <c r="AU206" s="48">
        <v>0</v>
      </c>
      <c r="AV206" s="48">
        <v>0</v>
      </c>
      <c r="AW206" s="48">
        <v>0</v>
      </c>
      <c r="AX206" s="48">
        <v>44</v>
      </c>
      <c r="AY206" s="48">
        <v>26</v>
      </c>
      <c r="AZ206" s="48">
        <v>36</v>
      </c>
      <c r="BA206" s="48">
        <v>106</v>
      </c>
      <c r="BB206" s="48">
        <v>0</v>
      </c>
      <c r="BC206" s="48">
        <v>32</v>
      </c>
      <c r="BD206" s="48">
        <v>0</v>
      </c>
      <c r="BE206" s="48">
        <v>12</v>
      </c>
      <c r="BF206" s="48">
        <v>0</v>
      </c>
      <c r="BG206" s="48">
        <v>0</v>
      </c>
      <c r="BH206" s="48">
        <v>0</v>
      </c>
      <c r="BI206" s="48">
        <v>0</v>
      </c>
      <c r="BJ206" s="48">
        <v>0</v>
      </c>
      <c r="BK206" s="48">
        <v>0</v>
      </c>
      <c r="BL206" s="48">
        <v>44</v>
      </c>
      <c r="BM206" s="48"/>
      <c r="BN206" s="48"/>
      <c r="BO206" s="48">
        <v>1</v>
      </c>
      <c r="BP206" s="48">
        <v>1</v>
      </c>
      <c r="BQ206" s="48"/>
      <c r="BR206" s="48"/>
      <c r="BS206" s="48"/>
      <c r="BT206" s="48">
        <v>0</v>
      </c>
      <c r="BU206" s="47" t="s">
        <v>1067</v>
      </c>
    </row>
    <row r="207" spans="1:73" x14ac:dyDescent="0.35">
      <c r="A207" s="47" t="s">
        <v>586</v>
      </c>
      <c r="B207" s="47" t="s">
        <v>587</v>
      </c>
      <c r="C207" s="47" t="s">
        <v>56</v>
      </c>
      <c r="D207" s="47" t="s">
        <v>588</v>
      </c>
      <c r="E207" s="427">
        <v>6</v>
      </c>
      <c r="F207" s="427">
        <v>2026</v>
      </c>
      <c r="G207" s="47" t="s">
        <v>131</v>
      </c>
      <c r="H207" s="47" t="s">
        <v>58</v>
      </c>
      <c r="I207" s="47" t="s">
        <v>59</v>
      </c>
      <c r="J207" s="47"/>
      <c r="K207" s="47" t="s">
        <v>98</v>
      </c>
      <c r="L207" s="47" t="s">
        <v>98</v>
      </c>
      <c r="M207" s="47" t="s">
        <v>98</v>
      </c>
      <c r="N207" s="47" t="s">
        <v>98</v>
      </c>
      <c r="O207" s="369" t="s">
        <v>100</v>
      </c>
      <c r="P207" s="370"/>
      <c r="Q207" s="47"/>
      <c r="R207" s="47" t="s">
        <v>98</v>
      </c>
      <c r="S207" s="47" t="s">
        <v>98</v>
      </c>
      <c r="T207" s="47"/>
      <c r="U207" s="47" t="s">
        <v>98</v>
      </c>
      <c r="V207" s="369"/>
      <c r="W207" s="370"/>
      <c r="X207" s="47" t="s">
        <v>98</v>
      </c>
      <c r="Y207" s="47" t="s">
        <v>98</v>
      </c>
      <c r="Z207" s="47"/>
      <c r="AA207" s="47" t="s">
        <v>98</v>
      </c>
      <c r="AB207" s="47" t="s">
        <v>98</v>
      </c>
      <c r="AC207" s="369" t="s">
        <v>100</v>
      </c>
      <c r="AD207" s="370"/>
      <c r="AE207" s="47"/>
      <c r="AF207" s="47"/>
      <c r="AG207" s="47"/>
      <c r="AH207" s="47"/>
      <c r="AI207" s="47" t="s">
        <v>98</v>
      </c>
      <c r="AJ207" s="369" t="s">
        <v>100</v>
      </c>
      <c r="AK207" s="370"/>
      <c r="AL207" s="47"/>
      <c r="AM207" s="47" t="s">
        <v>98</v>
      </c>
      <c r="AN207" s="221"/>
      <c r="AO207" s="48">
        <v>38</v>
      </c>
      <c r="AP207" s="48"/>
      <c r="AQ207" s="48">
        <v>0</v>
      </c>
      <c r="AR207" s="48">
        <v>0</v>
      </c>
      <c r="AS207" s="48"/>
      <c r="AT207" s="48">
        <v>0</v>
      </c>
      <c r="AU207" s="48">
        <v>0</v>
      </c>
      <c r="AV207" s="48">
        <v>0</v>
      </c>
      <c r="AW207" s="48">
        <v>0</v>
      </c>
      <c r="AX207" s="48">
        <v>38</v>
      </c>
      <c r="AY207" s="48">
        <v>42</v>
      </c>
      <c r="AZ207" s="48">
        <v>42</v>
      </c>
      <c r="BA207" s="48">
        <v>122</v>
      </c>
      <c r="BB207" s="48">
        <v>0</v>
      </c>
      <c r="BC207" s="48">
        <v>38</v>
      </c>
      <c r="BD207" s="48">
        <v>0</v>
      </c>
      <c r="BE207" s="48">
        <v>0</v>
      </c>
      <c r="BF207" s="48">
        <v>0</v>
      </c>
      <c r="BG207" s="48">
        <v>0</v>
      </c>
      <c r="BH207" s="48">
        <v>0</v>
      </c>
      <c r="BI207" s="48">
        <v>0</v>
      </c>
      <c r="BJ207" s="48">
        <v>0</v>
      </c>
      <c r="BK207" s="48">
        <v>0</v>
      </c>
      <c r="BL207" s="48">
        <v>38</v>
      </c>
      <c r="BM207" s="48"/>
      <c r="BN207" s="48"/>
      <c r="BO207" s="48"/>
      <c r="BP207" s="48"/>
      <c r="BQ207" s="48"/>
      <c r="BR207" s="48"/>
      <c r="BS207" s="48"/>
      <c r="BT207" s="48">
        <v>0</v>
      </c>
      <c r="BU207" s="47" t="s">
        <v>1068</v>
      </c>
    </row>
    <row r="208" spans="1:73" x14ac:dyDescent="0.35">
      <c r="A208" s="47" t="s">
        <v>594</v>
      </c>
      <c r="B208" s="47" t="s">
        <v>595</v>
      </c>
      <c r="C208" s="47" t="s">
        <v>56</v>
      </c>
      <c r="D208" s="47" t="s">
        <v>596</v>
      </c>
      <c r="E208" s="427">
        <v>6</v>
      </c>
      <c r="F208" s="427">
        <v>2026</v>
      </c>
      <c r="G208" s="47" t="s">
        <v>131</v>
      </c>
      <c r="H208" s="47" t="s">
        <v>58</v>
      </c>
      <c r="I208" s="47" t="s">
        <v>59</v>
      </c>
      <c r="J208" s="47"/>
      <c r="K208" s="47"/>
      <c r="L208" s="47"/>
      <c r="M208" s="47"/>
      <c r="N208" s="47"/>
      <c r="O208" s="369"/>
      <c r="P208" s="370"/>
      <c r="Q208" s="47"/>
      <c r="R208" s="47" t="s">
        <v>98</v>
      </c>
      <c r="S208" s="47" t="s">
        <v>98</v>
      </c>
      <c r="T208" s="47" t="s">
        <v>98</v>
      </c>
      <c r="U208" s="47" t="s">
        <v>98</v>
      </c>
      <c r="V208" s="369" t="s">
        <v>100</v>
      </c>
      <c r="W208" s="370"/>
      <c r="X208" s="47" t="s">
        <v>98</v>
      </c>
      <c r="Y208" s="47" t="s">
        <v>98</v>
      </c>
      <c r="Z208" s="47" t="s">
        <v>98</v>
      </c>
      <c r="AA208" s="47" t="s">
        <v>98</v>
      </c>
      <c r="AB208" s="47" t="s">
        <v>100</v>
      </c>
      <c r="AC208" s="369"/>
      <c r="AD208" s="370"/>
      <c r="AE208" s="47"/>
      <c r="AF208" s="47" t="s">
        <v>98</v>
      </c>
      <c r="AG208" s="47" t="s">
        <v>98</v>
      </c>
      <c r="AH208" s="47" t="s">
        <v>98</v>
      </c>
      <c r="AI208" s="47" t="s">
        <v>100</v>
      </c>
      <c r="AJ208" s="369" t="s">
        <v>108</v>
      </c>
      <c r="AK208" s="370"/>
      <c r="AL208" s="47"/>
      <c r="AM208" s="47"/>
      <c r="AN208" s="221"/>
      <c r="AO208" s="48">
        <v>34</v>
      </c>
      <c r="AP208" s="48"/>
      <c r="AQ208" s="48">
        <v>0</v>
      </c>
      <c r="AR208" s="48">
        <v>12</v>
      </c>
      <c r="AS208" s="48"/>
      <c r="AT208" s="48">
        <v>0</v>
      </c>
      <c r="AU208" s="48">
        <v>0</v>
      </c>
      <c r="AV208" s="48">
        <v>0</v>
      </c>
      <c r="AW208" s="48">
        <v>0</v>
      </c>
      <c r="AX208" s="48">
        <v>46</v>
      </c>
      <c r="AY208" s="48">
        <v>32</v>
      </c>
      <c r="AZ208" s="48">
        <v>34</v>
      </c>
      <c r="BA208" s="48">
        <v>112</v>
      </c>
      <c r="BB208" s="48">
        <v>0</v>
      </c>
      <c r="BC208" s="48">
        <v>34</v>
      </c>
      <c r="BD208" s="48">
        <v>0</v>
      </c>
      <c r="BE208" s="48">
        <v>12</v>
      </c>
      <c r="BF208" s="48">
        <v>0</v>
      </c>
      <c r="BG208" s="48">
        <v>0</v>
      </c>
      <c r="BH208" s="48">
        <v>0</v>
      </c>
      <c r="BI208" s="48">
        <v>0</v>
      </c>
      <c r="BJ208" s="48">
        <v>0</v>
      </c>
      <c r="BK208" s="48">
        <v>0</v>
      </c>
      <c r="BL208" s="48">
        <v>46</v>
      </c>
      <c r="BM208" s="48"/>
      <c r="BN208" s="48"/>
      <c r="BO208" s="48">
        <v>1</v>
      </c>
      <c r="BP208" s="48">
        <v>1</v>
      </c>
      <c r="BQ208" s="48"/>
      <c r="BR208" s="48"/>
      <c r="BS208" s="48"/>
      <c r="BT208" s="48">
        <v>0</v>
      </c>
      <c r="BU208" s="47" t="s">
        <v>1067</v>
      </c>
    </row>
    <row r="209" spans="1:73" x14ac:dyDescent="0.35">
      <c r="A209" s="47" t="s">
        <v>620</v>
      </c>
      <c r="B209" s="47" t="s">
        <v>621</v>
      </c>
      <c r="C209" s="47" t="s">
        <v>56</v>
      </c>
      <c r="D209" s="47" t="s">
        <v>622</v>
      </c>
      <c r="E209" s="427">
        <v>6</v>
      </c>
      <c r="F209" s="427">
        <v>2026</v>
      </c>
      <c r="G209" s="47" t="s">
        <v>131</v>
      </c>
      <c r="H209" s="47" t="s">
        <v>58</v>
      </c>
      <c r="I209" s="47" t="s">
        <v>59</v>
      </c>
      <c r="J209" s="47"/>
      <c r="K209" s="47" t="s">
        <v>98</v>
      </c>
      <c r="L209" s="47"/>
      <c r="M209" s="47"/>
      <c r="N209" s="47"/>
      <c r="O209" s="369"/>
      <c r="P209" s="370"/>
      <c r="Q209" s="47"/>
      <c r="R209" s="47" t="s">
        <v>98</v>
      </c>
      <c r="S209" s="47" t="s">
        <v>98</v>
      </c>
      <c r="T209" s="47" t="s">
        <v>98</v>
      </c>
      <c r="U209" s="47" t="s">
        <v>100</v>
      </c>
      <c r="V209" s="369" t="s">
        <v>102</v>
      </c>
      <c r="W209" s="370"/>
      <c r="X209" s="47" t="s">
        <v>98</v>
      </c>
      <c r="Y209" s="47"/>
      <c r="Z209" s="47" t="s">
        <v>98</v>
      </c>
      <c r="AA209" s="47" t="s">
        <v>98</v>
      </c>
      <c r="AB209" s="47" t="s">
        <v>100</v>
      </c>
      <c r="AC209" s="369"/>
      <c r="AD209" s="370"/>
      <c r="AE209" s="47"/>
      <c r="AF209" s="47"/>
      <c r="AG209" s="47"/>
      <c r="AH209" s="47"/>
      <c r="AI209" s="47"/>
      <c r="AJ209" s="369"/>
      <c r="AK209" s="370"/>
      <c r="AL209" s="47" t="s">
        <v>98</v>
      </c>
      <c r="AM209" s="47"/>
      <c r="AN209" s="221"/>
      <c r="AO209" s="48">
        <v>24</v>
      </c>
      <c r="AP209" s="48"/>
      <c r="AQ209" s="48">
        <v>0</v>
      </c>
      <c r="AR209" s="48">
        <v>6</v>
      </c>
      <c r="AS209" s="48"/>
      <c r="AT209" s="48">
        <v>0</v>
      </c>
      <c r="AU209" s="48">
        <v>0</v>
      </c>
      <c r="AV209" s="48">
        <v>0</v>
      </c>
      <c r="AW209" s="48">
        <v>0</v>
      </c>
      <c r="AX209" s="48">
        <v>30</v>
      </c>
      <c r="AY209" s="48">
        <v>40</v>
      </c>
      <c r="AZ209" s="48">
        <v>42</v>
      </c>
      <c r="BA209" s="48">
        <v>112</v>
      </c>
      <c r="BB209" s="48">
        <v>0</v>
      </c>
      <c r="BC209" s="48">
        <v>24</v>
      </c>
      <c r="BD209" s="48">
        <v>0</v>
      </c>
      <c r="BE209" s="48">
        <v>6</v>
      </c>
      <c r="BF209" s="48">
        <v>0</v>
      </c>
      <c r="BG209" s="48">
        <v>0</v>
      </c>
      <c r="BH209" s="48">
        <v>0</v>
      </c>
      <c r="BI209" s="48">
        <v>0</v>
      </c>
      <c r="BJ209" s="48">
        <v>0</v>
      </c>
      <c r="BK209" s="48">
        <v>0</v>
      </c>
      <c r="BL209" s="48">
        <v>30</v>
      </c>
      <c r="BM209" s="48"/>
      <c r="BN209" s="48"/>
      <c r="BO209" s="48">
        <v>1</v>
      </c>
      <c r="BP209" s="48"/>
      <c r="BQ209" s="48"/>
      <c r="BR209" s="48"/>
      <c r="BS209" s="48"/>
      <c r="BT209" s="48">
        <v>0</v>
      </c>
      <c r="BU209" s="47" t="s">
        <v>1068</v>
      </c>
    </row>
    <row r="210" spans="1:73" x14ac:dyDescent="0.35">
      <c r="A210" s="47" t="s">
        <v>623</v>
      </c>
      <c r="B210" s="47" t="s">
        <v>624</v>
      </c>
      <c r="C210" s="47" t="s">
        <v>56</v>
      </c>
      <c r="D210" s="47" t="s">
        <v>625</v>
      </c>
      <c r="E210" s="427">
        <v>6</v>
      </c>
      <c r="F210" s="427">
        <v>2026</v>
      </c>
      <c r="G210" s="47" t="s">
        <v>131</v>
      </c>
      <c r="H210" s="47" t="s">
        <v>58</v>
      </c>
      <c r="I210" s="47" t="s">
        <v>57</v>
      </c>
      <c r="J210" s="47" t="s">
        <v>98</v>
      </c>
      <c r="K210" s="47" t="s">
        <v>98</v>
      </c>
      <c r="L210" s="47" t="s">
        <v>98</v>
      </c>
      <c r="M210" s="47"/>
      <c r="N210" s="47"/>
      <c r="O210" s="369"/>
      <c r="P210" s="370"/>
      <c r="Q210" s="47"/>
      <c r="R210" s="47" t="s">
        <v>98</v>
      </c>
      <c r="S210" s="47"/>
      <c r="T210" s="47" t="s">
        <v>98</v>
      </c>
      <c r="U210" s="47" t="s">
        <v>98</v>
      </c>
      <c r="V210" s="369" t="s">
        <v>100</v>
      </c>
      <c r="W210" s="370"/>
      <c r="X210" s="47" t="s">
        <v>98</v>
      </c>
      <c r="Y210" s="47"/>
      <c r="Z210" s="47" t="s">
        <v>98</v>
      </c>
      <c r="AA210" s="47" t="s">
        <v>98</v>
      </c>
      <c r="AB210" s="47" t="s">
        <v>100</v>
      </c>
      <c r="AC210" s="369" t="s">
        <v>108</v>
      </c>
      <c r="AD210" s="370"/>
      <c r="AE210" s="47" t="s">
        <v>98</v>
      </c>
      <c r="AF210" s="47" t="s">
        <v>98</v>
      </c>
      <c r="AG210" s="47" t="s">
        <v>98</v>
      </c>
      <c r="AH210" s="47"/>
      <c r="AI210" s="47" t="s">
        <v>98</v>
      </c>
      <c r="AJ210" s="369" t="s">
        <v>100</v>
      </c>
      <c r="AK210" s="370"/>
      <c r="AL210" s="47" t="s">
        <v>98</v>
      </c>
      <c r="AM210" s="47"/>
      <c r="AN210" s="221"/>
      <c r="AO210" s="48">
        <v>40</v>
      </c>
      <c r="AP210" s="48"/>
      <c r="AQ210" s="48">
        <v>0</v>
      </c>
      <c r="AR210" s="48">
        <v>12</v>
      </c>
      <c r="AS210" s="48"/>
      <c r="AT210" s="48">
        <v>0</v>
      </c>
      <c r="AU210" s="48">
        <v>0</v>
      </c>
      <c r="AV210" s="48">
        <v>0</v>
      </c>
      <c r="AW210" s="48">
        <v>0</v>
      </c>
      <c r="AX210" s="48">
        <v>52</v>
      </c>
      <c r="AY210" s="430">
        <v>27.5</v>
      </c>
      <c r="AZ210" s="48">
        <v>38</v>
      </c>
      <c r="BA210" s="430">
        <v>117.5</v>
      </c>
      <c r="BB210" s="48">
        <v>0</v>
      </c>
      <c r="BC210" s="48">
        <v>40</v>
      </c>
      <c r="BD210" s="48">
        <v>0</v>
      </c>
      <c r="BE210" s="48">
        <v>12</v>
      </c>
      <c r="BF210" s="48">
        <v>0</v>
      </c>
      <c r="BG210" s="48">
        <v>0</v>
      </c>
      <c r="BH210" s="48">
        <v>0</v>
      </c>
      <c r="BI210" s="48">
        <v>0</v>
      </c>
      <c r="BJ210" s="48">
        <v>0</v>
      </c>
      <c r="BK210" s="48">
        <v>0</v>
      </c>
      <c r="BL210" s="48">
        <v>52</v>
      </c>
      <c r="BM210" s="48"/>
      <c r="BN210" s="48"/>
      <c r="BO210" s="48">
        <v>1</v>
      </c>
      <c r="BP210" s="48">
        <v>1</v>
      </c>
      <c r="BQ210" s="48"/>
      <c r="BR210" s="48"/>
      <c r="BS210" s="48"/>
      <c r="BT210" s="48">
        <v>0</v>
      </c>
      <c r="BU210" s="47" t="s">
        <v>319</v>
      </c>
    </row>
    <row r="211" spans="1:73" x14ac:dyDescent="0.35">
      <c r="A211" s="47" t="s">
        <v>626</v>
      </c>
      <c r="B211" s="47" t="s">
        <v>627</v>
      </c>
      <c r="C211" s="47" t="s">
        <v>56</v>
      </c>
      <c r="D211" s="47" t="s">
        <v>628</v>
      </c>
      <c r="E211" s="427">
        <v>6</v>
      </c>
      <c r="F211" s="427">
        <v>2026</v>
      </c>
      <c r="G211" s="47" t="s">
        <v>131</v>
      </c>
      <c r="H211" s="47" t="s">
        <v>58</v>
      </c>
      <c r="I211" s="47" t="s">
        <v>57</v>
      </c>
      <c r="J211" s="47" t="s">
        <v>98</v>
      </c>
      <c r="K211" s="47"/>
      <c r="L211" s="47"/>
      <c r="M211" s="47" t="s">
        <v>98</v>
      </c>
      <c r="N211" s="47" t="s">
        <v>98</v>
      </c>
      <c r="O211" s="369"/>
      <c r="P211" s="370"/>
      <c r="Q211" s="47" t="s">
        <v>98</v>
      </c>
      <c r="R211" s="47" t="s">
        <v>98</v>
      </c>
      <c r="S211" s="47" t="s">
        <v>98</v>
      </c>
      <c r="T211" s="47" t="s">
        <v>98</v>
      </c>
      <c r="U211" s="47" t="s">
        <v>100</v>
      </c>
      <c r="V211" s="369" t="s">
        <v>104</v>
      </c>
      <c r="W211" s="370"/>
      <c r="X211" s="47" t="s">
        <v>98</v>
      </c>
      <c r="Y211" s="47" t="s">
        <v>98</v>
      </c>
      <c r="Z211" s="47" t="s">
        <v>98</v>
      </c>
      <c r="AA211" s="47"/>
      <c r="AB211" s="47" t="s">
        <v>98</v>
      </c>
      <c r="AC211" s="369"/>
      <c r="AD211" s="370"/>
      <c r="AE211" s="47"/>
      <c r="AF211" s="47" t="s">
        <v>98</v>
      </c>
      <c r="AG211" s="47" t="s">
        <v>98</v>
      </c>
      <c r="AH211" s="47" t="s">
        <v>98</v>
      </c>
      <c r="AI211" s="47" t="s">
        <v>98</v>
      </c>
      <c r="AJ211" s="369" t="s">
        <v>100</v>
      </c>
      <c r="AK211" s="370"/>
      <c r="AL211" s="47" t="s">
        <v>98</v>
      </c>
      <c r="AM211" s="47" t="s">
        <v>98</v>
      </c>
      <c r="AN211" s="221"/>
      <c r="AO211" s="48">
        <v>42</v>
      </c>
      <c r="AP211" s="48"/>
      <c r="AQ211" s="48">
        <v>0</v>
      </c>
      <c r="AR211" s="48">
        <v>8</v>
      </c>
      <c r="AS211" s="48"/>
      <c r="AT211" s="48">
        <v>0</v>
      </c>
      <c r="AU211" s="48">
        <v>0</v>
      </c>
      <c r="AV211" s="48">
        <v>0</v>
      </c>
      <c r="AW211" s="48">
        <v>0</v>
      </c>
      <c r="AX211" s="48">
        <v>50</v>
      </c>
      <c r="AY211" s="48">
        <v>46</v>
      </c>
      <c r="AZ211" s="48">
        <v>46</v>
      </c>
      <c r="BA211" s="48">
        <v>142</v>
      </c>
      <c r="BB211" s="48">
        <v>0</v>
      </c>
      <c r="BC211" s="48">
        <v>42</v>
      </c>
      <c r="BD211" s="48">
        <v>0</v>
      </c>
      <c r="BE211" s="48">
        <v>8</v>
      </c>
      <c r="BF211" s="48">
        <v>0</v>
      </c>
      <c r="BG211" s="48">
        <v>0</v>
      </c>
      <c r="BH211" s="48">
        <v>0</v>
      </c>
      <c r="BI211" s="48">
        <v>0</v>
      </c>
      <c r="BJ211" s="48">
        <v>0</v>
      </c>
      <c r="BK211" s="48">
        <v>0</v>
      </c>
      <c r="BL211" s="48">
        <v>50</v>
      </c>
      <c r="BM211" s="48"/>
      <c r="BN211" s="48"/>
      <c r="BO211" s="48">
        <v>1</v>
      </c>
      <c r="BP211" s="48">
        <v>1</v>
      </c>
      <c r="BQ211" s="48"/>
      <c r="BR211" s="48"/>
      <c r="BS211" s="48"/>
      <c r="BT211" s="48">
        <v>0</v>
      </c>
      <c r="BU211" s="47" t="s">
        <v>1067</v>
      </c>
    </row>
    <row r="212" spans="1:73" x14ac:dyDescent="0.35">
      <c r="A212" s="47" t="s">
        <v>629</v>
      </c>
      <c r="B212" s="47" t="s">
        <v>630</v>
      </c>
      <c r="C212" s="47" t="s">
        <v>56</v>
      </c>
      <c r="D212" s="47" t="s">
        <v>631</v>
      </c>
      <c r="E212" s="427">
        <v>6</v>
      </c>
      <c r="F212" s="427">
        <v>2026</v>
      </c>
      <c r="G212" s="47" t="s">
        <v>131</v>
      </c>
      <c r="H212" s="47" t="s">
        <v>58</v>
      </c>
      <c r="I212" s="47" t="s">
        <v>57</v>
      </c>
      <c r="J212" s="47"/>
      <c r="K212" s="47" t="s">
        <v>98</v>
      </c>
      <c r="L212" s="47" t="s">
        <v>98</v>
      </c>
      <c r="M212" s="47" t="s">
        <v>98</v>
      </c>
      <c r="N212" s="47" t="s">
        <v>98</v>
      </c>
      <c r="O212" s="369" t="s">
        <v>100</v>
      </c>
      <c r="P212" s="370"/>
      <c r="Q212" s="47"/>
      <c r="R212" s="47" t="s">
        <v>98</v>
      </c>
      <c r="S212" s="47" t="s">
        <v>98</v>
      </c>
      <c r="T212" s="47" t="s">
        <v>98</v>
      </c>
      <c r="U212" s="47" t="s">
        <v>100</v>
      </c>
      <c r="V212" s="369" t="s">
        <v>108</v>
      </c>
      <c r="W212" s="370"/>
      <c r="X212" s="47" t="s">
        <v>98</v>
      </c>
      <c r="Y212" s="47"/>
      <c r="Z212" s="47"/>
      <c r="AA212" s="47"/>
      <c r="AB212" s="47"/>
      <c r="AC212" s="369"/>
      <c r="AD212" s="370"/>
      <c r="AE212" s="47" t="s">
        <v>98</v>
      </c>
      <c r="AF212" s="47" t="s">
        <v>98</v>
      </c>
      <c r="AG212" s="47" t="s">
        <v>98</v>
      </c>
      <c r="AH212" s="47" t="s">
        <v>98</v>
      </c>
      <c r="AI212" s="47" t="s">
        <v>100</v>
      </c>
      <c r="AJ212" s="369"/>
      <c r="AK212" s="370"/>
      <c r="AL212" s="47"/>
      <c r="AM212" s="47"/>
      <c r="AN212" s="221"/>
      <c r="AO212" s="48">
        <v>36</v>
      </c>
      <c r="AP212" s="48"/>
      <c r="AQ212" s="48">
        <v>0</v>
      </c>
      <c r="AR212" s="48">
        <v>12</v>
      </c>
      <c r="AS212" s="48"/>
      <c r="AT212" s="48">
        <v>0</v>
      </c>
      <c r="AU212" s="48">
        <v>0</v>
      </c>
      <c r="AV212" s="48">
        <v>0</v>
      </c>
      <c r="AW212" s="48">
        <v>0</v>
      </c>
      <c r="AX212" s="48">
        <v>48</v>
      </c>
      <c r="AY212" s="48">
        <v>48</v>
      </c>
      <c r="AZ212" s="48">
        <v>44</v>
      </c>
      <c r="BA212" s="48">
        <v>140</v>
      </c>
      <c r="BB212" s="48">
        <v>0</v>
      </c>
      <c r="BC212" s="48">
        <v>36</v>
      </c>
      <c r="BD212" s="48">
        <v>0</v>
      </c>
      <c r="BE212" s="48">
        <v>12</v>
      </c>
      <c r="BF212" s="48">
        <v>0</v>
      </c>
      <c r="BG212" s="48">
        <v>0</v>
      </c>
      <c r="BH212" s="48">
        <v>0</v>
      </c>
      <c r="BI212" s="48">
        <v>0</v>
      </c>
      <c r="BJ212" s="48">
        <v>0</v>
      </c>
      <c r="BK212" s="48">
        <v>0</v>
      </c>
      <c r="BL212" s="48">
        <v>48</v>
      </c>
      <c r="BM212" s="48"/>
      <c r="BN212" s="48"/>
      <c r="BO212" s="48">
        <v>1</v>
      </c>
      <c r="BP212" s="48">
        <v>1</v>
      </c>
      <c r="BQ212" s="48"/>
      <c r="BR212" s="48"/>
      <c r="BS212" s="48"/>
      <c r="BT212" s="48">
        <v>0</v>
      </c>
      <c r="BU212" s="47" t="s">
        <v>1067</v>
      </c>
    </row>
    <row r="213" spans="1:73" x14ac:dyDescent="0.35">
      <c r="A213" s="47" t="s">
        <v>692</v>
      </c>
      <c r="B213" s="47" t="s">
        <v>693</v>
      </c>
      <c r="C213" s="47" t="s">
        <v>56</v>
      </c>
      <c r="D213" s="47" t="s">
        <v>694</v>
      </c>
      <c r="E213" s="427">
        <v>6</v>
      </c>
      <c r="F213" s="427">
        <v>2026</v>
      </c>
      <c r="G213" s="47" t="s">
        <v>131</v>
      </c>
      <c r="H213" s="47" t="s">
        <v>58</v>
      </c>
      <c r="I213" s="47" t="s">
        <v>57</v>
      </c>
      <c r="J213" s="47" t="s">
        <v>98</v>
      </c>
      <c r="K213" s="47" t="s">
        <v>98</v>
      </c>
      <c r="L213" s="47" t="s">
        <v>98</v>
      </c>
      <c r="M213" s="47"/>
      <c r="N213" s="47"/>
      <c r="O213" s="369"/>
      <c r="P213" s="370"/>
      <c r="Q213" s="47" t="s">
        <v>98</v>
      </c>
      <c r="R213" s="47" t="s">
        <v>98</v>
      </c>
      <c r="S213" s="47" t="s">
        <v>98</v>
      </c>
      <c r="T213" s="47" t="s">
        <v>98</v>
      </c>
      <c r="U213" s="47" t="s">
        <v>100</v>
      </c>
      <c r="V213" s="369" t="s">
        <v>108</v>
      </c>
      <c r="W213" s="370"/>
      <c r="X213" s="47"/>
      <c r="Y213" s="47" t="s">
        <v>98</v>
      </c>
      <c r="Z213" s="47"/>
      <c r="AA213" s="47" t="s">
        <v>98</v>
      </c>
      <c r="AB213" s="47"/>
      <c r="AC213" s="369"/>
      <c r="AD213" s="370"/>
      <c r="AE213" s="47"/>
      <c r="AF213" s="47"/>
      <c r="AG213" s="47"/>
      <c r="AH213" s="47" t="s">
        <v>1779</v>
      </c>
      <c r="AI213" s="47" t="s">
        <v>100</v>
      </c>
      <c r="AJ213" s="369"/>
      <c r="AK213" s="370"/>
      <c r="AL213" s="47" t="s">
        <v>98</v>
      </c>
      <c r="AM213" s="47"/>
      <c r="AN213" s="221"/>
      <c r="AO213" s="430">
        <v>28.5</v>
      </c>
      <c r="AP213" s="48"/>
      <c r="AQ213" s="48">
        <v>0</v>
      </c>
      <c r="AR213" s="48">
        <v>4</v>
      </c>
      <c r="AS213" s="48"/>
      <c r="AT213" s="48">
        <v>8</v>
      </c>
      <c r="AU213" s="48">
        <v>0</v>
      </c>
      <c r="AV213" s="48">
        <v>0</v>
      </c>
      <c r="AW213" s="48">
        <v>0</v>
      </c>
      <c r="AX213" s="430">
        <v>40.5</v>
      </c>
      <c r="AY213" s="48">
        <v>28</v>
      </c>
      <c r="AZ213" s="48">
        <v>22</v>
      </c>
      <c r="BA213" s="430">
        <v>90.5</v>
      </c>
      <c r="BB213" s="48">
        <v>0</v>
      </c>
      <c r="BC213" s="430">
        <v>28.5</v>
      </c>
      <c r="BD213" s="48">
        <v>0</v>
      </c>
      <c r="BE213" s="48">
        <v>4</v>
      </c>
      <c r="BF213" s="48">
        <v>0</v>
      </c>
      <c r="BG213" s="48">
        <v>0</v>
      </c>
      <c r="BH213" s="48">
        <v>8</v>
      </c>
      <c r="BI213" s="48">
        <v>0</v>
      </c>
      <c r="BJ213" s="48">
        <v>0</v>
      </c>
      <c r="BK213" s="48">
        <v>0</v>
      </c>
      <c r="BL213" s="430">
        <v>40.5</v>
      </c>
      <c r="BM213" s="48"/>
      <c r="BN213" s="48"/>
      <c r="BO213" s="48">
        <v>2</v>
      </c>
      <c r="BP213" s="48">
        <v>1</v>
      </c>
      <c r="BQ213" s="48"/>
      <c r="BR213" s="48"/>
      <c r="BS213" s="48"/>
      <c r="BT213" s="48">
        <v>0</v>
      </c>
      <c r="BU213" s="47" t="s">
        <v>319</v>
      </c>
    </row>
    <row r="214" spans="1:73" x14ac:dyDescent="0.35">
      <c r="A214" s="47" t="s">
        <v>695</v>
      </c>
      <c r="B214" s="47" t="s">
        <v>696</v>
      </c>
      <c r="C214" s="47" t="s">
        <v>56</v>
      </c>
      <c r="D214" s="47" t="s">
        <v>697</v>
      </c>
      <c r="E214" s="427">
        <v>6</v>
      </c>
      <c r="F214" s="427">
        <v>2026</v>
      </c>
      <c r="G214" s="47" t="s">
        <v>131</v>
      </c>
      <c r="H214" s="47" t="s">
        <v>58</v>
      </c>
      <c r="I214" s="47" t="s">
        <v>57</v>
      </c>
      <c r="J214" s="47"/>
      <c r="K214" s="47" t="s">
        <v>98</v>
      </c>
      <c r="L214" s="47"/>
      <c r="M214" s="47" t="s">
        <v>98</v>
      </c>
      <c r="N214" s="47" t="s">
        <v>98</v>
      </c>
      <c r="O214" s="369"/>
      <c r="P214" s="370"/>
      <c r="Q214" s="47"/>
      <c r="R214" s="47" t="s">
        <v>98</v>
      </c>
      <c r="S214" s="47"/>
      <c r="T214" s="47" t="s">
        <v>98</v>
      </c>
      <c r="U214" s="47" t="s">
        <v>98</v>
      </c>
      <c r="V214" s="369" t="s">
        <v>100</v>
      </c>
      <c r="W214" s="370" t="s">
        <v>728</v>
      </c>
      <c r="X214" s="47" t="s">
        <v>98</v>
      </c>
      <c r="Y214" s="47" t="s">
        <v>98</v>
      </c>
      <c r="Z214" s="47" t="s">
        <v>98</v>
      </c>
      <c r="AA214" s="47" t="s">
        <v>98</v>
      </c>
      <c r="AB214" s="47" t="s">
        <v>100</v>
      </c>
      <c r="AC214" s="369"/>
      <c r="AD214" s="370"/>
      <c r="AE214" s="47" t="s">
        <v>98</v>
      </c>
      <c r="AF214" s="47" t="s">
        <v>98</v>
      </c>
      <c r="AG214" s="47"/>
      <c r="AH214" s="47"/>
      <c r="AI214" s="47" t="s">
        <v>100</v>
      </c>
      <c r="AJ214" s="369"/>
      <c r="AK214" s="370"/>
      <c r="AL214" s="47"/>
      <c r="AM214" s="47"/>
      <c r="AN214" s="221"/>
      <c r="AO214" s="48">
        <v>36</v>
      </c>
      <c r="AP214" s="48"/>
      <c r="AQ214" s="48">
        <v>0</v>
      </c>
      <c r="AR214" s="430">
        <v>11.75</v>
      </c>
      <c r="AS214" s="48"/>
      <c r="AT214" s="48">
        <v>0</v>
      </c>
      <c r="AU214" s="48">
        <v>0</v>
      </c>
      <c r="AV214" s="48">
        <v>0</v>
      </c>
      <c r="AW214" s="48">
        <v>0</v>
      </c>
      <c r="AX214" s="430">
        <v>47.75</v>
      </c>
      <c r="AY214" s="48">
        <v>62</v>
      </c>
      <c r="AZ214" s="48">
        <v>34</v>
      </c>
      <c r="BA214" s="430">
        <v>143.75</v>
      </c>
      <c r="BB214" s="48">
        <v>0</v>
      </c>
      <c r="BC214" s="48">
        <v>36</v>
      </c>
      <c r="BD214" s="48">
        <v>0</v>
      </c>
      <c r="BE214" s="430">
        <v>11.75</v>
      </c>
      <c r="BF214" s="48">
        <v>0</v>
      </c>
      <c r="BG214" s="48">
        <v>0</v>
      </c>
      <c r="BH214" s="48">
        <v>0</v>
      </c>
      <c r="BI214" s="48">
        <v>0</v>
      </c>
      <c r="BJ214" s="48">
        <v>0</v>
      </c>
      <c r="BK214" s="48">
        <v>0</v>
      </c>
      <c r="BL214" s="430">
        <v>47.75</v>
      </c>
      <c r="BM214" s="48"/>
      <c r="BN214" s="48"/>
      <c r="BO214" s="48">
        <v>1</v>
      </c>
      <c r="BP214" s="48">
        <v>1</v>
      </c>
      <c r="BQ214" s="48"/>
      <c r="BR214" s="48"/>
      <c r="BS214" s="48"/>
      <c r="BT214" s="48">
        <v>0</v>
      </c>
      <c r="BU214" s="47" t="s">
        <v>1067</v>
      </c>
    </row>
    <row r="215" spans="1:73" x14ac:dyDescent="0.35">
      <c r="A215" s="47" t="s">
        <v>698</v>
      </c>
      <c r="B215" s="47" t="s">
        <v>699</v>
      </c>
      <c r="C215" s="47" t="s">
        <v>56</v>
      </c>
      <c r="D215" s="47" t="s">
        <v>700</v>
      </c>
      <c r="E215" s="427">
        <v>6</v>
      </c>
      <c r="F215" s="427">
        <v>2026</v>
      </c>
      <c r="G215" s="47" t="s">
        <v>131</v>
      </c>
      <c r="H215" s="47" t="s">
        <v>58</v>
      </c>
      <c r="I215" s="47" t="s">
        <v>59</v>
      </c>
      <c r="J215" s="47"/>
      <c r="K215" s="47"/>
      <c r="L215" s="47" t="s">
        <v>98</v>
      </c>
      <c r="M215" s="47" t="s">
        <v>98</v>
      </c>
      <c r="N215" s="47"/>
      <c r="O215" s="369" t="s">
        <v>98</v>
      </c>
      <c r="P215" s="370"/>
      <c r="Q215" s="47" t="s">
        <v>98</v>
      </c>
      <c r="R215" s="47"/>
      <c r="S215" s="47"/>
      <c r="T215" s="47"/>
      <c r="U215" s="47"/>
      <c r="V215" s="369"/>
      <c r="W215" s="370"/>
      <c r="X215" s="47" t="s">
        <v>98</v>
      </c>
      <c r="Y215" s="47" t="s">
        <v>98</v>
      </c>
      <c r="Z215" s="47" t="s">
        <v>98</v>
      </c>
      <c r="AA215" s="47" t="s">
        <v>98</v>
      </c>
      <c r="AB215" s="47"/>
      <c r="AC215" s="369"/>
      <c r="AD215" s="370"/>
      <c r="AE215" s="47"/>
      <c r="AF215" s="47"/>
      <c r="AG215" s="47" t="s">
        <v>98</v>
      </c>
      <c r="AH215" s="47" t="s">
        <v>98</v>
      </c>
      <c r="AI215" s="47" t="s">
        <v>98</v>
      </c>
      <c r="AJ215" s="369"/>
      <c r="AK215" s="370"/>
      <c r="AL215" s="47" t="s">
        <v>98</v>
      </c>
      <c r="AM215" s="47" t="s">
        <v>98</v>
      </c>
      <c r="AN215" s="221"/>
      <c r="AO215" s="48">
        <v>26</v>
      </c>
      <c r="AP215" s="48"/>
      <c r="AQ215" s="48">
        <v>0</v>
      </c>
      <c r="AR215" s="48">
        <v>0</v>
      </c>
      <c r="AS215" s="48"/>
      <c r="AT215" s="48">
        <v>0</v>
      </c>
      <c r="AU215" s="48">
        <v>0</v>
      </c>
      <c r="AV215" s="48">
        <v>0</v>
      </c>
      <c r="AW215" s="48">
        <v>0</v>
      </c>
      <c r="AX215" s="48">
        <v>26</v>
      </c>
      <c r="AY215" s="48">
        <v>38</v>
      </c>
      <c r="AZ215" s="48">
        <v>30</v>
      </c>
      <c r="BA215" s="48">
        <v>94</v>
      </c>
      <c r="BB215" s="48">
        <v>0</v>
      </c>
      <c r="BC215" s="48">
        <v>26</v>
      </c>
      <c r="BD215" s="48">
        <v>0</v>
      </c>
      <c r="BE215" s="48">
        <v>0</v>
      </c>
      <c r="BF215" s="48">
        <v>0</v>
      </c>
      <c r="BG215" s="48">
        <v>0</v>
      </c>
      <c r="BH215" s="48">
        <v>0</v>
      </c>
      <c r="BI215" s="48">
        <v>0</v>
      </c>
      <c r="BJ215" s="48">
        <v>0</v>
      </c>
      <c r="BK215" s="48">
        <v>0</v>
      </c>
      <c r="BL215" s="48">
        <v>26</v>
      </c>
      <c r="BM215" s="48"/>
      <c r="BN215" s="48"/>
      <c r="BO215" s="48"/>
      <c r="BP215" s="48"/>
      <c r="BQ215" s="48"/>
      <c r="BR215" s="48"/>
      <c r="BS215" s="48"/>
      <c r="BT215" s="48">
        <v>0</v>
      </c>
      <c r="BU215" s="47" t="s">
        <v>1068</v>
      </c>
    </row>
    <row r="216" spans="1:73" x14ac:dyDescent="0.35">
      <c r="A216" s="47" t="s">
        <v>788</v>
      </c>
      <c r="B216" s="47" t="s">
        <v>789</v>
      </c>
      <c r="C216" s="47" t="s">
        <v>56</v>
      </c>
      <c r="D216" s="47" t="s">
        <v>790</v>
      </c>
      <c r="E216" s="427">
        <v>6</v>
      </c>
      <c r="F216" s="427">
        <v>2026</v>
      </c>
      <c r="G216" s="47" t="s">
        <v>131</v>
      </c>
      <c r="H216" s="47" t="s">
        <v>58</v>
      </c>
      <c r="I216" s="47" t="s">
        <v>63</v>
      </c>
      <c r="J216" s="47" t="s">
        <v>98</v>
      </c>
      <c r="K216" s="47" t="s">
        <v>98</v>
      </c>
      <c r="L216" s="47"/>
      <c r="M216" s="47" t="s">
        <v>98</v>
      </c>
      <c r="N216" s="47"/>
      <c r="O216" s="369" t="s">
        <v>100</v>
      </c>
      <c r="P216" s="370"/>
      <c r="Q216" s="47" t="s">
        <v>98</v>
      </c>
      <c r="R216" s="47"/>
      <c r="S216" s="47" t="s">
        <v>98</v>
      </c>
      <c r="T216" s="47" t="s">
        <v>98</v>
      </c>
      <c r="U216" s="47"/>
      <c r="V216" s="369"/>
      <c r="W216" s="370"/>
      <c r="X216" s="47"/>
      <c r="Y216" s="47" t="s">
        <v>98</v>
      </c>
      <c r="Z216" s="47" t="s">
        <v>98</v>
      </c>
      <c r="AA216" s="47"/>
      <c r="AB216" s="47" t="s">
        <v>100</v>
      </c>
      <c r="AC216" s="369" t="s">
        <v>108</v>
      </c>
      <c r="AD216" s="370"/>
      <c r="AE216" s="47" t="s">
        <v>98</v>
      </c>
      <c r="AF216" s="47" t="s">
        <v>98</v>
      </c>
      <c r="AG216" s="47"/>
      <c r="AH216" s="47" t="s">
        <v>98</v>
      </c>
      <c r="AI216" s="47" t="s">
        <v>98</v>
      </c>
      <c r="AJ216" s="369" t="s">
        <v>100</v>
      </c>
      <c r="AK216" s="370"/>
      <c r="AL216" s="47"/>
      <c r="AM216" s="47"/>
      <c r="AN216" s="221"/>
      <c r="AO216" s="48">
        <v>36</v>
      </c>
      <c r="AP216" s="48"/>
      <c r="AQ216" s="48">
        <v>0</v>
      </c>
      <c r="AR216" s="48">
        <v>12</v>
      </c>
      <c r="AS216" s="48"/>
      <c r="AT216" s="48">
        <v>0</v>
      </c>
      <c r="AU216" s="48">
        <v>0</v>
      </c>
      <c r="AV216" s="48">
        <v>0</v>
      </c>
      <c r="AW216" s="48">
        <v>0</v>
      </c>
      <c r="AX216" s="48">
        <v>48</v>
      </c>
      <c r="AY216" s="48">
        <v>38</v>
      </c>
      <c r="AZ216" s="48">
        <v>40</v>
      </c>
      <c r="BA216" s="48">
        <v>126</v>
      </c>
      <c r="BB216" s="48">
        <v>0</v>
      </c>
      <c r="BC216" s="48">
        <v>36</v>
      </c>
      <c r="BD216" s="48">
        <v>0</v>
      </c>
      <c r="BE216" s="48">
        <v>12</v>
      </c>
      <c r="BF216" s="48">
        <v>0</v>
      </c>
      <c r="BG216" s="48">
        <v>0</v>
      </c>
      <c r="BH216" s="48">
        <v>0</v>
      </c>
      <c r="BI216" s="48">
        <v>0</v>
      </c>
      <c r="BJ216" s="48">
        <v>0</v>
      </c>
      <c r="BK216" s="48">
        <v>0</v>
      </c>
      <c r="BL216" s="48">
        <v>48</v>
      </c>
      <c r="BM216" s="48"/>
      <c r="BN216" s="48"/>
      <c r="BO216" s="48">
        <v>1</v>
      </c>
      <c r="BP216" s="48">
        <v>1</v>
      </c>
      <c r="BQ216" s="48"/>
      <c r="BR216" s="48"/>
      <c r="BS216" s="48"/>
      <c r="BT216" s="48">
        <v>0</v>
      </c>
      <c r="BU216" s="47" t="s">
        <v>1068</v>
      </c>
    </row>
    <row r="217" spans="1:73" x14ac:dyDescent="0.35">
      <c r="A217" s="47" t="s">
        <v>791</v>
      </c>
      <c r="B217" s="47" t="s">
        <v>72</v>
      </c>
      <c r="C217" s="47" t="s">
        <v>56</v>
      </c>
      <c r="D217" s="47" t="s">
        <v>792</v>
      </c>
      <c r="E217" s="427">
        <v>6</v>
      </c>
      <c r="F217" s="427">
        <v>2026</v>
      </c>
      <c r="G217" s="47" t="s">
        <v>131</v>
      </c>
      <c r="H217" s="47" t="s">
        <v>58</v>
      </c>
      <c r="I217" s="47" t="s">
        <v>59</v>
      </c>
      <c r="J217" s="47"/>
      <c r="K217" s="47"/>
      <c r="L217" s="47" t="s">
        <v>98</v>
      </c>
      <c r="M217" s="47" t="s">
        <v>98</v>
      </c>
      <c r="N217" s="47" t="s">
        <v>98</v>
      </c>
      <c r="O217" s="369" t="s">
        <v>100</v>
      </c>
      <c r="P217" s="370"/>
      <c r="Q217" s="47" t="s">
        <v>98</v>
      </c>
      <c r="R217" s="47" t="s">
        <v>98</v>
      </c>
      <c r="S217" s="47"/>
      <c r="T217" s="47"/>
      <c r="U217" s="47"/>
      <c r="V217" s="369"/>
      <c r="W217" s="370"/>
      <c r="X217" s="47" t="s">
        <v>98</v>
      </c>
      <c r="Y217" s="47" t="s">
        <v>98</v>
      </c>
      <c r="Z217" s="47" t="s">
        <v>98</v>
      </c>
      <c r="AA217" s="47"/>
      <c r="AB217" s="47"/>
      <c r="AC217" s="369"/>
      <c r="AD217" s="370"/>
      <c r="AE217" s="47" t="s">
        <v>98</v>
      </c>
      <c r="AF217" s="47"/>
      <c r="AG217" s="47"/>
      <c r="AH217" s="47"/>
      <c r="AI217" s="47"/>
      <c r="AJ217" s="369"/>
      <c r="AK217" s="370"/>
      <c r="AL217" s="47"/>
      <c r="AM217" s="47"/>
      <c r="AN217" s="221"/>
      <c r="AO217" s="48">
        <v>22</v>
      </c>
      <c r="AP217" s="48"/>
      <c r="AQ217" s="48">
        <v>0</v>
      </c>
      <c r="AR217" s="48">
        <v>0</v>
      </c>
      <c r="AS217" s="48"/>
      <c r="AT217" s="48">
        <v>0</v>
      </c>
      <c r="AU217" s="48">
        <v>0</v>
      </c>
      <c r="AV217" s="48">
        <v>0</v>
      </c>
      <c r="AW217" s="48">
        <v>0</v>
      </c>
      <c r="AX217" s="48">
        <v>22</v>
      </c>
      <c r="AY217" s="48">
        <v>22</v>
      </c>
      <c r="AZ217" s="48">
        <v>32</v>
      </c>
      <c r="BA217" s="48">
        <v>76</v>
      </c>
      <c r="BB217" s="48">
        <v>0</v>
      </c>
      <c r="BC217" s="48">
        <v>22</v>
      </c>
      <c r="BD217" s="48">
        <v>0</v>
      </c>
      <c r="BE217" s="48">
        <v>0</v>
      </c>
      <c r="BF217" s="48">
        <v>0</v>
      </c>
      <c r="BG217" s="48">
        <v>0</v>
      </c>
      <c r="BH217" s="48">
        <v>0</v>
      </c>
      <c r="BI217" s="48">
        <v>0</v>
      </c>
      <c r="BJ217" s="48">
        <v>0</v>
      </c>
      <c r="BK217" s="48">
        <v>0</v>
      </c>
      <c r="BL217" s="48">
        <v>22</v>
      </c>
      <c r="BM217" s="48"/>
      <c r="BN217" s="48"/>
      <c r="BO217" s="48"/>
      <c r="BP217" s="48"/>
      <c r="BQ217" s="48"/>
      <c r="BR217" s="48"/>
      <c r="BS217" s="48"/>
      <c r="BT217" s="48">
        <v>0</v>
      </c>
      <c r="BU217" s="47" t="s">
        <v>1068</v>
      </c>
    </row>
    <row r="218" spans="1:73" x14ac:dyDescent="0.35">
      <c r="A218" s="47" t="s">
        <v>793</v>
      </c>
      <c r="B218" s="47" t="s">
        <v>794</v>
      </c>
      <c r="C218" s="47" t="s">
        <v>56</v>
      </c>
      <c r="D218" s="47" t="s">
        <v>795</v>
      </c>
      <c r="E218" s="427">
        <v>6</v>
      </c>
      <c r="F218" s="427">
        <v>2026</v>
      </c>
      <c r="G218" s="47" t="s">
        <v>131</v>
      </c>
      <c r="H218" s="47" t="s">
        <v>58</v>
      </c>
      <c r="I218" s="47" t="s">
        <v>63</v>
      </c>
      <c r="J218" s="47" t="s">
        <v>98</v>
      </c>
      <c r="K218" s="47" t="s">
        <v>98</v>
      </c>
      <c r="L218" s="47" t="s">
        <v>98</v>
      </c>
      <c r="M218" s="47" t="s">
        <v>98</v>
      </c>
      <c r="N218" s="47" t="s">
        <v>100</v>
      </c>
      <c r="O218" s="369" t="s">
        <v>108</v>
      </c>
      <c r="P218" s="370"/>
      <c r="Q218" s="47" t="s">
        <v>98</v>
      </c>
      <c r="R218" s="47" t="s">
        <v>98</v>
      </c>
      <c r="S218" s="47" t="s">
        <v>98</v>
      </c>
      <c r="T218" s="47" t="s">
        <v>98</v>
      </c>
      <c r="U218" s="47"/>
      <c r="V218" s="369"/>
      <c r="W218" s="370"/>
      <c r="X218" s="47" t="s">
        <v>98</v>
      </c>
      <c r="Y218" s="47"/>
      <c r="Z218" s="47" t="s">
        <v>98</v>
      </c>
      <c r="AA218" s="47" t="s">
        <v>98</v>
      </c>
      <c r="AB218" s="47" t="s">
        <v>98</v>
      </c>
      <c r="AC218" s="369" t="s">
        <v>100</v>
      </c>
      <c r="AD218" s="370"/>
      <c r="AE218" s="47" t="s">
        <v>98</v>
      </c>
      <c r="AF218" s="47" t="s">
        <v>98</v>
      </c>
      <c r="AG218" s="47"/>
      <c r="AH218" s="47" t="s">
        <v>98</v>
      </c>
      <c r="AI218" s="47" t="s">
        <v>98</v>
      </c>
      <c r="AJ218" s="369"/>
      <c r="AK218" s="370"/>
      <c r="AL218" s="47"/>
      <c r="AM218" s="47"/>
      <c r="AN218" s="221"/>
      <c r="AO218" s="48">
        <v>40</v>
      </c>
      <c r="AP218" s="48"/>
      <c r="AQ218" s="48">
        <v>0</v>
      </c>
      <c r="AR218" s="48">
        <v>12</v>
      </c>
      <c r="AS218" s="48"/>
      <c r="AT218" s="48">
        <v>0</v>
      </c>
      <c r="AU218" s="48">
        <v>0</v>
      </c>
      <c r="AV218" s="48">
        <v>0</v>
      </c>
      <c r="AW218" s="48">
        <v>0</v>
      </c>
      <c r="AX218" s="48">
        <v>52</v>
      </c>
      <c r="AY218" s="48">
        <v>54</v>
      </c>
      <c r="AZ218" s="48">
        <v>42</v>
      </c>
      <c r="BA218" s="48">
        <v>148</v>
      </c>
      <c r="BB218" s="48">
        <v>0</v>
      </c>
      <c r="BC218" s="48">
        <v>40</v>
      </c>
      <c r="BD218" s="48">
        <v>0</v>
      </c>
      <c r="BE218" s="48">
        <v>12</v>
      </c>
      <c r="BF218" s="48">
        <v>0</v>
      </c>
      <c r="BG218" s="48">
        <v>0</v>
      </c>
      <c r="BH218" s="48">
        <v>0</v>
      </c>
      <c r="BI218" s="48">
        <v>0</v>
      </c>
      <c r="BJ218" s="48">
        <v>0</v>
      </c>
      <c r="BK218" s="48">
        <v>0</v>
      </c>
      <c r="BL218" s="48">
        <v>52</v>
      </c>
      <c r="BM218" s="48"/>
      <c r="BN218" s="48"/>
      <c r="BO218" s="48">
        <v>1</v>
      </c>
      <c r="BP218" s="48">
        <v>1</v>
      </c>
      <c r="BQ218" s="48"/>
      <c r="BR218" s="48"/>
      <c r="BS218" s="48"/>
      <c r="BT218" s="48">
        <v>0</v>
      </c>
      <c r="BU218" s="47" t="s">
        <v>1067</v>
      </c>
    </row>
    <row r="219" spans="1:73" x14ac:dyDescent="0.35">
      <c r="A219" s="47" t="s">
        <v>796</v>
      </c>
      <c r="B219" s="47" t="s">
        <v>797</v>
      </c>
      <c r="C219" s="47" t="s">
        <v>56</v>
      </c>
      <c r="D219" s="47" t="s">
        <v>798</v>
      </c>
      <c r="E219" s="427">
        <v>6</v>
      </c>
      <c r="F219" s="427">
        <v>2026</v>
      </c>
      <c r="G219" s="47" t="s">
        <v>131</v>
      </c>
      <c r="H219" s="47" t="s">
        <v>58</v>
      </c>
      <c r="I219" s="47" t="s">
        <v>63</v>
      </c>
      <c r="J219" s="47" t="s">
        <v>98</v>
      </c>
      <c r="K219" s="47" t="s">
        <v>98</v>
      </c>
      <c r="L219" s="47" t="s">
        <v>98</v>
      </c>
      <c r="M219" s="47" t="s">
        <v>98</v>
      </c>
      <c r="N219" s="47"/>
      <c r="O219" s="369"/>
      <c r="P219" s="370"/>
      <c r="Q219" s="47" t="s">
        <v>98</v>
      </c>
      <c r="R219" s="47" t="s">
        <v>98</v>
      </c>
      <c r="S219" s="47"/>
      <c r="T219" s="47"/>
      <c r="U219" s="47" t="s">
        <v>98</v>
      </c>
      <c r="V219" s="369" t="s">
        <v>98</v>
      </c>
      <c r="W219" s="370" t="s">
        <v>108</v>
      </c>
      <c r="X219" s="47"/>
      <c r="Y219" s="47"/>
      <c r="Z219" s="47" t="s">
        <v>98</v>
      </c>
      <c r="AA219" s="47" t="s">
        <v>98</v>
      </c>
      <c r="AB219" s="47" t="s">
        <v>98</v>
      </c>
      <c r="AC219" s="369" t="s">
        <v>98</v>
      </c>
      <c r="AD219" s="370"/>
      <c r="AE219" s="47" t="s">
        <v>98</v>
      </c>
      <c r="AF219" s="47" t="s">
        <v>98</v>
      </c>
      <c r="AG219" s="47" t="s">
        <v>98</v>
      </c>
      <c r="AH219" s="47" t="s">
        <v>98</v>
      </c>
      <c r="AI219" s="47"/>
      <c r="AJ219" s="369"/>
      <c r="AK219" s="370"/>
      <c r="AL219" s="47" t="s">
        <v>98</v>
      </c>
      <c r="AM219" s="47" t="s">
        <v>98</v>
      </c>
      <c r="AN219" s="221"/>
      <c r="AO219" s="48">
        <v>36</v>
      </c>
      <c r="AP219" s="48"/>
      <c r="AQ219" s="48">
        <v>0</v>
      </c>
      <c r="AR219" s="48">
        <v>12</v>
      </c>
      <c r="AS219" s="48"/>
      <c r="AT219" s="48">
        <v>0</v>
      </c>
      <c r="AU219" s="48">
        <v>0</v>
      </c>
      <c r="AV219" s="48">
        <v>0</v>
      </c>
      <c r="AW219" s="48">
        <v>0</v>
      </c>
      <c r="AX219" s="48">
        <v>48</v>
      </c>
      <c r="AY219" s="48">
        <v>56</v>
      </c>
      <c r="AZ219" s="48">
        <v>26</v>
      </c>
      <c r="BA219" s="48">
        <v>130</v>
      </c>
      <c r="BB219" s="48">
        <v>0</v>
      </c>
      <c r="BC219" s="48">
        <v>36</v>
      </c>
      <c r="BD219" s="48">
        <v>0</v>
      </c>
      <c r="BE219" s="48">
        <v>12</v>
      </c>
      <c r="BF219" s="48">
        <v>0</v>
      </c>
      <c r="BG219" s="48">
        <v>0</v>
      </c>
      <c r="BH219" s="48">
        <v>0</v>
      </c>
      <c r="BI219" s="48">
        <v>0</v>
      </c>
      <c r="BJ219" s="48">
        <v>0</v>
      </c>
      <c r="BK219" s="48">
        <v>0</v>
      </c>
      <c r="BL219" s="48">
        <v>48</v>
      </c>
      <c r="BM219" s="48"/>
      <c r="BN219" s="48"/>
      <c r="BO219" s="48">
        <v>1</v>
      </c>
      <c r="BP219" s="48">
        <v>1</v>
      </c>
      <c r="BQ219" s="48"/>
      <c r="BR219" s="48"/>
      <c r="BS219" s="48"/>
      <c r="BT219" s="48">
        <v>0</v>
      </c>
      <c r="BU219" s="47" t="s">
        <v>319</v>
      </c>
    </row>
    <row r="220" spans="1:73" x14ac:dyDescent="0.35">
      <c r="A220" s="47" t="s">
        <v>799</v>
      </c>
      <c r="B220" s="47" t="s">
        <v>800</v>
      </c>
      <c r="C220" s="47" t="s">
        <v>56</v>
      </c>
      <c r="D220" s="47" t="s">
        <v>802</v>
      </c>
      <c r="E220" s="427">
        <v>6</v>
      </c>
      <c r="F220" s="427">
        <v>2026</v>
      </c>
      <c r="G220" s="47" t="s">
        <v>131</v>
      </c>
      <c r="H220" s="47" t="s">
        <v>58</v>
      </c>
      <c r="I220" s="47" t="s">
        <v>57</v>
      </c>
      <c r="J220" s="47"/>
      <c r="K220" s="47"/>
      <c r="L220" s="47"/>
      <c r="M220" s="47"/>
      <c r="N220" s="47"/>
      <c r="O220" s="369"/>
      <c r="P220" s="370"/>
      <c r="Q220" s="47"/>
      <c r="R220" s="47"/>
      <c r="S220" s="47"/>
      <c r="T220" s="47"/>
      <c r="U220" s="47"/>
      <c r="V220" s="369"/>
      <c r="W220" s="370"/>
      <c r="X220" s="47"/>
      <c r="Y220" s="47"/>
      <c r="Z220" s="47"/>
      <c r="AA220" s="47"/>
      <c r="AB220" s="47"/>
      <c r="AC220" s="369"/>
      <c r="AD220" s="370"/>
      <c r="AE220" s="47"/>
      <c r="AF220" s="47"/>
      <c r="AG220" s="47"/>
      <c r="AH220" s="47"/>
      <c r="AI220" s="47"/>
      <c r="AJ220" s="369"/>
      <c r="AK220" s="370"/>
      <c r="AL220" s="47"/>
      <c r="AM220" s="47"/>
      <c r="AN220" s="221"/>
      <c r="AO220" s="48">
        <v>0</v>
      </c>
      <c r="AP220" s="48"/>
      <c r="AQ220" s="48">
        <v>0</v>
      </c>
      <c r="AR220" s="48">
        <v>0</v>
      </c>
      <c r="AS220" s="48"/>
      <c r="AT220" s="48">
        <v>0</v>
      </c>
      <c r="AU220" s="48">
        <v>0</v>
      </c>
      <c r="AV220" s="48">
        <v>0</v>
      </c>
      <c r="AW220" s="48">
        <v>0</v>
      </c>
      <c r="AX220" s="48">
        <v>0</v>
      </c>
      <c r="AY220" s="48">
        <v>18</v>
      </c>
      <c r="AZ220" s="48">
        <v>20</v>
      </c>
      <c r="BA220" s="48">
        <v>38</v>
      </c>
      <c r="BB220" s="48">
        <v>0</v>
      </c>
      <c r="BC220" s="48">
        <v>0</v>
      </c>
      <c r="BD220" s="48">
        <v>0</v>
      </c>
      <c r="BE220" s="48">
        <v>0</v>
      </c>
      <c r="BF220" s="48">
        <v>0</v>
      </c>
      <c r="BG220" s="48">
        <v>0</v>
      </c>
      <c r="BH220" s="48">
        <v>0</v>
      </c>
      <c r="BI220" s="48">
        <v>0</v>
      </c>
      <c r="BJ220" s="48">
        <v>0</v>
      </c>
      <c r="BK220" s="48">
        <v>0</v>
      </c>
      <c r="BL220" s="48">
        <v>0</v>
      </c>
      <c r="BM220" s="48"/>
      <c r="BN220" s="48"/>
      <c r="BO220" s="48"/>
      <c r="BP220" s="48"/>
      <c r="BQ220" s="48"/>
      <c r="BR220" s="48"/>
      <c r="BS220" s="48"/>
      <c r="BT220" s="48"/>
      <c r="BU220" s="47" t="s">
        <v>319</v>
      </c>
    </row>
    <row r="221" spans="1:73" x14ac:dyDescent="0.35">
      <c r="A221" s="47" t="s">
        <v>803</v>
      </c>
      <c r="B221" s="47" t="s">
        <v>589</v>
      </c>
      <c r="C221" s="47" t="s">
        <v>56</v>
      </c>
      <c r="D221" s="47" t="s">
        <v>804</v>
      </c>
      <c r="E221" s="427">
        <v>6</v>
      </c>
      <c r="F221" s="427">
        <v>2026</v>
      </c>
      <c r="G221" s="47" t="s">
        <v>131</v>
      </c>
      <c r="H221" s="47" t="s">
        <v>58</v>
      </c>
      <c r="I221" s="47" t="s">
        <v>63</v>
      </c>
      <c r="J221" s="47" t="s">
        <v>1060</v>
      </c>
      <c r="K221" s="47" t="s">
        <v>98</v>
      </c>
      <c r="L221" s="47"/>
      <c r="M221" s="47" t="s">
        <v>98</v>
      </c>
      <c r="N221" s="47" t="s">
        <v>98</v>
      </c>
      <c r="O221" s="369" t="s">
        <v>100</v>
      </c>
      <c r="P221" s="370"/>
      <c r="Q221" s="47" t="s">
        <v>98</v>
      </c>
      <c r="R221" s="47" t="s">
        <v>98</v>
      </c>
      <c r="S221" s="47" t="s">
        <v>98</v>
      </c>
      <c r="T221" s="47" t="s">
        <v>98</v>
      </c>
      <c r="U221" s="47"/>
      <c r="V221" s="369"/>
      <c r="W221" s="370" t="s">
        <v>108</v>
      </c>
      <c r="X221" s="47" t="s">
        <v>97</v>
      </c>
      <c r="Y221" s="47" t="s">
        <v>98</v>
      </c>
      <c r="Z221" s="47"/>
      <c r="AA221" s="47" t="s">
        <v>98</v>
      </c>
      <c r="AB221" s="47" t="s">
        <v>98</v>
      </c>
      <c r="AC221" s="369" t="s">
        <v>100</v>
      </c>
      <c r="AD221" s="370"/>
      <c r="AE221" s="47"/>
      <c r="AF221" s="47" t="s">
        <v>98</v>
      </c>
      <c r="AG221" s="47" t="s">
        <v>98</v>
      </c>
      <c r="AH221" s="47" t="s">
        <v>98</v>
      </c>
      <c r="AI221" s="47"/>
      <c r="AJ221" s="369" t="s">
        <v>100</v>
      </c>
      <c r="AK221" s="370"/>
      <c r="AL221" s="47"/>
      <c r="AM221" s="47"/>
      <c r="AN221" s="221"/>
      <c r="AO221" s="430">
        <v>40.75</v>
      </c>
      <c r="AP221" s="48"/>
      <c r="AQ221" s="48">
        <v>0</v>
      </c>
      <c r="AR221" s="48">
        <v>12</v>
      </c>
      <c r="AS221" s="48"/>
      <c r="AT221" s="48">
        <v>0</v>
      </c>
      <c r="AU221" s="48">
        <v>0</v>
      </c>
      <c r="AV221" s="48">
        <v>0</v>
      </c>
      <c r="AW221" s="48">
        <v>0</v>
      </c>
      <c r="AX221" s="430">
        <v>52.75</v>
      </c>
      <c r="AY221" s="48">
        <v>35</v>
      </c>
      <c r="AZ221" s="48">
        <v>38</v>
      </c>
      <c r="BA221" s="430">
        <v>125.75</v>
      </c>
      <c r="BB221" s="48">
        <v>0</v>
      </c>
      <c r="BC221" s="430">
        <v>40.75</v>
      </c>
      <c r="BD221" s="48">
        <v>0</v>
      </c>
      <c r="BE221" s="48">
        <v>12</v>
      </c>
      <c r="BF221" s="48">
        <v>0</v>
      </c>
      <c r="BG221" s="48">
        <v>0</v>
      </c>
      <c r="BH221" s="48">
        <v>0</v>
      </c>
      <c r="BI221" s="48">
        <v>0</v>
      </c>
      <c r="BJ221" s="48">
        <v>0</v>
      </c>
      <c r="BK221" s="48">
        <v>0</v>
      </c>
      <c r="BL221" s="430">
        <v>52.75</v>
      </c>
      <c r="BM221" s="48"/>
      <c r="BN221" s="48"/>
      <c r="BO221" s="48">
        <v>1</v>
      </c>
      <c r="BP221" s="48">
        <v>1</v>
      </c>
      <c r="BQ221" s="48"/>
      <c r="BR221" s="48"/>
      <c r="BS221" s="48"/>
      <c r="BT221" s="48">
        <v>0</v>
      </c>
      <c r="BU221" s="47" t="s">
        <v>319</v>
      </c>
    </row>
    <row r="222" spans="1:73" x14ac:dyDescent="0.35">
      <c r="A222" s="47" t="s">
        <v>806</v>
      </c>
      <c r="B222" s="47" t="s">
        <v>807</v>
      </c>
      <c r="C222" s="47" t="s">
        <v>56</v>
      </c>
      <c r="D222" s="47" t="s">
        <v>808</v>
      </c>
      <c r="E222" s="427">
        <v>6</v>
      </c>
      <c r="F222" s="427">
        <v>2026</v>
      </c>
      <c r="G222" s="47" t="s">
        <v>131</v>
      </c>
      <c r="H222" s="47" t="s">
        <v>58</v>
      </c>
      <c r="I222" s="47" t="s">
        <v>57</v>
      </c>
      <c r="J222" s="47" t="s">
        <v>98</v>
      </c>
      <c r="K222" s="47" t="s">
        <v>98</v>
      </c>
      <c r="L222" s="47" t="s">
        <v>98</v>
      </c>
      <c r="M222" s="47"/>
      <c r="N222" s="47" t="s">
        <v>98</v>
      </c>
      <c r="O222" s="369" t="s">
        <v>100</v>
      </c>
      <c r="P222" s="370" t="s">
        <v>108</v>
      </c>
      <c r="Q222" s="47" t="s">
        <v>98</v>
      </c>
      <c r="R222" s="47" t="s">
        <v>98</v>
      </c>
      <c r="S222" s="47"/>
      <c r="T222" s="47" t="s">
        <v>98</v>
      </c>
      <c r="U222" s="47" t="s">
        <v>98</v>
      </c>
      <c r="V222" s="369" t="s">
        <v>100</v>
      </c>
      <c r="W222" s="370"/>
      <c r="X222" s="47" t="s">
        <v>98</v>
      </c>
      <c r="Y222" s="47" t="s">
        <v>98</v>
      </c>
      <c r="Z222" s="47"/>
      <c r="AA222" s="47"/>
      <c r="AB222" s="47"/>
      <c r="AC222" s="369"/>
      <c r="AD222" s="370"/>
      <c r="AE222" s="47"/>
      <c r="AF222" s="47"/>
      <c r="AG222" s="47"/>
      <c r="AH222" s="47"/>
      <c r="AI222" s="47"/>
      <c r="AJ222" s="369"/>
      <c r="AK222" s="370"/>
      <c r="AL222" s="47" t="s">
        <v>98</v>
      </c>
      <c r="AM222" s="47" t="s">
        <v>98</v>
      </c>
      <c r="AN222" s="221"/>
      <c r="AO222" s="48">
        <v>32</v>
      </c>
      <c r="AP222" s="48"/>
      <c r="AQ222" s="48">
        <v>0</v>
      </c>
      <c r="AR222" s="48">
        <v>12</v>
      </c>
      <c r="AS222" s="48"/>
      <c r="AT222" s="48">
        <v>0</v>
      </c>
      <c r="AU222" s="48">
        <v>0</v>
      </c>
      <c r="AV222" s="48">
        <v>0</v>
      </c>
      <c r="AW222" s="48">
        <v>0</v>
      </c>
      <c r="AX222" s="48">
        <v>44</v>
      </c>
      <c r="AY222" s="430">
        <v>47.25</v>
      </c>
      <c r="AZ222" s="48">
        <v>32</v>
      </c>
      <c r="BA222" s="430">
        <v>123.25</v>
      </c>
      <c r="BB222" s="48">
        <v>0</v>
      </c>
      <c r="BC222" s="48">
        <v>32</v>
      </c>
      <c r="BD222" s="48">
        <v>0</v>
      </c>
      <c r="BE222" s="48">
        <v>12</v>
      </c>
      <c r="BF222" s="48">
        <v>0</v>
      </c>
      <c r="BG222" s="48">
        <v>0</v>
      </c>
      <c r="BH222" s="48">
        <v>0</v>
      </c>
      <c r="BI222" s="48">
        <v>0</v>
      </c>
      <c r="BJ222" s="48">
        <v>0</v>
      </c>
      <c r="BK222" s="48">
        <v>0</v>
      </c>
      <c r="BL222" s="48">
        <v>44</v>
      </c>
      <c r="BM222" s="48"/>
      <c r="BN222" s="48"/>
      <c r="BO222" s="48">
        <v>1</v>
      </c>
      <c r="BP222" s="48">
        <v>1</v>
      </c>
      <c r="BQ222" s="48"/>
      <c r="BR222" s="48"/>
      <c r="BS222" s="48"/>
      <c r="BT222" s="48">
        <v>0</v>
      </c>
      <c r="BU222" s="47" t="s">
        <v>1067</v>
      </c>
    </row>
    <row r="223" spans="1:73" x14ac:dyDescent="0.35">
      <c r="A223" s="47" t="s">
        <v>809</v>
      </c>
      <c r="B223" s="47" t="s">
        <v>810</v>
      </c>
      <c r="C223" s="47" t="s">
        <v>56</v>
      </c>
      <c r="D223" s="47" t="s">
        <v>811</v>
      </c>
      <c r="E223" s="427">
        <v>6</v>
      </c>
      <c r="F223" s="427">
        <v>2026</v>
      </c>
      <c r="G223" s="47" t="s">
        <v>131</v>
      </c>
      <c r="H223" s="47" t="s">
        <v>58</v>
      </c>
      <c r="I223" s="47" t="s">
        <v>67</v>
      </c>
      <c r="J223" s="47" t="s">
        <v>98</v>
      </c>
      <c r="K223" s="47" t="s">
        <v>98</v>
      </c>
      <c r="L223" s="47"/>
      <c r="M223" s="47"/>
      <c r="N223" s="47" t="s">
        <v>100</v>
      </c>
      <c r="O223" s="369" t="s">
        <v>108</v>
      </c>
      <c r="P223" s="370"/>
      <c r="Q223" s="47" t="s">
        <v>98</v>
      </c>
      <c r="R223" s="47" t="s">
        <v>98</v>
      </c>
      <c r="S223" s="47" t="s">
        <v>98</v>
      </c>
      <c r="T223" s="47" t="s">
        <v>98</v>
      </c>
      <c r="U223" s="47" t="s">
        <v>100</v>
      </c>
      <c r="V223" s="369" t="s">
        <v>108</v>
      </c>
      <c r="W223" s="370"/>
      <c r="X223" s="47" t="s">
        <v>98</v>
      </c>
      <c r="Y223" s="47" t="s">
        <v>98</v>
      </c>
      <c r="Z223" s="47" t="s">
        <v>98</v>
      </c>
      <c r="AA223" s="47" t="s">
        <v>98</v>
      </c>
      <c r="AB223" s="47" t="s">
        <v>100</v>
      </c>
      <c r="AC223" s="369"/>
      <c r="AD223" s="370"/>
      <c r="AE223" s="47" t="s">
        <v>98</v>
      </c>
      <c r="AF223" s="47" t="s">
        <v>98</v>
      </c>
      <c r="AG223" s="47" t="s">
        <v>98</v>
      </c>
      <c r="AH223" s="47" t="s">
        <v>98</v>
      </c>
      <c r="AI223" s="47"/>
      <c r="AJ223" s="369" t="s">
        <v>100</v>
      </c>
      <c r="AK223" s="370"/>
      <c r="AL223" s="47"/>
      <c r="AM223" s="47" t="s">
        <v>98</v>
      </c>
      <c r="AN223" s="221"/>
      <c r="AO223" s="48">
        <v>46</v>
      </c>
      <c r="AP223" s="48"/>
      <c r="AQ223" s="48">
        <v>0</v>
      </c>
      <c r="AR223" s="48">
        <v>16</v>
      </c>
      <c r="AS223" s="48"/>
      <c r="AT223" s="48">
        <v>8</v>
      </c>
      <c r="AU223" s="48">
        <v>0</v>
      </c>
      <c r="AV223" s="48">
        <v>0</v>
      </c>
      <c r="AW223" s="48">
        <v>0</v>
      </c>
      <c r="AX223" s="48">
        <v>70</v>
      </c>
      <c r="AY223" s="48">
        <v>38</v>
      </c>
      <c r="AZ223" s="48">
        <v>44</v>
      </c>
      <c r="BA223" s="48">
        <v>152</v>
      </c>
      <c r="BB223" s="48">
        <v>0</v>
      </c>
      <c r="BC223" s="48">
        <v>46</v>
      </c>
      <c r="BD223" s="48">
        <v>0</v>
      </c>
      <c r="BE223" s="48">
        <v>16</v>
      </c>
      <c r="BF223" s="48">
        <v>0</v>
      </c>
      <c r="BG223" s="48">
        <v>0</v>
      </c>
      <c r="BH223" s="48">
        <v>8</v>
      </c>
      <c r="BI223" s="48">
        <v>0</v>
      </c>
      <c r="BJ223" s="48">
        <v>0</v>
      </c>
      <c r="BK223" s="48">
        <v>0</v>
      </c>
      <c r="BL223" s="48">
        <v>70</v>
      </c>
      <c r="BM223" s="48"/>
      <c r="BN223" s="48"/>
      <c r="BO223" s="48">
        <v>3</v>
      </c>
      <c r="BP223" s="48">
        <v>2</v>
      </c>
      <c r="BQ223" s="48"/>
      <c r="BR223" s="48"/>
      <c r="BS223" s="48"/>
      <c r="BT223" s="48">
        <v>0</v>
      </c>
      <c r="BU223" s="47" t="s">
        <v>1068</v>
      </c>
    </row>
    <row r="224" spans="1:73" x14ac:dyDescent="0.35">
      <c r="A224" s="47" t="s">
        <v>812</v>
      </c>
      <c r="B224" s="47" t="s">
        <v>813</v>
      </c>
      <c r="C224" s="47" t="s">
        <v>56</v>
      </c>
      <c r="D224" s="47" t="s">
        <v>814</v>
      </c>
      <c r="E224" s="427">
        <v>6</v>
      </c>
      <c r="F224" s="427">
        <v>2026</v>
      </c>
      <c r="G224" s="47" t="s">
        <v>131</v>
      </c>
      <c r="H224" s="47" t="s">
        <v>58</v>
      </c>
      <c r="I224" s="47" t="s">
        <v>59</v>
      </c>
      <c r="J224" s="47" t="s">
        <v>98</v>
      </c>
      <c r="K224" s="47" t="s">
        <v>98</v>
      </c>
      <c r="L224" s="47"/>
      <c r="M224" s="47" t="s">
        <v>98</v>
      </c>
      <c r="N224" s="47" t="s">
        <v>98</v>
      </c>
      <c r="O224" s="369" t="s">
        <v>100</v>
      </c>
      <c r="P224" s="370"/>
      <c r="Q224" s="47" t="s">
        <v>98</v>
      </c>
      <c r="R224" s="47" t="s">
        <v>98</v>
      </c>
      <c r="S224" s="47" t="s">
        <v>98</v>
      </c>
      <c r="T224" s="47"/>
      <c r="U224" s="47" t="s">
        <v>98</v>
      </c>
      <c r="V224" s="369" t="s">
        <v>100</v>
      </c>
      <c r="W224" s="370"/>
      <c r="X224" s="47" t="s">
        <v>98</v>
      </c>
      <c r="Y224" s="47" t="s">
        <v>98</v>
      </c>
      <c r="Z224" s="47"/>
      <c r="AA224" s="47" t="s">
        <v>98</v>
      </c>
      <c r="AB224" s="47" t="s">
        <v>98</v>
      </c>
      <c r="AC224" s="369" t="s">
        <v>100</v>
      </c>
      <c r="AD224" s="370"/>
      <c r="AE224" s="47" t="s">
        <v>98</v>
      </c>
      <c r="AF224" s="47"/>
      <c r="AG224" s="47"/>
      <c r="AH224" s="47"/>
      <c r="AI224" s="47"/>
      <c r="AJ224" s="369"/>
      <c r="AK224" s="370"/>
      <c r="AL224" s="47" t="s">
        <v>98</v>
      </c>
      <c r="AM224" s="47" t="s">
        <v>98</v>
      </c>
      <c r="AN224" s="221"/>
      <c r="AO224" s="48">
        <v>42</v>
      </c>
      <c r="AP224" s="48"/>
      <c r="AQ224" s="48">
        <v>0</v>
      </c>
      <c r="AR224" s="48">
        <v>0</v>
      </c>
      <c r="AS224" s="48"/>
      <c r="AT224" s="48">
        <v>0</v>
      </c>
      <c r="AU224" s="48">
        <v>0</v>
      </c>
      <c r="AV224" s="48">
        <v>0</v>
      </c>
      <c r="AW224" s="48">
        <v>0</v>
      </c>
      <c r="AX224" s="48">
        <v>42</v>
      </c>
      <c r="AY224" s="48">
        <v>50</v>
      </c>
      <c r="AZ224" s="48">
        <v>40</v>
      </c>
      <c r="BA224" s="48">
        <v>132</v>
      </c>
      <c r="BB224" s="48">
        <v>0</v>
      </c>
      <c r="BC224" s="48">
        <v>42</v>
      </c>
      <c r="BD224" s="48">
        <v>0</v>
      </c>
      <c r="BE224" s="48">
        <v>0</v>
      </c>
      <c r="BF224" s="48">
        <v>0</v>
      </c>
      <c r="BG224" s="48">
        <v>0</v>
      </c>
      <c r="BH224" s="48">
        <v>0</v>
      </c>
      <c r="BI224" s="48">
        <v>0</v>
      </c>
      <c r="BJ224" s="48">
        <v>0</v>
      </c>
      <c r="BK224" s="48">
        <v>0</v>
      </c>
      <c r="BL224" s="48">
        <v>42</v>
      </c>
      <c r="BM224" s="48"/>
      <c r="BN224" s="48"/>
      <c r="BO224" s="48"/>
      <c r="BP224" s="48"/>
      <c r="BQ224" s="48"/>
      <c r="BR224" s="48"/>
      <c r="BS224" s="48"/>
      <c r="BT224" s="48">
        <v>0</v>
      </c>
      <c r="BU224" s="47" t="s">
        <v>1068</v>
      </c>
    </row>
    <row r="225" spans="1:73" x14ac:dyDescent="0.35">
      <c r="A225" s="47" t="s">
        <v>815</v>
      </c>
      <c r="B225" s="47" t="s">
        <v>816</v>
      </c>
      <c r="C225" s="47" t="s">
        <v>56</v>
      </c>
      <c r="D225" s="47" t="s">
        <v>817</v>
      </c>
      <c r="E225" s="427">
        <v>6</v>
      </c>
      <c r="F225" s="427">
        <v>2026</v>
      </c>
      <c r="G225" s="47" t="s">
        <v>131</v>
      </c>
      <c r="H225" s="47" t="s">
        <v>58</v>
      </c>
      <c r="I225" s="47" t="s">
        <v>57</v>
      </c>
      <c r="J225" s="47"/>
      <c r="K225" s="47" t="s">
        <v>98</v>
      </c>
      <c r="L225" s="47" t="s">
        <v>98</v>
      </c>
      <c r="M225" s="47"/>
      <c r="N225" s="47"/>
      <c r="O225" s="369"/>
      <c r="P225" s="370"/>
      <c r="Q225" s="47"/>
      <c r="R225" s="47" t="s">
        <v>98</v>
      </c>
      <c r="S225" s="47" t="s">
        <v>98</v>
      </c>
      <c r="T225" s="47" t="s">
        <v>98</v>
      </c>
      <c r="U225" s="47" t="s">
        <v>100</v>
      </c>
      <c r="V225" s="369" t="s">
        <v>108</v>
      </c>
      <c r="W225" s="370"/>
      <c r="X225" s="47" t="s">
        <v>98</v>
      </c>
      <c r="Y225" s="47" t="s">
        <v>98</v>
      </c>
      <c r="Z225" s="47" t="s">
        <v>98</v>
      </c>
      <c r="AA225" s="47" t="s">
        <v>98</v>
      </c>
      <c r="AB225" s="47"/>
      <c r="AC225" s="369" t="s">
        <v>108</v>
      </c>
      <c r="AD225" s="370"/>
      <c r="AE225" s="47"/>
      <c r="AF225" s="47"/>
      <c r="AG225" s="47"/>
      <c r="AH225" s="47"/>
      <c r="AI225" s="47"/>
      <c r="AJ225" s="369"/>
      <c r="AK225" s="370"/>
      <c r="AL225" s="47"/>
      <c r="AM225" s="47"/>
      <c r="AN225" s="221"/>
      <c r="AO225" s="48">
        <v>22</v>
      </c>
      <c r="AP225" s="48"/>
      <c r="AQ225" s="48">
        <v>0</v>
      </c>
      <c r="AR225" s="48">
        <v>16</v>
      </c>
      <c r="AS225" s="48"/>
      <c r="AT225" s="48">
        <v>8</v>
      </c>
      <c r="AU225" s="48">
        <v>0</v>
      </c>
      <c r="AV225" s="48">
        <v>0</v>
      </c>
      <c r="AW225" s="48">
        <v>0</v>
      </c>
      <c r="AX225" s="48">
        <v>46</v>
      </c>
      <c r="AY225" s="48">
        <v>58</v>
      </c>
      <c r="AZ225" s="48">
        <v>40</v>
      </c>
      <c r="BA225" s="48">
        <v>144</v>
      </c>
      <c r="BB225" s="48">
        <v>0</v>
      </c>
      <c r="BC225" s="48">
        <v>22</v>
      </c>
      <c r="BD225" s="48">
        <v>0</v>
      </c>
      <c r="BE225" s="48">
        <v>16</v>
      </c>
      <c r="BF225" s="48">
        <v>0</v>
      </c>
      <c r="BG225" s="48">
        <v>0</v>
      </c>
      <c r="BH225" s="48">
        <v>8</v>
      </c>
      <c r="BI225" s="48">
        <v>0</v>
      </c>
      <c r="BJ225" s="48">
        <v>0</v>
      </c>
      <c r="BK225" s="48">
        <v>0</v>
      </c>
      <c r="BL225" s="48">
        <v>46</v>
      </c>
      <c r="BM225" s="48"/>
      <c r="BN225" s="48"/>
      <c r="BO225" s="48">
        <v>3</v>
      </c>
      <c r="BP225" s="48">
        <v>2</v>
      </c>
      <c r="BQ225" s="48"/>
      <c r="BR225" s="48"/>
      <c r="BS225" s="48"/>
      <c r="BT225" s="48">
        <v>0</v>
      </c>
      <c r="BU225" s="47" t="s">
        <v>1068</v>
      </c>
    </row>
    <row r="226" spans="1:73" x14ac:dyDescent="0.35">
      <c r="A226" s="47" t="s">
        <v>818</v>
      </c>
      <c r="B226" s="47" t="s">
        <v>819</v>
      </c>
      <c r="C226" s="47" t="s">
        <v>56</v>
      </c>
      <c r="D226" s="47" t="s">
        <v>820</v>
      </c>
      <c r="E226" s="427">
        <v>6</v>
      </c>
      <c r="F226" s="427">
        <v>2026</v>
      </c>
      <c r="G226" s="47" t="s">
        <v>131</v>
      </c>
      <c r="H226" s="47" t="s">
        <v>58</v>
      </c>
      <c r="I226" s="47" t="s">
        <v>63</v>
      </c>
      <c r="J226" s="47" t="s">
        <v>98</v>
      </c>
      <c r="K226" s="47" t="s">
        <v>98</v>
      </c>
      <c r="L226" s="47" t="s">
        <v>98</v>
      </c>
      <c r="M226" s="47" t="s">
        <v>98</v>
      </c>
      <c r="N226" s="47"/>
      <c r="O226" s="369" t="s">
        <v>100</v>
      </c>
      <c r="P226" s="370"/>
      <c r="Q226" s="47" t="s">
        <v>98</v>
      </c>
      <c r="R226" s="47" t="s">
        <v>98</v>
      </c>
      <c r="S226" s="47" t="s">
        <v>98</v>
      </c>
      <c r="T226" s="47" t="s">
        <v>98</v>
      </c>
      <c r="U226" s="47" t="s">
        <v>100</v>
      </c>
      <c r="V226" s="369"/>
      <c r="W226" s="370" t="s">
        <v>108</v>
      </c>
      <c r="X226" s="47" t="s">
        <v>98</v>
      </c>
      <c r="Y226" s="47" t="s">
        <v>98</v>
      </c>
      <c r="Z226" s="47" t="s">
        <v>98</v>
      </c>
      <c r="AA226" s="47" t="s">
        <v>98</v>
      </c>
      <c r="AB226" s="47" t="s">
        <v>100</v>
      </c>
      <c r="AC226" s="369" t="s">
        <v>108</v>
      </c>
      <c r="AD226" s="370"/>
      <c r="AE226" s="47" t="s">
        <v>98</v>
      </c>
      <c r="AF226" s="47" t="s">
        <v>98</v>
      </c>
      <c r="AG226" s="47" t="s">
        <v>98</v>
      </c>
      <c r="AH226" s="47"/>
      <c r="AI226" s="47" t="s">
        <v>98</v>
      </c>
      <c r="AJ226" s="369" t="s">
        <v>100</v>
      </c>
      <c r="AK226" s="370"/>
      <c r="AL226" s="47"/>
      <c r="AM226" s="47"/>
      <c r="AN226" s="221"/>
      <c r="AO226" s="48">
        <v>48</v>
      </c>
      <c r="AP226" s="48"/>
      <c r="AQ226" s="48">
        <v>0</v>
      </c>
      <c r="AR226" s="48">
        <v>16</v>
      </c>
      <c r="AS226" s="48"/>
      <c r="AT226" s="48">
        <v>8</v>
      </c>
      <c r="AU226" s="48">
        <v>0</v>
      </c>
      <c r="AV226" s="48">
        <v>0</v>
      </c>
      <c r="AW226" s="48">
        <v>0</v>
      </c>
      <c r="AX226" s="48">
        <v>72</v>
      </c>
      <c r="AY226" s="48">
        <v>30</v>
      </c>
      <c r="AZ226" s="48">
        <v>44</v>
      </c>
      <c r="BA226" s="48">
        <v>146</v>
      </c>
      <c r="BB226" s="48">
        <v>0</v>
      </c>
      <c r="BC226" s="48">
        <v>48</v>
      </c>
      <c r="BD226" s="48">
        <v>0</v>
      </c>
      <c r="BE226" s="48">
        <v>16</v>
      </c>
      <c r="BF226" s="48">
        <v>0</v>
      </c>
      <c r="BG226" s="48">
        <v>0</v>
      </c>
      <c r="BH226" s="48">
        <v>8</v>
      </c>
      <c r="BI226" s="48">
        <v>0</v>
      </c>
      <c r="BJ226" s="48">
        <v>0</v>
      </c>
      <c r="BK226" s="48">
        <v>0</v>
      </c>
      <c r="BL226" s="48">
        <v>72</v>
      </c>
      <c r="BM226" s="48"/>
      <c r="BN226" s="48"/>
      <c r="BO226" s="48">
        <v>3</v>
      </c>
      <c r="BP226" s="48">
        <v>2</v>
      </c>
      <c r="BQ226" s="48"/>
      <c r="BR226" s="48"/>
      <c r="BS226" s="48"/>
      <c r="BT226" s="48">
        <v>0</v>
      </c>
      <c r="BU226" s="47" t="s">
        <v>319</v>
      </c>
    </row>
    <row r="227" spans="1:73" x14ac:dyDescent="0.35">
      <c r="A227" s="47" t="s">
        <v>830</v>
      </c>
      <c r="B227" s="47" t="s">
        <v>831</v>
      </c>
      <c r="C227" s="47" t="s">
        <v>56</v>
      </c>
      <c r="D227" s="47" t="s">
        <v>832</v>
      </c>
      <c r="E227" s="427">
        <v>6</v>
      </c>
      <c r="F227" s="427">
        <v>2026</v>
      </c>
      <c r="G227" s="47" t="s">
        <v>131</v>
      </c>
      <c r="H227" s="47" t="s">
        <v>58</v>
      </c>
      <c r="I227" s="47" t="s">
        <v>57</v>
      </c>
      <c r="J227" s="47" t="s">
        <v>98</v>
      </c>
      <c r="K227" s="47" t="s">
        <v>98</v>
      </c>
      <c r="L227" s="47" t="s">
        <v>98</v>
      </c>
      <c r="M227" s="47"/>
      <c r="N227" s="47"/>
      <c r="O227" s="369"/>
      <c r="P227" s="370"/>
      <c r="Q227" s="47" t="s">
        <v>98</v>
      </c>
      <c r="R227" s="47" t="s">
        <v>98</v>
      </c>
      <c r="S227" s="47" t="s">
        <v>98</v>
      </c>
      <c r="T227" s="47" t="s">
        <v>98</v>
      </c>
      <c r="U227" s="47" t="s">
        <v>100</v>
      </c>
      <c r="V227" s="369" t="s">
        <v>108</v>
      </c>
      <c r="W227" s="370"/>
      <c r="X227" s="47" t="s">
        <v>98</v>
      </c>
      <c r="Y227" s="47" t="s">
        <v>98</v>
      </c>
      <c r="Z227" s="47" t="s">
        <v>98</v>
      </c>
      <c r="AA227" s="47" t="s">
        <v>98</v>
      </c>
      <c r="AB227" s="47" t="s">
        <v>100</v>
      </c>
      <c r="AC227" s="369" t="s">
        <v>108</v>
      </c>
      <c r="AD227" s="370"/>
      <c r="AE227" s="47" t="s">
        <v>98</v>
      </c>
      <c r="AF227" s="47"/>
      <c r="AG227" s="47"/>
      <c r="AH227" s="47"/>
      <c r="AI227" s="47"/>
      <c r="AJ227" s="369"/>
      <c r="AK227" s="370"/>
      <c r="AL227" s="47"/>
      <c r="AM227" s="47"/>
      <c r="AN227" s="221"/>
      <c r="AO227" s="48">
        <v>32</v>
      </c>
      <c r="AP227" s="48"/>
      <c r="AQ227" s="48">
        <v>0</v>
      </c>
      <c r="AR227" s="48">
        <v>16</v>
      </c>
      <c r="AS227" s="48"/>
      <c r="AT227" s="48">
        <v>8</v>
      </c>
      <c r="AU227" s="48">
        <v>0</v>
      </c>
      <c r="AV227" s="48">
        <v>0</v>
      </c>
      <c r="AW227" s="48">
        <v>0</v>
      </c>
      <c r="AX227" s="48">
        <v>56</v>
      </c>
      <c r="AY227" s="48">
        <v>30</v>
      </c>
      <c r="AZ227" s="48">
        <v>40</v>
      </c>
      <c r="BA227" s="48">
        <v>126</v>
      </c>
      <c r="BB227" s="48">
        <v>0</v>
      </c>
      <c r="BC227" s="48">
        <v>32</v>
      </c>
      <c r="BD227" s="48">
        <v>0</v>
      </c>
      <c r="BE227" s="48">
        <v>16</v>
      </c>
      <c r="BF227" s="48">
        <v>0</v>
      </c>
      <c r="BG227" s="48">
        <v>0</v>
      </c>
      <c r="BH227" s="48">
        <v>8</v>
      </c>
      <c r="BI227" s="48">
        <v>0</v>
      </c>
      <c r="BJ227" s="48">
        <v>0</v>
      </c>
      <c r="BK227" s="48">
        <v>0</v>
      </c>
      <c r="BL227" s="48">
        <v>56</v>
      </c>
      <c r="BM227" s="48"/>
      <c r="BN227" s="48"/>
      <c r="BO227" s="48">
        <v>3</v>
      </c>
      <c r="BP227" s="48">
        <v>2</v>
      </c>
      <c r="BQ227" s="48"/>
      <c r="BR227" s="48"/>
      <c r="BS227" s="48"/>
      <c r="BT227" s="48">
        <v>0</v>
      </c>
      <c r="BU227" s="47" t="s">
        <v>1067</v>
      </c>
    </row>
    <row r="228" spans="1:73" x14ac:dyDescent="0.35">
      <c r="A228" s="47" t="s">
        <v>743</v>
      </c>
      <c r="B228" s="47" t="s">
        <v>744</v>
      </c>
      <c r="C228" s="47" t="s">
        <v>56</v>
      </c>
      <c r="D228" s="47" t="s">
        <v>745</v>
      </c>
      <c r="E228" s="427">
        <v>6</v>
      </c>
      <c r="F228" s="427">
        <v>2026</v>
      </c>
      <c r="G228" s="47" t="s">
        <v>131</v>
      </c>
      <c r="H228" s="47" t="s">
        <v>58</v>
      </c>
      <c r="I228" s="47" t="s">
        <v>63</v>
      </c>
      <c r="J228" s="47" t="s">
        <v>98</v>
      </c>
      <c r="K228" s="47" t="s">
        <v>98</v>
      </c>
      <c r="L228" s="47" t="s">
        <v>98</v>
      </c>
      <c r="M228" s="47"/>
      <c r="N228" s="47"/>
      <c r="O228" s="369"/>
      <c r="P228" s="370"/>
      <c r="Q228" s="47" t="s">
        <v>98</v>
      </c>
      <c r="R228" s="47" t="s">
        <v>98</v>
      </c>
      <c r="S228" s="47" t="s">
        <v>98</v>
      </c>
      <c r="T228" s="47" t="s">
        <v>98</v>
      </c>
      <c r="U228" s="47"/>
      <c r="V228" s="369" t="s">
        <v>100</v>
      </c>
      <c r="W228" s="370"/>
      <c r="X228" s="47" t="s">
        <v>98</v>
      </c>
      <c r="Y228" s="47"/>
      <c r="Z228" s="47" t="s">
        <v>98</v>
      </c>
      <c r="AA228" s="47" t="s">
        <v>98</v>
      </c>
      <c r="AB228" s="47" t="s">
        <v>98</v>
      </c>
      <c r="AC228" s="369" t="s">
        <v>100</v>
      </c>
      <c r="AD228" s="370"/>
      <c r="AE228" s="47"/>
      <c r="AF228" s="47"/>
      <c r="AG228" s="47"/>
      <c r="AH228" s="47"/>
      <c r="AI228" s="47"/>
      <c r="AJ228" s="369"/>
      <c r="AK228" s="370"/>
      <c r="AL228" s="47" t="s">
        <v>98</v>
      </c>
      <c r="AM228" s="47" t="s">
        <v>98</v>
      </c>
      <c r="AN228" s="221"/>
      <c r="AO228" s="48">
        <v>34</v>
      </c>
      <c r="AP228" s="48"/>
      <c r="AQ228" s="48">
        <v>0</v>
      </c>
      <c r="AR228" s="48">
        <v>0</v>
      </c>
      <c r="AS228" s="48"/>
      <c r="AT228" s="48">
        <v>0</v>
      </c>
      <c r="AU228" s="48">
        <v>0</v>
      </c>
      <c r="AV228" s="48">
        <v>0</v>
      </c>
      <c r="AW228" s="48">
        <v>0</v>
      </c>
      <c r="AX228" s="48">
        <v>34</v>
      </c>
      <c r="AY228" s="48">
        <v>48</v>
      </c>
      <c r="AZ228" s="48">
        <v>44</v>
      </c>
      <c r="BA228" s="48">
        <v>126</v>
      </c>
      <c r="BB228" s="48">
        <v>0</v>
      </c>
      <c r="BC228" s="48">
        <v>34</v>
      </c>
      <c r="BD228" s="48">
        <v>0</v>
      </c>
      <c r="BE228" s="48">
        <v>0</v>
      </c>
      <c r="BF228" s="48">
        <v>0</v>
      </c>
      <c r="BG228" s="48">
        <v>0</v>
      </c>
      <c r="BH228" s="48">
        <v>0</v>
      </c>
      <c r="BI228" s="48">
        <v>0</v>
      </c>
      <c r="BJ228" s="48">
        <v>0</v>
      </c>
      <c r="BK228" s="48">
        <v>0</v>
      </c>
      <c r="BL228" s="48">
        <v>34</v>
      </c>
      <c r="BM228" s="48"/>
      <c r="BN228" s="48"/>
      <c r="BO228" s="48"/>
      <c r="BP228" s="48"/>
      <c r="BQ228" s="48"/>
      <c r="BR228" s="48"/>
      <c r="BS228" s="48"/>
      <c r="BT228" s="48">
        <v>0</v>
      </c>
      <c r="BU228" s="47" t="s">
        <v>1068</v>
      </c>
    </row>
    <row r="229" spans="1:73" x14ac:dyDescent="0.35">
      <c r="A229" s="47" t="s">
        <v>746</v>
      </c>
      <c r="B229" s="47" t="s">
        <v>747</v>
      </c>
      <c r="C229" s="47" t="s">
        <v>56</v>
      </c>
      <c r="D229" s="47" t="s">
        <v>748</v>
      </c>
      <c r="E229" s="427">
        <v>6</v>
      </c>
      <c r="F229" s="427">
        <v>2026</v>
      </c>
      <c r="G229" s="47" t="s">
        <v>131</v>
      </c>
      <c r="H229" s="47" t="s">
        <v>58</v>
      </c>
      <c r="I229" s="47" t="s">
        <v>63</v>
      </c>
      <c r="J229" s="47"/>
      <c r="K229" s="47" t="s">
        <v>98</v>
      </c>
      <c r="L229" s="47"/>
      <c r="M229" s="47" t="s">
        <v>98</v>
      </c>
      <c r="N229" s="47" t="s">
        <v>98</v>
      </c>
      <c r="O229" s="369"/>
      <c r="P229" s="370"/>
      <c r="Q229" s="47" t="s">
        <v>98</v>
      </c>
      <c r="R229" s="47"/>
      <c r="S229" s="47" t="s">
        <v>98</v>
      </c>
      <c r="T229" s="47" t="s">
        <v>98</v>
      </c>
      <c r="U229" s="47" t="s">
        <v>98</v>
      </c>
      <c r="V229" s="369" t="s">
        <v>100</v>
      </c>
      <c r="W229" s="370" t="s">
        <v>108</v>
      </c>
      <c r="X229" s="47" t="s">
        <v>98</v>
      </c>
      <c r="Y229" s="47" t="s">
        <v>98</v>
      </c>
      <c r="Z229" s="47"/>
      <c r="AA229" s="47" t="s">
        <v>98</v>
      </c>
      <c r="AB229" s="47" t="s">
        <v>98</v>
      </c>
      <c r="AC229" s="369" t="s">
        <v>100</v>
      </c>
      <c r="AD229" s="370"/>
      <c r="AE229" s="47"/>
      <c r="AF229" s="47"/>
      <c r="AG229" s="47" t="s">
        <v>98</v>
      </c>
      <c r="AH229" s="47" t="s">
        <v>98</v>
      </c>
      <c r="AI229" s="47" t="s">
        <v>98</v>
      </c>
      <c r="AJ229" s="369" t="s">
        <v>100</v>
      </c>
      <c r="AK229" s="370" t="s">
        <v>108</v>
      </c>
      <c r="AL229" s="47"/>
      <c r="AM229" s="47"/>
      <c r="AN229" s="221"/>
      <c r="AO229" s="48">
        <v>40</v>
      </c>
      <c r="AP229" s="48"/>
      <c r="AQ229" s="48">
        <v>0</v>
      </c>
      <c r="AR229" s="48">
        <v>24</v>
      </c>
      <c r="AS229" s="48"/>
      <c r="AT229" s="48">
        <v>0</v>
      </c>
      <c r="AU229" s="48">
        <v>0</v>
      </c>
      <c r="AV229" s="48">
        <v>0</v>
      </c>
      <c r="AW229" s="48">
        <v>0</v>
      </c>
      <c r="AX229" s="48">
        <v>64</v>
      </c>
      <c r="AY229" s="48">
        <v>36</v>
      </c>
      <c r="AZ229" s="48">
        <v>42</v>
      </c>
      <c r="BA229" s="48">
        <v>142</v>
      </c>
      <c r="BB229" s="48">
        <v>0</v>
      </c>
      <c r="BC229" s="48">
        <v>40</v>
      </c>
      <c r="BD229" s="48">
        <v>0</v>
      </c>
      <c r="BE229" s="48">
        <v>24</v>
      </c>
      <c r="BF229" s="48">
        <v>0</v>
      </c>
      <c r="BG229" s="48">
        <v>0</v>
      </c>
      <c r="BH229" s="48">
        <v>0</v>
      </c>
      <c r="BI229" s="48">
        <v>0</v>
      </c>
      <c r="BJ229" s="48">
        <v>0</v>
      </c>
      <c r="BK229" s="48">
        <v>0</v>
      </c>
      <c r="BL229" s="48">
        <v>64</v>
      </c>
      <c r="BM229" s="48"/>
      <c r="BN229" s="48"/>
      <c r="BO229" s="48">
        <v>2</v>
      </c>
      <c r="BP229" s="48">
        <v>2</v>
      </c>
      <c r="BQ229" s="48"/>
      <c r="BR229" s="48"/>
      <c r="BS229" s="48"/>
      <c r="BT229" s="48">
        <v>0</v>
      </c>
      <c r="BU229" s="47" t="s">
        <v>1067</v>
      </c>
    </row>
    <row r="230" spans="1:73" x14ac:dyDescent="0.35">
      <c r="A230" s="47" t="s">
        <v>749</v>
      </c>
      <c r="B230" s="47" t="s">
        <v>750</v>
      </c>
      <c r="C230" s="47" t="s">
        <v>56</v>
      </c>
      <c r="D230" s="47" t="s">
        <v>751</v>
      </c>
      <c r="E230" s="427">
        <v>6</v>
      </c>
      <c r="F230" s="427">
        <v>2026</v>
      </c>
      <c r="G230" s="47" t="s">
        <v>131</v>
      </c>
      <c r="H230" s="47" t="s">
        <v>58</v>
      </c>
      <c r="I230" s="47" t="s">
        <v>63</v>
      </c>
      <c r="J230" s="47" t="s">
        <v>98</v>
      </c>
      <c r="K230" s="47" t="s">
        <v>98</v>
      </c>
      <c r="L230" s="47"/>
      <c r="M230" s="47" t="s">
        <v>98</v>
      </c>
      <c r="N230" s="47"/>
      <c r="O230" s="369" t="s">
        <v>100</v>
      </c>
      <c r="P230" s="370"/>
      <c r="Q230" s="47" t="s">
        <v>98</v>
      </c>
      <c r="R230" s="47" t="s">
        <v>98</v>
      </c>
      <c r="S230" s="47" t="s">
        <v>98</v>
      </c>
      <c r="T230" s="47"/>
      <c r="U230" s="47" t="s">
        <v>100</v>
      </c>
      <c r="V230" s="369"/>
      <c r="W230" s="370" t="s">
        <v>108</v>
      </c>
      <c r="X230" s="47" t="s">
        <v>98</v>
      </c>
      <c r="Y230" s="47" t="s">
        <v>98</v>
      </c>
      <c r="Z230" s="47" t="s">
        <v>98</v>
      </c>
      <c r="AA230" s="47" t="s">
        <v>98</v>
      </c>
      <c r="AB230" s="47" t="s">
        <v>100</v>
      </c>
      <c r="AC230" s="369" t="s">
        <v>108</v>
      </c>
      <c r="AD230" s="370"/>
      <c r="AE230" s="47"/>
      <c r="AF230" s="47"/>
      <c r="AG230" s="47" t="s">
        <v>98</v>
      </c>
      <c r="AH230" s="47" t="s">
        <v>98</v>
      </c>
      <c r="AI230" s="47" t="s">
        <v>98</v>
      </c>
      <c r="AJ230" s="369" t="s">
        <v>100</v>
      </c>
      <c r="AK230" s="370" t="s">
        <v>108</v>
      </c>
      <c r="AL230" s="47"/>
      <c r="AM230" s="47"/>
      <c r="AN230" s="221"/>
      <c r="AO230" s="48">
        <v>42</v>
      </c>
      <c r="AP230" s="48"/>
      <c r="AQ230" s="48">
        <v>0</v>
      </c>
      <c r="AR230" s="48">
        <v>28</v>
      </c>
      <c r="AS230" s="48"/>
      <c r="AT230" s="48">
        <v>8</v>
      </c>
      <c r="AU230" s="48">
        <v>0</v>
      </c>
      <c r="AV230" s="48">
        <v>0</v>
      </c>
      <c r="AW230" s="48">
        <v>0</v>
      </c>
      <c r="AX230" s="48">
        <v>78</v>
      </c>
      <c r="AY230" s="430">
        <v>31.25</v>
      </c>
      <c r="AZ230" s="48">
        <v>56</v>
      </c>
      <c r="BA230" s="430">
        <v>165.25</v>
      </c>
      <c r="BB230" s="48">
        <v>0</v>
      </c>
      <c r="BC230" s="48">
        <v>42</v>
      </c>
      <c r="BD230" s="48">
        <v>0</v>
      </c>
      <c r="BE230" s="48">
        <v>28</v>
      </c>
      <c r="BF230" s="48">
        <v>0</v>
      </c>
      <c r="BG230" s="48">
        <v>0</v>
      </c>
      <c r="BH230" s="48">
        <v>8</v>
      </c>
      <c r="BI230" s="48">
        <v>0</v>
      </c>
      <c r="BJ230" s="48">
        <v>0</v>
      </c>
      <c r="BK230" s="48">
        <v>0</v>
      </c>
      <c r="BL230" s="48">
        <v>78</v>
      </c>
      <c r="BM230" s="48"/>
      <c r="BN230" s="48"/>
      <c r="BO230" s="48">
        <v>4</v>
      </c>
      <c r="BP230" s="48">
        <v>3</v>
      </c>
      <c r="BQ230" s="48"/>
      <c r="BR230" s="48"/>
      <c r="BS230" s="48"/>
      <c r="BT230" s="48">
        <v>0</v>
      </c>
      <c r="BU230" s="47" t="s">
        <v>1067</v>
      </c>
    </row>
    <row r="231" spans="1:73" x14ac:dyDescent="0.35">
      <c r="A231" s="47" t="s">
        <v>754</v>
      </c>
      <c r="B231" s="47" t="s">
        <v>755</v>
      </c>
      <c r="C231" s="47" t="s">
        <v>56</v>
      </c>
      <c r="D231" s="47" t="s">
        <v>756</v>
      </c>
      <c r="E231" s="427">
        <v>6</v>
      </c>
      <c r="F231" s="427">
        <v>2026</v>
      </c>
      <c r="G231" s="47" t="s">
        <v>131</v>
      </c>
      <c r="H231" s="47" t="s">
        <v>58</v>
      </c>
      <c r="I231" s="47" t="s">
        <v>63</v>
      </c>
      <c r="J231" s="47"/>
      <c r="K231" s="47"/>
      <c r="L231" s="47"/>
      <c r="M231" s="47"/>
      <c r="N231" s="47"/>
      <c r="O231" s="369"/>
      <c r="P231" s="370"/>
      <c r="Q231" s="47" t="s">
        <v>98</v>
      </c>
      <c r="R231" s="47"/>
      <c r="S231" s="47" t="s">
        <v>98</v>
      </c>
      <c r="T231" s="47"/>
      <c r="U231" s="47"/>
      <c r="V231" s="369"/>
      <c r="W231" s="370"/>
      <c r="X231" s="47" t="s">
        <v>98</v>
      </c>
      <c r="Y231" s="47" t="s">
        <v>98</v>
      </c>
      <c r="Z231" s="47" t="s">
        <v>98</v>
      </c>
      <c r="AA231" s="47"/>
      <c r="AB231" s="47"/>
      <c r="AC231" s="369"/>
      <c r="AD231" s="370"/>
      <c r="AE231" s="47" t="s">
        <v>98</v>
      </c>
      <c r="AF231" s="47" t="s">
        <v>98</v>
      </c>
      <c r="AG231" s="47" t="s">
        <v>98</v>
      </c>
      <c r="AH231" s="47" t="s">
        <v>98</v>
      </c>
      <c r="AI231" s="47" t="s">
        <v>100</v>
      </c>
      <c r="AJ231" s="369"/>
      <c r="AK231" s="370"/>
      <c r="AL231" s="47"/>
      <c r="AM231" s="47"/>
      <c r="AN231" s="221"/>
      <c r="AO231" s="48">
        <v>22</v>
      </c>
      <c r="AP231" s="48"/>
      <c r="AQ231" s="48">
        <v>0</v>
      </c>
      <c r="AR231" s="48">
        <v>0</v>
      </c>
      <c r="AS231" s="48"/>
      <c r="AT231" s="48">
        <v>0</v>
      </c>
      <c r="AU231" s="48">
        <v>0</v>
      </c>
      <c r="AV231" s="48">
        <v>0</v>
      </c>
      <c r="AW231" s="48">
        <v>0</v>
      </c>
      <c r="AX231" s="48">
        <v>22</v>
      </c>
      <c r="AY231" s="48">
        <v>44</v>
      </c>
      <c r="AZ231" s="48">
        <v>38</v>
      </c>
      <c r="BA231" s="48">
        <v>104</v>
      </c>
      <c r="BB231" s="48">
        <v>0</v>
      </c>
      <c r="BC231" s="48">
        <v>22</v>
      </c>
      <c r="BD231" s="48">
        <v>0</v>
      </c>
      <c r="BE231" s="48">
        <v>0</v>
      </c>
      <c r="BF231" s="48">
        <v>0</v>
      </c>
      <c r="BG231" s="48">
        <v>0</v>
      </c>
      <c r="BH231" s="48">
        <v>0</v>
      </c>
      <c r="BI231" s="48">
        <v>0</v>
      </c>
      <c r="BJ231" s="48">
        <v>0</v>
      </c>
      <c r="BK231" s="48">
        <v>0</v>
      </c>
      <c r="BL231" s="48">
        <v>22</v>
      </c>
      <c r="BM231" s="48"/>
      <c r="BN231" s="48"/>
      <c r="BO231" s="48"/>
      <c r="BP231" s="48"/>
      <c r="BQ231" s="48"/>
      <c r="BR231" s="48"/>
      <c r="BS231" s="48"/>
      <c r="BT231" s="48">
        <v>0</v>
      </c>
      <c r="BU231" s="47" t="s">
        <v>319</v>
      </c>
    </row>
    <row r="232" spans="1:73" x14ac:dyDescent="0.35">
      <c r="A232" s="47" t="s">
        <v>757</v>
      </c>
      <c r="B232" s="47" t="s">
        <v>758</v>
      </c>
      <c r="C232" s="47" t="s">
        <v>56</v>
      </c>
      <c r="D232" s="47" t="s">
        <v>759</v>
      </c>
      <c r="E232" s="427">
        <v>6</v>
      </c>
      <c r="F232" s="427">
        <v>2026</v>
      </c>
      <c r="G232" s="47" t="s">
        <v>131</v>
      </c>
      <c r="H232" s="47" t="s">
        <v>58</v>
      </c>
      <c r="I232" s="47" t="s">
        <v>63</v>
      </c>
      <c r="J232" s="47" t="s">
        <v>98</v>
      </c>
      <c r="K232" s="47" t="s">
        <v>98</v>
      </c>
      <c r="L232" s="47"/>
      <c r="M232" s="47" t="s">
        <v>98</v>
      </c>
      <c r="N232" s="47" t="s">
        <v>98</v>
      </c>
      <c r="O232" s="369" t="s">
        <v>100</v>
      </c>
      <c r="P232" s="370"/>
      <c r="Q232" s="47" t="s">
        <v>98</v>
      </c>
      <c r="R232" s="47" t="s">
        <v>98</v>
      </c>
      <c r="S232" s="47" t="s">
        <v>98</v>
      </c>
      <c r="T232" s="47" t="s">
        <v>98</v>
      </c>
      <c r="U232" s="47" t="s">
        <v>100</v>
      </c>
      <c r="V232" s="369" t="s">
        <v>108</v>
      </c>
      <c r="W232" s="370"/>
      <c r="X232" s="47" t="s">
        <v>98</v>
      </c>
      <c r="Y232" s="47" t="s">
        <v>98</v>
      </c>
      <c r="Z232" s="47" t="s">
        <v>98</v>
      </c>
      <c r="AA232" s="47" t="s">
        <v>98</v>
      </c>
      <c r="AB232" s="47" t="s">
        <v>100</v>
      </c>
      <c r="AC232" s="369" t="s">
        <v>108</v>
      </c>
      <c r="AD232" s="370"/>
      <c r="AE232" s="47"/>
      <c r="AF232" s="47" t="s">
        <v>98</v>
      </c>
      <c r="AG232" s="47" t="s">
        <v>98</v>
      </c>
      <c r="AH232" s="47" t="s">
        <v>98</v>
      </c>
      <c r="AI232" s="47" t="s">
        <v>100</v>
      </c>
      <c r="AJ232" s="369" t="s">
        <v>108</v>
      </c>
      <c r="AK232" s="370"/>
      <c r="AL232" s="47"/>
      <c r="AM232" s="47"/>
      <c r="AN232" s="221"/>
      <c r="AO232" s="48">
        <v>46</v>
      </c>
      <c r="AP232" s="48"/>
      <c r="AQ232" s="48">
        <v>0</v>
      </c>
      <c r="AR232" s="48">
        <v>28</v>
      </c>
      <c r="AS232" s="48"/>
      <c r="AT232" s="48">
        <v>8</v>
      </c>
      <c r="AU232" s="48">
        <v>0</v>
      </c>
      <c r="AV232" s="48">
        <v>0</v>
      </c>
      <c r="AW232" s="48">
        <v>0</v>
      </c>
      <c r="AX232" s="48">
        <v>82</v>
      </c>
      <c r="AY232" s="48">
        <v>34</v>
      </c>
      <c r="AZ232" s="48">
        <v>56</v>
      </c>
      <c r="BA232" s="48">
        <v>172</v>
      </c>
      <c r="BB232" s="48">
        <v>0</v>
      </c>
      <c r="BC232" s="48">
        <v>46</v>
      </c>
      <c r="BD232" s="48">
        <v>0</v>
      </c>
      <c r="BE232" s="48">
        <v>28</v>
      </c>
      <c r="BF232" s="48">
        <v>0</v>
      </c>
      <c r="BG232" s="48">
        <v>0</v>
      </c>
      <c r="BH232" s="48">
        <v>8</v>
      </c>
      <c r="BI232" s="48">
        <v>0</v>
      </c>
      <c r="BJ232" s="48">
        <v>0</v>
      </c>
      <c r="BK232" s="48">
        <v>0</v>
      </c>
      <c r="BL232" s="48">
        <v>82</v>
      </c>
      <c r="BM232" s="48"/>
      <c r="BN232" s="48"/>
      <c r="BO232" s="48">
        <v>4</v>
      </c>
      <c r="BP232" s="48">
        <v>3</v>
      </c>
      <c r="BQ232" s="48"/>
      <c r="BR232" s="48"/>
      <c r="BS232" s="48"/>
      <c r="BT232" s="48">
        <v>0</v>
      </c>
      <c r="BU232" s="47" t="s">
        <v>319</v>
      </c>
    </row>
    <row r="233" spans="1:73" x14ac:dyDescent="0.35">
      <c r="A233" s="47" t="s">
        <v>760</v>
      </c>
      <c r="B233" s="47" t="s">
        <v>761</v>
      </c>
      <c r="C233" s="47" t="s">
        <v>56</v>
      </c>
      <c r="D233" s="47" t="s">
        <v>762</v>
      </c>
      <c r="E233" s="427">
        <v>6</v>
      </c>
      <c r="F233" s="427">
        <v>2026</v>
      </c>
      <c r="G233" s="47" t="s">
        <v>131</v>
      </c>
      <c r="H233" s="47" t="s">
        <v>58</v>
      </c>
      <c r="I233" s="47" t="s">
        <v>59</v>
      </c>
      <c r="J233" s="47"/>
      <c r="K233" s="47"/>
      <c r="L233" s="47"/>
      <c r="M233" s="47" t="s">
        <v>98</v>
      </c>
      <c r="N233" s="47" t="s">
        <v>98</v>
      </c>
      <c r="O233" s="369" t="s">
        <v>100</v>
      </c>
      <c r="P233" s="370" t="s">
        <v>108</v>
      </c>
      <c r="Q233" s="47" t="s">
        <v>98</v>
      </c>
      <c r="R233" s="47"/>
      <c r="S233" s="47"/>
      <c r="T233" s="47" t="s">
        <v>98</v>
      </c>
      <c r="U233" s="47"/>
      <c r="V233" s="369"/>
      <c r="W233" s="370"/>
      <c r="X233" s="47"/>
      <c r="Y233" s="47"/>
      <c r="Z233" s="47"/>
      <c r="AA233" s="47"/>
      <c r="AB233" s="47"/>
      <c r="AC233" s="369" t="s">
        <v>100</v>
      </c>
      <c r="AD233" s="370"/>
      <c r="AE233" s="47"/>
      <c r="AF233" s="47" t="s">
        <v>98</v>
      </c>
      <c r="AG233" s="47" t="s">
        <v>98</v>
      </c>
      <c r="AH233" s="47" t="s">
        <v>98</v>
      </c>
      <c r="AI233" s="47" t="s">
        <v>100</v>
      </c>
      <c r="AJ233" s="369"/>
      <c r="AK233" s="370"/>
      <c r="AL233" s="47"/>
      <c r="AM233" s="47"/>
      <c r="AN233" s="221"/>
      <c r="AO233" s="48">
        <v>26</v>
      </c>
      <c r="AP233" s="48"/>
      <c r="AQ233" s="48">
        <v>0</v>
      </c>
      <c r="AR233" s="48">
        <v>12</v>
      </c>
      <c r="AS233" s="48"/>
      <c r="AT233" s="48">
        <v>0</v>
      </c>
      <c r="AU233" s="48">
        <v>0</v>
      </c>
      <c r="AV233" s="48">
        <v>0</v>
      </c>
      <c r="AW233" s="48">
        <v>0</v>
      </c>
      <c r="AX233" s="48">
        <v>38</v>
      </c>
      <c r="AY233" s="48">
        <v>44</v>
      </c>
      <c r="AZ233" s="430">
        <v>22.25</v>
      </c>
      <c r="BA233" s="430">
        <v>104.25</v>
      </c>
      <c r="BB233" s="48">
        <v>0</v>
      </c>
      <c r="BC233" s="48">
        <v>26</v>
      </c>
      <c r="BD233" s="48">
        <v>0</v>
      </c>
      <c r="BE233" s="48">
        <v>12</v>
      </c>
      <c r="BF233" s="48">
        <v>0</v>
      </c>
      <c r="BG233" s="48">
        <v>0</v>
      </c>
      <c r="BH233" s="48">
        <v>0</v>
      </c>
      <c r="BI233" s="48">
        <v>0</v>
      </c>
      <c r="BJ233" s="48">
        <v>0</v>
      </c>
      <c r="BK233" s="48">
        <v>0</v>
      </c>
      <c r="BL233" s="48">
        <v>38</v>
      </c>
      <c r="BM233" s="48"/>
      <c r="BN233" s="48"/>
      <c r="BO233" s="48">
        <v>1</v>
      </c>
      <c r="BP233" s="48">
        <v>1</v>
      </c>
      <c r="BQ233" s="48"/>
      <c r="BR233" s="48"/>
      <c r="BS233" s="48"/>
      <c r="BT233" s="48">
        <v>0</v>
      </c>
      <c r="BU233" s="47" t="s">
        <v>1067</v>
      </c>
    </row>
    <row r="234" spans="1:73" x14ac:dyDescent="0.35">
      <c r="A234" s="47" t="s">
        <v>763</v>
      </c>
      <c r="B234" s="47" t="s">
        <v>437</v>
      </c>
      <c r="C234" s="47" t="s">
        <v>56</v>
      </c>
      <c r="D234" s="47" t="s">
        <v>764</v>
      </c>
      <c r="E234" s="427">
        <v>6</v>
      </c>
      <c r="F234" s="427">
        <v>2026</v>
      </c>
      <c r="G234" s="47" t="s">
        <v>131</v>
      </c>
      <c r="H234" s="47" t="s">
        <v>58</v>
      </c>
      <c r="I234" s="47" t="s">
        <v>63</v>
      </c>
      <c r="J234" s="47" t="s">
        <v>98</v>
      </c>
      <c r="K234" s="47" t="s">
        <v>98</v>
      </c>
      <c r="L234" s="47" t="s">
        <v>98</v>
      </c>
      <c r="M234" s="47" t="s">
        <v>98</v>
      </c>
      <c r="N234" s="47" t="s">
        <v>100</v>
      </c>
      <c r="O234" s="369" t="s">
        <v>108</v>
      </c>
      <c r="P234" s="370"/>
      <c r="Q234" s="47" t="s">
        <v>98</v>
      </c>
      <c r="R234" s="47" t="s">
        <v>98</v>
      </c>
      <c r="S234" s="47" t="s">
        <v>98</v>
      </c>
      <c r="T234" s="47" t="s">
        <v>98</v>
      </c>
      <c r="U234" s="47" t="s">
        <v>100</v>
      </c>
      <c r="V234" s="369"/>
      <c r="W234" s="370" t="s">
        <v>108</v>
      </c>
      <c r="X234" s="47" t="s">
        <v>98</v>
      </c>
      <c r="Y234" s="47" t="s">
        <v>98</v>
      </c>
      <c r="Z234" s="47" t="s">
        <v>98</v>
      </c>
      <c r="AA234" s="47" t="s">
        <v>98</v>
      </c>
      <c r="AB234" s="47" t="s">
        <v>100</v>
      </c>
      <c r="AC234" s="369"/>
      <c r="AD234" s="370"/>
      <c r="AE234" s="47" t="s">
        <v>98</v>
      </c>
      <c r="AF234" s="47" t="s">
        <v>98</v>
      </c>
      <c r="AG234" s="47" t="s">
        <v>98</v>
      </c>
      <c r="AH234" s="47" t="s">
        <v>98</v>
      </c>
      <c r="AI234" s="47"/>
      <c r="AJ234" s="369" t="s">
        <v>100</v>
      </c>
      <c r="AK234" s="370"/>
      <c r="AL234" s="47"/>
      <c r="AM234" s="47"/>
      <c r="AN234" s="221"/>
      <c r="AO234" s="48">
        <v>48</v>
      </c>
      <c r="AP234" s="48"/>
      <c r="AQ234" s="48">
        <v>0</v>
      </c>
      <c r="AR234" s="48">
        <v>16</v>
      </c>
      <c r="AS234" s="48"/>
      <c r="AT234" s="48">
        <v>8</v>
      </c>
      <c r="AU234" s="48">
        <v>0</v>
      </c>
      <c r="AV234" s="48">
        <v>0</v>
      </c>
      <c r="AW234" s="48">
        <v>0</v>
      </c>
      <c r="AX234" s="48">
        <v>72</v>
      </c>
      <c r="AY234" s="48">
        <v>30</v>
      </c>
      <c r="AZ234" s="48">
        <v>52</v>
      </c>
      <c r="BA234" s="48">
        <v>154</v>
      </c>
      <c r="BB234" s="48">
        <v>0</v>
      </c>
      <c r="BC234" s="48">
        <v>48</v>
      </c>
      <c r="BD234" s="48">
        <v>0</v>
      </c>
      <c r="BE234" s="48">
        <v>16</v>
      </c>
      <c r="BF234" s="48">
        <v>0</v>
      </c>
      <c r="BG234" s="48">
        <v>0</v>
      </c>
      <c r="BH234" s="48">
        <v>8</v>
      </c>
      <c r="BI234" s="48">
        <v>0</v>
      </c>
      <c r="BJ234" s="48">
        <v>0</v>
      </c>
      <c r="BK234" s="48">
        <v>0</v>
      </c>
      <c r="BL234" s="48">
        <v>72</v>
      </c>
      <c r="BM234" s="48"/>
      <c r="BN234" s="48"/>
      <c r="BO234" s="48">
        <v>3</v>
      </c>
      <c r="BP234" s="48">
        <v>2</v>
      </c>
      <c r="BQ234" s="48"/>
      <c r="BR234" s="48"/>
      <c r="BS234" s="48"/>
      <c r="BT234" s="48">
        <v>0</v>
      </c>
      <c r="BU234" s="47" t="s">
        <v>1067</v>
      </c>
    </row>
    <row r="235" spans="1:73" x14ac:dyDescent="0.35">
      <c r="A235" s="47" t="s">
        <v>765</v>
      </c>
      <c r="B235" s="47" t="s">
        <v>766</v>
      </c>
      <c r="C235" s="47" t="s">
        <v>56</v>
      </c>
      <c r="D235" s="47" t="s">
        <v>767</v>
      </c>
      <c r="E235" s="427">
        <v>6</v>
      </c>
      <c r="F235" s="427">
        <v>2026</v>
      </c>
      <c r="G235" s="47" t="s">
        <v>131</v>
      </c>
      <c r="H235" s="47" t="s">
        <v>58</v>
      </c>
      <c r="I235" s="47" t="s">
        <v>59</v>
      </c>
      <c r="J235" s="47" t="s">
        <v>98</v>
      </c>
      <c r="K235" s="47" t="s">
        <v>98</v>
      </c>
      <c r="L235" s="47"/>
      <c r="M235" s="47" t="s">
        <v>98</v>
      </c>
      <c r="N235" s="47" t="s">
        <v>98</v>
      </c>
      <c r="O235" s="369" t="s">
        <v>100</v>
      </c>
      <c r="P235" s="370"/>
      <c r="Q235" s="47" t="s">
        <v>98</v>
      </c>
      <c r="R235" s="47" t="s">
        <v>98</v>
      </c>
      <c r="S235" s="47"/>
      <c r="T235" s="47" t="s">
        <v>98</v>
      </c>
      <c r="U235" s="47" t="s">
        <v>98</v>
      </c>
      <c r="V235" s="369" t="s">
        <v>100</v>
      </c>
      <c r="W235" s="370"/>
      <c r="X235" s="47" t="s">
        <v>98</v>
      </c>
      <c r="Y235" s="47" t="s">
        <v>98</v>
      </c>
      <c r="Z235" s="47"/>
      <c r="AA235" s="47"/>
      <c r="AB235" s="47" t="s">
        <v>100</v>
      </c>
      <c r="AC235" s="369"/>
      <c r="AD235" s="370"/>
      <c r="AE235" s="47"/>
      <c r="AF235" s="47" t="s">
        <v>98</v>
      </c>
      <c r="AG235" s="47" t="s">
        <v>98</v>
      </c>
      <c r="AH235" s="47" t="s">
        <v>98</v>
      </c>
      <c r="AI235" s="47" t="s">
        <v>98</v>
      </c>
      <c r="AJ235" s="369" t="s">
        <v>100</v>
      </c>
      <c r="AK235" s="370"/>
      <c r="AL235" s="47" t="s">
        <v>98</v>
      </c>
      <c r="AM235" s="47"/>
      <c r="AN235" s="221"/>
      <c r="AO235" s="48">
        <v>46</v>
      </c>
      <c r="AP235" s="48"/>
      <c r="AQ235" s="48">
        <v>0</v>
      </c>
      <c r="AR235" s="48">
        <v>0</v>
      </c>
      <c r="AS235" s="48"/>
      <c r="AT235" s="48">
        <v>0</v>
      </c>
      <c r="AU235" s="48">
        <v>0</v>
      </c>
      <c r="AV235" s="48">
        <v>0</v>
      </c>
      <c r="AW235" s="48">
        <v>0</v>
      </c>
      <c r="AX235" s="48">
        <v>46</v>
      </c>
      <c r="AY235" s="48">
        <v>60</v>
      </c>
      <c r="AZ235" s="48">
        <v>36</v>
      </c>
      <c r="BA235" s="48">
        <v>142</v>
      </c>
      <c r="BB235" s="48">
        <v>0</v>
      </c>
      <c r="BC235" s="48">
        <v>46</v>
      </c>
      <c r="BD235" s="48">
        <v>0</v>
      </c>
      <c r="BE235" s="48">
        <v>0</v>
      </c>
      <c r="BF235" s="48">
        <v>0</v>
      </c>
      <c r="BG235" s="48">
        <v>0</v>
      </c>
      <c r="BH235" s="48">
        <v>0</v>
      </c>
      <c r="BI235" s="48">
        <v>0</v>
      </c>
      <c r="BJ235" s="48">
        <v>0</v>
      </c>
      <c r="BK235" s="48">
        <v>0</v>
      </c>
      <c r="BL235" s="48">
        <v>46</v>
      </c>
      <c r="BM235" s="48"/>
      <c r="BN235" s="48"/>
      <c r="BO235" s="48"/>
      <c r="BP235" s="48"/>
      <c r="BQ235" s="48"/>
      <c r="BR235" s="48"/>
      <c r="BS235" s="48"/>
      <c r="BT235" s="48">
        <v>0</v>
      </c>
      <c r="BU235" s="47" t="s">
        <v>1068</v>
      </c>
    </row>
    <row r="236" spans="1:73" x14ac:dyDescent="0.35">
      <c r="A236" s="47" t="s">
        <v>768</v>
      </c>
      <c r="B236" s="47" t="s">
        <v>769</v>
      </c>
      <c r="C236" s="47" t="s">
        <v>56</v>
      </c>
      <c r="D236" s="47" t="s">
        <v>770</v>
      </c>
      <c r="E236" s="427">
        <v>6</v>
      </c>
      <c r="F236" s="427">
        <v>2026</v>
      </c>
      <c r="G236" s="47" t="s">
        <v>131</v>
      </c>
      <c r="H236" s="47" t="s">
        <v>58</v>
      </c>
      <c r="I236" s="47" t="s">
        <v>63</v>
      </c>
      <c r="J236" s="47"/>
      <c r="K236" s="47"/>
      <c r="L236" s="47"/>
      <c r="M236" s="47"/>
      <c r="N236" s="47"/>
      <c r="O236" s="369"/>
      <c r="P236" s="370"/>
      <c r="Q236" s="47" t="s">
        <v>98</v>
      </c>
      <c r="R236" s="47"/>
      <c r="S236" s="47" t="s">
        <v>98</v>
      </c>
      <c r="T236" s="47" t="s">
        <v>98</v>
      </c>
      <c r="U236" s="47" t="s">
        <v>98</v>
      </c>
      <c r="V236" s="369" t="s">
        <v>100</v>
      </c>
      <c r="W236" s="370"/>
      <c r="X236" s="47" t="s">
        <v>98</v>
      </c>
      <c r="Y236" s="47" t="s">
        <v>98</v>
      </c>
      <c r="Z236" s="47" t="s">
        <v>98</v>
      </c>
      <c r="AA236" s="47"/>
      <c r="AB236" s="47" t="s">
        <v>98</v>
      </c>
      <c r="AC236" s="369" t="s">
        <v>100</v>
      </c>
      <c r="AD236" s="370"/>
      <c r="AE236" s="47"/>
      <c r="AF236" s="47" t="s">
        <v>98</v>
      </c>
      <c r="AG236" s="47" t="s">
        <v>98</v>
      </c>
      <c r="AH236" s="47" t="s">
        <v>98</v>
      </c>
      <c r="AI236" s="47" t="s">
        <v>98</v>
      </c>
      <c r="AJ236" s="369" t="s">
        <v>100</v>
      </c>
      <c r="AK236" s="370"/>
      <c r="AL236" s="47"/>
      <c r="AM236" s="47"/>
      <c r="AN236" s="221"/>
      <c r="AO236" s="48">
        <v>36</v>
      </c>
      <c r="AP236" s="48"/>
      <c r="AQ236" s="48">
        <v>0</v>
      </c>
      <c r="AR236" s="48">
        <v>0</v>
      </c>
      <c r="AS236" s="48"/>
      <c r="AT236" s="48">
        <v>0</v>
      </c>
      <c r="AU236" s="48">
        <v>0</v>
      </c>
      <c r="AV236" s="48">
        <v>0</v>
      </c>
      <c r="AW236" s="48">
        <v>0</v>
      </c>
      <c r="AX236" s="48">
        <v>36</v>
      </c>
      <c r="AY236" s="48">
        <v>44</v>
      </c>
      <c r="AZ236" s="48">
        <v>44</v>
      </c>
      <c r="BA236" s="48">
        <v>124</v>
      </c>
      <c r="BB236" s="48">
        <v>0</v>
      </c>
      <c r="BC236" s="48">
        <v>36</v>
      </c>
      <c r="BD236" s="48">
        <v>0</v>
      </c>
      <c r="BE236" s="48">
        <v>0</v>
      </c>
      <c r="BF236" s="48">
        <v>0</v>
      </c>
      <c r="BG236" s="48">
        <v>0</v>
      </c>
      <c r="BH236" s="48">
        <v>0</v>
      </c>
      <c r="BI236" s="48">
        <v>0</v>
      </c>
      <c r="BJ236" s="48">
        <v>0</v>
      </c>
      <c r="BK236" s="48">
        <v>0</v>
      </c>
      <c r="BL236" s="48">
        <v>36</v>
      </c>
      <c r="BM236" s="48"/>
      <c r="BN236" s="48"/>
      <c r="BO236" s="48"/>
      <c r="BP236" s="48"/>
      <c r="BQ236" s="48"/>
      <c r="BR236" s="48"/>
      <c r="BS236" s="48"/>
      <c r="BT236" s="48">
        <v>0</v>
      </c>
      <c r="BU236" s="47" t="s">
        <v>1068</v>
      </c>
    </row>
    <row r="237" spans="1:73" x14ac:dyDescent="0.35">
      <c r="A237" s="47" t="s">
        <v>771</v>
      </c>
      <c r="B237" s="47" t="s">
        <v>772</v>
      </c>
      <c r="C237" s="47" t="s">
        <v>56</v>
      </c>
      <c r="D237" s="47" t="s">
        <v>773</v>
      </c>
      <c r="E237" s="427">
        <v>6</v>
      </c>
      <c r="F237" s="427">
        <v>2026</v>
      </c>
      <c r="G237" s="47" t="s">
        <v>131</v>
      </c>
      <c r="H237" s="47" t="s">
        <v>58</v>
      </c>
      <c r="I237" s="47" t="s">
        <v>57</v>
      </c>
      <c r="J237" s="47"/>
      <c r="K237" s="47" t="s">
        <v>98</v>
      </c>
      <c r="L237" s="47"/>
      <c r="M237" s="47"/>
      <c r="N237" s="47"/>
      <c r="O237" s="369"/>
      <c r="P237" s="370"/>
      <c r="Q237" s="47"/>
      <c r="R237" s="47"/>
      <c r="S237" s="47" t="s">
        <v>98</v>
      </c>
      <c r="T237" s="47"/>
      <c r="U237" s="47" t="s">
        <v>100</v>
      </c>
      <c r="V237" s="369"/>
      <c r="W237" s="370"/>
      <c r="X237" s="47" t="s">
        <v>98</v>
      </c>
      <c r="Y237" s="47" t="s">
        <v>98</v>
      </c>
      <c r="Z237" s="47"/>
      <c r="AA237" s="47"/>
      <c r="AB237" s="47"/>
      <c r="AC237" s="369"/>
      <c r="AD237" s="370"/>
      <c r="AE237" s="47" t="s">
        <v>98</v>
      </c>
      <c r="AF237" s="47" t="s">
        <v>1060</v>
      </c>
      <c r="AG237" s="47" t="s">
        <v>98</v>
      </c>
      <c r="AH237" s="47" t="s">
        <v>98</v>
      </c>
      <c r="AI237" s="47" t="s">
        <v>100</v>
      </c>
      <c r="AJ237" s="369"/>
      <c r="AK237" s="370"/>
      <c r="AL237" s="47" t="s">
        <v>98</v>
      </c>
      <c r="AM237" s="47"/>
      <c r="AN237" s="221"/>
      <c r="AO237" s="430">
        <v>25.75</v>
      </c>
      <c r="AP237" s="48"/>
      <c r="AQ237" s="48">
        <v>0</v>
      </c>
      <c r="AR237" s="48">
        <v>0</v>
      </c>
      <c r="AS237" s="48"/>
      <c r="AT237" s="48">
        <v>0</v>
      </c>
      <c r="AU237" s="48">
        <v>0</v>
      </c>
      <c r="AV237" s="48">
        <v>0</v>
      </c>
      <c r="AW237" s="48">
        <v>0</v>
      </c>
      <c r="AX237" s="430">
        <v>25.75</v>
      </c>
      <c r="AY237" s="48">
        <v>40</v>
      </c>
      <c r="AZ237" s="430">
        <v>33.5</v>
      </c>
      <c r="BA237" s="430">
        <v>99.25</v>
      </c>
      <c r="BB237" s="48">
        <v>0</v>
      </c>
      <c r="BC237" s="430">
        <v>25.75</v>
      </c>
      <c r="BD237" s="48">
        <v>0</v>
      </c>
      <c r="BE237" s="48">
        <v>0</v>
      </c>
      <c r="BF237" s="48">
        <v>0</v>
      </c>
      <c r="BG237" s="48">
        <v>0</v>
      </c>
      <c r="BH237" s="48">
        <v>0</v>
      </c>
      <c r="BI237" s="48">
        <v>0</v>
      </c>
      <c r="BJ237" s="48">
        <v>0</v>
      </c>
      <c r="BK237" s="48">
        <v>0</v>
      </c>
      <c r="BL237" s="430">
        <v>25.75</v>
      </c>
      <c r="BM237" s="48"/>
      <c r="BN237" s="48"/>
      <c r="BO237" s="48"/>
      <c r="BP237" s="48"/>
      <c r="BQ237" s="48"/>
      <c r="BR237" s="48"/>
      <c r="BS237" s="48"/>
      <c r="BT237" s="48">
        <v>0</v>
      </c>
      <c r="BU237" s="47" t="s">
        <v>1068</v>
      </c>
    </row>
    <row r="238" spans="1:73" x14ac:dyDescent="0.35">
      <c r="A238" s="47" t="s">
        <v>774</v>
      </c>
      <c r="B238" s="47" t="s">
        <v>682</v>
      </c>
      <c r="C238" s="47" t="s">
        <v>56</v>
      </c>
      <c r="D238" s="47" t="s">
        <v>775</v>
      </c>
      <c r="E238" s="427">
        <v>6</v>
      </c>
      <c r="F238" s="427">
        <v>2026</v>
      </c>
      <c r="G238" s="47" t="s">
        <v>131</v>
      </c>
      <c r="H238" s="47" t="s">
        <v>58</v>
      </c>
      <c r="I238" s="47" t="s">
        <v>63</v>
      </c>
      <c r="J238" s="47" t="s">
        <v>98</v>
      </c>
      <c r="K238" s="47" t="s">
        <v>98</v>
      </c>
      <c r="L238" s="47" t="s">
        <v>98</v>
      </c>
      <c r="M238" s="47" t="s">
        <v>98</v>
      </c>
      <c r="N238" s="47" t="s">
        <v>100</v>
      </c>
      <c r="O238" s="369" t="s">
        <v>108</v>
      </c>
      <c r="P238" s="370"/>
      <c r="Q238" s="47" t="s">
        <v>98</v>
      </c>
      <c r="R238" s="47"/>
      <c r="S238" s="47"/>
      <c r="T238" s="47"/>
      <c r="U238" s="47"/>
      <c r="V238" s="369" t="s">
        <v>108</v>
      </c>
      <c r="W238" s="370"/>
      <c r="X238" s="47" t="s">
        <v>98</v>
      </c>
      <c r="Y238" s="47" t="s">
        <v>98</v>
      </c>
      <c r="Z238" s="47" t="s">
        <v>98</v>
      </c>
      <c r="AA238" s="47" t="s">
        <v>98</v>
      </c>
      <c r="AB238" s="47" t="s">
        <v>100</v>
      </c>
      <c r="AC238" s="369" t="s">
        <v>108</v>
      </c>
      <c r="AD238" s="370"/>
      <c r="AE238" s="47"/>
      <c r="AF238" s="47" t="s">
        <v>98</v>
      </c>
      <c r="AG238" s="47" t="s">
        <v>98</v>
      </c>
      <c r="AH238" s="47" t="s">
        <v>98</v>
      </c>
      <c r="AI238" s="47"/>
      <c r="AJ238" s="369" t="s">
        <v>100</v>
      </c>
      <c r="AK238" s="370"/>
      <c r="AL238" s="47"/>
      <c r="AM238" s="47" t="s">
        <v>98</v>
      </c>
      <c r="AN238" s="221"/>
      <c r="AO238" s="48">
        <v>38</v>
      </c>
      <c r="AP238" s="48"/>
      <c r="AQ238" s="48">
        <v>0</v>
      </c>
      <c r="AR238" s="48">
        <v>20</v>
      </c>
      <c r="AS238" s="48"/>
      <c r="AT238" s="48">
        <v>16</v>
      </c>
      <c r="AU238" s="48">
        <v>0</v>
      </c>
      <c r="AV238" s="48">
        <v>0</v>
      </c>
      <c r="AW238" s="48">
        <v>0</v>
      </c>
      <c r="AX238" s="48">
        <v>74</v>
      </c>
      <c r="AY238" s="48">
        <v>24</v>
      </c>
      <c r="AZ238" s="48">
        <v>40</v>
      </c>
      <c r="BA238" s="48">
        <v>138</v>
      </c>
      <c r="BB238" s="48">
        <v>0</v>
      </c>
      <c r="BC238" s="48">
        <v>38</v>
      </c>
      <c r="BD238" s="48">
        <v>0</v>
      </c>
      <c r="BE238" s="48">
        <v>20</v>
      </c>
      <c r="BF238" s="48">
        <v>0</v>
      </c>
      <c r="BG238" s="48">
        <v>0</v>
      </c>
      <c r="BH238" s="48">
        <v>16</v>
      </c>
      <c r="BI238" s="48">
        <v>0</v>
      </c>
      <c r="BJ238" s="48">
        <v>0</v>
      </c>
      <c r="BK238" s="48">
        <v>0</v>
      </c>
      <c r="BL238" s="48">
        <v>74</v>
      </c>
      <c r="BM238" s="48"/>
      <c r="BN238" s="48"/>
      <c r="BO238" s="48">
        <v>5</v>
      </c>
      <c r="BP238" s="48">
        <v>3</v>
      </c>
      <c r="BQ238" s="48"/>
      <c r="BR238" s="48"/>
      <c r="BS238" s="48"/>
      <c r="BT238" s="48">
        <v>0</v>
      </c>
      <c r="BU238" s="47" t="s">
        <v>1067</v>
      </c>
    </row>
    <row r="239" spans="1:73" x14ac:dyDescent="0.35">
      <c r="A239" s="47" t="s">
        <v>776</v>
      </c>
      <c r="B239" s="47" t="s">
        <v>777</v>
      </c>
      <c r="C239" s="47" t="s">
        <v>56</v>
      </c>
      <c r="D239" s="47" t="s">
        <v>778</v>
      </c>
      <c r="E239" s="427">
        <v>6</v>
      </c>
      <c r="F239" s="427">
        <v>2026</v>
      </c>
      <c r="G239" s="47" t="s">
        <v>131</v>
      </c>
      <c r="H239" s="47" t="s">
        <v>58</v>
      </c>
      <c r="I239" s="47" t="s">
        <v>63</v>
      </c>
      <c r="J239" s="47"/>
      <c r="K239" s="47" t="s">
        <v>98</v>
      </c>
      <c r="L239" s="47" t="s">
        <v>98</v>
      </c>
      <c r="M239" s="47" t="s">
        <v>98</v>
      </c>
      <c r="N239" s="47" t="s">
        <v>98</v>
      </c>
      <c r="O239" s="369"/>
      <c r="P239" s="370"/>
      <c r="Q239" s="47" t="s">
        <v>98</v>
      </c>
      <c r="R239" s="47"/>
      <c r="S239" s="47" t="s">
        <v>98</v>
      </c>
      <c r="T239" s="47" t="s">
        <v>98</v>
      </c>
      <c r="U239" s="47" t="s">
        <v>98</v>
      </c>
      <c r="V239" s="369" t="s">
        <v>100</v>
      </c>
      <c r="W239" s="370"/>
      <c r="X239" s="47" t="s">
        <v>98</v>
      </c>
      <c r="Y239" s="47"/>
      <c r="Z239" s="47" t="s">
        <v>98</v>
      </c>
      <c r="AA239" s="47" t="s">
        <v>98</v>
      </c>
      <c r="AB239" s="47" t="s">
        <v>100</v>
      </c>
      <c r="AC239" s="369" t="s">
        <v>108</v>
      </c>
      <c r="AD239" s="370"/>
      <c r="AE239" s="47" t="s">
        <v>98</v>
      </c>
      <c r="AF239" s="47" t="s">
        <v>98</v>
      </c>
      <c r="AG239" s="47" t="s">
        <v>98</v>
      </c>
      <c r="AH239" s="47"/>
      <c r="AI239" s="47" t="s">
        <v>98</v>
      </c>
      <c r="AJ239" s="369" t="s">
        <v>100</v>
      </c>
      <c r="AK239" s="370"/>
      <c r="AL239" s="47"/>
      <c r="AM239" s="47" t="s">
        <v>98</v>
      </c>
      <c r="AN239" s="221"/>
      <c r="AO239" s="48">
        <v>44</v>
      </c>
      <c r="AP239" s="48"/>
      <c r="AQ239" s="48">
        <v>0</v>
      </c>
      <c r="AR239" s="48">
        <v>12</v>
      </c>
      <c r="AS239" s="48"/>
      <c r="AT239" s="48">
        <v>0</v>
      </c>
      <c r="AU239" s="48">
        <v>0</v>
      </c>
      <c r="AV239" s="48">
        <v>0</v>
      </c>
      <c r="AW239" s="48">
        <v>0</v>
      </c>
      <c r="AX239" s="48">
        <v>56</v>
      </c>
      <c r="AY239" s="48">
        <v>34</v>
      </c>
      <c r="AZ239" s="48">
        <v>40</v>
      </c>
      <c r="BA239" s="48">
        <v>130</v>
      </c>
      <c r="BB239" s="48">
        <v>0</v>
      </c>
      <c r="BC239" s="48">
        <v>44</v>
      </c>
      <c r="BD239" s="48">
        <v>0</v>
      </c>
      <c r="BE239" s="48">
        <v>12</v>
      </c>
      <c r="BF239" s="48">
        <v>0</v>
      </c>
      <c r="BG239" s="48">
        <v>0</v>
      </c>
      <c r="BH239" s="48">
        <v>0</v>
      </c>
      <c r="BI239" s="48">
        <v>0</v>
      </c>
      <c r="BJ239" s="48">
        <v>0</v>
      </c>
      <c r="BK239" s="48">
        <v>0</v>
      </c>
      <c r="BL239" s="48">
        <v>56</v>
      </c>
      <c r="BM239" s="48"/>
      <c r="BN239" s="48"/>
      <c r="BO239" s="48">
        <v>1</v>
      </c>
      <c r="BP239" s="48">
        <v>1</v>
      </c>
      <c r="BQ239" s="48"/>
      <c r="BR239" s="48"/>
      <c r="BS239" s="48"/>
      <c r="BT239" s="48">
        <v>0</v>
      </c>
      <c r="BU239" s="47" t="s">
        <v>1067</v>
      </c>
    </row>
    <row r="240" spans="1:73" x14ac:dyDescent="0.35">
      <c r="A240" s="47" t="s">
        <v>779</v>
      </c>
      <c r="B240" s="47" t="s">
        <v>780</v>
      </c>
      <c r="C240" s="47" t="s">
        <v>56</v>
      </c>
      <c r="D240" s="47" t="s">
        <v>781</v>
      </c>
      <c r="E240" s="427">
        <v>6</v>
      </c>
      <c r="F240" s="427">
        <v>2026</v>
      </c>
      <c r="G240" s="47" t="s">
        <v>131</v>
      </c>
      <c r="H240" s="47" t="s">
        <v>58</v>
      </c>
      <c r="I240" s="47" t="s">
        <v>63</v>
      </c>
      <c r="J240" s="47"/>
      <c r="K240" s="47"/>
      <c r="L240" s="47"/>
      <c r="M240" s="47"/>
      <c r="N240" s="47"/>
      <c r="O240" s="369"/>
      <c r="P240" s="370"/>
      <c r="Q240" s="47"/>
      <c r="R240" s="47"/>
      <c r="S240" s="47"/>
      <c r="T240" s="47"/>
      <c r="U240" s="47"/>
      <c r="V240" s="369"/>
      <c r="W240" s="370"/>
      <c r="X240" s="47"/>
      <c r="Y240" s="47"/>
      <c r="Z240" s="47"/>
      <c r="AA240" s="47"/>
      <c r="AB240" s="47"/>
      <c r="AC240" s="369"/>
      <c r="AD240" s="370"/>
      <c r="AE240" s="47"/>
      <c r="AF240" s="47"/>
      <c r="AG240" s="47"/>
      <c r="AH240" s="47"/>
      <c r="AI240" s="47"/>
      <c r="AJ240" s="369"/>
      <c r="AK240" s="370"/>
      <c r="AL240" s="47"/>
      <c r="AM240" s="47"/>
      <c r="AN240" s="221"/>
      <c r="AO240" s="48">
        <v>0</v>
      </c>
      <c r="AP240" s="48"/>
      <c r="AQ240" s="48">
        <v>0</v>
      </c>
      <c r="AR240" s="48">
        <v>0</v>
      </c>
      <c r="AS240" s="48"/>
      <c r="AT240" s="48">
        <v>0</v>
      </c>
      <c r="AU240" s="48">
        <v>0</v>
      </c>
      <c r="AV240" s="48">
        <v>0</v>
      </c>
      <c r="AW240" s="48">
        <v>0</v>
      </c>
      <c r="AX240" s="48">
        <v>0</v>
      </c>
      <c r="AY240" s="48">
        <v>62</v>
      </c>
      <c r="AZ240" s="48">
        <v>32</v>
      </c>
      <c r="BA240" s="48">
        <v>94</v>
      </c>
      <c r="BB240" s="48">
        <v>0</v>
      </c>
      <c r="BC240" s="48">
        <v>0</v>
      </c>
      <c r="BD240" s="48">
        <v>0</v>
      </c>
      <c r="BE240" s="48">
        <v>0</v>
      </c>
      <c r="BF240" s="48">
        <v>0</v>
      </c>
      <c r="BG240" s="48">
        <v>0</v>
      </c>
      <c r="BH240" s="48">
        <v>0</v>
      </c>
      <c r="BI240" s="48">
        <v>0</v>
      </c>
      <c r="BJ240" s="48">
        <v>0</v>
      </c>
      <c r="BK240" s="48">
        <v>0</v>
      </c>
      <c r="BL240" s="48">
        <v>0</v>
      </c>
      <c r="BM240" s="48"/>
      <c r="BN240" s="48"/>
      <c r="BO240" s="48"/>
      <c r="BP240" s="48"/>
      <c r="BQ240" s="48"/>
      <c r="BR240" s="48"/>
      <c r="BS240" s="48"/>
      <c r="BT240" s="48"/>
      <c r="BU240" s="47" t="s">
        <v>319</v>
      </c>
    </row>
    <row r="241" spans="1:73" x14ac:dyDescent="0.35">
      <c r="A241" s="47" t="s">
        <v>782</v>
      </c>
      <c r="B241" s="47" t="s">
        <v>783</v>
      </c>
      <c r="C241" s="47" t="s">
        <v>56</v>
      </c>
      <c r="D241" s="47" t="s">
        <v>784</v>
      </c>
      <c r="E241" s="427">
        <v>6</v>
      </c>
      <c r="F241" s="427">
        <v>2026</v>
      </c>
      <c r="G241" s="47" t="s">
        <v>131</v>
      </c>
      <c r="H241" s="47" t="s">
        <v>58</v>
      </c>
      <c r="I241" s="47" t="s">
        <v>63</v>
      </c>
      <c r="J241" s="47"/>
      <c r="K241" s="47"/>
      <c r="L241" s="47" t="s">
        <v>98</v>
      </c>
      <c r="M241" s="47" t="s">
        <v>98</v>
      </c>
      <c r="N241" s="47"/>
      <c r="O241" s="369"/>
      <c r="P241" s="370"/>
      <c r="Q241" s="47" t="s">
        <v>98</v>
      </c>
      <c r="R241" s="47" t="s">
        <v>98</v>
      </c>
      <c r="S241" s="47" t="s">
        <v>98</v>
      </c>
      <c r="T241" s="47" t="s">
        <v>98</v>
      </c>
      <c r="U241" s="47" t="s">
        <v>100</v>
      </c>
      <c r="V241" s="369" t="s">
        <v>104</v>
      </c>
      <c r="W241" s="370"/>
      <c r="X241" s="47"/>
      <c r="Y241" s="47" t="s">
        <v>98</v>
      </c>
      <c r="Z241" s="47" t="s">
        <v>98</v>
      </c>
      <c r="AA241" s="47" t="s">
        <v>98</v>
      </c>
      <c r="AB241" s="47" t="s">
        <v>98</v>
      </c>
      <c r="AC241" s="369" t="s">
        <v>100</v>
      </c>
      <c r="AD241" s="370"/>
      <c r="AE241" s="47"/>
      <c r="AF241" s="47" t="s">
        <v>98</v>
      </c>
      <c r="AG241" s="47" t="s">
        <v>98</v>
      </c>
      <c r="AH241" s="47" t="s">
        <v>98</v>
      </c>
      <c r="AI241" s="47" t="s">
        <v>98</v>
      </c>
      <c r="AJ241" s="369" t="s">
        <v>100</v>
      </c>
      <c r="AK241" s="370"/>
      <c r="AL241" s="47"/>
      <c r="AM241" s="47"/>
      <c r="AN241" s="221"/>
      <c r="AO241" s="48">
        <v>40</v>
      </c>
      <c r="AP241" s="48"/>
      <c r="AQ241" s="48">
        <v>0</v>
      </c>
      <c r="AR241" s="48">
        <v>8</v>
      </c>
      <c r="AS241" s="48"/>
      <c r="AT241" s="48">
        <v>0</v>
      </c>
      <c r="AU241" s="48">
        <v>0</v>
      </c>
      <c r="AV241" s="48">
        <v>0</v>
      </c>
      <c r="AW241" s="48">
        <v>0</v>
      </c>
      <c r="AX241" s="48">
        <v>48</v>
      </c>
      <c r="AY241" s="48">
        <v>40</v>
      </c>
      <c r="AZ241" s="48">
        <v>36</v>
      </c>
      <c r="BA241" s="48">
        <v>124</v>
      </c>
      <c r="BB241" s="48">
        <v>0</v>
      </c>
      <c r="BC241" s="48">
        <v>40</v>
      </c>
      <c r="BD241" s="48">
        <v>0</v>
      </c>
      <c r="BE241" s="48">
        <v>8</v>
      </c>
      <c r="BF241" s="48">
        <v>0</v>
      </c>
      <c r="BG241" s="48">
        <v>0</v>
      </c>
      <c r="BH241" s="48">
        <v>0</v>
      </c>
      <c r="BI241" s="48">
        <v>0</v>
      </c>
      <c r="BJ241" s="48">
        <v>0</v>
      </c>
      <c r="BK241" s="48">
        <v>0</v>
      </c>
      <c r="BL241" s="48">
        <v>48</v>
      </c>
      <c r="BM241" s="48"/>
      <c r="BN241" s="48"/>
      <c r="BO241" s="48">
        <v>1</v>
      </c>
      <c r="BP241" s="48">
        <v>1</v>
      </c>
      <c r="BQ241" s="48"/>
      <c r="BR241" s="48"/>
      <c r="BS241" s="48"/>
      <c r="BT241" s="48">
        <v>0</v>
      </c>
      <c r="BU241" s="47" t="s">
        <v>1068</v>
      </c>
    </row>
    <row r="242" spans="1:73" x14ac:dyDescent="0.35">
      <c r="A242" s="47" t="s">
        <v>533</v>
      </c>
      <c r="B242" s="47" t="s">
        <v>534</v>
      </c>
      <c r="C242" s="47" t="s">
        <v>56</v>
      </c>
      <c r="D242" s="47" t="s">
        <v>535</v>
      </c>
      <c r="E242" s="427">
        <v>6</v>
      </c>
      <c r="F242" s="427">
        <v>2026</v>
      </c>
      <c r="G242" s="47" t="s">
        <v>131</v>
      </c>
      <c r="H242" s="47" t="s">
        <v>58</v>
      </c>
      <c r="I242" s="47" t="s">
        <v>57</v>
      </c>
      <c r="J242" s="47"/>
      <c r="K242" s="47" t="s">
        <v>98</v>
      </c>
      <c r="L242" s="47" t="s">
        <v>98</v>
      </c>
      <c r="M242" s="47" t="s">
        <v>1060</v>
      </c>
      <c r="N242" s="47" t="s">
        <v>98</v>
      </c>
      <c r="O242" s="369" t="s">
        <v>100</v>
      </c>
      <c r="P242" s="370"/>
      <c r="Q242" s="47" t="s">
        <v>98</v>
      </c>
      <c r="R242" s="47" t="s">
        <v>1060</v>
      </c>
      <c r="S242" s="47"/>
      <c r="T242" s="47" t="s">
        <v>98</v>
      </c>
      <c r="U242" s="47"/>
      <c r="V242" s="369" t="s">
        <v>100</v>
      </c>
      <c r="W242" s="370"/>
      <c r="X242" s="47"/>
      <c r="Y242" s="47" t="s">
        <v>98</v>
      </c>
      <c r="Z242" s="47" t="s">
        <v>98</v>
      </c>
      <c r="AA242" s="47" t="s">
        <v>98</v>
      </c>
      <c r="AB242" s="47" t="s">
        <v>98</v>
      </c>
      <c r="AC242" s="369" t="s">
        <v>100</v>
      </c>
      <c r="AD242" s="370"/>
      <c r="AE242" s="47" t="s">
        <v>98</v>
      </c>
      <c r="AF242" s="47" t="s">
        <v>98</v>
      </c>
      <c r="AG242" s="47" t="s">
        <v>98</v>
      </c>
      <c r="AH242" s="47" t="s">
        <v>98</v>
      </c>
      <c r="AI242" s="47"/>
      <c r="AJ242" s="369"/>
      <c r="AK242" s="370"/>
      <c r="AL242" s="47"/>
      <c r="AM242" s="47" t="s">
        <v>98</v>
      </c>
      <c r="AN242" s="221"/>
      <c r="AO242" s="430">
        <v>43.5</v>
      </c>
      <c r="AP242" s="48"/>
      <c r="AQ242" s="48">
        <v>0</v>
      </c>
      <c r="AR242" s="48">
        <v>0</v>
      </c>
      <c r="AS242" s="48"/>
      <c r="AT242" s="48">
        <v>0</v>
      </c>
      <c r="AU242" s="48">
        <v>0</v>
      </c>
      <c r="AV242" s="48">
        <v>0</v>
      </c>
      <c r="AW242" s="48">
        <v>0</v>
      </c>
      <c r="AX242" s="430">
        <v>43.5</v>
      </c>
      <c r="AY242" s="430">
        <v>51.5</v>
      </c>
      <c r="AZ242" s="430">
        <v>37.75</v>
      </c>
      <c r="BA242" s="430">
        <v>132.75</v>
      </c>
      <c r="BB242" s="48">
        <v>0</v>
      </c>
      <c r="BC242" s="430">
        <v>43.5</v>
      </c>
      <c r="BD242" s="48">
        <v>0</v>
      </c>
      <c r="BE242" s="48">
        <v>0</v>
      </c>
      <c r="BF242" s="48">
        <v>0</v>
      </c>
      <c r="BG242" s="48">
        <v>0</v>
      </c>
      <c r="BH242" s="48">
        <v>0</v>
      </c>
      <c r="BI242" s="48">
        <v>0</v>
      </c>
      <c r="BJ242" s="48">
        <v>0</v>
      </c>
      <c r="BK242" s="48">
        <v>0</v>
      </c>
      <c r="BL242" s="430">
        <v>43.5</v>
      </c>
      <c r="BM242" s="48"/>
      <c r="BN242" s="48"/>
      <c r="BO242" s="48"/>
      <c r="BP242" s="48"/>
      <c r="BQ242" s="48"/>
      <c r="BR242" s="48"/>
      <c r="BS242" s="48"/>
      <c r="BT242" s="48">
        <v>0</v>
      </c>
      <c r="BU242" s="47" t="s">
        <v>1068</v>
      </c>
    </row>
    <row r="243" spans="1:73" x14ac:dyDescent="0.35">
      <c r="A243" s="47" t="s">
        <v>536</v>
      </c>
      <c r="B243" s="47" t="s">
        <v>548</v>
      </c>
      <c r="C243" s="47" t="s">
        <v>56</v>
      </c>
      <c r="D243" s="47" t="s">
        <v>537</v>
      </c>
      <c r="E243" s="427">
        <v>6</v>
      </c>
      <c r="F243" s="427">
        <v>2026</v>
      </c>
      <c r="G243" s="47" t="s">
        <v>131</v>
      </c>
      <c r="H243" s="47" t="s">
        <v>58</v>
      </c>
      <c r="I243" s="47" t="s">
        <v>57</v>
      </c>
      <c r="J243" s="47" t="s">
        <v>98</v>
      </c>
      <c r="K243" s="47" t="s">
        <v>98</v>
      </c>
      <c r="L243" s="47" t="s">
        <v>98</v>
      </c>
      <c r="M243" s="47" t="s">
        <v>98</v>
      </c>
      <c r="N243" s="47" t="s">
        <v>100</v>
      </c>
      <c r="O243" s="369" t="s">
        <v>108</v>
      </c>
      <c r="P243" s="370"/>
      <c r="Q243" s="47" t="s">
        <v>98</v>
      </c>
      <c r="R243" s="47" t="s">
        <v>98</v>
      </c>
      <c r="S243" s="47" t="s">
        <v>98</v>
      </c>
      <c r="T243" s="47" t="s">
        <v>98</v>
      </c>
      <c r="U243" s="47" t="s">
        <v>100</v>
      </c>
      <c r="V243" s="369" t="s">
        <v>108</v>
      </c>
      <c r="W243" s="370"/>
      <c r="X243" s="47" t="s">
        <v>98</v>
      </c>
      <c r="Y243" s="47" t="s">
        <v>98</v>
      </c>
      <c r="Z243" s="47" t="s">
        <v>98</v>
      </c>
      <c r="AA243" s="47" t="s">
        <v>98</v>
      </c>
      <c r="AB243" s="47" t="s">
        <v>100</v>
      </c>
      <c r="AC243" s="369"/>
      <c r="AD243" s="370"/>
      <c r="AE243" s="47" t="s">
        <v>98</v>
      </c>
      <c r="AF243" s="47" t="s">
        <v>98</v>
      </c>
      <c r="AG243" s="47" t="s">
        <v>98</v>
      </c>
      <c r="AH243" s="47"/>
      <c r="AI243" s="47"/>
      <c r="AJ243" s="369" t="s">
        <v>100</v>
      </c>
      <c r="AK243" s="370"/>
      <c r="AL243" s="47" t="s">
        <v>98</v>
      </c>
      <c r="AM243" s="47"/>
      <c r="AN243" s="221"/>
      <c r="AO243" s="48">
        <v>48</v>
      </c>
      <c r="AP243" s="48"/>
      <c r="AQ243" s="48">
        <v>0</v>
      </c>
      <c r="AR243" s="48">
        <v>16</v>
      </c>
      <c r="AS243" s="48"/>
      <c r="AT243" s="48">
        <v>8</v>
      </c>
      <c r="AU243" s="48">
        <v>0</v>
      </c>
      <c r="AV243" s="48">
        <v>0</v>
      </c>
      <c r="AW243" s="48">
        <v>0</v>
      </c>
      <c r="AX243" s="48">
        <v>72</v>
      </c>
      <c r="AY243" s="48">
        <v>46</v>
      </c>
      <c r="AZ243" s="48">
        <v>56</v>
      </c>
      <c r="BA243" s="48">
        <v>174</v>
      </c>
      <c r="BB243" s="48">
        <v>0</v>
      </c>
      <c r="BC243" s="48">
        <v>48</v>
      </c>
      <c r="BD243" s="48">
        <v>0</v>
      </c>
      <c r="BE243" s="48">
        <v>16</v>
      </c>
      <c r="BF243" s="48">
        <v>0</v>
      </c>
      <c r="BG243" s="48">
        <v>0</v>
      </c>
      <c r="BH243" s="48">
        <v>8</v>
      </c>
      <c r="BI243" s="48">
        <v>0</v>
      </c>
      <c r="BJ243" s="48">
        <v>0</v>
      </c>
      <c r="BK243" s="48">
        <v>0</v>
      </c>
      <c r="BL243" s="48">
        <v>72</v>
      </c>
      <c r="BM243" s="48"/>
      <c r="BN243" s="48"/>
      <c r="BO243" s="48">
        <v>3</v>
      </c>
      <c r="BP243" s="48">
        <v>2</v>
      </c>
      <c r="BQ243" s="48"/>
      <c r="BR243" s="48"/>
      <c r="BS243" s="48"/>
      <c r="BT243" s="48">
        <v>0</v>
      </c>
      <c r="BU243" s="47" t="s">
        <v>1068</v>
      </c>
    </row>
    <row r="244" spans="1:73" x14ac:dyDescent="0.35">
      <c r="A244" s="47" t="s">
        <v>538</v>
      </c>
      <c r="B244" s="47" t="s">
        <v>539</v>
      </c>
      <c r="C244" s="47" t="s">
        <v>56</v>
      </c>
      <c r="D244" s="47" t="s">
        <v>540</v>
      </c>
      <c r="E244" s="427">
        <v>6</v>
      </c>
      <c r="F244" s="427">
        <v>2026</v>
      </c>
      <c r="G244" s="47" t="s">
        <v>131</v>
      </c>
      <c r="H244" s="47" t="s">
        <v>58</v>
      </c>
      <c r="I244" s="47" t="s">
        <v>59</v>
      </c>
      <c r="J244" s="47"/>
      <c r="K244" s="47" t="s">
        <v>98</v>
      </c>
      <c r="L244" s="47" t="s">
        <v>98</v>
      </c>
      <c r="M244" s="47" t="s">
        <v>98</v>
      </c>
      <c r="N244" s="47" t="s">
        <v>98</v>
      </c>
      <c r="O244" s="369" t="s">
        <v>100</v>
      </c>
      <c r="P244" s="370"/>
      <c r="Q244" s="47" t="s">
        <v>98</v>
      </c>
      <c r="R244" s="47" t="s">
        <v>98</v>
      </c>
      <c r="S244" s="47" t="s">
        <v>98</v>
      </c>
      <c r="T244" s="47" t="s">
        <v>98</v>
      </c>
      <c r="U244" s="47" t="s">
        <v>100</v>
      </c>
      <c r="V244" s="369"/>
      <c r="W244" s="370"/>
      <c r="X244" s="47"/>
      <c r="Y244" s="47"/>
      <c r="Z244" s="47" t="s">
        <v>98</v>
      </c>
      <c r="AA244" s="47" t="s">
        <v>98</v>
      </c>
      <c r="AB244" s="47" t="s">
        <v>100</v>
      </c>
      <c r="AC244" s="369"/>
      <c r="AD244" s="370"/>
      <c r="AE244" s="47"/>
      <c r="AF244" s="47"/>
      <c r="AG244" s="47"/>
      <c r="AH244" s="47"/>
      <c r="AI244" s="47"/>
      <c r="AJ244" s="369"/>
      <c r="AK244" s="370"/>
      <c r="AL244" s="47"/>
      <c r="AM244" s="47"/>
      <c r="AN244" s="221"/>
      <c r="AO244" s="48">
        <v>32</v>
      </c>
      <c r="AP244" s="48"/>
      <c r="AQ244" s="48">
        <v>0</v>
      </c>
      <c r="AR244" s="48">
        <v>0</v>
      </c>
      <c r="AS244" s="48"/>
      <c r="AT244" s="48">
        <v>0</v>
      </c>
      <c r="AU244" s="48">
        <v>0</v>
      </c>
      <c r="AV244" s="48">
        <v>0</v>
      </c>
      <c r="AW244" s="48">
        <v>0</v>
      </c>
      <c r="AX244" s="48">
        <v>32</v>
      </c>
      <c r="AY244" s="48">
        <v>32</v>
      </c>
      <c r="AZ244" s="48">
        <v>36</v>
      </c>
      <c r="BA244" s="48">
        <v>100</v>
      </c>
      <c r="BB244" s="48">
        <v>0</v>
      </c>
      <c r="BC244" s="48">
        <v>32</v>
      </c>
      <c r="BD244" s="48">
        <v>0</v>
      </c>
      <c r="BE244" s="48">
        <v>0</v>
      </c>
      <c r="BF244" s="48">
        <v>0</v>
      </c>
      <c r="BG244" s="48">
        <v>0</v>
      </c>
      <c r="BH244" s="48">
        <v>0</v>
      </c>
      <c r="BI244" s="48">
        <v>0</v>
      </c>
      <c r="BJ244" s="48">
        <v>0</v>
      </c>
      <c r="BK244" s="48">
        <v>0</v>
      </c>
      <c r="BL244" s="48">
        <v>32</v>
      </c>
      <c r="BM244" s="48"/>
      <c r="BN244" s="48"/>
      <c r="BO244" s="48"/>
      <c r="BP244" s="48"/>
      <c r="BQ244" s="48"/>
      <c r="BR244" s="48"/>
      <c r="BS244" s="48"/>
      <c r="BT244" s="48">
        <v>0</v>
      </c>
      <c r="BU244" s="47" t="s">
        <v>1068</v>
      </c>
    </row>
    <row r="245" spans="1:73" x14ac:dyDescent="0.35">
      <c r="A245" s="47" t="s">
        <v>549</v>
      </c>
      <c r="B245" s="47" t="s">
        <v>550</v>
      </c>
      <c r="C245" s="47" t="s">
        <v>56</v>
      </c>
      <c r="D245" s="47" t="s">
        <v>551</v>
      </c>
      <c r="E245" s="427">
        <v>6</v>
      </c>
      <c r="F245" s="427">
        <v>2026</v>
      </c>
      <c r="G245" s="47" t="s">
        <v>131</v>
      </c>
      <c r="H245" s="47" t="s">
        <v>58</v>
      </c>
      <c r="I245" s="47" t="s">
        <v>57</v>
      </c>
      <c r="J245" s="47" t="s">
        <v>98</v>
      </c>
      <c r="K245" s="47" t="s">
        <v>98</v>
      </c>
      <c r="L245" s="47" t="s">
        <v>98</v>
      </c>
      <c r="M245" s="47"/>
      <c r="N245" s="47"/>
      <c r="O245" s="369"/>
      <c r="P245" s="370"/>
      <c r="Q245" s="47" t="s">
        <v>98</v>
      </c>
      <c r="R245" s="47" t="s">
        <v>98</v>
      </c>
      <c r="S245" s="47" t="s">
        <v>98</v>
      </c>
      <c r="T245" s="47"/>
      <c r="U245" s="47" t="s">
        <v>100</v>
      </c>
      <c r="V245" s="369" t="s">
        <v>108</v>
      </c>
      <c r="W245" s="370"/>
      <c r="X245" s="47" t="s">
        <v>98</v>
      </c>
      <c r="Y245" s="47" t="s">
        <v>98</v>
      </c>
      <c r="Z245" s="47" t="s">
        <v>98</v>
      </c>
      <c r="AA245" s="47" t="s">
        <v>98</v>
      </c>
      <c r="AB245" s="47" t="s">
        <v>100</v>
      </c>
      <c r="AC245" s="369"/>
      <c r="AD245" s="370"/>
      <c r="AE245" s="47" t="s">
        <v>98</v>
      </c>
      <c r="AF245" s="47" t="s">
        <v>98</v>
      </c>
      <c r="AG245" s="47"/>
      <c r="AH245" s="47" t="s">
        <v>98</v>
      </c>
      <c r="AI245" s="47" t="s">
        <v>100</v>
      </c>
      <c r="AJ245" s="369"/>
      <c r="AK245" s="370"/>
      <c r="AL245" s="47"/>
      <c r="AM245" s="47"/>
      <c r="AN245" s="221"/>
      <c r="AO245" s="48">
        <v>38</v>
      </c>
      <c r="AP245" s="48"/>
      <c r="AQ245" s="48">
        <v>0</v>
      </c>
      <c r="AR245" s="48">
        <v>12</v>
      </c>
      <c r="AS245" s="48"/>
      <c r="AT245" s="48">
        <v>0</v>
      </c>
      <c r="AU245" s="48">
        <v>0</v>
      </c>
      <c r="AV245" s="48">
        <v>0</v>
      </c>
      <c r="AW245" s="48">
        <v>0</v>
      </c>
      <c r="AX245" s="48">
        <v>50</v>
      </c>
      <c r="AY245" s="48">
        <v>46</v>
      </c>
      <c r="AZ245" s="48">
        <v>40</v>
      </c>
      <c r="BA245" s="48">
        <v>136</v>
      </c>
      <c r="BB245" s="48">
        <v>0</v>
      </c>
      <c r="BC245" s="48">
        <v>38</v>
      </c>
      <c r="BD245" s="48">
        <v>0</v>
      </c>
      <c r="BE245" s="48">
        <v>12</v>
      </c>
      <c r="BF245" s="48">
        <v>0</v>
      </c>
      <c r="BG245" s="48">
        <v>0</v>
      </c>
      <c r="BH245" s="48">
        <v>0</v>
      </c>
      <c r="BI245" s="48">
        <v>0</v>
      </c>
      <c r="BJ245" s="48">
        <v>0</v>
      </c>
      <c r="BK245" s="48">
        <v>0</v>
      </c>
      <c r="BL245" s="48">
        <v>50</v>
      </c>
      <c r="BM245" s="48"/>
      <c r="BN245" s="48"/>
      <c r="BO245" s="48">
        <v>1</v>
      </c>
      <c r="BP245" s="48">
        <v>1</v>
      </c>
      <c r="BQ245" s="48"/>
      <c r="BR245" s="48"/>
      <c r="BS245" s="48"/>
      <c r="BT245" s="48">
        <v>0</v>
      </c>
      <c r="BU245" s="47" t="s">
        <v>1068</v>
      </c>
    </row>
    <row r="246" spans="1:73" x14ac:dyDescent="0.35">
      <c r="A246" s="47" t="s">
        <v>552</v>
      </c>
      <c r="B246" s="47" t="s">
        <v>553</v>
      </c>
      <c r="C246" s="47" t="s">
        <v>56</v>
      </c>
      <c r="D246" s="47" t="s">
        <v>554</v>
      </c>
      <c r="E246" s="427">
        <v>6</v>
      </c>
      <c r="F246" s="427">
        <v>2026</v>
      </c>
      <c r="G246" s="47" t="s">
        <v>131</v>
      </c>
      <c r="H246" s="47" t="s">
        <v>58</v>
      </c>
      <c r="I246" s="47" t="s">
        <v>57</v>
      </c>
      <c r="J246" s="47"/>
      <c r="K246" s="47"/>
      <c r="L246" s="47"/>
      <c r="M246" s="47"/>
      <c r="N246" s="47"/>
      <c r="O246" s="369"/>
      <c r="P246" s="370"/>
      <c r="Q246" s="47"/>
      <c r="R246" s="47"/>
      <c r="S246" s="47"/>
      <c r="T246" s="47"/>
      <c r="U246" s="47"/>
      <c r="V246" s="369"/>
      <c r="W246" s="370"/>
      <c r="X246" s="47"/>
      <c r="Y246" s="47"/>
      <c r="Z246" s="47"/>
      <c r="AA246" s="47"/>
      <c r="AB246" s="47"/>
      <c r="AC246" s="369" t="s">
        <v>104</v>
      </c>
      <c r="AD246" s="370"/>
      <c r="AE246" s="47" t="s">
        <v>98</v>
      </c>
      <c r="AF246" s="47" t="s">
        <v>98</v>
      </c>
      <c r="AG246" s="47" t="s">
        <v>98</v>
      </c>
      <c r="AH246" s="47" t="s">
        <v>98</v>
      </c>
      <c r="AI246" s="47" t="s">
        <v>100</v>
      </c>
      <c r="AJ246" s="369" t="s">
        <v>108</v>
      </c>
      <c r="AK246" s="370"/>
      <c r="AL246" s="47" t="s">
        <v>98</v>
      </c>
      <c r="AM246" s="47" t="s">
        <v>98</v>
      </c>
      <c r="AN246" s="221"/>
      <c r="AO246" s="48">
        <v>16</v>
      </c>
      <c r="AP246" s="48"/>
      <c r="AQ246" s="48">
        <v>0</v>
      </c>
      <c r="AR246" s="48">
        <v>20</v>
      </c>
      <c r="AS246" s="48"/>
      <c r="AT246" s="48">
        <v>0</v>
      </c>
      <c r="AU246" s="48">
        <v>0</v>
      </c>
      <c r="AV246" s="48">
        <v>0</v>
      </c>
      <c r="AW246" s="48">
        <v>0</v>
      </c>
      <c r="AX246" s="48">
        <v>36</v>
      </c>
      <c r="AY246" s="48">
        <v>14</v>
      </c>
      <c r="AZ246" s="48">
        <v>40</v>
      </c>
      <c r="BA246" s="48">
        <v>90</v>
      </c>
      <c r="BB246" s="48">
        <v>0</v>
      </c>
      <c r="BC246" s="48">
        <v>16</v>
      </c>
      <c r="BD246" s="48">
        <v>0</v>
      </c>
      <c r="BE246" s="48">
        <v>20</v>
      </c>
      <c r="BF246" s="48">
        <v>0</v>
      </c>
      <c r="BG246" s="48">
        <v>0</v>
      </c>
      <c r="BH246" s="48">
        <v>0</v>
      </c>
      <c r="BI246" s="48">
        <v>0</v>
      </c>
      <c r="BJ246" s="48">
        <v>0</v>
      </c>
      <c r="BK246" s="48">
        <v>0</v>
      </c>
      <c r="BL246" s="48">
        <v>36</v>
      </c>
      <c r="BM246" s="48"/>
      <c r="BN246" s="48"/>
      <c r="BO246" s="48">
        <v>2</v>
      </c>
      <c r="BP246" s="48">
        <v>2</v>
      </c>
      <c r="BQ246" s="48"/>
      <c r="BR246" s="48"/>
      <c r="BS246" s="48"/>
      <c r="BT246" s="48">
        <v>0</v>
      </c>
      <c r="BU246" s="47" t="s">
        <v>1068</v>
      </c>
    </row>
    <row r="247" spans="1:73" x14ac:dyDescent="0.35">
      <c r="A247" s="47" t="s">
        <v>564</v>
      </c>
      <c r="B247" s="47" t="s">
        <v>565</v>
      </c>
      <c r="C247" s="47" t="s">
        <v>56</v>
      </c>
      <c r="D247" s="47" t="s">
        <v>566</v>
      </c>
      <c r="E247" s="427">
        <v>6</v>
      </c>
      <c r="F247" s="427">
        <v>2026</v>
      </c>
      <c r="G247" s="47" t="s">
        <v>131</v>
      </c>
      <c r="H247" s="47" t="s">
        <v>58</v>
      </c>
      <c r="I247" s="47" t="s">
        <v>57</v>
      </c>
      <c r="J247" s="47" t="s">
        <v>98</v>
      </c>
      <c r="K247" s="47"/>
      <c r="L247" s="47" t="s">
        <v>98</v>
      </c>
      <c r="M247" s="47"/>
      <c r="N247" s="47"/>
      <c r="O247" s="369"/>
      <c r="P247" s="370"/>
      <c r="Q247" s="47" t="s">
        <v>98</v>
      </c>
      <c r="R247" s="47" t="s">
        <v>98</v>
      </c>
      <c r="S247" s="47" t="s">
        <v>98</v>
      </c>
      <c r="T247" s="47" t="s">
        <v>98</v>
      </c>
      <c r="U247" s="47" t="s">
        <v>100</v>
      </c>
      <c r="V247" s="369"/>
      <c r="W247" s="370"/>
      <c r="X247" s="47" t="s">
        <v>98</v>
      </c>
      <c r="Y247" s="47" t="s">
        <v>98</v>
      </c>
      <c r="Z247" s="47"/>
      <c r="AA247" s="47" t="s">
        <v>98</v>
      </c>
      <c r="AB247" s="47" t="s">
        <v>98</v>
      </c>
      <c r="AC247" s="369"/>
      <c r="AD247" s="370"/>
      <c r="AE247" s="47"/>
      <c r="AF247" s="47" t="s">
        <v>98</v>
      </c>
      <c r="AG247" s="47" t="s">
        <v>98</v>
      </c>
      <c r="AH247" s="47" t="s">
        <v>98</v>
      </c>
      <c r="AI247" s="47" t="s">
        <v>98</v>
      </c>
      <c r="AJ247" s="369" t="s">
        <v>100</v>
      </c>
      <c r="AK247" s="370" t="s">
        <v>108</v>
      </c>
      <c r="AL247" s="47"/>
      <c r="AM247" s="47"/>
      <c r="AN247" s="221"/>
      <c r="AO247" s="48">
        <v>36</v>
      </c>
      <c r="AP247" s="48"/>
      <c r="AQ247" s="48">
        <v>0</v>
      </c>
      <c r="AR247" s="48">
        <v>12</v>
      </c>
      <c r="AS247" s="48"/>
      <c r="AT247" s="48">
        <v>0</v>
      </c>
      <c r="AU247" s="48">
        <v>0</v>
      </c>
      <c r="AV247" s="48">
        <v>0</v>
      </c>
      <c r="AW247" s="48">
        <v>0</v>
      </c>
      <c r="AX247" s="48">
        <v>48</v>
      </c>
      <c r="AY247" s="48">
        <v>34</v>
      </c>
      <c r="AZ247" s="48">
        <v>38</v>
      </c>
      <c r="BA247" s="48">
        <v>120</v>
      </c>
      <c r="BB247" s="48">
        <v>0</v>
      </c>
      <c r="BC247" s="48">
        <v>36</v>
      </c>
      <c r="BD247" s="48">
        <v>0</v>
      </c>
      <c r="BE247" s="48">
        <v>12</v>
      </c>
      <c r="BF247" s="48">
        <v>0</v>
      </c>
      <c r="BG247" s="48">
        <v>0</v>
      </c>
      <c r="BH247" s="48">
        <v>0</v>
      </c>
      <c r="BI247" s="48">
        <v>0</v>
      </c>
      <c r="BJ247" s="48">
        <v>0</v>
      </c>
      <c r="BK247" s="48">
        <v>0</v>
      </c>
      <c r="BL247" s="48">
        <v>48</v>
      </c>
      <c r="BM247" s="48"/>
      <c r="BN247" s="48"/>
      <c r="BO247" s="48">
        <v>1</v>
      </c>
      <c r="BP247" s="48">
        <v>1</v>
      </c>
      <c r="BQ247" s="48"/>
      <c r="BR247" s="48"/>
      <c r="BS247" s="48"/>
      <c r="BT247" s="48">
        <v>0</v>
      </c>
      <c r="BU247" s="47" t="s">
        <v>319</v>
      </c>
    </row>
    <row r="248" spans="1:73" x14ac:dyDescent="0.35">
      <c r="A248" s="47" t="s">
        <v>567</v>
      </c>
      <c r="B248" s="47" t="s">
        <v>568</v>
      </c>
      <c r="C248" s="47" t="s">
        <v>56</v>
      </c>
      <c r="D248" s="47" t="s">
        <v>569</v>
      </c>
      <c r="E248" s="427">
        <v>6</v>
      </c>
      <c r="F248" s="427">
        <v>2026</v>
      </c>
      <c r="G248" s="47" t="s">
        <v>131</v>
      </c>
      <c r="H248" s="47" t="s">
        <v>58</v>
      </c>
      <c r="I248" s="47" t="s">
        <v>59</v>
      </c>
      <c r="J248" s="47"/>
      <c r="K248" s="47" t="s">
        <v>98</v>
      </c>
      <c r="L248" s="47" t="s">
        <v>98</v>
      </c>
      <c r="M248" s="47" t="s">
        <v>98</v>
      </c>
      <c r="N248" s="47" t="s">
        <v>98</v>
      </c>
      <c r="O248" s="369" t="s">
        <v>100</v>
      </c>
      <c r="P248" s="370"/>
      <c r="Q248" s="47" t="s">
        <v>98</v>
      </c>
      <c r="R248" s="47" t="s">
        <v>98</v>
      </c>
      <c r="S248" s="47"/>
      <c r="T248" s="47"/>
      <c r="U248" s="47"/>
      <c r="V248" s="369"/>
      <c r="W248" s="370"/>
      <c r="X248" s="47" t="s">
        <v>98</v>
      </c>
      <c r="Y248" s="47" t="s">
        <v>98</v>
      </c>
      <c r="Z248" s="47"/>
      <c r="AA248" s="47" t="s">
        <v>98</v>
      </c>
      <c r="AB248" s="47"/>
      <c r="AC248" s="369"/>
      <c r="AD248" s="370"/>
      <c r="AE248" s="47" t="s">
        <v>98</v>
      </c>
      <c r="AF248" s="47" t="s">
        <v>98</v>
      </c>
      <c r="AG248" s="47" t="s">
        <v>98</v>
      </c>
      <c r="AH248" s="47" t="s">
        <v>98</v>
      </c>
      <c r="AI248" s="47" t="s">
        <v>100</v>
      </c>
      <c r="AJ248" s="369"/>
      <c r="AK248" s="370"/>
      <c r="AL248" s="47"/>
      <c r="AM248" s="47" t="s">
        <v>98</v>
      </c>
      <c r="AN248" s="221"/>
      <c r="AO248" s="48">
        <v>36</v>
      </c>
      <c r="AP248" s="48"/>
      <c r="AQ248" s="48">
        <v>0</v>
      </c>
      <c r="AR248" s="48">
        <v>0</v>
      </c>
      <c r="AS248" s="48"/>
      <c r="AT248" s="48">
        <v>0</v>
      </c>
      <c r="AU248" s="48">
        <v>0</v>
      </c>
      <c r="AV248" s="48">
        <v>0</v>
      </c>
      <c r="AW248" s="48">
        <v>0</v>
      </c>
      <c r="AX248" s="48">
        <v>36</v>
      </c>
      <c r="AY248" s="48">
        <v>74</v>
      </c>
      <c r="AZ248" s="48">
        <v>20</v>
      </c>
      <c r="BA248" s="48">
        <v>130</v>
      </c>
      <c r="BB248" s="48">
        <v>0</v>
      </c>
      <c r="BC248" s="48">
        <v>36</v>
      </c>
      <c r="BD248" s="48">
        <v>0</v>
      </c>
      <c r="BE248" s="48">
        <v>0</v>
      </c>
      <c r="BF248" s="48">
        <v>0</v>
      </c>
      <c r="BG248" s="48">
        <v>0</v>
      </c>
      <c r="BH248" s="48">
        <v>0</v>
      </c>
      <c r="BI248" s="48">
        <v>0</v>
      </c>
      <c r="BJ248" s="48">
        <v>0</v>
      </c>
      <c r="BK248" s="48">
        <v>0</v>
      </c>
      <c r="BL248" s="48">
        <v>36</v>
      </c>
      <c r="BM248" s="48"/>
      <c r="BN248" s="48"/>
      <c r="BO248" s="48"/>
      <c r="BP248" s="48"/>
      <c r="BQ248" s="48"/>
      <c r="BR248" s="48"/>
      <c r="BS248" s="48"/>
      <c r="BT248" s="48">
        <v>0</v>
      </c>
      <c r="BU248" s="47" t="s">
        <v>319</v>
      </c>
    </row>
    <row r="249" spans="1:73" x14ac:dyDescent="0.35">
      <c r="A249" s="47" t="s">
        <v>571</v>
      </c>
      <c r="B249" s="47" t="s">
        <v>572</v>
      </c>
      <c r="C249" s="47" t="s">
        <v>56</v>
      </c>
      <c r="D249" s="47" t="s">
        <v>573</v>
      </c>
      <c r="E249" s="427">
        <v>6</v>
      </c>
      <c r="F249" s="427">
        <v>2026</v>
      </c>
      <c r="G249" s="47" t="s">
        <v>131</v>
      </c>
      <c r="H249" s="47" t="s">
        <v>58</v>
      </c>
      <c r="I249" s="47" t="s">
        <v>59</v>
      </c>
      <c r="J249" s="47" t="s">
        <v>100</v>
      </c>
      <c r="K249" s="47"/>
      <c r="L249" s="47"/>
      <c r="M249" s="47" t="s">
        <v>98</v>
      </c>
      <c r="N249" s="47" t="s">
        <v>98</v>
      </c>
      <c r="O249" s="369"/>
      <c r="P249" s="370"/>
      <c r="Q249" s="47"/>
      <c r="R249" s="47" t="s">
        <v>98</v>
      </c>
      <c r="S249" s="47"/>
      <c r="T249" s="47"/>
      <c r="U249" s="47"/>
      <c r="V249" s="369"/>
      <c r="W249" s="370"/>
      <c r="X249" s="47" t="s">
        <v>98</v>
      </c>
      <c r="Y249" s="47" t="s">
        <v>98</v>
      </c>
      <c r="Z249" s="47" t="s">
        <v>98</v>
      </c>
      <c r="AA249" s="47" t="s">
        <v>98</v>
      </c>
      <c r="AB249" s="47"/>
      <c r="AC249" s="369"/>
      <c r="AD249" s="370"/>
      <c r="AE249" s="47"/>
      <c r="AF249" s="47" t="s">
        <v>98</v>
      </c>
      <c r="AG249" s="47" t="s">
        <v>98</v>
      </c>
      <c r="AH249" s="47"/>
      <c r="AI249" s="47" t="s">
        <v>98</v>
      </c>
      <c r="AJ249" s="369" t="s">
        <v>100</v>
      </c>
      <c r="AK249" s="370"/>
      <c r="AL249" s="47"/>
      <c r="AM249" s="47" t="s">
        <v>98</v>
      </c>
      <c r="AN249" s="221"/>
      <c r="AO249" s="48">
        <v>30</v>
      </c>
      <c r="AP249" s="48"/>
      <c r="AQ249" s="48">
        <v>0</v>
      </c>
      <c r="AR249" s="48">
        <v>0</v>
      </c>
      <c r="AS249" s="48"/>
      <c r="AT249" s="48">
        <v>0</v>
      </c>
      <c r="AU249" s="48">
        <v>0</v>
      </c>
      <c r="AV249" s="48">
        <v>0</v>
      </c>
      <c r="AW249" s="48">
        <v>0</v>
      </c>
      <c r="AX249" s="48">
        <v>30</v>
      </c>
      <c r="AY249" s="48">
        <v>54</v>
      </c>
      <c r="AZ249" s="48">
        <v>42</v>
      </c>
      <c r="BA249" s="48">
        <v>126</v>
      </c>
      <c r="BB249" s="48">
        <v>0</v>
      </c>
      <c r="BC249" s="48">
        <v>30</v>
      </c>
      <c r="BD249" s="48">
        <v>0</v>
      </c>
      <c r="BE249" s="48">
        <v>0</v>
      </c>
      <c r="BF249" s="48">
        <v>0</v>
      </c>
      <c r="BG249" s="48">
        <v>0</v>
      </c>
      <c r="BH249" s="48">
        <v>0</v>
      </c>
      <c r="BI249" s="48">
        <v>0</v>
      </c>
      <c r="BJ249" s="48">
        <v>0</v>
      </c>
      <c r="BK249" s="48">
        <v>0</v>
      </c>
      <c r="BL249" s="48">
        <v>30</v>
      </c>
      <c r="BM249" s="48"/>
      <c r="BN249" s="48"/>
      <c r="BO249" s="48"/>
      <c r="BP249" s="48"/>
      <c r="BQ249" s="48"/>
      <c r="BR249" s="48"/>
      <c r="BS249" s="48"/>
      <c r="BT249" s="48">
        <v>0</v>
      </c>
      <c r="BU249" s="47" t="s">
        <v>1068</v>
      </c>
    </row>
    <row r="250" spans="1:73" x14ac:dyDescent="0.35">
      <c r="A250" s="47" t="s">
        <v>574</v>
      </c>
      <c r="B250" s="47" t="s">
        <v>575</v>
      </c>
      <c r="C250" s="47" t="s">
        <v>56</v>
      </c>
      <c r="D250" s="47" t="s">
        <v>576</v>
      </c>
      <c r="E250" s="427">
        <v>6</v>
      </c>
      <c r="F250" s="427">
        <v>2026</v>
      </c>
      <c r="G250" s="47" t="s">
        <v>131</v>
      </c>
      <c r="H250" s="47" t="s">
        <v>58</v>
      </c>
      <c r="I250" s="47" t="s">
        <v>59</v>
      </c>
      <c r="J250" s="47" t="s">
        <v>98</v>
      </c>
      <c r="K250" s="47"/>
      <c r="L250" s="47"/>
      <c r="M250" s="47"/>
      <c r="N250" s="47"/>
      <c r="O250" s="369"/>
      <c r="P250" s="370"/>
      <c r="Q250" s="47"/>
      <c r="R250" s="47" t="s">
        <v>98</v>
      </c>
      <c r="S250" s="47" t="s">
        <v>98</v>
      </c>
      <c r="T250" s="47" t="s">
        <v>98</v>
      </c>
      <c r="U250" s="47" t="s">
        <v>100</v>
      </c>
      <c r="V250" s="369"/>
      <c r="W250" s="370"/>
      <c r="X250" s="47"/>
      <c r="Y250" s="47"/>
      <c r="Z250" s="47"/>
      <c r="AA250" s="47"/>
      <c r="AB250" s="47"/>
      <c r="AC250" s="369" t="s">
        <v>104</v>
      </c>
      <c r="AD250" s="370"/>
      <c r="AE250" s="47"/>
      <c r="AF250" s="47" t="s">
        <v>98</v>
      </c>
      <c r="AG250" s="47" t="s">
        <v>98</v>
      </c>
      <c r="AH250" s="47" t="s">
        <v>98</v>
      </c>
      <c r="AI250" s="47" t="s">
        <v>98</v>
      </c>
      <c r="AJ250" s="369"/>
      <c r="AK250" s="370"/>
      <c r="AL250" s="47" t="s">
        <v>98</v>
      </c>
      <c r="AM250" s="47" t="s">
        <v>98</v>
      </c>
      <c r="AN250" s="221"/>
      <c r="AO250" s="48">
        <v>24</v>
      </c>
      <c r="AP250" s="48"/>
      <c r="AQ250" s="48">
        <v>0</v>
      </c>
      <c r="AR250" s="48">
        <v>8</v>
      </c>
      <c r="AS250" s="48"/>
      <c r="AT250" s="48">
        <v>0</v>
      </c>
      <c r="AU250" s="48">
        <v>0</v>
      </c>
      <c r="AV250" s="48">
        <v>0</v>
      </c>
      <c r="AW250" s="48">
        <v>0</v>
      </c>
      <c r="AX250" s="48">
        <v>32</v>
      </c>
      <c r="AY250" s="48">
        <v>26</v>
      </c>
      <c r="AZ250" s="430">
        <v>37.75</v>
      </c>
      <c r="BA250" s="430">
        <v>95.75</v>
      </c>
      <c r="BB250" s="48">
        <v>0</v>
      </c>
      <c r="BC250" s="48">
        <v>24</v>
      </c>
      <c r="BD250" s="48">
        <v>0</v>
      </c>
      <c r="BE250" s="48">
        <v>8</v>
      </c>
      <c r="BF250" s="48">
        <v>0</v>
      </c>
      <c r="BG250" s="48">
        <v>0</v>
      </c>
      <c r="BH250" s="48">
        <v>0</v>
      </c>
      <c r="BI250" s="48">
        <v>0</v>
      </c>
      <c r="BJ250" s="48">
        <v>0</v>
      </c>
      <c r="BK250" s="48">
        <v>0</v>
      </c>
      <c r="BL250" s="48">
        <v>32</v>
      </c>
      <c r="BM250" s="48"/>
      <c r="BN250" s="48"/>
      <c r="BO250" s="48">
        <v>1</v>
      </c>
      <c r="BP250" s="48">
        <v>1</v>
      </c>
      <c r="BQ250" s="48"/>
      <c r="BR250" s="48"/>
      <c r="BS250" s="48"/>
      <c r="BT250" s="48">
        <v>0</v>
      </c>
      <c r="BU250" s="47" t="s">
        <v>1068</v>
      </c>
    </row>
    <row r="251" spans="1:73" x14ac:dyDescent="0.35">
      <c r="A251" s="47" t="s">
        <v>577</v>
      </c>
      <c r="B251" s="47" t="s">
        <v>578</v>
      </c>
      <c r="C251" s="47" t="s">
        <v>56</v>
      </c>
      <c r="D251" s="47" t="s">
        <v>579</v>
      </c>
      <c r="E251" s="427">
        <v>6</v>
      </c>
      <c r="F251" s="427">
        <v>2026</v>
      </c>
      <c r="G251" s="47" t="s">
        <v>131</v>
      </c>
      <c r="H251" s="47" t="s">
        <v>58</v>
      </c>
      <c r="I251" s="47" t="s">
        <v>57</v>
      </c>
      <c r="J251" s="47" t="s">
        <v>98</v>
      </c>
      <c r="K251" s="47" t="s">
        <v>98</v>
      </c>
      <c r="L251" s="47" t="s">
        <v>98</v>
      </c>
      <c r="M251" s="47" t="s">
        <v>98</v>
      </c>
      <c r="N251" s="47" t="s">
        <v>100</v>
      </c>
      <c r="O251" s="369" t="s">
        <v>108</v>
      </c>
      <c r="P251" s="370"/>
      <c r="Q251" s="47" t="s">
        <v>98</v>
      </c>
      <c r="R251" s="47" t="s">
        <v>98</v>
      </c>
      <c r="S251" s="47" t="s">
        <v>98</v>
      </c>
      <c r="T251" s="47" t="s">
        <v>98</v>
      </c>
      <c r="U251" s="47" t="s">
        <v>100</v>
      </c>
      <c r="V251" s="369" t="s">
        <v>108</v>
      </c>
      <c r="W251" s="370"/>
      <c r="X251" s="47" t="s">
        <v>98</v>
      </c>
      <c r="Y251" s="47" t="s">
        <v>98</v>
      </c>
      <c r="Z251" s="47" t="s">
        <v>98</v>
      </c>
      <c r="AA251" s="47" t="s">
        <v>98</v>
      </c>
      <c r="AB251" s="47" t="s">
        <v>100</v>
      </c>
      <c r="AC251" s="369"/>
      <c r="AD251" s="370"/>
      <c r="AE251" s="47" t="s">
        <v>98</v>
      </c>
      <c r="AF251" s="47" t="s">
        <v>98</v>
      </c>
      <c r="AG251" s="47" t="s">
        <v>98</v>
      </c>
      <c r="AH251" s="47" t="s">
        <v>98</v>
      </c>
      <c r="AI251" s="47" t="s">
        <v>100</v>
      </c>
      <c r="AJ251" s="369" t="s">
        <v>108</v>
      </c>
      <c r="AK251" s="370"/>
      <c r="AL251" s="47"/>
      <c r="AM251" s="47"/>
      <c r="AN251" s="221"/>
      <c r="AO251" s="48">
        <v>48</v>
      </c>
      <c r="AP251" s="48"/>
      <c r="AQ251" s="48">
        <v>0</v>
      </c>
      <c r="AR251" s="48">
        <v>28</v>
      </c>
      <c r="AS251" s="48"/>
      <c r="AT251" s="48">
        <v>8</v>
      </c>
      <c r="AU251" s="48">
        <v>0</v>
      </c>
      <c r="AV251" s="48">
        <v>0</v>
      </c>
      <c r="AW251" s="48">
        <v>0</v>
      </c>
      <c r="AX251" s="48">
        <v>84</v>
      </c>
      <c r="AY251" s="48">
        <v>32</v>
      </c>
      <c r="AZ251" s="48">
        <v>52</v>
      </c>
      <c r="BA251" s="48">
        <v>168</v>
      </c>
      <c r="BB251" s="48">
        <v>0</v>
      </c>
      <c r="BC251" s="48">
        <v>48</v>
      </c>
      <c r="BD251" s="48">
        <v>0</v>
      </c>
      <c r="BE251" s="48">
        <v>28</v>
      </c>
      <c r="BF251" s="48">
        <v>0</v>
      </c>
      <c r="BG251" s="48">
        <v>0</v>
      </c>
      <c r="BH251" s="48">
        <v>8</v>
      </c>
      <c r="BI251" s="48">
        <v>0</v>
      </c>
      <c r="BJ251" s="48">
        <v>0</v>
      </c>
      <c r="BK251" s="48">
        <v>0</v>
      </c>
      <c r="BL251" s="48">
        <v>84</v>
      </c>
      <c r="BM251" s="48"/>
      <c r="BN251" s="48"/>
      <c r="BO251" s="48">
        <v>4</v>
      </c>
      <c r="BP251" s="48">
        <v>3</v>
      </c>
      <c r="BQ251" s="48"/>
      <c r="BR251" s="48"/>
      <c r="BS251" s="48"/>
      <c r="BT251" s="48">
        <v>0</v>
      </c>
      <c r="BU251" s="47" t="s">
        <v>1068</v>
      </c>
    </row>
    <row r="252" spans="1:73" x14ac:dyDescent="0.35">
      <c r="A252" s="47" t="s">
        <v>635</v>
      </c>
      <c r="B252" s="47" t="s">
        <v>636</v>
      </c>
      <c r="C252" s="47" t="s">
        <v>56</v>
      </c>
      <c r="D252" s="47" t="s">
        <v>637</v>
      </c>
      <c r="E252" s="427">
        <v>6</v>
      </c>
      <c r="F252" s="427">
        <v>2026</v>
      </c>
      <c r="G252" s="47" t="s">
        <v>131</v>
      </c>
      <c r="H252" s="47" t="s">
        <v>58</v>
      </c>
      <c r="I252" s="47" t="s">
        <v>59</v>
      </c>
      <c r="J252" s="47"/>
      <c r="K252" s="47"/>
      <c r="L252" s="47" t="s">
        <v>98</v>
      </c>
      <c r="M252" s="47" t="s">
        <v>98</v>
      </c>
      <c r="N252" s="47"/>
      <c r="O252" s="369" t="s">
        <v>98</v>
      </c>
      <c r="P252" s="370"/>
      <c r="Q252" s="47" t="s">
        <v>98</v>
      </c>
      <c r="R252" s="47" t="s">
        <v>98</v>
      </c>
      <c r="S252" s="47"/>
      <c r="T252" s="47"/>
      <c r="U252" s="47"/>
      <c r="V252" s="369"/>
      <c r="W252" s="370"/>
      <c r="X252" s="47" t="s">
        <v>98</v>
      </c>
      <c r="Y252" s="47" t="s">
        <v>98</v>
      </c>
      <c r="Z252" s="47" t="s">
        <v>98</v>
      </c>
      <c r="AA252" s="47" t="s">
        <v>98</v>
      </c>
      <c r="AB252" s="47"/>
      <c r="AC252" s="369"/>
      <c r="AD252" s="370"/>
      <c r="AE252" s="47"/>
      <c r="AF252" s="47" t="s">
        <v>98</v>
      </c>
      <c r="AG252" s="47" t="s">
        <v>98</v>
      </c>
      <c r="AH252" s="47" t="s">
        <v>98</v>
      </c>
      <c r="AI252" s="47"/>
      <c r="AJ252" s="369" t="s">
        <v>108</v>
      </c>
      <c r="AK252" s="370"/>
      <c r="AL252" s="47" t="s">
        <v>98</v>
      </c>
      <c r="AM252" s="47" t="s">
        <v>98</v>
      </c>
      <c r="AN252" s="221"/>
      <c r="AO252" s="48">
        <v>28</v>
      </c>
      <c r="AP252" s="48"/>
      <c r="AQ252" s="48">
        <v>0</v>
      </c>
      <c r="AR252" s="48">
        <v>12</v>
      </c>
      <c r="AS252" s="48"/>
      <c r="AT252" s="48">
        <v>0</v>
      </c>
      <c r="AU252" s="48">
        <v>0</v>
      </c>
      <c r="AV252" s="48">
        <v>0</v>
      </c>
      <c r="AW252" s="48">
        <v>0</v>
      </c>
      <c r="AX252" s="48">
        <v>40</v>
      </c>
      <c r="AY252" s="48">
        <v>52</v>
      </c>
      <c r="AZ252" s="48">
        <v>32</v>
      </c>
      <c r="BA252" s="48">
        <v>124</v>
      </c>
      <c r="BB252" s="48">
        <v>0</v>
      </c>
      <c r="BC252" s="48">
        <v>28</v>
      </c>
      <c r="BD252" s="48">
        <v>0</v>
      </c>
      <c r="BE252" s="48">
        <v>12</v>
      </c>
      <c r="BF252" s="48">
        <v>0</v>
      </c>
      <c r="BG252" s="48">
        <v>0</v>
      </c>
      <c r="BH252" s="48">
        <v>0</v>
      </c>
      <c r="BI252" s="48">
        <v>0</v>
      </c>
      <c r="BJ252" s="48">
        <v>0</v>
      </c>
      <c r="BK252" s="48">
        <v>0</v>
      </c>
      <c r="BL252" s="48">
        <v>40</v>
      </c>
      <c r="BM252" s="48"/>
      <c r="BN252" s="48"/>
      <c r="BO252" s="48">
        <v>1</v>
      </c>
      <c r="BP252" s="48">
        <v>1</v>
      </c>
      <c r="BQ252" s="48"/>
      <c r="BR252" s="48"/>
      <c r="BS252" s="48"/>
      <c r="BT252" s="48">
        <v>0</v>
      </c>
      <c r="BU252" s="47" t="s">
        <v>1067</v>
      </c>
    </row>
    <row r="253" spans="1:73" x14ac:dyDescent="0.35">
      <c r="A253" s="47" t="s">
        <v>638</v>
      </c>
      <c r="B253" s="47" t="s">
        <v>639</v>
      </c>
      <c r="C253" s="47" t="s">
        <v>56</v>
      </c>
      <c r="D253" s="47" t="s">
        <v>640</v>
      </c>
      <c r="E253" s="427">
        <v>6</v>
      </c>
      <c r="F253" s="427">
        <v>2026</v>
      </c>
      <c r="G253" s="47" t="s">
        <v>131</v>
      </c>
      <c r="H253" s="47" t="s">
        <v>58</v>
      </c>
      <c r="I253" s="47" t="s">
        <v>57</v>
      </c>
      <c r="J253" s="47" t="s">
        <v>98</v>
      </c>
      <c r="K253" s="47" t="s">
        <v>98</v>
      </c>
      <c r="L253" s="47" t="s">
        <v>98</v>
      </c>
      <c r="M253" s="47" t="s">
        <v>98</v>
      </c>
      <c r="N253" s="47"/>
      <c r="O253" s="369"/>
      <c r="P253" s="370"/>
      <c r="Q253" s="47" t="s">
        <v>98</v>
      </c>
      <c r="R253" s="47" t="s">
        <v>98</v>
      </c>
      <c r="S253" s="47" t="s">
        <v>98</v>
      </c>
      <c r="T253" s="47" t="s">
        <v>98</v>
      </c>
      <c r="U253" s="47" t="s">
        <v>100</v>
      </c>
      <c r="V253" s="369"/>
      <c r="W253" s="370"/>
      <c r="X253" s="47" t="s">
        <v>98</v>
      </c>
      <c r="Y253" s="47" t="s">
        <v>98</v>
      </c>
      <c r="Z253" s="47" t="s">
        <v>98</v>
      </c>
      <c r="AA253" s="47" t="s">
        <v>98</v>
      </c>
      <c r="AB253" s="47"/>
      <c r="AC253" s="369"/>
      <c r="AD253" s="370"/>
      <c r="AE253" s="47"/>
      <c r="AF253" s="47" t="s">
        <v>98</v>
      </c>
      <c r="AG253" s="47"/>
      <c r="AH253" s="47" t="s">
        <v>98</v>
      </c>
      <c r="AI253" s="47" t="s">
        <v>98</v>
      </c>
      <c r="AJ253" s="369" t="s">
        <v>100</v>
      </c>
      <c r="AK253" s="370"/>
      <c r="AL253" s="47" t="s">
        <v>98</v>
      </c>
      <c r="AM253" s="47"/>
      <c r="AN253" s="221"/>
      <c r="AO253" s="48">
        <v>40</v>
      </c>
      <c r="AP253" s="48"/>
      <c r="AQ253" s="48">
        <v>0</v>
      </c>
      <c r="AR253" s="48">
        <v>0</v>
      </c>
      <c r="AS253" s="48"/>
      <c r="AT253" s="48">
        <v>0</v>
      </c>
      <c r="AU253" s="48">
        <v>0</v>
      </c>
      <c r="AV253" s="48">
        <v>0</v>
      </c>
      <c r="AW253" s="48">
        <v>0</v>
      </c>
      <c r="AX253" s="48">
        <v>40</v>
      </c>
      <c r="AY253" s="48">
        <v>44</v>
      </c>
      <c r="AZ253" s="48">
        <v>36</v>
      </c>
      <c r="BA253" s="48">
        <v>120</v>
      </c>
      <c r="BB253" s="48">
        <v>0</v>
      </c>
      <c r="BC253" s="48">
        <v>40</v>
      </c>
      <c r="BD253" s="48">
        <v>0</v>
      </c>
      <c r="BE253" s="48">
        <v>0</v>
      </c>
      <c r="BF253" s="48">
        <v>0</v>
      </c>
      <c r="BG253" s="48">
        <v>0</v>
      </c>
      <c r="BH253" s="48">
        <v>0</v>
      </c>
      <c r="BI253" s="48">
        <v>0</v>
      </c>
      <c r="BJ253" s="48">
        <v>0</v>
      </c>
      <c r="BK253" s="48">
        <v>0</v>
      </c>
      <c r="BL253" s="48">
        <v>40</v>
      </c>
      <c r="BM253" s="48"/>
      <c r="BN253" s="48"/>
      <c r="BO253" s="48"/>
      <c r="BP253" s="48"/>
      <c r="BQ253" s="48"/>
      <c r="BR253" s="48"/>
      <c r="BS253" s="48"/>
      <c r="BT253" s="48">
        <v>0</v>
      </c>
      <c r="BU253" s="47" t="s">
        <v>1067</v>
      </c>
    </row>
    <row r="254" spans="1:73" x14ac:dyDescent="0.35">
      <c r="A254" s="47" t="s">
        <v>641</v>
      </c>
      <c r="B254" s="47" t="s">
        <v>642</v>
      </c>
      <c r="C254" s="47" t="s">
        <v>56</v>
      </c>
      <c r="D254" s="47" t="s">
        <v>643</v>
      </c>
      <c r="E254" s="427">
        <v>6</v>
      </c>
      <c r="F254" s="427">
        <v>2026</v>
      </c>
      <c r="G254" s="47" t="s">
        <v>131</v>
      </c>
      <c r="H254" s="47" t="s">
        <v>58</v>
      </c>
      <c r="I254" s="47" t="s">
        <v>59</v>
      </c>
      <c r="J254" s="47"/>
      <c r="K254" s="47"/>
      <c r="L254" s="47"/>
      <c r="M254" s="47" t="s">
        <v>98</v>
      </c>
      <c r="N254" s="47" t="s">
        <v>98</v>
      </c>
      <c r="O254" s="369"/>
      <c r="P254" s="370"/>
      <c r="Q254" s="47" t="s">
        <v>98</v>
      </c>
      <c r="R254" s="47" t="s">
        <v>98</v>
      </c>
      <c r="S254" s="47"/>
      <c r="T254" s="47"/>
      <c r="U254" s="47"/>
      <c r="V254" s="369" t="s">
        <v>100</v>
      </c>
      <c r="W254" s="370"/>
      <c r="X254" s="47"/>
      <c r="Y254" s="47"/>
      <c r="Z254" s="47"/>
      <c r="AA254" s="47" t="s">
        <v>98</v>
      </c>
      <c r="AB254" s="47"/>
      <c r="AC254" s="369"/>
      <c r="AD254" s="370"/>
      <c r="AE254" s="47" t="s">
        <v>98</v>
      </c>
      <c r="AF254" s="47" t="s">
        <v>98</v>
      </c>
      <c r="AG254" s="47" t="s">
        <v>98</v>
      </c>
      <c r="AH254" s="47"/>
      <c r="AI254" s="47"/>
      <c r="AJ254" s="369"/>
      <c r="AK254" s="370"/>
      <c r="AL254" s="47" t="s">
        <v>98</v>
      </c>
      <c r="AM254" s="47" t="s">
        <v>98</v>
      </c>
      <c r="AN254" s="221"/>
      <c r="AO254" s="48">
        <v>24</v>
      </c>
      <c r="AP254" s="48"/>
      <c r="AQ254" s="48">
        <v>0</v>
      </c>
      <c r="AR254" s="48">
        <v>0</v>
      </c>
      <c r="AS254" s="48"/>
      <c r="AT254" s="48">
        <v>0</v>
      </c>
      <c r="AU254" s="48">
        <v>0</v>
      </c>
      <c r="AV254" s="48">
        <v>0</v>
      </c>
      <c r="AW254" s="48">
        <v>0</v>
      </c>
      <c r="AX254" s="48">
        <v>24</v>
      </c>
      <c r="AY254" s="48">
        <v>32</v>
      </c>
      <c r="AZ254" s="48">
        <v>34</v>
      </c>
      <c r="BA254" s="48">
        <v>90</v>
      </c>
      <c r="BB254" s="48">
        <v>0</v>
      </c>
      <c r="BC254" s="48">
        <v>24</v>
      </c>
      <c r="BD254" s="48">
        <v>0</v>
      </c>
      <c r="BE254" s="48">
        <v>0</v>
      </c>
      <c r="BF254" s="48">
        <v>0</v>
      </c>
      <c r="BG254" s="48">
        <v>0</v>
      </c>
      <c r="BH254" s="48">
        <v>0</v>
      </c>
      <c r="BI254" s="48">
        <v>0</v>
      </c>
      <c r="BJ254" s="48">
        <v>0</v>
      </c>
      <c r="BK254" s="48">
        <v>0</v>
      </c>
      <c r="BL254" s="48">
        <v>24</v>
      </c>
      <c r="BM254" s="48"/>
      <c r="BN254" s="48"/>
      <c r="BO254" s="48"/>
      <c r="BP254" s="48"/>
      <c r="BQ254" s="48"/>
      <c r="BR254" s="48"/>
      <c r="BS254" s="48"/>
      <c r="BT254" s="48">
        <v>0</v>
      </c>
      <c r="BU254" s="47" t="s">
        <v>1068</v>
      </c>
    </row>
    <row r="255" spans="1:73" x14ac:dyDescent="0.35">
      <c r="A255" s="47" t="s">
        <v>644</v>
      </c>
      <c r="B255" s="47" t="s">
        <v>645</v>
      </c>
      <c r="C255" s="47" t="s">
        <v>56</v>
      </c>
      <c r="D255" s="47" t="s">
        <v>646</v>
      </c>
      <c r="E255" s="427">
        <v>6</v>
      </c>
      <c r="F255" s="427">
        <v>2026</v>
      </c>
      <c r="G255" s="47" t="s">
        <v>131</v>
      </c>
      <c r="H255" s="47" t="s">
        <v>58</v>
      </c>
      <c r="I255" s="47" t="s">
        <v>59</v>
      </c>
      <c r="J255" s="47"/>
      <c r="K255" s="47"/>
      <c r="L255" s="47" t="s">
        <v>98</v>
      </c>
      <c r="M255" s="47" t="s">
        <v>98</v>
      </c>
      <c r="N255" s="47" t="s">
        <v>98</v>
      </c>
      <c r="O255" s="369"/>
      <c r="P255" s="370"/>
      <c r="Q255" s="47" t="s">
        <v>98</v>
      </c>
      <c r="R255" s="47"/>
      <c r="S255" s="47"/>
      <c r="T255" s="47"/>
      <c r="U255" s="47"/>
      <c r="V255" s="369"/>
      <c r="W255" s="370"/>
      <c r="X255" s="47" t="s">
        <v>98</v>
      </c>
      <c r="Y255" s="47" t="s">
        <v>98</v>
      </c>
      <c r="Z255" s="47" t="s">
        <v>98</v>
      </c>
      <c r="AA255" s="47" t="s">
        <v>98</v>
      </c>
      <c r="AB255" s="47"/>
      <c r="AC255" s="369"/>
      <c r="AD255" s="370"/>
      <c r="AE255" s="47" t="s">
        <v>98</v>
      </c>
      <c r="AF255" s="47" t="s">
        <v>98</v>
      </c>
      <c r="AG255" s="47" t="s">
        <v>98</v>
      </c>
      <c r="AH255" s="47" t="s">
        <v>98</v>
      </c>
      <c r="AI255" s="47" t="s">
        <v>100</v>
      </c>
      <c r="AJ255" s="369" t="s">
        <v>104</v>
      </c>
      <c r="AK255" s="370"/>
      <c r="AL255" s="47" t="s">
        <v>98</v>
      </c>
      <c r="AM255" s="47" t="s">
        <v>98</v>
      </c>
      <c r="AN255" s="221"/>
      <c r="AO255" s="48">
        <v>32</v>
      </c>
      <c r="AP255" s="48"/>
      <c r="AQ255" s="48">
        <v>0</v>
      </c>
      <c r="AR255" s="48">
        <v>0</v>
      </c>
      <c r="AS255" s="48"/>
      <c r="AT255" s="48">
        <v>8</v>
      </c>
      <c r="AU255" s="48">
        <v>0</v>
      </c>
      <c r="AV255" s="48">
        <v>0</v>
      </c>
      <c r="AW255" s="48">
        <v>0</v>
      </c>
      <c r="AX255" s="48">
        <v>40</v>
      </c>
      <c r="AY255" s="48">
        <v>46</v>
      </c>
      <c r="AZ255" s="48">
        <v>44</v>
      </c>
      <c r="BA255" s="48">
        <v>130</v>
      </c>
      <c r="BB255" s="48">
        <v>0</v>
      </c>
      <c r="BC255" s="48">
        <v>32</v>
      </c>
      <c r="BD255" s="48">
        <v>0</v>
      </c>
      <c r="BE255" s="48">
        <v>0</v>
      </c>
      <c r="BF255" s="48">
        <v>0</v>
      </c>
      <c r="BG255" s="48">
        <v>0</v>
      </c>
      <c r="BH255" s="48">
        <v>8</v>
      </c>
      <c r="BI255" s="48">
        <v>0</v>
      </c>
      <c r="BJ255" s="48">
        <v>0</v>
      </c>
      <c r="BK255" s="48">
        <v>0</v>
      </c>
      <c r="BL255" s="48">
        <v>40</v>
      </c>
      <c r="BM255" s="48"/>
      <c r="BN255" s="48"/>
      <c r="BO255" s="48">
        <v>1</v>
      </c>
      <c r="BP255" s="48">
        <v>1</v>
      </c>
      <c r="BQ255" s="48"/>
      <c r="BR255" s="48"/>
      <c r="BS255" s="48"/>
      <c r="BT255" s="48">
        <v>0</v>
      </c>
      <c r="BU255" s="47" t="s">
        <v>1068</v>
      </c>
    </row>
    <row r="256" spans="1:73" x14ac:dyDescent="0.35">
      <c r="A256" s="47" t="s">
        <v>656</v>
      </c>
      <c r="B256" s="47" t="s">
        <v>71</v>
      </c>
      <c r="C256" s="47" t="s">
        <v>56</v>
      </c>
      <c r="D256" s="47" t="s">
        <v>657</v>
      </c>
      <c r="E256" s="427">
        <v>6</v>
      </c>
      <c r="F256" s="427">
        <v>2026</v>
      </c>
      <c r="G256" s="47" t="s">
        <v>131</v>
      </c>
      <c r="H256" s="47" t="s">
        <v>58</v>
      </c>
      <c r="I256" s="47" t="s">
        <v>57</v>
      </c>
      <c r="J256" s="47" t="s">
        <v>98</v>
      </c>
      <c r="K256" s="47" t="s">
        <v>98</v>
      </c>
      <c r="L256" s="47"/>
      <c r="M256" s="47" t="s">
        <v>98</v>
      </c>
      <c r="N256" s="47" t="s">
        <v>98</v>
      </c>
      <c r="O256" s="369" t="s">
        <v>100</v>
      </c>
      <c r="P256" s="370" t="s">
        <v>108</v>
      </c>
      <c r="Q256" s="47" t="s">
        <v>98</v>
      </c>
      <c r="R256" s="47" t="s">
        <v>98</v>
      </c>
      <c r="S256" s="47"/>
      <c r="T256" s="47" t="s">
        <v>98</v>
      </c>
      <c r="U256" s="47" t="s">
        <v>98</v>
      </c>
      <c r="V256" s="369" t="s">
        <v>100</v>
      </c>
      <c r="W256" s="370"/>
      <c r="X256" s="47" t="s">
        <v>98</v>
      </c>
      <c r="Y256" s="47" t="s">
        <v>98</v>
      </c>
      <c r="Z256" s="47"/>
      <c r="AA256" s="47"/>
      <c r="AB256" s="47" t="s">
        <v>98</v>
      </c>
      <c r="AC256" s="369" t="s">
        <v>98</v>
      </c>
      <c r="AD256" s="370"/>
      <c r="AE256" s="47"/>
      <c r="AF256" s="47"/>
      <c r="AG256" s="47" t="s">
        <v>98</v>
      </c>
      <c r="AH256" s="47" t="s">
        <v>98</v>
      </c>
      <c r="AI256" s="47" t="s">
        <v>98</v>
      </c>
      <c r="AJ256" s="369" t="s">
        <v>98</v>
      </c>
      <c r="AK256" s="370"/>
      <c r="AL256" s="47" t="s">
        <v>98</v>
      </c>
      <c r="AM256" s="47"/>
      <c r="AN256" s="221"/>
      <c r="AO256" s="48">
        <v>42</v>
      </c>
      <c r="AP256" s="48"/>
      <c r="AQ256" s="48">
        <v>0</v>
      </c>
      <c r="AR256" s="48">
        <v>12</v>
      </c>
      <c r="AS256" s="48"/>
      <c r="AT256" s="48">
        <v>0</v>
      </c>
      <c r="AU256" s="48">
        <v>0</v>
      </c>
      <c r="AV256" s="48">
        <v>0</v>
      </c>
      <c r="AW256" s="48">
        <v>0</v>
      </c>
      <c r="AX256" s="48">
        <v>54</v>
      </c>
      <c r="AY256" s="48">
        <v>36</v>
      </c>
      <c r="AZ256" s="48">
        <v>30</v>
      </c>
      <c r="BA256" s="48">
        <v>120</v>
      </c>
      <c r="BB256" s="48">
        <v>0</v>
      </c>
      <c r="BC256" s="48">
        <v>42</v>
      </c>
      <c r="BD256" s="48">
        <v>0</v>
      </c>
      <c r="BE256" s="48">
        <v>12</v>
      </c>
      <c r="BF256" s="48">
        <v>0</v>
      </c>
      <c r="BG256" s="48">
        <v>0</v>
      </c>
      <c r="BH256" s="48">
        <v>0</v>
      </c>
      <c r="BI256" s="48">
        <v>0</v>
      </c>
      <c r="BJ256" s="48">
        <v>0</v>
      </c>
      <c r="BK256" s="48">
        <v>0</v>
      </c>
      <c r="BL256" s="48">
        <v>54</v>
      </c>
      <c r="BM256" s="48"/>
      <c r="BN256" s="48"/>
      <c r="BO256" s="48">
        <v>1</v>
      </c>
      <c r="BP256" s="48">
        <v>1</v>
      </c>
      <c r="BQ256" s="48"/>
      <c r="BR256" s="48"/>
      <c r="BS256" s="48"/>
      <c r="BT256" s="48">
        <v>0</v>
      </c>
      <c r="BU256" s="47" t="s">
        <v>1068</v>
      </c>
    </row>
    <row r="257" spans="1:73" x14ac:dyDescent="0.35">
      <c r="A257" s="47" t="s">
        <v>660</v>
      </c>
      <c r="B257" s="47" t="s">
        <v>661</v>
      </c>
      <c r="C257" s="47" t="s">
        <v>56</v>
      </c>
      <c r="D257" s="47" t="s">
        <v>662</v>
      </c>
      <c r="E257" s="427">
        <v>6</v>
      </c>
      <c r="F257" s="427">
        <v>2026</v>
      </c>
      <c r="G257" s="47" t="s">
        <v>131</v>
      </c>
      <c r="H257" s="47" t="s">
        <v>58</v>
      </c>
      <c r="I257" s="47" t="s">
        <v>59</v>
      </c>
      <c r="J257" s="47"/>
      <c r="K257" s="47"/>
      <c r="L257" s="47"/>
      <c r="M257" s="47" t="s">
        <v>98</v>
      </c>
      <c r="N257" s="47" t="s">
        <v>98</v>
      </c>
      <c r="O257" s="369" t="s">
        <v>98</v>
      </c>
      <c r="P257" s="370"/>
      <c r="Q257" s="47" t="s">
        <v>98</v>
      </c>
      <c r="R257" s="47" t="s">
        <v>98</v>
      </c>
      <c r="S257" s="47"/>
      <c r="T257" s="47"/>
      <c r="U257" s="47"/>
      <c r="V257" s="369"/>
      <c r="W257" s="370"/>
      <c r="X257" s="47" t="s">
        <v>98</v>
      </c>
      <c r="Y257" s="47" t="s">
        <v>98</v>
      </c>
      <c r="Z257" s="47" t="s">
        <v>98</v>
      </c>
      <c r="AA257" s="47"/>
      <c r="AB257" s="47"/>
      <c r="AC257" s="369"/>
      <c r="AD257" s="370"/>
      <c r="AE257" s="47" t="s">
        <v>98</v>
      </c>
      <c r="AF257" s="47" t="s">
        <v>98</v>
      </c>
      <c r="AG257" s="47" t="s">
        <v>98</v>
      </c>
      <c r="AH257" s="47" t="s">
        <v>98</v>
      </c>
      <c r="AI257" s="47" t="s">
        <v>100</v>
      </c>
      <c r="AJ257" s="369"/>
      <c r="AK257" s="370"/>
      <c r="AL257" s="47" t="s">
        <v>98</v>
      </c>
      <c r="AM257" s="47" t="s">
        <v>98</v>
      </c>
      <c r="AN257" s="221"/>
      <c r="AO257" s="48">
        <v>32</v>
      </c>
      <c r="AP257" s="48"/>
      <c r="AQ257" s="48">
        <v>0</v>
      </c>
      <c r="AR257" s="48">
        <v>0</v>
      </c>
      <c r="AS257" s="48"/>
      <c r="AT257" s="48">
        <v>0</v>
      </c>
      <c r="AU257" s="48">
        <v>0</v>
      </c>
      <c r="AV257" s="48">
        <v>0</v>
      </c>
      <c r="AW257" s="48">
        <v>0</v>
      </c>
      <c r="AX257" s="48">
        <v>32</v>
      </c>
      <c r="AY257" s="48">
        <v>46</v>
      </c>
      <c r="AZ257" s="48">
        <v>44</v>
      </c>
      <c r="BA257" s="48">
        <v>122</v>
      </c>
      <c r="BB257" s="48">
        <v>0</v>
      </c>
      <c r="BC257" s="48">
        <v>32</v>
      </c>
      <c r="BD257" s="48">
        <v>0</v>
      </c>
      <c r="BE257" s="48">
        <v>0</v>
      </c>
      <c r="BF257" s="48">
        <v>0</v>
      </c>
      <c r="BG257" s="48">
        <v>0</v>
      </c>
      <c r="BH257" s="48">
        <v>0</v>
      </c>
      <c r="BI257" s="48">
        <v>0</v>
      </c>
      <c r="BJ257" s="48">
        <v>0</v>
      </c>
      <c r="BK257" s="48">
        <v>0</v>
      </c>
      <c r="BL257" s="48">
        <v>32</v>
      </c>
      <c r="BM257" s="48"/>
      <c r="BN257" s="48"/>
      <c r="BO257" s="48"/>
      <c r="BP257" s="48"/>
      <c r="BQ257" s="48"/>
      <c r="BR257" s="48"/>
      <c r="BS257" s="48"/>
      <c r="BT257" s="48">
        <v>0</v>
      </c>
      <c r="BU257" s="47" t="s">
        <v>1067</v>
      </c>
    </row>
    <row r="258" spans="1:73" x14ac:dyDescent="0.35">
      <c r="A258" s="47" t="s">
        <v>663</v>
      </c>
      <c r="B258" s="47" t="s">
        <v>664</v>
      </c>
      <c r="C258" s="47" t="s">
        <v>56</v>
      </c>
      <c r="D258" s="47" t="s">
        <v>665</v>
      </c>
      <c r="E258" s="427">
        <v>6</v>
      </c>
      <c r="F258" s="427">
        <v>2026</v>
      </c>
      <c r="G258" s="47" t="s">
        <v>131</v>
      </c>
      <c r="H258" s="47" t="s">
        <v>58</v>
      </c>
      <c r="I258" s="47" t="s">
        <v>59</v>
      </c>
      <c r="J258" s="47"/>
      <c r="K258" s="47"/>
      <c r="L258" s="47" t="s">
        <v>98</v>
      </c>
      <c r="M258" s="47" t="s">
        <v>98</v>
      </c>
      <c r="N258" s="47"/>
      <c r="O258" s="369"/>
      <c r="P258" s="370"/>
      <c r="Q258" s="47" t="s">
        <v>98</v>
      </c>
      <c r="R258" s="47" t="s">
        <v>98</v>
      </c>
      <c r="S258" s="47"/>
      <c r="T258" s="47"/>
      <c r="U258" s="47"/>
      <c r="V258" s="369"/>
      <c r="W258" s="370"/>
      <c r="X258" s="47"/>
      <c r="Y258" s="47"/>
      <c r="Z258" s="47"/>
      <c r="AA258" s="47"/>
      <c r="AB258" s="47"/>
      <c r="AC258" s="369"/>
      <c r="AD258" s="370"/>
      <c r="AE258" s="47" t="s">
        <v>98</v>
      </c>
      <c r="AF258" s="47"/>
      <c r="AG258" s="47"/>
      <c r="AH258" s="47" t="s">
        <v>98</v>
      </c>
      <c r="AI258" s="47" t="s">
        <v>100</v>
      </c>
      <c r="AJ258" s="369"/>
      <c r="AK258" s="370"/>
      <c r="AL258" s="47"/>
      <c r="AM258" s="47"/>
      <c r="AN258" s="221"/>
      <c r="AO258" s="48">
        <v>16</v>
      </c>
      <c r="AP258" s="48"/>
      <c r="AQ258" s="48">
        <v>0</v>
      </c>
      <c r="AR258" s="48">
        <v>0</v>
      </c>
      <c r="AS258" s="48"/>
      <c r="AT258" s="48">
        <v>0</v>
      </c>
      <c r="AU258" s="48">
        <v>0</v>
      </c>
      <c r="AV258" s="48">
        <v>0</v>
      </c>
      <c r="AW258" s="48">
        <v>0</v>
      </c>
      <c r="AX258" s="48">
        <v>16</v>
      </c>
      <c r="AY258" s="48">
        <v>20</v>
      </c>
      <c r="AZ258" s="48">
        <v>20</v>
      </c>
      <c r="BA258" s="48">
        <v>56</v>
      </c>
      <c r="BB258" s="48">
        <v>0</v>
      </c>
      <c r="BC258" s="48">
        <v>16</v>
      </c>
      <c r="BD258" s="48">
        <v>0</v>
      </c>
      <c r="BE258" s="48">
        <v>0</v>
      </c>
      <c r="BF258" s="48">
        <v>0</v>
      </c>
      <c r="BG258" s="48">
        <v>0</v>
      </c>
      <c r="BH258" s="48">
        <v>0</v>
      </c>
      <c r="BI258" s="48">
        <v>0</v>
      </c>
      <c r="BJ258" s="48">
        <v>0</v>
      </c>
      <c r="BK258" s="48">
        <v>0</v>
      </c>
      <c r="BL258" s="48">
        <v>16</v>
      </c>
      <c r="BM258" s="48"/>
      <c r="BN258" s="48"/>
      <c r="BO258" s="48"/>
      <c r="BP258" s="48"/>
      <c r="BQ258" s="48"/>
      <c r="BR258" s="48"/>
      <c r="BS258" s="48"/>
      <c r="BT258" s="48">
        <v>0</v>
      </c>
      <c r="BU258" s="47" t="s">
        <v>1067</v>
      </c>
    </row>
    <row r="259" spans="1:73" x14ac:dyDescent="0.35">
      <c r="A259" s="47" t="s">
        <v>666</v>
      </c>
      <c r="B259" s="47" t="s">
        <v>667</v>
      </c>
      <c r="C259" s="47" t="s">
        <v>56</v>
      </c>
      <c r="D259" s="47" t="s">
        <v>674</v>
      </c>
      <c r="E259" s="427">
        <v>6</v>
      </c>
      <c r="F259" s="427">
        <v>2026</v>
      </c>
      <c r="G259" s="47" t="s">
        <v>131</v>
      </c>
      <c r="H259" s="47" t="s">
        <v>58</v>
      </c>
      <c r="I259" s="47" t="s">
        <v>59</v>
      </c>
      <c r="J259" s="47" t="s">
        <v>98</v>
      </c>
      <c r="K259" s="47" t="s">
        <v>98</v>
      </c>
      <c r="L259" s="47" t="s">
        <v>98</v>
      </c>
      <c r="M259" s="47" t="s">
        <v>98</v>
      </c>
      <c r="N259" s="47" t="s">
        <v>100</v>
      </c>
      <c r="O259" s="369" t="s">
        <v>108</v>
      </c>
      <c r="P259" s="370"/>
      <c r="Q259" s="47" t="s">
        <v>98</v>
      </c>
      <c r="R259" s="47"/>
      <c r="S259" s="47"/>
      <c r="T259" s="47"/>
      <c r="U259" s="47"/>
      <c r="V259" s="369" t="s">
        <v>108</v>
      </c>
      <c r="W259" s="370"/>
      <c r="X259" s="47" t="s">
        <v>98</v>
      </c>
      <c r="Y259" s="47" t="s">
        <v>98</v>
      </c>
      <c r="Z259" s="47" t="s">
        <v>98</v>
      </c>
      <c r="AA259" s="47" t="s">
        <v>98</v>
      </c>
      <c r="AB259" s="47" t="s">
        <v>100</v>
      </c>
      <c r="AC259" s="369" t="s">
        <v>108</v>
      </c>
      <c r="AD259" s="370"/>
      <c r="AE259" s="47"/>
      <c r="AF259" s="47" t="s">
        <v>98</v>
      </c>
      <c r="AG259" s="47" t="s">
        <v>98</v>
      </c>
      <c r="AH259" s="47" t="s">
        <v>98</v>
      </c>
      <c r="AI259" s="47"/>
      <c r="AJ259" s="369" t="s">
        <v>100</v>
      </c>
      <c r="AK259" s="370"/>
      <c r="AL259" s="47" t="s">
        <v>98</v>
      </c>
      <c r="AM259" s="47"/>
      <c r="AN259" s="221"/>
      <c r="AO259" s="48">
        <v>38</v>
      </c>
      <c r="AP259" s="48"/>
      <c r="AQ259" s="48">
        <v>0</v>
      </c>
      <c r="AR259" s="48">
        <v>20</v>
      </c>
      <c r="AS259" s="48"/>
      <c r="AT259" s="48">
        <v>16</v>
      </c>
      <c r="AU259" s="48">
        <v>0</v>
      </c>
      <c r="AV259" s="48">
        <v>0</v>
      </c>
      <c r="AW259" s="48">
        <v>0</v>
      </c>
      <c r="AX259" s="48">
        <v>74</v>
      </c>
      <c r="AY259" s="48">
        <v>40</v>
      </c>
      <c r="AZ259" s="48">
        <v>38</v>
      </c>
      <c r="BA259" s="48">
        <v>152</v>
      </c>
      <c r="BB259" s="48">
        <v>0</v>
      </c>
      <c r="BC259" s="48">
        <v>38</v>
      </c>
      <c r="BD259" s="48">
        <v>0</v>
      </c>
      <c r="BE259" s="48">
        <v>20</v>
      </c>
      <c r="BF259" s="48">
        <v>0</v>
      </c>
      <c r="BG259" s="48">
        <v>0</v>
      </c>
      <c r="BH259" s="48">
        <v>16</v>
      </c>
      <c r="BI259" s="48">
        <v>0</v>
      </c>
      <c r="BJ259" s="48">
        <v>0</v>
      </c>
      <c r="BK259" s="48">
        <v>0</v>
      </c>
      <c r="BL259" s="48">
        <v>74</v>
      </c>
      <c r="BM259" s="48"/>
      <c r="BN259" s="48"/>
      <c r="BO259" s="48">
        <v>5</v>
      </c>
      <c r="BP259" s="48">
        <v>3</v>
      </c>
      <c r="BQ259" s="48"/>
      <c r="BR259" s="48"/>
      <c r="BS259" s="48"/>
      <c r="BT259" s="48">
        <v>0</v>
      </c>
      <c r="BU259" s="47" t="s">
        <v>1068</v>
      </c>
    </row>
    <row r="260" spans="1:73" x14ac:dyDescent="0.35">
      <c r="A260" s="47" t="s">
        <v>668</v>
      </c>
      <c r="B260" s="47" t="s">
        <v>669</v>
      </c>
      <c r="C260" s="47" t="s">
        <v>56</v>
      </c>
      <c r="D260" s="47" t="s">
        <v>675</v>
      </c>
      <c r="E260" s="427">
        <v>6</v>
      </c>
      <c r="F260" s="427">
        <v>2026</v>
      </c>
      <c r="G260" s="47" t="s">
        <v>131</v>
      </c>
      <c r="H260" s="47" t="s">
        <v>58</v>
      </c>
      <c r="I260" s="47" t="s">
        <v>59</v>
      </c>
      <c r="J260" s="47" t="s">
        <v>98</v>
      </c>
      <c r="K260" s="47" t="s">
        <v>98</v>
      </c>
      <c r="L260" s="47"/>
      <c r="M260" s="47" t="s">
        <v>98</v>
      </c>
      <c r="N260" s="47" t="s">
        <v>98</v>
      </c>
      <c r="O260" s="369"/>
      <c r="P260" s="370"/>
      <c r="Q260" s="47"/>
      <c r="R260" s="47" t="s">
        <v>98</v>
      </c>
      <c r="S260" s="47"/>
      <c r="T260" s="47" t="s">
        <v>98</v>
      </c>
      <c r="U260" s="47" t="s">
        <v>98</v>
      </c>
      <c r="V260" s="369" t="s">
        <v>100</v>
      </c>
      <c r="W260" s="370"/>
      <c r="X260" s="47"/>
      <c r="Y260" s="47"/>
      <c r="Z260" s="47"/>
      <c r="AA260" s="47"/>
      <c r="AB260" s="47"/>
      <c r="AC260" s="369"/>
      <c r="AD260" s="370"/>
      <c r="AE260" s="47" t="s">
        <v>98</v>
      </c>
      <c r="AF260" s="47"/>
      <c r="AG260" s="47" t="s">
        <v>98</v>
      </c>
      <c r="AH260" s="47" t="s">
        <v>98</v>
      </c>
      <c r="AI260" s="47" t="s">
        <v>100</v>
      </c>
      <c r="AJ260" s="369"/>
      <c r="AK260" s="370"/>
      <c r="AL260" s="47" t="s">
        <v>98</v>
      </c>
      <c r="AM260" s="47"/>
      <c r="AN260" s="221"/>
      <c r="AO260" s="48">
        <v>30</v>
      </c>
      <c r="AP260" s="48"/>
      <c r="AQ260" s="48">
        <v>0</v>
      </c>
      <c r="AR260" s="48">
        <v>0</v>
      </c>
      <c r="AS260" s="48"/>
      <c r="AT260" s="48">
        <v>0</v>
      </c>
      <c r="AU260" s="48">
        <v>0</v>
      </c>
      <c r="AV260" s="48">
        <v>0</v>
      </c>
      <c r="AW260" s="48">
        <v>0</v>
      </c>
      <c r="AX260" s="48">
        <v>30</v>
      </c>
      <c r="AY260" s="430">
        <v>37.5</v>
      </c>
      <c r="AZ260" s="48">
        <v>24</v>
      </c>
      <c r="BA260" s="430">
        <v>91.5</v>
      </c>
      <c r="BB260" s="48">
        <v>0</v>
      </c>
      <c r="BC260" s="48">
        <v>30</v>
      </c>
      <c r="BD260" s="48">
        <v>0</v>
      </c>
      <c r="BE260" s="48">
        <v>0</v>
      </c>
      <c r="BF260" s="48">
        <v>0</v>
      </c>
      <c r="BG260" s="48">
        <v>0</v>
      </c>
      <c r="BH260" s="48">
        <v>0</v>
      </c>
      <c r="BI260" s="48">
        <v>0</v>
      </c>
      <c r="BJ260" s="48">
        <v>0</v>
      </c>
      <c r="BK260" s="48">
        <v>0</v>
      </c>
      <c r="BL260" s="48">
        <v>30</v>
      </c>
      <c r="BM260" s="48"/>
      <c r="BN260" s="48"/>
      <c r="BO260" s="48"/>
      <c r="BP260" s="48"/>
      <c r="BQ260" s="48"/>
      <c r="BR260" s="48"/>
      <c r="BS260" s="48"/>
      <c r="BT260" s="48">
        <v>0</v>
      </c>
      <c r="BU260" s="47" t="s">
        <v>1067</v>
      </c>
    </row>
    <row r="261" spans="1:73" x14ac:dyDescent="0.35">
      <c r="A261" s="47" t="s">
        <v>670</v>
      </c>
      <c r="B261" s="47" t="s">
        <v>671</v>
      </c>
      <c r="C261" s="47" t="s">
        <v>56</v>
      </c>
      <c r="D261" s="47" t="s">
        <v>676</v>
      </c>
      <c r="E261" s="427">
        <v>6</v>
      </c>
      <c r="F261" s="427">
        <v>2026</v>
      </c>
      <c r="G261" s="47" t="s">
        <v>131</v>
      </c>
      <c r="H261" s="47" t="s">
        <v>58</v>
      </c>
      <c r="I261" s="47" t="s">
        <v>57</v>
      </c>
      <c r="J261" s="47"/>
      <c r="K261" s="47"/>
      <c r="L261" s="47"/>
      <c r="M261" s="47"/>
      <c r="N261" s="47"/>
      <c r="O261" s="369"/>
      <c r="P261" s="370"/>
      <c r="Q261" s="47" t="s">
        <v>98</v>
      </c>
      <c r="R261" s="47" t="s">
        <v>98</v>
      </c>
      <c r="S261" s="47" t="s">
        <v>98</v>
      </c>
      <c r="T261" s="47"/>
      <c r="U261" s="47" t="s">
        <v>98</v>
      </c>
      <c r="V261" s="369" t="s">
        <v>100</v>
      </c>
      <c r="W261" s="370" t="s">
        <v>108</v>
      </c>
      <c r="X261" s="47" t="s">
        <v>98</v>
      </c>
      <c r="Y261" s="47" t="s">
        <v>98</v>
      </c>
      <c r="Z261" s="47" t="s">
        <v>98</v>
      </c>
      <c r="AA261" s="47"/>
      <c r="AB261" s="47" t="s">
        <v>98</v>
      </c>
      <c r="AC261" s="369" t="s">
        <v>100</v>
      </c>
      <c r="AD261" s="370" t="s">
        <v>104</v>
      </c>
      <c r="AE261" s="47" t="s">
        <v>98</v>
      </c>
      <c r="AF261" s="47" t="s">
        <v>98</v>
      </c>
      <c r="AG261" s="47" t="s">
        <v>98</v>
      </c>
      <c r="AH261" s="47"/>
      <c r="AI261" s="47" t="s">
        <v>100</v>
      </c>
      <c r="AJ261" s="369"/>
      <c r="AK261" s="370"/>
      <c r="AL261" s="47" t="s">
        <v>98</v>
      </c>
      <c r="AM261" s="47"/>
      <c r="AN261" s="221"/>
      <c r="AO261" s="48">
        <v>36</v>
      </c>
      <c r="AP261" s="48"/>
      <c r="AQ261" s="48">
        <v>0</v>
      </c>
      <c r="AR261" s="48">
        <v>20</v>
      </c>
      <c r="AS261" s="48"/>
      <c r="AT261" s="48">
        <v>0</v>
      </c>
      <c r="AU261" s="48">
        <v>0</v>
      </c>
      <c r="AV261" s="48">
        <v>0</v>
      </c>
      <c r="AW261" s="48">
        <v>0</v>
      </c>
      <c r="AX261" s="48">
        <v>56</v>
      </c>
      <c r="AY261" s="48">
        <v>66</v>
      </c>
      <c r="AZ261" s="48">
        <v>44</v>
      </c>
      <c r="BA261" s="48">
        <v>166</v>
      </c>
      <c r="BB261" s="48">
        <v>0</v>
      </c>
      <c r="BC261" s="48">
        <v>36</v>
      </c>
      <c r="BD261" s="48">
        <v>0</v>
      </c>
      <c r="BE261" s="48">
        <v>20</v>
      </c>
      <c r="BF261" s="48">
        <v>0</v>
      </c>
      <c r="BG261" s="48">
        <v>0</v>
      </c>
      <c r="BH261" s="48">
        <v>0</v>
      </c>
      <c r="BI261" s="48">
        <v>0</v>
      </c>
      <c r="BJ261" s="48">
        <v>0</v>
      </c>
      <c r="BK261" s="48">
        <v>0</v>
      </c>
      <c r="BL261" s="48">
        <v>56</v>
      </c>
      <c r="BM261" s="48"/>
      <c r="BN261" s="48"/>
      <c r="BO261" s="48">
        <v>2</v>
      </c>
      <c r="BP261" s="48">
        <v>2</v>
      </c>
      <c r="BQ261" s="48"/>
      <c r="BR261" s="48"/>
      <c r="BS261" s="48"/>
      <c r="BT261" s="48">
        <v>0</v>
      </c>
      <c r="BU261" s="47" t="s">
        <v>319</v>
      </c>
    </row>
    <row r="262" spans="1:73" x14ac:dyDescent="0.35">
      <c r="A262" s="47" t="s">
        <v>672</v>
      </c>
      <c r="B262" s="47" t="s">
        <v>677</v>
      </c>
      <c r="C262" s="47" t="s">
        <v>56</v>
      </c>
      <c r="D262" s="47" t="s">
        <v>678</v>
      </c>
      <c r="E262" s="427">
        <v>6</v>
      </c>
      <c r="F262" s="427">
        <v>2026</v>
      </c>
      <c r="G262" s="47" t="s">
        <v>131</v>
      </c>
      <c r="H262" s="47" t="s">
        <v>58</v>
      </c>
      <c r="I262" s="47" t="s">
        <v>59</v>
      </c>
      <c r="J262" s="47" t="s">
        <v>98</v>
      </c>
      <c r="K262" s="47"/>
      <c r="L262" s="47" t="s">
        <v>98</v>
      </c>
      <c r="M262" s="47" t="s">
        <v>98</v>
      </c>
      <c r="N262" s="47" t="s">
        <v>98</v>
      </c>
      <c r="O262" s="369" t="s">
        <v>100</v>
      </c>
      <c r="P262" s="370" t="s">
        <v>728</v>
      </c>
      <c r="Q262" s="47" t="s">
        <v>98</v>
      </c>
      <c r="R262" s="47"/>
      <c r="S262" s="47" t="s">
        <v>98</v>
      </c>
      <c r="T262" s="47" t="s">
        <v>98</v>
      </c>
      <c r="U262" s="47" t="s">
        <v>98</v>
      </c>
      <c r="V262" s="369" t="s">
        <v>100</v>
      </c>
      <c r="W262" s="370"/>
      <c r="X262" s="47" t="s">
        <v>98</v>
      </c>
      <c r="Y262" s="47"/>
      <c r="Z262" s="47" t="s">
        <v>98</v>
      </c>
      <c r="AA262" s="47"/>
      <c r="AB262" s="47"/>
      <c r="AC262" s="369"/>
      <c r="AD262" s="370"/>
      <c r="AE262" s="47"/>
      <c r="AF262" s="47"/>
      <c r="AG262" s="47" t="s">
        <v>98</v>
      </c>
      <c r="AH262" s="47" t="s">
        <v>98</v>
      </c>
      <c r="AI262" s="47"/>
      <c r="AJ262" s="369" t="s">
        <v>100</v>
      </c>
      <c r="AK262" s="370"/>
      <c r="AL262" s="47" t="s">
        <v>98</v>
      </c>
      <c r="AM262" s="47"/>
      <c r="AN262" s="221"/>
      <c r="AO262" s="48">
        <v>38</v>
      </c>
      <c r="AP262" s="48"/>
      <c r="AQ262" s="48">
        <v>0</v>
      </c>
      <c r="AR262" s="430">
        <v>11.75</v>
      </c>
      <c r="AS262" s="48"/>
      <c r="AT262" s="48">
        <v>0</v>
      </c>
      <c r="AU262" s="48">
        <v>0</v>
      </c>
      <c r="AV262" s="48">
        <v>0</v>
      </c>
      <c r="AW262" s="48">
        <v>0</v>
      </c>
      <c r="AX262" s="430">
        <v>49.75</v>
      </c>
      <c r="AY262" s="48">
        <v>50</v>
      </c>
      <c r="AZ262" s="48">
        <v>46</v>
      </c>
      <c r="BA262" s="430">
        <v>145.75</v>
      </c>
      <c r="BB262" s="48">
        <v>0</v>
      </c>
      <c r="BC262" s="48">
        <v>38</v>
      </c>
      <c r="BD262" s="48">
        <v>0</v>
      </c>
      <c r="BE262" s="430">
        <v>11.75</v>
      </c>
      <c r="BF262" s="48">
        <v>0</v>
      </c>
      <c r="BG262" s="48">
        <v>0</v>
      </c>
      <c r="BH262" s="48">
        <v>0</v>
      </c>
      <c r="BI262" s="48">
        <v>0</v>
      </c>
      <c r="BJ262" s="48">
        <v>0</v>
      </c>
      <c r="BK262" s="48">
        <v>0</v>
      </c>
      <c r="BL262" s="430">
        <v>49.75</v>
      </c>
      <c r="BM262" s="48"/>
      <c r="BN262" s="48"/>
      <c r="BO262" s="48">
        <v>1</v>
      </c>
      <c r="BP262" s="48">
        <v>1</v>
      </c>
      <c r="BQ262" s="48"/>
      <c r="BR262" s="48"/>
      <c r="BS262" s="48"/>
      <c r="BT262" s="48">
        <v>0</v>
      </c>
      <c r="BU262" s="47" t="s">
        <v>1068</v>
      </c>
    </row>
    <row r="263" spans="1:73" x14ac:dyDescent="0.35">
      <c r="A263" s="47" t="s">
        <v>679</v>
      </c>
      <c r="B263" s="47" t="s">
        <v>680</v>
      </c>
      <c r="C263" s="47" t="s">
        <v>56</v>
      </c>
      <c r="D263" s="47" t="s">
        <v>681</v>
      </c>
      <c r="E263" s="427">
        <v>6</v>
      </c>
      <c r="F263" s="427">
        <v>2026</v>
      </c>
      <c r="G263" s="47" t="s">
        <v>131</v>
      </c>
      <c r="H263" s="47" t="s">
        <v>58</v>
      </c>
      <c r="I263" s="47" t="s">
        <v>63</v>
      </c>
      <c r="J263" s="47" t="s">
        <v>98</v>
      </c>
      <c r="K263" s="47" t="s">
        <v>98</v>
      </c>
      <c r="L263" s="47"/>
      <c r="M263" s="47" t="s">
        <v>98</v>
      </c>
      <c r="N263" s="47" t="s">
        <v>98</v>
      </c>
      <c r="O263" s="369" t="s">
        <v>100</v>
      </c>
      <c r="P263" s="370" t="s">
        <v>108</v>
      </c>
      <c r="Q263" s="47" t="s">
        <v>98</v>
      </c>
      <c r="R263" s="47" t="s">
        <v>98</v>
      </c>
      <c r="S263" s="47"/>
      <c r="T263" s="47" t="s">
        <v>98</v>
      </c>
      <c r="U263" s="47" t="s">
        <v>98</v>
      </c>
      <c r="V263" s="369" t="s">
        <v>100</v>
      </c>
      <c r="W263" s="370"/>
      <c r="X263" s="47"/>
      <c r="Y263" s="47"/>
      <c r="Z263" s="47" t="s">
        <v>98</v>
      </c>
      <c r="AA263" s="47"/>
      <c r="AB263" s="47"/>
      <c r="AC263" s="369" t="s">
        <v>108</v>
      </c>
      <c r="AD263" s="370"/>
      <c r="AE263" s="47" t="s">
        <v>98</v>
      </c>
      <c r="AF263" s="47" t="s">
        <v>98</v>
      </c>
      <c r="AG263" s="47" t="s">
        <v>98</v>
      </c>
      <c r="AH263" s="47"/>
      <c r="AI263" s="47" t="s">
        <v>98</v>
      </c>
      <c r="AJ263" s="369" t="s">
        <v>100</v>
      </c>
      <c r="AK263" s="370"/>
      <c r="AL263" s="47"/>
      <c r="AM263" s="47"/>
      <c r="AN263" s="221"/>
      <c r="AO263" s="48">
        <v>38</v>
      </c>
      <c r="AP263" s="48"/>
      <c r="AQ263" s="48">
        <v>0</v>
      </c>
      <c r="AR263" s="48">
        <v>24</v>
      </c>
      <c r="AS263" s="48"/>
      <c r="AT263" s="48">
        <v>0</v>
      </c>
      <c r="AU263" s="48">
        <v>0</v>
      </c>
      <c r="AV263" s="48">
        <v>0</v>
      </c>
      <c r="AW263" s="48">
        <v>0</v>
      </c>
      <c r="AX263" s="48">
        <v>62</v>
      </c>
      <c r="AY263" s="48">
        <v>38</v>
      </c>
      <c r="AZ263" s="48">
        <v>38</v>
      </c>
      <c r="BA263" s="48">
        <v>138</v>
      </c>
      <c r="BB263" s="48">
        <v>0</v>
      </c>
      <c r="BC263" s="48">
        <v>38</v>
      </c>
      <c r="BD263" s="48">
        <v>0</v>
      </c>
      <c r="BE263" s="48">
        <v>24</v>
      </c>
      <c r="BF263" s="48">
        <v>0</v>
      </c>
      <c r="BG263" s="48">
        <v>0</v>
      </c>
      <c r="BH263" s="48">
        <v>0</v>
      </c>
      <c r="BI263" s="48">
        <v>0</v>
      </c>
      <c r="BJ263" s="48">
        <v>0</v>
      </c>
      <c r="BK263" s="48">
        <v>0</v>
      </c>
      <c r="BL263" s="48">
        <v>62</v>
      </c>
      <c r="BM263" s="48"/>
      <c r="BN263" s="48"/>
      <c r="BO263" s="48">
        <v>2</v>
      </c>
      <c r="BP263" s="48">
        <v>2</v>
      </c>
      <c r="BQ263" s="48"/>
      <c r="BR263" s="48"/>
      <c r="BS263" s="48"/>
      <c r="BT263" s="48">
        <v>0</v>
      </c>
      <c r="BU263" s="47" t="s">
        <v>319</v>
      </c>
    </row>
    <row r="264" spans="1:73" x14ac:dyDescent="0.35">
      <c r="A264" s="47" t="s">
        <v>683</v>
      </c>
      <c r="B264" s="47" t="s">
        <v>684</v>
      </c>
      <c r="C264" s="47" t="s">
        <v>56</v>
      </c>
      <c r="D264" s="47" t="s">
        <v>685</v>
      </c>
      <c r="E264" s="427">
        <v>6</v>
      </c>
      <c r="F264" s="427">
        <v>2026</v>
      </c>
      <c r="G264" s="47" t="s">
        <v>131</v>
      </c>
      <c r="H264" s="47" t="s">
        <v>58</v>
      </c>
      <c r="I264" s="47" t="s">
        <v>59</v>
      </c>
      <c r="J264" s="47"/>
      <c r="K264" s="47"/>
      <c r="L264" s="47"/>
      <c r="M264" s="47" t="s">
        <v>98</v>
      </c>
      <c r="N264" s="47" t="s">
        <v>98</v>
      </c>
      <c r="O264" s="369" t="s">
        <v>98</v>
      </c>
      <c r="P264" s="370"/>
      <c r="Q264" s="47" t="s">
        <v>98</v>
      </c>
      <c r="R264" s="47" t="s">
        <v>98</v>
      </c>
      <c r="S264" s="47"/>
      <c r="T264" s="47"/>
      <c r="U264" s="47"/>
      <c r="V264" s="369"/>
      <c r="W264" s="370"/>
      <c r="X264" s="47" t="s">
        <v>98</v>
      </c>
      <c r="Y264" s="47"/>
      <c r="Z264" s="47" t="s">
        <v>98</v>
      </c>
      <c r="AA264" s="47" t="s">
        <v>98</v>
      </c>
      <c r="AB264" s="47" t="s">
        <v>98</v>
      </c>
      <c r="AC264" s="369" t="s">
        <v>100</v>
      </c>
      <c r="AD264" s="370"/>
      <c r="AE264" s="47" t="s">
        <v>98</v>
      </c>
      <c r="AF264" s="47"/>
      <c r="AG264" s="47" t="s">
        <v>98</v>
      </c>
      <c r="AH264" s="47" t="s">
        <v>98</v>
      </c>
      <c r="AI264" s="47" t="s">
        <v>98</v>
      </c>
      <c r="AJ264" s="369" t="s">
        <v>100</v>
      </c>
      <c r="AK264" s="370"/>
      <c r="AL264" s="47" t="s">
        <v>98</v>
      </c>
      <c r="AM264" s="47" t="s">
        <v>98</v>
      </c>
      <c r="AN264" s="221"/>
      <c r="AO264" s="48">
        <v>38</v>
      </c>
      <c r="AP264" s="48"/>
      <c r="AQ264" s="48">
        <v>0</v>
      </c>
      <c r="AR264" s="48">
        <v>0</v>
      </c>
      <c r="AS264" s="48"/>
      <c r="AT264" s="48">
        <v>0</v>
      </c>
      <c r="AU264" s="48">
        <v>0</v>
      </c>
      <c r="AV264" s="48">
        <v>0</v>
      </c>
      <c r="AW264" s="48">
        <v>0</v>
      </c>
      <c r="AX264" s="48">
        <v>38</v>
      </c>
      <c r="AY264" s="48">
        <v>50</v>
      </c>
      <c r="AZ264" s="48">
        <v>36</v>
      </c>
      <c r="BA264" s="48">
        <v>124</v>
      </c>
      <c r="BB264" s="48">
        <v>0</v>
      </c>
      <c r="BC264" s="48">
        <v>38</v>
      </c>
      <c r="BD264" s="48">
        <v>0</v>
      </c>
      <c r="BE264" s="48">
        <v>0</v>
      </c>
      <c r="BF264" s="48">
        <v>0</v>
      </c>
      <c r="BG264" s="48">
        <v>0</v>
      </c>
      <c r="BH264" s="48">
        <v>0</v>
      </c>
      <c r="BI264" s="48">
        <v>0</v>
      </c>
      <c r="BJ264" s="48">
        <v>0</v>
      </c>
      <c r="BK264" s="48">
        <v>0</v>
      </c>
      <c r="BL264" s="48">
        <v>38</v>
      </c>
      <c r="BM264" s="48"/>
      <c r="BN264" s="48"/>
      <c r="BO264" s="48"/>
      <c r="BP264" s="48"/>
      <c r="BQ264" s="48"/>
      <c r="BR264" s="48"/>
      <c r="BS264" s="48"/>
      <c r="BT264" s="48">
        <v>0</v>
      </c>
      <c r="BU264" s="47" t="s">
        <v>1067</v>
      </c>
    </row>
    <row r="265" spans="1:73" x14ac:dyDescent="0.35">
      <c r="A265" s="47" t="s">
        <v>686</v>
      </c>
      <c r="B265" s="47" t="s">
        <v>70</v>
      </c>
      <c r="C265" s="47" t="s">
        <v>56</v>
      </c>
      <c r="D265" s="47" t="s">
        <v>687</v>
      </c>
      <c r="E265" s="427">
        <v>6</v>
      </c>
      <c r="F265" s="427">
        <v>2026</v>
      </c>
      <c r="G265" s="47" t="s">
        <v>131</v>
      </c>
      <c r="H265" s="47" t="s">
        <v>58</v>
      </c>
      <c r="I265" s="47" t="s">
        <v>59</v>
      </c>
      <c r="J265" s="47"/>
      <c r="K265" s="47" t="s">
        <v>98</v>
      </c>
      <c r="L265" s="47"/>
      <c r="M265" s="47"/>
      <c r="N265" s="47"/>
      <c r="O265" s="369"/>
      <c r="P265" s="370"/>
      <c r="Q265" s="47" t="s">
        <v>98</v>
      </c>
      <c r="R265" s="47" t="s">
        <v>98</v>
      </c>
      <c r="S265" s="47" t="s">
        <v>98</v>
      </c>
      <c r="T265" s="47" t="s">
        <v>98</v>
      </c>
      <c r="U265" s="47" t="s">
        <v>100</v>
      </c>
      <c r="V265" s="369"/>
      <c r="W265" s="370"/>
      <c r="X265" s="47"/>
      <c r="Y265" s="47"/>
      <c r="Z265" s="47" t="s">
        <v>98</v>
      </c>
      <c r="AA265" s="47" t="s">
        <v>98</v>
      </c>
      <c r="AB265" s="47" t="s">
        <v>98</v>
      </c>
      <c r="AC265" s="369"/>
      <c r="AD265" s="370"/>
      <c r="AE265" s="47"/>
      <c r="AF265" s="47" t="s">
        <v>98</v>
      </c>
      <c r="AG265" s="47"/>
      <c r="AH265" s="47" t="s">
        <v>98</v>
      </c>
      <c r="AI265" s="47"/>
      <c r="AJ265" s="369" t="s">
        <v>108</v>
      </c>
      <c r="AK265" s="370"/>
      <c r="AL265" s="47" t="s">
        <v>98</v>
      </c>
      <c r="AM265" s="47" t="s">
        <v>98</v>
      </c>
      <c r="AN265" s="221"/>
      <c r="AO265" s="48">
        <v>28</v>
      </c>
      <c r="AP265" s="48"/>
      <c r="AQ265" s="48">
        <v>0</v>
      </c>
      <c r="AR265" s="48">
        <v>12</v>
      </c>
      <c r="AS265" s="48"/>
      <c r="AT265" s="48">
        <v>0</v>
      </c>
      <c r="AU265" s="48">
        <v>0</v>
      </c>
      <c r="AV265" s="48">
        <v>0</v>
      </c>
      <c r="AW265" s="48">
        <v>0</v>
      </c>
      <c r="AX265" s="48">
        <v>40</v>
      </c>
      <c r="AY265" s="48">
        <v>52</v>
      </c>
      <c r="AZ265" s="48">
        <v>40</v>
      </c>
      <c r="BA265" s="48">
        <v>132</v>
      </c>
      <c r="BB265" s="48">
        <v>0</v>
      </c>
      <c r="BC265" s="48">
        <v>28</v>
      </c>
      <c r="BD265" s="48">
        <v>0</v>
      </c>
      <c r="BE265" s="48">
        <v>12</v>
      </c>
      <c r="BF265" s="48">
        <v>0</v>
      </c>
      <c r="BG265" s="48">
        <v>0</v>
      </c>
      <c r="BH265" s="48">
        <v>0</v>
      </c>
      <c r="BI265" s="48">
        <v>0</v>
      </c>
      <c r="BJ265" s="48">
        <v>0</v>
      </c>
      <c r="BK265" s="48">
        <v>0</v>
      </c>
      <c r="BL265" s="48">
        <v>40</v>
      </c>
      <c r="BM265" s="48"/>
      <c r="BN265" s="48"/>
      <c r="BO265" s="48">
        <v>1</v>
      </c>
      <c r="BP265" s="48">
        <v>1</v>
      </c>
      <c r="BQ265" s="48"/>
      <c r="BR265" s="48"/>
      <c r="BS265" s="48"/>
      <c r="BT265" s="48">
        <v>0</v>
      </c>
      <c r="BU265" s="47" t="s">
        <v>1067</v>
      </c>
    </row>
    <row r="266" spans="1:73" x14ac:dyDescent="0.35">
      <c r="A266" s="47" t="s">
        <v>892</v>
      </c>
      <c r="B266" s="47" t="s">
        <v>893</v>
      </c>
      <c r="C266" s="47" t="s">
        <v>56</v>
      </c>
      <c r="D266" s="47" t="s">
        <v>894</v>
      </c>
      <c r="E266" s="427">
        <v>6</v>
      </c>
      <c r="F266" s="427">
        <v>2026</v>
      </c>
      <c r="G266" s="47" t="s">
        <v>131</v>
      </c>
      <c r="H266" s="47" t="s">
        <v>58</v>
      </c>
      <c r="I266" s="47" t="s">
        <v>60</v>
      </c>
      <c r="J266" s="47"/>
      <c r="K266" s="47" t="s">
        <v>98</v>
      </c>
      <c r="L266" s="47" t="s">
        <v>98</v>
      </c>
      <c r="M266" s="47" t="s">
        <v>98</v>
      </c>
      <c r="N266" s="47" t="s">
        <v>100</v>
      </c>
      <c r="O266" s="369"/>
      <c r="P266" s="370"/>
      <c r="Q266" s="47" t="s">
        <v>98</v>
      </c>
      <c r="R266" s="47" t="s">
        <v>98</v>
      </c>
      <c r="S266" s="47" t="s">
        <v>98</v>
      </c>
      <c r="T266" s="47" t="s">
        <v>98</v>
      </c>
      <c r="U266" s="47"/>
      <c r="V266" s="369"/>
      <c r="W266" s="370"/>
      <c r="X266" s="47"/>
      <c r="Y266" s="47"/>
      <c r="Z266" s="47"/>
      <c r="AA266" s="47"/>
      <c r="AB266" s="47" t="s">
        <v>98</v>
      </c>
      <c r="AC266" s="369" t="s">
        <v>100</v>
      </c>
      <c r="AD266" s="370"/>
      <c r="AE266" s="47" t="s">
        <v>98</v>
      </c>
      <c r="AF266" s="47"/>
      <c r="AG266" s="47"/>
      <c r="AH266" s="47"/>
      <c r="AI266" s="47"/>
      <c r="AJ266" s="369"/>
      <c r="AK266" s="370"/>
      <c r="AL266" s="47" t="s">
        <v>98</v>
      </c>
      <c r="AM266" s="47" t="s">
        <v>98</v>
      </c>
      <c r="AN266" s="221"/>
      <c r="AO266" s="48">
        <v>30</v>
      </c>
      <c r="AP266" s="48"/>
      <c r="AQ266" s="48">
        <v>0</v>
      </c>
      <c r="AR266" s="48">
        <v>0</v>
      </c>
      <c r="AS266" s="48"/>
      <c r="AT266" s="48">
        <v>0</v>
      </c>
      <c r="AU266" s="48">
        <v>0</v>
      </c>
      <c r="AV266" s="48">
        <v>0</v>
      </c>
      <c r="AW266" s="48">
        <v>0</v>
      </c>
      <c r="AX266" s="48">
        <v>30</v>
      </c>
      <c r="AY266" s="48">
        <v>40</v>
      </c>
      <c r="AZ266" s="48">
        <v>32</v>
      </c>
      <c r="BA266" s="48">
        <v>102</v>
      </c>
      <c r="BB266" s="48">
        <v>0</v>
      </c>
      <c r="BC266" s="48">
        <v>30</v>
      </c>
      <c r="BD266" s="48">
        <v>0</v>
      </c>
      <c r="BE266" s="48">
        <v>0</v>
      </c>
      <c r="BF266" s="48">
        <v>0</v>
      </c>
      <c r="BG266" s="48">
        <v>0</v>
      </c>
      <c r="BH266" s="48">
        <v>0</v>
      </c>
      <c r="BI266" s="48">
        <v>0</v>
      </c>
      <c r="BJ266" s="48">
        <v>0</v>
      </c>
      <c r="BK266" s="48">
        <v>0</v>
      </c>
      <c r="BL266" s="48">
        <v>30</v>
      </c>
      <c r="BM266" s="48"/>
      <c r="BN266" s="48"/>
      <c r="BO266" s="48"/>
      <c r="BP266" s="48"/>
      <c r="BQ266" s="48"/>
      <c r="BR266" s="48"/>
      <c r="BS266" s="48"/>
      <c r="BT266" s="48">
        <v>0</v>
      </c>
      <c r="BU266" s="47" t="s">
        <v>1068</v>
      </c>
    </row>
    <row r="267" spans="1:73" x14ac:dyDescent="0.35">
      <c r="A267" s="47" t="s">
        <v>895</v>
      </c>
      <c r="B267" s="47" t="s">
        <v>896</v>
      </c>
      <c r="C267" s="47" t="s">
        <v>56</v>
      </c>
      <c r="D267" s="47" t="s">
        <v>897</v>
      </c>
      <c r="E267" s="427">
        <v>6</v>
      </c>
      <c r="F267" s="427">
        <v>2026</v>
      </c>
      <c r="G267" s="47" t="s">
        <v>131</v>
      </c>
      <c r="H267" s="47" t="s">
        <v>58</v>
      </c>
      <c r="I267" s="47" t="s">
        <v>57</v>
      </c>
      <c r="J267" s="47" t="s">
        <v>98</v>
      </c>
      <c r="K267" s="47" t="s">
        <v>98</v>
      </c>
      <c r="L267" s="47" t="s">
        <v>98</v>
      </c>
      <c r="M267" s="47" t="s">
        <v>98</v>
      </c>
      <c r="N267" s="47"/>
      <c r="O267" s="369" t="s">
        <v>100</v>
      </c>
      <c r="P267" s="370"/>
      <c r="Q267" s="47"/>
      <c r="R267" s="47" t="s">
        <v>98</v>
      </c>
      <c r="S267" s="47" t="s">
        <v>98</v>
      </c>
      <c r="T267" s="47" t="s">
        <v>98</v>
      </c>
      <c r="U267" s="47" t="s">
        <v>98</v>
      </c>
      <c r="V267" s="369" t="s">
        <v>100</v>
      </c>
      <c r="W267" s="370" t="s">
        <v>108</v>
      </c>
      <c r="X267" s="47" t="s">
        <v>98</v>
      </c>
      <c r="Y267" s="47" t="s">
        <v>98</v>
      </c>
      <c r="Z267" s="47"/>
      <c r="AA267" s="47"/>
      <c r="AB267" s="47"/>
      <c r="AC267" s="369"/>
      <c r="AD267" s="370"/>
      <c r="AE267" s="47"/>
      <c r="AF267" s="47"/>
      <c r="AG267" s="47"/>
      <c r="AH267" s="47"/>
      <c r="AI267" s="47"/>
      <c r="AJ267" s="369"/>
      <c r="AK267" s="370"/>
      <c r="AL267" s="47" t="s">
        <v>98</v>
      </c>
      <c r="AM267" s="47" t="s">
        <v>98</v>
      </c>
      <c r="AN267" s="221"/>
      <c r="AO267" s="48">
        <v>32</v>
      </c>
      <c r="AP267" s="48"/>
      <c r="AQ267" s="48">
        <v>0</v>
      </c>
      <c r="AR267" s="48">
        <v>12</v>
      </c>
      <c r="AS267" s="48"/>
      <c r="AT267" s="48">
        <v>0</v>
      </c>
      <c r="AU267" s="48">
        <v>0</v>
      </c>
      <c r="AV267" s="48">
        <v>0</v>
      </c>
      <c r="AW267" s="48">
        <v>0</v>
      </c>
      <c r="AX267" s="48">
        <v>44</v>
      </c>
      <c r="AY267" s="430">
        <v>39.75</v>
      </c>
      <c r="AZ267" s="48">
        <v>42</v>
      </c>
      <c r="BA267" s="430">
        <v>125.75</v>
      </c>
      <c r="BB267" s="48">
        <v>0</v>
      </c>
      <c r="BC267" s="48">
        <v>32</v>
      </c>
      <c r="BD267" s="48">
        <v>0</v>
      </c>
      <c r="BE267" s="48">
        <v>12</v>
      </c>
      <c r="BF267" s="48">
        <v>0</v>
      </c>
      <c r="BG267" s="48">
        <v>0</v>
      </c>
      <c r="BH267" s="48">
        <v>0</v>
      </c>
      <c r="BI267" s="48">
        <v>0</v>
      </c>
      <c r="BJ267" s="48">
        <v>0</v>
      </c>
      <c r="BK267" s="48">
        <v>0</v>
      </c>
      <c r="BL267" s="48">
        <v>44</v>
      </c>
      <c r="BM267" s="48"/>
      <c r="BN267" s="48"/>
      <c r="BO267" s="48">
        <v>1</v>
      </c>
      <c r="BP267" s="48">
        <v>1</v>
      </c>
      <c r="BQ267" s="48"/>
      <c r="BR267" s="48"/>
      <c r="BS267" s="48"/>
      <c r="BT267" s="48">
        <v>0</v>
      </c>
      <c r="BU267" s="47" t="s">
        <v>1068</v>
      </c>
    </row>
    <row r="268" spans="1:73" x14ac:dyDescent="0.35">
      <c r="A268" s="47" t="s">
        <v>898</v>
      </c>
      <c r="B268" s="47" t="s">
        <v>899</v>
      </c>
      <c r="C268" s="47" t="s">
        <v>56</v>
      </c>
      <c r="D268" s="47" t="s">
        <v>900</v>
      </c>
      <c r="E268" s="427">
        <v>6</v>
      </c>
      <c r="F268" s="427">
        <v>2026</v>
      </c>
      <c r="G268" s="47" t="s">
        <v>131</v>
      </c>
      <c r="H268" s="47" t="s">
        <v>58</v>
      </c>
      <c r="I268" s="47" t="s">
        <v>67</v>
      </c>
      <c r="J268" s="47"/>
      <c r="K268" s="47"/>
      <c r="L268" s="47" t="s">
        <v>98</v>
      </c>
      <c r="M268" s="47" t="s">
        <v>98</v>
      </c>
      <c r="N268" s="47" t="s">
        <v>98</v>
      </c>
      <c r="O268" s="369" t="s">
        <v>98</v>
      </c>
      <c r="P268" s="370"/>
      <c r="Q268" s="47"/>
      <c r="R268" s="47" t="s">
        <v>98</v>
      </c>
      <c r="S268" s="47"/>
      <c r="T268" s="47"/>
      <c r="U268" s="47"/>
      <c r="V268" s="369" t="s">
        <v>100</v>
      </c>
      <c r="W268" s="370"/>
      <c r="X268" s="47" t="s">
        <v>98</v>
      </c>
      <c r="Y268" s="47" t="s">
        <v>98</v>
      </c>
      <c r="Z268" s="47" t="s">
        <v>98</v>
      </c>
      <c r="AA268" s="47" t="s">
        <v>98</v>
      </c>
      <c r="AB268" s="47"/>
      <c r="AC268" s="369"/>
      <c r="AD268" s="370"/>
      <c r="AE268" s="47"/>
      <c r="AF268" s="47" t="s">
        <v>98</v>
      </c>
      <c r="AG268" s="47" t="s">
        <v>98</v>
      </c>
      <c r="AH268" s="47" t="s">
        <v>98</v>
      </c>
      <c r="AI268" s="47" t="s">
        <v>98</v>
      </c>
      <c r="AJ268" s="369" t="s">
        <v>100</v>
      </c>
      <c r="AK268" s="370"/>
      <c r="AL268" s="47" t="s">
        <v>98</v>
      </c>
      <c r="AM268" s="47" t="s">
        <v>98</v>
      </c>
      <c r="AN268" s="221"/>
      <c r="AO268" s="48">
        <v>38</v>
      </c>
      <c r="AP268" s="48"/>
      <c r="AQ268" s="48">
        <v>0</v>
      </c>
      <c r="AR268" s="48">
        <v>0</v>
      </c>
      <c r="AS268" s="48"/>
      <c r="AT268" s="48">
        <v>0</v>
      </c>
      <c r="AU268" s="48">
        <v>0</v>
      </c>
      <c r="AV268" s="48">
        <v>0</v>
      </c>
      <c r="AW268" s="48">
        <v>0</v>
      </c>
      <c r="AX268" s="48">
        <v>38</v>
      </c>
      <c r="AY268" s="48">
        <v>38</v>
      </c>
      <c r="AZ268" s="48">
        <v>34</v>
      </c>
      <c r="BA268" s="48">
        <v>110</v>
      </c>
      <c r="BB268" s="48">
        <v>0</v>
      </c>
      <c r="BC268" s="48">
        <v>38</v>
      </c>
      <c r="BD268" s="48">
        <v>0</v>
      </c>
      <c r="BE268" s="48">
        <v>0</v>
      </c>
      <c r="BF268" s="48">
        <v>0</v>
      </c>
      <c r="BG268" s="48">
        <v>0</v>
      </c>
      <c r="BH268" s="48">
        <v>0</v>
      </c>
      <c r="BI268" s="48">
        <v>0</v>
      </c>
      <c r="BJ268" s="48">
        <v>0</v>
      </c>
      <c r="BK268" s="48">
        <v>0</v>
      </c>
      <c r="BL268" s="48">
        <v>38</v>
      </c>
      <c r="BM268" s="48"/>
      <c r="BN268" s="48"/>
      <c r="BO268" s="48"/>
      <c r="BP268" s="48"/>
      <c r="BQ268" s="48"/>
      <c r="BR268" s="48"/>
      <c r="BS268" s="48"/>
      <c r="BT268" s="48">
        <v>0</v>
      </c>
      <c r="BU268" s="47" t="s">
        <v>319</v>
      </c>
    </row>
    <row r="269" spans="1:73" x14ac:dyDescent="0.35">
      <c r="A269" s="47" t="s">
        <v>901</v>
      </c>
      <c r="B269" s="47" t="s">
        <v>902</v>
      </c>
      <c r="C269" s="47" t="s">
        <v>56</v>
      </c>
      <c r="D269" s="47" t="s">
        <v>903</v>
      </c>
      <c r="E269" s="427">
        <v>6</v>
      </c>
      <c r="F269" s="427">
        <v>2026</v>
      </c>
      <c r="G269" s="47" t="s">
        <v>131</v>
      </c>
      <c r="H269" s="47" t="s">
        <v>58</v>
      </c>
      <c r="I269" s="47" t="s">
        <v>63</v>
      </c>
      <c r="J269" s="47" t="s">
        <v>98</v>
      </c>
      <c r="K269" s="47" t="s">
        <v>98</v>
      </c>
      <c r="L269" s="47" t="s">
        <v>98</v>
      </c>
      <c r="M269" s="47" t="s">
        <v>98</v>
      </c>
      <c r="N269" s="47" t="s">
        <v>100</v>
      </c>
      <c r="O269" s="369" t="s">
        <v>108</v>
      </c>
      <c r="P269" s="370"/>
      <c r="Q269" s="47" t="s">
        <v>98</v>
      </c>
      <c r="R269" s="47" t="s">
        <v>98</v>
      </c>
      <c r="S269" s="47" t="s">
        <v>98</v>
      </c>
      <c r="T269" s="47" t="s">
        <v>98</v>
      </c>
      <c r="U269" s="47"/>
      <c r="V269" s="369" t="s">
        <v>100</v>
      </c>
      <c r="W269" s="370"/>
      <c r="X269" s="47" t="s">
        <v>98</v>
      </c>
      <c r="Y269" s="47" t="s">
        <v>98</v>
      </c>
      <c r="Z269" s="47" t="s">
        <v>98</v>
      </c>
      <c r="AA269" s="47" t="s">
        <v>98</v>
      </c>
      <c r="AB269" s="47" t="s">
        <v>100</v>
      </c>
      <c r="AC269" s="369" t="s">
        <v>108</v>
      </c>
      <c r="AD269" s="370"/>
      <c r="AE269" s="47" t="s">
        <v>98</v>
      </c>
      <c r="AF269" s="47" t="s">
        <v>98</v>
      </c>
      <c r="AG269" s="47" t="s">
        <v>98</v>
      </c>
      <c r="AH269" s="47"/>
      <c r="AI269" s="47" t="s">
        <v>98</v>
      </c>
      <c r="AJ269" s="369" t="s">
        <v>100</v>
      </c>
      <c r="AK269" s="370"/>
      <c r="AL269" s="47"/>
      <c r="AM269" s="47"/>
      <c r="AN269" s="221"/>
      <c r="AO269" s="48">
        <v>48</v>
      </c>
      <c r="AP269" s="48"/>
      <c r="AQ269" s="48">
        <v>0</v>
      </c>
      <c r="AR269" s="48">
        <v>24</v>
      </c>
      <c r="AS269" s="48"/>
      <c r="AT269" s="48">
        <v>0</v>
      </c>
      <c r="AU269" s="48">
        <v>0</v>
      </c>
      <c r="AV269" s="48">
        <v>0</v>
      </c>
      <c r="AW269" s="48">
        <v>0</v>
      </c>
      <c r="AX269" s="48">
        <v>72</v>
      </c>
      <c r="AY269" s="48">
        <v>56</v>
      </c>
      <c r="AZ269" s="48">
        <v>36</v>
      </c>
      <c r="BA269" s="48">
        <v>164</v>
      </c>
      <c r="BB269" s="48">
        <v>0</v>
      </c>
      <c r="BC269" s="48">
        <v>48</v>
      </c>
      <c r="BD269" s="48">
        <v>0</v>
      </c>
      <c r="BE269" s="48">
        <v>24</v>
      </c>
      <c r="BF269" s="48">
        <v>0</v>
      </c>
      <c r="BG269" s="48">
        <v>0</v>
      </c>
      <c r="BH269" s="48">
        <v>0</v>
      </c>
      <c r="BI269" s="48">
        <v>0</v>
      </c>
      <c r="BJ269" s="48">
        <v>0</v>
      </c>
      <c r="BK269" s="48">
        <v>0</v>
      </c>
      <c r="BL269" s="48">
        <v>72</v>
      </c>
      <c r="BM269" s="48"/>
      <c r="BN269" s="48"/>
      <c r="BO269" s="48">
        <v>2</v>
      </c>
      <c r="BP269" s="48">
        <v>2</v>
      </c>
      <c r="BQ269" s="48"/>
      <c r="BR269" s="48"/>
      <c r="BS269" s="48"/>
      <c r="BT269" s="48">
        <v>0</v>
      </c>
      <c r="BU269" s="47" t="s">
        <v>319</v>
      </c>
    </row>
    <row r="270" spans="1:73" x14ac:dyDescent="0.35">
      <c r="A270" s="47" t="s">
        <v>904</v>
      </c>
      <c r="B270" s="47" t="s">
        <v>905</v>
      </c>
      <c r="C270" s="47" t="s">
        <v>56</v>
      </c>
      <c r="D270" s="47" t="s">
        <v>906</v>
      </c>
      <c r="E270" s="427">
        <v>6</v>
      </c>
      <c r="F270" s="427">
        <v>2026</v>
      </c>
      <c r="G270" s="47" t="s">
        <v>131</v>
      </c>
      <c r="H270" s="47" t="s">
        <v>58</v>
      </c>
      <c r="I270" s="47" t="s">
        <v>57</v>
      </c>
      <c r="J270" s="47" t="s">
        <v>98</v>
      </c>
      <c r="K270" s="47" t="s">
        <v>98</v>
      </c>
      <c r="L270" s="47" t="s">
        <v>98</v>
      </c>
      <c r="M270" s="47"/>
      <c r="N270" s="47" t="s">
        <v>98</v>
      </c>
      <c r="O270" s="369" t="s">
        <v>100</v>
      </c>
      <c r="P270" s="370" t="s">
        <v>108</v>
      </c>
      <c r="Q270" s="47" t="s">
        <v>98</v>
      </c>
      <c r="R270" s="47" t="s">
        <v>98</v>
      </c>
      <c r="S270" s="47"/>
      <c r="T270" s="47"/>
      <c r="U270" s="47" t="s">
        <v>100</v>
      </c>
      <c r="V270" s="369"/>
      <c r="W270" s="370"/>
      <c r="X270" s="47" t="s">
        <v>98</v>
      </c>
      <c r="Y270" s="47"/>
      <c r="Z270" s="47" t="s">
        <v>98</v>
      </c>
      <c r="AA270" s="47" t="s">
        <v>98</v>
      </c>
      <c r="AB270" s="47" t="s">
        <v>100</v>
      </c>
      <c r="AC270" s="369"/>
      <c r="AD270" s="370"/>
      <c r="AE270" s="47"/>
      <c r="AF270" s="47" t="s">
        <v>98</v>
      </c>
      <c r="AG270" s="47" t="s">
        <v>98</v>
      </c>
      <c r="AH270" s="47" t="s">
        <v>98</v>
      </c>
      <c r="AI270" s="47" t="s">
        <v>98</v>
      </c>
      <c r="AJ270" s="369"/>
      <c r="AK270" s="370"/>
      <c r="AL270" s="47"/>
      <c r="AM270" s="47"/>
      <c r="AN270" s="221"/>
      <c r="AO270" s="48">
        <v>38</v>
      </c>
      <c r="AP270" s="48"/>
      <c r="AQ270" s="48">
        <v>0</v>
      </c>
      <c r="AR270" s="48">
        <v>12</v>
      </c>
      <c r="AS270" s="48"/>
      <c r="AT270" s="48">
        <v>0</v>
      </c>
      <c r="AU270" s="48">
        <v>0</v>
      </c>
      <c r="AV270" s="48">
        <v>0</v>
      </c>
      <c r="AW270" s="48">
        <v>0</v>
      </c>
      <c r="AX270" s="48">
        <v>50</v>
      </c>
      <c r="AY270" s="48">
        <v>28</v>
      </c>
      <c r="AZ270" s="48">
        <v>34</v>
      </c>
      <c r="BA270" s="48">
        <v>112</v>
      </c>
      <c r="BB270" s="48">
        <v>0</v>
      </c>
      <c r="BC270" s="48">
        <v>38</v>
      </c>
      <c r="BD270" s="48">
        <v>0</v>
      </c>
      <c r="BE270" s="48">
        <v>12</v>
      </c>
      <c r="BF270" s="48">
        <v>0</v>
      </c>
      <c r="BG270" s="48">
        <v>0</v>
      </c>
      <c r="BH270" s="48">
        <v>0</v>
      </c>
      <c r="BI270" s="48">
        <v>0</v>
      </c>
      <c r="BJ270" s="48">
        <v>0</v>
      </c>
      <c r="BK270" s="48">
        <v>0</v>
      </c>
      <c r="BL270" s="48">
        <v>50</v>
      </c>
      <c r="BM270" s="48"/>
      <c r="BN270" s="48"/>
      <c r="BO270" s="48">
        <v>1</v>
      </c>
      <c r="BP270" s="48">
        <v>1</v>
      </c>
      <c r="BQ270" s="48"/>
      <c r="BR270" s="48"/>
      <c r="BS270" s="48"/>
      <c r="BT270" s="48">
        <v>0</v>
      </c>
      <c r="BU270" s="47" t="s">
        <v>870</v>
      </c>
    </row>
    <row r="271" spans="1:73" x14ac:dyDescent="0.35">
      <c r="A271" s="47" t="s">
        <v>907</v>
      </c>
      <c r="B271" s="47" t="s">
        <v>908</v>
      </c>
      <c r="C271" s="47" t="s">
        <v>56</v>
      </c>
      <c r="D271" s="47" t="s">
        <v>909</v>
      </c>
      <c r="E271" s="427">
        <v>6</v>
      </c>
      <c r="F271" s="427">
        <v>2026</v>
      </c>
      <c r="G271" s="47" t="s">
        <v>131</v>
      </c>
      <c r="H271" s="47" t="s">
        <v>58</v>
      </c>
      <c r="I271" s="47" t="s">
        <v>59</v>
      </c>
      <c r="J271" s="47"/>
      <c r="K271" s="47"/>
      <c r="L271" s="47"/>
      <c r="M271" s="47" t="s">
        <v>98</v>
      </c>
      <c r="N271" s="47" t="s">
        <v>100</v>
      </c>
      <c r="O271" s="369"/>
      <c r="P271" s="370"/>
      <c r="Q271" s="47"/>
      <c r="R271" s="47" t="s">
        <v>98</v>
      </c>
      <c r="S271" s="47" t="s">
        <v>98</v>
      </c>
      <c r="T271" s="47" t="s">
        <v>98</v>
      </c>
      <c r="U271" s="47" t="s">
        <v>98</v>
      </c>
      <c r="V271" s="369" t="s">
        <v>100</v>
      </c>
      <c r="W271" s="370"/>
      <c r="X271" s="47" t="s">
        <v>98</v>
      </c>
      <c r="Y271" s="47" t="s">
        <v>98</v>
      </c>
      <c r="Z271" s="47" t="s">
        <v>98</v>
      </c>
      <c r="AA271" s="47"/>
      <c r="AB271" s="47"/>
      <c r="AC271" s="369"/>
      <c r="AD271" s="370"/>
      <c r="AE271" s="47"/>
      <c r="AF271" s="47" t="s">
        <v>98</v>
      </c>
      <c r="AG271" s="47" t="s">
        <v>98</v>
      </c>
      <c r="AH271" s="47" t="s">
        <v>98</v>
      </c>
      <c r="AI271" s="47" t="s">
        <v>100</v>
      </c>
      <c r="AJ271" s="369"/>
      <c r="AK271" s="370"/>
      <c r="AL271" s="47"/>
      <c r="AM271" s="47"/>
      <c r="AN271" s="221"/>
      <c r="AO271" s="48">
        <v>34</v>
      </c>
      <c r="AP271" s="48"/>
      <c r="AQ271" s="48">
        <v>0</v>
      </c>
      <c r="AR271" s="48">
        <v>0</v>
      </c>
      <c r="AS271" s="48"/>
      <c r="AT271" s="48">
        <v>0</v>
      </c>
      <c r="AU271" s="48">
        <v>0</v>
      </c>
      <c r="AV271" s="48">
        <v>0</v>
      </c>
      <c r="AW271" s="48">
        <v>0</v>
      </c>
      <c r="AX271" s="48">
        <v>34</v>
      </c>
      <c r="AY271" s="48">
        <v>50</v>
      </c>
      <c r="AZ271" s="48">
        <v>36</v>
      </c>
      <c r="BA271" s="48">
        <v>120</v>
      </c>
      <c r="BB271" s="48">
        <v>0</v>
      </c>
      <c r="BC271" s="48">
        <v>34</v>
      </c>
      <c r="BD271" s="48">
        <v>0</v>
      </c>
      <c r="BE271" s="48">
        <v>0</v>
      </c>
      <c r="BF271" s="48">
        <v>0</v>
      </c>
      <c r="BG271" s="48">
        <v>0</v>
      </c>
      <c r="BH271" s="48">
        <v>0</v>
      </c>
      <c r="BI271" s="48">
        <v>0</v>
      </c>
      <c r="BJ271" s="48">
        <v>0</v>
      </c>
      <c r="BK271" s="48">
        <v>0</v>
      </c>
      <c r="BL271" s="48">
        <v>34</v>
      </c>
      <c r="BM271" s="48"/>
      <c r="BN271" s="48"/>
      <c r="BO271" s="48"/>
      <c r="BP271" s="48"/>
      <c r="BQ271" s="48"/>
      <c r="BR271" s="48"/>
      <c r="BS271" s="48"/>
      <c r="BT271" s="48">
        <v>0</v>
      </c>
      <c r="BU271" s="47" t="s">
        <v>870</v>
      </c>
    </row>
    <row r="272" spans="1:73" x14ac:dyDescent="0.35">
      <c r="A272" s="47" t="s">
        <v>910</v>
      </c>
      <c r="B272" s="47" t="s">
        <v>911</v>
      </c>
      <c r="C272" s="47" t="s">
        <v>56</v>
      </c>
      <c r="D272" s="47" t="s">
        <v>912</v>
      </c>
      <c r="E272" s="427">
        <v>6</v>
      </c>
      <c r="F272" s="427">
        <v>2026</v>
      </c>
      <c r="G272" s="47" t="s">
        <v>131</v>
      </c>
      <c r="H272" s="47" t="s">
        <v>58</v>
      </c>
      <c r="I272" s="47" t="s">
        <v>67</v>
      </c>
      <c r="J272" s="47"/>
      <c r="K272" s="47" t="s">
        <v>98</v>
      </c>
      <c r="L272" s="47" t="s">
        <v>98</v>
      </c>
      <c r="M272" s="47"/>
      <c r="N272" s="47"/>
      <c r="O272" s="369"/>
      <c r="P272" s="370"/>
      <c r="Q272" s="47" t="s">
        <v>98</v>
      </c>
      <c r="R272" s="47" t="s">
        <v>98</v>
      </c>
      <c r="S272" s="47" t="s">
        <v>98</v>
      </c>
      <c r="T272" s="47" t="s">
        <v>98</v>
      </c>
      <c r="U272" s="47"/>
      <c r="V272" s="369" t="s">
        <v>100</v>
      </c>
      <c r="W272" s="370"/>
      <c r="X272" s="47" t="s">
        <v>98</v>
      </c>
      <c r="Y272" s="47" t="s">
        <v>98</v>
      </c>
      <c r="Z272" s="47" t="s">
        <v>98</v>
      </c>
      <c r="AA272" s="47" t="s">
        <v>98</v>
      </c>
      <c r="AB272" s="47" t="s">
        <v>100</v>
      </c>
      <c r="AC272" s="369"/>
      <c r="AD272" s="370"/>
      <c r="AE272" s="47" t="s">
        <v>98</v>
      </c>
      <c r="AF272" s="47"/>
      <c r="AG272" s="47"/>
      <c r="AH272" s="47"/>
      <c r="AI272" s="47"/>
      <c r="AJ272" s="369"/>
      <c r="AK272" s="370"/>
      <c r="AL272" s="47" t="s">
        <v>98</v>
      </c>
      <c r="AM272" s="47"/>
      <c r="AN272" s="221"/>
      <c r="AO272" s="48">
        <v>32</v>
      </c>
      <c r="AP272" s="48"/>
      <c r="AQ272" s="48">
        <v>0</v>
      </c>
      <c r="AR272" s="48">
        <v>0</v>
      </c>
      <c r="AS272" s="48"/>
      <c r="AT272" s="48">
        <v>0</v>
      </c>
      <c r="AU272" s="48">
        <v>0</v>
      </c>
      <c r="AV272" s="48">
        <v>0</v>
      </c>
      <c r="AW272" s="48">
        <v>0</v>
      </c>
      <c r="AX272" s="48">
        <v>32</v>
      </c>
      <c r="AY272" s="48">
        <v>48</v>
      </c>
      <c r="AZ272" s="48">
        <v>40</v>
      </c>
      <c r="BA272" s="48">
        <v>120</v>
      </c>
      <c r="BB272" s="48">
        <v>0</v>
      </c>
      <c r="BC272" s="48">
        <v>32</v>
      </c>
      <c r="BD272" s="48">
        <v>0</v>
      </c>
      <c r="BE272" s="48">
        <v>0</v>
      </c>
      <c r="BF272" s="48">
        <v>0</v>
      </c>
      <c r="BG272" s="48">
        <v>0</v>
      </c>
      <c r="BH272" s="48">
        <v>0</v>
      </c>
      <c r="BI272" s="48">
        <v>0</v>
      </c>
      <c r="BJ272" s="48">
        <v>0</v>
      </c>
      <c r="BK272" s="48">
        <v>0</v>
      </c>
      <c r="BL272" s="48">
        <v>32</v>
      </c>
      <c r="BM272" s="48"/>
      <c r="BN272" s="48"/>
      <c r="BO272" s="48"/>
      <c r="BP272" s="48"/>
      <c r="BQ272" s="48"/>
      <c r="BR272" s="48"/>
      <c r="BS272" s="48"/>
      <c r="BT272" s="48">
        <v>0</v>
      </c>
      <c r="BU272" s="47" t="s">
        <v>870</v>
      </c>
    </row>
    <row r="273" spans="1:73" x14ac:dyDescent="0.35">
      <c r="A273" s="47" t="s">
        <v>913</v>
      </c>
      <c r="B273" s="47" t="s">
        <v>914</v>
      </c>
      <c r="C273" s="47" t="s">
        <v>56</v>
      </c>
      <c r="D273" s="47" t="s">
        <v>915</v>
      </c>
      <c r="E273" s="427">
        <v>6</v>
      </c>
      <c r="F273" s="427">
        <v>2026</v>
      </c>
      <c r="G273" s="47" t="s">
        <v>131</v>
      </c>
      <c r="H273" s="47" t="s">
        <v>58</v>
      </c>
      <c r="I273" s="47" t="s">
        <v>60</v>
      </c>
      <c r="J273" s="47" t="s">
        <v>98</v>
      </c>
      <c r="K273" s="47" t="s">
        <v>98</v>
      </c>
      <c r="L273" s="47" t="s">
        <v>98</v>
      </c>
      <c r="M273" s="47"/>
      <c r="N273" s="47"/>
      <c r="O273" s="369"/>
      <c r="P273" s="370"/>
      <c r="Q273" s="47" t="s">
        <v>98</v>
      </c>
      <c r="R273" s="47" t="s">
        <v>98</v>
      </c>
      <c r="S273" s="47" t="s">
        <v>98</v>
      </c>
      <c r="T273" s="47"/>
      <c r="U273" s="47" t="s">
        <v>98</v>
      </c>
      <c r="V273" s="369" t="s">
        <v>100</v>
      </c>
      <c r="W273" s="370"/>
      <c r="X273" s="47" t="s">
        <v>98</v>
      </c>
      <c r="Y273" s="47"/>
      <c r="Z273" s="47"/>
      <c r="AA273" s="47"/>
      <c r="AB273" s="47"/>
      <c r="AC273" s="369" t="s">
        <v>104</v>
      </c>
      <c r="AD273" s="370"/>
      <c r="AE273" s="47" t="s">
        <v>98</v>
      </c>
      <c r="AF273" s="47" t="s">
        <v>98</v>
      </c>
      <c r="AG273" s="47" t="s">
        <v>98</v>
      </c>
      <c r="AH273" s="47" t="s">
        <v>98</v>
      </c>
      <c r="AI273" s="47"/>
      <c r="AJ273" s="369"/>
      <c r="AK273" s="370"/>
      <c r="AL273" s="47" t="s">
        <v>98</v>
      </c>
      <c r="AM273" s="47"/>
      <c r="AN273" s="221"/>
      <c r="AO273" s="48">
        <v>30</v>
      </c>
      <c r="AP273" s="48"/>
      <c r="AQ273" s="48">
        <v>0</v>
      </c>
      <c r="AR273" s="48">
        <v>8</v>
      </c>
      <c r="AS273" s="48"/>
      <c r="AT273" s="48">
        <v>0</v>
      </c>
      <c r="AU273" s="48">
        <v>0</v>
      </c>
      <c r="AV273" s="48">
        <v>0</v>
      </c>
      <c r="AW273" s="48">
        <v>0</v>
      </c>
      <c r="AX273" s="48">
        <v>38</v>
      </c>
      <c r="AY273" s="48">
        <v>48</v>
      </c>
      <c r="AZ273" s="48">
        <v>40</v>
      </c>
      <c r="BA273" s="48">
        <v>126</v>
      </c>
      <c r="BB273" s="48">
        <v>0</v>
      </c>
      <c r="BC273" s="48">
        <v>30</v>
      </c>
      <c r="BD273" s="48">
        <v>0</v>
      </c>
      <c r="BE273" s="48">
        <v>8</v>
      </c>
      <c r="BF273" s="48">
        <v>0</v>
      </c>
      <c r="BG273" s="48">
        <v>0</v>
      </c>
      <c r="BH273" s="48">
        <v>0</v>
      </c>
      <c r="BI273" s="48">
        <v>0</v>
      </c>
      <c r="BJ273" s="48">
        <v>0</v>
      </c>
      <c r="BK273" s="48">
        <v>0</v>
      </c>
      <c r="BL273" s="48">
        <v>38</v>
      </c>
      <c r="BM273" s="48"/>
      <c r="BN273" s="48"/>
      <c r="BO273" s="48">
        <v>1</v>
      </c>
      <c r="BP273" s="48">
        <v>1</v>
      </c>
      <c r="BQ273" s="48"/>
      <c r="BR273" s="48"/>
      <c r="BS273" s="48"/>
      <c r="BT273" s="48">
        <v>0</v>
      </c>
      <c r="BU273" s="47" t="s">
        <v>870</v>
      </c>
    </row>
    <row r="274" spans="1:73" x14ac:dyDescent="0.35">
      <c r="A274" s="47" t="s">
        <v>917</v>
      </c>
      <c r="B274" s="47" t="s">
        <v>845</v>
      </c>
      <c r="C274" s="47" t="s">
        <v>56</v>
      </c>
      <c r="D274" s="47" t="s">
        <v>918</v>
      </c>
      <c r="E274" s="427">
        <v>6</v>
      </c>
      <c r="F274" s="427">
        <v>2026</v>
      </c>
      <c r="G274" s="47" t="s">
        <v>131</v>
      </c>
      <c r="H274" s="47" t="s">
        <v>58</v>
      </c>
      <c r="I274" s="47" t="s">
        <v>59</v>
      </c>
      <c r="J274" s="47"/>
      <c r="K274" s="47"/>
      <c r="L274" s="47" t="s">
        <v>98</v>
      </c>
      <c r="M274" s="47" t="s">
        <v>98</v>
      </c>
      <c r="N274" s="47" t="s">
        <v>98</v>
      </c>
      <c r="O274" s="369"/>
      <c r="P274" s="370"/>
      <c r="Q274" s="47" t="s">
        <v>98</v>
      </c>
      <c r="R274" s="47" t="s">
        <v>98</v>
      </c>
      <c r="S274" s="47" t="s">
        <v>98</v>
      </c>
      <c r="T274" s="47"/>
      <c r="U274" s="47"/>
      <c r="V274" s="369"/>
      <c r="W274" s="370"/>
      <c r="X274" s="47"/>
      <c r="Y274" s="47"/>
      <c r="Z274" s="47"/>
      <c r="AA274" s="47"/>
      <c r="AB274" s="47"/>
      <c r="AC274" s="369"/>
      <c r="AD274" s="370"/>
      <c r="AE274" s="47"/>
      <c r="AF274" s="47"/>
      <c r="AG274" s="47"/>
      <c r="AH274" s="47"/>
      <c r="AI274" s="47"/>
      <c r="AJ274" s="369"/>
      <c r="AK274" s="370"/>
      <c r="AL274" s="47"/>
      <c r="AM274" s="47"/>
      <c r="AN274" s="221"/>
      <c r="AO274" s="48">
        <v>12</v>
      </c>
      <c r="AP274" s="48"/>
      <c r="AQ274" s="48">
        <v>0</v>
      </c>
      <c r="AR274" s="48">
        <v>0</v>
      </c>
      <c r="AS274" s="48"/>
      <c r="AT274" s="48">
        <v>0</v>
      </c>
      <c r="AU274" s="48">
        <v>0</v>
      </c>
      <c r="AV274" s="48">
        <v>0</v>
      </c>
      <c r="AW274" s="48">
        <v>0</v>
      </c>
      <c r="AX274" s="48">
        <v>12</v>
      </c>
      <c r="AY274" s="48">
        <v>40</v>
      </c>
      <c r="AZ274" s="48">
        <v>28</v>
      </c>
      <c r="BA274" s="48">
        <v>80</v>
      </c>
      <c r="BB274" s="48">
        <v>0</v>
      </c>
      <c r="BC274" s="48">
        <v>12</v>
      </c>
      <c r="BD274" s="48">
        <v>0</v>
      </c>
      <c r="BE274" s="48">
        <v>0</v>
      </c>
      <c r="BF274" s="48">
        <v>0</v>
      </c>
      <c r="BG274" s="48">
        <v>0</v>
      </c>
      <c r="BH274" s="48">
        <v>0</v>
      </c>
      <c r="BI274" s="48">
        <v>0</v>
      </c>
      <c r="BJ274" s="48">
        <v>0</v>
      </c>
      <c r="BK274" s="48">
        <v>0</v>
      </c>
      <c r="BL274" s="48">
        <v>12</v>
      </c>
      <c r="BM274" s="48"/>
      <c r="BN274" s="48"/>
      <c r="BO274" s="48"/>
      <c r="BP274" s="48"/>
      <c r="BQ274" s="48"/>
      <c r="BR274" s="48"/>
      <c r="BS274" s="48"/>
      <c r="BT274" s="48">
        <v>0</v>
      </c>
      <c r="BU274" s="47" t="s">
        <v>870</v>
      </c>
    </row>
    <row r="275" spans="1:73" x14ac:dyDescent="0.35">
      <c r="A275" s="47" t="s">
        <v>919</v>
      </c>
      <c r="B275" s="47" t="s">
        <v>920</v>
      </c>
      <c r="C275" s="47" t="s">
        <v>56</v>
      </c>
      <c r="D275" s="47" t="s">
        <v>921</v>
      </c>
      <c r="E275" s="427">
        <v>6</v>
      </c>
      <c r="F275" s="427">
        <v>2026</v>
      </c>
      <c r="G275" s="47" t="s">
        <v>131</v>
      </c>
      <c r="H275" s="47" t="s">
        <v>58</v>
      </c>
      <c r="I275" s="47" t="s">
        <v>57</v>
      </c>
      <c r="J275" s="47"/>
      <c r="K275" s="47"/>
      <c r="L275" s="47"/>
      <c r="M275" s="47"/>
      <c r="N275" s="47" t="s">
        <v>100</v>
      </c>
      <c r="O275" s="369"/>
      <c r="P275" s="370"/>
      <c r="Q275" s="47"/>
      <c r="R275" s="47"/>
      <c r="S275" s="47" t="s">
        <v>98</v>
      </c>
      <c r="T275" s="47" t="s">
        <v>98</v>
      </c>
      <c r="U275" s="47" t="s">
        <v>98</v>
      </c>
      <c r="V275" s="369" t="s">
        <v>100</v>
      </c>
      <c r="W275" s="370"/>
      <c r="X275" s="47" t="s">
        <v>98</v>
      </c>
      <c r="Y275" s="47" t="s">
        <v>98</v>
      </c>
      <c r="Z275" s="47" t="s">
        <v>98</v>
      </c>
      <c r="AA275" s="47"/>
      <c r="AB275" s="47"/>
      <c r="AC275" s="369"/>
      <c r="AD275" s="370"/>
      <c r="AE275" s="47"/>
      <c r="AF275" s="47" t="s">
        <v>98</v>
      </c>
      <c r="AG275" s="47"/>
      <c r="AH275" s="47" t="s">
        <v>98</v>
      </c>
      <c r="AI275" s="47" t="s">
        <v>100</v>
      </c>
      <c r="AJ275" s="369"/>
      <c r="AK275" s="370"/>
      <c r="AL275" s="47"/>
      <c r="AM275" s="47"/>
      <c r="AN275" s="221"/>
      <c r="AO275" s="48">
        <v>28</v>
      </c>
      <c r="AP275" s="48"/>
      <c r="AQ275" s="48">
        <v>0</v>
      </c>
      <c r="AR275" s="48">
        <v>0</v>
      </c>
      <c r="AS275" s="48"/>
      <c r="AT275" s="48">
        <v>0</v>
      </c>
      <c r="AU275" s="48">
        <v>0</v>
      </c>
      <c r="AV275" s="48">
        <v>0</v>
      </c>
      <c r="AW275" s="48">
        <v>0</v>
      </c>
      <c r="AX275" s="48">
        <v>28</v>
      </c>
      <c r="AY275" s="48">
        <v>64</v>
      </c>
      <c r="AZ275" s="430">
        <v>31.5</v>
      </c>
      <c r="BA275" s="430">
        <v>123.5</v>
      </c>
      <c r="BB275" s="48">
        <v>0</v>
      </c>
      <c r="BC275" s="48">
        <v>28</v>
      </c>
      <c r="BD275" s="48">
        <v>0</v>
      </c>
      <c r="BE275" s="48">
        <v>0</v>
      </c>
      <c r="BF275" s="48">
        <v>0</v>
      </c>
      <c r="BG275" s="48">
        <v>0</v>
      </c>
      <c r="BH275" s="48">
        <v>0</v>
      </c>
      <c r="BI275" s="48">
        <v>0</v>
      </c>
      <c r="BJ275" s="48">
        <v>0</v>
      </c>
      <c r="BK275" s="48">
        <v>0</v>
      </c>
      <c r="BL275" s="48">
        <v>28</v>
      </c>
      <c r="BM275" s="48"/>
      <c r="BN275" s="48"/>
      <c r="BO275" s="48"/>
      <c r="BP275" s="48"/>
      <c r="BQ275" s="48"/>
      <c r="BR275" s="48"/>
      <c r="BS275" s="48"/>
      <c r="BT275" s="48">
        <v>0</v>
      </c>
      <c r="BU275" s="47" t="s">
        <v>870</v>
      </c>
    </row>
    <row r="276" spans="1:73" x14ac:dyDescent="0.35">
      <c r="A276" s="47" t="s">
        <v>922</v>
      </c>
      <c r="B276" s="47" t="s">
        <v>923</v>
      </c>
      <c r="C276" s="47" t="s">
        <v>56</v>
      </c>
      <c r="D276" s="47" t="s">
        <v>924</v>
      </c>
      <c r="E276" s="427">
        <v>6</v>
      </c>
      <c r="F276" s="427">
        <v>2026</v>
      </c>
      <c r="G276" s="47" t="s">
        <v>131</v>
      </c>
      <c r="H276" s="47" t="s">
        <v>58</v>
      </c>
      <c r="I276" s="47" t="s">
        <v>57</v>
      </c>
      <c r="J276" s="47" t="s">
        <v>98</v>
      </c>
      <c r="K276" s="47" t="s">
        <v>98</v>
      </c>
      <c r="L276" s="47"/>
      <c r="M276" s="47"/>
      <c r="N276" s="47"/>
      <c r="O276" s="369"/>
      <c r="P276" s="370"/>
      <c r="Q276" s="47" t="s">
        <v>98</v>
      </c>
      <c r="R276" s="47" t="s">
        <v>98</v>
      </c>
      <c r="S276" s="47" t="s">
        <v>98</v>
      </c>
      <c r="T276" s="47" t="s">
        <v>98</v>
      </c>
      <c r="U276" s="47" t="s">
        <v>100</v>
      </c>
      <c r="V276" s="369" t="s">
        <v>108</v>
      </c>
      <c r="W276" s="370"/>
      <c r="X276" s="47"/>
      <c r="Y276" s="47" t="s">
        <v>98</v>
      </c>
      <c r="Z276" s="47"/>
      <c r="AA276" s="47" t="s">
        <v>98</v>
      </c>
      <c r="AB276" s="47" t="s">
        <v>98</v>
      </c>
      <c r="AC276" s="369" t="s">
        <v>100</v>
      </c>
      <c r="AD276" s="370"/>
      <c r="AE276" s="47" t="s">
        <v>98</v>
      </c>
      <c r="AF276" s="47" t="s">
        <v>98</v>
      </c>
      <c r="AG276" s="47" t="s">
        <v>98</v>
      </c>
      <c r="AH276" s="47" t="s">
        <v>98</v>
      </c>
      <c r="AI276" s="47" t="s">
        <v>100</v>
      </c>
      <c r="AJ276" s="369"/>
      <c r="AK276" s="370"/>
      <c r="AL276" s="47"/>
      <c r="AM276" s="47"/>
      <c r="AN276" s="221"/>
      <c r="AO276" s="48">
        <v>38</v>
      </c>
      <c r="AP276" s="48"/>
      <c r="AQ276" s="48">
        <v>0</v>
      </c>
      <c r="AR276" s="48">
        <v>4</v>
      </c>
      <c r="AS276" s="48"/>
      <c r="AT276" s="48">
        <v>8</v>
      </c>
      <c r="AU276" s="48">
        <v>0</v>
      </c>
      <c r="AV276" s="48">
        <v>0</v>
      </c>
      <c r="AW276" s="48">
        <v>0</v>
      </c>
      <c r="AX276" s="48">
        <v>50</v>
      </c>
      <c r="AY276" s="48">
        <v>36</v>
      </c>
      <c r="AZ276" s="48">
        <v>32</v>
      </c>
      <c r="BA276" s="48">
        <v>118</v>
      </c>
      <c r="BB276" s="48">
        <v>0</v>
      </c>
      <c r="BC276" s="48">
        <v>38</v>
      </c>
      <c r="BD276" s="48">
        <v>0</v>
      </c>
      <c r="BE276" s="48">
        <v>4</v>
      </c>
      <c r="BF276" s="48">
        <v>0</v>
      </c>
      <c r="BG276" s="48">
        <v>0</v>
      </c>
      <c r="BH276" s="48">
        <v>8</v>
      </c>
      <c r="BI276" s="48">
        <v>0</v>
      </c>
      <c r="BJ276" s="48">
        <v>0</v>
      </c>
      <c r="BK276" s="48">
        <v>0</v>
      </c>
      <c r="BL276" s="48">
        <v>50</v>
      </c>
      <c r="BM276" s="48"/>
      <c r="BN276" s="48"/>
      <c r="BO276" s="48">
        <v>2</v>
      </c>
      <c r="BP276" s="48">
        <v>1</v>
      </c>
      <c r="BQ276" s="48"/>
      <c r="BR276" s="48"/>
      <c r="BS276" s="48"/>
      <c r="BT276" s="48">
        <v>0</v>
      </c>
      <c r="BU276" s="47" t="s">
        <v>870</v>
      </c>
    </row>
    <row r="277" spans="1:73" x14ac:dyDescent="0.35">
      <c r="A277" s="47" t="s">
        <v>925</v>
      </c>
      <c r="B277" s="47" t="s">
        <v>926</v>
      </c>
      <c r="C277" s="47" t="s">
        <v>56</v>
      </c>
      <c r="D277" s="47" t="s">
        <v>927</v>
      </c>
      <c r="E277" s="427">
        <v>6</v>
      </c>
      <c r="F277" s="427">
        <v>2026</v>
      </c>
      <c r="G277" s="47" t="s">
        <v>131</v>
      </c>
      <c r="H277" s="47" t="s">
        <v>58</v>
      </c>
      <c r="I277" s="47" t="s">
        <v>59</v>
      </c>
      <c r="J277" s="47" t="s">
        <v>98</v>
      </c>
      <c r="K277" s="47" t="s">
        <v>98</v>
      </c>
      <c r="L277" s="47" t="s">
        <v>98</v>
      </c>
      <c r="M277" s="47" t="s">
        <v>98</v>
      </c>
      <c r="N277" s="47"/>
      <c r="O277" s="369" t="s">
        <v>100</v>
      </c>
      <c r="P277" s="370"/>
      <c r="Q277" s="47" t="s">
        <v>98</v>
      </c>
      <c r="R277" s="47" t="s">
        <v>98</v>
      </c>
      <c r="S277" s="47" t="s">
        <v>98</v>
      </c>
      <c r="T277" s="47" t="s">
        <v>98</v>
      </c>
      <c r="U277" s="47" t="s">
        <v>100</v>
      </c>
      <c r="V277" s="369" t="s">
        <v>108</v>
      </c>
      <c r="W277" s="370"/>
      <c r="X277" s="47" t="s">
        <v>98</v>
      </c>
      <c r="Y277" s="47"/>
      <c r="Z277" s="47"/>
      <c r="AA277" s="47"/>
      <c r="AB277" s="47"/>
      <c r="AC277" s="369"/>
      <c r="AD277" s="370"/>
      <c r="AE277" s="47" t="s">
        <v>98</v>
      </c>
      <c r="AF277" s="47" t="s">
        <v>98</v>
      </c>
      <c r="AG277" s="47" t="s">
        <v>98</v>
      </c>
      <c r="AH277" s="47" t="s">
        <v>98</v>
      </c>
      <c r="AI277" s="47" t="s">
        <v>100</v>
      </c>
      <c r="AJ277" s="369"/>
      <c r="AK277" s="370"/>
      <c r="AL277" s="47" t="s">
        <v>98</v>
      </c>
      <c r="AM277" s="47"/>
      <c r="AN277" s="221"/>
      <c r="AO277" s="48">
        <v>40</v>
      </c>
      <c r="AP277" s="48"/>
      <c r="AQ277" s="48">
        <v>0</v>
      </c>
      <c r="AR277" s="48">
        <v>4</v>
      </c>
      <c r="AS277" s="48"/>
      <c r="AT277" s="48">
        <v>8</v>
      </c>
      <c r="AU277" s="48">
        <v>0</v>
      </c>
      <c r="AV277" s="48">
        <v>0</v>
      </c>
      <c r="AW277" s="48">
        <v>0</v>
      </c>
      <c r="AX277" s="48">
        <v>52</v>
      </c>
      <c r="AY277" s="48">
        <v>40</v>
      </c>
      <c r="AZ277" s="48">
        <v>30</v>
      </c>
      <c r="BA277" s="48">
        <v>122</v>
      </c>
      <c r="BB277" s="48">
        <v>0</v>
      </c>
      <c r="BC277" s="48">
        <v>40</v>
      </c>
      <c r="BD277" s="48">
        <v>0</v>
      </c>
      <c r="BE277" s="48">
        <v>4</v>
      </c>
      <c r="BF277" s="48">
        <v>0</v>
      </c>
      <c r="BG277" s="48">
        <v>0</v>
      </c>
      <c r="BH277" s="48">
        <v>8</v>
      </c>
      <c r="BI277" s="48">
        <v>0</v>
      </c>
      <c r="BJ277" s="48">
        <v>0</v>
      </c>
      <c r="BK277" s="48">
        <v>0</v>
      </c>
      <c r="BL277" s="48">
        <v>52</v>
      </c>
      <c r="BM277" s="48"/>
      <c r="BN277" s="48"/>
      <c r="BO277" s="48">
        <v>2</v>
      </c>
      <c r="BP277" s="48">
        <v>1</v>
      </c>
      <c r="BQ277" s="48"/>
      <c r="BR277" s="48"/>
      <c r="BS277" s="48"/>
      <c r="BT277" s="48">
        <v>0</v>
      </c>
      <c r="BU277" s="47" t="s">
        <v>870</v>
      </c>
    </row>
    <row r="278" spans="1:73" x14ac:dyDescent="0.35">
      <c r="A278" s="47" t="s">
        <v>928</v>
      </c>
      <c r="B278" s="47" t="s">
        <v>929</v>
      </c>
      <c r="C278" s="47" t="s">
        <v>56</v>
      </c>
      <c r="D278" s="47" t="s">
        <v>930</v>
      </c>
      <c r="E278" s="427">
        <v>6</v>
      </c>
      <c r="F278" s="427">
        <v>2026</v>
      </c>
      <c r="G278" s="47" t="s">
        <v>131</v>
      </c>
      <c r="H278" s="47" t="s">
        <v>58</v>
      </c>
      <c r="I278" s="47" t="s">
        <v>59</v>
      </c>
      <c r="J278" s="47" t="s">
        <v>100</v>
      </c>
      <c r="K278" s="47"/>
      <c r="L278" s="47" t="s">
        <v>98</v>
      </c>
      <c r="M278" s="47" t="s">
        <v>98</v>
      </c>
      <c r="N278" s="47"/>
      <c r="O278" s="369"/>
      <c r="P278" s="370"/>
      <c r="Q278" s="47"/>
      <c r="R278" s="47"/>
      <c r="S278" s="47"/>
      <c r="T278" s="47"/>
      <c r="U278" s="47"/>
      <c r="V278" s="369"/>
      <c r="W278" s="370"/>
      <c r="X278" s="47" t="s">
        <v>98</v>
      </c>
      <c r="Y278" s="47" t="s">
        <v>98</v>
      </c>
      <c r="Z278" s="47"/>
      <c r="AA278" s="47" t="s">
        <v>98</v>
      </c>
      <c r="AB278" s="47"/>
      <c r="AC278" s="369"/>
      <c r="AD278" s="370"/>
      <c r="AE278" s="47" t="s">
        <v>98</v>
      </c>
      <c r="AF278" s="47"/>
      <c r="AG278" s="47" t="s">
        <v>98</v>
      </c>
      <c r="AH278" s="47" t="s">
        <v>98</v>
      </c>
      <c r="AI278" s="47" t="s">
        <v>98</v>
      </c>
      <c r="AJ278" s="369" t="s">
        <v>100</v>
      </c>
      <c r="AK278" s="370"/>
      <c r="AL278" s="47"/>
      <c r="AM278" s="47" t="s">
        <v>98</v>
      </c>
      <c r="AN278" s="221"/>
      <c r="AO278" s="48">
        <v>28</v>
      </c>
      <c r="AP278" s="48"/>
      <c r="AQ278" s="48">
        <v>0</v>
      </c>
      <c r="AR278" s="48">
        <v>0</v>
      </c>
      <c r="AS278" s="48"/>
      <c r="AT278" s="48">
        <v>0</v>
      </c>
      <c r="AU278" s="48">
        <v>0</v>
      </c>
      <c r="AV278" s="48">
        <v>0</v>
      </c>
      <c r="AW278" s="48">
        <v>0</v>
      </c>
      <c r="AX278" s="48">
        <v>28</v>
      </c>
      <c r="AY278" s="48">
        <v>36</v>
      </c>
      <c r="AZ278" s="48">
        <v>38</v>
      </c>
      <c r="BA278" s="48">
        <v>102</v>
      </c>
      <c r="BB278" s="48">
        <v>0</v>
      </c>
      <c r="BC278" s="48">
        <v>28</v>
      </c>
      <c r="BD278" s="48">
        <v>0</v>
      </c>
      <c r="BE278" s="48">
        <v>0</v>
      </c>
      <c r="BF278" s="48">
        <v>0</v>
      </c>
      <c r="BG278" s="48">
        <v>0</v>
      </c>
      <c r="BH278" s="48">
        <v>0</v>
      </c>
      <c r="BI278" s="48">
        <v>0</v>
      </c>
      <c r="BJ278" s="48">
        <v>0</v>
      </c>
      <c r="BK278" s="48">
        <v>0</v>
      </c>
      <c r="BL278" s="48">
        <v>28</v>
      </c>
      <c r="BM278" s="48"/>
      <c r="BN278" s="48"/>
      <c r="BO278" s="48"/>
      <c r="BP278" s="48"/>
      <c r="BQ278" s="48"/>
      <c r="BR278" s="48"/>
      <c r="BS278" s="48"/>
      <c r="BT278" s="48">
        <v>0</v>
      </c>
      <c r="BU278" s="47" t="s">
        <v>870</v>
      </c>
    </row>
    <row r="279" spans="1:73" x14ac:dyDescent="0.35">
      <c r="A279" s="47" t="s">
        <v>931</v>
      </c>
      <c r="B279" s="47" t="s">
        <v>932</v>
      </c>
      <c r="C279" s="47" t="s">
        <v>56</v>
      </c>
      <c r="D279" s="47" t="s">
        <v>933</v>
      </c>
      <c r="E279" s="427">
        <v>6</v>
      </c>
      <c r="F279" s="427">
        <v>2026</v>
      </c>
      <c r="G279" s="47" t="s">
        <v>131</v>
      </c>
      <c r="H279" s="47" t="s">
        <v>58</v>
      </c>
      <c r="I279" s="47" t="s">
        <v>59</v>
      </c>
      <c r="J279" s="47"/>
      <c r="K279" s="47" t="s">
        <v>98</v>
      </c>
      <c r="L279" s="47" t="s">
        <v>98</v>
      </c>
      <c r="M279" s="47" t="s">
        <v>98</v>
      </c>
      <c r="N279" s="47" t="s">
        <v>98</v>
      </c>
      <c r="O279" s="369" t="s">
        <v>100</v>
      </c>
      <c r="P279" s="370"/>
      <c r="Q279" s="47"/>
      <c r="R279" s="47"/>
      <c r="S279" s="47" t="s">
        <v>98</v>
      </c>
      <c r="T279" s="47"/>
      <c r="U279" s="47" t="s">
        <v>98</v>
      </c>
      <c r="V279" s="369" t="s">
        <v>100</v>
      </c>
      <c r="W279" s="370"/>
      <c r="X279" s="47" t="s">
        <v>98</v>
      </c>
      <c r="Y279" s="47" t="s">
        <v>98</v>
      </c>
      <c r="Z279" s="47" t="s">
        <v>98</v>
      </c>
      <c r="AA279" s="47" t="s">
        <v>98</v>
      </c>
      <c r="AB279" s="47" t="s">
        <v>100</v>
      </c>
      <c r="AC279" s="369" t="s">
        <v>728</v>
      </c>
      <c r="AD279" s="370"/>
      <c r="AE279" s="47" t="s">
        <v>98</v>
      </c>
      <c r="AF279" s="47" t="s">
        <v>98</v>
      </c>
      <c r="AG279" s="47" t="s">
        <v>98</v>
      </c>
      <c r="AH279" s="47"/>
      <c r="AI279" s="47" t="s">
        <v>100</v>
      </c>
      <c r="AJ279" s="369"/>
      <c r="AK279" s="370"/>
      <c r="AL279" s="47"/>
      <c r="AM279" s="47" t="s">
        <v>98</v>
      </c>
      <c r="AN279" s="221"/>
      <c r="AO279" s="48">
        <v>44</v>
      </c>
      <c r="AP279" s="48"/>
      <c r="AQ279" s="48">
        <v>0</v>
      </c>
      <c r="AR279" s="430">
        <v>11.75</v>
      </c>
      <c r="AS279" s="48"/>
      <c r="AT279" s="48">
        <v>0</v>
      </c>
      <c r="AU279" s="48">
        <v>0</v>
      </c>
      <c r="AV279" s="48">
        <v>0</v>
      </c>
      <c r="AW279" s="48">
        <v>0</v>
      </c>
      <c r="AX279" s="430">
        <v>55.75</v>
      </c>
      <c r="AY279" s="48">
        <v>32</v>
      </c>
      <c r="AZ279" s="48">
        <v>40</v>
      </c>
      <c r="BA279" s="430">
        <v>127.75</v>
      </c>
      <c r="BB279" s="48">
        <v>0</v>
      </c>
      <c r="BC279" s="48">
        <v>44</v>
      </c>
      <c r="BD279" s="48">
        <v>0</v>
      </c>
      <c r="BE279" s="430">
        <v>11.75</v>
      </c>
      <c r="BF279" s="48">
        <v>0</v>
      </c>
      <c r="BG279" s="48">
        <v>0</v>
      </c>
      <c r="BH279" s="48">
        <v>0</v>
      </c>
      <c r="BI279" s="48">
        <v>0</v>
      </c>
      <c r="BJ279" s="48">
        <v>0</v>
      </c>
      <c r="BK279" s="48">
        <v>0</v>
      </c>
      <c r="BL279" s="430">
        <v>55.75</v>
      </c>
      <c r="BM279" s="48"/>
      <c r="BN279" s="48"/>
      <c r="BO279" s="48">
        <v>1</v>
      </c>
      <c r="BP279" s="48">
        <v>1</v>
      </c>
      <c r="BQ279" s="48"/>
      <c r="BR279" s="48"/>
      <c r="BS279" s="48"/>
      <c r="BT279" s="48">
        <v>0</v>
      </c>
      <c r="BU279" s="47" t="s">
        <v>870</v>
      </c>
    </row>
    <row r="280" spans="1:73" x14ac:dyDescent="0.35">
      <c r="A280" s="47" t="s">
        <v>934</v>
      </c>
      <c r="B280" s="47" t="s">
        <v>935</v>
      </c>
      <c r="C280" s="47" t="s">
        <v>56</v>
      </c>
      <c r="D280" s="47" t="s">
        <v>936</v>
      </c>
      <c r="E280" s="427">
        <v>6</v>
      </c>
      <c r="F280" s="427">
        <v>2026</v>
      </c>
      <c r="G280" s="47" t="s">
        <v>131</v>
      </c>
      <c r="H280" s="47" t="s">
        <v>58</v>
      </c>
      <c r="I280" s="47" t="s">
        <v>59</v>
      </c>
      <c r="J280" s="47" t="s">
        <v>98</v>
      </c>
      <c r="K280" s="47" t="s">
        <v>98</v>
      </c>
      <c r="L280" s="47" t="s">
        <v>98</v>
      </c>
      <c r="M280" s="47" t="s">
        <v>98</v>
      </c>
      <c r="N280" s="47"/>
      <c r="O280" s="369" t="s">
        <v>100</v>
      </c>
      <c r="P280" s="370"/>
      <c r="Q280" s="47" t="s">
        <v>98</v>
      </c>
      <c r="R280" s="47"/>
      <c r="S280" s="47"/>
      <c r="T280" s="47"/>
      <c r="U280" s="47"/>
      <c r="V280" s="369"/>
      <c r="W280" s="370"/>
      <c r="X280" s="47" t="s">
        <v>98</v>
      </c>
      <c r="Y280" s="47" t="s">
        <v>98</v>
      </c>
      <c r="Z280" s="47" t="s">
        <v>98</v>
      </c>
      <c r="AA280" s="47" t="s">
        <v>98</v>
      </c>
      <c r="AB280" s="47" t="s">
        <v>100</v>
      </c>
      <c r="AC280" s="369"/>
      <c r="AD280" s="370"/>
      <c r="AE280" s="47" t="s">
        <v>98</v>
      </c>
      <c r="AF280" s="47"/>
      <c r="AG280" s="47" t="s">
        <v>98</v>
      </c>
      <c r="AH280" s="47" t="s">
        <v>98</v>
      </c>
      <c r="AI280" s="47" t="s">
        <v>100</v>
      </c>
      <c r="AJ280" s="369" t="s">
        <v>108</v>
      </c>
      <c r="AK280" s="370"/>
      <c r="AL280" s="47" t="s">
        <v>98</v>
      </c>
      <c r="AM280" s="47" t="s">
        <v>98</v>
      </c>
      <c r="AN280" s="221"/>
      <c r="AO280" s="48">
        <v>40</v>
      </c>
      <c r="AP280" s="48"/>
      <c r="AQ280" s="48">
        <v>0</v>
      </c>
      <c r="AR280" s="48">
        <v>4</v>
      </c>
      <c r="AS280" s="48"/>
      <c r="AT280" s="48">
        <v>8</v>
      </c>
      <c r="AU280" s="48">
        <v>0</v>
      </c>
      <c r="AV280" s="48">
        <v>0</v>
      </c>
      <c r="AW280" s="48">
        <v>0</v>
      </c>
      <c r="AX280" s="48">
        <v>52</v>
      </c>
      <c r="AY280" s="48">
        <v>40</v>
      </c>
      <c r="AZ280" s="48">
        <v>32</v>
      </c>
      <c r="BA280" s="48">
        <v>124</v>
      </c>
      <c r="BB280" s="48">
        <v>0</v>
      </c>
      <c r="BC280" s="48">
        <v>40</v>
      </c>
      <c r="BD280" s="48">
        <v>0</v>
      </c>
      <c r="BE280" s="48">
        <v>4</v>
      </c>
      <c r="BF280" s="48">
        <v>0</v>
      </c>
      <c r="BG280" s="48">
        <v>0</v>
      </c>
      <c r="BH280" s="48">
        <v>8</v>
      </c>
      <c r="BI280" s="48">
        <v>0</v>
      </c>
      <c r="BJ280" s="48">
        <v>0</v>
      </c>
      <c r="BK280" s="48">
        <v>0</v>
      </c>
      <c r="BL280" s="48">
        <v>52</v>
      </c>
      <c r="BM280" s="48"/>
      <c r="BN280" s="48"/>
      <c r="BO280" s="48">
        <v>2</v>
      </c>
      <c r="BP280" s="48">
        <v>1</v>
      </c>
      <c r="BQ280" s="48"/>
      <c r="BR280" s="48"/>
      <c r="BS280" s="48"/>
      <c r="BT280" s="48">
        <v>0</v>
      </c>
      <c r="BU280" s="47" t="s">
        <v>1067</v>
      </c>
    </row>
    <row r="281" spans="1:73" x14ac:dyDescent="0.35">
      <c r="A281" s="47" t="s">
        <v>941</v>
      </c>
      <c r="B281" s="47" t="s">
        <v>950</v>
      </c>
      <c r="C281" s="47" t="s">
        <v>56</v>
      </c>
      <c r="D281" s="47" t="s">
        <v>951</v>
      </c>
      <c r="E281" s="427">
        <v>6</v>
      </c>
      <c r="F281" s="427">
        <v>2026</v>
      </c>
      <c r="G281" s="47" t="s">
        <v>131</v>
      </c>
      <c r="H281" s="47" t="s">
        <v>58</v>
      </c>
      <c r="I281" s="47" t="s">
        <v>60</v>
      </c>
      <c r="J281" s="47"/>
      <c r="K281" s="47"/>
      <c r="L281" s="47"/>
      <c r="M281" s="47"/>
      <c r="N281" s="47"/>
      <c r="O281" s="369"/>
      <c r="P281" s="370"/>
      <c r="Q281" s="47"/>
      <c r="R281" s="47" t="s">
        <v>98</v>
      </c>
      <c r="S281" s="47" t="s">
        <v>98</v>
      </c>
      <c r="T281" s="47" t="s">
        <v>98</v>
      </c>
      <c r="U281" s="47" t="s">
        <v>98</v>
      </c>
      <c r="V281" s="369" t="s">
        <v>100</v>
      </c>
      <c r="W281" s="370"/>
      <c r="X281" s="47" t="s">
        <v>98</v>
      </c>
      <c r="Y281" s="47" t="s">
        <v>98</v>
      </c>
      <c r="Z281" s="47" t="s">
        <v>98</v>
      </c>
      <c r="AA281" s="47" t="s">
        <v>98</v>
      </c>
      <c r="AB281" s="47" t="s">
        <v>100</v>
      </c>
      <c r="AC281" s="369" t="s">
        <v>108</v>
      </c>
      <c r="AD281" s="370"/>
      <c r="AE281" s="47"/>
      <c r="AF281" s="47"/>
      <c r="AG281" s="47"/>
      <c r="AH281" s="47"/>
      <c r="AI281" s="47"/>
      <c r="AJ281" s="369"/>
      <c r="AK281" s="370"/>
      <c r="AL281" s="47"/>
      <c r="AM281" s="47"/>
      <c r="AN281" s="221"/>
      <c r="AO281" s="48">
        <v>24</v>
      </c>
      <c r="AP281" s="48"/>
      <c r="AQ281" s="48">
        <v>0</v>
      </c>
      <c r="AR281" s="48">
        <v>12</v>
      </c>
      <c r="AS281" s="48"/>
      <c r="AT281" s="48">
        <v>0</v>
      </c>
      <c r="AU281" s="48">
        <v>0</v>
      </c>
      <c r="AV281" s="48">
        <v>0</v>
      </c>
      <c r="AW281" s="48">
        <v>0</v>
      </c>
      <c r="AX281" s="48">
        <v>36</v>
      </c>
      <c r="AY281" s="430">
        <v>51.75</v>
      </c>
      <c r="AZ281" s="48">
        <v>44</v>
      </c>
      <c r="BA281" s="430">
        <v>131.75</v>
      </c>
      <c r="BB281" s="48">
        <v>0</v>
      </c>
      <c r="BC281" s="48">
        <v>24</v>
      </c>
      <c r="BD281" s="48">
        <v>0</v>
      </c>
      <c r="BE281" s="48">
        <v>12</v>
      </c>
      <c r="BF281" s="48">
        <v>0</v>
      </c>
      <c r="BG281" s="48">
        <v>0</v>
      </c>
      <c r="BH281" s="48">
        <v>0</v>
      </c>
      <c r="BI281" s="48">
        <v>0</v>
      </c>
      <c r="BJ281" s="48">
        <v>0</v>
      </c>
      <c r="BK281" s="48">
        <v>0</v>
      </c>
      <c r="BL281" s="48">
        <v>36</v>
      </c>
      <c r="BM281" s="48"/>
      <c r="BN281" s="48"/>
      <c r="BO281" s="48">
        <v>1</v>
      </c>
      <c r="BP281" s="48">
        <v>1</v>
      </c>
      <c r="BQ281" s="48"/>
      <c r="BR281" s="48"/>
      <c r="BS281" s="48"/>
      <c r="BT281" s="48">
        <v>0</v>
      </c>
      <c r="BU281" s="47" t="s">
        <v>870</v>
      </c>
    </row>
    <row r="282" spans="1:73" x14ac:dyDescent="0.35">
      <c r="A282" s="47" t="s">
        <v>942</v>
      </c>
      <c r="B282" s="47" t="s">
        <v>952</v>
      </c>
      <c r="C282" s="47" t="s">
        <v>56</v>
      </c>
      <c r="D282" s="47" t="s">
        <v>953</v>
      </c>
      <c r="E282" s="427">
        <v>6</v>
      </c>
      <c r="F282" s="427">
        <v>2026</v>
      </c>
      <c r="G282" s="47" t="s">
        <v>131</v>
      </c>
      <c r="H282" s="47" t="s">
        <v>58</v>
      </c>
      <c r="I282" s="47" t="s">
        <v>57</v>
      </c>
      <c r="J282" s="47"/>
      <c r="K282" s="47" t="s">
        <v>98</v>
      </c>
      <c r="L282" s="47" t="s">
        <v>98</v>
      </c>
      <c r="M282" s="47" t="s">
        <v>98</v>
      </c>
      <c r="N282" s="47" t="s">
        <v>98</v>
      </c>
      <c r="O282" s="369" t="s">
        <v>100</v>
      </c>
      <c r="P282" s="370" t="s">
        <v>104</v>
      </c>
      <c r="Q282" s="47" t="s">
        <v>98</v>
      </c>
      <c r="R282" s="47" t="s">
        <v>98</v>
      </c>
      <c r="S282" s="47" t="s">
        <v>98</v>
      </c>
      <c r="T282" s="47" t="s">
        <v>98</v>
      </c>
      <c r="U282" s="47" t="s">
        <v>100</v>
      </c>
      <c r="V282" s="369"/>
      <c r="W282" s="370"/>
      <c r="X282" s="47" t="s">
        <v>98</v>
      </c>
      <c r="Y282" s="47" t="s">
        <v>98</v>
      </c>
      <c r="Z282" s="47" t="s">
        <v>98</v>
      </c>
      <c r="AA282" s="47"/>
      <c r="AB282" s="47"/>
      <c r="AC282" s="369"/>
      <c r="AD282" s="370"/>
      <c r="AE282" s="47"/>
      <c r="AF282" s="47" t="s">
        <v>98</v>
      </c>
      <c r="AG282" s="47" t="s">
        <v>98</v>
      </c>
      <c r="AH282" s="47"/>
      <c r="AI282" s="47"/>
      <c r="AJ282" s="369"/>
      <c r="AK282" s="370"/>
      <c r="AL282" s="47" t="s">
        <v>98</v>
      </c>
      <c r="AM282" s="47" t="s">
        <v>98</v>
      </c>
      <c r="AN282" s="221"/>
      <c r="AO282" s="48">
        <v>38</v>
      </c>
      <c r="AP282" s="48"/>
      <c r="AQ282" s="48">
        <v>0</v>
      </c>
      <c r="AR282" s="48">
        <v>8</v>
      </c>
      <c r="AS282" s="48"/>
      <c r="AT282" s="48">
        <v>0</v>
      </c>
      <c r="AU282" s="48">
        <v>0</v>
      </c>
      <c r="AV282" s="48">
        <v>0</v>
      </c>
      <c r="AW282" s="48">
        <v>0</v>
      </c>
      <c r="AX282" s="48">
        <v>46</v>
      </c>
      <c r="AY282" s="48">
        <v>64</v>
      </c>
      <c r="AZ282" s="430">
        <v>36.75</v>
      </c>
      <c r="BA282" s="430">
        <v>146.75</v>
      </c>
      <c r="BB282" s="48">
        <v>0</v>
      </c>
      <c r="BC282" s="48">
        <v>38</v>
      </c>
      <c r="BD282" s="48">
        <v>0</v>
      </c>
      <c r="BE282" s="48">
        <v>8</v>
      </c>
      <c r="BF282" s="48">
        <v>0</v>
      </c>
      <c r="BG282" s="48">
        <v>0</v>
      </c>
      <c r="BH282" s="48">
        <v>0</v>
      </c>
      <c r="BI282" s="48">
        <v>0</v>
      </c>
      <c r="BJ282" s="48">
        <v>0</v>
      </c>
      <c r="BK282" s="48">
        <v>0</v>
      </c>
      <c r="BL282" s="48">
        <v>46</v>
      </c>
      <c r="BM282" s="48"/>
      <c r="BN282" s="48"/>
      <c r="BO282" s="48">
        <v>1</v>
      </c>
      <c r="BP282" s="48">
        <v>1</v>
      </c>
      <c r="BQ282" s="48"/>
      <c r="BR282" s="48"/>
      <c r="BS282" s="48"/>
      <c r="BT282" s="48">
        <v>0</v>
      </c>
      <c r="BU282" s="47" t="s">
        <v>870</v>
      </c>
    </row>
    <row r="283" spans="1:73" x14ac:dyDescent="0.35">
      <c r="A283" s="47" t="s">
        <v>943</v>
      </c>
      <c r="B283" s="47" t="s">
        <v>954</v>
      </c>
      <c r="C283" s="47" t="s">
        <v>56</v>
      </c>
      <c r="D283" s="47" t="s">
        <v>955</v>
      </c>
      <c r="E283" s="427">
        <v>6</v>
      </c>
      <c r="F283" s="427">
        <v>2026</v>
      </c>
      <c r="G283" s="47" t="s">
        <v>131</v>
      </c>
      <c r="H283" s="47" t="s">
        <v>58</v>
      </c>
      <c r="I283" s="47" t="s">
        <v>59</v>
      </c>
      <c r="J283" s="47"/>
      <c r="K283" s="47"/>
      <c r="L283" s="47"/>
      <c r="M283" s="47"/>
      <c r="N283" s="47"/>
      <c r="O283" s="369"/>
      <c r="P283" s="370"/>
      <c r="Q283" s="47"/>
      <c r="R283" s="47"/>
      <c r="S283" s="47"/>
      <c r="T283" s="47"/>
      <c r="U283" s="47"/>
      <c r="V283" s="369"/>
      <c r="W283" s="370"/>
      <c r="X283" s="47"/>
      <c r="Y283" s="47" t="s">
        <v>98</v>
      </c>
      <c r="Z283" s="47" t="s">
        <v>98</v>
      </c>
      <c r="AA283" s="47" t="s">
        <v>98</v>
      </c>
      <c r="AB283" s="47" t="s">
        <v>100</v>
      </c>
      <c r="AC283" s="369" t="s">
        <v>728</v>
      </c>
      <c r="AD283" s="370"/>
      <c r="AE283" s="47"/>
      <c r="AF283" s="47" t="s">
        <v>98</v>
      </c>
      <c r="AG283" s="47" t="s">
        <v>98</v>
      </c>
      <c r="AH283" s="47" t="s">
        <v>98</v>
      </c>
      <c r="AI283" s="47" t="s">
        <v>98</v>
      </c>
      <c r="AJ283" s="369" t="s">
        <v>1038</v>
      </c>
      <c r="AK283" s="370"/>
      <c r="AL283" s="47"/>
      <c r="AM283" s="47"/>
      <c r="AN283" s="221"/>
      <c r="AO283" s="430">
        <v>21.75</v>
      </c>
      <c r="AP283" s="48"/>
      <c r="AQ283" s="48">
        <v>0</v>
      </c>
      <c r="AR283" s="430">
        <v>11.75</v>
      </c>
      <c r="AS283" s="48"/>
      <c r="AT283" s="48">
        <v>0</v>
      </c>
      <c r="AU283" s="48">
        <v>0</v>
      </c>
      <c r="AV283" s="48">
        <v>0</v>
      </c>
      <c r="AW283" s="48">
        <v>0</v>
      </c>
      <c r="AX283" s="430">
        <v>33.5</v>
      </c>
      <c r="AY283" s="48">
        <v>20</v>
      </c>
      <c r="AZ283" s="430">
        <v>31.75</v>
      </c>
      <c r="BA283" s="430">
        <v>85.25</v>
      </c>
      <c r="BB283" s="48">
        <v>0</v>
      </c>
      <c r="BC283" s="430">
        <v>21.75</v>
      </c>
      <c r="BD283" s="48">
        <v>0</v>
      </c>
      <c r="BE283" s="430">
        <v>11.75</v>
      </c>
      <c r="BF283" s="48">
        <v>0</v>
      </c>
      <c r="BG283" s="48">
        <v>0</v>
      </c>
      <c r="BH283" s="48">
        <v>0</v>
      </c>
      <c r="BI283" s="48">
        <v>0</v>
      </c>
      <c r="BJ283" s="48">
        <v>0</v>
      </c>
      <c r="BK283" s="48">
        <v>0</v>
      </c>
      <c r="BL283" s="430">
        <v>33.5</v>
      </c>
      <c r="BM283" s="48"/>
      <c r="BN283" s="48"/>
      <c r="BO283" s="48">
        <v>1</v>
      </c>
      <c r="BP283" s="48">
        <v>1</v>
      </c>
      <c r="BQ283" s="48"/>
      <c r="BR283" s="48"/>
      <c r="BS283" s="48"/>
      <c r="BT283" s="48">
        <v>0</v>
      </c>
      <c r="BU283" s="47" t="s">
        <v>870</v>
      </c>
    </row>
    <row r="284" spans="1:73" x14ac:dyDescent="0.35">
      <c r="A284" s="47" t="s">
        <v>944</v>
      </c>
      <c r="B284" s="47" t="s">
        <v>956</v>
      </c>
      <c r="C284" s="47" t="s">
        <v>56</v>
      </c>
      <c r="D284" s="47" t="s">
        <v>957</v>
      </c>
      <c r="E284" s="427">
        <v>6</v>
      </c>
      <c r="F284" s="427">
        <v>2026</v>
      </c>
      <c r="G284" s="47" t="s">
        <v>131</v>
      </c>
      <c r="H284" s="47" t="s">
        <v>58</v>
      </c>
      <c r="I284" s="47" t="s">
        <v>57</v>
      </c>
      <c r="J284" s="47" t="s">
        <v>98</v>
      </c>
      <c r="K284" s="47" t="s">
        <v>98</v>
      </c>
      <c r="L284" s="47"/>
      <c r="M284" s="47"/>
      <c r="N284" s="47"/>
      <c r="O284" s="369"/>
      <c r="P284" s="370"/>
      <c r="Q284" s="47" t="s">
        <v>98</v>
      </c>
      <c r="R284" s="47" t="s">
        <v>98</v>
      </c>
      <c r="S284" s="47" t="s">
        <v>98</v>
      </c>
      <c r="T284" s="47" t="s">
        <v>98</v>
      </c>
      <c r="U284" s="47" t="s">
        <v>100</v>
      </c>
      <c r="V284" s="369"/>
      <c r="W284" s="370"/>
      <c r="X284" s="47"/>
      <c r="Y284" s="47"/>
      <c r="Z284" s="47" t="s">
        <v>98</v>
      </c>
      <c r="AA284" s="47" t="s">
        <v>98</v>
      </c>
      <c r="AB284" s="47" t="s">
        <v>98</v>
      </c>
      <c r="AC284" s="369"/>
      <c r="AD284" s="370"/>
      <c r="AE284" s="47"/>
      <c r="AF284" s="47" t="s">
        <v>98</v>
      </c>
      <c r="AG284" s="47"/>
      <c r="AH284" s="47" t="s">
        <v>98</v>
      </c>
      <c r="AI284" s="47"/>
      <c r="AJ284" s="369" t="s">
        <v>108</v>
      </c>
      <c r="AK284" s="370"/>
      <c r="AL284" s="47" t="s">
        <v>98</v>
      </c>
      <c r="AM284" s="47" t="s">
        <v>98</v>
      </c>
      <c r="AN284" s="221"/>
      <c r="AO284" s="48">
        <v>30</v>
      </c>
      <c r="AP284" s="48"/>
      <c r="AQ284" s="48">
        <v>0</v>
      </c>
      <c r="AR284" s="48">
        <v>12</v>
      </c>
      <c r="AS284" s="48"/>
      <c r="AT284" s="48">
        <v>0</v>
      </c>
      <c r="AU284" s="48">
        <v>0</v>
      </c>
      <c r="AV284" s="48">
        <v>0</v>
      </c>
      <c r="AW284" s="48">
        <v>0</v>
      </c>
      <c r="AX284" s="48">
        <v>42</v>
      </c>
      <c r="AY284" s="48">
        <v>30</v>
      </c>
      <c r="AZ284" s="48">
        <v>34</v>
      </c>
      <c r="BA284" s="48">
        <v>106</v>
      </c>
      <c r="BB284" s="48">
        <v>0</v>
      </c>
      <c r="BC284" s="48">
        <v>30</v>
      </c>
      <c r="BD284" s="48">
        <v>0</v>
      </c>
      <c r="BE284" s="48">
        <v>12</v>
      </c>
      <c r="BF284" s="48">
        <v>0</v>
      </c>
      <c r="BG284" s="48">
        <v>0</v>
      </c>
      <c r="BH284" s="48">
        <v>0</v>
      </c>
      <c r="BI284" s="48">
        <v>0</v>
      </c>
      <c r="BJ284" s="48">
        <v>0</v>
      </c>
      <c r="BK284" s="48">
        <v>0</v>
      </c>
      <c r="BL284" s="48">
        <v>42</v>
      </c>
      <c r="BM284" s="48"/>
      <c r="BN284" s="48"/>
      <c r="BO284" s="48">
        <v>1</v>
      </c>
      <c r="BP284" s="48">
        <v>1</v>
      </c>
      <c r="BQ284" s="48"/>
      <c r="BR284" s="48"/>
      <c r="BS284" s="48"/>
      <c r="BT284" s="48">
        <v>0</v>
      </c>
      <c r="BU284" s="47" t="s">
        <v>319</v>
      </c>
    </row>
    <row r="285" spans="1:73" x14ac:dyDescent="0.35">
      <c r="A285" s="47" t="s">
        <v>945</v>
      </c>
      <c r="B285" s="47" t="s">
        <v>958</v>
      </c>
      <c r="C285" s="47" t="s">
        <v>56</v>
      </c>
      <c r="D285" s="47" t="s">
        <v>959</v>
      </c>
      <c r="E285" s="427">
        <v>6</v>
      </c>
      <c r="F285" s="427">
        <v>2026</v>
      </c>
      <c r="G285" s="47" t="s">
        <v>131</v>
      </c>
      <c r="H285" s="47" t="s">
        <v>58</v>
      </c>
      <c r="I285" s="47" t="s">
        <v>59</v>
      </c>
      <c r="J285" s="47"/>
      <c r="K285" s="47"/>
      <c r="L285" s="47"/>
      <c r="M285" s="47"/>
      <c r="N285" s="47"/>
      <c r="O285" s="369"/>
      <c r="P285" s="370"/>
      <c r="Q285" s="47" t="s">
        <v>98</v>
      </c>
      <c r="R285" s="47"/>
      <c r="S285" s="47"/>
      <c r="T285" s="47"/>
      <c r="U285" s="47"/>
      <c r="V285" s="369"/>
      <c r="W285" s="370" t="s">
        <v>108</v>
      </c>
      <c r="X285" s="47" t="s">
        <v>98</v>
      </c>
      <c r="Y285" s="47"/>
      <c r="Z285" s="47"/>
      <c r="AA285" s="47" t="s">
        <v>98</v>
      </c>
      <c r="AB285" s="47" t="s">
        <v>98</v>
      </c>
      <c r="AC285" s="369" t="s">
        <v>100</v>
      </c>
      <c r="AD285" s="370"/>
      <c r="AE285" s="47" t="s">
        <v>98</v>
      </c>
      <c r="AF285" s="47" t="s">
        <v>98</v>
      </c>
      <c r="AG285" s="47" t="s">
        <v>98</v>
      </c>
      <c r="AH285" s="47" t="s">
        <v>98</v>
      </c>
      <c r="AI285" s="47" t="s">
        <v>100</v>
      </c>
      <c r="AJ285" s="369"/>
      <c r="AK285" s="370"/>
      <c r="AL285" s="47"/>
      <c r="AM285" s="47"/>
      <c r="AN285" s="221"/>
      <c r="AO285" s="48">
        <v>24</v>
      </c>
      <c r="AP285" s="48"/>
      <c r="AQ285" s="48">
        <v>0</v>
      </c>
      <c r="AR285" s="48">
        <v>12</v>
      </c>
      <c r="AS285" s="48"/>
      <c r="AT285" s="48">
        <v>0</v>
      </c>
      <c r="AU285" s="48">
        <v>0</v>
      </c>
      <c r="AV285" s="48">
        <v>0</v>
      </c>
      <c r="AW285" s="48">
        <v>0</v>
      </c>
      <c r="AX285" s="48">
        <v>36</v>
      </c>
      <c r="AY285" s="48">
        <v>38</v>
      </c>
      <c r="AZ285" s="48">
        <v>38</v>
      </c>
      <c r="BA285" s="48">
        <v>112</v>
      </c>
      <c r="BB285" s="48">
        <v>0</v>
      </c>
      <c r="BC285" s="48">
        <v>24</v>
      </c>
      <c r="BD285" s="48">
        <v>0</v>
      </c>
      <c r="BE285" s="48">
        <v>12</v>
      </c>
      <c r="BF285" s="48">
        <v>0</v>
      </c>
      <c r="BG285" s="48">
        <v>0</v>
      </c>
      <c r="BH285" s="48">
        <v>0</v>
      </c>
      <c r="BI285" s="48">
        <v>0</v>
      </c>
      <c r="BJ285" s="48">
        <v>0</v>
      </c>
      <c r="BK285" s="48">
        <v>0</v>
      </c>
      <c r="BL285" s="48">
        <v>36</v>
      </c>
      <c r="BM285" s="48"/>
      <c r="BN285" s="48"/>
      <c r="BO285" s="48">
        <v>1</v>
      </c>
      <c r="BP285" s="48">
        <v>1</v>
      </c>
      <c r="BQ285" s="48"/>
      <c r="BR285" s="48"/>
      <c r="BS285" s="48"/>
      <c r="BT285" s="48">
        <v>0</v>
      </c>
      <c r="BU285" s="47" t="s">
        <v>319</v>
      </c>
    </row>
    <row r="286" spans="1:73" x14ac:dyDescent="0.35">
      <c r="A286" s="47" t="s">
        <v>960</v>
      </c>
      <c r="B286" s="47" t="s">
        <v>961</v>
      </c>
      <c r="C286" s="47" t="s">
        <v>56</v>
      </c>
      <c r="D286" s="47" t="s">
        <v>962</v>
      </c>
      <c r="E286" s="427">
        <v>6</v>
      </c>
      <c r="F286" s="427">
        <v>2026</v>
      </c>
      <c r="G286" s="47" t="s">
        <v>131</v>
      </c>
      <c r="H286" s="47" t="s">
        <v>58</v>
      </c>
      <c r="I286" s="47" t="s">
        <v>59</v>
      </c>
      <c r="J286" s="47" t="s">
        <v>98</v>
      </c>
      <c r="K286" s="47" t="s">
        <v>98</v>
      </c>
      <c r="L286" s="47" t="s">
        <v>98</v>
      </c>
      <c r="M286" s="47"/>
      <c r="N286" s="47" t="s">
        <v>98</v>
      </c>
      <c r="O286" s="369" t="s">
        <v>100</v>
      </c>
      <c r="P286" s="370"/>
      <c r="Q286" s="47"/>
      <c r="R286" s="47"/>
      <c r="S286" s="47"/>
      <c r="T286" s="47"/>
      <c r="U286" s="47" t="s">
        <v>98</v>
      </c>
      <c r="V286" s="369" t="s">
        <v>100</v>
      </c>
      <c r="W286" s="370"/>
      <c r="X286" s="47"/>
      <c r="Y286" s="47"/>
      <c r="Z286" s="47" t="s">
        <v>98</v>
      </c>
      <c r="AA286" s="47" t="s">
        <v>98</v>
      </c>
      <c r="AB286" s="47" t="s">
        <v>98</v>
      </c>
      <c r="AC286" s="369" t="s">
        <v>100</v>
      </c>
      <c r="AD286" s="370"/>
      <c r="AE286" s="47" t="s">
        <v>98</v>
      </c>
      <c r="AF286" s="47"/>
      <c r="AG286" s="47" t="s">
        <v>98</v>
      </c>
      <c r="AH286" s="47" t="s">
        <v>98</v>
      </c>
      <c r="AI286" s="47" t="s">
        <v>98</v>
      </c>
      <c r="AJ286" s="369" t="s">
        <v>100</v>
      </c>
      <c r="AK286" s="370"/>
      <c r="AL286" s="47" t="s">
        <v>98</v>
      </c>
      <c r="AM286" s="47"/>
      <c r="AN286" s="221"/>
      <c r="AO286" s="48">
        <v>42</v>
      </c>
      <c r="AP286" s="48"/>
      <c r="AQ286" s="48">
        <v>0</v>
      </c>
      <c r="AR286" s="48">
        <v>0</v>
      </c>
      <c r="AS286" s="48"/>
      <c r="AT286" s="48">
        <v>0</v>
      </c>
      <c r="AU286" s="48">
        <v>0</v>
      </c>
      <c r="AV286" s="48">
        <v>0</v>
      </c>
      <c r="AW286" s="48">
        <v>0</v>
      </c>
      <c r="AX286" s="48">
        <v>42</v>
      </c>
      <c r="AY286" s="48">
        <v>30</v>
      </c>
      <c r="AZ286" s="48">
        <v>38</v>
      </c>
      <c r="BA286" s="48">
        <v>110</v>
      </c>
      <c r="BB286" s="48">
        <v>0</v>
      </c>
      <c r="BC286" s="48">
        <v>42</v>
      </c>
      <c r="BD286" s="48">
        <v>0</v>
      </c>
      <c r="BE286" s="48">
        <v>0</v>
      </c>
      <c r="BF286" s="48">
        <v>0</v>
      </c>
      <c r="BG286" s="48">
        <v>0</v>
      </c>
      <c r="BH286" s="48">
        <v>0</v>
      </c>
      <c r="BI286" s="48">
        <v>0</v>
      </c>
      <c r="BJ286" s="48">
        <v>0</v>
      </c>
      <c r="BK286" s="48">
        <v>0</v>
      </c>
      <c r="BL286" s="48">
        <v>42</v>
      </c>
      <c r="BM286" s="48"/>
      <c r="BN286" s="48"/>
      <c r="BO286" s="48"/>
      <c r="BP286" s="48"/>
      <c r="BQ286" s="48"/>
      <c r="BR286" s="48"/>
      <c r="BS286" s="48"/>
      <c r="BT286" s="48">
        <v>0</v>
      </c>
      <c r="BU286" s="47" t="s">
        <v>870</v>
      </c>
    </row>
    <row r="287" spans="1:73" x14ac:dyDescent="0.35">
      <c r="A287" s="47" t="s">
        <v>963</v>
      </c>
      <c r="B287" s="47" t="s">
        <v>964</v>
      </c>
      <c r="C287" s="47" t="s">
        <v>56</v>
      </c>
      <c r="D287" s="47" t="s">
        <v>965</v>
      </c>
      <c r="E287" s="427">
        <v>6</v>
      </c>
      <c r="F287" s="427">
        <v>2026</v>
      </c>
      <c r="G287" s="47" t="s">
        <v>131</v>
      </c>
      <c r="H287" s="47" t="s">
        <v>58</v>
      </c>
      <c r="I287" s="47" t="s">
        <v>59</v>
      </c>
      <c r="J287" s="47" t="s">
        <v>98</v>
      </c>
      <c r="K287" s="47" t="s">
        <v>98</v>
      </c>
      <c r="L287" s="47" t="s">
        <v>98</v>
      </c>
      <c r="M287" s="47"/>
      <c r="N287" s="47"/>
      <c r="O287" s="369" t="s">
        <v>100</v>
      </c>
      <c r="P287" s="370"/>
      <c r="Q287" s="47"/>
      <c r="R287" s="47"/>
      <c r="S287" s="47"/>
      <c r="T287" s="47" t="s">
        <v>98</v>
      </c>
      <c r="U287" s="47" t="s">
        <v>100</v>
      </c>
      <c r="V287" s="369" t="s">
        <v>108</v>
      </c>
      <c r="W287" s="370"/>
      <c r="X287" s="47"/>
      <c r="Y287" s="47" t="s">
        <v>98</v>
      </c>
      <c r="Z287" s="47" t="s">
        <v>98</v>
      </c>
      <c r="AA287" s="47" t="s">
        <v>98</v>
      </c>
      <c r="AB287" s="47" t="s">
        <v>100</v>
      </c>
      <c r="AC287" s="369" t="s">
        <v>108</v>
      </c>
      <c r="AD287" s="370"/>
      <c r="AE287" s="47" t="s">
        <v>98</v>
      </c>
      <c r="AF287" s="47"/>
      <c r="AG287" s="47"/>
      <c r="AH287" s="47"/>
      <c r="AI287" s="47"/>
      <c r="AJ287" s="369"/>
      <c r="AK287" s="370"/>
      <c r="AL287" s="47" t="s">
        <v>98</v>
      </c>
      <c r="AM287" s="47"/>
      <c r="AN287" s="221"/>
      <c r="AO287" s="48">
        <v>30</v>
      </c>
      <c r="AP287" s="48"/>
      <c r="AQ287" s="48">
        <v>0</v>
      </c>
      <c r="AR287" s="48">
        <v>16</v>
      </c>
      <c r="AS287" s="48"/>
      <c r="AT287" s="48">
        <v>8</v>
      </c>
      <c r="AU287" s="48">
        <v>0</v>
      </c>
      <c r="AV287" s="48">
        <v>0</v>
      </c>
      <c r="AW287" s="48">
        <v>0</v>
      </c>
      <c r="AX287" s="48">
        <v>54</v>
      </c>
      <c r="AY287" s="48">
        <v>20</v>
      </c>
      <c r="AZ287" s="48">
        <v>38</v>
      </c>
      <c r="BA287" s="48">
        <v>112</v>
      </c>
      <c r="BB287" s="48">
        <v>0</v>
      </c>
      <c r="BC287" s="48">
        <v>30</v>
      </c>
      <c r="BD287" s="48">
        <v>0</v>
      </c>
      <c r="BE287" s="48">
        <v>16</v>
      </c>
      <c r="BF287" s="48">
        <v>0</v>
      </c>
      <c r="BG287" s="48">
        <v>0</v>
      </c>
      <c r="BH287" s="48">
        <v>8</v>
      </c>
      <c r="BI287" s="48">
        <v>0</v>
      </c>
      <c r="BJ287" s="48">
        <v>0</v>
      </c>
      <c r="BK287" s="48">
        <v>0</v>
      </c>
      <c r="BL287" s="48">
        <v>54</v>
      </c>
      <c r="BM287" s="48"/>
      <c r="BN287" s="48"/>
      <c r="BO287" s="48">
        <v>3</v>
      </c>
      <c r="BP287" s="48">
        <v>2</v>
      </c>
      <c r="BQ287" s="48"/>
      <c r="BR287" s="48"/>
      <c r="BS287" s="48"/>
      <c r="BT287" s="48">
        <v>0</v>
      </c>
      <c r="BU287" s="47" t="s">
        <v>870</v>
      </c>
    </row>
    <row r="288" spans="1:73" x14ac:dyDescent="0.35">
      <c r="A288" s="47" t="s">
        <v>966</v>
      </c>
      <c r="B288" s="47" t="s">
        <v>967</v>
      </c>
      <c r="C288" s="47" t="s">
        <v>56</v>
      </c>
      <c r="D288" s="47" t="s">
        <v>968</v>
      </c>
      <c r="E288" s="427">
        <v>6</v>
      </c>
      <c r="F288" s="427">
        <v>2026</v>
      </c>
      <c r="G288" s="47" t="s">
        <v>131</v>
      </c>
      <c r="H288" s="47" t="s">
        <v>58</v>
      </c>
      <c r="I288" s="47" t="s">
        <v>59</v>
      </c>
      <c r="J288" s="47"/>
      <c r="K288" s="47"/>
      <c r="L288" s="47"/>
      <c r="M288" s="47"/>
      <c r="N288" s="47"/>
      <c r="O288" s="369" t="s">
        <v>98</v>
      </c>
      <c r="P288" s="370"/>
      <c r="Q288" s="47" t="s">
        <v>98</v>
      </c>
      <c r="R288" s="47" t="s">
        <v>98</v>
      </c>
      <c r="S288" s="47" t="s">
        <v>98</v>
      </c>
      <c r="T288" s="47"/>
      <c r="U288" s="47"/>
      <c r="V288" s="369"/>
      <c r="W288" s="370"/>
      <c r="X288" s="47"/>
      <c r="Y288" s="47" t="s">
        <v>98</v>
      </c>
      <c r="Z288" s="47"/>
      <c r="AA288" s="47" t="s">
        <v>1060</v>
      </c>
      <c r="AB288" s="47" t="s">
        <v>98</v>
      </c>
      <c r="AC288" s="369"/>
      <c r="AD288" s="370"/>
      <c r="AE288" s="47"/>
      <c r="AF288" s="47"/>
      <c r="AG288" s="47"/>
      <c r="AH288" s="47" t="s">
        <v>98</v>
      </c>
      <c r="AI288" s="47" t="s">
        <v>98</v>
      </c>
      <c r="AJ288" s="369" t="s">
        <v>98</v>
      </c>
      <c r="AK288" s="370"/>
      <c r="AL288" s="47"/>
      <c r="AM288" s="47" t="s">
        <v>98</v>
      </c>
      <c r="AN288" s="221"/>
      <c r="AO288" s="430">
        <v>21.75</v>
      </c>
      <c r="AP288" s="48"/>
      <c r="AQ288" s="48">
        <v>0</v>
      </c>
      <c r="AR288" s="48">
        <v>0</v>
      </c>
      <c r="AS288" s="48"/>
      <c r="AT288" s="48">
        <v>0</v>
      </c>
      <c r="AU288" s="48">
        <v>0</v>
      </c>
      <c r="AV288" s="48">
        <v>0</v>
      </c>
      <c r="AW288" s="48">
        <v>0</v>
      </c>
      <c r="AX288" s="430">
        <v>21.75</v>
      </c>
      <c r="AY288" s="48">
        <v>34</v>
      </c>
      <c r="AZ288" s="430">
        <v>21.5</v>
      </c>
      <c r="BA288" s="430">
        <v>77.25</v>
      </c>
      <c r="BB288" s="48">
        <v>0</v>
      </c>
      <c r="BC288" s="430">
        <v>21.75</v>
      </c>
      <c r="BD288" s="48">
        <v>0</v>
      </c>
      <c r="BE288" s="48">
        <v>0</v>
      </c>
      <c r="BF288" s="48">
        <v>0</v>
      </c>
      <c r="BG288" s="48">
        <v>0</v>
      </c>
      <c r="BH288" s="48">
        <v>0</v>
      </c>
      <c r="BI288" s="48">
        <v>0</v>
      </c>
      <c r="BJ288" s="48">
        <v>0</v>
      </c>
      <c r="BK288" s="48">
        <v>0</v>
      </c>
      <c r="BL288" s="430">
        <v>21.75</v>
      </c>
      <c r="BM288" s="48"/>
      <c r="BN288" s="48"/>
      <c r="BO288" s="48"/>
      <c r="BP288" s="48"/>
      <c r="BQ288" s="48"/>
      <c r="BR288" s="48"/>
      <c r="BS288" s="48"/>
      <c r="BT288" s="48">
        <v>0</v>
      </c>
      <c r="BU288" s="47" t="s">
        <v>870</v>
      </c>
    </row>
    <row r="289" spans="1:73" x14ac:dyDescent="0.35">
      <c r="A289" s="47" t="s">
        <v>969</v>
      </c>
      <c r="B289" s="47" t="s">
        <v>970</v>
      </c>
      <c r="C289" s="47" t="s">
        <v>56</v>
      </c>
      <c r="D289" s="47" t="s">
        <v>971</v>
      </c>
      <c r="E289" s="427">
        <v>6</v>
      </c>
      <c r="F289" s="427">
        <v>2026</v>
      </c>
      <c r="G289" s="47" t="s">
        <v>131</v>
      </c>
      <c r="H289" s="47" t="s">
        <v>58</v>
      </c>
      <c r="I289" s="47" t="s">
        <v>57</v>
      </c>
      <c r="J289" s="47" t="s">
        <v>98</v>
      </c>
      <c r="K289" s="47" t="s">
        <v>98</v>
      </c>
      <c r="L289" s="47"/>
      <c r="M289" s="47"/>
      <c r="N289" s="47"/>
      <c r="O289" s="369"/>
      <c r="P289" s="370"/>
      <c r="Q289" s="47" t="s">
        <v>98</v>
      </c>
      <c r="R289" s="47" t="s">
        <v>98</v>
      </c>
      <c r="S289" s="47" t="s">
        <v>98</v>
      </c>
      <c r="T289" s="47" t="s">
        <v>98</v>
      </c>
      <c r="U289" s="47" t="s">
        <v>100</v>
      </c>
      <c r="V289" s="369" t="s">
        <v>108</v>
      </c>
      <c r="W289" s="370"/>
      <c r="X289" s="47" t="s">
        <v>98</v>
      </c>
      <c r="Y289" s="47" t="s">
        <v>98</v>
      </c>
      <c r="Z289" s="47" t="s">
        <v>98</v>
      </c>
      <c r="AA289" s="47"/>
      <c r="AB289" s="47" t="s">
        <v>98</v>
      </c>
      <c r="AC289" s="369" t="s">
        <v>100</v>
      </c>
      <c r="AD289" s="370"/>
      <c r="AE289" s="47" t="s">
        <v>98</v>
      </c>
      <c r="AF289" s="47" t="s">
        <v>98</v>
      </c>
      <c r="AG289" s="47" t="s">
        <v>98</v>
      </c>
      <c r="AH289" s="47" t="s">
        <v>98</v>
      </c>
      <c r="AI289" s="47" t="s">
        <v>100</v>
      </c>
      <c r="AJ289" s="369"/>
      <c r="AK289" s="370"/>
      <c r="AL289" s="47"/>
      <c r="AM289" s="47"/>
      <c r="AN289" s="221"/>
      <c r="AO289" s="48">
        <v>40</v>
      </c>
      <c r="AP289" s="48"/>
      <c r="AQ289" s="48">
        <v>0</v>
      </c>
      <c r="AR289" s="48">
        <v>4</v>
      </c>
      <c r="AS289" s="48"/>
      <c r="AT289" s="48">
        <v>8</v>
      </c>
      <c r="AU289" s="48">
        <v>0</v>
      </c>
      <c r="AV289" s="48">
        <v>0</v>
      </c>
      <c r="AW289" s="48">
        <v>0</v>
      </c>
      <c r="AX289" s="48">
        <v>52</v>
      </c>
      <c r="AY289" s="48">
        <v>42</v>
      </c>
      <c r="AZ289" s="48">
        <v>40</v>
      </c>
      <c r="BA289" s="48">
        <v>134</v>
      </c>
      <c r="BB289" s="48">
        <v>0</v>
      </c>
      <c r="BC289" s="48">
        <v>40</v>
      </c>
      <c r="BD289" s="48">
        <v>0</v>
      </c>
      <c r="BE289" s="48">
        <v>4</v>
      </c>
      <c r="BF289" s="48">
        <v>0</v>
      </c>
      <c r="BG289" s="48">
        <v>0</v>
      </c>
      <c r="BH289" s="48">
        <v>8</v>
      </c>
      <c r="BI289" s="48">
        <v>0</v>
      </c>
      <c r="BJ289" s="48">
        <v>0</v>
      </c>
      <c r="BK289" s="48">
        <v>0</v>
      </c>
      <c r="BL289" s="48">
        <v>52</v>
      </c>
      <c r="BM289" s="48"/>
      <c r="BN289" s="48"/>
      <c r="BO289" s="48">
        <v>2</v>
      </c>
      <c r="BP289" s="48">
        <v>1</v>
      </c>
      <c r="BQ289" s="48"/>
      <c r="BR289" s="48"/>
      <c r="BS289" s="48"/>
      <c r="BT289" s="48">
        <v>0</v>
      </c>
      <c r="BU289" s="47" t="s">
        <v>870</v>
      </c>
    </row>
    <row r="290" spans="1:73" x14ac:dyDescent="0.35">
      <c r="A290" s="47" t="s">
        <v>972</v>
      </c>
      <c r="B290" s="47" t="s">
        <v>973</v>
      </c>
      <c r="C290" s="47" t="s">
        <v>56</v>
      </c>
      <c r="D290" s="47" t="s">
        <v>974</v>
      </c>
      <c r="E290" s="427">
        <v>6</v>
      </c>
      <c r="F290" s="427">
        <v>2026</v>
      </c>
      <c r="G290" s="47" t="s">
        <v>131</v>
      </c>
      <c r="H290" s="47" t="s">
        <v>58</v>
      </c>
      <c r="I290" s="47" t="s">
        <v>59</v>
      </c>
      <c r="J290" s="47"/>
      <c r="K290" s="47"/>
      <c r="L290" s="47"/>
      <c r="M290" s="47"/>
      <c r="N290" s="47"/>
      <c r="O290" s="369"/>
      <c r="P290" s="370"/>
      <c r="Q290" s="47"/>
      <c r="R290" s="47"/>
      <c r="S290" s="47"/>
      <c r="T290" s="47"/>
      <c r="U290" s="47"/>
      <c r="V290" s="369"/>
      <c r="W290" s="370"/>
      <c r="X290" s="47"/>
      <c r="Y290" s="47"/>
      <c r="Z290" s="47"/>
      <c r="AA290" s="47"/>
      <c r="AB290" s="47"/>
      <c r="AC290" s="369"/>
      <c r="AD290" s="370"/>
      <c r="AE290" s="47"/>
      <c r="AF290" s="47"/>
      <c r="AG290" s="47"/>
      <c r="AH290" s="47"/>
      <c r="AI290" s="47"/>
      <c r="AJ290" s="369"/>
      <c r="AK290" s="370"/>
      <c r="AL290" s="47"/>
      <c r="AM290" s="47"/>
      <c r="AN290" s="221"/>
      <c r="AO290" s="48">
        <v>0</v>
      </c>
      <c r="AP290" s="48"/>
      <c r="AQ290" s="48">
        <v>0</v>
      </c>
      <c r="AR290" s="48">
        <v>0</v>
      </c>
      <c r="AS290" s="48"/>
      <c r="AT290" s="48">
        <v>0</v>
      </c>
      <c r="AU290" s="48">
        <v>0</v>
      </c>
      <c r="AV290" s="48">
        <v>0</v>
      </c>
      <c r="AW290" s="48">
        <v>0</v>
      </c>
      <c r="AX290" s="48">
        <v>0</v>
      </c>
      <c r="AY290" s="48">
        <v>40</v>
      </c>
      <c r="AZ290" s="48">
        <v>30</v>
      </c>
      <c r="BA290" s="48">
        <v>70</v>
      </c>
      <c r="BB290" s="48">
        <v>0</v>
      </c>
      <c r="BC290" s="48">
        <v>0</v>
      </c>
      <c r="BD290" s="48">
        <v>0</v>
      </c>
      <c r="BE290" s="48">
        <v>0</v>
      </c>
      <c r="BF290" s="48">
        <v>0</v>
      </c>
      <c r="BG290" s="48">
        <v>0</v>
      </c>
      <c r="BH290" s="48">
        <v>0</v>
      </c>
      <c r="BI290" s="48">
        <v>0</v>
      </c>
      <c r="BJ290" s="48">
        <v>0</v>
      </c>
      <c r="BK290" s="48">
        <v>0</v>
      </c>
      <c r="BL290" s="48">
        <v>0</v>
      </c>
      <c r="BM290" s="48"/>
      <c r="BN290" s="48"/>
      <c r="BO290" s="48"/>
      <c r="BP290" s="48"/>
      <c r="BQ290" s="48"/>
      <c r="BR290" s="48"/>
      <c r="BS290" s="48"/>
      <c r="BT290" s="48"/>
      <c r="BU290" s="47" t="s">
        <v>870</v>
      </c>
    </row>
    <row r="291" spans="1:73" x14ac:dyDescent="0.35">
      <c r="A291" s="47" t="s">
        <v>975</v>
      </c>
      <c r="B291" s="47" t="s">
        <v>976</v>
      </c>
      <c r="C291" s="47" t="s">
        <v>56</v>
      </c>
      <c r="D291" s="47" t="s">
        <v>977</v>
      </c>
      <c r="E291" s="427">
        <v>6</v>
      </c>
      <c r="F291" s="427">
        <v>2026</v>
      </c>
      <c r="G291" s="47" t="s">
        <v>131</v>
      </c>
      <c r="H291" s="47" t="s">
        <v>58</v>
      </c>
      <c r="I291" s="47" t="s">
        <v>60</v>
      </c>
      <c r="J291" s="47" t="s">
        <v>98</v>
      </c>
      <c r="K291" s="47" t="s">
        <v>98</v>
      </c>
      <c r="L291" s="47" t="s">
        <v>98</v>
      </c>
      <c r="M291" s="47" t="s">
        <v>98</v>
      </c>
      <c r="N291" s="47" t="s">
        <v>100</v>
      </c>
      <c r="O291" s="369" t="s">
        <v>108</v>
      </c>
      <c r="P291" s="370"/>
      <c r="Q291" s="47" t="s">
        <v>98</v>
      </c>
      <c r="R291" s="47" t="s">
        <v>98</v>
      </c>
      <c r="S291" s="47" t="s">
        <v>98</v>
      </c>
      <c r="T291" s="47" t="s">
        <v>98</v>
      </c>
      <c r="U291" s="47"/>
      <c r="V291" s="369"/>
      <c r="W291" s="370"/>
      <c r="X291" s="47"/>
      <c r="Y291" s="47" t="s">
        <v>98</v>
      </c>
      <c r="Z291" s="47" t="s">
        <v>98</v>
      </c>
      <c r="AA291" s="47" t="s">
        <v>98</v>
      </c>
      <c r="AB291" s="47" t="s">
        <v>100</v>
      </c>
      <c r="AC291" s="369"/>
      <c r="AD291" s="370"/>
      <c r="AE291" s="47" t="s">
        <v>98</v>
      </c>
      <c r="AF291" s="47" t="s">
        <v>98</v>
      </c>
      <c r="AG291" s="47" t="s">
        <v>98</v>
      </c>
      <c r="AH291" s="47" t="s">
        <v>98</v>
      </c>
      <c r="AI291" s="47"/>
      <c r="AJ291" s="369" t="s">
        <v>100</v>
      </c>
      <c r="AK291" s="370"/>
      <c r="AL291" s="47" t="s">
        <v>98</v>
      </c>
      <c r="AM291" s="47"/>
      <c r="AN291" s="221"/>
      <c r="AO291" s="48">
        <v>44</v>
      </c>
      <c r="AP291" s="48"/>
      <c r="AQ291" s="48">
        <v>0</v>
      </c>
      <c r="AR291" s="48">
        <v>12</v>
      </c>
      <c r="AS291" s="48"/>
      <c r="AT291" s="48">
        <v>0</v>
      </c>
      <c r="AU291" s="48">
        <v>0</v>
      </c>
      <c r="AV291" s="48">
        <v>0</v>
      </c>
      <c r="AW291" s="48">
        <v>0</v>
      </c>
      <c r="AX291" s="48">
        <v>56</v>
      </c>
      <c r="AY291" s="48">
        <v>48</v>
      </c>
      <c r="AZ291" s="430">
        <v>40.5</v>
      </c>
      <c r="BA291" s="430">
        <v>144.5</v>
      </c>
      <c r="BB291" s="48">
        <v>0</v>
      </c>
      <c r="BC291" s="48">
        <v>44</v>
      </c>
      <c r="BD291" s="48">
        <v>0</v>
      </c>
      <c r="BE291" s="48">
        <v>12</v>
      </c>
      <c r="BF291" s="48">
        <v>0</v>
      </c>
      <c r="BG291" s="48">
        <v>0</v>
      </c>
      <c r="BH291" s="48">
        <v>0</v>
      </c>
      <c r="BI291" s="48">
        <v>0</v>
      </c>
      <c r="BJ291" s="48">
        <v>0</v>
      </c>
      <c r="BK291" s="48">
        <v>0</v>
      </c>
      <c r="BL291" s="48">
        <v>56</v>
      </c>
      <c r="BM291" s="48"/>
      <c r="BN291" s="48"/>
      <c r="BO291" s="48">
        <v>1</v>
      </c>
      <c r="BP291" s="48">
        <v>1</v>
      </c>
      <c r="BQ291" s="48"/>
      <c r="BR291" s="48"/>
      <c r="BS291" s="48"/>
      <c r="BT291" s="48">
        <v>0</v>
      </c>
      <c r="BU291" s="47" t="s">
        <v>870</v>
      </c>
    </row>
    <row r="292" spans="1:73" x14ac:dyDescent="0.35">
      <c r="A292" s="47" t="s">
        <v>1002</v>
      </c>
      <c r="B292" s="47" t="s">
        <v>1003</v>
      </c>
      <c r="C292" s="47" t="s">
        <v>56</v>
      </c>
      <c r="D292" s="47" t="s">
        <v>1004</v>
      </c>
      <c r="E292" s="427">
        <v>6</v>
      </c>
      <c r="F292" s="427">
        <v>2026</v>
      </c>
      <c r="G292" s="47" t="s">
        <v>131</v>
      </c>
      <c r="H292" s="47" t="s">
        <v>58</v>
      </c>
      <c r="I292" s="47" t="s">
        <v>63</v>
      </c>
      <c r="J292" s="47"/>
      <c r="K292" s="47" t="s">
        <v>98</v>
      </c>
      <c r="L292" s="47" t="s">
        <v>98</v>
      </c>
      <c r="M292" s="47" t="s">
        <v>98</v>
      </c>
      <c r="N292" s="47" t="s">
        <v>100</v>
      </c>
      <c r="O292" s="369" t="s">
        <v>108</v>
      </c>
      <c r="P292" s="370"/>
      <c r="Q292" s="47" t="s">
        <v>98</v>
      </c>
      <c r="R292" s="47" t="s">
        <v>98</v>
      </c>
      <c r="S292" s="47"/>
      <c r="T292" s="47" t="s">
        <v>98</v>
      </c>
      <c r="U292" s="47"/>
      <c r="V292" s="369" t="s">
        <v>100</v>
      </c>
      <c r="W292" s="370"/>
      <c r="X292" s="47"/>
      <c r="Y292" s="47"/>
      <c r="Z292" s="47"/>
      <c r="AA292" s="47"/>
      <c r="AB292" s="47"/>
      <c r="AC292" s="369"/>
      <c r="AD292" s="370"/>
      <c r="AE292" s="47"/>
      <c r="AF292" s="47"/>
      <c r="AG292" s="47"/>
      <c r="AH292" s="47"/>
      <c r="AI292" s="47"/>
      <c r="AJ292" s="369"/>
      <c r="AK292" s="370"/>
      <c r="AL292" s="47"/>
      <c r="AM292" s="47"/>
      <c r="AN292" s="221"/>
      <c r="AO292" s="48">
        <v>20</v>
      </c>
      <c r="AP292" s="48"/>
      <c r="AQ292" s="48">
        <v>0</v>
      </c>
      <c r="AR292" s="48">
        <v>4</v>
      </c>
      <c r="AS292" s="48"/>
      <c r="AT292" s="48">
        <v>8</v>
      </c>
      <c r="AU292" s="48">
        <v>0</v>
      </c>
      <c r="AV292" s="48">
        <v>0</v>
      </c>
      <c r="AW292" s="48">
        <v>0</v>
      </c>
      <c r="AX292" s="48">
        <v>32</v>
      </c>
      <c r="AY292" s="48">
        <v>46</v>
      </c>
      <c r="AZ292" s="48">
        <v>42</v>
      </c>
      <c r="BA292" s="48">
        <v>120</v>
      </c>
      <c r="BB292" s="48">
        <v>0</v>
      </c>
      <c r="BC292" s="48">
        <v>20</v>
      </c>
      <c r="BD292" s="48">
        <v>0</v>
      </c>
      <c r="BE292" s="48">
        <v>4</v>
      </c>
      <c r="BF292" s="48">
        <v>0</v>
      </c>
      <c r="BG292" s="48">
        <v>0</v>
      </c>
      <c r="BH292" s="48">
        <v>8</v>
      </c>
      <c r="BI292" s="48">
        <v>0</v>
      </c>
      <c r="BJ292" s="48">
        <v>0</v>
      </c>
      <c r="BK292" s="48">
        <v>0</v>
      </c>
      <c r="BL292" s="48">
        <v>32</v>
      </c>
      <c r="BM292" s="48"/>
      <c r="BN292" s="48"/>
      <c r="BO292" s="48">
        <v>2</v>
      </c>
      <c r="BP292" s="48">
        <v>1</v>
      </c>
      <c r="BQ292" s="48"/>
      <c r="BR292" s="48"/>
      <c r="BS292" s="48"/>
      <c r="BT292" s="48">
        <v>0</v>
      </c>
      <c r="BU292" s="47" t="s">
        <v>870</v>
      </c>
    </row>
    <row r="293" spans="1:73" x14ac:dyDescent="0.35">
      <c r="A293" s="47" t="s">
        <v>1005</v>
      </c>
      <c r="B293" s="47" t="s">
        <v>1006</v>
      </c>
      <c r="C293" s="47" t="s">
        <v>56</v>
      </c>
      <c r="D293" s="47" t="s">
        <v>1007</v>
      </c>
      <c r="E293" s="427">
        <v>6</v>
      </c>
      <c r="F293" s="427">
        <v>2026</v>
      </c>
      <c r="G293" s="47" t="s">
        <v>131</v>
      </c>
      <c r="H293" s="47" t="s">
        <v>58</v>
      </c>
      <c r="I293" s="47" t="s">
        <v>63</v>
      </c>
      <c r="J293" s="47" t="s">
        <v>98</v>
      </c>
      <c r="K293" s="47" t="s">
        <v>98</v>
      </c>
      <c r="L293" s="47" t="s">
        <v>98</v>
      </c>
      <c r="M293" s="47"/>
      <c r="N293" s="47"/>
      <c r="O293" s="369"/>
      <c r="P293" s="370"/>
      <c r="Q293" s="47"/>
      <c r="R293" s="47" t="s">
        <v>98</v>
      </c>
      <c r="S293" s="47"/>
      <c r="T293" s="47" t="s">
        <v>98</v>
      </c>
      <c r="U293" s="47" t="s">
        <v>100</v>
      </c>
      <c r="V293" s="369"/>
      <c r="W293" s="370"/>
      <c r="X293" s="47" t="s">
        <v>98</v>
      </c>
      <c r="Y293" s="47" t="s">
        <v>98</v>
      </c>
      <c r="Z293" s="47" t="s">
        <v>98</v>
      </c>
      <c r="AA293" s="47" t="s">
        <v>98</v>
      </c>
      <c r="AB293" s="47" t="s">
        <v>100</v>
      </c>
      <c r="AC293" s="369" t="s">
        <v>108</v>
      </c>
      <c r="AD293" s="370"/>
      <c r="AE293" s="47" t="s">
        <v>98</v>
      </c>
      <c r="AF293" s="47" t="s">
        <v>98</v>
      </c>
      <c r="AG293" s="47" t="s">
        <v>98</v>
      </c>
      <c r="AH293" s="47" t="s">
        <v>98</v>
      </c>
      <c r="AI293" s="47"/>
      <c r="AJ293" s="369" t="s">
        <v>100</v>
      </c>
      <c r="AK293" s="370"/>
      <c r="AL293" s="47" t="s">
        <v>98</v>
      </c>
      <c r="AM293" s="47"/>
      <c r="AN293" s="221"/>
      <c r="AO293" s="48">
        <v>40</v>
      </c>
      <c r="AP293" s="48"/>
      <c r="AQ293" s="48">
        <v>0</v>
      </c>
      <c r="AR293" s="48">
        <v>12</v>
      </c>
      <c r="AS293" s="48"/>
      <c r="AT293" s="48">
        <v>0</v>
      </c>
      <c r="AU293" s="48">
        <v>0</v>
      </c>
      <c r="AV293" s="48">
        <v>0</v>
      </c>
      <c r="AW293" s="48">
        <v>0</v>
      </c>
      <c r="AX293" s="48">
        <v>52</v>
      </c>
      <c r="AY293" s="48">
        <v>18</v>
      </c>
      <c r="AZ293" s="48">
        <v>38</v>
      </c>
      <c r="BA293" s="48">
        <v>108</v>
      </c>
      <c r="BB293" s="48">
        <v>0</v>
      </c>
      <c r="BC293" s="48">
        <v>40</v>
      </c>
      <c r="BD293" s="48">
        <v>0</v>
      </c>
      <c r="BE293" s="48">
        <v>12</v>
      </c>
      <c r="BF293" s="48">
        <v>0</v>
      </c>
      <c r="BG293" s="48">
        <v>0</v>
      </c>
      <c r="BH293" s="48">
        <v>0</v>
      </c>
      <c r="BI293" s="48">
        <v>0</v>
      </c>
      <c r="BJ293" s="48">
        <v>0</v>
      </c>
      <c r="BK293" s="48">
        <v>0</v>
      </c>
      <c r="BL293" s="48">
        <v>52</v>
      </c>
      <c r="BM293" s="48"/>
      <c r="BN293" s="48"/>
      <c r="BO293" s="48">
        <v>1</v>
      </c>
      <c r="BP293" s="48">
        <v>1</v>
      </c>
      <c r="BQ293" s="48"/>
      <c r="BR293" s="48"/>
      <c r="BS293" s="48"/>
      <c r="BT293" s="48">
        <v>0</v>
      </c>
      <c r="BU293" s="47" t="s">
        <v>870</v>
      </c>
    </row>
    <row r="294" spans="1:73" x14ac:dyDescent="0.35">
      <c r="A294" s="47" t="s">
        <v>1008</v>
      </c>
      <c r="B294" s="47" t="s">
        <v>1009</v>
      </c>
      <c r="C294" s="47" t="s">
        <v>56</v>
      </c>
      <c r="D294" s="47" t="s">
        <v>1010</v>
      </c>
      <c r="E294" s="427">
        <v>6</v>
      </c>
      <c r="F294" s="427">
        <v>2026</v>
      </c>
      <c r="G294" s="47" t="s">
        <v>131</v>
      </c>
      <c r="H294" s="47" t="s">
        <v>58</v>
      </c>
      <c r="I294" s="47" t="s">
        <v>63</v>
      </c>
      <c r="J294" s="47" t="s">
        <v>98</v>
      </c>
      <c r="K294" s="47" t="s">
        <v>98</v>
      </c>
      <c r="L294" s="47" t="s">
        <v>98</v>
      </c>
      <c r="M294" s="47" t="s">
        <v>98</v>
      </c>
      <c r="N294" s="47" t="s">
        <v>100</v>
      </c>
      <c r="O294" s="369" t="s">
        <v>108</v>
      </c>
      <c r="P294" s="370"/>
      <c r="Q294" s="47" t="s">
        <v>98</v>
      </c>
      <c r="R294" s="47" t="s">
        <v>98</v>
      </c>
      <c r="S294" s="47" t="s">
        <v>98</v>
      </c>
      <c r="T294" s="47" t="s">
        <v>98</v>
      </c>
      <c r="U294" s="47" t="s">
        <v>100</v>
      </c>
      <c r="V294" s="369" t="s">
        <v>108</v>
      </c>
      <c r="W294" s="370"/>
      <c r="X294" s="47"/>
      <c r="Y294" s="47"/>
      <c r="Z294" s="47"/>
      <c r="AA294" s="47" t="s">
        <v>98</v>
      </c>
      <c r="AB294" s="47" t="s">
        <v>98</v>
      </c>
      <c r="AC294" s="369" t="s">
        <v>100</v>
      </c>
      <c r="AD294" s="370"/>
      <c r="AE294" s="47" t="s">
        <v>98</v>
      </c>
      <c r="AF294" s="47" t="s">
        <v>98</v>
      </c>
      <c r="AG294" s="47" t="s">
        <v>98</v>
      </c>
      <c r="AH294" s="47" t="s">
        <v>98</v>
      </c>
      <c r="AI294" s="47" t="s">
        <v>100</v>
      </c>
      <c r="AJ294" s="369" t="s">
        <v>108</v>
      </c>
      <c r="AK294" s="370"/>
      <c r="AL294" s="47"/>
      <c r="AM294" s="47"/>
      <c r="AN294" s="221"/>
      <c r="AO294" s="48">
        <v>44</v>
      </c>
      <c r="AP294" s="48"/>
      <c r="AQ294" s="48">
        <v>0</v>
      </c>
      <c r="AR294" s="48">
        <v>28</v>
      </c>
      <c r="AS294" s="48"/>
      <c r="AT294" s="48">
        <v>8</v>
      </c>
      <c r="AU294" s="48">
        <v>0</v>
      </c>
      <c r="AV294" s="48">
        <v>0</v>
      </c>
      <c r="AW294" s="48">
        <v>0</v>
      </c>
      <c r="AX294" s="48">
        <v>80</v>
      </c>
      <c r="AY294" s="48">
        <v>54</v>
      </c>
      <c r="AZ294" s="48">
        <v>50</v>
      </c>
      <c r="BA294" s="48">
        <v>184</v>
      </c>
      <c r="BB294" s="48">
        <v>0</v>
      </c>
      <c r="BC294" s="48">
        <v>44</v>
      </c>
      <c r="BD294" s="48">
        <v>0</v>
      </c>
      <c r="BE294" s="48">
        <v>28</v>
      </c>
      <c r="BF294" s="48">
        <v>0</v>
      </c>
      <c r="BG294" s="48">
        <v>0</v>
      </c>
      <c r="BH294" s="48">
        <v>8</v>
      </c>
      <c r="BI294" s="48">
        <v>0</v>
      </c>
      <c r="BJ294" s="48">
        <v>0</v>
      </c>
      <c r="BK294" s="48">
        <v>0</v>
      </c>
      <c r="BL294" s="48">
        <v>80</v>
      </c>
      <c r="BM294" s="48"/>
      <c r="BN294" s="48"/>
      <c r="BO294" s="48">
        <v>4</v>
      </c>
      <c r="BP294" s="48">
        <v>3</v>
      </c>
      <c r="BQ294" s="48"/>
      <c r="BR294" s="48"/>
      <c r="BS294" s="48"/>
      <c r="BT294" s="48">
        <v>0</v>
      </c>
      <c r="BU294" s="47" t="s">
        <v>870</v>
      </c>
    </row>
    <row r="295" spans="1:73" x14ac:dyDescent="0.35">
      <c r="A295" s="47" t="s">
        <v>1011</v>
      </c>
      <c r="B295" s="47" t="s">
        <v>1012</v>
      </c>
      <c r="C295" s="47" t="s">
        <v>56</v>
      </c>
      <c r="D295" s="47" t="s">
        <v>1013</v>
      </c>
      <c r="E295" s="427">
        <v>6</v>
      </c>
      <c r="F295" s="427">
        <v>2026</v>
      </c>
      <c r="G295" s="47" t="s">
        <v>131</v>
      </c>
      <c r="H295" s="47" t="s">
        <v>58</v>
      </c>
      <c r="I295" s="47" t="s">
        <v>63</v>
      </c>
      <c r="J295" s="47"/>
      <c r="K295" s="47"/>
      <c r="L295" s="47" t="s">
        <v>98</v>
      </c>
      <c r="M295" s="47" t="s">
        <v>98</v>
      </c>
      <c r="N295" s="47" t="s">
        <v>98</v>
      </c>
      <c r="O295" s="369" t="s">
        <v>100</v>
      </c>
      <c r="P295" s="370" t="s">
        <v>108</v>
      </c>
      <c r="Q295" s="47" t="s">
        <v>98</v>
      </c>
      <c r="R295" s="47" t="s">
        <v>98</v>
      </c>
      <c r="S295" s="47" t="s">
        <v>98</v>
      </c>
      <c r="T295" s="47"/>
      <c r="U295" s="47" t="s">
        <v>100</v>
      </c>
      <c r="V295" s="369"/>
      <c r="W295" s="370"/>
      <c r="X295" s="47" t="s">
        <v>98</v>
      </c>
      <c r="Y295" s="47"/>
      <c r="Z295" s="47"/>
      <c r="AA295" s="47"/>
      <c r="AB295" s="47"/>
      <c r="AC295" s="369" t="s">
        <v>100</v>
      </c>
      <c r="AD295" s="370"/>
      <c r="AE295" s="47" t="s">
        <v>98</v>
      </c>
      <c r="AF295" s="47" t="s">
        <v>98</v>
      </c>
      <c r="AG295" s="47" t="s">
        <v>98</v>
      </c>
      <c r="AH295" s="47" t="s">
        <v>98</v>
      </c>
      <c r="AI295" s="47"/>
      <c r="AJ295" s="369" t="s">
        <v>100</v>
      </c>
      <c r="AK295" s="370"/>
      <c r="AL295" s="47"/>
      <c r="AM295" s="47"/>
      <c r="AN295" s="221"/>
      <c r="AO295" s="48">
        <v>38</v>
      </c>
      <c r="AP295" s="48"/>
      <c r="AQ295" s="48">
        <v>0</v>
      </c>
      <c r="AR295" s="48">
        <v>12</v>
      </c>
      <c r="AS295" s="48"/>
      <c r="AT295" s="48">
        <v>0</v>
      </c>
      <c r="AU295" s="48">
        <v>0</v>
      </c>
      <c r="AV295" s="48">
        <v>0</v>
      </c>
      <c r="AW295" s="48">
        <v>0</v>
      </c>
      <c r="AX295" s="48">
        <v>50</v>
      </c>
      <c r="AY295" s="48">
        <v>54</v>
      </c>
      <c r="AZ295" s="48">
        <v>16</v>
      </c>
      <c r="BA295" s="48">
        <v>120</v>
      </c>
      <c r="BB295" s="48">
        <v>0</v>
      </c>
      <c r="BC295" s="48">
        <v>38</v>
      </c>
      <c r="BD295" s="48">
        <v>0</v>
      </c>
      <c r="BE295" s="48">
        <v>12</v>
      </c>
      <c r="BF295" s="48">
        <v>0</v>
      </c>
      <c r="BG295" s="48">
        <v>0</v>
      </c>
      <c r="BH295" s="48">
        <v>0</v>
      </c>
      <c r="BI295" s="48">
        <v>0</v>
      </c>
      <c r="BJ295" s="48">
        <v>0</v>
      </c>
      <c r="BK295" s="48">
        <v>0</v>
      </c>
      <c r="BL295" s="48">
        <v>50</v>
      </c>
      <c r="BM295" s="48"/>
      <c r="BN295" s="48"/>
      <c r="BO295" s="48">
        <v>1</v>
      </c>
      <c r="BP295" s="48">
        <v>1</v>
      </c>
      <c r="BQ295" s="48"/>
      <c r="BR295" s="48"/>
      <c r="BS295" s="48"/>
      <c r="BT295" s="48">
        <v>0</v>
      </c>
      <c r="BU295" s="47" t="s">
        <v>870</v>
      </c>
    </row>
    <row r="296" spans="1:73" x14ac:dyDescent="0.35">
      <c r="A296" s="47" t="s">
        <v>1014</v>
      </c>
      <c r="B296" s="47" t="s">
        <v>950</v>
      </c>
      <c r="C296" s="47" t="s">
        <v>56</v>
      </c>
      <c r="D296" s="47" t="s">
        <v>1015</v>
      </c>
      <c r="E296" s="427">
        <v>6</v>
      </c>
      <c r="F296" s="427">
        <v>2026</v>
      </c>
      <c r="G296" s="47" t="s">
        <v>131</v>
      </c>
      <c r="H296" s="47" t="s">
        <v>58</v>
      </c>
      <c r="I296" s="47" t="s">
        <v>63</v>
      </c>
      <c r="J296" s="47"/>
      <c r="K296" s="47" t="s">
        <v>98</v>
      </c>
      <c r="L296" s="47" t="s">
        <v>98</v>
      </c>
      <c r="M296" s="47" t="s">
        <v>98</v>
      </c>
      <c r="N296" s="47" t="s">
        <v>100</v>
      </c>
      <c r="O296" s="369"/>
      <c r="P296" s="370"/>
      <c r="Q296" s="47" t="s">
        <v>98</v>
      </c>
      <c r="R296" s="47" t="s">
        <v>98</v>
      </c>
      <c r="S296" s="47"/>
      <c r="T296" s="47" t="s">
        <v>98</v>
      </c>
      <c r="U296" s="47" t="s">
        <v>98</v>
      </c>
      <c r="V296" s="369"/>
      <c r="W296" s="370"/>
      <c r="X296" s="47"/>
      <c r="Y296" s="47"/>
      <c r="Z296" s="47"/>
      <c r="AA296" s="47"/>
      <c r="AB296" s="47"/>
      <c r="AC296" s="369"/>
      <c r="AD296" s="370"/>
      <c r="AE296" s="47"/>
      <c r="AF296" s="47"/>
      <c r="AG296" s="47" t="s">
        <v>98</v>
      </c>
      <c r="AH296" s="47" t="s">
        <v>98</v>
      </c>
      <c r="AI296" s="47" t="s">
        <v>98</v>
      </c>
      <c r="AJ296" s="369" t="s">
        <v>100</v>
      </c>
      <c r="AK296" s="370"/>
      <c r="AL296" s="47"/>
      <c r="AM296" s="47"/>
      <c r="AN296" s="221"/>
      <c r="AO296" s="48">
        <v>28</v>
      </c>
      <c r="AP296" s="48"/>
      <c r="AQ296" s="48">
        <v>0</v>
      </c>
      <c r="AR296" s="48">
        <v>0</v>
      </c>
      <c r="AS296" s="48"/>
      <c r="AT296" s="48">
        <v>0</v>
      </c>
      <c r="AU296" s="48">
        <v>0</v>
      </c>
      <c r="AV296" s="48">
        <v>0</v>
      </c>
      <c r="AW296" s="48">
        <v>0</v>
      </c>
      <c r="AX296" s="48">
        <v>28</v>
      </c>
      <c r="AY296" s="48">
        <v>30</v>
      </c>
      <c r="AZ296" s="48">
        <v>34</v>
      </c>
      <c r="BA296" s="48">
        <v>92</v>
      </c>
      <c r="BB296" s="48">
        <v>0</v>
      </c>
      <c r="BC296" s="48">
        <v>28</v>
      </c>
      <c r="BD296" s="48">
        <v>0</v>
      </c>
      <c r="BE296" s="48">
        <v>0</v>
      </c>
      <c r="BF296" s="48">
        <v>0</v>
      </c>
      <c r="BG296" s="48">
        <v>0</v>
      </c>
      <c r="BH296" s="48">
        <v>0</v>
      </c>
      <c r="BI296" s="48">
        <v>0</v>
      </c>
      <c r="BJ296" s="48">
        <v>0</v>
      </c>
      <c r="BK296" s="48">
        <v>0</v>
      </c>
      <c r="BL296" s="48">
        <v>28</v>
      </c>
      <c r="BM296" s="48"/>
      <c r="BN296" s="48"/>
      <c r="BO296" s="48"/>
      <c r="BP296" s="48"/>
      <c r="BQ296" s="48"/>
      <c r="BR296" s="48"/>
      <c r="BS296" s="48"/>
      <c r="BT296" s="48">
        <v>0</v>
      </c>
      <c r="BU296" s="47" t="s">
        <v>870</v>
      </c>
    </row>
    <row r="297" spans="1:73" x14ac:dyDescent="0.35">
      <c r="A297" s="47" t="s">
        <v>1016</v>
      </c>
      <c r="B297" s="47" t="s">
        <v>1017</v>
      </c>
      <c r="C297" s="47" t="s">
        <v>56</v>
      </c>
      <c r="D297" s="47" t="s">
        <v>1018</v>
      </c>
      <c r="E297" s="427">
        <v>6</v>
      </c>
      <c r="F297" s="427">
        <v>2026</v>
      </c>
      <c r="G297" s="47" t="s">
        <v>131</v>
      </c>
      <c r="H297" s="47" t="s">
        <v>58</v>
      </c>
      <c r="I297" s="47" t="s">
        <v>63</v>
      </c>
      <c r="J297" s="47"/>
      <c r="K297" s="47" t="s">
        <v>98</v>
      </c>
      <c r="L297" s="47" t="s">
        <v>98</v>
      </c>
      <c r="M297" s="47" t="s">
        <v>98</v>
      </c>
      <c r="N297" s="47"/>
      <c r="O297" s="369" t="s">
        <v>100</v>
      </c>
      <c r="P297" s="370" t="s">
        <v>108</v>
      </c>
      <c r="Q297" s="47" t="s">
        <v>98</v>
      </c>
      <c r="R297" s="47" t="s">
        <v>98</v>
      </c>
      <c r="S297" s="47"/>
      <c r="T297" s="47"/>
      <c r="U297" s="47" t="s">
        <v>98</v>
      </c>
      <c r="V297" s="369" t="s">
        <v>100</v>
      </c>
      <c r="W297" s="370"/>
      <c r="X297" s="47" t="s">
        <v>98</v>
      </c>
      <c r="Y297" s="47"/>
      <c r="Z297" s="47"/>
      <c r="AA297" s="47"/>
      <c r="AB297" s="47"/>
      <c r="AC297" s="369"/>
      <c r="AD297" s="370"/>
      <c r="AE297" s="47" t="s">
        <v>98</v>
      </c>
      <c r="AF297" s="47" t="s">
        <v>98</v>
      </c>
      <c r="AG297" s="47" t="s">
        <v>98</v>
      </c>
      <c r="AH297" s="47" t="s">
        <v>98</v>
      </c>
      <c r="AI297" s="47"/>
      <c r="AJ297" s="369" t="s">
        <v>98</v>
      </c>
      <c r="AK297" s="370"/>
      <c r="AL297" s="47"/>
      <c r="AM297" s="47" t="s">
        <v>98</v>
      </c>
      <c r="AN297" s="221"/>
      <c r="AO297" s="48">
        <v>34</v>
      </c>
      <c r="AP297" s="48"/>
      <c r="AQ297" s="48">
        <v>0</v>
      </c>
      <c r="AR297" s="48">
        <v>12</v>
      </c>
      <c r="AS297" s="48"/>
      <c r="AT297" s="48">
        <v>0</v>
      </c>
      <c r="AU297" s="48">
        <v>0</v>
      </c>
      <c r="AV297" s="48">
        <v>0</v>
      </c>
      <c r="AW297" s="48">
        <v>0</v>
      </c>
      <c r="AX297" s="48">
        <v>46</v>
      </c>
      <c r="AY297" s="48">
        <v>22</v>
      </c>
      <c r="AZ297" s="48">
        <v>38</v>
      </c>
      <c r="BA297" s="48">
        <v>106</v>
      </c>
      <c r="BB297" s="48">
        <v>0</v>
      </c>
      <c r="BC297" s="48">
        <v>34</v>
      </c>
      <c r="BD297" s="48">
        <v>0</v>
      </c>
      <c r="BE297" s="48">
        <v>12</v>
      </c>
      <c r="BF297" s="48">
        <v>0</v>
      </c>
      <c r="BG297" s="48">
        <v>0</v>
      </c>
      <c r="BH297" s="48">
        <v>0</v>
      </c>
      <c r="BI297" s="48">
        <v>0</v>
      </c>
      <c r="BJ297" s="48">
        <v>0</v>
      </c>
      <c r="BK297" s="48">
        <v>0</v>
      </c>
      <c r="BL297" s="48">
        <v>46</v>
      </c>
      <c r="BM297" s="48"/>
      <c r="BN297" s="48"/>
      <c r="BO297" s="48">
        <v>1</v>
      </c>
      <c r="BP297" s="48">
        <v>1</v>
      </c>
      <c r="BQ297" s="48"/>
      <c r="BR297" s="48"/>
      <c r="BS297" s="48"/>
      <c r="BT297" s="48">
        <v>0</v>
      </c>
      <c r="BU297" s="47" t="s">
        <v>870</v>
      </c>
    </row>
    <row r="298" spans="1:73" x14ac:dyDescent="0.35">
      <c r="A298" s="47" t="s">
        <v>1019</v>
      </c>
      <c r="B298" s="47" t="s">
        <v>1020</v>
      </c>
      <c r="C298" s="47" t="s">
        <v>56</v>
      </c>
      <c r="D298" s="47" t="s">
        <v>1021</v>
      </c>
      <c r="E298" s="427">
        <v>6</v>
      </c>
      <c r="F298" s="427">
        <v>2026</v>
      </c>
      <c r="G298" s="47" t="s">
        <v>131</v>
      </c>
      <c r="H298" s="47" t="s">
        <v>58</v>
      </c>
      <c r="I298" s="47" t="s">
        <v>63</v>
      </c>
      <c r="J298" s="47"/>
      <c r="K298" s="47"/>
      <c r="L298" s="47"/>
      <c r="M298" s="47" t="s">
        <v>98</v>
      </c>
      <c r="N298" s="47" t="s">
        <v>98</v>
      </c>
      <c r="O298" s="369" t="s">
        <v>100</v>
      </c>
      <c r="P298" s="370"/>
      <c r="Q298" s="47"/>
      <c r="R298" s="47"/>
      <c r="S298" s="47"/>
      <c r="T298" s="47" t="s">
        <v>98</v>
      </c>
      <c r="U298" s="47" t="s">
        <v>100</v>
      </c>
      <c r="V298" s="369"/>
      <c r="W298" s="370"/>
      <c r="X298" s="47" t="s">
        <v>97</v>
      </c>
      <c r="Y298" s="47" t="s">
        <v>98</v>
      </c>
      <c r="Z298" s="47" t="s">
        <v>98</v>
      </c>
      <c r="AA298" s="47" t="s">
        <v>98</v>
      </c>
      <c r="AB298" s="47" t="s">
        <v>100</v>
      </c>
      <c r="AC298" s="369" t="s">
        <v>108</v>
      </c>
      <c r="AD298" s="370"/>
      <c r="AE298" s="47" t="s">
        <v>98</v>
      </c>
      <c r="AF298" s="47"/>
      <c r="AG298" s="47" t="s">
        <v>98</v>
      </c>
      <c r="AH298" s="47" t="s">
        <v>98</v>
      </c>
      <c r="AI298" s="47"/>
      <c r="AJ298" s="369" t="s">
        <v>100</v>
      </c>
      <c r="AK298" s="370" t="s">
        <v>108</v>
      </c>
      <c r="AL298" s="47" t="s">
        <v>98</v>
      </c>
      <c r="AM298" s="47"/>
      <c r="AN298" s="221"/>
      <c r="AO298" s="48">
        <v>37</v>
      </c>
      <c r="AP298" s="48"/>
      <c r="AQ298" s="48">
        <v>0</v>
      </c>
      <c r="AR298" s="48">
        <v>16</v>
      </c>
      <c r="AS298" s="48"/>
      <c r="AT298" s="48">
        <v>8</v>
      </c>
      <c r="AU298" s="48">
        <v>0</v>
      </c>
      <c r="AV298" s="48">
        <v>0</v>
      </c>
      <c r="AW298" s="48">
        <v>0</v>
      </c>
      <c r="AX298" s="48">
        <v>61</v>
      </c>
      <c r="AY298" s="48">
        <v>44</v>
      </c>
      <c r="AZ298" s="48">
        <v>40</v>
      </c>
      <c r="BA298" s="48">
        <v>145</v>
      </c>
      <c r="BB298" s="48">
        <v>0</v>
      </c>
      <c r="BC298" s="48">
        <v>37</v>
      </c>
      <c r="BD298" s="48">
        <v>0</v>
      </c>
      <c r="BE298" s="48">
        <v>16</v>
      </c>
      <c r="BF298" s="48">
        <v>0</v>
      </c>
      <c r="BG298" s="48">
        <v>0</v>
      </c>
      <c r="BH298" s="48">
        <v>8</v>
      </c>
      <c r="BI298" s="48">
        <v>0</v>
      </c>
      <c r="BJ298" s="48">
        <v>0</v>
      </c>
      <c r="BK298" s="48">
        <v>0</v>
      </c>
      <c r="BL298" s="48">
        <v>61</v>
      </c>
      <c r="BM298" s="48"/>
      <c r="BN298" s="48"/>
      <c r="BO298" s="48">
        <v>3</v>
      </c>
      <c r="BP298" s="48">
        <v>2</v>
      </c>
      <c r="BQ298" s="48"/>
      <c r="BR298" s="48"/>
      <c r="BS298" s="48"/>
      <c r="BT298" s="48">
        <v>0</v>
      </c>
      <c r="BU298" s="47" t="s">
        <v>1067</v>
      </c>
    </row>
    <row r="299" spans="1:73" x14ac:dyDescent="0.35">
      <c r="A299" s="47" t="s">
        <v>1022</v>
      </c>
      <c r="B299" s="47" t="s">
        <v>1023</v>
      </c>
      <c r="C299" s="47" t="s">
        <v>56</v>
      </c>
      <c r="D299" s="47" t="s">
        <v>1024</v>
      </c>
      <c r="E299" s="427">
        <v>6</v>
      </c>
      <c r="F299" s="427">
        <v>2026</v>
      </c>
      <c r="G299" s="47" t="s">
        <v>131</v>
      </c>
      <c r="H299" s="47" t="s">
        <v>58</v>
      </c>
      <c r="I299" s="47" t="s">
        <v>63</v>
      </c>
      <c r="J299" s="47" t="s">
        <v>98</v>
      </c>
      <c r="K299" s="47" t="s">
        <v>98</v>
      </c>
      <c r="L299" s="47" t="s">
        <v>98</v>
      </c>
      <c r="M299" s="47" t="s">
        <v>98</v>
      </c>
      <c r="N299" s="47" t="s">
        <v>100</v>
      </c>
      <c r="O299" s="369" t="s">
        <v>108</v>
      </c>
      <c r="P299" s="370"/>
      <c r="Q299" s="47" t="s">
        <v>98</v>
      </c>
      <c r="R299" s="47" t="s">
        <v>98</v>
      </c>
      <c r="S299" s="47" t="s">
        <v>98</v>
      </c>
      <c r="T299" s="47" t="s">
        <v>98</v>
      </c>
      <c r="U299" s="47" t="s">
        <v>100</v>
      </c>
      <c r="V299" s="369"/>
      <c r="W299" s="370"/>
      <c r="X299" s="47"/>
      <c r="Y299" s="47" t="s">
        <v>98</v>
      </c>
      <c r="Z299" s="47" t="s">
        <v>98</v>
      </c>
      <c r="AA299" s="47" t="s">
        <v>98</v>
      </c>
      <c r="AB299" s="47" t="s">
        <v>100</v>
      </c>
      <c r="AC299" s="369" t="s">
        <v>108</v>
      </c>
      <c r="AD299" s="370"/>
      <c r="AE299" s="47" t="s">
        <v>98</v>
      </c>
      <c r="AF299" s="47" t="s">
        <v>98</v>
      </c>
      <c r="AG299" s="47" t="s">
        <v>98</v>
      </c>
      <c r="AH299" s="47"/>
      <c r="AI299" s="47" t="s">
        <v>98</v>
      </c>
      <c r="AJ299" s="369" t="s">
        <v>100</v>
      </c>
      <c r="AK299" s="370"/>
      <c r="AL299" s="47" t="s">
        <v>98</v>
      </c>
      <c r="AM299" s="47"/>
      <c r="AN299" s="221"/>
      <c r="AO299" s="48">
        <v>48</v>
      </c>
      <c r="AP299" s="48"/>
      <c r="AQ299" s="48">
        <v>0</v>
      </c>
      <c r="AR299" s="48">
        <v>24</v>
      </c>
      <c r="AS299" s="48"/>
      <c r="AT299" s="48">
        <v>0</v>
      </c>
      <c r="AU299" s="48">
        <v>0</v>
      </c>
      <c r="AV299" s="48">
        <v>0</v>
      </c>
      <c r="AW299" s="48">
        <v>0</v>
      </c>
      <c r="AX299" s="48">
        <v>72</v>
      </c>
      <c r="AY299" s="48">
        <v>58</v>
      </c>
      <c r="AZ299" s="48">
        <v>36</v>
      </c>
      <c r="BA299" s="48">
        <v>166</v>
      </c>
      <c r="BB299" s="48">
        <v>0</v>
      </c>
      <c r="BC299" s="48">
        <v>48</v>
      </c>
      <c r="BD299" s="48">
        <v>0</v>
      </c>
      <c r="BE299" s="48">
        <v>24</v>
      </c>
      <c r="BF299" s="48">
        <v>0</v>
      </c>
      <c r="BG299" s="48">
        <v>0</v>
      </c>
      <c r="BH299" s="48">
        <v>0</v>
      </c>
      <c r="BI299" s="48">
        <v>0</v>
      </c>
      <c r="BJ299" s="48">
        <v>0</v>
      </c>
      <c r="BK299" s="48">
        <v>0</v>
      </c>
      <c r="BL299" s="48">
        <v>72</v>
      </c>
      <c r="BM299" s="48"/>
      <c r="BN299" s="48"/>
      <c r="BO299" s="48">
        <v>2</v>
      </c>
      <c r="BP299" s="48">
        <v>2</v>
      </c>
      <c r="BQ299" s="48"/>
      <c r="BR299" s="48"/>
      <c r="BS299" s="48"/>
      <c r="BT299" s="48">
        <v>0</v>
      </c>
      <c r="BU299" s="47" t="s">
        <v>1067</v>
      </c>
    </row>
    <row r="300" spans="1:73" x14ac:dyDescent="0.35">
      <c r="A300" s="47" t="s">
        <v>1025</v>
      </c>
      <c r="B300" s="47" t="s">
        <v>1026</v>
      </c>
      <c r="C300" s="47" t="s">
        <v>56</v>
      </c>
      <c r="D300" s="47" t="s">
        <v>1027</v>
      </c>
      <c r="E300" s="427">
        <v>6</v>
      </c>
      <c r="F300" s="427">
        <v>2026</v>
      </c>
      <c r="G300" s="47" t="s">
        <v>131</v>
      </c>
      <c r="H300" s="47" t="s">
        <v>58</v>
      </c>
      <c r="I300" s="47" t="s">
        <v>63</v>
      </c>
      <c r="J300" s="47" t="s">
        <v>98</v>
      </c>
      <c r="K300" s="47" t="s">
        <v>98</v>
      </c>
      <c r="L300" s="47" t="s">
        <v>98</v>
      </c>
      <c r="M300" s="47" t="s">
        <v>98</v>
      </c>
      <c r="N300" s="47"/>
      <c r="O300" s="369" t="s">
        <v>100</v>
      </c>
      <c r="P300" s="370" t="s">
        <v>108</v>
      </c>
      <c r="Q300" s="47" t="s">
        <v>98</v>
      </c>
      <c r="R300" s="47" t="s">
        <v>98</v>
      </c>
      <c r="S300" s="47" t="s">
        <v>98</v>
      </c>
      <c r="T300" s="47" t="s">
        <v>98</v>
      </c>
      <c r="U300" s="47"/>
      <c r="V300" s="369" t="s">
        <v>100</v>
      </c>
      <c r="W300" s="370"/>
      <c r="X300" s="47" t="s">
        <v>98</v>
      </c>
      <c r="Y300" s="47" t="s">
        <v>98</v>
      </c>
      <c r="Z300" s="47" t="s">
        <v>98</v>
      </c>
      <c r="AA300" s="47" t="s">
        <v>98</v>
      </c>
      <c r="AB300" s="47" t="s">
        <v>100</v>
      </c>
      <c r="AC300" s="369" t="s">
        <v>108</v>
      </c>
      <c r="AD300" s="370"/>
      <c r="AE300" s="47" t="s">
        <v>98</v>
      </c>
      <c r="AF300" s="47" t="s">
        <v>98</v>
      </c>
      <c r="AG300" s="47" t="s">
        <v>98</v>
      </c>
      <c r="AH300" s="47" t="s">
        <v>98</v>
      </c>
      <c r="AI300" s="47"/>
      <c r="AJ300" s="369" t="s">
        <v>100</v>
      </c>
      <c r="AK300" s="370"/>
      <c r="AL300" s="47" t="s">
        <v>98</v>
      </c>
      <c r="AM300" s="47"/>
      <c r="AN300" s="221"/>
      <c r="AO300" s="48">
        <v>50</v>
      </c>
      <c r="AP300" s="48"/>
      <c r="AQ300" s="48">
        <v>0</v>
      </c>
      <c r="AR300" s="48">
        <v>24</v>
      </c>
      <c r="AS300" s="48"/>
      <c r="AT300" s="48">
        <v>0</v>
      </c>
      <c r="AU300" s="48">
        <v>0</v>
      </c>
      <c r="AV300" s="48">
        <v>0</v>
      </c>
      <c r="AW300" s="48">
        <v>0</v>
      </c>
      <c r="AX300" s="48">
        <v>74</v>
      </c>
      <c r="AY300" s="48">
        <v>20</v>
      </c>
      <c r="AZ300" s="48">
        <v>32</v>
      </c>
      <c r="BA300" s="48">
        <v>126</v>
      </c>
      <c r="BB300" s="48">
        <v>0</v>
      </c>
      <c r="BC300" s="48">
        <v>50</v>
      </c>
      <c r="BD300" s="48">
        <v>0</v>
      </c>
      <c r="BE300" s="48">
        <v>24</v>
      </c>
      <c r="BF300" s="48">
        <v>0</v>
      </c>
      <c r="BG300" s="48">
        <v>0</v>
      </c>
      <c r="BH300" s="48">
        <v>0</v>
      </c>
      <c r="BI300" s="48">
        <v>0</v>
      </c>
      <c r="BJ300" s="48">
        <v>0</v>
      </c>
      <c r="BK300" s="48">
        <v>0</v>
      </c>
      <c r="BL300" s="48">
        <v>74</v>
      </c>
      <c r="BM300" s="48"/>
      <c r="BN300" s="48"/>
      <c r="BO300" s="48">
        <v>2</v>
      </c>
      <c r="BP300" s="48">
        <v>2</v>
      </c>
      <c r="BQ300" s="48"/>
      <c r="BR300" s="48"/>
      <c r="BS300" s="48"/>
      <c r="BT300" s="48">
        <v>0</v>
      </c>
      <c r="BU300" s="47" t="s">
        <v>1068</v>
      </c>
    </row>
    <row r="301" spans="1:73" x14ac:dyDescent="0.35">
      <c r="A301" s="47" t="s">
        <v>1030</v>
      </c>
      <c r="B301" s="47" t="s">
        <v>1031</v>
      </c>
      <c r="C301" s="47" t="s">
        <v>56</v>
      </c>
      <c r="D301" s="47" t="s">
        <v>1032</v>
      </c>
      <c r="E301" s="427">
        <v>6</v>
      </c>
      <c r="F301" s="427">
        <v>2026</v>
      </c>
      <c r="G301" s="47" t="s">
        <v>131</v>
      </c>
      <c r="H301" s="47" t="s">
        <v>58</v>
      </c>
      <c r="I301" s="47" t="s">
        <v>1037</v>
      </c>
      <c r="J301" s="47"/>
      <c r="K301" s="47"/>
      <c r="L301" s="47"/>
      <c r="M301" s="47"/>
      <c r="N301" s="47" t="s">
        <v>98</v>
      </c>
      <c r="O301" s="369" t="s">
        <v>100</v>
      </c>
      <c r="P301" s="370"/>
      <c r="Q301" s="47"/>
      <c r="R301" s="47"/>
      <c r="S301" s="47" t="s">
        <v>98</v>
      </c>
      <c r="T301" s="47" t="s">
        <v>98</v>
      </c>
      <c r="U301" s="47" t="s">
        <v>100</v>
      </c>
      <c r="V301" s="369"/>
      <c r="W301" s="370"/>
      <c r="X301" s="47" t="s">
        <v>98</v>
      </c>
      <c r="Y301" s="47" t="s">
        <v>98</v>
      </c>
      <c r="Z301" s="47" t="s">
        <v>98</v>
      </c>
      <c r="AA301" s="47" t="s">
        <v>98</v>
      </c>
      <c r="AB301" s="47"/>
      <c r="AC301" s="369"/>
      <c r="AD301" s="370"/>
      <c r="AE301" s="47"/>
      <c r="AF301" s="47"/>
      <c r="AG301" s="47"/>
      <c r="AH301" s="47"/>
      <c r="AI301" s="47"/>
      <c r="AJ301" s="369"/>
      <c r="AK301" s="370"/>
      <c r="AL301" s="47" t="s">
        <v>98</v>
      </c>
      <c r="AM301" s="47" t="s">
        <v>98</v>
      </c>
      <c r="AN301" s="221"/>
      <c r="AO301" s="48">
        <v>26</v>
      </c>
      <c r="AP301" s="48"/>
      <c r="AQ301" s="48">
        <v>0</v>
      </c>
      <c r="AR301" s="48">
        <v>0</v>
      </c>
      <c r="AS301" s="48"/>
      <c r="AT301" s="48">
        <v>0</v>
      </c>
      <c r="AU301" s="48">
        <v>0</v>
      </c>
      <c r="AV301" s="48">
        <v>0</v>
      </c>
      <c r="AW301" s="48">
        <v>0</v>
      </c>
      <c r="AX301" s="48">
        <v>26</v>
      </c>
      <c r="AY301" s="48">
        <v>24</v>
      </c>
      <c r="AZ301" s="48">
        <v>24</v>
      </c>
      <c r="BA301" s="48">
        <v>74</v>
      </c>
      <c r="BB301" s="48">
        <v>0</v>
      </c>
      <c r="BC301" s="48">
        <v>26</v>
      </c>
      <c r="BD301" s="48">
        <v>0</v>
      </c>
      <c r="BE301" s="48">
        <v>0</v>
      </c>
      <c r="BF301" s="48">
        <v>0</v>
      </c>
      <c r="BG301" s="48">
        <v>0</v>
      </c>
      <c r="BH301" s="48">
        <v>0</v>
      </c>
      <c r="BI301" s="48">
        <v>0</v>
      </c>
      <c r="BJ301" s="48">
        <v>0</v>
      </c>
      <c r="BK301" s="48">
        <v>0</v>
      </c>
      <c r="BL301" s="48">
        <v>26</v>
      </c>
      <c r="BM301" s="48"/>
      <c r="BN301" s="48"/>
      <c r="BO301" s="48"/>
      <c r="BP301" s="48"/>
      <c r="BQ301" s="48"/>
      <c r="BR301" s="48"/>
      <c r="BS301" s="48"/>
      <c r="BT301" s="48">
        <v>0</v>
      </c>
      <c r="BU301" s="47" t="s">
        <v>1067</v>
      </c>
    </row>
    <row r="302" spans="1:73" x14ac:dyDescent="0.35">
      <c r="A302" s="47" t="s">
        <v>1034</v>
      </c>
      <c r="B302" s="47" t="s">
        <v>1035</v>
      </c>
      <c r="C302" s="47" t="s">
        <v>56</v>
      </c>
      <c r="D302" s="47" t="s">
        <v>1036</v>
      </c>
      <c r="E302" s="427">
        <v>6</v>
      </c>
      <c r="F302" s="427">
        <v>2026</v>
      </c>
      <c r="G302" s="47" t="s">
        <v>131</v>
      </c>
      <c r="H302" s="47" t="s">
        <v>58</v>
      </c>
      <c r="I302" s="47" t="s">
        <v>57</v>
      </c>
      <c r="J302" s="47" t="s">
        <v>98</v>
      </c>
      <c r="K302" s="47"/>
      <c r="L302" s="47" t="s">
        <v>98</v>
      </c>
      <c r="M302" s="47" t="s">
        <v>98</v>
      </c>
      <c r="N302" s="47" t="s">
        <v>98</v>
      </c>
      <c r="O302" s="369" t="s">
        <v>100</v>
      </c>
      <c r="P302" s="370"/>
      <c r="Q302" s="47" t="s">
        <v>98</v>
      </c>
      <c r="R302" s="47" t="s">
        <v>98</v>
      </c>
      <c r="S302" s="47"/>
      <c r="T302" s="47" t="s">
        <v>98</v>
      </c>
      <c r="U302" s="47"/>
      <c r="V302" s="369" t="s">
        <v>100</v>
      </c>
      <c r="W302" s="370" t="s">
        <v>108</v>
      </c>
      <c r="X302" s="47" t="s">
        <v>98</v>
      </c>
      <c r="Y302" s="47" t="s">
        <v>98</v>
      </c>
      <c r="Z302" s="47" t="s">
        <v>98</v>
      </c>
      <c r="AA302" s="47"/>
      <c r="AB302" s="47"/>
      <c r="AC302" s="369"/>
      <c r="AD302" s="370"/>
      <c r="AE302" s="47"/>
      <c r="AF302" s="47"/>
      <c r="AG302" s="47"/>
      <c r="AH302" s="47"/>
      <c r="AI302" s="47"/>
      <c r="AJ302" s="369"/>
      <c r="AK302" s="370"/>
      <c r="AL302" s="47" t="s">
        <v>98</v>
      </c>
      <c r="AM302" s="47" t="s">
        <v>98</v>
      </c>
      <c r="AN302" s="221"/>
      <c r="AO302" s="48">
        <v>32</v>
      </c>
      <c r="AP302" s="48"/>
      <c r="AQ302" s="48">
        <v>0</v>
      </c>
      <c r="AR302" s="48">
        <v>12</v>
      </c>
      <c r="AS302" s="48"/>
      <c r="AT302" s="48">
        <v>0</v>
      </c>
      <c r="AU302" s="48">
        <v>0</v>
      </c>
      <c r="AV302" s="48">
        <v>0</v>
      </c>
      <c r="AW302" s="48">
        <v>0</v>
      </c>
      <c r="AX302" s="48">
        <v>44</v>
      </c>
      <c r="AY302" s="48">
        <v>64</v>
      </c>
      <c r="AZ302" s="48">
        <v>38</v>
      </c>
      <c r="BA302" s="48">
        <v>146</v>
      </c>
      <c r="BB302" s="48">
        <v>0</v>
      </c>
      <c r="BC302" s="48">
        <v>32</v>
      </c>
      <c r="BD302" s="48">
        <v>0</v>
      </c>
      <c r="BE302" s="48">
        <v>12</v>
      </c>
      <c r="BF302" s="48">
        <v>0</v>
      </c>
      <c r="BG302" s="48">
        <v>0</v>
      </c>
      <c r="BH302" s="48">
        <v>0</v>
      </c>
      <c r="BI302" s="48">
        <v>0</v>
      </c>
      <c r="BJ302" s="48">
        <v>0</v>
      </c>
      <c r="BK302" s="48">
        <v>0</v>
      </c>
      <c r="BL302" s="48">
        <v>44</v>
      </c>
      <c r="BM302" s="48"/>
      <c r="BN302" s="48"/>
      <c r="BO302" s="48">
        <v>1</v>
      </c>
      <c r="BP302" s="48">
        <v>1</v>
      </c>
      <c r="BQ302" s="48"/>
      <c r="BR302" s="48"/>
      <c r="BS302" s="48"/>
      <c r="BT302" s="48">
        <v>0</v>
      </c>
      <c r="BU302" s="47" t="s">
        <v>870</v>
      </c>
    </row>
    <row r="303" spans="1:73" x14ac:dyDescent="0.35">
      <c r="A303" s="47" t="s">
        <v>1072</v>
      </c>
      <c r="B303" s="47" t="s">
        <v>1073</v>
      </c>
      <c r="C303" s="47" t="s">
        <v>56</v>
      </c>
      <c r="D303" s="47" t="s">
        <v>1074</v>
      </c>
      <c r="E303" s="427">
        <v>6</v>
      </c>
      <c r="F303" s="427">
        <v>2026</v>
      </c>
      <c r="G303" s="47" t="s">
        <v>131</v>
      </c>
      <c r="H303" s="47" t="s">
        <v>58</v>
      </c>
      <c r="I303" s="47" t="s">
        <v>57</v>
      </c>
      <c r="J303" s="47" t="s">
        <v>98</v>
      </c>
      <c r="K303" s="47"/>
      <c r="L303" s="47"/>
      <c r="M303" s="47"/>
      <c r="N303" s="47" t="s">
        <v>98</v>
      </c>
      <c r="O303" s="369" t="s">
        <v>100</v>
      </c>
      <c r="P303" s="370"/>
      <c r="Q303" s="47" t="s">
        <v>98</v>
      </c>
      <c r="R303" s="47" t="s">
        <v>98</v>
      </c>
      <c r="S303" s="47" t="s">
        <v>98</v>
      </c>
      <c r="T303" s="47" t="s">
        <v>98</v>
      </c>
      <c r="U303" s="47"/>
      <c r="V303" s="369" t="s">
        <v>100</v>
      </c>
      <c r="W303" s="370" t="s">
        <v>108</v>
      </c>
      <c r="X303" s="47" t="s">
        <v>98</v>
      </c>
      <c r="Y303" s="47"/>
      <c r="Z303" s="47"/>
      <c r="AA303" s="47"/>
      <c r="AB303" s="47"/>
      <c r="AC303" s="369"/>
      <c r="AD303" s="370"/>
      <c r="AE303" s="47"/>
      <c r="AF303" s="47" t="s">
        <v>98</v>
      </c>
      <c r="AG303" s="47" t="s">
        <v>98</v>
      </c>
      <c r="AH303" s="47"/>
      <c r="AI303" s="47"/>
      <c r="AJ303" s="369"/>
      <c r="AK303" s="370"/>
      <c r="AL303" s="47" t="s">
        <v>98</v>
      </c>
      <c r="AM303" s="47" t="s">
        <v>98</v>
      </c>
      <c r="AN303" s="221"/>
      <c r="AO303" s="48">
        <v>30</v>
      </c>
      <c r="AP303" s="48"/>
      <c r="AQ303" s="48">
        <v>0</v>
      </c>
      <c r="AR303" s="48">
        <v>12</v>
      </c>
      <c r="AS303" s="48"/>
      <c r="AT303" s="48">
        <v>0</v>
      </c>
      <c r="AU303" s="48">
        <v>0</v>
      </c>
      <c r="AV303" s="48">
        <v>0</v>
      </c>
      <c r="AW303" s="48">
        <v>0</v>
      </c>
      <c r="AX303" s="48">
        <v>42</v>
      </c>
      <c r="AY303" s="48">
        <v>42</v>
      </c>
      <c r="AZ303" s="48">
        <v>30</v>
      </c>
      <c r="BA303" s="48">
        <v>114</v>
      </c>
      <c r="BB303" s="48">
        <v>0</v>
      </c>
      <c r="BC303" s="48">
        <v>30</v>
      </c>
      <c r="BD303" s="48">
        <v>0</v>
      </c>
      <c r="BE303" s="48">
        <v>12</v>
      </c>
      <c r="BF303" s="48">
        <v>0</v>
      </c>
      <c r="BG303" s="48">
        <v>0</v>
      </c>
      <c r="BH303" s="48">
        <v>0</v>
      </c>
      <c r="BI303" s="48">
        <v>0</v>
      </c>
      <c r="BJ303" s="48">
        <v>0</v>
      </c>
      <c r="BK303" s="48">
        <v>0</v>
      </c>
      <c r="BL303" s="48">
        <v>42</v>
      </c>
      <c r="BM303" s="48"/>
      <c r="BN303" s="48"/>
      <c r="BO303" s="48">
        <v>1</v>
      </c>
      <c r="BP303" s="48">
        <v>1</v>
      </c>
      <c r="BQ303" s="48"/>
      <c r="BR303" s="48"/>
      <c r="BS303" s="48"/>
      <c r="BT303" s="48">
        <v>0</v>
      </c>
      <c r="BU303" s="47" t="s">
        <v>870</v>
      </c>
    </row>
    <row r="304" spans="1:73" x14ac:dyDescent="0.35">
      <c r="A304" s="47" t="s">
        <v>1075</v>
      </c>
      <c r="B304" s="47" t="s">
        <v>1076</v>
      </c>
      <c r="C304" s="47" t="s">
        <v>56</v>
      </c>
      <c r="D304" s="47" t="s">
        <v>1077</v>
      </c>
      <c r="E304" s="427">
        <v>6</v>
      </c>
      <c r="F304" s="427">
        <v>2026</v>
      </c>
      <c r="G304" s="47" t="s">
        <v>131</v>
      </c>
      <c r="H304" s="47" t="s">
        <v>58</v>
      </c>
      <c r="I304" s="47" t="s">
        <v>64</v>
      </c>
      <c r="J304" s="47"/>
      <c r="K304" s="47" t="s">
        <v>98</v>
      </c>
      <c r="L304" s="47" t="s">
        <v>98</v>
      </c>
      <c r="M304" s="47"/>
      <c r="N304" s="47" t="s">
        <v>98</v>
      </c>
      <c r="O304" s="369"/>
      <c r="P304" s="370" t="s">
        <v>108</v>
      </c>
      <c r="Q304" s="47" t="s">
        <v>98</v>
      </c>
      <c r="R304" s="47" t="s">
        <v>98</v>
      </c>
      <c r="S304" s="47" t="s">
        <v>98</v>
      </c>
      <c r="T304" s="47" t="s">
        <v>98</v>
      </c>
      <c r="U304" s="47" t="s">
        <v>100</v>
      </c>
      <c r="V304" s="369"/>
      <c r="W304" s="370"/>
      <c r="X304" s="47"/>
      <c r="Y304" s="47" t="s">
        <v>98</v>
      </c>
      <c r="Z304" s="47" t="s">
        <v>98</v>
      </c>
      <c r="AA304" s="47" t="s">
        <v>98</v>
      </c>
      <c r="AB304" s="47"/>
      <c r="AC304" s="369" t="s">
        <v>100</v>
      </c>
      <c r="AD304" s="370"/>
      <c r="AE304" s="47" t="s">
        <v>98</v>
      </c>
      <c r="AF304" s="47" t="s">
        <v>98</v>
      </c>
      <c r="AG304" s="47" t="s">
        <v>98</v>
      </c>
      <c r="AH304" s="47" t="s">
        <v>98</v>
      </c>
      <c r="AI304" s="47" t="s">
        <v>100</v>
      </c>
      <c r="AJ304" s="369" t="s">
        <v>108</v>
      </c>
      <c r="AK304" s="370"/>
      <c r="AL304" s="47"/>
      <c r="AM304" s="47"/>
      <c r="AN304" s="221"/>
      <c r="AO304" s="48">
        <v>40</v>
      </c>
      <c r="AP304" s="48"/>
      <c r="AQ304" s="48">
        <v>0</v>
      </c>
      <c r="AR304" s="48">
        <v>16</v>
      </c>
      <c r="AS304" s="48"/>
      <c r="AT304" s="48">
        <v>8</v>
      </c>
      <c r="AU304" s="48">
        <v>0</v>
      </c>
      <c r="AV304" s="48">
        <v>0</v>
      </c>
      <c r="AW304" s="48">
        <v>0</v>
      </c>
      <c r="AX304" s="48">
        <v>64</v>
      </c>
      <c r="AY304" s="48">
        <v>52</v>
      </c>
      <c r="AZ304" s="48">
        <v>38</v>
      </c>
      <c r="BA304" s="48">
        <v>154</v>
      </c>
      <c r="BB304" s="48">
        <v>0</v>
      </c>
      <c r="BC304" s="48">
        <v>40</v>
      </c>
      <c r="BD304" s="48">
        <v>0</v>
      </c>
      <c r="BE304" s="48">
        <v>16</v>
      </c>
      <c r="BF304" s="48">
        <v>0</v>
      </c>
      <c r="BG304" s="48">
        <v>0</v>
      </c>
      <c r="BH304" s="48">
        <v>8</v>
      </c>
      <c r="BI304" s="48">
        <v>0</v>
      </c>
      <c r="BJ304" s="48">
        <v>0</v>
      </c>
      <c r="BK304" s="48">
        <v>0</v>
      </c>
      <c r="BL304" s="48">
        <v>64</v>
      </c>
      <c r="BM304" s="48"/>
      <c r="BN304" s="48"/>
      <c r="BO304" s="48">
        <v>3</v>
      </c>
      <c r="BP304" s="48">
        <v>2</v>
      </c>
      <c r="BQ304" s="48"/>
      <c r="BR304" s="48"/>
      <c r="BS304" s="48"/>
      <c r="BT304" s="48">
        <v>0</v>
      </c>
      <c r="BU304" s="47" t="s">
        <v>870</v>
      </c>
    </row>
    <row r="305" spans="1:73" x14ac:dyDescent="0.35">
      <c r="A305" s="47" t="s">
        <v>1079</v>
      </c>
      <c r="B305" s="47" t="s">
        <v>1080</v>
      </c>
      <c r="C305" s="47" t="s">
        <v>56</v>
      </c>
      <c r="D305" s="47" t="s">
        <v>1081</v>
      </c>
      <c r="E305" s="427">
        <v>6</v>
      </c>
      <c r="F305" s="427">
        <v>2026</v>
      </c>
      <c r="G305" s="47" t="s">
        <v>131</v>
      </c>
      <c r="H305" s="47" t="s">
        <v>58</v>
      </c>
      <c r="I305" s="47" t="s">
        <v>59</v>
      </c>
      <c r="J305" s="47"/>
      <c r="K305" s="47"/>
      <c r="L305" s="47" t="s">
        <v>98</v>
      </c>
      <c r="M305" s="47" t="s">
        <v>98</v>
      </c>
      <c r="N305" s="47" t="s">
        <v>98</v>
      </c>
      <c r="O305" s="369"/>
      <c r="P305" s="370"/>
      <c r="Q305" s="47" t="s">
        <v>98</v>
      </c>
      <c r="R305" s="47" t="s">
        <v>98</v>
      </c>
      <c r="S305" s="47"/>
      <c r="T305" s="47"/>
      <c r="U305" s="47"/>
      <c r="V305" s="369" t="s">
        <v>100</v>
      </c>
      <c r="W305" s="370"/>
      <c r="X305" s="47" t="s">
        <v>98</v>
      </c>
      <c r="Y305" s="47" t="s">
        <v>98</v>
      </c>
      <c r="Z305" s="47" t="s">
        <v>98</v>
      </c>
      <c r="AA305" s="47" t="s">
        <v>98</v>
      </c>
      <c r="AB305" s="47"/>
      <c r="AC305" s="369"/>
      <c r="AD305" s="370"/>
      <c r="AE305" s="47" t="s">
        <v>98</v>
      </c>
      <c r="AF305" s="47" t="s">
        <v>98</v>
      </c>
      <c r="AG305" s="47" t="s">
        <v>98</v>
      </c>
      <c r="AH305" s="47"/>
      <c r="AI305" s="47" t="s">
        <v>98</v>
      </c>
      <c r="AJ305" s="369" t="s">
        <v>100</v>
      </c>
      <c r="AK305" s="370"/>
      <c r="AL305" s="47" t="s">
        <v>98</v>
      </c>
      <c r="AM305" s="47"/>
      <c r="AN305" s="221"/>
      <c r="AO305" s="48">
        <v>36</v>
      </c>
      <c r="AP305" s="48"/>
      <c r="AQ305" s="48">
        <v>0</v>
      </c>
      <c r="AR305" s="48">
        <v>0</v>
      </c>
      <c r="AS305" s="48"/>
      <c r="AT305" s="48">
        <v>0</v>
      </c>
      <c r="AU305" s="48">
        <v>0</v>
      </c>
      <c r="AV305" s="48">
        <v>0</v>
      </c>
      <c r="AW305" s="48">
        <v>0</v>
      </c>
      <c r="AX305" s="48">
        <v>36</v>
      </c>
      <c r="AY305" s="48">
        <v>62</v>
      </c>
      <c r="AZ305" s="48">
        <v>32</v>
      </c>
      <c r="BA305" s="48">
        <v>130</v>
      </c>
      <c r="BB305" s="48">
        <v>0</v>
      </c>
      <c r="BC305" s="48">
        <v>36</v>
      </c>
      <c r="BD305" s="48">
        <v>0</v>
      </c>
      <c r="BE305" s="48">
        <v>0</v>
      </c>
      <c r="BF305" s="48">
        <v>0</v>
      </c>
      <c r="BG305" s="48">
        <v>0</v>
      </c>
      <c r="BH305" s="48">
        <v>0</v>
      </c>
      <c r="BI305" s="48">
        <v>0</v>
      </c>
      <c r="BJ305" s="48">
        <v>0</v>
      </c>
      <c r="BK305" s="48">
        <v>0</v>
      </c>
      <c r="BL305" s="48">
        <v>36</v>
      </c>
      <c r="BM305" s="48"/>
      <c r="BN305" s="48"/>
      <c r="BO305" s="48"/>
      <c r="BP305" s="48"/>
      <c r="BQ305" s="48"/>
      <c r="BR305" s="48"/>
      <c r="BS305" s="48"/>
      <c r="BT305" s="48">
        <v>0</v>
      </c>
      <c r="BU305" s="47" t="s">
        <v>870</v>
      </c>
    </row>
    <row r="306" spans="1:73" x14ac:dyDescent="0.35">
      <c r="A306" s="47" t="s">
        <v>1082</v>
      </c>
      <c r="B306" s="47" t="s">
        <v>1083</v>
      </c>
      <c r="C306" s="47" t="s">
        <v>56</v>
      </c>
      <c r="D306" s="47" t="s">
        <v>1084</v>
      </c>
      <c r="E306" s="427">
        <v>6</v>
      </c>
      <c r="F306" s="427">
        <v>2026</v>
      </c>
      <c r="G306" s="47" t="s">
        <v>131</v>
      </c>
      <c r="H306" s="47" t="s">
        <v>58</v>
      </c>
      <c r="I306" s="47" t="s">
        <v>59</v>
      </c>
      <c r="J306" s="47"/>
      <c r="K306" s="47"/>
      <c r="L306" s="47" t="s">
        <v>98</v>
      </c>
      <c r="M306" s="47" t="s">
        <v>98</v>
      </c>
      <c r="N306" s="47"/>
      <c r="O306" s="369" t="s">
        <v>98</v>
      </c>
      <c r="P306" s="370"/>
      <c r="Q306" s="47"/>
      <c r="R306" s="47" t="s">
        <v>98</v>
      </c>
      <c r="S306" s="47"/>
      <c r="T306" s="47"/>
      <c r="U306" s="47"/>
      <c r="V306" s="369" t="s">
        <v>100</v>
      </c>
      <c r="W306" s="370"/>
      <c r="X306" s="47"/>
      <c r="Y306" s="47" t="s">
        <v>98</v>
      </c>
      <c r="Z306" s="47" t="s">
        <v>98</v>
      </c>
      <c r="AA306" s="47" t="s">
        <v>98</v>
      </c>
      <c r="AB306" s="47"/>
      <c r="AC306" s="369"/>
      <c r="AD306" s="370"/>
      <c r="AE306" s="47"/>
      <c r="AF306" s="47"/>
      <c r="AG306" s="47" t="s">
        <v>98</v>
      </c>
      <c r="AH306" s="47"/>
      <c r="AI306" s="47"/>
      <c r="AJ306" s="369"/>
      <c r="AK306" s="370"/>
      <c r="AL306" s="47" t="s">
        <v>98</v>
      </c>
      <c r="AM306" s="47"/>
      <c r="AN306" s="221"/>
      <c r="AO306" s="48">
        <v>22</v>
      </c>
      <c r="AP306" s="48"/>
      <c r="AQ306" s="48">
        <v>0</v>
      </c>
      <c r="AR306" s="48">
        <v>0</v>
      </c>
      <c r="AS306" s="48"/>
      <c r="AT306" s="48">
        <v>0</v>
      </c>
      <c r="AU306" s="48">
        <v>0</v>
      </c>
      <c r="AV306" s="48">
        <v>0</v>
      </c>
      <c r="AW306" s="48">
        <v>0</v>
      </c>
      <c r="AX306" s="48">
        <v>22</v>
      </c>
      <c r="AY306" s="48">
        <v>60</v>
      </c>
      <c r="AZ306" s="48">
        <v>32</v>
      </c>
      <c r="BA306" s="48">
        <v>114</v>
      </c>
      <c r="BB306" s="48">
        <v>0</v>
      </c>
      <c r="BC306" s="48">
        <v>22</v>
      </c>
      <c r="BD306" s="48">
        <v>0</v>
      </c>
      <c r="BE306" s="48">
        <v>0</v>
      </c>
      <c r="BF306" s="48">
        <v>0</v>
      </c>
      <c r="BG306" s="48">
        <v>0</v>
      </c>
      <c r="BH306" s="48">
        <v>0</v>
      </c>
      <c r="BI306" s="48">
        <v>0</v>
      </c>
      <c r="BJ306" s="48">
        <v>0</v>
      </c>
      <c r="BK306" s="48">
        <v>0</v>
      </c>
      <c r="BL306" s="48">
        <v>22</v>
      </c>
      <c r="BM306" s="48"/>
      <c r="BN306" s="48"/>
      <c r="BO306" s="48"/>
      <c r="BP306" s="48"/>
      <c r="BQ306" s="48"/>
      <c r="BR306" s="48"/>
      <c r="BS306" s="48"/>
      <c r="BT306" s="48">
        <v>0</v>
      </c>
      <c r="BU306" s="47" t="s">
        <v>870</v>
      </c>
    </row>
    <row r="307" spans="1:73" x14ac:dyDescent="0.35">
      <c r="A307" s="47" t="s">
        <v>1085</v>
      </c>
      <c r="B307" s="47" t="s">
        <v>1086</v>
      </c>
      <c r="C307" s="47" t="s">
        <v>56</v>
      </c>
      <c r="D307" s="47" t="s">
        <v>1087</v>
      </c>
      <c r="E307" s="427">
        <v>6</v>
      </c>
      <c r="F307" s="427">
        <v>2026</v>
      </c>
      <c r="G307" s="47" t="s">
        <v>131</v>
      </c>
      <c r="H307" s="47" t="s">
        <v>58</v>
      </c>
      <c r="I307" s="47" t="s">
        <v>59</v>
      </c>
      <c r="J307" s="47"/>
      <c r="K307" s="47"/>
      <c r="L307" s="47" t="s">
        <v>98</v>
      </c>
      <c r="M307" s="47" t="s">
        <v>98</v>
      </c>
      <c r="N307" s="47"/>
      <c r="O307" s="369" t="s">
        <v>100</v>
      </c>
      <c r="P307" s="370"/>
      <c r="Q307" s="47" t="s">
        <v>98</v>
      </c>
      <c r="R307" s="47" t="s">
        <v>98</v>
      </c>
      <c r="S307" s="47" t="s">
        <v>98</v>
      </c>
      <c r="T307" s="47" t="s">
        <v>98</v>
      </c>
      <c r="U307" s="47" t="s">
        <v>100</v>
      </c>
      <c r="V307" s="369" t="s">
        <v>108</v>
      </c>
      <c r="W307" s="370"/>
      <c r="X307" s="47" t="s">
        <v>98</v>
      </c>
      <c r="Y307" s="47"/>
      <c r="Z307" s="47"/>
      <c r="AA307" s="47" t="s">
        <v>98</v>
      </c>
      <c r="AB307" s="47"/>
      <c r="AC307" s="369"/>
      <c r="AD307" s="370"/>
      <c r="AE307" s="47" t="s">
        <v>98</v>
      </c>
      <c r="AF307" s="47"/>
      <c r="AG307" s="47" t="s">
        <v>98</v>
      </c>
      <c r="AH307" s="47" t="s">
        <v>98</v>
      </c>
      <c r="AI307" s="47" t="s">
        <v>100</v>
      </c>
      <c r="AJ307" s="369" t="s">
        <v>108</v>
      </c>
      <c r="AK307" s="370"/>
      <c r="AL307" s="47" t="s">
        <v>98</v>
      </c>
      <c r="AM307" s="47" t="s">
        <v>1519</v>
      </c>
      <c r="AN307" s="221"/>
      <c r="AO307" s="430">
        <v>37.25</v>
      </c>
      <c r="AP307" s="48"/>
      <c r="AQ307" s="48">
        <v>0</v>
      </c>
      <c r="AR307" s="48">
        <v>8</v>
      </c>
      <c r="AS307" s="48"/>
      <c r="AT307" s="48">
        <v>16</v>
      </c>
      <c r="AU307" s="48">
        <v>0</v>
      </c>
      <c r="AV307" s="48">
        <v>0</v>
      </c>
      <c r="AW307" s="48">
        <v>0</v>
      </c>
      <c r="AX307" s="430">
        <v>61.25</v>
      </c>
      <c r="AY307" s="48">
        <v>64</v>
      </c>
      <c r="AZ307" s="48">
        <v>38</v>
      </c>
      <c r="BA307" s="430">
        <v>163.25</v>
      </c>
      <c r="BB307" s="48">
        <v>0</v>
      </c>
      <c r="BC307" s="430">
        <v>37.25</v>
      </c>
      <c r="BD307" s="48">
        <v>0</v>
      </c>
      <c r="BE307" s="48">
        <v>8</v>
      </c>
      <c r="BF307" s="48">
        <v>0</v>
      </c>
      <c r="BG307" s="48">
        <v>0</v>
      </c>
      <c r="BH307" s="48">
        <v>16</v>
      </c>
      <c r="BI307" s="48">
        <v>0</v>
      </c>
      <c r="BJ307" s="48">
        <v>0</v>
      </c>
      <c r="BK307" s="48">
        <v>0</v>
      </c>
      <c r="BL307" s="430">
        <v>61.25</v>
      </c>
      <c r="BM307" s="48"/>
      <c r="BN307" s="48"/>
      <c r="BO307" s="48">
        <v>4</v>
      </c>
      <c r="BP307" s="48">
        <v>2</v>
      </c>
      <c r="BQ307" s="48"/>
      <c r="BR307" s="48"/>
      <c r="BS307" s="48"/>
      <c r="BT307" s="48">
        <v>0</v>
      </c>
      <c r="BU307" s="47" t="s">
        <v>870</v>
      </c>
    </row>
    <row r="308" spans="1:73" x14ac:dyDescent="0.35">
      <c r="A308" s="47" t="s">
        <v>1088</v>
      </c>
      <c r="B308" s="47" t="s">
        <v>1089</v>
      </c>
      <c r="C308" s="47" t="s">
        <v>56</v>
      </c>
      <c r="D308" s="47" t="s">
        <v>1090</v>
      </c>
      <c r="E308" s="427">
        <v>6</v>
      </c>
      <c r="F308" s="427">
        <v>2026</v>
      </c>
      <c r="G308" s="47" t="s">
        <v>131</v>
      </c>
      <c r="H308" s="47" t="s">
        <v>58</v>
      </c>
      <c r="I308" s="47" t="s">
        <v>59</v>
      </c>
      <c r="J308" s="47" t="s">
        <v>98</v>
      </c>
      <c r="K308" s="47" t="s">
        <v>98</v>
      </c>
      <c r="L308" s="47" t="s">
        <v>98</v>
      </c>
      <c r="M308" s="47"/>
      <c r="N308" s="47" t="s">
        <v>98</v>
      </c>
      <c r="O308" s="369" t="s">
        <v>100</v>
      </c>
      <c r="P308" s="370"/>
      <c r="Q308" s="47"/>
      <c r="R308" s="47" t="s">
        <v>98</v>
      </c>
      <c r="S308" s="47" t="s">
        <v>98</v>
      </c>
      <c r="T308" s="47" t="s">
        <v>98</v>
      </c>
      <c r="U308" s="47" t="s">
        <v>98</v>
      </c>
      <c r="V308" s="369" t="s">
        <v>100</v>
      </c>
      <c r="W308" s="370"/>
      <c r="X308" s="47" t="s">
        <v>98</v>
      </c>
      <c r="Y308" s="47" t="s">
        <v>98</v>
      </c>
      <c r="Z308" s="47" t="s">
        <v>98</v>
      </c>
      <c r="AA308" s="47"/>
      <c r="AB308" s="47"/>
      <c r="AC308" s="369" t="s">
        <v>100</v>
      </c>
      <c r="AD308" s="370"/>
      <c r="AE308" s="47"/>
      <c r="AF308" s="47" t="s">
        <v>98</v>
      </c>
      <c r="AG308" s="47" t="s">
        <v>98</v>
      </c>
      <c r="AH308" s="47" t="s">
        <v>98</v>
      </c>
      <c r="AI308" s="47" t="s">
        <v>98</v>
      </c>
      <c r="AJ308" s="369" t="s">
        <v>100</v>
      </c>
      <c r="AK308" s="370"/>
      <c r="AL308" s="47" t="s">
        <v>98</v>
      </c>
      <c r="AM308" s="47" t="s">
        <v>98</v>
      </c>
      <c r="AN308" s="221"/>
      <c r="AO308" s="48">
        <v>50</v>
      </c>
      <c r="AP308" s="48"/>
      <c r="AQ308" s="48">
        <v>0</v>
      </c>
      <c r="AR308" s="48">
        <v>0</v>
      </c>
      <c r="AS308" s="48"/>
      <c r="AT308" s="48">
        <v>0</v>
      </c>
      <c r="AU308" s="48">
        <v>0</v>
      </c>
      <c r="AV308" s="48">
        <v>0</v>
      </c>
      <c r="AW308" s="48">
        <v>0</v>
      </c>
      <c r="AX308" s="48">
        <v>50</v>
      </c>
      <c r="AY308" s="48">
        <v>30</v>
      </c>
      <c r="AZ308" s="48">
        <v>40</v>
      </c>
      <c r="BA308" s="48">
        <v>120</v>
      </c>
      <c r="BB308" s="48">
        <v>0</v>
      </c>
      <c r="BC308" s="48">
        <v>50</v>
      </c>
      <c r="BD308" s="48">
        <v>0</v>
      </c>
      <c r="BE308" s="48">
        <v>0</v>
      </c>
      <c r="BF308" s="48">
        <v>0</v>
      </c>
      <c r="BG308" s="48">
        <v>0</v>
      </c>
      <c r="BH308" s="48">
        <v>0</v>
      </c>
      <c r="BI308" s="48">
        <v>0</v>
      </c>
      <c r="BJ308" s="48">
        <v>0</v>
      </c>
      <c r="BK308" s="48">
        <v>0</v>
      </c>
      <c r="BL308" s="48">
        <v>50</v>
      </c>
      <c r="BM308" s="48"/>
      <c r="BN308" s="48"/>
      <c r="BO308" s="48"/>
      <c r="BP308" s="48"/>
      <c r="BQ308" s="48"/>
      <c r="BR308" s="48"/>
      <c r="BS308" s="48"/>
      <c r="BT308" s="48">
        <v>0</v>
      </c>
      <c r="BU308" s="47" t="s">
        <v>1068</v>
      </c>
    </row>
    <row r="309" spans="1:73" x14ac:dyDescent="0.35">
      <c r="A309" s="47" t="s">
        <v>1091</v>
      </c>
      <c r="B309" s="47" t="s">
        <v>1092</v>
      </c>
      <c r="C309" s="47" t="s">
        <v>56</v>
      </c>
      <c r="D309" s="47" t="s">
        <v>1093</v>
      </c>
      <c r="E309" s="427">
        <v>6</v>
      </c>
      <c r="F309" s="427">
        <v>2026</v>
      </c>
      <c r="G309" s="47" t="s">
        <v>131</v>
      </c>
      <c r="H309" s="47" t="s">
        <v>58</v>
      </c>
      <c r="I309" s="47" t="s">
        <v>59</v>
      </c>
      <c r="J309" s="47"/>
      <c r="K309" s="47"/>
      <c r="L309" s="47"/>
      <c r="M309" s="47"/>
      <c r="N309" s="47"/>
      <c r="O309" s="369"/>
      <c r="P309" s="370"/>
      <c r="Q309" s="47" t="s">
        <v>98</v>
      </c>
      <c r="R309" s="47" t="s">
        <v>98</v>
      </c>
      <c r="S309" s="47" t="s">
        <v>98</v>
      </c>
      <c r="T309" s="47" t="s">
        <v>98</v>
      </c>
      <c r="U309" s="47" t="s">
        <v>100</v>
      </c>
      <c r="V309" s="369" t="s">
        <v>108</v>
      </c>
      <c r="W309" s="370"/>
      <c r="X309" s="47"/>
      <c r="Y309" s="47"/>
      <c r="Z309" s="47"/>
      <c r="AA309" s="47"/>
      <c r="AB309" s="47"/>
      <c r="AC309" s="369" t="s">
        <v>104</v>
      </c>
      <c r="AD309" s="370"/>
      <c r="AE309" s="47"/>
      <c r="AF309" s="47" t="s">
        <v>98</v>
      </c>
      <c r="AG309" s="47" t="s">
        <v>98</v>
      </c>
      <c r="AH309" s="47" t="s">
        <v>98</v>
      </c>
      <c r="AI309" s="47"/>
      <c r="AJ309" s="369"/>
      <c r="AK309" s="370"/>
      <c r="AL309" s="47"/>
      <c r="AM309" s="47" t="s">
        <v>98</v>
      </c>
      <c r="AN309" s="221"/>
      <c r="AO309" s="48">
        <v>20</v>
      </c>
      <c r="AP309" s="48"/>
      <c r="AQ309" s="48">
        <v>0</v>
      </c>
      <c r="AR309" s="48">
        <v>12</v>
      </c>
      <c r="AS309" s="48"/>
      <c r="AT309" s="48">
        <v>8</v>
      </c>
      <c r="AU309" s="48">
        <v>0</v>
      </c>
      <c r="AV309" s="48">
        <v>0</v>
      </c>
      <c r="AW309" s="48">
        <v>0</v>
      </c>
      <c r="AX309" s="48">
        <v>40</v>
      </c>
      <c r="AY309" s="48">
        <v>34</v>
      </c>
      <c r="AZ309" s="48">
        <v>20</v>
      </c>
      <c r="BA309" s="48">
        <v>94</v>
      </c>
      <c r="BB309" s="48">
        <v>0</v>
      </c>
      <c r="BC309" s="48">
        <v>20</v>
      </c>
      <c r="BD309" s="48">
        <v>0</v>
      </c>
      <c r="BE309" s="48">
        <v>12</v>
      </c>
      <c r="BF309" s="48">
        <v>0</v>
      </c>
      <c r="BG309" s="48">
        <v>0</v>
      </c>
      <c r="BH309" s="48">
        <v>8</v>
      </c>
      <c r="BI309" s="48">
        <v>0</v>
      </c>
      <c r="BJ309" s="48">
        <v>0</v>
      </c>
      <c r="BK309" s="48">
        <v>0</v>
      </c>
      <c r="BL309" s="48">
        <v>40</v>
      </c>
      <c r="BM309" s="48"/>
      <c r="BN309" s="48"/>
      <c r="BO309" s="48">
        <v>2</v>
      </c>
      <c r="BP309" s="48">
        <v>2</v>
      </c>
      <c r="BQ309" s="48"/>
      <c r="BR309" s="48"/>
      <c r="BS309" s="48"/>
      <c r="BT309" s="48">
        <v>0</v>
      </c>
      <c r="BU309" s="47" t="s">
        <v>1068</v>
      </c>
    </row>
    <row r="310" spans="1:73" x14ac:dyDescent="0.35">
      <c r="A310" s="47" t="s">
        <v>1094</v>
      </c>
      <c r="B310" s="47" t="s">
        <v>1095</v>
      </c>
      <c r="C310" s="47" t="s">
        <v>56</v>
      </c>
      <c r="D310" s="47" t="s">
        <v>1096</v>
      </c>
      <c r="E310" s="427">
        <v>6</v>
      </c>
      <c r="F310" s="427">
        <v>2026</v>
      </c>
      <c r="G310" s="47" t="s">
        <v>131</v>
      </c>
      <c r="H310" s="47" t="s">
        <v>58</v>
      </c>
      <c r="I310" s="47" t="s">
        <v>59</v>
      </c>
      <c r="J310" s="47"/>
      <c r="K310" s="47" t="s">
        <v>1060</v>
      </c>
      <c r="L310" s="47" t="s">
        <v>98</v>
      </c>
      <c r="M310" s="47" t="s">
        <v>98</v>
      </c>
      <c r="N310" s="47"/>
      <c r="O310" s="369"/>
      <c r="P310" s="370"/>
      <c r="Q310" s="47"/>
      <c r="R310" s="47"/>
      <c r="S310" s="47"/>
      <c r="T310" s="47"/>
      <c r="U310" s="47"/>
      <c r="V310" s="369"/>
      <c r="W310" s="370"/>
      <c r="X310" s="47"/>
      <c r="Y310" s="47"/>
      <c r="Z310" s="47"/>
      <c r="AA310" s="47"/>
      <c r="AB310" s="47"/>
      <c r="AC310" s="369"/>
      <c r="AD310" s="370"/>
      <c r="AE310" s="47"/>
      <c r="AF310" s="47"/>
      <c r="AG310" s="47"/>
      <c r="AH310" s="47"/>
      <c r="AI310" s="47"/>
      <c r="AJ310" s="369"/>
      <c r="AK310" s="370"/>
      <c r="AL310" s="47"/>
      <c r="AM310" s="47"/>
      <c r="AN310" s="221"/>
      <c r="AO310" s="430">
        <v>5.75</v>
      </c>
      <c r="AP310" s="48"/>
      <c r="AQ310" s="48">
        <v>0</v>
      </c>
      <c r="AR310" s="48">
        <v>0</v>
      </c>
      <c r="AS310" s="48"/>
      <c r="AT310" s="48">
        <v>0</v>
      </c>
      <c r="AU310" s="48">
        <v>0</v>
      </c>
      <c r="AV310" s="48">
        <v>0</v>
      </c>
      <c r="AW310" s="48">
        <v>0</v>
      </c>
      <c r="AX310" s="430">
        <v>5.75</v>
      </c>
      <c r="AY310" s="48">
        <v>42</v>
      </c>
      <c r="AZ310" s="48">
        <v>36</v>
      </c>
      <c r="BA310" s="430">
        <v>83.75</v>
      </c>
      <c r="BB310" s="48">
        <v>0</v>
      </c>
      <c r="BC310" s="430">
        <v>5.75</v>
      </c>
      <c r="BD310" s="48">
        <v>0</v>
      </c>
      <c r="BE310" s="48">
        <v>0</v>
      </c>
      <c r="BF310" s="48">
        <v>0</v>
      </c>
      <c r="BG310" s="48">
        <v>0</v>
      </c>
      <c r="BH310" s="48">
        <v>0</v>
      </c>
      <c r="BI310" s="48">
        <v>0</v>
      </c>
      <c r="BJ310" s="48">
        <v>0</v>
      </c>
      <c r="BK310" s="48">
        <v>0</v>
      </c>
      <c r="BL310" s="430">
        <v>5.75</v>
      </c>
      <c r="BM310" s="48"/>
      <c r="BN310" s="48"/>
      <c r="BO310" s="48"/>
      <c r="BP310" s="48"/>
      <c r="BQ310" s="48"/>
      <c r="BR310" s="48"/>
      <c r="BS310" s="48"/>
      <c r="BT310" s="48">
        <v>0</v>
      </c>
      <c r="BU310" s="47" t="s">
        <v>1068</v>
      </c>
    </row>
    <row r="311" spans="1:73" x14ac:dyDescent="0.35">
      <c r="A311" s="47" t="s">
        <v>1097</v>
      </c>
      <c r="B311" s="47" t="s">
        <v>1098</v>
      </c>
      <c r="C311" s="47" t="s">
        <v>56</v>
      </c>
      <c r="D311" s="47" t="s">
        <v>1099</v>
      </c>
      <c r="E311" s="427">
        <v>6</v>
      </c>
      <c r="F311" s="427">
        <v>2026</v>
      </c>
      <c r="G311" s="47" t="s">
        <v>131</v>
      </c>
      <c r="H311" s="47" t="s">
        <v>58</v>
      </c>
      <c r="I311" s="47" t="s">
        <v>1037</v>
      </c>
      <c r="J311" s="47" t="s">
        <v>98</v>
      </c>
      <c r="K311" s="47" t="s">
        <v>98</v>
      </c>
      <c r="L311" s="47" t="s">
        <v>98</v>
      </c>
      <c r="M311" s="47"/>
      <c r="N311" s="47" t="s">
        <v>98</v>
      </c>
      <c r="O311" s="369"/>
      <c r="P311" s="370"/>
      <c r="Q311" s="47" t="s">
        <v>98</v>
      </c>
      <c r="R311" s="47" t="s">
        <v>98</v>
      </c>
      <c r="S311" s="47" t="s">
        <v>98</v>
      </c>
      <c r="T311" s="47" t="s">
        <v>98</v>
      </c>
      <c r="U311" s="47" t="s">
        <v>100</v>
      </c>
      <c r="V311" s="369" t="s">
        <v>104</v>
      </c>
      <c r="W311" s="370"/>
      <c r="X311" s="47"/>
      <c r="Y311" s="47"/>
      <c r="Z311" s="47"/>
      <c r="AA311" s="47"/>
      <c r="AB311" s="47"/>
      <c r="AC311" s="369" t="s">
        <v>100</v>
      </c>
      <c r="AD311" s="370"/>
      <c r="AE311" s="47" t="s">
        <v>98</v>
      </c>
      <c r="AF311" s="47"/>
      <c r="AG311" s="47"/>
      <c r="AH311" s="47"/>
      <c r="AI311" s="47"/>
      <c r="AJ311" s="369"/>
      <c r="AK311" s="370"/>
      <c r="AL311" s="47" t="s">
        <v>98</v>
      </c>
      <c r="AM311" s="47" t="s">
        <v>98</v>
      </c>
      <c r="AN311" s="221"/>
      <c r="AO311" s="48">
        <v>30</v>
      </c>
      <c r="AP311" s="48"/>
      <c r="AQ311" s="48">
        <v>0</v>
      </c>
      <c r="AR311" s="48">
        <v>8</v>
      </c>
      <c r="AS311" s="48"/>
      <c r="AT311" s="48">
        <v>0</v>
      </c>
      <c r="AU311" s="48">
        <v>0</v>
      </c>
      <c r="AV311" s="48">
        <v>0</v>
      </c>
      <c r="AW311" s="48">
        <v>0</v>
      </c>
      <c r="AX311" s="48">
        <v>38</v>
      </c>
      <c r="AY311" s="48">
        <v>52</v>
      </c>
      <c r="AZ311" s="48">
        <v>38</v>
      </c>
      <c r="BA311" s="48">
        <v>128</v>
      </c>
      <c r="BB311" s="48">
        <v>0</v>
      </c>
      <c r="BC311" s="48">
        <v>30</v>
      </c>
      <c r="BD311" s="48">
        <v>0</v>
      </c>
      <c r="BE311" s="48">
        <v>8</v>
      </c>
      <c r="BF311" s="48">
        <v>0</v>
      </c>
      <c r="BG311" s="48">
        <v>0</v>
      </c>
      <c r="BH311" s="48">
        <v>0</v>
      </c>
      <c r="BI311" s="48">
        <v>0</v>
      </c>
      <c r="BJ311" s="48">
        <v>0</v>
      </c>
      <c r="BK311" s="48">
        <v>0</v>
      </c>
      <c r="BL311" s="48">
        <v>38</v>
      </c>
      <c r="BM311" s="48"/>
      <c r="BN311" s="48"/>
      <c r="BO311" s="48">
        <v>1</v>
      </c>
      <c r="BP311" s="48">
        <v>1</v>
      </c>
      <c r="BQ311" s="48"/>
      <c r="BR311" s="48"/>
      <c r="BS311" s="48"/>
      <c r="BT311" s="48">
        <v>0</v>
      </c>
      <c r="BU311" s="47" t="s">
        <v>1068</v>
      </c>
    </row>
    <row r="312" spans="1:73" x14ac:dyDescent="0.35">
      <c r="A312" s="47" t="s">
        <v>1100</v>
      </c>
      <c r="B312" s="47" t="s">
        <v>1101</v>
      </c>
      <c r="C312" s="47" t="s">
        <v>56</v>
      </c>
      <c r="D312" s="47" t="s">
        <v>1102</v>
      </c>
      <c r="E312" s="427">
        <v>6</v>
      </c>
      <c r="F312" s="427">
        <v>2026</v>
      </c>
      <c r="G312" s="47" t="s">
        <v>131</v>
      </c>
      <c r="H312" s="47" t="s">
        <v>58</v>
      </c>
      <c r="I312" s="47" t="s">
        <v>57</v>
      </c>
      <c r="J312" s="47"/>
      <c r="K312" s="47" t="s">
        <v>98</v>
      </c>
      <c r="L312" s="47"/>
      <c r="M312" s="47"/>
      <c r="N312" s="47"/>
      <c r="O312" s="369" t="s">
        <v>98</v>
      </c>
      <c r="P312" s="370" t="s">
        <v>108</v>
      </c>
      <c r="Q312" s="47" t="s">
        <v>98</v>
      </c>
      <c r="R312" s="47"/>
      <c r="S312" s="47" t="s">
        <v>98</v>
      </c>
      <c r="T312" s="47"/>
      <c r="U312" s="47" t="s">
        <v>98</v>
      </c>
      <c r="V312" s="369" t="s">
        <v>100</v>
      </c>
      <c r="W312" s="370"/>
      <c r="X312" s="47"/>
      <c r="Y312" s="47" t="s">
        <v>98</v>
      </c>
      <c r="Z312" s="47" t="s">
        <v>98</v>
      </c>
      <c r="AA312" s="47" t="s">
        <v>98</v>
      </c>
      <c r="AB312" s="47" t="s">
        <v>98</v>
      </c>
      <c r="AC312" s="369" t="s">
        <v>100</v>
      </c>
      <c r="AD312" s="370"/>
      <c r="AE312" s="47" t="s">
        <v>98</v>
      </c>
      <c r="AF312" s="47" t="s">
        <v>98</v>
      </c>
      <c r="AG312" s="47" t="s">
        <v>98</v>
      </c>
      <c r="AH312" s="47"/>
      <c r="AI312" s="47"/>
      <c r="AJ312" s="369"/>
      <c r="AK312" s="370"/>
      <c r="AL312" s="47"/>
      <c r="AM312" s="47" t="s">
        <v>98</v>
      </c>
      <c r="AN312" s="221"/>
      <c r="AO312" s="48">
        <v>34</v>
      </c>
      <c r="AP312" s="48"/>
      <c r="AQ312" s="48">
        <v>0</v>
      </c>
      <c r="AR312" s="48">
        <v>12</v>
      </c>
      <c r="AS312" s="48"/>
      <c r="AT312" s="48">
        <v>0</v>
      </c>
      <c r="AU312" s="48">
        <v>0</v>
      </c>
      <c r="AV312" s="48">
        <v>0</v>
      </c>
      <c r="AW312" s="48">
        <v>0</v>
      </c>
      <c r="AX312" s="48">
        <v>46</v>
      </c>
      <c r="AY312" s="48">
        <v>56</v>
      </c>
      <c r="AZ312" s="48">
        <v>44</v>
      </c>
      <c r="BA312" s="48">
        <v>146</v>
      </c>
      <c r="BB312" s="48">
        <v>0</v>
      </c>
      <c r="BC312" s="48">
        <v>34</v>
      </c>
      <c r="BD312" s="48">
        <v>0</v>
      </c>
      <c r="BE312" s="48">
        <v>12</v>
      </c>
      <c r="BF312" s="48">
        <v>0</v>
      </c>
      <c r="BG312" s="48">
        <v>0</v>
      </c>
      <c r="BH312" s="48">
        <v>0</v>
      </c>
      <c r="BI312" s="48">
        <v>0</v>
      </c>
      <c r="BJ312" s="48">
        <v>0</v>
      </c>
      <c r="BK312" s="48">
        <v>0</v>
      </c>
      <c r="BL312" s="48">
        <v>46</v>
      </c>
      <c r="BM312" s="48"/>
      <c r="BN312" s="48"/>
      <c r="BO312" s="48">
        <v>1</v>
      </c>
      <c r="BP312" s="48">
        <v>1</v>
      </c>
      <c r="BQ312" s="48"/>
      <c r="BR312" s="48"/>
      <c r="BS312" s="48"/>
      <c r="BT312" s="48">
        <v>0</v>
      </c>
      <c r="BU312" s="47" t="s">
        <v>1067</v>
      </c>
    </row>
    <row r="313" spans="1:73" x14ac:dyDescent="0.35">
      <c r="A313" s="47" t="s">
        <v>1103</v>
      </c>
      <c r="B313" s="47" t="s">
        <v>1104</v>
      </c>
      <c r="C313" s="47" t="s">
        <v>56</v>
      </c>
      <c r="D313" s="47" t="s">
        <v>1105</v>
      </c>
      <c r="E313" s="427">
        <v>6</v>
      </c>
      <c r="F313" s="427">
        <v>2026</v>
      </c>
      <c r="G313" s="47" t="s">
        <v>131</v>
      </c>
      <c r="H313" s="47" t="s">
        <v>58</v>
      </c>
      <c r="I313" s="47" t="s">
        <v>67</v>
      </c>
      <c r="J313" s="47" t="s">
        <v>98</v>
      </c>
      <c r="K313" s="47"/>
      <c r="L313" s="47" t="s">
        <v>98</v>
      </c>
      <c r="M313" s="47" t="s">
        <v>98</v>
      </c>
      <c r="N313" s="47" t="s">
        <v>100</v>
      </c>
      <c r="O313" s="369"/>
      <c r="P313" s="370"/>
      <c r="Q313" s="47"/>
      <c r="R313" s="47"/>
      <c r="S313" s="47"/>
      <c r="T313" s="47"/>
      <c r="U313" s="47"/>
      <c r="V313" s="369"/>
      <c r="W313" s="370" t="s">
        <v>108</v>
      </c>
      <c r="X313" s="47" t="s">
        <v>98</v>
      </c>
      <c r="Y313" s="47" t="s">
        <v>98</v>
      </c>
      <c r="Z313" s="47" t="s">
        <v>98</v>
      </c>
      <c r="AA313" s="47" t="s">
        <v>98</v>
      </c>
      <c r="AB313" s="47" t="s">
        <v>100</v>
      </c>
      <c r="AC313" s="369"/>
      <c r="AD313" s="370"/>
      <c r="AE313" s="47"/>
      <c r="AF313" s="47" t="s">
        <v>98</v>
      </c>
      <c r="AG313" s="47" t="s">
        <v>98</v>
      </c>
      <c r="AH313" s="47" t="s">
        <v>98</v>
      </c>
      <c r="AI313" s="47" t="s">
        <v>98</v>
      </c>
      <c r="AJ313" s="369" t="s">
        <v>100</v>
      </c>
      <c r="AK313" s="370"/>
      <c r="AL313" s="47"/>
      <c r="AM313" s="47"/>
      <c r="AN313" s="221"/>
      <c r="AO313" s="48">
        <v>34</v>
      </c>
      <c r="AP313" s="48"/>
      <c r="AQ313" s="48">
        <v>0</v>
      </c>
      <c r="AR313" s="48">
        <v>12</v>
      </c>
      <c r="AS313" s="48"/>
      <c r="AT313" s="48">
        <v>0</v>
      </c>
      <c r="AU313" s="48">
        <v>0</v>
      </c>
      <c r="AV313" s="48">
        <v>0</v>
      </c>
      <c r="AW313" s="48">
        <v>0</v>
      </c>
      <c r="AX313" s="48">
        <v>46</v>
      </c>
      <c r="AY313" s="48">
        <v>54</v>
      </c>
      <c r="AZ313" s="48">
        <v>36</v>
      </c>
      <c r="BA313" s="48">
        <v>136</v>
      </c>
      <c r="BB313" s="48">
        <v>0</v>
      </c>
      <c r="BC313" s="48">
        <v>34</v>
      </c>
      <c r="BD313" s="48">
        <v>0</v>
      </c>
      <c r="BE313" s="48">
        <v>12</v>
      </c>
      <c r="BF313" s="48">
        <v>0</v>
      </c>
      <c r="BG313" s="48">
        <v>0</v>
      </c>
      <c r="BH313" s="48">
        <v>0</v>
      </c>
      <c r="BI313" s="48">
        <v>0</v>
      </c>
      <c r="BJ313" s="48">
        <v>0</v>
      </c>
      <c r="BK313" s="48">
        <v>0</v>
      </c>
      <c r="BL313" s="48">
        <v>46</v>
      </c>
      <c r="BM313" s="48"/>
      <c r="BN313" s="48"/>
      <c r="BO313" s="48">
        <v>1</v>
      </c>
      <c r="BP313" s="48">
        <v>1</v>
      </c>
      <c r="BQ313" s="48"/>
      <c r="BR313" s="48"/>
      <c r="BS313" s="48"/>
      <c r="BT313" s="48">
        <v>0</v>
      </c>
      <c r="BU313" s="47" t="s">
        <v>1067</v>
      </c>
    </row>
    <row r="314" spans="1:73" x14ac:dyDescent="0.35">
      <c r="A314" s="47" t="s">
        <v>1106</v>
      </c>
      <c r="B314" s="47" t="s">
        <v>1107</v>
      </c>
      <c r="C314" s="47" t="s">
        <v>56</v>
      </c>
      <c r="D314" s="47" t="s">
        <v>1108</v>
      </c>
      <c r="E314" s="427">
        <v>6</v>
      </c>
      <c r="F314" s="427">
        <v>2026</v>
      </c>
      <c r="G314" s="47" t="s">
        <v>131</v>
      </c>
      <c r="H314" s="47" t="s">
        <v>58</v>
      </c>
      <c r="I314" s="47" t="s">
        <v>57</v>
      </c>
      <c r="J314" s="47" t="s">
        <v>98</v>
      </c>
      <c r="K314" s="47"/>
      <c r="L314" s="47"/>
      <c r="M314" s="47"/>
      <c r="N314" s="47"/>
      <c r="O314" s="369"/>
      <c r="P314" s="370"/>
      <c r="Q314" s="47" t="s">
        <v>98</v>
      </c>
      <c r="R314" s="47" t="s">
        <v>98</v>
      </c>
      <c r="S314" s="47" t="s">
        <v>98</v>
      </c>
      <c r="T314" s="47" t="s">
        <v>98</v>
      </c>
      <c r="U314" s="47" t="s">
        <v>100</v>
      </c>
      <c r="V314" s="369" t="s">
        <v>104</v>
      </c>
      <c r="W314" s="370"/>
      <c r="X314" s="47" t="s">
        <v>98</v>
      </c>
      <c r="Y314" s="47"/>
      <c r="Z314" s="47" t="s">
        <v>98</v>
      </c>
      <c r="AA314" s="47" t="s">
        <v>98</v>
      </c>
      <c r="AB314" s="47" t="s">
        <v>100</v>
      </c>
      <c r="AC314" s="369"/>
      <c r="AD314" s="370"/>
      <c r="AE314" s="47"/>
      <c r="AF314" s="47" t="s">
        <v>98</v>
      </c>
      <c r="AG314" s="47" t="s">
        <v>98</v>
      </c>
      <c r="AH314" s="47" t="s">
        <v>98</v>
      </c>
      <c r="AI314" s="47" t="s">
        <v>98</v>
      </c>
      <c r="AJ314" s="369"/>
      <c r="AK314" s="370"/>
      <c r="AL314" s="47"/>
      <c r="AM314" s="47"/>
      <c r="AN314" s="221"/>
      <c r="AO314" s="48">
        <v>32</v>
      </c>
      <c r="AP314" s="48"/>
      <c r="AQ314" s="48">
        <v>0</v>
      </c>
      <c r="AR314" s="48">
        <v>0</v>
      </c>
      <c r="AS314" s="48"/>
      <c r="AT314" s="48">
        <v>8</v>
      </c>
      <c r="AU314" s="48">
        <v>0</v>
      </c>
      <c r="AV314" s="48">
        <v>0</v>
      </c>
      <c r="AW314" s="48">
        <v>0</v>
      </c>
      <c r="AX314" s="48">
        <v>40</v>
      </c>
      <c r="AY314" s="48">
        <v>28</v>
      </c>
      <c r="AZ314" s="48">
        <v>22</v>
      </c>
      <c r="BA314" s="48">
        <v>90</v>
      </c>
      <c r="BB314" s="48">
        <v>0</v>
      </c>
      <c r="BC314" s="48">
        <v>32</v>
      </c>
      <c r="BD314" s="48">
        <v>0</v>
      </c>
      <c r="BE314" s="48">
        <v>0</v>
      </c>
      <c r="BF314" s="48">
        <v>0</v>
      </c>
      <c r="BG314" s="48">
        <v>0</v>
      </c>
      <c r="BH314" s="48">
        <v>8</v>
      </c>
      <c r="BI314" s="48">
        <v>0</v>
      </c>
      <c r="BJ314" s="48">
        <v>0</v>
      </c>
      <c r="BK314" s="48">
        <v>0</v>
      </c>
      <c r="BL314" s="48">
        <v>40</v>
      </c>
      <c r="BM314" s="48"/>
      <c r="BN314" s="48"/>
      <c r="BO314" s="48">
        <v>1</v>
      </c>
      <c r="BP314" s="48">
        <v>1</v>
      </c>
      <c r="BQ314" s="48"/>
      <c r="BR314" s="48"/>
      <c r="BS314" s="48"/>
      <c r="BT314" s="48">
        <v>0</v>
      </c>
      <c r="BU314" s="47" t="s">
        <v>1067</v>
      </c>
    </row>
    <row r="315" spans="1:73" x14ac:dyDescent="0.35">
      <c r="A315" s="47" t="s">
        <v>1109</v>
      </c>
      <c r="B315" s="47" t="s">
        <v>1110</v>
      </c>
      <c r="C315" s="47" t="s">
        <v>56</v>
      </c>
      <c r="D315" s="47" t="s">
        <v>1111</v>
      </c>
      <c r="E315" s="427">
        <v>6</v>
      </c>
      <c r="F315" s="427">
        <v>2026</v>
      </c>
      <c r="G315" s="47" t="s">
        <v>131</v>
      </c>
      <c r="H315" s="47" t="s">
        <v>58</v>
      </c>
      <c r="I315" s="47" t="s">
        <v>59</v>
      </c>
      <c r="J315" s="47"/>
      <c r="K315" s="47"/>
      <c r="L315" s="47"/>
      <c r="M315" s="47" t="s">
        <v>98</v>
      </c>
      <c r="N315" s="47" t="s">
        <v>98</v>
      </c>
      <c r="O315" s="369"/>
      <c r="P315" s="370"/>
      <c r="Q315" s="47"/>
      <c r="R315" s="47" t="s">
        <v>98</v>
      </c>
      <c r="S315" s="47" t="s">
        <v>98</v>
      </c>
      <c r="T315" s="47" t="s">
        <v>98</v>
      </c>
      <c r="U315" s="47" t="s">
        <v>100</v>
      </c>
      <c r="V315" s="369" t="s">
        <v>108</v>
      </c>
      <c r="W315" s="370"/>
      <c r="X315" s="47" t="s">
        <v>98</v>
      </c>
      <c r="Y315" s="47" t="s">
        <v>98</v>
      </c>
      <c r="Z315" s="47" t="s">
        <v>98</v>
      </c>
      <c r="AA315" s="47" t="s">
        <v>98</v>
      </c>
      <c r="AB315" s="47"/>
      <c r="AC315" s="369"/>
      <c r="AD315" s="370"/>
      <c r="AE315" s="47" t="s">
        <v>98</v>
      </c>
      <c r="AF315" s="47" t="s">
        <v>98</v>
      </c>
      <c r="AG315" s="47" t="s">
        <v>98</v>
      </c>
      <c r="AH315" s="47" t="s">
        <v>98</v>
      </c>
      <c r="AI315" s="47" t="s">
        <v>100</v>
      </c>
      <c r="AJ315" s="369"/>
      <c r="AK315" s="370"/>
      <c r="AL315" s="47"/>
      <c r="AM315" s="47"/>
      <c r="AN315" s="221"/>
      <c r="AO315" s="48">
        <v>34</v>
      </c>
      <c r="AP315" s="48"/>
      <c r="AQ315" s="48">
        <v>0</v>
      </c>
      <c r="AR315" s="48">
        <v>4</v>
      </c>
      <c r="AS315" s="48"/>
      <c r="AT315" s="48">
        <v>8</v>
      </c>
      <c r="AU315" s="48">
        <v>0</v>
      </c>
      <c r="AV315" s="48">
        <v>0</v>
      </c>
      <c r="AW315" s="48">
        <v>0</v>
      </c>
      <c r="AX315" s="48">
        <v>46</v>
      </c>
      <c r="AY315" s="48">
        <v>46</v>
      </c>
      <c r="AZ315" s="430">
        <v>27.75</v>
      </c>
      <c r="BA315" s="430">
        <v>119.75</v>
      </c>
      <c r="BB315" s="48">
        <v>0</v>
      </c>
      <c r="BC315" s="48">
        <v>34</v>
      </c>
      <c r="BD315" s="48">
        <v>0</v>
      </c>
      <c r="BE315" s="48">
        <v>4</v>
      </c>
      <c r="BF315" s="48">
        <v>0</v>
      </c>
      <c r="BG315" s="48">
        <v>0</v>
      </c>
      <c r="BH315" s="48">
        <v>8</v>
      </c>
      <c r="BI315" s="48">
        <v>0</v>
      </c>
      <c r="BJ315" s="48">
        <v>0</v>
      </c>
      <c r="BK315" s="48">
        <v>0</v>
      </c>
      <c r="BL315" s="48">
        <v>46</v>
      </c>
      <c r="BM315" s="48"/>
      <c r="BN315" s="48"/>
      <c r="BO315" s="48">
        <v>2</v>
      </c>
      <c r="BP315" s="48">
        <v>1</v>
      </c>
      <c r="BQ315" s="48"/>
      <c r="BR315" s="48"/>
      <c r="BS315" s="48"/>
      <c r="BT315" s="48">
        <v>0</v>
      </c>
      <c r="BU315" s="47" t="s">
        <v>1067</v>
      </c>
    </row>
    <row r="316" spans="1:73" x14ac:dyDescent="0.35">
      <c r="A316" s="47" t="s">
        <v>1114</v>
      </c>
      <c r="B316" s="47" t="s">
        <v>1115</v>
      </c>
      <c r="C316" s="47" t="s">
        <v>56</v>
      </c>
      <c r="D316" s="47" t="s">
        <v>1116</v>
      </c>
      <c r="E316" s="427">
        <v>6</v>
      </c>
      <c r="F316" s="427">
        <v>2026</v>
      </c>
      <c r="G316" s="47" t="s">
        <v>131</v>
      </c>
      <c r="H316" s="47" t="s">
        <v>58</v>
      </c>
      <c r="I316" s="47" t="s">
        <v>67</v>
      </c>
      <c r="J316" s="47" t="s">
        <v>98</v>
      </c>
      <c r="K316" s="47" t="s">
        <v>98</v>
      </c>
      <c r="L316" s="47" t="s">
        <v>98</v>
      </c>
      <c r="M316" s="47"/>
      <c r="N316" s="47" t="s">
        <v>98</v>
      </c>
      <c r="O316" s="369" t="s">
        <v>100</v>
      </c>
      <c r="P316" s="370"/>
      <c r="Q316" s="47"/>
      <c r="R316" s="47" t="s">
        <v>98</v>
      </c>
      <c r="S316" s="47"/>
      <c r="T316" s="47" t="s">
        <v>98</v>
      </c>
      <c r="U316" s="47" t="s">
        <v>98</v>
      </c>
      <c r="V316" s="369" t="s">
        <v>100</v>
      </c>
      <c r="W316" s="370"/>
      <c r="X316" s="47"/>
      <c r="Y316" s="47"/>
      <c r="Z316" s="47"/>
      <c r="AA316" s="47"/>
      <c r="AB316" s="47"/>
      <c r="AC316" s="369"/>
      <c r="AD316" s="370"/>
      <c r="AE316" s="47"/>
      <c r="AF316" s="47"/>
      <c r="AG316" s="47"/>
      <c r="AH316" s="47"/>
      <c r="AI316" s="47"/>
      <c r="AJ316" s="369"/>
      <c r="AK316" s="370"/>
      <c r="AL316" s="47"/>
      <c r="AM316" s="47"/>
      <c r="AN316" s="221"/>
      <c r="AO316" s="48">
        <v>22</v>
      </c>
      <c r="AP316" s="48"/>
      <c r="AQ316" s="48">
        <v>0</v>
      </c>
      <c r="AR316" s="48">
        <v>0</v>
      </c>
      <c r="AS316" s="48"/>
      <c r="AT316" s="48">
        <v>0</v>
      </c>
      <c r="AU316" s="48">
        <v>0</v>
      </c>
      <c r="AV316" s="48">
        <v>0</v>
      </c>
      <c r="AW316" s="48">
        <v>0</v>
      </c>
      <c r="AX316" s="48">
        <v>22</v>
      </c>
      <c r="AY316" s="48">
        <v>50</v>
      </c>
      <c r="AZ316" s="48">
        <v>28</v>
      </c>
      <c r="BA316" s="48">
        <v>100</v>
      </c>
      <c r="BB316" s="48">
        <v>0</v>
      </c>
      <c r="BC316" s="48">
        <v>22</v>
      </c>
      <c r="BD316" s="48">
        <v>0</v>
      </c>
      <c r="BE316" s="48">
        <v>0</v>
      </c>
      <c r="BF316" s="48">
        <v>0</v>
      </c>
      <c r="BG316" s="48">
        <v>0</v>
      </c>
      <c r="BH316" s="48">
        <v>0</v>
      </c>
      <c r="BI316" s="48">
        <v>0</v>
      </c>
      <c r="BJ316" s="48">
        <v>0</v>
      </c>
      <c r="BK316" s="48">
        <v>0</v>
      </c>
      <c r="BL316" s="48">
        <v>22</v>
      </c>
      <c r="BM316" s="48"/>
      <c r="BN316" s="48"/>
      <c r="BO316" s="48"/>
      <c r="BP316" s="48"/>
      <c r="BQ316" s="48"/>
      <c r="BR316" s="48"/>
      <c r="BS316" s="48"/>
      <c r="BT316" s="48">
        <v>0</v>
      </c>
      <c r="BU316" s="47" t="s">
        <v>319</v>
      </c>
    </row>
    <row r="317" spans="1:73" x14ac:dyDescent="0.35">
      <c r="A317" s="47" t="s">
        <v>1117</v>
      </c>
      <c r="B317" s="47" t="s">
        <v>1118</v>
      </c>
      <c r="C317" s="47" t="s">
        <v>56</v>
      </c>
      <c r="D317" s="47" t="s">
        <v>1119</v>
      </c>
      <c r="E317" s="427">
        <v>6</v>
      </c>
      <c r="F317" s="427">
        <v>2026</v>
      </c>
      <c r="G317" s="47" t="s">
        <v>131</v>
      </c>
      <c r="H317" s="47" t="s">
        <v>58</v>
      </c>
      <c r="I317" s="47" t="s">
        <v>57</v>
      </c>
      <c r="J317" s="47" t="s">
        <v>98</v>
      </c>
      <c r="K317" s="47" t="s">
        <v>98</v>
      </c>
      <c r="L317" s="47" t="s">
        <v>98</v>
      </c>
      <c r="M317" s="47"/>
      <c r="N317" s="47"/>
      <c r="O317" s="369"/>
      <c r="P317" s="370"/>
      <c r="Q317" s="47"/>
      <c r="R317" s="47" t="s">
        <v>98</v>
      </c>
      <c r="S317" s="47" t="s">
        <v>98</v>
      </c>
      <c r="T317" s="47" t="s">
        <v>98</v>
      </c>
      <c r="U317" s="47" t="s">
        <v>98</v>
      </c>
      <c r="V317" s="369" t="s">
        <v>100</v>
      </c>
      <c r="W317" s="370"/>
      <c r="X317" s="47" t="s">
        <v>98</v>
      </c>
      <c r="Y317" s="47" t="s">
        <v>98</v>
      </c>
      <c r="Z317" s="47" t="s">
        <v>98</v>
      </c>
      <c r="AA317" s="47" t="s">
        <v>98</v>
      </c>
      <c r="AB317" s="47"/>
      <c r="AC317" s="369" t="s">
        <v>100</v>
      </c>
      <c r="AD317" s="370"/>
      <c r="AE317" s="47"/>
      <c r="AF317" s="47" t="s">
        <v>98</v>
      </c>
      <c r="AG317" s="47" t="s">
        <v>98</v>
      </c>
      <c r="AH317" s="47"/>
      <c r="AI317" s="47"/>
      <c r="AJ317" s="369"/>
      <c r="AK317" s="370"/>
      <c r="AL317" s="47" t="s">
        <v>98</v>
      </c>
      <c r="AM317" s="47"/>
      <c r="AN317" s="221"/>
      <c r="AO317" s="48">
        <v>36</v>
      </c>
      <c r="AP317" s="48"/>
      <c r="AQ317" s="48">
        <v>0</v>
      </c>
      <c r="AR317" s="48">
        <v>0</v>
      </c>
      <c r="AS317" s="48"/>
      <c r="AT317" s="48">
        <v>0</v>
      </c>
      <c r="AU317" s="48">
        <v>0</v>
      </c>
      <c r="AV317" s="48">
        <v>0</v>
      </c>
      <c r="AW317" s="48">
        <v>0</v>
      </c>
      <c r="AX317" s="48">
        <v>36</v>
      </c>
      <c r="AY317" s="48">
        <v>58</v>
      </c>
      <c r="AZ317" s="48">
        <v>34</v>
      </c>
      <c r="BA317" s="48">
        <v>128</v>
      </c>
      <c r="BB317" s="48">
        <v>0</v>
      </c>
      <c r="BC317" s="48">
        <v>36</v>
      </c>
      <c r="BD317" s="48">
        <v>0</v>
      </c>
      <c r="BE317" s="48">
        <v>0</v>
      </c>
      <c r="BF317" s="48">
        <v>0</v>
      </c>
      <c r="BG317" s="48">
        <v>0</v>
      </c>
      <c r="BH317" s="48">
        <v>0</v>
      </c>
      <c r="BI317" s="48">
        <v>0</v>
      </c>
      <c r="BJ317" s="48">
        <v>0</v>
      </c>
      <c r="BK317" s="48">
        <v>0</v>
      </c>
      <c r="BL317" s="48">
        <v>36</v>
      </c>
      <c r="BM317" s="48"/>
      <c r="BN317" s="48"/>
      <c r="BO317" s="48"/>
      <c r="BP317" s="48"/>
      <c r="BQ317" s="48"/>
      <c r="BR317" s="48"/>
      <c r="BS317" s="48"/>
      <c r="BT317" s="48">
        <v>0</v>
      </c>
      <c r="BU317" s="47" t="s">
        <v>870</v>
      </c>
    </row>
    <row r="318" spans="1:73" x14ac:dyDescent="0.35">
      <c r="A318" s="47" t="s">
        <v>1121</v>
      </c>
      <c r="B318" s="47" t="s">
        <v>1122</v>
      </c>
      <c r="C318" s="47" t="s">
        <v>56</v>
      </c>
      <c r="D318" s="47" t="s">
        <v>1123</v>
      </c>
      <c r="E318" s="427">
        <v>6</v>
      </c>
      <c r="F318" s="427">
        <v>2026</v>
      </c>
      <c r="G318" s="47" t="s">
        <v>131</v>
      </c>
      <c r="H318" s="47" t="s">
        <v>58</v>
      </c>
      <c r="I318" s="47" t="s">
        <v>67</v>
      </c>
      <c r="J318" s="47" t="s">
        <v>98</v>
      </c>
      <c r="K318" s="47" t="s">
        <v>98</v>
      </c>
      <c r="L318" s="47"/>
      <c r="M318" s="47"/>
      <c r="N318" s="47"/>
      <c r="O318" s="369"/>
      <c r="P318" s="370"/>
      <c r="Q318" s="47" t="s">
        <v>98</v>
      </c>
      <c r="R318" s="47" t="s">
        <v>98</v>
      </c>
      <c r="S318" s="47" t="s">
        <v>98</v>
      </c>
      <c r="T318" s="47" t="s">
        <v>98</v>
      </c>
      <c r="U318" s="47" t="s">
        <v>100</v>
      </c>
      <c r="V318" s="369" t="s">
        <v>108</v>
      </c>
      <c r="W318" s="370"/>
      <c r="X318" s="47" t="s">
        <v>98</v>
      </c>
      <c r="Y318" s="47" t="s">
        <v>98</v>
      </c>
      <c r="Z318" s="47" t="s">
        <v>98</v>
      </c>
      <c r="AA318" s="47" t="s">
        <v>98</v>
      </c>
      <c r="AB318" s="47"/>
      <c r="AC318" s="369" t="s">
        <v>100</v>
      </c>
      <c r="AD318" s="370"/>
      <c r="AE318" s="47" t="s">
        <v>98</v>
      </c>
      <c r="AF318" s="47" t="s">
        <v>98</v>
      </c>
      <c r="AG318" s="47" t="s">
        <v>98</v>
      </c>
      <c r="AH318" s="47" t="s">
        <v>98</v>
      </c>
      <c r="AI318" s="47" t="s">
        <v>100</v>
      </c>
      <c r="AJ318" s="369"/>
      <c r="AK318" s="370"/>
      <c r="AL318" s="47"/>
      <c r="AM318" s="47"/>
      <c r="AN318" s="221"/>
      <c r="AO318" s="48">
        <v>40</v>
      </c>
      <c r="AP318" s="48"/>
      <c r="AQ318" s="48">
        <v>0</v>
      </c>
      <c r="AR318" s="48">
        <v>4</v>
      </c>
      <c r="AS318" s="48"/>
      <c r="AT318" s="48">
        <v>8</v>
      </c>
      <c r="AU318" s="48">
        <v>0</v>
      </c>
      <c r="AV318" s="48">
        <v>0</v>
      </c>
      <c r="AW318" s="48">
        <v>0</v>
      </c>
      <c r="AX318" s="48">
        <v>52</v>
      </c>
      <c r="AY318" s="48">
        <v>50</v>
      </c>
      <c r="AZ318" s="48">
        <v>42</v>
      </c>
      <c r="BA318" s="48">
        <v>144</v>
      </c>
      <c r="BB318" s="48">
        <v>0</v>
      </c>
      <c r="BC318" s="48">
        <v>40</v>
      </c>
      <c r="BD318" s="48">
        <v>0</v>
      </c>
      <c r="BE318" s="48">
        <v>4</v>
      </c>
      <c r="BF318" s="48">
        <v>0</v>
      </c>
      <c r="BG318" s="48">
        <v>0</v>
      </c>
      <c r="BH318" s="48">
        <v>8</v>
      </c>
      <c r="BI318" s="48">
        <v>0</v>
      </c>
      <c r="BJ318" s="48">
        <v>0</v>
      </c>
      <c r="BK318" s="48">
        <v>0</v>
      </c>
      <c r="BL318" s="48">
        <v>52</v>
      </c>
      <c r="BM318" s="48"/>
      <c r="BN318" s="48"/>
      <c r="BO318" s="48">
        <v>2</v>
      </c>
      <c r="BP318" s="48">
        <v>1</v>
      </c>
      <c r="BQ318" s="48"/>
      <c r="BR318" s="48"/>
      <c r="BS318" s="48"/>
      <c r="BT318" s="48">
        <v>0</v>
      </c>
      <c r="BU318" s="47" t="s">
        <v>870</v>
      </c>
    </row>
    <row r="319" spans="1:73" x14ac:dyDescent="0.35">
      <c r="A319" s="47" t="s">
        <v>1124</v>
      </c>
      <c r="B319" s="47" t="s">
        <v>1125</v>
      </c>
      <c r="C319" s="47" t="s">
        <v>56</v>
      </c>
      <c r="D319" s="47" t="s">
        <v>1126</v>
      </c>
      <c r="E319" s="427">
        <v>6</v>
      </c>
      <c r="F319" s="427">
        <v>2026</v>
      </c>
      <c r="G319" s="47" t="s">
        <v>131</v>
      </c>
      <c r="H319" s="47" t="s">
        <v>58</v>
      </c>
      <c r="I319" s="47" t="s">
        <v>57</v>
      </c>
      <c r="J319" s="47" t="s">
        <v>98</v>
      </c>
      <c r="K319" s="47" t="s">
        <v>98</v>
      </c>
      <c r="L319" s="47" t="s">
        <v>98</v>
      </c>
      <c r="M319" s="47" t="s">
        <v>98</v>
      </c>
      <c r="N319" s="47" t="s">
        <v>100</v>
      </c>
      <c r="O319" s="369"/>
      <c r="P319" s="370"/>
      <c r="Q319" s="47" t="s">
        <v>98</v>
      </c>
      <c r="R319" s="47"/>
      <c r="S319" s="47" t="s">
        <v>98</v>
      </c>
      <c r="T319" s="47" t="s">
        <v>98</v>
      </c>
      <c r="U319" s="47" t="s">
        <v>98</v>
      </c>
      <c r="V319" s="369" t="s">
        <v>100</v>
      </c>
      <c r="W319" s="370" t="s">
        <v>108</v>
      </c>
      <c r="X319" s="47" t="s">
        <v>98</v>
      </c>
      <c r="Y319" s="47" t="s">
        <v>98</v>
      </c>
      <c r="Z319" s="47"/>
      <c r="AA319" s="47"/>
      <c r="AB319" s="47"/>
      <c r="AC319" s="369"/>
      <c r="AD319" s="370"/>
      <c r="AE319" s="47"/>
      <c r="AF319" s="47"/>
      <c r="AG319" s="47"/>
      <c r="AH319" s="47"/>
      <c r="AI319" s="47"/>
      <c r="AJ319" s="369"/>
      <c r="AK319" s="370"/>
      <c r="AL319" s="47" t="s">
        <v>98</v>
      </c>
      <c r="AM319" s="47" t="s">
        <v>98</v>
      </c>
      <c r="AN319" s="221"/>
      <c r="AO319" s="48">
        <v>32</v>
      </c>
      <c r="AP319" s="48"/>
      <c r="AQ319" s="48">
        <v>0</v>
      </c>
      <c r="AR319" s="48">
        <v>12</v>
      </c>
      <c r="AS319" s="48"/>
      <c r="AT319" s="48">
        <v>0</v>
      </c>
      <c r="AU319" s="48">
        <v>0</v>
      </c>
      <c r="AV319" s="48">
        <v>0</v>
      </c>
      <c r="AW319" s="48">
        <v>0</v>
      </c>
      <c r="AX319" s="48">
        <v>44</v>
      </c>
      <c r="AY319" s="48">
        <v>38</v>
      </c>
      <c r="AZ319" s="48">
        <v>44</v>
      </c>
      <c r="BA319" s="48">
        <v>126</v>
      </c>
      <c r="BB319" s="48">
        <v>0</v>
      </c>
      <c r="BC319" s="48">
        <v>32</v>
      </c>
      <c r="BD319" s="48">
        <v>0</v>
      </c>
      <c r="BE319" s="48">
        <v>12</v>
      </c>
      <c r="BF319" s="48">
        <v>0</v>
      </c>
      <c r="BG319" s="48">
        <v>0</v>
      </c>
      <c r="BH319" s="48">
        <v>0</v>
      </c>
      <c r="BI319" s="48">
        <v>0</v>
      </c>
      <c r="BJ319" s="48">
        <v>0</v>
      </c>
      <c r="BK319" s="48">
        <v>0</v>
      </c>
      <c r="BL319" s="48">
        <v>44</v>
      </c>
      <c r="BM319" s="48"/>
      <c r="BN319" s="48"/>
      <c r="BO319" s="48">
        <v>1</v>
      </c>
      <c r="BP319" s="48">
        <v>1</v>
      </c>
      <c r="BQ319" s="48"/>
      <c r="BR319" s="48"/>
      <c r="BS319" s="48"/>
      <c r="BT319" s="48">
        <v>0</v>
      </c>
      <c r="BU319" s="47" t="s">
        <v>870</v>
      </c>
    </row>
    <row r="320" spans="1:73" x14ac:dyDescent="0.35">
      <c r="A320" s="47" t="s">
        <v>1127</v>
      </c>
      <c r="B320" s="47" t="s">
        <v>1128</v>
      </c>
      <c r="C320" s="47" t="s">
        <v>56</v>
      </c>
      <c r="D320" s="47" t="s">
        <v>1129</v>
      </c>
      <c r="E320" s="427">
        <v>6</v>
      </c>
      <c r="F320" s="427">
        <v>2026</v>
      </c>
      <c r="G320" s="47" t="s">
        <v>131</v>
      </c>
      <c r="H320" s="47" t="s">
        <v>58</v>
      </c>
      <c r="I320" s="47" t="s">
        <v>59</v>
      </c>
      <c r="J320" s="47" t="s">
        <v>98</v>
      </c>
      <c r="K320" s="47" t="s">
        <v>98</v>
      </c>
      <c r="L320" s="47" t="s">
        <v>98</v>
      </c>
      <c r="M320" s="47"/>
      <c r="N320" s="47"/>
      <c r="O320" s="369"/>
      <c r="P320" s="370"/>
      <c r="Q320" s="47" t="s">
        <v>98</v>
      </c>
      <c r="R320" s="47" t="s">
        <v>98</v>
      </c>
      <c r="S320" s="47" t="s">
        <v>98</v>
      </c>
      <c r="T320" s="47" t="s">
        <v>98</v>
      </c>
      <c r="U320" s="47" t="s">
        <v>100</v>
      </c>
      <c r="V320" s="369"/>
      <c r="W320" s="370"/>
      <c r="X320" s="47"/>
      <c r="Y320" s="47"/>
      <c r="Z320" s="47"/>
      <c r="AA320" s="47" t="s">
        <v>98</v>
      </c>
      <c r="AB320" s="47" t="s">
        <v>100</v>
      </c>
      <c r="AC320" s="369"/>
      <c r="AD320" s="370"/>
      <c r="AE320" s="47" t="s">
        <v>98</v>
      </c>
      <c r="AF320" s="47" t="s">
        <v>98</v>
      </c>
      <c r="AG320" s="47" t="s">
        <v>98</v>
      </c>
      <c r="AH320" s="47" t="s">
        <v>98</v>
      </c>
      <c r="AI320" s="47" t="s">
        <v>100</v>
      </c>
      <c r="AJ320" s="369"/>
      <c r="AK320" s="370"/>
      <c r="AL320" s="47"/>
      <c r="AM320" s="47"/>
      <c r="AN320" s="221"/>
      <c r="AO320" s="48">
        <v>36</v>
      </c>
      <c r="AP320" s="48"/>
      <c r="AQ320" s="48">
        <v>0</v>
      </c>
      <c r="AR320" s="48">
        <v>0</v>
      </c>
      <c r="AS320" s="48"/>
      <c r="AT320" s="48">
        <v>0</v>
      </c>
      <c r="AU320" s="48">
        <v>0</v>
      </c>
      <c r="AV320" s="48">
        <v>0</v>
      </c>
      <c r="AW320" s="48">
        <v>0</v>
      </c>
      <c r="AX320" s="48">
        <v>36</v>
      </c>
      <c r="AY320" s="48">
        <v>38</v>
      </c>
      <c r="AZ320" s="48">
        <v>38</v>
      </c>
      <c r="BA320" s="48">
        <v>112</v>
      </c>
      <c r="BB320" s="48">
        <v>0</v>
      </c>
      <c r="BC320" s="48">
        <v>36</v>
      </c>
      <c r="BD320" s="48">
        <v>0</v>
      </c>
      <c r="BE320" s="48">
        <v>0</v>
      </c>
      <c r="BF320" s="48">
        <v>0</v>
      </c>
      <c r="BG320" s="48">
        <v>0</v>
      </c>
      <c r="BH320" s="48">
        <v>0</v>
      </c>
      <c r="BI320" s="48">
        <v>0</v>
      </c>
      <c r="BJ320" s="48">
        <v>0</v>
      </c>
      <c r="BK320" s="48">
        <v>0</v>
      </c>
      <c r="BL320" s="48">
        <v>36</v>
      </c>
      <c r="BM320" s="48"/>
      <c r="BN320" s="48"/>
      <c r="BO320" s="48"/>
      <c r="BP320" s="48"/>
      <c r="BQ320" s="48"/>
      <c r="BR320" s="48"/>
      <c r="BS320" s="48"/>
      <c r="BT320" s="48">
        <v>0</v>
      </c>
      <c r="BU320" s="47" t="s">
        <v>870</v>
      </c>
    </row>
    <row r="321" spans="1:73" x14ac:dyDescent="0.35">
      <c r="A321" s="47" t="s">
        <v>1130</v>
      </c>
      <c r="B321" s="47" t="s">
        <v>1131</v>
      </c>
      <c r="C321" s="47" t="s">
        <v>56</v>
      </c>
      <c r="D321" s="47" t="s">
        <v>1132</v>
      </c>
      <c r="E321" s="427">
        <v>6</v>
      </c>
      <c r="F321" s="427">
        <v>2026</v>
      </c>
      <c r="G321" s="47" t="s">
        <v>131</v>
      </c>
      <c r="H321" s="47" t="s">
        <v>58</v>
      </c>
      <c r="I321" s="47" t="s">
        <v>63</v>
      </c>
      <c r="J321" s="47"/>
      <c r="K321" s="47"/>
      <c r="L321" s="47"/>
      <c r="M321" s="47"/>
      <c r="N321" s="47"/>
      <c r="O321" s="369"/>
      <c r="P321" s="370"/>
      <c r="Q321" s="47" t="s">
        <v>98</v>
      </c>
      <c r="R321" s="47" t="s">
        <v>98</v>
      </c>
      <c r="S321" s="47" t="s">
        <v>98</v>
      </c>
      <c r="T321" s="47" t="s">
        <v>98</v>
      </c>
      <c r="U321" s="47"/>
      <c r="V321" s="369"/>
      <c r="W321" s="370"/>
      <c r="X321" s="47" t="s">
        <v>98</v>
      </c>
      <c r="Y321" s="47" t="s">
        <v>98</v>
      </c>
      <c r="Z321" s="47"/>
      <c r="AA321" s="47" t="s">
        <v>98</v>
      </c>
      <c r="AB321" s="47"/>
      <c r="AC321" s="369"/>
      <c r="AD321" s="370"/>
      <c r="AE321" s="47"/>
      <c r="AF321" s="47"/>
      <c r="AG321" s="47"/>
      <c r="AH321" s="47"/>
      <c r="AI321" s="47"/>
      <c r="AJ321" s="369"/>
      <c r="AK321" s="370"/>
      <c r="AL321" s="47"/>
      <c r="AM321" s="47" t="s">
        <v>98</v>
      </c>
      <c r="AN321" s="221"/>
      <c r="AO321" s="48">
        <v>16</v>
      </c>
      <c r="AP321" s="48"/>
      <c r="AQ321" s="48">
        <v>0</v>
      </c>
      <c r="AR321" s="48">
        <v>0</v>
      </c>
      <c r="AS321" s="48"/>
      <c r="AT321" s="48">
        <v>0</v>
      </c>
      <c r="AU321" s="48">
        <v>0</v>
      </c>
      <c r="AV321" s="48">
        <v>0</v>
      </c>
      <c r="AW321" s="48">
        <v>0</v>
      </c>
      <c r="AX321" s="48">
        <v>16</v>
      </c>
      <c r="AY321" s="48">
        <v>46</v>
      </c>
      <c r="AZ321" s="48">
        <v>40</v>
      </c>
      <c r="BA321" s="48">
        <v>102</v>
      </c>
      <c r="BB321" s="48">
        <v>0</v>
      </c>
      <c r="BC321" s="48">
        <v>16</v>
      </c>
      <c r="BD321" s="48">
        <v>0</v>
      </c>
      <c r="BE321" s="48">
        <v>0</v>
      </c>
      <c r="BF321" s="48">
        <v>0</v>
      </c>
      <c r="BG321" s="48">
        <v>0</v>
      </c>
      <c r="BH321" s="48">
        <v>0</v>
      </c>
      <c r="BI321" s="48">
        <v>0</v>
      </c>
      <c r="BJ321" s="48">
        <v>0</v>
      </c>
      <c r="BK321" s="48">
        <v>0</v>
      </c>
      <c r="BL321" s="48">
        <v>16</v>
      </c>
      <c r="BM321" s="48"/>
      <c r="BN321" s="48"/>
      <c r="BO321" s="48"/>
      <c r="BP321" s="48"/>
      <c r="BQ321" s="48"/>
      <c r="BR321" s="48"/>
      <c r="BS321" s="48"/>
      <c r="BT321" s="48">
        <v>0</v>
      </c>
      <c r="BU321" s="47" t="s">
        <v>870</v>
      </c>
    </row>
    <row r="322" spans="1:73" x14ac:dyDescent="0.35">
      <c r="A322" s="47" t="s">
        <v>1133</v>
      </c>
      <c r="B322" s="47" t="s">
        <v>1134</v>
      </c>
      <c r="C322" s="47" t="s">
        <v>56</v>
      </c>
      <c r="D322" s="47" t="s">
        <v>1135</v>
      </c>
      <c r="E322" s="427">
        <v>6</v>
      </c>
      <c r="F322" s="427">
        <v>2026</v>
      </c>
      <c r="G322" s="47" t="s">
        <v>131</v>
      </c>
      <c r="H322" s="47" t="s">
        <v>58</v>
      </c>
      <c r="I322" s="47" t="s">
        <v>63</v>
      </c>
      <c r="J322" s="47" t="s">
        <v>98</v>
      </c>
      <c r="K322" s="47" t="s">
        <v>98</v>
      </c>
      <c r="L322" s="47"/>
      <c r="M322" s="47" t="s">
        <v>98</v>
      </c>
      <c r="N322" s="47" t="s">
        <v>98</v>
      </c>
      <c r="O322" s="369"/>
      <c r="P322" s="370"/>
      <c r="Q322" s="47" t="s">
        <v>98</v>
      </c>
      <c r="R322" s="47" t="s">
        <v>98</v>
      </c>
      <c r="S322" s="47" t="s">
        <v>98</v>
      </c>
      <c r="T322" s="47" t="s">
        <v>98</v>
      </c>
      <c r="U322" s="47"/>
      <c r="V322" s="369" t="s">
        <v>100</v>
      </c>
      <c r="W322" s="370"/>
      <c r="X322" s="47" t="s">
        <v>98</v>
      </c>
      <c r="Y322" s="47"/>
      <c r="Z322" s="47"/>
      <c r="AA322" s="47"/>
      <c r="AB322" s="47"/>
      <c r="AC322" s="369" t="s">
        <v>108</v>
      </c>
      <c r="AD322" s="370"/>
      <c r="AE322" s="47" t="s">
        <v>98</v>
      </c>
      <c r="AF322" s="47" t="s">
        <v>98</v>
      </c>
      <c r="AG322" s="47" t="s">
        <v>98</v>
      </c>
      <c r="AH322" s="47" t="s">
        <v>98</v>
      </c>
      <c r="AI322" s="47"/>
      <c r="AJ322" s="369" t="s">
        <v>100</v>
      </c>
      <c r="AK322" s="370"/>
      <c r="AL322" s="47"/>
      <c r="AM322" s="47"/>
      <c r="AN322" s="221"/>
      <c r="AO322" s="48">
        <v>34</v>
      </c>
      <c r="AP322" s="48"/>
      <c r="AQ322" s="48">
        <v>0</v>
      </c>
      <c r="AR322" s="48">
        <v>12</v>
      </c>
      <c r="AS322" s="48"/>
      <c r="AT322" s="48">
        <v>0</v>
      </c>
      <c r="AU322" s="48">
        <v>0</v>
      </c>
      <c r="AV322" s="48">
        <v>0</v>
      </c>
      <c r="AW322" s="48">
        <v>0</v>
      </c>
      <c r="AX322" s="48">
        <v>46</v>
      </c>
      <c r="AY322" s="48">
        <v>30</v>
      </c>
      <c r="AZ322" s="48">
        <v>40</v>
      </c>
      <c r="BA322" s="48">
        <v>116</v>
      </c>
      <c r="BB322" s="48">
        <v>0</v>
      </c>
      <c r="BC322" s="48">
        <v>34</v>
      </c>
      <c r="BD322" s="48">
        <v>0</v>
      </c>
      <c r="BE322" s="48">
        <v>12</v>
      </c>
      <c r="BF322" s="48">
        <v>0</v>
      </c>
      <c r="BG322" s="48">
        <v>0</v>
      </c>
      <c r="BH322" s="48">
        <v>0</v>
      </c>
      <c r="BI322" s="48">
        <v>0</v>
      </c>
      <c r="BJ322" s="48">
        <v>0</v>
      </c>
      <c r="BK322" s="48">
        <v>0</v>
      </c>
      <c r="BL322" s="48">
        <v>46</v>
      </c>
      <c r="BM322" s="48"/>
      <c r="BN322" s="48"/>
      <c r="BO322" s="48">
        <v>1</v>
      </c>
      <c r="BP322" s="48">
        <v>1</v>
      </c>
      <c r="BQ322" s="48"/>
      <c r="BR322" s="48"/>
      <c r="BS322" s="48"/>
      <c r="BT322" s="48">
        <v>0</v>
      </c>
      <c r="BU322" s="47" t="s">
        <v>870</v>
      </c>
    </row>
    <row r="323" spans="1:73" x14ac:dyDescent="0.35">
      <c r="A323" s="47" t="s">
        <v>1136</v>
      </c>
      <c r="B323" s="47" t="s">
        <v>1137</v>
      </c>
      <c r="C323" s="47" t="s">
        <v>56</v>
      </c>
      <c r="D323" s="47" t="s">
        <v>1138</v>
      </c>
      <c r="E323" s="427">
        <v>6</v>
      </c>
      <c r="F323" s="427">
        <v>2026</v>
      </c>
      <c r="G323" s="47" t="s">
        <v>131</v>
      </c>
      <c r="H323" s="47" t="s">
        <v>58</v>
      </c>
      <c r="I323" s="47" t="s">
        <v>63</v>
      </c>
      <c r="J323" s="47" t="s">
        <v>98</v>
      </c>
      <c r="K323" s="47" t="s">
        <v>98</v>
      </c>
      <c r="L323" s="47"/>
      <c r="M323" s="47"/>
      <c r="N323" s="47"/>
      <c r="O323" s="369"/>
      <c r="P323" s="370"/>
      <c r="Q323" s="47"/>
      <c r="R323" s="47"/>
      <c r="S323" s="47"/>
      <c r="T323" s="47" t="s">
        <v>98</v>
      </c>
      <c r="U323" s="47" t="s">
        <v>2172</v>
      </c>
      <c r="V323" s="369"/>
      <c r="W323" s="370"/>
      <c r="X323" s="47" t="s">
        <v>98</v>
      </c>
      <c r="Y323" s="47" t="s">
        <v>98</v>
      </c>
      <c r="Z323" s="47" t="s">
        <v>98</v>
      </c>
      <c r="AA323" s="47" t="s">
        <v>98</v>
      </c>
      <c r="AB323" s="47" t="s">
        <v>100</v>
      </c>
      <c r="AC323" s="369" t="s">
        <v>108</v>
      </c>
      <c r="AD323" s="370"/>
      <c r="AE323" s="47" t="s">
        <v>98</v>
      </c>
      <c r="AF323" s="47" t="s">
        <v>98</v>
      </c>
      <c r="AG323" s="47" t="s">
        <v>98</v>
      </c>
      <c r="AH323" s="47" t="s">
        <v>98</v>
      </c>
      <c r="AI323" s="47"/>
      <c r="AJ323" s="369" t="s">
        <v>100</v>
      </c>
      <c r="AK323" s="370"/>
      <c r="AL323" s="47" t="s">
        <v>98</v>
      </c>
      <c r="AM323" s="47"/>
      <c r="AN323" s="221"/>
      <c r="AO323" s="430">
        <v>35.25</v>
      </c>
      <c r="AP323" s="48"/>
      <c r="AQ323" s="48">
        <v>0</v>
      </c>
      <c r="AR323" s="48">
        <v>12</v>
      </c>
      <c r="AS323" s="48"/>
      <c r="AT323" s="48">
        <v>0</v>
      </c>
      <c r="AU323" s="48">
        <v>0</v>
      </c>
      <c r="AV323" s="48">
        <v>0</v>
      </c>
      <c r="AW323" s="48">
        <v>0</v>
      </c>
      <c r="AX323" s="430">
        <v>47.25</v>
      </c>
      <c r="AY323" s="48">
        <v>40</v>
      </c>
      <c r="AZ323" s="48">
        <v>30</v>
      </c>
      <c r="BA323" s="430">
        <v>117.25</v>
      </c>
      <c r="BB323" s="48">
        <v>0</v>
      </c>
      <c r="BC323" s="430">
        <v>35.25</v>
      </c>
      <c r="BD323" s="48">
        <v>0</v>
      </c>
      <c r="BE323" s="48">
        <v>12</v>
      </c>
      <c r="BF323" s="48">
        <v>0</v>
      </c>
      <c r="BG323" s="48">
        <v>0</v>
      </c>
      <c r="BH323" s="48">
        <v>0</v>
      </c>
      <c r="BI323" s="48">
        <v>0</v>
      </c>
      <c r="BJ323" s="48">
        <v>0</v>
      </c>
      <c r="BK323" s="48">
        <v>0</v>
      </c>
      <c r="BL323" s="430">
        <v>47.25</v>
      </c>
      <c r="BM323" s="48"/>
      <c r="BN323" s="48"/>
      <c r="BO323" s="48">
        <v>1</v>
      </c>
      <c r="BP323" s="48">
        <v>1</v>
      </c>
      <c r="BQ323" s="48"/>
      <c r="BR323" s="48"/>
      <c r="BS323" s="48"/>
      <c r="BT323" s="48">
        <v>0</v>
      </c>
      <c r="BU323" s="47" t="s">
        <v>1068</v>
      </c>
    </row>
    <row r="324" spans="1:73" x14ac:dyDescent="0.35">
      <c r="A324" s="47" t="s">
        <v>1139</v>
      </c>
      <c r="B324" s="47" t="s">
        <v>1140</v>
      </c>
      <c r="C324" s="47" t="s">
        <v>56</v>
      </c>
      <c r="D324" s="47" t="s">
        <v>1141</v>
      </c>
      <c r="E324" s="427">
        <v>6</v>
      </c>
      <c r="F324" s="427">
        <v>2026</v>
      </c>
      <c r="G324" s="47" t="s">
        <v>131</v>
      </c>
      <c r="H324" s="47" t="s">
        <v>58</v>
      </c>
      <c r="I324" s="47" t="s">
        <v>63</v>
      </c>
      <c r="J324" s="47" t="s">
        <v>98</v>
      </c>
      <c r="K324" s="47" t="s">
        <v>98</v>
      </c>
      <c r="L324" s="47" t="s">
        <v>98</v>
      </c>
      <c r="M324" s="47" t="s">
        <v>98</v>
      </c>
      <c r="N324" s="47"/>
      <c r="O324" s="369" t="s">
        <v>100</v>
      </c>
      <c r="P324" s="370" t="s">
        <v>108</v>
      </c>
      <c r="Q324" s="47" t="s">
        <v>98</v>
      </c>
      <c r="R324" s="47" t="s">
        <v>98</v>
      </c>
      <c r="S324" s="47"/>
      <c r="T324" s="47" t="s">
        <v>98</v>
      </c>
      <c r="U324" s="47" t="s">
        <v>98</v>
      </c>
      <c r="V324" s="369" t="s">
        <v>100</v>
      </c>
      <c r="W324" s="370"/>
      <c r="X324" s="47" t="s">
        <v>98</v>
      </c>
      <c r="Y324" s="47"/>
      <c r="Z324" s="47"/>
      <c r="AA324" s="47"/>
      <c r="AB324" s="47"/>
      <c r="AC324" s="369" t="s">
        <v>108</v>
      </c>
      <c r="AD324" s="370"/>
      <c r="AE324" s="47" t="s">
        <v>98</v>
      </c>
      <c r="AF324" s="47" t="s">
        <v>98</v>
      </c>
      <c r="AG324" s="47" t="s">
        <v>98</v>
      </c>
      <c r="AH324" s="47"/>
      <c r="AI324" s="47" t="s">
        <v>98</v>
      </c>
      <c r="AJ324" s="369" t="s">
        <v>100</v>
      </c>
      <c r="AK324" s="370"/>
      <c r="AL324" s="47"/>
      <c r="AM324" s="47"/>
      <c r="AN324" s="221"/>
      <c r="AO324" s="48">
        <v>38</v>
      </c>
      <c r="AP324" s="48"/>
      <c r="AQ324" s="48">
        <v>0</v>
      </c>
      <c r="AR324" s="48">
        <v>24</v>
      </c>
      <c r="AS324" s="48"/>
      <c r="AT324" s="48">
        <v>0</v>
      </c>
      <c r="AU324" s="48">
        <v>0</v>
      </c>
      <c r="AV324" s="48">
        <v>0</v>
      </c>
      <c r="AW324" s="48">
        <v>0</v>
      </c>
      <c r="AX324" s="48">
        <v>62</v>
      </c>
      <c r="AY324" s="48">
        <v>22</v>
      </c>
      <c r="AZ324" s="48">
        <v>40</v>
      </c>
      <c r="BA324" s="48">
        <v>124</v>
      </c>
      <c r="BB324" s="48">
        <v>0</v>
      </c>
      <c r="BC324" s="48">
        <v>38</v>
      </c>
      <c r="BD324" s="48">
        <v>0</v>
      </c>
      <c r="BE324" s="48">
        <v>24</v>
      </c>
      <c r="BF324" s="48">
        <v>0</v>
      </c>
      <c r="BG324" s="48">
        <v>0</v>
      </c>
      <c r="BH324" s="48">
        <v>0</v>
      </c>
      <c r="BI324" s="48">
        <v>0</v>
      </c>
      <c r="BJ324" s="48">
        <v>0</v>
      </c>
      <c r="BK324" s="48">
        <v>0</v>
      </c>
      <c r="BL324" s="48">
        <v>62</v>
      </c>
      <c r="BM324" s="48"/>
      <c r="BN324" s="48"/>
      <c r="BO324" s="48">
        <v>2</v>
      </c>
      <c r="BP324" s="48">
        <v>2</v>
      </c>
      <c r="BQ324" s="48"/>
      <c r="BR324" s="48"/>
      <c r="BS324" s="48"/>
      <c r="BT324" s="48">
        <v>0</v>
      </c>
      <c r="BU324" s="47" t="s">
        <v>1068</v>
      </c>
    </row>
    <row r="325" spans="1:73" x14ac:dyDescent="0.35">
      <c r="A325" s="47" t="s">
        <v>1142</v>
      </c>
      <c r="B325" s="47" t="s">
        <v>1143</v>
      </c>
      <c r="C325" s="47" t="s">
        <v>56</v>
      </c>
      <c r="D325" s="47" t="s">
        <v>1144</v>
      </c>
      <c r="E325" s="427">
        <v>6</v>
      </c>
      <c r="F325" s="427">
        <v>2026</v>
      </c>
      <c r="G325" s="47" t="s">
        <v>131</v>
      </c>
      <c r="H325" s="47" t="s">
        <v>58</v>
      </c>
      <c r="I325" s="47" t="s">
        <v>59</v>
      </c>
      <c r="J325" s="47" t="s">
        <v>98</v>
      </c>
      <c r="K325" s="47"/>
      <c r="L325" s="47" t="s">
        <v>98</v>
      </c>
      <c r="M325" s="47" t="s">
        <v>98</v>
      </c>
      <c r="N325" s="47" t="s">
        <v>98</v>
      </c>
      <c r="O325" s="369" t="s">
        <v>100</v>
      </c>
      <c r="P325" s="370"/>
      <c r="Q325" s="47" t="s">
        <v>98</v>
      </c>
      <c r="R325" s="47" t="s">
        <v>98</v>
      </c>
      <c r="S325" s="47"/>
      <c r="T325" s="47"/>
      <c r="U325" s="47"/>
      <c r="V325" s="369" t="s">
        <v>100</v>
      </c>
      <c r="W325" s="370" t="s">
        <v>108</v>
      </c>
      <c r="X325" s="47" t="s">
        <v>98</v>
      </c>
      <c r="Y325" s="47" t="s">
        <v>98</v>
      </c>
      <c r="Z325" s="47" t="s">
        <v>98</v>
      </c>
      <c r="AA325" s="47"/>
      <c r="AB325" s="47" t="s">
        <v>98</v>
      </c>
      <c r="AC325" s="369" t="s">
        <v>100</v>
      </c>
      <c r="AD325" s="370"/>
      <c r="AE325" s="47" t="s">
        <v>98</v>
      </c>
      <c r="AF325" s="47" t="s">
        <v>98</v>
      </c>
      <c r="AG325" s="47"/>
      <c r="AH325" s="47"/>
      <c r="AI325" s="47" t="s">
        <v>98</v>
      </c>
      <c r="AJ325" s="369" t="s">
        <v>100</v>
      </c>
      <c r="AK325" s="370"/>
      <c r="AL325" s="47" t="s">
        <v>98</v>
      </c>
      <c r="AM325" s="47"/>
      <c r="AN325" s="221"/>
      <c r="AO325" s="48">
        <v>44</v>
      </c>
      <c r="AP325" s="48"/>
      <c r="AQ325" s="48">
        <v>0</v>
      </c>
      <c r="AR325" s="48">
        <v>12</v>
      </c>
      <c r="AS325" s="48"/>
      <c r="AT325" s="48">
        <v>0</v>
      </c>
      <c r="AU325" s="48">
        <v>0</v>
      </c>
      <c r="AV325" s="48">
        <v>0</v>
      </c>
      <c r="AW325" s="48">
        <v>0</v>
      </c>
      <c r="AX325" s="48">
        <v>56</v>
      </c>
      <c r="AY325" s="48">
        <v>54</v>
      </c>
      <c r="AZ325" s="48">
        <v>42</v>
      </c>
      <c r="BA325" s="48">
        <v>152</v>
      </c>
      <c r="BB325" s="48">
        <v>0</v>
      </c>
      <c r="BC325" s="48">
        <v>44</v>
      </c>
      <c r="BD325" s="48">
        <v>0</v>
      </c>
      <c r="BE325" s="48">
        <v>12</v>
      </c>
      <c r="BF325" s="48">
        <v>0</v>
      </c>
      <c r="BG325" s="48">
        <v>0</v>
      </c>
      <c r="BH325" s="48">
        <v>0</v>
      </c>
      <c r="BI325" s="48">
        <v>0</v>
      </c>
      <c r="BJ325" s="48">
        <v>0</v>
      </c>
      <c r="BK325" s="48">
        <v>0</v>
      </c>
      <c r="BL325" s="48">
        <v>56</v>
      </c>
      <c r="BM325" s="48"/>
      <c r="BN325" s="48"/>
      <c r="BO325" s="48">
        <v>1</v>
      </c>
      <c r="BP325" s="48">
        <v>1</v>
      </c>
      <c r="BQ325" s="48"/>
      <c r="BR325" s="48"/>
      <c r="BS325" s="48"/>
      <c r="BT325" s="48">
        <v>0</v>
      </c>
      <c r="BU325" s="47" t="s">
        <v>1067</v>
      </c>
    </row>
    <row r="326" spans="1:73" x14ac:dyDescent="0.35">
      <c r="A326" s="47" t="s">
        <v>1145</v>
      </c>
      <c r="B326" s="47" t="s">
        <v>1146</v>
      </c>
      <c r="C326" s="47" t="s">
        <v>56</v>
      </c>
      <c r="D326" s="47" t="s">
        <v>1147</v>
      </c>
      <c r="E326" s="427">
        <v>6</v>
      </c>
      <c r="F326" s="427">
        <v>2026</v>
      </c>
      <c r="G326" s="47" t="s">
        <v>131</v>
      </c>
      <c r="H326" s="47" t="s">
        <v>58</v>
      </c>
      <c r="I326" s="47" t="s">
        <v>59</v>
      </c>
      <c r="J326" s="47"/>
      <c r="K326" s="47"/>
      <c r="L326" s="47" t="s">
        <v>98</v>
      </c>
      <c r="M326" s="47" t="s">
        <v>98</v>
      </c>
      <c r="N326" s="47" t="s">
        <v>98</v>
      </c>
      <c r="O326" s="369"/>
      <c r="P326" s="370"/>
      <c r="Q326" s="47" t="s">
        <v>98</v>
      </c>
      <c r="R326" s="47" t="s">
        <v>98</v>
      </c>
      <c r="S326" s="47"/>
      <c r="T326" s="47"/>
      <c r="U326" s="47"/>
      <c r="V326" s="369"/>
      <c r="W326" s="370"/>
      <c r="X326" s="47" t="s">
        <v>98</v>
      </c>
      <c r="Y326" s="47" t="s">
        <v>98</v>
      </c>
      <c r="Z326" s="47" t="s">
        <v>98</v>
      </c>
      <c r="AA326" s="47"/>
      <c r="AB326" s="47" t="s">
        <v>98</v>
      </c>
      <c r="AC326" s="369" t="s">
        <v>100</v>
      </c>
      <c r="AD326" s="370"/>
      <c r="AE326" s="47" t="s">
        <v>98</v>
      </c>
      <c r="AF326" s="47" t="s">
        <v>98</v>
      </c>
      <c r="AG326" s="47" t="s">
        <v>98</v>
      </c>
      <c r="AH326" s="47"/>
      <c r="AI326" s="47" t="s">
        <v>98</v>
      </c>
      <c r="AJ326" s="369" t="s">
        <v>100</v>
      </c>
      <c r="AK326" s="370"/>
      <c r="AL326" s="47"/>
      <c r="AM326" s="47"/>
      <c r="AN326" s="221"/>
      <c r="AO326" s="48">
        <v>34</v>
      </c>
      <c r="AP326" s="48"/>
      <c r="AQ326" s="48">
        <v>0</v>
      </c>
      <c r="AR326" s="48">
        <v>0</v>
      </c>
      <c r="AS326" s="48"/>
      <c r="AT326" s="48">
        <v>0</v>
      </c>
      <c r="AU326" s="48">
        <v>0</v>
      </c>
      <c r="AV326" s="48">
        <v>0</v>
      </c>
      <c r="AW326" s="48">
        <v>0</v>
      </c>
      <c r="AX326" s="48">
        <v>34</v>
      </c>
      <c r="AY326" s="48">
        <v>64</v>
      </c>
      <c r="AZ326" s="48">
        <v>46</v>
      </c>
      <c r="BA326" s="48">
        <v>144</v>
      </c>
      <c r="BB326" s="48">
        <v>0</v>
      </c>
      <c r="BC326" s="48">
        <v>34</v>
      </c>
      <c r="BD326" s="48">
        <v>0</v>
      </c>
      <c r="BE326" s="48">
        <v>0</v>
      </c>
      <c r="BF326" s="48">
        <v>0</v>
      </c>
      <c r="BG326" s="48">
        <v>0</v>
      </c>
      <c r="BH326" s="48">
        <v>0</v>
      </c>
      <c r="BI326" s="48">
        <v>0</v>
      </c>
      <c r="BJ326" s="48">
        <v>0</v>
      </c>
      <c r="BK326" s="48">
        <v>0</v>
      </c>
      <c r="BL326" s="48">
        <v>34</v>
      </c>
      <c r="BM326" s="48"/>
      <c r="BN326" s="48"/>
      <c r="BO326" s="48"/>
      <c r="BP326" s="48"/>
      <c r="BQ326" s="48"/>
      <c r="BR326" s="48"/>
      <c r="BS326" s="48"/>
      <c r="BT326" s="48">
        <v>0</v>
      </c>
      <c r="BU326" s="47" t="s">
        <v>1067</v>
      </c>
    </row>
    <row r="327" spans="1:73" x14ac:dyDescent="0.35">
      <c r="A327" s="47" t="s">
        <v>1148</v>
      </c>
      <c r="B327" s="47" t="s">
        <v>1149</v>
      </c>
      <c r="C327" s="47" t="s">
        <v>56</v>
      </c>
      <c r="D327" s="47" t="s">
        <v>1150</v>
      </c>
      <c r="E327" s="427">
        <v>6</v>
      </c>
      <c r="F327" s="427">
        <v>2026</v>
      </c>
      <c r="G327" s="47" t="s">
        <v>131</v>
      </c>
      <c r="H327" s="47" t="s">
        <v>58</v>
      </c>
      <c r="I327" s="47" t="s">
        <v>57</v>
      </c>
      <c r="J327" s="47"/>
      <c r="K327" s="47"/>
      <c r="L327" s="47"/>
      <c r="M327" s="47"/>
      <c r="N327" s="47"/>
      <c r="O327" s="369"/>
      <c r="P327" s="370"/>
      <c r="Q327" s="47" t="s">
        <v>98</v>
      </c>
      <c r="R327" s="47" t="s">
        <v>98</v>
      </c>
      <c r="S327" s="47"/>
      <c r="T327" s="47" t="s">
        <v>98</v>
      </c>
      <c r="U327" s="47" t="s">
        <v>98</v>
      </c>
      <c r="V327" s="369" t="s">
        <v>100</v>
      </c>
      <c r="W327" s="370"/>
      <c r="X327" s="47" t="s">
        <v>98</v>
      </c>
      <c r="Y327" s="47" t="s">
        <v>98</v>
      </c>
      <c r="Z327" s="47" t="s">
        <v>98</v>
      </c>
      <c r="AA327" s="47" t="s">
        <v>98</v>
      </c>
      <c r="AB327" s="47"/>
      <c r="AC327" s="369"/>
      <c r="AD327" s="370"/>
      <c r="AE327" s="47"/>
      <c r="AF327" s="47" t="s">
        <v>98</v>
      </c>
      <c r="AG327" s="47" t="s">
        <v>98</v>
      </c>
      <c r="AH327" s="47" t="s">
        <v>98</v>
      </c>
      <c r="AI327" s="47" t="s">
        <v>100</v>
      </c>
      <c r="AJ327" s="369"/>
      <c r="AK327" s="370"/>
      <c r="AL327" s="47" t="s">
        <v>98</v>
      </c>
      <c r="AM327" s="47" t="s">
        <v>98</v>
      </c>
      <c r="AN327" s="221"/>
      <c r="AO327" s="48">
        <v>34</v>
      </c>
      <c r="AP327" s="48"/>
      <c r="AQ327" s="48">
        <v>0</v>
      </c>
      <c r="AR327" s="48">
        <v>0</v>
      </c>
      <c r="AS327" s="48"/>
      <c r="AT327" s="48">
        <v>0</v>
      </c>
      <c r="AU327" s="48">
        <v>0</v>
      </c>
      <c r="AV327" s="48">
        <v>0</v>
      </c>
      <c r="AW327" s="48">
        <v>0</v>
      </c>
      <c r="AX327" s="48">
        <v>34</v>
      </c>
      <c r="AY327" s="48">
        <v>36</v>
      </c>
      <c r="AZ327" s="48">
        <v>34</v>
      </c>
      <c r="BA327" s="48">
        <v>104</v>
      </c>
      <c r="BB327" s="48">
        <v>0</v>
      </c>
      <c r="BC327" s="48">
        <v>34</v>
      </c>
      <c r="BD327" s="48">
        <v>0</v>
      </c>
      <c r="BE327" s="48">
        <v>0</v>
      </c>
      <c r="BF327" s="48">
        <v>0</v>
      </c>
      <c r="BG327" s="48">
        <v>0</v>
      </c>
      <c r="BH327" s="48">
        <v>0</v>
      </c>
      <c r="BI327" s="48">
        <v>0</v>
      </c>
      <c r="BJ327" s="48">
        <v>0</v>
      </c>
      <c r="BK327" s="48">
        <v>0</v>
      </c>
      <c r="BL327" s="48">
        <v>34</v>
      </c>
      <c r="BM327" s="48"/>
      <c r="BN327" s="48"/>
      <c r="BO327" s="48"/>
      <c r="BP327" s="48"/>
      <c r="BQ327" s="48"/>
      <c r="BR327" s="48"/>
      <c r="BS327" s="48"/>
      <c r="BT327" s="48">
        <v>0</v>
      </c>
      <c r="BU327" s="47" t="s">
        <v>870</v>
      </c>
    </row>
    <row r="328" spans="1:73" x14ac:dyDescent="0.35">
      <c r="A328" s="47" t="s">
        <v>1151</v>
      </c>
      <c r="B328" s="47" t="s">
        <v>1152</v>
      </c>
      <c r="C328" s="47" t="s">
        <v>56</v>
      </c>
      <c r="D328" s="47" t="s">
        <v>1153</v>
      </c>
      <c r="E328" s="427">
        <v>6</v>
      </c>
      <c r="F328" s="427">
        <v>2026</v>
      </c>
      <c r="G328" s="47" t="s">
        <v>131</v>
      </c>
      <c r="H328" s="47" t="s">
        <v>58</v>
      </c>
      <c r="I328" s="47" t="s">
        <v>57</v>
      </c>
      <c r="J328" s="47" t="s">
        <v>98</v>
      </c>
      <c r="K328" s="47" t="s">
        <v>98</v>
      </c>
      <c r="L328" s="47" t="s">
        <v>98</v>
      </c>
      <c r="M328" s="47"/>
      <c r="N328" s="47"/>
      <c r="O328" s="369"/>
      <c r="P328" s="370"/>
      <c r="Q328" s="47" t="s">
        <v>98</v>
      </c>
      <c r="R328" s="47" t="s">
        <v>98</v>
      </c>
      <c r="S328" s="47" t="s">
        <v>98</v>
      </c>
      <c r="T328" s="47" t="s">
        <v>98</v>
      </c>
      <c r="U328" s="47" t="s">
        <v>100</v>
      </c>
      <c r="V328" s="369"/>
      <c r="W328" s="370"/>
      <c r="X328" s="47"/>
      <c r="Y328" s="47" t="s">
        <v>98</v>
      </c>
      <c r="Z328" s="47" t="s">
        <v>98</v>
      </c>
      <c r="AA328" s="47"/>
      <c r="AB328" s="47" t="s">
        <v>98</v>
      </c>
      <c r="AC328" s="369" t="s">
        <v>100</v>
      </c>
      <c r="AD328" s="370"/>
      <c r="AE328" s="47" t="s">
        <v>98</v>
      </c>
      <c r="AF328" s="47" t="s">
        <v>98</v>
      </c>
      <c r="AG328" s="47" t="s">
        <v>98</v>
      </c>
      <c r="AH328" s="47" t="s">
        <v>98</v>
      </c>
      <c r="AI328" s="47" t="s">
        <v>100</v>
      </c>
      <c r="AJ328" s="369"/>
      <c r="AK328" s="370"/>
      <c r="AL328" s="47"/>
      <c r="AM328" s="47"/>
      <c r="AN328" s="221"/>
      <c r="AO328" s="48">
        <v>40</v>
      </c>
      <c r="AP328" s="48"/>
      <c r="AQ328" s="48">
        <v>0</v>
      </c>
      <c r="AR328" s="48">
        <v>0</v>
      </c>
      <c r="AS328" s="48"/>
      <c r="AT328" s="48">
        <v>0</v>
      </c>
      <c r="AU328" s="48">
        <v>0</v>
      </c>
      <c r="AV328" s="48">
        <v>0</v>
      </c>
      <c r="AW328" s="48">
        <v>0</v>
      </c>
      <c r="AX328" s="48">
        <v>40</v>
      </c>
      <c r="AY328" s="48">
        <v>52</v>
      </c>
      <c r="AZ328" s="48">
        <v>38</v>
      </c>
      <c r="BA328" s="48">
        <v>130</v>
      </c>
      <c r="BB328" s="48">
        <v>0</v>
      </c>
      <c r="BC328" s="48">
        <v>40</v>
      </c>
      <c r="BD328" s="48">
        <v>0</v>
      </c>
      <c r="BE328" s="48">
        <v>0</v>
      </c>
      <c r="BF328" s="48">
        <v>0</v>
      </c>
      <c r="BG328" s="48">
        <v>0</v>
      </c>
      <c r="BH328" s="48">
        <v>0</v>
      </c>
      <c r="BI328" s="48">
        <v>0</v>
      </c>
      <c r="BJ328" s="48">
        <v>0</v>
      </c>
      <c r="BK328" s="48">
        <v>0</v>
      </c>
      <c r="BL328" s="48">
        <v>40</v>
      </c>
      <c r="BM328" s="48"/>
      <c r="BN328" s="48"/>
      <c r="BO328" s="48"/>
      <c r="BP328" s="48"/>
      <c r="BQ328" s="48"/>
      <c r="BR328" s="48"/>
      <c r="BS328" s="48"/>
      <c r="BT328" s="48">
        <v>0</v>
      </c>
      <c r="BU328" s="47" t="s">
        <v>870</v>
      </c>
    </row>
    <row r="329" spans="1:73" x14ac:dyDescent="0.35">
      <c r="A329" s="47" t="s">
        <v>1154</v>
      </c>
      <c r="B329" s="47" t="s">
        <v>1155</v>
      </c>
      <c r="C329" s="47" t="s">
        <v>56</v>
      </c>
      <c r="D329" s="47" t="s">
        <v>1156</v>
      </c>
      <c r="E329" s="427">
        <v>6</v>
      </c>
      <c r="F329" s="427">
        <v>2026</v>
      </c>
      <c r="G329" s="47" t="s">
        <v>131</v>
      </c>
      <c r="H329" s="47" t="s">
        <v>58</v>
      </c>
      <c r="I329" s="47" t="s">
        <v>59</v>
      </c>
      <c r="J329" s="47"/>
      <c r="K329" s="47"/>
      <c r="L329" s="47" t="s">
        <v>98</v>
      </c>
      <c r="M329" s="47" t="s">
        <v>98</v>
      </c>
      <c r="N329" s="47" t="s">
        <v>98</v>
      </c>
      <c r="O329" s="369"/>
      <c r="P329" s="370"/>
      <c r="Q329" s="47" t="s">
        <v>98</v>
      </c>
      <c r="R329" s="47"/>
      <c r="S329" s="47"/>
      <c r="T329" s="47"/>
      <c r="U329" s="47"/>
      <c r="V329" s="369"/>
      <c r="W329" s="370"/>
      <c r="X329" s="47"/>
      <c r="Y329" s="47" t="s">
        <v>98</v>
      </c>
      <c r="Z329" s="47" t="s">
        <v>98</v>
      </c>
      <c r="AA329" s="47" t="s">
        <v>98</v>
      </c>
      <c r="AB329" s="47"/>
      <c r="AC329" s="369"/>
      <c r="AD329" s="370"/>
      <c r="AE329" s="47" t="s">
        <v>98</v>
      </c>
      <c r="AF329" s="47" t="s">
        <v>98</v>
      </c>
      <c r="AG329" s="47" t="s">
        <v>98</v>
      </c>
      <c r="AH329" s="47" t="s">
        <v>98</v>
      </c>
      <c r="AI329" s="47" t="s">
        <v>100</v>
      </c>
      <c r="AJ329" s="369"/>
      <c r="AK329" s="370"/>
      <c r="AL329" s="47" t="s">
        <v>98</v>
      </c>
      <c r="AM329" s="47" t="s">
        <v>98</v>
      </c>
      <c r="AN329" s="221"/>
      <c r="AO329" s="48">
        <v>30</v>
      </c>
      <c r="AP329" s="48"/>
      <c r="AQ329" s="48">
        <v>0</v>
      </c>
      <c r="AR329" s="48">
        <v>0</v>
      </c>
      <c r="AS329" s="48"/>
      <c r="AT329" s="48">
        <v>0</v>
      </c>
      <c r="AU329" s="48">
        <v>0</v>
      </c>
      <c r="AV329" s="48">
        <v>0</v>
      </c>
      <c r="AW329" s="48">
        <v>0</v>
      </c>
      <c r="AX329" s="48">
        <v>30</v>
      </c>
      <c r="AY329" s="48">
        <v>52</v>
      </c>
      <c r="AZ329" s="48">
        <v>30</v>
      </c>
      <c r="BA329" s="48">
        <v>112</v>
      </c>
      <c r="BB329" s="48">
        <v>0</v>
      </c>
      <c r="BC329" s="48">
        <v>30</v>
      </c>
      <c r="BD329" s="48">
        <v>0</v>
      </c>
      <c r="BE329" s="48">
        <v>0</v>
      </c>
      <c r="BF329" s="48">
        <v>0</v>
      </c>
      <c r="BG329" s="48">
        <v>0</v>
      </c>
      <c r="BH329" s="48">
        <v>0</v>
      </c>
      <c r="BI329" s="48">
        <v>0</v>
      </c>
      <c r="BJ329" s="48">
        <v>0</v>
      </c>
      <c r="BK329" s="48">
        <v>0</v>
      </c>
      <c r="BL329" s="48">
        <v>30</v>
      </c>
      <c r="BM329" s="48"/>
      <c r="BN329" s="48"/>
      <c r="BO329" s="48"/>
      <c r="BP329" s="48"/>
      <c r="BQ329" s="48"/>
      <c r="BR329" s="48"/>
      <c r="BS329" s="48"/>
      <c r="BT329" s="48">
        <v>0</v>
      </c>
      <c r="BU329" s="47" t="s">
        <v>870</v>
      </c>
    </row>
    <row r="330" spans="1:73" x14ac:dyDescent="0.35">
      <c r="A330" s="47" t="s">
        <v>1157</v>
      </c>
      <c r="B330" s="47" t="s">
        <v>1158</v>
      </c>
      <c r="C330" s="47" t="s">
        <v>56</v>
      </c>
      <c r="D330" s="47" t="s">
        <v>1159</v>
      </c>
      <c r="E330" s="427">
        <v>6</v>
      </c>
      <c r="F330" s="427">
        <v>2026</v>
      </c>
      <c r="G330" s="47" t="s">
        <v>131</v>
      </c>
      <c r="H330" s="47" t="s">
        <v>58</v>
      </c>
      <c r="I330" s="47" t="s">
        <v>59</v>
      </c>
      <c r="J330" s="47"/>
      <c r="K330" s="47"/>
      <c r="L330" s="47"/>
      <c r="M330" s="47"/>
      <c r="N330" s="47"/>
      <c r="O330" s="369"/>
      <c r="P330" s="370"/>
      <c r="Q330" s="47" t="s">
        <v>98</v>
      </c>
      <c r="R330" s="47" t="s">
        <v>98</v>
      </c>
      <c r="S330" s="47" t="s">
        <v>98</v>
      </c>
      <c r="T330" s="47" t="s">
        <v>98</v>
      </c>
      <c r="U330" s="47" t="s">
        <v>100</v>
      </c>
      <c r="V330" s="369" t="s">
        <v>108</v>
      </c>
      <c r="W330" s="370"/>
      <c r="X330" s="47" t="s">
        <v>98</v>
      </c>
      <c r="Y330" s="47" t="s">
        <v>98</v>
      </c>
      <c r="Z330" s="47" t="s">
        <v>98</v>
      </c>
      <c r="AA330" s="47" t="s">
        <v>98</v>
      </c>
      <c r="AB330" s="47" t="s">
        <v>100</v>
      </c>
      <c r="AC330" s="369" t="s">
        <v>108</v>
      </c>
      <c r="AD330" s="370"/>
      <c r="AE330" s="47" t="s">
        <v>98</v>
      </c>
      <c r="AF330" s="47"/>
      <c r="AG330" s="47"/>
      <c r="AH330" s="47"/>
      <c r="AI330" s="47"/>
      <c r="AJ330" s="369"/>
      <c r="AK330" s="370"/>
      <c r="AL330" s="47"/>
      <c r="AM330" s="47"/>
      <c r="AN330" s="221"/>
      <c r="AO330" s="48">
        <v>26</v>
      </c>
      <c r="AP330" s="48"/>
      <c r="AQ330" s="48">
        <v>0</v>
      </c>
      <c r="AR330" s="48">
        <v>16</v>
      </c>
      <c r="AS330" s="48"/>
      <c r="AT330" s="48">
        <v>8</v>
      </c>
      <c r="AU330" s="48">
        <v>0</v>
      </c>
      <c r="AV330" s="48">
        <v>0</v>
      </c>
      <c r="AW330" s="48">
        <v>0</v>
      </c>
      <c r="AX330" s="48">
        <v>50</v>
      </c>
      <c r="AY330" s="48">
        <v>38</v>
      </c>
      <c r="AZ330" s="48">
        <v>40</v>
      </c>
      <c r="BA330" s="48">
        <v>128</v>
      </c>
      <c r="BB330" s="48">
        <v>0</v>
      </c>
      <c r="BC330" s="48">
        <v>26</v>
      </c>
      <c r="BD330" s="48">
        <v>0</v>
      </c>
      <c r="BE330" s="48">
        <v>16</v>
      </c>
      <c r="BF330" s="48">
        <v>0</v>
      </c>
      <c r="BG330" s="48">
        <v>0</v>
      </c>
      <c r="BH330" s="48">
        <v>8</v>
      </c>
      <c r="BI330" s="48">
        <v>0</v>
      </c>
      <c r="BJ330" s="48">
        <v>0</v>
      </c>
      <c r="BK330" s="48">
        <v>0</v>
      </c>
      <c r="BL330" s="48">
        <v>50</v>
      </c>
      <c r="BM330" s="48"/>
      <c r="BN330" s="48"/>
      <c r="BO330" s="48">
        <v>3</v>
      </c>
      <c r="BP330" s="48">
        <v>2</v>
      </c>
      <c r="BQ330" s="48"/>
      <c r="BR330" s="48"/>
      <c r="BS330" s="48"/>
      <c r="BT330" s="48">
        <v>0</v>
      </c>
      <c r="BU330" s="47" t="s">
        <v>870</v>
      </c>
    </row>
    <row r="331" spans="1:73" x14ac:dyDescent="0.35">
      <c r="A331" s="47" t="s">
        <v>1160</v>
      </c>
      <c r="B331" s="47" t="s">
        <v>1161</v>
      </c>
      <c r="C331" s="47" t="s">
        <v>56</v>
      </c>
      <c r="D331" s="47" t="s">
        <v>1162</v>
      </c>
      <c r="E331" s="427">
        <v>6</v>
      </c>
      <c r="F331" s="427">
        <v>2026</v>
      </c>
      <c r="G331" s="47" t="s">
        <v>131</v>
      </c>
      <c r="H331" s="47" t="s">
        <v>58</v>
      </c>
      <c r="I331" s="47" t="s">
        <v>59</v>
      </c>
      <c r="J331" s="47" t="s">
        <v>1060</v>
      </c>
      <c r="K331" s="47" t="s">
        <v>98</v>
      </c>
      <c r="L331" s="47" t="s">
        <v>98</v>
      </c>
      <c r="M331" s="47" t="s">
        <v>98</v>
      </c>
      <c r="N331" s="47" t="s">
        <v>100</v>
      </c>
      <c r="O331" s="369"/>
      <c r="P331" s="370"/>
      <c r="Q331" s="47" t="s">
        <v>98</v>
      </c>
      <c r="R331" s="47" t="s">
        <v>98</v>
      </c>
      <c r="S331" s="47"/>
      <c r="T331" s="47" t="s">
        <v>98</v>
      </c>
      <c r="U331" s="47" t="s">
        <v>100</v>
      </c>
      <c r="V331" s="369"/>
      <c r="W331" s="370"/>
      <c r="X331" s="47" t="s">
        <v>98</v>
      </c>
      <c r="Y331" s="47"/>
      <c r="Z331" s="47" t="s">
        <v>98</v>
      </c>
      <c r="AA331" s="47" t="s">
        <v>98</v>
      </c>
      <c r="AB331" s="47" t="s">
        <v>98</v>
      </c>
      <c r="AC331" s="369" t="s">
        <v>100</v>
      </c>
      <c r="AD331" s="370"/>
      <c r="AE331" s="47"/>
      <c r="AF331" s="47"/>
      <c r="AG331" s="47" t="s">
        <v>98</v>
      </c>
      <c r="AH331" s="47" t="s">
        <v>98</v>
      </c>
      <c r="AI331" s="47" t="s">
        <v>100</v>
      </c>
      <c r="AJ331" s="369" t="s">
        <v>108</v>
      </c>
      <c r="AK331" s="370"/>
      <c r="AL331" s="47" t="s">
        <v>98</v>
      </c>
      <c r="AM331" s="47"/>
      <c r="AN331" s="221"/>
      <c r="AO331" s="430">
        <v>43.75</v>
      </c>
      <c r="AP331" s="48"/>
      <c r="AQ331" s="48">
        <v>0</v>
      </c>
      <c r="AR331" s="48">
        <v>12</v>
      </c>
      <c r="AS331" s="48"/>
      <c r="AT331" s="48">
        <v>0</v>
      </c>
      <c r="AU331" s="48">
        <v>0</v>
      </c>
      <c r="AV331" s="48">
        <v>0</v>
      </c>
      <c r="AW331" s="48">
        <v>0</v>
      </c>
      <c r="AX331" s="430">
        <v>55.75</v>
      </c>
      <c r="AY331" s="48">
        <v>48</v>
      </c>
      <c r="AZ331" s="48">
        <v>40</v>
      </c>
      <c r="BA331" s="430">
        <v>143.75</v>
      </c>
      <c r="BB331" s="48">
        <v>0</v>
      </c>
      <c r="BC331" s="430">
        <v>43.75</v>
      </c>
      <c r="BD331" s="48">
        <v>0</v>
      </c>
      <c r="BE331" s="48">
        <v>12</v>
      </c>
      <c r="BF331" s="48">
        <v>0</v>
      </c>
      <c r="BG331" s="48">
        <v>0</v>
      </c>
      <c r="BH331" s="48">
        <v>0</v>
      </c>
      <c r="BI331" s="48">
        <v>0</v>
      </c>
      <c r="BJ331" s="48">
        <v>0</v>
      </c>
      <c r="BK331" s="48">
        <v>0</v>
      </c>
      <c r="BL331" s="430">
        <v>55.75</v>
      </c>
      <c r="BM331" s="48"/>
      <c r="BN331" s="48"/>
      <c r="BO331" s="48">
        <v>1</v>
      </c>
      <c r="BP331" s="48">
        <v>1</v>
      </c>
      <c r="BQ331" s="48"/>
      <c r="BR331" s="48"/>
      <c r="BS331" s="48"/>
      <c r="BT331" s="48">
        <v>0</v>
      </c>
      <c r="BU331" s="47" t="s">
        <v>870</v>
      </c>
    </row>
    <row r="332" spans="1:73" x14ac:dyDescent="0.35">
      <c r="A332" s="47" t="s">
        <v>1163</v>
      </c>
      <c r="B332" s="47" t="s">
        <v>1164</v>
      </c>
      <c r="C332" s="47" t="s">
        <v>56</v>
      </c>
      <c r="D332" s="47" t="s">
        <v>1165</v>
      </c>
      <c r="E332" s="427">
        <v>6</v>
      </c>
      <c r="F332" s="427">
        <v>2026</v>
      </c>
      <c r="G332" s="47" t="s">
        <v>131</v>
      </c>
      <c r="H332" s="47" t="s">
        <v>58</v>
      </c>
      <c r="I332" s="47" t="s">
        <v>57</v>
      </c>
      <c r="J332" s="47" t="s">
        <v>98</v>
      </c>
      <c r="K332" s="47" t="s">
        <v>98</v>
      </c>
      <c r="L332" s="47" t="s">
        <v>98</v>
      </c>
      <c r="M332" s="47" t="s">
        <v>98</v>
      </c>
      <c r="N332" s="47"/>
      <c r="O332" s="369" t="s">
        <v>100</v>
      </c>
      <c r="P332" s="370"/>
      <c r="Q332" s="47" t="s">
        <v>98</v>
      </c>
      <c r="R332" s="47" t="s">
        <v>98</v>
      </c>
      <c r="S332" s="47" t="s">
        <v>98</v>
      </c>
      <c r="T332" s="47"/>
      <c r="U332" s="47" t="s">
        <v>98</v>
      </c>
      <c r="V332" s="369" t="s">
        <v>100</v>
      </c>
      <c r="W332" s="370"/>
      <c r="X332" s="47" t="s">
        <v>98</v>
      </c>
      <c r="Y332" s="47" t="s">
        <v>98</v>
      </c>
      <c r="Z332" s="47" t="s">
        <v>98</v>
      </c>
      <c r="AA332" s="47" t="s">
        <v>98</v>
      </c>
      <c r="AB332" s="47"/>
      <c r="AC332" s="369" t="s">
        <v>100</v>
      </c>
      <c r="AD332" s="370"/>
      <c r="AE332" s="47" t="s">
        <v>98</v>
      </c>
      <c r="AF332" s="47"/>
      <c r="AG332" s="47" t="s">
        <v>98</v>
      </c>
      <c r="AH332" s="47" t="s">
        <v>98</v>
      </c>
      <c r="AI332" s="47" t="s">
        <v>98</v>
      </c>
      <c r="AJ332" s="369" t="s">
        <v>100</v>
      </c>
      <c r="AK332" s="370"/>
      <c r="AL332" s="47" t="s">
        <v>98</v>
      </c>
      <c r="AM332" s="47"/>
      <c r="AN332" s="221"/>
      <c r="AO332" s="48">
        <v>50</v>
      </c>
      <c r="AP332" s="48"/>
      <c r="AQ332" s="48">
        <v>0</v>
      </c>
      <c r="AR332" s="48">
        <v>0</v>
      </c>
      <c r="AS332" s="48"/>
      <c r="AT332" s="48">
        <v>0</v>
      </c>
      <c r="AU332" s="48">
        <v>0</v>
      </c>
      <c r="AV332" s="48">
        <v>0</v>
      </c>
      <c r="AW332" s="48">
        <v>0</v>
      </c>
      <c r="AX332" s="48">
        <v>50</v>
      </c>
      <c r="AY332" s="48">
        <v>52</v>
      </c>
      <c r="AZ332" s="48">
        <v>44</v>
      </c>
      <c r="BA332" s="48">
        <v>146</v>
      </c>
      <c r="BB332" s="48">
        <v>0</v>
      </c>
      <c r="BC332" s="48">
        <v>50</v>
      </c>
      <c r="BD332" s="48">
        <v>0</v>
      </c>
      <c r="BE332" s="48">
        <v>0</v>
      </c>
      <c r="BF332" s="48">
        <v>0</v>
      </c>
      <c r="BG332" s="48">
        <v>0</v>
      </c>
      <c r="BH332" s="48">
        <v>0</v>
      </c>
      <c r="BI332" s="48">
        <v>0</v>
      </c>
      <c r="BJ332" s="48">
        <v>0</v>
      </c>
      <c r="BK332" s="48">
        <v>0</v>
      </c>
      <c r="BL332" s="48">
        <v>50</v>
      </c>
      <c r="BM332" s="48"/>
      <c r="BN332" s="48"/>
      <c r="BO332" s="48"/>
      <c r="BP332" s="48"/>
      <c r="BQ332" s="48"/>
      <c r="BR332" s="48"/>
      <c r="BS332" s="48"/>
      <c r="BT332" s="48">
        <v>0</v>
      </c>
      <c r="BU332" s="47" t="s">
        <v>870</v>
      </c>
    </row>
    <row r="333" spans="1:73" x14ac:dyDescent="0.35">
      <c r="A333" s="47" t="s">
        <v>1166</v>
      </c>
      <c r="B333" s="47" t="s">
        <v>1167</v>
      </c>
      <c r="C333" s="47" t="s">
        <v>56</v>
      </c>
      <c r="D333" s="47" t="s">
        <v>1168</v>
      </c>
      <c r="E333" s="427">
        <v>6</v>
      </c>
      <c r="F333" s="427">
        <v>2026</v>
      </c>
      <c r="G333" s="47" t="s">
        <v>131</v>
      </c>
      <c r="H333" s="47" t="s">
        <v>58</v>
      </c>
      <c r="I333" s="47" t="s">
        <v>57</v>
      </c>
      <c r="J333" s="47" t="s">
        <v>98</v>
      </c>
      <c r="K333" s="47" t="s">
        <v>98</v>
      </c>
      <c r="L333" s="47" t="s">
        <v>98</v>
      </c>
      <c r="M333" s="47" t="s">
        <v>98</v>
      </c>
      <c r="N333" s="47" t="s">
        <v>100</v>
      </c>
      <c r="O333" s="369"/>
      <c r="P333" s="370"/>
      <c r="Q333" s="47"/>
      <c r="R333" s="47" t="s">
        <v>98</v>
      </c>
      <c r="S333" s="47" t="s">
        <v>98</v>
      </c>
      <c r="T333" s="47" t="s">
        <v>98</v>
      </c>
      <c r="U333" s="47" t="s">
        <v>98</v>
      </c>
      <c r="V333" s="369"/>
      <c r="W333" s="370"/>
      <c r="X333" s="47" t="s">
        <v>98</v>
      </c>
      <c r="Y333" s="47" t="s">
        <v>98</v>
      </c>
      <c r="Z333" s="47"/>
      <c r="AA333" s="47"/>
      <c r="AB333" s="47" t="s">
        <v>98</v>
      </c>
      <c r="AC333" s="369"/>
      <c r="AD333" s="370"/>
      <c r="AE333" s="47" t="s">
        <v>98</v>
      </c>
      <c r="AF333" s="47"/>
      <c r="AG333" s="47" t="s">
        <v>98</v>
      </c>
      <c r="AH333" s="47" t="s">
        <v>98</v>
      </c>
      <c r="AI333" s="47" t="s">
        <v>100</v>
      </c>
      <c r="AJ333" s="369" t="s">
        <v>108</v>
      </c>
      <c r="AK333" s="370"/>
      <c r="AL333" s="47" t="s">
        <v>98</v>
      </c>
      <c r="AM333" s="47"/>
      <c r="AN333" s="221"/>
      <c r="AO333" s="48">
        <v>38</v>
      </c>
      <c r="AP333" s="48"/>
      <c r="AQ333" s="48">
        <v>0</v>
      </c>
      <c r="AR333" s="48">
        <v>4</v>
      </c>
      <c r="AS333" s="48"/>
      <c r="AT333" s="48">
        <v>8</v>
      </c>
      <c r="AU333" s="48">
        <v>0</v>
      </c>
      <c r="AV333" s="48">
        <v>0</v>
      </c>
      <c r="AW333" s="48">
        <v>0</v>
      </c>
      <c r="AX333" s="48">
        <v>50</v>
      </c>
      <c r="AY333" s="48">
        <v>24</v>
      </c>
      <c r="AZ333" s="48">
        <v>38</v>
      </c>
      <c r="BA333" s="48">
        <v>112</v>
      </c>
      <c r="BB333" s="48">
        <v>0</v>
      </c>
      <c r="BC333" s="48">
        <v>38</v>
      </c>
      <c r="BD333" s="48">
        <v>0</v>
      </c>
      <c r="BE333" s="48">
        <v>4</v>
      </c>
      <c r="BF333" s="48">
        <v>0</v>
      </c>
      <c r="BG333" s="48">
        <v>0</v>
      </c>
      <c r="BH333" s="48">
        <v>8</v>
      </c>
      <c r="BI333" s="48">
        <v>0</v>
      </c>
      <c r="BJ333" s="48">
        <v>0</v>
      </c>
      <c r="BK333" s="48">
        <v>0</v>
      </c>
      <c r="BL333" s="48">
        <v>50</v>
      </c>
      <c r="BM333" s="48"/>
      <c r="BN333" s="48"/>
      <c r="BO333" s="48">
        <v>2</v>
      </c>
      <c r="BP333" s="48">
        <v>1</v>
      </c>
      <c r="BQ333" s="48"/>
      <c r="BR333" s="48"/>
      <c r="BS333" s="48"/>
      <c r="BT333" s="48">
        <v>0</v>
      </c>
      <c r="BU333" s="47" t="s">
        <v>1068</v>
      </c>
    </row>
    <row r="334" spans="1:73" x14ac:dyDescent="0.35">
      <c r="A334" s="47" t="s">
        <v>1169</v>
      </c>
      <c r="B334" s="47" t="s">
        <v>1170</v>
      </c>
      <c r="C334" s="47" t="s">
        <v>56</v>
      </c>
      <c r="D334" s="47" t="s">
        <v>1171</v>
      </c>
      <c r="E334" s="427">
        <v>6</v>
      </c>
      <c r="F334" s="427">
        <v>2026</v>
      </c>
      <c r="G334" s="47" t="s">
        <v>131</v>
      </c>
      <c r="H334" s="47" t="s">
        <v>58</v>
      </c>
      <c r="I334" s="47" t="s">
        <v>57</v>
      </c>
      <c r="J334" s="47" t="s">
        <v>98</v>
      </c>
      <c r="K334" s="47" t="s">
        <v>98</v>
      </c>
      <c r="L334" s="47" t="s">
        <v>98</v>
      </c>
      <c r="M334" s="47"/>
      <c r="N334" s="47" t="s">
        <v>98</v>
      </c>
      <c r="O334" s="369" t="s">
        <v>100</v>
      </c>
      <c r="P334" s="370"/>
      <c r="Q334" s="47" t="s">
        <v>98</v>
      </c>
      <c r="R334" s="47" t="s">
        <v>98</v>
      </c>
      <c r="S334" s="47" t="s">
        <v>98</v>
      </c>
      <c r="T334" s="47" t="s">
        <v>98</v>
      </c>
      <c r="U334" s="47" t="s">
        <v>100</v>
      </c>
      <c r="V334" s="369" t="s">
        <v>108</v>
      </c>
      <c r="W334" s="370"/>
      <c r="X334" s="47" t="s">
        <v>98</v>
      </c>
      <c r="Y334" s="47"/>
      <c r="Z334" s="47"/>
      <c r="AA334" s="47" t="s">
        <v>98</v>
      </c>
      <c r="AB334" s="47"/>
      <c r="AC334" s="369"/>
      <c r="AD334" s="370"/>
      <c r="AE334" s="47" t="s">
        <v>98</v>
      </c>
      <c r="AF334" s="47"/>
      <c r="AG334" s="47" t="s">
        <v>98</v>
      </c>
      <c r="AH334" s="47"/>
      <c r="AI334" s="47"/>
      <c r="AJ334" s="369"/>
      <c r="AK334" s="370"/>
      <c r="AL334" s="47"/>
      <c r="AM334" s="47"/>
      <c r="AN334" s="221"/>
      <c r="AO334" s="48">
        <v>32</v>
      </c>
      <c r="AP334" s="48"/>
      <c r="AQ334" s="48">
        <v>0</v>
      </c>
      <c r="AR334" s="48">
        <v>4</v>
      </c>
      <c r="AS334" s="48"/>
      <c r="AT334" s="48">
        <v>8</v>
      </c>
      <c r="AU334" s="48">
        <v>0</v>
      </c>
      <c r="AV334" s="48">
        <v>0</v>
      </c>
      <c r="AW334" s="48">
        <v>0</v>
      </c>
      <c r="AX334" s="48">
        <v>44</v>
      </c>
      <c r="AY334" s="48">
        <v>50</v>
      </c>
      <c r="AZ334" s="48">
        <v>34</v>
      </c>
      <c r="BA334" s="48">
        <v>128</v>
      </c>
      <c r="BB334" s="48">
        <v>0</v>
      </c>
      <c r="BC334" s="48">
        <v>32</v>
      </c>
      <c r="BD334" s="48">
        <v>0</v>
      </c>
      <c r="BE334" s="48">
        <v>4</v>
      </c>
      <c r="BF334" s="48">
        <v>0</v>
      </c>
      <c r="BG334" s="48">
        <v>0</v>
      </c>
      <c r="BH334" s="48">
        <v>8</v>
      </c>
      <c r="BI334" s="48">
        <v>0</v>
      </c>
      <c r="BJ334" s="48">
        <v>0</v>
      </c>
      <c r="BK334" s="48">
        <v>0</v>
      </c>
      <c r="BL334" s="48">
        <v>44</v>
      </c>
      <c r="BM334" s="48"/>
      <c r="BN334" s="48"/>
      <c r="BO334" s="48">
        <v>2</v>
      </c>
      <c r="BP334" s="48">
        <v>1</v>
      </c>
      <c r="BQ334" s="48"/>
      <c r="BR334" s="48"/>
      <c r="BS334" s="48"/>
      <c r="BT334" s="48">
        <v>0</v>
      </c>
      <c r="BU334" s="47" t="s">
        <v>1068</v>
      </c>
    </row>
    <row r="335" spans="1:73" x14ac:dyDescent="0.35">
      <c r="A335" s="47" t="s">
        <v>1172</v>
      </c>
      <c r="B335" s="47" t="s">
        <v>1173</v>
      </c>
      <c r="C335" s="47" t="s">
        <v>56</v>
      </c>
      <c r="D335" s="47" t="s">
        <v>1174</v>
      </c>
      <c r="E335" s="427">
        <v>6</v>
      </c>
      <c r="F335" s="427">
        <v>2026</v>
      </c>
      <c r="G335" s="47" t="s">
        <v>131</v>
      </c>
      <c r="H335" s="47" t="s">
        <v>58</v>
      </c>
      <c r="I335" s="47" t="s">
        <v>57</v>
      </c>
      <c r="J335" s="47" t="s">
        <v>98</v>
      </c>
      <c r="K335" s="47" t="s">
        <v>98</v>
      </c>
      <c r="L335" s="47" t="s">
        <v>98</v>
      </c>
      <c r="M335" s="47" t="s">
        <v>98</v>
      </c>
      <c r="N335" s="47" t="s">
        <v>100</v>
      </c>
      <c r="O335" s="369"/>
      <c r="P335" s="370"/>
      <c r="Q335" s="47" t="s">
        <v>98</v>
      </c>
      <c r="R335" s="47" t="s">
        <v>98</v>
      </c>
      <c r="S335" s="47"/>
      <c r="T335" s="47" t="s">
        <v>98</v>
      </c>
      <c r="U335" s="47" t="s">
        <v>98</v>
      </c>
      <c r="V335" s="369" t="s">
        <v>100</v>
      </c>
      <c r="W335" s="370" t="s">
        <v>108</v>
      </c>
      <c r="X335" s="47" t="s">
        <v>98</v>
      </c>
      <c r="Y335" s="47" t="s">
        <v>98</v>
      </c>
      <c r="Z335" s="47"/>
      <c r="AA335" s="47"/>
      <c r="AB335" s="47"/>
      <c r="AC335" s="369"/>
      <c r="AD335" s="370"/>
      <c r="AE335" s="47"/>
      <c r="AF335" s="47"/>
      <c r="AG335" s="47"/>
      <c r="AH335" s="47"/>
      <c r="AI335" s="47"/>
      <c r="AJ335" s="369"/>
      <c r="AK335" s="370"/>
      <c r="AL335" s="47" t="s">
        <v>98</v>
      </c>
      <c r="AM335" s="47" t="s">
        <v>98</v>
      </c>
      <c r="AN335" s="221"/>
      <c r="AO335" s="48">
        <v>32</v>
      </c>
      <c r="AP335" s="48"/>
      <c r="AQ335" s="48">
        <v>0</v>
      </c>
      <c r="AR335" s="48">
        <v>12</v>
      </c>
      <c r="AS335" s="48"/>
      <c r="AT335" s="48">
        <v>0</v>
      </c>
      <c r="AU335" s="48">
        <v>0</v>
      </c>
      <c r="AV335" s="48">
        <v>0</v>
      </c>
      <c r="AW335" s="48">
        <v>0</v>
      </c>
      <c r="AX335" s="48">
        <v>44</v>
      </c>
      <c r="AY335" s="48">
        <v>56</v>
      </c>
      <c r="AZ335" s="48">
        <v>44</v>
      </c>
      <c r="BA335" s="48">
        <v>144</v>
      </c>
      <c r="BB335" s="48">
        <v>0</v>
      </c>
      <c r="BC335" s="48">
        <v>32</v>
      </c>
      <c r="BD335" s="48">
        <v>0</v>
      </c>
      <c r="BE335" s="48">
        <v>12</v>
      </c>
      <c r="BF335" s="48">
        <v>0</v>
      </c>
      <c r="BG335" s="48">
        <v>0</v>
      </c>
      <c r="BH335" s="48">
        <v>0</v>
      </c>
      <c r="BI335" s="48">
        <v>0</v>
      </c>
      <c r="BJ335" s="48">
        <v>0</v>
      </c>
      <c r="BK335" s="48">
        <v>0</v>
      </c>
      <c r="BL335" s="48">
        <v>44</v>
      </c>
      <c r="BM335" s="48"/>
      <c r="BN335" s="48"/>
      <c r="BO335" s="48">
        <v>1</v>
      </c>
      <c r="BP335" s="48">
        <v>1</v>
      </c>
      <c r="BQ335" s="48"/>
      <c r="BR335" s="48"/>
      <c r="BS335" s="48"/>
      <c r="BT335" s="48">
        <v>0</v>
      </c>
      <c r="BU335" s="47" t="s">
        <v>1068</v>
      </c>
    </row>
    <row r="336" spans="1:73" x14ac:dyDescent="0.35">
      <c r="A336" s="47" t="s">
        <v>1175</v>
      </c>
      <c r="B336" s="47" t="s">
        <v>1176</v>
      </c>
      <c r="C336" s="47" t="s">
        <v>56</v>
      </c>
      <c r="D336" s="47" t="s">
        <v>1177</v>
      </c>
      <c r="E336" s="427">
        <v>6</v>
      </c>
      <c r="F336" s="427">
        <v>2026</v>
      </c>
      <c r="G336" s="47" t="s">
        <v>131</v>
      </c>
      <c r="H336" s="47" t="s">
        <v>58</v>
      </c>
      <c r="I336" s="47" t="s">
        <v>57</v>
      </c>
      <c r="J336" s="47"/>
      <c r="K336" s="47" t="s">
        <v>98</v>
      </c>
      <c r="L336" s="47" t="s">
        <v>98</v>
      </c>
      <c r="M336" s="47" t="s">
        <v>98</v>
      </c>
      <c r="N336" s="47"/>
      <c r="O336" s="369" t="s">
        <v>100</v>
      </c>
      <c r="P336" s="370" t="s">
        <v>108</v>
      </c>
      <c r="Q336" s="47" t="s">
        <v>98</v>
      </c>
      <c r="R336" s="47"/>
      <c r="S336" s="47" t="s">
        <v>98</v>
      </c>
      <c r="T336" s="47" t="s">
        <v>98</v>
      </c>
      <c r="U336" s="47" t="s">
        <v>98</v>
      </c>
      <c r="V336" s="369" t="s">
        <v>100</v>
      </c>
      <c r="W336" s="370"/>
      <c r="X336" s="47"/>
      <c r="Y336" s="47" t="s">
        <v>98</v>
      </c>
      <c r="Z336" s="47" t="s">
        <v>98</v>
      </c>
      <c r="AA336" s="47"/>
      <c r="AB336" s="47"/>
      <c r="AC336" s="369" t="s">
        <v>100</v>
      </c>
      <c r="AD336" s="370"/>
      <c r="AE336" s="47"/>
      <c r="AF336" s="47"/>
      <c r="AG336" s="47"/>
      <c r="AH336" s="47"/>
      <c r="AI336" s="47"/>
      <c r="AJ336" s="369"/>
      <c r="AK336" s="370"/>
      <c r="AL336" s="47" t="s">
        <v>98</v>
      </c>
      <c r="AM336" s="47"/>
      <c r="AN336" s="221"/>
      <c r="AO336" s="48">
        <v>32</v>
      </c>
      <c r="AP336" s="48"/>
      <c r="AQ336" s="48">
        <v>0</v>
      </c>
      <c r="AR336" s="48">
        <v>12</v>
      </c>
      <c r="AS336" s="48"/>
      <c r="AT336" s="48">
        <v>0</v>
      </c>
      <c r="AU336" s="48">
        <v>0</v>
      </c>
      <c r="AV336" s="48">
        <v>0</v>
      </c>
      <c r="AW336" s="48">
        <v>0</v>
      </c>
      <c r="AX336" s="48">
        <v>44</v>
      </c>
      <c r="AY336" s="48">
        <v>64</v>
      </c>
      <c r="AZ336" s="48">
        <v>40</v>
      </c>
      <c r="BA336" s="48">
        <v>148</v>
      </c>
      <c r="BB336" s="48">
        <v>0</v>
      </c>
      <c r="BC336" s="48">
        <v>32</v>
      </c>
      <c r="BD336" s="48">
        <v>0</v>
      </c>
      <c r="BE336" s="48">
        <v>12</v>
      </c>
      <c r="BF336" s="48">
        <v>0</v>
      </c>
      <c r="BG336" s="48">
        <v>0</v>
      </c>
      <c r="BH336" s="48">
        <v>0</v>
      </c>
      <c r="BI336" s="48">
        <v>0</v>
      </c>
      <c r="BJ336" s="48">
        <v>0</v>
      </c>
      <c r="BK336" s="48">
        <v>0</v>
      </c>
      <c r="BL336" s="48">
        <v>44</v>
      </c>
      <c r="BM336" s="48"/>
      <c r="BN336" s="48"/>
      <c r="BO336" s="48">
        <v>1</v>
      </c>
      <c r="BP336" s="48">
        <v>1</v>
      </c>
      <c r="BQ336" s="48"/>
      <c r="BR336" s="48"/>
      <c r="BS336" s="48"/>
      <c r="BT336" s="48">
        <v>0</v>
      </c>
      <c r="BU336" s="47" t="s">
        <v>1067</v>
      </c>
    </row>
    <row r="337" spans="1:73" x14ac:dyDescent="0.35">
      <c r="A337" s="47" t="s">
        <v>1178</v>
      </c>
      <c r="B337" s="47" t="s">
        <v>1179</v>
      </c>
      <c r="C337" s="47" t="s">
        <v>56</v>
      </c>
      <c r="D337" s="47" t="s">
        <v>1180</v>
      </c>
      <c r="E337" s="427">
        <v>6</v>
      </c>
      <c r="F337" s="427">
        <v>2026</v>
      </c>
      <c r="G337" s="47" t="s">
        <v>131</v>
      </c>
      <c r="H337" s="47" t="s">
        <v>58</v>
      </c>
      <c r="I337" s="47" t="s">
        <v>57</v>
      </c>
      <c r="J337" s="47" t="s">
        <v>98</v>
      </c>
      <c r="K337" s="47"/>
      <c r="L337" s="47" t="s">
        <v>98</v>
      </c>
      <c r="M337" s="47" t="s">
        <v>98</v>
      </c>
      <c r="N337" s="47" t="s">
        <v>98</v>
      </c>
      <c r="O337" s="369" t="s">
        <v>100</v>
      </c>
      <c r="P337" s="370"/>
      <c r="Q337" s="47" t="s">
        <v>98</v>
      </c>
      <c r="R337" s="47"/>
      <c r="S337" s="47" t="s">
        <v>98</v>
      </c>
      <c r="T337" s="47" t="s">
        <v>98</v>
      </c>
      <c r="U337" s="47" t="s">
        <v>98</v>
      </c>
      <c r="V337" s="369" t="s">
        <v>100</v>
      </c>
      <c r="W337" s="370" t="s">
        <v>108</v>
      </c>
      <c r="X337" s="47"/>
      <c r="Y337" s="47" t="s">
        <v>98</v>
      </c>
      <c r="Z337" s="47" t="s">
        <v>98</v>
      </c>
      <c r="AA337" s="47"/>
      <c r="AB337" s="47"/>
      <c r="AC337" s="369" t="s">
        <v>100</v>
      </c>
      <c r="AD337" s="370"/>
      <c r="AE337" s="47"/>
      <c r="AF337" s="47"/>
      <c r="AG337" s="47"/>
      <c r="AH337" s="47"/>
      <c r="AI337" s="47"/>
      <c r="AJ337" s="369"/>
      <c r="AK337" s="370"/>
      <c r="AL337" s="47"/>
      <c r="AM337" s="47"/>
      <c r="AN337" s="221"/>
      <c r="AO337" s="48">
        <v>32</v>
      </c>
      <c r="AP337" s="48"/>
      <c r="AQ337" s="48">
        <v>0</v>
      </c>
      <c r="AR337" s="48">
        <v>12</v>
      </c>
      <c r="AS337" s="48"/>
      <c r="AT337" s="48">
        <v>0</v>
      </c>
      <c r="AU337" s="48">
        <v>0</v>
      </c>
      <c r="AV337" s="48">
        <v>0</v>
      </c>
      <c r="AW337" s="48">
        <v>0</v>
      </c>
      <c r="AX337" s="48">
        <v>44</v>
      </c>
      <c r="AY337" s="48">
        <v>40</v>
      </c>
      <c r="AZ337" s="48">
        <v>44</v>
      </c>
      <c r="BA337" s="48">
        <v>128</v>
      </c>
      <c r="BB337" s="48">
        <v>0</v>
      </c>
      <c r="BC337" s="48">
        <v>32</v>
      </c>
      <c r="BD337" s="48">
        <v>0</v>
      </c>
      <c r="BE337" s="48">
        <v>12</v>
      </c>
      <c r="BF337" s="48">
        <v>0</v>
      </c>
      <c r="BG337" s="48">
        <v>0</v>
      </c>
      <c r="BH337" s="48">
        <v>0</v>
      </c>
      <c r="BI337" s="48">
        <v>0</v>
      </c>
      <c r="BJ337" s="48">
        <v>0</v>
      </c>
      <c r="BK337" s="48">
        <v>0</v>
      </c>
      <c r="BL337" s="48">
        <v>44</v>
      </c>
      <c r="BM337" s="48"/>
      <c r="BN337" s="48"/>
      <c r="BO337" s="48">
        <v>1</v>
      </c>
      <c r="BP337" s="48">
        <v>1</v>
      </c>
      <c r="BQ337" s="48"/>
      <c r="BR337" s="48"/>
      <c r="BS337" s="48"/>
      <c r="BT337" s="48">
        <v>0</v>
      </c>
      <c r="BU337" s="47" t="s">
        <v>1067</v>
      </c>
    </row>
    <row r="338" spans="1:73" x14ac:dyDescent="0.35">
      <c r="A338" s="47" t="s">
        <v>710</v>
      </c>
      <c r="B338" s="47" t="s">
        <v>711</v>
      </c>
      <c r="C338" s="47" t="s">
        <v>56</v>
      </c>
      <c r="D338" s="47" t="s">
        <v>712</v>
      </c>
      <c r="E338" s="427">
        <v>6</v>
      </c>
      <c r="F338" s="427">
        <v>2026</v>
      </c>
      <c r="G338" s="47" t="s">
        <v>131</v>
      </c>
      <c r="H338" s="47" t="s">
        <v>58</v>
      </c>
      <c r="I338" s="47" t="s">
        <v>59</v>
      </c>
      <c r="J338" s="47" t="s">
        <v>98</v>
      </c>
      <c r="K338" s="47" t="s">
        <v>98</v>
      </c>
      <c r="L338" s="47"/>
      <c r="M338" s="47" t="s">
        <v>98</v>
      </c>
      <c r="N338" s="47" t="s">
        <v>98</v>
      </c>
      <c r="O338" s="369" t="s">
        <v>100</v>
      </c>
      <c r="P338" s="370"/>
      <c r="Q338" s="47"/>
      <c r="R338" s="47"/>
      <c r="S338" s="47"/>
      <c r="T338" s="47"/>
      <c r="U338" s="47"/>
      <c r="V338" s="369" t="s">
        <v>108</v>
      </c>
      <c r="W338" s="370"/>
      <c r="X338" s="47" t="s">
        <v>98</v>
      </c>
      <c r="Y338" s="47" t="s">
        <v>98</v>
      </c>
      <c r="Z338" s="47" t="s">
        <v>98</v>
      </c>
      <c r="AA338" s="47" t="s">
        <v>98</v>
      </c>
      <c r="AB338" s="47" t="s">
        <v>100</v>
      </c>
      <c r="AC338" s="369"/>
      <c r="AD338" s="370"/>
      <c r="AE338" s="47" t="s">
        <v>98</v>
      </c>
      <c r="AF338" s="47" t="s">
        <v>98</v>
      </c>
      <c r="AG338" s="47" t="s">
        <v>98</v>
      </c>
      <c r="AH338" s="47" t="s">
        <v>98</v>
      </c>
      <c r="AI338" s="47"/>
      <c r="AJ338" s="369"/>
      <c r="AK338" s="370"/>
      <c r="AL338" s="47" t="s">
        <v>98</v>
      </c>
      <c r="AM338" s="47"/>
      <c r="AN338" s="221"/>
      <c r="AO338" s="48">
        <v>34</v>
      </c>
      <c r="AP338" s="48"/>
      <c r="AQ338" s="48">
        <v>0</v>
      </c>
      <c r="AR338" s="48">
        <v>12</v>
      </c>
      <c r="AS338" s="48"/>
      <c r="AT338" s="48">
        <v>0</v>
      </c>
      <c r="AU338" s="48">
        <v>0</v>
      </c>
      <c r="AV338" s="48">
        <v>0</v>
      </c>
      <c r="AW338" s="48">
        <v>0</v>
      </c>
      <c r="AX338" s="48">
        <v>46</v>
      </c>
      <c r="AY338" s="48">
        <v>40</v>
      </c>
      <c r="AZ338" s="48">
        <v>30</v>
      </c>
      <c r="BA338" s="48">
        <v>116</v>
      </c>
      <c r="BB338" s="48">
        <v>0</v>
      </c>
      <c r="BC338" s="48">
        <v>34</v>
      </c>
      <c r="BD338" s="48">
        <v>0</v>
      </c>
      <c r="BE338" s="48">
        <v>12</v>
      </c>
      <c r="BF338" s="48">
        <v>0</v>
      </c>
      <c r="BG338" s="48">
        <v>0</v>
      </c>
      <c r="BH338" s="48">
        <v>0</v>
      </c>
      <c r="BI338" s="48">
        <v>0</v>
      </c>
      <c r="BJ338" s="48">
        <v>0</v>
      </c>
      <c r="BK338" s="48">
        <v>0</v>
      </c>
      <c r="BL338" s="48">
        <v>46</v>
      </c>
      <c r="BM338" s="48"/>
      <c r="BN338" s="48"/>
      <c r="BO338" s="48">
        <v>1</v>
      </c>
      <c r="BP338" s="48">
        <v>1</v>
      </c>
      <c r="BQ338" s="48"/>
      <c r="BR338" s="48"/>
      <c r="BS338" s="48"/>
      <c r="BT338" s="48">
        <v>0</v>
      </c>
      <c r="BU338" s="47" t="s">
        <v>1068</v>
      </c>
    </row>
    <row r="339" spans="1:73" x14ac:dyDescent="0.35">
      <c r="A339" s="47" t="s">
        <v>713</v>
      </c>
      <c r="B339" s="47" t="s">
        <v>714</v>
      </c>
      <c r="C339" s="47" t="s">
        <v>56</v>
      </c>
      <c r="D339" s="47" t="s">
        <v>715</v>
      </c>
      <c r="E339" s="427">
        <v>6</v>
      </c>
      <c r="F339" s="427">
        <v>2026</v>
      </c>
      <c r="G339" s="47" t="s">
        <v>131</v>
      </c>
      <c r="H339" s="47" t="s">
        <v>58</v>
      </c>
      <c r="I339" s="47" t="s">
        <v>59</v>
      </c>
      <c r="J339" s="47" t="s">
        <v>98</v>
      </c>
      <c r="K339" s="47" t="s">
        <v>98</v>
      </c>
      <c r="L339" s="47"/>
      <c r="M339" s="47"/>
      <c r="N339" s="47"/>
      <c r="O339" s="369"/>
      <c r="P339" s="370"/>
      <c r="Q339" s="47" t="s">
        <v>98</v>
      </c>
      <c r="R339" s="47" t="s">
        <v>98</v>
      </c>
      <c r="S339" s="47"/>
      <c r="T339" s="47" t="s">
        <v>98</v>
      </c>
      <c r="U339" s="47" t="s">
        <v>98</v>
      </c>
      <c r="V339" s="369"/>
      <c r="W339" s="370"/>
      <c r="X339" s="47" t="s">
        <v>98</v>
      </c>
      <c r="Y339" s="47" t="s">
        <v>98</v>
      </c>
      <c r="Z339" s="47" t="s">
        <v>98</v>
      </c>
      <c r="AA339" s="47" t="s">
        <v>98</v>
      </c>
      <c r="AB339" s="47" t="s">
        <v>100</v>
      </c>
      <c r="AC339" s="369"/>
      <c r="AD339" s="370"/>
      <c r="AE339" s="47" t="s">
        <v>98</v>
      </c>
      <c r="AF339" s="47" t="s">
        <v>98</v>
      </c>
      <c r="AG339" s="47" t="s">
        <v>98</v>
      </c>
      <c r="AH339" s="47" t="s">
        <v>98</v>
      </c>
      <c r="AI339" s="47" t="s">
        <v>100</v>
      </c>
      <c r="AJ339" s="369" t="s">
        <v>108</v>
      </c>
      <c r="AK339" s="370"/>
      <c r="AL339" s="47" t="s">
        <v>98</v>
      </c>
      <c r="AM339" s="47"/>
      <c r="AN339" s="221"/>
      <c r="AO339" s="48">
        <v>38</v>
      </c>
      <c r="AP339" s="48"/>
      <c r="AQ339" s="48">
        <v>0</v>
      </c>
      <c r="AR339" s="48">
        <v>12</v>
      </c>
      <c r="AS339" s="48"/>
      <c r="AT339" s="48">
        <v>0</v>
      </c>
      <c r="AU339" s="48">
        <v>0</v>
      </c>
      <c r="AV339" s="48">
        <v>0</v>
      </c>
      <c r="AW339" s="48">
        <v>0</v>
      </c>
      <c r="AX339" s="48">
        <v>50</v>
      </c>
      <c r="AY339" s="48">
        <v>36</v>
      </c>
      <c r="AZ339" s="48">
        <v>46</v>
      </c>
      <c r="BA339" s="48">
        <v>132</v>
      </c>
      <c r="BB339" s="48">
        <v>0</v>
      </c>
      <c r="BC339" s="48">
        <v>38</v>
      </c>
      <c r="BD339" s="48">
        <v>0</v>
      </c>
      <c r="BE339" s="48">
        <v>12</v>
      </c>
      <c r="BF339" s="48">
        <v>0</v>
      </c>
      <c r="BG339" s="48">
        <v>0</v>
      </c>
      <c r="BH339" s="48">
        <v>0</v>
      </c>
      <c r="BI339" s="48">
        <v>0</v>
      </c>
      <c r="BJ339" s="48">
        <v>0</v>
      </c>
      <c r="BK339" s="48">
        <v>0</v>
      </c>
      <c r="BL339" s="48">
        <v>50</v>
      </c>
      <c r="BM339" s="48"/>
      <c r="BN339" s="48"/>
      <c r="BO339" s="48">
        <v>1</v>
      </c>
      <c r="BP339" s="48">
        <v>1</v>
      </c>
      <c r="BQ339" s="48"/>
      <c r="BR339" s="48"/>
      <c r="BS339" s="48"/>
      <c r="BT339" s="48">
        <v>0</v>
      </c>
      <c r="BU339" s="47" t="s">
        <v>319</v>
      </c>
    </row>
    <row r="340" spans="1:73" x14ac:dyDescent="0.35">
      <c r="A340" s="47" t="s">
        <v>1723</v>
      </c>
      <c r="B340" s="47" t="s">
        <v>1724</v>
      </c>
      <c r="C340" s="47" t="s">
        <v>56</v>
      </c>
      <c r="D340" s="47" t="s">
        <v>1725</v>
      </c>
      <c r="E340" s="427">
        <v>6</v>
      </c>
      <c r="F340" s="427">
        <v>2026</v>
      </c>
      <c r="G340" s="47" t="s">
        <v>131</v>
      </c>
      <c r="H340" s="47" t="s">
        <v>58</v>
      </c>
      <c r="I340" s="47" t="s">
        <v>63</v>
      </c>
      <c r="J340" s="47"/>
      <c r="K340" s="47"/>
      <c r="L340" s="47"/>
      <c r="M340" s="47"/>
      <c r="N340" s="47" t="s">
        <v>98</v>
      </c>
      <c r="O340" s="369" t="s">
        <v>100</v>
      </c>
      <c r="P340" s="370"/>
      <c r="Q340" s="47"/>
      <c r="R340" s="47"/>
      <c r="S340" s="47"/>
      <c r="T340" s="47" t="s">
        <v>98</v>
      </c>
      <c r="U340" s="47" t="s">
        <v>98</v>
      </c>
      <c r="V340" s="369"/>
      <c r="W340" s="370"/>
      <c r="X340" s="47"/>
      <c r="Y340" s="47"/>
      <c r="Z340" s="47"/>
      <c r="AA340" s="47" t="s">
        <v>100</v>
      </c>
      <c r="AB340" s="47" t="s">
        <v>98</v>
      </c>
      <c r="AC340" s="369"/>
      <c r="AD340" s="370"/>
      <c r="AE340" s="47"/>
      <c r="AF340" s="47"/>
      <c r="AG340" s="47"/>
      <c r="AH340" s="47"/>
      <c r="AI340" s="47"/>
      <c r="AJ340" s="369" t="s">
        <v>100</v>
      </c>
      <c r="AK340" s="370"/>
      <c r="AL340" s="47" t="s">
        <v>98</v>
      </c>
      <c r="AM340" s="47" t="s">
        <v>98</v>
      </c>
      <c r="AN340" s="221"/>
      <c r="AO340" s="48">
        <v>24</v>
      </c>
      <c r="AP340" s="48"/>
      <c r="AQ340" s="48">
        <v>0</v>
      </c>
      <c r="AR340" s="48">
        <v>0</v>
      </c>
      <c r="AS340" s="48"/>
      <c r="AT340" s="48">
        <v>0</v>
      </c>
      <c r="AU340" s="48">
        <v>0</v>
      </c>
      <c r="AV340" s="48">
        <v>0</v>
      </c>
      <c r="AW340" s="48">
        <v>0</v>
      </c>
      <c r="AX340" s="48">
        <v>24</v>
      </c>
      <c r="AY340" s="48">
        <v>0</v>
      </c>
      <c r="AZ340" s="48">
        <v>2</v>
      </c>
      <c r="BA340" s="48">
        <v>26</v>
      </c>
      <c r="BB340" s="48">
        <v>0</v>
      </c>
      <c r="BC340" s="48">
        <v>24</v>
      </c>
      <c r="BD340" s="48">
        <v>0</v>
      </c>
      <c r="BE340" s="48">
        <v>0</v>
      </c>
      <c r="BF340" s="48">
        <v>0</v>
      </c>
      <c r="BG340" s="48">
        <v>0</v>
      </c>
      <c r="BH340" s="48">
        <v>0</v>
      </c>
      <c r="BI340" s="48">
        <v>0</v>
      </c>
      <c r="BJ340" s="48">
        <v>0</v>
      </c>
      <c r="BK340" s="48">
        <v>0</v>
      </c>
      <c r="BL340" s="48">
        <v>24</v>
      </c>
      <c r="BM340" s="48"/>
      <c r="BN340" s="48"/>
      <c r="BO340" s="48"/>
      <c r="BP340" s="48"/>
      <c r="BQ340" s="48"/>
      <c r="BR340" s="48"/>
      <c r="BS340" s="48"/>
      <c r="BT340" s="48">
        <v>0</v>
      </c>
      <c r="BU340" s="47" t="s">
        <v>1068</v>
      </c>
    </row>
    <row r="341" spans="1:73" x14ac:dyDescent="0.35">
      <c r="A341" s="47" t="s">
        <v>1726</v>
      </c>
      <c r="B341" s="47" t="s">
        <v>1727</v>
      </c>
      <c r="C341" s="47" t="s">
        <v>56</v>
      </c>
      <c r="D341" s="47" t="s">
        <v>1728</v>
      </c>
      <c r="E341" s="427">
        <v>6</v>
      </c>
      <c r="F341" s="427">
        <v>2026</v>
      </c>
      <c r="G341" s="47" t="s">
        <v>131</v>
      </c>
      <c r="H341" s="47" t="s">
        <v>58</v>
      </c>
      <c r="I341" s="47" t="s">
        <v>63</v>
      </c>
      <c r="J341" s="47" t="s">
        <v>100</v>
      </c>
      <c r="K341" s="47"/>
      <c r="L341" s="47"/>
      <c r="M341" s="47"/>
      <c r="N341" s="47" t="s">
        <v>98</v>
      </c>
      <c r="O341" s="369"/>
      <c r="P341" s="370"/>
      <c r="Q341" s="47"/>
      <c r="R341" s="47" t="s">
        <v>100</v>
      </c>
      <c r="S341" s="47"/>
      <c r="T341" s="47"/>
      <c r="U341" s="47" t="s">
        <v>98</v>
      </c>
      <c r="V341" s="369"/>
      <c r="W341" s="370"/>
      <c r="X341" s="47"/>
      <c r="Y341" s="47" t="s">
        <v>100</v>
      </c>
      <c r="Z341" s="47"/>
      <c r="AA341" s="47"/>
      <c r="AB341" s="47" t="s">
        <v>98</v>
      </c>
      <c r="AC341" s="369"/>
      <c r="AD341" s="370"/>
      <c r="AE341" s="47"/>
      <c r="AF341" s="47" t="s">
        <v>100</v>
      </c>
      <c r="AG341" s="47"/>
      <c r="AH341" s="47"/>
      <c r="AI341" s="47" t="s">
        <v>98</v>
      </c>
      <c r="AJ341" s="369"/>
      <c r="AK341" s="370"/>
      <c r="AL341" s="47" t="s">
        <v>98</v>
      </c>
      <c r="AM341" s="47" t="s">
        <v>98</v>
      </c>
      <c r="AN341" s="221"/>
      <c r="AO341" s="48">
        <v>28</v>
      </c>
      <c r="AP341" s="48"/>
      <c r="AQ341" s="48">
        <v>0</v>
      </c>
      <c r="AR341" s="48">
        <v>0</v>
      </c>
      <c r="AS341" s="48"/>
      <c r="AT341" s="48">
        <v>0</v>
      </c>
      <c r="AU341" s="48">
        <v>0</v>
      </c>
      <c r="AV341" s="48">
        <v>0</v>
      </c>
      <c r="AW341" s="48">
        <v>0</v>
      </c>
      <c r="AX341" s="48">
        <v>28</v>
      </c>
      <c r="AY341" s="48">
        <v>0</v>
      </c>
      <c r="AZ341" s="48">
        <v>2</v>
      </c>
      <c r="BA341" s="48">
        <v>30</v>
      </c>
      <c r="BB341" s="48">
        <v>0</v>
      </c>
      <c r="BC341" s="48">
        <v>28</v>
      </c>
      <c r="BD341" s="48">
        <v>0</v>
      </c>
      <c r="BE341" s="48">
        <v>0</v>
      </c>
      <c r="BF341" s="48">
        <v>0</v>
      </c>
      <c r="BG341" s="48">
        <v>0</v>
      </c>
      <c r="BH341" s="48">
        <v>0</v>
      </c>
      <c r="BI341" s="48">
        <v>0</v>
      </c>
      <c r="BJ341" s="48">
        <v>0</v>
      </c>
      <c r="BK341" s="48">
        <v>0</v>
      </c>
      <c r="BL341" s="48">
        <v>28</v>
      </c>
      <c r="BM341" s="48"/>
      <c r="BN341" s="48"/>
      <c r="BO341" s="48"/>
      <c r="BP341" s="48"/>
      <c r="BQ341" s="48"/>
      <c r="BR341" s="48"/>
      <c r="BS341" s="48"/>
      <c r="BT341" s="48">
        <v>0</v>
      </c>
      <c r="BU341" s="47" t="s">
        <v>1067</v>
      </c>
    </row>
    <row r="342" spans="1:73" x14ac:dyDescent="0.35">
      <c r="A342" s="47" t="s">
        <v>1733</v>
      </c>
      <c r="B342" s="47" t="s">
        <v>1734</v>
      </c>
      <c r="C342" s="47" t="s">
        <v>56</v>
      </c>
      <c r="D342" s="47" t="s">
        <v>1735</v>
      </c>
      <c r="E342" s="427">
        <v>6</v>
      </c>
      <c r="F342" s="427">
        <v>2026</v>
      </c>
      <c r="G342" s="47" t="s">
        <v>131</v>
      </c>
      <c r="H342" s="47" t="s">
        <v>58</v>
      </c>
      <c r="I342" s="47" t="s">
        <v>57</v>
      </c>
      <c r="J342" s="47" t="s">
        <v>98</v>
      </c>
      <c r="K342" s="47" t="s">
        <v>98</v>
      </c>
      <c r="L342" s="47" t="s">
        <v>98</v>
      </c>
      <c r="M342" s="47" t="s">
        <v>98</v>
      </c>
      <c r="N342" s="47" t="s">
        <v>100</v>
      </c>
      <c r="O342" s="369"/>
      <c r="P342" s="370" t="s">
        <v>108</v>
      </c>
      <c r="Q342" s="47" t="s">
        <v>98</v>
      </c>
      <c r="R342" s="47" t="s">
        <v>98</v>
      </c>
      <c r="S342" s="47" t="s">
        <v>98</v>
      </c>
      <c r="T342" s="47"/>
      <c r="U342" s="47" t="s">
        <v>98</v>
      </c>
      <c r="V342" s="369" t="s">
        <v>100</v>
      </c>
      <c r="W342" s="370"/>
      <c r="X342" s="47"/>
      <c r="Y342" s="47" t="s">
        <v>98</v>
      </c>
      <c r="Z342" s="47" t="s">
        <v>98</v>
      </c>
      <c r="AA342" s="47"/>
      <c r="AB342" s="47"/>
      <c r="AC342" s="369" t="s">
        <v>100</v>
      </c>
      <c r="AD342" s="370"/>
      <c r="AE342" s="47"/>
      <c r="AF342" s="47"/>
      <c r="AG342" s="47"/>
      <c r="AH342" s="47"/>
      <c r="AI342" s="47"/>
      <c r="AJ342" s="369"/>
      <c r="AK342" s="370"/>
      <c r="AL342" s="47" t="s">
        <v>98</v>
      </c>
      <c r="AM342" s="47" t="s">
        <v>98</v>
      </c>
      <c r="AN342" s="221"/>
      <c r="AO342" s="48">
        <v>36</v>
      </c>
      <c r="AP342" s="48"/>
      <c r="AQ342" s="48">
        <v>0</v>
      </c>
      <c r="AR342" s="48">
        <v>12</v>
      </c>
      <c r="AS342" s="48"/>
      <c r="AT342" s="48">
        <v>0</v>
      </c>
      <c r="AU342" s="48">
        <v>0</v>
      </c>
      <c r="AV342" s="48">
        <v>0</v>
      </c>
      <c r="AW342" s="48">
        <v>0</v>
      </c>
      <c r="AX342" s="48">
        <v>48</v>
      </c>
      <c r="AY342" s="48">
        <v>0</v>
      </c>
      <c r="AZ342" s="48">
        <v>0</v>
      </c>
      <c r="BA342" s="48">
        <v>48</v>
      </c>
      <c r="BB342" s="48">
        <v>0</v>
      </c>
      <c r="BC342" s="48">
        <v>36</v>
      </c>
      <c r="BD342" s="48">
        <v>0</v>
      </c>
      <c r="BE342" s="48">
        <v>12</v>
      </c>
      <c r="BF342" s="48">
        <v>0</v>
      </c>
      <c r="BG342" s="48">
        <v>0</v>
      </c>
      <c r="BH342" s="48">
        <v>0</v>
      </c>
      <c r="BI342" s="48">
        <v>0</v>
      </c>
      <c r="BJ342" s="48">
        <v>0</v>
      </c>
      <c r="BK342" s="48">
        <v>0</v>
      </c>
      <c r="BL342" s="48">
        <v>48</v>
      </c>
      <c r="BM342" s="48"/>
      <c r="BN342" s="48"/>
      <c r="BO342" s="48">
        <v>1</v>
      </c>
      <c r="BP342" s="48">
        <v>1</v>
      </c>
      <c r="BQ342" s="48"/>
      <c r="BR342" s="48"/>
      <c r="BS342" s="48"/>
      <c r="BT342" s="48">
        <v>0</v>
      </c>
      <c r="BU342" s="47" t="s">
        <v>870</v>
      </c>
    </row>
    <row r="343" spans="1:73" x14ac:dyDescent="0.35">
      <c r="A343" s="47" t="s">
        <v>1736</v>
      </c>
      <c r="B343" s="47" t="s">
        <v>1737</v>
      </c>
      <c r="C343" s="47" t="s">
        <v>56</v>
      </c>
      <c r="D343" s="47" t="s">
        <v>1738</v>
      </c>
      <c r="E343" s="427">
        <v>6</v>
      </c>
      <c r="F343" s="427">
        <v>2026</v>
      </c>
      <c r="G343" s="47" t="s">
        <v>131</v>
      </c>
      <c r="H343" s="47" t="s">
        <v>58</v>
      </c>
      <c r="I343" s="47" t="s">
        <v>59</v>
      </c>
      <c r="J343" s="47" t="s">
        <v>100</v>
      </c>
      <c r="K343" s="47"/>
      <c r="L343" s="47"/>
      <c r="M343" s="47"/>
      <c r="N343" s="47" t="s">
        <v>98</v>
      </c>
      <c r="O343" s="369"/>
      <c r="P343" s="370"/>
      <c r="Q343" s="47" t="s">
        <v>1060</v>
      </c>
      <c r="R343" s="47" t="s">
        <v>98</v>
      </c>
      <c r="S343" s="47"/>
      <c r="T343" s="47"/>
      <c r="U343" s="47"/>
      <c r="V343" s="369"/>
      <c r="W343" s="370"/>
      <c r="X343" s="47" t="s">
        <v>98</v>
      </c>
      <c r="Y343" s="47" t="s">
        <v>98</v>
      </c>
      <c r="Z343" s="47" t="s">
        <v>98</v>
      </c>
      <c r="AA343" s="47"/>
      <c r="AB343" s="47"/>
      <c r="AC343" s="369"/>
      <c r="AD343" s="370"/>
      <c r="AE343" s="47" t="s">
        <v>98</v>
      </c>
      <c r="AF343" s="47"/>
      <c r="AG343" s="47" t="s">
        <v>98</v>
      </c>
      <c r="AH343" s="47" t="s">
        <v>98</v>
      </c>
      <c r="AI343" s="47" t="s">
        <v>100</v>
      </c>
      <c r="AJ343" s="369" t="s">
        <v>108</v>
      </c>
      <c r="AK343" s="370"/>
      <c r="AL343" s="47"/>
      <c r="AM343" s="47" t="s">
        <v>98</v>
      </c>
      <c r="AN343" s="221"/>
      <c r="AO343" s="430">
        <v>27.75</v>
      </c>
      <c r="AP343" s="48"/>
      <c r="AQ343" s="48">
        <v>0</v>
      </c>
      <c r="AR343" s="48">
        <v>4</v>
      </c>
      <c r="AS343" s="48"/>
      <c r="AT343" s="48">
        <v>8</v>
      </c>
      <c r="AU343" s="48">
        <v>0</v>
      </c>
      <c r="AV343" s="48">
        <v>0</v>
      </c>
      <c r="AW343" s="48">
        <v>0</v>
      </c>
      <c r="AX343" s="430">
        <v>39.75</v>
      </c>
      <c r="AY343" s="48">
        <v>0</v>
      </c>
      <c r="AZ343" s="48">
        <v>2</v>
      </c>
      <c r="BA343" s="430">
        <v>41.75</v>
      </c>
      <c r="BB343" s="48">
        <v>0</v>
      </c>
      <c r="BC343" s="430">
        <v>27.75</v>
      </c>
      <c r="BD343" s="48">
        <v>0</v>
      </c>
      <c r="BE343" s="48">
        <v>4</v>
      </c>
      <c r="BF343" s="48">
        <v>0</v>
      </c>
      <c r="BG343" s="48">
        <v>0</v>
      </c>
      <c r="BH343" s="48">
        <v>8</v>
      </c>
      <c r="BI343" s="48">
        <v>0</v>
      </c>
      <c r="BJ343" s="48">
        <v>0</v>
      </c>
      <c r="BK343" s="48">
        <v>0</v>
      </c>
      <c r="BL343" s="430">
        <v>39.75</v>
      </c>
      <c r="BM343" s="48"/>
      <c r="BN343" s="48"/>
      <c r="BO343" s="48">
        <v>2</v>
      </c>
      <c r="BP343" s="48">
        <v>1</v>
      </c>
      <c r="BQ343" s="48"/>
      <c r="BR343" s="48"/>
      <c r="BS343" s="48"/>
      <c r="BT343" s="48">
        <v>0</v>
      </c>
      <c r="BU343" s="47" t="s">
        <v>870</v>
      </c>
    </row>
    <row r="344" spans="1:73" x14ac:dyDescent="0.35">
      <c r="A344" s="47" t="s">
        <v>1743</v>
      </c>
      <c r="B344" s="47" t="s">
        <v>1744</v>
      </c>
      <c r="C344" s="47" t="s">
        <v>56</v>
      </c>
      <c r="D344" s="47" t="s">
        <v>1745</v>
      </c>
      <c r="E344" s="427">
        <v>6</v>
      </c>
      <c r="F344" s="427">
        <v>2026</v>
      </c>
      <c r="G344" s="47" t="s">
        <v>131</v>
      </c>
      <c r="H344" s="47" t="s">
        <v>58</v>
      </c>
      <c r="I344" s="47" t="s">
        <v>60</v>
      </c>
      <c r="J344" s="47" t="s">
        <v>98</v>
      </c>
      <c r="K344" s="47" t="s">
        <v>98</v>
      </c>
      <c r="L344" s="47"/>
      <c r="M344" s="47"/>
      <c r="N344" s="47" t="s">
        <v>98</v>
      </c>
      <c r="O344" s="369"/>
      <c r="P344" s="370"/>
      <c r="Q344" s="47"/>
      <c r="R344" s="47" t="s">
        <v>98</v>
      </c>
      <c r="S344" s="47" t="s">
        <v>98</v>
      </c>
      <c r="T344" s="47" t="s">
        <v>98</v>
      </c>
      <c r="U344" s="47" t="s">
        <v>98</v>
      </c>
      <c r="V344" s="369"/>
      <c r="W344" s="370"/>
      <c r="X344" s="47" t="s">
        <v>98</v>
      </c>
      <c r="Y344" s="47"/>
      <c r="Z344" s="47"/>
      <c r="AA344" s="47"/>
      <c r="AB344" s="47"/>
      <c r="AC344" s="369"/>
      <c r="AD344" s="370"/>
      <c r="AE344" s="47"/>
      <c r="AF344" s="47"/>
      <c r="AG344" s="47"/>
      <c r="AH344" s="47"/>
      <c r="AI344" s="47"/>
      <c r="AJ344" s="369"/>
      <c r="AK344" s="370"/>
      <c r="AL344" s="47"/>
      <c r="AM344" s="47"/>
      <c r="AN344" s="221"/>
      <c r="AO344" s="48">
        <v>16</v>
      </c>
      <c r="AP344" s="48"/>
      <c r="AQ344" s="48">
        <v>0</v>
      </c>
      <c r="AR344" s="48">
        <v>0</v>
      </c>
      <c r="AS344" s="48"/>
      <c r="AT344" s="48">
        <v>0</v>
      </c>
      <c r="AU344" s="48">
        <v>0</v>
      </c>
      <c r="AV344" s="48">
        <v>0</v>
      </c>
      <c r="AW344" s="48">
        <v>0</v>
      </c>
      <c r="AX344" s="48">
        <v>16</v>
      </c>
      <c r="AY344" s="48">
        <v>0</v>
      </c>
      <c r="AZ344" s="48">
        <v>0</v>
      </c>
      <c r="BA344" s="48">
        <v>16</v>
      </c>
      <c r="BB344" s="48">
        <v>0</v>
      </c>
      <c r="BC344" s="48">
        <v>16</v>
      </c>
      <c r="BD344" s="48">
        <v>0</v>
      </c>
      <c r="BE344" s="48">
        <v>0</v>
      </c>
      <c r="BF344" s="48">
        <v>0</v>
      </c>
      <c r="BG344" s="48">
        <v>0</v>
      </c>
      <c r="BH344" s="48">
        <v>0</v>
      </c>
      <c r="BI344" s="48">
        <v>0</v>
      </c>
      <c r="BJ344" s="48">
        <v>0</v>
      </c>
      <c r="BK344" s="48">
        <v>0</v>
      </c>
      <c r="BL344" s="48">
        <v>16</v>
      </c>
      <c r="BM344" s="48"/>
      <c r="BN344" s="48"/>
      <c r="BO344" s="48"/>
      <c r="BP344" s="48"/>
      <c r="BQ344" s="48"/>
      <c r="BR344" s="48"/>
      <c r="BS344" s="48"/>
      <c r="BT344" s="48">
        <v>0</v>
      </c>
      <c r="BU344" s="47" t="s">
        <v>870</v>
      </c>
    </row>
    <row r="345" spans="1:73" x14ac:dyDescent="0.35">
      <c r="A345" s="47" t="s">
        <v>1746</v>
      </c>
      <c r="B345" s="47" t="s">
        <v>1747</v>
      </c>
      <c r="C345" s="47" t="s">
        <v>56</v>
      </c>
      <c r="D345" s="47" t="s">
        <v>1748</v>
      </c>
      <c r="E345" s="427">
        <v>6</v>
      </c>
      <c r="F345" s="427">
        <v>2026</v>
      </c>
      <c r="G345" s="47" t="s">
        <v>131</v>
      </c>
      <c r="H345" s="47" t="s">
        <v>58</v>
      </c>
      <c r="I345" s="47" t="s">
        <v>59</v>
      </c>
      <c r="J345" s="47"/>
      <c r="K345" s="47" t="s">
        <v>98</v>
      </c>
      <c r="L345" s="47" t="s">
        <v>98</v>
      </c>
      <c r="M345" s="47" t="s">
        <v>98</v>
      </c>
      <c r="N345" s="47"/>
      <c r="O345" s="369"/>
      <c r="P345" s="370"/>
      <c r="Q345" s="47" t="s">
        <v>98</v>
      </c>
      <c r="R345" s="47" t="s">
        <v>98</v>
      </c>
      <c r="S345" s="47" t="s">
        <v>98</v>
      </c>
      <c r="T345" s="47" t="s">
        <v>98</v>
      </c>
      <c r="U345" s="47" t="s">
        <v>100</v>
      </c>
      <c r="V345" s="369"/>
      <c r="W345" s="370"/>
      <c r="X345" s="47" t="s">
        <v>98</v>
      </c>
      <c r="Y345" s="47" t="s">
        <v>98</v>
      </c>
      <c r="Z345" s="47" t="s">
        <v>98</v>
      </c>
      <c r="AA345" s="47" t="s">
        <v>98</v>
      </c>
      <c r="AB345" s="47" t="s">
        <v>100</v>
      </c>
      <c r="AC345" s="369"/>
      <c r="AD345" s="370" t="s">
        <v>104</v>
      </c>
      <c r="AE345" s="47" t="s">
        <v>98</v>
      </c>
      <c r="AF345" s="47" t="s">
        <v>98</v>
      </c>
      <c r="AG345" s="47" t="s">
        <v>98</v>
      </c>
      <c r="AH345" s="47" t="s">
        <v>98</v>
      </c>
      <c r="AI345" s="47" t="s">
        <v>100</v>
      </c>
      <c r="AJ345" s="369"/>
      <c r="AK345" s="370"/>
      <c r="AL345" s="47"/>
      <c r="AM345" s="47"/>
      <c r="AN345" s="221"/>
      <c r="AO345" s="48">
        <v>42</v>
      </c>
      <c r="AP345" s="48"/>
      <c r="AQ345" s="48">
        <v>0</v>
      </c>
      <c r="AR345" s="48">
        <v>8</v>
      </c>
      <c r="AS345" s="48"/>
      <c r="AT345" s="48">
        <v>0</v>
      </c>
      <c r="AU345" s="48">
        <v>0</v>
      </c>
      <c r="AV345" s="48">
        <v>0</v>
      </c>
      <c r="AW345" s="48">
        <v>0</v>
      </c>
      <c r="AX345" s="48">
        <v>50</v>
      </c>
      <c r="AY345" s="48">
        <v>0</v>
      </c>
      <c r="AZ345" s="48">
        <v>0</v>
      </c>
      <c r="BA345" s="48">
        <v>50</v>
      </c>
      <c r="BB345" s="48">
        <v>0</v>
      </c>
      <c r="BC345" s="48">
        <v>42</v>
      </c>
      <c r="BD345" s="48">
        <v>0</v>
      </c>
      <c r="BE345" s="48">
        <v>8</v>
      </c>
      <c r="BF345" s="48">
        <v>0</v>
      </c>
      <c r="BG345" s="48">
        <v>0</v>
      </c>
      <c r="BH345" s="48">
        <v>0</v>
      </c>
      <c r="BI345" s="48">
        <v>0</v>
      </c>
      <c r="BJ345" s="48">
        <v>0</v>
      </c>
      <c r="BK345" s="48">
        <v>0</v>
      </c>
      <c r="BL345" s="48">
        <v>50</v>
      </c>
      <c r="BM345" s="48"/>
      <c r="BN345" s="48"/>
      <c r="BO345" s="48">
        <v>1</v>
      </c>
      <c r="BP345" s="48">
        <v>1</v>
      </c>
      <c r="BQ345" s="48"/>
      <c r="BR345" s="48"/>
      <c r="BS345" s="48"/>
      <c r="BT345" s="48">
        <v>0</v>
      </c>
      <c r="BU345" s="47" t="s">
        <v>1068</v>
      </c>
    </row>
    <row r="346" spans="1:73" x14ac:dyDescent="0.35">
      <c r="A346" s="47" t="s">
        <v>1749</v>
      </c>
      <c r="B346" s="47" t="s">
        <v>1750</v>
      </c>
      <c r="C346" s="47" t="s">
        <v>56</v>
      </c>
      <c r="D346" s="47" t="s">
        <v>1751</v>
      </c>
      <c r="E346" s="427">
        <v>6</v>
      </c>
      <c r="F346" s="427">
        <v>2026</v>
      </c>
      <c r="G346" s="47" t="s">
        <v>131</v>
      </c>
      <c r="H346" s="47" t="s">
        <v>58</v>
      </c>
      <c r="I346" s="47" t="s">
        <v>57</v>
      </c>
      <c r="J346" s="47" t="s">
        <v>98</v>
      </c>
      <c r="K346" s="47" t="s">
        <v>98</v>
      </c>
      <c r="L346" s="47" t="s">
        <v>98</v>
      </c>
      <c r="M346" s="47" t="s">
        <v>98</v>
      </c>
      <c r="N346" s="47"/>
      <c r="O346" s="369"/>
      <c r="P346" s="370"/>
      <c r="Q346" s="47" t="s">
        <v>98</v>
      </c>
      <c r="R346" s="47" t="s">
        <v>98</v>
      </c>
      <c r="S346" s="47" t="s">
        <v>98</v>
      </c>
      <c r="T346" s="47" t="s">
        <v>98</v>
      </c>
      <c r="U346" s="47" t="s">
        <v>100</v>
      </c>
      <c r="V346" s="369"/>
      <c r="W346" s="370"/>
      <c r="X346" s="47" t="s">
        <v>98</v>
      </c>
      <c r="Y346" s="47" t="s">
        <v>98</v>
      </c>
      <c r="Z346" s="47" t="s">
        <v>98</v>
      </c>
      <c r="AA346" s="47" t="s">
        <v>98</v>
      </c>
      <c r="AB346" s="47" t="s">
        <v>100</v>
      </c>
      <c r="AC346" s="369"/>
      <c r="AD346" s="370"/>
      <c r="AE346" s="47" t="s">
        <v>98</v>
      </c>
      <c r="AF346" s="47"/>
      <c r="AG346" s="47"/>
      <c r="AH346" s="47"/>
      <c r="AI346" s="47"/>
      <c r="AJ346" s="369"/>
      <c r="AK346" s="370"/>
      <c r="AL346" s="47" t="s">
        <v>98</v>
      </c>
      <c r="AM346" s="47" t="s">
        <v>98</v>
      </c>
      <c r="AN346" s="221"/>
      <c r="AO346" s="48">
        <v>38</v>
      </c>
      <c r="AP346" s="48"/>
      <c r="AQ346" s="48">
        <v>0</v>
      </c>
      <c r="AR346" s="48">
        <v>0</v>
      </c>
      <c r="AS346" s="48"/>
      <c r="AT346" s="48">
        <v>0</v>
      </c>
      <c r="AU346" s="48">
        <v>0</v>
      </c>
      <c r="AV346" s="48">
        <v>0</v>
      </c>
      <c r="AW346" s="48">
        <v>0</v>
      </c>
      <c r="AX346" s="48">
        <v>38</v>
      </c>
      <c r="AY346" s="48">
        <v>0</v>
      </c>
      <c r="AZ346" s="48">
        <v>0</v>
      </c>
      <c r="BA346" s="48">
        <v>38</v>
      </c>
      <c r="BB346" s="48">
        <v>0</v>
      </c>
      <c r="BC346" s="48">
        <v>38</v>
      </c>
      <c r="BD346" s="48">
        <v>0</v>
      </c>
      <c r="BE346" s="48">
        <v>0</v>
      </c>
      <c r="BF346" s="48">
        <v>0</v>
      </c>
      <c r="BG346" s="48">
        <v>0</v>
      </c>
      <c r="BH346" s="48">
        <v>0</v>
      </c>
      <c r="BI346" s="48">
        <v>0</v>
      </c>
      <c r="BJ346" s="48">
        <v>0</v>
      </c>
      <c r="BK346" s="48">
        <v>0</v>
      </c>
      <c r="BL346" s="48">
        <v>38</v>
      </c>
      <c r="BM346" s="48"/>
      <c r="BN346" s="48"/>
      <c r="BO346" s="48"/>
      <c r="BP346" s="48"/>
      <c r="BQ346" s="48"/>
      <c r="BR346" s="48"/>
      <c r="BS346" s="48"/>
      <c r="BT346" s="48">
        <v>0</v>
      </c>
      <c r="BU346" s="47" t="s">
        <v>1068</v>
      </c>
    </row>
    <row r="347" spans="1:73" x14ac:dyDescent="0.35">
      <c r="A347" s="47" t="s">
        <v>1756</v>
      </c>
      <c r="B347" s="47" t="s">
        <v>1757</v>
      </c>
      <c r="C347" s="47" t="s">
        <v>56</v>
      </c>
      <c r="D347" s="47" t="s">
        <v>1758</v>
      </c>
      <c r="E347" s="427">
        <v>6</v>
      </c>
      <c r="F347" s="427">
        <v>2026</v>
      </c>
      <c r="G347" s="47" t="s">
        <v>131</v>
      </c>
      <c r="H347" s="47" t="s">
        <v>58</v>
      </c>
      <c r="I347" s="47" t="s">
        <v>59</v>
      </c>
      <c r="J347" s="47" t="s">
        <v>98</v>
      </c>
      <c r="K347" s="47" t="s">
        <v>98</v>
      </c>
      <c r="L347" s="47" t="s">
        <v>98</v>
      </c>
      <c r="M347" s="47" t="s">
        <v>98</v>
      </c>
      <c r="N347" s="47" t="s">
        <v>100</v>
      </c>
      <c r="O347" s="369"/>
      <c r="P347" s="370"/>
      <c r="Q347" s="47" t="s">
        <v>98</v>
      </c>
      <c r="R347" s="47" t="s">
        <v>98</v>
      </c>
      <c r="S347" s="47" t="s">
        <v>98</v>
      </c>
      <c r="T347" s="47" t="s">
        <v>98</v>
      </c>
      <c r="U347" s="47"/>
      <c r="V347" s="369" t="s">
        <v>100</v>
      </c>
      <c r="W347" s="370"/>
      <c r="X347" s="47" t="s">
        <v>98</v>
      </c>
      <c r="Y347" s="47" t="s">
        <v>98</v>
      </c>
      <c r="Z347" s="47" t="s">
        <v>98</v>
      </c>
      <c r="AA347" s="47" t="s">
        <v>98</v>
      </c>
      <c r="AB347" s="47"/>
      <c r="AC347" s="369" t="s">
        <v>100</v>
      </c>
      <c r="AD347" s="370"/>
      <c r="AE347" s="47" t="s">
        <v>98</v>
      </c>
      <c r="AF347" s="47" t="s">
        <v>98</v>
      </c>
      <c r="AG347" s="47" t="s">
        <v>98</v>
      </c>
      <c r="AH347" s="47" t="s">
        <v>98</v>
      </c>
      <c r="AI347" s="47"/>
      <c r="AJ347" s="369" t="s">
        <v>100</v>
      </c>
      <c r="AK347" s="370"/>
      <c r="AL347" s="47" t="s">
        <v>98</v>
      </c>
      <c r="AM347" s="47"/>
      <c r="AN347" s="221"/>
      <c r="AO347" s="48">
        <v>50</v>
      </c>
      <c r="AP347" s="48"/>
      <c r="AQ347" s="48">
        <v>0</v>
      </c>
      <c r="AR347" s="48">
        <v>0</v>
      </c>
      <c r="AS347" s="48"/>
      <c r="AT347" s="48">
        <v>0</v>
      </c>
      <c r="AU347" s="48">
        <v>0</v>
      </c>
      <c r="AV347" s="48">
        <v>0</v>
      </c>
      <c r="AW347" s="48">
        <v>0</v>
      </c>
      <c r="AX347" s="48">
        <v>50</v>
      </c>
      <c r="AY347" s="48">
        <v>0</v>
      </c>
      <c r="AZ347" s="48">
        <v>0</v>
      </c>
      <c r="BA347" s="48">
        <v>50</v>
      </c>
      <c r="BB347" s="48">
        <v>0</v>
      </c>
      <c r="BC347" s="48">
        <v>50</v>
      </c>
      <c r="BD347" s="48">
        <v>0</v>
      </c>
      <c r="BE347" s="48">
        <v>0</v>
      </c>
      <c r="BF347" s="48">
        <v>0</v>
      </c>
      <c r="BG347" s="48">
        <v>0</v>
      </c>
      <c r="BH347" s="48">
        <v>0</v>
      </c>
      <c r="BI347" s="48">
        <v>0</v>
      </c>
      <c r="BJ347" s="48">
        <v>0</v>
      </c>
      <c r="BK347" s="48">
        <v>0</v>
      </c>
      <c r="BL347" s="48">
        <v>50</v>
      </c>
      <c r="BM347" s="48"/>
      <c r="BN347" s="48"/>
      <c r="BO347" s="48"/>
      <c r="BP347" s="48"/>
      <c r="BQ347" s="48"/>
      <c r="BR347" s="48"/>
      <c r="BS347" s="48"/>
      <c r="BT347" s="48">
        <v>0</v>
      </c>
      <c r="BU347" s="47" t="s">
        <v>1068</v>
      </c>
    </row>
    <row r="348" spans="1:73" x14ac:dyDescent="0.35">
      <c r="A348" s="47" t="s">
        <v>1762</v>
      </c>
      <c r="B348" s="47" t="s">
        <v>1763</v>
      </c>
      <c r="C348" s="47" t="s">
        <v>56</v>
      </c>
      <c r="D348" s="47" t="s">
        <v>1764</v>
      </c>
      <c r="E348" s="427">
        <v>6</v>
      </c>
      <c r="F348" s="427">
        <v>2026</v>
      </c>
      <c r="G348" s="47" t="s">
        <v>131</v>
      </c>
      <c r="H348" s="47" t="s">
        <v>58</v>
      </c>
      <c r="I348" s="47" t="s">
        <v>63</v>
      </c>
      <c r="J348" s="47" t="s">
        <v>98</v>
      </c>
      <c r="K348" s="47" t="s">
        <v>98</v>
      </c>
      <c r="L348" s="47" t="s">
        <v>98</v>
      </c>
      <c r="M348" s="47" t="s">
        <v>98</v>
      </c>
      <c r="N348" s="47" t="s">
        <v>100</v>
      </c>
      <c r="O348" s="369" t="s">
        <v>108</v>
      </c>
      <c r="P348" s="370"/>
      <c r="Q348" s="47" t="s">
        <v>98</v>
      </c>
      <c r="R348" s="47"/>
      <c r="S348" s="47"/>
      <c r="T348" s="47"/>
      <c r="U348" s="47"/>
      <c r="V348" s="369" t="s">
        <v>108</v>
      </c>
      <c r="W348" s="370"/>
      <c r="X348" s="47"/>
      <c r="Y348" s="47" t="s">
        <v>98</v>
      </c>
      <c r="Z348" s="47" t="s">
        <v>98</v>
      </c>
      <c r="AA348" s="47" t="s">
        <v>98</v>
      </c>
      <c r="AB348" s="47" t="s">
        <v>100</v>
      </c>
      <c r="AC348" s="369" t="s">
        <v>108</v>
      </c>
      <c r="AD348" s="370"/>
      <c r="AE348" s="47"/>
      <c r="AF348" s="47" t="s">
        <v>98</v>
      </c>
      <c r="AG348" s="47" t="s">
        <v>98</v>
      </c>
      <c r="AH348" s="47" t="s">
        <v>98</v>
      </c>
      <c r="AI348" s="47"/>
      <c r="AJ348" s="369" t="s">
        <v>100</v>
      </c>
      <c r="AK348" s="370"/>
      <c r="AL348" s="47"/>
      <c r="AM348" s="47"/>
      <c r="AN348" s="221"/>
      <c r="AO348" s="48">
        <v>34</v>
      </c>
      <c r="AP348" s="48"/>
      <c r="AQ348" s="48">
        <v>0</v>
      </c>
      <c r="AR348" s="48">
        <v>20</v>
      </c>
      <c r="AS348" s="48"/>
      <c r="AT348" s="48">
        <v>16</v>
      </c>
      <c r="AU348" s="48">
        <v>0</v>
      </c>
      <c r="AV348" s="48">
        <v>0</v>
      </c>
      <c r="AW348" s="48">
        <v>0</v>
      </c>
      <c r="AX348" s="48">
        <v>70</v>
      </c>
      <c r="AY348" s="48">
        <v>0</v>
      </c>
      <c r="AZ348" s="48">
        <v>0</v>
      </c>
      <c r="BA348" s="48">
        <v>70</v>
      </c>
      <c r="BB348" s="48">
        <v>0</v>
      </c>
      <c r="BC348" s="48">
        <v>34</v>
      </c>
      <c r="BD348" s="48">
        <v>0</v>
      </c>
      <c r="BE348" s="48">
        <v>20</v>
      </c>
      <c r="BF348" s="48">
        <v>0</v>
      </c>
      <c r="BG348" s="48">
        <v>0</v>
      </c>
      <c r="BH348" s="48">
        <v>16</v>
      </c>
      <c r="BI348" s="48">
        <v>0</v>
      </c>
      <c r="BJ348" s="48">
        <v>0</v>
      </c>
      <c r="BK348" s="48">
        <v>0</v>
      </c>
      <c r="BL348" s="48">
        <v>70</v>
      </c>
      <c r="BM348" s="48"/>
      <c r="BN348" s="48"/>
      <c r="BO348" s="48">
        <v>5</v>
      </c>
      <c r="BP348" s="48">
        <v>3</v>
      </c>
      <c r="BQ348" s="48"/>
      <c r="BR348" s="48"/>
      <c r="BS348" s="48"/>
      <c r="BT348" s="48">
        <v>0</v>
      </c>
      <c r="BU348" s="47" t="s">
        <v>1067</v>
      </c>
    </row>
    <row r="349" spans="1:73" x14ac:dyDescent="0.35">
      <c r="A349" s="47" t="s">
        <v>1767</v>
      </c>
      <c r="B349" s="47" t="s">
        <v>1768</v>
      </c>
      <c r="C349" s="47" t="s">
        <v>56</v>
      </c>
      <c r="D349" s="47" t="s">
        <v>1769</v>
      </c>
      <c r="E349" s="427">
        <v>6</v>
      </c>
      <c r="F349" s="427">
        <v>2026</v>
      </c>
      <c r="G349" s="47" t="s">
        <v>131</v>
      </c>
      <c r="H349" s="47" t="s">
        <v>58</v>
      </c>
      <c r="I349" s="47" t="s">
        <v>63</v>
      </c>
      <c r="J349" s="47"/>
      <c r="K349" s="47" t="s">
        <v>98</v>
      </c>
      <c r="L349" s="47"/>
      <c r="M349" s="47"/>
      <c r="N349" s="47"/>
      <c r="O349" s="369"/>
      <c r="P349" s="370"/>
      <c r="Q349" s="47"/>
      <c r="R349" s="47"/>
      <c r="S349" s="47"/>
      <c r="T349" s="47"/>
      <c r="U349" s="47"/>
      <c r="V349" s="369"/>
      <c r="W349" s="370"/>
      <c r="X349" s="47"/>
      <c r="Y349" s="47"/>
      <c r="Z349" s="47"/>
      <c r="AA349" s="47"/>
      <c r="AB349" s="47"/>
      <c r="AC349" s="369"/>
      <c r="AD349" s="370"/>
      <c r="AE349" s="47"/>
      <c r="AF349" s="47"/>
      <c r="AG349" s="47"/>
      <c r="AH349" s="47"/>
      <c r="AI349" s="47"/>
      <c r="AJ349" s="369"/>
      <c r="AK349" s="370"/>
      <c r="AL349" s="47"/>
      <c r="AM349" s="47"/>
      <c r="AN349" s="221"/>
      <c r="AO349" s="48">
        <v>2</v>
      </c>
      <c r="AP349" s="48"/>
      <c r="AQ349" s="48">
        <v>0</v>
      </c>
      <c r="AR349" s="48">
        <v>0</v>
      </c>
      <c r="AS349" s="48"/>
      <c r="AT349" s="48">
        <v>0</v>
      </c>
      <c r="AU349" s="48">
        <v>0</v>
      </c>
      <c r="AV349" s="48">
        <v>0</v>
      </c>
      <c r="AW349" s="48">
        <v>0</v>
      </c>
      <c r="AX349" s="48">
        <v>2</v>
      </c>
      <c r="AY349" s="48">
        <v>0</v>
      </c>
      <c r="AZ349" s="48">
        <v>0</v>
      </c>
      <c r="BA349" s="48">
        <v>2</v>
      </c>
      <c r="BB349" s="48">
        <v>0</v>
      </c>
      <c r="BC349" s="48">
        <v>2</v>
      </c>
      <c r="BD349" s="48">
        <v>0</v>
      </c>
      <c r="BE349" s="48">
        <v>0</v>
      </c>
      <c r="BF349" s="48">
        <v>0</v>
      </c>
      <c r="BG349" s="48">
        <v>0</v>
      </c>
      <c r="BH349" s="48">
        <v>0</v>
      </c>
      <c r="BI349" s="48">
        <v>0</v>
      </c>
      <c r="BJ349" s="48">
        <v>0</v>
      </c>
      <c r="BK349" s="48">
        <v>0</v>
      </c>
      <c r="BL349" s="48">
        <v>2</v>
      </c>
      <c r="BM349" s="48"/>
      <c r="BN349" s="48"/>
      <c r="BO349" s="48"/>
      <c r="BP349" s="48"/>
      <c r="BQ349" s="48"/>
      <c r="BR349" s="48"/>
      <c r="BS349" s="48"/>
      <c r="BT349" s="48">
        <v>0</v>
      </c>
      <c r="BU349" s="47" t="s">
        <v>1067</v>
      </c>
    </row>
    <row r="350" spans="1:73" x14ac:dyDescent="0.35">
      <c r="A350" s="47" t="s">
        <v>1770</v>
      </c>
      <c r="B350" s="47" t="s">
        <v>1771</v>
      </c>
      <c r="C350" s="47" t="s">
        <v>56</v>
      </c>
      <c r="D350" s="47" t="s">
        <v>1772</v>
      </c>
      <c r="E350" s="427">
        <v>6</v>
      </c>
      <c r="F350" s="427">
        <v>2026</v>
      </c>
      <c r="G350" s="47" t="s">
        <v>131</v>
      </c>
      <c r="H350" s="47" t="s">
        <v>58</v>
      </c>
      <c r="I350" s="47" t="s">
        <v>63</v>
      </c>
      <c r="J350" s="47" t="s">
        <v>98</v>
      </c>
      <c r="K350" s="47" t="s">
        <v>98</v>
      </c>
      <c r="L350" s="47" t="s">
        <v>98</v>
      </c>
      <c r="M350" s="47" t="s">
        <v>98</v>
      </c>
      <c r="N350" s="47"/>
      <c r="O350" s="369"/>
      <c r="P350" s="370" t="s">
        <v>108</v>
      </c>
      <c r="Q350" s="47" t="s">
        <v>98</v>
      </c>
      <c r="R350" s="47" t="s">
        <v>98</v>
      </c>
      <c r="S350" s="47" t="s">
        <v>98</v>
      </c>
      <c r="T350" s="47" t="s">
        <v>98</v>
      </c>
      <c r="U350" s="47"/>
      <c r="V350" s="369" t="s">
        <v>100</v>
      </c>
      <c r="W350" s="370"/>
      <c r="X350" s="47" t="s">
        <v>98</v>
      </c>
      <c r="Y350" s="47" t="s">
        <v>98</v>
      </c>
      <c r="Z350" s="47"/>
      <c r="AA350" s="47"/>
      <c r="AB350" s="47" t="s">
        <v>98</v>
      </c>
      <c r="AC350" s="369" t="s">
        <v>98</v>
      </c>
      <c r="AD350" s="370"/>
      <c r="AE350" s="47"/>
      <c r="AF350" s="47"/>
      <c r="AG350" s="47" t="s">
        <v>98</v>
      </c>
      <c r="AH350" s="47" t="s">
        <v>98</v>
      </c>
      <c r="AI350" s="47" t="s">
        <v>98</v>
      </c>
      <c r="AJ350" s="369" t="s">
        <v>98</v>
      </c>
      <c r="AK350" s="370"/>
      <c r="AL350" s="47" t="s">
        <v>98</v>
      </c>
      <c r="AM350" s="47" t="s">
        <v>98</v>
      </c>
      <c r="AN350" s="221"/>
      <c r="AO350" s="48">
        <v>40</v>
      </c>
      <c r="AP350" s="48"/>
      <c r="AQ350" s="48">
        <v>0</v>
      </c>
      <c r="AR350" s="48">
        <v>12</v>
      </c>
      <c r="AS350" s="48"/>
      <c r="AT350" s="48">
        <v>0</v>
      </c>
      <c r="AU350" s="48">
        <v>0</v>
      </c>
      <c r="AV350" s="48">
        <v>0</v>
      </c>
      <c r="AW350" s="48">
        <v>0</v>
      </c>
      <c r="AX350" s="48">
        <v>52</v>
      </c>
      <c r="AY350" s="48">
        <v>0</v>
      </c>
      <c r="AZ350" s="48">
        <v>0</v>
      </c>
      <c r="BA350" s="48">
        <v>52</v>
      </c>
      <c r="BB350" s="48">
        <v>0</v>
      </c>
      <c r="BC350" s="48">
        <v>40</v>
      </c>
      <c r="BD350" s="48">
        <v>0</v>
      </c>
      <c r="BE350" s="48">
        <v>12</v>
      </c>
      <c r="BF350" s="48">
        <v>0</v>
      </c>
      <c r="BG350" s="48">
        <v>0</v>
      </c>
      <c r="BH350" s="48">
        <v>0</v>
      </c>
      <c r="BI350" s="48">
        <v>0</v>
      </c>
      <c r="BJ350" s="48">
        <v>0</v>
      </c>
      <c r="BK350" s="48">
        <v>0</v>
      </c>
      <c r="BL350" s="48">
        <v>52</v>
      </c>
      <c r="BM350" s="48"/>
      <c r="BN350" s="48"/>
      <c r="BO350" s="48">
        <v>1</v>
      </c>
      <c r="BP350" s="48">
        <v>1</v>
      </c>
      <c r="BQ350" s="48"/>
      <c r="BR350" s="48"/>
      <c r="BS350" s="48"/>
      <c r="BT350" s="48">
        <v>0</v>
      </c>
      <c r="BU350" s="47" t="s">
        <v>1067</v>
      </c>
    </row>
    <row r="351" spans="1:73" x14ac:dyDescent="0.35">
      <c r="A351" s="47" t="s">
        <v>1773</v>
      </c>
      <c r="B351" s="47" t="s">
        <v>1615</v>
      </c>
      <c r="C351" s="47" t="s">
        <v>56</v>
      </c>
      <c r="D351" s="47" t="s">
        <v>1774</v>
      </c>
      <c r="E351" s="427">
        <v>6</v>
      </c>
      <c r="F351" s="427">
        <v>2026</v>
      </c>
      <c r="G351" s="47" t="s">
        <v>131</v>
      </c>
      <c r="H351" s="47" t="s">
        <v>58</v>
      </c>
      <c r="I351" s="47" t="s">
        <v>63</v>
      </c>
      <c r="J351" s="47" t="s">
        <v>98</v>
      </c>
      <c r="K351" s="47" t="s">
        <v>98</v>
      </c>
      <c r="L351" s="47" t="s">
        <v>98</v>
      </c>
      <c r="M351" s="47" t="s">
        <v>98</v>
      </c>
      <c r="N351" s="47"/>
      <c r="O351" s="369"/>
      <c r="P351" s="370"/>
      <c r="Q351" s="47" t="s">
        <v>98</v>
      </c>
      <c r="R351" s="47" t="s">
        <v>98</v>
      </c>
      <c r="S351" s="47" t="s">
        <v>98</v>
      </c>
      <c r="T351" s="47" t="s">
        <v>98</v>
      </c>
      <c r="U351" s="47"/>
      <c r="V351" s="369"/>
      <c r="W351" s="370"/>
      <c r="X351" s="47"/>
      <c r="Y351" s="47"/>
      <c r="Z351" s="47" t="s">
        <v>98</v>
      </c>
      <c r="AA351" s="47" t="s">
        <v>98</v>
      </c>
      <c r="AB351" s="47" t="s">
        <v>100</v>
      </c>
      <c r="AC351" s="369" t="s">
        <v>108</v>
      </c>
      <c r="AD351" s="370"/>
      <c r="AE351" s="47" t="s">
        <v>98</v>
      </c>
      <c r="AF351" s="47" t="s">
        <v>98</v>
      </c>
      <c r="AG351" s="47" t="s">
        <v>98</v>
      </c>
      <c r="AH351" s="47" t="s">
        <v>98</v>
      </c>
      <c r="AI351" s="47" t="s">
        <v>100</v>
      </c>
      <c r="AJ351" s="369"/>
      <c r="AK351" s="370"/>
      <c r="AL351" s="47"/>
      <c r="AM351" s="47"/>
      <c r="AN351" s="221"/>
      <c r="AO351" s="48">
        <v>36</v>
      </c>
      <c r="AP351" s="48"/>
      <c r="AQ351" s="48">
        <v>0</v>
      </c>
      <c r="AR351" s="48">
        <v>12</v>
      </c>
      <c r="AS351" s="48"/>
      <c r="AT351" s="48">
        <v>0</v>
      </c>
      <c r="AU351" s="48">
        <v>0</v>
      </c>
      <c r="AV351" s="48">
        <v>0</v>
      </c>
      <c r="AW351" s="48">
        <v>0</v>
      </c>
      <c r="AX351" s="48">
        <v>48</v>
      </c>
      <c r="AY351" s="48">
        <v>0</v>
      </c>
      <c r="AZ351" s="48">
        <v>0</v>
      </c>
      <c r="BA351" s="48">
        <v>48</v>
      </c>
      <c r="BB351" s="48">
        <v>0</v>
      </c>
      <c r="BC351" s="48">
        <v>36</v>
      </c>
      <c r="BD351" s="48">
        <v>0</v>
      </c>
      <c r="BE351" s="48">
        <v>12</v>
      </c>
      <c r="BF351" s="48">
        <v>0</v>
      </c>
      <c r="BG351" s="48">
        <v>0</v>
      </c>
      <c r="BH351" s="48">
        <v>0</v>
      </c>
      <c r="BI351" s="48">
        <v>0</v>
      </c>
      <c r="BJ351" s="48">
        <v>0</v>
      </c>
      <c r="BK351" s="48">
        <v>0</v>
      </c>
      <c r="BL351" s="48">
        <v>48</v>
      </c>
      <c r="BM351" s="48"/>
      <c r="BN351" s="48"/>
      <c r="BO351" s="48">
        <v>1</v>
      </c>
      <c r="BP351" s="48">
        <v>1</v>
      </c>
      <c r="BQ351" s="48"/>
      <c r="BR351" s="48"/>
      <c r="BS351" s="48"/>
      <c r="BT351" s="48">
        <v>0</v>
      </c>
      <c r="BU351" s="47" t="s">
        <v>870</v>
      </c>
    </row>
    <row r="352" spans="1:73" x14ac:dyDescent="0.35">
      <c r="A352" s="47" t="s">
        <v>1775</v>
      </c>
      <c r="B352" s="47" t="s">
        <v>1776</v>
      </c>
      <c r="C352" s="47" t="s">
        <v>56</v>
      </c>
      <c r="D352" s="47" t="s">
        <v>1777</v>
      </c>
      <c r="E352" s="427">
        <v>6</v>
      </c>
      <c r="F352" s="427">
        <v>2026</v>
      </c>
      <c r="G352" s="47" t="s">
        <v>131</v>
      </c>
      <c r="H352" s="47" t="s">
        <v>58</v>
      </c>
      <c r="I352" s="47" t="s">
        <v>63</v>
      </c>
      <c r="J352" s="47" t="s">
        <v>1060</v>
      </c>
      <c r="K352" s="47"/>
      <c r="L352" s="47"/>
      <c r="M352" s="47"/>
      <c r="N352" s="47"/>
      <c r="O352" s="369"/>
      <c r="P352" s="370"/>
      <c r="Q352" s="47"/>
      <c r="R352" s="47"/>
      <c r="S352" s="47"/>
      <c r="T352" s="47"/>
      <c r="U352" s="47"/>
      <c r="V352" s="369"/>
      <c r="W352" s="370"/>
      <c r="X352" s="47"/>
      <c r="Y352" s="47"/>
      <c r="Z352" s="47"/>
      <c r="AA352" s="47"/>
      <c r="AB352" s="47"/>
      <c r="AC352" s="369"/>
      <c r="AD352" s="370"/>
      <c r="AE352" s="47"/>
      <c r="AF352" s="47"/>
      <c r="AG352" s="47"/>
      <c r="AH352" s="47"/>
      <c r="AI352" s="47"/>
      <c r="AJ352" s="369"/>
      <c r="AK352" s="370"/>
      <c r="AL352" s="47"/>
      <c r="AM352" s="47"/>
      <c r="AN352" s="221"/>
      <c r="AO352" s="430">
        <v>1.75</v>
      </c>
      <c r="AP352" s="48"/>
      <c r="AQ352" s="48">
        <v>0</v>
      </c>
      <c r="AR352" s="48">
        <v>0</v>
      </c>
      <c r="AS352" s="48"/>
      <c r="AT352" s="48">
        <v>0</v>
      </c>
      <c r="AU352" s="48">
        <v>0</v>
      </c>
      <c r="AV352" s="48">
        <v>0</v>
      </c>
      <c r="AW352" s="48">
        <v>0</v>
      </c>
      <c r="AX352" s="430">
        <v>1.75</v>
      </c>
      <c r="AY352" s="48">
        <v>0</v>
      </c>
      <c r="AZ352" s="48">
        <v>0</v>
      </c>
      <c r="BA352" s="430">
        <v>1.75</v>
      </c>
      <c r="BB352" s="48">
        <v>0</v>
      </c>
      <c r="BC352" s="430">
        <v>1.75</v>
      </c>
      <c r="BD352" s="48">
        <v>0</v>
      </c>
      <c r="BE352" s="48">
        <v>0</v>
      </c>
      <c r="BF352" s="48">
        <v>0</v>
      </c>
      <c r="BG352" s="48">
        <v>0</v>
      </c>
      <c r="BH352" s="48">
        <v>0</v>
      </c>
      <c r="BI352" s="48">
        <v>0</v>
      </c>
      <c r="BJ352" s="48">
        <v>0</v>
      </c>
      <c r="BK352" s="48">
        <v>0</v>
      </c>
      <c r="BL352" s="430">
        <v>1.75</v>
      </c>
      <c r="BM352" s="48"/>
      <c r="BN352" s="48"/>
      <c r="BO352" s="48"/>
      <c r="BP352" s="48"/>
      <c r="BQ352" s="48"/>
      <c r="BR352" s="48"/>
      <c r="BS352" s="48"/>
      <c r="BT352" s="48">
        <v>0</v>
      </c>
      <c r="BU352" s="47" t="s">
        <v>870</v>
      </c>
    </row>
    <row r="353" spans="1:73" x14ac:dyDescent="0.35">
      <c r="A353" s="47" t="s">
        <v>1820</v>
      </c>
      <c r="B353" s="47" t="s">
        <v>1821</v>
      </c>
      <c r="C353" s="47" t="s">
        <v>56</v>
      </c>
      <c r="D353" s="47" t="s">
        <v>1937</v>
      </c>
      <c r="E353" s="427">
        <v>6</v>
      </c>
      <c r="F353" s="427">
        <v>2026</v>
      </c>
      <c r="G353" s="47" t="s">
        <v>131</v>
      </c>
      <c r="H353" s="47" t="s">
        <v>58</v>
      </c>
      <c r="I353" s="47" t="s">
        <v>57</v>
      </c>
      <c r="J353" s="47"/>
      <c r="K353" s="47"/>
      <c r="L353" s="47"/>
      <c r="M353" s="47"/>
      <c r="N353" s="47"/>
      <c r="O353" s="369" t="s">
        <v>98</v>
      </c>
      <c r="P353" s="370"/>
      <c r="Q353" s="47" t="s">
        <v>98</v>
      </c>
      <c r="R353" s="47" t="s">
        <v>98</v>
      </c>
      <c r="S353" s="47" t="s">
        <v>98</v>
      </c>
      <c r="T353" s="47" t="s">
        <v>98</v>
      </c>
      <c r="U353" s="47"/>
      <c r="V353" s="369"/>
      <c r="W353" s="370"/>
      <c r="X353" s="47" t="s">
        <v>98</v>
      </c>
      <c r="Y353" s="47" t="s">
        <v>98</v>
      </c>
      <c r="Z353" s="47" t="s">
        <v>98</v>
      </c>
      <c r="AA353" s="47" t="s">
        <v>98</v>
      </c>
      <c r="AB353" s="47" t="s">
        <v>100</v>
      </c>
      <c r="AC353" s="369"/>
      <c r="AD353" s="370"/>
      <c r="AE353" s="47" t="s">
        <v>98</v>
      </c>
      <c r="AF353" s="47" t="s">
        <v>98</v>
      </c>
      <c r="AG353" s="47" t="s">
        <v>98</v>
      </c>
      <c r="AH353" s="47" t="s">
        <v>98</v>
      </c>
      <c r="AI353" s="47" t="s">
        <v>100</v>
      </c>
      <c r="AJ353" s="369" t="s">
        <v>108</v>
      </c>
      <c r="AK353" s="370"/>
      <c r="AL353" s="47"/>
      <c r="AM353" s="47"/>
      <c r="AN353" s="221"/>
      <c r="AO353" s="48">
        <v>34</v>
      </c>
      <c r="AP353" s="48"/>
      <c r="AQ353" s="48">
        <v>0</v>
      </c>
      <c r="AR353" s="48">
        <v>12</v>
      </c>
      <c r="AS353" s="48"/>
      <c r="AT353" s="48">
        <v>0</v>
      </c>
      <c r="AU353" s="48">
        <v>0</v>
      </c>
      <c r="AV353" s="48">
        <v>0</v>
      </c>
      <c r="AW353" s="48">
        <v>0</v>
      </c>
      <c r="AX353" s="48">
        <v>46</v>
      </c>
      <c r="AY353" s="48">
        <v>0</v>
      </c>
      <c r="AZ353" s="48">
        <v>0</v>
      </c>
      <c r="BA353" s="48">
        <v>46</v>
      </c>
      <c r="BB353" s="48">
        <v>0</v>
      </c>
      <c r="BC353" s="48">
        <v>34</v>
      </c>
      <c r="BD353" s="48">
        <v>0</v>
      </c>
      <c r="BE353" s="48">
        <v>12</v>
      </c>
      <c r="BF353" s="48">
        <v>0</v>
      </c>
      <c r="BG353" s="48">
        <v>0</v>
      </c>
      <c r="BH353" s="48">
        <v>0</v>
      </c>
      <c r="BI353" s="48">
        <v>0</v>
      </c>
      <c r="BJ353" s="48">
        <v>0</v>
      </c>
      <c r="BK353" s="48">
        <v>0</v>
      </c>
      <c r="BL353" s="48">
        <v>46</v>
      </c>
      <c r="BM353" s="48"/>
      <c r="BN353" s="48"/>
      <c r="BO353" s="48">
        <v>1</v>
      </c>
      <c r="BP353" s="48">
        <v>1</v>
      </c>
      <c r="BQ353" s="48"/>
      <c r="BR353" s="48"/>
      <c r="BS353" s="48"/>
      <c r="BT353" s="48">
        <v>0</v>
      </c>
      <c r="BU353" s="47" t="s">
        <v>870</v>
      </c>
    </row>
    <row r="354" spans="1:73" x14ac:dyDescent="0.35">
      <c r="A354" s="47" t="s">
        <v>1822</v>
      </c>
      <c r="B354" s="47" t="s">
        <v>1823</v>
      </c>
      <c r="C354" s="47" t="s">
        <v>56</v>
      </c>
      <c r="D354" s="47" t="s">
        <v>1938</v>
      </c>
      <c r="E354" s="427">
        <v>6</v>
      </c>
      <c r="F354" s="427">
        <v>2026</v>
      </c>
      <c r="G354" s="47" t="s">
        <v>131</v>
      </c>
      <c r="H354" s="47" t="s">
        <v>58</v>
      </c>
      <c r="I354" s="47" t="s">
        <v>57</v>
      </c>
      <c r="J354" s="47"/>
      <c r="K354" s="47"/>
      <c r="L354" s="47"/>
      <c r="M354" s="47"/>
      <c r="N354" s="47"/>
      <c r="O354" s="369"/>
      <c r="P354" s="370"/>
      <c r="Q354" s="47" t="s">
        <v>98</v>
      </c>
      <c r="R354" s="47" t="s">
        <v>98</v>
      </c>
      <c r="S354" s="47" t="s">
        <v>98</v>
      </c>
      <c r="T354" s="47" t="s">
        <v>98</v>
      </c>
      <c r="U354" s="47" t="s">
        <v>100</v>
      </c>
      <c r="V354" s="369" t="s">
        <v>108</v>
      </c>
      <c r="W354" s="370"/>
      <c r="X354" s="47" t="s">
        <v>98</v>
      </c>
      <c r="Y354" s="47" t="s">
        <v>98</v>
      </c>
      <c r="Z354" s="47" t="s">
        <v>98</v>
      </c>
      <c r="AA354" s="47" t="s">
        <v>98</v>
      </c>
      <c r="AB354" s="47" t="s">
        <v>100</v>
      </c>
      <c r="AC354" s="369"/>
      <c r="AD354" s="370"/>
      <c r="AE354" s="47" t="s">
        <v>98</v>
      </c>
      <c r="AF354" s="47" t="s">
        <v>98</v>
      </c>
      <c r="AG354" s="47" t="s">
        <v>98</v>
      </c>
      <c r="AH354" s="47" t="s">
        <v>98</v>
      </c>
      <c r="AI354" s="47" t="s">
        <v>100</v>
      </c>
      <c r="AJ354" s="369"/>
      <c r="AK354" s="370"/>
      <c r="AL354" s="47"/>
      <c r="AM354" s="47"/>
      <c r="AN354" s="221"/>
      <c r="AO354" s="48">
        <v>36</v>
      </c>
      <c r="AP354" s="48"/>
      <c r="AQ354" s="48">
        <v>0</v>
      </c>
      <c r="AR354" s="48">
        <v>12</v>
      </c>
      <c r="AS354" s="48"/>
      <c r="AT354" s="48">
        <v>0</v>
      </c>
      <c r="AU354" s="48">
        <v>0</v>
      </c>
      <c r="AV354" s="48">
        <v>0</v>
      </c>
      <c r="AW354" s="48">
        <v>0</v>
      </c>
      <c r="AX354" s="48">
        <v>48</v>
      </c>
      <c r="AY354" s="48">
        <v>0</v>
      </c>
      <c r="AZ354" s="48">
        <v>0</v>
      </c>
      <c r="BA354" s="48">
        <v>48</v>
      </c>
      <c r="BB354" s="48">
        <v>0</v>
      </c>
      <c r="BC354" s="48">
        <v>36</v>
      </c>
      <c r="BD354" s="48">
        <v>0</v>
      </c>
      <c r="BE354" s="48">
        <v>12</v>
      </c>
      <c r="BF354" s="48">
        <v>0</v>
      </c>
      <c r="BG354" s="48">
        <v>0</v>
      </c>
      <c r="BH354" s="48">
        <v>0</v>
      </c>
      <c r="BI354" s="48">
        <v>0</v>
      </c>
      <c r="BJ354" s="48">
        <v>0</v>
      </c>
      <c r="BK354" s="48">
        <v>0</v>
      </c>
      <c r="BL354" s="48">
        <v>48</v>
      </c>
      <c r="BM354" s="48"/>
      <c r="BN354" s="48"/>
      <c r="BO354" s="48">
        <v>1</v>
      </c>
      <c r="BP354" s="48">
        <v>1</v>
      </c>
      <c r="BQ354" s="48"/>
      <c r="BR354" s="48"/>
      <c r="BS354" s="48"/>
      <c r="BT354" s="48">
        <v>0</v>
      </c>
      <c r="BU354" s="47" t="s">
        <v>870</v>
      </c>
    </row>
    <row r="355" spans="1:73" x14ac:dyDescent="0.35">
      <c r="A355" s="47" t="s">
        <v>1824</v>
      </c>
      <c r="B355" s="47" t="s">
        <v>1825</v>
      </c>
      <c r="C355" s="47" t="s">
        <v>56</v>
      </c>
      <c r="D355" s="47" t="s">
        <v>1939</v>
      </c>
      <c r="E355" s="427">
        <v>6</v>
      </c>
      <c r="F355" s="427">
        <v>2026</v>
      </c>
      <c r="G355" s="47" t="s">
        <v>131</v>
      </c>
      <c r="H355" s="47" t="s">
        <v>58</v>
      </c>
      <c r="I355" s="47" t="s">
        <v>59</v>
      </c>
      <c r="J355" s="47"/>
      <c r="K355" s="47"/>
      <c r="L355" s="47"/>
      <c r="M355" s="47" t="s">
        <v>98</v>
      </c>
      <c r="N355" s="47"/>
      <c r="O355" s="369"/>
      <c r="P355" s="370"/>
      <c r="Q355" s="47"/>
      <c r="R355" s="47"/>
      <c r="S355" s="47"/>
      <c r="T355" s="47"/>
      <c r="U355" s="47"/>
      <c r="V355" s="369"/>
      <c r="W355" s="370"/>
      <c r="X355" s="47"/>
      <c r="Y355" s="47"/>
      <c r="Z355" s="47"/>
      <c r="AA355" s="47"/>
      <c r="AB355" s="47"/>
      <c r="AC355" s="369"/>
      <c r="AD355" s="370"/>
      <c r="AE355" s="47"/>
      <c r="AF355" s="47"/>
      <c r="AG355" s="47"/>
      <c r="AH355" s="47"/>
      <c r="AI355" s="47"/>
      <c r="AJ355" s="369"/>
      <c r="AK355" s="370"/>
      <c r="AL355" s="47"/>
      <c r="AM355" s="47"/>
      <c r="AN355" s="221"/>
      <c r="AO355" s="48">
        <v>2</v>
      </c>
      <c r="AP355" s="48"/>
      <c r="AQ355" s="48">
        <v>0</v>
      </c>
      <c r="AR355" s="48">
        <v>0</v>
      </c>
      <c r="AS355" s="48"/>
      <c r="AT355" s="48">
        <v>0</v>
      </c>
      <c r="AU355" s="48">
        <v>0</v>
      </c>
      <c r="AV355" s="48">
        <v>0</v>
      </c>
      <c r="AW355" s="48">
        <v>0</v>
      </c>
      <c r="AX355" s="48">
        <v>2</v>
      </c>
      <c r="AY355" s="48">
        <v>0</v>
      </c>
      <c r="AZ355" s="48">
        <v>0</v>
      </c>
      <c r="BA355" s="48">
        <v>2</v>
      </c>
      <c r="BB355" s="48">
        <v>0</v>
      </c>
      <c r="BC355" s="48">
        <v>2</v>
      </c>
      <c r="BD355" s="48">
        <v>0</v>
      </c>
      <c r="BE355" s="48">
        <v>0</v>
      </c>
      <c r="BF355" s="48">
        <v>0</v>
      </c>
      <c r="BG355" s="48">
        <v>0</v>
      </c>
      <c r="BH355" s="48">
        <v>0</v>
      </c>
      <c r="BI355" s="48">
        <v>0</v>
      </c>
      <c r="BJ355" s="48">
        <v>0</v>
      </c>
      <c r="BK355" s="48">
        <v>0</v>
      </c>
      <c r="BL355" s="48">
        <v>2</v>
      </c>
      <c r="BM355" s="48"/>
      <c r="BN355" s="48"/>
      <c r="BO355" s="48"/>
      <c r="BP355" s="48"/>
      <c r="BQ355" s="48"/>
      <c r="BR355" s="48"/>
      <c r="BS355" s="48"/>
      <c r="BT355" s="48">
        <v>0</v>
      </c>
      <c r="BU355" s="47" t="s">
        <v>870</v>
      </c>
    </row>
    <row r="356" spans="1:73" x14ac:dyDescent="0.35">
      <c r="A356" s="47" t="s">
        <v>1828</v>
      </c>
      <c r="B356" s="47" t="s">
        <v>1829</v>
      </c>
      <c r="C356" s="47" t="s">
        <v>56</v>
      </c>
      <c r="D356" s="47" t="s">
        <v>1941</v>
      </c>
      <c r="E356" s="427">
        <v>6</v>
      </c>
      <c r="F356" s="427">
        <v>2026</v>
      </c>
      <c r="G356" s="47" t="s">
        <v>131</v>
      </c>
      <c r="H356" s="47" t="s">
        <v>58</v>
      </c>
      <c r="I356" s="47" t="s">
        <v>57</v>
      </c>
      <c r="J356" s="47"/>
      <c r="K356" s="47"/>
      <c r="L356" s="47"/>
      <c r="M356" s="47" t="s">
        <v>98</v>
      </c>
      <c r="N356" s="47" t="s">
        <v>98</v>
      </c>
      <c r="O356" s="369" t="s">
        <v>98</v>
      </c>
      <c r="P356" s="370" t="s">
        <v>102</v>
      </c>
      <c r="Q356" s="47" t="s">
        <v>98</v>
      </c>
      <c r="R356" s="47"/>
      <c r="S356" s="47"/>
      <c r="T356" s="47"/>
      <c r="U356" s="47" t="s">
        <v>98</v>
      </c>
      <c r="V356" s="369" t="s">
        <v>100</v>
      </c>
      <c r="W356" s="370"/>
      <c r="X356" s="47" t="s">
        <v>98</v>
      </c>
      <c r="Y356" s="47"/>
      <c r="Z356" s="47"/>
      <c r="AA356" s="47" t="s">
        <v>98</v>
      </c>
      <c r="AB356" s="47" t="s">
        <v>98</v>
      </c>
      <c r="AC356" s="369"/>
      <c r="AD356" s="370"/>
      <c r="AE356" s="47" t="s">
        <v>98</v>
      </c>
      <c r="AF356" s="47" t="s">
        <v>98</v>
      </c>
      <c r="AG356" s="47" t="s">
        <v>98</v>
      </c>
      <c r="AH356" s="47" t="s">
        <v>98</v>
      </c>
      <c r="AI356" s="47"/>
      <c r="AJ356" s="369" t="s">
        <v>100</v>
      </c>
      <c r="AK356" s="370"/>
      <c r="AL356" s="47" t="s">
        <v>98</v>
      </c>
      <c r="AM356" s="47" t="s">
        <v>98</v>
      </c>
      <c r="AN356" s="221"/>
      <c r="AO356" s="48">
        <v>36</v>
      </c>
      <c r="AP356" s="48"/>
      <c r="AQ356" s="48">
        <v>0</v>
      </c>
      <c r="AR356" s="48">
        <v>6</v>
      </c>
      <c r="AS356" s="48"/>
      <c r="AT356" s="48">
        <v>0</v>
      </c>
      <c r="AU356" s="48">
        <v>0</v>
      </c>
      <c r="AV356" s="48">
        <v>0</v>
      </c>
      <c r="AW356" s="48">
        <v>0</v>
      </c>
      <c r="AX356" s="48">
        <v>42</v>
      </c>
      <c r="AY356" s="48">
        <v>0</v>
      </c>
      <c r="AZ356" s="48">
        <v>0</v>
      </c>
      <c r="BA356" s="48">
        <v>42</v>
      </c>
      <c r="BB356" s="48">
        <v>0</v>
      </c>
      <c r="BC356" s="48">
        <v>36</v>
      </c>
      <c r="BD356" s="48">
        <v>0</v>
      </c>
      <c r="BE356" s="48">
        <v>6</v>
      </c>
      <c r="BF356" s="48">
        <v>0</v>
      </c>
      <c r="BG356" s="48">
        <v>0</v>
      </c>
      <c r="BH356" s="48">
        <v>0</v>
      </c>
      <c r="BI356" s="48">
        <v>0</v>
      </c>
      <c r="BJ356" s="48">
        <v>0</v>
      </c>
      <c r="BK356" s="48">
        <v>0</v>
      </c>
      <c r="BL356" s="48">
        <v>42</v>
      </c>
      <c r="BM356" s="48"/>
      <c r="BN356" s="48"/>
      <c r="BO356" s="48">
        <v>1</v>
      </c>
      <c r="BP356" s="48"/>
      <c r="BQ356" s="48"/>
      <c r="BR356" s="48"/>
      <c r="BS356" s="48"/>
      <c r="BT356" s="48">
        <v>0</v>
      </c>
      <c r="BU356" s="47" t="s">
        <v>1068</v>
      </c>
    </row>
    <row r="357" spans="1:73" x14ac:dyDescent="0.35">
      <c r="A357" s="47" t="s">
        <v>1830</v>
      </c>
      <c r="B357" s="47" t="s">
        <v>1831</v>
      </c>
      <c r="C357" s="47" t="s">
        <v>56</v>
      </c>
      <c r="D357" s="47" t="s">
        <v>1942</v>
      </c>
      <c r="E357" s="427">
        <v>6</v>
      </c>
      <c r="F357" s="427">
        <v>2026</v>
      </c>
      <c r="G357" s="47" t="s">
        <v>131</v>
      </c>
      <c r="H357" s="47" t="s">
        <v>58</v>
      </c>
      <c r="I357" s="47" t="s">
        <v>57</v>
      </c>
      <c r="J357" s="47"/>
      <c r="K357" s="47"/>
      <c r="L357" s="47"/>
      <c r="M357" s="47" t="s">
        <v>98</v>
      </c>
      <c r="N357" s="47" t="s">
        <v>98</v>
      </c>
      <c r="O357" s="369" t="s">
        <v>98</v>
      </c>
      <c r="P357" s="370" t="s">
        <v>108</v>
      </c>
      <c r="Q357" s="47" t="s">
        <v>98</v>
      </c>
      <c r="R357" s="47" t="s">
        <v>98</v>
      </c>
      <c r="S357" s="47" t="s">
        <v>98</v>
      </c>
      <c r="T357" s="47" t="s">
        <v>98</v>
      </c>
      <c r="U357" s="47" t="s">
        <v>100</v>
      </c>
      <c r="V357" s="369"/>
      <c r="W357" s="370"/>
      <c r="X357" s="47"/>
      <c r="Y357" s="47"/>
      <c r="Z357" s="47"/>
      <c r="AA357" s="47"/>
      <c r="AB357" s="47"/>
      <c r="AC357" s="369"/>
      <c r="AD357" s="370"/>
      <c r="AE357" s="47"/>
      <c r="AF357" s="47"/>
      <c r="AG357" s="47"/>
      <c r="AH357" s="47"/>
      <c r="AI357" s="47"/>
      <c r="AJ357" s="369"/>
      <c r="AK357" s="370"/>
      <c r="AL357" s="47"/>
      <c r="AM357" s="47"/>
      <c r="AN357" s="221"/>
      <c r="AO357" s="48">
        <v>18</v>
      </c>
      <c r="AP357" s="48"/>
      <c r="AQ357" s="48">
        <v>0</v>
      </c>
      <c r="AR357" s="48">
        <v>12</v>
      </c>
      <c r="AS357" s="48"/>
      <c r="AT357" s="48">
        <v>0</v>
      </c>
      <c r="AU357" s="48">
        <v>0</v>
      </c>
      <c r="AV357" s="48">
        <v>0</v>
      </c>
      <c r="AW357" s="48">
        <v>0</v>
      </c>
      <c r="AX357" s="48">
        <v>30</v>
      </c>
      <c r="AY357" s="48">
        <v>0</v>
      </c>
      <c r="AZ357" s="48">
        <v>0</v>
      </c>
      <c r="BA357" s="48">
        <v>30</v>
      </c>
      <c r="BB357" s="48">
        <v>0</v>
      </c>
      <c r="BC357" s="48">
        <v>18</v>
      </c>
      <c r="BD357" s="48">
        <v>0</v>
      </c>
      <c r="BE357" s="48">
        <v>12</v>
      </c>
      <c r="BF357" s="48">
        <v>0</v>
      </c>
      <c r="BG357" s="48">
        <v>0</v>
      </c>
      <c r="BH357" s="48">
        <v>0</v>
      </c>
      <c r="BI357" s="48">
        <v>0</v>
      </c>
      <c r="BJ357" s="48">
        <v>0</v>
      </c>
      <c r="BK357" s="48">
        <v>0</v>
      </c>
      <c r="BL357" s="48">
        <v>30</v>
      </c>
      <c r="BM357" s="48"/>
      <c r="BN357" s="48"/>
      <c r="BO357" s="48">
        <v>1</v>
      </c>
      <c r="BP357" s="48">
        <v>1</v>
      </c>
      <c r="BQ357" s="48"/>
      <c r="BR357" s="48"/>
      <c r="BS357" s="48"/>
      <c r="BT357" s="48">
        <v>0</v>
      </c>
      <c r="BU357" s="47" t="s">
        <v>319</v>
      </c>
    </row>
    <row r="358" spans="1:73" x14ac:dyDescent="0.35">
      <c r="A358" s="47" t="s">
        <v>1832</v>
      </c>
      <c r="B358" s="47" t="s">
        <v>1833</v>
      </c>
      <c r="C358" s="47" t="s">
        <v>56</v>
      </c>
      <c r="D358" s="47" t="s">
        <v>1943</v>
      </c>
      <c r="E358" s="427">
        <v>6</v>
      </c>
      <c r="F358" s="427">
        <v>2026</v>
      </c>
      <c r="G358" s="47" t="s">
        <v>131</v>
      </c>
      <c r="H358" s="47" t="s">
        <v>58</v>
      </c>
      <c r="I358" s="47" t="s">
        <v>57</v>
      </c>
      <c r="J358" s="47"/>
      <c r="K358" s="47"/>
      <c r="L358" s="47"/>
      <c r="M358" s="47"/>
      <c r="N358" s="47"/>
      <c r="O358" s="369"/>
      <c r="P358" s="370"/>
      <c r="Q358" s="47" t="s">
        <v>98</v>
      </c>
      <c r="R358" s="47" t="s">
        <v>98</v>
      </c>
      <c r="S358" s="47" t="s">
        <v>98</v>
      </c>
      <c r="T358" s="47" t="s">
        <v>98</v>
      </c>
      <c r="U358" s="47" t="s">
        <v>100</v>
      </c>
      <c r="V358" s="369"/>
      <c r="W358" s="370"/>
      <c r="X358" s="47" t="s">
        <v>98</v>
      </c>
      <c r="Y358" s="47" t="s">
        <v>98</v>
      </c>
      <c r="Z358" s="47" t="s">
        <v>98</v>
      </c>
      <c r="AA358" s="47" t="s">
        <v>98</v>
      </c>
      <c r="AB358" s="47" t="s">
        <v>100</v>
      </c>
      <c r="AC358" s="369"/>
      <c r="AD358" s="370"/>
      <c r="AE358" s="47" t="s">
        <v>98</v>
      </c>
      <c r="AF358" s="47" t="s">
        <v>98</v>
      </c>
      <c r="AG358" s="47" t="s">
        <v>98</v>
      </c>
      <c r="AH358" s="47" t="s">
        <v>98</v>
      </c>
      <c r="AI358" s="47" t="s">
        <v>100</v>
      </c>
      <c r="AJ358" s="369"/>
      <c r="AK358" s="370"/>
      <c r="AL358" s="47"/>
      <c r="AM358" s="47"/>
      <c r="AN358" s="221"/>
      <c r="AO358" s="48">
        <v>36</v>
      </c>
      <c r="AP358" s="48"/>
      <c r="AQ358" s="48">
        <v>0</v>
      </c>
      <c r="AR358" s="48">
        <v>0</v>
      </c>
      <c r="AS358" s="48"/>
      <c r="AT358" s="48">
        <v>0</v>
      </c>
      <c r="AU358" s="48">
        <v>0</v>
      </c>
      <c r="AV358" s="48">
        <v>0</v>
      </c>
      <c r="AW358" s="48">
        <v>0</v>
      </c>
      <c r="AX358" s="48">
        <v>36</v>
      </c>
      <c r="AY358" s="48">
        <v>0</v>
      </c>
      <c r="AZ358" s="48">
        <v>0</v>
      </c>
      <c r="BA358" s="48">
        <v>36</v>
      </c>
      <c r="BB358" s="48">
        <v>0</v>
      </c>
      <c r="BC358" s="48">
        <v>36</v>
      </c>
      <c r="BD358" s="48">
        <v>0</v>
      </c>
      <c r="BE358" s="48">
        <v>0</v>
      </c>
      <c r="BF358" s="48">
        <v>0</v>
      </c>
      <c r="BG358" s="48">
        <v>0</v>
      </c>
      <c r="BH358" s="48">
        <v>0</v>
      </c>
      <c r="BI358" s="48">
        <v>0</v>
      </c>
      <c r="BJ358" s="48">
        <v>0</v>
      </c>
      <c r="BK358" s="48">
        <v>0</v>
      </c>
      <c r="BL358" s="48">
        <v>36</v>
      </c>
      <c r="BM358" s="48"/>
      <c r="BN358" s="48"/>
      <c r="BO358" s="48"/>
      <c r="BP358" s="48"/>
      <c r="BQ358" s="48"/>
      <c r="BR358" s="48"/>
      <c r="BS358" s="48"/>
      <c r="BT358" s="48">
        <v>0</v>
      </c>
      <c r="BU358" s="47" t="s">
        <v>319</v>
      </c>
    </row>
    <row r="359" spans="1:73" x14ac:dyDescent="0.35">
      <c r="A359" s="47" t="s">
        <v>1834</v>
      </c>
      <c r="B359" s="47" t="s">
        <v>1835</v>
      </c>
      <c r="C359" s="47" t="s">
        <v>56</v>
      </c>
      <c r="D359" s="47" t="s">
        <v>1944</v>
      </c>
      <c r="E359" s="427">
        <v>6</v>
      </c>
      <c r="F359" s="427">
        <v>2026</v>
      </c>
      <c r="G359" s="47" t="s">
        <v>131</v>
      </c>
      <c r="H359" s="47" t="s">
        <v>58</v>
      </c>
      <c r="I359" s="47" t="s">
        <v>57</v>
      </c>
      <c r="J359" s="47"/>
      <c r="K359" s="47"/>
      <c r="L359" s="47"/>
      <c r="M359" s="47" t="s">
        <v>98</v>
      </c>
      <c r="N359" s="47" t="s">
        <v>98</v>
      </c>
      <c r="O359" s="369"/>
      <c r="P359" s="370"/>
      <c r="Q359" s="47" t="s">
        <v>98</v>
      </c>
      <c r="R359" s="47" t="s">
        <v>98</v>
      </c>
      <c r="S359" s="47" t="s">
        <v>98</v>
      </c>
      <c r="T359" s="47" t="s">
        <v>98</v>
      </c>
      <c r="U359" s="47"/>
      <c r="V359" s="369"/>
      <c r="W359" s="370"/>
      <c r="X359" s="47" t="s">
        <v>98</v>
      </c>
      <c r="Y359" s="47"/>
      <c r="Z359" s="47" t="s">
        <v>98</v>
      </c>
      <c r="AA359" s="47" t="s">
        <v>98</v>
      </c>
      <c r="AB359" s="47" t="s">
        <v>98</v>
      </c>
      <c r="AC359" s="369"/>
      <c r="AD359" s="370"/>
      <c r="AE359" s="47"/>
      <c r="AF359" s="47"/>
      <c r="AG359" s="47" t="s">
        <v>98</v>
      </c>
      <c r="AH359" s="47"/>
      <c r="AI359" s="47" t="s">
        <v>100</v>
      </c>
      <c r="AJ359" s="369"/>
      <c r="AK359" s="370"/>
      <c r="AL359" s="47" t="s">
        <v>98</v>
      </c>
      <c r="AM359" s="47" t="s">
        <v>98</v>
      </c>
      <c r="AN359" s="221"/>
      <c r="AO359" s="48">
        <v>30</v>
      </c>
      <c r="AP359" s="48"/>
      <c r="AQ359" s="48">
        <v>0</v>
      </c>
      <c r="AR359" s="48">
        <v>0</v>
      </c>
      <c r="AS359" s="48"/>
      <c r="AT359" s="48">
        <v>0</v>
      </c>
      <c r="AU359" s="48">
        <v>0</v>
      </c>
      <c r="AV359" s="48">
        <v>0</v>
      </c>
      <c r="AW359" s="48">
        <v>0</v>
      </c>
      <c r="AX359" s="48">
        <v>30</v>
      </c>
      <c r="AY359" s="48">
        <v>0</v>
      </c>
      <c r="AZ359" s="48">
        <v>0</v>
      </c>
      <c r="BA359" s="48">
        <v>30</v>
      </c>
      <c r="BB359" s="48">
        <v>0</v>
      </c>
      <c r="BC359" s="48">
        <v>30</v>
      </c>
      <c r="BD359" s="48">
        <v>0</v>
      </c>
      <c r="BE359" s="48">
        <v>0</v>
      </c>
      <c r="BF359" s="48">
        <v>0</v>
      </c>
      <c r="BG359" s="48">
        <v>0</v>
      </c>
      <c r="BH359" s="48">
        <v>0</v>
      </c>
      <c r="BI359" s="48">
        <v>0</v>
      </c>
      <c r="BJ359" s="48">
        <v>0</v>
      </c>
      <c r="BK359" s="48">
        <v>0</v>
      </c>
      <c r="BL359" s="48">
        <v>30</v>
      </c>
      <c r="BM359" s="48"/>
      <c r="BN359" s="48"/>
      <c r="BO359" s="48"/>
      <c r="BP359" s="48"/>
      <c r="BQ359" s="48"/>
      <c r="BR359" s="48"/>
      <c r="BS359" s="48"/>
      <c r="BT359" s="48">
        <v>0</v>
      </c>
      <c r="BU359" s="47" t="s">
        <v>319</v>
      </c>
    </row>
    <row r="360" spans="1:73" x14ac:dyDescent="0.35">
      <c r="A360" s="47" t="s">
        <v>1836</v>
      </c>
      <c r="B360" s="47" t="s">
        <v>1837</v>
      </c>
      <c r="C360" s="47" t="s">
        <v>56</v>
      </c>
      <c r="D360" s="47" t="s">
        <v>1945</v>
      </c>
      <c r="E360" s="427">
        <v>6</v>
      </c>
      <c r="F360" s="427">
        <v>2026</v>
      </c>
      <c r="G360" s="47" t="s">
        <v>131</v>
      </c>
      <c r="H360" s="47" t="s">
        <v>58</v>
      </c>
      <c r="I360" s="47" t="s">
        <v>59</v>
      </c>
      <c r="J360" s="47"/>
      <c r="K360" s="47"/>
      <c r="L360" s="47"/>
      <c r="M360" s="47"/>
      <c r="N360" s="47"/>
      <c r="O360" s="369"/>
      <c r="P360" s="370"/>
      <c r="Q360" s="47" t="s">
        <v>98</v>
      </c>
      <c r="R360" s="47" t="s">
        <v>98</v>
      </c>
      <c r="S360" s="47" t="s">
        <v>98</v>
      </c>
      <c r="T360" s="47" t="s">
        <v>98</v>
      </c>
      <c r="U360" s="47"/>
      <c r="V360" s="369"/>
      <c r="W360" s="370"/>
      <c r="X360" s="47"/>
      <c r="Y360" s="47"/>
      <c r="Z360" s="47"/>
      <c r="AA360" s="47"/>
      <c r="AB360" s="47"/>
      <c r="AC360" s="369" t="s">
        <v>104</v>
      </c>
      <c r="AD360" s="370"/>
      <c r="AE360" s="47" t="s">
        <v>98</v>
      </c>
      <c r="AF360" s="47" t="s">
        <v>98</v>
      </c>
      <c r="AG360" s="47" t="s">
        <v>98</v>
      </c>
      <c r="AH360" s="47" t="s">
        <v>98</v>
      </c>
      <c r="AI360" s="47" t="s">
        <v>100</v>
      </c>
      <c r="AJ360" s="369"/>
      <c r="AK360" s="370"/>
      <c r="AL360" s="47"/>
      <c r="AM360" s="47"/>
      <c r="AN360" s="221"/>
      <c r="AO360" s="48">
        <v>20</v>
      </c>
      <c r="AP360" s="48"/>
      <c r="AQ360" s="48">
        <v>0</v>
      </c>
      <c r="AR360" s="48">
        <v>8</v>
      </c>
      <c r="AS360" s="48"/>
      <c r="AT360" s="48">
        <v>0</v>
      </c>
      <c r="AU360" s="48">
        <v>0</v>
      </c>
      <c r="AV360" s="48">
        <v>0</v>
      </c>
      <c r="AW360" s="48">
        <v>0</v>
      </c>
      <c r="AX360" s="48">
        <v>28</v>
      </c>
      <c r="AY360" s="48">
        <v>0</v>
      </c>
      <c r="AZ360" s="48">
        <v>0</v>
      </c>
      <c r="BA360" s="48">
        <v>28</v>
      </c>
      <c r="BB360" s="48">
        <v>0</v>
      </c>
      <c r="BC360" s="48">
        <v>20</v>
      </c>
      <c r="BD360" s="48">
        <v>0</v>
      </c>
      <c r="BE360" s="48">
        <v>8</v>
      </c>
      <c r="BF360" s="48">
        <v>0</v>
      </c>
      <c r="BG360" s="48">
        <v>0</v>
      </c>
      <c r="BH360" s="48">
        <v>0</v>
      </c>
      <c r="BI360" s="48">
        <v>0</v>
      </c>
      <c r="BJ360" s="48">
        <v>0</v>
      </c>
      <c r="BK360" s="48">
        <v>0</v>
      </c>
      <c r="BL360" s="48">
        <v>28</v>
      </c>
      <c r="BM360" s="48"/>
      <c r="BN360" s="48"/>
      <c r="BO360" s="48">
        <v>1</v>
      </c>
      <c r="BP360" s="48">
        <v>1</v>
      </c>
      <c r="BQ360" s="48"/>
      <c r="BR360" s="48"/>
      <c r="BS360" s="48"/>
      <c r="BT360" s="48">
        <v>0</v>
      </c>
      <c r="BU360" s="47" t="s">
        <v>319</v>
      </c>
    </row>
    <row r="361" spans="1:73" x14ac:dyDescent="0.35">
      <c r="A361" s="47" t="s">
        <v>1838</v>
      </c>
      <c r="B361" s="47" t="s">
        <v>1839</v>
      </c>
      <c r="C361" s="47" t="s">
        <v>56</v>
      </c>
      <c r="D361" s="47" t="s">
        <v>1946</v>
      </c>
      <c r="E361" s="427">
        <v>6</v>
      </c>
      <c r="F361" s="427">
        <v>2026</v>
      </c>
      <c r="G361" s="47" t="s">
        <v>131</v>
      </c>
      <c r="H361" s="47" t="s">
        <v>58</v>
      </c>
      <c r="I361" s="47" t="s">
        <v>59</v>
      </c>
      <c r="J361" s="47"/>
      <c r="K361" s="47"/>
      <c r="L361" s="47"/>
      <c r="M361" s="47" t="s">
        <v>98</v>
      </c>
      <c r="N361" s="47"/>
      <c r="O361" s="369"/>
      <c r="P361" s="370"/>
      <c r="Q361" s="47"/>
      <c r="R361" s="47"/>
      <c r="S361" s="47"/>
      <c r="T361" s="47"/>
      <c r="U361" s="47"/>
      <c r="V361" s="369"/>
      <c r="W361" s="370"/>
      <c r="X361" s="47"/>
      <c r="Y361" s="47"/>
      <c r="Z361" s="47"/>
      <c r="AA361" s="47"/>
      <c r="AB361" s="47"/>
      <c r="AC361" s="369"/>
      <c r="AD361" s="370"/>
      <c r="AE361" s="47"/>
      <c r="AF361" s="47"/>
      <c r="AG361" s="47"/>
      <c r="AH361" s="47"/>
      <c r="AI361" s="47"/>
      <c r="AJ361" s="369"/>
      <c r="AK361" s="370"/>
      <c r="AL361" s="47"/>
      <c r="AM361" s="47"/>
      <c r="AN361" s="221"/>
      <c r="AO361" s="48">
        <v>2</v>
      </c>
      <c r="AP361" s="48"/>
      <c r="AQ361" s="48">
        <v>0</v>
      </c>
      <c r="AR361" s="48">
        <v>0</v>
      </c>
      <c r="AS361" s="48"/>
      <c r="AT361" s="48">
        <v>0</v>
      </c>
      <c r="AU361" s="48">
        <v>0</v>
      </c>
      <c r="AV361" s="48">
        <v>0</v>
      </c>
      <c r="AW361" s="48">
        <v>0</v>
      </c>
      <c r="AX361" s="48">
        <v>2</v>
      </c>
      <c r="AY361" s="48">
        <v>0</v>
      </c>
      <c r="AZ361" s="48">
        <v>0</v>
      </c>
      <c r="BA361" s="48">
        <v>2</v>
      </c>
      <c r="BB361" s="48">
        <v>0</v>
      </c>
      <c r="BC361" s="48">
        <v>2</v>
      </c>
      <c r="BD361" s="48">
        <v>0</v>
      </c>
      <c r="BE361" s="48">
        <v>0</v>
      </c>
      <c r="BF361" s="48">
        <v>0</v>
      </c>
      <c r="BG361" s="48">
        <v>0</v>
      </c>
      <c r="BH361" s="48">
        <v>0</v>
      </c>
      <c r="BI361" s="48">
        <v>0</v>
      </c>
      <c r="BJ361" s="48">
        <v>0</v>
      </c>
      <c r="BK361" s="48">
        <v>0</v>
      </c>
      <c r="BL361" s="48">
        <v>2</v>
      </c>
      <c r="BM361" s="48"/>
      <c r="BN361" s="48"/>
      <c r="BO361" s="48"/>
      <c r="BP361" s="48"/>
      <c r="BQ361" s="48"/>
      <c r="BR361" s="48"/>
      <c r="BS361" s="48"/>
      <c r="BT361" s="48">
        <v>0</v>
      </c>
      <c r="BU361" s="47" t="s">
        <v>319</v>
      </c>
    </row>
    <row r="362" spans="1:73" x14ac:dyDescent="0.35">
      <c r="A362" s="47" t="s">
        <v>1840</v>
      </c>
      <c r="B362" s="47" t="s">
        <v>1200</v>
      </c>
      <c r="C362" s="47" t="s">
        <v>56</v>
      </c>
      <c r="D362" s="47" t="s">
        <v>1947</v>
      </c>
      <c r="E362" s="427">
        <v>6</v>
      </c>
      <c r="F362" s="427">
        <v>2026</v>
      </c>
      <c r="G362" s="47" t="s">
        <v>131</v>
      </c>
      <c r="H362" s="47" t="s">
        <v>58</v>
      </c>
      <c r="I362" s="47" t="s">
        <v>60</v>
      </c>
      <c r="J362" s="47"/>
      <c r="K362" s="47"/>
      <c r="L362" s="47"/>
      <c r="M362" s="47" t="s">
        <v>98</v>
      </c>
      <c r="N362" s="47" t="s">
        <v>98</v>
      </c>
      <c r="O362" s="369" t="s">
        <v>98</v>
      </c>
      <c r="P362" s="370"/>
      <c r="Q362" s="47" t="s">
        <v>98</v>
      </c>
      <c r="R362" s="47" t="s">
        <v>98</v>
      </c>
      <c r="S362" s="47" t="s">
        <v>98</v>
      </c>
      <c r="T362" s="47" t="s">
        <v>98</v>
      </c>
      <c r="U362" s="47"/>
      <c r="V362" s="369" t="s">
        <v>100</v>
      </c>
      <c r="W362" s="370"/>
      <c r="X362" s="47" t="s">
        <v>98</v>
      </c>
      <c r="Y362" s="47" t="s">
        <v>98</v>
      </c>
      <c r="Z362" s="47" t="s">
        <v>98</v>
      </c>
      <c r="AA362" s="47" t="s">
        <v>98</v>
      </c>
      <c r="AB362" s="47" t="s">
        <v>100</v>
      </c>
      <c r="AC362" s="369" t="s">
        <v>108</v>
      </c>
      <c r="AD362" s="370"/>
      <c r="AE362" s="47" t="s">
        <v>98</v>
      </c>
      <c r="AF362" s="47" t="s">
        <v>98</v>
      </c>
      <c r="AG362" s="47"/>
      <c r="AH362" s="47"/>
      <c r="AI362" s="47"/>
      <c r="AJ362" s="369"/>
      <c r="AK362" s="370"/>
      <c r="AL362" s="47"/>
      <c r="AM362" s="47"/>
      <c r="AN362" s="221"/>
      <c r="AO362" s="48">
        <v>34</v>
      </c>
      <c r="AP362" s="48"/>
      <c r="AQ362" s="48">
        <v>0</v>
      </c>
      <c r="AR362" s="48">
        <v>12</v>
      </c>
      <c r="AS362" s="48"/>
      <c r="AT362" s="48">
        <v>0</v>
      </c>
      <c r="AU362" s="48">
        <v>0</v>
      </c>
      <c r="AV362" s="48">
        <v>0</v>
      </c>
      <c r="AW362" s="48">
        <v>0</v>
      </c>
      <c r="AX362" s="48">
        <v>46</v>
      </c>
      <c r="AY362" s="48">
        <v>0</v>
      </c>
      <c r="AZ362" s="48">
        <v>0</v>
      </c>
      <c r="BA362" s="48">
        <v>46</v>
      </c>
      <c r="BB362" s="48">
        <v>0</v>
      </c>
      <c r="BC362" s="48">
        <v>34</v>
      </c>
      <c r="BD362" s="48">
        <v>0</v>
      </c>
      <c r="BE362" s="48">
        <v>12</v>
      </c>
      <c r="BF362" s="48">
        <v>0</v>
      </c>
      <c r="BG362" s="48">
        <v>0</v>
      </c>
      <c r="BH362" s="48">
        <v>0</v>
      </c>
      <c r="BI362" s="48">
        <v>0</v>
      </c>
      <c r="BJ362" s="48">
        <v>0</v>
      </c>
      <c r="BK362" s="48">
        <v>0</v>
      </c>
      <c r="BL362" s="48">
        <v>46</v>
      </c>
      <c r="BM362" s="48"/>
      <c r="BN362" s="48"/>
      <c r="BO362" s="48">
        <v>1</v>
      </c>
      <c r="BP362" s="48">
        <v>1</v>
      </c>
      <c r="BQ362" s="48"/>
      <c r="BR362" s="48"/>
      <c r="BS362" s="48"/>
      <c r="BT362" s="48">
        <v>0</v>
      </c>
      <c r="BU362" s="47" t="s">
        <v>1067</v>
      </c>
    </row>
    <row r="363" spans="1:73" x14ac:dyDescent="0.35">
      <c r="A363" s="47" t="s">
        <v>1845</v>
      </c>
      <c r="B363" s="47" t="s">
        <v>1846</v>
      </c>
      <c r="C363" s="47" t="s">
        <v>56</v>
      </c>
      <c r="D363" s="47" t="s">
        <v>1950</v>
      </c>
      <c r="E363" s="427">
        <v>6</v>
      </c>
      <c r="F363" s="427">
        <v>2026</v>
      </c>
      <c r="G363" s="47" t="s">
        <v>131</v>
      </c>
      <c r="H363" s="47" t="s">
        <v>58</v>
      </c>
      <c r="I363" s="47" t="s">
        <v>59</v>
      </c>
      <c r="J363" s="47"/>
      <c r="K363" s="47"/>
      <c r="L363" s="47"/>
      <c r="M363" s="47" t="s">
        <v>98</v>
      </c>
      <c r="N363" s="47" t="s">
        <v>98</v>
      </c>
      <c r="O363" s="369"/>
      <c r="P363" s="370"/>
      <c r="Q363" s="47"/>
      <c r="R363" s="47" t="s">
        <v>98</v>
      </c>
      <c r="S363" s="47" t="s">
        <v>98</v>
      </c>
      <c r="T363" s="47" t="s">
        <v>98</v>
      </c>
      <c r="U363" s="47"/>
      <c r="V363" s="369" t="s">
        <v>100</v>
      </c>
      <c r="W363" s="370"/>
      <c r="X363" s="47"/>
      <c r="Y363" s="47"/>
      <c r="Z363" s="47"/>
      <c r="AA363" s="47"/>
      <c r="AB363" s="47"/>
      <c r="AC363" s="369"/>
      <c r="AD363" s="370"/>
      <c r="AE363" s="47"/>
      <c r="AF363" s="47"/>
      <c r="AG363" s="47"/>
      <c r="AH363" s="47"/>
      <c r="AI363" s="47"/>
      <c r="AJ363" s="369"/>
      <c r="AK363" s="370"/>
      <c r="AL363" s="47"/>
      <c r="AM363" s="47"/>
      <c r="AN363" s="221"/>
      <c r="AO363" s="48">
        <v>14</v>
      </c>
      <c r="AP363" s="48"/>
      <c r="AQ363" s="48">
        <v>0</v>
      </c>
      <c r="AR363" s="48">
        <v>0</v>
      </c>
      <c r="AS363" s="48"/>
      <c r="AT363" s="48">
        <v>0</v>
      </c>
      <c r="AU363" s="48">
        <v>0</v>
      </c>
      <c r="AV363" s="48">
        <v>0</v>
      </c>
      <c r="AW363" s="48">
        <v>0</v>
      </c>
      <c r="AX363" s="48">
        <v>14</v>
      </c>
      <c r="AY363" s="48">
        <v>0</v>
      </c>
      <c r="AZ363" s="48">
        <v>0</v>
      </c>
      <c r="BA363" s="48">
        <v>14</v>
      </c>
      <c r="BB363" s="48">
        <v>0</v>
      </c>
      <c r="BC363" s="48">
        <v>14</v>
      </c>
      <c r="BD363" s="48">
        <v>0</v>
      </c>
      <c r="BE363" s="48">
        <v>0</v>
      </c>
      <c r="BF363" s="48">
        <v>0</v>
      </c>
      <c r="BG363" s="48">
        <v>0</v>
      </c>
      <c r="BH363" s="48">
        <v>0</v>
      </c>
      <c r="BI363" s="48">
        <v>0</v>
      </c>
      <c r="BJ363" s="48">
        <v>0</v>
      </c>
      <c r="BK363" s="48">
        <v>0</v>
      </c>
      <c r="BL363" s="48">
        <v>14</v>
      </c>
      <c r="BM363" s="48"/>
      <c r="BN363" s="48"/>
      <c r="BO363" s="48"/>
      <c r="BP363" s="48"/>
      <c r="BQ363" s="48"/>
      <c r="BR363" s="48"/>
      <c r="BS363" s="48"/>
      <c r="BT363" s="48">
        <v>0</v>
      </c>
      <c r="BU363" s="47" t="s">
        <v>870</v>
      </c>
    </row>
    <row r="364" spans="1:73" x14ac:dyDescent="0.35">
      <c r="A364" s="47" t="s">
        <v>2067</v>
      </c>
      <c r="B364" s="47" t="s">
        <v>2068</v>
      </c>
      <c r="C364" s="47" t="s">
        <v>56</v>
      </c>
      <c r="D364" s="47" t="s">
        <v>2069</v>
      </c>
      <c r="E364" s="427">
        <v>6</v>
      </c>
      <c r="F364" s="427">
        <v>2026</v>
      </c>
      <c r="G364" s="47" t="s">
        <v>131</v>
      </c>
      <c r="H364" s="47" t="s">
        <v>58</v>
      </c>
      <c r="I364" s="47" t="s">
        <v>57</v>
      </c>
      <c r="J364" s="47"/>
      <c r="K364" s="47"/>
      <c r="L364" s="47"/>
      <c r="M364" s="47"/>
      <c r="N364" s="47"/>
      <c r="O364" s="369"/>
      <c r="P364" s="370"/>
      <c r="Q364" s="47"/>
      <c r="R364" s="47"/>
      <c r="S364" s="47"/>
      <c r="T364" s="47"/>
      <c r="U364" s="47"/>
      <c r="V364" s="369"/>
      <c r="W364" s="370"/>
      <c r="X364" s="47"/>
      <c r="Y364" s="47"/>
      <c r="Z364" s="47"/>
      <c r="AA364" s="47" t="s">
        <v>98</v>
      </c>
      <c r="AB364" s="47" t="s">
        <v>98</v>
      </c>
      <c r="AC364" s="369" t="s">
        <v>108</v>
      </c>
      <c r="AD364" s="370"/>
      <c r="AE364" s="47"/>
      <c r="AF364" s="47" t="s">
        <v>98</v>
      </c>
      <c r="AG364" s="47" t="s">
        <v>98</v>
      </c>
      <c r="AH364" s="47" t="s">
        <v>98</v>
      </c>
      <c r="AI364" s="47" t="s">
        <v>98</v>
      </c>
      <c r="AJ364" s="369" t="s">
        <v>100</v>
      </c>
      <c r="AK364" s="370" t="s">
        <v>108</v>
      </c>
      <c r="AL364" s="47" t="s">
        <v>98</v>
      </c>
      <c r="AM364" s="47"/>
      <c r="AN364" s="221"/>
      <c r="AO364" s="48">
        <v>18</v>
      </c>
      <c r="AP364" s="48"/>
      <c r="AQ364" s="48">
        <v>0</v>
      </c>
      <c r="AR364" s="48">
        <v>24</v>
      </c>
      <c r="AS364" s="48"/>
      <c r="AT364" s="48">
        <v>0</v>
      </c>
      <c r="AU364" s="48">
        <v>0</v>
      </c>
      <c r="AV364" s="48">
        <v>0</v>
      </c>
      <c r="AW364" s="48">
        <v>0</v>
      </c>
      <c r="AX364" s="48">
        <v>42</v>
      </c>
      <c r="AY364" s="48">
        <v>0</v>
      </c>
      <c r="AZ364" s="48">
        <v>0</v>
      </c>
      <c r="BA364" s="48">
        <v>42</v>
      </c>
      <c r="BB364" s="48">
        <v>0</v>
      </c>
      <c r="BC364" s="48">
        <v>18</v>
      </c>
      <c r="BD364" s="48">
        <v>0</v>
      </c>
      <c r="BE364" s="48">
        <v>24</v>
      </c>
      <c r="BF364" s="48">
        <v>0</v>
      </c>
      <c r="BG364" s="48">
        <v>0</v>
      </c>
      <c r="BH364" s="48">
        <v>0</v>
      </c>
      <c r="BI364" s="48">
        <v>0</v>
      </c>
      <c r="BJ364" s="48">
        <v>0</v>
      </c>
      <c r="BK364" s="48">
        <v>0</v>
      </c>
      <c r="BL364" s="48">
        <v>42</v>
      </c>
      <c r="BM364" s="48"/>
      <c r="BN364" s="48"/>
      <c r="BO364" s="48">
        <v>2</v>
      </c>
      <c r="BP364" s="48">
        <v>2</v>
      </c>
      <c r="BQ364" s="48"/>
      <c r="BR364" s="48"/>
      <c r="BS364" s="48"/>
      <c r="BT364" s="48">
        <v>0</v>
      </c>
      <c r="BU364" s="47" t="s">
        <v>870</v>
      </c>
    </row>
    <row r="365" spans="1:73" x14ac:dyDescent="0.35">
      <c r="A365" s="47" t="s">
        <v>2070</v>
      </c>
      <c r="B365" s="47" t="s">
        <v>2071</v>
      </c>
      <c r="C365" s="47" t="s">
        <v>56</v>
      </c>
      <c r="D365" s="47" t="s">
        <v>2072</v>
      </c>
      <c r="E365" s="427">
        <v>6</v>
      </c>
      <c r="F365" s="427">
        <v>2026</v>
      </c>
      <c r="G365" s="47" t="s">
        <v>131</v>
      </c>
      <c r="H365" s="47" t="s">
        <v>58</v>
      </c>
      <c r="I365" s="47" t="s">
        <v>57</v>
      </c>
      <c r="J365" s="47"/>
      <c r="K365" s="47"/>
      <c r="L365" s="47"/>
      <c r="M365" s="47"/>
      <c r="N365" s="47"/>
      <c r="O365" s="369"/>
      <c r="P365" s="370"/>
      <c r="Q365" s="47"/>
      <c r="R365" s="47"/>
      <c r="S365" s="47"/>
      <c r="T365" s="47"/>
      <c r="U365" s="47"/>
      <c r="V365" s="369"/>
      <c r="W365" s="370"/>
      <c r="X365" s="47"/>
      <c r="Y365" s="47"/>
      <c r="Z365" s="47"/>
      <c r="AA365" s="47" t="s">
        <v>98</v>
      </c>
      <c r="AB365" s="47" t="s">
        <v>98</v>
      </c>
      <c r="AC365" s="369" t="s">
        <v>108</v>
      </c>
      <c r="AD365" s="370"/>
      <c r="AE365" s="47" t="s">
        <v>98</v>
      </c>
      <c r="AF365" s="47" t="s">
        <v>98</v>
      </c>
      <c r="AG365" s="47" t="s">
        <v>98</v>
      </c>
      <c r="AH365" s="47"/>
      <c r="AI365" s="47" t="s">
        <v>100</v>
      </c>
      <c r="AJ365" s="369"/>
      <c r="AK365" s="370"/>
      <c r="AL365" s="47" t="s">
        <v>98</v>
      </c>
      <c r="AM365" s="47" t="s">
        <v>98</v>
      </c>
      <c r="AN365" s="221"/>
      <c r="AO365" s="48">
        <v>18</v>
      </c>
      <c r="AP365" s="48"/>
      <c r="AQ365" s="48">
        <v>0</v>
      </c>
      <c r="AR365" s="48">
        <v>12</v>
      </c>
      <c r="AS365" s="48"/>
      <c r="AT365" s="48">
        <v>0</v>
      </c>
      <c r="AU365" s="48">
        <v>0</v>
      </c>
      <c r="AV365" s="48">
        <v>0</v>
      </c>
      <c r="AW365" s="48">
        <v>0</v>
      </c>
      <c r="AX365" s="48">
        <v>30</v>
      </c>
      <c r="AY365" s="48">
        <v>0</v>
      </c>
      <c r="AZ365" s="48">
        <v>0</v>
      </c>
      <c r="BA365" s="48">
        <v>30</v>
      </c>
      <c r="BB365" s="48">
        <v>0</v>
      </c>
      <c r="BC365" s="48">
        <v>18</v>
      </c>
      <c r="BD365" s="48">
        <v>0</v>
      </c>
      <c r="BE365" s="48">
        <v>12</v>
      </c>
      <c r="BF365" s="48">
        <v>0</v>
      </c>
      <c r="BG365" s="48">
        <v>0</v>
      </c>
      <c r="BH365" s="48">
        <v>0</v>
      </c>
      <c r="BI365" s="48">
        <v>0</v>
      </c>
      <c r="BJ365" s="48">
        <v>0</v>
      </c>
      <c r="BK365" s="48">
        <v>0</v>
      </c>
      <c r="BL365" s="48">
        <v>30</v>
      </c>
      <c r="BM365" s="48"/>
      <c r="BN365" s="48"/>
      <c r="BO365" s="48">
        <v>1</v>
      </c>
      <c r="BP365" s="48">
        <v>1</v>
      </c>
      <c r="BQ365" s="48"/>
      <c r="BR365" s="48"/>
      <c r="BS365" s="48"/>
      <c r="BT365" s="48">
        <v>0</v>
      </c>
      <c r="BU365" s="47" t="s">
        <v>870</v>
      </c>
    </row>
    <row r="366" spans="1:73" x14ac:dyDescent="0.35">
      <c r="A366" s="47" t="s">
        <v>2076</v>
      </c>
      <c r="B366" s="47" t="s">
        <v>2077</v>
      </c>
      <c r="C366" s="47" t="s">
        <v>56</v>
      </c>
      <c r="D366" s="47" t="s">
        <v>2078</v>
      </c>
      <c r="E366" s="427">
        <v>6</v>
      </c>
      <c r="F366" s="427">
        <v>2026</v>
      </c>
      <c r="G366" s="47" t="s">
        <v>131</v>
      </c>
      <c r="H366" s="47" t="s">
        <v>58</v>
      </c>
      <c r="I366" s="47" t="s">
        <v>57</v>
      </c>
      <c r="J366" s="47"/>
      <c r="K366" s="47"/>
      <c r="L366" s="47"/>
      <c r="M366" s="47"/>
      <c r="N366" s="47"/>
      <c r="O366" s="369"/>
      <c r="P366" s="370"/>
      <c r="Q366" s="47"/>
      <c r="R366" s="47"/>
      <c r="S366" s="47"/>
      <c r="T366" s="47"/>
      <c r="U366" s="47"/>
      <c r="V366" s="369"/>
      <c r="W366" s="370"/>
      <c r="X366" s="47"/>
      <c r="Y366" s="47"/>
      <c r="Z366" s="47"/>
      <c r="AA366" s="47" t="s">
        <v>98</v>
      </c>
      <c r="AB366" s="47" t="s">
        <v>98</v>
      </c>
      <c r="AC366" s="369" t="s">
        <v>108</v>
      </c>
      <c r="AD366" s="370"/>
      <c r="AE366" s="47" t="s">
        <v>98</v>
      </c>
      <c r="AF366" s="47"/>
      <c r="AG366" s="47"/>
      <c r="AH366" s="47"/>
      <c r="AI366" s="47"/>
      <c r="AJ366" s="369"/>
      <c r="AK366" s="370"/>
      <c r="AL366" s="47" t="s">
        <v>98</v>
      </c>
      <c r="AM366" s="47" t="s">
        <v>98</v>
      </c>
      <c r="AN366" s="221"/>
      <c r="AO366" s="48">
        <v>10</v>
      </c>
      <c r="AP366" s="48"/>
      <c r="AQ366" s="48">
        <v>0</v>
      </c>
      <c r="AR366" s="48">
        <v>12</v>
      </c>
      <c r="AS366" s="48"/>
      <c r="AT366" s="48">
        <v>0</v>
      </c>
      <c r="AU366" s="48">
        <v>0</v>
      </c>
      <c r="AV366" s="48">
        <v>0</v>
      </c>
      <c r="AW366" s="48">
        <v>0</v>
      </c>
      <c r="AX366" s="48">
        <v>22</v>
      </c>
      <c r="AY366" s="48">
        <v>0</v>
      </c>
      <c r="AZ366" s="48">
        <v>0</v>
      </c>
      <c r="BA366" s="48">
        <v>22</v>
      </c>
      <c r="BB366" s="48">
        <v>0</v>
      </c>
      <c r="BC366" s="48">
        <v>10</v>
      </c>
      <c r="BD366" s="48">
        <v>0</v>
      </c>
      <c r="BE366" s="48">
        <v>12</v>
      </c>
      <c r="BF366" s="48">
        <v>0</v>
      </c>
      <c r="BG366" s="48">
        <v>0</v>
      </c>
      <c r="BH366" s="48">
        <v>0</v>
      </c>
      <c r="BI366" s="48">
        <v>0</v>
      </c>
      <c r="BJ366" s="48">
        <v>0</v>
      </c>
      <c r="BK366" s="48">
        <v>0</v>
      </c>
      <c r="BL366" s="48">
        <v>22</v>
      </c>
      <c r="BM366" s="48"/>
      <c r="BN366" s="48"/>
      <c r="BO366" s="48">
        <v>1</v>
      </c>
      <c r="BP366" s="48">
        <v>1</v>
      </c>
      <c r="BQ366" s="48"/>
      <c r="BR366" s="48"/>
      <c r="BS366" s="48"/>
      <c r="BT366" s="48">
        <v>0</v>
      </c>
      <c r="BU366" s="47" t="s">
        <v>1068</v>
      </c>
    </row>
    <row r="367" spans="1:73" x14ac:dyDescent="0.35">
      <c r="A367" s="47" t="s">
        <v>2079</v>
      </c>
      <c r="B367" s="47" t="s">
        <v>2080</v>
      </c>
      <c r="C367" s="47" t="s">
        <v>56</v>
      </c>
      <c r="D367" s="47" t="s">
        <v>2081</v>
      </c>
      <c r="E367" s="427">
        <v>6</v>
      </c>
      <c r="F367" s="427">
        <v>2026</v>
      </c>
      <c r="G367" s="47" t="s">
        <v>131</v>
      </c>
      <c r="H367" s="47" t="s">
        <v>58</v>
      </c>
      <c r="I367" s="47" t="s">
        <v>59</v>
      </c>
      <c r="J367" s="47"/>
      <c r="K367" s="47"/>
      <c r="L367" s="47"/>
      <c r="M367" s="47"/>
      <c r="N367" s="47"/>
      <c r="O367" s="369"/>
      <c r="P367" s="370"/>
      <c r="Q367" s="47"/>
      <c r="R367" s="47"/>
      <c r="S367" s="47"/>
      <c r="T367" s="47"/>
      <c r="U367" s="47"/>
      <c r="V367" s="369"/>
      <c r="W367" s="370"/>
      <c r="X367" s="47"/>
      <c r="Y367" s="47"/>
      <c r="Z367" s="47"/>
      <c r="AA367" s="47" t="s">
        <v>98</v>
      </c>
      <c r="AB367" s="47" t="s">
        <v>98</v>
      </c>
      <c r="AC367" s="369" t="s">
        <v>104</v>
      </c>
      <c r="AD367" s="370"/>
      <c r="AE367" s="47" t="s">
        <v>98</v>
      </c>
      <c r="AF367" s="47" t="s">
        <v>98</v>
      </c>
      <c r="AG367" s="47" t="s">
        <v>98</v>
      </c>
      <c r="AH367" s="47" t="s">
        <v>98</v>
      </c>
      <c r="AI367" s="47" t="s">
        <v>100</v>
      </c>
      <c r="AJ367" s="369" t="s">
        <v>104</v>
      </c>
      <c r="AK367" s="370"/>
      <c r="AL367" s="47"/>
      <c r="AM367" s="47"/>
      <c r="AN367" s="221"/>
      <c r="AO367" s="48">
        <v>16</v>
      </c>
      <c r="AP367" s="48"/>
      <c r="AQ367" s="48">
        <v>0</v>
      </c>
      <c r="AR367" s="48">
        <v>8</v>
      </c>
      <c r="AS367" s="48"/>
      <c r="AT367" s="48">
        <v>8</v>
      </c>
      <c r="AU367" s="48">
        <v>0</v>
      </c>
      <c r="AV367" s="48">
        <v>0</v>
      </c>
      <c r="AW367" s="48">
        <v>0</v>
      </c>
      <c r="AX367" s="48">
        <v>32</v>
      </c>
      <c r="AY367" s="48">
        <v>0</v>
      </c>
      <c r="AZ367" s="48">
        <v>0</v>
      </c>
      <c r="BA367" s="48">
        <v>32</v>
      </c>
      <c r="BB367" s="48">
        <v>0</v>
      </c>
      <c r="BC367" s="48">
        <v>16</v>
      </c>
      <c r="BD367" s="48">
        <v>0</v>
      </c>
      <c r="BE367" s="48">
        <v>8</v>
      </c>
      <c r="BF367" s="48">
        <v>0</v>
      </c>
      <c r="BG367" s="48">
        <v>0</v>
      </c>
      <c r="BH367" s="48">
        <v>8</v>
      </c>
      <c r="BI367" s="48">
        <v>0</v>
      </c>
      <c r="BJ367" s="48">
        <v>0</v>
      </c>
      <c r="BK367" s="48">
        <v>0</v>
      </c>
      <c r="BL367" s="48">
        <v>32</v>
      </c>
      <c r="BM367" s="48"/>
      <c r="BN367" s="48"/>
      <c r="BO367" s="48">
        <v>2</v>
      </c>
      <c r="BP367" s="48">
        <v>2</v>
      </c>
      <c r="BQ367" s="48"/>
      <c r="BR367" s="48"/>
      <c r="BS367" s="48"/>
      <c r="BT367" s="48">
        <v>0</v>
      </c>
      <c r="BU367" s="47" t="s">
        <v>1068</v>
      </c>
    </row>
    <row r="368" spans="1:73" x14ac:dyDescent="0.35">
      <c r="A368" s="47" t="s">
        <v>2082</v>
      </c>
      <c r="B368" s="47" t="s">
        <v>2083</v>
      </c>
      <c r="C368" s="47" t="s">
        <v>56</v>
      </c>
      <c r="D368" s="47" t="s">
        <v>2084</v>
      </c>
      <c r="E368" s="427">
        <v>6</v>
      </c>
      <c r="F368" s="427">
        <v>2026</v>
      </c>
      <c r="G368" s="47" t="s">
        <v>131</v>
      </c>
      <c r="H368" s="47" t="s">
        <v>58</v>
      </c>
      <c r="I368" s="47" t="s">
        <v>59</v>
      </c>
      <c r="J368" s="47"/>
      <c r="K368" s="47"/>
      <c r="L368" s="47"/>
      <c r="M368" s="47"/>
      <c r="N368" s="47"/>
      <c r="O368" s="369"/>
      <c r="P368" s="370"/>
      <c r="Q368" s="47"/>
      <c r="R368" s="47"/>
      <c r="S368" s="47"/>
      <c r="T368" s="47"/>
      <c r="U368" s="47"/>
      <c r="V368" s="369"/>
      <c r="W368" s="370"/>
      <c r="X368" s="47"/>
      <c r="Y368" s="47"/>
      <c r="Z368" s="47"/>
      <c r="AA368" s="47" t="s">
        <v>98</v>
      </c>
      <c r="AB368" s="47" t="s">
        <v>98</v>
      </c>
      <c r="AC368" s="369" t="s">
        <v>108</v>
      </c>
      <c r="AD368" s="370"/>
      <c r="AE368" s="47" t="s">
        <v>98</v>
      </c>
      <c r="AF368" s="47" t="s">
        <v>98</v>
      </c>
      <c r="AG368" s="47" t="s">
        <v>98</v>
      </c>
      <c r="AH368" s="47" t="s">
        <v>98</v>
      </c>
      <c r="AI368" s="47" t="s">
        <v>100</v>
      </c>
      <c r="AJ368" s="369" t="s">
        <v>108</v>
      </c>
      <c r="AK368" s="370"/>
      <c r="AL368" s="47" t="s">
        <v>98</v>
      </c>
      <c r="AM368" s="47" t="s">
        <v>98</v>
      </c>
      <c r="AN368" s="221"/>
      <c r="AO368" s="48">
        <v>20</v>
      </c>
      <c r="AP368" s="48"/>
      <c r="AQ368" s="48">
        <v>0</v>
      </c>
      <c r="AR368" s="48">
        <v>24</v>
      </c>
      <c r="AS368" s="48"/>
      <c r="AT368" s="48">
        <v>0</v>
      </c>
      <c r="AU368" s="48">
        <v>0</v>
      </c>
      <c r="AV368" s="48">
        <v>0</v>
      </c>
      <c r="AW368" s="48">
        <v>0</v>
      </c>
      <c r="AX368" s="48">
        <v>44</v>
      </c>
      <c r="AY368" s="48">
        <v>0</v>
      </c>
      <c r="AZ368" s="48">
        <v>0</v>
      </c>
      <c r="BA368" s="48">
        <v>44</v>
      </c>
      <c r="BB368" s="48">
        <v>0</v>
      </c>
      <c r="BC368" s="48">
        <v>20</v>
      </c>
      <c r="BD368" s="48">
        <v>0</v>
      </c>
      <c r="BE368" s="48">
        <v>24</v>
      </c>
      <c r="BF368" s="48">
        <v>0</v>
      </c>
      <c r="BG368" s="48">
        <v>0</v>
      </c>
      <c r="BH368" s="48">
        <v>0</v>
      </c>
      <c r="BI368" s="48">
        <v>0</v>
      </c>
      <c r="BJ368" s="48">
        <v>0</v>
      </c>
      <c r="BK368" s="48">
        <v>0</v>
      </c>
      <c r="BL368" s="48">
        <v>44</v>
      </c>
      <c r="BM368" s="48"/>
      <c r="BN368" s="48"/>
      <c r="BO368" s="48">
        <v>2</v>
      </c>
      <c r="BP368" s="48">
        <v>2</v>
      </c>
      <c r="BQ368" s="48"/>
      <c r="BR368" s="48"/>
      <c r="BS368" s="48"/>
      <c r="BT368" s="48">
        <v>0</v>
      </c>
      <c r="BU368" s="47" t="s">
        <v>1068</v>
      </c>
    </row>
    <row r="369" spans="1:73" x14ac:dyDescent="0.35">
      <c r="A369" s="47" t="s">
        <v>2088</v>
      </c>
      <c r="B369" s="47" t="s">
        <v>2089</v>
      </c>
      <c r="C369" s="47" t="s">
        <v>56</v>
      </c>
      <c r="D369" s="47" t="s">
        <v>2090</v>
      </c>
      <c r="E369" s="427">
        <v>6</v>
      </c>
      <c r="F369" s="427">
        <v>2026</v>
      </c>
      <c r="G369" s="47" t="s">
        <v>131</v>
      </c>
      <c r="H369" s="47" t="s">
        <v>58</v>
      </c>
      <c r="I369" s="47" t="s">
        <v>63</v>
      </c>
      <c r="J369" s="47"/>
      <c r="K369" s="47"/>
      <c r="L369" s="47"/>
      <c r="M369" s="47"/>
      <c r="N369" s="47"/>
      <c r="O369" s="369"/>
      <c r="P369" s="370"/>
      <c r="Q369" s="47"/>
      <c r="R369" s="47"/>
      <c r="S369" s="47"/>
      <c r="T369" s="47"/>
      <c r="U369" s="47"/>
      <c r="V369" s="369"/>
      <c r="W369" s="370"/>
      <c r="X369" s="47"/>
      <c r="Y369" s="47"/>
      <c r="Z369" s="47"/>
      <c r="AA369" s="47"/>
      <c r="AB369" s="47"/>
      <c r="AC369" s="369"/>
      <c r="AD369" s="370"/>
      <c r="AE369" s="47" t="s">
        <v>98</v>
      </c>
      <c r="AF369" s="47"/>
      <c r="AG369" s="47" t="s">
        <v>98</v>
      </c>
      <c r="AH369" s="47" t="s">
        <v>98</v>
      </c>
      <c r="AI369" s="47"/>
      <c r="AJ369" s="369"/>
      <c r="AK369" s="370"/>
      <c r="AL369" s="47"/>
      <c r="AM369" s="47"/>
      <c r="AN369" s="221"/>
      <c r="AO369" s="48">
        <v>6</v>
      </c>
      <c r="AP369" s="48"/>
      <c r="AQ369" s="48">
        <v>0</v>
      </c>
      <c r="AR369" s="48">
        <v>0</v>
      </c>
      <c r="AS369" s="48"/>
      <c r="AT369" s="48">
        <v>0</v>
      </c>
      <c r="AU369" s="48">
        <v>0</v>
      </c>
      <c r="AV369" s="48">
        <v>0</v>
      </c>
      <c r="AW369" s="48">
        <v>0</v>
      </c>
      <c r="AX369" s="48">
        <v>6</v>
      </c>
      <c r="AY369" s="48">
        <v>0</v>
      </c>
      <c r="AZ369" s="48">
        <v>0</v>
      </c>
      <c r="BA369" s="48">
        <v>6</v>
      </c>
      <c r="BB369" s="48">
        <v>0</v>
      </c>
      <c r="BC369" s="48">
        <v>6</v>
      </c>
      <c r="BD369" s="48">
        <v>0</v>
      </c>
      <c r="BE369" s="48">
        <v>0</v>
      </c>
      <c r="BF369" s="48">
        <v>0</v>
      </c>
      <c r="BG369" s="48">
        <v>0</v>
      </c>
      <c r="BH369" s="48">
        <v>0</v>
      </c>
      <c r="BI369" s="48">
        <v>0</v>
      </c>
      <c r="BJ369" s="48">
        <v>0</v>
      </c>
      <c r="BK369" s="48">
        <v>0</v>
      </c>
      <c r="BL369" s="48">
        <v>6</v>
      </c>
      <c r="BM369" s="48"/>
      <c r="BN369" s="48"/>
      <c r="BO369" s="48"/>
      <c r="BP369" s="48"/>
      <c r="BQ369" s="48"/>
      <c r="BR369" s="48"/>
      <c r="BS369" s="48"/>
      <c r="BT369" s="48">
        <v>0</v>
      </c>
      <c r="BU369" s="47" t="s">
        <v>319</v>
      </c>
    </row>
    <row r="370" spans="1:73" x14ac:dyDescent="0.35">
      <c r="A370" s="47" t="s">
        <v>2095</v>
      </c>
      <c r="B370" s="47" t="s">
        <v>2096</v>
      </c>
      <c r="C370" s="47" t="s">
        <v>56</v>
      </c>
      <c r="D370" s="47" t="s">
        <v>2097</v>
      </c>
      <c r="E370" s="427">
        <v>6</v>
      </c>
      <c r="F370" s="427">
        <v>2026</v>
      </c>
      <c r="G370" s="47" t="s">
        <v>131</v>
      </c>
      <c r="H370" s="47" t="s">
        <v>58</v>
      </c>
      <c r="I370" s="47" t="s">
        <v>63</v>
      </c>
      <c r="J370" s="47"/>
      <c r="K370" s="47"/>
      <c r="L370" s="47"/>
      <c r="M370" s="47"/>
      <c r="N370" s="47"/>
      <c r="O370" s="369"/>
      <c r="P370" s="370"/>
      <c r="Q370" s="47"/>
      <c r="R370" s="47"/>
      <c r="S370" s="47"/>
      <c r="T370" s="47"/>
      <c r="U370" s="47"/>
      <c r="V370" s="369"/>
      <c r="W370" s="370"/>
      <c r="X370" s="47"/>
      <c r="Y370" s="47"/>
      <c r="Z370" s="47"/>
      <c r="AA370" s="47"/>
      <c r="AB370" s="47"/>
      <c r="AC370" s="369"/>
      <c r="AD370" s="370"/>
      <c r="AE370" s="47"/>
      <c r="AF370" s="47"/>
      <c r="AG370" s="47"/>
      <c r="AH370" s="47"/>
      <c r="AI370" s="47"/>
      <c r="AJ370" s="369"/>
      <c r="AK370" s="370"/>
      <c r="AL370" s="47" t="s">
        <v>98</v>
      </c>
      <c r="AM370" s="47" t="s">
        <v>98</v>
      </c>
      <c r="AN370" s="221"/>
      <c r="AO370" s="48">
        <v>4</v>
      </c>
      <c r="AP370" s="48"/>
      <c r="AQ370" s="48">
        <v>0</v>
      </c>
      <c r="AR370" s="48">
        <v>0</v>
      </c>
      <c r="AS370" s="48"/>
      <c r="AT370" s="48">
        <v>0</v>
      </c>
      <c r="AU370" s="48">
        <v>0</v>
      </c>
      <c r="AV370" s="48">
        <v>0</v>
      </c>
      <c r="AW370" s="48">
        <v>0</v>
      </c>
      <c r="AX370" s="48">
        <v>4</v>
      </c>
      <c r="AY370" s="48">
        <v>0</v>
      </c>
      <c r="AZ370" s="48">
        <v>0</v>
      </c>
      <c r="BA370" s="48">
        <v>4</v>
      </c>
      <c r="BB370" s="48">
        <v>0</v>
      </c>
      <c r="BC370" s="48">
        <v>4</v>
      </c>
      <c r="BD370" s="48">
        <v>0</v>
      </c>
      <c r="BE370" s="48">
        <v>0</v>
      </c>
      <c r="BF370" s="48">
        <v>0</v>
      </c>
      <c r="BG370" s="48">
        <v>0</v>
      </c>
      <c r="BH370" s="48">
        <v>0</v>
      </c>
      <c r="BI370" s="48">
        <v>0</v>
      </c>
      <c r="BJ370" s="48">
        <v>0</v>
      </c>
      <c r="BK370" s="48">
        <v>0</v>
      </c>
      <c r="BL370" s="48">
        <v>4</v>
      </c>
      <c r="BM370" s="48"/>
      <c r="BN370" s="48"/>
      <c r="BO370" s="48"/>
      <c r="BP370" s="48"/>
      <c r="BQ370" s="48"/>
      <c r="BR370" s="48"/>
      <c r="BS370" s="48"/>
      <c r="BT370" s="48">
        <v>0</v>
      </c>
      <c r="BU370" s="47" t="s">
        <v>1067</v>
      </c>
    </row>
    <row r="371" spans="1:73" x14ac:dyDescent="0.35">
      <c r="A371" s="47" t="s">
        <v>2098</v>
      </c>
      <c r="B371" s="47" t="s">
        <v>761</v>
      </c>
      <c r="C371" s="47" t="s">
        <v>56</v>
      </c>
      <c r="D371" s="47" t="s">
        <v>2099</v>
      </c>
      <c r="E371" s="427">
        <v>6</v>
      </c>
      <c r="F371" s="427">
        <v>2026</v>
      </c>
      <c r="G371" s="47" t="s">
        <v>131</v>
      </c>
      <c r="H371" s="47" t="s">
        <v>58</v>
      </c>
      <c r="I371" s="47" t="s">
        <v>63</v>
      </c>
      <c r="J371" s="47"/>
      <c r="K371" s="47"/>
      <c r="L371" s="47"/>
      <c r="M371" s="47"/>
      <c r="N371" s="47"/>
      <c r="O371" s="369"/>
      <c r="P371" s="370"/>
      <c r="Q371" s="47"/>
      <c r="R371" s="47"/>
      <c r="S371" s="47"/>
      <c r="T371" s="47"/>
      <c r="U371" s="47"/>
      <c r="V371" s="369"/>
      <c r="W371" s="370"/>
      <c r="X371" s="47"/>
      <c r="Y371" s="47"/>
      <c r="Z371" s="47"/>
      <c r="AA371" s="47"/>
      <c r="AB371" s="47"/>
      <c r="AC371" s="369"/>
      <c r="AD371" s="370"/>
      <c r="AE371" s="47"/>
      <c r="AF371" s="47"/>
      <c r="AG371" s="47"/>
      <c r="AH371" s="47"/>
      <c r="AI371" s="47"/>
      <c r="AJ371" s="369"/>
      <c r="AK371" s="370"/>
      <c r="AL371" s="47" t="s">
        <v>98</v>
      </c>
      <c r="AM371" s="47" t="s">
        <v>98</v>
      </c>
      <c r="AN371" s="221"/>
      <c r="AO371" s="48">
        <v>4</v>
      </c>
      <c r="AP371" s="48"/>
      <c r="AQ371" s="48">
        <v>0</v>
      </c>
      <c r="AR371" s="48">
        <v>0</v>
      </c>
      <c r="AS371" s="48"/>
      <c r="AT371" s="48">
        <v>0</v>
      </c>
      <c r="AU371" s="48">
        <v>0</v>
      </c>
      <c r="AV371" s="48">
        <v>0</v>
      </c>
      <c r="AW371" s="48">
        <v>0</v>
      </c>
      <c r="AX371" s="48">
        <v>4</v>
      </c>
      <c r="AY371" s="48">
        <v>0</v>
      </c>
      <c r="AZ371" s="48">
        <v>0</v>
      </c>
      <c r="BA371" s="48">
        <v>4</v>
      </c>
      <c r="BB371" s="48">
        <v>0</v>
      </c>
      <c r="BC371" s="48">
        <v>4</v>
      </c>
      <c r="BD371" s="48">
        <v>0</v>
      </c>
      <c r="BE371" s="48">
        <v>0</v>
      </c>
      <c r="BF371" s="48">
        <v>0</v>
      </c>
      <c r="BG371" s="48">
        <v>0</v>
      </c>
      <c r="BH371" s="48">
        <v>0</v>
      </c>
      <c r="BI371" s="48">
        <v>0</v>
      </c>
      <c r="BJ371" s="48">
        <v>0</v>
      </c>
      <c r="BK371" s="48">
        <v>0</v>
      </c>
      <c r="BL371" s="48">
        <v>4</v>
      </c>
      <c r="BM371" s="48"/>
      <c r="BN371" s="48"/>
      <c r="BO371" s="48"/>
      <c r="BP371" s="48"/>
      <c r="BQ371" s="48"/>
      <c r="BR371" s="48"/>
      <c r="BS371" s="48"/>
      <c r="BT371" s="48">
        <v>0</v>
      </c>
      <c r="BU371" s="47" t="s">
        <v>1068</v>
      </c>
    </row>
    <row r="372" spans="1:73" x14ac:dyDescent="0.35">
      <c r="A372" s="47" t="s">
        <v>2100</v>
      </c>
      <c r="B372" s="47" t="s">
        <v>2101</v>
      </c>
      <c r="C372" s="47" t="s">
        <v>56</v>
      </c>
      <c r="D372" s="47" t="s">
        <v>2102</v>
      </c>
      <c r="E372" s="427">
        <v>6</v>
      </c>
      <c r="F372" s="427">
        <v>2026</v>
      </c>
      <c r="G372" s="47" t="s">
        <v>131</v>
      </c>
      <c r="H372" s="47" t="s">
        <v>58</v>
      </c>
      <c r="I372" s="47" t="s">
        <v>63</v>
      </c>
      <c r="J372" s="47"/>
      <c r="K372" s="47"/>
      <c r="L372" s="47"/>
      <c r="M372" s="47"/>
      <c r="N372" s="47"/>
      <c r="O372" s="369"/>
      <c r="P372" s="370"/>
      <c r="Q372" s="47"/>
      <c r="R372" s="47"/>
      <c r="S372" s="47"/>
      <c r="T372" s="47"/>
      <c r="U372" s="47"/>
      <c r="V372" s="369"/>
      <c r="W372" s="370"/>
      <c r="X372" s="47"/>
      <c r="Y372" s="47"/>
      <c r="Z372" s="47"/>
      <c r="AA372" s="47"/>
      <c r="AB372" s="47"/>
      <c r="AC372" s="369"/>
      <c r="AD372" s="370"/>
      <c r="AE372" s="47"/>
      <c r="AF372" s="47"/>
      <c r="AG372" s="47"/>
      <c r="AH372" s="47"/>
      <c r="AI372" s="47"/>
      <c r="AJ372" s="369"/>
      <c r="AK372" s="370"/>
      <c r="AL372" s="47" t="s">
        <v>98</v>
      </c>
      <c r="AM372" s="47" t="s">
        <v>98</v>
      </c>
      <c r="AN372" s="221"/>
      <c r="AO372" s="48">
        <v>4</v>
      </c>
      <c r="AP372" s="48"/>
      <c r="AQ372" s="48">
        <v>0</v>
      </c>
      <c r="AR372" s="48">
        <v>0</v>
      </c>
      <c r="AS372" s="48"/>
      <c r="AT372" s="48">
        <v>0</v>
      </c>
      <c r="AU372" s="48">
        <v>0</v>
      </c>
      <c r="AV372" s="48">
        <v>0</v>
      </c>
      <c r="AW372" s="48">
        <v>0</v>
      </c>
      <c r="AX372" s="48">
        <v>4</v>
      </c>
      <c r="AY372" s="48">
        <v>0</v>
      </c>
      <c r="AZ372" s="48">
        <v>0</v>
      </c>
      <c r="BA372" s="48">
        <v>4</v>
      </c>
      <c r="BB372" s="48">
        <v>0</v>
      </c>
      <c r="BC372" s="48">
        <v>4</v>
      </c>
      <c r="BD372" s="48">
        <v>0</v>
      </c>
      <c r="BE372" s="48">
        <v>0</v>
      </c>
      <c r="BF372" s="48">
        <v>0</v>
      </c>
      <c r="BG372" s="48">
        <v>0</v>
      </c>
      <c r="BH372" s="48">
        <v>0</v>
      </c>
      <c r="BI372" s="48">
        <v>0</v>
      </c>
      <c r="BJ372" s="48">
        <v>0</v>
      </c>
      <c r="BK372" s="48">
        <v>0</v>
      </c>
      <c r="BL372" s="48">
        <v>4</v>
      </c>
      <c r="BM372" s="48"/>
      <c r="BN372" s="48"/>
      <c r="BO372" s="48"/>
      <c r="BP372" s="48"/>
      <c r="BQ372" s="48"/>
      <c r="BR372" s="48"/>
      <c r="BS372" s="48"/>
      <c r="BT372" s="48">
        <v>0</v>
      </c>
      <c r="BU372" s="47" t="s">
        <v>1068</v>
      </c>
    </row>
    <row r="373" spans="1:73" x14ac:dyDescent="0.35">
      <c r="A373" s="47" t="s">
        <v>2103</v>
      </c>
      <c r="B373" s="47" t="s">
        <v>2104</v>
      </c>
      <c r="C373" s="47" t="s">
        <v>56</v>
      </c>
      <c r="D373" s="47" t="s">
        <v>2105</v>
      </c>
      <c r="E373" s="427">
        <v>6</v>
      </c>
      <c r="F373" s="427">
        <v>2026</v>
      </c>
      <c r="G373" s="47" t="s">
        <v>131</v>
      </c>
      <c r="H373" s="47" t="s">
        <v>58</v>
      </c>
      <c r="I373" s="47" t="s">
        <v>63</v>
      </c>
      <c r="J373" s="47"/>
      <c r="K373" s="47"/>
      <c r="L373" s="47"/>
      <c r="M373" s="47"/>
      <c r="N373" s="47"/>
      <c r="O373" s="369"/>
      <c r="P373" s="370"/>
      <c r="Q373" s="47"/>
      <c r="R373" s="47"/>
      <c r="S373" s="47"/>
      <c r="T373" s="47"/>
      <c r="U373" s="47"/>
      <c r="V373" s="369"/>
      <c r="W373" s="370"/>
      <c r="X373" s="47"/>
      <c r="Y373" s="47"/>
      <c r="Z373" s="47"/>
      <c r="AA373" s="47"/>
      <c r="AB373" s="47"/>
      <c r="AC373" s="369"/>
      <c r="AD373" s="370"/>
      <c r="AE373" s="47"/>
      <c r="AF373" s="47"/>
      <c r="AG373" s="47"/>
      <c r="AH373" s="47"/>
      <c r="AI373" s="47"/>
      <c r="AJ373" s="369"/>
      <c r="AK373" s="370"/>
      <c r="AL373" s="47" t="s">
        <v>98</v>
      </c>
      <c r="AM373" s="47" t="s">
        <v>98</v>
      </c>
      <c r="AN373" s="221"/>
      <c r="AO373" s="48">
        <v>4</v>
      </c>
      <c r="AP373" s="48"/>
      <c r="AQ373" s="48">
        <v>0</v>
      </c>
      <c r="AR373" s="48">
        <v>0</v>
      </c>
      <c r="AS373" s="48"/>
      <c r="AT373" s="48">
        <v>0</v>
      </c>
      <c r="AU373" s="48">
        <v>0</v>
      </c>
      <c r="AV373" s="48">
        <v>0</v>
      </c>
      <c r="AW373" s="48">
        <v>0</v>
      </c>
      <c r="AX373" s="48">
        <v>4</v>
      </c>
      <c r="AY373" s="48">
        <v>0</v>
      </c>
      <c r="AZ373" s="48">
        <v>0</v>
      </c>
      <c r="BA373" s="48">
        <v>4</v>
      </c>
      <c r="BB373" s="48">
        <v>0</v>
      </c>
      <c r="BC373" s="48">
        <v>4</v>
      </c>
      <c r="BD373" s="48">
        <v>0</v>
      </c>
      <c r="BE373" s="48">
        <v>0</v>
      </c>
      <c r="BF373" s="48">
        <v>0</v>
      </c>
      <c r="BG373" s="48">
        <v>0</v>
      </c>
      <c r="BH373" s="48">
        <v>0</v>
      </c>
      <c r="BI373" s="48">
        <v>0</v>
      </c>
      <c r="BJ373" s="48">
        <v>0</v>
      </c>
      <c r="BK373" s="48">
        <v>0</v>
      </c>
      <c r="BL373" s="48">
        <v>4</v>
      </c>
      <c r="BM373" s="48"/>
      <c r="BN373" s="48"/>
      <c r="BO373" s="48"/>
      <c r="BP373" s="48"/>
      <c r="BQ373" s="48"/>
      <c r="BR373" s="48"/>
      <c r="BS373" s="48"/>
      <c r="BT373" s="48">
        <v>0</v>
      </c>
      <c r="BU373" s="47" t="s">
        <v>1068</v>
      </c>
    </row>
    <row r="374" spans="1:73" x14ac:dyDescent="0.35">
      <c r="A374" s="47" t="s">
        <v>2109</v>
      </c>
      <c r="B374" s="47" t="s">
        <v>2110</v>
      </c>
      <c r="C374" s="47" t="s">
        <v>56</v>
      </c>
      <c r="D374" s="47" t="s">
        <v>2111</v>
      </c>
      <c r="E374" s="427">
        <v>6</v>
      </c>
      <c r="F374" s="427">
        <v>2026</v>
      </c>
      <c r="G374" s="47" t="s">
        <v>131</v>
      </c>
      <c r="H374" s="47" t="s">
        <v>58</v>
      </c>
      <c r="I374" s="47" t="s">
        <v>59</v>
      </c>
      <c r="J374" s="47"/>
      <c r="K374" s="47"/>
      <c r="L374" s="47"/>
      <c r="M374" s="47"/>
      <c r="N374" s="47"/>
      <c r="O374" s="369"/>
      <c r="P374" s="370"/>
      <c r="Q374" s="47"/>
      <c r="R374" s="47"/>
      <c r="S374" s="47"/>
      <c r="T374" s="47"/>
      <c r="U374" s="47"/>
      <c r="V374" s="369"/>
      <c r="W374" s="370"/>
      <c r="X374" s="47"/>
      <c r="Y374" s="47"/>
      <c r="Z374" s="47"/>
      <c r="AA374" s="47"/>
      <c r="AB374" s="47"/>
      <c r="AC374" s="369"/>
      <c r="AD374" s="370"/>
      <c r="AE374" s="47"/>
      <c r="AF374" s="47"/>
      <c r="AG374" s="47"/>
      <c r="AH374" s="47"/>
      <c r="AI374" s="47"/>
      <c r="AJ374" s="369"/>
      <c r="AK374" s="370"/>
      <c r="AL374" s="47" t="s">
        <v>98</v>
      </c>
      <c r="AM374" s="47" t="s">
        <v>98</v>
      </c>
      <c r="AN374" s="221"/>
      <c r="AO374" s="48">
        <v>4</v>
      </c>
      <c r="AP374" s="48"/>
      <c r="AQ374" s="48">
        <v>0</v>
      </c>
      <c r="AR374" s="48">
        <v>0</v>
      </c>
      <c r="AS374" s="48"/>
      <c r="AT374" s="48">
        <v>0</v>
      </c>
      <c r="AU374" s="48">
        <v>0</v>
      </c>
      <c r="AV374" s="48">
        <v>0</v>
      </c>
      <c r="AW374" s="48">
        <v>0</v>
      </c>
      <c r="AX374" s="48">
        <v>4</v>
      </c>
      <c r="AY374" s="48">
        <v>0</v>
      </c>
      <c r="AZ374" s="48">
        <v>0</v>
      </c>
      <c r="BA374" s="48">
        <v>4</v>
      </c>
      <c r="BB374" s="48">
        <v>0</v>
      </c>
      <c r="BC374" s="48">
        <v>4</v>
      </c>
      <c r="BD374" s="48">
        <v>0</v>
      </c>
      <c r="BE374" s="48">
        <v>0</v>
      </c>
      <c r="BF374" s="48">
        <v>0</v>
      </c>
      <c r="BG374" s="48">
        <v>0</v>
      </c>
      <c r="BH374" s="48">
        <v>0</v>
      </c>
      <c r="BI374" s="48">
        <v>0</v>
      </c>
      <c r="BJ374" s="48">
        <v>0</v>
      </c>
      <c r="BK374" s="48">
        <v>0</v>
      </c>
      <c r="BL374" s="48">
        <v>4</v>
      </c>
      <c r="BM374" s="48"/>
      <c r="BN374" s="48"/>
      <c r="BO374" s="48"/>
      <c r="BP374" s="48"/>
      <c r="BQ374" s="48"/>
      <c r="BR374" s="48"/>
      <c r="BS374" s="48"/>
      <c r="BT374" s="48">
        <v>0</v>
      </c>
      <c r="BU374" s="47" t="s">
        <v>319</v>
      </c>
    </row>
    <row r="375" spans="1:73" x14ac:dyDescent="0.35">
      <c r="A375" s="47" t="s">
        <v>2112</v>
      </c>
      <c r="B375" s="47" t="s">
        <v>2113</v>
      </c>
      <c r="C375" s="47" t="s">
        <v>56</v>
      </c>
      <c r="D375" s="47" t="s">
        <v>2114</v>
      </c>
      <c r="E375" s="427">
        <v>6</v>
      </c>
      <c r="F375" s="427">
        <v>2026</v>
      </c>
      <c r="G375" s="47" t="s">
        <v>131</v>
      </c>
      <c r="H375" s="47" t="s">
        <v>58</v>
      </c>
      <c r="I375" s="47" t="s">
        <v>57</v>
      </c>
      <c r="J375" s="47"/>
      <c r="K375" s="47"/>
      <c r="L375" s="47"/>
      <c r="M375" s="47"/>
      <c r="N375" s="47"/>
      <c r="O375" s="369"/>
      <c r="P375" s="370"/>
      <c r="Q375" s="47"/>
      <c r="R375" s="47"/>
      <c r="S375" s="47"/>
      <c r="T375" s="47"/>
      <c r="U375" s="47"/>
      <c r="V375" s="369"/>
      <c r="W375" s="370"/>
      <c r="X375" s="47"/>
      <c r="Y375" s="47"/>
      <c r="Z375" s="47"/>
      <c r="AA375" s="47"/>
      <c r="AB375" s="47"/>
      <c r="AC375" s="369"/>
      <c r="AD375" s="370"/>
      <c r="AE375" s="47"/>
      <c r="AF375" s="47"/>
      <c r="AG375" s="47"/>
      <c r="AH375" s="47" t="s">
        <v>98</v>
      </c>
      <c r="AI375" s="47" t="s">
        <v>98</v>
      </c>
      <c r="AJ375" s="369" t="s">
        <v>104</v>
      </c>
      <c r="AK375" s="370"/>
      <c r="AL375" s="47" t="s">
        <v>98</v>
      </c>
      <c r="AM375" s="47"/>
      <c r="AN375" s="221"/>
      <c r="AO375" s="48">
        <v>6</v>
      </c>
      <c r="AP375" s="48"/>
      <c r="AQ375" s="48">
        <v>0</v>
      </c>
      <c r="AR375" s="48">
        <v>8</v>
      </c>
      <c r="AS375" s="48"/>
      <c r="AT375" s="48">
        <v>0</v>
      </c>
      <c r="AU375" s="48">
        <v>0</v>
      </c>
      <c r="AV375" s="48">
        <v>0</v>
      </c>
      <c r="AW375" s="48">
        <v>0</v>
      </c>
      <c r="AX375" s="48">
        <v>14</v>
      </c>
      <c r="AY375" s="48">
        <v>0</v>
      </c>
      <c r="AZ375" s="48">
        <v>0</v>
      </c>
      <c r="BA375" s="48">
        <v>14</v>
      </c>
      <c r="BB375" s="48">
        <v>0</v>
      </c>
      <c r="BC375" s="48">
        <v>6</v>
      </c>
      <c r="BD375" s="48">
        <v>0</v>
      </c>
      <c r="BE375" s="48">
        <v>8</v>
      </c>
      <c r="BF375" s="48">
        <v>0</v>
      </c>
      <c r="BG375" s="48">
        <v>0</v>
      </c>
      <c r="BH375" s="48">
        <v>0</v>
      </c>
      <c r="BI375" s="48">
        <v>0</v>
      </c>
      <c r="BJ375" s="48">
        <v>0</v>
      </c>
      <c r="BK375" s="48">
        <v>0</v>
      </c>
      <c r="BL375" s="48">
        <v>14</v>
      </c>
      <c r="BM375" s="48"/>
      <c r="BN375" s="48"/>
      <c r="BO375" s="48">
        <v>1</v>
      </c>
      <c r="BP375" s="48">
        <v>1</v>
      </c>
      <c r="BQ375" s="48"/>
      <c r="BR375" s="48"/>
      <c r="BS375" s="48"/>
      <c r="BT375" s="48">
        <v>0</v>
      </c>
      <c r="BU375" s="47" t="s">
        <v>870</v>
      </c>
    </row>
    <row r="376" spans="1:73" x14ac:dyDescent="0.35">
      <c r="A376" s="47" t="s">
        <v>2115</v>
      </c>
      <c r="B376" s="47" t="s">
        <v>2116</v>
      </c>
      <c r="C376" s="47" t="s">
        <v>56</v>
      </c>
      <c r="D376" s="47" t="s">
        <v>2117</v>
      </c>
      <c r="E376" s="427">
        <v>6</v>
      </c>
      <c r="F376" s="427">
        <v>2026</v>
      </c>
      <c r="G376" s="47" t="s">
        <v>131</v>
      </c>
      <c r="H376" s="47" t="s">
        <v>58</v>
      </c>
      <c r="I376" s="47" t="s">
        <v>57</v>
      </c>
      <c r="J376" s="47"/>
      <c r="K376" s="47"/>
      <c r="L376" s="47"/>
      <c r="M376" s="47"/>
      <c r="N376" s="47"/>
      <c r="O376" s="369"/>
      <c r="P376" s="370"/>
      <c r="Q376" s="47"/>
      <c r="R376" s="47"/>
      <c r="S376" s="47"/>
      <c r="T376" s="47"/>
      <c r="U376" s="47"/>
      <c r="V376" s="369"/>
      <c r="W376" s="370"/>
      <c r="X376" s="47"/>
      <c r="Y376" s="47"/>
      <c r="Z376" s="47"/>
      <c r="AA376" s="47"/>
      <c r="AB376" s="47"/>
      <c r="AC376" s="369"/>
      <c r="AD376" s="370"/>
      <c r="AE376" s="47"/>
      <c r="AF376" s="47"/>
      <c r="AG376" s="47"/>
      <c r="AH376" s="47" t="s">
        <v>98</v>
      </c>
      <c r="AI376" s="47" t="s">
        <v>98</v>
      </c>
      <c r="AJ376" s="369" t="s">
        <v>108</v>
      </c>
      <c r="AK376" s="370"/>
      <c r="AL376" s="47"/>
      <c r="AM376" s="47"/>
      <c r="AN376" s="221"/>
      <c r="AO376" s="48">
        <v>4</v>
      </c>
      <c r="AP376" s="48"/>
      <c r="AQ376" s="48">
        <v>0</v>
      </c>
      <c r="AR376" s="48">
        <v>12</v>
      </c>
      <c r="AS376" s="48"/>
      <c r="AT376" s="48">
        <v>0</v>
      </c>
      <c r="AU376" s="48">
        <v>0</v>
      </c>
      <c r="AV376" s="48">
        <v>0</v>
      </c>
      <c r="AW376" s="48">
        <v>0</v>
      </c>
      <c r="AX376" s="48">
        <v>16</v>
      </c>
      <c r="AY376" s="48">
        <v>0</v>
      </c>
      <c r="AZ376" s="48">
        <v>0</v>
      </c>
      <c r="BA376" s="48">
        <v>16</v>
      </c>
      <c r="BB376" s="48">
        <v>0</v>
      </c>
      <c r="BC376" s="48">
        <v>4</v>
      </c>
      <c r="BD376" s="48">
        <v>0</v>
      </c>
      <c r="BE376" s="48">
        <v>12</v>
      </c>
      <c r="BF376" s="48">
        <v>0</v>
      </c>
      <c r="BG376" s="48">
        <v>0</v>
      </c>
      <c r="BH376" s="48">
        <v>0</v>
      </c>
      <c r="BI376" s="48">
        <v>0</v>
      </c>
      <c r="BJ376" s="48">
        <v>0</v>
      </c>
      <c r="BK376" s="48">
        <v>0</v>
      </c>
      <c r="BL376" s="48">
        <v>16</v>
      </c>
      <c r="BM376" s="48"/>
      <c r="BN376" s="48"/>
      <c r="BO376" s="48">
        <v>1</v>
      </c>
      <c r="BP376" s="48">
        <v>1</v>
      </c>
      <c r="BQ376" s="48"/>
      <c r="BR376" s="48"/>
      <c r="BS376" s="48"/>
      <c r="BT376" s="48">
        <v>0</v>
      </c>
      <c r="BU376" s="47" t="s">
        <v>870</v>
      </c>
    </row>
    <row r="377" spans="1:73" x14ac:dyDescent="0.35">
      <c r="A377" s="47" t="s">
        <v>2121</v>
      </c>
      <c r="B377" s="47" t="s">
        <v>2122</v>
      </c>
      <c r="C377" s="47" t="s">
        <v>56</v>
      </c>
      <c r="D377" s="47" t="s">
        <v>2123</v>
      </c>
      <c r="E377" s="427">
        <v>6</v>
      </c>
      <c r="F377" s="427">
        <v>2026</v>
      </c>
      <c r="G377" s="47" t="s">
        <v>131</v>
      </c>
      <c r="H377" s="47" t="s">
        <v>58</v>
      </c>
      <c r="I377" s="47" t="s">
        <v>59</v>
      </c>
      <c r="J377" s="47"/>
      <c r="K377" s="47"/>
      <c r="L377" s="47"/>
      <c r="M377" s="47"/>
      <c r="N377" s="47"/>
      <c r="O377" s="369"/>
      <c r="P377" s="370"/>
      <c r="Q377" s="47"/>
      <c r="R377" s="47"/>
      <c r="S377" s="47"/>
      <c r="T377" s="47"/>
      <c r="U377" s="47"/>
      <c r="V377" s="369"/>
      <c r="W377" s="370"/>
      <c r="X377" s="47"/>
      <c r="Y377" s="47"/>
      <c r="Z377" s="47"/>
      <c r="AA377" s="47"/>
      <c r="AB377" s="47"/>
      <c r="AC377" s="369"/>
      <c r="AD377" s="370"/>
      <c r="AE377" s="47"/>
      <c r="AF377" s="47"/>
      <c r="AG377" s="47"/>
      <c r="AH377" s="47" t="s">
        <v>98</v>
      </c>
      <c r="AI377" s="47" t="s">
        <v>98</v>
      </c>
      <c r="AJ377" s="369"/>
      <c r="AK377" s="370"/>
      <c r="AL377" s="47" t="s">
        <v>98</v>
      </c>
      <c r="AM377" s="47"/>
      <c r="AN377" s="221"/>
      <c r="AO377" s="48">
        <v>6</v>
      </c>
      <c r="AP377" s="48"/>
      <c r="AQ377" s="48">
        <v>0</v>
      </c>
      <c r="AR377" s="48">
        <v>0</v>
      </c>
      <c r="AS377" s="48"/>
      <c r="AT377" s="48">
        <v>0</v>
      </c>
      <c r="AU377" s="48">
        <v>0</v>
      </c>
      <c r="AV377" s="48">
        <v>0</v>
      </c>
      <c r="AW377" s="48">
        <v>0</v>
      </c>
      <c r="AX377" s="48">
        <v>6</v>
      </c>
      <c r="AY377" s="48">
        <v>0</v>
      </c>
      <c r="AZ377" s="48">
        <v>0</v>
      </c>
      <c r="BA377" s="48">
        <v>6</v>
      </c>
      <c r="BB377" s="48">
        <v>0</v>
      </c>
      <c r="BC377" s="48">
        <v>6</v>
      </c>
      <c r="BD377" s="48">
        <v>0</v>
      </c>
      <c r="BE377" s="48">
        <v>0</v>
      </c>
      <c r="BF377" s="48">
        <v>0</v>
      </c>
      <c r="BG377" s="48">
        <v>0</v>
      </c>
      <c r="BH377" s="48">
        <v>0</v>
      </c>
      <c r="BI377" s="48">
        <v>0</v>
      </c>
      <c r="BJ377" s="48">
        <v>0</v>
      </c>
      <c r="BK377" s="48">
        <v>0</v>
      </c>
      <c r="BL377" s="48">
        <v>6</v>
      </c>
      <c r="BM377" s="48"/>
      <c r="BN377" s="48"/>
      <c r="BO377" s="48"/>
      <c r="BP377" s="48"/>
      <c r="BQ377" s="48"/>
      <c r="BR377" s="48"/>
      <c r="BS377" s="48"/>
      <c r="BT377" s="48">
        <v>0</v>
      </c>
      <c r="BU377" s="47" t="s">
        <v>870</v>
      </c>
    </row>
    <row r="378" spans="1:73" x14ac:dyDescent="0.35">
      <c r="A378" s="47" t="s">
        <v>2124</v>
      </c>
      <c r="B378" s="47" t="s">
        <v>2125</v>
      </c>
      <c r="C378" s="47" t="s">
        <v>56</v>
      </c>
      <c r="D378" s="47" t="s">
        <v>2126</v>
      </c>
      <c r="E378" s="427">
        <v>6</v>
      </c>
      <c r="F378" s="427">
        <v>2026</v>
      </c>
      <c r="G378" s="47" t="s">
        <v>131</v>
      </c>
      <c r="H378" s="47" t="s">
        <v>58</v>
      </c>
      <c r="I378" s="47" t="s">
        <v>59</v>
      </c>
      <c r="J378" s="47"/>
      <c r="K378" s="47"/>
      <c r="L378" s="47"/>
      <c r="M378" s="47"/>
      <c r="N378" s="47"/>
      <c r="O378" s="369"/>
      <c r="P378" s="370"/>
      <c r="Q378" s="47"/>
      <c r="R378" s="47"/>
      <c r="S378" s="47"/>
      <c r="T378" s="47"/>
      <c r="U378" s="47"/>
      <c r="V378" s="369"/>
      <c r="W378" s="370"/>
      <c r="X378" s="47"/>
      <c r="Y378" s="47"/>
      <c r="Z378" s="47"/>
      <c r="AA378" s="47"/>
      <c r="AB378" s="47"/>
      <c r="AC378" s="369"/>
      <c r="AD378" s="370"/>
      <c r="AE378" s="47"/>
      <c r="AF378" s="47"/>
      <c r="AG378" s="47"/>
      <c r="AH378" s="47" t="s">
        <v>98</v>
      </c>
      <c r="AI378" s="47" t="s">
        <v>98</v>
      </c>
      <c r="AJ378" s="369" t="s">
        <v>108</v>
      </c>
      <c r="AK378" s="370"/>
      <c r="AL378" s="47" t="s">
        <v>98</v>
      </c>
      <c r="AM378" s="47" t="s">
        <v>98</v>
      </c>
      <c r="AN378" s="221"/>
      <c r="AO378" s="48">
        <v>8</v>
      </c>
      <c r="AP378" s="48"/>
      <c r="AQ378" s="48">
        <v>0</v>
      </c>
      <c r="AR378" s="48">
        <v>12</v>
      </c>
      <c r="AS378" s="48"/>
      <c r="AT378" s="48">
        <v>0</v>
      </c>
      <c r="AU378" s="48">
        <v>0</v>
      </c>
      <c r="AV378" s="48">
        <v>0</v>
      </c>
      <c r="AW378" s="48">
        <v>0</v>
      </c>
      <c r="AX378" s="48">
        <v>20</v>
      </c>
      <c r="AY378" s="48">
        <v>0</v>
      </c>
      <c r="AZ378" s="48">
        <v>0</v>
      </c>
      <c r="BA378" s="48">
        <v>20</v>
      </c>
      <c r="BB378" s="48">
        <v>0</v>
      </c>
      <c r="BC378" s="48">
        <v>8</v>
      </c>
      <c r="BD378" s="48">
        <v>0</v>
      </c>
      <c r="BE378" s="48">
        <v>12</v>
      </c>
      <c r="BF378" s="48">
        <v>0</v>
      </c>
      <c r="BG378" s="48">
        <v>0</v>
      </c>
      <c r="BH378" s="48">
        <v>0</v>
      </c>
      <c r="BI378" s="48">
        <v>0</v>
      </c>
      <c r="BJ378" s="48">
        <v>0</v>
      </c>
      <c r="BK378" s="48">
        <v>0</v>
      </c>
      <c r="BL378" s="48">
        <v>20</v>
      </c>
      <c r="BM378" s="48"/>
      <c r="BN378" s="48"/>
      <c r="BO378" s="48">
        <v>1</v>
      </c>
      <c r="BP378" s="48">
        <v>1</v>
      </c>
      <c r="BQ378" s="48"/>
      <c r="BR378" s="48"/>
      <c r="BS378" s="48"/>
      <c r="BT378" s="48">
        <v>0</v>
      </c>
      <c r="BU378" s="47" t="s">
        <v>870</v>
      </c>
    </row>
    <row r="379" spans="1:73" x14ac:dyDescent="0.35">
      <c r="A379" s="47" t="s">
        <v>2127</v>
      </c>
      <c r="B379" s="47" t="s">
        <v>2128</v>
      </c>
      <c r="C379" s="47" t="s">
        <v>56</v>
      </c>
      <c r="D379" s="47" t="s">
        <v>2129</v>
      </c>
      <c r="E379" s="427">
        <v>6</v>
      </c>
      <c r="F379" s="427">
        <v>2026</v>
      </c>
      <c r="G379" s="47" t="s">
        <v>131</v>
      </c>
      <c r="H379" s="47" t="s">
        <v>58</v>
      </c>
      <c r="I379" s="47" t="s">
        <v>59</v>
      </c>
      <c r="J379" s="47"/>
      <c r="K379" s="47"/>
      <c r="L379" s="47"/>
      <c r="M379" s="47"/>
      <c r="N379" s="47"/>
      <c r="O379" s="369"/>
      <c r="P379" s="370"/>
      <c r="Q379" s="47"/>
      <c r="R379" s="47"/>
      <c r="S379" s="47"/>
      <c r="T379" s="47"/>
      <c r="U379" s="47"/>
      <c r="V379" s="369"/>
      <c r="W379" s="370"/>
      <c r="X379" s="47"/>
      <c r="Y379" s="47"/>
      <c r="Z379" s="47"/>
      <c r="AA379" s="47"/>
      <c r="AB379" s="47"/>
      <c r="AC379" s="369"/>
      <c r="AD379" s="370"/>
      <c r="AE379" s="47"/>
      <c r="AF379" s="47"/>
      <c r="AG379" s="47"/>
      <c r="AH379" s="47" t="s">
        <v>98</v>
      </c>
      <c r="AI379" s="47" t="s">
        <v>98</v>
      </c>
      <c r="AJ379" s="369" t="s">
        <v>108</v>
      </c>
      <c r="AK379" s="370"/>
      <c r="AL379" s="47" t="s">
        <v>98</v>
      </c>
      <c r="AM379" s="47" t="s">
        <v>98</v>
      </c>
      <c r="AN379" s="221"/>
      <c r="AO379" s="48">
        <v>8</v>
      </c>
      <c r="AP379" s="48"/>
      <c r="AQ379" s="48">
        <v>0</v>
      </c>
      <c r="AR379" s="48">
        <v>12</v>
      </c>
      <c r="AS379" s="48"/>
      <c r="AT379" s="48">
        <v>0</v>
      </c>
      <c r="AU379" s="48">
        <v>0</v>
      </c>
      <c r="AV379" s="48">
        <v>0</v>
      </c>
      <c r="AW379" s="48">
        <v>0</v>
      </c>
      <c r="AX379" s="48">
        <v>20</v>
      </c>
      <c r="AY379" s="48">
        <v>0</v>
      </c>
      <c r="AZ379" s="48">
        <v>0</v>
      </c>
      <c r="BA379" s="48">
        <v>20</v>
      </c>
      <c r="BB379" s="48">
        <v>0</v>
      </c>
      <c r="BC379" s="48">
        <v>8</v>
      </c>
      <c r="BD379" s="48">
        <v>0</v>
      </c>
      <c r="BE379" s="48">
        <v>12</v>
      </c>
      <c r="BF379" s="48">
        <v>0</v>
      </c>
      <c r="BG379" s="48">
        <v>0</v>
      </c>
      <c r="BH379" s="48">
        <v>0</v>
      </c>
      <c r="BI379" s="48">
        <v>0</v>
      </c>
      <c r="BJ379" s="48">
        <v>0</v>
      </c>
      <c r="BK379" s="48">
        <v>0</v>
      </c>
      <c r="BL379" s="48">
        <v>20</v>
      </c>
      <c r="BM379" s="48"/>
      <c r="BN379" s="48"/>
      <c r="BO379" s="48">
        <v>1</v>
      </c>
      <c r="BP379" s="48">
        <v>1</v>
      </c>
      <c r="BQ379" s="48"/>
      <c r="BR379" s="48"/>
      <c r="BS379" s="48"/>
      <c r="BT379" s="48">
        <v>0</v>
      </c>
      <c r="BU379" s="47" t="s">
        <v>870</v>
      </c>
    </row>
    <row r="380" spans="1:73" x14ac:dyDescent="0.35">
      <c r="A380" s="47" t="s">
        <v>2130</v>
      </c>
      <c r="B380" s="47" t="s">
        <v>2131</v>
      </c>
      <c r="C380" s="47" t="s">
        <v>56</v>
      </c>
      <c r="D380" s="47" t="s">
        <v>2132</v>
      </c>
      <c r="E380" s="427">
        <v>6</v>
      </c>
      <c r="F380" s="427">
        <v>2026</v>
      </c>
      <c r="G380" s="47" t="s">
        <v>131</v>
      </c>
      <c r="H380" s="47" t="s">
        <v>58</v>
      </c>
      <c r="I380" s="47" t="s">
        <v>1037</v>
      </c>
      <c r="J380" s="47"/>
      <c r="K380" s="47"/>
      <c r="L380" s="47"/>
      <c r="M380" s="47"/>
      <c r="N380" s="47"/>
      <c r="O380" s="369"/>
      <c r="P380" s="370"/>
      <c r="Q380" s="47"/>
      <c r="R380" s="47"/>
      <c r="S380" s="47"/>
      <c r="T380" s="47"/>
      <c r="U380" s="47"/>
      <c r="V380" s="369"/>
      <c r="W380" s="370"/>
      <c r="X380" s="47"/>
      <c r="Y380" s="47"/>
      <c r="Z380" s="47"/>
      <c r="AA380" s="47"/>
      <c r="AB380" s="47"/>
      <c r="AC380" s="369"/>
      <c r="AD380" s="370"/>
      <c r="AE380" s="47"/>
      <c r="AF380" s="47"/>
      <c r="AG380" s="47"/>
      <c r="AH380" s="47"/>
      <c r="AI380" s="47"/>
      <c r="AJ380" s="369" t="s">
        <v>104</v>
      </c>
      <c r="AK380" s="370"/>
      <c r="AL380" s="47"/>
      <c r="AM380" s="47"/>
      <c r="AN380" s="221"/>
      <c r="AO380" s="48">
        <v>0</v>
      </c>
      <c r="AP380" s="48"/>
      <c r="AQ380" s="48">
        <v>0</v>
      </c>
      <c r="AR380" s="48">
        <v>8</v>
      </c>
      <c r="AS380" s="48"/>
      <c r="AT380" s="48">
        <v>0</v>
      </c>
      <c r="AU380" s="48">
        <v>0</v>
      </c>
      <c r="AV380" s="48">
        <v>0</v>
      </c>
      <c r="AW380" s="48">
        <v>0</v>
      </c>
      <c r="AX380" s="48">
        <v>8</v>
      </c>
      <c r="AY380" s="48">
        <v>0</v>
      </c>
      <c r="AZ380" s="48">
        <v>0</v>
      </c>
      <c r="BA380" s="48">
        <v>8</v>
      </c>
      <c r="BB380" s="48">
        <v>0</v>
      </c>
      <c r="BC380" s="48">
        <v>0</v>
      </c>
      <c r="BD380" s="48">
        <v>0</v>
      </c>
      <c r="BE380" s="48">
        <v>8</v>
      </c>
      <c r="BF380" s="48">
        <v>0</v>
      </c>
      <c r="BG380" s="48">
        <v>0</v>
      </c>
      <c r="BH380" s="48">
        <v>0</v>
      </c>
      <c r="BI380" s="48">
        <v>0</v>
      </c>
      <c r="BJ380" s="48">
        <v>0</v>
      </c>
      <c r="BK380" s="48">
        <v>0</v>
      </c>
      <c r="BL380" s="48">
        <v>8</v>
      </c>
      <c r="BM380" s="48"/>
      <c r="BN380" s="48"/>
      <c r="BO380" s="48">
        <v>1</v>
      </c>
      <c r="BP380" s="48">
        <v>1</v>
      </c>
      <c r="BQ380" s="48"/>
      <c r="BR380" s="48"/>
      <c r="BS380" s="48"/>
      <c r="BT380" s="48">
        <v>0</v>
      </c>
      <c r="BU380" s="47" t="s">
        <v>870</v>
      </c>
    </row>
    <row r="381" spans="1:73" x14ac:dyDescent="0.35">
      <c r="A381" s="47" t="s">
        <v>2133</v>
      </c>
      <c r="B381" s="47" t="s">
        <v>2134</v>
      </c>
      <c r="C381" s="47" t="s">
        <v>61</v>
      </c>
      <c r="D381" s="47" t="s">
        <v>2135</v>
      </c>
      <c r="E381" s="427">
        <v>6</v>
      </c>
      <c r="F381" s="427">
        <v>2026</v>
      </c>
      <c r="G381" s="47" t="s">
        <v>132</v>
      </c>
      <c r="H381" s="47" t="s">
        <v>58</v>
      </c>
      <c r="I381" s="47" t="s">
        <v>62</v>
      </c>
      <c r="J381" s="47"/>
      <c r="K381" s="47"/>
      <c r="L381" s="47"/>
      <c r="M381" s="47"/>
      <c r="N381" s="47"/>
      <c r="O381" s="369"/>
      <c r="P381" s="370"/>
      <c r="Q381" s="47"/>
      <c r="R381" s="47"/>
      <c r="S381" s="47"/>
      <c r="T381" s="47"/>
      <c r="U381" s="47"/>
      <c r="V381" s="369"/>
      <c r="W381" s="370"/>
      <c r="X381" s="47"/>
      <c r="Y381" s="47"/>
      <c r="Z381" s="47"/>
      <c r="AA381" s="47"/>
      <c r="AB381" s="47"/>
      <c r="AC381" s="369"/>
      <c r="AD381" s="370"/>
      <c r="AE381" s="47"/>
      <c r="AF381" s="47"/>
      <c r="AG381" s="47"/>
      <c r="AH381" s="47" t="s">
        <v>98</v>
      </c>
      <c r="AI381" s="47" t="s">
        <v>98</v>
      </c>
      <c r="AJ381" s="369" t="s">
        <v>108</v>
      </c>
      <c r="AK381" s="370"/>
      <c r="AL381" s="47" t="s">
        <v>108</v>
      </c>
      <c r="AM381" s="47" t="s">
        <v>100</v>
      </c>
      <c r="AN381" s="221"/>
      <c r="AO381" s="48">
        <v>8</v>
      </c>
      <c r="AP381" s="48"/>
      <c r="AQ381" s="48">
        <v>0</v>
      </c>
      <c r="AR381" s="48">
        <v>24</v>
      </c>
      <c r="AS381" s="48"/>
      <c r="AT381" s="48">
        <v>0</v>
      </c>
      <c r="AU381" s="48">
        <v>0</v>
      </c>
      <c r="AV381" s="48">
        <v>0</v>
      </c>
      <c r="AW381" s="48">
        <v>0</v>
      </c>
      <c r="AX381" s="48">
        <v>32</v>
      </c>
      <c r="AY381" s="48">
        <v>0</v>
      </c>
      <c r="AZ381" s="48">
        <v>0</v>
      </c>
      <c r="BA381" s="48">
        <v>32</v>
      </c>
      <c r="BB381" s="48">
        <v>0</v>
      </c>
      <c r="BC381" s="48">
        <v>8</v>
      </c>
      <c r="BD381" s="48">
        <v>0</v>
      </c>
      <c r="BE381" s="48">
        <v>24</v>
      </c>
      <c r="BF381" s="48">
        <v>0</v>
      </c>
      <c r="BG381" s="48">
        <v>0</v>
      </c>
      <c r="BH381" s="48">
        <v>0</v>
      </c>
      <c r="BI381" s="48">
        <v>0</v>
      </c>
      <c r="BJ381" s="48">
        <v>0</v>
      </c>
      <c r="BK381" s="48">
        <v>0</v>
      </c>
      <c r="BL381" s="48">
        <v>32</v>
      </c>
      <c r="BM381" s="48"/>
      <c r="BN381" s="48"/>
      <c r="BO381" s="48">
        <v>2</v>
      </c>
      <c r="BP381" s="48">
        <v>2</v>
      </c>
      <c r="BQ381" s="48"/>
      <c r="BR381" s="48"/>
      <c r="BS381" s="48"/>
      <c r="BT381" s="48">
        <v>0</v>
      </c>
      <c r="BU381" s="47" t="s">
        <v>870</v>
      </c>
    </row>
    <row r="382" spans="1:73" x14ac:dyDescent="0.35">
      <c r="A382" s="47" t="s">
        <v>2136</v>
      </c>
      <c r="B382" s="47" t="s">
        <v>2137</v>
      </c>
      <c r="C382" s="47" t="s">
        <v>61</v>
      </c>
      <c r="D382" s="47" t="s">
        <v>2138</v>
      </c>
      <c r="E382" s="427">
        <v>6</v>
      </c>
      <c r="F382" s="427">
        <v>2026</v>
      </c>
      <c r="G382" s="47" t="s">
        <v>132</v>
      </c>
      <c r="H382" s="47" t="s">
        <v>58</v>
      </c>
      <c r="I382" s="47" t="s">
        <v>62</v>
      </c>
      <c r="J382" s="47"/>
      <c r="K382" s="47"/>
      <c r="L382" s="47"/>
      <c r="M382" s="47"/>
      <c r="N382" s="47"/>
      <c r="O382" s="369"/>
      <c r="P382" s="370"/>
      <c r="Q382" s="47"/>
      <c r="R382" s="47"/>
      <c r="S382" s="47"/>
      <c r="T382" s="47"/>
      <c r="U382" s="47"/>
      <c r="V382" s="369"/>
      <c r="W382" s="370"/>
      <c r="X382" s="47"/>
      <c r="Y382" s="47"/>
      <c r="Z382" s="47"/>
      <c r="AA382" s="47"/>
      <c r="AB382" s="47"/>
      <c r="AC382" s="369"/>
      <c r="AD382" s="370"/>
      <c r="AE382" s="47"/>
      <c r="AF382" s="47"/>
      <c r="AG382" s="47"/>
      <c r="AH382" s="47" t="s">
        <v>98</v>
      </c>
      <c r="AI382" s="47" t="s">
        <v>98</v>
      </c>
      <c r="AJ382" s="369" t="s">
        <v>108</v>
      </c>
      <c r="AK382" s="370"/>
      <c r="AL382" s="47" t="s">
        <v>108</v>
      </c>
      <c r="AM382" s="47" t="s">
        <v>100</v>
      </c>
      <c r="AN382" s="221"/>
      <c r="AO382" s="48">
        <v>8</v>
      </c>
      <c r="AP382" s="48"/>
      <c r="AQ382" s="48">
        <v>0</v>
      </c>
      <c r="AR382" s="48">
        <v>24</v>
      </c>
      <c r="AS382" s="48"/>
      <c r="AT382" s="48">
        <v>0</v>
      </c>
      <c r="AU382" s="48">
        <v>0</v>
      </c>
      <c r="AV382" s="48">
        <v>0</v>
      </c>
      <c r="AW382" s="48">
        <v>0</v>
      </c>
      <c r="AX382" s="48">
        <v>32</v>
      </c>
      <c r="AY382" s="48">
        <v>0</v>
      </c>
      <c r="AZ382" s="48">
        <v>0</v>
      </c>
      <c r="BA382" s="48">
        <v>32</v>
      </c>
      <c r="BB382" s="48">
        <v>0</v>
      </c>
      <c r="BC382" s="48">
        <v>8</v>
      </c>
      <c r="BD382" s="48">
        <v>0</v>
      </c>
      <c r="BE382" s="48">
        <v>24</v>
      </c>
      <c r="BF382" s="48">
        <v>0</v>
      </c>
      <c r="BG382" s="48">
        <v>0</v>
      </c>
      <c r="BH382" s="48">
        <v>0</v>
      </c>
      <c r="BI382" s="48">
        <v>0</v>
      </c>
      <c r="BJ382" s="48">
        <v>0</v>
      </c>
      <c r="BK382" s="48">
        <v>0</v>
      </c>
      <c r="BL382" s="48">
        <v>32</v>
      </c>
      <c r="BM382" s="48"/>
      <c r="BN382" s="48"/>
      <c r="BO382" s="48">
        <v>2</v>
      </c>
      <c r="BP382" s="48">
        <v>2</v>
      </c>
      <c r="BQ382" s="48"/>
      <c r="BR382" s="48"/>
      <c r="BS382" s="48"/>
      <c r="BT382" s="48">
        <v>0</v>
      </c>
      <c r="BU382" s="47" t="s">
        <v>1068</v>
      </c>
    </row>
    <row r="383" spans="1:73" x14ac:dyDescent="0.35">
      <c r="A383" s="47" t="s">
        <v>1847</v>
      </c>
      <c r="B383" s="47" t="s">
        <v>1848</v>
      </c>
      <c r="C383" s="47" t="s">
        <v>61</v>
      </c>
      <c r="D383" s="47" t="s">
        <v>1951</v>
      </c>
      <c r="E383" s="427">
        <v>6</v>
      </c>
      <c r="F383" s="427">
        <v>2026</v>
      </c>
      <c r="G383" s="47" t="s">
        <v>132</v>
      </c>
      <c r="H383" s="47" t="s">
        <v>58</v>
      </c>
      <c r="I383" s="47" t="s">
        <v>62</v>
      </c>
      <c r="J383" s="47"/>
      <c r="K383" s="47"/>
      <c r="L383" s="47"/>
      <c r="M383" s="47"/>
      <c r="N383" s="47"/>
      <c r="O383" s="369"/>
      <c r="P383" s="370"/>
      <c r="Q383" s="47" t="s">
        <v>98</v>
      </c>
      <c r="R383" s="47" t="s">
        <v>98</v>
      </c>
      <c r="S383" s="47" t="s">
        <v>98</v>
      </c>
      <c r="T383" s="47" t="s">
        <v>98</v>
      </c>
      <c r="U383" s="47"/>
      <c r="V383" s="369" t="s">
        <v>100</v>
      </c>
      <c r="W383" s="370"/>
      <c r="X383" s="47" t="s">
        <v>98</v>
      </c>
      <c r="Y383" s="47"/>
      <c r="Z383" s="47" t="s">
        <v>98</v>
      </c>
      <c r="AA383" s="47" t="s">
        <v>98</v>
      </c>
      <c r="AB383" s="47" t="s">
        <v>100</v>
      </c>
      <c r="AC383" s="369" t="s">
        <v>98</v>
      </c>
      <c r="AD383" s="370"/>
      <c r="AE383" s="47" t="s">
        <v>98</v>
      </c>
      <c r="AF383" s="47" t="s">
        <v>98</v>
      </c>
      <c r="AG383" s="47" t="s">
        <v>98</v>
      </c>
      <c r="AH383" s="47"/>
      <c r="AI383" s="47" t="s">
        <v>98</v>
      </c>
      <c r="AJ383" s="369" t="s">
        <v>100</v>
      </c>
      <c r="AK383" s="370" t="s">
        <v>104</v>
      </c>
      <c r="AL383" s="47" t="s">
        <v>98</v>
      </c>
      <c r="AM383" s="47" t="s">
        <v>98</v>
      </c>
      <c r="AN383" s="221"/>
      <c r="AO383" s="48">
        <v>40</v>
      </c>
      <c r="AP383" s="48"/>
      <c r="AQ383" s="48">
        <v>0</v>
      </c>
      <c r="AR383" s="48">
        <v>8</v>
      </c>
      <c r="AS383" s="48"/>
      <c r="AT383" s="48">
        <v>0</v>
      </c>
      <c r="AU383" s="48">
        <v>0</v>
      </c>
      <c r="AV383" s="48">
        <v>0</v>
      </c>
      <c r="AW383" s="48">
        <v>0</v>
      </c>
      <c r="AX383" s="48">
        <v>48</v>
      </c>
      <c r="AY383" s="48">
        <v>0</v>
      </c>
      <c r="AZ383" s="48">
        <v>0</v>
      </c>
      <c r="BA383" s="48">
        <v>48</v>
      </c>
      <c r="BB383" s="48">
        <v>0</v>
      </c>
      <c r="BC383" s="48">
        <v>40</v>
      </c>
      <c r="BD383" s="48">
        <v>0</v>
      </c>
      <c r="BE383" s="48">
        <v>8</v>
      </c>
      <c r="BF383" s="48">
        <v>0</v>
      </c>
      <c r="BG383" s="48">
        <v>0</v>
      </c>
      <c r="BH383" s="48">
        <v>0</v>
      </c>
      <c r="BI383" s="48">
        <v>0</v>
      </c>
      <c r="BJ383" s="48">
        <v>0</v>
      </c>
      <c r="BK383" s="48">
        <v>0</v>
      </c>
      <c r="BL383" s="48">
        <v>48</v>
      </c>
      <c r="BM383" s="48"/>
      <c r="BN383" s="48"/>
      <c r="BO383" s="48">
        <v>1</v>
      </c>
      <c r="BP383" s="48">
        <v>1</v>
      </c>
      <c r="BQ383" s="48"/>
      <c r="BR383" s="48"/>
      <c r="BS383" s="48"/>
      <c r="BT383" s="48">
        <v>0</v>
      </c>
      <c r="BU383" s="47" t="s">
        <v>870</v>
      </c>
    </row>
    <row r="384" spans="1:73" x14ac:dyDescent="0.35">
      <c r="A384" s="47" t="s">
        <v>735</v>
      </c>
      <c r="B384" s="47" t="s">
        <v>736</v>
      </c>
      <c r="C384" s="47" t="s">
        <v>61</v>
      </c>
      <c r="D384" s="47" t="s">
        <v>737</v>
      </c>
      <c r="E384" s="427">
        <v>6</v>
      </c>
      <c r="F384" s="427">
        <v>2026</v>
      </c>
      <c r="G384" s="47" t="s">
        <v>132</v>
      </c>
      <c r="H384" s="47" t="s">
        <v>69</v>
      </c>
      <c r="I384" s="47" t="s">
        <v>62</v>
      </c>
      <c r="J384" s="47"/>
      <c r="K384" s="47"/>
      <c r="L384" s="47"/>
      <c r="M384" s="47"/>
      <c r="N384" s="47"/>
      <c r="O384" s="369" t="s">
        <v>2173</v>
      </c>
      <c r="P384" s="370"/>
      <c r="Q384" s="47"/>
      <c r="R384" s="47"/>
      <c r="S384" s="47"/>
      <c r="T384" s="47"/>
      <c r="U384" s="47" t="s">
        <v>2174</v>
      </c>
      <c r="V384" s="369" t="s">
        <v>102</v>
      </c>
      <c r="W384" s="370"/>
      <c r="X384" s="47"/>
      <c r="Y384" s="47"/>
      <c r="Z384" s="47"/>
      <c r="AA384" s="47"/>
      <c r="AB384" s="47" t="s">
        <v>100</v>
      </c>
      <c r="AC384" s="369"/>
      <c r="AD384" s="370"/>
      <c r="AE384" s="47"/>
      <c r="AF384" s="47"/>
      <c r="AG384" s="47"/>
      <c r="AH384" s="47"/>
      <c r="AI384" s="47"/>
      <c r="AJ384" s="369" t="s">
        <v>102</v>
      </c>
      <c r="AK384" s="370"/>
      <c r="AL384" s="47"/>
      <c r="AM384" s="47" t="s">
        <v>101</v>
      </c>
      <c r="AN384" s="221"/>
      <c r="AO384" s="430">
        <v>13.5</v>
      </c>
      <c r="AP384" s="48"/>
      <c r="AQ384" s="48">
        <v>0</v>
      </c>
      <c r="AR384" s="430">
        <v>18.5</v>
      </c>
      <c r="AS384" s="48"/>
      <c r="AT384" s="48">
        <v>0</v>
      </c>
      <c r="AU384" s="48">
        <v>0</v>
      </c>
      <c r="AV384" s="48">
        <v>0</v>
      </c>
      <c r="AW384" s="48">
        <v>0</v>
      </c>
      <c r="AX384" s="48">
        <v>32</v>
      </c>
      <c r="AY384" s="430">
        <v>24.5</v>
      </c>
      <c r="AZ384" s="48">
        <v>27</v>
      </c>
      <c r="BA384" s="430">
        <v>83.5</v>
      </c>
      <c r="BB384" s="48">
        <v>0</v>
      </c>
      <c r="BC384" s="430">
        <v>13.5</v>
      </c>
      <c r="BD384" s="48">
        <v>0</v>
      </c>
      <c r="BE384" s="430">
        <v>18.5</v>
      </c>
      <c r="BF384" s="48">
        <v>0</v>
      </c>
      <c r="BG384" s="48">
        <v>0</v>
      </c>
      <c r="BH384" s="48">
        <v>0</v>
      </c>
      <c r="BI384" s="48">
        <v>0</v>
      </c>
      <c r="BJ384" s="48">
        <v>0</v>
      </c>
      <c r="BK384" s="48">
        <v>0</v>
      </c>
      <c r="BL384" s="48">
        <v>32</v>
      </c>
      <c r="BM384" s="48"/>
      <c r="BN384" s="48"/>
      <c r="BO384" s="48">
        <v>3</v>
      </c>
      <c r="BP384" s="48"/>
      <c r="BQ384" s="48">
        <v>3</v>
      </c>
      <c r="BR384" s="48"/>
      <c r="BS384" s="48"/>
      <c r="BT384" s="48">
        <v>0</v>
      </c>
      <c r="BU384" s="47" t="s">
        <v>1067</v>
      </c>
    </row>
    <row r="385" spans="1:73" x14ac:dyDescent="0.35">
      <c r="A385" s="47" t="s">
        <v>400</v>
      </c>
      <c r="B385" s="47" t="s">
        <v>723</v>
      </c>
      <c r="C385" s="47" t="s">
        <v>61</v>
      </c>
      <c r="D385" s="47" t="s">
        <v>401</v>
      </c>
      <c r="E385" s="427">
        <v>6</v>
      </c>
      <c r="F385" s="427">
        <v>2026</v>
      </c>
      <c r="G385" s="47" t="s">
        <v>132</v>
      </c>
      <c r="H385" s="47" t="s">
        <v>69</v>
      </c>
      <c r="I385" s="47" t="s">
        <v>62</v>
      </c>
      <c r="J385" s="47"/>
      <c r="K385" s="47"/>
      <c r="L385" s="47"/>
      <c r="M385" s="47"/>
      <c r="N385" s="47"/>
      <c r="O385" s="369"/>
      <c r="P385" s="370"/>
      <c r="Q385" s="47"/>
      <c r="R385" s="47"/>
      <c r="S385" s="47"/>
      <c r="T385" s="47"/>
      <c r="U385" s="47"/>
      <c r="V385" s="369"/>
      <c r="W385" s="370"/>
      <c r="X385" s="47"/>
      <c r="Y385" s="47"/>
      <c r="Z385" s="47"/>
      <c r="AA385" s="47"/>
      <c r="AB385" s="47"/>
      <c r="AC385" s="369"/>
      <c r="AD385" s="370"/>
      <c r="AE385" s="47"/>
      <c r="AF385" s="47"/>
      <c r="AG385" s="47" t="s">
        <v>981</v>
      </c>
      <c r="AH385" s="47"/>
      <c r="AI385" s="47"/>
      <c r="AJ385" s="369"/>
      <c r="AK385" s="370"/>
      <c r="AL385" s="47"/>
      <c r="AM385" s="47" t="s">
        <v>97</v>
      </c>
      <c r="AN385" s="221"/>
      <c r="AO385" s="430">
        <v>3.5</v>
      </c>
      <c r="AP385" s="48"/>
      <c r="AQ385" s="48">
        <v>0</v>
      </c>
      <c r="AR385" s="48">
        <v>0</v>
      </c>
      <c r="AS385" s="48"/>
      <c r="AT385" s="48">
        <v>0</v>
      </c>
      <c r="AU385" s="48">
        <v>0</v>
      </c>
      <c r="AV385" s="48">
        <v>0</v>
      </c>
      <c r="AW385" s="48">
        <v>0</v>
      </c>
      <c r="AX385" s="430">
        <v>3.5</v>
      </c>
      <c r="AY385" s="430">
        <v>10.5</v>
      </c>
      <c r="AZ385" s="430">
        <v>5.5</v>
      </c>
      <c r="BA385" s="430">
        <v>19.5</v>
      </c>
      <c r="BB385" s="48">
        <v>0</v>
      </c>
      <c r="BC385" s="430">
        <v>3.5</v>
      </c>
      <c r="BD385" s="48">
        <v>0</v>
      </c>
      <c r="BE385" s="48">
        <v>0</v>
      </c>
      <c r="BF385" s="48">
        <v>0</v>
      </c>
      <c r="BG385" s="48">
        <v>0</v>
      </c>
      <c r="BH385" s="48">
        <v>0</v>
      </c>
      <c r="BI385" s="48">
        <v>0</v>
      </c>
      <c r="BJ385" s="48">
        <v>0</v>
      </c>
      <c r="BK385" s="48">
        <v>0</v>
      </c>
      <c r="BL385" s="430">
        <v>3.5</v>
      </c>
      <c r="BM385" s="48"/>
      <c r="BN385" s="48"/>
      <c r="BO385" s="48"/>
      <c r="BP385" s="48"/>
      <c r="BQ385" s="48">
        <v>1</v>
      </c>
      <c r="BR385" s="48"/>
      <c r="BS385" s="48"/>
      <c r="BT385" s="48">
        <v>0</v>
      </c>
      <c r="BU385" s="47" t="s">
        <v>1067</v>
      </c>
    </row>
    <row r="386" spans="1:73" x14ac:dyDescent="0.35">
      <c r="A386" s="47" t="s">
        <v>1654</v>
      </c>
      <c r="B386" s="47" t="s">
        <v>1655</v>
      </c>
      <c r="C386" s="47" t="s">
        <v>61</v>
      </c>
      <c r="D386" s="47" t="s">
        <v>1656</v>
      </c>
      <c r="E386" s="427">
        <v>6</v>
      </c>
      <c r="F386" s="427">
        <v>2026</v>
      </c>
      <c r="G386" s="47" t="s">
        <v>132</v>
      </c>
      <c r="H386" s="47" t="s">
        <v>58</v>
      </c>
      <c r="I386" s="47" t="s">
        <v>62</v>
      </c>
      <c r="J386" s="47"/>
      <c r="K386" s="47"/>
      <c r="L386" s="47"/>
      <c r="M386" s="47"/>
      <c r="N386" s="47" t="s">
        <v>98</v>
      </c>
      <c r="O386" s="369"/>
      <c r="P386" s="370"/>
      <c r="Q386" s="47"/>
      <c r="R386" s="47" t="s">
        <v>98</v>
      </c>
      <c r="S386" s="47" t="s">
        <v>98</v>
      </c>
      <c r="T386" s="47" t="s">
        <v>100</v>
      </c>
      <c r="U386" s="47" t="s">
        <v>98</v>
      </c>
      <c r="V386" s="369"/>
      <c r="W386" s="370"/>
      <c r="X386" s="47"/>
      <c r="Y386" s="47"/>
      <c r="Z386" s="47"/>
      <c r="AA386" s="47" t="s">
        <v>100</v>
      </c>
      <c r="AB386" s="47" t="s">
        <v>98</v>
      </c>
      <c r="AC386" s="369"/>
      <c r="AD386" s="370"/>
      <c r="AE386" s="47"/>
      <c r="AF386" s="47"/>
      <c r="AG386" s="47"/>
      <c r="AH386" s="47" t="s">
        <v>100</v>
      </c>
      <c r="AI386" s="47" t="s">
        <v>98</v>
      </c>
      <c r="AJ386" s="369" t="s">
        <v>108</v>
      </c>
      <c r="AK386" s="370"/>
      <c r="AL386" s="47" t="s">
        <v>98</v>
      </c>
      <c r="AM386" s="47" t="s">
        <v>98</v>
      </c>
      <c r="AN386" s="221"/>
      <c r="AO386" s="48">
        <v>28</v>
      </c>
      <c r="AP386" s="48"/>
      <c r="AQ386" s="48">
        <v>0</v>
      </c>
      <c r="AR386" s="48">
        <v>12</v>
      </c>
      <c r="AS386" s="48"/>
      <c r="AT386" s="48">
        <v>0</v>
      </c>
      <c r="AU386" s="48">
        <v>0</v>
      </c>
      <c r="AV386" s="48">
        <v>0</v>
      </c>
      <c r="AW386" s="48">
        <v>0</v>
      </c>
      <c r="AX386" s="48">
        <v>40</v>
      </c>
      <c r="AY386" s="48">
        <v>0</v>
      </c>
      <c r="AZ386" s="48">
        <v>14</v>
      </c>
      <c r="BA386" s="48">
        <v>54</v>
      </c>
      <c r="BB386" s="48">
        <v>0</v>
      </c>
      <c r="BC386" s="48">
        <v>28</v>
      </c>
      <c r="BD386" s="48">
        <v>0</v>
      </c>
      <c r="BE386" s="48">
        <v>12</v>
      </c>
      <c r="BF386" s="48">
        <v>0</v>
      </c>
      <c r="BG386" s="48">
        <v>0</v>
      </c>
      <c r="BH386" s="48">
        <v>0</v>
      </c>
      <c r="BI386" s="48">
        <v>0</v>
      </c>
      <c r="BJ386" s="48">
        <v>0</v>
      </c>
      <c r="BK386" s="48">
        <v>0</v>
      </c>
      <c r="BL386" s="48">
        <v>40</v>
      </c>
      <c r="BM386" s="48"/>
      <c r="BN386" s="48"/>
      <c r="BO386" s="48">
        <v>1</v>
      </c>
      <c r="BP386" s="48">
        <v>1</v>
      </c>
      <c r="BQ386" s="48"/>
      <c r="BR386" s="48"/>
      <c r="BS386" s="48"/>
      <c r="BT386" s="48">
        <v>0</v>
      </c>
      <c r="BU386" s="47" t="s">
        <v>1067</v>
      </c>
    </row>
    <row r="387" spans="1:73" x14ac:dyDescent="0.35">
      <c r="A387" s="47" t="s">
        <v>1717</v>
      </c>
      <c r="B387" s="47" t="s">
        <v>1718</v>
      </c>
      <c r="C387" s="47" t="s">
        <v>61</v>
      </c>
      <c r="D387" s="47" t="s">
        <v>1719</v>
      </c>
      <c r="E387" s="427">
        <v>6</v>
      </c>
      <c r="F387" s="427">
        <v>2026</v>
      </c>
      <c r="G387" s="47" t="s">
        <v>132</v>
      </c>
      <c r="H387" s="47" t="s">
        <v>58</v>
      </c>
      <c r="I387" s="47" t="s">
        <v>62</v>
      </c>
      <c r="J387" s="47" t="s">
        <v>98</v>
      </c>
      <c r="K387" s="47" t="s">
        <v>98</v>
      </c>
      <c r="L387" s="47"/>
      <c r="M387" s="47" t="s">
        <v>98</v>
      </c>
      <c r="N387" s="47"/>
      <c r="O387" s="369" t="s">
        <v>100</v>
      </c>
      <c r="P387" s="370"/>
      <c r="Q387" s="47"/>
      <c r="R387" s="47" t="s">
        <v>98</v>
      </c>
      <c r="S387" s="47" t="s">
        <v>98</v>
      </c>
      <c r="T387" s="47" t="s">
        <v>98</v>
      </c>
      <c r="U387" s="47"/>
      <c r="V387" s="369"/>
      <c r="W387" s="370"/>
      <c r="X387" s="47"/>
      <c r="Y387" s="47"/>
      <c r="Z387" s="47"/>
      <c r="AA387" s="47"/>
      <c r="AB387" s="47"/>
      <c r="AC387" s="369"/>
      <c r="AD387" s="370"/>
      <c r="AE387" s="47"/>
      <c r="AF387" s="47"/>
      <c r="AG387" s="47"/>
      <c r="AH387" s="47"/>
      <c r="AI387" s="47"/>
      <c r="AJ387" s="369"/>
      <c r="AK387" s="370"/>
      <c r="AL387" s="47"/>
      <c r="AM387" s="47"/>
      <c r="AN387" s="221"/>
      <c r="AO387" s="48">
        <v>16</v>
      </c>
      <c r="AP387" s="48"/>
      <c r="AQ387" s="48">
        <v>0</v>
      </c>
      <c r="AR387" s="48">
        <v>0</v>
      </c>
      <c r="AS387" s="48"/>
      <c r="AT387" s="48">
        <v>0</v>
      </c>
      <c r="AU387" s="48">
        <v>0</v>
      </c>
      <c r="AV387" s="48">
        <v>0</v>
      </c>
      <c r="AW387" s="48">
        <v>0</v>
      </c>
      <c r="AX387" s="48">
        <v>16</v>
      </c>
      <c r="AY387" s="48">
        <v>0</v>
      </c>
      <c r="AZ387" s="48">
        <v>0</v>
      </c>
      <c r="BA387" s="48">
        <v>16</v>
      </c>
      <c r="BB387" s="48">
        <v>0</v>
      </c>
      <c r="BC387" s="48">
        <v>16</v>
      </c>
      <c r="BD387" s="48">
        <v>0</v>
      </c>
      <c r="BE387" s="48">
        <v>0</v>
      </c>
      <c r="BF387" s="48">
        <v>0</v>
      </c>
      <c r="BG387" s="48">
        <v>0</v>
      </c>
      <c r="BH387" s="48">
        <v>0</v>
      </c>
      <c r="BI387" s="48">
        <v>0</v>
      </c>
      <c r="BJ387" s="48">
        <v>0</v>
      </c>
      <c r="BK387" s="48">
        <v>0</v>
      </c>
      <c r="BL387" s="48">
        <v>16</v>
      </c>
      <c r="BM387" s="48"/>
      <c r="BN387" s="48"/>
      <c r="BO387" s="48"/>
      <c r="BP387" s="48"/>
      <c r="BQ387" s="48"/>
      <c r="BR387" s="48"/>
      <c r="BS387" s="48"/>
      <c r="BT387" s="48">
        <v>0</v>
      </c>
      <c r="BU387" s="47" t="s">
        <v>1067</v>
      </c>
    </row>
    <row r="388" spans="1:73" x14ac:dyDescent="0.35">
      <c r="A388" s="47" t="s">
        <v>1720</v>
      </c>
      <c r="B388" s="47" t="s">
        <v>1721</v>
      </c>
      <c r="C388" s="47" t="s">
        <v>61</v>
      </c>
      <c r="D388" s="47" t="s">
        <v>1722</v>
      </c>
      <c r="E388" s="427">
        <v>6</v>
      </c>
      <c r="F388" s="427">
        <v>2026</v>
      </c>
      <c r="G388" s="47" t="s">
        <v>132</v>
      </c>
      <c r="H388" s="47" t="s">
        <v>58</v>
      </c>
      <c r="I388" s="47" t="s">
        <v>62</v>
      </c>
      <c r="J388" s="47"/>
      <c r="K388" s="47"/>
      <c r="L388" s="47" t="s">
        <v>98</v>
      </c>
      <c r="M388" s="47" t="s">
        <v>98</v>
      </c>
      <c r="N388" s="47" t="s">
        <v>100</v>
      </c>
      <c r="O388" s="369"/>
      <c r="P388" s="370"/>
      <c r="Q388" s="47"/>
      <c r="R388" s="47"/>
      <c r="S388" s="47" t="s">
        <v>98</v>
      </c>
      <c r="T388" s="47"/>
      <c r="U388" s="47" t="s">
        <v>100</v>
      </c>
      <c r="V388" s="369"/>
      <c r="W388" s="370"/>
      <c r="X388" s="47" t="s">
        <v>98</v>
      </c>
      <c r="Y388" s="47" t="s">
        <v>98</v>
      </c>
      <c r="Z388" s="47" t="s">
        <v>98</v>
      </c>
      <c r="AA388" s="47" t="s">
        <v>104</v>
      </c>
      <c r="AB388" s="47" t="s">
        <v>100</v>
      </c>
      <c r="AC388" s="369" t="s">
        <v>98</v>
      </c>
      <c r="AD388" s="370"/>
      <c r="AE388" s="47" t="s">
        <v>98</v>
      </c>
      <c r="AF388" s="47" t="s">
        <v>98</v>
      </c>
      <c r="AG388" s="47" t="s">
        <v>98</v>
      </c>
      <c r="AH388" s="47" t="s">
        <v>108</v>
      </c>
      <c r="AI388" s="47" t="s">
        <v>100</v>
      </c>
      <c r="AJ388" s="369" t="s">
        <v>98</v>
      </c>
      <c r="AK388" s="370"/>
      <c r="AL388" s="47" t="s">
        <v>108</v>
      </c>
      <c r="AM388" s="47" t="s">
        <v>100</v>
      </c>
      <c r="AN388" s="221"/>
      <c r="AO388" s="48">
        <v>42</v>
      </c>
      <c r="AP388" s="48"/>
      <c r="AQ388" s="48">
        <v>0</v>
      </c>
      <c r="AR388" s="48">
        <v>32</v>
      </c>
      <c r="AS388" s="48"/>
      <c r="AT388" s="48">
        <v>0</v>
      </c>
      <c r="AU388" s="48">
        <v>0</v>
      </c>
      <c r="AV388" s="48">
        <v>0</v>
      </c>
      <c r="AW388" s="48">
        <v>0</v>
      </c>
      <c r="AX388" s="48">
        <v>74</v>
      </c>
      <c r="AY388" s="48">
        <v>0</v>
      </c>
      <c r="AZ388" s="48">
        <v>0</v>
      </c>
      <c r="BA388" s="48">
        <v>74</v>
      </c>
      <c r="BB388" s="48">
        <v>0</v>
      </c>
      <c r="BC388" s="48">
        <v>42</v>
      </c>
      <c r="BD388" s="48">
        <v>0</v>
      </c>
      <c r="BE388" s="48">
        <v>32</v>
      </c>
      <c r="BF388" s="48">
        <v>0</v>
      </c>
      <c r="BG388" s="48">
        <v>0</v>
      </c>
      <c r="BH388" s="48">
        <v>0</v>
      </c>
      <c r="BI388" s="48">
        <v>0</v>
      </c>
      <c r="BJ388" s="48">
        <v>0</v>
      </c>
      <c r="BK388" s="48">
        <v>0</v>
      </c>
      <c r="BL388" s="48">
        <v>74</v>
      </c>
      <c r="BM388" s="48"/>
      <c r="BN388" s="48"/>
      <c r="BO388" s="48">
        <v>3</v>
      </c>
      <c r="BP388" s="48">
        <v>3</v>
      </c>
      <c r="BQ388" s="48"/>
      <c r="BR388" s="48"/>
      <c r="BS388" s="48"/>
      <c r="BT388" s="48">
        <v>0</v>
      </c>
      <c r="BU388" s="47" t="s">
        <v>1068</v>
      </c>
    </row>
    <row r="389" spans="1:73" x14ac:dyDescent="0.35">
      <c r="A389" s="47" t="s">
        <v>1181</v>
      </c>
      <c r="B389" s="47" t="s">
        <v>1182</v>
      </c>
      <c r="C389" s="47" t="s">
        <v>61</v>
      </c>
      <c r="D389" s="47" t="s">
        <v>1183</v>
      </c>
      <c r="E389" s="427">
        <v>6</v>
      </c>
      <c r="F389" s="427">
        <v>2026</v>
      </c>
      <c r="G389" s="47" t="s">
        <v>132</v>
      </c>
      <c r="H389" s="47" t="s">
        <v>58</v>
      </c>
      <c r="I389" s="47" t="s">
        <v>62</v>
      </c>
      <c r="J389" s="47" t="s">
        <v>98</v>
      </c>
      <c r="K389" s="47"/>
      <c r="L389" s="47" t="s">
        <v>98</v>
      </c>
      <c r="M389" s="47"/>
      <c r="N389" s="47" t="s">
        <v>100</v>
      </c>
      <c r="O389" s="369" t="s">
        <v>104</v>
      </c>
      <c r="P389" s="370"/>
      <c r="Q389" s="47"/>
      <c r="R389" s="47"/>
      <c r="S389" s="47"/>
      <c r="T389" s="47"/>
      <c r="U389" s="47"/>
      <c r="V389" s="369" t="s">
        <v>100</v>
      </c>
      <c r="W389" s="370"/>
      <c r="X389" s="47" t="s">
        <v>98</v>
      </c>
      <c r="Y389" s="47" t="s">
        <v>98</v>
      </c>
      <c r="Z389" s="47" t="s">
        <v>100</v>
      </c>
      <c r="AA389" s="47" t="s">
        <v>728</v>
      </c>
      <c r="AB389" s="47" t="s">
        <v>98</v>
      </c>
      <c r="AC389" s="369" t="s">
        <v>98</v>
      </c>
      <c r="AD389" s="370"/>
      <c r="AE389" s="47" t="s">
        <v>98</v>
      </c>
      <c r="AF389" s="47" t="s">
        <v>98</v>
      </c>
      <c r="AG389" s="47" t="s">
        <v>98</v>
      </c>
      <c r="AH389" s="47" t="s">
        <v>108</v>
      </c>
      <c r="AI389" s="47" t="s">
        <v>100</v>
      </c>
      <c r="AJ389" s="369" t="s">
        <v>98</v>
      </c>
      <c r="AK389" s="370"/>
      <c r="AL389" s="47" t="s">
        <v>98</v>
      </c>
      <c r="AM389" s="47" t="s">
        <v>98</v>
      </c>
      <c r="AN389" s="221"/>
      <c r="AO389" s="48">
        <v>40</v>
      </c>
      <c r="AP389" s="48"/>
      <c r="AQ389" s="48">
        <v>0</v>
      </c>
      <c r="AR389" s="430">
        <v>23.75</v>
      </c>
      <c r="AS389" s="48"/>
      <c r="AT389" s="48">
        <v>8</v>
      </c>
      <c r="AU389" s="48">
        <v>0</v>
      </c>
      <c r="AV389" s="48">
        <v>0</v>
      </c>
      <c r="AW389" s="48">
        <v>0</v>
      </c>
      <c r="AX389" s="430">
        <v>71.75</v>
      </c>
      <c r="AY389" s="48">
        <v>40</v>
      </c>
      <c r="AZ389" s="48">
        <v>30</v>
      </c>
      <c r="BA389" s="430">
        <v>141.75</v>
      </c>
      <c r="BB389" s="48">
        <v>0</v>
      </c>
      <c r="BC389" s="48">
        <v>40</v>
      </c>
      <c r="BD389" s="48">
        <v>0</v>
      </c>
      <c r="BE389" s="430">
        <v>23.75</v>
      </c>
      <c r="BF389" s="48">
        <v>0</v>
      </c>
      <c r="BG389" s="48">
        <v>0</v>
      </c>
      <c r="BH389" s="48">
        <v>8</v>
      </c>
      <c r="BI389" s="48">
        <v>0</v>
      </c>
      <c r="BJ389" s="48">
        <v>0</v>
      </c>
      <c r="BK389" s="48">
        <v>0</v>
      </c>
      <c r="BL389" s="430">
        <v>71.75</v>
      </c>
      <c r="BM389" s="48"/>
      <c r="BN389" s="48"/>
      <c r="BO389" s="48">
        <v>4</v>
      </c>
      <c r="BP389" s="48">
        <v>3</v>
      </c>
      <c r="BQ389" s="48"/>
      <c r="BR389" s="48"/>
      <c r="BS389" s="48"/>
      <c r="BT389" s="48">
        <v>0</v>
      </c>
      <c r="BU389" s="47" t="s">
        <v>870</v>
      </c>
    </row>
    <row r="390" spans="1:73" x14ac:dyDescent="0.35">
      <c r="A390" s="47" t="s">
        <v>688</v>
      </c>
      <c r="B390" s="47" t="s">
        <v>689</v>
      </c>
      <c r="C390" s="47" t="s">
        <v>61</v>
      </c>
      <c r="D390" s="47" t="s">
        <v>690</v>
      </c>
      <c r="E390" s="427">
        <v>6</v>
      </c>
      <c r="F390" s="427">
        <v>2026</v>
      </c>
      <c r="G390" s="47" t="s">
        <v>132</v>
      </c>
      <c r="H390" s="47" t="s">
        <v>58</v>
      </c>
      <c r="I390" s="47" t="s">
        <v>62</v>
      </c>
      <c r="J390" s="47" t="s">
        <v>98</v>
      </c>
      <c r="K390" s="47"/>
      <c r="L390" s="47"/>
      <c r="M390" s="47"/>
      <c r="N390" s="47"/>
      <c r="O390" s="369" t="s">
        <v>981</v>
      </c>
      <c r="P390" s="370"/>
      <c r="Q390" s="47"/>
      <c r="R390" s="47"/>
      <c r="S390" s="47"/>
      <c r="T390" s="47" t="s">
        <v>103</v>
      </c>
      <c r="U390" s="47" t="s">
        <v>98</v>
      </c>
      <c r="V390" s="369" t="s">
        <v>100</v>
      </c>
      <c r="W390" s="370"/>
      <c r="X390" s="47"/>
      <c r="Y390" s="47" t="s">
        <v>98</v>
      </c>
      <c r="Z390" s="47"/>
      <c r="AA390" s="47"/>
      <c r="AB390" s="47"/>
      <c r="AC390" s="369"/>
      <c r="AD390" s="370"/>
      <c r="AE390" s="47"/>
      <c r="AF390" s="47"/>
      <c r="AG390" s="47"/>
      <c r="AH390" s="47"/>
      <c r="AI390" s="47"/>
      <c r="AJ390" s="369"/>
      <c r="AK390" s="370"/>
      <c r="AL390" s="47"/>
      <c r="AM390" s="47"/>
      <c r="AN390" s="221"/>
      <c r="AO390" s="430">
        <v>12.5</v>
      </c>
      <c r="AP390" s="48"/>
      <c r="AQ390" s="48">
        <v>0</v>
      </c>
      <c r="AR390" s="48">
        <v>7</v>
      </c>
      <c r="AS390" s="48"/>
      <c r="AT390" s="48">
        <v>0</v>
      </c>
      <c r="AU390" s="48">
        <v>0</v>
      </c>
      <c r="AV390" s="48">
        <v>0</v>
      </c>
      <c r="AW390" s="48">
        <v>0</v>
      </c>
      <c r="AX390" s="430">
        <v>19.5</v>
      </c>
      <c r="AY390" s="48">
        <v>22</v>
      </c>
      <c r="AZ390" s="48">
        <v>8</v>
      </c>
      <c r="BA390" s="430">
        <v>49.5</v>
      </c>
      <c r="BB390" s="48">
        <v>0</v>
      </c>
      <c r="BC390" s="430">
        <v>12.5</v>
      </c>
      <c r="BD390" s="48">
        <v>0</v>
      </c>
      <c r="BE390" s="48">
        <v>7</v>
      </c>
      <c r="BF390" s="48">
        <v>0</v>
      </c>
      <c r="BG390" s="48">
        <v>0</v>
      </c>
      <c r="BH390" s="48">
        <v>0</v>
      </c>
      <c r="BI390" s="48">
        <v>0</v>
      </c>
      <c r="BJ390" s="48">
        <v>0</v>
      </c>
      <c r="BK390" s="48">
        <v>0</v>
      </c>
      <c r="BL390" s="430">
        <v>19.5</v>
      </c>
      <c r="BM390" s="48"/>
      <c r="BN390" s="48"/>
      <c r="BO390" s="48">
        <v>1</v>
      </c>
      <c r="BP390" s="48"/>
      <c r="BQ390" s="48"/>
      <c r="BR390" s="48"/>
      <c r="BS390" s="48"/>
      <c r="BT390" s="48">
        <v>0</v>
      </c>
      <c r="BU390" s="47" t="s">
        <v>319</v>
      </c>
    </row>
    <row r="391" spans="1:73" x14ac:dyDescent="0.35">
      <c r="A391" s="47" t="s">
        <v>785</v>
      </c>
      <c r="B391" s="47" t="s">
        <v>786</v>
      </c>
      <c r="C391" s="47" t="s">
        <v>61</v>
      </c>
      <c r="D391" s="47" t="s">
        <v>787</v>
      </c>
      <c r="E391" s="427">
        <v>6</v>
      </c>
      <c r="F391" s="427">
        <v>2026</v>
      </c>
      <c r="G391" s="47" t="s">
        <v>131</v>
      </c>
      <c r="H391" s="47" t="s">
        <v>58</v>
      </c>
      <c r="I391" s="47" t="s">
        <v>63</v>
      </c>
      <c r="J391" s="47"/>
      <c r="K391" s="47" t="s">
        <v>98</v>
      </c>
      <c r="L391" s="47" t="s">
        <v>98</v>
      </c>
      <c r="M391" s="47"/>
      <c r="N391" s="47"/>
      <c r="O391" s="369" t="s">
        <v>98</v>
      </c>
      <c r="P391" s="370" t="s">
        <v>108</v>
      </c>
      <c r="Q391" s="47"/>
      <c r="R391" s="47"/>
      <c r="S391" s="47"/>
      <c r="T391" s="47" t="s">
        <v>98</v>
      </c>
      <c r="U391" s="47"/>
      <c r="V391" s="369" t="s">
        <v>98</v>
      </c>
      <c r="W391" s="370"/>
      <c r="X391" s="47"/>
      <c r="Y391" s="47" t="s">
        <v>98</v>
      </c>
      <c r="Z391" s="47"/>
      <c r="AA391" s="47"/>
      <c r="AB391" s="47"/>
      <c r="AC391" s="369"/>
      <c r="AD391" s="370"/>
      <c r="AE391" s="47" t="s">
        <v>98</v>
      </c>
      <c r="AF391" s="47" t="s">
        <v>98</v>
      </c>
      <c r="AG391" s="47"/>
      <c r="AH391" s="47"/>
      <c r="AI391" s="47" t="s">
        <v>98</v>
      </c>
      <c r="AJ391" s="369"/>
      <c r="AK391" s="370"/>
      <c r="AL391" s="47" t="s">
        <v>98</v>
      </c>
      <c r="AM391" s="47"/>
      <c r="AN391" s="221"/>
      <c r="AO391" s="48">
        <v>20</v>
      </c>
      <c r="AP391" s="48"/>
      <c r="AQ391" s="48">
        <v>0</v>
      </c>
      <c r="AR391" s="48">
        <v>12</v>
      </c>
      <c r="AS391" s="48"/>
      <c r="AT391" s="48">
        <v>0</v>
      </c>
      <c r="AU391" s="48">
        <v>0</v>
      </c>
      <c r="AV391" s="48">
        <v>0</v>
      </c>
      <c r="AW391" s="48">
        <v>0</v>
      </c>
      <c r="AX391" s="48">
        <v>32</v>
      </c>
      <c r="AY391" s="48">
        <v>36</v>
      </c>
      <c r="AZ391" s="48">
        <v>22</v>
      </c>
      <c r="BA391" s="48">
        <v>90</v>
      </c>
      <c r="BB391" s="48">
        <v>0</v>
      </c>
      <c r="BC391" s="48">
        <v>20</v>
      </c>
      <c r="BD391" s="48">
        <v>0</v>
      </c>
      <c r="BE391" s="48">
        <v>12</v>
      </c>
      <c r="BF391" s="48">
        <v>0</v>
      </c>
      <c r="BG391" s="48">
        <v>0</v>
      </c>
      <c r="BH391" s="48">
        <v>0</v>
      </c>
      <c r="BI391" s="48">
        <v>0</v>
      </c>
      <c r="BJ391" s="48">
        <v>0</v>
      </c>
      <c r="BK391" s="48">
        <v>0</v>
      </c>
      <c r="BL391" s="48">
        <v>32</v>
      </c>
      <c r="BM391" s="48"/>
      <c r="BN391" s="48"/>
      <c r="BO391" s="48">
        <v>1</v>
      </c>
      <c r="BP391" s="48">
        <v>1</v>
      </c>
      <c r="BQ391" s="48"/>
      <c r="BR391" s="48"/>
      <c r="BS391" s="48"/>
      <c r="BT391" s="48">
        <v>0</v>
      </c>
      <c r="BU391" s="47" t="s">
        <v>1068</v>
      </c>
    </row>
    <row r="392" spans="1:73" x14ac:dyDescent="0.35">
      <c r="A392" s="47" t="s">
        <v>701</v>
      </c>
      <c r="B392" s="47" t="s">
        <v>702</v>
      </c>
      <c r="C392" s="47" t="s">
        <v>61</v>
      </c>
      <c r="D392" s="47" t="s">
        <v>703</v>
      </c>
      <c r="E392" s="427">
        <v>6</v>
      </c>
      <c r="F392" s="427">
        <v>2026</v>
      </c>
      <c r="G392" s="47" t="s">
        <v>132</v>
      </c>
      <c r="H392" s="47" t="s">
        <v>58</v>
      </c>
      <c r="I392" s="47" t="s">
        <v>62</v>
      </c>
      <c r="J392" s="47"/>
      <c r="K392" s="47"/>
      <c r="L392" s="47"/>
      <c r="M392" s="47"/>
      <c r="N392" s="47" t="s">
        <v>100</v>
      </c>
      <c r="O392" s="369"/>
      <c r="P392" s="370"/>
      <c r="Q392" s="47"/>
      <c r="R392" s="47"/>
      <c r="S392" s="47"/>
      <c r="T392" s="47" t="s">
        <v>98</v>
      </c>
      <c r="U392" s="47"/>
      <c r="V392" s="369"/>
      <c r="W392" s="370"/>
      <c r="X392" s="47"/>
      <c r="Y392" s="47"/>
      <c r="Z392" s="47"/>
      <c r="AA392" s="47"/>
      <c r="AB392" s="47" t="s">
        <v>98</v>
      </c>
      <c r="AC392" s="369" t="s">
        <v>98</v>
      </c>
      <c r="AD392" s="370"/>
      <c r="AE392" s="47"/>
      <c r="AF392" s="47"/>
      <c r="AG392" s="47"/>
      <c r="AH392" s="47" t="s">
        <v>100</v>
      </c>
      <c r="AI392" s="47"/>
      <c r="AJ392" s="369" t="s">
        <v>98</v>
      </c>
      <c r="AK392" s="370"/>
      <c r="AL392" s="47"/>
      <c r="AM392" s="47" t="s">
        <v>106</v>
      </c>
      <c r="AN392" s="221"/>
      <c r="AO392" s="48">
        <v>16</v>
      </c>
      <c r="AP392" s="48"/>
      <c r="AQ392" s="48">
        <v>0</v>
      </c>
      <c r="AR392" s="48">
        <v>10</v>
      </c>
      <c r="AS392" s="48"/>
      <c r="AT392" s="48">
        <v>0</v>
      </c>
      <c r="AU392" s="48">
        <v>0</v>
      </c>
      <c r="AV392" s="48">
        <v>0</v>
      </c>
      <c r="AW392" s="48">
        <v>0</v>
      </c>
      <c r="AX392" s="48">
        <v>26</v>
      </c>
      <c r="AY392" s="48">
        <v>17</v>
      </c>
      <c r="AZ392" s="48">
        <v>14</v>
      </c>
      <c r="BA392" s="48">
        <v>57</v>
      </c>
      <c r="BB392" s="48">
        <v>0</v>
      </c>
      <c r="BC392" s="48">
        <v>16</v>
      </c>
      <c r="BD392" s="48">
        <v>0</v>
      </c>
      <c r="BE392" s="48">
        <v>10</v>
      </c>
      <c r="BF392" s="48">
        <v>0</v>
      </c>
      <c r="BG392" s="48">
        <v>0</v>
      </c>
      <c r="BH392" s="48">
        <v>0</v>
      </c>
      <c r="BI392" s="48">
        <v>0</v>
      </c>
      <c r="BJ392" s="48">
        <v>0</v>
      </c>
      <c r="BK392" s="48">
        <v>0</v>
      </c>
      <c r="BL392" s="48">
        <v>26</v>
      </c>
      <c r="BM392" s="48"/>
      <c r="BN392" s="48"/>
      <c r="BO392" s="48">
        <v>1</v>
      </c>
      <c r="BP392" s="48">
        <v>1</v>
      </c>
      <c r="BQ392" s="48"/>
      <c r="BR392" s="48"/>
      <c r="BS392" s="48"/>
      <c r="BT392" s="48">
        <v>0</v>
      </c>
      <c r="BU392" s="47" t="s">
        <v>1068</v>
      </c>
    </row>
    <row r="393" spans="1:73" x14ac:dyDescent="0.35">
      <c r="A393" s="47" t="s">
        <v>632</v>
      </c>
      <c r="B393" s="47" t="s">
        <v>633</v>
      </c>
      <c r="C393" s="47" t="s">
        <v>61</v>
      </c>
      <c r="D393" s="47" t="s">
        <v>634</v>
      </c>
      <c r="E393" s="427">
        <v>6</v>
      </c>
      <c r="F393" s="427">
        <v>2026</v>
      </c>
      <c r="G393" s="47" t="s">
        <v>132</v>
      </c>
      <c r="H393" s="47" t="s">
        <v>58</v>
      </c>
      <c r="I393" s="47" t="s">
        <v>62</v>
      </c>
      <c r="J393" s="47"/>
      <c r="K393" s="47"/>
      <c r="L393" s="47"/>
      <c r="M393" s="47"/>
      <c r="N393" s="47"/>
      <c r="O393" s="369"/>
      <c r="P393" s="370"/>
      <c r="Q393" s="47"/>
      <c r="R393" s="47"/>
      <c r="S393" s="47"/>
      <c r="T393" s="47"/>
      <c r="U393" s="47"/>
      <c r="V393" s="369"/>
      <c r="W393" s="370"/>
      <c r="X393" s="47"/>
      <c r="Y393" s="47"/>
      <c r="Z393" s="47"/>
      <c r="AA393" s="47"/>
      <c r="AB393" s="47"/>
      <c r="AC393" s="369"/>
      <c r="AD393" s="370"/>
      <c r="AE393" s="47"/>
      <c r="AF393" s="47"/>
      <c r="AG393" s="47"/>
      <c r="AH393" s="47"/>
      <c r="AI393" s="47"/>
      <c r="AJ393" s="369"/>
      <c r="AK393" s="370"/>
      <c r="AL393" s="47"/>
      <c r="AM393" s="47"/>
      <c r="AN393" s="221"/>
      <c r="AO393" s="48">
        <v>0</v>
      </c>
      <c r="AP393" s="48"/>
      <c r="AQ393" s="48">
        <v>0</v>
      </c>
      <c r="AR393" s="48">
        <v>0</v>
      </c>
      <c r="AS393" s="48"/>
      <c r="AT393" s="48">
        <v>0</v>
      </c>
      <c r="AU393" s="48">
        <v>0</v>
      </c>
      <c r="AV393" s="48">
        <v>0</v>
      </c>
      <c r="AW393" s="48">
        <v>0</v>
      </c>
      <c r="AX393" s="48">
        <v>0</v>
      </c>
      <c r="AY393" s="48">
        <v>16</v>
      </c>
      <c r="AZ393" s="48">
        <v>18</v>
      </c>
      <c r="BA393" s="48">
        <v>34</v>
      </c>
      <c r="BB393" s="48">
        <v>0</v>
      </c>
      <c r="BC393" s="48">
        <v>0</v>
      </c>
      <c r="BD393" s="48">
        <v>0</v>
      </c>
      <c r="BE393" s="48">
        <v>0</v>
      </c>
      <c r="BF393" s="48">
        <v>0</v>
      </c>
      <c r="BG393" s="48">
        <v>0</v>
      </c>
      <c r="BH393" s="48">
        <v>0</v>
      </c>
      <c r="BI393" s="48">
        <v>0</v>
      </c>
      <c r="BJ393" s="48">
        <v>0</v>
      </c>
      <c r="BK393" s="48">
        <v>0</v>
      </c>
      <c r="BL393" s="48">
        <v>0</v>
      </c>
      <c r="BM393" s="48"/>
      <c r="BN393" s="48"/>
      <c r="BO393" s="48"/>
      <c r="BP393" s="48"/>
      <c r="BQ393" s="48"/>
      <c r="BR393" s="48"/>
      <c r="BS393" s="48"/>
      <c r="BT393" s="48"/>
      <c r="BU393" s="47" t="s">
        <v>1068</v>
      </c>
    </row>
    <row r="394" spans="1:73" x14ac:dyDescent="0.35">
      <c r="A394" s="47" t="s">
        <v>2064</v>
      </c>
      <c r="B394" s="47" t="s">
        <v>2065</v>
      </c>
      <c r="C394" s="47" t="s">
        <v>61</v>
      </c>
      <c r="D394" s="47" t="s">
        <v>2066</v>
      </c>
      <c r="E394" s="427">
        <v>6</v>
      </c>
      <c r="F394" s="427">
        <v>2026</v>
      </c>
      <c r="G394" s="47" t="s">
        <v>132</v>
      </c>
      <c r="H394" s="47" t="s">
        <v>58</v>
      </c>
      <c r="I394" s="47" t="s">
        <v>62</v>
      </c>
      <c r="J394" s="47"/>
      <c r="K394" s="47"/>
      <c r="L394" s="47"/>
      <c r="M394" s="47"/>
      <c r="N394" s="47"/>
      <c r="O394" s="369"/>
      <c r="P394" s="370"/>
      <c r="Q394" s="47"/>
      <c r="R394" s="47"/>
      <c r="S394" s="47"/>
      <c r="T394" s="47"/>
      <c r="U394" s="47"/>
      <c r="V394" s="369"/>
      <c r="W394" s="370"/>
      <c r="X394" s="47"/>
      <c r="Y394" s="47"/>
      <c r="Z394" s="47"/>
      <c r="AA394" s="47" t="s">
        <v>98</v>
      </c>
      <c r="AB394" s="47"/>
      <c r="AC394" s="369"/>
      <c r="AD394" s="370"/>
      <c r="AE394" s="47"/>
      <c r="AF394" s="47"/>
      <c r="AG394" s="47"/>
      <c r="AH394" s="47" t="s">
        <v>100</v>
      </c>
      <c r="AI394" s="47"/>
      <c r="AJ394" s="369" t="s">
        <v>98</v>
      </c>
      <c r="AK394" s="370"/>
      <c r="AL394" s="47"/>
      <c r="AM394" s="47"/>
      <c r="AN394" s="221"/>
      <c r="AO394" s="48">
        <v>8</v>
      </c>
      <c r="AP394" s="48"/>
      <c r="AQ394" s="48">
        <v>0</v>
      </c>
      <c r="AR394" s="48">
        <v>0</v>
      </c>
      <c r="AS394" s="48"/>
      <c r="AT394" s="48">
        <v>0</v>
      </c>
      <c r="AU394" s="48">
        <v>0</v>
      </c>
      <c r="AV394" s="48">
        <v>0</v>
      </c>
      <c r="AW394" s="48">
        <v>0</v>
      </c>
      <c r="AX394" s="48">
        <v>8</v>
      </c>
      <c r="AY394" s="48">
        <v>0</v>
      </c>
      <c r="AZ394" s="48">
        <v>0</v>
      </c>
      <c r="BA394" s="48">
        <v>8</v>
      </c>
      <c r="BB394" s="48">
        <v>0</v>
      </c>
      <c r="BC394" s="48">
        <v>8</v>
      </c>
      <c r="BD394" s="48">
        <v>0</v>
      </c>
      <c r="BE394" s="48">
        <v>0</v>
      </c>
      <c r="BF394" s="48">
        <v>0</v>
      </c>
      <c r="BG394" s="48">
        <v>0</v>
      </c>
      <c r="BH394" s="48">
        <v>0</v>
      </c>
      <c r="BI394" s="48">
        <v>0</v>
      </c>
      <c r="BJ394" s="48">
        <v>0</v>
      </c>
      <c r="BK394" s="48">
        <v>0</v>
      </c>
      <c r="BL394" s="48">
        <v>8</v>
      </c>
      <c r="BM394" s="48"/>
      <c r="BN394" s="48"/>
      <c r="BO394" s="48"/>
      <c r="BP394" s="48"/>
      <c r="BQ394" s="48"/>
      <c r="BR394" s="48"/>
      <c r="BS394" s="48"/>
      <c r="BT394" s="48">
        <v>0</v>
      </c>
      <c r="BU394" s="47" t="s">
        <v>870</v>
      </c>
    </row>
    <row r="395" spans="1:73" x14ac:dyDescent="0.35">
      <c r="A395" s="47" t="s">
        <v>1392</v>
      </c>
      <c r="B395" s="47" t="s">
        <v>1393</v>
      </c>
      <c r="C395" s="47" t="s">
        <v>61</v>
      </c>
      <c r="D395" s="47" t="s">
        <v>1394</v>
      </c>
      <c r="E395" s="427">
        <v>6</v>
      </c>
      <c r="F395" s="427">
        <v>2026</v>
      </c>
      <c r="G395" s="47" t="s">
        <v>132</v>
      </c>
      <c r="H395" s="47" t="s">
        <v>58</v>
      </c>
      <c r="I395" s="47" t="s">
        <v>62</v>
      </c>
      <c r="J395" s="47" t="s">
        <v>98</v>
      </c>
      <c r="K395" s="47" t="s">
        <v>98</v>
      </c>
      <c r="L395" s="47"/>
      <c r="M395" s="47" t="s">
        <v>98</v>
      </c>
      <c r="N395" s="47"/>
      <c r="O395" s="369" t="s">
        <v>100</v>
      </c>
      <c r="P395" s="370"/>
      <c r="Q395" s="47"/>
      <c r="R395" s="47" t="s">
        <v>98</v>
      </c>
      <c r="S395" s="47" t="s">
        <v>98</v>
      </c>
      <c r="T395" s="47" t="s">
        <v>98</v>
      </c>
      <c r="U395" s="47" t="s">
        <v>98</v>
      </c>
      <c r="V395" s="369"/>
      <c r="W395" s="370"/>
      <c r="X395" s="47"/>
      <c r="Y395" s="47" t="s">
        <v>100</v>
      </c>
      <c r="Z395" s="47" t="s">
        <v>108</v>
      </c>
      <c r="AA395" s="47" t="s">
        <v>98</v>
      </c>
      <c r="AB395" s="47" t="s">
        <v>98</v>
      </c>
      <c r="AC395" s="369" t="s">
        <v>98</v>
      </c>
      <c r="AD395" s="370"/>
      <c r="AE395" s="47" t="s">
        <v>98</v>
      </c>
      <c r="AF395" s="47" t="s">
        <v>98</v>
      </c>
      <c r="AG395" s="47" t="s">
        <v>98</v>
      </c>
      <c r="AH395" s="47" t="s">
        <v>108</v>
      </c>
      <c r="AI395" s="47" t="s">
        <v>100</v>
      </c>
      <c r="AJ395" s="369" t="s">
        <v>98</v>
      </c>
      <c r="AK395" s="370"/>
      <c r="AL395" s="47" t="s">
        <v>108</v>
      </c>
      <c r="AM395" s="47" t="s">
        <v>100</v>
      </c>
      <c r="AN395" s="221"/>
      <c r="AO395" s="48">
        <v>44</v>
      </c>
      <c r="AP395" s="48"/>
      <c r="AQ395" s="48">
        <v>0</v>
      </c>
      <c r="AR395" s="48">
        <v>28</v>
      </c>
      <c r="AS395" s="48"/>
      <c r="AT395" s="48">
        <v>8</v>
      </c>
      <c r="AU395" s="48">
        <v>0</v>
      </c>
      <c r="AV395" s="48">
        <v>0</v>
      </c>
      <c r="AW395" s="48">
        <v>0</v>
      </c>
      <c r="AX395" s="48">
        <v>80</v>
      </c>
      <c r="AY395" s="48">
        <v>22</v>
      </c>
      <c r="AZ395" s="48">
        <v>42</v>
      </c>
      <c r="BA395" s="48">
        <v>144</v>
      </c>
      <c r="BB395" s="48">
        <v>0</v>
      </c>
      <c r="BC395" s="48">
        <v>44</v>
      </c>
      <c r="BD395" s="48">
        <v>0</v>
      </c>
      <c r="BE395" s="48">
        <v>28</v>
      </c>
      <c r="BF395" s="48">
        <v>0</v>
      </c>
      <c r="BG395" s="48">
        <v>0</v>
      </c>
      <c r="BH395" s="48">
        <v>8</v>
      </c>
      <c r="BI395" s="48">
        <v>0</v>
      </c>
      <c r="BJ395" s="48">
        <v>0</v>
      </c>
      <c r="BK395" s="48">
        <v>0</v>
      </c>
      <c r="BL395" s="48">
        <v>80</v>
      </c>
      <c r="BM395" s="48"/>
      <c r="BN395" s="48"/>
      <c r="BO395" s="48">
        <v>4</v>
      </c>
      <c r="BP395" s="48">
        <v>3</v>
      </c>
      <c r="BQ395" s="48"/>
      <c r="BR395" s="48"/>
      <c r="BS395" s="48"/>
      <c r="BT395" s="48">
        <v>0</v>
      </c>
      <c r="BU395" s="47" t="s">
        <v>870</v>
      </c>
    </row>
    <row r="396" spans="1:73" x14ac:dyDescent="0.35">
      <c r="A396" s="47" t="s">
        <v>1467</v>
      </c>
      <c r="B396" s="47" t="s">
        <v>1468</v>
      </c>
      <c r="C396" s="47" t="s">
        <v>61</v>
      </c>
      <c r="D396" s="47" t="s">
        <v>1469</v>
      </c>
      <c r="E396" s="427">
        <v>6</v>
      </c>
      <c r="F396" s="427">
        <v>2026</v>
      </c>
      <c r="G396" s="47" t="s">
        <v>132</v>
      </c>
      <c r="H396" s="47" t="s">
        <v>58</v>
      </c>
      <c r="I396" s="47" t="s">
        <v>62</v>
      </c>
      <c r="J396" s="47" t="s">
        <v>98</v>
      </c>
      <c r="K396" s="47" t="s">
        <v>98</v>
      </c>
      <c r="L396" s="47" t="s">
        <v>100</v>
      </c>
      <c r="M396" s="47"/>
      <c r="N396" s="47"/>
      <c r="O396" s="369"/>
      <c r="P396" s="370"/>
      <c r="Q396" s="47" t="s">
        <v>98</v>
      </c>
      <c r="R396" s="47"/>
      <c r="S396" s="47"/>
      <c r="T396" s="47" t="s">
        <v>98</v>
      </c>
      <c r="U396" s="47" t="s">
        <v>98</v>
      </c>
      <c r="V396" s="369"/>
      <c r="W396" s="370"/>
      <c r="X396" s="47" t="s">
        <v>98</v>
      </c>
      <c r="Y396" s="47"/>
      <c r="Z396" s="47" t="s">
        <v>100</v>
      </c>
      <c r="AA396" s="47"/>
      <c r="AB396" s="47"/>
      <c r="AC396" s="369"/>
      <c r="AD396" s="370"/>
      <c r="AE396" s="47" t="s">
        <v>98</v>
      </c>
      <c r="AF396" s="47" t="s">
        <v>98</v>
      </c>
      <c r="AG396" s="47" t="s">
        <v>100</v>
      </c>
      <c r="AH396" s="47" t="s">
        <v>98</v>
      </c>
      <c r="AI396" s="47" t="s">
        <v>108</v>
      </c>
      <c r="AJ396" s="369" t="s">
        <v>98</v>
      </c>
      <c r="AK396" s="370"/>
      <c r="AL396" s="47" t="s">
        <v>108</v>
      </c>
      <c r="AM396" s="47" t="s">
        <v>100</v>
      </c>
      <c r="AN396" s="221"/>
      <c r="AO396" s="48">
        <v>36</v>
      </c>
      <c r="AP396" s="48"/>
      <c r="AQ396" s="48">
        <v>0</v>
      </c>
      <c r="AR396" s="48">
        <v>24</v>
      </c>
      <c r="AS396" s="48"/>
      <c r="AT396" s="48">
        <v>0</v>
      </c>
      <c r="AU396" s="48">
        <v>0</v>
      </c>
      <c r="AV396" s="48">
        <v>0</v>
      </c>
      <c r="AW396" s="48">
        <v>0</v>
      </c>
      <c r="AX396" s="48">
        <v>60</v>
      </c>
      <c r="AY396" s="48">
        <v>4</v>
      </c>
      <c r="AZ396" s="48">
        <v>26</v>
      </c>
      <c r="BA396" s="48">
        <v>90</v>
      </c>
      <c r="BB396" s="48">
        <v>0</v>
      </c>
      <c r="BC396" s="48">
        <v>36</v>
      </c>
      <c r="BD396" s="48">
        <v>0</v>
      </c>
      <c r="BE396" s="48">
        <v>24</v>
      </c>
      <c r="BF396" s="48">
        <v>0</v>
      </c>
      <c r="BG396" s="48">
        <v>0</v>
      </c>
      <c r="BH396" s="48">
        <v>0</v>
      </c>
      <c r="BI396" s="48">
        <v>0</v>
      </c>
      <c r="BJ396" s="48">
        <v>0</v>
      </c>
      <c r="BK396" s="48">
        <v>0</v>
      </c>
      <c r="BL396" s="48">
        <v>60</v>
      </c>
      <c r="BM396" s="48"/>
      <c r="BN396" s="48"/>
      <c r="BO396" s="48">
        <v>2</v>
      </c>
      <c r="BP396" s="48">
        <v>2</v>
      </c>
      <c r="BQ396" s="48"/>
      <c r="BR396" s="48"/>
      <c r="BS396" s="48"/>
      <c r="BT396" s="48">
        <v>0</v>
      </c>
      <c r="BU396" s="47" t="s">
        <v>1067</v>
      </c>
    </row>
    <row r="397" spans="1:73" x14ac:dyDescent="0.35">
      <c r="A397" s="47" t="s">
        <v>1470</v>
      </c>
      <c r="B397" s="47" t="s">
        <v>1471</v>
      </c>
      <c r="C397" s="47" t="s">
        <v>61</v>
      </c>
      <c r="D397" s="47" t="s">
        <v>1472</v>
      </c>
      <c r="E397" s="427">
        <v>6</v>
      </c>
      <c r="F397" s="427">
        <v>2026</v>
      </c>
      <c r="G397" s="47" t="s">
        <v>132</v>
      </c>
      <c r="H397" s="47" t="s">
        <v>58</v>
      </c>
      <c r="I397" s="47" t="s">
        <v>62</v>
      </c>
      <c r="J397" s="47"/>
      <c r="K397" s="47" t="s">
        <v>98</v>
      </c>
      <c r="L397" s="47" t="s">
        <v>98</v>
      </c>
      <c r="M397" s="47" t="s">
        <v>98</v>
      </c>
      <c r="N397" s="47"/>
      <c r="O397" s="369" t="s">
        <v>108</v>
      </c>
      <c r="P397" s="370"/>
      <c r="Q397" s="47" t="s">
        <v>98</v>
      </c>
      <c r="R397" s="47"/>
      <c r="S397" s="47" t="s">
        <v>98</v>
      </c>
      <c r="T397" s="47"/>
      <c r="U397" s="47"/>
      <c r="V397" s="369" t="s">
        <v>98</v>
      </c>
      <c r="W397" s="370"/>
      <c r="X397" s="47" t="s">
        <v>98</v>
      </c>
      <c r="Y397" s="47" t="s">
        <v>98</v>
      </c>
      <c r="Z397" s="47" t="s">
        <v>98</v>
      </c>
      <c r="AA397" s="47" t="s">
        <v>98</v>
      </c>
      <c r="AB397" s="47"/>
      <c r="AC397" s="369" t="s">
        <v>100</v>
      </c>
      <c r="AD397" s="370"/>
      <c r="AE397" s="47" t="s">
        <v>98</v>
      </c>
      <c r="AF397" s="47" t="s">
        <v>98</v>
      </c>
      <c r="AG397" s="47" t="s">
        <v>98</v>
      </c>
      <c r="AH397" s="47" t="s">
        <v>108</v>
      </c>
      <c r="AI397" s="47" t="s">
        <v>100</v>
      </c>
      <c r="AJ397" s="369" t="s">
        <v>98</v>
      </c>
      <c r="AK397" s="370"/>
      <c r="AL397" s="47" t="s">
        <v>108</v>
      </c>
      <c r="AM397" s="47" t="s">
        <v>100</v>
      </c>
      <c r="AN397" s="221"/>
      <c r="AO397" s="48">
        <v>40</v>
      </c>
      <c r="AP397" s="48"/>
      <c r="AQ397" s="48">
        <v>0</v>
      </c>
      <c r="AR397" s="48">
        <v>20</v>
      </c>
      <c r="AS397" s="48"/>
      <c r="AT397" s="48">
        <v>16</v>
      </c>
      <c r="AU397" s="48">
        <v>0</v>
      </c>
      <c r="AV397" s="48">
        <v>0</v>
      </c>
      <c r="AW397" s="48">
        <v>0</v>
      </c>
      <c r="AX397" s="48">
        <v>76</v>
      </c>
      <c r="AY397" s="48">
        <v>4</v>
      </c>
      <c r="AZ397" s="48">
        <v>52</v>
      </c>
      <c r="BA397" s="48">
        <v>132</v>
      </c>
      <c r="BB397" s="48">
        <v>0</v>
      </c>
      <c r="BC397" s="48">
        <v>40</v>
      </c>
      <c r="BD397" s="48">
        <v>0</v>
      </c>
      <c r="BE397" s="48">
        <v>20</v>
      </c>
      <c r="BF397" s="48">
        <v>0</v>
      </c>
      <c r="BG397" s="48">
        <v>0</v>
      </c>
      <c r="BH397" s="48">
        <v>16</v>
      </c>
      <c r="BI397" s="48">
        <v>0</v>
      </c>
      <c r="BJ397" s="48">
        <v>0</v>
      </c>
      <c r="BK397" s="48">
        <v>0</v>
      </c>
      <c r="BL397" s="48">
        <v>76</v>
      </c>
      <c r="BM397" s="48"/>
      <c r="BN397" s="48"/>
      <c r="BO397" s="48">
        <v>5</v>
      </c>
      <c r="BP397" s="48">
        <v>3</v>
      </c>
      <c r="BQ397" s="48"/>
      <c r="BR397" s="48"/>
      <c r="BS397" s="48"/>
      <c r="BT397" s="48">
        <v>0</v>
      </c>
      <c r="BU397" s="47" t="s">
        <v>319</v>
      </c>
    </row>
    <row r="398" spans="1:73" x14ac:dyDescent="0.35">
      <c r="A398" s="47" t="s">
        <v>1473</v>
      </c>
      <c r="B398" s="47" t="s">
        <v>1474</v>
      </c>
      <c r="C398" s="47" t="s">
        <v>61</v>
      </c>
      <c r="D398" s="47" t="s">
        <v>1475</v>
      </c>
      <c r="E398" s="427">
        <v>6</v>
      </c>
      <c r="F398" s="427">
        <v>2026</v>
      </c>
      <c r="G398" s="47" t="s">
        <v>132</v>
      </c>
      <c r="H398" s="47" t="s">
        <v>58</v>
      </c>
      <c r="I398" s="47" t="s">
        <v>62</v>
      </c>
      <c r="J398" s="47"/>
      <c r="K398" s="47" t="s">
        <v>100</v>
      </c>
      <c r="L398" s="47"/>
      <c r="M398" s="47"/>
      <c r="N398" s="47" t="s">
        <v>98</v>
      </c>
      <c r="O398" s="369"/>
      <c r="P398" s="370"/>
      <c r="Q398" s="47"/>
      <c r="R398" s="47"/>
      <c r="S398" s="47" t="s">
        <v>100</v>
      </c>
      <c r="T398" s="47"/>
      <c r="U398" s="47" t="s">
        <v>98</v>
      </c>
      <c r="V398" s="369"/>
      <c r="W398" s="370"/>
      <c r="X398" s="47"/>
      <c r="Y398" s="47"/>
      <c r="Z398" s="47"/>
      <c r="AA398" s="47" t="s">
        <v>100</v>
      </c>
      <c r="AB398" s="47" t="s">
        <v>98</v>
      </c>
      <c r="AC398" s="369" t="s">
        <v>108</v>
      </c>
      <c r="AD398" s="370"/>
      <c r="AE398" s="47"/>
      <c r="AF398" s="47" t="s">
        <v>98</v>
      </c>
      <c r="AG398" s="47" t="s">
        <v>98</v>
      </c>
      <c r="AH398" s="47" t="s">
        <v>98</v>
      </c>
      <c r="AI398" s="47" t="s">
        <v>98</v>
      </c>
      <c r="AJ398" s="369" t="s">
        <v>100</v>
      </c>
      <c r="AK398" s="370"/>
      <c r="AL398" s="47" t="s">
        <v>98</v>
      </c>
      <c r="AM398" s="47" t="s">
        <v>98</v>
      </c>
      <c r="AN398" s="221"/>
      <c r="AO398" s="48">
        <v>34</v>
      </c>
      <c r="AP398" s="48"/>
      <c r="AQ398" s="48">
        <v>0</v>
      </c>
      <c r="AR398" s="48">
        <v>12</v>
      </c>
      <c r="AS398" s="48"/>
      <c r="AT398" s="48">
        <v>0</v>
      </c>
      <c r="AU398" s="48">
        <v>0</v>
      </c>
      <c r="AV398" s="48">
        <v>0</v>
      </c>
      <c r="AW398" s="48">
        <v>0</v>
      </c>
      <c r="AX398" s="48">
        <v>46</v>
      </c>
      <c r="AY398" s="48">
        <v>6</v>
      </c>
      <c r="AZ398" s="48">
        <v>22</v>
      </c>
      <c r="BA398" s="48">
        <v>74</v>
      </c>
      <c r="BB398" s="48">
        <v>0</v>
      </c>
      <c r="BC398" s="48">
        <v>34</v>
      </c>
      <c r="BD398" s="48">
        <v>0</v>
      </c>
      <c r="BE398" s="48">
        <v>12</v>
      </c>
      <c r="BF398" s="48">
        <v>0</v>
      </c>
      <c r="BG398" s="48">
        <v>0</v>
      </c>
      <c r="BH398" s="48">
        <v>0</v>
      </c>
      <c r="BI398" s="48">
        <v>0</v>
      </c>
      <c r="BJ398" s="48">
        <v>0</v>
      </c>
      <c r="BK398" s="48">
        <v>0</v>
      </c>
      <c r="BL398" s="48">
        <v>46</v>
      </c>
      <c r="BM398" s="48"/>
      <c r="BN398" s="48"/>
      <c r="BO398" s="48">
        <v>1</v>
      </c>
      <c r="BP398" s="48">
        <v>1</v>
      </c>
      <c r="BQ398" s="48"/>
      <c r="BR398" s="48"/>
      <c r="BS398" s="48"/>
      <c r="BT398" s="48">
        <v>0</v>
      </c>
      <c r="BU398" s="47" t="s">
        <v>870</v>
      </c>
    </row>
    <row r="399" spans="1:73" x14ac:dyDescent="0.35">
      <c r="A399" s="47" t="s">
        <v>1208</v>
      </c>
      <c r="B399" s="47" t="s">
        <v>1209</v>
      </c>
      <c r="C399" s="47" t="s">
        <v>61</v>
      </c>
      <c r="D399" s="47" t="s">
        <v>1210</v>
      </c>
      <c r="E399" s="427">
        <v>6</v>
      </c>
      <c r="F399" s="427">
        <v>2026</v>
      </c>
      <c r="G399" s="47" t="s">
        <v>132</v>
      </c>
      <c r="H399" s="47" t="s">
        <v>58</v>
      </c>
      <c r="I399" s="47" t="s">
        <v>62</v>
      </c>
      <c r="J399" s="47"/>
      <c r="K399" s="47" t="s">
        <v>98</v>
      </c>
      <c r="L399" s="47"/>
      <c r="M399" s="47" t="s">
        <v>98</v>
      </c>
      <c r="N399" s="47"/>
      <c r="O399" s="369"/>
      <c r="P399" s="370"/>
      <c r="Q399" s="47"/>
      <c r="R399" s="47" t="s">
        <v>98</v>
      </c>
      <c r="S399" s="47" t="s">
        <v>104</v>
      </c>
      <c r="T399" s="47" t="s">
        <v>98</v>
      </c>
      <c r="U399" s="47" t="s">
        <v>98</v>
      </c>
      <c r="V399" s="369" t="s">
        <v>98</v>
      </c>
      <c r="W399" s="370"/>
      <c r="X399" s="47" t="s">
        <v>98</v>
      </c>
      <c r="Y399" s="47" t="s">
        <v>98</v>
      </c>
      <c r="Z399" s="47" t="s">
        <v>98</v>
      </c>
      <c r="AA399" s="47" t="s">
        <v>98</v>
      </c>
      <c r="AB399" s="47"/>
      <c r="AC399" s="369" t="s">
        <v>100</v>
      </c>
      <c r="AD399" s="370"/>
      <c r="AE399" s="47" t="s">
        <v>98</v>
      </c>
      <c r="AF399" s="47" t="s">
        <v>98</v>
      </c>
      <c r="AG399" s="47" t="s">
        <v>98</v>
      </c>
      <c r="AH399" s="47" t="s">
        <v>98</v>
      </c>
      <c r="AI399" s="47" t="s">
        <v>100</v>
      </c>
      <c r="AJ399" s="369"/>
      <c r="AK399" s="370"/>
      <c r="AL399" s="47" t="s">
        <v>98</v>
      </c>
      <c r="AM399" s="47" t="s">
        <v>100</v>
      </c>
      <c r="AN399" s="221"/>
      <c r="AO399" s="48">
        <v>42</v>
      </c>
      <c r="AP399" s="48"/>
      <c r="AQ399" s="48">
        <v>0</v>
      </c>
      <c r="AR399" s="48">
        <v>8</v>
      </c>
      <c r="AS399" s="48"/>
      <c r="AT399" s="48">
        <v>0</v>
      </c>
      <c r="AU399" s="48">
        <v>0</v>
      </c>
      <c r="AV399" s="48">
        <v>0</v>
      </c>
      <c r="AW399" s="48">
        <v>0</v>
      </c>
      <c r="AX399" s="48">
        <v>50</v>
      </c>
      <c r="AY399" s="48">
        <v>22</v>
      </c>
      <c r="AZ399" s="430">
        <v>48.5</v>
      </c>
      <c r="BA399" s="430">
        <v>120.5</v>
      </c>
      <c r="BB399" s="48">
        <v>0</v>
      </c>
      <c r="BC399" s="48">
        <v>42</v>
      </c>
      <c r="BD399" s="48">
        <v>0</v>
      </c>
      <c r="BE399" s="48">
        <v>8</v>
      </c>
      <c r="BF399" s="48">
        <v>0</v>
      </c>
      <c r="BG399" s="48">
        <v>0</v>
      </c>
      <c r="BH399" s="48">
        <v>0</v>
      </c>
      <c r="BI399" s="48">
        <v>0</v>
      </c>
      <c r="BJ399" s="48">
        <v>0</v>
      </c>
      <c r="BK399" s="48">
        <v>0</v>
      </c>
      <c r="BL399" s="48">
        <v>50</v>
      </c>
      <c r="BM399" s="48"/>
      <c r="BN399" s="48"/>
      <c r="BO399" s="48">
        <v>1</v>
      </c>
      <c r="BP399" s="48">
        <v>1</v>
      </c>
      <c r="BQ399" s="48"/>
      <c r="BR399" s="48"/>
      <c r="BS399" s="48"/>
      <c r="BT399" s="48">
        <v>0</v>
      </c>
      <c r="BU399" s="47" t="s">
        <v>1068</v>
      </c>
    </row>
    <row r="400" spans="1:73" x14ac:dyDescent="0.35">
      <c r="A400" s="47" t="s">
        <v>1211</v>
      </c>
      <c r="B400" s="47" t="s">
        <v>1212</v>
      </c>
      <c r="C400" s="47" t="s">
        <v>61</v>
      </c>
      <c r="D400" s="47" t="s">
        <v>1213</v>
      </c>
      <c r="E400" s="427">
        <v>6</v>
      </c>
      <c r="F400" s="427">
        <v>2026</v>
      </c>
      <c r="G400" s="47" t="s">
        <v>132</v>
      </c>
      <c r="H400" s="47" t="s">
        <v>58</v>
      </c>
      <c r="I400" s="47" t="s">
        <v>62</v>
      </c>
      <c r="J400" s="47"/>
      <c r="K400" s="47" t="s">
        <v>98</v>
      </c>
      <c r="L400" s="47" t="s">
        <v>98</v>
      </c>
      <c r="M400" s="47" t="s">
        <v>98</v>
      </c>
      <c r="N400" s="47"/>
      <c r="O400" s="369"/>
      <c r="P400" s="370"/>
      <c r="Q400" s="47"/>
      <c r="R400" s="47" t="s">
        <v>98</v>
      </c>
      <c r="S400" s="47" t="s">
        <v>98</v>
      </c>
      <c r="T400" s="47"/>
      <c r="U400" s="47" t="s">
        <v>98</v>
      </c>
      <c r="V400" s="369"/>
      <c r="W400" s="370"/>
      <c r="X400" s="47"/>
      <c r="Y400" s="47"/>
      <c r="Z400" s="47"/>
      <c r="AA400" s="47"/>
      <c r="AB400" s="47" t="s">
        <v>98</v>
      </c>
      <c r="AC400" s="369"/>
      <c r="AD400" s="370"/>
      <c r="AE400" s="47"/>
      <c r="AF400" s="47"/>
      <c r="AG400" s="47"/>
      <c r="AH400" s="47"/>
      <c r="AI400" s="47" t="s">
        <v>98</v>
      </c>
      <c r="AJ400" s="369" t="s">
        <v>108</v>
      </c>
      <c r="AK400" s="370"/>
      <c r="AL400" s="47" t="s">
        <v>98</v>
      </c>
      <c r="AM400" s="47" t="s">
        <v>98</v>
      </c>
      <c r="AN400" s="221"/>
      <c r="AO400" s="48">
        <v>20</v>
      </c>
      <c r="AP400" s="48"/>
      <c r="AQ400" s="48">
        <v>0</v>
      </c>
      <c r="AR400" s="48">
        <v>12</v>
      </c>
      <c r="AS400" s="48"/>
      <c r="AT400" s="48">
        <v>0</v>
      </c>
      <c r="AU400" s="48">
        <v>0</v>
      </c>
      <c r="AV400" s="48">
        <v>0</v>
      </c>
      <c r="AW400" s="48">
        <v>0</v>
      </c>
      <c r="AX400" s="48">
        <v>32</v>
      </c>
      <c r="AY400" s="48">
        <v>28</v>
      </c>
      <c r="AZ400" s="48">
        <v>24</v>
      </c>
      <c r="BA400" s="48">
        <v>84</v>
      </c>
      <c r="BB400" s="48">
        <v>0</v>
      </c>
      <c r="BC400" s="48">
        <v>20</v>
      </c>
      <c r="BD400" s="48">
        <v>0</v>
      </c>
      <c r="BE400" s="48">
        <v>12</v>
      </c>
      <c r="BF400" s="48">
        <v>0</v>
      </c>
      <c r="BG400" s="48">
        <v>0</v>
      </c>
      <c r="BH400" s="48">
        <v>0</v>
      </c>
      <c r="BI400" s="48">
        <v>0</v>
      </c>
      <c r="BJ400" s="48">
        <v>0</v>
      </c>
      <c r="BK400" s="48">
        <v>0</v>
      </c>
      <c r="BL400" s="48">
        <v>32</v>
      </c>
      <c r="BM400" s="48"/>
      <c r="BN400" s="48"/>
      <c r="BO400" s="48">
        <v>1</v>
      </c>
      <c r="BP400" s="48">
        <v>1</v>
      </c>
      <c r="BQ400" s="48"/>
      <c r="BR400" s="48"/>
      <c r="BS400" s="48"/>
      <c r="BT400" s="48">
        <v>0</v>
      </c>
      <c r="BU400" s="47" t="s">
        <v>1068</v>
      </c>
    </row>
    <row r="401" spans="1:73" x14ac:dyDescent="0.35">
      <c r="A401" s="47" t="s">
        <v>707</v>
      </c>
      <c r="B401" s="47" t="s">
        <v>708</v>
      </c>
      <c r="C401" s="47" t="s">
        <v>61</v>
      </c>
      <c r="D401" s="47" t="s">
        <v>709</v>
      </c>
      <c r="E401" s="427">
        <v>6</v>
      </c>
      <c r="F401" s="427">
        <v>2026</v>
      </c>
      <c r="G401" s="47" t="s">
        <v>132</v>
      </c>
      <c r="H401" s="47" t="s">
        <v>58</v>
      </c>
      <c r="I401" s="47" t="s">
        <v>62</v>
      </c>
      <c r="J401" s="47"/>
      <c r="K401" s="47" t="s">
        <v>98</v>
      </c>
      <c r="L401" s="47" t="s">
        <v>98</v>
      </c>
      <c r="M401" s="47" t="s">
        <v>98</v>
      </c>
      <c r="N401" s="47"/>
      <c r="O401" s="369" t="s">
        <v>98</v>
      </c>
      <c r="P401" s="370"/>
      <c r="Q401" s="47" t="s">
        <v>98</v>
      </c>
      <c r="R401" s="47"/>
      <c r="S401" s="47" t="s">
        <v>98</v>
      </c>
      <c r="T401" s="47"/>
      <c r="U401" s="47" t="s">
        <v>100</v>
      </c>
      <c r="V401" s="369"/>
      <c r="W401" s="370"/>
      <c r="X401" s="47"/>
      <c r="Y401" s="47"/>
      <c r="Z401" s="47"/>
      <c r="AA401" s="47"/>
      <c r="AB401" s="47" t="s">
        <v>98</v>
      </c>
      <c r="AC401" s="369"/>
      <c r="AD401" s="370"/>
      <c r="AE401" s="47" t="s">
        <v>98</v>
      </c>
      <c r="AF401" s="47"/>
      <c r="AG401" s="47" t="s">
        <v>98</v>
      </c>
      <c r="AH401" s="47" t="s">
        <v>98</v>
      </c>
      <c r="AI401" s="47"/>
      <c r="AJ401" s="369"/>
      <c r="AK401" s="370" t="s">
        <v>106</v>
      </c>
      <c r="AL401" s="47"/>
      <c r="AM401" s="47"/>
      <c r="AN401" s="221"/>
      <c r="AO401" s="48">
        <v>24</v>
      </c>
      <c r="AP401" s="48"/>
      <c r="AQ401" s="48">
        <v>0</v>
      </c>
      <c r="AR401" s="48">
        <v>10</v>
      </c>
      <c r="AS401" s="48"/>
      <c r="AT401" s="48">
        <v>0</v>
      </c>
      <c r="AU401" s="48">
        <v>0</v>
      </c>
      <c r="AV401" s="48">
        <v>0</v>
      </c>
      <c r="AW401" s="48">
        <v>0</v>
      </c>
      <c r="AX401" s="48">
        <v>34</v>
      </c>
      <c r="AY401" s="48">
        <v>24</v>
      </c>
      <c r="AZ401" s="48">
        <v>10</v>
      </c>
      <c r="BA401" s="48">
        <v>68</v>
      </c>
      <c r="BB401" s="48">
        <v>0</v>
      </c>
      <c r="BC401" s="48">
        <v>24</v>
      </c>
      <c r="BD401" s="48">
        <v>0</v>
      </c>
      <c r="BE401" s="48">
        <v>10</v>
      </c>
      <c r="BF401" s="48">
        <v>0</v>
      </c>
      <c r="BG401" s="48">
        <v>0</v>
      </c>
      <c r="BH401" s="48">
        <v>0</v>
      </c>
      <c r="BI401" s="48">
        <v>0</v>
      </c>
      <c r="BJ401" s="48">
        <v>0</v>
      </c>
      <c r="BK401" s="48">
        <v>0</v>
      </c>
      <c r="BL401" s="48">
        <v>34</v>
      </c>
      <c r="BM401" s="48"/>
      <c r="BN401" s="48"/>
      <c r="BO401" s="48">
        <v>1</v>
      </c>
      <c r="BP401" s="48">
        <v>1</v>
      </c>
      <c r="BQ401" s="48"/>
      <c r="BR401" s="48"/>
      <c r="BS401" s="48"/>
      <c r="BT401" s="48">
        <v>0</v>
      </c>
      <c r="BU401" s="47" t="s">
        <v>1068</v>
      </c>
    </row>
    <row r="402" spans="1:73" x14ac:dyDescent="0.35">
      <c r="A402" s="47" t="s">
        <v>1228</v>
      </c>
      <c r="B402" s="47" t="s">
        <v>1229</v>
      </c>
      <c r="C402" s="47" t="s">
        <v>61</v>
      </c>
      <c r="D402" s="47" t="s">
        <v>1230</v>
      </c>
      <c r="E402" s="427">
        <v>6</v>
      </c>
      <c r="F402" s="427">
        <v>2026</v>
      </c>
      <c r="G402" s="47" t="s">
        <v>132</v>
      </c>
      <c r="H402" s="47" t="s">
        <v>58</v>
      </c>
      <c r="I402" s="47" t="s">
        <v>62</v>
      </c>
      <c r="J402" s="47"/>
      <c r="K402" s="47" t="s">
        <v>98</v>
      </c>
      <c r="L402" s="47"/>
      <c r="M402" s="47" t="s">
        <v>98</v>
      </c>
      <c r="N402" s="47"/>
      <c r="O402" s="369"/>
      <c r="P402" s="370"/>
      <c r="Q402" s="47"/>
      <c r="R402" s="47"/>
      <c r="S402" s="47"/>
      <c r="T402" s="47"/>
      <c r="U402" s="47"/>
      <c r="V402" s="369"/>
      <c r="W402" s="370"/>
      <c r="X402" s="47"/>
      <c r="Y402" s="47"/>
      <c r="Z402" s="47"/>
      <c r="AA402" s="47"/>
      <c r="AB402" s="47"/>
      <c r="AC402" s="369"/>
      <c r="AD402" s="370"/>
      <c r="AE402" s="47"/>
      <c r="AF402" s="47"/>
      <c r="AG402" s="47"/>
      <c r="AH402" s="47"/>
      <c r="AI402" s="47"/>
      <c r="AJ402" s="369"/>
      <c r="AK402" s="370"/>
      <c r="AL402" s="47"/>
      <c r="AM402" s="47"/>
      <c r="AN402" s="221"/>
      <c r="AO402" s="48">
        <v>4</v>
      </c>
      <c r="AP402" s="48"/>
      <c r="AQ402" s="48">
        <v>0</v>
      </c>
      <c r="AR402" s="48">
        <v>0</v>
      </c>
      <c r="AS402" s="48"/>
      <c r="AT402" s="48">
        <v>0</v>
      </c>
      <c r="AU402" s="48">
        <v>0</v>
      </c>
      <c r="AV402" s="48">
        <v>0</v>
      </c>
      <c r="AW402" s="48">
        <v>0</v>
      </c>
      <c r="AX402" s="48">
        <v>4</v>
      </c>
      <c r="AY402" s="48">
        <v>22</v>
      </c>
      <c r="AZ402" s="48">
        <v>34</v>
      </c>
      <c r="BA402" s="48">
        <v>60</v>
      </c>
      <c r="BB402" s="48">
        <v>0</v>
      </c>
      <c r="BC402" s="48">
        <v>4</v>
      </c>
      <c r="BD402" s="48">
        <v>0</v>
      </c>
      <c r="BE402" s="48">
        <v>0</v>
      </c>
      <c r="BF402" s="48">
        <v>0</v>
      </c>
      <c r="BG402" s="48">
        <v>0</v>
      </c>
      <c r="BH402" s="48">
        <v>0</v>
      </c>
      <c r="BI402" s="48">
        <v>0</v>
      </c>
      <c r="BJ402" s="48">
        <v>0</v>
      </c>
      <c r="BK402" s="48">
        <v>0</v>
      </c>
      <c r="BL402" s="48">
        <v>4</v>
      </c>
      <c r="BM402" s="48"/>
      <c r="BN402" s="48"/>
      <c r="BO402" s="48"/>
      <c r="BP402" s="48"/>
      <c r="BQ402" s="48"/>
      <c r="BR402" s="48"/>
      <c r="BS402" s="48"/>
      <c r="BT402" s="48">
        <v>0</v>
      </c>
      <c r="BU402" s="47" t="s">
        <v>1068</v>
      </c>
    </row>
    <row r="403" spans="1:73" x14ac:dyDescent="0.35">
      <c r="A403" s="47" t="s">
        <v>583</v>
      </c>
      <c r="B403" s="47" t="s">
        <v>584</v>
      </c>
      <c r="C403" s="47" t="s">
        <v>801</v>
      </c>
      <c r="D403" s="47" t="s">
        <v>585</v>
      </c>
      <c r="E403" s="427">
        <v>6</v>
      </c>
      <c r="F403" s="427">
        <v>2026</v>
      </c>
      <c r="G403" s="47" t="s">
        <v>132</v>
      </c>
      <c r="H403" s="47" t="s">
        <v>58</v>
      </c>
      <c r="I403" s="47" t="s">
        <v>1778</v>
      </c>
      <c r="J403" s="47" t="s">
        <v>98</v>
      </c>
      <c r="K403" s="47" t="s">
        <v>98</v>
      </c>
      <c r="L403" s="47" t="s">
        <v>98</v>
      </c>
      <c r="M403" s="47" t="s">
        <v>98</v>
      </c>
      <c r="N403" s="47" t="s">
        <v>100</v>
      </c>
      <c r="O403" s="369"/>
      <c r="P403" s="370"/>
      <c r="Q403" s="47" t="s">
        <v>98</v>
      </c>
      <c r="R403" s="47" t="s">
        <v>98</v>
      </c>
      <c r="S403" s="47" t="s">
        <v>98</v>
      </c>
      <c r="T403" s="47" t="s">
        <v>98</v>
      </c>
      <c r="U403" s="47" t="s">
        <v>100</v>
      </c>
      <c r="V403" s="369"/>
      <c r="W403" s="370"/>
      <c r="X403" s="47" t="s">
        <v>98</v>
      </c>
      <c r="Y403" s="47" t="s">
        <v>98</v>
      </c>
      <c r="Z403" s="47"/>
      <c r="AA403" s="47" t="s">
        <v>98</v>
      </c>
      <c r="AB403" s="47" t="s">
        <v>100</v>
      </c>
      <c r="AC403" s="369"/>
      <c r="AD403" s="370"/>
      <c r="AE403" s="47" t="s">
        <v>98</v>
      </c>
      <c r="AF403" s="47"/>
      <c r="AG403" s="47"/>
      <c r="AH403" s="47"/>
      <c r="AI403" s="47"/>
      <c r="AJ403" s="369"/>
      <c r="AK403" s="370"/>
      <c r="AL403" s="47" t="s">
        <v>98</v>
      </c>
      <c r="AM403" s="47"/>
      <c r="AN403" s="221"/>
      <c r="AO403" s="48">
        <v>38</v>
      </c>
      <c r="AP403" s="48"/>
      <c r="AQ403" s="48">
        <v>0</v>
      </c>
      <c r="AR403" s="48">
        <v>0</v>
      </c>
      <c r="AS403" s="48"/>
      <c r="AT403" s="48">
        <v>0</v>
      </c>
      <c r="AU403" s="48">
        <v>0</v>
      </c>
      <c r="AV403" s="48">
        <v>0</v>
      </c>
      <c r="AW403" s="48">
        <v>0</v>
      </c>
      <c r="AX403" s="48">
        <v>38</v>
      </c>
      <c r="AY403" s="48">
        <v>36</v>
      </c>
      <c r="AZ403" s="48">
        <v>36</v>
      </c>
      <c r="BA403" s="48">
        <v>110</v>
      </c>
      <c r="BB403" s="48">
        <v>0</v>
      </c>
      <c r="BC403" s="48">
        <v>38</v>
      </c>
      <c r="BD403" s="48">
        <v>0</v>
      </c>
      <c r="BE403" s="48">
        <v>0</v>
      </c>
      <c r="BF403" s="48">
        <v>0</v>
      </c>
      <c r="BG403" s="48">
        <v>0</v>
      </c>
      <c r="BH403" s="48">
        <v>0</v>
      </c>
      <c r="BI403" s="48">
        <v>0</v>
      </c>
      <c r="BJ403" s="48">
        <v>0</v>
      </c>
      <c r="BK403" s="48">
        <v>0</v>
      </c>
      <c r="BL403" s="48">
        <v>38</v>
      </c>
      <c r="BM403" s="48"/>
      <c r="BN403" s="48"/>
      <c r="BO403" s="48"/>
      <c r="BP403" s="48"/>
      <c r="BQ403" s="48"/>
      <c r="BR403" s="48"/>
      <c r="BS403" s="48"/>
      <c r="BT403" s="48">
        <v>0</v>
      </c>
      <c r="BU403" s="47" t="s">
        <v>1067</v>
      </c>
    </row>
    <row r="404" spans="1:73" x14ac:dyDescent="0.35">
      <c r="A404" s="47" t="s">
        <v>833</v>
      </c>
      <c r="B404" s="47" t="s">
        <v>834</v>
      </c>
      <c r="C404" s="47" t="s">
        <v>801</v>
      </c>
      <c r="D404" s="47" t="s">
        <v>835</v>
      </c>
      <c r="E404" s="427">
        <v>6</v>
      </c>
      <c r="F404" s="427">
        <v>2026</v>
      </c>
      <c r="G404" s="47" t="s">
        <v>132</v>
      </c>
      <c r="H404" s="47" t="s">
        <v>58</v>
      </c>
      <c r="I404" s="47" t="s">
        <v>1778</v>
      </c>
      <c r="J404" s="47" t="s">
        <v>98</v>
      </c>
      <c r="K404" s="47" t="s">
        <v>98</v>
      </c>
      <c r="L404" s="47" t="s">
        <v>98</v>
      </c>
      <c r="M404" s="47" t="s">
        <v>98</v>
      </c>
      <c r="N404" s="47" t="s">
        <v>100</v>
      </c>
      <c r="O404" s="369"/>
      <c r="P404" s="370"/>
      <c r="Q404" s="47" t="s">
        <v>98</v>
      </c>
      <c r="R404" s="47" t="s">
        <v>98</v>
      </c>
      <c r="S404" s="47" t="s">
        <v>98</v>
      </c>
      <c r="T404" s="47" t="s">
        <v>98</v>
      </c>
      <c r="U404" s="47" t="s">
        <v>100</v>
      </c>
      <c r="V404" s="369"/>
      <c r="W404" s="370"/>
      <c r="X404" s="47" t="s">
        <v>98</v>
      </c>
      <c r="Y404" s="47" t="s">
        <v>98</v>
      </c>
      <c r="Z404" s="47" t="s">
        <v>98</v>
      </c>
      <c r="AA404" s="47" t="s">
        <v>98</v>
      </c>
      <c r="AB404" s="47" t="s">
        <v>100</v>
      </c>
      <c r="AC404" s="369"/>
      <c r="AD404" s="370"/>
      <c r="AE404" s="47" t="s">
        <v>98</v>
      </c>
      <c r="AF404" s="47"/>
      <c r="AG404" s="47"/>
      <c r="AH404" s="47"/>
      <c r="AI404" s="47"/>
      <c r="AJ404" s="369"/>
      <c r="AK404" s="370"/>
      <c r="AL404" s="47" t="s">
        <v>98</v>
      </c>
      <c r="AM404" s="47"/>
      <c r="AN404" s="221"/>
      <c r="AO404" s="48">
        <v>40</v>
      </c>
      <c r="AP404" s="48"/>
      <c r="AQ404" s="48">
        <v>0</v>
      </c>
      <c r="AR404" s="48">
        <v>0</v>
      </c>
      <c r="AS404" s="48"/>
      <c r="AT404" s="48">
        <v>0</v>
      </c>
      <c r="AU404" s="48">
        <v>0</v>
      </c>
      <c r="AV404" s="48">
        <v>0</v>
      </c>
      <c r="AW404" s="48">
        <v>0</v>
      </c>
      <c r="AX404" s="48">
        <v>40</v>
      </c>
      <c r="AY404" s="48">
        <v>42</v>
      </c>
      <c r="AZ404" s="48">
        <v>36</v>
      </c>
      <c r="BA404" s="48">
        <v>118</v>
      </c>
      <c r="BB404" s="48">
        <v>0</v>
      </c>
      <c r="BC404" s="48">
        <v>40</v>
      </c>
      <c r="BD404" s="48">
        <v>0</v>
      </c>
      <c r="BE404" s="48">
        <v>0</v>
      </c>
      <c r="BF404" s="48">
        <v>0</v>
      </c>
      <c r="BG404" s="48">
        <v>0</v>
      </c>
      <c r="BH404" s="48">
        <v>0</v>
      </c>
      <c r="BI404" s="48">
        <v>0</v>
      </c>
      <c r="BJ404" s="48">
        <v>0</v>
      </c>
      <c r="BK404" s="48">
        <v>0</v>
      </c>
      <c r="BL404" s="48">
        <v>40</v>
      </c>
      <c r="BM404" s="48"/>
      <c r="BN404" s="48"/>
      <c r="BO404" s="48"/>
      <c r="BP404" s="48"/>
      <c r="BQ404" s="48"/>
      <c r="BR404" s="48"/>
      <c r="BS404" s="48"/>
      <c r="BT404" s="48">
        <v>0</v>
      </c>
      <c r="BU404" s="47" t="s">
        <v>1067</v>
      </c>
    </row>
    <row r="405" spans="1:73" x14ac:dyDescent="0.35">
      <c r="A405" s="47" t="s">
        <v>889</v>
      </c>
      <c r="B405" s="47" t="s">
        <v>890</v>
      </c>
      <c r="C405" s="47" t="s">
        <v>801</v>
      </c>
      <c r="D405" s="47" t="s">
        <v>891</v>
      </c>
      <c r="E405" s="427">
        <v>6</v>
      </c>
      <c r="F405" s="427">
        <v>2026</v>
      </c>
      <c r="G405" s="47" t="s">
        <v>132</v>
      </c>
      <c r="H405" s="47" t="s">
        <v>58</v>
      </c>
      <c r="I405" s="47" t="s">
        <v>1778</v>
      </c>
      <c r="J405" s="47"/>
      <c r="K405" s="47"/>
      <c r="L405" s="47"/>
      <c r="M405" s="47"/>
      <c r="N405" s="47"/>
      <c r="O405" s="369" t="s">
        <v>104</v>
      </c>
      <c r="P405" s="370"/>
      <c r="Q405" s="47"/>
      <c r="R405" s="47"/>
      <c r="S405" s="47"/>
      <c r="T405" s="47"/>
      <c r="U405" s="47"/>
      <c r="V405" s="369" t="s">
        <v>104</v>
      </c>
      <c r="W405" s="370"/>
      <c r="X405" s="47"/>
      <c r="Y405" s="47"/>
      <c r="Z405" s="47"/>
      <c r="AA405" s="47"/>
      <c r="AB405" s="47"/>
      <c r="AC405" s="369" t="s">
        <v>104</v>
      </c>
      <c r="AD405" s="370" t="s">
        <v>104</v>
      </c>
      <c r="AE405" s="47"/>
      <c r="AF405" s="47"/>
      <c r="AG405" s="47"/>
      <c r="AH405" s="47"/>
      <c r="AI405" s="47"/>
      <c r="AJ405" s="369"/>
      <c r="AK405" s="370"/>
      <c r="AL405" s="47"/>
      <c r="AM405" s="47"/>
      <c r="AN405" s="221"/>
      <c r="AO405" s="48">
        <v>0</v>
      </c>
      <c r="AP405" s="48"/>
      <c r="AQ405" s="48">
        <v>0</v>
      </c>
      <c r="AR405" s="48">
        <v>32</v>
      </c>
      <c r="AS405" s="48"/>
      <c r="AT405" s="48">
        <v>0</v>
      </c>
      <c r="AU405" s="48">
        <v>0</v>
      </c>
      <c r="AV405" s="48">
        <v>0</v>
      </c>
      <c r="AW405" s="48">
        <v>0</v>
      </c>
      <c r="AX405" s="48">
        <v>32</v>
      </c>
      <c r="AY405" s="48">
        <v>22</v>
      </c>
      <c r="AZ405" s="48">
        <v>14</v>
      </c>
      <c r="BA405" s="48">
        <v>68</v>
      </c>
      <c r="BB405" s="48">
        <v>0</v>
      </c>
      <c r="BC405" s="48">
        <v>0</v>
      </c>
      <c r="BD405" s="48">
        <v>0</v>
      </c>
      <c r="BE405" s="48">
        <v>32</v>
      </c>
      <c r="BF405" s="48">
        <v>0</v>
      </c>
      <c r="BG405" s="48">
        <v>0</v>
      </c>
      <c r="BH405" s="48">
        <v>0</v>
      </c>
      <c r="BI405" s="48">
        <v>0</v>
      </c>
      <c r="BJ405" s="48">
        <v>0</v>
      </c>
      <c r="BK405" s="48">
        <v>0</v>
      </c>
      <c r="BL405" s="48">
        <v>32</v>
      </c>
      <c r="BM405" s="48"/>
      <c r="BN405" s="48"/>
      <c r="BO405" s="48">
        <v>4</v>
      </c>
      <c r="BP405" s="48">
        <v>4</v>
      </c>
      <c r="BQ405" s="48"/>
      <c r="BR405" s="48"/>
      <c r="BS405" s="48"/>
      <c r="BT405" s="48">
        <v>0</v>
      </c>
      <c r="BU405" s="47" t="s">
        <v>1068</v>
      </c>
    </row>
    <row r="406" spans="1:73" x14ac:dyDescent="0.35">
      <c r="A406" s="47" t="s">
        <v>541</v>
      </c>
      <c r="B406" s="47" t="s">
        <v>542</v>
      </c>
      <c r="C406" s="47" t="s">
        <v>801</v>
      </c>
      <c r="D406" s="47" t="s">
        <v>543</v>
      </c>
      <c r="E406" s="427">
        <v>6</v>
      </c>
      <c r="F406" s="427">
        <v>2026</v>
      </c>
      <c r="G406" s="47" t="s">
        <v>132</v>
      </c>
      <c r="H406" s="47" t="s">
        <v>58</v>
      </c>
      <c r="I406" s="47" t="s">
        <v>1778</v>
      </c>
      <c r="J406" s="47" t="s">
        <v>98</v>
      </c>
      <c r="K406" s="47" t="s">
        <v>98</v>
      </c>
      <c r="L406" s="47" t="s">
        <v>98</v>
      </c>
      <c r="M406" s="47" t="s">
        <v>98</v>
      </c>
      <c r="N406" s="47" t="s">
        <v>100</v>
      </c>
      <c r="O406" s="369"/>
      <c r="P406" s="370"/>
      <c r="Q406" s="47"/>
      <c r="R406" s="47" t="s">
        <v>98</v>
      </c>
      <c r="S406" s="47" t="s">
        <v>98</v>
      </c>
      <c r="T406" s="47" t="s">
        <v>98</v>
      </c>
      <c r="U406" s="47" t="s">
        <v>100</v>
      </c>
      <c r="V406" s="369"/>
      <c r="W406" s="370"/>
      <c r="X406" s="47" t="s">
        <v>98</v>
      </c>
      <c r="Y406" s="47" t="s">
        <v>98</v>
      </c>
      <c r="Z406" s="47" t="s">
        <v>98</v>
      </c>
      <c r="AA406" s="47" t="s">
        <v>98</v>
      </c>
      <c r="AB406" s="47" t="s">
        <v>100</v>
      </c>
      <c r="AC406" s="369"/>
      <c r="AD406" s="370"/>
      <c r="AE406" s="47" t="s">
        <v>98</v>
      </c>
      <c r="AF406" s="47"/>
      <c r="AG406" s="47"/>
      <c r="AH406" s="47"/>
      <c r="AI406" s="47"/>
      <c r="AJ406" s="369"/>
      <c r="AK406" s="370"/>
      <c r="AL406" s="47"/>
      <c r="AM406" s="47"/>
      <c r="AN406" s="221"/>
      <c r="AO406" s="48">
        <v>36</v>
      </c>
      <c r="AP406" s="48"/>
      <c r="AQ406" s="48">
        <v>0</v>
      </c>
      <c r="AR406" s="48">
        <v>0</v>
      </c>
      <c r="AS406" s="48"/>
      <c r="AT406" s="48">
        <v>0</v>
      </c>
      <c r="AU406" s="48">
        <v>0</v>
      </c>
      <c r="AV406" s="48">
        <v>0</v>
      </c>
      <c r="AW406" s="48">
        <v>0</v>
      </c>
      <c r="AX406" s="48">
        <v>36</v>
      </c>
      <c r="AY406" s="48">
        <v>34</v>
      </c>
      <c r="AZ406" s="48">
        <v>40</v>
      </c>
      <c r="BA406" s="48">
        <v>110</v>
      </c>
      <c r="BB406" s="48">
        <v>0</v>
      </c>
      <c r="BC406" s="48">
        <v>36</v>
      </c>
      <c r="BD406" s="48">
        <v>0</v>
      </c>
      <c r="BE406" s="48">
        <v>0</v>
      </c>
      <c r="BF406" s="48">
        <v>0</v>
      </c>
      <c r="BG406" s="48">
        <v>0</v>
      </c>
      <c r="BH406" s="48">
        <v>0</v>
      </c>
      <c r="BI406" s="48">
        <v>0</v>
      </c>
      <c r="BJ406" s="48">
        <v>0</v>
      </c>
      <c r="BK406" s="48">
        <v>0</v>
      </c>
      <c r="BL406" s="48">
        <v>36</v>
      </c>
      <c r="BM406" s="48"/>
      <c r="BN406" s="48"/>
      <c r="BO406" s="48"/>
      <c r="BP406" s="48"/>
      <c r="BQ406" s="48"/>
      <c r="BR406" s="48"/>
      <c r="BS406" s="48"/>
      <c r="BT406" s="48">
        <v>0</v>
      </c>
      <c r="BU406" s="47" t="s">
        <v>1067</v>
      </c>
    </row>
    <row r="407" spans="1:73" x14ac:dyDescent="0.35">
      <c r="A407" s="47" t="s">
        <v>544</v>
      </c>
      <c r="B407" s="47" t="s">
        <v>545</v>
      </c>
      <c r="C407" s="47" t="s">
        <v>801</v>
      </c>
      <c r="D407" s="47" t="s">
        <v>546</v>
      </c>
      <c r="E407" s="427">
        <v>6</v>
      </c>
      <c r="F407" s="427">
        <v>2026</v>
      </c>
      <c r="G407" s="47" t="s">
        <v>132</v>
      </c>
      <c r="H407" s="47" t="s">
        <v>58</v>
      </c>
      <c r="I407" s="47" t="s">
        <v>1778</v>
      </c>
      <c r="J407" s="47" t="s">
        <v>98</v>
      </c>
      <c r="K407" s="47" t="s">
        <v>98</v>
      </c>
      <c r="L407" s="47" t="s">
        <v>98</v>
      </c>
      <c r="M407" s="47"/>
      <c r="N407" s="47"/>
      <c r="O407" s="369"/>
      <c r="P407" s="370"/>
      <c r="Q407" s="47" t="s">
        <v>98</v>
      </c>
      <c r="R407" s="47" t="s">
        <v>98</v>
      </c>
      <c r="S407" s="47" t="s">
        <v>98</v>
      </c>
      <c r="T407" s="47" t="s">
        <v>98</v>
      </c>
      <c r="U407" s="47" t="s">
        <v>100</v>
      </c>
      <c r="V407" s="369"/>
      <c r="W407" s="370"/>
      <c r="X407" s="47" t="s">
        <v>98</v>
      </c>
      <c r="Y407" s="47" t="s">
        <v>98</v>
      </c>
      <c r="Z407" s="47" t="s">
        <v>98</v>
      </c>
      <c r="AA407" s="47" t="s">
        <v>98</v>
      </c>
      <c r="AB407" s="47" t="s">
        <v>100</v>
      </c>
      <c r="AC407" s="369"/>
      <c r="AD407" s="370"/>
      <c r="AE407" s="47" t="s">
        <v>98</v>
      </c>
      <c r="AF407" s="47"/>
      <c r="AG407" s="47"/>
      <c r="AH407" s="47"/>
      <c r="AI407" s="47"/>
      <c r="AJ407" s="369"/>
      <c r="AK407" s="370"/>
      <c r="AL407" s="47" t="s">
        <v>98</v>
      </c>
      <c r="AM407" s="47"/>
      <c r="AN407" s="221"/>
      <c r="AO407" s="48">
        <v>34</v>
      </c>
      <c r="AP407" s="48"/>
      <c r="AQ407" s="48">
        <v>0</v>
      </c>
      <c r="AR407" s="48">
        <v>0</v>
      </c>
      <c r="AS407" s="48"/>
      <c r="AT407" s="48">
        <v>0</v>
      </c>
      <c r="AU407" s="48">
        <v>0</v>
      </c>
      <c r="AV407" s="48">
        <v>0</v>
      </c>
      <c r="AW407" s="48">
        <v>0</v>
      </c>
      <c r="AX407" s="48">
        <v>34</v>
      </c>
      <c r="AY407" s="48">
        <v>42</v>
      </c>
      <c r="AZ407" s="48">
        <v>40</v>
      </c>
      <c r="BA407" s="48">
        <v>116</v>
      </c>
      <c r="BB407" s="48">
        <v>0</v>
      </c>
      <c r="BC407" s="48">
        <v>34</v>
      </c>
      <c r="BD407" s="48">
        <v>0</v>
      </c>
      <c r="BE407" s="48">
        <v>0</v>
      </c>
      <c r="BF407" s="48">
        <v>0</v>
      </c>
      <c r="BG407" s="48">
        <v>0</v>
      </c>
      <c r="BH407" s="48">
        <v>0</v>
      </c>
      <c r="BI407" s="48">
        <v>0</v>
      </c>
      <c r="BJ407" s="48">
        <v>0</v>
      </c>
      <c r="BK407" s="48">
        <v>0</v>
      </c>
      <c r="BL407" s="48">
        <v>34</v>
      </c>
      <c r="BM407" s="48"/>
      <c r="BN407" s="48"/>
      <c r="BO407" s="48"/>
      <c r="BP407" s="48"/>
      <c r="BQ407" s="48"/>
      <c r="BR407" s="48"/>
      <c r="BS407" s="48"/>
      <c r="BT407" s="48">
        <v>0</v>
      </c>
      <c r="BU407" s="47" t="s">
        <v>1067</v>
      </c>
    </row>
    <row r="408" spans="1:73" x14ac:dyDescent="0.35">
      <c r="A408" s="47" t="s">
        <v>1530</v>
      </c>
      <c r="B408" s="47" t="s">
        <v>1531</v>
      </c>
      <c r="C408" s="47" t="s">
        <v>1532</v>
      </c>
      <c r="D408" s="47" t="s">
        <v>1533</v>
      </c>
      <c r="E408" s="427">
        <v>6</v>
      </c>
      <c r="F408" s="427">
        <v>2026</v>
      </c>
      <c r="G408" s="47" t="s">
        <v>132</v>
      </c>
      <c r="H408" s="47" t="s">
        <v>69</v>
      </c>
      <c r="I408" s="47" t="s">
        <v>68</v>
      </c>
      <c r="J408" s="47"/>
      <c r="K408" s="47"/>
      <c r="L408" s="47"/>
      <c r="M408" s="47"/>
      <c r="N408" s="47"/>
      <c r="O408" s="369"/>
      <c r="P408" s="370"/>
      <c r="Q408" s="47"/>
      <c r="R408" s="47"/>
      <c r="S408" s="47" t="s">
        <v>98</v>
      </c>
      <c r="T408" s="47"/>
      <c r="U408" s="47" t="s">
        <v>97</v>
      </c>
      <c r="V408" s="369"/>
      <c r="W408" s="370"/>
      <c r="X408" s="47"/>
      <c r="Y408" s="47"/>
      <c r="Z408" s="47" t="s">
        <v>98</v>
      </c>
      <c r="AA408" s="47" t="s">
        <v>98</v>
      </c>
      <c r="AB408" s="47"/>
      <c r="AC408" s="369" t="s">
        <v>100</v>
      </c>
      <c r="AD408" s="370" t="s">
        <v>98</v>
      </c>
      <c r="AE408" s="47" t="s">
        <v>821</v>
      </c>
      <c r="AF408" s="47"/>
      <c r="AG408" s="47" t="s">
        <v>98</v>
      </c>
      <c r="AH408" s="47"/>
      <c r="AI408" s="47" t="s">
        <v>821</v>
      </c>
      <c r="AJ408" s="369" t="s">
        <v>821</v>
      </c>
      <c r="AK408" s="370" t="s">
        <v>98</v>
      </c>
      <c r="AL408" s="47" t="s">
        <v>98</v>
      </c>
      <c r="AM408" s="47" t="s">
        <v>98</v>
      </c>
      <c r="AN408" s="221"/>
      <c r="AO408" s="48">
        <v>16</v>
      </c>
      <c r="AP408" s="48"/>
      <c r="AQ408" s="48">
        <v>0</v>
      </c>
      <c r="AR408" s="430">
        <v>9.5</v>
      </c>
      <c r="AS408" s="48"/>
      <c r="AT408" s="48">
        <v>0</v>
      </c>
      <c r="AU408" s="48">
        <v>0</v>
      </c>
      <c r="AV408" s="48">
        <v>0</v>
      </c>
      <c r="AW408" s="48">
        <v>0</v>
      </c>
      <c r="AX408" s="430">
        <v>25.5</v>
      </c>
      <c r="AY408" s="48">
        <v>0</v>
      </c>
      <c r="AZ408" s="48">
        <v>0</v>
      </c>
      <c r="BA408" s="430">
        <v>25.5</v>
      </c>
      <c r="BB408" s="48">
        <v>0</v>
      </c>
      <c r="BC408" s="48">
        <v>16</v>
      </c>
      <c r="BD408" s="48">
        <v>0</v>
      </c>
      <c r="BE408" s="430">
        <v>9.5</v>
      </c>
      <c r="BF408" s="48">
        <v>0</v>
      </c>
      <c r="BG408" s="48">
        <v>0</v>
      </c>
      <c r="BH408" s="48">
        <v>0</v>
      </c>
      <c r="BI408" s="48">
        <v>0</v>
      </c>
      <c r="BJ408" s="48">
        <v>0</v>
      </c>
      <c r="BK408" s="48">
        <v>0</v>
      </c>
      <c r="BL408" s="430">
        <v>25.5</v>
      </c>
      <c r="BM408" s="48"/>
      <c r="BN408" s="48"/>
      <c r="BO408" s="48">
        <v>1</v>
      </c>
      <c r="BP408" s="48"/>
      <c r="BQ408" s="48">
        <v>5</v>
      </c>
      <c r="BR408" s="48"/>
      <c r="BS408" s="48"/>
      <c r="BT408" s="48">
        <v>0</v>
      </c>
      <c r="BU408" s="47" t="s">
        <v>1068</v>
      </c>
    </row>
  </sheetData>
  <autoFilter ref="A2:BW408" xr:uid="{D67B64EC-0E7F-4523-918F-EED2226F08CD}"/>
  <pageMargins left="1" right="1" top="1" bottom="1" header="0.3" footer="0.3"/>
  <pageSetup orientation="portrait" r:id="rId1"/>
  <headerFooter>
    <oddFooter>&amp;C&amp;1#&amp;"Calibri"&amp;10&amp;K0000FFINTERNAL Datalogic Confidential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AC867-D175-4ED8-9705-6164C26F3EBC}">
  <sheetPr>
    <outlinePr summaryBelow="0"/>
  </sheetPr>
  <dimension ref="A1:X356"/>
  <sheetViews>
    <sheetView workbookViewId="0">
      <pane xSplit="2" ySplit="2" topLeftCell="C246" activePane="bottomRight" state="frozen"/>
      <selection activeCell="D175" sqref="D175"/>
      <selection pane="topRight" activeCell="D175" sqref="D175"/>
      <selection pane="bottomLeft" activeCell="D175" sqref="D175"/>
      <selection pane="bottomRight" activeCell="B275" sqref="B275"/>
    </sheetView>
  </sheetViews>
  <sheetFormatPr defaultRowHeight="14.5" x14ac:dyDescent="0.35"/>
  <cols>
    <col min="1" max="1" width="8.453125" style="56" customWidth="1"/>
    <col min="2" max="2" width="23.1796875" style="56" customWidth="1"/>
    <col min="3" max="3" width="19.54296875" style="56" customWidth="1"/>
    <col min="4" max="4" width="10.26953125" style="56" customWidth="1"/>
    <col min="5" max="5" width="12.7265625" style="56" customWidth="1"/>
    <col min="6" max="6" width="9.1796875" style="56" customWidth="1"/>
    <col min="7" max="7" width="4.26953125" style="56" customWidth="1"/>
    <col min="8" max="8" width="4" style="56" customWidth="1"/>
    <col min="9" max="10" width="4.81640625" style="56" customWidth="1"/>
    <col min="11" max="12" width="7" style="56" customWidth="1"/>
    <col min="13" max="13" width="6.81640625" style="56" customWidth="1"/>
    <col min="14" max="14" width="7" style="56" customWidth="1"/>
    <col min="15" max="15" width="9.26953125" style="56" customWidth="1"/>
    <col min="16" max="16" width="11.1796875" style="56" customWidth="1"/>
    <col min="17" max="17" width="9.453125" style="56" customWidth="1"/>
    <col min="18" max="18" width="10" style="56" customWidth="1"/>
    <col min="19" max="19" width="10.26953125" style="56" customWidth="1"/>
    <col min="20" max="20" width="12.54296875" style="56" customWidth="1"/>
    <col min="21" max="21" width="14.1796875" style="56" customWidth="1"/>
    <col min="22" max="22" width="12" style="56" customWidth="1"/>
    <col min="23" max="23" width="12.1796875" style="56" customWidth="1"/>
    <col min="24" max="16384" width="8.7265625" style="56"/>
  </cols>
  <sheetData>
    <row r="1" spans="1:24" s="187" customFormat="1" ht="14" customHeight="1" x14ac:dyDescent="0.35">
      <c r="A1" s="187">
        <v>1</v>
      </c>
      <c r="B1" s="187">
        <v>2</v>
      </c>
      <c r="C1" s="200">
        <v>3</v>
      </c>
      <c r="D1" s="200">
        <v>4</v>
      </c>
      <c r="E1" s="200">
        <v>5</v>
      </c>
      <c r="F1" s="200">
        <v>6</v>
      </c>
      <c r="G1" s="200">
        <v>7</v>
      </c>
      <c r="H1" s="200">
        <v>8</v>
      </c>
      <c r="I1" s="200">
        <v>9</v>
      </c>
      <c r="J1" s="200">
        <v>10</v>
      </c>
      <c r="K1" s="200">
        <v>11</v>
      </c>
      <c r="L1" s="200">
        <v>12</v>
      </c>
      <c r="M1" s="200">
        <v>13</v>
      </c>
      <c r="N1" s="200">
        <v>14</v>
      </c>
      <c r="O1" s="200">
        <v>15</v>
      </c>
      <c r="P1" s="200">
        <v>16</v>
      </c>
      <c r="Q1" s="200">
        <v>17</v>
      </c>
      <c r="R1" s="200">
        <v>18</v>
      </c>
      <c r="S1" s="200">
        <v>19</v>
      </c>
      <c r="T1" s="200">
        <v>20</v>
      </c>
      <c r="U1" s="200">
        <v>21</v>
      </c>
      <c r="V1" s="200">
        <v>22</v>
      </c>
      <c r="W1" s="200">
        <v>23</v>
      </c>
      <c r="X1" s="200">
        <v>24</v>
      </c>
    </row>
    <row r="2" spans="1:24" x14ac:dyDescent="0.35">
      <c r="A2" s="368" t="s">
        <v>94</v>
      </c>
      <c r="B2" s="368" t="s">
        <v>95</v>
      </c>
      <c r="C2" s="368" t="s">
        <v>134</v>
      </c>
      <c r="D2" s="368" t="s">
        <v>96</v>
      </c>
      <c r="E2" s="368" t="s">
        <v>136</v>
      </c>
      <c r="F2" s="368" t="s">
        <v>133</v>
      </c>
      <c r="G2" s="368" t="s">
        <v>102</v>
      </c>
      <c r="H2" s="368" t="s">
        <v>103</v>
      </c>
      <c r="I2" s="368" t="s">
        <v>109</v>
      </c>
      <c r="J2" s="368" t="s">
        <v>110</v>
      </c>
      <c r="K2" s="368" t="s">
        <v>116</v>
      </c>
      <c r="L2" s="368" t="s">
        <v>117</v>
      </c>
      <c r="M2" s="368" t="s">
        <v>123</v>
      </c>
      <c r="N2" s="368" t="s">
        <v>124</v>
      </c>
      <c r="O2" s="368" t="s">
        <v>137</v>
      </c>
      <c r="P2" s="368" t="s">
        <v>138</v>
      </c>
      <c r="Q2" s="368" t="s">
        <v>139</v>
      </c>
      <c r="R2" s="368" t="s">
        <v>140</v>
      </c>
      <c r="S2" s="368" t="s">
        <v>141</v>
      </c>
      <c r="T2" s="368" t="s">
        <v>142</v>
      </c>
      <c r="U2" s="368" t="s">
        <v>128</v>
      </c>
      <c r="V2" s="368" t="s">
        <v>130</v>
      </c>
      <c r="W2" s="368"/>
      <c r="X2" s="368"/>
    </row>
    <row r="3" spans="1:24" x14ac:dyDescent="0.35">
      <c r="A3" s="47" t="s">
        <v>1630</v>
      </c>
      <c r="B3" s="47" t="s">
        <v>1631</v>
      </c>
      <c r="C3" s="47" t="s">
        <v>2175</v>
      </c>
      <c r="D3" s="47" t="s">
        <v>1632</v>
      </c>
      <c r="E3" s="47" t="s">
        <v>132</v>
      </c>
      <c r="F3" s="47" t="s">
        <v>58</v>
      </c>
      <c r="G3" s="435" t="s">
        <v>97</v>
      </c>
      <c r="H3" s="370"/>
      <c r="I3" s="435" t="s">
        <v>97</v>
      </c>
      <c r="J3" s="370"/>
      <c r="K3" s="435" t="s">
        <v>97</v>
      </c>
      <c r="L3" s="370" t="s">
        <v>97</v>
      </c>
      <c r="M3" s="435"/>
      <c r="N3" s="370"/>
      <c r="O3" s="48">
        <v>3</v>
      </c>
      <c r="P3" s="48"/>
      <c r="Q3" s="48"/>
      <c r="R3" s="48"/>
      <c r="S3" s="48">
        <v>3</v>
      </c>
      <c r="T3" s="48">
        <v>1</v>
      </c>
      <c r="U3" s="48">
        <v>4</v>
      </c>
      <c r="V3" s="47" t="s">
        <v>870</v>
      </c>
      <c r="W3" s="48"/>
      <c r="X3" s="47"/>
    </row>
    <row r="4" spans="1:24" x14ac:dyDescent="0.35">
      <c r="A4" s="47" t="s">
        <v>1634</v>
      </c>
      <c r="B4" s="47" t="s">
        <v>1635</v>
      </c>
      <c r="C4" s="47" t="s">
        <v>2175</v>
      </c>
      <c r="D4" s="47" t="s">
        <v>1632</v>
      </c>
      <c r="E4" s="47" t="s">
        <v>132</v>
      </c>
      <c r="F4" s="47" t="s">
        <v>58</v>
      </c>
      <c r="G4" s="435" t="s">
        <v>97</v>
      </c>
      <c r="H4" s="370"/>
      <c r="I4" s="435" t="s">
        <v>97</v>
      </c>
      <c r="J4" s="370"/>
      <c r="K4" s="435" t="s">
        <v>97</v>
      </c>
      <c r="L4" s="370" t="s">
        <v>97</v>
      </c>
      <c r="M4" s="435" t="s">
        <v>97</v>
      </c>
      <c r="N4" s="370"/>
      <c r="O4" s="48">
        <v>4</v>
      </c>
      <c r="P4" s="48"/>
      <c r="Q4" s="48"/>
      <c r="R4" s="48"/>
      <c r="S4" s="48">
        <v>4</v>
      </c>
      <c r="T4" s="48">
        <v>1</v>
      </c>
      <c r="U4" s="48">
        <v>5</v>
      </c>
      <c r="V4" s="47" t="s">
        <v>870</v>
      </c>
      <c r="W4" s="48"/>
      <c r="X4" s="47"/>
    </row>
    <row r="5" spans="1:24" x14ac:dyDescent="0.35">
      <c r="A5" s="47" t="s">
        <v>1637</v>
      </c>
      <c r="B5" s="47" t="s">
        <v>1638</v>
      </c>
      <c r="C5" s="47" t="s">
        <v>2175</v>
      </c>
      <c r="D5" s="47" t="s">
        <v>1632</v>
      </c>
      <c r="E5" s="47" t="s">
        <v>132</v>
      </c>
      <c r="F5" s="47" t="s">
        <v>58</v>
      </c>
      <c r="G5" s="435" t="s">
        <v>97</v>
      </c>
      <c r="H5" s="370"/>
      <c r="I5" s="435" t="s">
        <v>97</v>
      </c>
      <c r="J5" s="370"/>
      <c r="K5" s="435" t="s">
        <v>97</v>
      </c>
      <c r="L5" s="370" t="s">
        <v>97</v>
      </c>
      <c r="M5" s="435" t="s">
        <v>97</v>
      </c>
      <c r="N5" s="370"/>
      <c r="O5" s="48">
        <v>4</v>
      </c>
      <c r="P5" s="48"/>
      <c r="Q5" s="48"/>
      <c r="R5" s="48"/>
      <c r="S5" s="48">
        <v>4</v>
      </c>
      <c r="T5" s="48">
        <v>1</v>
      </c>
      <c r="U5" s="48">
        <v>5</v>
      </c>
      <c r="V5" s="47" t="s">
        <v>870</v>
      </c>
      <c r="W5" s="48"/>
      <c r="X5" s="47"/>
    </row>
    <row r="6" spans="1:24" x14ac:dyDescent="0.35">
      <c r="A6" s="47" t="s">
        <v>1640</v>
      </c>
      <c r="B6" s="47" t="s">
        <v>1641</v>
      </c>
      <c r="C6" s="47" t="s">
        <v>2175</v>
      </c>
      <c r="D6" s="47" t="s">
        <v>1632</v>
      </c>
      <c r="E6" s="47" t="s">
        <v>132</v>
      </c>
      <c r="F6" s="47" t="s">
        <v>58</v>
      </c>
      <c r="G6" s="435"/>
      <c r="H6" s="370"/>
      <c r="I6" s="435" t="s">
        <v>97</v>
      </c>
      <c r="J6" s="370"/>
      <c r="K6" s="435" t="s">
        <v>97</v>
      </c>
      <c r="L6" s="370" t="s">
        <v>97</v>
      </c>
      <c r="M6" s="435"/>
      <c r="N6" s="370"/>
      <c r="O6" s="48">
        <v>2</v>
      </c>
      <c r="P6" s="48"/>
      <c r="Q6" s="48"/>
      <c r="R6" s="48"/>
      <c r="S6" s="48">
        <v>2</v>
      </c>
      <c r="T6" s="48">
        <v>1</v>
      </c>
      <c r="U6" s="48">
        <v>3</v>
      </c>
      <c r="V6" s="47" t="s">
        <v>870</v>
      </c>
      <c r="W6" s="48"/>
      <c r="X6" s="47"/>
    </row>
    <row r="7" spans="1:24" x14ac:dyDescent="0.35">
      <c r="A7" s="47" t="s">
        <v>1643</v>
      </c>
      <c r="B7" s="47" t="s">
        <v>1644</v>
      </c>
      <c r="C7" s="47" t="s">
        <v>2175</v>
      </c>
      <c r="D7" s="47" t="s">
        <v>1632</v>
      </c>
      <c r="E7" s="47" t="s">
        <v>132</v>
      </c>
      <c r="F7" s="47" t="s">
        <v>58</v>
      </c>
      <c r="G7" s="435" t="s">
        <v>97</v>
      </c>
      <c r="H7" s="370"/>
      <c r="I7" s="435" t="s">
        <v>97</v>
      </c>
      <c r="J7" s="370"/>
      <c r="K7" s="435" t="s">
        <v>97</v>
      </c>
      <c r="L7" s="370" t="s">
        <v>97</v>
      </c>
      <c r="M7" s="435"/>
      <c r="N7" s="370"/>
      <c r="O7" s="48">
        <v>3</v>
      </c>
      <c r="P7" s="48"/>
      <c r="Q7" s="48"/>
      <c r="R7" s="48"/>
      <c r="S7" s="48">
        <v>3</v>
      </c>
      <c r="T7" s="48">
        <v>1</v>
      </c>
      <c r="U7" s="48">
        <v>4</v>
      </c>
      <c r="V7" s="47" t="s">
        <v>870</v>
      </c>
      <c r="W7" s="48"/>
      <c r="X7" s="47"/>
    </row>
    <row r="8" spans="1:24" x14ac:dyDescent="0.35">
      <c r="A8" s="47" t="s">
        <v>1646</v>
      </c>
      <c r="B8" s="47" t="s">
        <v>1647</v>
      </c>
      <c r="C8" s="47" t="s">
        <v>2175</v>
      </c>
      <c r="D8" s="47" t="s">
        <v>1632</v>
      </c>
      <c r="E8" s="47" t="s">
        <v>132</v>
      </c>
      <c r="F8" s="47" t="s">
        <v>58</v>
      </c>
      <c r="G8" s="435" t="s">
        <v>97</v>
      </c>
      <c r="H8" s="370"/>
      <c r="I8" s="435" t="s">
        <v>97</v>
      </c>
      <c r="J8" s="370"/>
      <c r="K8" s="435" t="s">
        <v>97</v>
      </c>
      <c r="L8" s="370" t="s">
        <v>97</v>
      </c>
      <c r="M8" s="435"/>
      <c r="N8" s="370"/>
      <c r="O8" s="48">
        <v>3</v>
      </c>
      <c r="P8" s="48"/>
      <c r="Q8" s="48"/>
      <c r="R8" s="48"/>
      <c r="S8" s="48">
        <v>3</v>
      </c>
      <c r="T8" s="48">
        <v>1</v>
      </c>
      <c r="U8" s="48">
        <v>4</v>
      </c>
      <c r="V8" s="47" t="s">
        <v>1068</v>
      </c>
      <c r="W8" s="48"/>
      <c r="X8" s="47"/>
    </row>
    <row r="9" spans="1:24" x14ac:dyDescent="0.35">
      <c r="A9" s="47" t="s">
        <v>1685</v>
      </c>
      <c r="B9" s="47" t="s">
        <v>1686</v>
      </c>
      <c r="C9" s="47" t="s">
        <v>2175</v>
      </c>
      <c r="D9" s="47" t="s">
        <v>1632</v>
      </c>
      <c r="E9" s="47" t="s">
        <v>132</v>
      </c>
      <c r="F9" s="47" t="s">
        <v>58</v>
      </c>
      <c r="G9" s="435" t="s">
        <v>97</v>
      </c>
      <c r="H9" s="370"/>
      <c r="I9" s="435" t="s">
        <v>97</v>
      </c>
      <c r="J9" s="370"/>
      <c r="K9" s="435" t="s">
        <v>97</v>
      </c>
      <c r="L9" s="370"/>
      <c r="M9" s="435"/>
      <c r="N9" s="370"/>
      <c r="O9" s="48">
        <v>3</v>
      </c>
      <c r="P9" s="48"/>
      <c r="Q9" s="48"/>
      <c r="R9" s="48"/>
      <c r="S9" s="48">
        <v>3</v>
      </c>
      <c r="T9" s="48"/>
      <c r="U9" s="48">
        <v>3</v>
      </c>
      <c r="V9" s="47" t="s">
        <v>319</v>
      </c>
      <c r="W9" s="48"/>
      <c r="X9" s="47"/>
    </row>
    <row r="10" spans="1:24" x14ac:dyDescent="0.35">
      <c r="A10" s="47" t="s">
        <v>1690</v>
      </c>
      <c r="B10" s="47" t="s">
        <v>1691</v>
      </c>
      <c r="C10" s="47" t="s">
        <v>2175</v>
      </c>
      <c r="D10" s="47" t="s">
        <v>1632</v>
      </c>
      <c r="E10" s="47" t="s">
        <v>132</v>
      </c>
      <c r="F10" s="47" t="s">
        <v>58</v>
      </c>
      <c r="G10" s="435" t="s">
        <v>97</v>
      </c>
      <c r="H10" s="370"/>
      <c r="I10" s="435" t="s">
        <v>97</v>
      </c>
      <c r="J10" s="370"/>
      <c r="K10" s="435" t="s">
        <v>97</v>
      </c>
      <c r="L10" s="370"/>
      <c r="M10" s="435"/>
      <c r="N10" s="370"/>
      <c r="O10" s="48">
        <v>3</v>
      </c>
      <c r="P10" s="48"/>
      <c r="Q10" s="48"/>
      <c r="R10" s="48"/>
      <c r="S10" s="48">
        <v>3</v>
      </c>
      <c r="T10" s="48"/>
      <c r="U10" s="48">
        <v>3</v>
      </c>
      <c r="V10" s="47" t="s">
        <v>319</v>
      </c>
      <c r="W10" s="48"/>
      <c r="X10" s="47"/>
    </row>
    <row r="11" spans="1:24" x14ac:dyDescent="0.35">
      <c r="A11" s="47" t="s">
        <v>1693</v>
      </c>
      <c r="B11" s="47" t="s">
        <v>1694</v>
      </c>
      <c r="C11" s="47" t="s">
        <v>2175</v>
      </c>
      <c r="D11" s="47" t="s">
        <v>1632</v>
      </c>
      <c r="E11" s="47" t="s">
        <v>132</v>
      </c>
      <c r="F11" s="47" t="s">
        <v>58</v>
      </c>
      <c r="G11" s="435" t="s">
        <v>97</v>
      </c>
      <c r="H11" s="370"/>
      <c r="I11" s="435" t="s">
        <v>97</v>
      </c>
      <c r="J11" s="370"/>
      <c r="K11" s="435" t="s">
        <v>97</v>
      </c>
      <c r="L11" s="370"/>
      <c r="M11" s="435"/>
      <c r="N11" s="370"/>
      <c r="O11" s="48">
        <v>3</v>
      </c>
      <c r="P11" s="48"/>
      <c r="Q11" s="48"/>
      <c r="R11" s="48"/>
      <c r="S11" s="48">
        <v>3</v>
      </c>
      <c r="T11" s="48"/>
      <c r="U11" s="48">
        <v>3</v>
      </c>
      <c r="V11" s="47" t="s">
        <v>870</v>
      </c>
      <c r="W11" s="48"/>
      <c r="X11" s="47"/>
    </row>
    <row r="12" spans="1:24" x14ac:dyDescent="0.35">
      <c r="A12" s="47" t="s">
        <v>1696</v>
      </c>
      <c r="B12" s="47" t="s">
        <v>1697</v>
      </c>
      <c r="C12" s="47" t="s">
        <v>2175</v>
      </c>
      <c r="D12" s="47" t="s">
        <v>1632</v>
      </c>
      <c r="E12" s="47" t="s">
        <v>132</v>
      </c>
      <c r="F12" s="47" t="s">
        <v>58</v>
      </c>
      <c r="G12" s="435" t="s">
        <v>97</v>
      </c>
      <c r="H12" s="370"/>
      <c r="I12" s="435" t="s">
        <v>97</v>
      </c>
      <c r="J12" s="370"/>
      <c r="K12" s="435" t="s">
        <v>97</v>
      </c>
      <c r="L12" s="370"/>
      <c r="M12" s="435"/>
      <c r="N12" s="370"/>
      <c r="O12" s="48">
        <v>3</v>
      </c>
      <c r="P12" s="48"/>
      <c r="Q12" s="48"/>
      <c r="R12" s="48"/>
      <c r="S12" s="48">
        <v>3</v>
      </c>
      <c r="T12" s="48"/>
      <c r="U12" s="48">
        <v>3</v>
      </c>
      <c r="V12" s="47" t="s">
        <v>1068</v>
      </c>
      <c r="W12" s="48"/>
      <c r="X12" s="47"/>
    </row>
    <row r="13" spans="1:24" x14ac:dyDescent="0.35">
      <c r="A13" s="47" t="s">
        <v>1701</v>
      </c>
      <c r="B13" s="47" t="s">
        <v>1702</v>
      </c>
      <c r="C13" s="47" t="s">
        <v>2175</v>
      </c>
      <c r="D13" s="47" t="s">
        <v>1632</v>
      </c>
      <c r="E13" s="47" t="s">
        <v>132</v>
      </c>
      <c r="F13" s="47" t="s">
        <v>58</v>
      </c>
      <c r="G13" s="435" t="s">
        <v>97</v>
      </c>
      <c r="H13" s="370"/>
      <c r="I13" s="435"/>
      <c r="J13" s="370"/>
      <c r="K13" s="435" t="s">
        <v>97</v>
      </c>
      <c r="L13" s="370"/>
      <c r="M13" s="435"/>
      <c r="N13" s="370"/>
      <c r="O13" s="48">
        <v>2</v>
      </c>
      <c r="P13" s="48"/>
      <c r="Q13" s="48"/>
      <c r="R13" s="48"/>
      <c r="S13" s="48">
        <v>2</v>
      </c>
      <c r="T13" s="48"/>
      <c r="U13" s="48">
        <v>2</v>
      </c>
      <c r="V13" s="47" t="s">
        <v>870</v>
      </c>
      <c r="W13" s="48"/>
      <c r="X13" s="47"/>
    </row>
    <row r="14" spans="1:24" x14ac:dyDescent="0.35">
      <c r="A14" s="47" t="s">
        <v>1706</v>
      </c>
      <c r="B14" s="47" t="s">
        <v>837</v>
      </c>
      <c r="C14" s="47" t="s">
        <v>2175</v>
      </c>
      <c r="D14" s="47" t="s">
        <v>1632</v>
      </c>
      <c r="E14" s="47" t="s">
        <v>132</v>
      </c>
      <c r="F14" s="47" t="s">
        <v>58</v>
      </c>
      <c r="G14" s="435" t="s">
        <v>97</v>
      </c>
      <c r="H14" s="370"/>
      <c r="I14" s="435" t="s">
        <v>97</v>
      </c>
      <c r="J14" s="370"/>
      <c r="K14" s="435" t="s">
        <v>97</v>
      </c>
      <c r="L14" s="370"/>
      <c r="M14" s="435"/>
      <c r="N14" s="370"/>
      <c r="O14" s="48">
        <v>3</v>
      </c>
      <c r="P14" s="48"/>
      <c r="Q14" s="48"/>
      <c r="R14" s="48"/>
      <c r="S14" s="48">
        <v>3</v>
      </c>
      <c r="T14" s="48"/>
      <c r="U14" s="48">
        <v>3</v>
      </c>
      <c r="V14" s="47" t="s">
        <v>870</v>
      </c>
      <c r="W14" s="48"/>
      <c r="X14" s="47"/>
    </row>
    <row r="15" spans="1:24" x14ac:dyDescent="0.35">
      <c r="A15" s="47" t="s">
        <v>1708</v>
      </c>
      <c r="B15" s="47" t="s">
        <v>1709</v>
      </c>
      <c r="C15" s="47" t="s">
        <v>2175</v>
      </c>
      <c r="D15" s="47" t="s">
        <v>1632</v>
      </c>
      <c r="E15" s="47" t="s">
        <v>132</v>
      </c>
      <c r="F15" s="47" t="s">
        <v>58</v>
      </c>
      <c r="G15" s="435" t="s">
        <v>97</v>
      </c>
      <c r="H15" s="370"/>
      <c r="I15" s="435" t="s">
        <v>97</v>
      </c>
      <c r="J15" s="370"/>
      <c r="K15" s="435" t="s">
        <v>97</v>
      </c>
      <c r="L15" s="370"/>
      <c r="M15" s="435"/>
      <c r="N15" s="370"/>
      <c r="O15" s="48">
        <v>3</v>
      </c>
      <c r="P15" s="48"/>
      <c r="Q15" s="48"/>
      <c r="R15" s="48"/>
      <c r="S15" s="48">
        <v>3</v>
      </c>
      <c r="T15" s="48"/>
      <c r="U15" s="48">
        <v>3</v>
      </c>
      <c r="V15" s="47" t="s">
        <v>870</v>
      </c>
      <c r="W15" s="48"/>
      <c r="X15" s="47"/>
    </row>
    <row r="16" spans="1:24" x14ac:dyDescent="0.35">
      <c r="A16" s="47" t="s">
        <v>1711</v>
      </c>
      <c r="B16" s="47" t="s">
        <v>1712</v>
      </c>
      <c r="C16" s="47" t="s">
        <v>2175</v>
      </c>
      <c r="D16" s="47" t="s">
        <v>1632</v>
      </c>
      <c r="E16" s="47" t="s">
        <v>132</v>
      </c>
      <c r="F16" s="47" t="s">
        <v>58</v>
      </c>
      <c r="G16" s="435" t="s">
        <v>97</v>
      </c>
      <c r="H16" s="370"/>
      <c r="I16" s="435" t="s">
        <v>97</v>
      </c>
      <c r="J16" s="370"/>
      <c r="K16" s="435" t="s">
        <v>97</v>
      </c>
      <c r="L16" s="370"/>
      <c r="M16" s="435"/>
      <c r="N16" s="370"/>
      <c r="O16" s="48">
        <v>3</v>
      </c>
      <c r="P16" s="48"/>
      <c r="Q16" s="48"/>
      <c r="R16" s="48"/>
      <c r="S16" s="48">
        <v>3</v>
      </c>
      <c r="T16" s="48"/>
      <c r="U16" s="48">
        <v>3</v>
      </c>
      <c r="V16" s="47" t="s">
        <v>870</v>
      </c>
      <c r="W16" s="48"/>
      <c r="X16" s="47"/>
    </row>
    <row r="17" spans="1:24" x14ac:dyDescent="0.35">
      <c r="A17" s="47" t="s">
        <v>1714</v>
      </c>
      <c r="B17" s="47" t="s">
        <v>1715</v>
      </c>
      <c r="C17" s="47" t="s">
        <v>2175</v>
      </c>
      <c r="D17" s="47" t="s">
        <v>1632</v>
      </c>
      <c r="E17" s="47" t="s">
        <v>132</v>
      </c>
      <c r="F17" s="47" t="s">
        <v>58</v>
      </c>
      <c r="G17" s="435" t="s">
        <v>97</v>
      </c>
      <c r="H17" s="370"/>
      <c r="I17" s="435" t="s">
        <v>97</v>
      </c>
      <c r="J17" s="370"/>
      <c r="K17" s="435" t="s">
        <v>97</v>
      </c>
      <c r="L17" s="370"/>
      <c r="M17" s="435"/>
      <c r="N17" s="370"/>
      <c r="O17" s="48">
        <v>3</v>
      </c>
      <c r="P17" s="48"/>
      <c r="Q17" s="48"/>
      <c r="R17" s="48"/>
      <c r="S17" s="48">
        <v>3</v>
      </c>
      <c r="T17" s="48"/>
      <c r="U17" s="48">
        <v>3</v>
      </c>
      <c r="V17" s="47" t="s">
        <v>319</v>
      </c>
      <c r="W17" s="48"/>
      <c r="X17" s="47"/>
    </row>
    <row r="18" spans="1:24" x14ac:dyDescent="0.35">
      <c r="A18" s="47" t="s">
        <v>688</v>
      </c>
      <c r="B18" s="47" t="s">
        <v>689</v>
      </c>
      <c r="C18" s="47" t="s">
        <v>156</v>
      </c>
      <c r="D18" s="47" t="s">
        <v>61</v>
      </c>
      <c r="E18" s="47" t="s">
        <v>132</v>
      </c>
      <c r="F18" s="47" t="s">
        <v>58</v>
      </c>
      <c r="G18" s="435" t="s">
        <v>97</v>
      </c>
      <c r="H18" s="370"/>
      <c r="I18" s="435" t="s">
        <v>97</v>
      </c>
      <c r="J18" s="370"/>
      <c r="K18" s="435"/>
      <c r="L18" s="370" t="s">
        <v>97</v>
      </c>
      <c r="M18" s="435" t="s">
        <v>97</v>
      </c>
      <c r="N18" s="370"/>
      <c r="O18" s="48">
        <v>3</v>
      </c>
      <c r="P18" s="48"/>
      <c r="Q18" s="48"/>
      <c r="R18" s="48"/>
      <c r="S18" s="48">
        <v>3</v>
      </c>
      <c r="T18" s="48">
        <v>1</v>
      </c>
      <c r="U18" s="48">
        <v>4</v>
      </c>
      <c r="V18" s="47" t="s">
        <v>319</v>
      </c>
      <c r="W18" s="48"/>
      <c r="X18" s="47"/>
    </row>
    <row r="19" spans="1:24" x14ac:dyDescent="0.35">
      <c r="A19" s="47" t="s">
        <v>701</v>
      </c>
      <c r="B19" s="47" t="s">
        <v>702</v>
      </c>
      <c r="C19" s="47" t="s">
        <v>156</v>
      </c>
      <c r="D19" s="47" t="s">
        <v>61</v>
      </c>
      <c r="E19" s="47" t="s">
        <v>132</v>
      </c>
      <c r="F19" s="47" t="s">
        <v>58</v>
      </c>
      <c r="G19" s="435"/>
      <c r="H19" s="370"/>
      <c r="I19" s="435"/>
      <c r="J19" s="370"/>
      <c r="K19" s="435" t="s">
        <v>97</v>
      </c>
      <c r="L19" s="370" t="s">
        <v>97</v>
      </c>
      <c r="M19" s="435" t="s">
        <v>97</v>
      </c>
      <c r="N19" s="370"/>
      <c r="O19" s="48">
        <v>2</v>
      </c>
      <c r="P19" s="48"/>
      <c r="Q19" s="48"/>
      <c r="R19" s="48"/>
      <c r="S19" s="48">
        <v>2</v>
      </c>
      <c r="T19" s="48">
        <v>1</v>
      </c>
      <c r="U19" s="48">
        <v>3</v>
      </c>
      <c r="V19" s="47" t="s">
        <v>1068</v>
      </c>
      <c r="W19" s="48"/>
      <c r="X19" s="47"/>
    </row>
    <row r="20" spans="1:24" x14ac:dyDescent="0.35">
      <c r="A20" s="47" t="s">
        <v>707</v>
      </c>
      <c r="B20" s="47" t="s">
        <v>708</v>
      </c>
      <c r="C20" s="47" t="s">
        <v>156</v>
      </c>
      <c r="D20" s="47" t="s">
        <v>61</v>
      </c>
      <c r="E20" s="47" t="s">
        <v>132</v>
      </c>
      <c r="F20" s="47" t="s">
        <v>58</v>
      </c>
      <c r="G20" s="435" t="s">
        <v>97</v>
      </c>
      <c r="H20" s="370"/>
      <c r="I20" s="435"/>
      <c r="J20" s="370"/>
      <c r="K20" s="435"/>
      <c r="L20" s="370"/>
      <c r="M20" s="435" t="s">
        <v>97</v>
      </c>
      <c r="N20" s="370" t="s">
        <v>97</v>
      </c>
      <c r="O20" s="48">
        <v>2</v>
      </c>
      <c r="P20" s="48"/>
      <c r="Q20" s="48"/>
      <c r="R20" s="48"/>
      <c r="S20" s="48">
        <v>2</v>
      </c>
      <c r="T20" s="48">
        <v>1</v>
      </c>
      <c r="U20" s="48">
        <v>3</v>
      </c>
      <c r="V20" s="47" t="s">
        <v>1068</v>
      </c>
      <c r="W20" s="48"/>
      <c r="X20" s="47"/>
    </row>
    <row r="21" spans="1:24" x14ac:dyDescent="0.35">
      <c r="A21" s="47" t="s">
        <v>735</v>
      </c>
      <c r="B21" s="47" t="s">
        <v>736</v>
      </c>
      <c r="C21" s="47" t="s">
        <v>156</v>
      </c>
      <c r="D21" s="47" t="s">
        <v>61</v>
      </c>
      <c r="E21" s="47" t="s">
        <v>132</v>
      </c>
      <c r="F21" s="47" t="s">
        <v>69</v>
      </c>
      <c r="G21" s="435" t="s">
        <v>97</v>
      </c>
      <c r="H21" s="370"/>
      <c r="I21" s="435" t="s">
        <v>97</v>
      </c>
      <c r="J21" s="370"/>
      <c r="K21" s="435"/>
      <c r="L21" s="370"/>
      <c r="M21" s="435" t="s">
        <v>97</v>
      </c>
      <c r="N21" s="370"/>
      <c r="O21" s="48">
        <v>3</v>
      </c>
      <c r="P21" s="48"/>
      <c r="Q21" s="48"/>
      <c r="R21" s="48"/>
      <c r="S21" s="48">
        <v>3</v>
      </c>
      <c r="T21" s="48"/>
      <c r="U21" s="48">
        <v>3</v>
      </c>
      <c r="V21" s="47" t="s">
        <v>1067</v>
      </c>
      <c r="W21" s="48"/>
      <c r="X21" s="47"/>
    </row>
    <row r="22" spans="1:24" x14ac:dyDescent="0.35">
      <c r="A22" s="47" t="s">
        <v>785</v>
      </c>
      <c r="B22" s="47" t="s">
        <v>786</v>
      </c>
      <c r="C22" s="47" t="s">
        <v>156</v>
      </c>
      <c r="D22" s="47" t="s">
        <v>61</v>
      </c>
      <c r="E22" s="47" t="s">
        <v>131</v>
      </c>
      <c r="F22" s="47" t="s">
        <v>58</v>
      </c>
      <c r="G22" s="435" t="s">
        <v>97</v>
      </c>
      <c r="H22" s="370" t="s">
        <v>97</v>
      </c>
      <c r="I22" s="435" t="s">
        <v>97</v>
      </c>
      <c r="J22" s="370"/>
      <c r="K22" s="435"/>
      <c r="L22" s="370"/>
      <c r="M22" s="435" t="s">
        <v>97</v>
      </c>
      <c r="N22" s="370"/>
      <c r="O22" s="48">
        <v>3</v>
      </c>
      <c r="P22" s="48"/>
      <c r="Q22" s="48"/>
      <c r="R22" s="48"/>
      <c r="S22" s="48">
        <v>3</v>
      </c>
      <c r="T22" s="48">
        <v>1</v>
      </c>
      <c r="U22" s="48">
        <v>4</v>
      </c>
      <c r="V22" s="47" t="s">
        <v>1068</v>
      </c>
      <c r="W22" s="48"/>
      <c r="X22" s="47"/>
    </row>
    <row r="23" spans="1:24" x14ac:dyDescent="0.35">
      <c r="A23" s="47" t="s">
        <v>1181</v>
      </c>
      <c r="B23" s="47" t="s">
        <v>1182</v>
      </c>
      <c r="C23" s="47" t="s">
        <v>156</v>
      </c>
      <c r="D23" s="47" t="s">
        <v>61</v>
      </c>
      <c r="E23" s="47" t="s">
        <v>132</v>
      </c>
      <c r="F23" s="47" t="s">
        <v>58</v>
      </c>
      <c r="G23" s="435" t="s">
        <v>97</v>
      </c>
      <c r="H23" s="370"/>
      <c r="I23" s="435" t="s">
        <v>97</v>
      </c>
      <c r="J23" s="370"/>
      <c r="K23" s="435" t="s">
        <v>97</v>
      </c>
      <c r="L23" s="370"/>
      <c r="M23" s="435" t="s">
        <v>97</v>
      </c>
      <c r="N23" s="370"/>
      <c r="O23" s="48">
        <v>4</v>
      </c>
      <c r="P23" s="48"/>
      <c r="Q23" s="48"/>
      <c r="R23" s="48"/>
      <c r="S23" s="48">
        <v>4</v>
      </c>
      <c r="T23" s="48"/>
      <c r="U23" s="48">
        <v>4</v>
      </c>
      <c r="V23" s="47" t="s">
        <v>870</v>
      </c>
      <c r="W23" s="48"/>
      <c r="X23" s="47"/>
    </row>
    <row r="24" spans="1:24" x14ac:dyDescent="0.35">
      <c r="A24" s="47" t="s">
        <v>1208</v>
      </c>
      <c r="B24" s="47" t="s">
        <v>1209</v>
      </c>
      <c r="C24" s="47" t="s">
        <v>156</v>
      </c>
      <c r="D24" s="47" t="s">
        <v>61</v>
      </c>
      <c r="E24" s="47" t="s">
        <v>132</v>
      </c>
      <c r="F24" s="47" t="s">
        <v>58</v>
      </c>
      <c r="G24" s="435"/>
      <c r="H24" s="370"/>
      <c r="I24" s="435" t="s">
        <v>97</v>
      </c>
      <c r="J24" s="370"/>
      <c r="K24" s="435" t="s">
        <v>97</v>
      </c>
      <c r="L24" s="370"/>
      <c r="M24" s="435"/>
      <c r="N24" s="370"/>
      <c r="O24" s="48">
        <v>2</v>
      </c>
      <c r="P24" s="48"/>
      <c r="Q24" s="48"/>
      <c r="R24" s="48"/>
      <c r="S24" s="48">
        <v>2</v>
      </c>
      <c r="T24" s="48"/>
      <c r="U24" s="48">
        <v>2</v>
      </c>
      <c r="V24" s="47" t="s">
        <v>1068</v>
      </c>
      <c r="W24" s="48"/>
      <c r="X24" s="47"/>
    </row>
    <row r="25" spans="1:24" x14ac:dyDescent="0.35">
      <c r="A25" s="47" t="s">
        <v>1211</v>
      </c>
      <c r="B25" s="47" t="s">
        <v>1212</v>
      </c>
      <c r="C25" s="47" t="s">
        <v>156</v>
      </c>
      <c r="D25" s="47" t="s">
        <v>61</v>
      </c>
      <c r="E25" s="47" t="s">
        <v>132</v>
      </c>
      <c r="F25" s="47" t="s">
        <v>58</v>
      </c>
      <c r="G25" s="435"/>
      <c r="H25" s="370"/>
      <c r="I25" s="435" t="s">
        <v>97</v>
      </c>
      <c r="J25" s="370"/>
      <c r="K25" s="435" t="s">
        <v>97</v>
      </c>
      <c r="L25" s="370"/>
      <c r="M25" s="435" t="s">
        <v>97</v>
      </c>
      <c r="N25" s="370"/>
      <c r="O25" s="48">
        <v>3</v>
      </c>
      <c r="P25" s="48"/>
      <c r="Q25" s="48"/>
      <c r="R25" s="48"/>
      <c r="S25" s="48">
        <v>3</v>
      </c>
      <c r="T25" s="48"/>
      <c r="U25" s="48">
        <v>3</v>
      </c>
      <c r="V25" s="47" t="s">
        <v>1068</v>
      </c>
      <c r="W25" s="48"/>
      <c r="X25" s="47"/>
    </row>
    <row r="26" spans="1:24" x14ac:dyDescent="0.35">
      <c r="A26" s="47" t="s">
        <v>1392</v>
      </c>
      <c r="B26" s="47" t="s">
        <v>1393</v>
      </c>
      <c r="C26" s="47" t="s">
        <v>156</v>
      </c>
      <c r="D26" s="47" t="s">
        <v>61</v>
      </c>
      <c r="E26" s="47" t="s">
        <v>132</v>
      </c>
      <c r="F26" s="47" t="s">
        <v>58</v>
      </c>
      <c r="G26" s="435" t="s">
        <v>97</v>
      </c>
      <c r="H26" s="370"/>
      <c r="I26" s="435"/>
      <c r="J26" s="370"/>
      <c r="K26" s="435" t="s">
        <v>97</v>
      </c>
      <c r="L26" s="370"/>
      <c r="M26" s="435" t="s">
        <v>97</v>
      </c>
      <c r="N26" s="370"/>
      <c r="O26" s="48">
        <v>3</v>
      </c>
      <c r="P26" s="48"/>
      <c r="Q26" s="48"/>
      <c r="R26" s="48"/>
      <c r="S26" s="48">
        <v>3</v>
      </c>
      <c r="T26" s="48"/>
      <c r="U26" s="48">
        <v>3</v>
      </c>
      <c r="V26" s="47" t="s">
        <v>870</v>
      </c>
      <c r="W26" s="48"/>
      <c r="X26" s="47"/>
    </row>
    <row r="27" spans="1:24" x14ac:dyDescent="0.35">
      <c r="A27" s="47" t="s">
        <v>1467</v>
      </c>
      <c r="B27" s="47" t="s">
        <v>1468</v>
      </c>
      <c r="C27" s="47" t="s">
        <v>156</v>
      </c>
      <c r="D27" s="47" t="s">
        <v>61</v>
      </c>
      <c r="E27" s="47" t="s">
        <v>132</v>
      </c>
      <c r="F27" s="47" t="s">
        <v>58</v>
      </c>
      <c r="G27" s="435" t="s">
        <v>97</v>
      </c>
      <c r="H27" s="370"/>
      <c r="I27" s="435" t="s">
        <v>97</v>
      </c>
      <c r="J27" s="370"/>
      <c r="K27" s="435"/>
      <c r="L27" s="370"/>
      <c r="M27" s="435" t="s">
        <v>97</v>
      </c>
      <c r="N27" s="370"/>
      <c r="O27" s="48">
        <v>3</v>
      </c>
      <c r="P27" s="48"/>
      <c r="Q27" s="48"/>
      <c r="R27" s="48"/>
      <c r="S27" s="48">
        <v>3</v>
      </c>
      <c r="T27" s="48"/>
      <c r="U27" s="48">
        <v>3</v>
      </c>
      <c r="V27" s="47" t="s">
        <v>1067</v>
      </c>
      <c r="W27" s="48"/>
      <c r="X27" s="47"/>
    </row>
    <row r="28" spans="1:24" x14ac:dyDescent="0.35">
      <c r="A28" s="47" t="s">
        <v>1470</v>
      </c>
      <c r="B28" s="47" t="s">
        <v>1471</v>
      </c>
      <c r="C28" s="47" t="s">
        <v>156</v>
      </c>
      <c r="D28" s="47" t="s">
        <v>61</v>
      </c>
      <c r="E28" s="47" t="s">
        <v>132</v>
      </c>
      <c r="F28" s="47" t="s">
        <v>58</v>
      </c>
      <c r="G28" s="435" t="s">
        <v>97</v>
      </c>
      <c r="H28" s="370"/>
      <c r="I28" s="435" t="s">
        <v>97</v>
      </c>
      <c r="J28" s="370"/>
      <c r="K28" s="435" t="s">
        <v>97</v>
      </c>
      <c r="L28" s="370"/>
      <c r="M28" s="435" t="s">
        <v>97</v>
      </c>
      <c r="N28" s="370"/>
      <c r="O28" s="48">
        <v>4</v>
      </c>
      <c r="P28" s="48"/>
      <c r="Q28" s="48"/>
      <c r="R28" s="48"/>
      <c r="S28" s="48">
        <v>4</v>
      </c>
      <c r="T28" s="48"/>
      <c r="U28" s="48">
        <v>4</v>
      </c>
      <c r="V28" s="47" t="s">
        <v>319</v>
      </c>
      <c r="W28" s="48"/>
      <c r="X28" s="47"/>
    </row>
    <row r="29" spans="1:24" x14ac:dyDescent="0.35">
      <c r="A29" s="47" t="s">
        <v>1473</v>
      </c>
      <c r="B29" s="47" t="s">
        <v>1474</v>
      </c>
      <c r="C29" s="47" t="s">
        <v>156</v>
      </c>
      <c r="D29" s="47" t="s">
        <v>61</v>
      </c>
      <c r="E29" s="47" t="s">
        <v>132</v>
      </c>
      <c r="F29" s="47" t="s">
        <v>58</v>
      </c>
      <c r="G29" s="435" t="s">
        <v>97</v>
      </c>
      <c r="H29" s="370"/>
      <c r="I29" s="435"/>
      <c r="J29" s="370"/>
      <c r="K29" s="435" t="s">
        <v>97</v>
      </c>
      <c r="L29" s="370"/>
      <c r="M29" s="435" t="s">
        <v>97</v>
      </c>
      <c r="N29" s="370"/>
      <c r="O29" s="48">
        <v>3</v>
      </c>
      <c r="P29" s="48"/>
      <c r="Q29" s="48"/>
      <c r="R29" s="48"/>
      <c r="S29" s="48">
        <v>3</v>
      </c>
      <c r="T29" s="48"/>
      <c r="U29" s="48">
        <v>3</v>
      </c>
      <c r="V29" s="47" t="s">
        <v>870</v>
      </c>
      <c r="W29" s="48"/>
      <c r="X29" s="47"/>
    </row>
    <row r="30" spans="1:24" x14ac:dyDescent="0.35">
      <c r="A30" s="47" t="s">
        <v>1654</v>
      </c>
      <c r="B30" s="47" t="s">
        <v>1655</v>
      </c>
      <c r="C30" s="47" t="s">
        <v>156</v>
      </c>
      <c r="D30" s="47" t="s">
        <v>61</v>
      </c>
      <c r="E30" s="47" t="s">
        <v>132</v>
      </c>
      <c r="F30" s="47" t="s">
        <v>58</v>
      </c>
      <c r="G30" s="435" t="s">
        <v>97</v>
      </c>
      <c r="H30" s="370"/>
      <c r="I30" s="435" t="s">
        <v>97</v>
      </c>
      <c r="J30" s="370"/>
      <c r="K30" s="435"/>
      <c r="L30" s="370"/>
      <c r="M30" s="435" t="s">
        <v>97</v>
      </c>
      <c r="N30" s="370"/>
      <c r="O30" s="48">
        <v>3</v>
      </c>
      <c r="P30" s="48"/>
      <c r="Q30" s="48"/>
      <c r="R30" s="48"/>
      <c r="S30" s="48">
        <v>3</v>
      </c>
      <c r="T30" s="48"/>
      <c r="U30" s="48">
        <v>3</v>
      </c>
      <c r="V30" s="47" t="s">
        <v>1067</v>
      </c>
      <c r="W30" s="48"/>
      <c r="X30" s="47"/>
    </row>
    <row r="31" spans="1:24" x14ac:dyDescent="0.35">
      <c r="A31" s="47" t="s">
        <v>1717</v>
      </c>
      <c r="B31" s="47" t="s">
        <v>1718</v>
      </c>
      <c r="C31" s="47" t="s">
        <v>156</v>
      </c>
      <c r="D31" s="47" t="s">
        <v>61</v>
      </c>
      <c r="E31" s="47" t="s">
        <v>132</v>
      </c>
      <c r="F31" s="47" t="s">
        <v>58</v>
      </c>
      <c r="G31" s="435" t="s">
        <v>97</v>
      </c>
      <c r="H31" s="370"/>
      <c r="I31" s="435"/>
      <c r="J31" s="370"/>
      <c r="K31" s="435"/>
      <c r="L31" s="370"/>
      <c r="M31" s="435"/>
      <c r="N31" s="370"/>
      <c r="O31" s="48">
        <v>1</v>
      </c>
      <c r="P31" s="48"/>
      <c r="Q31" s="48"/>
      <c r="R31" s="48"/>
      <c r="S31" s="48">
        <v>1</v>
      </c>
      <c r="T31" s="48"/>
      <c r="U31" s="48">
        <v>1</v>
      </c>
      <c r="V31" s="47" t="s">
        <v>1067</v>
      </c>
      <c r="W31" s="48"/>
      <c r="X31" s="47"/>
    </row>
    <row r="32" spans="1:24" x14ac:dyDescent="0.35">
      <c r="A32" s="47" t="s">
        <v>1720</v>
      </c>
      <c r="B32" s="47" t="s">
        <v>1721</v>
      </c>
      <c r="C32" s="47" t="s">
        <v>156</v>
      </c>
      <c r="D32" s="47" t="s">
        <v>61</v>
      </c>
      <c r="E32" s="47" t="s">
        <v>132</v>
      </c>
      <c r="F32" s="47" t="s">
        <v>58</v>
      </c>
      <c r="G32" s="435" t="s">
        <v>97</v>
      </c>
      <c r="H32" s="370"/>
      <c r="I32" s="435" t="s">
        <v>97</v>
      </c>
      <c r="J32" s="370"/>
      <c r="K32" s="435" t="s">
        <v>97</v>
      </c>
      <c r="L32" s="370"/>
      <c r="M32" s="435" t="s">
        <v>97</v>
      </c>
      <c r="N32" s="370"/>
      <c r="O32" s="48">
        <v>4</v>
      </c>
      <c r="P32" s="48"/>
      <c r="Q32" s="48"/>
      <c r="R32" s="48"/>
      <c r="S32" s="48">
        <v>4</v>
      </c>
      <c r="T32" s="48"/>
      <c r="U32" s="48">
        <v>4</v>
      </c>
      <c r="V32" s="47" t="s">
        <v>1068</v>
      </c>
      <c r="W32" s="48"/>
      <c r="X32" s="47"/>
    </row>
    <row r="33" spans="1:24" x14ac:dyDescent="0.35">
      <c r="A33" s="47" t="s">
        <v>1847</v>
      </c>
      <c r="B33" s="47" t="s">
        <v>1848</v>
      </c>
      <c r="C33" s="47" t="s">
        <v>156</v>
      </c>
      <c r="D33" s="47" t="s">
        <v>61</v>
      </c>
      <c r="E33" s="47" t="s">
        <v>132</v>
      </c>
      <c r="F33" s="47" t="s">
        <v>58</v>
      </c>
      <c r="G33" s="435" t="s">
        <v>97</v>
      </c>
      <c r="H33" s="370"/>
      <c r="I33" s="435" t="s">
        <v>97</v>
      </c>
      <c r="J33" s="370"/>
      <c r="K33" s="435" t="s">
        <v>97</v>
      </c>
      <c r="L33" s="370"/>
      <c r="M33" s="435" t="s">
        <v>97</v>
      </c>
      <c r="N33" s="370" t="s">
        <v>97</v>
      </c>
      <c r="O33" s="48">
        <v>4</v>
      </c>
      <c r="P33" s="48"/>
      <c r="Q33" s="48"/>
      <c r="R33" s="48"/>
      <c r="S33" s="48">
        <v>4</v>
      </c>
      <c r="T33" s="48">
        <v>1</v>
      </c>
      <c r="U33" s="48">
        <v>5</v>
      </c>
      <c r="V33" s="47" t="s">
        <v>870</v>
      </c>
      <c r="W33" s="48"/>
      <c r="X33" s="47"/>
    </row>
    <row r="34" spans="1:24" x14ac:dyDescent="0.35">
      <c r="A34" s="47" t="s">
        <v>2064</v>
      </c>
      <c r="B34" s="47" t="s">
        <v>2065</v>
      </c>
      <c r="C34" s="47" t="s">
        <v>156</v>
      </c>
      <c r="D34" s="47" t="s">
        <v>61</v>
      </c>
      <c r="E34" s="47" t="s">
        <v>132</v>
      </c>
      <c r="F34" s="47" t="s">
        <v>58</v>
      </c>
      <c r="G34" s="435"/>
      <c r="H34" s="370"/>
      <c r="I34" s="435"/>
      <c r="J34" s="370"/>
      <c r="K34" s="435"/>
      <c r="L34" s="370"/>
      <c r="M34" s="435" t="s">
        <v>97</v>
      </c>
      <c r="N34" s="370"/>
      <c r="O34" s="48">
        <v>1</v>
      </c>
      <c r="P34" s="48"/>
      <c r="Q34" s="48"/>
      <c r="R34" s="48"/>
      <c r="S34" s="48">
        <v>1</v>
      </c>
      <c r="T34" s="48"/>
      <c r="U34" s="48">
        <v>1</v>
      </c>
      <c r="V34" s="47" t="s">
        <v>870</v>
      </c>
      <c r="W34" s="48"/>
      <c r="X34" s="47"/>
    </row>
    <row r="35" spans="1:24" x14ac:dyDescent="0.35">
      <c r="A35" s="47" t="s">
        <v>2133</v>
      </c>
      <c r="B35" s="47" t="s">
        <v>2134</v>
      </c>
      <c r="C35" s="47" t="s">
        <v>156</v>
      </c>
      <c r="D35" s="47" t="s">
        <v>61</v>
      </c>
      <c r="E35" s="47" t="s">
        <v>132</v>
      </c>
      <c r="F35" s="47" t="s">
        <v>58</v>
      </c>
      <c r="G35" s="435"/>
      <c r="H35" s="370"/>
      <c r="I35" s="435"/>
      <c r="J35" s="370"/>
      <c r="K35" s="435"/>
      <c r="L35" s="370"/>
      <c r="M35" s="435" t="s">
        <v>97</v>
      </c>
      <c r="N35" s="370"/>
      <c r="O35" s="48">
        <v>1</v>
      </c>
      <c r="P35" s="48"/>
      <c r="Q35" s="48"/>
      <c r="R35" s="48"/>
      <c r="S35" s="48">
        <v>1</v>
      </c>
      <c r="T35" s="48"/>
      <c r="U35" s="48">
        <v>1</v>
      </c>
      <c r="V35" s="47" t="s">
        <v>870</v>
      </c>
      <c r="W35" s="48"/>
      <c r="X35" s="47"/>
    </row>
    <row r="36" spans="1:24" x14ac:dyDescent="0.35">
      <c r="A36" s="47" t="s">
        <v>2136</v>
      </c>
      <c r="B36" s="47" t="s">
        <v>2137</v>
      </c>
      <c r="C36" s="47" t="s">
        <v>156</v>
      </c>
      <c r="D36" s="47" t="s">
        <v>61</v>
      </c>
      <c r="E36" s="47" t="s">
        <v>132</v>
      </c>
      <c r="F36" s="47" t="s">
        <v>58</v>
      </c>
      <c r="G36" s="435"/>
      <c r="H36" s="370"/>
      <c r="I36" s="435"/>
      <c r="J36" s="370"/>
      <c r="K36" s="435"/>
      <c r="L36" s="370"/>
      <c r="M36" s="435" t="s">
        <v>97</v>
      </c>
      <c r="N36" s="370"/>
      <c r="O36" s="48">
        <v>1</v>
      </c>
      <c r="P36" s="48"/>
      <c r="Q36" s="48"/>
      <c r="R36" s="48"/>
      <c r="S36" s="48">
        <v>1</v>
      </c>
      <c r="T36" s="48"/>
      <c r="U36" s="48">
        <v>1</v>
      </c>
      <c r="V36" s="47" t="s">
        <v>1068</v>
      </c>
      <c r="W36" s="48"/>
      <c r="X36" s="47"/>
    </row>
    <row r="37" spans="1:24" x14ac:dyDescent="0.35">
      <c r="A37" s="47" t="s">
        <v>863</v>
      </c>
      <c r="B37" s="47" t="s">
        <v>864</v>
      </c>
      <c r="C37" s="47" t="s">
        <v>940</v>
      </c>
      <c r="D37" s="47" t="s">
        <v>65</v>
      </c>
      <c r="E37" s="47" t="s">
        <v>132</v>
      </c>
      <c r="F37" s="47" t="s">
        <v>69</v>
      </c>
      <c r="G37" s="435" t="s">
        <v>97</v>
      </c>
      <c r="H37" s="370"/>
      <c r="I37" s="435" t="s">
        <v>97</v>
      </c>
      <c r="J37" s="370"/>
      <c r="K37" s="435" t="s">
        <v>97</v>
      </c>
      <c r="L37" s="370"/>
      <c r="M37" s="435" t="s">
        <v>97</v>
      </c>
      <c r="N37" s="370"/>
      <c r="O37" s="48">
        <v>4</v>
      </c>
      <c r="P37" s="48"/>
      <c r="Q37" s="48"/>
      <c r="R37" s="48"/>
      <c r="S37" s="48">
        <v>4</v>
      </c>
      <c r="T37" s="48"/>
      <c r="U37" s="48">
        <v>4</v>
      </c>
      <c r="V37" s="47" t="s">
        <v>1067</v>
      </c>
      <c r="W37" s="48"/>
      <c r="X37" s="47"/>
    </row>
    <row r="38" spans="1:24" x14ac:dyDescent="0.35">
      <c r="A38" s="47" t="s">
        <v>533</v>
      </c>
      <c r="B38" s="47" t="s">
        <v>534</v>
      </c>
      <c r="C38" s="47" t="s">
        <v>157</v>
      </c>
      <c r="D38" s="47" t="s">
        <v>56</v>
      </c>
      <c r="E38" s="47" t="s">
        <v>131</v>
      </c>
      <c r="F38" s="47" t="s">
        <v>58</v>
      </c>
      <c r="G38" s="435" t="s">
        <v>97</v>
      </c>
      <c r="H38" s="370"/>
      <c r="I38" s="435" t="s">
        <v>97</v>
      </c>
      <c r="J38" s="370"/>
      <c r="K38" s="435" t="s">
        <v>97</v>
      </c>
      <c r="L38" s="370"/>
      <c r="M38" s="435"/>
      <c r="N38" s="370"/>
      <c r="O38" s="48">
        <v>3</v>
      </c>
      <c r="P38" s="48"/>
      <c r="Q38" s="48"/>
      <c r="R38" s="48"/>
      <c r="S38" s="48">
        <v>3</v>
      </c>
      <c r="T38" s="48"/>
      <c r="U38" s="48">
        <v>3</v>
      </c>
      <c r="V38" s="47" t="s">
        <v>1068</v>
      </c>
      <c r="W38" s="48"/>
      <c r="X38" s="47"/>
    </row>
    <row r="39" spans="1:24" x14ac:dyDescent="0.35">
      <c r="A39" s="47" t="s">
        <v>536</v>
      </c>
      <c r="B39" s="47" t="s">
        <v>548</v>
      </c>
      <c r="C39" s="47" t="s">
        <v>157</v>
      </c>
      <c r="D39" s="47" t="s">
        <v>56</v>
      </c>
      <c r="E39" s="47" t="s">
        <v>131</v>
      </c>
      <c r="F39" s="47" t="s">
        <v>58</v>
      </c>
      <c r="G39" s="435" t="s">
        <v>97</v>
      </c>
      <c r="H39" s="370"/>
      <c r="I39" s="435" t="s">
        <v>97</v>
      </c>
      <c r="J39" s="370"/>
      <c r="K39" s="435"/>
      <c r="L39" s="370"/>
      <c r="M39" s="435" t="s">
        <v>97</v>
      </c>
      <c r="N39" s="370"/>
      <c r="O39" s="48">
        <v>3</v>
      </c>
      <c r="P39" s="48"/>
      <c r="Q39" s="48"/>
      <c r="R39" s="48"/>
      <c r="S39" s="48">
        <v>3</v>
      </c>
      <c r="T39" s="48"/>
      <c r="U39" s="48">
        <v>3</v>
      </c>
      <c r="V39" s="47" t="s">
        <v>1068</v>
      </c>
      <c r="W39" s="48"/>
      <c r="X39" s="47"/>
    </row>
    <row r="40" spans="1:24" x14ac:dyDescent="0.35">
      <c r="A40" s="47" t="s">
        <v>538</v>
      </c>
      <c r="B40" s="47" t="s">
        <v>539</v>
      </c>
      <c r="C40" s="47" t="s">
        <v>157</v>
      </c>
      <c r="D40" s="47" t="s">
        <v>56</v>
      </c>
      <c r="E40" s="47" t="s">
        <v>131</v>
      </c>
      <c r="F40" s="47" t="s">
        <v>58</v>
      </c>
      <c r="G40" s="435" t="s">
        <v>97</v>
      </c>
      <c r="H40" s="370"/>
      <c r="I40" s="435"/>
      <c r="J40" s="370"/>
      <c r="K40" s="435"/>
      <c r="L40" s="370"/>
      <c r="M40" s="435"/>
      <c r="N40" s="370"/>
      <c r="O40" s="48">
        <v>1</v>
      </c>
      <c r="P40" s="48"/>
      <c r="Q40" s="48"/>
      <c r="R40" s="48"/>
      <c r="S40" s="48">
        <v>1</v>
      </c>
      <c r="T40" s="48"/>
      <c r="U40" s="48">
        <v>1</v>
      </c>
      <c r="V40" s="47" t="s">
        <v>1068</v>
      </c>
      <c r="W40" s="48"/>
      <c r="X40" s="47"/>
    </row>
    <row r="41" spans="1:24" x14ac:dyDescent="0.35">
      <c r="A41" s="47" t="s">
        <v>549</v>
      </c>
      <c r="B41" s="47" t="s">
        <v>550</v>
      </c>
      <c r="C41" s="47" t="s">
        <v>157</v>
      </c>
      <c r="D41" s="47" t="s">
        <v>56</v>
      </c>
      <c r="E41" s="47" t="s">
        <v>131</v>
      </c>
      <c r="F41" s="47" t="s">
        <v>58</v>
      </c>
      <c r="G41" s="435"/>
      <c r="H41" s="370"/>
      <c r="I41" s="435" t="s">
        <v>97</v>
      </c>
      <c r="J41" s="370"/>
      <c r="K41" s="435"/>
      <c r="L41" s="370"/>
      <c r="M41" s="435"/>
      <c r="N41" s="370"/>
      <c r="O41" s="48">
        <v>1</v>
      </c>
      <c r="P41" s="48"/>
      <c r="Q41" s="48"/>
      <c r="R41" s="48"/>
      <c r="S41" s="48">
        <v>1</v>
      </c>
      <c r="T41" s="48"/>
      <c r="U41" s="48">
        <v>1</v>
      </c>
      <c r="V41" s="47" t="s">
        <v>1068</v>
      </c>
      <c r="W41" s="48"/>
      <c r="X41" s="47"/>
    </row>
    <row r="42" spans="1:24" x14ac:dyDescent="0.35">
      <c r="A42" s="47" t="s">
        <v>552</v>
      </c>
      <c r="B42" s="47" t="s">
        <v>553</v>
      </c>
      <c r="C42" s="47" t="s">
        <v>157</v>
      </c>
      <c r="D42" s="47" t="s">
        <v>56</v>
      </c>
      <c r="E42" s="47" t="s">
        <v>131</v>
      </c>
      <c r="F42" s="47" t="s">
        <v>58</v>
      </c>
      <c r="G42" s="435" t="s">
        <v>97</v>
      </c>
      <c r="H42" s="370"/>
      <c r="I42" s="435"/>
      <c r="J42" s="370"/>
      <c r="K42" s="435" t="s">
        <v>97</v>
      </c>
      <c r="L42" s="370"/>
      <c r="M42" s="435" t="s">
        <v>97</v>
      </c>
      <c r="N42" s="370"/>
      <c r="O42" s="48">
        <v>3</v>
      </c>
      <c r="P42" s="48"/>
      <c r="Q42" s="48"/>
      <c r="R42" s="48"/>
      <c r="S42" s="48">
        <v>3</v>
      </c>
      <c r="T42" s="48"/>
      <c r="U42" s="48">
        <v>3</v>
      </c>
      <c r="V42" s="47" t="s">
        <v>1068</v>
      </c>
      <c r="W42" s="48"/>
      <c r="X42" s="47"/>
    </row>
    <row r="43" spans="1:24" x14ac:dyDescent="0.35">
      <c r="A43" s="47" t="s">
        <v>564</v>
      </c>
      <c r="B43" s="47" t="s">
        <v>565</v>
      </c>
      <c r="C43" s="47" t="s">
        <v>157</v>
      </c>
      <c r="D43" s="47" t="s">
        <v>56</v>
      </c>
      <c r="E43" s="47" t="s">
        <v>131</v>
      </c>
      <c r="F43" s="47" t="s">
        <v>58</v>
      </c>
      <c r="G43" s="435"/>
      <c r="H43" s="370"/>
      <c r="I43" s="435"/>
      <c r="J43" s="370"/>
      <c r="K43" s="435" t="s">
        <v>97</v>
      </c>
      <c r="L43" s="370"/>
      <c r="M43" s="435" t="s">
        <v>97</v>
      </c>
      <c r="N43" s="370" t="s">
        <v>97</v>
      </c>
      <c r="O43" s="48">
        <v>2</v>
      </c>
      <c r="P43" s="48"/>
      <c r="Q43" s="48"/>
      <c r="R43" s="48"/>
      <c r="S43" s="48">
        <v>2</v>
      </c>
      <c r="T43" s="48">
        <v>1</v>
      </c>
      <c r="U43" s="48">
        <v>3</v>
      </c>
      <c r="V43" s="47" t="s">
        <v>319</v>
      </c>
      <c r="W43" s="48"/>
      <c r="X43" s="47"/>
    </row>
    <row r="44" spans="1:24" x14ac:dyDescent="0.35">
      <c r="A44" s="47" t="s">
        <v>567</v>
      </c>
      <c r="B44" s="47" t="s">
        <v>568</v>
      </c>
      <c r="C44" s="47" t="s">
        <v>157</v>
      </c>
      <c r="D44" s="47" t="s">
        <v>56</v>
      </c>
      <c r="E44" s="47" t="s">
        <v>131</v>
      </c>
      <c r="F44" s="47" t="s">
        <v>58</v>
      </c>
      <c r="G44" s="435" t="s">
        <v>97</v>
      </c>
      <c r="H44" s="370"/>
      <c r="I44" s="435"/>
      <c r="J44" s="370"/>
      <c r="K44" s="435"/>
      <c r="L44" s="370"/>
      <c r="M44" s="435"/>
      <c r="N44" s="370"/>
      <c r="O44" s="48">
        <v>1</v>
      </c>
      <c r="P44" s="48"/>
      <c r="Q44" s="48"/>
      <c r="R44" s="48"/>
      <c r="S44" s="48">
        <v>1</v>
      </c>
      <c r="T44" s="48"/>
      <c r="U44" s="48">
        <v>1</v>
      </c>
      <c r="V44" s="47" t="s">
        <v>319</v>
      </c>
      <c r="W44" s="48"/>
      <c r="X44" s="47"/>
    </row>
    <row r="45" spans="1:24" x14ac:dyDescent="0.35">
      <c r="A45" s="47" t="s">
        <v>571</v>
      </c>
      <c r="B45" s="47" t="s">
        <v>572</v>
      </c>
      <c r="C45" s="47" t="s">
        <v>157</v>
      </c>
      <c r="D45" s="47" t="s">
        <v>56</v>
      </c>
      <c r="E45" s="47" t="s">
        <v>131</v>
      </c>
      <c r="F45" s="47" t="s">
        <v>58</v>
      </c>
      <c r="G45" s="435"/>
      <c r="H45" s="370"/>
      <c r="I45" s="435"/>
      <c r="J45" s="370"/>
      <c r="K45" s="435"/>
      <c r="L45" s="370"/>
      <c r="M45" s="435" t="s">
        <v>97</v>
      </c>
      <c r="N45" s="370"/>
      <c r="O45" s="48">
        <v>1</v>
      </c>
      <c r="P45" s="48"/>
      <c r="Q45" s="48"/>
      <c r="R45" s="48"/>
      <c r="S45" s="48">
        <v>1</v>
      </c>
      <c r="T45" s="48"/>
      <c r="U45" s="48">
        <v>1</v>
      </c>
      <c r="V45" s="47" t="s">
        <v>1068</v>
      </c>
      <c r="W45" s="48"/>
      <c r="X45" s="47"/>
    </row>
    <row r="46" spans="1:24" x14ac:dyDescent="0.35">
      <c r="A46" s="47" t="s">
        <v>574</v>
      </c>
      <c r="B46" s="47" t="s">
        <v>575</v>
      </c>
      <c r="C46" s="47" t="s">
        <v>157</v>
      </c>
      <c r="D46" s="47" t="s">
        <v>56</v>
      </c>
      <c r="E46" s="47" t="s">
        <v>131</v>
      </c>
      <c r="F46" s="47" t="s">
        <v>58</v>
      </c>
      <c r="G46" s="435"/>
      <c r="H46" s="370"/>
      <c r="I46" s="435"/>
      <c r="J46" s="370"/>
      <c r="K46" s="435" t="s">
        <v>97</v>
      </c>
      <c r="L46" s="370"/>
      <c r="M46" s="435"/>
      <c r="N46" s="370"/>
      <c r="O46" s="48">
        <v>1</v>
      </c>
      <c r="P46" s="48"/>
      <c r="Q46" s="48"/>
      <c r="R46" s="48"/>
      <c r="S46" s="48">
        <v>1</v>
      </c>
      <c r="T46" s="48"/>
      <c r="U46" s="48">
        <v>1</v>
      </c>
      <c r="V46" s="47" t="s">
        <v>1068</v>
      </c>
      <c r="W46" s="48"/>
      <c r="X46" s="47"/>
    </row>
    <row r="47" spans="1:24" x14ac:dyDescent="0.35">
      <c r="A47" s="47" t="s">
        <v>577</v>
      </c>
      <c r="B47" s="47" t="s">
        <v>578</v>
      </c>
      <c r="C47" s="47" t="s">
        <v>157</v>
      </c>
      <c r="D47" s="47" t="s">
        <v>56</v>
      </c>
      <c r="E47" s="47" t="s">
        <v>131</v>
      </c>
      <c r="F47" s="47" t="s">
        <v>58</v>
      </c>
      <c r="G47" s="435" t="s">
        <v>97</v>
      </c>
      <c r="H47" s="370"/>
      <c r="I47" s="435" t="s">
        <v>97</v>
      </c>
      <c r="J47" s="370"/>
      <c r="K47" s="435"/>
      <c r="L47" s="370"/>
      <c r="M47" s="435" t="s">
        <v>97</v>
      </c>
      <c r="N47" s="370"/>
      <c r="O47" s="48">
        <v>3</v>
      </c>
      <c r="P47" s="48"/>
      <c r="Q47" s="48"/>
      <c r="R47" s="48"/>
      <c r="S47" s="48">
        <v>3</v>
      </c>
      <c r="T47" s="48"/>
      <c r="U47" s="48">
        <v>3</v>
      </c>
      <c r="V47" s="47" t="s">
        <v>1068</v>
      </c>
      <c r="W47" s="48"/>
      <c r="X47" s="47"/>
    </row>
    <row r="48" spans="1:24" x14ac:dyDescent="0.35">
      <c r="A48" s="47" t="s">
        <v>586</v>
      </c>
      <c r="B48" s="47" t="s">
        <v>587</v>
      </c>
      <c r="C48" s="47" t="s">
        <v>157</v>
      </c>
      <c r="D48" s="47" t="s">
        <v>56</v>
      </c>
      <c r="E48" s="47" t="s">
        <v>131</v>
      </c>
      <c r="F48" s="47" t="s">
        <v>58</v>
      </c>
      <c r="G48" s="435" t="s">
        <v>97</v>
      </c>
      <c r="H48" s="370"/>
      <c r="I48" s="435" t="s">
        <v>97</v>
      </c>
      <c r="J48" s="370"/>
      <c r="K48" s="435" t="s">
        <v>97</v>
      </c>
      <c r="L48" s="370"/>
      <c r="M48" s="435" t="s">
        <v>97</v>
      </c>
      <c r="N48" s="370"/>
      <c r="O48" s="48">
        <v>4</v>
      </c>
      <c r="P48" s="48"/>
      <c r="Q48" s="48"/>
      <c r="R48" s="48"/>
      <c r="S48" s="48">
        <v>4</v>
      </c>
      <c r="T48" s="48"/>
      <c r="U48" s="48">
        <v>4</v>
      </c>
      <c r="V48" s="47" t="s">
        <v>1068</v>
      </c>
      <c r="W48" s="48"/>
      <c r="X48" s="47"/>
    </row>
    <row r="49" spans="1:24" x14ac:dyDescent="0.35">
      <c r="A49" s="47" t="s">
        <v>594</v>
      </c>
      <c r="B49" s="47" t="s">
        <v>595</v>
      </c>
      <c r="C49" s="47" t="s">
        <v>157</v>
      </c>
      <c r="D49" s="47" t="s">
        <v>56</v>
      </c>
      <c r="E49" s="47" t="s">
        <v>131</v>
      </c>
      <c r="F49" s="47" t="s">
        <v>58</v>
      </c>
      <c r="G49" s="435"/>
      <c r="H49" s="370"/>
      <c r="I49" s="435" t="s">
        <v>97</v>
      </c>
      <c r="J49" s="370"/>
      <c r="K49" s="435"/>
      <c r="L49" s="370"/>
      <c r="M49" s="435" t="s">
        <v>97</v>
      </c>
      <c r="N49" s="370"/>
      <c r="O49" s="48">
        <v>2</v>
      </c>
      <c r="P49" s="48"/>
      <c r="Q49" s="48"/>
      <c r="R49" s="48"/>
      <c r="S49" s="48">
        <v>2</v>
      </c>
      <c r="T49" s="48"/>
      <c r="U49" s="48">
        <v>2</v>
      </c>
      <c r="V49" s="47" t="s">
        <v>1067</v>
      </c>
      <c r="W49" s="48"/>
      <c r="X49" s="47"/>
    </row>
    <row r="50" spans="1:24" x14ac:dyDescent="0.35">
      <c r="A50" s="47" t="s">
        <v>620</v>
      </c>
      <c r="B50" s="47" t="s">
        <v>621</v>
      </c>
      <c r="C50" s="47" t="s">
        <v>157</v>
      </c>
      <c r="D50" s="47" t="s">
        <v>56</v>
      </c>
      <c r="E50" s="47" t="s">
        <v>131</v>
      </c>
      <c r="F50" s="47" t="s">
        <v>58</v>
      </c>
      <c r="G50" s="435"/>
      <c r="H50" s="370"/>
      <c r="I50" s="435" t="s">
        <v>97</v>
      </c>
      <c r="J50" s="370"/>
      <c r="K50" s="435"/>
      <c r="L50" s="370"/>
      <c r="M50" s="435"/>
      <c r="N50" s="370"/>
      <c r="O50" s="48">
        <v>1</v>
      </c>
      <c r="P50" s="48"/>
      <c r="Q50" s="48"/>
      <c r="R50" s="48"/>
      <c r="S50" s="48">
        <v>1</v>
      </c>
      <c r="T50" s="48"/>
      <c r="U50" s="48">
        <v>1</v>
      </c>
      <c r="V50" s="47" t="s">
        <v>1068</v>
      </c>
      <c r="W50" s="48"/>
      <c r="X50" s="47"/>
    </row>
    <row r="51" spans="1:24" x14ac:dyDescent="0.35">
      <c r="A51" s="47" t="s">
        <v>623</v>
      </c>
      <c r="B51" s="47" t="s">
        <v>624</v>
      </c>
      <c r="C51" s="47" t="s">
        <v>157</v>
      </c>
      <c r="D51" s="47" t="s">
        <v>56</v>
      </c>
      <c r="E51" s="47" t="s">
        <v>131</v>
      </c>
      <c r="F51" s="47" t="s">
        <v>58</v>
      </c>
      <c r="G51" s="435"/>
      <c r="H51" s="370"/>
      <c r="I51" s="435" t="s">
        <v>97</v>
      </c>
      <c r="J51" s="370"/>
      <c r="K51" s="435" t="s">
        <v>97</v>
      </c>
      <c r="L51" s="370"/>
      <c r="M51" s="435" t="s">
        <v>97</v>
      </c>
      <c r="N51" s="370"/>
      <c r="O51" s="48">
        <v>3</v>
      </c>
      <c r="P51" s="48"/>
      <c r="Q51" s="48"/>
      <c r="R51" s="48"/>
      <c r="S51" s="48">
        <v>3</v>
      </c>
      <c r="T51" s="48"/>
      <c r="U51" s="48">
        <v>3</v>
      </c>
      <c r="V51" s="47" t="s">
        <v>319</v>
      </c>
      <c r="W51" s="48"/>
      <c r="X51" s="47"/>
    </row>
    <row r="52" spans="1:24" x14ac:dyDescent="0.35">
      <c r="A52" s="47" t="s">
        <v>626</v>
      </c>
      <c r="B52" s="47" t="s">
        <v>627</v>
      </c>
      <c r="C52" s="47" t="s">
        <v>157</v>
      </c>
      <c r="D52" s="47" t="s">
        <v>56</v>
      </c>
      <c r="E52" s="47" t="s">
        <v>131</v>
      </c>
      <c r="F52" s="47" t="s">
        <v>58</v>
      </c>
      <c r="G52" s="435" t="s">
        <v>97</v>
      </c>
      <c r="H52" s="370"/>
      <c r="I52" s="435" t="s">
        <v>97</v>
      </c>
      <c r="J52" s="370"/>
      <c r="K52" s="435" t="s">
        <v>97</v>
      </c>
      <c r="L52" s="370"/>
      <c r="M52" s="435" t="s">
        <v>97</v>
      </c>
      <c r="N52" s="370"/>
      <c r="O52" s="48">
        <v>4</v>
      </c>
      <c r="P52" s="48"/>
      <c r="Q52" s="48"/>
      <c r="R52" s="48"/>
      <c r="S52" s="48">
        <v>4</v>
      </c>
      <c r="T52" s="48"/>
      <c r="U52" s="48">
        <v>4</v>
      </c>
      <c r="V52" s="47" t="s">
        <v>1067</v>
      </c>
      <c r="W52" s="48"/>
      <c r="X52" s="47"/>
    </row>
    <row r="53" spans="1:24" x14ac:dyDescent="0.35">
      <c r="A53" s="47" t="s">
        <v>629</v>
      </c>
      <c r="B53" s="47" t="s">
        <v>630</v>
      </c>
      <c r="C53" s="47" t="s">
        <v>157</v>
      </c>
      <c r="D53" s="47" t="s">
        <v>56</v>
      </c>
      <c r="E53" s="47" t="s">
        <v>131</v>
      </c>
      <c r="F53" s="47" t="s">
        <v>58</v>
      </c>
      <c r="G53" s="435" t="s">
        <v>97</v>
      </c>
      <c r="H53" s="370"/>
      <c r="I53" s="435" t="s">
        <v>97</v>
      </c>
      <c r="J53" s="370"/>
      <c r="K53" s="435"/>
      <c r="L53" s="370"/>
      <c r="M53" s="435"/>
      <c r="N53" s="370"/>
      <c r="O53" s="48">
        <v>2</v>
      </c>
      <c r="P53" s="48"/>
      <c r="Q53" s="48"/>
      <c r="R53" s="48"/>
      <c r="S53" s="48">
        <v>2</v>
      </c>
      <c r="T53" s="48"/>
      <c r="U53" s="48">
        <v>2</v>
      </c>
      <c r="V53" s="47" t="s">
        <v>1067</v>
      </c>
      <c r="W53" s="48"/>
      <c r="X53" s="47"/>
    </row>
    <row r="54" spans="1:24" x14ac:dyDescent="0.35">
      <c r="A54" s="47" t="s">
        <v>635</v>
      </c>
      <c r="B54" s="47" t="s">
        <v>636</v>
      </c>
      <c r="C54" s="47" t="s">
        <v>157</v>
      </c>
      <c r="D54" s="47" t="s">
        <v>56</v>
      </c>
      <c r="E54" s="47" t="s">
        <v>131</v>
      </c>
      <c r="F54" s="47" t="s">
        <v>58</v>
      </c>
      <c r="G54" s="435" t="s">
        <v>97</v>
      </c>
      <c r="H54" s="370"/>
      <c r="I54" s="435" t="s">
        <v>97</v>
      </c>
      <c r="J54" s="370"/>
      <c r="K54" s="435"/>
      <c r="L54" s="370"/>
      <c r="M54" s="435" t="s">
        <v>97</v>
      </c>
      <c r="N54" s="370"/>
      <c r="O54" s="48">
        <v>3</v>
      </c>
      <c r="P54" s="48"/>
      <c r="Q54" s="48"/>
      <c r="R54" s="48"/>
      <c r="S54" s="48">
        <v>3</v>
      </c>
      <c r="T54" s="48"/>
      <c r="U54" s="48">
        <v>3</v>
      </c>
      <c r="V54" s="47" t="s">
        <v>1067</v>
      </c>
      <c r="W54" s="48"/>
      <c r="X54" s="47"/>
    </row>
    <row r="55" spans="1:24" x14ac:dyDescent="0.35">
      <c r="A55" s="47" t="s">
        <v>638</v>
      </c>
      <c r="B55" s="47" t="s">
        <v>639</v>
      </c>
      <c r="C55" s="47" t="s">
        <v>157</v>
      </c>
      <c r="D55" s="47" t="s">
        <v>56</v>
      </c>
      <c r="E55" s="47" t="s">
        <v>131</v>
      </c>
      <c r="F55" s="47" t="s">
        <v>58</v>
      </c>
      <c r="G55" s="435"/>
      <c r="H55" s="370"/>
      <c r="I55" s="435"/>
      <c r="J55" s="370"/>
      <c r="K55" s="435"/>
      <c r="L55" s="370"/>
      <c r="M55" s="435" t="s">
        <v>97</v>
      </c>
      <c r="N55" s="370"/>
      <c r="O55" s="48">
        <v>1</v>
      </c>
      <c r="P55" s="48"/>
      <c r="Q55" s="48"/>
      <c r="R55" s="48"/>
      <c r="S55" s="48">
        <v>1</v>
      </c>
      <c r="T55" s="48"/>
      <c r="U55" s="48">
        <v>1</v>
      </c>
      <c r="V55" s="47" t="s">
        <v>1067</v>
      </c>
      <c r="W55" s="48"/>
      <c r="X55" s="47"/>
    </row>
    <row r="56" spans="1:24" x14ac:dyDescent="0.35">
      <c r="A56" s="47" t="s">
        <v>641</v>
      </c>
      <c r="B56" s="47" t="s">
        <v>642</v>
      </c>
      <c r="C56" s="47" t="s">
        <v>157</v>
      </c>
      <c r="D56" s="47" t="s">
        <v>56</v>
      </c>
      <c r="E56" s="47" t="s">
        <v>131</v>
      </c>
      <c r="F56" s="47" t="s">
        <v>58</v>
      </c>
      <c r="G56" s="435"/>
      <c r="H56" s="370"/>
      <c r="I56" s="435" t="s">
        <v>97</v>
      </c>
      <c r="J56" s="370"/>
      <c r="K56" s="435"/>
      <c r="L56" s="370"/>
      <c r="M56" s="435" t="s">
        <v>97</v>
      </c>
      <c r="N56" s="370"/>
      <c r="O56" s="48">
        <v>2</v>
      </c>
      <c r="P56" s="48"/>
      <c r="Q56" s="48"/>
      <c r="R56" s="48"/>
      <c r="S56" s="48">
        <v>2</v>
      </c>
      <c r="T56" s="48"/>
      <c r="U56" s="48">
        <v>2</v>
      </c>
      <c r="V56" s="47" t="s">
        <v>1068</v>
      </c>
      <c r="W56" s="48"/>
      <c r="X56" s="47"/>
    </row>
    <row r="57" spans="1:24" x14ac:dyDescent="0.35">
      <c r="A57" s="47" t="s">
        <v>644</v>
      </c>
      <c r="B57" s="47" t="s">
        <v>645</v>
      </c>
      <c r="C57" s="47" t="s">
        <v>157</v>
      </c>
      <c r="D57" s="47" t="s">
        <v>56</v>
      </c>
      <c r="E57" s="47" t="s">
        <v>131</v>
      </c>
      <c r="F57" s="47" t="s">
        <v>58</v>
      </c>
      <c r="G57" s="435"/>
      <c r="H57" s="370"/>
      <c r="I57" s="435"/>
      <c r="J57" s="370"/>
      <c r="K57" s="435"/>
      <c r="L57" s="370"/>
      <c r="M57" s="435" t="s">
        <v>97</v>
      </c>
      <c r="N57" s="370"/>
      <c r="O57" s="48">
        <v>1</v>
      </c>
      <c r="P57" s="48"/>
      <c r="Q57" s="48"/>
      <c r="R57" s="48"/>
      <c r="S57" s="48">
        <v>1</v>
      </c>
      <c r="T57" s="48"/>
      <c r="U57" s="48">
        <v>1</v>
      </c>
      <c r="V57" s="47" t="s">
        <v>1068</v>
      </c>
      <c r="W57" s="48"/>
      <c r="X57" s="47"/>
    </row>
    <row r="58" spans="1:24" x14ac:dyDescent="0.35">
      <c r="A58" s="47" t="s">
        <v>656</v>
      </c>
      <c r="B58" s="47" t="s">
        <v>71</v>
      </c>
      <c r="C58" s="47" t="s">
        <v>157</v>
      </c>
      <c r="D58" s="47" t="s">
        <v>56</v>
      </c>
      <c r="E58" s="47" t="s">
        <v>131</v>
      </c>
      <c r="F58" s="47" t="s">
        <v>58</v>
      </c>
      <c r="G58" s="435" t="s">
        <v>97</v>
      </c>
      <c r="H58" s="370" t="s">
        <v>97</v>
      </c>
      <c r="I58" s="435" t="s">
        <v>97</v>
      </c>
      <c r="J58" s="370"/>
      <c r="K58" s="435" t="s">
        <v>97</v>
      </c>
      <c r="L58" s="370"/>
      <c r="M58" s="435" t="s">
        <v>97</v>
      </c>
      <c r="N58" s="370"/>
      <c r="O58" s="48">
        <v>4</v>
      </c>
      <c r="P58" s="48"/>
      <c r="Q58" s="48"/>
      <c r="R58" s="48"/>
      <c r="S58" s="48">
        <v>4</v>
      </c>
      <c r="T58" s="48">
        <v>1</v>
      </c>
      <c r="U58" s="48">
        <v>5</v>
      </c>
      <c r="V58" s="47" t="s">
        <v>1068</v>
      </c>
      <c r="W58" s="48"/>
      <c r="X58" s="47"/>
    </row>
    <row r="59" spans="1:24" x14ac:dyDescent="0.35">
      <c r="A59" s="47" t="s">
        <v>660</v>
      </c>
      <c r="B59" s="47" t="s">
        <v>661</v>
      </c>
      <c r="C59" s="47" t="s">
        <v>157</v>
      </c>
      <c r="D59" s="47" t="s">
        <v>56</v>
      </c>
      <c r="E59" s="47" t="s">
        <v>131</v>
      </c>
      <c r="F59" s="47" t="s">
        <v>58</v>
      </c>
      <c r="G59" s="435" t="s">
        <v>97</v>
      </c>
      <c r="H59" s="370"/>
      <c r="I59" s="435" t="s">
        <v>97</v>
      </c>
      <c r="J59" s="370"/>
      <c r="K59" s="435"/>
      <c r="L59" s="370"/>
      <c r="M59" s="435"/>
      <c r="N59" s="370"/>
      <c r="O59" s="48">
        <v>2</v>
      </c>
      <c r="P59" s="48"/>
      <c r="Q59" s="48"/>
      <c r="R59" s="48"/>
      <c r="S59" s="48">
        <v>2</v>
      </c>
      <c r="T59" s="48"/>
      <c r="U59" s="48">
        <v>2</v>
      </c>
      <c r="V59" s="47" t="s">
        <v>1067</v>
      </c>
      <c r="W59" s="48"/>
      <c r="X59" s="47"/>
    </row>
    <row r="60" spans="1:24" x14ac:dyDescent="0.35">
      <c r="A60" s="47" t="s">
        <v>666</v>
      </c>
      <c r="B60" s="47" t="s">
        <v>667</v>
      </c>
      <c r="C60" s="47" t="s">
        <v>157</v>
      </c>
      <c r="D60" s="47" t="s">
        <v>56</v>
      </c>
      <c r="E60" s="47" t="s">
        <v>131</v>
      </c>
      <c r="F60" s="47" t="s">
        <v>58</v>
      </c>
      <c r="G60" s="435" t="s">
        <v>97</v>
      </c>
      <c r="H60" s="370"/>
      <c r="I60" s="435" t="s">
        <v>97</v>
      </c>
      <c r="J60" s="370"/>
      <c r="K60" s="435" t="s">
        <v>97</v>
      </c>
      <c r="L60" s="370"/>
      <c r="M60" s="435" t="s">
        <v>97</v>
      </c>
      <c r="N60" s="370"/>
      <c r="O60" s="48">
        <v>4</v>
      </c>
      <c r="P60" s="48"/>
      <c r="Q60" s="48"/>
      <c r="R60" s="48"/>
      <c r="S60" s="48">
        <v>4</v>
      </c>
      <c r="T60" s="48"/>
      <c r="U60" s="48">
        <v>4</v>
      </c>
      <c r="V60" s="47" t="s">
        <v>1068</v>
      </c>
      <c r="W60" s="48"/>
      <c r="X60" s="47"/>
    </row>
    <row r="61" spans="1:24" x14ac:dyDescent="0.35">
      <c r="A61" s="47" t="s">
        <v>668</v>
      </c>
      <c r="B61" s="47" t="s">
        <v>669</v>
      </c>
      <c r="C61" s="47" t="s">
        <v>157</v>
      </c>
      <c r="D61" s="47" t="s">
        <v>56</v>
      </c>
      <c r="E61" s="47" t="s">
        <v>131</v>
      </c>
      <c r="F61" s="47" t="s">
        <v>58</v>
      </c>
      <c r="G61" s="435"/>
      <c r="H61" s="370"/>
      <c r="I61" s="435" t="s">
        <v>97</v>
      </c>
      <c r="J61" s="370"/>
      <c r="K61" s="435"/>
      <c r="L61" s="370"/>
      <c r="M61" s="435"/>
      <c r="N61" s="370"/>
      <c r="O61" s="48">
        <v>1</v>
      </c>
      <c r="P61" s="48"/>
      <c r="Q61" s="48"/>
      <c r="R61" s="48"/>
      <c r="S61" s="48">
        <v>1</v>
      </c>
      <c r="T61" s="48"/>
      <c r="U61" s="48">
        <v>1</v>
      </c>
      <c r="V61" s="47" t="s">
        <v>1067</v>
      </c>
      <c r="W61" s="48"/>
      <c r="X61" s="47"/>
    </row>
    <row r="62" spans="1:24" x14ac:dyDescent="0.35">
      <c r="A62" s="47" t="s">
        <v>670</v>
      </c>
      <c r="B62" s="47" t="s">
        <v>671</v>
      </c>
      <c r="C62" s="47" t="s">
        <v>157</v>
      </c>
      <c r="D62" s="47" t="s">
        <v>56</v>
      </c>
      <c r="E62" s="47" t="s">
        <v>131</v>
      </c>
      <c r="F62" s="47" t="s">
        <v>58</v>
      </c>
      <c r="G62" s="435"/>
      <c r="H62" s="370"/>
      <c r="I62" s="435" t="s">
        <v>97</v>
      </c>
      <c r="J62" s="370" t="s">
        <v>97</v>
      </c>
      <c r="K62" s="435" t="s">
        <v>97</v>
      </c>
      <c r="L62" s="370" t="s">
        <v>97</v>
      </c>
      <c r="M62" s="435"/>
      <c r="N62" s="370"/>
      <c r="O62" s="48">
        <v>2</v>
      </c>
      <c r="P62" s="48"/>
      <c r="Q62" s="48"/>
      <c r="R62" s="48"/>
      <c r="S62" s="48">
        <v>2</v>
      </c>
      <c r="T62" s="48">
        <v>2</v>
      </c>
      <c r="U62" s="48">
        <v>4</v>
      </c>
      <c r="V62" s="47" t="s">
        <v>319</v>
      </c>
      <c r="W62" s="48"/>
      <c r="X62" s="47"/>
    </row>
    <row r="63" spans="1:24" x14ac:dyDescent="0.35">
      <c r="A63" s="47" t="s">
        <v>672</v>
      </c>
      <c r="B63" s="47" t="s">
        <v>677</v>
      </c>
      <c r="C63" s="47" t="s">
        <v>157</v>
      </c>
      <c r="D63" s="47" t="s">
        <v>56</v>
      </c>
      <c r="E63" s="47" t="s">
        <v>131</v>
      </c>
      <c r="F63" s="47" t="s">
        <v>58</v>
      </c>
      <c r="G63" s="435" t="s">
        <v>97</v>
      </c>
      <c r="H63" s="370" t="s">
        <v>97</v>
      </c>
      <c r="I63" s="435" t="s">
        <v>97</v>
      </c>
      <c r="J63" s="370"/>
      <c r="K63" s="435"/>
      <c r="L63" s="370"/>
      <c r="M63" s="435" t="s">
        <v>97</v>
      </c>
      <c r="N63" s="370"/>
      <c r="O63" s="48">
        <v>3</v>
      </c>
      <c r="P63" s="48"/>
      <c r="Q63" s="48"/>
      <c r="R63" s="48"/>
      <c r="S63" s="48">
        <v>3</v>
      </c>
      <c r="T63" s="48">
        <v>1</v>
      </c>
      <c r="U63" s="48">
        <v>4</v>
      </c>
      <c r="V63" s="47" t="s">
        <v>1068</v>
      </c>
      <c r="W63" s="48"/>
      <c r="X63" s="47"/>
    </row>
    <row r="64" spans="1:24" x14ac:dyDescent="0.35">
      <c r="A64" s="47" t="s">
        <v>679</v>
      </c>
      <c r="B64" s="47" t="s">
        <v>680</v>
      </c>
      <c r="C64" s="47" t="s">
        <v>157</v>
      </c>
      <c r="D64" s="47" t="s">
        <v>56</v>
      </c>
      <c r="E64" s="47" t="s">
        <v>131</v>
      </c>
      <c r="F64" s="47" t="s">
        <v>58</v>
      </c>
      <c r="G64" s="435" t="s">
        <v>97</v>
      </c>
      <c r="H64" s="370" t="s">
        <v>97</v>
      </c>
      <c r="I64" s="435" t="s">
        <v>97</v>
      </c>
      <c r="J64" s="370"/>
      <c r="K64" s="435" t="s">
        <v>97</v>
      </c>
      <c r="L64" s="370"/>
      <c r="M64" s="435" t="s">
        <v>97</v>
      </c>
      <c r="N64" s="370"/>
      <c r="O64" s="48">
        <v>4</v>
      </c>
      <c r="P64" s="48"/>
      <c r="Q64" s="48"/>
      <c r="R64" s="48"/>
      <c r="S64" s="48">
        <v>4</v>
      </c>
      <c r="T64" s="48">
        <v>1</v>
      </c>
      <c r="U64" s="48">
        <v>5</v>
      </c>
      <c r="V64" s="47" t="s">
        <v>319</v>
      </c>
      <c r="W64" s="48"/>
      <c r="X64" s="47"/>
    </row>
    <row r="65" spans="1:24" x14ac:dyDescent="0.35">
      <c r="A65" s="47" t="s">
        <v>683</v>
      </c>
      <c r="B65" s="47" t="s">
        <v>684</v>
      </c>
      <c r="C65" s="47" t="s">
        <v>157</v>
      </c>
      <c r="D65" s="47" t="s">
        <v>56</v>
      </c>
      <c r="E65" s="47" t="s">
        <v>131</v>
      </c>
      <c r="F65" s="47" t="s">
        <v>58</v>
      </c>
      <c r="G65" s="435" t="s">
        <v>97</v>
      </c>
      <c r="H65" s="370"/>
      <c r="I65" s="435" t="s">
        <v>97</v>
      </c>
      <c r="J65" s="370"/>
      <c r="K65" s="435" t="s">
        <v>97</v>
      </c>
      <c r="L65" s="370"/>
      <c r="M65" s="435" t="s">
        <v>97</v>
      </c>
      <c r="N65" s="370"/>
      <c r="O65" s="48">
        <v>4</v>
      </c>
      <c r="P65" s="48"/>
      <c r="Q65" s="48"/>
      <c r="R65" s="48"/>
      <c r="S65" s="48">
        <v>4</v>
      </c>
      <c r="T65" s="48"/>
      <c r="U65" s="48">
        <v>4</v>
      </c>
      <c r="V65" s="47" t="s">
        <v>1067</v>
      </c>
      <c r="W65" s="48"/>
      <c r="X65" s="47"/>
    </row>
    <row r="66" spans="1:24" x14ac:dyDescent="0.35">
      <c r="A66" s="47" t="s">
        <v>686</v>
      </c>
      <c r="B66" s="47" t="s">
        <v>70</v>
      </c>
      <c r="C66" s="47" t="s">
        <v>157</v>
      </c>
      <c r="D66" s="47" t="s">
        <v>56</v>
      </c>
      <c r="E66" s="47" t="s">
        <v>131</v>
      </c>
      <c r="F66" s="47" t="s">
        <v>58</v>
      </c>
      <c r="G66" s="435" t="s">
        <v>97</v>
      </c>
      <c r="H66" s="370"/>
      <c r="I66" s="435"/>
      <c r="J66" s="370"/>
      <c r="K66" s="435" t="s">
        <v>97</v>
      </c>
      <c r="L66" s="370"/>
      <c r="M66" s="435" t="s">
        <v>97</v>
      </c>
      <c r="N66" s="370"/>
      <c r="O66" s="48">
        <v>3</v>
      </c>
      <c r="P66" s="48"/>
      <c r="Q66" s="48"/>
      <c r="R66" s="48"/>
      <c r="S66" s="48">
        <v>3</v>
      </c>
      <c r="T66" s="48"/>
      <c r="U66" s="48">
        <v>3</v>
      </c>
      <c r="V66" s="47" t="s">
        <v>1067</v>
      </c>
      <c r="W66" s="48"/>
      <c r="X66" s="47"/>
    </row>
    <row r="67" spans="1:24" x14ac:dyDescent="0.35">
      <c r="A67" s="47" t="s">
        <v>692</v>
      </c>
      <c r="B67" s="47" t="s">
        <v>693</v>
      </c>
      <c r="C67" s="47" t="s">
        <v>157</v>
      </c>
      <c r="D67" s="47" t="s">
        <v>56</v>
      </c>
      <c r="E67" s="47" t="s">
        <v>131</v>
      </c>
      <c r="F67" s="47" t="s">
        <v>58</v>
      </c>
      <c r="G67" s="435" t="s">
        <v>97</v>
      </c>
      <c r="H67" s="370"/>
      <c r="I67" s="435" t="s">
        <v>97</v>
      </c>
      <c r="J67" s="370"/>
      <c r="K67" s="435"/>
      <c r="L67" s="370"/>
      <c r="M67" s="435"/>
      <c r="N67" s="370"/>
      <c r="O67" s="48">
        <v>2</v>
      </c>
      <c r="P67" s="48"/>
      <c r="Q67" s="48"/>
      <c r="R67" s="48"/>
      <c r="S67" s="48">
        <v>2</v>
      </c>
      <c r="T67" s="48"/>
      <c r="U67" s="48">
        <v>2</v>
      </c>
      <c r="V67" s="47" t="s">
        <v>319</v>
      </c>
      <c r="W67" s="48"/>
      <c r="X67" s="47"/>
    </row>
    <row r="68" spans="1:24" x14ac:dyDescent="0.35">
      <c r="A68" s="47" t="s">
        <v>695</v>
      </c>
      <c r="B68" s="47" t="s">
        <v>696</v>
      </c>
      <c r="C68" s="47" t="s">
        <v>157</v>
      </c>
      <c r="D68" s="47" t="s">
        <v>56</v>
      </c>
      <c r="E68" s="47" t="s">
        <v>131</v>
      </c>
      <c r="F68" s="47" t="s">
        <v>58</v>
      </c>
      <c r="G68" s="435"/>
      <c r="H68" s="370"/>
      <c r="I68" s="435" t="s">
        <v>97</v>
      </c>
      <c r="J68" s="370" t="s">
        <v>97</v>
      </c>
      <c r="K68" s="435"/>
      <c r="L68" s="370"/>
      <c r="M68" s="435"/>
      <c r="N68" s="370"/>
      <c r="O68" s="48">
        <v>1</v>
      </c>
      <c r="P68" s="48"/>
      <c r="Q68" s="48"/>
      <c r="R68" s="48"/>
      <c r="S68" s="48">
        <v>1</v>
      </c>
      <c r="T68" s="48">
        <v>1</v>
      </c>
      <c r="U68" s="48">
        <v>2</v>
      </c>
      <c r="V68" s="47" t="s">
        <v>1067</v>
      </c>
      <c r="W68" s="48"/>
      <c r="X68" s="47"/>
    </row>
    <row r="69" spans="1:24" x14ac:dyDescent="0.35">
      <c r="A69" s="47" t="s">
        <v>698</v>
      </c>
      <c r="B69" s="47" t="s">
        <v>699</v>
      </c>
      <c r="C69" s="47" t="s">
        <v>157</v>
      </c>
      <c r="D69" s="47" t="s">
        <v>56</v>
      </c>
      <c r="E69" s="47" t="s">
        <v>131</v>
      </c>
      <c r="F69" s="47" t="s">
        <v>58</v>
      </c>
      <c r="G69" s="435" t="s">
        <v>97</v>
      </c>
      <c r="H69" s="370"/>
      <c r="I69" s="435" t="s">
        <v>97</v>
      </c>
      <c r="J69" s="370"/>
      <c r="K69" s="435"/>
      <c r="L69" s="370"/>
      <c r="M69" s="435"/>
      <c r="N69" s="370"/>
      <c r="O69" s="48">
        <v>2</v>
      </c>
      <c r="P69" s="48"/>
      <c r="Q69" s="48"/>
      <c r="R69" s="48"/>
      <c r="S69" s="48">
        <v>2</v>
      </c>
      <c r="T69" s="48"/>
      <c r="U69" s="48">
        <v>2</v>
      </c>
      <c r="V69" s="47" t="s">
        <v>1068</v>
      </c>
      <c r="W69" s="48"/>
      <c r="X69" s="47"/>
    </row>
    <row r="70" spans="1:24" x14ac:dyDescent="0.35">
      <c r="A70" s="47" t="s">
        <v>704</v>
      </c>
      <c r="B70" s="47" t="s">
        <v>705</v>
      </c>
      <c r="C70" s="47" t="s">
        <v>157</v>
      </c>
      <c r="D70" s="47" t="s">
        <v>56</v>
      </c>
      <c r="E70" s="47" t="s">
        <v>131</v>
      </c>
      <c r="F70" s="47" t="s">
        <v>58</v>
      </c>
      <c r="G70" s="435" t="s">
        <v>97</v>
      </c>
      <c r="H70" s="370"/>
      <c r="I70" s="435" t="s">
        <v>97</v>
      </c>
      <c r="J70" s="370"/>
      <c r="K70" s="435" t="s">
        <v>97</v>
      </c>
      <c r="L70" s="370"/>
      <c r="M70" s="435"/>
      <c r="N70" s="370"/>
      <c r="O70" s="48">
        <v>3</v>
      </c>
      <c r="P70" s="48"/>
      <c r="Q70" s="48"/>
      <c r="R70" s="48"/>
      <c r="S70" s="48">
        <v>3</v>
      </c>
      <c r="T70" s="48"/>
      <c r="U70" s="48">
        <v>3</v>
      </c>
      <c r="V70" s="47" t="s">
        <v>1068</v>
      </c>
      <c r="W70" s="48"/>
      <c r="X70" s="47"/>
    </row>
    <row r="71" spans="1:24" x14ac:dyDescent="0.35">
      <c r="A71" s="47" t="s">
        <v>710</v>
      </c>
      <c r="B71" s="47" t="s">
        <v>711</v>
      </c>
      <c r="C71" s="47" t="s">
        <v>157</v>
      </c>
      <c r="D71" s="47" t="s">
        <v>56</v>
      </c>
      <c r="E71" s="47" t="s">
        <v>131</v>
      </c>
      <c r="F71" s="47" t="s">
        <v>58</v>
      </c>
      <c r="G71" s="435" t="s">
        <v>97</v>
      </c>
      <c r="H71" s="370"/>
      <c r="I71" s="435" t="s">
        <v>97</v>
      </c>
      <c r="J71" s="370"/>
      <c r="K71" s="435"/>
      <c r="L71" s="370"/>
      <c r="M71" s="435"/>
      <c r="N71" s="370"/>
      <c r="O71" s="48">
        <v>2</v>
      </c>
      <c r="P71" s="48"/>
      <c r="Q71" s="48"/>
      <c r="R71" s="48"/>
      <c r="S71" s="48">
        <v>2</v>
      </c>
      <c r="T71" s="48"/>
      <c r="U71" s="48">
        <v>2</v>
      </c>
      <c r="V71" s="47" t="s">
        <v>1068</v>
      </c>
      <c r="W71" s="48"/>
      <c r="X71" s="47"/>
    </row>
    <row r="72" spans="1:24" x14ac:dyDescent="0.35">
      <c r="A72" s="47" t="s">
        <v>713</v>
      </c>
      <c r="B72" s="47" t="s">
        <v>714</v>
      </c>
      <c r="C72" s="47" t="s">
        <v>157</v>
      </c>
      <c r="D72" s="47" t="s">
        <v>56</v>
      </c>
      <c r="E72" s="47" t="s">
        <v>131</v>
      </c>
      <c r="F72" s="47" t="s">
        <v>58</v>
      </c>
      <c r="G72" s="435"/>
      <c r="H72" s="370"/>
      <c r="I72" s="435" t="s">
        <v>97</v>
      </c>
      <c r="J72" s="370"/>
      <c r="K72" s="435"/>
      <c r="L72" s="370"/>
      <c r="M72" s="435" t="s">
        <v>97</v>
      </c>
      <c r="N72" s="370"/>
      <c r="O72" s="48">
        <v>2</v>
      </c>
      <c r="P72" s="48"/>
      <c r="Q72" s="48"/>
      <c r="R72" s="48"/>
      <c r="S72" s="48">
        <v>2</v>
      </c>
      <c r="T72" s="48"/>
      <c r="U72" s="48">
        <v>2</v>
      </c>
      <c r="V72" s="47" t="s">
        <v>319</v>
      </c>
      <c r="W72" s="48"/>
      <c r="X72" s="47"/>
    </row>
    <row r="73" spans="1:24" x14ac:dyDescent="0.35">
      <c r="A73" s="47" t="s">
        <v>743</v>
      </c>
      <c r="B73" s="47" t="s">
        <v>744</v>
      </c>
      <c r="C73" s="47" t="s">
        <v>157</v>
      </c>
      <c r="D73" s="47" t="s">
        <v>56</v>
      </c>
      <c r="E73" s="47" t="s">
        <v>131</v>
      </c>
      <c r="F73" s="47" t="s">
        <v>58</v>
      </c>
      <c r="G73" s="435"/>
      <c r="H73" s="370"/>
      <c r="I73" s="435" t="s">
        <v>97</v>
      </c>
      <c r="J73" s="370"/>
      <c r="K73" s="435" t="s">
        <v>97</v>
      </c>
      <c r="L73" s="370"/>
      <c r="M73" s="435"/>
      <c r="N73" s="370"/>
      <c r="O73" s="48">
        <v>2</v>
      </c>
      <c r="P73" s="48"/>
      <c r="Q73" s="48"/>
      <c r="R73" s="48"/>
      <c r="S73" s="48">
        <v>2</v>
      </c>
      <c r="T73" s="48"/>
      <c r="U73" s="48">
        <v>2</v>
      </c>
      <c r="V73" s="47" t="s">
        <v>1068</v>
      </c>
      <c r="W73" s="48"/>
      <c r="X73" s="47"/>
    </row>
    <row r="74" spans="1:24" x14ac:dyDescent="0.35">
      <c r="A74" s="47" t="s">
        <v>746</v>
      </c>
      <c r="B74" s="47" t="s">
        <v>747</v>
      </c>
      <c r="C74" s="47" t="s">
        <v>157</v>
      </c>
      <c r="D74" s="47" t="s">
        <v>56</v>
      </c>
      <c r="E74" s="47" t="s">
        <v>131</v>
      </c>
      <c r="F74" s="47" t="s">
        <v>58</v>
      </c>
      <c r="G74" s="435"/>
      <c r="H74" s="370"/>
      <c r="I74" s="435" t="s">
        <v>97</v>
      </c>
      <c r="J74" s="370" t="s">
        <v>97</v>
      </c>
      <c r="K74" s="435" t="s">
        <v>97</v>
      </c>
      <c r="L74" s="370"/>
      <c r="M74" s="435" t="s">
        <v>97</v>
      </c>
      <c r="N74" s="370" t="s">
        <v>97</v>
      </c>
      <c r="O74" s="48">
        <v>3</v>
      </c>
      <c r="P74" s="48"/>
      <c r="Q74" s="48"/>
      <c r="R74" s="48"/>
      <c r="S74" s="48">
        <v>3</v>
      </c>
      <c r="T74" s="48">
        <v>2</v>
      </c>
      <c r="U74" s="48">
        <v>5</v>
      </c>
      <c r="V74" s="47" t="s">
        <v>1067</v>
      </c>
      <c r="W74" s="48"/>
      <c r="X74" s="47"/>
    </row>
    <row r="75" spans="1:24" x14ac:dyDescent="0.35">
      <c r="A75" s="47" t="s">
        <v>749</v>
      </c>
      <c r="B75" s="47" t="s">
        <v>750</v>
      </c>
      <c r="C75" s="47" t="s">
        <v>157</v>
      </c>
      <c r="D75" s="47" t="s">
        <v>56</v>
      </c>
      <c r="E75" s="47" t="s">
        <v>131</v>
      </c>
      <c r="F75" s="47" t="s">
        <v>58</v>
      </c>
      <c r="G75" s="435" t="s">
        <v>97</v>
      </c>
      <c r="H75" s="370"/>
      <c r="I75" s="435"/>
      <c r="J75" s="370" t="s">
        <v>97</v>
      </c>
      <c r="K75" s="435" t="s">
        <v>97</v>
      </c>
      <c r="L75" s="370"/>
      <c r="M75" s="435" t="s">
        <v>97</v>
      </c>
      <c r="N75" s="370" t="s">
        <v>97</v>
      </c>
      <c r="O75" s="48">
        <v>3</v>
      </c>
      <c r="P75" s="48"/>
      <c r="Q75" s="48"/>
      <c r="R75" s="48"/>
      <c r="S75" s="48">
        <v>3</v>
      </c>
      <c r="T75" s="48">
        <v>2</v>
      </c>
      <c r="U75" s="48">
        <v>5</v>
      </c>
      <c r="V75" s="47" t="s">
        <v>1067</v>
      </c>
      <c r="W75" s="48"/>
      <c r="X75" s="47"/>
    </row>
    <row r="76" spans="1:24" x14ac:dyDescent="0.35">
      <c r="A76" s="47" t="s">
        <v>757</v>
      </c>
      <c r="B76" s="47" t="s">
        <v>758</v>
      </c>
      <c r="C76" s="47" t="s">
        <v>157</v>
      </c>
      <c r="D76" s="47" t="s">
        <v>56</v>
      </c>
      <c r="E76" s="47" t="s">
        <v>131</v>
      </c>
      <c r="F76" s="47" t="s">
        <v>58</v>
      </c>
      <c r="G76" s="435" t="s">
        <v>97</v>
      </c>
      <c r="H76" s="370"/>
      <c r="I76" s="435" t="s">
        <v>97</v>
      </c>
      <c r="J76" s="370"/>
      <c r="K76" s="435" t="s">
        <v>97</v>
      </c>
      <c r="L76" s="370"/>
      <c r="M76" s="435" t="s">
        <v>97</v>
      </c>
      <c r="N76" s="370"/>
      <c r="O76" s="48">
        <v>4</v>
      </c>
      <c r="P76" s="48"/>
      <c r="Q76" s="48"/>
      <c r="R76" s="48"/>
      <c r="S76" s="48">
        <v>4</v>
      </c>
      <c r="T76" s="48"/>
      <c r="U76" s="48">
        <v>4</v>
      </c>
      <c r="V76" s="47" t="s">
        <v>319</v>
      </c>
      <c r="W76" s="48"/>
      <c r="X76" s="47"/>
    </row>
    <row r="77" spans="1:24" x14ac:dyDescent="0.35">
      <c r="A77" s="47" t="s">
        <v>760</v>
      </c>
      <c r="B77" s="47" t="s">
        <v>761</v>
      </c>
      <c r="C77" s="47" t="s">
        <v>157</v>
      </c>
      <c r="D77" s="47" t="s">
        <v>56</v>
      </c>
      <c r="E77" s="47" t="s">
        <v>131</v>
      </c>
      <c r="F77" s="47" t="s">
        <v>58</v>
      </c>
      <c r="G77" s="435" t="s">
        <v>97</v>
      </c>
      <c r="H77" s="370" t="s">
        <v>97</v>
      </c>
      <c r="I77" s="435"/>
      <c r="J77" s="370"/>
      <c r="K77" s="435" t="s">
        <v>97</v>
      </c>
      <c r="L77" s="370"/>
      <c r="M77" s="435"/>
      <c r="N77" s="370"/>
      <c r="O77" s="48">
        <v>2</v>
      </c>
      <c r="P77" s="48"/>
      <c r="Q77" s="48"/>
      <c r="R77" s="48"/>
      <c r="S77" s="48">
        <v>2</v>
      </c>
      <c r="T77" s="48">
        <v>1</v>
      </c>
      <c r="U77" s="48">
        <v>3</v>
      </c>
      <c r="V77" s="47" t="s">
        <v>1067</v>
      </c>
      <c r="W77" s="48"/>
      <c r="X77" s="47"/>
    </row>
    <row r="78" spans="1:24" x14ac:dyDescent="0.35">
      <c r="A78" s="47" t="s">
        <v>763</v>
      </c>
      <c r="B78" s="47" t="s">
        <v>437</v>
      </c>
      <c r="C78" s="47" t="s">
        <v>157</v>
      </c>
      <c r="D78" s="47" t="s">
        <v>56</v>
      </c>
      <c r="E78" s="47" t="s">
        <v>131</v>
      </c>
      <c r="F78" s="47" t="s">
        <v>58</v>
      </c>
      <c r="G78" s="435" t="s">
        <v>97</v>
      </c>
      <c r="H78" s="370"/>
      <c r="I78" s="435"/>
      <c r="J78" s="370" t="s">
        <v>97</v>
      </c>
      <c r="K78" s="435"/>
      <c r="L78" s="370"/>
      <c r="M78" s="435" t="s">
        <v>97</v>
      </c>
      <c r="N78" s="370"/>
      <c r="O78" s="48">
        <v>2</v>
      </c>
      <c r="P78" s="48"/>
      <c r="Q78" s="48"/>
      <c r="R78" s="48"/>
      <c r="S78" s="48">
        <v>2</v>
      </c>
      <c r="T78" s="48">
        <v>1</v>
      </c>
      <c r="U78" s="48">
        <v>3</v>
      </c>
      <c r="V78" s="47" t="s">
        <v>1067</v>
      </c>
      <c r="W78" s="48"/>
      <c r="X78" s="47"/>
    </row>
    <row r="79" spans="1:24" x14ac:dyDescent="0.35">
      <c r="A79" s="47" t="s">
        <v>765</v>
      </c>
      <c r="B79" s="47" t="s">
        <v>766</v>
      </c>
      <c r="C79" s="47" t="s">
        <v>157</v>
      </c>
      <c r="D79" s="47" t="s">
        <v>56</v>
      </c>
      <c r="E79" s="47" t="s">
        <v>131</v>
      </c>
      <c r="F79" s="47" t="s">
        <v>58</v>
      </c>
      <c r="G79" s="435" t="s">
        <v>97</v>
      </c>
      <c r="H79" s="370"/>
      <c r="I79" s="435" t="s">
        <v>97</v>
      </c>
      <c r="J79" s="370"/>
      <c r="K79" s="435"/>
      <c r="L79" s="370"/>
      <c r="M79" s="435" t="s">
        <v>97</v>
      </c>
      <c r="N79" s="370"/>
      <c r="O79" s="48">
        <v>3</v>
      </c>
      <c r="P79" s="48"/>
      <c r="Q79" s="48"/>
      <c r="R79" s="48"/>
      <c r="S79" s="48">
        <v>3</v>
      </c>
      <c r="T79" s="48"/>
      <c r="U79" s="48">
        <v>3</v>
      </c>
      <c r="V79" s="47" t="s">
        <v>1068</v>
      </c>
      <c r="W79" s="48"/>
      <c r="X79" s="47"/>
    </row>
    <row r="80" spans="1:24" x14ac:dyDescent="0.35">
      <c r="A80" s="47" t="s">
        <v>768</v>
      </c>
      <c r="B80" s="47" t="s">
        <v>769</v>
      </c>
      <c r="C80" s="47" t="s">
        <v>157</v>
      </c>
      <c r="D80" s="47" t="s">
        <v>56</v>
      </c>
      <c r="E80" s="47" t="s">
        <v>131</v>
      </c>
      <c r="F80" s="47" t="s">
        <v>58</v>
      </c>
      <c r="G80" s="435"/>
      <c r="H80" s="370"/>
      <c r="I80" s="435" t="s">
        <v>97</v>
      </c>
      <c r="J80" s="370"/>
      <c r="K80" s="435" t="s">
        <v>97</v>
      </c>
      <c r="L80" s="370"/>
      <c r="M80" s="435" t="s">
        <v>97</v>
      </c>
      <c r="N80" s="370"/>
      <c r="O80" s="48">
        <v>3</v>
      </c>
      <c r="P80" s="48"/>
      <c r="Q80" s="48"/>
      <c r="R80" s="48"/>
      <c r="S80" s="48">
        <v>3</v>
      </c>
      <c r="T80" s="48"/>
      <c r="U80" s="48">
        <v>3</v>
      </c>
      <c r="V80" s="47" t="s">
        <v>1068</v>
      </c>
      <c r="W80" s="48"/>
      <c r="X80" s="47"/>
    </row>
    <row r="81" spans="1:24" x14ac:dyDescent="0.35">
      <c r="A81" s="47" t="s">
        <v>774</v>
      </c>
      <c r="B81" s="47" t="s">
        <v>682</v>
      </c>
      <c r="C81" s="47" t="s">
        <v>157</v>
      </c>
      <c r="D81" s="47" t="s">
        <v>56</v>
      </c>
      <c r="E81" s="47" t="s">
        <v>131</v>
      </c>
      <c r="F81" s="47" t="s">
        <v>58</v>
      </c>
      <c r="G81" s="435" t="s">
        <v>97</v>
      </c>
      <c r="H81" s="370"/>
      <c r="I81" s="435" t="s">
        <v>97</v>
      </c>
      <c r="J81" s="370"/>
      <c r="K81" s="435" t="s">
        <v>97</v>
      </c>
      <c r="L81" s="370"/>
      <c r="M81" s="435" t="s">
        <v>97</v>
      </c>
      <c r="N81" s="370"/>
      <c r="O81" s="48">
        <v>4</v>
      </c>
      <c r="P81" s="48"/>
      <c r="Q81" s="48"/>
      <c r="R81" s="48"/>
      <c r="S81" s="48">
        <v>4</v>
      </c>
      <c r="T81" s="48"/>
      <c r="U81" s="48">
        <v>4</v>
      </c>
      <c r="V81" s="47" t="s">
        <v>1067</v>
      </c>
      <c r="W81" s="48"/>
      <c r="X81" s="47"/>
    </row>
    <row r="82" spans="1:24" x14ac:dyDescent="0.35">
      <c r="A82" s="47" t="s">
        <v>776</v>
      </c>
      <c r="B82" s="47" t="s">
        <v>777</v>
      </c>
      <c r="C82" s="47" t="s">
        <v>157</v>
      </c>
      <c r="D82" s="47" t="s">
        <v>56</v>
      </c>
      <c r="E82" s="47" t="s">
        <v>131</v>
      </c>
      <c r="F82" s="47" t="s">
        <v>58</v>
      </c>
      <c r="G82" s="435" t="s">
        <v>97</v>
      </c>
      <c r="H82" s="370"/>
      <c r="I82" s="435" t="s">
        <v>97</v>
      </c>
      <c r="J82" s="370"/>
      <c r="K82" s="435" t="s">
        <v>97</v>
      </c>
      <c r="L82" s="370"/>
      <c r="M82" s="435" t="s">
        <v>97</v>
      </c>
      <c r="N82" s="370"/>
      <c r="O82" s="48">
        <v>4</v>
      </c>
      <c r="P82" s="48"/>
      <c r="Q82" s="48"/>
      <c r="R82" s="48"/>
      <c r="S82" s="48">
        <v>4</v>
      </c>
      <c r="T82" s="48"/>
      <c r="U82" s="48">
        <v>4</v>
      </c>
      <c r="V82" s="47" t="s">
        <v>1067</v>
      </c>
      <c r="W82" s="48"/>
      <c r="X82" s="47"/>
    </row>
    <row r="83" spans="1:24" x14ac:dyDescent="0.35">
      <c r="A83" s="47" t="s">
        <v>782</v>
      </c>
      <c r="B83" s="47" t="s">
        <v>783</v>
      </c>
      <c r="C83" s="47" t="s">
        <v>157</v>
      </c>
      <c r="D83" s="47" t="s">
        <v>56</v>
      </c>
      <c r="E83" s="47" t="s">
        <v>131</v>
      </c>
      <c r="F83" s="47" t="s">
        <v>58</v>
      </c>
      <c r="G83" s="435" t="s">
        <v>97</v>
      </c>
      <c r="H83" s="370"/>
      <c r="I83" s="435" t="s">
        <v>97</v>
      </c>
      <c r="J83" s="370"/>
      <c r="K83" s="435" t="s">
        <v>97</v>
      </c>
      <c r="L83" s="370"/>
      <c r="M83" s="435" t="s">
        <v>97</v>
      </c>
      <c r="N83" s="370"/>
      <c r="O83" s="48">
        <v>4</v>
      </c>
      <c r="P83" s="48"/>
      <c r="Q83" s="48"/>
      <c r="R83" s="48"/>
      <c r="S83" s="48">
        <v>4</v>
      </c>
      <c r="T83" s="48"/>
      <c r="U83" s="48">
        <v>4</v>
      </c>
      <c r="V83" s="47" t="s">
        <v>1068</v>
      </c>
      <c r="W83" s="48"/>
      <c r="X83" s="47"/>
    </row>
    <row r="84" spans="1:24" x14ac:dyDescent="0.35">
      <c r="A84" s="47" t="s">
        <v>788</v>
      </c>
      <c r="B84" s="47" t="s">
        <v>789</v>
      </c>
      <c r="C84" s="47" t="s">
        <v>157</v>
      </c>
      <c r="D84" s="47" t="s">
        <v>56</v>
      </c>
      <c r="E84" s="47" t="s">
        <v>131</v>
      </c>
      <c r="F84" s="47" t="s">
        <v>58</v>
      </c>
      <c r="G84" s="435" t="s">
        <v>97</v>
      </c>
      <c r="H84" s="370"/>
      <c r="I84" s="435"/>
      <c r="J84" s="370"/>
      <c r="K84" s="435" t="s">
        <v>97</v>
      </c>
      <c r="L84" s="370"/>
      <c r="M84" s="435" t="s">
        <v>97</v>
      </c>
      <c r="N84" s="370"/>
      <c r="O84" s="48">
        <v>3</v>
      </c>
      <c r="P84" s="48"/>
      <c r="Q84" s="48"/>
      <c r="R84" s="48"/>
      <c r="S84" s="48">
        <v>3</v>
      </c>
      <c r="T84" s="48"/>
      <c r="U84" s="48">
        <v>3</v>
      </c>
      <c r="V84" s="47" t="s">
        <v>1068</v>
      </c>
      <c r="W84" s="48"/>
      <c r="X84" s="47"/>
    </row>
    <row r="85" spans="1:24" x14ac:dyDescent="0.35">
      <c r="A85" s="47" t="s">
        <v>791</v>
      </c>
      <c r="B85" s="47" t="s">
        <v>72</v>
      </c>
      <c r="C85" s="47" t="s">
        <v>157</v>
      </c>
      <c r="D85" s="47" t="s">
        <v>56</v>
      </c>
      <c r="E85" s="47" t="s">
        <v>131</v>
      </c>
      <c r="F85" s="47" t="s">
        <v>58</v>
      </c>
      <c r="G85" s="435" t="s">
        <v>97</v>
      </c>
      <c r="H85" s="370"/>
      <c r="I85" s="435" t="s">
        <v>97</v>
      </c>
      <c r="J85" s="370"/>
      <c r="K85" s="435"/>
      <c r="L85" s="370"/>
      <c r="M85" s="435"/>
      <c r="N85" s="370"/>
      <c r="O85" s="48">
        <v>2</v>
      </c>
      <c r="P85" s="48"/>
      <c r="Q85" s="48"/>
      <c r="R85" s="48"/>
      <c r="S85" s="48">
        <v>2</v>
      </c>
      <c r="T85" s="48"/>
      <c r="U85" s="48">
        <v>2</v>
      </c>
      <c r="V85" s="47" t="s">
        <v>1068</v>
      </c>
      <c r="W85" s="48"/>
      <c r="X85" s="47"/>
    </row>
    <row r="86" spans="1:24" x14ac:dyDescent="0.35">
      <c r="A86" s="47" t="s">
        <v>793</v>
      </c>
      <c r="B86" s="47" t="s">
        <v>794</v>
      </c>
      <c r="C86" s="47" t="s">
        <v>157</v>
      </c>
      <c r="D86" s="47" t="s">
        <v>56</v>
      </c>
      <c r="E86" s="47" t="s">
        <v>131</v>
      </c>
      <c r="F86" s="47" t="s">
        <v>58</v>
      </c>
      <c r="G86" s="435" t="s">
        <v>97</v>
      </c>
      <c r="H86" s="370"/>
      <c r="I86" s="435"/>
      <c r="J86" s="370"/>
      <c r="K86" s="435" t="s">
        <v>97</v>
      </c>
      <c r="L86" s="370"/>
      <c r="M86" s="435"/>
      <c r="N86" s="370"/>
      <c r="O86" s="48">
        <v>2</v>
      </c>
      <c r="P86" s="48"/>
      <c r="Q86" s="48"/>
      <c r="R86" s="48"/>
      <c r="S86" s="48">
        <v>2</v>
      </c>
      <c r="T86" s="48"/>
      <c r="U86" s="48">
        <v>2</v>
      </c>
      <c r="V86" s="47" t="s">
        <v>1067</v>
      </c>
      <c r="W86" s="48"/>
      <c r="X86" s="47"/>
    </row>
    <row r="87" spans="1:24" x14ac:dyDescent="0.35">
      <c r="A87" s="47" t="s">
        <v>796</v>
      </c>
      <c r="B87" s="47" t="s">
        <v>797</v>
      </c>
      <c r="C87" s="47" t="s">
        <v>157</v>
      </c>
      <c r="D87" s="47" t="s">
        <v>56</v>
      </c>
      <c r="E87" s="47" t="s">
        <v>131</v>
      </c>
      <c r="F87" s="47" t="s">
        <v>58</v>
      </c>
      <c r="G87" s="435"/>
      <c r="H87" s="370"/>
      <c r="I87" s="435" t="s">
        <v>97</v>
      </c>
      <c r="J87" s="370" t="s">
        <v>97</v>
      </c>
      <c r="K87" s="435" t="s">
        <v>97</v>
      </c>
      <c r="L87" s="370"/>
      <c r="M87" s="435"/>
      <c r="N87" s="370"/>
      <c r="O87" s="48">
        <v>2</v>
      </c>
      <c r="P87" s="48"/>
      <c r="Q87" s="48"/>
      <c r="R87" s="48"/>
      <c r="S87" s="48">
        <v>2</v>
      </c>
      <c r="T87" s="48">
        <v>1</v>
      </c>
      <c r="U87" s="48">
        <v>3</v>
      </c>
      <c r="V87" s="47" t="s">
        <v>319</v>
      </c>
      <c r="W87" s="48"/>
      <c r="X87" s="47"/>
    </row>
    <row r="88" spans="1:24" x14ac:dyDescent="0.35">
      <c r="A88" s="47" t="s">
        <v>803</v>
      </c>
      <c r="B88" s="47" t="s">
        <v>589</v>
      </c>
      <c r="C88" s="47" t="s">
        <v>157</v>
      </c>
      <c r="D88" s="47" t="s">
        <v>56</v>
      </c>
      <c r="E88" s="47" t="s">
        <v>131</v>
      </c>
      <c r="F88" s="47" t="s">
        <v>58</v>
      </c>
      <c r="G88" s="435" t="s">
        <v>97</v>
      </c>
      <c r="H88" s="370"/>
      <c r="I88" s="435"/>
      <c r="J88" s="370" t="s">
        <v>97</v>
      </c>
      <c r="K88" s="435" t="s">
        <v>97</v>
      </c>
      <c r="L88" s="370"/>
      <c r="M88" s="435" t="s">
        <v>97</v>
      </c>
      <c r="N88" s="370"/>
      <c r="O88" s="48">
        <v>3</v>
      </c>
      <c r="P88" s="48"/>
      <c r="Q88" s="48"/>
      <c r="R88" s="48"/>
      <c r="S88" s="48">
        <v>3</v>
      </c>
      <c r="T88" s="48">
        <v>1</v>
      </c>
      <c r="U88" s="48">
        <v>4</v>
      </c>
      <c r="V88" s="47" t="s">
        <v>319</v>
      </c>
      <c r="W88" s="48"/>
      <c r="X88" s="47"/>
    </row>
    <row r="89" spans="1:24" x14ac:dyDescent="0.35">
      <c r="A89" s="47" t="s">
        <v>806</v>
      </c>
      <c r="B89" s="47" t="s">
        <v>807</v>
      </c>
      <c r="C89" s="47" t="s">
        <v>157</v>
      </c>
      <c r="D89" s="47" t="s">
        <v>56</v>
      </c>
      <c r="E89" s="47" t="s">
        <v>131</v>
      </c>
      <c r="F89" s="47" t="s">
        <v>58</v>
      </c>
      <c r="G89" s="435" t="s">
        <v>97</v>
      </c>
      <c r="H89" s="370" t="s">
        <v>97</v>
      </c>
      <c r="I89" s="435" t="s">
        <v>97</v>
      </c>
      <c r="J89" s="370"/>
      <c r="K89" s="435"/>
      <c r="L89" s="370"/>
      <c r="M89" s="435"/>
      <c r="N89" s="370"/>
      <c r="O89" s="48">
        <v>2</v>
      </c>
      <c r="P89" s="48"/>
      <c r="Q89" s="48"/>
      <c r="R89" s="48"/>
      <c r="S89" s="48">
        <v>2</v>
      </c>
      <c r="T89" s="48">
        <v>1</v>
      </c>
      <c r="U89" s="48">
        <v>3</v>
      </c>
      <c r="V89" s="47" t="s">
        <v>1067</v>
      </c>
      <c r="W89" s="48"/>
      <c r="X89" s="47"/>
    </row>
    <row r="90" spans="1:24" x14ac:dyDescent="0.35">
      <c r="A90" s="47" t="s">
        <v>809</v>
      </c>
      <c r="B90" s="47" t="s">
        <v>810</v>
      </c>
      <c r="C90" s="47" t="s">
        <v>157</v>
      </c>
      <c r="D90" s="47" t="s">
        <v>56</v>
      </c>
      <c r="E90" s="47" t="s">
        <v>131</v>
      </c>
      <c r="F90" s="47" t="s">
        <v>58</v>
      </c>
      <c r="G90" s="435" t="s">
        <v>97</v>
      </c>
      <c r="H90" s="370"/>
      <c r="I90" s="435" t="s">
        <v>97</v>
      </c>
      <c r="J90" s="370"/>
      <c r="K90" s="435"/>
      <c r="L90" s="370"/>
      <c r="M90" s="435" t="s">
        <v>97</v>
      </c>
      <c r="N90" s="370"/>
      <c r="O90" s="48">
        <v>3</v>
      </c>
      <c r="P90" s="48"/>
      <c r="Q90" s="48"/>
      <c r="R90" s="48"/>
      <c r="S90" s="48">
        <v>3</v>
      </c>
      <c r="T90" s="48"/>
      <c r="U90" s="48">
        <v>3</v>
      </c>
      <c r="V90" s="47" t="s">
        <v>1068</v>
      </c>
      <c r="W90" s="48"/>
      <c r="X90" s="47"/>
    </row>
    <row r="91" spans="1:24" x14ac:dyDescent="0.35">
      <c r="A91" s="47" t="s">
        <v>812</v>
      </c>
      <c r="B91" s="47" t="s">
        <v>813</v>
      </c>
      <c r="C91" s="47" t="s">
        <v>157</v>
      </c>
      <c r="D91" s="47" t="s">
        <v>56</v>
      </c>
      <c r="E91" s="47" t="s">
        <v>131</v>
      </c>
      <c r="F91" s="47" t="s">
        <v>58</v>
      </c>
      <c r="G91" s="435" t="s">
        <v>97</v>
      </c>
      <c r="H91" s="370"/>
      <c r="I91" s="435" t="s">
        <v>97</v>
      </c>
      <c r="J91" s="370"/>
      <c r="K91" s="435" t="s">
        <v>97</v>
      </c>
      <c r="L91" s="370"/>
      <c r="M91" s="435"/>
      <c r="N91" s="370"/>
      <c r="O91" s="48">
        <v>3</v>
      </c>
      <c r="P91" s="48"/>
      <c r="Q91" s="48"/>
      <c r="R91" s="48"/>
      <c r="S91" s="48">
        <v>3</v>
      </c>
      <c r="T91" s="48"/>
      <c r="U91" s="48">
        <v>3</v>
      </c>
      <c r="V91" s="47" t="s">
        <v>1068</v>
      </c>
      <c r="W91" s="48"/>
      <c r="X91" s="47"/>
    </row>
    <row r="92" spans="1:24" x14ac:dyDescent="0.35">
      <c r="A92" s="47" t="s">
        <v>815</v>
      </c>
      <c r="B92" s="47" t="s">
        <v>816</v>
      </c>
      <c r="C92" s="47" t="s">
        <v>157</v>
      </c>
      <c r="D92" s="47" t="s">
        <v>56</v>
      </c>
      <c r="E92" s="47" t="s">
        <v>131</v>
      </c>
      <c r="F92" s="47" t="s">
        <v>58</v>
      </c>
      <c r="G92" s="435"/>
      <c r="H92" s="370"/>
      <c r="I92" s="435" t="s">
        <v>97</v>
      </c>
      <c r="J92" s="370"/>
      <c r="K92" s="435" t="s">
        <v>97</v>
      </c>
      <c r="L92" s="370"/>
      <c r="M92" s="435"/>
      <c r="N92" s="370"/>
      <c r="O92" s="48">
        <v>2</v>
      </c>
      <c r="P92" s="48"/>
      <c r="Q92" s="48"/>
      <c r="R92" s="48"/>
      <c r="S92" s="48">
        <v>2</v>
      </c>
      <c r="T92" s="48"/>
      <c r="U92" s="48">
        <v>2</v>
      </c>
      <c r="V92" s="47" t="s">
        <v>1068</v>
      </c>
      <c r="W92" s="48"/>
      <c r="X92" s="47"/>
    </row>
    <row r="93" spans="1:24" x14ac:dyDescent="0.35">
      <c r="A93" s="47" t="s">
        <v>818</v>
      </c>
      <c r="B93" s="47" t="s">
        <v>819</v>
      </c>
      <c r="C93" s="47" t="s">
        <v>157</v>
      </c>
      <c r="D93" s="47" t="s">
        <v>56</v>
      </c>
      <c r="E93" s="47" t="s">
        <v>131</v>
      </c>
      <c r="F93" s="47" t="s">
        <v>58</v>
      </c>
      <c r="G93" s="435" t="s">
        <v>97</v>
      </c>
      <c r="H93" s="370"/>
      <c r="I93" s="435"/>
      <c r="J93" s="370" t="s">
        <v>97</v>
      </c>
      <c r="K93" s="435" t="s">
        <v>97</v>
      </c>
      <c r="L93" s="370"/>
      <c r="M93" s="435" t="s">
        <v>97</v>
      </c>
      <c r="N93" s="370"/>
      <c r="O93" s="48">
        <v>3</v>
      </c>
      <c r="P93" s="48"/>
      <c r="Q93" s="48"/>
      <c r="R93" s="48"/>
      <c r="S93" s="48">
        <v>3</v>
      </c>
      <c r="T93" s="48">
        <v>1</v>
      </c>
      <c r="U93" s="48">
        <v>4</v>
      </c>
      <c r="V93" s="47" t="s">
        <v>319</v>
      </c>
      <c r="W93" s="48"/>
      <c r="X93" s="47"/>
    </row>
    <row r="94" spans="1:24" x14ac:dyDescent="0.35">
      <c r="A94" s="47" t="s">
        <v>830</v>
      </c>
      <c r="B94" s="47" t="s">
        <v>831</v>
      </c>
      <c r="C94" s="47" t="s">
        <v>157</v>
      </c>
      <c r="D94" s="47" t="s">
        <v>56</v>
      </c>
      <c r="E94" s="47" t="s">
        <v>131</v>
      </c>
      <c r="F94" s="47" t="s">
        <v>58</v>
      </c>
      <c r="G94" s="435"/>
      <c r="H94" s="370"/>
      <c r="I94" s="435" t="s">
        <v>97</v>
      </c>
      <c r="J94" s="370"/>
      <c r="K94" s="435" t="s">
        <v>97</v>
      </c>
      <c r="L94" s="370"/>
      <c r="M94" s="435"/>
      <c r="N94" s="370"/>
      <c r="O94" s="48">
        <v>2</v>
      </c>
      <c r="P94" s="48"/>
      <c r="Q94" s="48"/>
      <c r="R94" s="48"/>
      <c r="S94" s="48">
        <v>2</v>
      </c>
      <c r="T94" s="48"/>
      <c r="U94" s="48">
        <v>2</v>
      </c>
      <c r="V94" s="47" t="s">
        <v>1067</v>
      </c>
      <c r="W94" s="48"/>
      <c r="X94" s="47"/>
    </row>
    <row r="95" spans="1:24" x14ac:dyDescent="0.35">
      <c r="A95" s="47" t="s">
        <v>839</v>
      </c>
      <c r="B95" s="47" t="s">
        <v>840</v>
      </c>
      <c r="C95" s="47" t="s">
        <v>157</v>
      </c>
      <c r="D95" s="47" t="s">
        <v>56</v>
      </c>
      <c r="E95" s="47" t="s">
        <v>131</v>
      </c>
      <c r="F95" s="47" t="s">
        <v>58</v>
      </c>
      <c r="G95" s="435" t="s">
        <v>97</v>
      </c>
      <c r="H95" s="370"/>
      <c r="I95" s="435" t="s">
        <v>97</v>
      </c>
      <c r="J95" s="370"/>
      <c r="K95" s="435"/>
      <c r="L95" s="370"/>
      <c r="M95" s="435"/>
      <c r="N95" s="370"/>
      <c r="O95" s="48">
        <v>2</v>
      </c>
      <c r="P95" s="48"/>
      <c r="Q95" s="48"/>
      <c r="R95" s="48"/>
      <c r="S95" s="48">
        <v>2</v>
      </c>
      <c r="T95" s="48"/>
      <c r="U95" s="48">
        <v>2</v>
      </c>
      <c r="V95" s="47" t="s">
        <v>319</v>
      </c>
      <c r="W95" s="48"/>
      <c r="X95" s="47"/>
    </row>
    <row r="96" spans="1:24" x14ac:dyDescent="0.35">
      <c r="A96" s="47" t="s">
        <v>842</v>
      </c>
      <c r="B96" s="47" t="s">
        <v>843</v>
      </c>
      <c r="C96" s="47" t="s">
        <v>157</v>
      </c>
      <c r="D96" s="47" t="s">
        <v>56</v>
      </c>
      <c r="E96" s="47" t="s">
        <v>131</v>
      </c>
      <c r="F96" s="47" t="s">
        <v>58</v>
      </c>
      <c r="G96" s="435" t="s">
        <v>97</v>
      </c>
      <c r="H96" s="370"/>
      <c r="I96" s="435" t="s">
        <v>97</v>
      </c>
      <c r="J96" s="370"/>
      <c r="K96" s="435" t="s">
        <v>97</v>
      </c>
      <c r="L96" s="370"/>
      <c r="M96" s="435"/>
      <c r="N96" s="370"/>
      <c r="O96" s="48">
        <v>3</v>
      </c>
      <c r="P96" s="48"/>
      <c r="Q96" s="48"/>
      <c r="R96" s="48"/>
      <c r="S96" s="48">
        <v>3</v>
      </c>
      <c r="T96" s="48"/>
      <c r="U96" s="48">
        <v>3</v>
      </c>
      <c r="V96" s="47" t="s">
        <v>1068</v>
      </c>
      <c r="W96" s="48"/>
      <c r="X96" s="47"/>
    </row>
    <row r="97" spans="1:24" x14ac:dyDescent="0.35">
      <c r="A97" s="47" t="s">
        <v>846</v>
      </c>
      <c r="B97" s="47" t="s">
        <v>847</v>
      </c>
      <c r="C97" s="47" t="s">
        <v>157</v>
      </c>
      <c r="D97" s="47" t="s">
        <v>56</v>
      </c>
      <c r="E97" s="47" t="s">
        <v>131</v>
      </c>
      <c r="F97" s="47" t="s">
        <v>58</v>
      </c>
      <c r="G97" s="435"/>
      <c r="H97" s="370"/>
      <c r="I97" s="435" t="s">
        <v>97</v>
      </c>
      <c r="J97" s="370"/>
      <c r="K97" s="435" t="s">
        <v>97</v>
      </c>
      <c r="L97" s="370"/>
      <c r="M97" s="435" t="s">
        <v>97</v>
      </c>
      <c r="N97" s="370"/>
      <c r="O97" s="48">
        <v>3</v>
      </c>
      <c r="P97" s="48"/>
      <c r="Q97" s="48"/>
      <c r="R97" s="48"/>
      <c r="S97" s="48">
        <v>3</v>
      </c>
      <c r="T97" s="48"/>
      <c r="U97" s="48">
        <v>3</v>
      </c>
      <c r="V97" s="47" t="s">
        <v>1067</v>
      </c>
      <c r="W97" s="48"/>
      <c r="X97" s="47"/>
    </row>
    <row r="98" spans="1:24" x14ac:dyDescent="0.35">
      <c r="A98" s="47" t="s">
        <v>849</v>
      </c>
      <c r="B98" s="47" t="s">
        <v>850</v>
      </c>
      <c r="C98" s="47" t="s">
        <v>157</v>
      </c>
      <c r="D98" s="47" t="s">
        <v>56</v>
      </c>
      <c r="E98" s="47" t="s">
        <v>131</v>
      </c>
      <c r="F98" s="47" t="s">
        <v>58</v>
      </c>
      <c r="G98" s="435"/>
      <c r="H98" s="370"/>
      <c r="I98" s="435" t="s">
        <v>97</v>
      </c>
      <c r="J98" s="370"/>
      <c r="K98" s="435" t="s">
        <v>97</v>
      </c>
      <c r="L98" s="370"/>
      <c r="M98" s="435" t="s">
        <v>97</v>
      </c>
      <c r="N98" s="370"/>
      <c r="O98" s="48">
        <v>3</v>
      </c>
      <c r="P98" s="48"/>
      <c r="Q98" s="48"/>
      <c r="R98" s="48"/>
      <c r="S98" s="48">
        <v>3</v>
      </c>
      <c r="T98" s="48"/>
      <c r="U98" s="48">
        <v>3</v>
      </c>
      <c r="V98" s="47" t="s">
        <v>1067</v>
      </c>
      <c r="W98" s="48"/>
      <c r="X98" s="47"/>
    </row>
    <row r="99" spans="1:24" x14ac:dyDescent="0.35">
      <c r="A99" s="47" t="s">
        <v>854</v>
      </c>
      <c r="B99" s="47" t="s">
        <v>855</v>
      </c>
      <c r="C99" s="47" t="s">
        <v>157</v>
      </c>
      <c r="D99" s="47" t="s">
        <v>56</v>
      </c>
      <c r="E99" s="47" t="s">
        <v>131</v>
      </c>
      <c r="F99" s="47" t="s">
        <v>58</v>
      </c>
      <c r="G99" s="435"/>
      <c r="H99" s="370"/>
      <c r="I99" s="435" t="s">
        <v>97</v>
      </c>
      <c r="J99" s="370"/>
      <c r="K99" s="435"/>
      <c r="L99" s="370"/>
      <c r="M99" s="435"/>
      <c r="N99" s="370"/>
      <c r="O99" s="48">
        <v>1</v>
      </c>
      <c r="P99" s="48"/>
      <c r="Q99" s="48"/>
      <c r="R99" s="48"/>
      <c r="S99" s="48">
        <v>1</v>
      </c>
      <c r="T99" s="48"/>
      <c r="U99" s="48">
        <v>1</v>
      </c>
      <c r="V99" s="47" t="s">
        <v>319</v>
      </c>
      <c r="W99" s="48"/>
      <c r="X99" s="47"/>
    </row>
    <row r="100" spans="1:24" x14ac:dyDescent="0.35">
      <c r="A100" s="47" t="s">
        <v>857</v>
      </c>
      <c r="B100" s="47" t="s">
        <v>858</v>
      </c>
      <c r="C100" s="47" t="s">
        <v>157</v>
      </c>
      <c r="D100" s="47" t="s">
        <v>56</v>
      </c>
      <c r="E100" s="47" t="s">
        <v>131</v>
      </c>
      <c r="F100" s="47" t="s">
        <v>58</v>
      </c>
      <c r="G100" s="435" t="s">
        <v>97</v>
      </c>
      <c r="H100" s="370"/>
      <c r="I100" s="435" t="s">
        <v>97</v>
      </c>
      <c r="J100" s="370"/>
      <c r="K100" s="435" t="s">
        <v>97</v>
      </c>
      <c r="L100" s="370"/>
      <c r="M100" s="435" t="s">
        <v>97</v>
      </c>
      <c r="N100" s="370"/>
      <c r="O100" s="48">
        <v>4</v>
      </c>
      <c r="P100" s="48"/>
      <c r="Q100" s="48"/>
      <c r="R100" s="48"/>
      <c r="S100" s="48">
        <v>4</v>
      </c>
      <c r="T100" s="48"/>
      <c r="U100" s="48">
        <v>4</v>
      </c>
      <c r="V100" s="47" t="s">
        <v>1067</v>
      </c>
      <c r="W100" s="48"/>
      <c r="X100" s="47"/>
    </row>
    <row r="101" spans="1:24" x14ac:dyDescent="0.35">
      <c r="A101" s="47" t="s">
        <v>867</v>
      </c>
      <c r="B101" s="47" t="s">
        <v>868</v>
      </c>
      <c r="C101" s="47" t="s">
        <v>157</v>
      </c>
      <c r="D101" s="47" t="s">
        <v>56</v>
      </c>
      <c r="E101" s="47" t="s">
        <v>131</v>
      </c>
      <c r="F101" s="47" t="s">
        <v>58</v>
      </c>
      <c r="G101" s="435"/>
      <c r="H101" s="370"/>
      <c r="I101" s="435"/>
      <c r="J101" s="370"/>
      <c r="K101" s="435"/>
      <c r="L101" s="370"/>
      <c r="M101" s="435" t="s">
        <v>97</v>
      </c>
      <c r="N101" s="370"/>
      <c r="O101" s="48">
        <v>1</v>
      </c>
      <c r="P101" s="48"/>
      <c r="Q101" s="48"/>
      <c r="R101" s="48"/>
      <c r="S101" s="48">
        <v>1</v>
      </c>
      <c r="T101" s="48"/>
      <c r="U101" s="48">
        <v>1</v>
      </c>
      <c r="V101" s="47" t="s">
        <v>870</v>
      </c>
      <c r="W101" s="48"/>
      <c r="X101" s="47"/>
    </row>
    <row r="102" spans="1:24" x14ac:dyDescent="0.35">
      <c r="A102" s="47" t="s">
        <v>871</v>
      </c>
      <c r="B102" s="47" t="s">
        <v>872</v>
      </c>
      <c r="C102" s="47" t="s">
        <v>157</v>
      </c>
      <c r="D102" s="47" t="s">
        <v>56</v>
      </c>
      <c r="E102" s="47" t="s">
        <v>131</v>
      </c>
      <c r="F102" s="47" t="s">
        <v>58</v>
      </c>
      <c r="G102" s="435" t="s">
        <v>97</v>
      </c>
      <c r="H102" s="370"/>
      <c r="I102" s="435"/>
      <c r="J102" s="370"/>
      <c r="K102" s="435" t="s">
        <v>97</v>
      </c>
      <c r="L102" s="370"/>
      <c r="M102" s="435" t="s">
        <v>97</v>
      </c>
      <c r="N102" s="370"/>
      <c r="O102" s="48">
        <v>3</v>
      </c>
      <c r="P102" s="48"/>
      <c r="Q102" s="48"/>
      <c r="R102" s="48"/>
      <c r="S102" s="48">
        <v>3</v>
      </c>
      <c r="T102" s="48"/>
      <c r="U102" s="48">
        <v>3</v>
      </c>
      <c r="V102" s="47" t="s">
        <v>870</v>
      </c>
      <c r="W102" s="48"/>
      <c r="X102" s="47"/>
    </row>
    <row r="103" spans="1:24" x14ac:dyDescent="0.35">
      <c r="A103" s="47" t="s">
        <v>874</v>
      </c>
      <c r="B103" s="47" t="s">
        <v>875</v>
      </c>
      <c r="C103" s="47" t="s">
        <v>157</v>
      </c>
      <c r="D103" s="47" t="s">
        <v>56</v>
      </c>
      <c r="E103" s="47" t="s">
        <v>131</v>
      </c>
      <c r="F103" s="47" t="s">
        <v>58</v>
      </c>
      <c r="G103" s="435" t="s">
        <v>97</v>
      </c>
      <c r="H103" s="370"/>
      <c r="I103" s="435"/>
      <c r="J103" s="370"/>
      <c r="K103" s="435"/>
      <c r="L103" s="370"/>
      <c r="M103" s="435"/>
      <c r="N103" s="370"/>
      <c r="O103" s="48">
        <v>1</v>
      </c>
      <c r="P103" s="48"/>
      <c r="Q103" s="48"/>
      <c r="R103" s="48"/>
      <c r="S103" s="48">
        <v>1</v>
      </c>
      <c r="T103" s="48"/>
      <c r="U103" s="48">
        <v>1</v>
      </c>
      <c r="V103" s="47" t="s">
        <v>1068</v>
      </c>
      <c r="W103" s="48"/>
      <c r="X103" s="47"/>
    </row>
    <row r="104" spans="1:24" x14ac:dyDescent="0.35">
      <c r="A104" s="47" t="s">
        <v>877</v>
      </c>
      <c r="B104" s="47" t="s">
        <v>878</v>
      </c>
      <c r="C104" s="47" t="s">
        <v>157</v>
      </c>
      <c r="D104" s="47" t="s">
        <v>56</v>
      </c>
      <c r="E104" s="47" t="s">
        <v>131</v>
      </c>
      <c r="F104" s="47" t="s">
        <v>58</v>
      </c>
      <c r="G104" s="435"/>
      <c r="H104" s="370"/>
      <c r="I104" s="435" t="s">
        <v>97</v>
      </c>
      <c r="J104" s="370"/>
      <c r="K104" s="435"/>
      <c r="L104" s="370"/>
      <c r="M104" s="435" t="s">
        <v>97</v>
      </c>
      <c r="N104" s="370"/>
      <c r="O104" s="48">
        <v>2</v>
      </c>
      <c r="P104" s="48"/>
      <c r="Q104" s="48"/>
      <c r="R104" s="48"/>
      <c r="S104" s="48">
        <v>2</v>
      </c>
      <c r="T104" s="48"/>
      <c r="U104" s="48">
        <v>2</v>
      </c>
      <c r="V104" s="47" t="s">
        <v>1067</v>
      </c>
      <c r="W104" s="48"/>
      <c r="X104" s="47"/>
    </row>
    <row r="105" spans="1:24" x14ac:dyDescent="0.35">
      <c r="A105" s="47" t="s">
        <v>880</v>
      </c>
      <c r="B105" s="47" t="s">
        <v>881</v>
      </c>
      <c r="C105" s="47" t="s">
        <v>157</v>
      </c>
      <c r="D105" s="47" t="s">
        <v>56</v>
      </c>
      <c r="E105" s="47" t="s">
        <v>131</v>
      </c>
      <c r="F105" s="47" t="s">
        <v>58</v>
      </c>
      <c r="G105" s="435" t="s">
        <v>97</v>
      </c>
      <c r="H105" s="370"/>
      <c r="I105" s="435"/>
      <c r="J105" s="370"/>
      <c r="K105" s="435" t="s">
        <v>97</v>
      </c>
      <c r="L105" s="370"/>
      <c r="M105" s="435"/>
      <c r="N105" s="370"/>
      <c r="O105" s="48">
        <v>2</v>
      </c>
      <c r="P105" s="48"/>
      <c r="Q105" s="48"/>
      <c r="R105" s="48"/>
      <c r="S105" s="48">
        <v>2</v>
      </c>
      <c r="T105" s="48"/>
      <c r="U105" s="48">
        <v>2</v>
      </c>
      <c r="V105" s="47" t="s">
        <v>1067</v>
      </c>
      <c r="W105" s="48"/>
      <c r="X105" s="47"/>
    </row>
    <row r="106" spans="1:24" x14ac:dyDescent="0.35">
      <c r="A106" s="47" t="s">
        <v>883</v>
      </c>
      <c r="B106" s="47" t="s">
        <v>884</v>
      </c>
      <c r="C106" s="47" t="s">
        <v>157</v>
      </c>
      <c r="D106" s="47" t="s">
        <v>56</v>
      </c>
      <c r="E106" s="47" t="s">
        <v>131</v>
      </c>
      <c r="F106" s="47" t="s">
        <v>58</v>
      </c>
      <c r="G106" s="435" t="s">
        <v>97</v>
      </c>
      <c r="H106" s="370"/>
      <c r="I106" s="435"/>
      <c r="J106" s="370"/>
      <c r="K106" s="435"/>
      <c r="L106" s="370"/>
      <c r="M106" s="435"/>
      <c r="N106" s="370"/>
      <c r="O106" s="48">
        <v>1</v>
      </c>
      <c r="P106" s="48"/>
      <c r="Q106" s="48"/>
      <c r="R106" s="48"/>
      <c r="S106" s="48">
        <v>1</v>
      </c>
      <c r="T106" s="48"/>
      <c r="U106" s="48">
        <v>1</v>
      </c>
      <c r="V106" s="47" t="s">
        <v>1067</v>
      </c>
      <c r="W106" s="48"/>
      <c r="X106" s="47"/>
    </row>
    <row r="107" spans="1:24" x14ac:dyDescent="0.35">
      <c r="A107" s="47" t="s">
        <v>886</v>
      </c>
      <c r="B107" s="47" t="s">
        <v>887</v>
      </c>
      <c r="C107" s="47" t="s">
        <v>157</v>
      </c>
      <c r="D107" s="47" t="s">
        <v>56</v>
      </c>
      <c r="E107" s="47" t="s">
        <v>131</v>
      </c>
      <c r="F107" s="47" t="s">
        <v>58</v>
      </c>
      <c r="G107" s="435" t="s">
        <v>97</v>
      </c>
      <c r="H107" s="370"/>
      <c r="I107" s="435" t="s">
        <v>97</v>
      </c>
      <c r="J107" s="370"/>
      <c r="K107" s="435" t="s">
        <v>97</v>
      </c>
      <c r="L107" s="370"/>
      <c r="M107" s="435"/>
      <c r="N107" s="370"/>
      <c r="O107" s="48">
        <v>3</v>
      </c>
      <c r="P107" s="48"/>
      <c r="Q107" s="48"/>
      <c r="R107" s="48"/>
      <c r="S107" s="48">
        <v>3</v>
      </c>
      <c r="T107" s="48"/>
      <c r="U107" s="48">
        <v>3</v>
      </c>
      <c r="V107" s="47" t="s">
        <v>1067</v>
      </c>
      <c r="W107" s="48"/>
      <c r="X107" s="47"/>
    </row>
    <row r="108" spans="1:24" x14ac:dyDescent="0.35">
      <c r="A108" s="47" t="s">
        <v>892</v>
      </c>
      <c r="B108" s="47" t="s">
        <v>893</v>
      </c>
      <c r="C108" s="47" t="s">
        <v>157</v>
      </c>
      <c r="D108" s="47" t="s">
        <v>56</v>
      </c>
      <c r="E108" s="47" t="s">
        <v>131</v>
      </c>
      <c r="F108" s="47" t="s">
        <v>58</v>
      </c>
      <c r="G108" s="435"/>
      <c r="H108" s="370"/>
      <c r="I108" s="435"/>
      <c r="J108" s="370"/>
      <c r="K108" s="435" t="s">
        <v>97</v>
      </c>
      <c r="L108" s="370"/>
      <c r="M108" s="435"/>
      <c r="N108" s="370"/>
      <c r="O108" s="48">
        <v>1</v>
      </c>
      <c r="P108" s="48"/>
      <c r="Q108" s="48"/>
      <c r="R108" s="48"/>
      <c r="S108" s="48">
        <v>1</v>
      </c>
      <c r="T108" s="48"/>
      <c r="U108" s="48">
        <v>1</v>
      </c>
      <c r="V108" s="47" t="s">
        <v>1068</v>
      </c>
      <c r="W108" s="48"/>
      <c r="X108" s="47"/>
    </row>
    <row r="109" spans="1:24" x14ac:dyDescent="0.35">
      <c r="A109" s="47" t="s">
        <v>895</v>
      </c>
      <c r="B109" s="47" t="s">
        <v>896</v>
      </c>
      <c r="C109" s="47" t="s">
        <v>157</v>
      </c>
      <c r="D109" s="47" t="s">
        <v>56</v>
      </c>
      <c r="E109" s="47" t="s">
        <v>131</v>
      </c>
      <c r="F109" s="47" t="s">
        <v>58</v>
      </c>
      <c r="G109" s="435" t="s">
        <v>97</v>
      </c>
      <c r="H109" s="370"/>
      <c r="I109" s="435" t="s">
        <v>97</v>
      </c>
      <c r="J109" s="370" t="s">
        <v>97</v>
      </c>
      <c r="K109" s="435"/>
      <c r="L109" s="370"/>
      <c r="M109" s="435"/>
      <c r="N109" s="370"/>
      <c r="O109" s="48">
        <v>2</v>
      </c>
      <c r="P109" s="48"/>
      <c r="Q109" s="48"/>
      <c r="R109" s="48"/>
      <c r="S109" s="48">
        <v>2</v>
      </c>
      <c r="T109" s="48">
        <v>1</v>
      </c>
      <c r="U109" s="48">
        <v>3</v>
      </c>
      <c r="V109" s="47" t="s">
        <v>1068</v>
      </c>
      <c r="W109" s="48"/>
      <c r="X109" s="47"/>
    </row>
    <row r="110" spans="1:24" x14ac:dyDescent="0.35">
      <c r="A110" s="47" t="s">
        <v>898</v>
      </c>
      <c r="B110" s="47" t="s">
        <v>899</v>
      </c>
      <c r="C110" s="47" t="s">
        <v>157</v>
      </c>
      <c r="D110" s="47" t="s">
        <v>56</v>
      </c>
      <c r="E110" s="47" t="s">
        <v>131</v>
      </c>
      <c r="F110" s="47" t="s">
        <v>58</v>
      </c>
      <c r="G110" s="435" t="s">
        <v>97</v>
      </c>
      <c r="H110" s="370"/>
      <c r="I110" s="435" t="s">
        <v>97</v>
      </c>
      <c r="J110" s="370"/>
      <c r="K110" s="435"/>
      <c r="L110" s="370"/>
      <c r="M110" s="435" t="s">
        <v>97</v>
      </c>
      <c r="N110" s="370"/>
      <c r="O110" s="48">
        <v>3</v>
      </c>
      <c r="P110" s="48"/>
      <c r="Q110" s="48"/>
      <c r="R110" s="48"/>
      <c r="S110" s="48">
        <v>3</v>
      </c>
      <c r="T110" s="48"/>
      <c r="U110" s="48">
        <v>3</v>
      </c>
      <c r="V110" s="47" t="s">
        <v>319</v>
      </c>
      <c r="W110" s="48"/>
      <c r="X110" s="47"/>
    </row>
    <row r="111" spans="1:24" x14ac:dyDescent="0.35">
      <c r="A111" s="47" t="s">
        <v>901</v>
      </c>
      <c r="B111" s="47" t="s">
        <v>902</v>
      </c>
      <c r="C111" s="47" t="s">
        <v>157</v>
      </c>
      <c r="D111" s="47" t="s">
        <v>56</v>
      </c>
      <c r="E111" s="47" t="s">
        <v>131</v>
      </c>
      <c r="F111" s="47" t="s">
        <v>58</v>
      </c>
      <c r="G111" s="435" t="s">
        <v>97</v>
      </c>
      <c r="H111" s="370"/>
      <c r="I111" s="435" t="s">
        <v>97</v>
      </c>
      <c r="J111" s="370"/>
      <c r="K111" s="435" t="s">
        <v>97</v>
      </c>
      <c r="L111" s="370"/>
      <c r="M111" s="435" t="s">
        <v>97</v>
      </c>
      <c r="N111" s="370"/>
      <c r="O111" s="48">
        <v>4</v>
      </c>
      <c r="P111" s="48"/>
      <c r="Q111" s="48"/>
      <c r="R111" s="48"/>
      <c r="S111" s="48">
        <v>4</v>
      </c>
      <c r="T111" s="48"/>
      <c r="U111" s="48">
        <v>4</v>
      </c>
      <c r="V111" s="47" t="s">
        <v>319</v>
      </c>
      <c r="W111" s="48"/>
      <c r="X111" s="47"/>
    </row>
    <row r="112" spans="1:24" x14ac:dyDescent="0.35">
      <c r="A112" s="47" t="s">
        <v>904</v>
      </c>
      <c r="B112" s="47" t="s">
        <v>905</v>
      </c>
      <c r="C112" s="47" t="s">
        <v>157</v>
      </c>
      <c r="D112" s="47" t="s">
        <v>56</v>
      </c>
      <c r="E112" s="47" t="s">
        <v>131</v>
      </c>
      <c r="F112" s="47" t="s">
        <v>58</v>
      </c>
      <c r="G112" s="435" t="s">
        <v>97</v>
      </c>
      <c r="H112" s="370" t="s">
        <v>97</v>
      </c>
      <c r="I112" s="435"/>
      <c r="J112" s="370"/>
      <c r="K112" s="435"/>
      <c r="L112" s="370"/>
      <c r="M112" s="435"/>
      <c r="N112" s="370"/>
      <c r="O112" s="48">
        <v>1</v>
      </c>
      <c r="P112" s="48"/>
      <c r="Q112" s="48"/>
      <c r="R112" s="48"/>
      <c r="S112" s="48">
        <v>1</v>
      </c>
      <c r="T112" s="48">
        <v>1</v>
      </c>
      <c r="U112" s="48">
        <v>2</v>
      </c>
      <c r="V112" s="47" t="s">
        <v>870</v>
      </c>
      <c r="W112" s="48"/>
      <c r="X112" s="47"/>
    </row>
    <row r="113" spans="1:24" x14ac:dyDescent="0.35">
      <c r="A113" s="47" t="s">
        <v>907</v>
      </c>
      <c r="B113" s="47" t="s">
        <v>908</v>
      </c>
      <c r="C113" s="47" t="s">
        <v>157</v>
      </c>
      <c r="D113" s="47" t="s">
        <v>56</v>
      </c>
      <c r="E113" s="47" t="s">
        <v>131</v>
      </c>
      <c r="F113" s="47" t="s">
        <v>58</v>
      </c>
      <c r="G113" s="435"/>
      <c r="H113" s="370"/>
      <c r="I113" s="435" t="s">
        <v>97</v>
      </c>
      <c r="J113" s="370"/>
      <c r="K113" s="435"/>
      <c r="L113" s="370"/>
      <c r="M113" s="435"/>
      <c r="N113" s="370"/>
      <c r="O113" s="48">
        <v>1</v>
      </c>
      <c r="P113" s="48"/>
      <c r="Q113" s="48"/>
      <c r="R113" s="48"/>
      <c r="S113" s="48">
        <v>1</v>
      </c>
      <c r="T113" s="48"/>
      <c r="U113" s="48">
        <v>1</v>
      </c>
      <c r="V113" s="47" t="s">
        <v>870</v>
      </c>
      <c r="W113" s="48"/>
      <c r="X113" s="47"/>
    </row>
    <row r="114" spans="1:24" x14ac:dyDescent="0.35">
      <c r="A114" s="47" t="s">
        <v>910</v>
      </c>
      <c r="B114" s="47" t="s">
        <v>911</v>
      </c>
      <c r="C114" s="47" t="s">
        <v>157</v>
      </c>
      <c r="D114" s="47" t="s">
        <v>56</v>
      </c>
      <c r="E114" s="47" t="s">
        <v>131</v>
      </c>
      <c r="F114" s="47" t="s">
        <v>58</v>
      </c>
      <c r="G114" s="435"/>
      <c r="H114" s="370"/>
      <c r="I114" s="435" t="s">
        <v>97</v>
      </c>
      <c r="J114" s="370"/>
      <c r="K114" s="435"/>
      <c r="L114" s="370"/>
      <c r="M114" s="435"/>
      <c r="N114" s="370"/>
      <c r="O114" s="48">
        <v>1</v>
      </c>
      <c r="P114" s="48"/>
      <c r="Q114" s="48"/>
      <c r="R114" s="48"/>
      <c r="S114" s="48">
        <v>1</v>
      </c>
      <c r="T114" s="48"/>
      <c r="U114" s="48">
        <v>1</v>
      </c>
      <c r="V114" s="47" t="s">
        <v>870</v>
      </c>
      <c r="W114" s="48"/>
      <c r="X114" s="47"/>
    </row>
    <row r="115" spans="1:24" x14ac:dyDescent="0.35">
      <c r="A115" s="47" t="s">
        <v>913</v>
      </c>
      <c r="B115" s="47" t="s">
        <v>914</v>
      </c>
      <c r="C115" s="47" t="s">
        <v>157</v>
      </c>
      <c r="D115" s="47" t="s">
        <v>56</v>
      </c>
      <c r="E115" s="47" t="s">
        <v>131</v>
      </c>
      <c r="F115" s="47" t="s">
        <v>58</v>
      </c>
      <c r="G115" s="435"/>
      <c r="H115" s="370"/>
      <c r="I115" s="435" t="s">
        <v>97</v>
      </c>
      <c r="J115" s="370"/>
      <c r="K115" s="435" t="s">
        <v>97</v>
      </c>
      <c r="L115" s="370"/>
      <c r="M115" s="435"/>
      <c r="N115" s="370"/>
      <c r="O115" s="48">
        <v>2</v>
      </c>
      <c r="P115" s="48"/>
      <c r="Q115" s="48"/>
      <c r="R115" s="48"/>
      <c r="S115" s="48">
        <v>2</v>
      </c>
      <c r="T115" s="48"/>
      <c r="U115" s="48">
        <v>2</v>
      </c>
      <c r="V115" s="47" t="s">
        <v>870</v>
      </c>
      <c r="W115" s="48"/>
      <c r="X115" s="47"/>
    </row>
    <row r="116" spans="1:24" x14ac:dyDescent="0.35">
      <c r="A116" s="47" t="s">
        <v>919</v>
      </c>
      <c r="B116" s="47" t="s">
        <v>920</v>
      </c>
      <c r="C116" s="47" t="s">
        <v>157</v>
      </c>
      <c r="D116" s="47" t="s">
        <v>56</v>
      </c>
      <c r="E116" s="47" t="s">
        <v>131</v>
      </c>
      <c r="F116" s="47" t="s">
        <v>58</v>
      </c>
      <c r="G116" s="435"/>
      <c r="H116" s="370"/>
      <c r="I116" s="435" t="s">
        <v>97</v>
      </c>
      <c r="J116" s="370"/>
      <c r="K116" s="435"/>
      <c r="L116" s="370"/>
      <c r="M116" s="435"/>
      <c r="N116" s="370"/>
      <c r="O116" s="48">
        <v>1</v>
      </c>
      <c r="P116" s="48"/>
      <c r="Q116" s="48"/>
      <c r="R116" s="48"/>
      <c r="S116" s="48">
        <v>1</v>
      </c>
      <c r="T116" s="48"/>
      <c r="U116" s="48">
        <v>1</v>
      </c>
      <c r="V116" s="47" t="s">
        <v>870</v>
      </c>
      <c r="W116" s="48"/>
      <c r="X116" s="47"/>
    </row>
    <row r="117" spans="1:24" x14ac:dyDescent="0.35">
      <c r="A117" s="47" t="s">
        <v>922</v>
      </c>
      <c r="B117" s="47" t="s">
        <v>923</v>
      </c>
      <c r="C117" s="47" t="s">
        <v>157</v>
      </c>
      <c r="D117" s="47" t="s">
        <v>56</v>
      </c>
      <c r="E117" s="47" t="s">
        <v>131</v>
      </c>
      <c r="F117" s="47" t="s">
        <v>58</v>
      </c>
      <c r="G117" s="435" t="s">
        <v>97</v>
      </c>
      <c r="H117" s="370"/>
      <c r="I117" s="435" t="s">
        <v>97</v>
      </c>
      <c r="J117" s="370"/>
      <c r="K117" s="435" t="s">
        <v>97</v>
      </c>
      <c r="L117" s="370"/>
      <c r="M117" s="435"/>
      <c r="N117" s="370"/>
      <c r="O117" s="48">
        <v>3</v>
      </c>
      <c r="P117" s="48"/>
      <c r="Q117" s="48"/>
      <c r="R117" s="48"/>
      <c r="S117" s="48">
        <v>3</v>
      </c>
      <c r="T117" s="48"/>
      <c r="U117" s="48">
        <v>3</v>
      </c>
      <c r="V117" s="47" t="s">
        <v>870</v>
      </c>
      <c r="W117" s="48"/>
      <c r="X117" s="47"/>
    </row>
    <row r="118" spans="1:24" x14ac:dyDescent="0.35">
      <c r="A118" s="47" t="s">
        <v>925</v>
      </c>
      <c r="B118" s="47" t="s">
        <v>926</v>
      </c>
      <c r="C118" s="47" t="s">
        <v>157</v>
      </c>
      <c r="D118" s="47" t="s">
        <v>56</v>
      </c>
      <c r="E118" s="47" t="s">
        <v>131</v>
      </c>
      <c r="F118" s="47" t="s">
        <v>58</v>
      </c>
      <c r="G118" s="435" t="s">
        <v>97</v>
      </c>
      <c r="H118" s="370"/>
      <c r="I118" s="435" t="s">
        <v>97</v>
      </c>
      <c r="J118" s="370"/>
      <c r="K118" s="435"/>
      <c r="L118" s="370"/>
      <c r="M118" s="435"/>
      <c r="N118" s="370"/>
      <c r="O118" s="48">
        <v>2</v>
      </c>
      <c r="P118" s="48"/>
      <c r="Q118" s="48"/>
      <c r="R118" s="48"/>
      <c r="S118" s="48">
        <v>2</v>
      </c>
      <c r="T118" s="48"/>
      <c r="U118" s="48">
        <v>2</v>
      </c>
      <c r="V118" s="47" t="s">
        <v>870</v>
      </c>
      <c r="W118" s="48"/>
      <c r="X118" s="47"/>
    </row>
    <row r="119" spans="1:24" x14ac:dyDescent="0.35">
      <c r="A119" s="47" t="s">
        <v>928</v>
      </c>
      <c r="B119" s="47" t="s">
        <v>929</v>
      </c>
      <c r="C119" s="47" t="s">
        <v>157</v>
      </c>
      <c r="D119" s="47" t="s">
        <v>56</v>
      </c>
      <c r="E119" s="47" t="s">
        <v>131</v>
      </c>
      <c r="F119" s="47" t="s">
        <v>58</v>
      </c>
      <c r="G119" s="435"/>
      <c r="H119" s="370"/>
      <c r="I119" s="435"/>
      <c r="J119" s="370"/>
      <c r="K119" s="435"/>
      <c r="L119" s="370"/>
      <c r="M119" s="435" t="s">
        <v>97</v>
      </c>
      <c r="N119" s="370"/>
      <c r="O119" s="48">
        <v>1</v>
      </c>
      <c r="P119" s="48"/>
      <c r="Q119" s="48"/>
      <c r="R119" s="48"/>
      <c r="S119" s="48">
        <v>1</v>
      </c>
      <c r="T119" s="48"/>
      <c r="U119" s="48">
        <v>1</v>
      </c>
      <c r="V119" s="47" t="s">
        <v>870</v>
      </c>
      <c r="W119" s="48"/>
      <c r="X119" s="47"/>
    </row>
    <row r="120" spans="1:24" x14ac:dyDescent="0.35">
      <c r="A120" s="47" t="s">
        <v>931</v>
      </c>
      <c r="B120" s="47" t="s">
        <v>932</v>
      </c>
      <c r="C120" s="47" t="s">
        <v>157</v>
      </c>
      <c r="D120" s="47" t="s">
        <v>56</v>
      </c>
      <c r="E120" s="47" t="s">
        <v>131</v>
      </c>
      <c r="F120" s="47" t="s">
        <v>58</v>
      </c>
      <c r="G120" s="435" t="s">
        <v>97</v>
      </c>
      <c r="H120" s="370"/>
      <c r="I120" s="435" t="s">
        <v>97</v>
      </c>
      <c r="J120" s="370"/>
      <c r="K120" s="435" t="s">
        <v>97</v>
      </c>
      <c r="L120" s="370"/>
      <c r="M120" s="435"/>
      <c r="N120" s="370"/>
      <c r="O120" s="48">
        <v>3</v>
      </c>
      <c r="P120" s="48"/>
      <c r="Q120" s="48"/>
      <c r="R120" s="48"/>
      <c r="S120" s="48">
        <v>3</v>
      </c>
      <c r="T120" s="48"/>
      <c r="U120" s="48">
        <v>3</v>
      </c>
      <c r="V120" s="47" t="s">
        <v>870</v>
      </c>
      <c r="W120" s="48"/>
      <c r="X120" s="47"/>
    </row>
    <row r="121" spans="1:24" x14ac:dyDescent="0.35">
      <c r="A121" s="47" t="s">
        <v>934</v>
      </c>
      <c r="B121" s="47" t="s">
        <v>935</v>
      </c>
      <c r="C121" s="47" t="s">
        <v>157</v>
      </c>
      <c r="D121" s="47" t="s">
        <v>56</v>
      </c>
      <c r="E121" s="47" t="s">
        <v>131</v>
      </c>
      <c r="F121" s="47" t="s">
        <v>58</v>
      </c>
      <c r="G121" s="435" t="s">
        <v>97</v>
      </c>
      <c r="H121" s="370"/>
      <c r="I121" s="435"/>
      <c r="J121" s="370"/>
      <c r="K121" s="435"/>
      <c r="L121" s="370"/>
      <c r="M121" s="435" t="s">
        <v>97</v>
      </c>
      <c r="N121" s="370"/>
      <c r="O121" s="48">
        <v>2</v>
      </c>
      <c r="P121" s="48"/>
      <c r="Q121" s="48"/>
      <c r="R121" s="48"/>
      <c r="S121" s="48">
        <v>2</v>
      </c>
      <c r="T121" s="48"/>
      <c r="U121" s="48">
        <v>2</v>
      </c>
      <c r="V121" s="47" t="s">
        <v>1067</v>
      </c>
      <c r="W121" s="48"/>
      <c r="X121" s="47"/>
    </row>
    <row r="122" spans="1:24" x14ac:dyDescent="0.35">
      <c r="A122" s="47" t="s">
        <v>941</v>
      </c>
      <c r="B122" s="47" t="s">
        <v>950</v>
      </c>
      <c r="C122" s="47" t="s">
        <v>157</v>
      </c>
      <c r="D122" s="47" t="s">
        <v>56</v>
      </c>
      <c r="E122" s="47" t="s">
        <v>131</v>
      </c>
      <c r="F122" s="47" t="s">
        <v>58</v>
      </c>
      <c r="G122" s="435"/>
      <c r="H122" s="370"/>
      <c r="I122" s="435" t="s">
        <v>97</v>
      </c>
      <c r="J122" s="370"/>
      <c r="K122" s="435" t="s">
        <v>97</v>
      </c>
      <c r="L122" s="370"/>
      <c r="M122" s="435"/>
      <c r="N122" s="370"/>
      <c r="O122" s="48">
        <v>2</v>
      </c>
      <c r="P122" s="48"/>
      <c r="Q122" s="48"/>
      <c r="R122" s="48"/>
      <c r="S122" s="48">
        <v>2</v>
      </c>
      <c r="T122" s="48"/>
      <c r="U122" s="48">
        <v>2</v>
      </c>
      <c r="V122" s="47" t="s">
        <v>870</v>
      </c>
      <c r="W122" s="48"/>
      <c r="X122" s="47"/>
    </row>
    <row r="123" spans="1:24" x14ac:dyDescent="0.35">
      <c r="A123" s="47" t="s">
        <v>942</v>
      </c>
      <c r="B123" s="47" t="s">
        <v>952</v>
      </c>
      <c r="C123" s="47" t="s">
        <v>157</v>
      </c>
      <c r="D123" s="47" t="s">
        <v>56</v>
      </c>
      <c r="E123" s="47" t="s">
        <v>131</v>
      </c>
      <c r="F123" s="47" t="s">
        <v>58</v>
      </c>
      <c r="G123" s="435" t="s">
        <v>97</v>
      </c>
      <c r="H123" s="370" t="s">
        <v>97</v>
      </c>
      <c r="I123" s="435"/>
      <c r="J123" s="370"/>
      <c r="K123" s="435"/>
      <c r="L123" s="370"/>
      <c r="M123" s="435"/>
      <c r="N123" s="370"/>
      <c r="O123" s="48">
        <v>1</v>
      </c>
      <c r="P123" s="48"/>
      <c r="Q123" s="48"/>
      <c r="R123" s="48"/>
      <c r="S123" s="48">
        <v>1</v>
      </c>
      <c r="T123" s="48">
        <v>1</v>
      </c>
      <c r="U123" s="48">
        <v>2</v>
      </c>
      <c r="V123" s="47" t="s">
        <v>870</v>
      </c>
      <c r="W123" s="48"/>
      <c r="X123" s="47"/>
    </row>
    <row r="124" spans="1:24" x14ac:dyDescent="0.35">
      <c r="A124" s="47" t="s">
        <v>943</v>
      </c>
      <c r="B124" s="47" t="s">
        <v>954</v>
      </c>
      <c r="C124" s="47" t="s">
        <v>157</v>
      </c>
      <c r="D124" s="47" t="s">
        <v>56</v>
      </c>
      <c r="E124" s="47" t="s">
        <v>131</v>
      </c>
      <c r="F124" s="47" t="s">
        <v>58</v>
      </c>
      <c r="G124" s="435" t="s">
        <v>97</v>
      </c>
      <c r="H124" s="370"/>
      <c r="I124" s="435"/>
      <c r="J124" s="370"/>
      <c r="K124" s="435" t="s">
        <v>97</v>
      </c>
      <c r="L124" s="370"/>
      <c r="M124" s="435" t="s">
        <v>97</v>
      </c>
      <c r="N124" s="370"/>
      <c r="O124" s="48">
        <v>3</v>
      </c>
      <c r="P124" s="48"/>
      <c r="Q124" s="48"/>
      <c r="R124" s="48"/>
      <c r="S124" s="48">
        <v>3</v>
      </c>
      <c r="T124" s="48"/>
      <c r="U124" s="48">
        <v>3</v>
      </c>
      <c r="V124" s="47" t="s">
        <v>870</v>
      </c>
      <c r="W124" s="48"/>
      <c r="X124" s="47"/>
    </row>
    <row r="125" spans="1:24" x14ac:dyDescent="0.35">
      <c r="A125" s="47" t="s">
        <v>944</v>
      </c>
      <c r="B125" s="47" t="s">
        <v>956</v>
      </c>
      <c r="C125" s="47" t="s">
        <v>157</v>
      </c>
      <c r="D125" s="47" t="s">
        <v>56</v>
      </c>
      <c r="E125" s="47" t="s">
        <v>131</v>
      </c>
      <c r="F125" s="47" t="s">
        <v>58</v>
      </c>
      <c r="G125" s="435"/>
      <c r="H125" s="370"/>
      <c r="I125" s="435"/>
      <c r="J125" s="370"/>
      <c r="K125" s="435" t="s">
        <v>97</v>
      </c>
      <c r="L125" s="370"/>
      <c r="M125" s="435" t="s">
        <v>97</v>
      </c>
      <c r="N125" s="370"/>
      <c r="O125" s="48">
        <v>2</v>
      </c>
      <c r="P125" s="48"/>
      <c r="Q125" s="48"/>
      <c r="R125" s="48"/>
      <c r="S125" s="48">
        <v>2</v>
      </c>
      <c r="T125" s="48"/>
      <c r="U125" s="48">
        <v>2</v>
      </c>
      <c r="V125" s="47" t="s">
        <v>319</v>
      </c>
      <c r="W125" s="48"/>
      <c r="X125" s="47"/>
    </row>
    <row r="126" spans="1:24" x14ac:dyDescent="0.35">
      <c r="A126" s="47" t="s">
        <v>945</v>
      </c>
      <c r="B126" s="47" t="s">
        <v>958</v>
      </c>
      <c r="C126" s="47" t="s">
        <v>157</v>
      </c>
      <c r="D126" s="47" t="s">
        <v>56</v>
      </c>
      <c r="E126" s="47" t="s">
        <v>131</v>
      </c>
      <c r="F126" s="47" t="s">
        <v>58</v>
      </c>
      <c r="G126" s="435"/>
      <c r="H126" s="370"/>
      <c r="I126" s="435" t="s">
        <v>97</v>
      </c>
      <c r="J126" s="370" t="s">
        <v>97</v>
      </c>
      <c r="K126" s="435" t="s">
        <v>97</v>
      </c>
      <c r="L126" s="370"/>
      <c r="M126" s="435"/>
      <c r="N126" s="370"/>
      <c r="O126" s="48">
        <v>2</v>
      </c>
      <c r="P126" s="48"/>
      <c r="Q126" s="48"/>
      <c r="R126" s="48"/>
      <c r="S126" s="48">
        <v>2</v>
      </c>
      <c r="T126" s="48">
        <v>1</v>
      </c>
      <c r="U126" s="48">
        <v>3</v>
      </c>
      <c r="V126" s="47" t="s">
        <v>319</v>
      </c>
      <c r="W126" s="48"/>
      <c r="X126" s="47"/>
    </row>
    <row r="127" spans="1:24" x14ac:dyDescent="0.35">
      <c r="A127" s="47" t="s">
        <v>960</v>
      </c>
      <c r="B127" s="47" t="s">
        <v>961</v>
      </c>
      <c r="C127" s="47" t="s">
        <v>157</v>
      </c>
      <c r="D127" s="47" t="s">
        <v>56</v>
      </c>
      <c r="E127" s="47" t="s">
        <v>131</v>
      </c>
      <c r="F127" s="47" t="s">
        <v>58</v>
      </c>
      <c r="G127" s="435" t="s">
        <v>97</v>
      </c>
      <c r="H127" s="370"/>
      <c r="I127" s="435" t="s">
        <v>97</v>
      </c>
      <c r="J127" s="370"/>
      <c r="K127" s="435" t="s">
        <v>97</v>
      </c>
      <c r="L127" s="370"/>
      <c r="M127" s="435" t="s">
        <v>97</v>
      </c>
      <c r="N127" s="370"/>
      <c r="O127" s="48">
        <v>4</v>
      </c>
      <c r="P127" s="48"/>
      <c r="Q127" s="48"/>
      <c r="R127" s="48"/>
      <c r="S127" s="48">
        <v>4</v>
      </c>
      <c r="T127" s="48"/>
      <c r="U127" s="48">
        <v>4</v>
      </c>
      <c r="V127" s="47" t="s">
        <v>870</v>
      </c>
      <c r="W127" s="48"/>
      <c r="X127" s="47"/>
    </row>
    <row r="128" spans="1:24" x14ac:dyDescent="0.35">
      <c r="A128" s="47" t="s">
        <v>963</v>
      </c>
      <c r="B128" s="47" t="s">
        <v>964</v>
      </c>
      <c r="C128" s="47" t="s">
        <v>157</v>
      </c>
      <c r="D128" s="47" t="s">
        <v>56</v>
      </c>
      <c r="E128" s="47" t="s">
        <v>131</v>
      </c>
      <c r="F128" s="47" t="s">
        <v>58</v>
      </c>
      <c r="G128" s="435" t="s">
        <v>97</v>
      </c>
      <c r="H128" s="370"/>
      <c r="I128" s="435" t="s">
        <v>97</v>
      </c>
      <c r="J128" s="370"/>
      <c r="K128" s="435" t="s">
        <v>97</v>
      </c>
      <c r="L128" s="370"/>
      <c r="M128" s="435"/>
      <c r="N128" s="370"/>
      <c r="O128" s="48">
        <v>3</v>
      </c>
      <c r="P128" s="48"/>
      <c r="Q128" s="48"/>
      <c r="R128" s="48"/>
      <c r="S128" s="48">
        <v>3</v>
      </c>
      <c r="T128" s="48"/>
      <c r="U128" s="48">
        <v>3</v>
      </c>
      <c r="V128" s="47" t="s">
        <v>870</v>
      </c>
      <c r="W128" s="48"/>
      <c r="X128" s="47"/>
    </row>
    <row r="129" spans="1:24" x14ac:dyDescent="0.35">
      <c r="A129" s="47" t="s">
        <v>966</v>
      </c>
      <c r="B129" s="47" t="s">
        <v>967</v>
      </c>
      <c r="C129" s="47" t="s">
        <v>157</v>
      </c>
      <c r="D129" s="47" t="s">
        <v>56</v>
      </c>
      <c r="E129" s="47" t="s">
        <v>131</v>
      </c>
      <c r="F129" s="47" t="s">
        <v>58</v>
      </c>
      <c r="G129" s="435" t="s">
        <v>97</v>
      </c>
      <c r="H129" s="370"/>
      <c r="I129" s="435" t="s">
        <v>97</v>
      </c>
      <c r="J129" s="370"/>
      <c r="K129" s="435" t="s">
        <v>97</v>
      </c>
      <c r="L129" s="370"/>
      <c r="M129" s="435" t="s">
        <v>97</v>
      </c>
      <c r="N129" s="370"/>
      <c r="O129" s="48">
        <v>4</v>
      </c>
      <c r="P129" s="48"/>
      <c r="Q129" s="48"/>
      <c r="R129" s="48"/>
      <c r="S129" s="48">
        <v>4</v>
      </c>
      <c r="T129" s="48"/>
      <c r="U129" s="48">
        <v>4</v>
      </c>
      <c r="V129" s="47" t="s">
        <v>870</v>
      </c>
      <c r="W129" s="48"/>
      <c r="X129" s="47"/>
    </row>
    <row r="130" spans="1:24" x14ac:dyDescent="0.35">
      <c r="A130" s="47" t="s">
        <v>969</v>
      </c>
      <c r="B130" s="47" t="s">
        <v>970</v>
      </c>
      <c r="C130" s="47" t="s">
        <v>157</v>
      </c>
      <c r="D130" s="47" t="s">
        <v>56</v>
      </c>
      <c r="E130" s="47" t="s">
        <v>131</v>
      </c>
      <c r="F130" s="47" t="s">
        <v>58</v>
      </c>
      <c r="G130" s="435" t="s">
        <v>97</v>
      </c>
      <c r="H130" s="370"/>
      <c r="I130" s="435" t="s">
        <v>97</v>
      </c>
      <c r="J130" s="370"/>
      <c r="K130" s="435" t="s">
        <v>97</v>
      </c>
      <c r="L130" s="370"/>
      <c r="M130" s="435"/>
      <c r="N130" s="370"/>
      <c r="O130" s="48">
        <v>3</v>
      </c>
      <c r="P130" s="48"/>
      <c r="Q130" s="48"/>
      <c r="R130" s="48"/>
      <c r="S130" s="48">
        <v>3</v>
      </c>
      <c r="T130" s="48"/>
      <c r="U130" s="48">
        <v>3</v>
      </c>
      <c r="V130" s="47" t="s">
        <v>870</v>
      </c>
      <c r="W130" s="48"/>
      <c r="X130" s="47"/>
    </row>
    <row r="131" spans="1:24" x14ac:dyDescent="0.35">
      <c r="A131" s="47" t="s">
        <v>975</v>
      </c>
      <c r="B131" s="47" t="s">
        <v>976</v>
      </c>
      <c r="C131" s="47" t="s">
        <v>157</v>
      </c>
      <c r="D131" s="47" t="s">
        <v>56</v>
      </c>
      <c r="E131" s="47" t="s">
        <v>131</v>
      </c>
      <c r="F131" s="47" t="s">
        <v>58</v>
      </c>
      <c r="G131" s="435" t="s">
        <v>97</v>
      </c>
      <c r="H131" s="370"/>
      <c r="I131" s="435"/>
      <c r="J131" s="370"/>
      <c r="K131" s="435"/>
      <c r="L131" s="370"/>
      <c r="M131" s="435" t="s">
        <v>97</v>
      </c>
      <c r="N131" s="370"/>
      <c r="O131" s="48">
        <v>2</v>
      </c>
      <c r="P131" s="48"/>
      <c r="Q131" s="48"/>
      <c r="R131" s="48"/>
      <c r="S131" s="48">
        <v>2</v>
      </c>
      <c r="T131" s="48"/>
      <c r="U131" s="48">
        <v>2</v>
      </c>
      <c r="V131" s="47" t="s">
        <v>870</v>
      </c>
      <c r="W131" s="48"/>
      <c r="X131" s="47"/>
    </row>
    <row r="132" spans="1:24" x14ac:dyDescent="0.35">
      <c r="A132" s="47" t="s">
        <v>1002</v>
      </c>
      <c r="B132" s="47" t="s">
        <v>1003</v>
      </c>
      <c r="C132" s="47" t="s">
        <v>157</v>
      </c>
      <c r="D132" s="47" t="s">
        <v>56</v>
      </c>
      <c r="E132" s="47" t="s">
        <v>131</v>
      </c>
      <c r="F132" s="47" t="s">
        <v>58</v>
      </c>
      <c r="G132" s="435" t="s">
        <v>97</v>
      </c>
      <c r="H132" s="370"/>
      <c r="I132" s="435" t="s">
        <v>97</v>
      </c>
      <c r="J132" s="370"/>
      <c r="K132" s="435"/>
      <c r="L132" s="370"/>
      <c r="M132" s="435"/>
      <c r="N132" s="370"/>
      <c r="O132" s="48">
        <v>2</v>
      </c>
      <c r="P132" s="48"/>
      <c r="Q132" s="48"/>
      <c r="R132" s="48"/>
      <c r="S132" s="48">
        <v>2</v>
      </c>
      <c r="T132" s="48"/>
      <c r="U132" s="48">
        <v>2</v>
      </c>
      <c r="V132" s="47" t="s">
        <v>870</v>
      </c>
      <c r="W132" s="48"/>
      <c r="X132" s="47"/>
    </row>
    <row r="133" spans="1:24" x14ac:dyDescent="0.35">
      <c r="A133" s="47" t="s">
        <v>1005</v>
      </c>
      <c r="B133" s="47" t="s">
        <v>1006</v>
      </c>
      <c r="C133" s="47" t="s">
        <v>157</v>
      </c>
      <c r="D133" s="47" t="s">
        <v>56</v>
      </c>
      <c r="E133" s="47" t="s">
        <v>131</v>
      </c>
      <c r="F133" s="47" t="s">
        <v>58</v>
      </c>
      <c r="G133" s="435"/>
      <c r="H133" s="370"/>
      <c r="I133" s="435"/>
      <c r="J133" s="370"/>
      <c r="K133" s="435" t="s">
        <v>97</v>
      </c>
      <c r="L133" s="370"/>
      <c r="M133" s="435" t="s">
        <v>97</v>
      </c>
      <c r="N133" s="370"/>
      <c r="O133" s="48">
        <v>2</v>
      </c>
      <c r="P133" s="48"/>
      <c r="Q133" s="48"/>
      <c r="R133" s="48"/>
      <c r="S133" s="48">
        <v>2</v>
      </c>
      <c r="T133" s="48"/>
      <c r="U133" s="48">
        <v>2</v>
      </c>
      <c r="V133" s="47" t="s">
        <v>870</v>
      </c>
      <c r="W133" s="48"/>
      <c r="X133" s="47"/>
    </row>
    <row r="134" spans="1:24" x14ac:dyDescent="0.35">
      <c r="A134" s="47" t="s">
        <v>1008</v>
      </c>
      <c r="B134" s="47" t="s">
        <v>1009</v>
      </c>
      <c r="C134" s="47" t="s">
        <v>157</v>
      </c>
      <c r="D134" s="47" t="s">
        <v>56</v>
      </c>
      <c r="E134" s="47" t="s">
        <v>131</v>
      </c>
      <c r="F134" s="47" t="s">
        <v>58</v>
      </c>
      <c r="G134" s="435" t="s">
        <v>97</v>
      </c>
      <c r="H134" s="370"/>
      <c r="I134" s="435" t="s">
        <v>97</v>
      </c>
      <c r="J134" s="370"/>
      <c r="K134" s="435" t="s">
        <v>97</v>
      </c>
      <c r="L134" s="370"/>
      <c r="M134" s="435" t="s">
        <v>97</v>
      </c>
      <c r="N134" s="370"/>
      <c r="O134" s="48">
        <v>4</v>
      </c>
      <c r="P134" s="48"/>
      <c r="Q134" s="48"/>
      <c r="R134" s="48"/>
      <c r="S134" s="48">
        <v>4</v>
      </c>
      <c r="T134" s="48"/>
      <c r="U134" s="48">
        <v>4</v>
      </c>
      <c r="V134" s="47" t="s">
        <v>870</v>
      </c>
      <c r="W134" s="48"/>
      <c r="X134" s="47"/>
    </row>
    <row r="135" spans="1:24" x14ac:dyDescent="0.35">
      <c r="A135" s="47" t="s">
        <v>1011</v>
      </c>
      <c r="B135" s="47" t="s">
        <v>1012</v>
      </c>
      <c r="C135" s="47" t="s">
        <v>157</v>
      </c>
      <c r="D135" s="47" t="s">
        <v>56</v>
      </c>
      <c r="E135" s="47" t="s">
        <v>131</v>
      </c>
      <c r="F135" s="47" t="s">
        <v>58</v>
      </c>
      <c r="G135" s="435" t="s">
        <v>97</v>
      </c>
      <c r="H135" s="370" t="s">
        <v>97</v>
      </c>
      <c r="I135" s="435"/>
      <c r="J135" s="370"/>
      <c r="K135" s="435" t="s">
        <v>97</v>
      </c>
      <c r="L135" s="370"/>
      <c r="M135" s="435" t="s">
        <v>97</v>
      </c>
      <c r="N135" s="370"/>
      <c r="O135" s="48">
        <v>3</v>
      </c>
      <c r="P135" s="48"/>
      <c r="Q135" s="48"/>
      <c r="R135" s="48"/>
      <c r="S135" s="48">
        <v>3</v>
      </c>
      <c r="T135" s="48">
        <v>1</v>
      </c>
      <c r="U135" s="48">
        <v>4</v>
      </c>
      <c r="V135" s="47" t="s">
        <v>870</v>
      </c>
      <c r="W135" s="48"/>
      <c r="X135" s="47"/>
    </row>
    <row r="136" spans="1:24" x14ac:dyDescent="0.35">
      <c r="A136" s="47" t="s">
        <v>1014</v>
      </c>
      <c r="B136" s="47" t="s">
        <v>950</v>
      </c>
      <c r="C136" s="47" t="s">
        <v>157</v>
      </c>
      <c r="D136" s="47" t="s">
        <v>56</v>
      </c>
      <c r="E136" s="47" t="s">
        <v>131</v>
      </c>
      <c r="F136" s="47" t="s">
        <v>58</v>
      </c>
      <c r="G136" s="435"/>
      <c r="H136" s="370"/>
      <c r="I136" s="435" t="s">
        <v>97</v>
      </c>
      <c r="J136" s="370"/>
      <c r="K136" s="435"/>
      <c r="L136" s="370"/>
      <c r="M136" s="435" t="s">
        <v>97</v>
      </c>
      <c r="N136" s="370"/>
      <c r="O136" s="48">
        <v>2</v>
      </c>
      <c r="P136" s="48"/>
      <c r="Q136" s="48"/>
      <c r="R136" s="48"/>
      <c r="S136" s="48">
        <v>2</v>
      </c>
      <c r="T136" s="48"/>
      <c r="U136" s="48">
        <v>2</v>
      </c>
      <c r="V136" s="47" t="s">
        <v>870</v>
      </c>
      <c r="W136" s="48"/>
      <c r="X136" s="47"/>
    </row>
    <row r="137" spans="1:24" x14ac:dyDescent="0.35">
      <c r="A137" s="47" t="s">
        <v>1016</v>
      </c>
      <c r="B137" s="47" t="s">
        <v>1017</v>
      </c>
      <c r="C137" s="47" t="s">
        <v>157</v>
      </c>
      <c r="D137" s="47" t="s">
        <v>56</v>
      </c>
      <c r="E137" s="47" t="s">
        <v>131</v>
      </c>
      <c r="F137" s="47" t="s">
        <v>58</v>
      </c>
      <c r="G137" s="435" t="s">
        <v>97</v>
      </c>
      <c r="H137" s="370" t="s">
        <v>97</v>
      </c>
      <c r="I137" s="435" t="s">
        <v>97</v>
      </c>
      <c r="J137" s="370"/>
      <c r="K137" s="435"/>
      <c r="L137" s="370"/>
      <c r="M137" s="435" t="s">
        <v>97</v>
      </c>
      <c r="N137" s="370"/>
      <c r="O137" s="48">
        <v>3</v>
      </c>
      <c r="P137" s="48"/>
      <c r="Q137" s="48"/>
      <c r="R137" s="48"/>
      <c r="S137" s="48">
        <v>3</v>
      </c>
      <c r="T137" s="48">
        <v>1</v>
      </c>
      <c r="U137" s="48">
        <v>4</v>
      </c>
      <c r="V137" s="47" t="s">
        <v>870</v>
      </c>
      <c r="W137" s="48"/>
      <c r="X137" s="47"/>
    </row>
    <row r="138" spans="1:24" x14ac:dyDescent="0.35">
      <c r="A138" s="47" t="s">
        <v>1019</v>
      </c>
      <c r="B138" s="47" t="s">
        <v>1020</v>
      </c>
      <c r="C138" s="47" t="s">
        <v>157</v>
      </c>
      <c r="D138" s="47" t="s">
        <v>56</v>
      </c>
      <c r="E138" s="47" t="s">
        <v>131</v>
      </c>
      <c r="F138" s="47" t="s">
        <v>58</v>
      </c>
      <c r="G138" s="435" t="s">
        <v>97</v>
      </c>
      <c r="H138" s="370"/>
      <c r="I138" s="435"/>
      <c r="J138" s="370"/>
      <c r="K138" s="435" t="s">
        <v>97</v>
      </c>
      <c r="L138" s="370"/>
      <c r="M138" s="435" t="s">
        <v>97</v>
      </c>
      <c r="N138" s="370" t="s">
        <v>97</v>
      </c>
      <c r="O138" s="48">
        <v>3</v>
      </c>
      <c r="P138" s="48"/>
      <c r="Q138" s="48"/>
      <c r="R138" s="48"/>
      <c r="S138" s="48">
        <v>3</v>
      </c>
      <c r="T138" s="48">
        <v>1</v>
      </c>
      <c r="U138" s="48">
        <v>4</v>
      </c>
      <c r="V138" s="47" t="s">
        <v>1067</v>
      </c>
      <c r="W138" s="48"/>
      <c r="X138" s="47"/>
    </row>
    <row r="139" spans="1:24" x14ac:dyDescent="0.35">
      <c r="A139" s="47" t="s">
        <v>1022</v>
      </c>
      <c r="B139" s="47" t="s">
        <v>1023</v>
      </c>
      <c r="C139" s="47" t="s">
        <v>157</v>
      </c>
      <c r="D139" s="47" t="s">
        <v>56</v>
      </c>
      <c r="E139" s="47" t="s">
        <v>131</v>
      </c>
      <c r="F139" s="47" t="s">
        <v>58</v>
      </c>
      <c r="G139" s="435" t="s">
        <v>97</v>
      </c>
      <c r="H139" s="370"/>
      <c r="I139" s="435"/>
      <c r="J139" s="370"/>
      <c r="K139" s="435" t="s">
        <v>97</v>
      </c>
      <c r="L139" s="370"/>
      <c r="M139" s="435" t="s">
        <v>97</v>
      </c>
      <c r="N139" s="370"/>
      <c r="O139" s="48">
        <v>3</v>
      </c>
      <c r="P139" s="48"/>
      <c r="Q139" s="48"/>
      <c r="R139" s="48"/>
      <c r="S139" s="48">
        <v>3</v>
      </c>
      <c r="T139" s="48"/>
      <c r="U139" s="48">
        <v>3</v>
      </c>
      <c r="V139" s="47" t="s">
        <v>1067</v>
      </c>
      <c r="W139" s="48"/>
      <c r="X139" s="47"/>
    </row>
    <row r="140" spans="1:24" x14ac:dyDescent="0.35">
      <c r="A140" s="47" t="s">
        <v>1025</v>
      </c>
      <c r="B140" s="47" t="s">
        <v>1026</v>
      </c>
      <c r="C140" s="47" t="s">
        <v>157</v>
      </c>
      <c r="D140" s="47" t="s">
        <v>56</v>
      </c>
      <c r="E140" s="47" t="s">
        <v>131</v>
      </c>
      <c r="F140" s="47" t="s">
        <v>58</v>
      </c>
      <c r="G140" s="435" t="s">
        <v>97</v>
      </c>
      <c r="H140" s="370" t="s">
        <v>97</v>
      </c>
      <c r="I140" s="435" t="s">
        <v>97</v>
      </c>
      <c r="J140" s="370"/>
      <c r="K140" s="435" t="s">
        <v>97</v>
      </c>
      <c r="L140" s="370"/>
      <c r="M140" s="435" t="s">
        <v>97</v>
      </c>
      <c r="N140" s="370"/>
      <c r="O140" s="48">
        <v>4</v>
      </c>
      <c r="P140" s="48"/>
      <c r="Q140" s="48"/>
      <c r="R140" s="48"/>
      <c r="S140" s="48">
        <v>4</v>
      </c>
      <c r="T140" s="48">
        <v>1</v>
      </c>
      <c r="U140" s="48">
        <v>5</v>
      </c>
      <c r="V140" s="47" t="s">
        <v>1068</v>
      </c>
      <c r="W140" s="48"/>
      <c r="X140" s="47"/>
    </row>
    <row r="141" spans="1:24" x14ac:dyDescent="0.35">
      <c r="A141" s="47" t="s">
        <v>1030</v>
      </c>
      <c r="B141" s="47" t="s">
        <v>1031</v>
      </c>
      <c r="C141" s="47" t="s">
        <v>157</v>
      </c>
      <c r="D141" s="47" t="s">
        <v>56</v>
      </c>
      <c r="E141" s="47" t="s">
        <v>131</v>
      </c>
      <c r="F141" s="47" t="s">
        <v>58</v>
      </c>
      <c r="G141" s="435" t="s">
        <v>97</v>
      </c>
      <c r="H141" s="370"/>
      <c r="I141" s="435"/>
      <c r="J141" s="370"/>
      <c r="K141" s="435"/>
      <c r="L141" s="370"/>
      <c r="M141" s="435"/>
      <c r="N141" s="370"/>
      <c r="O141" s="48">
        <v>1</v>
      </c>
      <c r="P141" s="48"/>
      <c r="Q141" s="48"/>
      <c r="R141" s="48"/>
      <c r="S141" s="48">
        <v>1</v>
      </c>
      <c r="T141" s="48"/>
      <c r="U141" s="48">
        <v>1</v>
      </c>
      <c r="V141" s="47" t="s">
        <v>1067</v>
      </c>
      <c r="W141" s="48"/>
      <c r="X141" s="47"/>
    </row>
    <row r="142" spans="1:24" x14ac:dyDescent="0.35">
      <c r="A142" s="47" t="s">
        <v>1034</v>
      </c>
      <c r="B142" s="47" t="s">
        <v>1035</v>
      </c>
      <c r="C142" s="47" t="s">
        <v>157</v>
      </c>
      <c r="D142" s="47" t="s">
        <v>56</v>
      </c>
      <c r="E142" s="47" t="s">
        <v>131</v>
      </c>
      <c r="F142" s="47" t="s">
        <v>58</v>
      </c>
      <c r="G142" s="435" t="s">
        <v>97</v>
      </c>
      <c r="H142" s="370"/>
      <c r="I142" s="435" t="s">
        <v>97</v>
      </c>
      <c r="J142" s="370" t="s">
        <v>97</v>
      </c>
      <c r="K142" s="435"/>
      <c r="L142" s="370"/>
      <c r="M142" s="435"/>
      <c r="N142" s="370"/>
      <c r="O142" s="48">
        <v>2</v>
      </c>
      <c r="P142" s="48"/>
      <c r="Q142" s="48"/>
      <c r="R142" s="48"/>
      <c r="S142" s="48">
        <v>2</v>
      </c>
      <c r="T142" s="48">
        <v>1</v>
      </c>
      <c r="U142" s="48">
        <v>3</v>
      </c>
      <c r="V142" s="47" t="s">
        <v>870</v>
      </c>
      <c r="W142" s="48"/>
      <c r="X142" s="47"/>
    </row>
    <row r="143" spans="1:24" x14ac:dyDescent="0.35">
      <c r="A143" s="47" t="s">
        <v>1072</v>
      </c>
      <c r="B143" s="47" t="s">
        <v>1073</v>
      </c>
      <c r="C143" s="47" t="s">
        <v>157</v>
      </c>
      <c r="D143" s="47" t="s">
        <v>56</v>
      </c>
      <c r="E143" s="47" t="s">
        <v>131</v>
      </c>
      <c r="F143" s="47" t="s">
        <v>58</v>
      </c>
      <c r="G143" s="435" t="s">
        <v>97</v>
      </c>
      <c r="H143" s="370"/>
      <c r="I143" s="435" t="s">
        <v>97</v>
      </c>
      <c r="J143" s="370" t="s">
        <v>97</v>
      </c>
      <c r="K143" s="435"/>
      <c r="L143" s="370"/>
      <c r="M143" s="435" t="s">
        <v>97</v>
      </c>
      <c r="N143" s="370"/>
      <c r="O143" s="48">
        <v>3</v>
      </c>
      <c r="P143" s="48"/>
      <c r="Q143" s="48"/>
      <c r="R143" s="48"/>
      <c r="S143" s="48">
        <v>3</v>
      </c>
      <c r="T143" s="48">
        <v>1</v>
      </c>
      <c r="U143" s="48">
        <v>4</v>
      </c>
      <c r="V143" s="47" t="s">
        <v>870</v>
      </c>
      <c r="W143" s="48"/>
      <c r="X143" s="47"/>
    </row>
    <row r="144" spans="1:24" x14ac:dyDescent="0.35">
      <c r="A144" s="47" t="s">
        <v>1075</v>
      </c>
      <c r="B144" s="47" t="s">
        <v>1076</v>
      </c>
      <c r="C144" s="47" t="s">
        <v>157</v>
      </c>
      <c r="D144" s="47" t="s">
        <v>56</v>
      </c>
      <c r="E144" s="47" t="s">
        <v>131</v>
      </c>
      <c r="F144" s="47" t="s">
        <v>58</v>
      </c>
      <c r="G144" s="435" t="s">
        <v>97</v>
      </c>
      <c r="H144" s="370" t="s">
        <v>97</v>
      </c>
      <c r="I144" s="435"/>
      <c r="J144" s="370"/>
      <c r="K144" s="435" t="s">
        <v>97</v>
      </c>
      <c r="L144" s="370"/>
      <c r="M144" s="435" t="s">
        <v>97</v>
      </c>
      <c r="N144" s="370"/>
      <c r="O144" s="48">
        <v>3</v>
      </c>
      <c r="P144" s="48"/>
      <c r="Q144" s="48"/>
      <c r="R144" s="48"/>
      <c r="S144" s="48">
        <v>3</v>
      </c>
      <c r="T144" s="48">
        <v>1</v>
      </c>
      <c r="U144" s="48">
        <v>4</v>
      </c>
      <c r="V144" s="47" t="s">
        <v>870</v>
      </c>
      <c r="W144" s="48"/>
      <c r="X144" s="47"/>
    </row>
    <row r="145" spans="1:24" x14ac:dyDescent="0.35">
      <c r="A145" s="47" t="s">
        <v>1079</v>
      </c>
      <c r="B145" s="47" t="s">
        <v>1080</v>
      </c>
      <c r="C145" s="47" t="s">
        <v>157</v>
      </c>
      <c r="D145" s="47" t="s">
        <v>56</v>
      </c>
      <c r="E145" s="47" t="s">
        <v>131</v>
      </c>
      <c r="F145" s="47" t="s">
        <v>58</v>
      </c>
      <c r="G145" s="435"/>
      <c r="H145" s="370"/>
      <c r="I145" s="435" t="s">
        <v>97</v>
      </c>
      <c r="J145" s="370"/>
      <c r="K145" s="435"/>
      <c r="L145" s="370"/>
      <c r="M145" s="435" t="s">
        <v>97</v>
      </c>
      <c r="N145" s="370"/>
      <c r="O145" s="48">
        <v>2</v>
      </c>
      <c r="P145" s="48"/>
      <c r="Q145" s="48"/>
      <c r="R145" s="48"/>
      <c r="S145" s="48">
        <v>2</v>
      </c>
      <c r="T145" s="48"/>
      <c r="U145" s="48">
        <v>2</v>
      </c>
      <c r="V145" s="47" t="s">
        <v>870</v>
      </c>
      <c r="W145" s="48"/>
      <c r="X145" s="47"/>
    </row>
    <row r="146" spans="1:24" x14ac:dyDescent="0.35">
      <c r="A146" s="47" t="s">
        <v>1082</v>
      </c>
      <c r="B146" s="47" t="s">
        <v>1083</v>
      </c>
      <c r="C146" s="47" t="s">
        <v>157</v>
      </c>
      <c r="D146" s="47" t="s">
        <v>56</v>
      </c>
      <c r="E146" s="47" t="s">
        <v>131</v>
      </c>
      <c r="F146" s="47" t="s">
        <v>58</v>
      </c>
      <c r="G146" s="435" t="s">
        <v>97</v>
      </c>
      <c r="H146" s="370"/>
      <c r="I146" s="435" t="s">
        <v>97</v>
      </c>
      <c r="J146" s="370"/>
      <c r="K146" s="435"/>
      <c r="L146" s="370"/>
      <c r="M146" s="435"/>
      <c r="N146" s="370"/>
      <c r="O146" s="48">
        <v>2</v>
      </c>
      <c r="P146" s="48"/>
      <c r="Q146" s="48"/>
      <c r="R146" s="48"/>
      <c r="S146" s="48">
        <v>2</v>
      </c>
      <c r="T146" s="48"/>
      <c r="U146" s="48">
        <v>2</v>
      </c>
      <c r="V146" s="47" t="s">
        <v>870</v>
      </c>
      <c r="W146" s="48"/>
      <c r="X146" s="47"/>
    </row>
    <row r="147" spans="1:24" x14ac:dyDescent="0.35">
      <c r="A147" s="47" t="s">
        <v>1085</v>
      </c>
      <c r="B147" s="47" t="s">
        <v>1086</v>
      </c>
      <c r="C147" s="47" t="s">
        <v>157</v>
      </c>
      <c r="D147" s="47" t="s">
        <v>56</v>
      </c>
      <c r="E147" s="47" t="s">
        <v>131</v>
      </c>
      <c r="F147" s="47" t="s">
        <v>58</v>
      </c>
      <c r="G147" s="435" t="s">
        <v>97</v>
      </c>
      <c r="H147" s="370"/>
      <c r="I147" s="435" t="s">
        <v>97</v>
      </c>
      <c r="J147" s="370"/>
      <c r="K147" s="435"/>
      <c r="L147" s="370"/>
      <c r="M147" s="435" t="s">
        <v>97</v>
      </c>
      <c r="N147" s="370"/>
      <c r="O147" s="48">
        <v>3</v>
      </c>
      <c r="P147" s="48"/>
      <c r="Q147" s="48"/>
      <c r="R147" s="48"/>
      <c r="S147" s="48">
        <v>3</v>
      </c>
      <c r="T147" s="48"/>
      <c r="U147" s="48">
        <v>3</v>
      </c>
      <c r="V147" s="47" t="s">
        <v>870</v>
      </c>
      <c r="W147" s="48"/>
      <c r="X147" s="47"/>
    </row>
    <row r="148" spans="1:24" x14ac:dyDescent="0.35">
      <c r="A148" s="47" t="s">
        <v>1088</v>
      </c>
      <c r="B148" s="47" t="s">
        <v>1089</v>
      </c>
      <c r="C148" s="47" t="s">
        <v>157</v>
      </c>
      <c r="D148" s="47" t="s">
        <v>56</v>
      </c>
      <c r="E148" s="47" t="s">
        <v>131</v>
      </c>
      <c r="F148" s="47" t="s">
        <v>58</v>
      </c>
      <c r="G148" s="435" t="s">
        <v>97</v>
      </c>
      <c r="H148" s="370"/>
      <c r="I148" s="435" t="s">
        <v>97</v>
      </c>
      <c r="J148" s="370"/>
      <c r="K148" s="435" t="s">
        <v>97</v>
      </c>
      <c r="L148" s="370"/>
      <c r="M148" s="435" t="s">
        <v>97</v>
      </c>
      <c r="N148" s="370"/>
      <c r="O148" s="48">
        <v>4</v>
      </c>
      <c r="P148" s="48"/>
      <c r="Q148" s="48"/>
      <c r="R148" s="48"/>
      <c r="S148" s="48">
        <v>4</v>
      </c>
      <c r="T148" s="48"/>
      <c r="U148" s="48">
        <v>4</v>
      </c>
      <c r="V148" s="47" t="s">
        <v>1068</v>
      </c>
      <c r="W148" s="48"/>
      <c r="X148" s="47"/>
    </row>
    <row r="149" spans="1:24" x14ac:dyDescent="0.35">
      <c r="A149" s="47" t="s">
        <v>1091</v>
      </c>
      <c r="B149" s="47" t="s">
        <v>1092</v>
      </c>
      <c r="C149" s="47" t="s">
        <v>157</v>
      </c>
      <c r="D149" s="47" t="s">
        <v>56</v>
      </c>
      <c r="E149" s="47" t="s">
        <v>131</v>
      </c>
      <c r="F149" s="47" t="s">
        <v>58</v>
      </c>
      <c r="G149" s="435" t="s">
        <v>97</v>
      </c>
      <c r="H149" s="370"/>
      <c r="I149" s="435" t="s">
        <v>97</v>
      </c>
      <c r="J149" s="370"/>
      <c r="K149" s="435" t="s">
        <v>97</v>
      </c>
      <c r="L149" s="370"/>
      <c r="M149" s="435"/>
      <c r="N149" s="370"/>
      <c r="O149" s="48">
        <v>3</v>
      </c>
      <c r="P149" s="48"/>
      <c r="Q149" s="48"/>
      <c r="R149" s="48"/>
      <c r="S149" s="48">
        <v>3</v>
      </c>
      <c r="T149" s="48"/>
      <c r="U149" s="48">
        <v>3</v>
      </c>
      <c r="V149" s="47" t="s">
        <v>1068</v>
      </c>
      <c r="W149" s="48"/>
      <c r="X149" s="47"/>
    </row>
    <row r="150" spans="1:24" x14ac:dyDescent="0.35">
      <c r="A150" s="47" t="s">
        <v>1097</v>
      </c>
      <c r="B150" s="47" t="s">
        <v>1098</v>
      </c>
      <c r="C150" s="47" t="s">
        <v>157</v>
      </c>
      <c r="D150" s="47" t="s">
        <v>56</v>
      </c>
      <c r="E150" s="47" t="s">
        <v>131</v>
      </c>
      <c r="F150" s="47" t="s">
        <v>58</v>
      </c>
      <c r="G150" s="435"/>
      <c r="H150" s="370"/>
      <c r="I150" s="435" t="s">
        <v>97</v>
      </c>
      <c r="J150" s="370"/>
      <c r="K150" s="435" t="s">
        <v>97</v>
      </c>
      <c r="L150" s="370"/>
      <c r="M150" s="435"/>
      <c r="N150" s="370"/>
      <c r="O150" s="48">
        <v>2</v>
      </c>
      <c r="P150" s="48"/>
      <c r="Q150" s="48"/>
      <c r="R150" s="48"/>
      <c r="S150" s="48">
        <v>2</v>
      </c>
      <c r="T150" s="48"/>
      <c r="U150" s="48">
        <v>2</v>
      </c>
      <c r="V150" s="47" t="s">
        <v>1068</v>
      </c>
      <c r="W150" s="48"/>
      <c r="X150" s="47"/>
    </row>
    <row r="151" spans="1:24" x14ac:dyDescent="0.35">
      <c r="A151" s="47" t="s">
        <v>1100</v>
      </c>
      <c r="B151" s="47" t="s">
        <v>1101</v>
      </c>
      <c r="C151" s="47" t="s">
        <v>157</v>
      </c>
      <c r="D151" s="47" t="s">
        <v>56</v>
      </c>
      <c r="E151" s="47" t="s">
        <v>131</v>
      </c>
      <c r="F151" s="47" t="s">
        <v>58</v>
      </c>
      <c r="G151" s="435" t="s">
        <v>97</v>
      </c>
      <c r="H151" s="370" t="s">
        <v>97</v>
      </c>
      <c r="I151" s="435" t="s">
        <v>97</v>
      </c>
      <c r="J151" s="370"/>
      <c r="K151" s="435" t="s">
        <v>97</v>
      </c>
      <c r="L151" s="370"/>
      <c r="M151" s="435" t="s">
        <v>97</v>
      </c>
      <c r="N151" s="370"/>
      <c r="O151" s="48">
        <v>4</v>
      </c>
      <c r="P151" s="48"/>
      <c r="Q151" s="48"/>
      <c r="R151" s="48"/>
      <c r="S151" s="48">
        <v>4</v>
      </c>
      <c r="T151" s="48">
        <v>1</v>
      </c>
      <c r="U151" s="48">
        <v>5</v>
      </c>
      <c r="V151" s="47" t="s">
        <v>1067</v>
      </c>
      <c r="W151" s="48"/>
      <c r="X151" s="47"/>
    </row>
    <row r="152" spans="1:24" x14ac:dyDescent="0.35">
      <c r="A152" s="47" t="s">
        <v>1103</v>
      </c>
      <c r="B152" s="47" t="s">
        <v>1104</v>
      </c>
      <c r="C152" s="47" t="s">
        <v>157</v>
      </c>
      <c r="D152" s="47" t="s">
        <v>56</v>
      </c>
      <c r="E152" s="47" t="s">
        <v>131</v>
      </c>
      <c r="F152" s="47" t="s">
        <v>58</v>
      </c>
      <c r="G152" s="435"/>
      <c r="H152" s="370"/>
      <c r="I152" s="435" t="s">
        <v>97</v>
      </c>
      <c r="J152" s="370" t="s">
        <v>97</v>
      </c>
      <c r="K152" s="435"/>
      <c r="L152" s="370"/>
      <c r="M152" s="435" t="s">
        <v>97</v>
      </c>
      <c r="N152" s="370"/>
      <c r="O152" s="48">
        <v>2</v>
      </c>
      <c r="P152" s="48"/>
      <c r="Q152" s="48"/>
      <c r="R152" s="48"/>
      <c r="S152" s="48">
        <v>2</v>
      </c>
      <c r="T152" s="48">
        <v>1</v>
      </c>
      <c r="U152" s="48">
        <v>3</v>
      </c>
      <c r="V152" s="47" t="s">
        <v>1067</v>
      </c>
      <c r="W152" s="48"/>
      <c r="X152" s="47"/>
    </row>
    <row r="153" spans="1:24" x14ac:dyDescent="0.35">
      <c r="A153" s="47" t="s">
        <v>1106</v>
      </c>
      <c r="B153" s="47" t="s">
        <v>1107</v>
      </c>
      <c r="C153" s="47" t="s">
        <v>157</v>
      </c>
      <c r="D153" s="47" t="s">
        <v>56</v>
      </c>
      <c r="E153" s="47" t="s">
        <v>131</v>
      </c>
      <c r="F153" s="47" t="s">
        <v>58</v>
      </c>
      <c r="G153" s="435"/>
      <c r="H153" s="370"/>
      <c r="I153" s="435" t="s">
        <v>97</v>
      </c>
      <c r="J153" s="370"/>
      <c r="K153" s="435"/>
      <c r="L153" s="370"/>
      <c r="M153" s="435"/>
      <c r="N153" s="370"/>
      <c r="O153" s="48">
        <v>1</v>
      </c>
      <c r="P153" s="48"/>
      <c r="Q153" s="48"/>
      <c r="R153" s="48"/>
      <c r="S153" s="48">
        <v>1</v>
      </c>
      <c r="T153" s="48"/>
      <c r="U153" s="48">
        <v>1</v>
      </c>
      <c r="V153" s="47" t="s">
        <v>1067</v>
      </c>
      <c r="W153" s="48"/>
      <c r="X153" s="47"/>
    </row>
    <row r="154" spans="1:24" x14ac:dyDescent="0.35">
      <c r="A154" s="47" t="s">
        <v>1109</v>
      </c>
      <c r="B154" s="47" t="s">
        <v>1110</v>
      </c>
      <c r="C154" s="47" t="s">
        <v>157</v>
      </c>
      <c r="D154" s="47" t="s">
        <v>56</v>
      </c>
      <c r="E154" s="47" t="s">
        <v>131</v>
      </c>
      <c r="F154" s="47" t="s">
        <v>58</v>
      </c>
      <c r="G154" s="435" t="s">
        <v>97</v>
      </c>
      <c r="H154" s="370"/>
      <c r="I154" s="435" t="s">
        <v>97</v>
      </c>
      <c r="J154" s="370"/>
      <c r="K154" s="435"/>
      <c r="L154" s="370"/>
      <c r="M154" s="435"/>
      <c r="N154" s="370"/>
      <c r="O154" s="48">
        <v>2</v>
      </c>
      <c r="P154" s="48"/>
      <c r="Q154" s="48"/>
      <c r="R154" s="48"/>
      <c r="S154" s="48">
        <v>2</v>
      </c>
      <c r="T154" s="48"/>
      <c r="U154" s="48">
        <v>2</v>
      </c>
      <c r="V154" s="47" t="s">
        <v>1067</v>
      </c>
      <c r="W154" s="48"/>
      <c r="X154" s="47"/>
    </row>
    <row r="155" spans="1:24" x14ac:dyDescent="0.35">
      <c r="A155" s="47" t="s">
        <v>1114</v>
      </c>
      <c r="B155" s="47" t="s">
        <v>1115</v>
      </c>
      <c r="C155" s="47" t="s">
        <v>157</v>
      </c>
      <c r="D155" s="47" t="s">
        <v>56</v>
      </c>
      <c r="E155" s="47" t="s">
        <v>131</v>
      </c>
      <c r="F155" s="47" t="s">
        <v>58</v>
      </c>
      <c r="G155" s="435" t="s">
        <v>97</v>
      </c>
      <c r="H155" s="370"/>
      <c r="I155" s="435" t="s">
        <v>97</v>
      </c>
      <c r="J155" s="370"/>
      <c r="K155" s="435"/>
      <c r="L155" s="370"/>
      <c r="M155" s="435"/>
      <c r="N155" s="370"/>
      <c r="O155" s="48">
        <v>2</v>
      </c>
      <c r="P155" s="48"/>
      <c r="Q155" s="48"/>
      <c r="R155" s="48"/>
      <c r="S155" s="48">
        <v>2</v>
      </c>
      <c r="T155" s="48"/>
      <c r="U155" s="48">
        <v>2</v>
      </c>
      <c r="V155" s="47" t="s">
        <v>319</v>
      </c>
      <c r="W155" s="48"/>
      <c r="X155" s="47"/>
    </row>
    <row r="156" spans="1:24" x14ac:dyDescent="0.35">
      <c r="A156" s="47" t="s">
        <v>1117</v>
      </c>
      <c r="B156" s="47" t="s">
        <v>1118</v>
      </c>
      <c r="C156" s="47" t="s">
        <v>157</v>
      </c>
      <c r="D156" s="47" t="s">
        <v>56</v>
      </c>
      <c r="E156" s="47" t="s">
        <v>131</v>
      </c>
      <c r="F156" s="47" t="s">
        <v>58</v>
      </c>
      <c r="G156" s="435"/>
      <c r="H156" s="370"/>
      <c r="I156" s="435" t="s">
        <v>97</v>
      </c>
      <c r="J156" s="370"/>
      <c r="K156" s="435" t="s">
        <v>97</v>
      </c>
      <c r="L156" s="370"/>
      <c r="M156" s="435"/>
      <c r="N156" s="370"/>
      <c r="O156" s="48">
        <v>2</v>
      </c>
      <c r="P156" s="48"/>
      <c r="Q156" s="48"/>
      <c r="R156" s="48"/>
      <c r="S156" s="48">
        <v>2</v>
      </c>
      <c r="T156" s="48"/>
      <c r="U156" s="48">
        <v>2</v>
      </c>
      <c r="V156" s="47" t="s">
        <v>870</v>
      </c>
      <c r="W156" s="48"/>
      <c r="X156" s="47"/>
    </row>
    <row r="157" spans="1:24" x14ac:dyDescent="0.35">
      <c r="A157" s="47" t="s">
        <v>1121</v>
      </c>
      <c r="B157" s="47" t="s">
        <v>1122</v>
      </c>
      <c r="C157" s="47" t="s">
        <v>157</v>
      </c>
      <c r="D157" s="47" t="s">
        <v>56</v>
      </c>
      <c r="E157" s="47" t="s">
        <v>131</v>
      </c>
      <c r="F157" s="47" t="s">
        <v>58</v>
      </c>
      <c r="G157" s="435" t="s">
        <v>97</v>
      </c>
      <c r="H157" s="370"/>
      <c r="I157" s="435" t="s">
        <v>97</v>
      </c>
      <c r="J157" s="370"/>
      <c r="K157" s="435" t="s">
        <v>97</v>
      </c>
      <c r="L157" s="370"/>
      <c r="M157" s="435"/>
      <c r="N157" s="370"/>
      <c r="O157" s="48">
        <v>3</v>
      </c>
      <c r="P157" s="48"/>
      <c r="Q157" s="48"/>
      <c r="R157" s="48"/>
      <c r="S157" s="48">
        <v>3</v>
      </c>
      <c r="T157" s="48"/>
      <c r="U157" s="48">
        <v>3</v>
      </c>
      <c r="V157" s="47" t="s">
        <v>870</v>
      </c>
      <c r="W157" s="48"/>
      <c r="X157" s="47"/>
    </row>
    <row r="158" spans="1:24" x14ac:dyDescent="0.35">
      <c r="A158" s="47" t="s">
        <v>1124</v>
      </c>
      <c r="B158" s="47" t="s">
        <v>1125</v>
      </c>
      <c r="C158" s="47" t="s">
        <v>157</v>
      </c>
      <c r="D158" s="47" t="s">
        <v>56</v>
      </c>
      <c r="E158" s="47" t="s">
        <v>131</v>
      </c>
      <c r="F158" s="47" t="s">
        <v>58</v>
      </c>
      <c r="G158" s="435"/>
      <c r="H158" s="370"/>
      <c r="I158" s="435" t="s">
        <v>97</v>
      </c>
      <c r="J158" s="370" t="s">
        <v>97</v>
      </c>
      <c r="K158" s="435"/>
      <c r="L158" s="370"/>
      <c r="M158" s="435"/>
      <c r="N158" s="370"/>
      <c r="O158" s="48">
        <v>1</v>
      </c>
      <c r="P158" s="48"/>
      <c r="Q158" s="48"/>
      <c r="R158" s="48"/>
      <c r="S158" s="48">
        <v>1</v>
      </c>
      <c r="T158" s="48">
        <v>1</v>
      </c>
      <c r="U158" s="48">
        <v>2</v>
      </c>
      <c r="V158" s="47" t="s">
        <v>870</v>
      </c>
      <c r="W158" s="48"/>
      <c r="X158" s="47"/>
    </row>
    <row r="159" spans="1:24" x14ac:dyDescent="0.35">
      <c r="A159" s="47" t="s">
        <v>1127</v>
      </c>
      <c r="B159" s="47" t="s">
        <v>1128</v>
      </c>
      <c r="C159" s="47" t="s">
        <v>157</v>
      </c>
      <c r="D159" s="47" t="s">
        <v>56</v>
      </c>
      <c r="E159" s="47" t="s">
        <v>131</v>
      </c>
      <c r="F159" s="47" t="s">
        <v>58</v>
      </c>
      <c r="G159" s="435" t="s">
        <v>97</v>
      </c>
      <c r="H159" s="370"/>
      <c r="I159" s="435"/>
      <c r="J159" s="370"/>
      <c r="K159" s="435"/>
      <c r="L159" s="370"/>
      <c r="M159" s="435"/>
      <c r="N159" s="370"/>
      <c r="O159" s="48">
        <v>1</v>
      </c>
      <c r="P159" s="48"/>
      <c r="Q159" s="48"/>
      <c r="R159" s="48"/>
      <c r="S159" s="48">
        <v>1</v>
      </c>
      <c r="T159" s="48"/>
      <c r="U159" s="48">
        <v>1</v>
      </c>
      <c r="V159" s="47" t="s">
        <v>870</v>
      </c>
      <c r="W159" s="48"/>
      <c r="X159" s="47"/>
    </row>
    <row r="160" spans="1:24" x14ac:dyDescent="0.35">
      <c r="A160" s="47" t="s">
        <v>1130</v>
      </c>
      <c r="B160" s="47" t="s">
        <v>1131</v>
      </c>
      <c r="C160" s="47" t="s">
        <v>157</v>
      </c>
      <c r="D160" s="47" t="s">
        <v>56</v>
      </c>
      <c r="E160" s="47" t="s">
        <v>131</v>
      </c>
      <c r="F160" s="47" t="s">
        <v>58</v>
      </c>
      <c r="G160" s="435"/>
      <c r="H160" s="370"/>
      <c r="I160" s="435"/>
      <c r="J160" s="370"/>
      <c r="K160" s="435"/>
      <c r="L160" s="370"/>
      <c r="M160" s="435" t="s">
        <v>97</v>
      </c>
      <c r="N160" s="370"/>
      <c r="O160" s="48">
        <v>1</v>
      </c>
      <c r="P160" s="48"/>
      <c r="Q160" s="48"/>
      <c r="R160" s="48"/>
      <c r="S160" s="48">
        <v>1</v>
      </c>
      <c r="T160" s="48"/>
      <c r="U160" s="48">
        <v>1</v>
      </c>
      <c r="V160" s="47" t="s">
        <v>870</v>
      </c>
      <c r="W160" s="48"/>
      <c r="X160" s="47"/>
    </row>
    <row r="161" spans="1:24" x14ac:dyDescent="0.35">
      <c r="A161" s="47" t="s">
        <v>1133</v>
      </c>
      <c r="B161" s="47" t="s">
        <v>1134</v>
      </c>
      <c r="C161" s="47" t="s">
        <v>157</v>
      </c>
      <c r="D161" s="47" t="s">
        <v>56</v>
      </c>
      <c r="E161" s="47" t="s">
        <v>131</v>
      </c>
      <c r="F161" s="47" t="s">
        <v>58</v>
      </c>
      <c r="G161" s="435" t="s">
        <v>97</v>
      </c>
      <c r="H161" s="370"/>
      <c r="I161" s="435" t="s">
        <v>97</v>
      </c>
      <c r="J161" s="370"/>
      <c r="K161" s="435" t="s">
        <v>97</v>
      </c>
      <c r="L161" s="370"/>
      <c r="M161" s="435" t="s">
        <v>97</v>
      </c>
      <c r="N161" s="370"/>
      <c r="O161" s="48">
        <v>4</v>
      </c>
      <c r="P161" s="48"/>
      <c r="Q161" s="48"/>
      <c r="R161" s="48"/>
      <c r="S161" s="48">
        <v>4</v>
      </c>
      <c r="T161" s="48"/>
      <c r="U161" s="48">
        <v>4</v>
      </c>
      <c r="V161" s="47" t="s">
        <v>870</v>
      </c>
      <c r="W161" s="48"/>
      <c r="X161" s="47"/>
    </row>
    <row r="162" spans="1:24" x14ac:dyDescent="0.35">
      <c r="A162" s="47" t="s">
        <v>1136</v>
      </c>
      <c r="B162" s="47" t="s">
        <v>1137</v>
      </c>
      <c r="C162" s="47" t="s">
        <v>157</v>
      </c>
      <c r="D162" s="47" t="s">
        <v>56</v>
      </c>
      <c r="E162" s="47" t="s">
        <v>131</v>
      </c>
      <c r="F162" s="47" t="s">
        <v>58</v>
      </c>
      <c r="G162" s="435" t="s">
        <v>97</v>
      </c>
      <c r="H162" s="370"/>
      <c r="I162" s="435"/>
      <c r="J162" s="370"/>
      <c r="K162" s="435" t="s">
        <v>97</v>
      </c>
      <c r="L162" s="370"/>
      <c r="M162" s="435" t="s">
        <v>97</v>
      </c>
      <c r="N162" s="370"/>
      <c r="O162" s="48">
        <v>3</v>
      </c>
      <c r="P162" s="48"/>
      <c r="Q162" s="48"/>
      <c r="R162" s="48"/>
      <c r="S162" s="48">
        <v>3</v>
      </c>
      <c r="T162" s="48"/>
      <c r="U162" s="48">
        <v>3</v>
      </c>
      <c r="V162" s="47" t="s">
        <v>1068</v>
      </c>
      <c r="W162" s="48"/>
      <c r="X162" s="47"/>
    </row>
    <row r="163" spans="1:24" x14ac:dyDescent="0.35">
      <c r="A163" s="47" t="s">
        <v>1139</v>
      </c>
      <c r="B163" s="47" t="s">
        <v>1140</v>
      </c>
      <c r="C163" s="47" t="s">
        <v>157</v>
      </c>
      <c r="D163" s="47" t="s">
        <v>56</v>
      </c>
      <c r="E163" s="47" t="s">
        <v>131</v>
      </c>
      <c r="F163" s="47" t="s">
        <v>58</v>
      </c>
      <c r="G163" s="435" t="s">
        <v>97</v>
      </c>
      <c r="H163" s="370" t="s">
        <v>97</v>
      </c>
      <c r="I163" s="435" t="s">
        <v>97</v>
      </c>
      <c r="J163" s="370"/>
      <c r="K163" s="435" t="s">
        <v>97</v>
      </c>
      <c r="L163" s="370"/>
      <c r="M163" s="435" t="s">
        <v>97</v>
      </c>
      <c r="N163" s="370"/>
      <c r="O163" s="48">
        <v>4</v>
      </c>
      <c r="P163" s="48"/>
      <c r="Q163" s="48"/>
      <c r="R163" s="48"/>
      <c r="S163" s="48">
        <v>4</v>
      </c>
      <c r="T163" s="48">
        <v>1</v>
      </c>
      <c r="U163" s="48">
        <v>5</v>
      </c>
      <c r="V163" s="47" t="s">
        <v>1068</v>
      </c>
      <c r="W163" s="48"/>
      <c r="X163" s="47"/>
    </row>
    <row r="164" spans="1:24" x14ac:dyDescent="0.35">
      <c r="A164" s="47" t="s">
        <v>1142</v>
      </c>
      <c r="B164" s="47" t="s">
        <v>1143</v>
      </c>
      <c r="C164" s="47" t="s">
        <v>157</v>
      </c>
      <c r="D164" s="47" t="s">
        <v>56</v>
      </c>
      <c r="E164" s="47" t="s">
        <v>131</v>
      </c>
      <c r="F164" s="47" t="s">
        <v>58</v>
      </c>
      <c r="G164" s="435" t="s">
        <v>97</v>
      </c>
      <c r="H164" s="370"/>
      <c r="I164" s="435" t="s">
        <v>97</v>
      </c>
      <c r="J164" s="370" t="s">
        <v>97</v>
      </c>
      <c r="K164" s="435" t="s">
        <v>97</v>
      </c>
      <c r="L164" s="370"/>
      <c r="M164" s="435" t="s">
        <v>97</v>
      </c>
      <c r="N164" s="370"/>
      <c r="O164" s="48">
        <v>4</v>
      </c>
      <c r="P164" s="48"/>
      <c r="Q164" s="48"/>
      <c r="R164" s="48"/>
      <c r="S164" s="48">
        <v>4</v>
      </c>
      <c r="T164" s="48">
        <v>1</v>
      </c>
      <c r="U164" s="48">
        <v>5</v>
      </c>
      <c r="V164" s="47" t="s">
        <v>1067</v>
      </c>
      <c r="W164" s="48"/>
      <c r="X164" s="47"/>
    </row>
    <row r="165" spans="1:24" x14ac:dyDescent="0.35">
      <c r="A165" s="47" t="s">
        <v>1145</v>
      </c>
      <c r="B165" s="47" t="s">
        <v>1146</v>
      </c>
      <c r="C165" s="47" t="s">
        <v>157</v>
      </c>
      <c r="D165" s="47" t="s">
        <v>56</v>
      </c>
      <c r="E165" s="47" t="s">
        <v>131</v>
      </c>
      <c r="F165" s="47" t="s">
        <v>58</v>
      </c>
      <c r="G165" s="435"/>
      <c r="H165" s="370"/>
      <c r="I165" s="435"/>
      <c r="J165" s="370"/>
      <c r="K165" s="435" t="s">
        <v>97</v>
      </c>
      <c r="L165" s="370"/>
      <c r="M165" s="435" t="s">
        <v>97</v>
      </c>
      <c r="N165" s="370"/>
      <c r="O165" s="48">
        <v>2</v>
      </c>
      <c r="P165" s="48"/>
      <c r="Q165" s="48"/>
      <c r="R165" s="48"/>
      <c r="S165" s="48">
        <v>2</v>
      </c>
      <c r="T165" s="48"/>
      <c r="U165" s="48">
        <v>2</v>
      </c>
      <c r="V165" s="47" t="s">
        <v>1067</v>
      </c>
      <c r="W165" s="48"/>
      <c r="X165" s="47"/>
    </row>
    <row r="166" spans="1:24" x14ac:dyDescent="0.35">
      <c r="A166" s="47" t="s">
        <v>1148</v>
      </c>
      <c r="B166" s="47" t="s">
        <v>1149</v>
      </c>
      <c r="C166" s="47" t="s">
        <v>157</v>
      </c>
      <c r="D166" s="47" t="s">
        <v>56</v>
      </c>
      <c r="E166" s="47" t="s">
        <v>131</v>
      </c>
      <c r="F166" s="47" t="s">
        <v>58</v>
      </c>
      <c r="G166" s="435"/>
      <c r="H166" s="370"/>
      <c r="I166" s="435" t="s">
        <v>97</v>
      </c>
      <c r="J166" s="370"/>
      <c r="K166" s="435"/>
      <c r="L166" s="370"/>
      <c r="M166" s="435"/>
      <c r="N166" s="370"/>
      <c r="O166" s="48">
        <v>1</v>
      </c>
      <c r="P166" s="48"/>
      <c r="Q166" s="48"/>
      <c r="R166" s="48"/>
      <c r="S166" s="48">
        <v>1</v>
      </c>
      <c r="T166" s="48"/>
      <c r="U166" s="48">
        <v>1</v>
      </c>
      <c r="V166" s="47" t="s">
        <v>870</v>
      </c>
      <c r="W166" s="48"/>
      <c r="X166" s="47"/>
    </row>
    <row r="167" spans="1:24" x14ac:dyDescent="0.35">
      <c r="A167" s="47" t="s">
        <v>1151</v>
      </c>
      <c r="B167" s="47" t="s">
        <v>1152</v>
      </c>
      <c r="C167" s="47" t="s">
        <v>157</v>
      </c>
      <c r="D167" s="47" t="s">
        <v>56</v>
      </c>
      <c r="E167" s="47" t="s">
        <v>131</v>
      </c>
      <c r="F167" s="47" t="s">
        <v>58</v>
      </c>
      <c r="G167" s="435"/>
      <c r="H167" s="370"/>
      <c r="I167" s="435"/>
      <c r="J167" s="370"/>
      <c r="K167" s="435" t="s">
        <v>97</v>
      </c>
      <c r="L167" s="370"/>
      <c r="M167" s="435"/>
      <c r="N167" s="370"/>
      <c r="O167" s="48">
        <v>1</v>
      </c>
      <c r="P167" s="48"/>
      <c r="Q167" s="48"/>
      <c r="R167" s="48"/>
      <c r="S167" s="48">
        <v>1</v>
      </c>
      <c r="T167" s="48"/>
      <c r="U167" s="48">
        <v>1</v>
      </c>
      <c r="V167" s="47" t="s">
        <v>870</v>
      </c>
      <c r="W167" s="48"/>
      <c r="X167" s="47"/>
    </row>
    <row r="168" spans="1:24" x14ac:dyDescent="0.35">
      <c r="A168" s="47" t="s">
        <v>1157</v>
      </c>
      <c r="B168" s="47" t="s">
        <v>1158</v>
      </c>
      <c r="C168" s="47" t="s">
        <v>157</v>
      </c>
      <c r="D168" s="47" t="s">
        <v>56</v>
      </c>
      <c r="E168" s="47" t="s">
        <v>131</v>
      </c>
      <c r="F168" s="47" t="s">
        <v>58</v>
      </c>
      <c r="G168" s="435"/>
      <c r="H168" s="370"/>
      <c r="I168" s="435" t="s">
        <v>97</v>
      </c>
      <c r="J168" s="370"/>
      <c r="K168" s="435" t="s">
        <v>97</v>
      </c>
      <c r="L168" s="370"/>
      <c r="M168" s="435"/>
      <c r="N168" s="370"/>
      <c r="O168" s="48">
        <v>2</v>
      </c>
      <c r="P168" s="48"/>
      <c r="Q168" s="48"/>
      <c r="R168" s="48"/>
      <c r="S168" s="48">
        <v>2</v>
      </c>
      <c r="T168" s="48"/>
      <c r="U168" s="48">
        <v>2</v>
      </c>
      <c r="V168" s="47" t="s">
        <v>870</v>
      </c>
      <c r="W168" s="48"/>
      <c r="X168" s="47"/>
    </row>
    <row r="169" spans="1:24" x14ac:dyDescent="0.35">
      <c r="A169" s="47" t="s">
        <v>1160</v>
      </c>
      <c r="B169" s="47" t="s">
        <v>1161</v>
      </c>
      <c r="C169" s="47" t="s">
        <v>157</v>
      </c>
      <c r="D169" s="47" t="s">
        <v>56</v>
      </c>
      <c r="E169" s="47" t="s">
        <v>131</v>
      </c>
      <c r="F169" s="47" t="s">
        <v>58</v>
      </c>
      <c r="G169" s="435"/>
      <c r="H169" s="370"/>
      <c r="I169" s="435"/>
      <c r="J169" s="370"/>
      <c r="K169" s="435" t="s">
        <v>97</v>
      </c>
      <c r="L169" s="370"/>
      <c r="M169" s="435" t="s">
        <v>97</v>
      </c>
      <c r="N169" s="370"/>
      <c r="O169" s="48">
        <v>2</v>
      </c>
      <c r="P169" s="48"/>
      <c r="Q169" s="48"/>
      <c r="R169" s="48"/>
      <c r="S169" s="48">
        <v>2</v>
      </c>
      <c r="T169" s="48"/>
      <c r="U169" s="48">
        <v>2</v>
      </c>
      <c r="V169" s="47" t="s">
        <v>870</v>
      </c>
      <c r="W169" s="48"/>
      <c r="X169" s="47"/>
    </row>
    <row r="170" spans="1:24" x14ac:dyDescent="0.35">
      <c r="A170" s="47" t="s">
        <v>1163</v>
      </c>
      <c r="B170" s="47" t="s">
        <v>1164</v>
      </c>
      <c r="C170" s="47" t="s">
        <v>157</v>
      </c>
      <c r="D170" s="47" t="s">
        <v>56</v>
      </c>
      <c r="E170" s="47" t="s">
        <v>131</v>
      </c>
      <c r="F170" s="47" t="s">
        <v>58</v>
      </c>
      <c r="G170" s="435" t="s">
        <v>97</v>
      </c>
      <c r="H170" s="370"/>
      <c r="I170" s="435" t="s">
        <v>97</v>
      </c>
      <c r="J170" s="370"/>
      <c r="K170" s="435" t="s">
        <v>97</v>
      </c>
      <c r="L170" s="370"/>
      <c r="M170" s="435" t="s">
        <v>97</v>
      </c>
      <c r="N170" s="370"/>
      <c r="O170" s="48">
        <v>4</v>
      </c>
      <c r="P170" s="48"/>
      <c r="Q170" s="48"/>
      <c r="R170" s="48"/>
      <c r="S170" s="48">
        <v>4</v>
      </c>
      <c r="T170" s="48"/>
      <c r="U170" s="48">
        <v>4</v>
      </c>
      <c r="V170" s="47" t="s">
        <v>870</v>
      </c>
      <c r="W170" s="48"/>
      <c r="X170" s="47"/>
    </row>
    <row r="171" spans="1:24" x14ac:dyDescent="0.35">
      <c r="A171" s="47" t="s">
        <v>1166</v>
      </c>
      <c r="B171" s="47" t="s">
        <v>1167</v>
      </c>
      <c r="C171" s="47" t="s">
        <v>157</v>
      </c>
      <c r="D171" s="47" t="s">
        <v>56</v>
      </c>
      <c r="E171" s="47" t="s">
        <v>131</v>
      </c>
      <c r="F171" s="47" t="s">
        <v>58</v>
      </c>
      <c r="G171" s="435"/>
      <c r="H171" s="370"/>
      <c r="I171" s="435"/>
      <c r="J171" s="370"/>
      <c r="K171" s="435"/>
      <c r="L171" s="370"/>
      <c r="M171" s="435" t="s">
        <v>97</v>
      </c>
      <c r="N171" s="370"/>
      <c r="O171" s="48">
        <v>1</v>
      </c>
      <c r="P171" s="48"/>
      <c r="Q171" s="48"/>
      <c r="R171" s="48"/>
      <c r="S171" s="48">
        <v>1</v>
      </c>
      <c r="T171" s="48"/>
      <c r="U171" s="48">
        <v>1</v>
      </c>
      <c r="V171" s="47" t="s">
        <v>1068</v>
      </c>
      <c r="W171" s="48"/>
      <c r="X171" s="47"/>
    </row>
    <row r="172" spans="1:24" x14ac:dyDescent="0.35">
      <c r="A172" s="47" t="s">
        <v>1169</v>
      </c>
      <c r="B172" s="47" t="s">
        <v>1170</v>
      </c>
      <c r="C172" s="47" t="s">
        <v>157</v>
      </c>
      <c r="D172" s="47" t="s">
        <v>56</v>
      </c>
      <c r="E172" s="47" t="s">
        <v>131</v>
      </c>
      <c r="F172" s="47" t="s">
        <v>58</v>
      </c>
      <c r="G172" s="435" t="s">
        <v>97</v>
      </c>
      <c r="H172" s="370"/>
      <c r="I172" s="435" t="s">
        <v>97</v>
      </c>
      <c r="J172" s="370"/>
      <c r="K172" s="435"/>
      <c r="L172" s="370"/>
      <c r="M172" s="435"/>
      <c r="N172" s="370"/>
      <c r="O172" s="48">
        <v>2</v>
      </c>
      <c r="P172" s="48"/>
      <c r="Q172" s="48"/>
      <c r="R172" s="48"/>
      <c r="S172" s="48">
        <v>2</v>
      </c>
      <c r="T172" s="48"/>
      <c r="U172" s="48">
        <v>2</v>
      </c>
      <c r="V172" s="47" t="s">
        <v>1068</v>
      </c>
      <c r="W172" s="48"/>
      <c r="X172" s="47"/>
    </row>
    <row r="173" spans="1:24" x14ac:dyDescent="0.35">
      <c r="A173" s="47" t="s">
        <v>1172</v>
      </c>
      <c r="B173" s="47" t="s">
        <v>1173</v>
      </c>
      <c r="C173" s="47" t="s">
        <v>157</v>
      </c>
      <c r="D173" s="47" t="s">
        <v>56</v>
      </c>
      <c r="E173" s="47" t="s">
        <v>131</v>
      </c>
      <c r="F173" s="47" t="s">
        <v>58</v>
      </c>
      <c r="G173" s="435"/>
      <c r="H173" s="370"/>
      <c r="I173" s="435" t="s">
        <v>97</v>
      </c>
      <c r="J173" s="370" t="s">
        <v>97</v>
      </c>
      <c r="K173" s="435"/>
      <c r="L173" s="370"/>
      <c r="M173" s="435"/>
      <c r="N173" s="370"/>
      <c r="O173" s="48">
        <v>1</v>
      </c>
      <c r="P173" s="48"/>
      <c r="Q173" s="48"/>
      <c r="R173" s="48"/>
      <c r="S173" s="48">
        <v>1</v>
      </c>
      <c r="T173" s="48">
        <v>1</v>
      </c>
      <c r="U173" s="48">
        <v>2</v>
      </c>
      <c r="V173" s="47" t="s">
        <v>1068</v>
      </c>
      <c r="W173" s="48"/>
      <c r="X173" s="47"/>
    </row>
    <row r="174" spans="1:24" x14ac:dyDescent="0.35">
      <c r="A174" s="47" t="s">
        <v>1175</v>
      </c>
      <c r="B174" s="47" t="s">
        <v>1176</v>
      </c>
      <c r="C174" s="47" t="s">
        <v>157</v>
      </c>
      <c r="D174" s="47" t="s">
        <v>56</v>
      </c>
      <c r="E174" s="47" t="s">
        <v>131</v>
      </c>
      <c r="F174" s="47" t="s">
        <v>58</v>
      </c>
      <c r="G174" s="435" t="s">
        <v>97</v>
      </c>
      <c r="H174" s="370" t="s">
        <v>97</v>
      </c>
      <c r="I174" s="435" t="s">
        <v>97</v>
      </c>
      <c r="J174" s="370"/>
      <c r="K174" s="435" t="s">
        <v>97</v>
      </c>
      <c r="L174" s="370"/>
      <c r="M174" s="435"/>
      <c r="N174" s="370"/>
      <c r="O174" s="48">
        <v>3</v>
      </c>
      <c r="P174" s="48"/>
      <c r="Q174" s="48"/>
      <c r="R174" s="48"/>
      <c r="S174" s="48">
        <v>3</v>
      </c>
      <c r="T174" s="48">
        <v>1</v>
      </c>
      <c r="U174" s="48">
        <v>4</v>
      </c>
      <c r="V174" s="47" t="s">
        <v>1067</v>
      </c>
      <c r="W174" s="48"/>
      <c r="X174" s="47"/>
    </row>
    <row r="175" spans="1:24" x14ac:dyDescent="0.35">
      <c r="A175" s="47" t="s">
        <v>1178</v>
      </c>
      <c r="B175" s="47" t="s">
        <v>1179</v>
      </c>
      <c r="C175" s="47" t="s">
        <v>157</v>
      </c>
      <c r="D175" s="47" t="s">
        <v>56</v>
      </c>
      <c r="E175" s="47" t="s">
        <v>131</v>
      </c>
      <c r="F175" s="47" t="s">
        <v>58</v>
      </c>
      <c r="G175" s="435" t="s">
        <v>97</v>
      </c>
      <c r="H175" s="370"/>
      <c r="I175" s="435" t="s">
        <v>97</v>
      </c>
      <c r="J175" s="370" t="s">
        <v>97</v>
      </c>
      <c r="K175" s="435" t="s">
        <v>97</v>
      </c>
      <c r="L175" s="370"/>
      <c r="M175" s="435"/>
      <c r="N175" s="370"/>
      <c r="O175" s="48">
        <v>3</v>
      </c>
      <c r="P175" s="48"/>
      <c r="Q175" s="48"/>
      <c r="R175" s="48"/>
      <c r="S175" s="48">
        <v>3</v>
      </c>
      <c r="T175" s="48">
        <v>1</v>
      </c>
      <c r="U175" s="48">
        <v>4</v>
      </c>
      <c r="V175" s="47" t="s">
        <v>1067</v>
      </c>
      <c r="W175" s="48"/>
      <c r="X175" s="47"/>
    </row>
    <row r="176" spans="1:24" x14ac:dyDescent="0.35">
      <c r="A176" s="47" t="s">
        <v>1184</v>
      </c>
      <c r="B176" s="47" t="s">
        <v>1185</v>
      </c>
      <c r="C176" s="47" t="s">
        <v>157</v>
      </c>
      <c r="D176" s="47" t="s">
        <v>56</v>
      </c>
      <c r="E176" s="47" t="s">
        <v>131</v>
      </c>
      <c r="F176" s="47" t="s">
        <v>58</v>
      </c>
      <c r="G176" s="435" t="s">
        <v>97</v>
      </c>
      <c r="H176" s="370"/>
      <c r="I176" s="435"/>
      <c r="J176" s="370"/>
      <c r="K176" s="435"/>
      <c r="L176" s="370"/>
      <c r="M176" s="435"/>
      <c r="N176" s="370"/>
      <c r="O176" s="48">
        <v>1</v>
      </c>
      <c r="P176" s="48"/>
      <c r="Q176" s="48"/>
      <c r="R176" s="48"/>
      <c r="S176" s="48">
        <v>1</v>
      </c>
      <c r="T176" s="48"/>
      <c r="U176" s="48">
        <v>1</v>
      </c>
      <c r="V176" s="47" t="s">
        <v>870</v>
      </c>
      <c r="W176" s="48"/>
      <c r="X176" s="47"/>
    </row>
    <row r="177" spans="1:24" x14ac:dyDescent="0.35">
      <c r="A177" s="47" t="s">
        <v>1187</v>
      </c>
      <c r="B177" s="47" t="s">
        <v>1188</v>
      </c>
      <c r="C177" s="47" t="s">
        <v>157</v>
      </c>
      <c r="D177" s="47" t="s">
        <v>56</v>
      </c>
      <c r="E177" s="47" t="s">
        <v>131</v>
      </c>
      <c r="F177" s="47" t="s">
        <v>58</v>
      </c>
      <c r="G177" s="435" t="s">
        <v>97</v>
      </c>
      <c r="H177" s="370"/>
      <c r="I177" s="435" t="s">
        <v>97</v>
      </c>
      <c r="J177" s="370"/>
      <c r="K177" s="435"/>
      <c r="L177" s="370"/>
      <c r="M177" s="435" t="s">
        <v>97</v>
      </c>
      <c r="N177" s="370"/>
      <c r="O177" s="48">
        <v>3</v>
      </c>
      <c r="P177" s="48"/>
      <c r="Q177" s="48"/>
      <c r="R177" s="48"/>
      <c r="S177" s="48">
        <v>3</v>
      </c>
      <c r="T177" s="48"/>
      <c r="U177" s="48">
        <v>3</v>
      </c>
      <c r="V177" s="47" t="s">
        <v>870</v>
      </c>
      <c r="W177" s="48"/>
      <c r="X177" s="47"/>
    </row>
    <row r="178" spans="1:24" x14ac:dyDescent="0.35">
      <c r="A178" s="47" t="s">
        <v>1190</v>
      </c>
      <c r="B178" s="47" t="s">
        <v>1191</v>
      </c>
      <c r="C178" s="47" t="s">
        <v>157</v>
      </c>
      <c r="D178" s="47" t="s">
        <v>56</v>
      </c>
      <c r="E178" s="47" t="s">
        <v>131</v>
      </c>
      <c r="F178" s="47" t="s">
        <v>58</v>
      </c>
      <c r="G178" s="435" t="s">
        <v>97</v>
      </c>
      <c r="H178" s="370"/>
      <c r="I178" s="435"/>
      <c r="J178" s="370"/>
      <c r="K178" s="435" t="s">
        <v>97</v>
      </c>
      <c r="L178" s="370"/>
      <c r="M178" s="435"/>
      <c r="N178" s="370"/>
      <c r="O178" s="48">
        <v>2</v>
      </c>
      <c r="P178" s="48"/>
      <c r="Q178" s="48"/>
      <c r="R178" s="48"/>
      <c r="S178" s="48">
        <v>2</v>
      </c>
      <c r="T178" s="48"/>
      <c r="U178" s="48">
        <v>2</v>
      </c>
      <c r="V178" s="47" t="s">
        <v>870</v>
      </c>
      <c r="W178" s="48"/>
      <c r="X178" s="47"/>
    </row>
    <row r="179" spans="1:24" x14ac:dyDescent="0.35">
      <c r="A179" s="47" t="s">
        <v>1196</v>
      </c>
      <c r="B179" s="47" t="s">
        <v>1197</v>
      </c>
      <c r="C179" s="47" t="s">
        <v>157</v>
      </c>
      <c r="D179" s="47" t="s">
        <v>56</v>
      </c>
      <c r="E179" s="47" t="s">
        <v>131</v>
      </c>
      <c r="F179" s="47" t="s">
        <v>58</v>
      </c>
      <c r="G179" s="435"/>
      <c r="H179" s="370"/>
      <c r="I179" s="435" t="s">
        <v>97</v>
      </c>
      <c r="J179" s="370"/>
      <c r="K179" s="435"/>
      <c r="L179" s="370"/>
      <c r="M179" s="435"/>
      <c r="N179" s="370"/>
      <c r="O179" s="48">
        <v>1</v>
      </c>
      <c r="P179" s="48"/>
      <c r="Q179" s="48"/>
      <c r="R179" s="48"/>
      <c r="S179" s="48">
        <v>1</v>
      </c>
      <c r="T179" s="48"/>
      <c r="U179" s="48">
        <v>1</v>
      </c>
      <c r="V179" s="47" t="s">
        <v>319</v>
      </c>
      <c r="W179" s="48"/>
      <c r="X179" s="47"/>
    </row>
    <row r="180" spans="1:24" x14ac:dyDescent="0.35">
      <c r="A180" s="47" t="s">
        <v>1199</v>
      </c>
      <c r="B180" s="47" t="s">
        <v>1200</v>
      </c>
      <c r="C180" s="47" t="s">
        <v>157</v>
      </c>
      <c r="D180" s="47" t="s">
        <v>56</v>
      </c>
      <c r="E180" s="47" t="s">
        <v>131</v>
      </c>
      <c r="F180" s="47" t="s">
        <v>58</v>
      </c>
      <c r="G180" s="435" t="s">
        <v>97</v>
      </c>
      <c r="H180" s="370" t="s">
        <v>97</v>
      </c>
      <c r="I180" s="435" t="s">
        <v>97</v>
      </c>
      <c r="J180" s="370"/>
      <c r="K180" s="435"/>
      <c r="L180" s="370" t="s">
        <v>97</v>
      </c>
      <c r="M180" s="435" t="s">
        <v>97</v>
      </c>
      <c r="N180" s="370"/>
      <c r="O180" s="48">
        <v>3</v>
      </c>
      <c r="P180" s="48"/>
      <c r="Q180" s="48"/>
      <c r="R180" s="48"/>
      <c r="S180" s="48">
        <v>3</v>
      </c>
      <c r="T180" s="48">
        <v>2</v>
      </c>
      <c r="U180" s="48">
        <v>5</v>
      </c>
      <c r="V180" s="47" t="s">
        <v>1068</v>
      </c>
      <c r="W180" s="48"/>
      <c r="X180" s="47"/>
    </row>
    <row r="181" spans="1:24" x14ac:dyDescent="0.35">
      <c r="A181" s="47" t="s">
        <v>1202</v>
      </c>
      <c r="B181" s="47" t="s">
        <v>1203</v>
      </c>
      <c r="C181" s="47" t="s">
        <v>157</v>
      </c>
      <c r="D181" s="47" t="s">
        <v>56</v>
      </c>
      <c r="E181" s="47" t="s">
        <v>131</v>
      </c>
      <c r="F181" s="47" t="s">
        <v>58</v>
      </c>
      <c r="G181" s="435"/>
      <c r="H181" s="370"/>
      <c r="I181" s="435" t="s">
        <v>97</v>
      </c>
      <c r="J181" s="370"/>
      <c r="K181" s="435"/>
      <c r="L181" s="370"/>
      <c r="M181" s="435" t="s">
        <v>97</v>
      </c>
      <c r="N181" s="370"/>
      <c r="O181" s="48">
        <v>2</v>
      </c>
      <c r="P181" s="48"/>
      <c r="Q181" s="48"/>
      <c r="R181" s="48"/>
      <c r="S181" s="48">
        <v>2</v>
      </c>
      <c r="T181" s="48"/>
      <c r="U181" s="48">
        <v>2</v>
      </c>
      <c r="V181" s="47" t="s">
        <v>1068</v>
      </c>
      <c r="W181" s="48"/>
      <c r="X181" s="47"/>
    </row>
    <row r="182" spans="1:24" x14ac:dyDescent="0.35">
      <c r="A182" s="47" t="s">
        <v>1205</v>
      </c>
      <c r="B182" s="47" t="s">
        <v>1206</v>
      </c>
      <c r="C182" s="47" t="s">
        <v>157</v>
      </c>
      <c r="D182" s="47" t="s">
        <v>56</v>
      </c>
      <c r="E182" s="47" t="s">
        <v>131</v>
      </c>
      <c r="F182" s="47" t="s">
        <v>58</v>
      </c>
      <c r="G182" s="435" t="s">
        <v>97</v>
      </c>
      <c r="H182" s="370"/>
      <c r="I182" s="435"/>
      <c r="J182" s="370"/>
      <c r="K182" s="435"/>
      <c r="L182" s="370"/>
      <c r="M182" s="435" t="s">
        <v>97</v>
      </c>
      <c r="N182" s="370"/>
      <c r="O182" s="48">
        <v>2</v>
      </c>
      <c r="P182" s="48"/>
      <c r="Q182" s="48"/>
      <c r="R182" s="48"/>
      <c r="S182" s="48">
        <v>2</v>
      </c>
      <c r="T182" s="48"/>
      <c r="U182" s="48">
        <v>2</v>
      </c>
      <c r="V182" s="47" t="s">
        <v>1067</v>
      </c>
      <c r="W182" s="48"/>
      <c r="X182" s="47"/>
    </row>
    <row r="183" spans="1:24" x14ac:dyDescent="0.35">
      <c r="A183" s="47" t="s">
        <v>1217</v>
      </c>
      <c r="B183" s="47" t="s">
        <v>1218</v>
      </c>
      <c r="C183" s="47" t="s">
        <v>157</v>
      </c>
      <c r="D183" s="47" t="s">
        <v>56</v>
      </c>
      <c r="E183" s="47" t="s">
        <v>131</v>
      </c>
      <c r="F183" s="47" t="s">
        <v>58</v>
      </c>
      <c r="G183" s="435" t="s">
        <v>97</v>
      </c>
      <c r="H183" s="370"/>
      <c r="I183" s="435"/>
      <c r="J183" s="370"/>
      <c r="K183" s="435"/>
      <c r="L183" s="370"/>
      <c r="M183" s="435" t="s">
        <v>97</v>
      </c>
      <c r="N183" s="370"/>
      <c r="O183" s="48">
        <v>2</v>
      </c>
      <c r="P183" s="48"/>
      <c r="Q183" s="48"/>
      <c r="R183" s="48"/>
      <c r="S183" s="48">
        <v>2</v>
      </c>
      <c r="T183" s="48"/>
      <c r="U183" s="48">
        <v>2</v>
      </c>
      <c r="V183" s="47" t="s">
        <v>870</v>
      </c>
      <c r="W183" s="48"/>
      <c r="X183" s="47"/>
    </row>
    <row r="184" spans="1:24" x14ac:dyDescent="0.35">
      <c r="A184" s="47" t="s">
        <v>1220</v>
      </c>
      <c r="B184" s="47" t="s">
        <v>1221</v>
      </c>
      <c r="C184" s="47" t="s">
        <v>157</v>
      </c>
      <c r="D184" s="47" t="s">
        <v>56</v>
      </c>
      <c r="E184" s="47" t="s">
        <v>131</v>
      </c>
      <c r="F184" s="47" t="s">
        <v>58</v>
      </c>
      <c r="G184" s="435" t="s">
        <v>97</v>
      </c>
      <c r="H184" s="370"/>
      <c r="I184" s="435" t="s">
        <v>97</v>
      </c>
      <c r="J184" s="370"/>
      <c r="K184" s="435" t="s">
        <v>97</v>
      </c>
      <c r="L184" s="370"/>
      <c r="M184" s="435" t="s">
        <v>97</v>
      </c>
      <c r="N184" s="370"/>
      <c r="O184" s="48">
        <v>4</v>
      </c>
      <c r="P184" s="48"/>
      <c r="Q184" s="48"/>
      <c r="R184" s="48"/>
      <c r="S184" s="48">
        <v>4</v>
      </c>
      <c r="T184" s="48"/>
      <c r="U184" s="48">
        <v>4</v>
      </c>
      <c r="V184" s="47" t="s">
        <v>1067</v>
      </c>
      <c r="W184" s="48"/>
      <c r="X184" s="47"/>
    </row>
    <row r="185" spans="1:24" x14ac:dyDescent="0.35">
      <c r="A185" s="47" t="s">
        <v>1231</v>
      </c>
      <c r="B185" s="47" t="s">
        <v>1232</v>
      </c>
      <c r="C185" s="47" t="s">
        <v>157</v>
      </c>
      <c r="D185" s="47" t="s">
        <v>56</v>
      </c>
      <c r="E185" s="47" t="s">
        <v>131</v>
      </c>
      <c r="F185" s="47" t="s">
        <v>58</v>
      </c>
      <c r="G185" s="435" t="s">
        <v>97</v>
      </c>
      <c r="H185" s="370"/>
      <c r="I185" s="435"/>
      <c r="J185" s="370"/>
      <c r="K185" s="435"/>
      <c r="L185" s="370"/>
      <c r="M185" s="435" t="s">
        <v>97</v>
      </c>
      <c r="N185" s="370"/>
      <c r="O185" s="48">
        <v>2</v>
      </c>
      <c r="P185" s="48"/>
      <c r="Q185" s="48"/>
      <c r="R185" s="48"/>
      <c r="S185" s="48">
        <v>2</v>
      </c>
      <c r="T185" s="48"/>
      <c r="U185" s="48">
        <v>2</v>
      </c>
      <c r="V185" s="47" t="s">
        <v>1068</v>
      </c>
      <c r="W185" s="48"/>
      <c r="X185" s="47"/>
    </row>
    <row r="186" spans="1:24" x14ac:dyDescent="0.35">
      <c r="A186" s="47" t="s">
        <v>1234</v>
      </c>
      <c r="B186" s="47" t="s">
        <v>1235</v>
      </c>
      <c r="C186" s="47" t="s">
        <v>157</v>
      </c>
      <c r="D186" s="47" t="s">
        <v>56</v>
      </c>
      <c r="E186" s="47" t="s">
        <v>131</v>
      </c>
      <c r="F186" s="47" t="s">
        <v>58</v>
      </c>
      <c r="G186" s="435" t="s">
        <v>97</v>
      </c>
      <c r="H186" s="370"/>
      <c r="I186" s="435"/>
      <c r="J186" s="370"/>
      <c r="K186" s="435" t="s">
        <v>97</v>
      </c>
      <c r="L186" s="370"/>
      <c r="M186" s="435" t="s">
        <v>97</v>
      </c>
      <c r="N186" s="370"/>
      <c r="O186" s="48">
        <v>3</v>
      </c>
      <c r="P186" s="48"/>
      <c r="Q186" s="48"/>
      <c r="R186" s="48"/>
      <c r="S186" s="48">
        <v>3</v>
      </c>
      <c r="T186" s="48"/>
      <c r="U186" s="48">
        <v>3</v>
      </c>
      <c r="V186" s="47" t="s">
        <v>1068</v>
      </c>
      <c r="W186" s="48"/>
      <c r="X186" s="47"/>
    </row>
    <row r="187" spans="1:24" x14ac:dyDescent="0.35">
      <c r="A187" s="47" t="s">
        <v>1237</v>
      </c>
      <c r="B187" s="47" t="s">
        <v>1238</v>
      </c>
      <c r="C187" s="47" t="s">
        <v>157</v>
      </c>
      <c r="D187" s="47" t="s">
        <v>56</v>
      </c>
      <c r="E187" s="47" t="s">
        <v>131</v>
      </c>
      <c r="F187" s="47" t="s">
        <v>58</v>
      </c>
      <c r="G187" s="435" t="s">
        <v>97</v>
      </c>
      <c r="H187" s="370"/>
      <c r="I187" s="435" t="s">
        <v>97</v>
      </c>
      <c r="J187" s="370"/>
      <c r="K187" s="435" t="s">
        <v>97</v>
      </c>
      <c r="L187" s="370"/>
      <c r="M187" s="435" t="s">
        <v>97</v>
      </c>
      <c r="N187" s="370"/>
      <c r="O187" s="48">
        <v>4</v>
      </c>
      <c r="P187" s="48"/>
      <c r="Q187" s="48"/>
      <c r="R187" s="48"/>
      <c r="S187" s="48">
        <v>4</v>
      </c>
      <c r="T187" s="48"/>
      <c r="U187" s="48">
        <v>4</v>
      </c>
      <c r="V187" s="47" t="s">
        <v>1067</v>
      </c>
      <c r="W187" s="48"/>
      <c r="X187" s="47"/>
    </row>
    <row r="188" spans="1:24" x14ac:dyDescent="0.35">
      <c r="A188" s="47" t="s">
        <v>1240</v>
      </c>
      <c r="B188" s="47" t="s">
        <v>1241</v>
      </c>
      <c r="C188" s="47" t="s">
        <v>157</v>
      </c>
      <c r="D188" s="47" t="s">
        <v>56</v>
      </c>
      <c r="E188" s="47" t="s">
        <v>131</v>
      </c>
      <c r="F188" s="47" t="s">
        <v>58</v>
      </c>
      <c r="G188" s="435" t="s">
        <v>97</v>
      </c>
      <c r="H188" s="370"/>
      <c r="I188" s="435" t="s">
        <v>97</v>
      </c>
      <c r="J188" s="370"/>
      <c r="K188" s="435"/>
      <c r="L188" s="370"/>
      <c r="M188" s="435"/>
      <c r="N188" s="370" t="s">
        <v>97</v>
      </c>
      <c r="O188" s="48">
        <v>2</v>
      </c>
      <c r="P188" s="48"/>
      <c r="Q188" s="48"/>
      <c r="R188" s="48"/>
      <c r="S188" s="48">
        <v>2</v>
      </c>
      <c r="T188" s="48">
        <v>1</v>
      </c>
      <c r="U188" s="48">
        <v>3</v>
      </c>
      <c r="V188" s="47" t="s">
        <v>870</v>
      </c>
      <c r="W188" s="48"/>
      <c r="X188" s="47"/>
    </row>
    <row r="189" spans="1:24" x14ac:dyDescent="0.35">
      <c r="A189" s="47" t="s">
        <v>1243</v>
      </c>
      <c r="B189" s="47" t="s">
        <v>1244</v>
      </c>
      <c r="C189" s="47" t="s">
        <v>157</v>
      </c>
      <c r="D189" s="47" t="s">
        <v>56</v>
      </c>
      <c r="E189" s="47" t="s">
        <v>131</v>
      </c>
      <c r="F189" s="47" t="s">
        <v>58</v>
      </c>
      <c r="G189" s="435" t="s">
        <v>97</v>
      </c>
      <c r="H189" s="370"/>
      <c r="I189" s="435" t="s">
        <v>97</v>
      </c>
      <c r="J189" s="370"/>
      <c r="K189" s="435" t="s">
        <v>97</v>
      </c>
      <c r="L189" s="370"/>
      <c r="M189" s="435"/>
      <c r="N189" s="370"/>
      <c r="O189" s="48">
        <v>3</v>
      </c>
      <c r="P189" s="48"/>
      <c r="Q189" s="48"/>
      <c r="R189" s="48"/>
      <c r="S189" s="48">
        <v>3</v>
      </c>
      <c r="T189" s="48"/>
      <c r="U189" s="48">
        <v>3</v>
      </c>
      <c r="V189" s="47" t="s">
        <v>1068</v>
      </c>
      <c r="W189" s="48"/>
      <c r="X189" s="47"/>
    </row>
    <row r="190" spans="1:24" x14ac:dyDescent="0.35">
      <c r="A190" s="47" t="s">
        <v>1246</v>
      </c>
      <c r="B190" s="47" t="s">
        <v>1247</v>
      </c>
      <c r="C190" s="47" t="s">
        <v>157</v>
      </c>
      <c r="D190" s="47" t="s">
        <v>56</v>
      </c>
      <c r="E190" s="47" t="s">
        <v>131</v>
      </c>
      <c r="F190" s="47" t="s">
        <v>58</v>
      </c>
      <c r="G190" s="435" t="s">
        <v>97</v>
      </c>
      <c r="H190" s="370"/>
      <c r="I190" s="435" t="s">
        <v>97</v>
      </c>
      <c r="J190" s="370"/>
      <c r="K190" s="435"/>
      <c r="L190" s="370"/>
      <c r="M190" s="435"/>
      <c r="N190" s="370"/>
      <c r="O190" s="48">
        <v>2</v>
      </c>
      <c r="P190" s="48"/>
      <c r="Q190" s="48"/>
      <c r="R190" s="48"/>
      <c r="S190" s="48">
        <v>2</v>
      </c>
      <c r="T190" s="48"/>
      <c r="U190" s="48">
        <v>2</v>
      </c>
      <c r="V190" s="47" t="s">
        <v>1067</v>
      </c>
      <c r="W190" s="48"/>
      <c r="X190" s="47"/>
    </row>
    <row r="191" spans="1:24" x14ac:dyDescent="0.35">
      <c r="A191" s="47" t="s">
        <v>1249</v>
      </c>
      <c r="B191" s="47" t="s">
        <v>1250</v>
      </c>
      <c r="C191" s="47" t="s">
        <v>157</v>
      </c>
      <c r="D191" s="47" t="s">
        <v>56</v>
      </c>
      <c r="E191" s="47" t="s">
        <v>131</v>
      </c>
      <c r="F191" s="47" t="s">
        <v>58</v>
      </c>
      <c r="G191" s="435"/>
      <c r="H191" s="370"/>
      <c r="I191" s="435" t="s">
        <v>97</v>
      </c>
      <c r="J191" s="370"/>
      <c r="K191" s="435" t="s">
        <v>97</v>
      </c>
      <c r="L191" s="370"/>
      <c r="M191" s="435" t="s">
        <v>97</v>
      </c>
      <c r="N191" s="370"/>
      <c r="O191" s="48">
        <v>3</v>
      </c>
      <c r="P191" s="48"/>
      <c r="Q191" s="48"/>
      <c r="R191" s="48"/>
      <c r="S191" s="48">
        <v>3</v>
      </c>
      <c r="T191" s="48"/>
      <c r="U191" s="48">
        <v>3</v>
      </c>
      <c r="V191" s="47" t="s">
        <v>870</v>
      </c>
      <c r="W191" s="48"/>
      <c r="X191" s="47"/>
    </row>
    <row r="192" spans="1:24" x14ac:dyDescent="0.35">
      <c r="A192" s="47" t="s">
        <v>1252</v>
      </c>
      <c r="B192" s="47" t="s">
        <v>1253</v>
      </c>
      <c r="C192" s="47" t="s">
        <v>157</v>
      </c>
      <c r="D192" s="47" t="s">
        <v>56</v>
      </c>
      <c r="E192" s="47" t="s">
        <v>131</v>
      </c>
      <c r="F192" s="47" t="s">
        <v>58</v>
      </c>
      <c r="G192" s="435" t="s">
        <v>97</v>
      </c>
      <c r="H192" s="370"/>
      <c r="I192" s="435" t="s">
        <v>97</v>
      </c>
      <c r="J192" s="370"/>
      <c r="K192" s="435"/>
      <c r="L192" s="370"/>
      <c r="M192" s="435"/>
      <c r="N192" s="370"/>
      <c r="O192" s="48">
        <v>2</v>
      </c>
      <c r="P192" s="48"/>
      <c r="Q192" s="48"/>
      <c r="R192" s="48"/>
      <c r="S192" s="48">
        <v>2</v>
      </c>
      <c r="T192" s="48"/>
      <c r="U192" s="48">
        <v>2</v>
      </c>
      <c r="V192" s="47" t="s">
        <v>870</v>
      </c>
      <c r="W192" s="48"/>
      <c r="X192" s="47"/>
    </row>
    <row r="193" spans="1:24" x14ac:dyDescent="0.35">
      <c r="A193" s="47" t="s">
        <v>1255</v>
      </c>
      <c r="B193" s="47" t="s">
        <v>1256</v>
      </c>
      <c r="C193" s="47" t="s">
        <v>157</v>
      </c>
      <c r="D193" s="47" t="s">
        <v>56</v>
      </c>
      <c r="E193" s="47" t="s">
        <v>131</v>
      </c>
      <c r="F193" s="47" t="s">
        <v>58</v>
      </c>
      <c r="G193" s="435" t="s">
        <v>97</v>
      </c>
      <c r="H193" s="370"/>
      <c r="I193" s="435" t="s">
        <v>97</v>
      </c>
      <c r="J193" s="370"/>
      <c r="K193" s="435" t="s">
        <v>97</v>
      </c>
      <c r="L193" s="370"/>
      <c r="M193" s="435"/>
      <c r="N193" s="370"/>
      <c r="O193" s="48">
        <v>3</v>
      </c>
      <c r="P193" s="48"/>
      <c r="Q193" s="48"/>
      <c r="R193" s="48"/>
      <c r="S193" s="48">
        <v>3</v>
      </c>
      <c r="T193" s="48"/>
      <c r="U193" s="48">
        <v>3</v>
      </c>
      <c r="V193" s="47" t="s">
        <v>870</v>
      </c>
      <c r="W193" s="48"/>
      <c r="X193" s="47"/>
    </row>
    <row r="194" spans="1:24" x14ac:dyDescent="0.35">
      <c r="A194" s="47" t="s">
        <v>1258</v>
      </c>
      <c r="B194" s="47" t="s">
        <v>1259</v>
      </c>
      <c r="C194" s="47" t="s">
        <v>157</v>
      </c>
      <c r="D194" s="47" t="s">
        <v>56</v>
      </c>
      <c r="E194" s="47" t="s">
        <v>131</v>
      </c>
      <c r="F194" s="47" t="s">
        <v>58</v>
      </c>
      <c r="G194" s="435"/>
      <c r="H194" s="370"/>
      <c r="I194" s="435" t="s">
        <v>97</v>
      </c>
      <c r="J194" s="370"/>
      <c r="K194" s="435" t="s">
        <v>97</v>
      </c>
      <c r="L194" s="370"/>
      <c r="M194" s="435" t="s">
        <v>97</v>
      </c>
      <c r="N194" s="370"/>
      <c r="O194" s="48">
        <v>3</v>
      </c>
      <c r="P194" s="48"/>
      <c r="Q194" s="48"/>
      <c r="R194" s="48"/>
      <c r="S194" s="48">
        <v>3</v>
      </c>
      <c r="T194" s="48"/>
      <c r="U194" s="48">
        <v>3</v>
      </c>
      <c r="V194" s="47" t="s">
        <v>870</v>
      </c>
      <c r="W194" s="48"/>
      <c r="X194" s="47"/>
    </row>
    <row r="195" spans="1:24" x14ac:dyDescent="0.35">
      <c r="A195" s="47" t="s">
        <v>1264</v>
      </c>
      <c r="B195" s="47" t="s">
        <v>1265</v>
      </c>
      <c r="C195" s="47" t="s">
        <v>157</v>
      </c>
      <c r="D195" s="47" t="s">
        <v>56</v>
      </c>
      <c r="E195" s="47" t="s">
        <v>131</v>
      </c>
      <c r="F195" s="47" t="s">
        <v>58</v>
      </c>
      <c r="G195" s="435"/>
      <c r="H195" s="370"/>
      <c r="I195" s="435" t="s">
        <v>97</v>
      </c>
      <c r="J195" s="370"/>
      <c r="K195" s="435"/>
      <c r="L195" s="370"/>
      <c r="M195" s="435"/>
      <c r="N195" s="370"/>
      <c r="O195" s="48">
        <v>1</v>
      </c>
      <c r="P195" s="48"/>
      <c r="Q195" s="48"/>
      <c r="R195" s="48"/>
      <c r="S195" s="48">
        <v>1</v>
      </c>
      <c r="T195" s="48"/>
      <c r="U195" s="48">
        <v>1</v>
      </c>
      <c r="V195" s="47" t="s">
        <v>870</v>
      </c>
      <c r="W195" s="48"/>
      <c r="X195" s="47"/>
    </row>
    <row r="196" spans="1:24" x14ac:dyDescent="0.35">
      <c r="A196" s="47" t="s">
        <v>1267</v>
      </c>
      <c r="B196" s="47" t="s">
        <v>1268</v>
      </c>
      <c r="C196" s="47" t="s">
        <v>157</v>
      </c>
      <c r="D196" s="47" t="s">
        <v>56</v>
      </c>
      <c r="E196" s="47" t="s">
        <v>131</v>
      </c>
      <c r="F196" s="47" t="s">
        <v>58</v>
      </c>
      <c r="G196" s="435"/>
      <c r="H196" s="370"/>
      <c r="I196" s="435" t="s">
        <v>97</v>
      </c>
      <c r="J196" s="370"/>
      <c r="K196" s="435" t="s">
        <v>97</v>
      </c>
      <c r="L196" s="370"/>
      <c r="M196" s="435" t="s">
        <v>97</v>
      </c>
      <c r="N196" s="370"/>
      <c r="O196" s="48">
        <v>3</v>
      </c>
      <c r="P196" s="48"/>
      <c r="Q196" s="48"/>
      <c r="R196" s="48"/>
      <c r="S196" s="48">
        <v>3</v>
      </c>
      <c r="T196" s="48"/>
      <c r="U196" s="48">
        <v>3</v>
      </c>
      <c r="V196" s="47" t="s">
        <v>870</v>
      </c>
      <c r="W196" s="48"/>
      <c r="X196" s="47"/>
    </row>
    <row r="197" spans="1:24" x14ac:dyDescent="0.35">
      <c r="A197" s="47" t="s">
        <v>1270</v>
      </c>
      <c r="B197" s="47" t="s">
        <v>1271</v>
      </c>
      <c r="C197" s="47" t="s">
        <v>157</v>
      </c>
      <c r="D197" s="47" t="s">
        <v>56</v>
      </c>
      <c r="E197" s="47" t="s">
        <v>131</v>
      </c>
      <c r="F197" s="47" t="s">
        <v>58</v>
      </c>
      <c r="G197" s="435" t="s">
        <v>97</v>
      </c>
      <c r="H197" s="370"/>
      <c r="I197" s="435" t="s">
        <v>97</v>
      </c>
      <c r="J197" s="370"/>
      <c r="K197" s="435"/>
      <c r="L197" s="370"/>
      <c r="M197" s="435" t="s">
        <v>97</v>
      </c>
      <c r="N197" s="370"/>
      <c r="O197" s="48">
        <v>3</v>
      </c>
      <c r="P197" s="48"/>
      <c r="Q197" s="48"/>
      <c r="R197" s="48"/>
      <c r="S197" s="48">
        <v>3</v>
      </c>
      <c r="T197" s="48"/>
      <c r="U197" s="48">
        <v>3</v>
      </c>
      <c r="V197" s="47" t="s">
        <v>319</v>
      </c>
      <c r="W197" s="48"/>
      <c r="X197" s="47"/>
    </row>
    <row r="198" spans="1:24" x14ac:dyDescent="0.35">
      <c r="A198" s="47" t="s">
        <v>1273</v>
      </c>
      <c r="B198" s="47" t="s">
        <v>1274</v>
      </c>
      <c r="C198" s="47" t="s">
        <v>157</v>
      </c>
      <c r="D198" s="47" t="s">
        <v>56</v>
      </c>
      <c r="E198" s="47" t="s">
        <v>131</v>
      </c>
      <c r="F198" s="47" t="s">
        <v>58</v>
      </c>
      <c r="G198" s="435" t="s">
        <v>97</v>
      </c>
      <c r="H198" s="370" t="s">
        <v>97</v>
      </c>
      <c r="I198" s="435" t="s">
        <v>97</v>
      </c>
      <c r="J198" s="370"/>
      <c r="K198" s="435" t="s">
        <v>97</v>
      </c>
      <c r="L198" s="370"/>
      <c r="M198" s="435"/>
      <c r="N198" s="370"/>
      <c r="O198" s="48">
        <v>3</v>
      </c>
      <c r="P198" s="48"/>
      <c r="Q198" s="48"/>
      <c r="R198" s="48"/>
      <c r="S198" s="48">
        <v>3</v>
      </c>
      <c r="T198" s="48">
        <v>1</v>
      </c>
      <c r="U198" s="48">
        <v>4</v>
      </c>
      <c r="V198" s="47" t="s">
        <v>870</v>
      </c>
      <c r="W198" s="48"/>
      <c r="X198" s="47"/>
    </row>
    <row r="199" spans="1:24" x14ac:dyDescent="0.35">
      <c r="A199" s="47" t="s">
        <v>1279</v>
      </c>
      <c r="B199" s="47" t="s">
        <v>1280</v>
      </c>
      <c r="C199" s="47" t="s">
        <v>157</v>
      </c>
      <c r="D199" s="47" t="s">
        <v>56</v>
      </c>
      <c r="E199" s="47" t="s">
        <v>131</v>
      </c>
      <c r="F199" s="47" t="s">
        <v>58</v>
      </c>
      <c r="G199" s="435" t="s">
        <v>97</v>
      </c>
      <c r="H199" s="370"/>
      <c r="I199" s="435" t="s">
        <v>97</v>
      </c>
      <c r="J199" s="370"/>
      <c r="K199" s="435"/>
      <c r="L199" s="370"/>
      <c r="M199" s="435"/>
      <c r="N199" s="370"/>
      <c r="O199" s="48">
        <v>2</v>
      </c>
      <c r="P199" s="48"/>
      <c r="Q199" s="48"/>
      <c r="R199" s="48"/>
      <c r="S199" s="48">
        <v>2</v>
      </c>
      <c r="T199" s="48"/>
      <c r="U199" s="48">
        <v>2</v>
      </c>
      <c r="V199" s="47" t="s">
        <v>870</v>
      </c>
      <c r="W199" s="48"/>
      <c r="X199" s="47"/>
    </row>
    <row r="200" spans="1:24" x14ac:dyDescent="0.35">
      <c r="A200" s="47" t="s">
        <v>1282</v>
      </c>
      <c r="B200" s="47" t="s">
        <v>1283</v>
      </c>
      <c r="C200" s="47" t="s">
        <v>157</v>
      </c>
      <c r="D200" s="47" t="s">
        <v>56</v>
      </c>
      <c r="E200" s="47" t="s">
        <v>131</v>
      </c>
      <c r="F200" s="47" t="s">
        <v>58</v>
      </c>
      <c r="G200" s="435"/>
      <c r="H200" s="370"/>
      <c r="I200" s="435" t="s">
        <v>97</v>
      </c>
      <c r="J200" s="370"/>
      <c r="K200" s="435"/>
      <c r="L200" s="370"/>
      <c r="M200" s="435" t="s">
        <v>97</v>
      </c>
      <c r="N200" s="370"/>
      <c r="O200" s="48">
        <v>2</v>
      </c>
      <c r="P200" s="48"/>
      <c r="Q200" s="48"/>
      <c r="R200" s="48"/>
      <c r="S200" s="48">
        <v>2</v>
      </c>
      <c r="T200" s="48"/>
      <c r="U200" s="48">
        <v>2</v>
      </c>
      <c r="V200" s="47" t="s">
        <v>870</v>
      </c>
      <c r="W200" s="48"/>
      <c r="X200" s="47"/>
    </row>
    <row r="201" spans="1:24" x14ac:dyDescent="0.35">
      <c r="A201" s="47" t="s">
        <v>1285</v>
      </c>
      <c r="B201" s="47" t="s">
        <v>1286</v>
      </c>
      <c r="C201" s="47" t="s">
        <v>157</v>
      </c>
      <c r="D201" s="47" t="s">
        <v>56</v>
      </c>
      <c r="E201" s="47" t="s">
        <v>131</v>
      </c>
      <c r="F201" s="47" t="s">
        <v>58</v>
      </c>
      <c r="G201" s="435" t="s">
        <v>97</v>
      </c>
      <c r="H201" s="370"/>
      <c r="I201" s="435" t="s">
        <v>97</v>
      </c>
      <c r="J201" s="370"/>
      <c r="K201" s="435"/>
      <c r="L201" s="370"/>
      <c r="M201" s="435" t="s">
        <v>97</v>
      </c>
      <c r="N201" s="370"/>
      <c r="O201" s="48">
        <v>3</v>
      </c>
      <c r="P201" s="48"/>
      <c r="Q201" s="48"/>
      <c r="R201" s="48"/>
      <c r="S201" s="48">
        <v>3</v>
      </c>
      <c r="T201" s="48"/>
      <c r="U201" s="48">
        <v>3</v>
      </c>
      <c r="V201" s="47" t="s">
        <v>1068</v>
      </c>
      <c r="W201" s="48"/>
      <c r="X201" s="47"/>
    </row>
    <row r="202" spans="1:24" x14ac:dyDescent="0.35">
      <c r="A202" s="47" t="s">
        <v>1288</v>
      </c>
      <c r="B202" s="47" t="s">
        <v>1289</v>
      </c>
      <c r="C202" s="47" t="s">
        <v>157</v>
      </c>
      <c r="D202" s="47" t="s">
        <v>56</v>
      </c>
      <c r="E202" s="47" t="s">
        <v>131</v>
      </c>
      <c r="F202" s="47" t="s">
        <v>58</v>
      </c>
      <c r="G202" s="435" t="s">
        <v>97</v>
      </c>
      <c r="H202" s="370"/>
      <c r="I202" s="435" t="s">
        <v>97</v>
      </c>
      <c r="J202" s="370"/>
      <c r="K202" s="435"/>
      <c r="L202" s="370"/>
      <c r="M202" s="435" t="s">
        <v>97</v>
      </c>
      <c r="N202" s="370"/>
      <c r="O202" s="48">
        <v>3</v>
      </c>
      <c r="P202" s="48"/>
      <c r="Q202" s="48"/>
      <c r="R202" s="48"/>
      <c r="S202" s="48">
        <v>3</v>
      </c>
      <c r="T202" s="48"/>
      <c r="U202" s="48">
        <v>3</v>
      </c>
      <c r="V202" s="47" t="s">
        <v>1068</v>
      </c>
      <c r="W202" s="48"/>
      <c r="X202" s="47"/>
    </row>
    <row r="203" spans="1:24" x14ac:dyDescent="0.35">
      <c r="A203" s="47" t="s">
        <v>1291</v>
      </c>
      <c r="B203" s="47" t="s">
        <v>1292</v>
      </c>
      <c r="C203" s="47" t="s">
        <v>157</v>
      </c>
      <c r="D203" s="47" t="s">
        <v>56</v>
      </c>
      <c r="E203" s="47" t="s">
        <v>131</v>
      </c>
      <c r="F203" s="47" t="s">
        <v>58</v>
      </c>
      <c r="G203" s="435" t="s">
        <v>97</v>
      </c>
      <c r="H203" s="370" t="s">
        <v>97</v>
      </c>
      <c r="I203" s="435" t="s">
        <v>97</v>
      </c>
      <c r="J203" s="370"/>
      <c r="K203" s="435" t="s">
        <v>97</v>
      </c>
      <c r="L203" s="370"/>
      <c r="M203" s="435" t="s">
        <v>97</v>
      </c>
      <c r="N203" s="370"/>
      <c r="O203" s="48">
        <v>4</v>
      </c>
      <c r="P203" s="48"/>
      <c r="Q203" s="48"/>
      <c r="R203" s="48"/>
      <c r="S203" s="48">
        <v>4</v>
      </c>
      <c r="T203" s="48">
        <v>1</v>
      </c>
      <c r="U203" s="48">
        <v>5</v>
      </c>
      <c r="V203" s="47" t="s">
        <v>1068</v>
      </c>
      <c r="W203" s="48"/>
      <c r="X203" s="47"/>
    </row>
    <row r="204" spans="1:24" x14ac:dyDescent="0.35">
      <c r="A204" s="47" t="s">
        <v>1297</v>
      </c>
      <c r="B204" s="47" t="s">
        <v>1298</v>
      </c>
      <c r="C204" s="47" t="s">
        <v>157</v>
      </c>
      <c r="D204" s="47" t="s">
        <v>56</v>
      </c>
      <c r="E204" s="47" t="s">
        <v>131</v>
      </c>
      <c r="F204" s="47" t="s">
        <v>58</v>
      </c>
      <c r="G204" s="435"/>
      <c r="H204" s="370"/>
      <c r="I204" s="435" t="s">
        <v>97</v>
      </c>
      <c r="J204" s="370"/>
      <c r="K204" s="435" t="s">
        <v>97</v>
      </c>
      <c r="L204" s="370"/>
      <c r="M204" s="435"/>
      <c r="N204" s="370"/>
      <c r="O204" s="48">
        <v>2</v>
      </c>
      <c r="P204" s="48"/>
      <c r="Q204" s="48"/>
      <c r="R204" s="48"/>
      <c r="S204" s="48">
        <v>2</v>
      </c>
      <c r="T204" s="48"/>
      <c r="U204" s="48">
        <v>2</v>
      </c>
      <c r="V204" s="47" t="s">
        <v>870</v>
      </c>
      <c r="W204" s="48"/>
      <c r="X204" s="47"/>
    </row>
    <row r="205" spans="1:24" x14ac:dyDescent="0.35">
      <c r="A205" s="47" t="s">
        <v>1300</v>
      </c>
      <c r="B205" s="47" t="s">
        <v>1301</v>
      </c>
      <c r="C205" s="47" t="s">
        <v>157</v>
      </c>
      <c r="D205" s="47" t="s">
        <v>56</v>
      </c>
      <c r="E205" s="47" t="s">
        <v>131</v>
      </c>
      <c r="F205" s="47" t="s">
        <v>58</v>
      </c>
      <c r="G205" s="435" t="s">
        <v>97</v>
      </c>
      <c r="H205" s="370"/>
      <c r="I205" s="435"/>
      <c r="J205" s="370"/>
      <c r="K205" s="435"/>
      <c r="L205" s="370"/>
      <c r="M205" s="435"/>
      <c r="N205" s="370"/>
      <c r="O205" s="48">
        <v>1</v>
      </c>
      <c r="P205" s="48"/>
      <c r="Q205" s="48"/>
      <c r="R205" s="48"/>
      <c r="S205" s="48">
        <v>1</v>
      </c>
      <c r="T205" s="48"/>
      <c r="U205" s="48">
        <v>1</v>
      </c>
      <c r="V205" s="47" t="s">
        <v>870</v>
      </c>
      <c r="W205" s="48"/>
      <c r="X205" s="47"/>
    </row>
    <row r="206" spans="1:24" x14ac:dyDescent="0.35">
      <c r="A206" s="47" t="s">
        <v>1305</v>
      </c>
      <c r="B206" s="47" t="s">
        <v>1306</v>
      </c>
      <c r="C206" s="47" t="s">
        <v>157</v>
      </c>
      <c r="D206" s="47" t="s">
        <v>56</v>
      </c>
      <c r="E206" s="47" t="s">
        <v>131</v>
      </c>
      <c r="F206" s="47" t="s">
        <v>58</v>
      </c>
      <c r="G206" s="435" t="s">
        <v>97</v>
      </c>
      <c r="H206" s="370"/>
      <c r="I206" s="435" t="s">
        <v>97</v>
      </c>
      <c r="J206" s="370"/>
      <c r="K206" s="435" t="s">
        <v>97</v>
      </c>
      <c r="L206" s="370"/>
      <c r="M206" s="435"/>
      <c r="N206" s="370"/>
      <c r="O206" s="48">
        <v>3</v>
      </c>
      <c r="P206" s="48"/>
      <c r="Q206" s="48"/>
      <c r="R206" s="48"/>
      <c r="S206" s="48">
        <v>3</v>
      </c>
      <c r="T206" s="48"/>
      <c r="U206" s="48">
        <v>3</v>
      </c>
      <c r="V206" s="47" t="s">
        <v>870</v>
      </c>
      <c r="W206" s="48"/>
      <c r="X206" s="47"/>
    </row>
    <row r="207" spans="1:24" x14ac:dyDescent="0.35">
      <c r="A207" s="47" t="s">
        <v>1311</v>
      </c>
      <c r="B207" s="47" t="s">
        <v>1312</v>
      </c>
      <c r="C207" s="47" t="s">
        <v>157</v>
      </c>
      <c r="D207" s="47" t="s">
        <v>56</v>
      </c>
      <c r="E207" s="47" t="s">
        <v>131</v>
      </c>
      <c r="F207" s="47" t="s">
        <v>58</v>
      </c>
      <c r="G207" s="435"/>
      <c r="H207" s="370"/>
      <c r="I207" s="435"/>
      <c r="J207" s="370"/>
      <c r="K207" s="435" t="s">
        <v>97</v>
      </c>
      <c r="L207" s="370"/>
      <c r="M207" s="435"/>
      <c r="N207" s="370"/>
      <c r="O207" s="48">
        <v>1</v>
      </c>
      <c r="P207" s="48"/>
      <c r="Q207" s="48"/>
      <c r="R207" s="48"/>
      <c r="S207" s="48">
        <v>1</v>
      </c>
      <c r="T207" s="48"/>
      <c r="U207" s="48">
        <v>1</v>
      </c>
      <c r="V207" s="47" t="s">
        <v>870</v>
      </c>
      <c r="W207" s="48"/>
      <c r="X207" s="47"/>
    </row>
    <row r="208" spans="1:24" x14ac:dyDescent="0.35">
      <c r="A208" s="47" t="s">
        <v>1314</v>
      </c>
      <c r="B208" s="47" t="s">
        <v>1315</v>
      </c>
      <c r="C208" s="47" t="s">
        <v>157</v>
      </c>
      <c r="D208" s="47" t="s">
        <v>56</v>
      </c>
      <c r="E208" s="47" t="s">
        <v>131</v>
      </c>
      <c r="F208" s="47" t="s">
        <v>58</v>
      </c>
      <c r="G208" s="435" t="s">
        <v>97</v>
      </c>
      <c r="H208" s="370"/>
      <c r="I208" s="435" t="s">
        <v>97</v>
      </c>
      <c r="J208" s="370"/>
      <c r="K208" s="435"/>
      <c r="L208" s="370"/>
      <c r="M208" s="435" t="s">
        <v>97</v>
      </c>
      <c r="N208" s="370"/>
      <c r="O208" s="48">
        <v>3</v>
      </c>
      <c r="P208" s="48"/>
      <c r="Q208" s="48"/>
      <c r="R208" s="48"/>
      <c r="S208" s="48">
        <v>3</v>
      </c>
      <c r="T208" s="48"/>
      <c r="U208" s="48">
        <v>3</v>
      </c>
      <c r="V208" s="47" t="s">
        <v>870</v>
      </c>
      <c r="W208" s="48"/>
      <c r="X208" s="47"/>
    </row>
    <row r="209" spans="1:24" x14ac:dyDescent="0.35">
      <c r="A209" s="47" t="s">
        <v>1317</v>
      </c>
      <c r="B209" s="47" t="s">
        <v>1318</v>
      </c>
      <c r="C209" s="47" t="s">
        <v>157</v>
      </c>
      <c r="D209" s="47" t="s">
        <v>56</v>
      </c>
      <c r="E209" s="47" t="s">
        <v>131</v>
      </c>
      <c r="F209" s="47" t="s">
        <v>58</v>
      </c>
      <c r="G209" s="435"/>
      <c r="H209" s="370"/>
      <c r="I209" s="435"/>
      <c r="J209" s="370"/>
      <c r="K209" s="435"/>
      <c r="L209" s="370"/>
      <c r="M209" s="435" t="s">
        <v>97</v>
      </c>
      <c r="N209" s="370"/>
      <c r="O209" s="48">
        <v>1</v>
      </c>
      <c r="P209" s="48"/>
      <c r="Q209" s="48"/>
      <c r="R209" s="48"/>
      <c r="S209" s="48">
        <v>1</v>
      </c>
      <c r="T209" s="48"/>
      <c r="U209" s="48">
        <v>1</v>
      </c>
      <c r="V209" s="47" t="s">
        <v>870</v>
      </c>
      <c r="W209" s="48"/>
      <c r="X209" s="47"/>
    </row>
    <row r="210" spans="1:24" x14ac:dyDescent="0.35">
      <c r="A210" s="47" t="s">
        <v>1320</v>
      </c>
      <c r="B210" s="47" t="s">
        <v>1321</v>
      </c>
      <c r="C210" s="47" t="s">
        <v>157</v>
      </c>
      <c r="D210" s="47" t="s">
        <v>56</v>
      </c>
      <c r="E210" s="47" t="s">
        <v>131</v>
      </c>
      <c r="F210" s="47" t="s">
        <v>58</v>
      </c>
      <c r="G210" s="435"/>
      <c r="H210" s="370"/>
      <c r="I210" s="435" t="s">
        <v>97</v>
      </c>
      <c r="J210" s="370"/>
      <c r="K210" s="435"/>
      <c r="L210" s="370"/>
      <c r="M210" s="435"/>
      <c r="N210" s="370"/>
      <c r="O210" s="48">
        <v>1</v>
      </c>
      <c r="P210" s="48"/>
      <c r="Q210" s="48"/>
      <c r="R210" s="48"/>
      <c r="S210" s="48">
        <v>1</v>
      </c>
      <c r="T210" s="48"/>
      <c r="U210" s="48">
        <v>1</v>
      </c>
      <c r="V210" s="47" t="s">
        <v>870</v>
      </c>
      <c r="W210" s="48"/>
      <c r="X210" s="47"/>
    </row>
    <row r="211" spans="1:24" x14ac:dyDescent="0.35">
      <c r="A211" s="47" t="s">
        <v>1323</v>
      </c>
      <c r="B211" s="47" t="s">
        <v>1324</v>
      </c>
      <c r="C211" s="47" t="s">
        <v>157</v>
      </c>
      <c r="D211" s="47" t="s">
        <v>56</v>
      </c>
      <c r="E211" s="47" t="s">
        <v>131</v>
      </c>
      <c r="F211" s="47" t="s">
        <v>58</v>
      </c>
      <c r="G211" s="435" t="s">
        <v>97</v>
      </c>
      <c r="H211" s="370"/>
      <c r="I211" s="435" t="s">
        <v>97</v>
      </c>
      <c r="J211" s="370"/>
      <c r="K211" s="435" t="s">
        <v>97</v>
      </c>
      <c r="L211" s="370"/>
      <c r="M211" s="435" t="s">
        <v>97</v>
      </c>
      <c r="N211" s="370"/>
      <c r="O211" s="48">
        <v>4</v>
      </c>
      <c r="P211" s="48"/>
      <c r="Q211" s="48"/>
      <c r="R211" s="48"/>
      <c r="S211" s="48">
        <v>4</v>
      </c>
      <c r="T211" s="48"/>
      <c r="U211" s="48">
        <v>4</v>
      </c>
      <c r="V211" s="47" t="s">
        <v>870</v>
      </c>
      <c r="W211" s="48"/>
      <c r="X211" s="47"/>
    </row>
    <row r="212" spans="1:24" x14ac:dyDescent="0.35">
      <c r="A212" s="47" t="s">
        <v>1335</v>
      </c>
      <c r="B212" s="47" t="s">
        <v>1336</v>
      </c>
      <c r="C212" s="47" t="s">
        <v>157</v>
      </c>
      <c r="D212" s="47" t="s">
        <v>56</v>
      </c>
      <c r="E212" s="47" t="s">
        <v>131</v>
      </c>
      <c r="F212" s="47" t="s">
        <v>58</v>
      </c>
      <c r="G212" s="435" t="s">
        <v>97</v>
      </c>
      <c r="H212" s="370"/>
      <c r="I212" s="435" t="s">
        <v>97</v>
      </c>
      <c r="J212" s="370"/>
      <c r="K212" s="435" t="s">
        <v>97</v>
      </c>
      <c r="L212" s="370"/>
      <c r="M212" s="435" t="s">
        <v>97</v>
      </c>
      <c r="N212" s="370"/>
      <c r="O212" s="48">
        <v>4</v>
      </c>
      <c r="P212" s="48"/>
      <c r="Q212" s="48"/>
      <c r="R212" s="48"/>
      <c r="S212" s="48">
        <v>4</v>
      </c>
      <c r="T212" s="48"/>
      <c r="U212" s="48">
        <v>4</v>
      </c>
      <c r="V212" s="47" t="s">
        <v>319</v>
      </c>
      <c r="W212" s="48"/>
      <c r="X212" s="47"/>
    </row>
    <row r="213" spans="1:24" x14ac:dyDescent="0.35">
      <c r="A213" s="47" t="s">
        <v>1341</v>
      </c>
      <c r="B213" s="47" t="s">
        <v>1342</v>
      </c>
      <c r="C213" s="47" t="s">
        <v>157</v>
      </c>
      <c r="D213" s="47" t="s">
        <v>56</v>
      </c>
      <c r="E213" s="47" t="s">
        <v>131</v>
      </c>
      <c r="F213" s="47" t="s">
        <v>58</v>
      </c>
      <c r="G213" s="435"/>
      <c r="H213" s="370"/>
      <c r="I213" s="435"/>
      <c r="J213" s="370"/>
      <c r="K213" s="435"/>
      <c r="L213" s="370"/>
      <c r="M213" s="435" t="s">
        <v>97</v>
      </c>
      <c r="N213" s="370" t="s">
        <v>97</v>
      </c>
      <c r="O213" s="48">
        <v>1</v>
      </c>
      <c r="P213" s="48"/>
      <c r="Q213" s="48"/>
      <c r="R213" s="48"/>
      <c r="S213" s="48">
        <v>1</v>
      </c>
      <c r="T213" s="48">
        <v>1</v>
      </c>
      <c r="U213" s="48">
        <v>2</v>
      </c>
      <c r="V213" s="47" t="s">
        <v>870</v>
      </c>
      <c r="W213" s="48"/>
      <c r="X213" s="47"/>
    </row>
    <row r="214" spans="1:24" x14ac:dyDescent="0.35">
      <c r="A214" s="47" t="s">
        <v>1344</v>
      </c>
      <c r="B214" s="47" t="s">
        <v>1345</v>
      </c>
      <c r="C214" s="47" t="s">
        <v>157</v>
      </c>
      <c r="D214" s="47" t="s">
        <v>56</v>
      </c>
      <c r="E214" s="47" t="s">
        <v>131</v>
      </c>
      <c r="F214" s="47" t="s">
        <v>58</v>
      </c>
      <c r="G214" s="435" t="s">
        <v>97</v>
      </c>
      <c r="H214" s="370"/>
      <c r="I214" s="435"/>
      <c r="J214" s="370"/>
      <c r="K214" s="435"/>
      <c r="L214" s="370"/>
      <c r="M214" s="435" t="s">
        <v>97</v>
      </c>
      <c r="N214" s="370"/>
      <c r="O214" s="48">
        <v>2</v>
      </c>
      <c r="P214" s="48"/>
      <c r="Q214" s="48"/>
      <c r="R214" s="48"/>
      <c r="S214" s="48">
        <v>2</v>
      </c>
      <c r="T214" s="48"/>
      <c r="U214" s="48">
        <v>2</v>
      </c>
      <c r="V214" s="47" t="s">
        <v>870</v>
      </c>
      <c r="W214" s="48"/>
      <c r="X214" s="47"/>
    </row>
    <row r="215" spans="1:24" x14ac:dyDescent="0.35">
      <c r="A215" s="47" t="s">
        <v>1348</v>
      </c>
      <c r="B215" s="47" t="s">
        <v>1349</v>
      </c>
      <c r="C215" s="47" t="s">
        <v>157</v>
      </c>
      <c r="D215" s="47" t="s">
        <v>56</v>
      </c>
      <c r="E215" s="47" t="s">
        <v>131</v>
      </c>
      <c r="F215" s="47" t="s">
        <v>58</v>
      </c>
      <c r="G215" s="435"/>
      <c r="H215" s="370"/>
      <c r="I215" s="435" t="s">
        <v>97</v>
      </c>
      <c r="J215" s="370"/>
      <c r="K215" s="435"/>
      <c r="L215" s="370"/>
      <c r="M215" s="435"/>
      <c r="N215" s="370"/>
      <c r="O215" s="48">
        <v>1</v>
      </c>
      <c r="P215" s="48"/>
      <c r="Q215" s="48"/>
      <c r="R215" s="48"/>
      <c r="S215" s="48">
        <v>1</v>
      </c>
      <c r="T215" s="48"/>
      <c r="U215" s="48">
        <v>1</v>
      </c>
      <c r="V215" s="47" t="s">
        <v>870</v>
      </c>
      <c r="W215" s="48"/>
      <c r="X215" s="47"/>
    </row>
    <row r="216" spans="1:24" x14ac:dyDescent="0.35">
      <c r="A216" s="47" t="s">
        <v>1354</v>
      </c>
      <c r="B216" s="47" t="s">
        <v>1355</v>
      </c>
      <c r="C216" s="47" t="s">
        <v>157</v>
      </c>
      <c r="D216" s="47" t="s">
        <v>56</v>
      </c>
      <c r="E216" s="47" t="s">
        <v>131</v>
      </c>
      <c r="F216" s="47" t="s">
        <v>58</v>
      </c>
      <c r="G216" s="435" t="s">
        <v>97</v>
      </c>
      <c r="H216" s="370" t="s">
        <v>97</v>
      </c>
      <c r="I216" s="435" t="s">
        <v>97</v>
      </c>
      <c r="J216" s="370"/>
      <c r="K216" s="435"/>
      <c r="L216" s="370"/>
      <c r="M216" s="435"/>
      <c r="N216" s="370"/>
      <c r="O216" s="48">
        <v>2</v>
      </c>
      <c r="P216" s="48"/>
      <c r="Q216" s="48"/>
      <c r="R216" s="48"/>
      <c r="S216" s="48">
        <v>2</v>
      </c>
      <c r="T216" s="48">
        <v>1</v>
      </c>
      <c r="U216" s="48">
        <v>3</v>
      </c>
      <c r="V216" s="47" t="s">
        <v>1068</v>
      </c>
      <c r="W216" s="48"/>
      <c r="X216" s="47"/>
    </row>
    <row r="217" spans="1:24" x14ac:dyDescent="0.35">
      <c r="A217" s="47" t="s">
        <v>1357</v>
      </c>
      <c r="B217" s="47" t="s">
        <v>1358</v>
      </c>
      <c r="C217" s="47" t="s">
        <v>157</v>
      </c>
      <c r="D217" s="47" t="s">
        <v>56</v>
      </c>
      <c r="E217" s="47" t="s">
        <v>131</v>
      </c>
      <c r="F217" s="47" t="s">
        <v>58</v>
      </c>
      <c r="G217" s="435" t="s">
        <v>97</v>
      </c>
      <c r="H217" s="370"/>
      <c r="I217" s="435" t="s">
        <v>97</v>
      </c>
      <c r="J217" s="370"/>
      <c r="K217" s="435"/>
      <c r="L217" s="370"/>
      <c r="M217" s="435" t="s">
        <v>97</v>
      </c>
      <c r="N217" s="370" t="s">
        <v>97</v>
      </c>
      <c r="O217" s="48">
        <v>3</v>
      </c>
      <c r="P217" s="48"/>
      <c r="Q217" s="48"/>
      <c r="R217" s="48"/>
      <c r="S217" s="48">
        <v>3</v>
      </c>
      <c r="T217" s="48">
        <v>1</v>
      </c>
      <c r="U217" s="48">
        <v>4</v>
      </c>
      <c r="V217" s="47" t="s">
        <v>1068</v>
      </c>
      <c r="W217" s="48"/>
      <c r="X217" s="47"/>
    </row>
    <row r="218" spans="1:24" x14ac:dyDescent="0.35">
      <c r="A218" s="47" t="s">
        <v>1360</v>
      </c>
      <c r="B218" s="47" t="s">
        <v>1361</v>
      </c>
      <c r="C218" s="47" t="s">
        <v>157</v>
      </c>
      <c r="D218" s="47" t="s">
        <v>56</v>
      </c>
      <c r="E218" s="47" t="s">
        <v>131</v>
      </c>
      <c r="F218" s="47" t="s">
        <v>58</v>
      </c>
      <c r="G218" s="435"/>
      <c r="H218" s="370"/>
      <c r="I218" s="435"/>
      <c r="J218" s="370"/>
      <c r="K218" s="435" t="s">
        <v>97</v>
      </c>
      <c r="L218" s="370"/>
      <c r="M218" s="435" t="s">
        <v>97</v>
      </c>
      <c r="N218" s="370"/>
      <c r="O218" s="48">
        <v>2</v>
      </c>
      <c r="P218" s="48"/>
      <c r="Q218" s="48"/>
      <c r="R218" s="48"/>
      <c r="S218" s="48">
        <v>2</v>
      </c>
      <c r="T218" s="48"/>
      <c r="U218" s="48">
        <v>2</v>
      </c>
      <c r="V218" s="47" t="s">
        <v>1067</v>
      </c>
      <c r="W218" s="48"/>
      <c r="X218" s="47"/>
    </row>
    <row r="219" spans="1:24" x14ac:dyDescent="0.35">
      <c r="A219" s="47" t="s">
        <v>1363</v>
      </c>
      <c r="B219" s="47" t="s">
        <v>1364</v>
      </c>
      <c r="C219" s="47" t="s">
        <v>157</v>
      </c>
      <c r="D219" s="47" t="s">
        <v>56</v>
      </c>
      <c r="E219" s="47" t="s">
        <v>131</v>
      </c>
      <c r="F219" s="47" t="s">
        <v>58</v>
      </c>
      <c r="G219" s="435" t="s">
        <v>97</v>
      </c>
      <c r="H219" s="370"/>
      <c r="I219" s="435" t="s">
        <v>97</v>
      </c>
      <c r="J219" s="370" t="s">
        <v>97</v>
      </c>
      <c r="K219" s="435" t="s">
        <v>97</v>
      </c>
      <c r="L219" s="370"/>
      <c r="M219" s="435" t="s">
        <v>97</v>
      </c>
      <c r="N219" s="370"/>
      <c r="O219" s="48">
        <v>4</v>
      </c>
      <c r="P219" s="48"/>
      <c r="Q219" s="48"/>
      <c r="R219" s="48"/>
      <c r="S219" s="48">
        <v>4</v>
      </c>
      <c r="T219" s="48">
        <v>1</v>
      </c>
      <c r="U219" s="48">
        <v>5</v>
      </c>
      <c r="V219" s="47" t="s">
        <v>1067</v>
      </c>
      <c r="W219" s="48"/>
      <c r="X219" s="47"/>
    </row>
    <row r="220" spans="1:24" x14ac:dyDescent="0.35">
      <c r="A220" s="47" t="s">
        <v>1366</v>
      </c>
      <c r="B220" s="47" t="s">
        <v>1367</v>
      </c>
      <c r="C220" s="47" t="s">
        <v>157</v>
      </c>
      <c r="D220" s="47" t="s">
        <v>56</v>
      </c>
      <c r="E220" s="47" t="s">
        <v>131</v>
      </c>
      <c r="F220" s="47" t="s">
        <v>58</v>
      </c>
      <c r="G220" s="435" t="s">
        <v>97</v>
      </c>
      <c r="H220" s="370"/>
      <c r="I220" s="435" t="s">
        <v>97</v>
      </c>
      <c r="J220" s="370"/>
      <c r="K220" s="435"/>
      <c r="L220" s="370"/>
      <c r="M220" s="435"/>
      <c r="N220" s="370"/>
      <c r="O220" s="48">
        <v>2</v>
      </c>
      <c r="P220" s="48"/>
      <c r="Q220" s="48"/>
      <c r="R220" s="48"/>
      <c r="S220" s="48">
        <v>2</v>
      </c>
      <c r="T220" s="48"/>
      <c r="U220" s="48">
        <v>2</v>
      </c>
      <c r="V220" s="47" t="s">
        <v>870</v>
      </c>
      <c r="W220" s="48"/>
      <c r="X220" s="47"/>
    </row>
    <row r="221" spans="1:24" x14ac:dyDescent="0.35">
      <c r="A221" s="47" t="s">
        <v>1369</v>
      </c>
      <c r="B221" s="47" t="s">
        <v>1370</v>
      </c>
      <c r="C221" s="47" t="s">
        <v>157</v>
      </c>
      <c r="D221" s="47" t="s">
        <v>56</v>
      </c>
      <c r="E221" s="47" t="s">
        <v>131</v>
      </c>
      <c r="F221" s="47" t="s">
        <v>58</v>
      </c>
      <c r="G221" s="435" t="s">
        <v>97</v>
      </c>
      <c r="H221" s="370"/>
      <c r="I221" s="435" t="s">
        <v>97</v>
      </c>
      <c r="J221" s="370"/>
      <c r="K221" s="435"/>
      <c r="L221" s="370"/>
      <c r="M221" s="435"/>
      <c r="N221" s="370"/>
      <c r="O221" s="48">
        <v>2</v>
      </c>
      <c r="P221" s="48"/>
      <c r="Q221" s="48"/>
      <c r="R221" s="48"/>
      <c r="S221" s="48">
        <v>2</v>
      </c>
      <c r="T221" s="48"/>
      <c r="U221" s="48">
        <v>2</v>
      </c>
      <c r="V221" s="47" t="s">
        <v>870</v>
      </c>
      <c r="W221" s="48"/>
      <c r="X221" s="47"/>
    </row>
    <row r="222" spans="1:24" x14ac:dyDescent="0.35">
      <c r="A222" s="47" t="s">
        <v>1372</v>
      </c>
      <c r="B222" s="47" t="s">
        <v>1373</v>
      </c>
      <c r="C222" s="47" t="s">
        <v>157</v>
      </c>
      <c r="D222" s="47" t="s">
        <v>56</v>
      </c>
      <c r="E222" s="47" t="s">
        <v>131</v>
      </c>
      <c r="F222" s="47" t="s">
        <v>58</v>
      </c>
      <c r="G222" s="435" t="s">
        <v>97</v>
      </c>
      <c r="H222" s="370" t="s">
        <v>97</v>
      </c>
      <c r="I222" s="435"/>
      <c r="J222" s="370"/>
      <c r="K222" s="435" t="s">
        <v>97</v>
      </c>
      <c r="L222" s="370"/>
      <c r="M222" s="435" t="s">
        <v>97</v>
      </c>
      <c r="N222" s="370"/>
      <c r="O222" s="48">
        <v>3</v>
      </c>
      <c r="P222" s="48"/>
      <c r="Q222" s="48"/>
      <c r="R222" s="48"/>
      <c r="S222" s="48">
        <v>3</v>
      </c>
      <c r="T222" s="48">
        <v>1</v>
      </c>
      <c r="U222" s="48">
        <v>4</v>
      </c>
      <c r="V222" s="47" t="s">
        <v>870</v>
      </c>
      <c r="W222" s="48"/>
      <c r="X222" s="47"/>
    </row>
    <row r="223" spans="1:24" x14ac:dyDescent="0.35">
      <c r="A223" s="47" t="s">
        <v>1375</v>
      </c>
      <c r="B223" s="47" t="s">
        <v>1376</v>
      </c>
      <c r="C223" s="47" t="s">
        <v>157</v>
      </c>
      <c r="D223" s="47" t="s">
        <v>56</v>
      </c>
      <c r="E223" s="47" t="s">
        <v>131</v>
      </c>
      <c r="F223" s="47" t="s">
        <v>58</v>
      </c>
      <c r="G223" s="435" t="s">
        <v>97</v>
      </c>
      <c r="H223" s="370" t="s">
        <v>97</v>
      </c>
      <c r="I223" s="435" t="s">
        <v>97</v>
      </c>
      <c r="J223" s="370"/>
      <c r="K223" s="435"/>
      <c r="L223" s="370"/>
      <c r="M223" s="435"/>
      <c r="N223" s="370"/>
      <c r="O223" s="48">
        <v>2</v>
      </c>
      <c r="P223" s="48"/>
      <c r="Q223" s="48"/>
      <c r="R223" s="48"/>
      <c r="S223" s="48">
        <v>2</v>
      </c>
      <c r="T223" s="48">
        <v>1</v>
      </c>
      <c r="U223" s="48">
        <v>3</v>
      </c>
      <c r="V223" s="47" t="s">
        <v>870</v>
      </c>
      <c r="W223" s="48"/>
      <c r="X223" s="47"/>
    </row>
    <row r="224" spans="1:24" x14ac:dyDescent="0.35">
      <c r="A224" s="47" t="s">
        <v>1381</v>
      </c>
      <c r="B224" s="47" t="s">
        <v>1382</v>
      </c>
      <c r="C224" s="47" t="s">
        <v>157</v>
      </c>
      <c r="D224" s="47" t="s">
        <v>56</v>
      </c>
      <c r="E224" s="47" t="s">
        <v>131</v>
      </c>
      <c r="F224" s="47" t="s">
        <v>58</v>
      </c>
      <c r="G224" s="435" t="s">
        <v>97</v>
      </c>
      <c r="H224" s="370"/>
      <c r="I224" s="435" t="s">
        <v>97</v>
      </c>
      <c r="J224" s="370"/>
      <c r="K224" s="435" t="s">
        <v>97</v>
      </c>
      <c r="L224" s="370"/>
      <c r="M224" s="435"/>
      <c r="N224" s="370"/>
      <c r="O224" s="48">
        <v>3</v>
      </c>
      <c r="P224" s="48"/>
      <c r="Q224" s="48"/>
      <c r="R224" s="48"/>
      <c r="S224" s="48">
        <v>3</v>
      </c>
      <c r="T224" s="48"/>
      <c r="U224" s="48">
        <v>3</v>
      </c>
      <c r="V224" s="47" t="s">
        <v>319</v>
      </c>
      <c r="W224" s="48"/>
      <c r="X224" s="47"/>
    </row>
    <row r="225" spans="1:24" x14ac:dyDescent="0.35">
      <c r="A225" s="47" t="s">
        <v>1384</v>
      </c>
      <c r="B225" s="47" t="s">
        <v>1385</v>
      </c>
      <c r="C225" s="47" t="s">
        <v>157</v>
      </c>
      <c r="D225" s="47" t="s">
        <v>56</v>
      </c>
      <c r="E225" s="47" t="s">
        <v>131</v>
      </c>
      <c r="F225" s="47" t="s">
        <v>58</v>
      </c>
      <c r="G225" s="435" t="s">
        <v>97</v>
      </c>
      <c r="H225" s="370"/>
      <c r="I225" s="435" t="s">
        <v>97</v>
      </c>
      <c r="J225" s="370"/>
      <c r="K225" s="435" t="s">
        <v>97</v>
      </c>
      <c r="L225" s="370"/>
      <c r="M225" s="435"/>
      <c r="N225" s="370" t="s">
        <v>97</v>
      </c>
      <c r="O225" s="48">
        <v>3</v>
      </c>
      <c r="P225" s="48"/>
      <c r="Q225" s="48"/>
      <c r="R225" s="48"/>
      <c r="S225" s="48">
        <v>3</v>
      </c>
      <c r="T225" s="48">
        <v>1</v>
      </c>
      <c r="U225" s="48">
        <v>4</v>
      </c>
      <c r="V225" s="47" t="s">
        <v>319</v>
      </c>
      <c r="W225" s="48"/>
      <c r="X225" s="47"/>
    </row>
    <row r="226" spans="1:24" x14ac:dyDescent="0.35">
      <c r="A226" s="47" t="s">
        <v>1387</v>
      </c>
      <c r="B226" s="47" t="s">
        <v>1388</v>
      </c>
      <c r="C226" s="47" t="s">
        <v>157</v>
      </c>
      <c r="D226" s="47" t="s">
        <v>56</v>
      </c>
      <c r="E226" s="47" t="s">
        <v>131</v>
      </c>
      <c r="F226" s="47" t="s">
        <v>58</v>
      </c>
      <c r="G226" s="435" t="s">
        <v>97</v>
      </c>
      <c r="H226" s="370"/>
      <c r="I226" s="435"/>
      <c r="J226" s="370"/>
      <c r="K226" s="435" t="s">
        <v>97</v>
      </c>
      <c r="L226" s="370"/>
      <c r="M226" s="435" t="s">
        <v>97</v>
      </c>
      <c r="N226" s="370" t="s">
        <v>97</v>
      </c>
      <c r="O226" s="48">
        <v>3</v>
      </c>
      <c r="P226" s="48"/>
      <c r="Q226" s="48"/>
      <c r="R226" s="48"/>
      <c r="S226" s="48">
        <v>3</v>
      </c>
      <c r="T226" s="48">
        <v>1</v>
      </c>
      <c r="U226" s="48">
        <v>4</v>
      </c>
      <c r="V226" s="47" t="s">
        <v>870</v>
      </c>
      <c r="W226" s="48"/>
      <c r="X226" s="47"/>
    </row>
    <row r="227" spans="1:24" x14ac:dyDescent="0.35">
      <c r="A227" s="47" t="s">
        <v>1395</v>
      </c>
      <c r="B227" s="47" t="s">
        <v>1396</v>
      </c>
      <c r="C227" s="47" t="s">
        <v>157</v>
      </c>
      <c r="D227" s="47" t="s">
        <v>56</v>
      </c>
      <c r="E227" s="47" t="s">
        <v>131</v>
      </c>
      <c r="F227" s="47" t="s">
        <v>58</v>
      </c>
      <c r="G227" s="435" t="s">
        <v>97</v>
      </c>
      <c r="H227" s="370"/>
      <c r="I227" s="435"/>
      <c r="J227" s="370" t="s">
        <v>97</v>
      </c>
      <c r="K227" s="435"/>
      <c r="L227" s="370"/>
      <c r="M227" s="435" t="s">
        <v>97</v>
      </c>
      <c r="N227" s="370"/>
      <c r="O227" s="48">
        <v>2</v>
      </c>
      <c r="P227" s="48"/>
      <c r="Q227" s="48"/>
      <c r="R227" s="48"/>
      <c r="S227" s="48">
        <v>2</v>
      </c>
      <c r="T227" s="48">
        <v>1</v>
      </c>
      <c r="U227" s="48">
        <v>3</v>
      </c>
      <c r="V227" s="47" t="s">
        <v>870</v>
      </c>
      <c r="W227" s="48"/>
      <c r="X227" s="47"/>
    </row>
    <row r="228" spans="1:24" x14ac:dyDescent="0.35">
      <c r="A228" s="47" t="s">
        <v>1398</v>
      </c>
      <c r="B228" s="47" t="s">
        <v>1399</v>
      </c>
      <c r="C228" s="47" t="s">
        <v>157</v>
      </c>
      <c r="D228" s="47" t="s">
        <v>56</v>
      </c>
      <c r="E228" s="47" t="s">
        <v>131</v>
      </c>
      <c r="F228" s="47" t="s">
        <v>58</v>
      </c>
      <c r="G228" s="435" t="s">
        <v>97</v>
      </c>
      <c r="H228" s="370"/>
      <c r="I228" s="435"/>
      <c r="J228" s="370"/>
      <c r="K228" s="435" t="s">
        <v>97</v>
      </c>
      <c r="L228" s="370"/>
      <c r="M228" s="435" t="s">
        <v>97</v>
      </c>
      <c r="N228" s="370"/>
      <c r="O228" s="48">
        <v>3</v>
      </c>
      <c r="P228" s="48"/>
      <c r="Q228" s="48"/>
      <c r="R228" s="48"/>
      <c r="S228" s="48">
        <v>3</v>
      </c>
      <c r="T228" s="48"/>
      <c r="U228" s="48">
        <v>3</v>
      </c>
      <c r="V228" s="47" t="s">
        <v>1067</v>
      </c>
      <c r="W228" s="48"/>
      <c r="X228" s="47"/>
    </row>
    <row r="229" spans="1:24" x14ac:dyDescent="0.35">
      <c r="A229" s="47" t="s">
        <v>1403</v>
      </c>
      <c r="B229" s="47" t="s">
        <v>1404</v>
      </c>
      <c r="C229" s="47" t="s">
        <v>157</v>
      </c>
      <c r="D229" s="47" t="s">
        <v>56</v>
      </c>
      <c r="E229" s="47" t="s">
        <v>131</v>
      </c>
      <c r="F229" s="47" t="s">
        <v>58</v>
      </c>
      <c r="G229" s="435" t="s">
        <v>97</v>
      </c>
      <c r="H229" s="370" t="s">
        <v>97</v>
      </c>
      <c r="I229" s="435" t="s">
        <v>97</v>
      </c>
      <c r="J229" s="370"/>
      <c r="K229" s="435" t="s">
        <v>97</v>
      </c>
      <c r="L229" s="370"/>
      <c r="M229" s="435"/>
      <c r="N229" s="370"/>
      <c r="O229" s="48">
        <v>3</v>
      </c>
      <c r="P229" s="48"/>
      <c r="Q229" s="48"/>
      <c r="R229" s="48"/>
      <c r="S229" s="48">
        <v>3</v>
      </c>
      <c r="T229" s="48">
        <v>1</v>
      </c>
      <c r="U229" s="48">
        <v>4</v>
      </c>
      <c r="V229" s="47" t="s">
        <v>1068</v>
      </c>
      <c r="W229" s="48"/>
      <c r="X229" s="47"/>
    </row>
    <row r="230" spans="1:24" x14ac:dyDescent="0.35">
      <c r="A230" s="47" t="s">
        <v>1408</v>
      </c>
      <c r="B230" s="47" t="s">
        <v>1003</v>
      </c>
      <c r="C230" s="47" t="s">
        <v>157</v>
      </c>
      <c r="D230" s="47" t="s">
        <v>56</v>
      </c>
      <c r="E230" s="47" t="s">
        <v>131</v>
      </c>
      <c r="F230" s="47" t="s">
        <v>58</v>
      </c>
      <c r="G230" s="435"/>
      <c r="H230" s="370"/>
      <c r="I230" s="435" t="s">
        <v>97</v>
      </c>
      <c r="J230" s="370" t="s">
        <v>97</v>
      </c>
      <c r="K230" s="435" t="s">
        <v>97</v>
      </c>
      <c r="L230" s="370"/>
      <c r="M230" s="435" t="s">
        <v>97</v>
      </c>
      <c r="N230" s="370"/>
      <c r="O230" s="48">
        <v>3</v>
      </c>
      <c r="P230" s="48"/>
      <c r="Q230" s="48"/>
      <c r="R230" s="48"/>
      <c r="S230" s="48">
        <v>3</v>
      </c>
      <c r="T230" s="48">
        <v>1</v>
      </c>
      <c r="U230" s="48">
        <v>4</v>
      </c>
      <c r="V230" s="47" t="s">
        <v>1068</v>
      </c>
      <c r="W230" s="48"/>
      <c r="X230" s="47"/>
    </row>
    <row r="231" spans="1:24" x14ac:dyDescent="0.35">
      <c r="A231" s="47" t="s">
        <v>1410</v>
      </c>
      <c r="B231" s="47" t="s">
        <v>1411</v>
      </c>
      <c r="C231" s="47" t="s">
        <v>157</v>
      </c>
      <c r="D231" s="47" t="s">
        <v>56</v>
      </c>
      <c r="E231" s="47" t="s">
        <v>131</v>
      </c>
      <c r="F231" s="47" t="s">
        <v>58</v>
      </c>
      <c r="G231" s="435" t="s">
        <v>97</v>
      </c>
      <c r="H231" s="370"/>
      <c r="I231" s="435"/>
      <c r="J231" s="370"/>
      <c r="K231" s="435" t="s">
        <v>97</v>
      </c>
      <c r="L231" s="370"/>
      <c r="M231" s="435"/>
      <c r="N231" s="370"/>
      <c r="O231" s="48">
        <v>2</v>
      </c>
      <c r="P231" s="48"/>
      <c r="Q231" s="48"/>
      <c r="R231" s="48"/>
      <c r="S231" s="48">
        <v>2</v>
      </c>
      <c r="T231" s="48"/>
      <c r="U231" s="48">
        <v>2</v>
      </c>
      <c r="V231" s="47" t="s">
        <v>1068</v>
      </c>
      <c r="W231" s="48"/>
      <c r="X231" s="47"/>
    </row>
    <row r="232" spans="1:24" x14ac:dyDescent="0.35">
      <c r="A232" s="47" t="s">
        <v>1413</v>
      </c>
      <c r="B232" s="47" t="s">
        <v>1414</v>
      </c>
      <c r="C232" s="47" t="s">
        <v>157</v>
      </c>
      <c r="D232" s="47" t="s">
        <v>56</v>
      </c>
      <c r="E232" s="47" t="s">
        <v>131</v>
      </c>
      <c r="F232" s="47" t="s">
        <v>58</v>
      </c>
      <c r="G232" s="435"/>
      <c r="H232" s="370"/>
      <c r="I232" s="435" t="s">
        <v>97</v>
      </c>
      <c r="J232" s="370"/>
      <c r="K232" s="435" t="s">
        <v>97</v>
      </c>
      <c r="L232" s="370"/>
      <c r="M232" s="435"/>
      <c r="N232" s="370"/>
      <c r="O232" s="48">
        <v>2</v>
      </c>
      <c r="P232" s="48"/>
      <c r="Q232" s="48"/>
      <c r="R232" s="48"/>
      <c r="S232" s="48">
        <v>2</v>
      </c>
      <c r="T232" s="48"/>
      <c r="U232" s="48">
        <v>2</v>
      </c>
      <c r="V232" s="47" t="s">
        <v>1068</v>
      </c>
      <c r="W232" s="48"/>
      <c r="X232" s="47"/>
    </row>
    <row r="233" spans="1:24" x14ac:dyDescent="0.35">
      <c r="A233" s="47" t="s">
        <v>1416</v>
      </c>
      <c r="B233" s="47" t="s">
        <v>1417</v>
      </c>
      <c r="C233" s="47" t="s">
        <v>157</v>
      </c>
      <c r="D233" s="47" t="s">
        <v>56</v>
      </c>
      <c r="E233" s="47" t="s">
        <v>131</v>
      </c>
      <c r="F233" s="47" t="s">
        <v>58</v>
      </c>
      <c r="G233" s="435" t="s">
        <v>97</v>
      </c>
      <c r="H233" s="370"/>
      <c r="I233" s="435" t="s">
        <v>97</v>
      </c>
      <c r="J233" s="370"/>
      <c r="K233" s="435" t="s">
        <v>97</v>
      </c>
      <c r="L233" s="370"/>
      <c r="M233" s="435"/>
      <c r="N233" s="370"/>
      <c r="O233" s="48">
        <v>3</v>
      </c>
      <c r="P233" s="48"/>
      <c r="Q233" s="48"/>
      <c r="R233" s="48"/>
      <c r="S233" s="48">
        <v>3</v>
      </c>
      <c r="T233" s="48"/>
      <c r="U233" s="48">
        <v>3</v>
      </c>
      <c r="V233" s="47" t="s">
        <v>319</v>
      </c>
      <c r="W233" s="48"/>
      <c r="X233" s="47"/>
    </row>
    <row r="234" spans="1:24" x14ac:dyDescent="0.35">
      <c r="A234" s="47" t="s">
        <v>1419</v>
      </c>
      <c r="B234" s="47" t="s">
        <v>1420</v>
      </c>
      <c r="C234" s="47" t="s">
        <v>157</v>
      </c>
      <c r="D234" s="47" t="s">
        <v>56</v>
      </c>
      <c r="E234" s="47" t="s">
        <v>131</v>
      </c>
      <c r="F234" s="47" t="s">
        <v>58</v>
      </c>
      <c r="G234" s="435"/>
      <c r="H234" s="370"/>
      <c r="I234" s="435" t="s">
        <v>97</v>
      </c>
      <c r="J234" s="370"/>
      <c r="K234" s="435"/>
      <c r="L234" s="370"/>
      <c r="M234" s="435"/>
      <c r="N234" s="370"/>
      <c r="O234" s="48">
        <v>1</v>
      </c>
      <c r="P234" s="48"/>
      <c r="Q234" s="48"/>
      <c r="R234" s="48"/>
      <c r="S234" s="48">
        <v>1</v>
      </c>
      <c r="T234" s="48"/>
      <c r="U234" s="48">
        <v>1</v>
      </c>
      <c r="V234" s="47" t="s">
        <v>319</v>
      </c>
      <c r="W234" s="48"/>
      <c r="X234" s="47"/>
    </row>
    <row r="235" spans="1:24" x14ac:dyDescent="0.35">
      <c r="A235" s="47" t="s">
        <v>1422</v>
      </c>
      <c r="B235" s="47" t="s">
        <v>1423</v>
      </c>
      <c r="C235" s="47" t="s">
        <v>157</v>
      </c>
      <c r="D235" s="47" t="s">
        <v>56</v>
      </c>
      <c r="E235" s="47" t="s">
        <v>131</v>
      </c>
      <c r="F235" s="47" t="s">
        <v>58</v>
      </c>
      <c r="G235" s="435" t="s">
        <v>97</v>
      </c>
      <c r="H235" s="370"/>
      <c r="I235" s="435" t="s">
        <v>97</v>
      </c>
      <c r="J235" s="370" t="s">
        <v>97</v>
      </c>
      <c r="K235" s="435" t="s">
        <v>97</v>
      </c>
      <c r="L235" s="370"/>
      <c r="M235" s="435" t="s">
        <v>97</v>
      </c>
      <c r="N235" s="370"/>
      <c r="O235" s="48">
        <v>4</v>
      </c>
      <c r="P235" s="48"/>
      <c r="Q235" s="48"/>
      <c r="R235" s="48"/>
      <c r="S235" s="48">
        <v>4</v>
      </c>
      <c r="T235" s="48">
        <v>1</v>
      </c>
      <c r="U235" s="48">
        <v>5</v>
      </c>
      <c r="V235" s="47" t="s">
        <v>319</v>
      </c>
      <c r="W235" s="48"/>
      <c r="X235" s="47"/>
    </row>
    <row r="236" spans="1:24" x14ac:dyDescent="0.35">
      <c r="A236" s="47" t="s">
        <v>1425</v>
      </c>
      <c r="B236" s="47" t="s">
        <v>1426</v>
      </c>
      <c r="C236" s="47" t="s">
        <v>157</v>
      </c>
      <c r="D236" s="47" t="s">
        <v>56</v>
      </c>
      <c r="E236" s="47" t="s">
        <v>131</v>
      </c>
      <c r="F236" s="47" t="s">
        <v>58</v>
      </c>
      <c r="G236" s="435"/>
      <c r="H236" s="370"/>
      <c r="I236" s="435" t="s">
        <v>97</v>
      </c>
      <c r="J236" s="370"/>
      <c r="K236" s="435"/>
      <c r="L236" s="370"/>
      <c r="M236" s="435" t="s">
        <v>97</v>
      </c>
      <c r="N236" s="370"/>
      <c r="O236" s="48">
        <v>2</v>
      </c>
      <c r="P236" s="48"/>
      <c r="Q236" s="48"/>
      <c r="R236" s="48"/>
      <c r="S236" s="48">
        <v>2</v>
      </c>
      <c r="T236" s="48"/>
      <c r="U236" s="48">
        <v>2</v>
      </c>
      <c r="V236" s="47" t="s">
        <v>319</v>
      </c>
      <c r="W236" s="48"/>
      <c r="X236" s="47"/>
    </row>
    <row r="237" spans="1:24" x14ac:dyDescent="0.35">
      <c r="A237" s="47" t="s">
        <v>1428</v>
      </c>
      <c r="B237" s="47" t="s">
        <v>1429</v>
      </c>
      <c r="C237" s="47" t="s">
        <v>157</v>
      </c>
      <c r="D237" s="47" t="s">
        <v>56</v>
      </c>
      <c r="E237" s="47" t="s">
        <v>131</v>
      </c>
      <c r="F237" s="47" t="s">
        <v>58</v>
      </c>
      <c r="G237" s="435" t="s">
        <v>97</v>
      </c>
      <c r="H237" s="370"/>
      <c r="I237" s="435" t="s">
        <v>97</v>
      </c>
      <c r="J237" s="370"/>
      <c r="K237" s="435" t="s">
        <v>97</v>
      </c>
      <c r="L237" s="370"/>
      <c r="M237" s="435" t="s">
        <v>97</v>
      </c>
      <c r="N237" s="370" t="s">
        <v>97</v>
      </c>
      <c r="O237" s="48">
        <v>4</v>
      </c>
      <c r="P237" s="48"/>
      <c r="Q237" s="48"/>
      <c r="R237" s="48"/>
      <c r="S237" s="48">
        <v>4</v>
      </c>
      <c r="T237" s="48">
        <v>1</v>
      </c>
      <c r="U237" s="48">
        <v>5</v>
      </c>
      <c r="V237" s="47" t="s">
        <v>870</v>
      </c>
      <c r="W237" s="48"/>
      <c r="X237" s="47"/>
    </row>
    <row r="238" spans="1:24" x14ac:dyDescent="0.35">
      <c r="A238" s="47" t="s">
        <v>1434</v>
      </c>
      <c r="B238" s="47" t="s">
        <v>1435</v>
      </c>
      <c r="C238" s="47" t="s">
        <v>157</v>
      </c>
      <c r="D238" s="47" t="s">
        <v>56</v>
      </c>
      <c r="E238" s="47" t="s">
        <v>131</v>
      </c>
      <c r="F238" s="47" t="s">
        <v>58</v>
      </c>
      <c r="G238" s="435" t="s">
        <v>97</v>
      </c>
      <c r="H238" s="370"/>
      <c r="I238" s="435"/>
      <c r="J238" s="370" t="s">
        <v>97</v>
      </c>
      <c r="K238" s="435" t="s">
        <v>97</v>
      </c>
      <c r="L238" s="370"/>
      <c r="M238" s="435" t="s">
        <v>97</v>
      </c>
      <c r="N238" s="370" t="s">
        <v>97</v>
      </c>
      <c r="O238" s="48">
        <v>3</v>
      </c>
      <c r="P238" s="48"/>
      <c r="Q238" s="48"/>
      <c r="R238" s="48"/>
      <c r="S238" s="48">
        <v>3</v>
      </c>
      <c r="T238" s="48">
        <v>2</v>
      </c>
      <c r="U238" s="48">
        <v>5</v>
      </c>
      <c r="V238" s="47" t="s">
        <v>870</v>
      </c>
      <c r="W238" s="48"/>
      <c r="X238" s="47"/>
    </row>
    <row r="239" spans="1:24" x14ac:dyDescent="0.35">
      <c r="A239" s="47" t="s">
        <v>1440</v>
      </c>
      <c r="B239" s="47" t="s">
        <v>1441</v>
      </c>
      <c r="C239" s="47" t="s">
        <v>157</v>
      </c>
      <c r="D239" s="47" t="s">
        <v>56</v>
      </c>
      <c r="E239" s="47" t="s">
        <v>131</v>
      </c>
      <c r="F239" s="47" t="s">
        <v>58</v>
      </c>
      <c r="G239" s="435"/>
      <c r="H239" s="370"/>
      <c r="I239" s="435" t="s">
        <v>97</v>
      </c>
      <c r="J239" s="370"/>
      <c r="K239" s="435" t="s">
        <v>97</v>
      </c>
      <c r="L239" s="370"/>
      <c r="M239" s="435" t="s">
        <v>97</v>
      </c>
      <c r="N239" s="370"/>
      <c r="O239" s="48">
        <v>3</v>
      </c>
      <c r="P239" s="48"/>
      <c r="Q239" s="48"/>
      <c r="R239" s="48"/>
      <c r="S239" s="48">
        <v>3</v>
      </c>
      <c r="T239" s="48"/>
      <c r="U239" s="48">
        <v>3</v>
      </c>
      <c r="V239" s="47" t="s">
        <v>870</v>
      </c>
      <c r="W239" s="48"/>
      <c r="X239" s="47"/>
    </row>
    <row r="240" spans="1:24" x14ac:dyDescent="0.35">
      <c r="A240" s="47" t="s">
        <v>1443</v>
      </c>
      <c r="B240" s="47" t="s">
        <v>1444</v>
      </c>
      <c r="C240" s="47" t="s">
        <v>157</v>
      </c>
      <c r="D240" s="47" t="s">
        <v>56</v>
      </c>
      <c r="E240" s="47" t="s">
        <v>131</v>
      </c>
      <c r="F240" s="47" t="s">
        <v>58</v>
      </c>
      <c r="G240" s="435" t="s">
        <v>97</v>
      </c>
      <c r="H240" s="370" t="s">
        <v>97</v>
      </c>
      <c r="I240" s="435" t="s">
        <v>97</v>
      </c>
      <c r="J240" s="370"/>
      <c r="K240" s="435" t="s">
        <v>97</v>
      </c>
      <c r="L240" s="370"/>
      <c r="M240" s="435"/>
      <c r="N240" s="370"/>
      <c r="O240" s="48">
        <v>3</v>
      </c>
      <c r="P240" s="48"/>
      <c r="Q240" s="48"/>
      <c r="R240" s="48"/>
      <c r="S240" s="48">
        <v>3</v>
      </c>
      <c r="T240" s="48">
        <v>1</v>
      </c>
      <c r="U240" s="48">
        <v>4</v>
      </c>
      <c r="V240" s="47" t="s">
        <v>870</v>
      </c>
      <c r="W240" s="48"/>
      <c r="X240" s="47"/>
    </row>
    <row r="241" spans="1:24" x14ac:dyDescent="0.35">
      <c r="A241" s="47" t="s">
        <v>1446</v>
      </c>
      <c r="B241" s="47" t="s">
        <v>1447</v>
      </c>
      <c r="C241" s="47" t="s">
        <v>157</v>
      </c>
      <c r="D241" s="47" t="s">
        <v>56</v>
      </c>
      <c r="E241" s="47" t="s">
        <v>131</v>
      </c>
      <c r="F241" s="47" t="s">
        <v>58</v>
      </c>
      <c r="G241" s="435"/>
      <c r="H241" s="370" t="s">
        <v>97</v>
      </c>
      <c r="I241" s="435" t="s">
        <v>97</v>
      </c>
      <c r="J241" s="370" t="s">
        <v>97</v>
      </c>
      <c r="K241" s="435" t="s">
        <v>97</v>
      </c>
      <c r="L241" s="370" t="s">
        <v>97</v>
      </c>
      <c r="M241" s="435" t="s">
        <v>97</v>
      </c>
      <c r="N241" s="370"/>
      <c r="O241" s="48">
        <v>3</v>
      </c>
      <c r="P241" s="48"/>
      <c r="Q241" s="48"/>
      <c r="R241" s="48"/>
      <c r="S241" s="48">
        <v>3</v>
      </c>
      <c r="T241" s="48">
        <v>3</v>
      </c>
      <c r="U241" s="48">
        <v>6</v>
      </c>
      <c r="V241" s="47" t="s">
        <v>870</v>
      </c>
      <c r="W241" s="48"/>
      <c r="X241" s="47"/>
    </row>
    <row r="242" spans="1:24" x14ac:dyDescent="0.35">
      <c r="A242" s="47" t="s">
        <v>1449</v>
      </c>
      <c r="B242" s="47" t="s">
        <v>1450</v>
      </c>
      <c r="C242" s="47" t="s">
        <v>157</v>
      </c>
      <c r="D242" s="47" t="s">
        <v>56</v>
      </c>
      <c r="E242" s="47" t="s">
        <v>131</v>
      </c>
      <c r="F242" s="47" t="s">
        <v>58</v>
      </c>
      <c r="G242" s="435"/>
      <c r="H242" s="370"/>
      <c r="I242" s="435" t="s">
        <v>97</v>
      </c>
      <c r="J242" s="370" t="s">
        <v>97</v>
      </c>
      <c r="K242" s="435" t="s">
        <v>97</v>
      </c>
      <c r="L242" s="370"/>
      <c r="M242" s="435"/>
      <c r="N242" s="370"/>
      <c r="O242" s="48">
        <v>2</v>
      </c>
      <c r="P242" s="48"/>
      <c r="Q242" s="48"/>
      <c r="R242" s="48"/>
      <c r="S242" s="48">
        <v>2</v>
      </c>
      <c r="T242" s="48">
        <v>1</v>
      </c>
      <c r="U242" s="48">
        <v>3</v>
      </c>
      <c r="V242" s="47" t="s">
        <v>870</v>
      </c>
      <c r="W242" s="48"/>
      <c r="X242" s="47"/>
    </row>
    <row r="243" spans="1:24" x14ac:dyDescent="0.35">
      <c r="A243" s="47" t="s">
        <v>1452</v>
      </c>
      <c r="B243" s="47" t="s">
        <v>1453</v>
      </c>
      <c r="C243" s="47" t="s">
        <v>157</v>
      </c>
      <c r="D243" s="47" t="s">
        <v>56</v>
      </c>
      <c r="E243" s="47" t="s">
        <v>131</v>
      </c>
      <c r="F243" s="47" t="s">
        <v>58</v>
      </c>
      <c r="G243" s="435" t="s">
        <v>97</v>
      </c>
      <c r="H243" s="370"/>
      <c r="I243" s="435" t="s">
        <v>97</v>
      </c>
      <c r="J243" s="370" t="s">
        <v>97</v>
      </c>
      <c r="K243" s="435" t="s">
        <v>97</v>
      </c>
      <c r="L243" s="370"/>
      <c r="M243" s="435" t="s">
        <v>97</v>
      </c>
      <c r="N243" s="370"/>
      <c r="O243" s="48">
        <v>4</v>
      </c>
      <c r="P243" s="48"/>
      <c r="Q243" s="48"/>
      <c r="R243" s="48"/>
      <c r="S243" s="48">
        <v>4</v>
      </c>
      <c r="T243" s="48">
        <v>1</v>
      </c>
      <c r="U243" s="48">
        <v>5</v>
      </c>
      <c r="V243" s="47" t="s">
        <v>870</v>
      </c>
      <c r="W243" s="48"/>
      <c r="X243" s="47"/>
    </row>
    <row r="244" spans="1:24" x14ac:dyDescent="0.35">
      <c r="A244" s="47" t="s">
        <v>1455</v>
      </c>
      <c r="B244" s="47" t="s">
        <v>1456</v>
      </c>
      <c r="C244" s="47" t="s">
        <v>157</v>
      </c>
      <c r="D244" s="47" t="s">
        <v>56</v>
      </c>
      <c r="E244" s="47" t="s">
        <v>131</v>
      </c>
      <c r="F244" s="47" t="s">
        <v>58</v>
      </c>
      <c r="G244" s="435" t="s">
        <v>97</v>
      </c>
      <c r="H244" s="370"/>
      <c r="I244" s="435" t="s">
        <v>97</v>
      </c>
      <c r="J244" s="370"/>
      <c r="K244" s="435"/>
      <c r="L244" s="370"/>
      <c r="M244" s="435"/>
      <c r="N244" s="370"/>
      <c r="O244" s="48">
        <v>2</v>
      </c>
      <c r="P244" s="48"/>
      <c r="Q244" s="48"/>
      <c r="R244" s="48"/>
      <c r="S244" s="48">
        <v>2</v>
      </c>
      <c r="T244" s="48"/>
      <c r="U244" s="48">
        <v>2</v>
      </c>
      <c r="V244" s="47" t="s">
        <v>870</v>
      </c>
      <c r="W244" s="48"/>
      <c r="X244" s="47"/>
    </row>
    <row r="245" spans="1:24" x14ac:dyDescent="0.35">
      <c r="A245" s="47" t="s">
        <v>1458</v>
      </c>
      <c r="B245" s="47" t="s">
        <v>1459</v>
      </c>
      <c r="C245" s="47" t="s">
        <v>157</v>
      </c>
      <c r="D245" s="47" t="s">
        <v>56</v>
      </c>
      <c r="E245" s="47" t="s">
        <v>131</v>
      </c>
      <c r="F245" s="47" t="s">
        <v>58</v>
      </c>
      <c r="G245" s="435" t="s">
        <v>97</v>
      </c>
      <c r="H245" s="370"/>
      <c r="I245" s="435" t="s">
        <v>97</v>
      </c>
      <c r="J245" s="370"/>
      <c r="K245" s="435"/>
      <c r="L245" s="370"/>
      <c r="M245" s="435"/>
      <c r="N245" s="370"/>
      <c r="O245" s="48">
        <v>2</v>
      </c>
      <c r="P245" s="48"/>
      <c r="Q245" s="48"/>
      <c r="R245" s="48"/>
      <c r="S245" s="48">
        <v>2</v>
      </c>
      <c r="T245" s="48"/>
      <c r="U245" s="48">
        <v>2</v>
      </c>
      <c r="V245" s="47" t="s">
        <v>319</v>
      </c>
      <c r="W245" s="48"/>
      <c r="X245" s="47"/>
    </row>
    <row r="246" spans="1:24" x14ac:dyDescent="0.35">
      <c r="A246" s="47" t="s">
        <v>1461</v>
      </c>
      <c r="B246" s="47" t="s">
        <v>1462</v>
      </c>
      <c r="C246" s="47" t="s">
        <v>157</v>
      </c>
      <c r="D246" s="47" t="s">
        <v>56</v>
      </c>
      <c r="E246" s="47" t="s">
        <v>131</v>
      </c>
      <c r="F246" s="47" t="s">
        <v>58</v>
      </c>
      <c r="G246" s="435"/>
      <c r="H246" s="370"/>
      <c r="I246" s="435"/>
      <c r="J246" s="370"/>
      <c r="K246" s="435" t="s">
        <v>97</v>
      </c>
      <c r="L246" s="370"/>
      <c r="M246" s="435"/>
      <c r="N246" s="370"/>
      <c r="O246" s="48">
        <v>1</v>
      </c>
      <c r="P246" s="48"/>
      <c r="Q246" s="48"/>
      <c r="R246" s="48"/>
      <c r="S246" s="48">
        <v>1</v>
      </c>
      <c r="T246" s="48"/>
      <c r="U246" s="48">
        <v>1</v>
      </c>
      <c r="V246" s="47" t="s">
        <v>1068</v>
      </c>
      <c r="W246" s="48"/>
      <c r="X246" s="47"/>
    </row>
    <row r="247" spans="1:24" x14ac:dyDescent="0.35">
      <c r="A247" s="47" t="s">
        <v>1465</v>
      </c>
      <c r="B247" s="47" t="s">
        <v>1347</v>
      </c>
      <c r="C247" s="47" t="s">
        <v>157</v>
      </c>
      <c r="D247" s="47" t="s">
        <v>56</v>
      </c>
      <c r="E247" s="47" t="s">
        <v>131</v>
      </c>
      <c r="F247" s="47" t="s">
        <v>58</v>
      </c>
      <c r="G247" s="435"/>
      <c r="H247" s="370"/>
      <c r="I247" s="435"/>
      <c r="J247" s="370"/>
      <c r="K247" s="435" t="s">
        <v>97</v>
      </c>
      <c r="L247" s="370"/>
      <c r="M247" s="435" t="s">
        <v>97</v>
      </c>
      <c r="N247" s="370"/>
      <c r="O247" s="48">
        <v>2</v>
      </c>
      <c r="P247" s="48"/>
      <c r="Q247" s="48"/>
      <c r="R247" s="48"/>
      <c r="S247" s="48">
        <v>2</v>
      </c>
      <c r="T247" s="48"/>
      <c r="U247" s="48">
        <v>2</v>
      </c>
      <c r="V247" s="47" t="s">
        <v>870</v>
      </c>
      <c r="W247" s="48"/>
      <c r="X247" s="47"/>
    </row>
    <row r="248" spans="1:24" x14ac:dyDescent="0.35">
      <c r="A248" s="47" t="s">
        <v>1476</v>
      </c>
      <c r="B248" s="47" t="s">
        <v>1477</v>
      </c>
      <c r="C248" s="47" t="s">
        <v>157</v>
      </c>
      <c r="D248" s="47" t="s">
        <v>56</v>
      </c>
      <c r="E248" s="47" t="s">
        <v>131</v>
      </c>
      <c r="F248" s="47" t="s">
        <v>58</v>
      </c>
      <c r="G248" s="435" t="s">
        <v>97</v>
      </c>
      <c r="H248" s="370" t="s">
        <v>97</v>
      </c>
      <c r="I248" s="435" t="s">
        <v>97</v>
      </c>
      <c r="J248" s="370"/>
      <c r="K248" s="435" t="s">
        <v>97</v>
      </c>
      <c r="L248" s="370"/>
      <c r="M248" s="435" t="s">
        <v>97</v>
      </c>
      <c r="N248" s="370"/>
      <c r="O248" s="48">
        <v>4</v>
      </c>
      <c r="P248" s="48"/>
      <c r="Q248" s="48"/>
      <c r="R248" s="48"/>
      <c r="S248" s="48">
        <v>4</v>
      </c>
      <c r="T248" s="48">
        <v>1</v>
      </c>
      <c r="U248" s="48">
        <v>5</v>
      </c>
      <c r="V248" s="47" t="s">
        <v>1068</v>
      </c>
      <c r="W248" s="48"/>
      <c r="X248" s="47"/>
    </row>
    <row r="249" spans="1:24" x14ac:dyDescent="0.35">
      <c r="A249" s="47" t="s">
        <v>1481</v>
      </c>
      <c r="B249" s="47" t="s">
        <v>1482</v>
      </c>
      <c r="C249" s="47" t="s">
        <v>157</v>
      </c>
      <c r="D249" s="47" t="s">
        <v>56</v>
      </c>
      <c r="E249" s="47" t="s">
        <v>131</v>
      </c>
      <c r="F249" s="47" t="s">
        <v>58</v>
      </c>
      <c r="G249" s="435" t="s">
        <v>97</v>
      </c>
      <c r="H249" s="370"/>
      <c r="I249" s="435" t="s">
        <v>97</v>
      </c>
      <c r="J249" s="370"/>
      <c r="K249" s="435"/>
      <c r="L249" s="370"/>
      <c r="M249" s="435"/>
      <c r="N249" s="370"/>
      <c r="O249" s="48">
        <v>2</v>
      </c>
      <c r="P249" s="48"/>
      <c r="Q249" s="48"/>
      <c r="R249" s="48"/>
      <c r="S249" s="48">
        <v>2</v>
      </c>
      <c r="T249" s="48"/>
      <c r="U249" s="48">
        <v>2</v>
      </c>
      <c r="V249" s="47" t="s">
        <v>870</v>
      </c>
      <c r="W249" s="48"/>
      <c r="X249" s="47"/>
    </row>
    <row r="250" spans="1:24" x14ac:dyDescent="0.35">
      <c r="A250" s="47" t="s">
        <v>1484</v>
      </c>
      <c r="B250" s="47" t="s">
        <v>1485</v>
      </c>
      <c r="C250" s="47" t="s">
        <v>157</v>
      </c>
      <c r="D250" s="47" t="s">
        <v>56</v>
      </c>
      <c r="E250" s="47" t="s">
        <v>131</v>
      </c>
      <c r="F250" s="47" t="s">
        <v>58</v>
      </c>
      <c r="G250" s="435" t="s">
        <v>97</v>
      </c>
      <c r="H250" s="370"/>
      <c r="I250" s="435" t="s">
        <v>97</v>
      </c>
      <c r="J250" s="370"/>
      <c r="K250" s="435" t="s">
        <v>97</v>
      </c>
      <c r="L250" s="370"/>
      <c r="M250" s="435" t="s">
        <v>97</v>
      </c>
      <c r="N250" s="370" t="s">
        <v>97</v>
      </c>
      <c r="O250" s="48">
        <v>4</v>
      </c>
      <c r="P250" s="48"/>
      <c r="Q250" s="48"/>
      <c r="R250" s="48"/>
      <c r="S250" s="48">
        <v>4</v>
      </c>
      <c r="T250" s="48">
        <v>1</v>
      </c>
      <c r="U250" s="48">
        <v>5</v>
      </c>
      <c r="V250" s="47" t="s">
        <v>870</v>
      </c>
      <c r="W250" s="48"/>
      <c r="X250" s="47"/>
    </row>
    <row r="251" spans="1:24" x14ac:dyDescent="0.35">
      <c r="A251" s="47" t="s">
        <v>1487</v>
      </c>
      <c r="B251" s="47" t="s">
        <v>1488</v>
      </c>
      <c r="C251" s="47" t="s">
        <v>157</v>
      </c>
      <c r="D251" s="47" t="s">
        <v>56</v>
      </c>
      <c r="E251" s="47" t="s">
        <v>131</v>
      </c>
      <c r="F251" s="47" t="s">
        <v>58</v>
      </c>
      <c r="G251" s="435" t="s">
        <v>97</v>
      </c>
      <c r="H251" s="370"/>
      <c r="I251" s="435" t="s">
        <v>97</v>
      </c>
      <c r="J251" s="370" t="s">
        <v>97</v>
      </c>
      <c r="K251" s="435"/>
      <c r="L251" s="370"/>
      <c r="M251" s="435" t="s">
        <v>97</v>
      </c>
      <c r="N251" s="370"/>
      <c r="O251" s="48">
        <v>3</v>
      </c>
      <c r="P251" s="48"/>
      <c r="Q251" s="48"/>
      <c r="R251" s="48"/>
      <c r="S251" s="48">
        <v>3</v>
      </c>
      <c r="T251" s="48">
        <v>1</v>
      </c>
      <c r="U251" s="48">
        <v>4</v>
      </c>
      <c r="V251" s="47" t="s">
        <v>870</v>
      </c>
      <c r="W251" s="48"/>
      <c r="X251" s="47"/>
    </row>
    <row r="252" spans="1:24" x14ac:dyDescent="0.35">
      <c r="A252" s="47" t="s">
        <v>1493</v>
      </c>
      <c r="B252" s="47" t="s">
        <v>1494</v>
      </c>
      <c r="C252" s="47" t="s">
        <v>157</v>
      </c>
      <c r="D252" s="47" t="s">
        <v>56</v>
      </c>
      <c r="E252" s="47" t="s">
        <v>131</v>
      </c>
      <c r="F252" s="47" t="s">
        <v>58</v>
      </c>
      <c r="G252" s="435" t="s">
        <v>97</v>
      </c>
      <c r="H252" s="370"/>
      <c r="I252" s="435" t="s">
        <v>97</v>
      </c>
      <c r="J252" s="370"/>
      <c r="K252" s="435"/>
      <c r="L252" s="370"/>
      <c r="M252" s="435"/>
      <c r="N252" s="370"/>
      <c r="O252" s="48">
        <v>2</v>
      </c>
      <c r="P252" s="48"/>
      <c r="Q252" s="48"/>
      <c r="R252" s="48"/>
      <c r="S252" s="48">
        <v>2</v>
      </c>
      <c r="T252" s="48"/>
      <c r="U252" s="48">
        <v>2</v>
      </c>
      <c r="V252" s="47" t="s">
        <v>1068</v>
      </c>
      <c r="W252" s="48"/>
      <c r="X252" s="47"/>
    </row>
    <row r="253" spans="1:24" x14ac:dyDescent="0.35">
      <c r="A253" s="47" t="s">
        <v>1496</v>
      </c>
      <c r="B253" s="47" t="s">
        <v>1497</v>
      </c>
      <c r="C253" s="47" t="s">
        <v>157</v>
      </c>
      <c r="D253" s="47" t="s">
        <v>56</v>
      </c>
      <c r="E253" s="47" t="s">
        <v>131</v>
      </c>
      <c r="F253" s="47" t="s">
        <v>58</v>
      </c>
      <c r="G253" s="435" t="s">
        <v>97</v>
      </c>
      <c r="H253" s="370"/>
      <c r="I253" s="435" t="s">
        <v>97</v>
      </c>
      <c r="J253" s="370"/>
      <c r="K253" s="435"/>
      <c r="L253" s="370"/>
      <c r="M253" s="435" t="s">
        <v>97</v>
      </c>
      <c r="N253" s="370" t="s">
        <v>97</v>
      </c>
      <c r="O253" s="48">
        <v>3</v>
      </c>
      <c r="P253" s="48"/>
      <c r="Q253" s="48"/>
      <c r="R253" s="48"/>
      <c r="S253" s="48">
        <v>3</v>
      </c>
      <c r="T253" s="48">
        <v>1</v>
      </c>
      <c r="U253" s="48">
        <v>4</v>
      </c>
      <c r="V253" s="47" t="s">
        <v>1068</v>
      </c>
      <c r="W253" s="48"/>
      <c r="X253" s="47"/>
    </row>
    <row r="254" spans="1:24" x14ac:dyDescent="0.35">
      <c r="A254" s="47" t="s">
        <v>1499</v>
      </c>
      <c r="B254" s="47" t="s">
        <v>1500</v>
      </c>
      <c r="C254" s="47" t="s">
        <v>157</v>
      </c>
      <c r="D254" s="47" t="s">
        <v>56</v>
      </c>
      <c r="E254" s="47" t="s">
        <v>131</v>
      </c>
      <c r="F254" s="47" t="s">
        <v>58</v>
      </c>
      <c r="G254" s="435" t="s">
        <v>97</v>
      </c>
      <c r="H254" s="370"/>
      <c r="I254" s="435" t="s">
        <v>97</v>
      </c>
      <c r="J254" s="370"/>
      <c r="K254" s="435"/>
      <c r="L254" s="370"/>
      <c r="M254" s="435"/>
      <c r="N254" s="370"/>
      <c r="O254" s="48">
        <v>2</v>
      </c>
      <c r="P254" s="48"/>
      <c r="Q254" s="48"/>
      <c r="R254" s="48"/>
      <c r="S254" s="48">
        <v>2</v>
      </c>
      <c r="T254" s="48"/>
      <c r="U254" s="48">
        <v>2</v>
      </c>
      <c r="V254" s="47" t="s">
        <v>1068</v>
      </c>
      <c r="W254" s="48"/>
      <c r="X254" s="47"/>
    </row>
    <row r="255" spans="1:24" x14ac:dyDescent="0.35">
      <c r="A255" s="47" t="s">
        <v>1502</v>
      </c>
      <c r="B255" s="47" t="s">
        <v>1503</v>
      </c>
      <c r="C255" s="47" t="s">
        <v>157</v>
      </c>
      <c r="D255" s="47" t="s">
        <v>56</v>
      </c>
      <c r="E255" s="47" t="s">
        <v>131</v>
      </c>
      <c r="F255" s="47" t="s">
        <v>58</v>
      </c>
      <c r="G255" s="435" t="s">
        <v>97</v>
      </c>
      <c r="H255" s="370" t="s">
        <v>97</v>
      </c>
      <c r="I255" s="435" t="s">
        <v>97</v>
      </c>
      <c r="J255" s="370"/>
      <c r="K255" s="435" t="s">
        <v>97</v>
      </c>
      <c r="L255" s="370"/>
      <c r="M255" s="435"/>
      <c r="N255" s="370"/>
      <c r="O255" s="48">
        <v>3</v>
      </c>
      <c r="P255" s="48"/>
      <c r="Q255" s="48"/>
      <c r="R255" s="48"/>
      <c r="S255" s="48">
        <v>3</v>
      </c>
      <c r="T255" s="48">
        <v>1</v>
      </c>
      <c r="U255" s="48">
        <v>4</v>
      </c>
      <c r="V255" s="47" t="s">
        <v>1068</v>
      </c>
      <c r="W255" s="48"/>
      <c r="X255" s="47"/>
    </row>
    <row r="256" spans="1:24" x14ac:dyDescent="0.35">
      <c r="A256" s="47" t="s">
        <v>1505</v>
      </c>
      <c r="B256" s="47" t="s">
        <v>1506</v>
      </c>
      <c r="C256" s="47" t="s">
        <v>157</v>
      </c>
      <c r="D256" s="47" t="s">
        <v>56</v>
      </c>
      <c r="E256" s="47" t="s">
        <v>131</v>
      </c>
      <c r="F256" s="47" t="s">
        <v>58</v>
      </c>
      <c r="G256" s="435"/>
      <c r="H256" s="370"/>
      <c r="I256" s="435" t="s">
        <v>97</v>
      </c>
      <c r="J256" s="370"/>
      <c r="K256" s="435" t="s">
        <v>97</v>
      </c>
      <c r="L256" s="370"/>
      <c r="M256" s="435" t="s">
        <v>97</v>
      </c>
      <c r="N256" s="370"/>
      <c r="O256" s="48">
        <v>3</v>
      </c>
      <c r="P256" s="48"/>
      <c r="Q256" s="48"/>
      <c r="R256" s="48"/>
      <c r="S256" s="48">
        <v>3</v>
      </c>
      <c r="T256" s="48"/>
      <c r="U256" s="48">
        <v>3</v>
      </c>
      <c r="V256" s="47" t="s">
        <v>1068</v>
      </c>
      <c r="W256" s="48"/>
      <c r="X256" s="47"/>
    </row>
    <row r="257" spans="1:24" x14ac:dyDescent="0.35">
      <c r="A257" s="47" t="s">
        <v>1508</v>
      </c>
      <c r="B257" s="47" t="s">
        <v>1509</v>
      </c>
      <c r="C257" s="47" t="s">
        <v>157</v>
      </c>
      <c r="D257" s="47" t="s">
        <v>56</v>
      </c>
      <c r="E257" s="47" t="s">
        <v>131</v>
      </c>
      <c r="F257" s="47" t="s">
        <v>58</v>
      </c>
      <c r="G257" s="435"/>
      <c r="H257" s="370"/>
      <c r="I257" s="435"/>
      <c r="J257" s="370"/>
      <c r="K257" s="435" t="s">
        <v>97</v>
      </c>
      <c r="L257" s="370"/>
      <c r="M257" s="435" t="s">
        <v>97</v>
      </c>
      <c r="N257" s="370"/>
      <c r="O257" s="48">
        <v>2</v>
      </c>
      <c r="P257" s="48"/>
      <c r="Q257" s="48"/>
      <c r="R257" s="48"/>
      <c r="S257" s="48">
        <v>2</v>
      </c>
      <c r="T257" s="48"/>
      <c r="U257" s="48">
        <v>2</v>
      </c>
      <c r="V257" s="47" t="s">
        <v>1068</v>
      </c>
      <c r="W257" s="48"/>
      <c r="X257" s="47"/>
    </row>
    <row r="258" spans="1:24" x14ac:dyDescent="0.35">
      <c r="A258" s="47" t="s">
        <v>1511</v>
      </c>
      <c r="B258" s="47" t="s">
        <v>1512</v>
      </c>
      <c r="C258" s="47" t="s">
        <v>157</v>
      </c>
      <c r="D258" s="47" t="s">
        <v>56</v>
      </c>
      <c r="E258" s="47" t="s">
        <v>131</v>
      </c>
      <c r="F258" s="47" t="s">
        <v>58</v>
      </c>
      <c r="G258" s="435"/>
      <c r="H258" s="370"/>
      <c r="I258" s="435" t="s">
        <v>97</v>
      </c>
      <c r="J258" s="370"/>
      <c r="K258" s="435"/>
      <c r="L258" s="370"/>
      <c r="M258" s="435" t="s">
        <v>97</v>
      </c>
      <c r="N258" s="370"/>
      <c r="O258" s="48">
        <v>2</v>
      </c>
      <c r="P258" s="48"/>
      <c r="Q258" s="48"/>
      <c r="R258" s="48"/>
      <c r="S258" s="48">
        <v>2</v>
      </c>
      <c r="T258" s="48"/>
      <c r="U258" s="48">
        <v>2</v>
      </c>
      <c r="V258" s="47" t="s">
        <v>1068</v>
      </c>
      <c r="W258" s="48"/>
      <c r="X258" s="47"/>
    </row>
    <row r="259" spans="1:24" x14ac:dyDescent="0.35">
      <c r="A259" s="47" t="s">
        <v>1514</v>
      </c>
      <c r="B259" s="47" t="s">
        <v>1515</v>
      </c>
      <c r="C259" s="47" t="s">
        <v>157</v>
      </c>
      <c r="D259" s="47" t="s">
        <v>56</v>
      </c>
      <c r="E259" s="47" t="s">
        <v>131</v>
      </c>
      <c r="F259" s="47" t="s">
        <v>58</v>
      </c>
      <c r="G259" s="435" t="s">
        <v>97</v>
      </c>
      <c r="H259" s="370"/>
      <c r="I259" s="435" t="s">
        <v>97</v>
      </c>
      <c r="J259" s="370"/>
      <c r="K259" s="435" t="s">
        <v>97</v>
      </c>
      <c r="L259" s="370"/>
      <c r="M259" s="435" t="s">
        <v>97</v>
      </c>
      <c r="N259" s="370"/>
      <c r="O259" s="48">
        <v>4</v>
      </c>
      <c r="P259" s="48"/>
      <c r="Q259" s="48"/>
      <c r="R259" s="48"/>
      <c r="S259" s="48">
        <v>4</v>
      </c>
      <c r="T259" s="48"/>
      <c r="U259" s="48">
        <v>4</v>
      </c>
      <c r="V259" s="47" t="s">
        <v>1068</v>
      </c>
      <c r="W259" s="48"/>
      <c r="X259" s="47"/>
    </row>
    <row r="260" spans="1:24" x14ac:dyDescent="0.35">
      <c r="A260" s="47" t="s">
        <v>1535</v>
      </c>
      <c r="B260" s="47" t="s">
        <v>1536</v>
      </c>
      <c r="C260" s="47" t="s">
        <v>157</v>
      </c>
      <c r="D260" s="47" t="s">
        <v>56</v>
      </c>
      <c r="E260" s="47" t="s">
        <v>131</v>
      </c>
      <c r="F260" s="47" t="s">
        <v>58</v>
      </c>
      <c r="G260" s="435" t="s">
        <v>97</v>
      </c>
      <c r="H260" s="370"/>
      <c r="I260" s="435"/>
      <c r="J260" s="370"/>
      <c r="K260" s="435"/>
      <c r="L260" s="370"/>
      <c r="M260" s="435" t="s">
        <v>97</v>
      </c>
      <c r="N260" s="370"/>
      <c r="O260" s="48">
        <v>2</v>
      </c>
      <c r="P260" s="48"/>
      <c r="Q260" s="48"/>
      <c r="R260" s="48"/>
      <c r="S260" s="48">
        <v>2</v>
      </c>
      <c r="T260" s="48"/>
      <c r="U260" s="48">
        <v>2</v>
      </c>
      <c r="V260" s="47" t="s">
        <v>319</v>
      </c>
      <c r="W260" s="48"/>
      <c r="X260" s="47"/>
    </row>
    <row r="261" spans="1:24" x14ac:dyDescent="0.35">
      <c r="A261" s="47" t="s">
        <v>1538</v>
      </c>
      <c r="B261" s="47" t="s">
        <v>1539</v>
      </c>
      <c r="C261" s="47" t="s">
        <v>157</v>
      </c>
      <c r="D261" s="47" t="s">
        <v>56</v>
      </c>
      <c r="E261" s="47" t="s">
        <v>131</v>
      </c>
      <c r="F261" s="47" t="s">
        <v>58</v>
      </c>
      <c r="G261" s="435" t="s">
        <v>97</v>
      </c>
      <c r="H261" s="370"/>
      <c r="I261" s="435" t="s">
        <v>97</v>
      </c>
      <c r="J261" s="370"/>
      <c r="K261" s="435"/>
      <c r="L261" s="370"/>
      <c r="M261" s="435"/>
      <c r="N261" s="370"/>
      <c r="O261" s="48">
        <v>2</v>
      </c>
      <c r="P261" s="48"/>
      <c r="Q261" s="48"/>
      <c r="R261" s="48"/>
      <c r="S261" s="48">
        <v>2</v>
      </c>
      <c r="T261" s="48"/>
      <c r="U261" s="48">
        <v>2</v>
      </c>
      <c r="V261" s="47" t="s">
        <v>319</v>
      </c>
      <c r="W261" s="48"/>
      <c r="X261" s="47"/>
    </row>
    <row r="262" spans="1:24" x14ac:dyDescent="0.35">
      <c r="A262" s="47" t="s">
        <v>1541</v>
      </c>
      <c r="B262" s="47" t="s">
        <v>1542</v>
      </c>
      <c r="C262" s="47" t="s">
        <v>157</v>
      </c>
      <c r="D262" s="47" t="s">
        <v>56</v>
      </c>
      <c r="E262" s="47" t="s">
        <v>131</v>
      </c>
      <c r="F262" s="47" t="s">
        <v>58</v>
      </c>
      <c r="G262" s="435" t="s">
        <v>97</v>
      </c>
      <c r="H262" s="370" t="s">
        <v>97</v>
      </c>
      <c r="I262" s="435" t="s">
        <v>97</v>
      </c>
      <c r="J262" s="370"/>
      <c r="K262" s="435" t="s">
        <v>97</v>
      </c>
      <c r="L262" s="370"/>
      <c r="M262" s="435" t="s">
        <v>97</v>
      </c>
      <c r="N262" s="370"/>
      <c r="O262" s="48">
        <v>4</v>
      </c>
      <c r="P262" s="48"/>
      <c r="Q262" s="48"/>
      <c r="R262" s="48"/>
      <c r="S262" s="48">
        <v>4</v>
      </c>
      <c r="T262" s="48">
        <v>1</v>
      </c>
      <c r="U262" s="48">
        <v>5</v>
      </c>
      <c r="V262" s="47" t="s">
        <v>319</v>
      </c>
      <c r="W262" s="48"/>
      <c r="X262" s="47"/>
    </row>
    <row r="263" spans="1:24" x14ac:dyDescent="0.35">
      <c r="A263" s="47" t="s">
        <v>1544</v>
      </c>
      <c r="B263" s="47" t="s">
        <v>1545</v>
      </c>
      <c r="C263" s="47" t="s">
        <v>157</v>
      </c>
      <c r="D263" s="47" t="s">
        <v>56</v>
      </c>
      <c r="E263" s="47" t="s">
        <v>131</v>
      </c>
      <c r="F263" s="47" t="s">
        <v>58</v>
      </c>
      <c r="G263" s="435" t="s">
        <v>97</v>
      </c>
      <c r="H263" s="370"/>
      <c r="I263" s="435"/>
      <c r="J263" s="370"/>
      <c r="K263" s="435"/>
      <c r="L263" s="370"/>
      <c r="M263" s="435" t="s">
        <v>97</v>
      </c>
      <c r="N263" s="370"/>
      <c r="O263" s="48">
        <v>2</v>
      </c>
      <c r="P263" s="48"/>
      <c r="Q263" s="48"/>
      <c r="R263" s="48"/>
      <c r="S263" s="48">
        <v>2</v>
      </c>
      <c r="T263" s="48"/>
      <c r="U263" s="48">
        <v>2</v>
      </c>
      <c r="V263" s="47" t="s">
        <v>1067</v>
      </c>
      <c r="W263" s="48"/>
      <c r="X263" s="47"/>
    </row>
    <row r="264" spans="1:24" x14ac:dyDescent="0.35">
      <c r="A264" s="47" t="s">
        <v>1547</v>
      </c>
      <c r="B264" s="47" t="s">
        <v>1548</v>
      </c>
      <c r="C264" s="47" t="s">
        <v>157</v>
      </c>
      <c r="D264" s="47" t="s">
        <v>56</v>
      </c>
      <c r="E264" s="47" t="s">
        <v>131</v>
      </c>
      <c r="F264" s="47" t="s">
        <v>58</v>
      </c>
      <c r="G264" s="435"/>
      <c r="H264" s="370"/>
      <c r="I264" s="435"/>
      <c r="J264" s="370"/>
      <c r="K264" s="435" t="s">
        <v>97</v>
      </c>
      <c r="L264" s="370"/>
      <c r="M264" s="435" t="s">
        <v>97</v>
      </c>
      <c r="N264" s="370"/>
      <c r="O264" s="48">
        <v>2</v>
      </c>
      <c r="P264" s="48"/>
      <c r="Q264" s="48"/>
      <c r="R264" s="48"/>
      <c r="S264" s="48">
        <v>2</v>
      </c>
      <c r="T264" s="48"/>
      <c r="U264" s="48">
        <v>2</v>
      </c>
      <c r="V264" s="47" t="s">
        <v>870</v>
      </c>
      <c r="W264" s="48"/>
      <c r="X264" s="47"/>
    </row>
    <row r="265" spans="1:24" x14ac:dyDescent="0.35">
      <c r="A265" s="47" t="s">
        <v>1550</v>
      </c>
      <c r="B265" s="47" t="s">
        <v>1551</v>
      </c>
      <c r="C265" s="47" t="s">
        <v>157</v>
      </c>
      <c r="D265" s="47" t="s">
        <v>56</v>
      </c>
      <c r="E265" s="47" t="s">
        <v>131</v>
      </c>
      <c r="F265" s="47" t="s">
        <v>58</v>
      </c>
      <c r="G265" s="435"/>
      <c r="H265" s="370"/>
      <c r="I265" s="435" t="s">
        <v>97</v>
      </c>
      <c r="J265" s="370"/>
      <c r="K265" s="435" t="s">
        <v>97</v>
      </c>
      <c r="L265" s="370"/>
      <c r="M265" s="435"/>
      <c r="N265" s="370"/>
      <c r="O265" s="48">
        <v>2</v>
      </c>
      <c r="P265" s="48"/>
      <c r="Q265" s="48"/>
      <c r="R265" s="48"/>
      <c r="S265" s="48">
        <v>2</v>
      </c>
      <c r="T265" s="48"/>
      <c r="U265" s="48">
        <v>2</v>
      </c>
      <c r="V265" s="47" t="s">
        <v>870</v>
      </c>
      <c r="W265" s="48"/>
      <c r="X265" s="47"/>
    </row>
    <row r="266" spans="1:24" x14ac:dyDescent="0.35">
      <c r="A266" s="47" t="s">
        <v>1553</v>
      </c>
      <c r="B266" s="47" t="s">
        <v>1554</v>
      </c>
      <c r="C266" s="47" t="s">
        <v>157</v>
      </c>
      <c r="D266" s="47" t="s">
        <v>56</v>
      </c>
      <c r="E266" s="47" t="s">
        <v>131</v>
      </c>
      <c r="F266" s="47" t="s">
        <v>58</v>
      </c>
      <c r="G266" s="435"/>
      <c r="H266" s="370"/>
      <c r="I266" s="435"/>
      <c r="J266" s="370"/>
      <c r="K266" s="435"/>
      <c r="L266" s="370"/>
      <c r="M266" s="435" t="s">
        <v>97</v>
      </c>
      <c r="N266" s="370"/>
      <c r="O266" s="48">
        <v>1</v>
      </c>
      <c r="P266" s="48"/>
      <c r="Q266" s="48"/>
      <c r="R266" s="48"/>
      <c r="S266" s="48">
        <v>1</v>
      </c>
      <c r="T266" s="48"/>
      <c r="U266" s="48">
        <v>1</v>
      </c>
      <c r="V266" s="47" t="s">
        <v>870</v>
      </c>
      <c r="W266" s="48"/>
      <c r="X266" s="47"/>
    </row>
    <row r="267" spans="1:24" x14ac:dyDescent="0.35">
      <c r="A267" s="47" t="s">
        <v>1556</v>
      </c>
      <c r="B267" s="47" t="s">
        <v>1557</v>
      </c>
      <c r="C267" s="47" t="s">
        <v>157</v>
      </c>
      <c r="D267" s="47" t="s">
        <v>56</v>
      </c>
      <c r="E267" s="47" t="s">
        <v>131</v>
      </c>
      <c r="F267" s="47" t="s">
        <v>58</v>
      </c>
      <c r="G267" s="435" t="s">
        <v>97</v>
      </c>
      <c r="H267" s="370"/>
      <c r="I267" s="435"/>
      <c r="J267" s="370"/>
      <c r="K267" s="435"/>
      <c r="L267" s="370"/>
      <c r="M267" s="435"/>
      <c r="N267" s="370"/>
      <c r="O267" s="48">
        <v>1</v>
      </c>
      <c r="P267" s="48"/>
      <c r="Q267" s="48"/>
      <c r="R267" s="48"/>
      <c r="S267" s="48">
        <v>1</v>
      </c>
      <c r="T267" s="48"/>
      <c r="U267" s="48">
        <v>1</v>
      </c>
      <c r="V267" s="47" t="s">
        <v>870</v>
      </c>
      <c r="W267" s="48"/>
      <c r="X267" s="47"/>
    </row>
    <row r="268" spans="1:24" x14ac:dyDescent="0.35">
      <c r="A268" s="47" t="s">
        <v>1559</v>
      </c>
      <c r="B268" s="47" t="s">
        <v>1560</v>
      </c>
      <c r="C268" s="47" t="s">
        <v>157</v>
      </c>
      <c r="D268" s="47" t="s">
        <v>56</v>
      </c>
      <c r="E268" s="47" t="s">
        <v>131</v>
      </c>
      <c r="F268" s="47" t="s">
        <v>58</v>
      </c>
      <c r="G268" s="435" t="s">
        <v>97</v>
      </c>
      <c r="H268" s="370"/>
      <c r="I268" s="435" t="s">
        <v>97</v>
      </c>
      <c r="J268" s="370"/>
      <c r="K268" s="435" t="s">
        <v>97</v>
      </c>
      <c r="L268" s="370"/>
      <c r="M268" s="435" t="s">
        <v>97</v>
      </c>
      <c r="N268" s="370"/>
      <c r="O268" s="48">
        <v>4</v>
      </c>
      <c r="P268" s="48"/>
      <c r="Q268" s="48"/>
      <c r="R268" s="48"/>
      <c r="S268" s="48">
        <v>4</v>
      </c>
      <c r="T268" s="48"/>
      <c r="U268" s="48">
        <v>4</v>
      </c>
      <c r="V268" s="47" t="s">
        <v>870</v>
      </c>
      <c r="W268" s="48"/>
      <c r="X268" s="47"/>
    </row>
    <row r="269" spans="1:24" x14ac:dyDescent="0.35">
      <c r="A269" s="47" t="s">
        <v>1562</v>
      </c>
      <c r="B269" s="47" t="s">
        <v>1563</v>
      </c>
      <c r="C269" s="47" t="s">
        <v>157</v>
      </c>
      <c r="D269" s="47" t="s">
        <v>56</v>
      </c>
      <c r="E269" s="47" t="s">
        <v>131</v>
      </c>
      <c r="F269" s="47" t="s">
        <v>58</v>
      </c>
      <c r="G269" s="435"/>
      <c r="H269" s="370"/>
      <c r="I269" s="435" t="s">
        <v>97</v>
      </c>
      <c r="J269" s="370" t="s">
        <v>97</v>
      </c>
      <c r="K269" s="435" t="s">
        <v>97</v>
      </c>
      <c r="L269" s="370"/>
      <c r="M269" s="435"/>
      <c r="N269" s="370"/>
      <c r="O269" s="48">
        <v>2</v>
      </c>
      <c r="P269" s="48"/>
      <c r="Q269" s="48"/>
      <c r="R269" s="48"/>
      <c r="S269" s="48">
        <v>2</v>
      </c>
      <c r="T269" s="48">
        <v>1</v>
      </c>
      <c r="U269" s="48">
        <v>3</v>
      </c>
      <c r="V269" s="47" t="s">
        <v>870</v>
      </c>
      <c r="W269" s="48"/>
      <c r="X269" s="47"/>
    </row>
    <row r="270" spans="1:24" x14ac:dyDescent="0.35">
      <c r="A270" s="47" t="s">
        <v>1567</v>
      </c>
      <c r="B270" s="47" t="s">
        <v>1568</v>
      </c>
      <c r="C270" s="47" t="s">
        <v>157</v>
      </c>
      <c r="D270" s="47" t="s">
        <v>56</v>
      </c>
      <c r="E270" s="47" t="s">
        <v>131</v>
      </c>
      <c r="F270" s="47" t="s">
        <v>58</v>
      </c>
      <c r="G270" s="435" t="s">
        <v>97</v>
      </c>
      <c r="H270" s="370"/>
      <c r="I270" s="435" t="s">
        <v>97</v>
      </c>
      <c r="J270" s="370" t="s">
        <v>97</v>
      </c>
      <c r="K270" s="435" t="s">
        <v>97</v>
      </c>
      <c r="L270" s="370"/>
      <c r="M270" s="435" t="s">
        <v>97</v>
      </c>
      <c r="N270" s="370"/>
      <c r="O270" s="48">
        <v>4</v>
      </c>
      <c r="P270" s="48"/>
      <c r="Q270" s="48"/>
      <c r="R270" s="48"/>
      <c r="S270" s="48">
        <v>4</v>
      </c>
      <c r="T270" s="48">
        <v>1</v>
      </c>
      <c r="U270" s="48">
        <v>5</v>
      </c>
      <c r="V270" s="47" t="s">
        <v>1068</v>
      </c>
      <c r="W270" s="48"/>
      <c r="X270" s="47"/>
    </row>
    <row r="271" spans="1:24" x14ac:dyDescent="0.35">
      <c r="A271" s="47" t="s">
        <v>1570</v>
      </c>
      <c r="B271" s="47" t="s">
        <v>1571</v>
      </c>
      <c r="C271" s="47" t="s">
        <v>157</v>
      </c>
      <c r="D271" s="47" t="s">
        <v>56</v>
      </c>
      <c r="E271" s="47" t="s">
        <v>131</v>
      </c>
      <c r="F271" s="47" t="s">
        <v>58</v>
      </c>
      <c r="G271" s="435"/>
      <c r="H271" s="370"/>
      <c r="I271" s="435" t="s">
        <v>97</v>
      </c>
      <c r="J271" s="370"/>
      <c r="K271" s="435"/>
      <c r="L271" s="370"/>
      <c r="M271" s="435"/>
      <c r="N271" s="370"/>
      <c r="O271" s="48">
        <v>1</v>
      </c>
      <c r="P271" s="48"/>
      <c r="Q271" s="48"/>
      <c r="R271" s="48"/>
      <c r="S271" s="48">
        <v>1</v>
      </c>
      <c r="T271" s="48"/>
      <c r="U271" s="48">
        <v>1</v>
      </c>
      <c r="V271" s="47" t="s">
        <v>1068</v>
      </c>
      <c r="W271" s="48"/>
      <c r="X271" s="47"/>
    </row>
    <row r="272" spans="1:24" x14ac:dyDescent="0.35">
      <c r="A272" s="47" t="s">
        <v>1573</v>
      </c>
      <c r="B272" s="47" t="s">
        <v>1574</v>
      </c>
      <c r="C272" s="47" t="s">
        <v>157</v>
      </c>
      <c r="D272" s="47" t="s">
        <v>56</v>
      </c>
      <c r="E272" s="47" t="s">
        <v>131</v>
      </c>
      <c r="F272" s="47" t="s">
        <v>58</v>
      </c>
      <c r="G272" s="435"/>
      <c r="H272" s="370"/>
      <c r="I272" s="435" t="s">
        <v>97</v>
      </c>
      <c r="J272" s="370"/>
      <c r="K272" s="435"/>
      <c r="L272" s="370"/>
      <c r="M272" s="435"/>
      <c r="N272" s="370"/>
      <c r="O272" s="48">
        <v>1</v>
      </c>
      <c r="P272" s="48"/>
      <c r="Q272" s="48"/>
      <c r="R272" s="48"/>
      <c r="S272" s="48">
        <v>1</v>
      </c>
      <c r="T272" s="48"/>
      <c r="U272" s="48">
        <v>1</v>
      </c>
      <c r="V272" s="47" t="s">
        <v>1068</v>
      </c>
      <c r="W272" s="48"/>
      <c r="X272" s="47"/>
    </row>
    <row r="273" spans="1:24" x14ac:dyDescent="0.35">
      <c r="A273" s="47" t="s">
        <v>1576</v>
      </c>
      <c r="B273" s="47" t="s">
        <v>1577</v>
      </c>
      <c r="C273" s="47" t="s">
        <v>157</v>
      </c>
      <c r="D273" s="47" t="s">
        <v>56</v>
      </c>
      <c r="E273" s="47" t="s">
        <v>131</v>
      </c>
      <c r="F273" s="47" t="s">
        <v>58</v>
      </c>
      <c r="G273" s="435"/>
      <c r="H273" s="370"/>
      <c r="I273" s="435" t="s">
        <v>97</v>
      </c>
      <c r="J273" s="370"/>
      <c r="K273" s="435"/>
      <c r="L273" s="370"/>
      <c r="M273" s="435" t="s">
        <v>97</v>
      </c>
      <c r="N273" s="370" t="s">
        <v>97</v>
      </c>
      <c r="O273" s="48">
        <v>2</v>
      </c>
      <c r="P273" s="48"/>
      <c r="Q273" s="48"/>
      <c r="R273" s="48"/>
      <c r="S273" s="48">
        <v>2</v>
      </c>
      <c r="T273" s="48">
        <v>1</v>
      </c>
      <c r="U273" s="48">
        <v>3</v>
      </c>
      <c r="V273" s="47" t="s">
        <v>1068</v>
      </c>
      <c r="W273" s="48"/>
      <c r="X273" s="47"/>
    </row>
    <row r="274" spans="1:24" x14ac:dyDescent="0.35">
      <c r="A274" s="47" t="s">
        <v>1579</v>
      </c>
      <c r="B274" s="47" t="s">
        <v>1580</v>
      </c>
      <c r="C274" s="47" t="s">
        <v>157</v>
      </c>
      <c r="D274" s="47" t="s">
        <v>56</v>
      </c>
      <c r="E274" s="47" t="s">
        <v>131</v>
      </c>
      <c r="F274" s="47" t="s">
        <v>58</v>
      </c>
      <c r="G274" s="435"/>
      <c r="H274" s="370"/>
      <c r="I274" s="435" t="s">
        <v>97</v>
      </c>
      <c r="J274" s="370"/>
      <c r="K274" s="435"/>
      <c r="L274" s="370"/>
      <c r="M274" s="435"/>
      <c r="N274" s="370"/>
      <c r="O274" s="48">
        <v>1</v>
      </c>
      <c r="P274" s="48"/>
      <c r="Q274" s="48"/>
      <c r="R274" s="48"/>
      <c r="S274" s="48">
        <v>1</v>
      </c>
      <c r="T274" s="48"/>
      <c r="U274" s="48">
        <v>1</v>
      </c>
      <c r="V274" s="47" t="s">
        <v>1068</v>
      </c>
      <c r="W274" s="48"/>
      <c r="X274" s="47"/>
    </row>
    <row r="275" spans="1:24" x14ac:dyDescent="0.35">
      <c r="A275" s="47" t="s">
        <v>1582</v>
      </c>
      <c r="B275" s="47" t="s">
        <v>1583</v>
      </c>
      <c r="C275" s="47" t="s">
        <v>157</v>
      </c>
      <c r="D275" s="47" t="s">
        <v>56</v>
      </c>
      <c r="E275" s="47" t="s">
        <v>131</v>
      </c>
      <c r="F275" s="47" t="s">
        <v>58</v>
      </c>
      <c r="G275" s="435" t="s">
        <v>97</v>
      </c>
      <c r="H275" s="370"/>
      <c r="I275" s="435" t="s">
        <v>97</v>
      </c>
      <c r="J275" s="370" t="s">
        <v>97</v>
      </c>
      <c r="K275" s="435"/>
      <c r="L275" s="370"/>
      <c r="M275" s="435"/>
      <c r="N275" s="370"/>
      <c r="O275" s="48">
        <v>2</v>
      </c>
      <c r="P275" s="48"/>
      <c r="Q275" s="48"/>
      <c r="R275" s="48"/>
      <c r="S275" s="48">
        <v>2</v>
      </c>
      <c r="T275" s="48">
        <v>1</v>
      </c>
      <c r="U275" s="48">
        <v>3</v>
      </c>
      <c r="V275" s="47" t="s">
        <v>1068</v>
      </c>
      <c r="W275" s="48"/>
      <c r="X275" s="47"/>
    </row>
    <row r="276" spans="1:24" x14ac:dyDescent="0.35">
      <c r="A276" s="47" t="s">
        <v>1585</v>
      </c>
      <c r="B276" s="47" t="s">
        <v>1586</v>
      </c>
      <c r="C276" s="47" t="s">
        <v>157</v>
      </c>
      <c r="D276" s="47" t="s">
        <v>56</v>
      </c>
      <c r="E276" s="47" t="s">
        <v>131</v>
      </c>
      <c r="F276" s="47" t="s">
        <v>58</v>
      </c>
      <c r="G276" s="435"/>
      <c r="H276" s="370"/>
      <c r="I276" s="435" t="s">
        <v>97</v>
      </c>
      <c r="J276" s="370"/>
      <c r="K276" s="435" t="s">
        <v>97</v>
      </c>
      <c r="L276" s="370"/>
      <c r="M276" s="435" t="s">
        <v>97</v>
      </c>
      <c r="N276" s="370"/>
      <c r="O276" s="48">
        <v>3</v>
      </c>
      <c r="P276" s="48"/>
      <c r="Q276" s="48"/>
      <c r="R276" s="48"/>
      <c r="S276" s="48">
        <v>3</v>
      </c>
      <c r="T276" s="48"/>
      <c r="U276" s="48">
        <v>3</v>
      </c>
      <c r="V276" s="47" t="s">
        <v>1068</v>
      </c>
      <c r="W276" s="48"/>
      <c r="X276" s="47"/>
    </row>
    <row r="277" spans="1:24" x14ac:dyDescent="0.35">
      <c r="A277" s="47" t="s">
        <v>1588</v>
      </c>
      <c r="B277" s="47" t="s">
        <v>1589</v>
      </c>
      <c r="C277" s="47" t="s">
        <v>157</v>
      </c>
      <c r="D277" s="47" t="s">
        <v>56</v>
      </c>
      <c r="E277" s="47" t="s">
        <v>131</v>
      </c>
      <c r="F277" s="47" t="s">
        <v>58</v>
      </c>
      <c r="G277" s="435" t="s">
        <v>97</v>
      </c>
      <c r="H277" s="370"/>
      <c r="I277" s="435"/>
      <c r="J277" s="370"/>
      <c r="K277" s="435" t="s">
        <v>97</v>
      </c>
      <c r="L277" s="370"/>
      <c r="M277" s="435"/>
      <c r="N277" s="370"/>
      <c r="O277" s="48">
        <v>2</v>
      </c>
      <c r="P277" s="48"/>
      <c r="Q277" s="48"/>
      <c r="R277" s="48"/>
      <c r="S277" s="48">
        <v>2</v>
      </c>
      <c r="T277" s="48"/>
      <c r="U277" s="48">
        <v>2</v>
      </c>
      <c r="V277" s="47" t="s">
        <v>1068</v>
      </c>
      <c r="W277" s="48"/>
      <c r="X277" s="47"/>
    </row>
    <row r="278" spans="1:24" x14ac:dyDescent="0.35">
      <c r="A278" s="47" t="s">
        <v>1591</v>
      </c>
      <c r="B278" s="47" t="s">
        <v>1592</v>
      </c>
      <c r="C278" s="47" t="s">
        <v>157</v>
      </c>
      <c r="D278" s="47" t="s">
        <v>56</v>
      </c>
      <c r="E278" s="47" t="s">
        <v>131</v>
      </c>
      <c r="F278" s="47" t="s">
        <v>58</v>
      </c>
      <c r="G278" s="435"/>
      <c r="H278" s="370"/>
      <c r="I278" s="435"/>
      <c r="J278" s="370"/>
      <c r="K278" s="435" t="s">
        <v>97</v>
      </c>
      <c r="L278" s="370"/>
      <c r="M278" s="435"/>
      <c r="N278" s="370"/>
      <c r="O278" s="48">
        <v>1</v>
      </c>
      <c r="P278" s="48"/>
      <c r="Q278" s="48"/>
      <c r="R278" s="48"/>
      <c r="S278" s="48">
        <v>1</v>
      </c>
      <c r="T278" s="48"/>
      <c r="U278" s="48">
        <v>1</v>
      </c>
      <c r="V278" s="47" t="s">
        <v>1068</v>
      </c>
      <c r="W278" s="48"/>
      <c r="X278" s="47"/>
    </row>
    <row r="279" spans="1:24" x14ac:dyDescent="0.35">
      <c r="A279" s="47" t="s">
        <v>1597</v>
      </c>
      <c r="B279" s="47" t="s">
        <v>1598</v>
      </c>
      <c r="C279" s="47" t="s">
        <v>157</v>
      </c>
      <c r="D279" s="47" t="s">
        <v>56</v>
      </c>
      <c r="E279" s="47" t="s">
        <v>131</v>
      </c>
      <c r="F279" s="47" t="s">
        <v>58</v>
      </c>
      <c r="G279" s="435"/>
      <c r="H279" s="370"/>
      <c r="I279" s="435"/>
      <c r="J279" s="370"/>
      <c r="K279" s="435"/>
      <c r="L279" s="370"/>
      <c r="M279" s="435" t="s">
        <v>97</v>
      </c>
      <c r="N279" s="370"/>
      <c r="O279" s="48">
        <v>1</v>
      </c>
      <c r="P279" s="48"/>
      <c r="Q279" s="48"/>
      <c r="R279" s="48"/>
      <c r="S279" s="48">
        <v>1</v>
      </c>
      <c r="T279" s="48"/>
      <c r="U279" s="48">
        <v>1</v>
      </c>
      <c r="V279" s="47" t="s">
        <v>870</v>
      </c>
      <c r="W279" s="48"/>
      <c r="X279" s="47"/>
    </row>
    <row r="280" spans="1:24" x14ac:dyDescent="0.35">
      <c r="A280" s="47" t="s">
        <v>1603</v>
      </c>
      <c r="B280" s="47" t="s">
        <v>1604</v>
      </c>
      <c r="C280" s="47" t="s">
        <v>157</v>
      </c>
      <c r="D280" s="47" t="s">
        <v>56</v>
      </c>
      <c r="E280" s="47" t="s">
        <v>131</v>
      </c>
      <c r="F280" s="47" t="s">
        <v>58</v>
      </c>
      <c r="G280" s="435"/>
      <c r="H280" s="370"/>
      <c r="I280" s="435" t="s">
        <v>97</v>
      </c>
      <c r="J280" s="370"/>
      <c r="K280" s="435" t="s">
        <v>97</v>
      </c>
      <c r="L280" s="370"/>
      <c r="M280" s="435" t="s">
        <v>97</v>
      </c>
      <c r="N280" s="370"/>
      <c r="O280" s="48">
        <v>3</v>
      </c>
      <c r="P280" s="48"/>
      <c r="Q280" s="48"/>
      <c r="R280" s="48"/>
      <c r="S280" s="48">
        <v>3</v>
      </c>
      <c r="T280" s="48"/>
      <c r="U280" s="48">
        <v>3</v>
      </c>
      <c r="V280" s="47" t="s">
        <v>870</v>
      </c>
      <c r="W280" s="48"/>
      <c r="X280" s="47"/>
    </row>
    <row r="281" spans="1:24" x14ac:dyDescent="0.35">
      <c r="A281" s="47" t="s">
        <v>1606</v>
      </c>
      <c r="B281" s="47" t="s">
        <v>1607</v>
      </c>
      <c r="C281" s="47" t="s">
        <v>157</v>
      </c>
      <c r="D281" s="47" t="s">
        <v>56</v>
      </c>
      <c r="E281" s="47" t="s">
        <v>131</v>
      </c>
      <c r="F281" s="47" t="s">
        <v>58</v>
      </c>
      <c r="G281" s="435" t="s">
        <v>97</v>
      </c>
      <c r="H281" s="370"/>
      <c r="I281" s="435"/>
      <c r="J281" s="370"/>
      <c r="K281" s="435" t="s">
        <v>97</v>
      </c>
      <c r="L281" s="370"/>
      <c r="M281" s="435"/>
      <c r="N281" s="370"/>
      <c r="O281" s="48">
        <v>2</v>
      </c>
      <c r="P281" s="48"/>
      <c r="Q281" s="48"/>
      <c r="R281" s="48"/>
      <c r="S281" s="48">
        <v>2</v>
      </c>
      <c r="T281" s="48"/>
      <c r="U281" s="48">
        <v>2</v>
      </c>
      <c r="V281" s="47" t="s">
        <v>870</v>
      </c>
      <c r="W281" s="48"/>
      <c r="X281" s="47"/>
    </row>
    <row r="282" spans="1:24" x14ac:dyDescent="0.35">
      <c r="A282" s="47" t="s">
        <v>1609</v>
      </c>
      <c r="B282" s="47" t="s">
        <v>1610</v>
      </c>
      <c r="C282" s="47" t="s">
        <v>157</v>
      </c>
      <c r="D282" s="47" t="s">
        <v>56</v>
      </c>
      <c r="E282" s="47" t="s">
        <v>131</v>
      </c>
      <c r="F282" s="47" t="s">
        <v>58</v>
      </c>
      <c r="G282" s="435"/>
      <c r="H282" s="370"/>
      <c r="I282" s="435" t="s">
        <v>97</v>
      </c>
      <c r="J282" s="370"/>
      <c r="K282" s="435"/>
      <c r="L282" s="370"/>
      <c r="M282" s="435"/>
      <c r="N282" s="370"/>
      <c r="O282" s="48">
        <v>1</v>
      </c>
      <c r="P282" s="48"/>
      <c r="Q282" s="48"/>
      <c r="R282" s="48"/>
      <c r="S282" s="48">
        <v>1</v>
      </c>
      <c r="T282" s="48"/>
      <c r="U282" s="48">
        <v>1</v>
      </c>
      <c r="V282" s="47" t="s">
        <v>870</v>
      </c>
      <c r="W282" s="48"/>
      <c r="X282" s="47"/>
    </row>
    <row r="283" spans="1:24" x14ac:dyDescent="0.35">
      <c r="A283" s="47" t="s">
        <v>1612</v>
      </c>
      <c r="B283" s="47" t="s">
        <v>1613</v>
      </c>
      <c r="C283" s="47" t="s">
        <v>157</v>
      </c>
      <c r="D283" s="47" t="s">
        <v>56</v>
      </c>
      <c r="E283" s="47" t="s">
        <v>131</v>
      </c>
      <c r="F283" s="47" t="s">
        <v>58</v>
      </c>
      <c r="G283" s="435" t="s">
        <v>97</v>
      </c>
      <c r="H283" s="370"/>
      <c r="I283" s="435"/>
      <c r="J283" s="370"/>
      <c r="K283" s="435"/>
      <c r="L283" s="370"/>
      <c r="M283" s="435"/>
      <c r="N283" s="370"/>
      <c r="O283" s="48">
        <v>1</v>
      </c>
      <c r="P283" s="48"/>
      <c r="Q283" s="48"/>
      <c r="R283" s="48"/>
      <c r="S283" s="48">
        <v>1</v>
      </c>
      <c r="T283" s="48"/>
      <c r="U283" s="48">
        <v>1</v>
      </c>
      <c r="V283" s="47" t="s">
        <v>870</v>
      </c>
      <c r="W283" s="48"/>
      <c r="X283" s="47"/>
    </row>
    <row r="284" spans="1:24" x14ac:dyDescent="0.35">
      <c r="A284" s="47" t="s">
        <v>1616</v>
      </c>
      <c r="B284" s="47" t="s">
        <v>1617</v>
      </c>
      <c r="C284" s="47" t="s">
        <v>157</v>
      </c>
      <c r="D284" s="47" t="s">
        <v>56</v>
      </c>
      <c r="E284" s="47" t="s">
        <v>131</v>
      </c>
      <c r="F284" s="47" t="s">
        <v>58</v>
      </c>
      <c r="G284" s="435" t="s">
        <v>97</v>
      </c>
      <c r="H284" s="370"/>
      <c r="I284" s="435" t="s">
        <v>97</v>
      </c>
      <c r="J284" s="370"/>
      <c r="K284" s="435"/>
      <c r="L284" s="370"/>
      <c r="M284" s="435"/>
      <c r="N284" s="370"/>
      <c r="O284" s="48">
        <v>2</v>
      </c>
      <c r="P284" s="48"/>
      <c r="Q284" s="48"/>
      <c r="R284" s="48"/>
      <c r="S284" s="48">
        <v>2</v>
      </c>
      <c r="T284" s="48"/>
      <c r="U284" s="48">
        <v>2</v>
      </c>
      <c r="V284" s="47" t="s">
        <v>870</v>
      </c>
      <c r="W284" s="48"/>
      <c r="X284" s="47"/>
    </row>
    <row r="285" spans="1:24" x14ac:dyDescent="0.35">
      <c r="A285" s="47" t="s">
        <v>1619</v>
      </c>
      <c r="B285" s="47" t="s">
        <v>1620</v>
      </c>
      <c r="C285" s="47" t="s">
        <v>157</v>
      </c>
      <c r="D285" s="47" t="s">
        <v>56</v>
      </c>
      <c r="E285" s="47" t="s">
        <v>131</v>
      </c>
      <c r="F285" s="47" t="s">
        <v>58</v>
      </c>
      <c r="G285" s="435"/>
      <c r="H285" s="370"/>
      <c r="I285" s="435"/>
      <c r="J285" s="370"/>
      <c r="K285" s="435" t="s">
        <v>97</v>
      </c>
      <c r="L285" s="370"/>
      <c r="M285" s="435"/>
      <c r="N285" s="370"/>
      <c r="O285" s="48">
        <v>1</v>
      </c>
      <c r="P285" s="48"/>
      <c r="Q285" s="48"/>
      <c r="R285" s="48"/>
      <c r="S285" s="48">
        <v>1</v>
      </c>
      <c r="T285" s="48"/>
      <c r="U285" s="48">
        <v>1</v>
      </c>
      <c r="V285" s="47" t="s">
        <v>870</v>
      </c>
      <c r="W285" s="48"/>
      <c r="X285" s="47"/>
    </row>
    <row r="286" spans="1:24" x14ac:dyDescent="0.35">
      <c r="A286" s="47" t="s">
        <v>1622</v>
      </c>
      <c r="B286" s="47" t="s">
        <v>1623</v>
      </c>
      <c r="C286" s="47" t="s">
        <v>157</v>
      </c>
      <c r="D286" s="47" t="s">
        <v>56</v>
      </c>
      <c r="E286" s="47" t="s">
        <v>131</v>
      </c>
      <c r="F286" s="47" t="s">
        <v>58</v>
      </c>
      <c r="G286" s="435" t="s">
        <v>97</v>
      </c>
      <c r="H286" s="370"/>
      <c r="I286" s="435" t="s">
        <v>97</v>
      </c>
      <c r="J286" s="370"/>
      <c r="K286" s="435"/>
      <c r="L286" s="370"/>
      <c r="M286" s="435"/>
      <c r="N286" s="370"/>
      <c r="O286" s="48">
        <v>2</v>
      </c>
      <c r="P286" s="48"/>
      <c r="Q286" s="48"/>
      <c r="R286" s="48"/>
      <c r="S286" s="48">
        <v>2</v>
      </c>
      <c r="T286" s="48"/>
      <c r="U286" s="48">
        <v>2</v>
      </c>
      <c r="V286" s="47" t="s">
        <v>870</v>
      </c>
      <c r="W286" s="48"/>
      <c r="X286" s="47"/>
    </row>
    <row r="287" spans="1:24" x14ac:dyDescent="0.35">
      <c r="A287" s="47" t="s">
        <v>1625</v>
      </c>
      <c r="B287" s="47" t="s">
        <v>1626</v>
      </c>
      <c r="C287" s="47" t="s">
        <v>157</v>
      </c>
      <c r="D287" s="47" t="s">
        <v>56</v>
      </c>
      <c r="E287" s="47" t="s">
        <v>131</v>
      </c>
      <c r="F287" s="47" t="s">
        <v>58</v>
      </c>
      <c r="G287" s="435"/>
      <c r="H287" s="370"/>
      <c r="I287" s="435" t="s">
        <v>97</v>
      </c>
      <c r="J287" s="370"/>
      <c r="K287" s="435"/>
      <c r="L287" s="370"/>
      <c r="M287" s="435" t="s">
        <v>97</v>
      </c>
      <c r="N287" s="370"/>
      <c r="O287" s="48">
        <v>2</v>
      </c>
      <c r="P287" s="48"/>
      <c r="Q287" s="48"/>
      <c r="R287" s="48"/>
      <c r="S287" s="48">
        <v>2</v>
      </c>
      <c r="T287" s="48"/>
      <c r="U287" s="48">
        <v>2</v>
      </c>
      <c r="V287" s="47" t="s">
        <v>870</v>
      </c>
      <c r="W287" s="48"/>
      <c r="X287" s="47"/>
    </row>
    <row r="288" spans="1:24" x14ac:dyDescent="0.35">
      <c r="A288" s="47" t="s">
        <v>1662</v>
      </c>
      <c r="B288" s="47" t="s">
        <v>1663</v>
      </c>
      <c r="C288" s="47" t="s">
        <v>157</v>
      </c>
      <c r="D288" s="47" t="s">
        <v>56</v>
      </c>
      <c r="E288" s="47" t="s">
        <v>131</v>
      </c>
      <c r="F288" s="47" t="s">
        <v>58</v>
      </c>
      <c r="G288" s="435" t="s">
        <v>97</v>
      </c>
      <c r="H288" s="370" t="s">
        <v>97</v>
      </c>
      <c r="I288" s="435" t="s">
        <v>97</v>
      </c>
      <c r="J288" s="370"/>
      <c r="K288" s="435"/>
      <c r="L288" s="370"/>
      <c r="M288" s="435" t="s">
        <v>97</v>
      </c>
      <c r="N288" s="370"/>
      <c r="O288" s="48">
        <v>3</v>
      </c>
      <c r="P288" s="48"/>
      <c r="Q288" s="48"/>
      <c r="R288" s="48"/>
      <c r="S288" s="48">
        <v>3</v>
      </c>
      <c r="T288" s="48">
        <v>1</v>
      </c>
      <c r="U288" s="48">
        <v>4</v>
      </c>
      <c r="V288" s="47" t="s">
        <v>1067</v>
      </c>
      <c r="W288" s="48"/>
      <c r="X288" s="47"/>
    </row>
    <row r="289" spans="1:24" x14ac:dyDescent="0.35">
      <c r="A289" s="47" t="s">
        <v>1668</v>
      </c>
      <c r="B289" s="47" t="s">
        <v>1669</v>
      </c>
      <c r="C289" s="47" t="s">
        <v>157</v>
      </c>
      <c r="D289" s="47" t="s">
        <v>56</v>
      </c>
      <c r="E289" s="47" t="s">
        <v>131</v>
      </c>
      <c r="F289" s="47" t="s">
        <v>58</v>
      </c>
      <c r="G289" s="435"/>
      <c r="H289" s="370"/>
      <c r="I289" s="435" t="s">
        <v>97</v>
      </c>
      <c r="J289" s="370"/>
      <c r="K289" s="435" t="s">
        <v>97</v>
      </c>
      <c r="L289" s="370"/>
      <c r="M289" s="435"/>
      <c r="N289" s="370"/>
      <c r="O289" s="48">
        <v>2</v>
      </c>
      <c r="P289" s="48"/>
      <c r="Q289" s="48"/>
      <c r="R289" s="48"/>
      <c r="S289" s="48">
        <v>2</v>
      </c>
      <c r="T289" s="48"/>
      <c r="U289" s="48">
        <v>2</v>
      </c>
      <c r="V289" s="47" t="s">
        <v>1067</v>
      </c>
      <c r="W289" s="48"/>
      <c r="X289" s="47"/>
    </row>
    <row r="290" spans="1:24" x14ac:dyDescent="0.35">
      <c r="A290" s="47" t="s">
        <v>1671</v>
      </c>
      <c r="B290" s="47" t="s">
        <v>1672</v>
      </c>
      <c r="C290" s="47" t="s">
        <v>157</v>
      </c>
      <c r="D290" s="47" t="s">
        <v>56</v>
      </c>
      <c r="E290" s="47" t="s">
        <v>131</v>
      </c>
      <c r="F290" s="47" t="s">
        <v>58</v>
      </c>
      <c r="G290" s="435"/>
      <c r="H290" s="370"/>
      <c r="I290" s="435" t="s">
        <v>97</v>
      </c>
      <c r="J290" s="370"/>
      <c r="K290" s="435" t="s">
        <v>97</v>
      </c>
      <c r="L290" s="370"/>
      <c r="M290" s="435" t="s">
        <v>97</v>
      </c>
      <c r="N290" s="370"/>
      <c r="O290" s="48">
        <v>3</v>
      </c>
      <c r="P290" s="48"/>
      <c r="Q290" s="48"/>
      <c r="R290" s="48"/>
      <c r="S290" s="48">
        <v>3</v>
      </c>
      <c r="T290" s="48"/>
      <c r="U290" s="48">
        <v>3</v>
      </c>
      <c r="V290" s="47" t="s">
        <v>1068</v>
      </c>
      <c r="W290" s="48"/>
      <c r="X290" s="47"/>
    </row>
    <row r="291" spans="1:24" x14ac:dyDescent="0.35">
      <c r="A291" s="47" t="s">
        <v>1674</v>
      </c>
      <c r="B291" s="47" t="s">
        <v>1675</v>
      </c>
      <c r="C291" s="47" t="s">
        <v>157</v>
      </c>
      <c r="D291" s="47" t="s">
        <v>56</v>
      </c>
      <c r="E291" s="47" t="s">
        <v>131</v>
      </c>
      <c r="F291" s="47" t="s">
        <v>58</v>
      </c>
      <c r="G291" s="435" t="s">
        <v>97</v>
      </c>
      <c r="H291" s="370"/>
      <c r="I291" s="435" t="s">
        <v>97</v>
      </c>
      <c r="J291" s="370"/>
      <c r="K291" s="435" t="s">
        <v>97</v>
      </c>
      <c r="L291" s="370"/>
      <c r="M291" s="435"/>
      <c r="N291" s="370"/>
      <c r="O291" s="48">
        <v>3</v>
      </c>
      <c r="P291" s="48"/>
      <c r="Q291" s="48"/>
      <c r="R291" s="48"/>
      <c r="S291" s="48">
        <v>3</v>
      </c>
      <c r="T291" s="48"/>
      <c r="U291" s="48">
        <v>3</v>
      </c>
      <c r="V291" s="47" t="s">
        <v>1068</v>
      </c>
      <c r="W291" s="48"/>
      <c r="X291" s="47"/>
    </row>
    <row r="292" spans="1:24" x14ac:dyDescent="0.35">
      <c r="A292" s="47" t="s">
        <v>1677</v>
      </c>
      <c r="B292" s="47" t="s">
        <v>1678</v>
      </c>
      <c r="C292" s="47" t="s">
        <v>157</v>
      </c>
      <c r="D292" s="47" t="s">
        <v>56</v>
      </c>
      <c r="E292" s="47" t="s">
        <v>131</v>
      </c>
      <c r="F292" s="47" t="s">
        <v>58</v>
      </c>
      <c r="G292" s="435"/>
      <c r="H292" s="370"/>
      <c r="I292" s="435" t="s">
        <v>97</v>
      </c>
      <c r="J292" s="370"/>
      <c r="K292" s="435"/>
      <c r="L292" s="370"/>
      <c r="M292" s="435"/>
      <c r="N292" s="370"/>
      <c r="O292" s="48">
        <v>1</v>
      </c>
      <c r="P292" s="48"/>
      <c r="Q292" s="48"/>
      <c r="R292" s="48"/>
      <c r="S292" s="48">
        <v>1</v>
      </c>
      <c r="T292" s="48"/>
      <c r="U292" s="48">
        <v>1</v>
      </c>
      <c r="V292" s="47" t="s">
        <v>1068</v>
      </c>
      <c r="W292" s="48"/>
      <c r="X292" s="47"/>
    </row>
    <row r="293" spans="1:24" x14ac:dyDescent="0.35">
      <c r="A293" s="47" t="s">
        <v>1682</v>
      </c>
      <c r="B293" s="47" t="s">
        <v>1683</v>
      </c>
      <c r="C293" s="47" t="s">
        <v>157</v>
      </c>
      <c r="D293" s="47" t="s">
        <v>56</v>
      </c>
      <c r="E293" s="47" t="s">
        <v>131</v>
      </c>
      <c r="F293" s="47" t="s">
        <v>58</v>
      </c>
      <c r="G293" s="435" t="s">
        <v>97</v>
      </c>
      <c r="H293" s="370"/>
      <c r="I293" s="435"/>
      <c r="J293" s="370"/>
      <c r="K293" s="435"/>
      <c r="L293" s="370"/>
      <c r="M293" s="435"/>
      <c r="N293" s="370"/>
      <c r="O293" s="48">
        <v>1</v>
      </c>
      <c r="P293" s="48"/>
      <c r="Q293" s="48"/>
      <c r="R293" s="48"/>
      <c r="S293" s="48">
        <v>1</v>
      </c>
      <c r="T293" s="48"/>
      <c r="U293" s="48">
        <v>1</v>
      </c>
      <c r="V293" s="47" t="s">
        <v>1068</v>
      </c>
      <c r="W293" s="48"/>
      <c r="X293" s="47"/>
    </row>
    <row r="294" spans="1:24" x14ac:dyDescent="0.35">
      <c r="A294" s="47" t="s">
        <v>1723</v>
      </c>
      <c r="B294" s="47" t="s">
        <v>1724</v>
      </c>
      <c r="C294" s="47" t="s">
        <v>157</v>
      </c>
      <c r="D294" s="47" t="s">
        <v>56</v>
      </c>
      <c r="E294" s="47" t="s">
        <v>131</v>
      </c>
      <c r="F294" s="47" t="s">
        <v>58</v>
      </c>
      <c r="G294" s="435" t="s">
        <v>97</v>
      </c>
      <c r="H294" s="370"/>
      <c r="I294" s="435" t="s">
        <v>97</v>
      </c>
      <c r="J294" s="370"/>
      <c r="K294" s="435"/>
      <c r="L294" s="370"/>
      <c r="M294" s="435" t="s">
        <v>97</v>
      </c>
      <c r="N294" s="370"/>
      <c r="O294" s="48">
        <v>3</v>
      </c>
      <c r="P294" s="48"/>
      <c r="Q294" s="48"/>
      <c r="R294" s="48"/>
      <c r="S294" s="48">
        <v>3</v>
      </c>
      <c r="T294" s="48"/>
      <c r="U294" s="48">
        <v>3</v>
      </c>
      <c r="V294" s="47" t="s">
        <v>1068</v>
      </c>
      <c r="W294" s="48"/>
      <c r="X294" s="47"/>
    </row>
    <row r="295" spans="1:24" x14ac:dyDescent="0.35">
      <c r="A295" s="47" t="s">
        <v>1733</v>
      </c>
      <c r="B295" s="47" t="s">
        <v>1734</v>
      </c>
      <c r="C295" s="47" t="s">
        <v>157</v>
      </c>
      <c r="D295" s="47" t="s">
        <v>56</v>
      </c>
      <c r="E295" s="47" t="s">
        <v>131</v>
      </c>
      <c r="F295" s="47" t="s">
        <v>58</v>
      </c>
      <c r="G295" s="435"/>
      <c r="H295" s="370" t="s">
        <v>97</v>
      </c>
      <c r="I295" s="435" t="s">
        <v>97</v>
      </c>
      <c r="J295" s="370"/>
      <c r="K295" s="435" t="s">
        <v>97</v>
      </c>
      <c r="L295" s="370"/>
      <c r="M295" s="435"/>
      <c r="N295" s="370"/>
      <c r="O295" s="48">
        <v>2</v>
      </c>
      <c r="P295" s="48"/>
      <c r="Q295" s="48"/>
      <c r="R295" s="48"/>
      <c r="S295" s="48">
        <v>2</v>
      </c>
      <c r="T295" s="48">
        <v>1</v>
      </c>
      <c r="U295" s="48">
        <v>3</v>
      </c>
      <c r="V295" s="47" t="s">
        <v>870</v>
      </c>
      <c r="W295" s="48"/>
      <c r="X295" s="47"/>
    </row>
    <row r="296" spans="1:24" x14ac:dyDescent="0.35">
      <c r="A296" s="47" t="s">
        <v>1736</v>
      </c>
      <c r="B296" s="47" t="s">
        <v>1737</v>
      </c>
      <c r="C296" s="47" t="s">
        <v>157</v>
      </c>
      <c r="D296" s="47" t="s">
        <v>56</v>
      </c>
      <c r="E296" s="47" t="s">
        <v>131</v>
      </c>
      <c r="F296" s="47" t="s">
        <v>58</v>
      </c>
      <c r="G296" s="435"/>
      <c r="H296" s="370"/>
      <c r="I296" s="435"/>
      <c r="J296" s="370"/>
      <c r="K296" s="435"/>
      <c r="L296" s="370"/>
      <c r="M296" s="435" t="s">
        <v>97</v>
      </c>
      <c r="N296" s="370"/>
      <c r="O296" s="48">
        <v>1</v>
      </c>
      <c r="P296" s="48"/>
      <c r="Q296" s="48"/>
      <c r="R296" s="48"/>
      <c r="S296" s="48">
        <v>1</v>
      </c>
      <c r="T296" s="48"/>
      <c r="U296" s="48">
        <v>1</v>
      </c>
      <c r="V296" s="47" t="s">
        <v>870</v>
      </c>
      <c r="W296" s="48"/>
      <c r="X296" s="47"/>
    </row>
    <row r="297" spans="1:24" x14ac:dyDescent="0.35">
      <c r="A297" s="47" t="s">
        <v>1743</v>
      </c>
      <c r="B297" s="47" t="s">
        <v>1744</v>
      </c>
      <c r="C297" s="47" t="s">
        <v>157</v>
      </c>
      <c r="D297" s="47" t="s">
        <v>56</v>
      </c>
      <c r="E297" s="47" t="s">
        <v>131</v>
      </c>
      <c r="F297" s="47" t="s">
        <v>58</v>
      </c>
      <c r="G297" s="435"/>
      <c r="H297" s="370"/>
      <c r="I297" s="435" t="s">
        <v>97</v>
      </c>
      <c r="J297" s="370"/>
      <c r="K297" s="435"/>
      <c r="L297" s="370"/>
      <c r="M297" s="435"/>
      <c r="N297" s="370"/>
      <c r="O297" s="48">
        <v>1</v>
      </c>
      <c r="P297" s="48"/>
      <c r="Q297" s="48"/>
      <c r="R297" s="48"/>
      <c r="S297" s="48">
        <v>1</v>
      </c>
      <c r="T297" s="48"/>
      <c r="U297" s="48">
        <v>1</v>
      </c>
      <c r="V297" s="47" t="s">
        <v>870</v>
      </c>
      <c r="W297" s="48"/>
      <c r="X297" s="47"/>
    </row>
    <row r="298" spans="1:24" x14ac:dyDescent="0.35">
      <c r="A298" s="47" t="s">
        <v>1746</v>
      </c>
      <c r="B298" s="47" t="s">
        <v>1747</v>
      </c>
      <c r="C298" s="47" t="s">
        <v>157</v>
      </c>
      <c r="D298" s="47" t="s">
        <v>56</v>
      </c>
      <c r="E298" s="47" t="s">
        <v>131</v>
      </c>
      <c r="F298" s="47" t="s">
        <v>58</v>
      </c>
      <c r="G298" s="435"/>
      <c r="H298" s="370"/>
      <c r="I298" s="435"/>
      <c r="J298" s="370"/>
      <c r="K298" s="435"/>
      <c r="L298" s="370" t="s">
        <v>97</v>
      </c>
      <c r="M298" s="435"/>
      <c r="N298" s="370"/>
      <c r="O298" s="48"/>
      <c r="P298" s="48"/>
      <c r="Q298" s="48"/>
      <c r="R298" s="48"/>
      <c r="S298" s="48"/>
      <c r="T298" s="48">
        <v>1</v>
      </c>
      <c r="U298" s="48">
        <v>1</v>
      </c>
      <c r="V298" s="47" t="s">
        <v>1068</v>
      </c>
      <c r="W298" s="48"/>
      <c r="X298" s="47"/>
    </row>
    <row r="299" spans="1:24" x14ac:dyDescent="0.35">
      <c r="A299" s="47" t="s">
        <v>1756</v>
      </c>
      <c r="B299" s="47" t="s">
        <v>1757</v>
      </c>
      <c r="C299" s="47" t="s">
        <v>157</v>
      </c>
      <c r="D299" s="47" t="s">
        <v>56</v>
      </c>
      <c r="E299" s="47" t="s">
        <v>131</v>
      </c>
      <c r="F299" s="47" t="s">
        <v>58</v>
      </c>
      <c r="G299" s="435"/>
      <c r="H299" s="370"/>
      <c r="I299" s="435" t="s">
        <v>97</v>
      </c>
      <c r="J299" s="370"/>
      <c r="K299" s="435" t="s">
        <v>97</v>
      </c>
      <c r="L299" s="370"/>
      <c r="M299" s="435" t="s">
        <v>97</v>
      </c>
      <c r="N299" s="370"/>
      <c r="O299" s="48">
        <v>3</v>
      </c>
      <c r="P299" s="48"/>
      <c r="Q299" s="48"/>
      <c r="R299" s="48"/>
      <c r="S299" s="48">
        <v>3</v>
      </c>
      <c r="T299" s="48"/>
      <c r="U299" s="48">
        <v>3</v>
      </c>
      <c r="V299" s="47" t="s">
        <v>1068</v>
      </c>
      <c r="W299" s="48"/>
      <c r="X299" s="47"/>
    </row>
    <row r="300" spans="1:24" x14ac:dyDescent="0.35">
      <c r="A300" s="47" t="s">
        <v>1762</v>
      </c>
      <c r="B300" s="47" t="s">
        <v>1763</v>
      </c>
      <c r="C300" s="47" t="s">
        <v>157</v>
      </c>
      <c r="D300" s="47" t="s">
        <v>56</v>
      </c>
      <c r="E300" s="47" t="s">
        <v>131</v>
      </c>
      <c r="F300" s="47" t="s">
        <v>58</v>
      </c>
      <c r="G300" s="435" t="s">
        <v>97</v>
      </c>
      <c r="H300" s="370"/>
      <c r="I300" s="435" t="s">
        <v>97</v>
      </c>
      <c r="J300" s="370"/>
      <c r="K300" s="435" t="s">
        <v>97</v>
      </c>
      <c r="L300" s="370"/>
      <c r="M300" s="435" t="s">
        <v>97</v>
      </c>
      <c r="N300" s="370"/>
      <c r="O300" s="48">
        <v>4</v>
      </c>
      <c r="P300" s="48"/>
      <c r="Q300" s="48"/>
      <c r="R300" s="48"/>
      <c r="S300" s="48">
        <v>4</v>
      </c>
      <c r="T300" s="48"/>
      <c r="U300" s="48">
        <v>4</v>
      </c>
      <c r="V300" s="47" t="s">
        <v>1067</v>
      </c>
      <c r="W300" s="48"/>
      <c r="X300" s="47"/>
    </row>
    <row r="301" spans="1:24" x14ac:dyDescent="0.35">
      <c r="A301" s="47" t="s">
        <v>1770</v>
      </c>
      <c r="B301" s="47" t="s">
        <v>1771</v>
      </c>
      <c r="C301" s="47" t="s">
        <v>157</v>
      </c>
      <c r="D301" s="47" t="s">
        <v>56</v>
      </c>
      <c r="E301" s="47" t="s">
        <v>131</v>
      </c>
      <c r="F301" s="47" t="s">
        <v>58</v>
      </c>
      <c r="G301" s="435"/>
      <c r="H301" s="370" t="s">
        <v>97</v>
      </c>
      <c r="I301" s="435" t="s">
        <v>97</v>
      </c>
      <c r="J301" s="370"/>
      <c r="K301" s="435" t="s">
        <v>97</v>
      </c>
      <c r="L301" s="370"/>
      <c r="M301" s="435" t="s">
        <v>97</v>
      </c>
      <c r="N301" s="370"/>
      <c r="O301" s="48">
        <v>3</v>
      </c>
      <c r="P301" s="48"/>
      <c r="Q301" s="48"/>
      <c r="R301" s="48"/>
      <c r="S301" s="48">
        <v>3</v>
      </c>
      <c r="T301" s="48">
        <v>1</v>
      </c>
      <c r="U301" s="48">
        <v>4</v>
      </c>
      <c r="V301" s="47" t="s">
        <v>1067</v>
      </c>
      <c r="W301" s="48"/>
      <c r="X301" s="47"/>
    </row>
    <row r="302" spans="1:24" x14ac:dyDescent="0.35">
      <c r="A302" s="47" t="s">
        <v>1773</v>
      </c>
      <c r="B302" s="47" t="s">
        <v>1615</v>
      </c>
      <c r="C302" s="47" t="s">
        <v>157</v>
      </c>
      <c r="D302" s="47" t="s">
        <v>56</v>
      </c>
      <c r="E302" s="47" t="s">
        <v>131</v>
      </c>
      <c r="F302" s="47" t="s">
        <v>58</v>
      </c>
      <c r="G302" s="435"/>
      <c r="H302" s="370"/>
      <c r="I302" s="435"/>
      <c r="J302" s="370"/>
      <c r="K302" s="435" t="s">
        <v>97</v>
      </c>
      <c r="L302" s="370"/>
      <c r="M302" s="435"/>
      <c r="N302" s="370"/>
      <c r="O302" s="48">
        <v>1</v>
      </c>
      <c r="P302" s="48"/>
      <c r="Q302" s="48"/>
      <c r="R302" s="48"/>
      <c r="S302" s="48">
        <v>1</v>
      </c>
      <c r="T302" s="48"/>
      <c r="U302" s="48">
        <v>1</v>
      </c>
      <c r="V302" s="47" t="s">
        <v>870</v>
      </c>
      <c r="W302" s="48"/>
      <c r="X302" s="47"/>
    </row>
    <row r="303" spans="1:24" x14ac:dyDescent="0.35">
      <c r="A303" s="47" t="s">
        <v>1820</v>
      </c>
      <c r="B303" s="47" t="s">
        <v>1821</v>
      </c>
      <c r="C303" s="47" t="s">
        <v>157</v>
      </c>
      <c r="D303" s="47" t="s">
        <v>56</v>
      </c>
      <c r="E303" s="47" t="s">
        <v>131</v>
      </c>
      <c r="F303" s="47" t="s">
        <v>58</v>
      </c>
      <c r="G303" s="435" t="s">
        <v>97</v>
      </c>
      <c r="H303" s="370"/>
      <c r="I303" s="435"/>
      <c r="J303" s="370"/>
      <c r="K303" s="435"/>
      <c r="L303" s="370"/>
      <c r="M303" s="435" t="s">
        <v>97</v>
      </c>
      <c r="N303" s="370"/>
      <c r="O303" s="48">
        <v>2</v>
      </c>
      <c r="P303" s="48"/>
      <c r="Q303" s="48"/>
      <c r="R303" s="48"/>
      <c r="S303" s="48">
        <v>2</v>
      </c>
      <c r="T303" s="48"/>
      <c r="U303" s="48">
        <v>2</v>
      </c>
      <c r="V303" s="47" t="s">
        <v>870</v>
      </c>
      <c r="W303" s="48"/>
      <c r="X303" s="47"/>
    </row>
    <row r="304" spans="1:24" x14ac:dyDescent="0.35">
      <c r="A304" s="47" t="s">
        <v>1822</v>
      </c>
      <c r="B304" s="47" t="s">
        <v>1823</v>
      </c>
      <c r="C304" s="47" t="s">
        <v>157</v>
      </c>
      <c r="D304" s="47" t="s">
        <v>56</v>
      </c>
      <c r="E304" s="47" t="s">
        <v>131</v>
      </c>
      <c r="F304" s="47" t="s">
        <v>58</v>
      </c>
      <c r="G304" s="435" t="s">
        <v>97</v>
      </c>
      <c r="H304" s="370"/>
      <c r="I304" s="435" t="s">
        <v>97</v>
      </c>
      <c r="J304" s="370"/>
      <c r="K304" s="435"/>
      <c r="L304" s="370"/>
      <c r="M304" s="435"/>
      <c r="N304" s="370"/>
      <c r="O304" s="48">
        <v>2</v>
      </c>
      <c r="P304" s="48"/>
      <c r="Q304" s="48"/>
      <c r="R304" s="48"/>
      <c r="S304" s="48">
        <v>2</v>
      </c>
      <c r="T304" s="48"/>
      <c r="U304" s="48">
        <v>2</v>
      </c>
      <c r="V304" s="47" t="s">
        <v>870</v>
      </c>
      <c r="W304" s="48"/>
      <c r="X304" s="47"/>
    </row>
    <row r="305" spans="1:24" x14ac:dyDescent="0.35">
      <c r="A305" s="47" t="s">
        <v>1828</v>
      </c>
      <c r="B305" s="47" t="s">
        <v>1829</v>
      </c>
      <c r="C305" s="47" t="s">
        <v>157</v>
      </c>
      <c r="D305" s="47" t="s">
        <v>56</v>
      </c>
      <c r="E305" s="47" t="s">
        <v>131</v>
      </c>
      <c r="F305" s="47" t="s">
        <v>58</v>
      </c>
      <c r="G305" s="435" t="s">
        <v>97</v>
      </c>
      <c r="H305" s="370" t="s">
        <v>97</v>
      </c>
      <c r="I305" s="435" t="s">
        <v>97</v>
      </c>
      <c r="J305" s="370"/>
      <c r="K305" s="435" t="s">
        <v>97</v>
      </c>
      <c r="L305" s="370"/>
      <c r="M305" s="435" t="s">
        <v>97</v>
      </c>
      <c r="N305" s="370"/>
      <c r="O305" s="48">
        <v>4</v>
      </c>
      <c r="P305" s="48"/>
      <c r="Q305" s="48"/>
      <c r="R305" s="48"/>
      <c r="S305" s="48">
        <v>4</v>
      </c>
      <c r="T305" s="48">
        <v>1</v>
      </c>
      <c r="U305" s="48">
        <v>5</v>
      </c>
      <c r="V305" s="47" t="s">
        <v>1068</v>
      </c>
      <c r="W305" s="48"/>
      <c r="X305" s="47"/>
    </row>
    <row r="306" spans="1:24" x14ac:dyDescent="0.35">
      <c r="A306" s="47" t="s">
        <v>1830</v>
      </c>
      <c r="B306" s="47" t="s">
        <v>1831</v>
      </c>
      <c r="C306" s="47" t="s">
        <v>157</v>
      </c>
      <c r="D306" s="47" t="s">
        <v>56</v>
      </c>
      <c r="E306" s="47" t="s">
        <v>131</v>
      </c>
      <c r="F306" s="47" t="s">
        <v>58</v>
      </c>
      <c r="G306" s="435" t="s">
        <v>97</v>
      </c>
      <c r="H306" s="370" t="s">
        <v>97</v>
      </c>
      <c r="I306" s="435"/>
      <c r="J306" s="370"/>
      <c r="K306" s="435"/>
      <c r="L306" s="370"/>
      <c r="M306" s="435"/>
      <c r="N306" s="370"/>
      <c r="O306" s="48">
        <v>1</v>
      </c>
      <c r="P306" s="48"/>
      <c r="Q306" s="48"/>
      <c r="R306" s="48"/>
      <c r="S306" s="48">
        <v>1</v>
      </c>
      <c r="T306" s="48">
        <v>1</v>
      </c>
      <c r="U306" s="48">
        <v>2</v>
      </c>
      <c r="V306" s="47" t="s">
        <v>319</v>
      </c>
      <c r="W306" s="48"/>
      <c r="X306" s="47"/>
    </row>
    <row r="307" spans="1:24" x14ac:dyDescent="0.35">
      <c r="A307" s="47" t="s">
        <v>1832</v>
      </c>
      <c r="B307" s="47" t="s">
        <v>1833</v>
      </c>
      <c r="C307" s="47" t="s">
        <v>157</v>
      </c>
      <c r="D307" s="47" t="s">
        <v>56</v>
      </c>
      <c r="E307" s="47" t="s">
        <v>131</v>
      </c>
      <c r="F307" s="47" t="s">
        <v>58</v>
      </c>
      <c r="G307" s="435" t="s">
        <v>97</v>
      </c>
      <c r="H307" s="370"/>
      <c r="I307" s="435"/>
      <c r="J307" s="370"/>
      <c r="K307" s="435"/>
      <c r="L307" s="370"/>
      <c r="M307" s="435"/>
      <c r="N307" s="370"/>
      <c r="O307" s="48">
        <v>1</v>
      </c>
      <c r="P307" s="48"/>
      <c r="Q307" s="48"/>
      <c r="R307" s="48"/>
      <c r="S307" s="48">
        <v>1</v>
      </c>
      <c r="T307" s="48"/>
      <c r="U307" s="48">
        <v>1</v>
      </c>
      <c r="V307" s="47" t="s">
        <v>319</v>
      </c>
      <c r="W307" s="48"/>
      <c r="X307" s="47"/>
    </row>
    <row r="308" spans="1:24" x14ac:dyDescent="0.35">
      <c r="A308" s="47" t="s">
        <v>1834</v>
      </c>
      <c r="B308" s="47" t="s">
        <v>1835</v>
      </c>
      <c r="C308" s="47" t="s">
        <v>157</v>
      </c>
      <c r="D308" s="47" t="s">
        <v>56</v>
      </c>
      <c r="E308" s="47" t="s">
        <v>131</v>
      </c>
      <c r="F308" s="47" t="s">
        <v>58</v>
      </c>
      <c r="G308" s="435" t="s">
        <v>97</v>
      </c>
      <c r="H308" s="370"/>
      <c r="I308" s="435"/>
      <c r="J308" s="370"/>
      <c r="K308" s="435" t="s">
        <v>97</v>
      </c>
      <c r="L308" s="370"/>
      <c r="M308" s="435"/>
      <c r="N308" s="370"/>
      <c r="O308" s="48">
        <v>2</v>
      </c>
      <c r="P308" s="48"/>
      <c r="Q308" s="48"/>
      <c r="R308" s="48"/>
      <c r="S308" s="48">
        <v>2</v>
      </c>
      <c r="T308" s="48"/>
      <c r="U308" s="48">
        <v>2</v>
      </c>
      <c r="V308" s="47" t="s">
        <v>319</v>
      </c>
      <c r="W308" s="48"/>
      <c r="X308" s="47"/>
    </row>
    <row r="309" spans="1:24" x14ac:dyDescent="0.35">
      <c r="A309" s="47" t="s">
        <v>1836</v>
      </c>
      <c r="B309" s="47" t="s">
        <v>1837</v>
      </c>
      <c r="C309" s="47" t="s">
        <v>157</v>
      </c>
      <c r="D309" s="47" t="s">
        <v>56</v>
      </c>
      <c r="E309" s="47" t="s">
        <v>131</v>
      </c>
      <c r="F309" s="47" t="s">
        <v>58</v>
      </c>
      <c r="G309" s="435" t="s">
        <v>97</v>
      </c>
      <c r="H309" s="370"/>
      <c r="I309" s="435"/>
      <c r="J309" s="370"/>
      <c r="K309" s="435" t="s">
        <v>97</v>
      </c>
      <c r="L309" s="370"/>
      <c r="M309" s="435"/>
      <c r="N309" s="370"/>
      <c r="O309" s="48">
        <v>2</v>
      </c>
      <c r="P309" s="48"/>
      <c r="Q309" s="48"/>
      <c r="R309" s="48"/>
      <c r="S309" s="48">
        <v>2</v>
      </c>
      <c r="T309" s="48"/>
      <c r="U309" s="48">
        <v>2</v>
      </c>
      <c r="V309" s="47" t="s">
        <v>319</v>
      </c>
      <c r="W309" s="48"/>
      <c r="X309" s="47"/>
    </row>
    <row r="310" spans="1:24" x14ac:dyDescent="0.35">
      <c r="A310" s="47" t="s">
        <v>1840</v>
      </c>
      <c r="B310" s="47" t="s">
        <v>1200</v>
      </c>
      <c r="C310" s="47" t="s">
        <v>157</v>
      </c>
      <c r="D310" s="47" t="s">
        <v>56</v>
      </c>
      <c r="E310" s="47" t="s">
        <v>131</v>
      </c>
      <c r="F310" s="47" t="s">
        <v>58</v>
      </c>
      <c r="G310" s="435" t="s">
        <v>97</v>
      </c>
      <c r="H310" s="370"/>
      <c r="I310" s="435" t="s">
        <v>97</v>
      </c>
      <c r="J310" s="370"/>
      <c r="K310" s="435" t="s">
        <v>97</v>
      </c>
      <c r="L310" s="370"/>
      <c r="M310" s="435"/>
      <c r="N310" s="370"/>
      <c r="O310" s="48">
        <v>3</v>
      </c>
      <c r="P310" s="48"/>
      <c r="Q310" s="48"/>
      <c r="R310" s="48"/>
      <c r="S310" s="48">
        <v>3</v>
      </c>
      <c r="T310" s="48"/>
      <c r="U310" s="48">
        <v>3</v>
      </c>
      <c r="V310" s="47" t="s">
        <v>1067</v>
      </c>
      <c r="W310" s="48"/>
      <c r="X310" s="47"/>
    </row>
    <row r="311" spans="1:24" x14ac:dyDescent="0.35">
      <c r="A311" s="47" t="s">
        <v>1845</v>
      </c>
      <c r="B311" s="47" t="s">
        <v>1846</v>
      </c>
      <c r="C311" s="47" t="s">
        <v>157</v>
      </c>
      <c r="D311" s="47" t="s">
        <v>56</v>
      </c>
      <c r="E311" s="47" t="s">
        <v>131</v>
      </c>
      <c r="F311" s="47" t="s">
        <v>58</v>
      </c>
      <c r="G311" s="435" t="s">
        <v>97</v>
      </c>
      <c r="H311" s="370"/>
      <c r="I311" s="435" t="s">
        <v>97</v>
      </c>
      <c r="J311" s="370"/>
      <c r="K311" s="435"/>
      <c r="L311" s="370"/>
      <c r="M311" s="435"/>
      <c r="N311" s="370"/>
      <c r="O311" s="48">
        <v>2</v>
      </c>
      <c r="P311" s="48"/>
      <c r="Q311" s="48"/>
      <c r="R311" s="48"/>
      <c r="S311" s="48">
        <v>2</v>
      </c>
      <c r="T311" s="48"/>
      <c r="U311" s="48">
        <v>2</v>
      </c>
      <c r="V311" s="47" t="s">
        <v>870</v>
      </c>
    </row>
    <row r="312" spans="1:24" x14ac:dyDescent="0.35">
      <c r="A312" s="47" t="s">
        <v>1849</v>
      </c>
      <c r="B312" s="47" t="s">
        <v>1850</v>
      </c>
      <c r="C312" s="47" t="s">
        <v>157</v>
      </c>
      <c r="D312" s="47" t="s">
        <v>56</v>
      </c>
      <c r="E312" s="47" t="s">
        <v>131</v>
      </c>
      <c r="F312" s="47" t="s">
        <v>58</v>
      </c>
      <c r="G312" s="435" t="s">
        <v>97</v>
      </c>
      <c r="H312" s="370"/>
      <c r="I312" s="435"/>
      <c r="J312" s="370"/>
      <c r="K312" s="435" t="s">
        <v>97</v>
      </c>
      <c r="L312" s="370"/>
      <c r="M312" s="435"/>
      <c r="N312" s="370"/>
      <c r="O312" s="48">
        <v>2</v>
      </c>
      <c r="P312" s="48"/>
      <c r="Q312" s="48"/>
      <c r="R312" s="48"/>
      <c r="S312" s="48">
        <v>2</v>
      </c>
      <c r="T312" s="48"/>
      <c r="U312" s="48">
        <v>2</v>
      </c>
      <c r="V312" s="47" t="s">
        <v>870</v>
      </c>
    </row>
    <row r="313" spans="1:24" x14ac:dyDescent="0.35">
      <c r="A313" s="47" t="s">
        <v>1851</v>
      </c>
      <c r="B313" s="47" t="s">
        <v>1852</v>
      </c>
      <c r="C313" s="47" t="s">
        <v>157</v>
      </c>
      <c r="D313" s="47" t="s">
        <v>56</v>
      </c>
      <c r="E313" s="47" t="s">
        <v>131</v>
      </c>
      <c r="F313" s="47" t="s">
        <v>58</v>
      </c>
      <c r="G313" s="435" t="s">
        <v>97</v>
      </c>
      <c r="H313" s="370"/>
      <c r="I313" s="435"/>
      <c r="J313" s="370"/>
      <c r="K313" s="435"/>
      <c r="L313" s="370"/>
      <c r="M313" s="435"/>
      <c r="N313" s="370"/>
      <c r="O313" s="48">
        <v>1</v>
      </c>
      <c r="P313" s="48"/>
      <c r="Q313" s="48"/>
      <c r="R313" s="48"/>
      <c r="S313" s="48">
        <v>1</v>
      </c>
      <c r="T313" s="48"/>
      <c r="U313" s="48">
        <v>1</v>
      </c>
      <c r="V313" s="47" t="s">
        <v>870</v>
      </c>
    </row>
    <row r="314" spans="1:24" x14ac:dyDescent="0.35">
      <c r="A314" s="47" t="s">
        <v>1853</v>
      </c>
      <c r="B314" s="47" t="s">
        <v>1854</v>
      </c>
      <c r="C314" s="47" t="s">
        <v>157</v>
      </c>
      <c r="D314" s="47" t="s">
        <v>56</v>
      </c>
      <c r="E314" s="47" t="s">
        <v>131</v>
      </c>
      <c r="F314" s="47" t="s">
        <v>58</v>
      </c>
      <c r="G314" s="435" t="s">
        <v>97</v>
      </c>
      <c r="H314" s="370"/>
      <c r="I314" s="435"/>
      <c r="J314" s="370"/>
      <c r="K314" s="435"/>
      <c r="L314" s="370"/>
      <c r="M314" s="435"/>
      <c r="N314" s="370"/>
      <c r="O314" s="48">
        <v>1</v>
      </c>
      <c r="P314" s="48"/>
      <c r="Q314" s="48"/>
      <c r="R314" s="48"/>
      <c r="S314" s="48">
        <v>1</v>
      </c>
      <c r="T314" s="48"/>
      <c r="U314" s="48">
        <v>1</v>
      </c>
      <c r="V314" s="47" t="s">
        <v>870</v>
      </c>
    </row>
    <row r="315" spans="1:24" x14ac:dyDescent="0.35">
      <c r="A315" s="47" t="s">
        <v>1855</v>
      </c>
      <c r="B315" s="47" t="s">
        <v>1856</v>
      </c>
      <c r="C315" s="47" t="s">
        <v>157</v>
      </c>
      <c r="D315" s="47" t="s">
        <v>56</v>
      </c>
      <c r="E315" s="47" t="s">
        <v>131</v>
      </c>
      <c r="F315" s="47" t="s">
        <v>58</v>
      </c>
      <c r="G315" s="435" t="s">
        <v>97</v>
      </c>
      <c r="H315" s="370"/>
      <c r="I315" s="435"/>
      <c r="J315" s="370"/>
      <c r="K315" s="435"/>
      <c r="L315" s="370"/>
      <c r="M315" s="435"/>
      <c r="N315" s="370"/>
      <c r="O315" s="48">
        <v>1</v>
      </c>
      <c r="P315" s="48"/>
      <c r="Q315" s="48"/>
      <c r="R315" s="48"/>
      <c r="S315" s="48">
        <v>1</v>
      </c>
      <c r="T315" s="48"/>
      <c r="U315" s="48">
        <v>1</v>
      </c>
      <c r="V315" s="47" t="s">
        <v>870</v>
      </c>
    </row>
    <row r="316" spans="1:24" x14ac:dyDescent="0.35">
      <c r="A316" s="47" t="s">
        <v>1865</v>
      </c>
      <c r="B316" s="47" t="s">
        <v>1866</v>
      </c>
      <c r="C316" s="47" t="s">
        <v>157</v>
      </c>
      <c r="D316" s="47" t="s">
        <v>56</v>
      </c>
      <c r="E316" s="47" t="s">
        <v>131</v>
      </c>
      <c r="F316" s="47" t="s">
        <v>58</v>
      </c>
      <c r="G316" s="435"/>
      <c r="H316" s="370"/>
      <c r="I316" s="435"/>
      <c r="J316" s="370"/>
      <c r="K316" s="435"/>
      <c r="L316" s="370"/>
      <c r="M316" s="435" t="s">
        <v>97</v>
      </c>
      <c r="N316" s="370"/>
      <c r="O316" s="48">
        <v>1</v>
      </c>
      <c r="P316" s="48"/>
      <c r="Q316" s="48"/>
      <c r="R316" s="48"/>
      <c r="S316" s="48">
        <v>1</v>
      </c>
      <c r="T316" s="48"/>
      <c r="U316" s="48">
        <v>1</v>
      </c>
      <c r="V316" s="47" t="s">
        <v>870</v>
      </c>
    </row>
    <row r="317" spans="1:24" x14ac:dyDescent="0.35">
      <c r="A317" s="47" t="s">
        <v>1877</v>
      </c>
      <c r="B317" s="47" t="s">
        <v>1878</v>
      </c>
      <c r="C317" s="47" t="s">
        <v>157</v>
      </c>
      <c r="D317" s="47" t="s">
        <v>56</v>
      </c>
      <c r="E317" s="47" t="s">
        <v>131</v>
      </c>
      <c r="F317" s="47" t="s">
        <v>58</v>
      </c>
      <c r="G317" s="435"/>
      <c r="H317" s="370"/>
      <c r="I317" s="435" t="s">
        <v>97</v>
      </c>
      <c r="J317" s="370"/>
      <c r="K317" s="435"/>
      <c r="L317" s="370"/>
      <c r="M317" s="435"/>
      <c r="N317" s="370"/>
      <c r="O317" s="48">
        <v>1</v>
      </c>
      <c r="P317" s="48"/>
      <c r="Q317" s="48"/>
      <c r="R317" s="48"/>
      <c r="S317" s="48">
        <v>1</v>
      </c>
      <c r="T317" s="48"/>
      <c r="U317" s="48">
        <v>1</v>
      </c>
      <c r="V317" s="47" t="s">
        <v>870</v>
      </c>
    </row>
    <row r="318" spans="1:24" x14ac:dyDescent="0.35">
      <c r="A318" s="47" t="s">
        <v>1879</v>
      </c>
      <c r="B318" s="47" t="s">
        <v>1880</v>
      </c>
      <c r="C318" s="47" t="s">
        <v>157</v>
      </c>
      <c r="D318" s="47" t="s">
        <v>56</v>
      </c>
      <c r="E318" s="47" t="s">
        <v>131</v>
      </c>
      <c r="F318" s="47" t="s">
        <v>58</v>
      </c>
      <c r="G318" s="435"/>
      <c r="H318" s="370"/>
      <c r="I318" s="435"/>
      <c r="J318" s="370" t="s">
        <v>97</v>
      </c>
      <c r="K318" s="435"/>
      <c r="L318" s="370"/>
      <c r="M318" s="435"/>
      <c r="N318" s="370"/>
      <c r="O318" s="48"/>
      <c r="P318" s="48"/>
      <c r="Q318" s="48"/>
      <c r="R318" s="48"/>
      <c r="S318" s="48"/>
      <c r="T318" s="48">
        <v>1</v>
      </c>
      <c r="U318" s="48">
        <v>1</v>
      </c>
      <c r="V318" s="47" t="s">
        <v>870</v>
      </c>
    </row>
    <row r="319" spans="1:24" x14ac:dyDescent="0.35">
      <c r="A319" s="47" t="s">
        <v>1881</v>
      </c>
      <c r="B319" s="47" t="s">
        <v>1882</v>
      </c>
      <c r="C319" s="47" t="s">
        <v>157</v>
      </c>
      <c r="D319" s="47" t="s">
        <v>56</v>
      </c>
      <c r="E319" s="47" t="s">
        <v>131</v>
      </c>
      <c r="F319" s="47" t="s">
        <v>58</v>
      </c>
      <c r="G319" s="435"/>
      <c r="H319" s="370"/>
      <c r="I319" s="435"/>
      <c r="J319" s="370"/>
      <c r="K319" s="435" t="s">
        <v>97</v>
      </c>
      <c r="L319" s="370"/>
      <c r="M319" s="435" t="s">
        <v>97</v>
      </c>
      <c r="N319" s="370"/>
      <c r="O319" s="48">
        <v>2</v>
      </c>
      <c r="P319" s="48"/>
      <c r="Q319" s="48"/>
      <c r="R319" s="48"/>
      <c r="S319" s="48">
        <v>2</v>
      </c>
      <c r="T319" s="48"/>
      <c r="U319" s="48">
        <v>2</v>
      </c>
      <c r="V319" s="47" t="s">
        <v>870</v>
      </c>
    </row>
    <row r="320" spans="1:24" x14ac:dyDescent="0.35">
      <c r="A320" s="47" t="s">
        <v>1885</v>
      </c>
      <c r="B320" s="47" t="s">
        <v>1886</v>
      </c>
      <c r="C320" s="47" t="s">
        <v>157</v>
      </c>
      <c r="D320" s="47" t="s">
        <v>56</v>
      </c>
      <c r="E320" s="47" t="s">
        <v>131</v>
      </c>
      <c r="F320" s="47" t="s">
        <v>58</v>
      </c>
      <c r="G320" s="435"/>
      <c r="H320" s="370"/>
      <c r="I320" s="435"/>
      <c r="J320" s="370"/>
      <c r="K320" s="435" t="s">
        <v>97</v>
      </c>
      <c r="L320" s="370"/>
      <c r="M320" s="435"/>
      <c r="N320" s="370"/>
      <c r="O320" s="48">
        <v>1</v>
      </c>
      <c r="P320" s="48"/>
      <c r="Q320" s="48"/>
      <c r="R320" s="48"/>
      <c r="S320" s="48">
        <v>1</v>
      </c>
      <c r="T320" s="48"/>
      <c r="U320" s="48">
        <v>1</v>
      </c>
      <c r="V320" s="47" t="s">
        <v>870</v>
      </c>
    </row>
    <row r="321" spans="1:22" x14ac:dyDescent="0.35">
      <c r="A321" s="47" t="s">
        <v>1887</v>
      </c>
      <c r="B321" s="47" t="s">
        <v>1888</v>
      </c>
      <c r="C321" s="47" t="s">
        <v>157</v>
      </c>
      <c r="D321" s="47" t="s">
        <v>56</v>
      </c>
      <c r="E321" s="47" t="s">
        <v>131</v>
      </c>
      <c r="F321" s="47" t="s">
        <v>58</v>
      </c>
      <c r="G321" s="435"/>
      <c r="H321" s="370"/>
      <c r="I321" s="435" t="s">
        <v>97</v>
      </c>
      <c r="J321" s="370"/>
      <c r="K321" s="435"/>
      <c r="L321" s="370"/>
      <c r="M321" s="435"/>
      <c r="N321" s="370"/>
      <c r="O321" s="48">
        <v>1</v>
      </c>
      <c r="P321" s="48"/>
      <c r="Q321" s="48"/>
      <c r="R321" s="48"/>
      <c r="S321" s="48">
        <v>1</v>
      </c>
      <c r="T321" s="48"/>
      <c r="U321" s="48">
        <v>1</v>
      </c>
      <c r="V321" s="47" t="s">
        <v>870</v>
      </c>
    </row>
    <row r="322" spans="1:22" x14ac:dyDescent="0.35">
      <c r="A322" s="47" t="s">
        <v>1891</v>
      </c>
      <c r="B322" s="47" t="s">
        <v>1892</v>
      </c>
      <c r="C322" s="47" t="s">
        <v>157</v>
      </c>
      <c r="D322" s="47" t="s">
        <v>56</v>
      </c>
      <c r="E322" s="47" t="s">
        <v>131</v>
      </c>
      <c r="F322" s="47" t="s">
        <v>58</v>
      </c>
      <c r="G322" s="435"/>
      <c r="H322" s="370"/>
      <c r="I322" s="435" t="s">
        <v>97</v>
      </c>
      <c r="J322" s="370"/>
      <c r="K322" s="435" t="s">
        <v>97</v>
      </c>
      <c r="L322" s="370"/>
      <c r="M322" s="435"/>
      <c r="N322" s="370"/>
      <c r="O322" s="48">
        <v>2</v>
      </c>
      <c r="P322" s="48"/>
      <c r="Q322" s="48"/>
      <c r="R322" s="48"/>
      <c r="S322" s="48">
        <v>2</v>
      </c>
      <c r="T322" s="48"/>
      <c r="U322" s="48">
        <v>2</v>
      </c>
      <c r="V322" s="47" t="s">
        <v>870</v>
      </c>
    </row>
    <row r="323" spans="1:22" x14ac:dyDescent="0.35">
      <c r="A323" s="47" t="s">
        <v>1977</v>
      </c>
      <c r="B323" s="47" t="s">
        <v>1978</v>
      </c>
      <c r="C323" s="47" t="s">
        <v>157</v>
      </c>
      <c r="D323" s="47" t="s">
        <v>56</v>
      </c>
      <c r="E323" s="47" t="s">
        <v>131</v>
      </c>
      <c r="F323" s="47" t="s">
        <v>58</v>
      </c>
      <c r="G323" s="435"/>
      <c r="H323" s="370"/>
      <c r="I323" s="435"/>
      <c r="J323" s="370"/>
      <c r="K323" s="435"/>
      <c r="L323" s="370"/>
      <c r="M323" s="435" t="s">
        <v>97</v>
      </c>
      <c r="N323" s="370"/>
      <c r="O323" s="48">
        <v>1</v>
      </c>
      <c r="P323" s="48"/>
      <c r="Q323" s="48"/>
      <c r="R323" s="48"/>
      <c r="S323" s="48">
        <v>1</v>
      </c>
      <c r="T323" s="48"/>
      <c r="U323" s="48">
        <v>1</v>
      </c>
      <c r="V323" s="47" t="s">
        <v>870</v>
      </c>
    </row>
    <row r="324" spans="1:22" x14ac:dyDescent="0.35">
      <c r="A324" s="47" t="s">
        <v>1983</v>
      </c>
      <c r="B324" s="47" t="s">
        <v>1984</v>
      </c>
      <c r="C324" s="47" t="s">
        <v>157</v>
      </c>
      <c r="D324" s="47" t="s">
        <v>56</v>
      </c>
      <c r="E324" s="47" t="s">
        <v>131</v>
      </c>
      <c r="F324" s="47" t="s">
        <v>58</v>
      </c>
      <c r="G324" s="435"/>
      <c r="H324" s="370"/>
      <c r="I324" s="435" t="s">
        <v>97</v>
      </c>
      <c r="J324" s="370"/>
      <c r="K324" s="435" t="s">
        <v>97</v>
      </c>
      <c r="L324" s="370"/>
      <c r="M324" s="435" t="s">
        <v>97</v>
      </c>
      <c r="N324" s="370"/>
      <c r="O324" s="48">
        <v>3</v>
      </c>
      <c r="P324" s="48"/>
      <c r="Q324" s="48"/>
      <c r="R324" s="48"/>
      <c r="S324" s="48">
        <v>3</v>
      </c>
      <c r="T324" s="48"/>
      <c r="U324" s="48">
        <v>3</v>
      </c>
      <c r="V324" s="47" t="s">
        <v>870</v>
      </c>
    </row>
    <row r="325" spans="1:22" x14ac:dyDescent="0.35">
      <c r="A325" s="47" t="s">
        <v>1989</v>
      </c>
      <c r="B325" s="47" t="s">
        <v>1990</v>
      </c>
      <c r="C325" s="47" t="s">
        <v>157</v>
      </c>
      <c r="D325" s="47" t="s">
        <v>56</v>
      </c>
      <c r="E325" s="47" t="s">
        <v>131</v>
      </c>
      <c r="F325" s="47" t="s">
        <v>58</v>
      </c>
      <c r="G325" s="435"/>
      <c r="H325" s="370"/>
      <c r="I325" s="435" t="s">
        <v>97</v>
      </c>
      <c r="J325" s="370"/>
      <c r="K325" s="435"/>
      <c r="L325" s="370"/>
      <c r="M325" s="435"/>
      <c r="N325" s="370"/>
      <c r="O325" s="48">
        <v>1</v>
      </c>
      <c r="P325" s="48"/>
      <c r="Q325" s="48"/>
      <c r="R325" s="48"/>
      <c r="S325" s="48">
        <v>1</v>
      </c>
      <c r="T325" s="48"/>
      <c r="U325" s="48">
        <v>1</v>
      </c>
      <c r="V325" s="47" t="s">
        <v>870</v>
      </c>
    </row>
    <row r="326" spans="1:22" x14ac:dyDescent="0.35">
      <c r="A326" s="47" t="s">
        <v>1992</v>
      </c>
      <c r="B326" s="47" t="s">
        <v>1993</v>
      </c>
      <c r="C326" s="47" t="s">
        <v>157</v>
      </c>
      <c r="D326" s="47" t="s">
        <v>56</v>
      </c>
      <c r="E326" s="47" t="s">
        <v>131</v>
      </c>
      <c r="F326" s="47" t="s">
        <v>58</v>
      </c>
      <c r="G326" s="435"/>
      <c r="H326" s="370"/>
      <c r="I326" s="435" t="s">
        <v>97</v>
      </c>
      <c r="J326" s="370"/>
      <c r="K326" s="435"/>
      <c r="L326" s="370"/>
      <c r="M326" s="435"/>
      <c r="N326" s="370"/>
      <c r="O326" s="48">
        <v>1</v>
      </c>
      <c r="P326" s="48"/>
      <c r="Q326" s="48"/>
      <c r="R326" s="48"/>
      <c r="S326" s="48">
        <v>1</v>
      </c>
      <c r="T326" s="48"/>
      <c r="U326" s="48">
        <v>1</v>
      </c>
      <c r="V326" s="47" t="s">
        <v>870</v>
      </c>
    </row>
    <row r="327" spans="1:22" x14ac:dyDescent="0.35">
      <c r="A327" s="47" t="s">
        <v>1996</v>
      </c>
      <c r="B327" s="47" t="s">
        <v>1997</v>
      </c>
      <c r="C327" s="47" t="s">
        <v>157</v>
      </c>
      <c r="D327" s="47" t="s">
        <v>56</v>
      </c>
      <c r="E327" s="47" t="s">
        <v>131</v>
      </c>
      <c r="F327" s="47" t="s">
        <v>58</v>
      </c>
      <c r="G327" s="435"/>
      <c r="H327" s="370"/>
      <c r="I327" s="435" t="s">
        <v>97</v>
      </c>
      <c r="J327" s="370"/>
      <c r="K327" s="435" t="s">
        <v>97</v>
      </c>
      <c r="L327" s="370"/>
      <c r="M327" s="435"/>
      <c r="N327" s="370"/>
      <c r="O327" s="48">
        <v>2</v>
      </c>
      <c r="P327" s="48"/>
      <c r="Q327" s="48"/>
      <c r="R327" s="48"/>
      <c r="S327" s="48">
        <v>2</v>
      </c>
      <c r="T327" s="48"/>
      <c r="U327" s="48">
        <v>2</v>
      </c>
      <c r="V327" s="47" t="s">
        <v>870</v>
      </c>
    </row>
    <row r="328" spans="1:22" x14ac:dyDescent="0.35">
      <c r="A328" s="47" t="s">
        <v>1999</v>
      </c>
      <c r="B328" s="47" t="s">
        <v>2000</v>
      </c>
      <c r="C328" s="47" t="s">
        <v>157</v>
      </c>
      <c r="D328" s="47" t="s">
        <v>56</v>
      </c>
      <c r="E328" s="47" t="s">
        <v>131</v>
      </c>
      <c r="F328" s="47" t="s">
        <v>58</v>
      </c>
      <c r="G328" s="435"/>
      <c r="H328" s="370"/>
      <c r="I328" s="435" t="s">
        <v>97</v>
      </c>
      <c r="J328" s="370"/>
      <c r="K328" s="435" t="s">
        <v>97</v>
      </c>
      <c r="L328" s="370"/>
      <c r="M328" s="435" t="s">
        <v>97</v>
      </c>
      <c r="N328" s="370"/>
      <c r="O328" s="48">
        <v>3</v>
      </c>
      <c r="P328" s="48"/>
      <c r="Q328" s="48"/>
      <c r="R328" s="48"/>
      <c r="S328" s="48">
        <v>3</v>
      </c>
      <c r="T328" s="48"/>
      <c r="U328" s="48">
        <v>3</v>
      </c>
      <c r="V328" s="47" t="s">
        <v>870</v>
      </c>
    </row>
    <row r="329" spans="1:22" x14ac:dyDescent="0.35">
      <c r="A329" s="47" t="s">
        <v>2002</v>
      </c>
      <c r="B329" s="47" t="s">
        <v>2003</v>
      </c>
      <c r="C329" s="47" t="s">
        <v>157</v>
      </c>
      <c r="D329" s="47" t="s">
        <v>56</v>
      </c>
      <c r="E329" s="47" t="s">
        <v>131</v>
      </c>
      <c r="F329" s="47" t="s">
        <v>58</v>
      </c>
      <c r="G329" s="435"/>
      <c r="H329" s="370"/>
      <c r="I329" s="435" t="s">
        <v>97</v>
      </c>
      <c r="J329" s="370"/>
      <c r="K329" s="435"/>
      <c r="L329" s="370"/>
      <c r="M329" s="435"/>
      <c r="N329" s="370"/>
      <c r="O329" s="48">
        <v>1</v>
      </c>
      <c r="P329" s="48"/>
      <c r="Q329" s="48"/>
      <c r="R329" s="48"/>
      <c r="S329" s="48">
        <v>1</v>
      </c>
      <c r="T329" s="48"/>
      <c r="U329" s="48">
        <v>1</v>
      </c>
      <c r="V329" s="47" t="s">
        <v>870</v>
      </c>
    </row>
    <row r="330" spans="1:22" x14ac:dyDescent="0.35">
      <c r="A330" s="47" t="s">
        <v>2005</v>
      </c>
      <c r="B330" s="47" t="s">
        <v>2006</v>
      </c>
      <c r="C330" s="47" t="s">
        <v>157</v>
      </c>
      <c r="D330" s="47" t="s">
        <v>56</v>
      </c>
      <c r="E330" s="47" t="s">
        <v>131</v>
      </c>
      <c r="F330" s="47" t="s">
        <v>58</v>
      </c>
      <c r="G330" s="435"/>
      <c r="H330" s="370"/>
      <c r="I330" s="435" t="s">
        <v>97</v>
      </c>
      <c r="J330" s="370"/>
      <c r="K330" s="435"/>
      <c r="L330" s="370"/>
      <c r="M330" s="435"/>
      <c r="N330" s="370" t="s">
        <v>97</v>
      </c>
      <c r="O330" s="48">
        <v>1</v>
      </c>
      <c r="P330" s="48"/>
      <c r="Q330" s="48"/>
      <c r="R330" s="48"/>
      <c r="S330" s="48">
        <v>1</v>
      </c>
      <c r="T330" s="48">
        <v>1</v>
      </c>
      <c r="U330" s="48">
        <v>2</v>
      </c>
      <c r="V330" s="47" t="s">
        <v>870</v>
      </c>
    </row>
    <row r="331" spans="1:22" x14ac:dyDescent="0.35">
      <c r="A331" s="47" t="s">
        <v>2009</v>
      </c>
      <c r="B331" s="47" t="s">
        <v>2010</v>
      </c>
      <c r="C331" s="47" t="s">
        <v>157</v>
      </c>
      <c r="D331" s="47" t="s">
        <v>56</v>
      </c>
      <c r="E331" s="47" t="s">
        <v>131</v>
      </c>
      <c r="F331" s="47" t="s">
        <v>58</v>
      </c>
      <c r="G331" s="435"/>
      <c r="H331" s="370"/>
      <c r="I331" s="435" t="s">
        <v>97</v>
      </c>
      <c r="J331" s="370"/>
      <c r="K331" s="435" t="s">
        <v>97</v>
      </c>
      <c r="L331" s="370"/>
      <c r="M331" s="435"/>
      <c r="N331" s="370" t="s">
        <v>97</v>
      </c>
      <c r="O331" s="48">
        <v>2</v>
      </c>
      <c r="P331" s="48"/>
      <c r="Q331" s="48"/>
      <c r="R331" s="48"/>
      <c r="S331" s="48">
        <v>2</v>
      </c>
      <c r="T331" s="48">
        <v>1</v>
      </c>
      <c r="U331" s="48">
        <v>3</v>
      </c>
      <c r="V331" s="47" t="s">
        <v>870</v>
      </c>
    </row>
    <row r="332" spans="1:22" x14ac:dyDescent="0.35">
      <c r="A332" s="47" t="s">
        <v>2018</v>
      </c>
      <c r="B332" s="47" t="s">
        <v>2019</v>
      </c>
      <c r="C332" s="47" t="s">
        <v>157</v>
      </c>
      <c r="D332" s="47" t="s">
        <v>56</v>
      </c>
      <c r="E332" s="47" t="s">
        <v>131</v>
      </c>
      <c r="F332" s="47" t="s">
        <v>58</v>
      </c>
      <c r="G332" s="435"/>
      <c r="H332" s="370"/>
      <c r="I332" s="435" t="s">
        <v>97</v>
      </c>
      <c r="J332" s="370"/>
      <c r="K332" s="435" t="s">
        <v>97</v>
      </c>
      <c r="L332" s="370"/>
      <c r="M332" s="435" t="s">
        <v>97</v>
      </c>
      <c r="N332" s="370"/>
      <c r="O332" s="48">
        <v>3</v>
      </c>
      <c r="P332" s="48"/>
      <c r="Q332" s="48"/>
      <c r="R332" s="48"/>
      <c r="S332" s="48">
        <v>3</v>
      </c>
      <c r="T332" s="48"/>
      <c r="U332" s="48">
        <v>3</v>
      </c>
      <c r="V332" s="47" t="s">
        <v>870</v>
      </c>
    </row>
    <row r="333" spans="1:22" x14ac:dyDescent="0.35">
      <c r="A333" s="47" t="s">
        <v>2027</v>
      </c>
      <c r="B333" s="47" t="s">
        <v>2028</v>
      </c>
      <c r="C333" s="47" t="s">
        <v>157</v>
      </c>
      <c r="D333" s="47" t="s">
        <v>56</v>
      </c>
      <c r="E333" s="47" t="s">
        <v>131</v>
      </c>
      <c r="F333" s="47" t="s">
        <v>58</v>
      </c>
      <c r="G333" s="435"/>
      <c r="H333" s="370"/>
      <c r="I333" s="435" t="s">
        <v>97</v>
      </c>
      <c r="J333" s="370"/>
      <c r="K333" s="435"/>
      <c r="L333" s="370"/>
      <c r="M333" s="435"/>
      <c r="N333" s="370"/>
      <c r="O333" s="48">
        <v>1</v>
      </c>
      <c r="P333" s="48"/>
      <c r="Q333" s="48"/>
      <c r="R333" s="48"/>
      <c r="S333" s="48">
        <v>1</v>
      </c>
      <c r="T333" s="48"/>
      <c r="U333" s="48">
        <v>1</v>
      </c>
      <c r="V333" s="47" t="s">
        <v>870</v>
      </c>
    </row>
    <row r="334" spans="1:22" x14ac:dyDescent="0.35">
      <c r="A334" s="47" t="s">
        <v>2030</v>
      </c>
      <c r="B334" s="47" t="s">
        <v>2031</v>
      </c>
      <c r="C334" s="47" t="s">
        <v>157</v>
      </c>
      <c r="D334" s="47" t="s">
        <v>56</v>
      </c>
      <c r="E334" s="47" t="s">
        <v>131</v>
      </c>
      <c r="F334" s="47" t="s">
        <v>58</v>
      </c>
      <c r="G334" s="435"/>
      <c r="H334" s="370"/>
      <c r="I334" s="435" t="s">
        <v>97</v>
      </c>
      <c r="J334" s="370"/>
      <c r="K334" s="435"/>
      <c r="L334" s="370"/>
      <c r="M334" s="435" t="s">
        <v>97</v>
      </c>
      <c r="N334" s="370"/>
      <c r="O334" s="48">
        <v>2</v>
      </c>
      <c r="P334" s="48"/>
      <c r="Q334" s="48"/>
      <c r="R334" s="48"/>
      <c r="S334" s="48">
        <v>2</v>
      </c>
      <c r="T334" s="48"/>
      <c r="U334" s="48">
        <v>2</v>
      </c>
      <c r="V334" s="47" t="s">
        <v>870</v>
      </c>
    </row>
    <row r="335" spans="1:22" x14ac:dyDescent="0.35">
      <c r="A335" s="47" t="s">
        <v>2033</v>
      </c>
      <c r="B335" s="47" t="s">
        <v>2034</v>
      </c>
      <c r="C335" s="47" t="s">
        <v>157</v>
      </c>
      <c r="D335" s="47" t="s">
        <v>56</v>
      </c>
      <c r="E335" s="47" t="s">
        <v>131</v>
      </c>
      <c r="F335" s="47" t="s">
        <v>58</v>
      </c>
      <c r="G335" s="435"/>
      <c r="H335" s="370"/>
      <c r="I335" s="435" t="s">
        <v>97</v>
      </c>
      <c r="J335" s="370"/>
      <c r="K335" s="435" t="s">
        <v>97</v>
      </c>
      <c r="L335" s="370"/>
      <c r="M335" s="435"/>
      <c r="N335" s="370"/>
      <c r="O335" s="48">
        <v>2</v>
      </c>
      <c r="P335" s="48"/>
      <c r="Q335" s="48"/>
      <c r="R335" s="48"/>
      <c r="S335" s="48">
        <v>2</v>
      </c>
      <c r="T335" s="48"/>
      <c r="U335" s="48">
        <v>2</v>
      </c>
      <c r="V335" s="47" t="s">
        <v>870</v>
      </c>
    </row>
    <row r="336" spans="1:22" x14ac:dyDescent="0.35">
      <c r="A336" s="47" t="s">
        <v>2036</v>
      </c>
      <c r="B336" s="47" t="s">
        <v>2037</v>
      </c>
      <c r="C336" s="47" t="s">
        <v>157</v>
      </c>
      <c r="D336" s="47" t="s">
        <v>56</v>
      </c>
      <c r="E336" s="47" t="s">
        <v>131</v>
      </c>
      <c r="F336" s="47" t="s">
        <v>58</v>
      </c>
      <c r="G336" s="435"/>
      <c r="H336" s="370"/>
      <c r="I336" s="435" t="s">
        <v>97</v>
      </c>
      <c r="J336" s="370"/>
      <c r="K336" s="435"/>
      <c r="L336" s="370"/>
      <c r="M336" s="435"/>
      <c r="N336" s="370"/>
      <c r="O336" s="48">
        <v>1</v>
      </c>
      <c r="P336" s="48"/>
      <c r="Q336" s="48"/>
      <c r="R336" s="48"/>
      <c r="S336" s="48">
        <v>1</v>
      </c>
      <c r="T336" s="48"/>
      <c r="U336" s="48">
        <v>1</v>
      </c>
      <c r="V336" s="47" t="s">
        <v>870</v>
      </c>
    </row>
    <row r="337" spans="1:22" x14ac:dyDescent="0.35">
      <c r="A337" s="47" t="s">
        <v>2039</v>
      </c>
      <c r="B337" s="47" t="s">
        <v>2040</v>
      </c>
      <c r="C337" s="47" t="s">
        <v>157</v>
      </c>
      <c r="D337" s="47" t="s">
        <v>56</v>
      </c>
      <c r="E337" s="47" t="s">
        <v>131</v>
      </c>
      <c r="F337" s="47" t="s">
        <v>58</v>
      </c>
      <c r="G337" s="435"/>
      <c r="H337" s="370"/>
      <c r="I337" s="435" t="s">
        <v>97</v>
      </c>
      <c r="J337" s="370"/>
      <c r="K337" s="435" t="s">
        <v>97</v>
      </c>
      <c r="L337" s="370"/>
      <c r="M337" s="435"/>
      <c r="N337" s="370"/>
      <c r="O337" s="48">
        <v>2</v>
      </c>
      <c r="P337" s="48"/>
      <c r="Q337" s="48"/>
      <c r="R337" s="48"/>
      <c r="S337" s="48">
        <v>2</v>
      </c>
      <c r="T337" s="48"/>
      <c r="U337" s="48">
        <v>2</v>
      </c>
      <c r="V337" s="47" t="s">
        <v>870</v>
      </c>
    </row>
    <row r="338" spans="1:22" x14ac:dyDescent="0.35">
      <c r="A338" s="47" t="s">
        <v>2042</v>
      </c>
      <c r="B338" s="47" t="s">
        <v>2043</v>
      </c>
      <c r="C338" s="47" t="s">
        <v>157</v>
      </c>
      <c r="D338" s="47" t="s">
        <v>56</v>
      </c>
      <c r="E338" s="47" t="s">
        <v>131</v>
      </c>
      <c r="F338" s="47" t="s">
        <v>58</v>
      </c>
      <c r="G338" s="435"/>
      <c r="H338" s="370"/>
      <c r="I338" s="435" t="s">
        <v>97</v>
      </c>
      <c r="J338" s="370"/>
      <c r="K338" s="435" t="s">
        <v>97</v>
      </c>
      <c r="L338" s="370"/>
      <c r="M338" s="435"/>
      <c r="N338" s="370"/>
      <c r="O338" s="48">
        <v>2</v>
      </c>
      <c r="P338" s="48"/>
      <c r="Q338" s="48"/>
      <c r="R338" s="48"/>
      <c r="S338" s="48">
        <v>2</v>
      </c>
      <c r="T338" s="48"/>
      <c r="U338" s="48">
        <v>2</v>
      </c>
      <c r="V338" s="47" t="s">
        <v>1068</v>
      </c>
    </row>
    <row r="339" spans="1:22" x14ac:dyDescent="0.35">
      <c r="A339" s="47" t="s">
        <v>2052</v>
      </c>
      <c r="B339" s="47" t="s">
        <v>2053</v>
      </c>
      <c r="C339" s="47" t="s">
        <v>157</v>
      </c>
      <c r="D339" s="47" t="s">
        <v>56</v>
      </c>
      <c r="E339" s="47" t="s">
        <v>131</v>
      </c>
      <c r="F339" s="47" t="s">
        <v>58</v>
      </c>
      <c r="G339" s="435"/>
      <c r="H339" s="370"/>
      <c r="I339" s="435"/>
      <c r="J339" s="370"/>
      <c r="K339" s="435" t="s">
        <v>97</v>
      </c>
      <c r="L339" s="370"/>
      <c r="M339" s="435" t="s">
        <v>97</v>
      </c>
      <c r="N339" s="370"/>
      <c r="O339" s="48">
        <v>2</v>
      </c>
      <c r="P339" s="48"/>
      <c r="Q339" s="48"/>
      <c r="R339" s="48"/>
      <c r="S339" s="48">
        <v>2</v>
      </c>
      <c r="T339" s="48"/>
      <c r="U339" s="48">
        <v>2</v>
      </c>
      <c r="V339" s="47" t="s">
        <v>870</v>
      </c>
    </row>
    <row r="340" spans="1:22" x14ac:dyDescent="0.35">
      <c r="A340" s="47" t="s">
        <v>2058</v>
      </c>
      <c r="B340" s="47" t="s">
        <v>2059</v>
      </c>
      <c r="C340" s="47" t="s">
        <v>157</v>
      </c>
      <c r="D340" s="47" t="s">
        <v>56</v>
      </c>
      <c r="E340" s="47" t="s">
        <v>131</v>
      </c>
      <c r="F340" s="47" t="s">
        <v>58</v>
      </c>
      <c r="G340" s="435"/>
      <c r="H340" s="370"/>
      <c r="I340" s="435"/>
      <c r="J340" s="370"/>
      <c r="K340" s="435" t="s">
        <v>97</v>
      </c>
      <c r="L340" s="370"/>
      <c r="M340" s="435"/>
      <c r="N340" s="370"/>
      <c r="O340" s="48">
        <v>1</v>
      </c>
      <c r="P340" s="48"/>
      <c r="Q340" s="48"/>
      <c r="R340" s="48"/>
      <c r="S340" s="48">
        <v>1</v>
      </c>
      <c r="T340" s="48"/>
      <c r="U340" s="48">
        <v>1</v>
      </c>
      <c r="V340" s="47" t="s">
        <v>870</v>
      </c>
    </row>
    <row r="341" spans="1:22" x14ac:dyDescent="0.35">
      <c r="A341" s="47" t="s">
        <v>2061</v>
      </c>
      <c r="B341" s="47" t="s">
        <v>2062</v>
      </c>
      <c r="C341" s="47" t="s">
        <v>157</v>
      </c>
      <c r="D341" s="47" t="s">
        <v>56</v>
      </c>
      <c r="E341" s="47" t="s">
        <v>131</v>
      </c>
      <c r="F341" s="47" t="s">
        <v>58</v>
      </c>
      <c r="G341" s="435"/>
      <c r="H341" s="370"/>
      <c r="I341" s="435"/>
      <c r="J341" s="370"/>
      <c r="K341" s="435" t="s">
        <v>97</v>
      </c>
      <c r="L341" s="370"/>
      <c r="M341" s="435" t="s">
        <v>97</v>
      </c>
      <c r="N341" s="370"/>
      <c r="O341" s="48">
        <v>2</v>
      </c>
      <c r="P341" s="48"/>
      <c r="Q341" s="48"/>
      <c r="R341" s="48"/>
      <c r="S341" s="48">
        <v>2</v>
      </c>
      <c r="T341" s="48"/>
      <c r="U341" s="48">
        <v>2</v>
      </c>
      <c r="V341" s="47" t="s">
        <v>870</v>
      </c>
    </row>
    <row r="342" spans="1:22" x14ac:dyDescent="0.35">
      <c r="A342" s="47" t="s">
        <v>2067</v>
      </c>
      <c r="B342" s="47" t="s">
        <v>2068</v>
      </c>
      <c r="C342" s="47" t="s">
        <v>157</v>
      </c>
      <c r="D342" s="47" t="s">
        <v>56</v>
      </c>
      <c r="E342" s="47" t="s">
        <v>131</v>
      </c>
      <c r="F342" s="47" t="s">
        <v>58</v>
      </c>
      <c r="G342" s="435"/>
      <c r="H342" s="370"/>
      <c r="I342" s="435"/>
      <c r="J342" s="370"/>
      <c r="K342" s="435" t="s">
        <v>97</v>
      </c>
      <c r="L342" s="370"/>
      <c r="M342" s="435" t="s">
        <v>97</v>
      </c>
      <c r="N342" s="370" t="s">
        <v>97</v>
      </c>
      <c r="O342" s="48">
        <v>2</v>
      </c>
      <c r="P342" s="48"/>
      <c r="Q342" s="48"/>
      <c r="R342" s="48"/>
      <c r="S342" s="48">
        <v>2</v>
      </c>
      <c r="T342" s="48">
        <v>1</v>
      </c>
      <c r="U342" s="48">
        <v>3</v>
      </c>
      <c r="V342" s="47" t="s">
        <v>870</v>
      </c>
    </row>
    <row r="343" spans="1:22" x14ac:dyDescent="0.35">
      <c r="A343" s="47" t="s">
        <v>2070</v>
      </c>
      <c r="B343" s="47" t="s">
        <v>2071</v>
      </c>
      <c r="C343" s="47" t="s">
        <v>157</v>
      </c>
      <c r="D343" s="47" t="s">
        <v>56</v>
      </c>
      <c r="E343" s="47" t="s">
        <v>131</v>
      </c>
      <c r="F343" s="47" t="s">
        <v>58</v>
      </c>
      <c r="G343" s="435"/>
      <c r="H343" s="370"/>
      <c r="I343" s="435"/>
      <c r="J343" s="370"/>
      <c r="K343" s="435" t="s">
        <v>97</v>
      </c>
      <c r="L343" s="370"/>
      <c r="M343" s="435"/>
      <c r="N343" s="370"/>
      <c r="O343" s="48">
        <v>1</v>
      </c>
      <c r="P343" s="48"/>
      <c r="Q343" s="48"/>
      <c r="R343" s="48"/>
      <c r="S343" s="48">
        <v>1</v>
      </c>
      <c r="T343" s="48"/>
      <c r="U343" s="48">
        <v>1</v>
      </c>
      <c r="V343" s="47" t="s">
        <v>870</v>
      </c>
    </row>
    <row r="344" spans="1:22" x14ac:dyDescent="0.35">
      <c r="A344" s="47" t="s">
        <v>2076</v>
      </c>
      <c r="B344" s="47" t="s">
        <v>2077</v>
      </c>
      <c r="C344" s="47" t="s">
        <v>157</v>
      </c>
      <c r="D344" s="47" t="s">
        <v>56</v>
      </c>
      <c r="E344" s="47" t="s">
        <v>131</v>
      </c>
      <c r="F344" s="47" t="s">
        <v>58</v>
      </c>
      <c r="G344" s="435"/>
      <c r="H344" s="370"/>
      <c r="I344" s="435"/>
      <c r="J344" s="370"/>
      <c r="K344" s="435" t="s">
        <v>97</v>
      </c>
      <c r="L344" s="370"/>
      <c r="M344" s="435"/>
      <c r="N344" s="370"/>
      <c r="O344" s="48">
        <v>1</v>
      </c>
      <c r="P344" s="48"/>
      <c r="Q344" s="48"/>
      <c r="R344" s="48"/>
      <c r="S344" s="48">
        <v>1</v>
      </c>
      <c r="T344" s="48"/>
      <c r="U344" s="48">
        <v>1</v>
      </c>
      <c r="V344" s="47" t="s">
        <v>1068</v>
      </c>
    </row>
    <row r="345" spans="1:22" x14ac:dyDescent="0.35">
      <c r="A345" s="47" t="s">
        <v>2079</v>
      </c>
      <c r="B345" s="47" t="s">
        <v>2080</v>
      </c>
      <c r="C345" s="47" t="s">
        <v>157</v>
      </c>
      <c r="D345" s="47" t="s">
        <v>56</v>
      </c>
      <c r="E345" s="47" t="s">
        <v>131</v>
      </c>
      <c r="F345" s="47" t="s">
        <v>58</v>
      </c>
      <c r="G345" s="435"/>
      <c r="H345" s="370"/>
      <c r="I345" s="435"/>
      <c r="J345" s="370"/>
      <c r="K345" s="435" t="s">
        <v>97</v>
      </c>
      <c r="L345" s="370"/>
      <c r="M345" s="435" t="s">
        <v>97</v>
      </c>
      <c r="N345" s="370"/>
      <c r="O345" s="48">
        <v>2</v>
      </c>
      <c r="P345" s="48"/>
      <c r="Q345" s="48"/>
      <c r="R345" s="48"/>
      <c r="S345" s="48">
        <v>2</v>
      </c>
      <c r="T345" s="48"/>
      <c r="U345" s="48">
        <v>2</v>
      </c>
      <c r="V345" s="47" t="s">
        <v>1068</v>
      </c>
    </row>
    <row r="346" spans="1:22" x14ac:dyDescent="0.35">
      <c r="A346" s="47" t="s">
        <v>2082</v>
      </c>
      <c r="B346" s="47" t="s">
        <v>2083</v>
      </c>
      <c r="C346" s="47" t="s">
        <v>157</v>
      </c>
      <c r="D346" s="47" t="s">
        <v>56</v>
      </c>
      <c r="E346" s="47" t="s">
        <v>131</v>
      </c>
      <c r="F346" s="47" t="s">
        <v>58</v>
      </c>
      <c r="G346" s="435"/>
      <c r="H346" s="370"/>
      <c r="I346" s="435"/>
      <c r="J346" s="370"/>
      <c r="K346" s="435" t="s">
        <v>97</v>
      </c>
      <c r="L346" s="370"/>
      <c r="M346" s="435" t="s">
        <v>97</v>
      </c>
      <c r="N346" s="370"/>
      <c r="O346" s="48">
        <v>2</v>
      </c>
      <c r="P346" s="48"/>
      <c r="Q346" s="48"/>
      <c r="R346" s="48"/>
      <c r="S346" s="48">
        <v>2</v>
      </c>
      <c r="T346" s="48"/>
      <c r="U346" s="48">
        <v>2</v>
      </c>
      <c r="V346" s="47" t="s">
        <v>1068</v>
      </c>
    </row>
    <row r="347" spans="1:22" x14ac:dyDescent="0.35">
      <c r="A347" s="47" t="s">
        <v>2095</v>
      </c>
      <c r="B347" s="47" t="s">
        <v>2096</v>
      </c>
      <c r="C347" s="47" t="s">
        <v>157</v>
      </c>
      <c r="D347" s="47" t="s">
        <v>56</v>
      </c>
      <c r="E347" s="47" t="s">
        <v>131</v>
      </c>
      <c r="F347" s="47" t="s">
        <v>58</v>
      </c>
      <c r="G347" s="435"/>
      <c r="H347" s="370"/>
      <c r="I347" s="435"/>
      <c r="J347" s="370"/>
      <c r="K347" s="435"/>
      <c r="L347" s="370"/>
      <c r="M347" s="435" t="s">
        <v>97</v>
      </c>
      <c r="N347" s="370"/>
      <c r="O347" s="48">
        <v>1</v>
      </c>
      <c r="P347" s="48"/>
      <c r="Q347" s="48"/>
      <c r="R347" s="48"/>
      <c r="S347" s="48">
        <v>1</v>
      </c>
      <c r="T347" s="48"/>
      <c r="U347" s="48">
        <v>1</v>
      </c>
      <c r="V347" s="47" t="s">
        <v>1067</v>
      </c>
    </row>
    <row r="348" spans="1:22" x14ac:dyDescent="0.35">
      <c r="A348" s="47" t="s">
        <v>2112</v>
      </c>
      <c r="B348" s="47" t="s">
        <v>2113</v>
      </c>
      <c r="C348" s="47" t="s">
        <v>157</v>
      </c>
      <c r="D348" s="47" t="s">
        <v>56</v>
      </c>
      <c r="E348" s="47" t="s">
        <v>131</v>
      </c>
      <c r="F348" s="47" t="s">
        <v>58</v>
      </c>
      <c r="G348" s="435"/>
      <c r="H348" s="370"/>
      <c r="I348" s="435"/>
      <c r="J348" s="370"/>
      <c r="K348" s="435"/>
      <c r="L348" s="370"/>
      <c r="M348" s="435" t="s">
        <v>97</v>
      </c>
      <c r="N348" s="370"/>
      <c r="O348" s="48">
        <v>1</v>
      </c>
      <c r="P348" s="48"/>
      <c r="Q348" s="48"/>
      <c r="R348" s="48"/>
      <c r="S348" s="48">
        <v>1</v>
      </c>
      <c r="T348" s="48"/>
      <c r="U348" s="48">
        <v>1</v>
      </c>
      <c r="V348" s="47" t="s">
        <v>870</v>
      </c>
    </row>
    <row r="349" spans="1:22" x14ac:dyDescent="0.35">
      <c r="A349" s="47" t="s">
        <v>2115</v>
      </c>
      <c r="B349" s="47" t="s">
        <v>2116</v>
      </c>
      <c r="C349" s="47" t="s">
        <v>157</v>
      </c>
      <c r="D349" s="47" t="s">
        <v>56</v>
      </c>
      <c r="E349" s="47" t="s">
        <v>131</v>
      </c>
      <c r="F349" s="47" t="s">
        <v>58</v>
      </c>
      <c r="G349" s="435"/>
      <c r="H349" s="370"/>
      <c r="I349" s="435"/>
      <c r="J349" s="370"/>
      <c r="K349" s="435"/>
      <c r="L349" s="370"/>
      <c r="M349" s="435" t="s">
        <v>97</v>
      </c>
      <c r="N349" s="370"/>
      <c r="O349" s="48">
        <v>1</v>
      </c>
      <c r="P349" s="48"/>
      <c r="Q349" s="48"/>
      <c r="R349" s="48"/>
      <c r="S349" s="48">
        <v>1</v>
      </c>
      <c r="T349" s="48"/>
      <c r="U349" s="48">
        <v>1</v>
      </c>
      <c r="V349" s="47" t="s">
        <v>870</v>
      </c>
    </row>
    <row r="350" spans="1:22" x14ac:dyDescent="0.35">
      <c r="A350" s="47" t="s">
        <v>2124</v>
      </c>
      <c r="B350" s="47" t="s">
        <v>2125</v>
      </c>
      <c r="C350" s="47" t="s">
        <v>157</v>
      </c>
      <c r="D350" s="47" t="s">
        <v>56</v>
      </c>
      <c r="E350" s="47" t="s">
        <v>131</v>
      </c>
      <c r="F350" s="47" t="s">
        <v>58</v>
      </c>
      <c r="G350" s="435"/>
      <c r="H350" s="370"/>
      <c r="I350" s="435"/>
      <c r="J350" s="370"/>
      <c r="K350" s="435"/>
      <c r="L350" s="370"/>
      <c r="M350" s="435" t="s">
        <v>97</v>
      </c>
      <c r="N350" s="370"/>
      <c r="O350" s="48">
        <v>1</v>
      </c>
      <c r="P350" s="48"/>
      <c r="Q350" s="48"/>
      <c r="R350" s="48"/>
      <c r="S350" s="48">
        <v>1</v>
      </c>
      <c r="T350" s="48"/>
      <c r="U350" s="48">
        <v>1</v>
      </c>
      <c r="V350" s="47" t="s">
        <v>870</v>
      </c>
    </row>
    <row r="351" spans="1:22" x14ac:dyDescent="0.35">
      <c r="A351" s="47" t="s">
        <v>2127</v>
      </c>
      <c r="B351" s="47" t="s">
        <v>2128</v>
      </c>
      <c r="C351" s="47" t="s">
        <v>157</v>
      </c>
      <c r="D351" s="47" t="s">
        <v>56</v>
      </c>
      <c r="E351" s="47" t="s">
        <v>131</v>
      </c>
      <c r="F351" s="47" t="s">
        <v>58</v>
      </c>
      <c r="G351" s="435"/>
      <c r="H351" s="370"/>
      <c r="I351" s="435"/>
      <c r="J351" s="370"/>
      <c r="K351" s="435"/>
      <c r="L351" s="370"/>
      <c r="M351" s="435" t="s">
        <v>97</v>
      </c>
      <c r="N351" s="370"/>
      <c r="O351" s="48">
        <v>1</v>
      </c>
      <c r="P351" s="48"/>
      <c r="Q351" s="48"/>
      <c r="R351" s="48"/>
      <c r="S351" s="48">
        <v>1</v>
      </c>
      <c r="T351" s="48"/>
      <c r="U351" s="48">
        <v>1</v>
      </c>
      <c r="V351" s="47" t="s">
        <v>870</v>
      </c>
    </row>
    <row r="352" spans="1:22" x14ac:dyDescent="0.35">
      <c r="A352" s="47" t="s">
        <v>2130</v>
      </c>
      <c r="B352" s="47" t="s">
        <v>2131</v>
      </c>
      <c r="C352" s="47" t="s">
        <v>157</v>
      </c>
      <c r="D352" s="47" t="s">
        <v>56</v>
      </c>
      <c r="E352" s="47" t="s">
        <v>131</v>
      </c>
      <c r="F352" s="47" t="s">
        <v>58</v>
      </c>
      <c r="G352" s="435"/>
      <c r="H352" s="370"/>
      <c r="I352" s="435"/>
      <c r="J352" s="370"/>
      <c r="K352" s="435"/>
      <c r="L352" s="370"/>
      <c r="M352" s="435" t="s">
        <v>97</v>
      </c>
      <c r="N352" s="370"/>
      <c r="O352" s="48">
        <v>1</v>
      </c>
      <c r="P352" s="48"/>
      <c r="Q352" s="48"/>
      <c r="R352" s="48"/>
      <c r="S352" s="48">
        <v>1</v>
      </c>
      <c r="T352" s="48"/>
      <c r="U352" s="48">
        <v>1</v>
      </c>
      <c r="V352" s="47" t="s">
        <v>870</v>
      </c>
    </row>
    <row r="353" spans="1:22" x14ac:dyDescent="0.35">
      <c r="A353" s="47" t="s">
        <v>580</v>
      </c>
      <c r="B353" s="47" t="s">
        <v>581</v>
      </c>
      <c r="C353" s="47" t="s">
        <v>1327</v>
      </c>
      <c r="D353" s="47" t="s">
        <v>73</v>
      </c>
      <c r="E353" s="47" t="s">
        <v>132</v>
      </c>
      <c r="F353" s="47" t="s">
        <v>58</v>
      </c>
      <c r="G353" s="435" t="s">
        <v>97</v>
      </c>
      <c r="H353" s="370"/>
      <c r="I353" s="435" t="s">
        <v>97</v>
      </c>
      <c r="J353" s="370"/>
      <c r="K353" s="435"/>
      <c r="L353" s="370"/>
      <c r="M353" s="435" t="s">
        <v>97</v>
      </c>
      <c r="N353" s="370"/>
      <c r="O353" s="48">
        <v>3</v>
      </c>
      <c r="P353" s="48"/>
      <c r="Q353" s="48"/>
      <c r="R353" s="48"/>
      <c r="S353" s="48">
        <v>3</v>
      </c>
      <c r="T353" s="48"/>
      <c r="U353" s="48">
        <v>3</v>
      </c>
      <c r="V353" s="47" t="s">
        <v>319</v>
      </c>
    </row>
    <row r="354" spans="1:22" x14ac:dyDescent="0.35">
      <c r="A354" s="47" t="s">
        <v>836</v>
      </c>
      <c r="B354" s="47" t="s">
        <v>837</v>
      </c>
      <c r="C354" s="47" t="s">
        <v>1327</v>
      </c>
      <c r="D354" s="47" t="s">
        <v>73</v>
      </c>
      <c r="E354" s="47" t="s">
        <v>132</v>
      </c>
      <c r="F354" s="47" t="s">
        <v>58</v>
      </c>
      <c r="G354" s="435" t="s">
        <v>97</v>
      </c>
      <c r="H354" s="370"/>
      <c r="I354" s="435" t="s">
        <v>97</v>
      </c>
      <c r="J354" s="370"/>
      <c r="K354" s="435"/>
      <c r="L354" s="370"/>
      <c r="M354" s="435"/>
      <c r="N354" s="370"/>
      <c r="O354" s="48">
        <v>2</v>
      </c>
      <c r="P354" s="48"/>
      <c r="Q354" s="48"/>
      <c r="R354" s="48"/>
      <c r="S354" s="48">
        <v>2</v>
      </c>
      <c r="T354" s="48"/>
      <c r="U354" s="48">
        <v>2</v>
      </c>
      <c r="V354" s="47" t="s">
        <v>319</v>
      </c>
    </row>
    <row r="355" spans="1:22" x14ac:dyDescent="0.35">
      <c r="A355" s="47" t="s">
        <v>1214</v>
      </c>
      <c r="B355" s="47" t="s">
        <v>1215</v>
      </c>
      <c r="C355" s="47" t="s">
        <v>1327</v>
      </c>
      <c r="D355" s="47" t="s">
        <v>73</v>
      </c>
      <c r="E355" s="47" t="s">
        <v>131</v>
      </c>
      <c r="F355" s="47" t="s">
        <v>58</v>
      </c>
      <c r="G355" s="435"/>
      <c r="H355" s="370"/>
      <c r="I355" s="435" t="s">
        <v>97</v>
      </c>
      <c r="J355" s="370"/>
      <c r="K355" s="435" t="s">
        <v>97</v>
      </c>
      <c r="L355" s="370"/>
      <c r="M355" s="435"/>
      <c r="N355" s="370"/>
      <c r="O355" s="48">
        <v>2</v>
      </c>
      <c r="P355" s="48"/>
      <c r="Q355" s="48"/>
      <c r="R355" s="48"/>
      <c r="S355" s="48">
        <v>2</v>
      </c>
      <c r="T355" s="48"/>
      <c r="U355" s="48">
        <v>2</v>
      </c>
      <c r="V355" s="47" t="s">
        <v>870</v>
      </c>
    </row>
    <row r="356" spans="1:22" x14ac:dyDescent="0.35">
      <c r="A356" s="47" t="s">
        <v>889</v>
      </c>
      <c r="B356" s="47" t="s">
        <v>890</v>
      </c>
      <c r="C356" s="47" t="s">
        <v>1520</v>
      </c>
      <c r="D356" s="47" t="s">
        <v>801</v>
      </c>
      <c r="E356" s="47" t="s">
        <v>132</v>
      </c>
      <c r="F356" s="47" t="s">
        <v>58</v>
      </c>
      <c r="G356" s="435" t="s">
        <v>97</v>
      </c>
      <c r="H356" s="370"/>
      <c r="I356" s="435" t="s">
        <v>97</v>
      </c>
      <c r="J356" s="370"/>
      <c r="K356" s="435" t="s">
        <v>97</v>
      </c>
      <c r="L356" s="370" t="s">
        <v>97</v>
      </c>
      <c r="M356" s="435"/>
      <c r="N356" s="370"/>
      <c r="O356" s="48">
        <v>3</v>
      </c>
      <c r="P356" s="48"/>
      <c r="Q356" s="48"/>
      <c r="R356" s="48"/>
      <c r="S356" s="48">
        <v>3</v>
      </c>
      <c r="T356" s="48">
        <v>1</v>
      </c>
      <c r="U356" s="48">
        <v>4</v>
      </c>
      <c r="V356" s="47" t="s">
        <v>1068</v>
      </c>
    </row>
  </sheetData>
  <autoFilter ref="A2:X356" xr:uid="{46BAC867-D175-4ED8-9705-6164C26F3EBC}"/>
  <pageMargins left="1" right="1" top="1" bottom="1" header="0.3" footer="0.3"/>
  <pageSetup orientation="portrait" r:id="rId1"/>
  <headerFooter>
    <oddFooter>&amp;C&amp;1#&amp;"Calibri"&amp;10&amp;K0000FFINTERNAL Datalogic Confidential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3D736-03E6-4988-ABE4-78DCE1259DCF}">
  <sheetPr>
    <outlinePr summaryBelow="0"/>
  </sheetPr>
  <dimension ref="A1:AM444"/>
  <sheetViews>
    <sheetView workbookViewId="0">
      <pane xSplit="6" ySplit="2" topLeftCell="N282" activePane="bottomRight" state="frozen"/>
      <selection pane="topRight" activeCell="G1" sqref="G1"/>
      <selection pane="bottomLeft" activeCell="A2" sqref="A2"/>
      <selection pane="bottomRight" activeCell="AA444" sqref="AA444"/>
    </sheetView>
  </sheetViews>
  <sheetFormatPr defaultRowHeight="14.5" x14ac:dyDescent="0.35"/>
  <cols>
    <col min="1" max="1" width="12.1796875" style="56" customWidth="1"/>
    <col min="2" max="2" width="15.36328125" style="56" customWidth="1"/>
    <col min="3" max="3" width="7.54296875" style="56" customWidth="1"/>
    <col min="4" max="6" width="6.26953125" style="56" customWidth="1"/>
    <col min="7" max="15" width="4" style="56" customWidth="1"/>
    <col min="16" max="36" width="4.81640625" style="56" customWidth="1"/>
    <col min="37" max="37" width="4.81640625" style="221" customWidth="1"/>
    <col min="38" max="38" width="4.81640625" style="209" customWidth="1"/>
    <col min="39" max="39" width="7.26953125" style="56" customWidth="1"/>
    <col min="40" max="16384" width="8.7265625" style="56"/>
  </cols>
  <sheetData>
    <row r="1" spans="1:39" s="200" customFormat="1" x14ac:dyDescent="0.35">
      <c r="A1" s="200">
        <v>1</v>
      </c>
      <c r="B1" s="200">
        <v>2</v>
      </c>
      <c r="C1" s="200">
        <v>3</v>
      </c>
      <c r="D1" s="200">
        <v>4</v>
      </c>
      <c r="E1" s="200">
        <v>5</v>
      </c>
      <c r="F1" s="200">
        <v>6</v>
      </c>
      <c r="G1" s="200">
        <v>7</v>
      </c>
      <c r="H1" s="200">
        <v>8</v>
      </c>
      <c r="I1" s="200">
        <v>9</v>
      </c>
      <c r="J1" s="200">
        <v>10</v>
      </c>
      <c r="K1" s="200">
        <v>11</v>
      </c>
      <c r="L1" s="200">
        <v>12</v>
      </c>
      <c r="M1" s="200">
        <v>13</v>
      </c>
      <c r="N1" s="200">
        <v>14</v>
      </c>
      <c r="O1" s="200">
        <v>15</v>
      </c>
      <c r="P1" s="200">
        <v>16</v>
      </c>
      <c r="Q1" s="200">
        <v>17</v>
      </c>
      <c r="R1" s="200">
        <v>18</v>
      </c>
      <c r="S1" s="200">
        <v>19</v>
      </c>
      <c r="T1" s="200">
        <v>20</v>
      </c>
      <c r="U1" s="200">
        <v>21</v>
      </c>
      <c r="V1" s="200">
        <v>22</v>
      </c>
      <c r="W1" s="200">
        <v>23</v>
      </c>
      <c r="X1" s="200">
        <v>24</v>
      </c>
      <c r="Y1" s="200">
        <v>25</v>
      </c>
      <c r="Z1" s="200">
        <v>26</v>
      </c>
      <c r="AA1" s="200">
        <v>27</v>
      </c>
      <c r="AB1" s="200">
        <v>28</v>
      </c>
      <c r="AC1" s="200">
        <v>29</v>
      </c>
      <c r="AD1" s="200">
        <v>30</v>
      </c>
      <c r="AE1" s="200">
        <v>31</v>
      </c>
      <c r="AF1" s="200">
        <v>32</v>
      </c>
      <c r="AG1" s="200">
        <v>33</v>
      </c>
      <c r="AH1" s="200">
        <v>34</v>
      </c>
      <c r="AI1" s="200">
        <v>35</v>
      </c>
      <c r="AJ1" s="200">
        <v>36</v>
      </c>
      <c r="AK1" s="221">
        <v>37</v>
      </c>
      <c r="AL1" s="221">
        <v>38</v>
      </c>
      <c r="AM1" s="221">
        <v>39</v>
      </c>
    </row>
    <row r="2" spans="1:39" s="49" customFormat="1" ht="29.5" customHeight="1" x14ac:dyDescent="0.35">
      <c r="A2" s="368" t="s">
        <v>143</v>
      </c>
      <c r="B2" s="368" t="s">
        <v>95</v>
      </c>
      <c r="C2" s="368" t="s">
        <v>473</v>
      </c>
      <c r="D2" s="368" t="s">
        <v>474</v>
      </c>
      <c r="E2" s="368" t="s">
        <v>475</v>
      </c>
      <c r="F2" s="368" t="s">
        <v>440</v>
      </c>
      <c r="G2" s="368" t="s">
        <v>97</v>
      </c>
      <c r="H2" s="368" t="s">
        <v>98</v>
      </c>
      <c r="I2" s="368" t="s">
        <v>99</v>
      </c>
      <c r="J2" s="368" t="s">
        <v>100</v>
      </c>
      <c r="K2" s="368" t="s">
        <v>101</v>
      </c>
      <c r="L2" s="368" t="s">
        <v>102</v>
      </c>
      <c r="M2" s="368" t="s">
        <v>103</v>
      </c>
      <c r="N2" s="368" t="s">
        <v>104</v>
      </c>
      <c r="O2" s="368" t="s">
        <v>105</v>
      </c>
      <c r="P2" s="368" t="s">
        <v>106</v>
      </c>
      <c r="Q2" s="368" t="s">
        <v>107</v>
      </c>
      <c r="R2" s="368" t="s">
        <v>108</v>
      </c>
      <c r="S2" s="368" t="s">
        <v>109</v>
      </c>
      <c r="T2" s="368" t="s">
        <v>110</v>
      </c>
      <c r="U2" s="368" t="s">
        <v>111</v>
      </c>
      <c r="V2" s="368" t="s">
        <v>112</v>
      </c>
      <c r="W2" s="368" t="s">
        <v>113</v>
      </c>
      <c r="X2" s="368" t="s">
        <v>114</v>
      </c>
      <c r="Y2" s="368" t="s">
        <v>115</v>
      </c>
      <c r="Z2" s="368" t="s">
        <v>116</v>
      </c>
      <c r="AA2" s="368" t="s">
        <v>117</v>
      </c>
      <c r="AB2" s="368" t="s">
        <v>118</v>
      </c>
      <c r="AC2" s="368" t="s">
        <v>119</v>
      </c>
      <c r="AD2" s="368" t="s">
        <v>120</v>
      </c>
      <c r="AE2" s="368" t="s">
        <v>121</v>
      </c>
      <c r="AF2" s="368" t="s">
        <v>122</v>
      </c>
      <c r="AG2" s="368" t="s">
        <v>123</v>
      </c>
      <c r="AH2" s="368" t="s">
        <v>124</v>
      </c>
      <c r="AI2" s="368" t="s">
        <v>125</v>
      </c>
      <c r="AJ2" s="368" t="s">
        <v>126</v>
      </c>
      <c r="AK2" s="407" t="s">
        <v>1</v>
      </c>
      <c r="AL2" s="368" t="s">
        <v>128</v>
      </c>
      <c r="AM2" s="368" t="s">
        <v>476</v>
      </c>
    </row>
    <row r="3" spans="1:39" x14ac:dyDescent="0.35">
      <c r="A3" s="19" t="s">
        <v>1630</v>
      </c>
      <c r="B3" s="19" t="s">
        <v>1631</v>
      </c>
      <c r="C3" s="19" t="s">
        <v>58</v>
      </c>
      <c r="D3" s="19" t="s">
        <v>1632</v>
      </c>
      <c r="E3" s="19" t="s">
        <v>132</v>
      </c>
      <c r="F3" s="19" t="s">
        <v>1524</v>
      </c>
      <c r="G3" s="19"/>
      <c r="H3" s="19"/>
      <c r="I3" s="19"/>
      <c r="J3" s="19"/>
      <c r="K3" s="19"/>
      <c r="L3" s="435" t="s">
        <v>97</v>
      </c>
      <c r="M3" s="370"/>
      <c r="N3" s="19"/>
      <c r="O3" s="19"/>
      <c r="P3" s="19"/>
      <c r="Q3" s="19"/>
      <c r="R3" s="19"/>
      <c r="S3" s="435" t="s">
        <v>97</v>
      </c>
      <c r="T3" s="370"/>
      <c r="U3" s="19"/>
      <c r="V3" s="19"/>
      <c r="W3" s="19"/>
      <c r="X3" s="19"/>
      <c r="Y3" s="19"/>
      <c r="Z3" s="435" t="s">
        <v>97</v>
      </c>
      <c r="AA3" s="370" t="s">
        <v>97</v>
      </c>
      <c r="AB3" s="19"/>
      <c r="AC3" s="19"/>
      <c r="AD3" s="19"/>
      <c r="AE3" s="19"/>
      <c r="AF3" s="19"/>
      <c r="AG3" s="435"/>
      <c r="AH3" s="370"/>
      <c r="AI3" s="19"/>
      <c r="AJ3" s="19"/>
      <c r="AL3" s="371">
        <v>4</v>
      </c>
      <c r="AM3" s="19" t="s">
        <v>870</v>
      </c>
    </row>
    <row r="4" spans="1:39" x14ac:dyDescent="0.35">
      <c r="A4" s="19" t="s">
        <v>1634</v>
      </c>
      <c r="B4" s="19" t="s">
        <v>1635</v>
      </c>
      <c r="C4" s="19" t="s">
        <v>58</v>
      </c>
      <c r="D4" s="19" t="s">
        <v>1632</v>
      </c>
      <c r="E4" s="19" t="s">
        <v>132</v>
      </c>
      <c r="F4" s="19" t="s">
        <v>1524</v>
      </c>
      <c r="G4" s="19"/>
      <c r="H4" s="19"/>
      <c r="I4" s="19"/>
      <c r="J4" s="19"/>
      <c r="K4" s="19"/>
      <c r="L4" s="435" t="s">
        <v>97</v>
      </c>
      <c r="M4" s="370"/>
      <c r="N4" s="19"/>
      <c r="O4" s="19"/>
      <c r="P4" s="19"/>
      <c r="Q4" s="19"/>
      <c r="R4" s="19"/>
      <c r="S4" s="435" t="s">
        <v>97</v>
      </c>
      <c r="T4" s="370"/>
      <c r="U4" s="19"/>
      <c r="V4" s="19"/>
      <c r="W4" s="19"/>
      <c r="X4" s="19"/>
      <c r="Y4" s="19"/>
      <c r="Z4" s="435" t="s">
        <v>97</v>
      </c>
      <c r="AA4" s="370" t="s">
        <v>97</v>
      </c>
      <c r="AB4" s="19"/>
      <c r="AC4" s="19"/>
      <c r="AD4" s="19"/>
      <c r="AE4" s="19"/>
      <c r="AF4" s="19"/>
      <c r="AG4" s="435" t="s">
        <v>97</v>
      </c>
      <c r="AH4" s="370"/>
      <c r="AI4" s="19"/>
      <c r="AJ4" s="19"/>
      <c r="AL4" s="371">
        <v>5</v>
      </c>
      <c r="AM4" s="19" t="s">
        <v>870</v>
      </c>
    </row>
    <row r="5" spans="1:39" x14ac:dyDescent="0.35">
      <c r="A5" s="19" t="s">
        <v>1637</v>
      </c>
      <c r="B5" s="19" t="s">
        <v>1638</v>
      </c>
      <c r="C5" s="19" t="s">
        <v>58</v>
      </c>
      <c r="D5" s="19" t="s">
        <v>1632</v>
      </c>
      <c r="E5" s="19" t="s">
        <v>132</v>
      </c>
      <c r="F5" s="19" t="s">
        <v>1524</v>
      </c>
      <c r="G5" s="19"/>
      <c r="H5" s="19"/>
      <c r="I5" s="19"/>
      <c r="J5" s="19"/>
      <c r="K5" s="19"/>
      <c r="L5" s="435" t="s">
        <v>97</v>
      </c>
      <c r="M5" s="370"/>
      <c r="N5" s="19"/>
      <c r="O5" s="19"/>
      <c r="P5" s="19"/>
      <c r="Q5" s="19"/>
      <c r="R5" s="19"/>
      <c r="S5" s="435" t="s">
        <v>97</v>
      </c>
      <c r="T5" s="370"/>
      <c r="U5" s="19"/>
      <c r="V5" s="19"/>
      <c r="W5" s="19"/>
      <c r="X5" s="19"/>
      <c r="Y5" s="19"/>
      <c r="Z5" s="435" t="s">
        <v>97</v>
      </c>
      <c r="AA5" s="370" t="s">
        <v>97</v>
      </c>
      <c r="AB5" s="19"/>
      <c r="AC5" s="19"/>
      <c r="AD5" s="19"/>
      <c r="AE5" s="19"/>
      <c r="AF5" s="19"/>
      <c r="AG5" s="435" t="s">
        <v>97</v>
      </c>
      <c r="AH5" s="370"/>
      <c r="AI5" s="19"/>
      <c r="AJ5" s="19"/>
      <c r="AL5" s="371">
        <v>5</v>
      </c>
      <c r="AM5" s="19" t="s">
        <v>870</v>
      </c>
    </row>
    <row r="6" spans="1:39" x14ac:dyDescent="0.35">
      <c r="A6" s="19" t="s">
        <v>1640</v>
      </c>
      <c r="B6" s="19" t="s">
        <v>1641</v>
      </c>
      <c r="C6" s="19" t="s">
        <v>58</v>
      </c>
      <c r="D6" s="19" t="s">
        <v>1632</v>
      </c>
      <c r="E6" s="19" t="s">
        <v>132</v>
      </c>
      <c r="F6" s="19" t="s">
        <v>1524</v>
      </c>
      <c r="G6" s="19"/>
      <c r="H6" s="19"/>
      <c r="I6" s="19"/>
      <c r="J6" s="19"/>
      <c r="K6" s="19"/>
      <c r="L6" s="435"/>
      <c r="M6" s="370"/>
      <c r="N6" s="19"/>
      <c r="O6" s="19"/>
      <c r="P6" s="19"/>
      <c r="Q6" s="19"/>
      <c r="R6" s="19"/>
      <c r="S6" s="435" t="s">
        <v>97</v>
      </c>
      <c r="T6" s="370"/>
      <c r="U6" s="19"/>
      <c r="V6" s="19"/>
      <c r="W6" s="19"/>
      <c r="X6" s="19"/>
      <c r="Y6" s="19"/>
      <c r="Z6" s="435" t="s">
        <v>97</v>
      </c>
      <c r="AA6" s="370" t="s">
        <v>97</v>
      </c>
      <c r="AB6" s="19"/>
      <c r="AC6" s="19"/>
      <c r="AD6" s="19"/>
      <c r="AE6" s="19"/>
      <c r="AF6" s="19"/>
      <c r="AG6" s="435"/>
      <c r="AH6" s="370"/>
      <c r="AI6" s="19"/>
      <c r="AJ6" s="19"/>
      <c r="AL6" s="371">
        <v>3</v>
      </c>
      <c r="AM6" s="19" t="s">
        <v>870</v>
      </c>
    </row>
    <row r="7" spans="1:39" x14ac:dyDescent="0.35">
      <c r="A7" s="19" t="s">
        <v>1643</v>
      </c>
      <c r="B7" s="19" t="s">
        <v>1644</v>
      </c>
      <c r="C7" s="19" t="s">
        <v>58</v>
      </c>
      <c r="D7" s="19" t="s">
        <v>1632</v>
      </c>
      <c r="E7" s="19" t="s">
        <v>132</v>
      </c>
      <c r="F7" s="19" t="s">
        <v>1524</v>
      </c>
      <c r="G7" s="19"/>
      <c r="H7" s="19"/>
      <c r="I7" s="19"/>
      <c r="J7" s="19"/>
      <c r="K7" s="19"/>
      <c r="L7" s="435" t="s">
        <v>97</v>
      </c>
      <c r="M7" s="370"/>
      <c r="N7" s="19"/>
      <c r="O7" s="19"/>
      <c r="P7" s="19"/>
      <c r="Q7" s="19"/>
      <c r="R7" s="19"/>
      <c r="S7" s="435" t="s">
        <v>97</v>
      </c>
      <c r="T7" s="370"/>
      <c r="U7" s="19"/>
      <c r="V7" s="19"/>
      <c r="W7" s="19"/>
      <c r="X7" s="19"/>
      <c r="Y7" s="19"/>
      <c r="Z7" s="435" t="s">
        <v>97</v>
      </c>
      <c r="AA7" s="370" t="s">
        <v>97</v>
      </c>
      <c r="AB7" s="19"/>
      <c r="AC7" s="19"/>
      <c r="AD7" s="19"/>
      <c r="AE7" s="19"/>
      <c r="AF7" s="19"/>
      <c r="AG7" s="435"/>
      <c r="AH7" s="370"/>
      <c r="AI7" s="19"/>
      <c r="AJ7" s="19"/>
      <c r="AL7" s="371">
        <v>4</v>
      </c>
      <c r="AM7" s="19" t="s">
        <v>870</v>
      </c>
    </row>
    <row r="8" spans="1:39" x14ac:dyDescent="0.35">
      <c r="A8" s="19" t="s">
        <v>1646</v>
      </c>
      <c r="B8" s="19" t="s">
        <v>1647</v>
      </c>
      <c r="C8" s="19" t="s">
        <v>58</v>
      </c>
      <c r="D8" s="19" t="s">
        <v>1632</v>
      </c>
      <c r="E8" s="19" t="s">
        <v>132</v>
      </c>
      <c r="F8" s="19" t="s">
        <v>1524</v>
      </c>
      <c r="G8" s="19"/>
      <c r="H8" s="19"/>
      <c r="I8" s="19"/>
      <c r="J8" s="19"/>
      <c r="K8" s="19"/>
      <c r="L8" s="435" t="s">
        <v>97</v>
      </c>
      <c r="M8" s="370"/>
      <c r="N8" s="19"/>
      <c r="O8" s="19"/>
      <c r="P8" s="19"/>
      <c r="Q8" s="19"/>
      <c r="R8" s="19"/>
      <c r="S8" s="435" t="s">
        <v>97</v>
      </c>
      <c r="T8" s="370"/>
      <c r="U8" s="19"/>
      <c r="V8" s="19"/>
      <c r="W8" s="19"/>
      <c r="X8" s="19"/>
      <c r="Y8" s="19"/>
      <c r="Z8" s="435" t="s">
        <v>97</v>
      </c>
      <c r="AA8" s="370" t="s">
        <v>97</v>
      </c>
      <c r="AB8" s="19"/>
      <c r="AC8" s="19"/>
      <c r="AD8" s="19"/>
      <c r="AE8" s="19"/>
      <c r="AF8" s="19"/>
      <c r="AG8" s="435"/>
      <c r="AH8" s="370"/>
      <c r="AI8" s="19"/>
      <c r="AJ8" s="19"/>
      <c r="AL8" s="371">
        <v>4</v>
      </c>
      <c r="AM8" s="19" t="s">
        <v>1068</v>
      </c>
    </row>
    <row r="9" spans="1:39" x14ac:dyDescent="0.35">
      <c r="A9" s="19" t="s">
        <v>1651</v>
      </c>
      <c r="B9" s="19" t="s">
        <v>1652</v>
      </c>
      <c r="C9" s="19" t="s">
        <v>58</v>
      </c>
      <c r="D9" s="19" t="s">
        <v>1632</v>
      </c>
      <c r="E9" s="19" t="s">
        <v>132</v>
      </c>
      <c r="F9" s="19" t="s">
        <v>1524</v>
      </c>
      <c r="G9" s="19"/>
      <c r="H9" s="19"/>
      <c r="I9" s="19"/>
      <c r="J9" s="19"/>
      <c r="K9" s="19"/>
      <c r="L9" s="435"/>
      <c r="M9" s="370"/>
      <c r="N9" s="19"/>
      <c r="O9" s="19"/>
      <c r="P9" s="19"/>
      <c r="Q9" s="19"/>
      <c r="R9" s="19"/>
      <c r="S9" s="435"/>
      <c r="T9" s="370"/>
      <c r="U9" s="19"/>
      <c r="V9" s="19"/>
      <c r="W9" s="19"/>
      <c r="X9" s="19"/>
      <c r="Y9" s="19"/>
      <c r="Z9" s="435"/>
      <c r="AA9" s="370"/>
      <c r="AB9" s="19"/>
      <c r="AC9" s="19"/>
      <c r="AD9" s="19"/>
      <c r="AE9" s="19"/>
      <c r="AF9" s="19"/>
      <c r="AG9" s="435"/>
      <c r="AH9" s="370"/>
      <c r="AI9" s="19"/>
      <c r="AJ9" s="19"/>
      <c r="AL9" s="371"/>
      <c r="AM9" s="19" t="s">
        <v>1068</v>
      </c>
    </row>
    <row r="10" spans="1:39" x14ac:dyDescent="0.35">
      <c r="A10" s="19" t="s">
        <v>1685</v>
      </c>
      <c r="B10" s="19" t="s">
        <v>1686</v>
      </c>
      <c r="C10" s="19" t="s">
        <v>58</v>
      </c>
      <c r="D10" s="19" t="s">
        <v>1632</v>
      </c>
      <c r="E10" s="19" t="s">
        <v>132</v>
      </c>
      <c r="F10" s="19" t="s">
        <v>1524</v>
      </c>
      <c r="G10" s="19"/>
      <c r="H10" s="19"/>
      <c r="I10" s="19"/>
      <c r="J10" s="19"/>
      <c r="K10" s="19"/>
      <c r="L10" s="435" t="s">
        <v>97</v>
      </c>
      <c r="M10" s="370"/>
      <c r="N10" s="19"/>
      <c r="O10" s="19"/>
      <c r="P10" s="19"/>
      <c r="Q10" s="19"/>
      <c r="R10" s="19"/>
      <c r="S10" s="435" t="s">
        <v>97</v>
      </c>
      <c r="T10" s="370"/>
      <c r="U10" s="19"/>
      <c r="V10" s="19"/>
      <c r="W10" s="19"/>
      <c r="X10" s="19"/>
      <c r="Y10" s="19"/>
      <c r="Z10" s="435" t="s">
        <v>97</v>
      </c>
      <c r="AA10" s="370"/>
      <c r="AB10" s="19"/>
      <c r="AC10" s="19"/>
      <c r="AD10" s="19"/>
      <c r="AE10" s="19"/>
      <c r="AF10" s="19"/>
      <c r="AG10" s="435"/>
      <c r="AH10" s="370"/>
      <c r="AI10" s="19"/>
      <c r="AJ10" s="19"/>
      <c r="AL10" s="371">
        <v>3</v>
      </c>
      <c r="AM10" s="19" t="s">
        <v>319</v>
      </c>
    </row>
    <row r="11" spans="1:39" x14ac:dyDescent="0.35">
      <c r="A11" s="19" t="s">
        <v>1690</v>
      </c>
      <c r="B11" s="19" t="s">
        <v>1691</v>
      </c>
      <c r="C11" s="19" t="s">
        <v>58</v>
      </c>
      <c r="D11" s="19" t="s">
        <v>1632</v>
      </c>
      <c r="E11" s="19" t="s">
        <v>132</v>
      </c>
      <c r="F11" s="19" t="s">
        <v>1524</v>
      </c>
      <c r="G11" s="19"/>
      <c r="H11" s="19"/>
      <c r="I11" s="19"/>
      <c r="J11" s="19"/>
      <c r="K11" s="19"/>
      <c r="L11" s="435" t="s">
        <v>97</v>
      </c>
      <c r="M11" s="370"/>
      <c r="N11" s="19"/>
      <c r="O11" s="19"/>
      <c r="P11" s="19"/>
      <c r="Q11" s="19"/>
      <c r="R11" s="19"/>
      <c r="S11" s="435" t="s">
        <v>97</v>
      </c>
      <c r="T11" s="370"/>
      <c r="U11" s="19"/>
      <c r="V11" s="19"/>
      <c r="W11" s="19"/>
      <c r="X11" s="19"/>
      <c r="Y11" s="19"/>
      <c r="Z11" s="435" t="s">
        <v>97</v>
      </c>
      <c r="AA11" s="370"/>
      <c r="AB11" s="19"/>
      <c r="AC11" s="19"/>
      <c r="AD11" s="19"/>
      <c r="AE11" s="19"/>
      <c r="AF11" s="19"/>
      <c r="AG11" s="435"/>
      <c r="AH11" s="370"/>
      <c r="AI11" s="19"/>
      <c r="AJ11" s="19"/>
      <c r="AL11" s="371">
        <v>3</v>
      </c>
      <c r="AM11" s="19" t="s">
        <v>319</v>
      </c>
    </row>
    <row r="12" spans="1:39" x14ac:dyDescent="0.35">
      <c r="A12" s="19" t="s">
        <v>1693</v>
      </c>
      <c r="B12" s="19" t="s">
        <v>1694</v>
      </c>
      <c r="C12" s="19" t="s">
        <v>58</v>
      </c>
      <c r="D12" s="19" t="s">
        <v>1632</v>
      </c>
      <c r="E12" s="19" t="s">
        <v>132</v>
      </c>
      <c r="F12" s="19" t="s">
        <v>1524</v>
      </c>
      <c r="G12" s="19"/>
      <c r="H12" s="19"/>
      <c r="I12" s="19"/>
      <c r="J12" s="19"/>
      <c r="K12" s="19"/>
      <c r="L12" s="435" t="s">
        <v>97</v>
      </c>
      <c r="M12" s="370"/>
      <c r="N12" s="19"/>
      <c r="O12" s="19"/>
      <c r="P12" s="19"/>
      <c r="Q12" s="19"/>
      <c r="R12" s="19"/>
      <c r="S12" s="435" t="s">
        <v>97</v>
      </c>
      <c r="T12" s="370"/>
      <c r="U12" s="19"/>
      <c r="V12" s="19"/>
      <c r="W12" s="19"/>
      <c r="X12" s="19"/>
      <c r="Y12" s="19"/>
      <c r="Z12" s="435" t="s">
        <v>97</v>
      </c>
      <c r="AA12" s="370"/>
      <c r="AB12" s="19"/>
      <c r="AC12" s="19"/>
      <c r="AD12" s="19"/>
      <c r="AE12" s="19"/>
      <c r="AF12" s="19"/>
      <c r="AG12" s="435"/>
      <c r="AH12" s="370"/>
      <c r="AI12" s="19"/>
      <c r="AJ12" s="19"/>
      <c r="AL12" s="371">
        <v>3</v>
      </c>
      <c r="AM12" s="19" t="s">
        <v>870</v>
      </c>
    </row>
    <row r="13" spans="1:39" x14ac:dyDescent="0.35">
      <c r="A13" s="19" t="s">
        <v>1696</v>
      </c>
      <c r="B13" s="19" t="s">
        <v>1697</v>
      </c>
      <c r="C13" s="19" t="s">
        <v>58</v>
      </c>
      <c r="D13" s="19" t="s">
        <v>1632</v>
      </c>
      <c r="E13" s="19" t="s">
        <v>132</v>
      </c>
      <c r="F13" s="19" t="s">
        <v>1524</v>
      </c>
      <c r="G13" s="19"/>
      <c r="H13" s="19"/>
      <c r="I13" s="19"/>
      <c r="J13" s="19"/>
      <c r="K13" s="19"/>
      <c r="L13" s="435" t="s">
        <v>97</v>
      </c>
      <c r="M13" s="370"/>
      <c r="N13" s="19"/>
      <c r="O13" s="19"/>
      <c r="P13" s="19"/>
      <c r="Q13" s="19"/>
      <c r="R13" s="19"/>
      <c r="S13" s="435" t="s">
        <v>97</v>
      </c>
      <c r="T13" s="370"/>
      <c r="U13" s="19"/>
      <c r="V13" s="19"/>
      <c r="W13" s="19"/>
      <c r="X13" s="19"/>
      <c r="Y13" s="19"/>
      <c r="Z13" s="435" t="s">
        <v>97</v>
      </c>
      <c r="AA13" s="370"/>
      <c r="AB13" s="19"/>
      <c r="AC13" s="19"/>
      <c r="AD13" s="19"/>
      <c r="AE13" s="19"/>
      <c r="AF13" s="19"/>
      <c r="AG13" s="435"/>
      <c r="AH13" s="370"/>
      <c r="AI13" s="19"/>
      <c r="AJ13" s="19"/>
      <c r="AL13" s="371">
        <v>3</v>
      </c>
      <c r="AM13" s="19" t="s">
        <v>1068</v>
      </c>
    </row>
    <row r="14" spans="1:39" x14ac:dyDescent="0.35">
      <c r="A14" s="19" t="s">
        <v>1701</v>
      </c>
      <c r="B14" s="19" t="s">
        <v>1702</v>
      </c>
      <c r="C14" s="19" t="s">
        <v>58</v>
      </c>
      <c r="D14" s="19" t="s">
        <v>1632</v>
      </c>
      <c r="E14" s="19" t="s">
        <v>132</v>
      </c>
      <c r="F14" s="19" t="s">
        <v>1524</v>
      </c>
      <c r="G14" s="19"/>
      <c r="H14" s="19"/>
      <c r="I14" s="19"/>
      <c r="J14" s="19"/>
      <c r="K14" s="19"/>
      <c r="L14" s="435" t="s">
        <v>97</v>
      </c>
      <c r="M14" s="370"/>
      <c r="N14" s="19"/>
      <c r="O14" s="19"/>
      <c r="P14" s="19"/>
      <c r="Q14" s="19"/>
      <c r="R14" s="19"/>
      <c r="S14" s="435"/>
      <c r="T14" s="370"/>
      <c r="U14" s="19"/>
      <c r="V14" s="19"/>
      <c r="W14" s="19"/>
      <c r="X14" s="19"/>
      <c r="Y14" s="19"/>
      <c r="Z14" s="435" t="s">
        <v>97</v>
      </c>
      <c r="AA14" s="370"/>
      <c r="AB14" s="19"/>
      <c r="AC14" s="19"/>
      <c r="AD14" s="19"/>
      <c r="AE14" s="19"/>
      <c r="AF14" s="19"/>
      <c r="AG14" s="435"/>
      <c r="AH14" s="370"/>
      <c r="AI14" s="19"/>
      <c r="AJ14" s="19"/>
      <c r="AL14" s="371">
        <v>2</v>
      </c>
      <c r="AM14" s="19" t="s">
        <v>870</v>
      </c>
    </row>
    <row r="15" spans="1:39" x14ac:dyDescent="0.35">
      <c r="A15" s="19" t="s">
        <v>1706</v>
      </c>
      <c r="B15" s="19" t="s">
        <v>837</v>
      </c>
      <c r="C15" s="19" t="s">
        <v>58</v>
      </c>
      <c r="D15" s="19" t="s">
        <v>1632</v>
      </c>
      <c r="E15" s="19" t="s">
        <v>132</v>
      </c>
      <c r="F15" s="19" t="s">
        <v>1524</v>
      </c>
      <c r="G15" s="19"/>
      <c r="H15" s="19"/>
      <c r="I15" s="19"/>
      <c r="J15" s="19"/>
      <c r="K15" s="19"/>
      <c r="L15" s="435" t="s">
        <v>97</v>
      </c>
      <c r="M15" s="370"/>
      <c r="N15" s="19"/>
      <c r="O15" s="19"/>
      <c r="P15" s="19"/>
      <c r="Q15" s="19"/>
      <c r="R15" s="19"/>
      <c r="S15" s="435" t="s">
        <v>97</v>
      </c>
      <c r="T15" s="370"/>
      <c r="U15" s="19"/>
      <c r="V15" s="19"/>
      <c r="W15" s="19"/>
      <c r="X15" s="19"/>
      <c r="Y15" s="19"/>
      <c r="Z15" s="435" t="s">
        <v>97</v>
      </c>
      <c r="AA15" s="370"/>
      <c r="AB15" s="19"/>
      <c r="AC15" s="19"/>
      <c r="AD15" s="19"/>
      <c r="AE15" s="19"/>
      <c r="AF15" s="19"/>
      <c r="AG15" s="435"/>
      <c r="AH15" s="370"/>
      <c r="AI15" s="19"/>
      <c r="AJ15" s="19"/>
      <c r="AL15" s="371">
        <v>3</v>
      </c>
      <c r="AM15" s="19" t="s">
        <v>870</v>
      </c>
    </row>
    <row r="16" spans="1:39" x14ac:dyDescent="0.35">
      <c r="A16" s="19" t="s">
        <v>1708</v>
      </c>
      <c r="B16" s="19" t="s">
        <v>1709</v>
      </c>
      <c r="C16" s="19" t="s">
        <v>58</v>
      </c>
      <c r="D16" s="19" t="s">
        <v>1632</v>
      </c>
      <c r="E16" s="19" t="s">
        <v>132</v>
      </c>
      <c r="F16" s="19" t="s">
        <v>1524</v>
      </c>
      <c r="G16" s="19"/>
      <c r="H16" s="19"/>
      <c r="I16" s="19"/>
      <c r="J16" s="19"/>
      <c r="K16" s="19"/>
      <c r="L16" s="435" t="s">
        <v>97</v>
      </c>
      <c r="M16" s="370"/>
      <c r="N16" s="19"/>
      <c r="O16" s="19"/>
      <c r="P16" s="19"/>
      <c r="Q16" s="19"/>
      <c r="R16" s="19"/>
      <c r="S16" s="435" t="s">
        <v>97</v>
      </c>
      <c r="T16" s="370"/>
      <c r="U16" s="19"/>
      <c r="V16" s="19"/>
      <c r="W16" s="19"/>
      <c r="X16" s="19"/>
      <c r="Y16" s="19"/>
      <c r="Z16" s="435" t="s">
        <v>97</v>
      </c>
      <c r="AA16" s="370"/>
      <c r="AB16" s="19"/>
      <c r="AC16" s="19"/>
      <c r="AD16" s="19"/>
      <c r="AE16" s="19"/>
      <c r="AF16" s="19"/>
      <c r="AG16" s="435"/>
      <c r="AH16" s="370"/>
      <c r="AI16" s="19"/>
      <c r="AJ16" s="19"/>
      <c r="AL16" s="371">
        <v>3</v>
      </c>
      <c r="AM16" s="19" t="s">
        <v>870</v>
      </c>
    </row>
    <row r="17" spans="1:39" x14ac:dyDescent="0.35">
      <c r="A17" s="19" t="s">
        <v>1711</v>
      </c>
      <c r="B17" s="19" t="s">
        <v>1712</v>
      </c>
      <c r="C17" s="19" t="s">
        <v>58</v>
      </c>
      <c r="D17" s="19" t="s">
        <v>1632</v>
      </c>
      <c r="E17" s="19" t="s">
        <v>132</v>
      </c>
      <c r="F17" s="19" t="s">
        <v>1524</v>
      </c>
      <c r="G17" s="19"/>
      <c r="H17" s="19"/>
      <c r="I17" s="19"/>
      <c r="J17" s="19"/>
      <c r="K17" s="19"/>
      <c r="L17" s="435" t="s">
        <v>97</v>
      </c>
      <c r="M17" s="370"/>
      <c r="N17" s="19"/>
      <c r="O17" s="19"/>
      <c r="P17" s="19"/>
      <c r="Q17" s="19"/>
      <c r="R17" s="19"/>
      <c r="S17" s="435" t="s">
        <v>97</v>
      </c>
      <c r="T17" s="370"/>
      <c r="U17" s="19"/>
      <c r="V17" s="19"/>
      <c r="W17" s="19"/>
      <c r="X17" s="19"/>
      <c r="Y17" s="19"/>
      <c r="Z17" s="435" t="s">
        <v>97</v>
      </c>
      <c r="AA17" s="370"/>
      <c r="AB17" s="19"/>
      <c r="AC17" s="19"/>
      <c r="AD17" s="19"/>
      <c r="AE17" s="19"/>
      <c r="AF17" s="19"/>
      <c r="AG17" s="435"/>
      <c r="AH17" s="370"/>
      <c r="AI17" s="19"/>
      <c r="AJ17" s="19"/>
      <c r="AL17" s="371">
        <v>3</v>
      </c>
      <c r="AM17" s="19" t="s">
        <v>870</v>
      </c>
    </row>
    <row r="18" spans="1:39" x14ac:dyDescent="0.35">
      <c r="A18" s="19" t="s">
        <v>1714</v>
      </c>
      <c r="B18" s="19" t="s">
        <v>1715</v>
      </c>
      <c r="C18" s="19" t="s">
        <v>58</v>
      </c>
      <c r="D18" s="19" t="s">
        <v>1632</v>
      </c>
      <c r="E18" s="19" t="s">
        <v>132</v>
      </c>
      <c r="F18" s="19" t="s">
        <v>1524</v>
      </c>
      <c r="G18" s="19"/>
      <c r="H18" s="19"/>
      <c r="I18" s="19"/>
      <c r="J18" s="19"/>
      <c r="K18" s="19"/>
      <c r="L18" s="435" t="s">
        <v>97</v>
      </c>
      <c r="M18" s="370"/>
      <c r="N18" s="19"/>
      <c r="O18" s="19"/>
      <c r="P18" s="19"/>
      <c r="Q18" s="19"/>
      <c r="R18" s="19"/>
      <c r="S18" s="435" t="s">
        <v>97</v>
      </c>
      <c r="T18" s="370"/>
      <c r="U18" s="19"/>
      <c r="V18" s="19"/>
      <c r="W18" s="19"/>
      <c r="X18" s="19"/>
      <c r="Y18" s="19"/>
      <c r="Z18" s="435" t="s">
        <v>97</v>
      </c>
      <c r="AA18" s="370"/>
      <c r="AB18" s="19"/>
      <c r="AC18" s="19"/>
      <c r="AD18" s="19"/>
      <c r="AE18" s="19"/>
      <c r="AF18" s="19"/>
      <c r="AG18" s="435"/>
      <c r="AH18" s="370"/>
      <c r="AI18" s="19"/>
      <c r="AJ18" s="19"/>
      <c r="AL18" s="371">
        <v>3</v>
      </c>
      <c r="AM18" s="19" t="s">
        <v>319</v>
      </c>
    </row>
    <row r="19" spans="1:39" x14ac:dyDescent="0.35">
      <c r="A19" s="19" t="s">
        <v>632</v>
      </c>
      <c r="B19" s="19" t="s">
        <v>633</v>
      </c>
      <c r="C19" s="19" t="s">
        <v>58</v>
      </c>
      <c r="D19" s="19" t="s">
        <v>61</v>
      </c>
      <c r="E19" s="19" t="s">
        <v>132</v>
      </c>
      <c r="F19" s="19" t="s">
        <v>547</v>
      </c>
      <c r="G19" s="19"/>
      <c r="H19" s="19"/>
      <c r="I19" s="19"/>
      <c r="J19" s="19"/>
      <c r="K19" s="19"/>
      <c r="L19" s="435"/>
      <c r="M19" s="370"/>
      <c r="N19" s="19"/>
      <c r="O19" s="19"/>
      <c r="P19" s="19"/>
      <c r="Q19" s="19"/>
      <c r="R19" s="19"/>
      <c r="S19" s="435"/>
      <c r="T19" s="370"/>
      <c r="U19" s="19"/>
      <c r="V19" s="19"/>
      <c r="W19" s="19"/>
      <c r="X19" s="19"/>
      <c r="Y19" s="19"/>
      <c r="Z19" s="435"/>
      <c r="AA19" s="370"/>
      <c r="AB19" s="19"/>
      <c r="AC19" s="19"/>
      <c r="AD19" s="19"/>
      <c r="AE19" s="19"/>
      <c r="AF19" s="19"/>
      <c r="AG19" s="435"/>
      <c r="AH19" s="370"/>
      <c r="AI19" s="19"/>
      <c r="AJ19" s="19"/>
      <c r="AL19" s="371"/>
      <c r="AM19" s="19" t="s">
        <v>1068</v>
      </c>
    </row>
    <row r="20" spans="1:39" x14ac:dyDescent="0.35">
      <c r="A20" s="19" t="s">
        <v>688</v>
      </c>
      <c r="B20" s="19" t="s">
        <v>689</v>
      </c>
      <c r="C20" s="19" t="s">
        <v>58</v>
      </c>
      <c r="D20" s="19" t="s">
        <v>61</v>
      </c>
      <c r="E20" s="19" t="s">
        <v>132</v>
      </c>
      <c r="F20" s="19" t="s">
        <v>547</v>
      </c>
      <c r="G20" s="19"/>
      <c r="H20" s="19"/>
      <c r="I20" s="19"/>
      <c r="J20" s="19"/>
      <c r="K20" s="19"/>
      <c r="L20" s="435"/>
      <c r="M20" s="370"/>
      <c r="N20" s="19"/>
      <c r="O20" s="19"/>
      <c r="P20" s="19"/>
      <c r="Q20" s="19" t="s">
        <v>97</v>
      </c>
      <c r="R20" s="19"/>
      <c r="S20" s="435"/>
      <c r="T20" s="370"/>
      <c r="U20" s="19"/>
      <c r="V20" s="19"/>
      <c r="W20" s="19"/>
      <c r="X20" s="19"/>
      <c r="Y20" s="19"/>
      <c r="Z20" s="435"/>
      <c r="AA20" s="370"/>
      <c r="AB20" s="19"/>
      <c r="AC20" s="19"/>
      <c r="AD20" s="19"/>
      <c r="AE20" s="19"/>
      <c r="AF20" s="19"/>
      <c r="AG20" s="435"/>
      <c r="AH20" s="370"/>
      <c r="AI20" s="19"/>
      <c r="AJ20" s="19"/>
      <c r="AL20" s="371">
        <v>1</v>
      </c>
      <c r="AM20" s="19" t="s">
        <v>319</v>
      </c>
    </row>
    <row r="21" spans="1:39" x14ac:dyDescent="0.35">
      <c r="A21" s="19" t="s">
        <v>701</v>
      </c>
      <c r="B21" s="19" t="s">
        <v>702</v>
      </c>
      <c r="C21" s="19" t="s">
        <v>58</v>
      </c>
      <c r="D21" s="19" t="s">
        <v>61</v>
      </c>
      <c r="E21" s="19" t="s">
        <v>132</v>
      </c>
      <c r="F21" s="19" t="s">
        <v>547</v>
      </c>
      <c r="G21" s="19"/>
      <c r="H21" s="19"/>
      <c r="I21" s="19"/>
      <c r="J21" s="19"/>
      <c r="K21" s="19"/>
      <c r="L21" s="435"/>
      <c r="M21" s="370"/>
      <c r="N21" s="19"/>
      <c r="O21" s="19"/>
      <c r="P21" s="19"/>
      <c r="Q21" s="19"/>
      <c r="R21" s="19"/>
      <c r="S21" s="435"/>
      <c r="T21" s="370"/>
      <c r="U21" s="19"/>
      <c r="V21" s="19"/>
      <c r="W21" s="19"/>
      <c r="X21" s="19"/>
      <c r="Y21" s="19"/>
      <c r="Z21" s="435"/>
      <c r="AA21" s="370"/>
      <c r="AB21" s="19"/>
      <c r="AC21" s="19"/>
      <c r="AD21" s="19"/>
      <c r="AE21" s="19"/>
      <c r="AF21" s="19"/>
      <c r="AG21" s="435"/>
      <c r="AH21" s="370"/>
      <c r="AI21" s="19"/>
      <c r="AJ21" s="19" t="s">
        <v>97</v>
      </c>
      <c r="AL21" s="371">
        <v>1</v>
      </c>
      <c r="AM21" s="19" t="s">
        <v>1068</v>
      </c>
    </row>
    <row r="22" spans="1:39" x14ac:dyDescent="0.35">
      <c r="A22" s="19" t="s">
        <v>707</v>
      </c>
      <c r="B22" s="19" t="s">
        <v>708</v>
      </c>
      <c r="C22" s="19" t="s">
        <v>58</v>
      </c>
      <c r="D22" s="19" t="s">
        <v>61</v>
      </c>
      <c r="E22" s="19" t="s">
        <v>132</v>
      </c>
      <c r="F22" s="19" t="s">
        <v>547</v>
      </c>
      <c r="G22" s="19"/>
      <c r="H22" s="19"/>
      <c r="I22" s="19"/>
      <c r="J22" s="19"/>
      <c r="K22" s="19"/>
      <c r="L22" s="435"/>
      <c r="M22" s="370"/>
      <c r="N22" s="19"/>
      <c r="O22" s="19"/>
      <c r="P22" s="19"/>
      <c r="Q22" s="19"/>
      <c r="R22" s="19"/>
      <c r="S22" s="435"/>
      <c r="T22" s="370"/>
      <c r="U22" s="19"/>
      <c r="V22" s="19"/>
      <c r="W22" s="19"/>
      <c r="X22" s="19"/>
      <c r="Y22" s="19"/>
      <c r="Z22" s="435"/>
      <c r="AA22" s="370"/>
      <c r="AB22" s="19"/>
      <c r="AC22" s="19"/>
      <c r="AD22" s="19"/>
      <c r="AE22" s="19"/>
      <c r="AF22" s="19"/>
      <c r="AG22" s="435"/>
      <c r="AH22" s="370" t="s">
        <v>97</v>
      </c>
      <c r="AI22" s="19"/>
      <c r="AJ22" s="19"/>
      <c r="AL22" s="371">
        <v>1</v>
      </c>
      <c r="AM22" s="19" t="s">
        <v>1068</v>
      </c>
    </row>
    <row r="23" spans="1:39" x14ac:dyDescent="0.35">
      <c r="A23" s="19" t="s">
        <v>785</v>
      </c>
      <c r="B23" s="19" t="s">
        <v>786</v>
      </c>
      <c r="C23" s="19" t="s">
        <v>58</v>
      </c>
      <c r="D23" s="19" t="s">
        <v>61</v>
      </c>
      <c r="E23" s="19" t="s">
        <v>131</v>
      </c>
      <c r="F23" s="19" t="s">
        <v>399</v>
      </c>
      <c r="G23" s="19"/>
      <c r="H23" s="19"/>
      <c r="I23" s="19"/>
      <c r="J23" s="19"/>
      <c r="K23" s="19"/>
      <c r="L23" s="435"/>
      <c r="M23" s="370" t="s">
        <v>97</v>
      </c>
      <c r="N23" s="19"/>
      <c r="O23" s="19"/>
      <c r="P23" s="19"/>
      <c r="Q23" s="19"/>
      <c r="R23" s="19"/>
      <c r="S23" s="435"/>
      <c r="T23" s="370"/>
      <c r="U23" s="19"/>
      <c r="V23" s="19"/>
      <c r="W23" s="19"/>
      <c r="X23" s="19"/>
      <c r="Y23" s="19"/>
      <c r="Z23" s="435"/>
      <c r="AA23" s="370"/>
      <c r="AB23" s="19"/>
      <c r="AC23" s="19"/>
      <c r="AD23" s="19"/>
      <c r="AE23" s="19"/>
      <c r="AF23" s="19"/>
      <c r="AG23" s="435"/>
      <c r="AH23" s="370"/>
      <c r="AI23" s="19"/>
      <c r="AJ23" s="19"/>
      <c r="AL23" s="371">
        <v>1</v>
      </c>
      <c r="AM23" s="19" t="s">
        <v>1068</v>
      </c>
    </row>
    <row r="24" spans="1:39" x14ac:dyDescent="0.35">
      <c r="A24" s="19" t="s">
        <v>1181</v>
      </c>
      <c r="B24" s="19" t="s">
        <v>1182</v>
      </c>
      <c r="C24" s="19" t="s">
        <v>58</v>
      </c>
      <c r="D24" s="19" t="s">
        <v>61</v>
      </c>
      <c r="E24" s="19" t="s">
        <v>132</v>
      </c>
      <c r="F24" s="19" t="s">
        <v>547</v>
      </c>
      <c r="G24" s="19"/>
      <c r="H24" s="19"/>
      <c r="I24" s="19"/>
      <c r="J24" s="19"/>
      <c r="K24" s="19"/>
      <c r="L24" s="435" t="s">
        <v>97</v>
      </c>
      <c r="M24" s="370"/>
      <c r="N24" s="19"/>
      <c r="O24" s="19"/>
      <c r="P24" s="19"/>
      <c r="Q24" s="19"/>
      <c r="R24" s="19"/>
      <c r="S24" s="435"/>
      <c r="T24" s="370"/>
      <c r="U24" s="19"/>
      <c r="V24" s="19"/>
      <c r="W24" s="19"/>
      <c r="X24" s="19" t="s">
        <v>97</v>
      </c>
      <c r="Y24" s="19"/>
      <c r="Z24" s="435"/>
      <c r="AA24" s="370"/>
      <c r="AB24" s="19"/>
      <c r="AC24" s="19"/>
      <c r="AD24" s="19"/>
      <c r="AE24" s="19" t="s">
        <v>97</v>
      </c>
      <c r="AF24" s="19"/>
      <c r="AG24" s="435"/>
      <c r="AH24" s="370"/>
      <c r="AI24" s="19"/>
      <c r="AJ24" s="19"/>
      <c r="AL24" s="371">
        <v>3</v>
      </c>
      <c r="AM24" s="19" t="s">
        <v>870</v>
      </c>
    </row>
    <row r="25" spans="1:39" x14ac:dyDescent="0.35">
      <c r="A25" s="19" t="s">
        <v>1208</v>
      </c>
      <c r="B25" s="19" t="s">
        <v>1209</v>
      </c>
      <c r="C25" s="19" t="s">
        <v>58</v>
      </c>
      <c r="D25" s="19" t="s">
        <v>61</v>
      </c>
      <c r="E25" s="19" t="s">
        <v>132</v>
      </c>
      <c r="F25" s="19" t="s">
        <v>547</v>
      </c>
      <c r="G25" s="19"/>
      <c r="H25" s="19"/>
      <c r="I25" s="19"/>
      <c r="J25" s="19"/>
      <c r="K25" s="19"/>
      <c r="L25" s="435"/>
      <c r="M25" s="370"/>
      <c r="N25" s="19"/>
      <c r="O25" s="19"/>
      <c r="P25" s="19" t="s">
        <v>97</v>
      </c>
      <c r="Q25" s="19"/>
      <c r="R25" s="19"/>
      <c r="S25" s="435"/>
      <c r="T25" s="370"/>
      <c r="U25" s="19"/>
      <c r="V25" s="19"/>
      <c r="W25" s="19"/>
      <c r="X25" s="19"/>
      <c r="Y25" s="19"/>
      <c r="Z25" s="435"/>
      <c r="AA25" s="370"/>
      <c r="AB25" s="19"/>
      <c r="AC25" s="19"/>
      <c r="AD25" s="19"/>
      <c r="AE25" s="19"/>
      <c r="AF25" s="19"/>
      <c r="AG25" s="435"/>
      <c r="AH25" s="370"/>
      <c r="AI25" s="19"/>
      <c r="AJ25" s="19"/>
      <c r="AL25" s="371">
        <v>1</v>
      </c>
      <c r="AM25" s="19" t="s">
        <v>1068</v>
      </c>
    </row>
    <row r="26" spans="1:39" x14ac:dyDescent="0.35">
      <c r="A26" s="19" t="s">
        <v>1211</v>
      </c>
      <c r="B26" s="19" t="s">
        <v>1212</v>
      </c>
      <c r="C26" s="19" t="s">
        <v>58</v>
      </c>
      <c r="D26" s="19" t="s">
        <v>61</v>
      </c>
      <c r="E26" s="19" t="s">
        <v>132</v>
      </c>
      <c r="F26" s="19" t="s">
        <v>547</v>
      </c>
      <c r="G26" s="19"/>
      <c r="H26" s="19"/>
      <c r="I26" s="19"/>
      <c r="J26" s="19"/>
      <c r="K26" s="19"/>
      <c r="L26" s="435"/>
      <c r="M26" s="370"/>
      <c r="N26" s="19"/>
      <c r="O26" s="19"/>
      <c r="P26" s="19"/>
      <c r="Q26" s="19"/>
      <c r="R26" s="19"/>
      <c r="S26" s="435"/>
      <c r="T26" s="370"/>
      <c r="U26" s="19"/>
      <c r="V26" s="19"/>
      <c r="W26" s="19"/>
      <c r="X26" s="19"/>
      <c r="Y26" s="19"/>
      <c r="Z26" s="435"/>
      <c r="AA26" s="370"/>
      <c r="AB26" s="19"/>
      <c r="AC26" s="19"/>
      <c r="AD26" s="19"/>
      <c r="AE26" s="19"/>
      <c r="AF26" s="19"/>
      <c r="AG26" s="435" t="s">
        <v>97</v>
      </c>
      <c r="AH26" s="370"/>
      <c r="AI26" s="19"/>
      <c r="AJ26" s="19"/>
      <c r="AL26" s="371">
        <v>1</v>
      </c>
      <c r="AM26" s="19" t="s">
        <v>1068</v>
      </c>
    </row>
    <row r="27" spans="1:39" x14ac:dyDescent="0.35">
      <c r="A27" s="19" t="s">
        <v>1228</v>
      </c>
      <c r="B27" s="19" t="s">
        <v>1229</v>
      </c>
      <c r="C27" s="19" t="s">
        <v>58</v>
      </c>
      <c r="D27" s="19" t="s">
        <v>61</v>
      </c>
      <c r="E27" s="19" t="s">
        <v>132</v>
      </c>
      <c r="F27" s="19" t="s">
        <v>547</v>
      </c>
      <c r="G27" s="19"/>
      <c r="H27" s="19"/>
      <c r="I27" s="19"/>
      <c r="J27" s="19"/>
      <c r="K27" s="19"/>
      <c r="L27" s="435"/>
      <c r="M27" s="370"/>
      <c r="N27" s="19"/>
      <c r="O27" s="19"/>
      <c r="P27" s="19"/>
      <c r="Q27" s="19"/>
      <c r="R27" s="19"/>
      <c r="S27" s="435"/>
      <c r="T27" s="370"/>
      <c r="U27" s="19"/>
      <c r="V27" s="19"/>
      <c r="W27" s="19"/>
      <c r="X27" s="19"/>
      <c r="Y27" s="19"/>
      <c r="Z27" s="435"/>
      <c r="AA27" s="370"/>
      <c r="AB27" s="19"/>
      <c r="AC27" s="19"/>
      <c r="AD27" s="19"/>
      <c r="AE27" s="19"/>
      <c r="AF27" s="19"/>
      <c r="AG27" s="435"/>
      <c r="AH27" s="370"/>
      <c r="AI27" s="19"/>
      <c r="AJ27" s="19"/>
      <c r="AL27" s="371"/>
      <c r="AM27" s="19" t="s">
        <v>1068</v>
      </c>
    </row>
    <row r="28" spans="1:39" x14ac:dyDescent="0.35">
      <c r="A28" s="19" t="s">
        <v>1392</v>
      </c>
      <c r="B28" s="19" t="s">
        <v>1393</v>
      </c>
      <c r="C28" s="19" t="s">
        <v>58</v>
      </c>
      <c r="D28" s="19" t="s">
        <v>61</v>
      </c>
      <c r="E28" s="19" t="s">
        <v>132</v>
      </c>
      <c r="F28" s="19" t="s">
        <v>547</v>
      </c>
      <c r="G28" s="19"/>
      <c r="H28" s="19"/>
      <c r="I28" s="19"/>
      <c r="J28" s="19"/>
      <c r="K28" s="19"/>
      <c r="L28" s="435"/>
      <c r="M28" s="370"/>
      <c r="N28" s="19"/>
      <c r="O28" s="19"/>
      <c r="P28" s="19"/>
      <c r="Q28" s="19"/>
      <c r="R28" s="19"/>
      <c r="S28" s="435"/>
      <c r="T28" s="370"/>
      <c r="U28" s="19"/>
      <c r="V28" s="19"/>
      <c r="W28" s="19" t="s">
        <v>97</v>
      </c>
      <c r="X28" s="19"/>
      <c r="Y28" s="19"/>
      <c r="Z28" s="435"/>
      <c r="AA28" s="370"/>
      <c r="AB28" s="19"/>
      <c r="AC28" s="19"/>
      <c r="AD28" s="19"/>
      <c r="AE28" s="19" t="s">
        <v>97</v>
      </c>
      <c r="AF28" s="19"/>
      <c r="AG28" s="435"/>
      <c r="AH28" s="370"/>
      <c r="AI28" s="19" t="s">
        <v>97</v>
      </c>
      <c r="AJ28" s="19"/>
      <c r="AL28" s="371">
        <v>3</v>
      </c>
      <c r="AM28" s="19" t="s">
        <v>870</v>
      </c>
    </row>
    <row r="29" spans="1:39" x14ac:dyDescent="0.35">
      <c r="A29" s="19" t="s">
        <v>1467</v>
      </c>
      <c r="B29" s="19" t="s">
        <v>1468</v>
      </c>
      <c r="C29" s="19" t="s">
        <v>58</v>
      </c>
      <c r="D29" s="19" t="s">
        <v>61</v>
      </c>
      <c r="E29" s="19" t="s">
        <v>132</v>
      </c>
      <c r="F29" s="19" t="s">
        <v>547</v>
      </c>
      <c r="G29" s="19"/>
      <c r="H29" s="19"/>
      <c r="I29" s="19"/>
      <c r="J29" s="19"/>
      <c r="K29" s="19"/>
      <c r="L29" s="435"/>
      <c r="M29" s="370"/>
      <c r="N29" s="19"/>
      <c r="O29" s="19"/>
      <c r="P29" s="19"/>
      <c r="Q29" s="19"/>
      <c r="R29" s="19"/>
      <c r="S29" s="435"/>
      <c r="T29" s="370"/>
      <c r="U29" s="19"/>
      <c r="V29" s="19"/>
      <c r="W29" s="19"/>
      <c r="X29" s="19"/>
      <c r="Y29" s="19"/>
      <c r="Z29" s="435"/>
      <c r="AA29" s="370"/>
      <c r="AB29" s="19"/>
      <c r="AC29" s="19"/>
      <c r="AD29" s="19"/>
      <c r="AE29" s="19"/>
      <c r="AF29" s="19" t="s">
        <v>97</v>
      </c>
      <c r="AG29" s="435"/>
      <c r="AH29" s="370"/>
      <c r="AI29" s="19" t="s">
        <v>97</v>
      </c>
      <c r="AJ29" s="19"/>
      <c r="AL29" s="371">
        <v>2</v>
      </c>
      <c r="AM29" s="19" t="s">
        <v>1067</v>
      </c>
    </row>
    <row r="30" spans="1:39" x14ac:dyDescent="0.35">
      <c r="A30" s="19" t="s">
        <v>1470</v>
      </c>
      <c r="B30" s="19" t="s">
        <v>1471</v>
      </c>
      <c r="C30" s="19" t="s">
        <v>58</v>
      </c>
      <c r="D30" s="19" t="s">
        <v>61</v>
      </c>
      <c r="E30" s="19" t="s">
        <v>132</v>
      </c>
      <c r="F30" s="19" t="s">
        <v>547</v>
      </c>
      <c r="G30" s="19"/>
      <c r="H30" s="19"/>
      <c r="I30" s="19"/>
      <c r="J30" s="19"/>
      <c r="K30" s="19"/>
      <c r="L30" s="435" t="s">
        <v>97</v>
      </c>
      <c r="M30" s="370"/>
      <c r="N30" s="19"/>
      <c r="O30" s="19"/>
      <c r="P30" s="19"/>
      <c r="Q30" s="19"/>
      <c r="R30" s="19"/>
      <c r="S30" s="435"/>
      <c r="T30" s="370"/>
      <c r="U30" s="19"/>
      <c r="V30" s="19"/>
      <c r="W30" s="19"/>
      <c r="X30" s="19"/>
      <c r="Y30" s="19"/>
      <c r="Z30" s="435"/>
      <c r="AA30" s="370"/>
      <c r="AB30" s="19"/>
      <c r="AC30" s="19"/>
      <c r="AD30" s="19"/>
      <c r="AE30" s="19" t="s">
        <v>97</v>
      </c>
      <c r="AF30" s="19"/>
      <c r="AG30" s="435"/>
      <c r="AH30" s="370"/>
      <c r="AI30" s="19" t="s">
        <v>97</v>
      </c>
      <c r="AJ30" s="19"/>
      <c r="AL30" s="371">
        <v>3</v>
      </c>
      <c r="AM30" s="19" t="s">
        <v>319</v>
      </c>
    </row>
    <row r="31" spans="1:39" x14ac:dyDescent="0.35">
      <c r="A31" s="19" t="s">
        <v>1473</v>
      </c>
      <c r="B31" s="19" t="s">
        <v>1474</v>
      </c>
      <c r="C31" s="19" t="s">
        <v>58</v>
      </c>
      <c r="D31" s="19" t="s">
        <v>61</v>
      </c>
      <c r="E31" s="19" t="s">
        <v>132</v>
      </c>
      <c r="F31" s="19" t="s">
        <v>547</v>
      </c>
      <c r="G31" s="19"/>
      <c r="H31" s="19"/>
      <c r="I31" s="19"/>
      <c r="J31" s="19"/>
      <c r="K31" s="19"/>
      <c r="L31" s="435"/>
      <c r="M31" s="370"/>
      <c r="N31" s="19"/>
      <c r="O31" s="19"/>
      <c r="P31" s="19"/>
      <c r="Q31" s="19"/>
      <c r="R31" s="19"/>
      <c r="S31" s="435"/>
      <c r="T31" s="370"/>
      <c r="U31" s="19"/>
      <c r="V31" s="19"/>
      <c r="W31" s="19"/>
      <c r="X31" s="19"/>
      <c r="Y31" s="19"/>
      <c r="Z31" s="435" t="s">
        <v>97</v>
      </c>
      <c r="AA31" s="370"/>
      <c r="AB31" s="19"/>
      <c r="AC31" s="19"/>
      <c r="AD31" s="19"/>
      <c r="AE31" s="19"/>
      <c r="AF31" s="19"/>
      <c r="AG31" s="435"/>
      <c r="AH31" s="370"/>
      <c r="AI31" s="19"/>
      <c r="AJ31" s="19"/>
      <c r="AL31" s="371">
        <v>1</v>
      </c>
      <c r="AM31" s="19" t="s">
        <v>870</v>
      </c>
    </row>
    <row r="32" spans="1:39" x14ac:dyDescent="0.35">
      <c r="A32" s="19" t="s">
        <v>1654</v>
      </c>
      <c r="B32" s="19" t="s">
        <v>1655</v>
      </c>
      <c r="C32" s="19" t="s">
        <v>58</v>
      </c>
      <c r="D32" s="19" t="s">
        <v>61</v>
      </c>
      <c r="E32" s="19" t="s">
        <v>132</v>
      </c>
      <c r="F32" s="19" t="s">
        <v>547</v>
      </c>
      <c r="G32" s="19"/>
      <c r="H32" s="19"/>
      <c r="I32" s="19"/>
      <c r="J32" s="19"/>
      <c r="K32" s="19"/>
      <c r="L32" s="435"/>
      <c r="M32" s="370"/>
      <c r="N32" s="19"/>
      <c r="O32" s="19"/>
      <c r="P32" s="19"/>
      <c r="Q32" s="19"/>
      <c r="R32" s="19"/>
      <c r="S32" s="435"/>
      <c r="T32" s="370"/>
      <c r="U32" s="19"/>
      <c r="V32" s="19"/>
      <c r="W32" s="19"/>
      <c r="X32" s="19"/>
      <c r="Y32" s="19"/>
      <c r="Z32" s="435"/>
      <c r="AA32" s="370"/>
      <c r="AB32" s="19"/>
      <c r="AC32" s="19"/>
      <c r="AD32" s="19"/>
      <c r="AE32" s="19"/>
      <c r="AF32" s="19"/>
      <c r="AG32" s="435" t="s">
        <v>97</v>
      </c>
      <c r="AH32" s="370"/>
      <c r="AI32" s="19"/>
      <c r="AJ32" s="19"/>
      <c r="AL32" s="371">
        <v>1</v>
      </c>
      <c r="AM32" s="19" t="s">
        <v>1067</v>
      </c>
    </row>
    <row r="33" spans="1:39" x14ac:dyDescent="0.35">
      <c r="A33" s="19" t="s">
        <v>1717</v>
      </c>
      <c r="B33" s="19" t="s">
        <v>1718</v>
      </c>
      <c r="C33" s="19" t="s">
        <v>58</v>
      </c>
      <c r="D33" s="19" t="s">
        <v>61</v>
      </c>
      <c r="E33" s="19" t="s">
        <v>132</v>
      </c>
      <c r="F33" s="19" t="s">
        <v>547</v>
      </c>
      <c r="G33" s="19"/>
      <c r="H33" s="19"/>
      <c r="I33" s="19"/>
      <c r="J33" s="19"/>
      <c r="K33" s="19"/>
      <c r="L33" s="435"/>
      <c r="M33" s="370"/>
      <c r="N33" s="19"/>
      <c r="O33" s="19"/>
      <c r="P33" s="19"/>
      <c r="Q33" s="19"/>
      <c r="R33" s="19"/>
      <c r="S33" s="435"/>
      <c r="T33" s="370"/>
      <c r="U33" s="19"/>
      <c r="V33" s="19"/>
      <c r="W33" s="19"/>
      <c r="X33" s="19"/>
      <c r="Y33" s="19"/>
      <c r="Z33" s="435"/>
      <c r="AA33" s="370"/>
      <c r="AB33" s="19"/>
      <c r="AC33" s="19"/>
      <c r="AD33" s="19"/>
      <c r="AE33" s="19"/>
      <c r="AF33" s="19"/>
      <c r="AG33" s="435"/>
      <c r="AH33" s="370"/>
      <c r="AI33" s="19"/>
      <c r="AJ33" s="19"/>
      <c r="AL33" s="371"/>
      <c r="AM33" s="19" t="s">
        <v>1067</v>
      </c>
    </row>
    <row r="34" spans="1:39" x14ac:dyDescent="0.35">
      <c r="A34" s="19" t="s">
        <v>1720</v>
      </c>
      <c r="B34" s="19" t="s">
        <v>1721</v>
      </c>
      <c r="C34" s="19" t="s">
        <v>58</v>
      </c>
      <c r="D34" s="19" t="s">
        <v>61</v>
      </c>
      <c r="E34" s="19" t="s">
        <v>132</v>
      </c>
      <c r="F34" s="19" t="s">
        <v>547</v>
      </c>
      <c r="G34" s="19"/>
      <c r="H34" s="19"/>
      <c r="I34" s="19"/>
      <c r="J34" s="19"/>
      <c r="K34" s="19"/>
      <c r="L34" s="435"/>
      <c r="M34" s="370"/>
      <c r="N34" s="19"/>
      <c r="O34" s="19"/>
      <c r="P34" s="19"/>
      <c r="Q34" s="19"/>
      <c r="R34" s="19"/>
      <c r="S34" s="435"/>
      <c r="T34" s="370"/>
      <c r="U34" s="19"/>
      <c r="V34" s="19"/>
      <c r="W34" s="19"/>
      <c r="X34" s="19" t="s">
        <v>97</v>
      </c>
      <c r="Y34" s="19"/>
      <c r="Z34" s="435"/>
      <c r="AA34" s="370"/>
      <c r="AB34" s="19"/>
      <c r="AC34" s="19"/>
      <c r="AD34" s="19"/>
      <c r="AE34" s="19" t="s">
        <v>97</v>
      </c>
      <c r="AF34" s="19"/>
      <c r="AG34" s="435"/>
      <c r="AH34" s="370"/>
      <c r="AI34" s="19" t="s">
        <v>97</v>
      </c>
      <c r="AJ34" s="19"/>
      <c r="AL34" s="371">
        <v>3</v>
      </c>
      <c r="AM34" s="19" t="s">
        <v>1068</v>
      </c>
    </row>
    <row r="35" spans="1:39" x14ac:dyDescent="0.35">
      <c r="A35" s="19" t="s">
        <v>1810</v>
      </c>
      <c r="B35" s="19" t="s">
        <v>1811</v>
      </c>
      <c r="C35" s="19" t="s">
        <v>58</v>
      </c>
      <c r="D35" s="19" t="s">
        <v>61</v>
      </c>
      <c r="E35" s="19" t="s">
        <v>132</v>
      </c>
      <c r="F35" s="19" t="s">
        <v>547</v>
      </c>
      <c r="G35" s="19"/>
      <c r="H35" s="19"/>
      <c r="I35" s="19"/>
      <c r="J35" s="19"/>
      <c r="K35" s="19"/>
      <c r="L35" s="435"/>
      <c r="M35" s="370"/>
      <c r="N35" s="19"/>
      <c r="O35" s="19"/>
      <c r="P35" s="19"/>
      <c r="Q35" s="19"/>
      <c r="R35" s="19"/>
      <c r="S35" s="435"/>
      <c r="T35" s="370"/>
      <c r="U35" s="19"/>
      <c r="V35" s="19"/>
      <c r="W35" s="19"/>
      <c r="X35" s="19"/>
      <c r="Y35" s="19"/>
      <c r="Z35" s="435"/>
      <c r="AA35" s="370"/>
      <c r="AB35" s="19"/>
      <c r="AC35" s="19"/>
      <c r="AD35" s="19"/>
      <c r="AE35" s="19"/>
      <c r="AF35" s="19"/>
      <c r="AG35" s="435"/>
      <c r="AH35" s="370"/>
      <c r="AI35" s="19"/>
      <c r="AJ35" s="19"/>
      <c r="AL35" s="371"/>
      <c r="AM35" s="19" t="s">
        <v>1067</v>
      </c>
    </row>
    <row r="36" spans="1:39" x14ac:dyDescent="0.35">
      <c r="A36" s="19" t="s">
        <v>1847</v>
      </c>
      <c r="B36" s="19" t="s">
        <v>1848</v>
      </c>
      <c r="C36" s="19" t="s">
        <v>58</v>
      </c>
      <c r="D36" s="19" t="s">
        <v>61</v>
      </c>
      <c r="E36" s="19" t="s">
        <v>132</v>
      </c>
      <c r="F36" s="19" t="s">
        <v>547</v>
      </c>
      <c r="G36" s="19"/>
      <c r="H36" s="19"/>
      <c r="I36" s="19"/>
      <c r="J36" s="19"/>
      <c r="K36" s="19"/>
      <c r="L36" s="435"/>
      <c r="M36" s="370"/>
      <c r="N36" s="19"/>
      <c r="O36" s="19"/>
      <c r="P36" s="19"/>
      <c r="Q36" s="19"/>
      <c r="R36" s="19"/>
      <c r="S36" s="435"/>
      <c r="T36" s="370"/>
      <c r="U36" s="19"/>
      <c r="V36" s="19"/>
      <c r="W36" s="19"/>
      <c r="X36" s="19"/>
      <c r="Y36" s="19"/>
      <c r="Z36" s="435"/>
      <c r="AA36" s="370"/>
      <c r="AB36" s="19"/>
      <c r="AC36" s="19"/>
      <c r="AD36" s="19"/>
      <c r="AE36" s="19"/>
      <c r="AF36" s="19"/>
      <c r="AG36" s="435"/>
      <c r="AH36" s="370" t="s">
        <v>97</v>
      </c>
      <c r="AI36" s="19"/>
      <c r="AJ36" s="19"/>
      <c r="AL36" s="371">
        <v>1</v>
      </c>
      <c r="AM36" s="19" t="s">
        <v>870</v>
      </c>
    </row>
    <row r="37" spans="1:39" x14ac:dyDescent="0.35">
      <c r="A37" s="19" t="s">
        <v>2064</v>
      </c>
      <c r="B37" s="19" t="s">
        <v>2065</v>
      </c>
      <c r="C37" s="19" t="s">
        <v>58</v>
      </c>
      <c r="D37" s="19" t="s">
        <v>61</v>
      </c>
      <c r="E37" s="19" t="s">
        <v>132</v>
      </c>
      <c r="F37" s="19" t="s">
        <v>547</v>
      </c>
      <c r="G37" s="19"/>
      <c r="H37" s="19"/>
      <c r="I37" s="19"/>
      <c r="J37" s="19"/>
      <c r="K37" s="19"/>
      <c r="L37" s="435"/>
      <c r="M37" s="370"/>
      <c r="N37" s="19"/>
      <c r="O37" s="19"/>
      <c r="P37" s="19"/>
      <c r="Q37" s="19"/>
      <c r="R37" s="19"/>
      <c r="S37" s="435"/>
      <c r="T37" s="370"/>
      <c r="U37" s="19"/>
      <c r="V37" s="19"/>
      <c r="W37" s="19"/>
      <c r="X37" s="19"/>
      <c r="Y37" s="19"/>
      <c r="Z37" s="435"/>
      <c r="AA37" s="370"/>
      <c r="AB37" s="19"/>
      <c r="AC37" s="19"/>
      <c r="AD37" s="19"/>
      <c r="AE37" s="19"/>
      <c r="AF37" s="19"/>
      <c r="AG37" s="435"/>
      <c r="AH37" s="370"/>
      <c r="AI37" s="19"/>
      <c r="AJ37" s="19"/>
      <c r="AL37" s="371"/>
      <c r="AM37" s="19" t="s">
        <v>870</v>
      </c>
    </row>
    <row r="38" spans="1:39" x14ac:dyDescent="0.35">
      <c r="A38" s="19" t="s">
        <v>2118</v>
      </c>
      <c r="B38" s="19" t="s">
        <v>2119</v>
      </c>
      <c r="C38" s="19" t="s">
        <v>58</v>
      </c>
      <c r="D38" s="19" t="s">
        <v>61</v>
      </c>
      <c r="E38" s="19" t="s">
        <v>132</v>
      </c>
      <c r="F38" s="19" t="s">
        <v>547</v>
      </c>
      <c r="G38" s="19"/>
      <c r="H38" s="19"/>
      <c r="I38" s="19"/>
      <c r="J38" s="19"/>
      <c r="K38" s="19"/>
      <c r="L38" s="435"/>
      <c r="M38" s="370"/>
      <c r="N38" s="19"/>
      <c r="O38" s="19"/>
      <c r="P38" s="19"/>
      <c r="Q38" s="19"/>
      <c r="R38" s="19"/>
      <c r="S38" s="435"/>
      <c r="T38" s="370"/>
      <c r="U38" s="19"/>
      <c r="V38" s="19"/>
      <c r="W38" s="19"/>
      <c r="X38" s="19"/>
      <c r="Y38" s="19"/>
      <c r="Z38" s="435"/>
      <c r="AA38" s="370"/>
      <c r="AB38" s="19"/>
      <c r="AC38" s="19"/>
      <c r="AD38" s="19"/>
      <c r="AE38" s="19"/>
      <c r="AF38" s="19"/>
      <c r="AG38" s="435"/>
      <c r="AH38" s="370"/>
      <c r="AI38" s="19"/>
      <c r="AJ38" s="19"/>
      <c r="AL38" s="371"/>
      <c r="AM38" s="19" t="s">
        <v>870</v>
      </c>
    </row>
    <row r="39" spans="1:39" x14ac:dyDescent="0.35">
      <c r="A39" s="19" t="s">
        <v>2133</v>
      </c>
      <c r="B39" s="19" t="s">
        <v>2134</v>
      </c>
      <c r="C39" s="19" t="s">
        <v>58</v>
      </c>
      <c r="D39" s="19" t="s">
        <v>61</v>
      </c>
      <c r="E39" s="19" t="s">
        <v>132</v>
      </c>
      <c r="F39" s="19" t="s">
        <v>547</v>
      </c>
      <c r="G39" s="19"/>
      <c r="H39" s="19"/>
      <c r="I39" s="19"/>
      <c r="J39" s="19"/>
      <c r="K39" s="19"/>
      <c r="L39" s="435"/>
      <c r="M39" s="370"/>
      <c r="N39" s="19"/>
      <c r="O39" s="19"/>
      <c r="P39" s="19"/>
      <c r="Q39" s="19"/>
      <c r="R39" s="19"/>
      <c r="S39" s="435"/>
      <c r="T39" s="370"/>
      <c r="U39" s="19"/>
      <c r="V39" s="19"/>
      <c r="W39" s="19"/>
      <c r="X39" s="19"/>
      <c r="Y39" s="19"/>
      <c r="Z39" s="435"/>
      <c r="AA39" s="370"/>
      <c r="AB39" s="19"/>
      <c r="AC39" s="19"/>
      <c r="AD39" s="19"/>
      <c r="AE39" s="19"/>
      <c r="AF39" s="19"/>
      <c r="AG39" s="435" t="s">
        <v>97</v>
      </c>
      <c r="AH39" s="370"/>
      <c r="AI39" s="19" t="s">
        <v>97</v>
      </c>
      <c r="AJ39" s="19"/>
      <c r="AL39" s="371">
        <v>2</v>
      </c>
      <c r="AM39" s="19" t="s">
        <v>870</v>
      </c>
    </row>
    <row r="40" spans="1:39" x14ac:dyDescent="0.35">
      <c r="A40" s="19" t="s">
        <v>2136</v>
      </c>
      <c r="B40" s="19" t="s">
        <v>2137</v>
      </c>
      <c r="C40" s="19" t="s">
        <v>58</v>
      </c>
      <c r="D40" s="19" t="s">
        <v>61</v>
      </c>
      <c r="E40" s="19" t="s">
        <v>132</v>
      </c>
      <c r="F40" s="19" t="s">
        <v>547</v>
      </c>
      <c r="G40" s="19"/>
      <c r="H40" s="19"/>
      <c r="I40" s="19"/>
      <c r="J40" s="19"/>
      <c r="K40" s="19"/>
      <c r="L40" s="435"/>
      <c r="M40" s="370"/>
      <c r="N40" s="19"/>
      <c r="O40" s="19"/>
      <c r="P40" s="19"/>
      <c r="Q40" s="19"/>
      <c r="R40" s="19"/>
      <c r="S40" s="435"/>
      <c r="T40" s="370"/>
      <c r="U40" s="19"/>
      <c r="V40" s="19"/>
      <c r="W40" s="19"/>
      <c r="X40" s="19"/>
      <c r="Y40" s="19"/>
      <c r="Z40" s="435"/>
      <c r="AA40" s="370"/>
      <c r="AB40" s="19"/>
      <c r="AC40" s="19"/>
      <c r="AD40" s="19"/>
      <c r="AE40" s="19"/>
      <c r="AF40" s="19"/>
      <c r="AG40" s="435" t="s">
        <v>97</v>
      </c>
      <c r="AH40" s="370"/>
      <c r="AI40" s="19" t="s">
        <v>97</v>
      </c>
      <c r="AJ40" s="19"/>
      <c r="AL40" s="371">
        <v>2</v>
      </c>
      <c r="AM40" s="19" t="s">
        <v>1068</v>
      </c>
    </row>
    <row r="41" spans="1:39" x14ac:dyDescent="0.35">
      <c r="A41" s="19" t="s">
        <v>1980</v>
      </c>
      <c r="B41" s="19" t="s">
        <v>1981</v>
      </c>
      <c r="C41" s="19" t="s">
        <v>58</v>
      </c>
      <c r="D41" s="19" t="s">
        <v>65</v>
      </c>
      <c r="E41" s="19" t="s">
        <v>131</v>
      </c>
      <c r="F41" s="19" t="s">
        <v>399</v>
      </c>
      <c r="G41" s="19"/>
      <c r="H41" s="19"/>
      <c r="I41" s="19"/>
      <c r="J41" s="19"/>
      <c r="K41" s="19"/>
      <c r="L41" s="435"/>
      <c r="M41" s="370"/>
      <c r="N41" s="19"/>
      <c r="O41" s="19"/>
      <c r="P41" s="19"/>
      <c r="Q41" s="19"/>
      <c r="R41" s="19"/>
      <c r="S41" s="435"/>
      <c r="T41" s="370"/>
      <c r="U41" s="19"/>
      <c r="V41" s="19"/>
      <c r="W41" s="19"/>
      <c r="X41" s="19"/>
      <c r="Y41" s="19"/>
      <c r="Z41" s="435"/>
      <c r="AA41" s="370"/>
      <c r="AB41" s="19"/>
      <c r="AC41" s="19"/>
      <c r="AD41" s="19"/>
      <c r="AE41" s="19"/>
      <c r="AF41" s="19"/>
      <c r="AG41" s="435"/>
      <c r="AH41" s="370"/>
      <c r="AI41" s="19"/>
      <c r="AJ41" s="19"/>
      <c r="AL41" s="371"/>
      <c r="AM41" s="19" t="s">
        <v>870</v>
      </c>
    </row>
    <row r="42" spans="1:39" x14ac:dyDescent="0.35">
      <c r="A42" s="19" t="s">
        <v>533</v>
      </c>
      <c r="B42" s="19" t="s">
        <v>534</v>
      </c>
      <c r="C42" s="19" t="s">
        <v>58</v>
      </c>
      <c r="D42" s="19" t="s">
        <v>56</v>
      </c>
      <c r="E42" s="19" t="s">
        <v>131</v>
      </c>
      <c r="F42" s="19" t="s">
        <v>327</v>
      </c>
      <c r="G42" s="19"/>
      <c r="H42" s="19"/>
      <c r="I42" s="19"/>
      <c r="J42" s="19"/>
      <c r="K42" s="19"/>
      <c r="L42" s="435"/>
      <c r="M42" s="370"/>
      <c r="N42" s="19"/>
      <c r="O42" s="19"/>
      <c r="P42" s="19"/>
      <c r="Q42" s="19"/>
      <c r="R42" s="19"/>
      <c r="S42" s="435"/>
      <c r="T42" s="370"/>
      <c r="U42" s="19"/>
      <c r="V42" s="19"/>
      <c r="W42" s="19"/>
      <c r="X42" s="19"/>
      <c r="Y42" s="19"/>
      <c r="Z42" s="435"/>
      <c r="AA42" s="370"/>
      <c r="AB42" s="19"/>
      <c r="AC42" s="19"/>
      <c r="AD42" s="19"/>
      <c r="AE42" s="19"/>
      <c r="AF42" s="19"/>
      <c r="AG42" s="435"/>
      <c r="AH42" s="370"/>
      <c r="AI42" s="19"/>
      <c r="AJ42" s="19"/>
      <c r="AL42" s="371"/>
      <c r="AM42" s="19" t="s">
        <v>1068</v>
      </c>
    </row>
    <row r="43" spans="1:39" x14ac:dyDescent="0.35">
      <c r="A43" s="19" t="s">
        <v>536</v>
      </c>
      <c r="B43" s="19" t="s">
        <v>548</v>
      </c>
      <c r="C43" s="19" t="s">
        <v>58</v>
      </c>
      <c r="D43" s="19" t="s">
        <v>56</v>
      </c>
      <c r="E43" s="19" t="s">
        <v>131</v>
      </c>
      <c r="F43" s="19" t="s">
        <v>327</v>
      </c>
      <c r="G43" s="19"/>
      <c r="H43" s="19"/>
      <c r="I43" s="19"/>
      <c r="J43" s="19"/>
      <c r="K43" s="19"/>
      <c r="L43" s="435" t="s">
        <v>97</v>
      </c>
      <c r="M43" s="370"/>
      <c r="N43" s="19"/>
      <c r="O43" s="19"/>
      <c r="P43" s="19"/>
      <c r="Q43" s="19"/>
      <c r="R43" s="19"/>
      <c r="S43" s="435" t="s">
        <v>97</v>
      </c>
      <c r="T43" s="370"/>
      <c r="U43" s="19"/>
      <c r="V43" s="19"/>
      <c r="W43" s="19"/>
      <c r="X43" s="19"/>
      <c r="Y43" s="19"/>
      <c r="Z43" s="435"/>
      <c r="AA43" s="370"/>
      <c r="AB43" s="19"/>
      <c r="AC43" s="19"/>
      <c r="AD43" s="19"/>
      <c r="AE43" s="19"/>
      <c r="AF43" s="19"/>
      <c r="AG43" s="435"/>
      <c r="AH43" s="370"/>
      <c r="AI43" s="19"/>
      <c r="AJ43" s="19"/>
      <c r="AL43" s="371">
        <v>2</v>
      </c>
      <c r="AM43" s="19" t="s">
        <v>1068</v>
      </c>
    </row>
    <row r="44" spans="1:39" x14ac:dyDescent="0.35">
      <c r="A44" s="19" t="s">
        <v>538</v>
      </c>
      <c r="B44" s="19" t="s">
        <v>539</v>
      </c>
      <c r="C44" s="19" t="s">
        <v>58</v>
      </c>
      <c r="D44" s="19" t="s">
        <v>56</v>
      </c>
      <c r="E44" s="19" t="s">
        <v>131</v>
      </c>
      <c r="F44" s="19" t="s">
        <v>328</v>
      </c>
      <c r="G44" s="19"/>
      <c r="H44" s="19"/>
      <c r="I44" s="19"/>
      <c r="J44" s="19"/>
      <c r="K44" s="19"/>
      <c r="L44" s="435"/>
      <c r="M44" s="370"/>
      <c r="N44" s="19"/>
      <c r="O44" s="19"/>
      <c r="P44" s="19"/>
      <c r="Q44" s="19"/>
      <c r="R44" s="19"/>
      <c r="S44" s="435"/>
      <c r="T44" s="370"/>
      <c r="U44" s="19"/>
      <c r="V44" s="19"/>
      <c r="W44" s="19"/>
      <c r="X44" s="19"/>
      <c r="Y44" s="19"/>
      <c r="Z44" s="435"/>
      <c r="AA44" s="370"/>
      <c r="AB44" s="19"/>
      <c r="AC44" s="19"/>
      <c r="AD44" s="19"/>
      <c r="AE44" s="19"/>
      <c r="AF44" s="19"/>
      <c r="AG44" s="435"/>
      <c r="AH44" s="370"/>
      <c r="AI44" s="19"/>
      <c r="AJ44" s="19"/>
      <c r="AL44" s="371"/>
      <c r="AM44" s="19" t="s">
        <v>1068</v>
      </c>
    </row>
    <row r="45" spans="1:39" x14ac:dyDescent="0.35">
      <c r="A45" s="19" t="s">
        <v>549</v>
      </c>
      <c r="B45" s="19" t="s">
        <v>550</v>
      </c>
      <c r="C45" s="19" t="s">
        <v>58</v>
      </c>
      <c r="D45" s="19" t="s">
        <v>56</v>
      </c>
      <c r="E45" s="19" t="s">
        <v>131</v>
      </c>
      <c r="F45" s="19" t="s">
        <v>327</v>
      </c>
      <c r="G45" s="19"/>
      <c r="H45" s="19"/>
      <c r="I45" s="19"/>
      <c r="J45" s="19"/>
      <c r="K45" s="19"/>
      <c r="L45" s="435"/>
      <c r="M45" s="370"/>
      <c r="N45" s="19"/>
      <c r="O45" s="19"/>
      <c r="P45" s="19"/>
      <c r="Q45" s="19"/>
      <c r="R45" s="19"/>
      <c r="S45" s="435" t="s">
        <v>97</v>
      </c>
      <c r="T45" s="370"/>
      <c r="U45" s="19"/>
      <c r="V45" s="19"/>
      <c r="W45" s="19"/>
      <c r="X45" s="19"/>
      <c r="Y45" s="19"/>
      <c r="Z45" s="435"/>
      <c r="AA45" s="370"/>
      <c r="AB45" s="19"/>
      <c r="AC45" s="19"/>
      <c r="AD45" s="19"/>
      <c r="AE45" s="19"/>
      <c r="AF45" s="19"/>
      <c r="AG45" s="435"/>
      <c r="AH45" s="370"/>
      <c r="AI45" s="19"/>
      <c r="AJ45" s="19"/>
      <c r="AL45" s="371">
        <v>1</v>
      </c>
      <c r="AM45" s="19" t="s">
        <v>1068</v>
      </c>
    </row>
    <row r="46" spans="1:39" x14ac:dyDescent="0.35">
      <c r="A46" s="19" t="s">
        <v>552</v>
      </c>
      <c r="B46" s="19" t="s">
        <v>553</v>
      </c>
      <c r="C46" s="19" t="s">
        <v>58</v>
      </c>
      <c r="D46" s="19" t="s">
        <v>56</v>
      </c>
      <c r="E46" s="19" t="s">
        <v>131</v>
      </c>
      <c r="F46" s="19" t="s">
        <v>327</v>
      </c>
      <c r="G46" s="19"/>
      <c r="H46" s="19"/>
      <c r="I46" s="19"/>
      <c r="J46" s="19"/>
      <c r="K46" s="19"/>
      <c r="L46" s="435"/>
      <c r="M46" s="370"/>
      <c r="N46" s="19"/>
      <c r="O46" s="19"/>
      <c r="P46" s="19"/>
      <c r="Q46" s="19"/>
      <c r="R46" s="19"/>
      <c r="S46" s="435"/>
      <c r="T46" s="370"/>
      <c r="U46" s="19"/>
      <c r="V46" s="19"/>
      <c r="W46" s="19"/>
      <c r="X46" s="19"/>
      <c r="Y46" s="19"/>
      <c r="Z46" s="435" t="s">
        <v>97</v>
      </c>
      <c r="AA46" s="370"/>
      <c r="AB46" s="19"/>
      <c r="AC46" s="19"/>
      <c r="AD46" s="19"/>
      <c r="AE46" s="19"/>
      <c r="AF46" s="19"/>
      <c r="AG46" s="435" t="s">
        <v>97</v>
      </c>
      <c r="AH46" s="370"/>
      <c r="AI46" s="19"/>
      <c r="AJ46" s="19"/>
      <c r="AL46" s="371">
        <v>2</v>
      </c>
      <c r="AM46" s="19" t="s">
        <v>1068</v>
      </c>
    </row>
    <row r="47" spans="1:39" x14ac:dyDescent="0.35">
      <c r="A47" s="19" t="s">
        <v>564</v>
      </c>
      <c r="B47" s="19" t="s">
        <v>565</v>
      </c>
      <c r="C47" s="19" t="s">
        <v>58</v>
      </c>
      <c r="D47" s="19" t="s">
        <v>56</v>
      </c>
      <c r="E47" s="19" t="s">
        <v>131</v>
      </c>
      <c r="F47" s="19" t="s">
        <v>327</v>
      </c>
      <c r="G47" s="19"/>
      <c r="H47" s="19"/>
      <c r="I47" s="19"/>
      <c r="J47" s="19"/>
      <c r="K47" s="19"/>
      <c r="L47" s="435"/>
      <c r="M47" s="370"/>
      <c r="N47" s="19"/>
      <c r="O47" s="19"/>
      <c r="P47" s="19"/>
      <c r="Q47" s="19"/>
      <c r="R47" s="19"/>
      <c r="S47" s="435"/>
      <c r="T47" s="370"/>
      <c r="U47" s="19"/>
      <c r="V47" s="19"/>
      <c r="W47" s="19"/>
      <c r="X47" s="19"/>
      <c r="Y47" s="19"/>
      <c r="Z47" s="435"/>
      <c r="AA47" s="370"/>
      <c r="AB47" s="19"/>
      <c r="AC47" s="19"/>
      <c r="AD47" s="19"/>
      <c r="AE47" s="19"/>
      <c r="AF47" s="19"/>
      <c r="AG47" s="435"/>
      <c r="AH47" s="370" t="s">
        <v>97</v>
      </c>
      <c r="AI47" s="19"/>
      <c r="AJ47" s="19"/>
      <c r="AL47" s="371">
        <v>1</v>
      </c>
      <c r="AM47" s="19" t="s">
        <v>319</v>
      </c>
    </row>
    <row r="48" spans="1:39" x14ac:dyDescent="0.35">
      <c r="A48" s="19" t="s">
        <v>567</v>
      </c>
      <c r="B48" s="19" t="s">
        <v>568</v>
      </c>
      <c r="C48" s="19" t="s">
        <v>58</v>
      </c>
      <c r="D48" s="19" t="s">
        <v>56</v>
      </c>
      <c r="E48" s="19" t="s">
        <v>131</v>
      </c>
      <c r="F48" s="19" t="s">
        <v>328</v>
      </c>
      <c r="G48" s="19"/>
      <c r="H48" s="19"/>
      <c r="I48" s="19"/>
      <c r="J48" s="19"/>
      <c r="K48" s="19"/>
      <c r="L48" s="435"/>
      <c r="M48" s="370"/>
      <c r="N48" s="19"/>
      <c r="O48" s="19"/>
      <c r="P48" s="19"/>
      <c r="Q48" s="19"/>
      <c r="R48" s="19"/>
      <c r="S48" s="435"/>
      <c r="T48" s="370"/>
      <c r="U48" s="19"/>
      <c r="V48" s="19"/>
      <c r="W48" s="19"/>
      <c r="X48" s="19"/>
      <c r="Y48" s="19"/>
      <c r="Z48" s="435"/>
      <c r="AA48" s="370"/>
      <c r="AB48" s="19"/>
      <c r="AC48" s="19"/>
      <c r="AD48" s="19"/>
      <c r="AE48" s="19"/>
      <c r="AF48" s="19"/>
      <c r="AG48" s="435"/>
      <c r="AH48" s="370"/>
      <c r="AI48" s="19"/>
      <c r="AJ48" s="19"/>
      <c r="AL48" s="371"/>
      <c r="AM48" s="19" t="s">
        <v>319</v>
      </c>
    </row>
    <row r="49" spans="1:39" x14ac:dyDescent="0.35">
      <c r="A49" s="19" t="s">
        <v>571</v>
      </c>
      <c r="B49" s="19" t="s">
        <v>572</v>
      </c>
      <c r="C49" s="19" t="s">
        <v>58</v>
      </c>
      <c r="D49" s="19" t="s">
        <v>56</v>
      </c>
      <c r="E49" s="19" t="s">
        <v>131</v>
      </c>
      <c r="F49" s="19" t="s">
        <v>328</v>
      </c>
      <c r="G49" s="19"/>
      <c r="H49" s="19"/>
      <c r="I49" s="19"/>
      <c r="J49" s="19"/>
      <c r="K49" s="19"/>
      <c r="L49" s="435"/>
      <c r="M49" s="370"/>
      <c r="N49" s="19"/>
      <c r="O49" s="19"/>
      <c r="P49" s="19"/>
      <c r="Q49" s="19"/>
      <c r="R49" s="19"/>
      <c r="S49" s="435"/>
      <c r="T49" s="370"/>
      <c r="U49" s="19"/>
      <c r="V49" s="19"/>
      <c r="W49" s="19"/>
      <c r="X49" s="19"/>
      <c r="Y49" s="19"/>
      <c r="Z49" s="435"/>
      <c r="AA49" s="370"/>
      <c r="AB49" s="19"/>
      <c r="AC49" s="19"/>
      <c r="AD49" s="19"/>
      <c r="AE49" s="19"/>
      <c r="AF49" s="19"/>
      <c r="AG49" s="435"/>
      <c r="AH49" s="370"/>
      <c r="AI49" s="19"/>
      <c r="AJ49" s="19"/>
      <c r="AL49" s="371"/>
      <c r="AM49" s="19" t="s">
        <v>1068</v>
      </c>
    </row>
    <row r="50" spans="1:39" x14ac:dyDescent="0.35">
      <c r="A50" s="19" t="s">
        <v>574</v>
      </c>
      <c r="B50" s="19" t="s">
        <v>575</v>
      </c>
      <c r="C50" s="19" t="s">
        <v>58</v>
      </c>
      <c r="D50" s="19" t="s">
        <v>56</v>
      </c>
      <c r="E50" s="19" t="s">
        <v>131</v>
      </c>
      <c r="F50" s="19" t="s">
        <v>328</v>
      </c>
      <c r="G50" s="19"/>
      <c r="H50" s="19"/>
      <c r="I50" s="19"/>
      <c r="J50" s="19"/>
      <c r="K50" s="19"/>
      <c r="L50" s="435"/>
      <c r="M50" s="370"/>
      <c r="N50" s="19"/>
      <c r="O50" s="19"/>
      <c r="P50" s="19"/>
      <c r="Q50" s="19"/>
      <c r="R50" s="19"/>
      <c r="S50" s="435"/>
      <c r="T50" s="370"/>
      <c r="U50" s="19"/>
      <c r="V50" s="19"/>
      <c r="W50" s="19"/>
      <c r="X50" s="19"/>
      <c r="Y50" s="19"/>
      <c r="Z50" s="435" t="s">
        <v>97</v>
      </c>
      <c r="AA50" s="370"/>
      <c r="AB50" s="19"/>
      <c r="AC50" s="19"/>
      <c r="AD50" s="19"/>
      <c r="AE50" s="19"/>
      <c r="AF50" s="19"/>
      <c r="AG50" s="435"/>
      <c r="AH50" s="370"/>
      <c r="AI50" s="19"/>
      <c r="AJ50" s="19"/>
      <c r="AL50" s="371">
        <v>1</v>
      </c>
      <c r="AM50" s="19" t="s">
        <v>1068</v>
      </c>
    </row>
    <row r="51" spans="1:39" x14ac:dyDescent="0.35">
      <c r="A51" s="19" t="s">
        <v>577</v>
      </c>
      <c r="B51" s="19" t="s">
        <v>578</v>
      </c>
      <c r="C51" s="19" t="s">
        <v>58</v>
      </c>
      <c r="D51" s="19" t="s">
        <v>56</v>
      </c>
      <c r="E51" s="19" t="s">
        <v>131</v>
      </c>
      <c r="F51" s="19" t="s">
        <v>327</v>
      </c>
      <c r="G51" s="19"/>
      <c r="H51" s="19"/>
      <c r="I51" s="19"/>
      <c r="J51" s="19"/>
      <c r="K51" s="19"/>
      <c r="L51" s="435" t="s">
        <v>97</v>
      </c>
      <c r="M51" s="370"/>
      <c r="N51" s="19"/>
      <c r="O51" s="19"/>
      <c r="P51" s="19"/>
      <c r="Q51" s="19"/>
      <c r="R51" s="19"/>
      <c r="S51" s="435" t="s">
        <v>97</v>
      </c>
      <c r="T51" s="370"/>
      <c r="U51" s="19"/>
      <c r="V51" s="19"/>
      <c r="W51" s="19"/>
      <c r="X51" s="19"/>
      <c r="Y51" s="19"/>
      <c r="Z51" s="435"/>
      <c r="AA51" s="370"/>
      <c r="AB51" s="19"/>
      <c r="AC51" s="19"/>
      <c r="AD51" s="19"/>
      <c r="AE51" s="19"/>
      <c r="AF51" s="19"/>
      <c r="AG51" s="435" t="s">
        <v>97</v>
      </c>
      <c r="AH51" s="370"/>
      <c r="AI51" s="19"/>
      <c r="AJ51" s="19"/>
      <c r="AL51" s="371">
        <v>3</v>
      </c>
      <c r="AM51" s="19" t="s">
        <v>1068</v>
      </c>
    </row>
    <row r="52" spans="1:39" x14ac:dyDescent="0.35">
      <c r="A52" s="19" t="s">
        <v>586</v>
      </c>
      <c r="B52" s="19" t="s">
        <v>587</v>
      </c>
      <c r="C52" s="19" t="s">
        <v>58</v>
      </c>
      <c r="D52" s="19" t="s">
        <v>56</v>
      </c>
      <c r="E52" s="19" t="s">
        <v>131</v>
      </c>
      <c r="F52" s="19" t="s">
        <v>328</v>
      </c>
      <c r="G52" s="19"/>
      <c r="H52" s="19"/>
      <c r="I52" s="19"/>
      <c r="J52" s="19"/>
      <c r="K52" s="19"/>
      <c r="L52" s="435"/>
      <c r="M52" s="370"/>
      <c r="N52" s="19"/>
      <c r="O52" s="19"/>
      <c r="P52" s="19"/>
      <c r="Q52" s="19"/>
      <c r="R52" s="19"/>
      <c r="S52" s="435"/>
      <c r="T52" s="370"/>
      <c r="U52" s="19"/>
      <c r="V52" s="19"/>
      <c r="W52" s="19"/>
      <c r="X52" s="19"/>
      <c r="Y52" s="19"/>
      <c r="Z52" s="435"/>
      <c r="AA52" s="370"/>
      <c r="AB52" s="19"/>
      <c r="AC52" s="19"/>
      <c r="AD52" s="19"/>
      <c r="AE52" s="19"/>
      <c r="AF52" s="19"/>
      <c r="AG52" s="435"/>
      <c r="AH52" s="370"/>
      <c r="AI52" s="19"/>
      <c r="AJ52" s="19"/>
      <c r="AL52" s="371"/>
      <c r="AM52" s="19" t="s">
        <v>1068</v>
      </c>
    </row>
    <row r="53" spans="1:39" x14ac:dyDescent="0.35">
      <c r="A53" s="19" t="s">
        <v>594</v>
      </c>
      <c r="B53" s="19" t="s">
        <v>595</v>
      </c>
      <c r="C53" s="19" t="s">
        <v>58</v>
      </c>
      <c r="D53" s="19" t="s">
        <v>56</v>
      </c>
      <c r="E53" s="19" t="s">
        <v>131</v>
      </c>
      <c r="F53" s="19" t="s">
        <v>328</v>
      </c>
      <c r="G53" s="19"/>
      <c r="H53" s="19"/>
      <c r="I53" s="19"/>
      <c r="J53" s="19"/>
      <c r="K53" s="19"/>
      <c r="L53" s="435"/>
      <c r="M53" s="370"/>
      <c r="N53" s="19"/>
      <c r="O53" s="19"/>
      <c r="P53" s="19"/>
      <c r="Q53" s="19"/>
      <c r="R53" s="19"/>
      <c r="S53" s="435"/>
      <c r="T53" s="370"/>
      <c r="U53" s="19"/>
      <c r="V53" s="19"/>
      <c r="W53" s="19"/>
      <c r="X53" s="19"/>
      <c r="Y53" s="19"/>
      <c r="Z53" s="435"/>
      <c r="AA53" s="370"/>
      <c r="AB53" s="19"/>
      <c r="AC53" s="19"/>
      <c r="AD53" s="19"/>
      <c r="AE53" s="19"/>
      <c r="AF53" s="19"/>
      <c r="AG53" s="435" t="s">
        <v>97</v>
      </c>
      <c r="AH53" s="370"/>
      <c r="AI53" s="19"/>
      <c r="AJ53" s="19"/>
      <c r="AL53" s="371">
        <v>1</v>
      </c>
      <c r="AM53" s="19" t="s">
        <v>1067</v>
      </c>
    </row>
    <row r="54" spans="1:39" x14ac:dyDescent="0.35">
      <c r="A54" s="19" t="s">
        <v>620</v>
      </c>
      <c r="B54" s="19" t="s">
        <v>621</v>
      </c>
      <c r="C54" s="19" t="s">
        <v>58</v>
      </c>
      <c r="D54" s="19" t="s">
        <v>56</v>
      </c>
      <c r="E54" s="19" t="s">
        <v>131</v>
      </c>
      <c r="F54" s="19" t="s">
        <v>328</v>
      </c>
      <c r="G54" s="19"/>
      <c r="H54" s="19"/>
      <c r="I54" s="19"/>
      <c r="J54" s="19"/>
      <c r="K54" s="19"/>
      <c r="L54" s="435"/>
      <c r="M54" s="370"/>
      <c r="N54" s="19"/>
      <c r="O54" s="19"/>
      <c r="P54" s="19"/>
      <c r="Q54" s="19"/>
      <c r="R54" s="19"/>
      <c r="S54" s="435" t="s">
        <v>97</v>
      </c>
      <c r="T54" s="370"/>
      <c r="U54" s="19"/>
      <c r="V54" s="19"/>
      <c r="W54" s="19"/>
      <c r="X54" s="19"/>
      <c r="Y54" s="19"/>
      <c r="Z54" s="435"/>
      <c r="AA54" s="370"/>
      <c r="AB54" s="19"/>
      <c r="AC54" s="19"/>
      <c r="AD54" s="19"/>
      <c r="AE54" s="19"/>
      <c r="AF54" s="19"/>
      <c r="AG54" s="435"/>
      <c r="AH54" s="370"/>
      <c r="AI54" s="19"/>
      <c r="AJ54" s="19"/>
      <c r="AL54" s="371">
        <v>1</v>
      </c>
      <c r="AM54" s="19" t="s">
        <v>1068</v>
      </c>
    </row>
    <row r="55" spans="1:39" x14ac:dyDescent="0.35">
      <c r="A55" s="19" t="s">
        <v>623</v>
      </c>
      <c r="B55" s="19" t="s">
        <v>624</v>
      </c>
      <c r="C55" s="19" t="s">
        <v>58</v>
      </c>
      <c r="D55" s="19" t="s">
        <v>56</v>
      </c>
      <c r="E55" s="19" t="s">
        <v>131</v>
      </c>
      <c r="F55" s="19" t="s">
        <v>327</v>
      </c>
      <c r="G55" s="19"/>
      <c r="H55" s="19"/>
      <c r="I55" s="19"/>
      <c r="J55" s="19"/>
      <c r="K55" s="19"/>
      <c r="L55" s="435"/>
      <c r="M55" s="370"/>
      <c r="N55" s="19"/>
      <c r="O55" s="19"/>
      <c r="P55" s="19"/>
      <c r="Q55" s="19"/>
      <c r="R55" s="19"/>
      <c r="S55" s="435"/>
      <c r="T55" s="370"/>
      <c r="U55" s="19"/>
      <c r="V55" s="19"/>
      <c r="W55" s="19"/>
      <c r="X55" s="19"/>
      <c r="Y55" s="19"/>
      <c r="Z55" s="435" t="s">
        <v>97</v>
      </c>
      <c r="AA55" s="370"/>
      <c r="AB55" s="19"/>
      <c r="AC55" s="19"/>
      <c r="AD55" s="19"/>
      <c r="AE55" s="19"/>
      <c r="AF55" s="19"/>
      <c r="AG55" s="435"/>
      <c r="AH55" s="370"/>
      <c r="AI55" s="19"/>
      <c r="AJ55" s="19"/>
      <c r="AL55" s="371">
        <v>1</v>
      </c>
      <c r="AM55" s="19" t="s">
        <v>319</v>
      </c>
    </row>
    <row r="56" spans="1:39" x14ac:dyDescent="0.35">
      <c r="A56" s="19" t="s">
        <v>626</v>
      </c>
      <c r="B56" s="19" t="s">
        <v>627</v>
      </c>
      <c r="C56" s="19" t="s">
        <v>58</v>
      </c>
      <c r="D56" s="19" t="s">
        <v>56</v>
      </c>
      <c r="E56" s="19" t="s">
        <v>131</v>
      </c>
      <c r="F56" s="19" t="s">
        <v>327</v>
      </c>
      <c r="G56" s="19"/>
      <c r="H56" s="19"/>
      <c r="I56" s="19"/>
      <c r="J56" s="19"/>
      <c r="K56" s="19"/>
      <c r="L56" s="435"/>
      <c r="M56" s="370"/>
      <c r="N56" s="19"/>
      <c r="O56" s="19"/>
      <c r="P56" s="19"/>
      <c r="Q56" s="19"/>
      <c r="R56" s="19"/>
      <c r="S56" s="435" t="s">
        <v>97</v>
      </c>
      <c r="T56" s="370"/>
      <c r="U56" s="19"/>
      <c r="V56" s="19"/>
      <c r="W56" s="19"/>
      <c r="X56" s="19"/>
      <c r="Y56" s="19"/>
      <c r="Z56" s="435"/>
      <c r="AA56" s="370"/>
      <c r="AB56" s="19"/>
      <c r="AC56" s="19"/>
      <c r="AD56" s="19"/>
      <c r="AE56" s="19"/>
      <c r="AF56" s="19"/>
      <c r="AG56" s="435"/>
      <c r="AH56" s="370"/>
      <c r="AI56" s="19"/>
      <c r="AJ56" s="19"/>
      <c r="AL56" s="371">
        <v>1</v>
      </c>
      <c r="AM56" s="19" t="s">
        <v>1067</v>
      </c>
    </row>
    <row r="57" spans="1:39" x14ac:dyDescent="0.35">
      <c r="A57" s="19" t="s">
        <v>629</v>
      </c>
      <c r="B57" s="19" t="s">
        <v>630</v>
      </c>
      <c r="C57" s="19" t="s">
        <v>58</v>
      </c>
      <c r="D57" s="19" t="s">
        <v>56</v>
      </c>
      <c r="E57" s="19" t="s">
        <v>131</v>
      </c>
      <c r="F57" s="19" t="s">
        <v>327</v>
      </c>
      <c r="G57" s="19"/>
      <c r="H57" s="19"/>
      <c r="I57" s="19"/>
      <c r="J57" s="19"/>
      <c r="K57" s="19"/>
      <c r="L57" s="435"/>
      <c r="M57" s="370"/>
      <c r="N57" s="19"/>
      <c r="O57" s="19"/>
      <c r="P57" s="19"/>
      <c r="Q57" s="19"/>
      <c r="R57" s="19"/>
      <c r="S57" s="435" t="s">
        <v>97</v>
      </c>
      <c r="T57" s="370"/>
      <c r="U57" s="19"/>
      <c r="V57" s="19"/>
      <c r="W57" s="19"/>
      <c r="X57" s="19"/>
      <c r="Y57" s="19"/>
      <c r="Z57" s="435"/>
      <c r="AA57" s="370"/>
      <c r="AB57" s="19"/>
      <c r="AC57" s="19"/>
      <c r="AD57" s="19"/>
      <c r="AE57" s="19"/>
      <c r="AF57" s="19"/>
      <c r="AG57" s="435"/>
      <c r="AH57" s="370"/>
      <c r="AI57" s="19"/>
      <c r="AJ57" s="19"/>
      <c r="AL57" s="371">
        <v>1</v>
      </c>
      <c r="AM57" s="19" t="s">
        <v>1067</v>
      </c>
    </row>
    <row r="58" spans="1:39" x14ac:dyDescent="0.35">
      <c r="A58" s="19" t="s">
        <v>635</v>
      </c>
      <c r="B58" s="19" t="s">
        <v>636</v>
      </c>
      <c r="C58" s="19" t="s">
        <v>58</v>
      </c>
      <c r="D58" s="19" t="s">
        <v>56</v>
      </c>
      <c r="E58" s="19" t="s">
        <v>131</v>
      </c>
      <c r="F58" s="19" t="s">
        <v>328</v>
      </c>
      <c r="G58" s="19"/>
      <c r="H58" s="19"/>
      <c r="I58" s="19"/>
      <c r="J58" s="19"/>
      <c r="K58" s="19"/>
      <c r="L58" s="435"/>
      <c r="M58" s="370"/>
      <c r="N58" s="19"/>
      <c r="O58" s="19"/>
      <c r="P58" s="19"/>
      <c r="Q58" s="19"/>
      <c r="R58" s="19"/>
      <c r="S58" s="435"/>
      <c r="T58" s="370"/>
      <c r="U58" s="19"/>
      <c r="V58" s="19"/>
      <c r="W58" s="19"/>
      <c r="X58" s="19"/>
      <c r="Y58" s="19"/>
      <c r="Z58" s="435"/>
      <c r="AA58" s="370"/>
      <c r="AB58" s="19"/>
      <c r="AC58" s="19"/>
      <c r="AD58" s="19"/>
      <c r="AE58" s="19"/>
      <c r="AF58" s="19"/>
      <c r="AG58" s="435" t="s">
        <v>97</v>
      </c>
      <c r="AH58" s="370"/>
      <c r="AI58" s="19"/>
      <c r="AJ58" s="19"/>
      <c r="AL58" s="371">
        <v>1</v>
      </c>
      <c r="AM58" s="19" t="s">
        <v>1067</v>
      </c>
    </row>
    <row r="59" spans="1:39" x14ac:dyDescent="0.35">
      <c r="A59" s="19" t="s">
        <v>638</v>
      </c>
      <c r="B59" s="19" t="s">
        <v>639</v>
      </c>
      <c r="C59" s="19" t="s">
        <v>58</v>
      </c>
      <c r="D59" s="19" t="s">
        <v>56</v>
      </c>
      <c r="E59" s="19" t="s">
        <v>131</v>
      </c>
      <c r="F59" s="19" t="s">
        <v>327</v>
      </c>
      <c r="G59" s="19"/>
      <c r="H59" s="19"/>
      <c r="I59" s="19"/>
      <c r="J59" s="19"/>
      <c r="K59" s="19"/>
      <c r="L59" s="435"/>
      <c r="M59" s="370"/>
      <c r="N59" s="19"/>
      <c r="O59" s="19"/>
      <c r="P59" s="19"/>
      <c r="Q59" s="19"/>
      <c r="R59" s="19"/>
      <c r="S59" s="435"/>
      <c r="T59" s="370"/>
      <c r="U59" s="19"/>
      <c r="V59" s="19"/>
      <c r="W59" s="19"/>
      <c r="X59" s="19"/>
      <c r="Y59" s="19"/>
      <c r="Z59" s="435"/>
      <c r="AA59" s="370"/>
      <c r="AB59" s="19"/>
      <c r="AC59" s="19"/>
      <c r="AD59" s="19"/>
      <c r="AE59" s="19"/>
      <c r="AF59" s="19"/>
      <c r="AG59" s="435"/>
      <c r="AH59" s="370"/>
      <c r="AI59" s="19"/>
      <c r="AJ59" s="19"/>
      <c r="AL59" s="371"/>
      <c r="AM59" s="19" t="s">
        <v>1067</v>
      </c>
    </row>
    <row r="60" spans="1:39" x14ac:dyDescent="0.35">
      <c r="A60" s="19" t="s">
        <v>641</v>
      </c>
      <c r="B60" s="19" t="s">
        <v>642</v>
      </c>
      <c r="C60" s="19" t="s">
        <v>58</v>
      </c>
      <c r="D60" s="19" t="s">
        <v>56</v>
      </c>
      <c r="E60" s="19" t="s">
        <v>131</v>
      </c>
      <c r="F60" s="19" t="s">
        <v>328</v>
      </c>
      <c r="G60" s="19"/>
      <c r="H60" s="19"/>
      <c r="I60" s="19"/>
      <c r="J60" s="19"/>
      <c r="K60" s="19"/>
      <c r="L60" s="435"/>
      <c r="M60" s="370"/>
      <c r="N60" s="19"/>
      <c r="O60" s="19"/>
      <c r="P60" s="19"/>
      <c r="Q60" s="19"/>
      <c r="R60" s="19"/>
      <c r="S60" s="435"/>
      <c r="T60" s="370"/>
      <c r="U60" s="19"/>
      <c r="V60" s="19"/>
      <c r="W60" s="19"/>
      <c r="X60" s="19"/>
      <c r="Y60" s="19"/>
      <c r="Z60" s="435"/>
      <c r="AA60" s="370"/>
      <c r="AB60" s="19"/>
      <c r="AC60" s="19"/>
      <c r="AD60" s="19"/>
      <c r="AE60" s="19"/>
      <c r="AF60" s="19"/>
      <c r="AG60" s="435"/>
      <c r="AH60" s="370"/>
      <c r="AI60" s="19"/>
      <c r="AJ60" s="19"/>
      <c r="AL60" s="371"/>
      <c r="AM60" s="19" t="s">
        <v>1068</v>
      </c>
    </row>
    <row r="61" spans="1:39" x14ac:dyDescent="0.35">
      <c r="A61" s="19" t="s">
        <v>644</v>
      </c>
      <c r="B61" s="19" t="s">
        <v>645</v>
      </c>
      <c r="C61" s="19" t="s">
        <v>58</v>
      </c>
      <c r="D61" s="19" t="s">
        <v>56</v>
      </c>
      <c r="E61" s="19" t="s">
        <v>131</v>
      </c>
      <c r="F61" s="19" t="s">
        <v>328</v>
      </c>
      <c r="G61" s="19"/>
      <c r="H61" s="19"/>
      <c r="I61" s="19"/>
      <c r="J61" s="19"/>
      <c r="K61" s="19"/>
      <c r="L61" s="435"/>
      <c r="M61" s="370"/>
      <c r="N61" s="19"/>
      <c r="O61" s="19"/>
      <c r="P61" s="19"/>
      <c r="Q61" s="19"/>
      <c r="R61" s="19"/>
      <c r="S61" s="435"/>
      <c r="T61" s="370"/>
      <c r="U61" s="19"/>
      <c r="V61" s="19"/>
      <c r="W61" s="19"/>
      <c r="X61" s="19"/>
      <c r="Y61" s="19"/>
      <c r="Z61" s="435"/>
      <c r="AA61" s="370"/>
      <c r="AB61" s="19"/>
      <c r="AC61" s="19"/>
      <c r="AD61" s="19"/>
      <c r="AE61" s="19"/>
      <c r="AF61" s="19"/>
      <c r="AG61" s="435" t="s">
        <v>97</v>
      </c>
      <c r="AH61" s="370"/>
      <c r="AI61" s="19"/>
      <c r="AJ61" s="19"/>
      <c r="AL61" s="371">
        <v>1</v>
      </c>
      <c r="AM61" s="19" t="s">
        <v>1068</v>
      </c>
    </row>
    <row r="62" spans="1:39" x14ac:dyDescent="0.35">
      <c r="A62" s="19" t="s">
        <v>656</v>
      </c>
      <c r="B62" s="19" t="s">
        <v>71</v>
      </c>
      <c r="C62" s="19" t="s">
        <v>58</v>
      </c>
      <c r="D62" s="19" t="s">
        <v>56</v>
      </c>
      <c r="E62" s="19" t="s">
        <v>131</v>
      </c>
      <c r="F62" s="19" t="s">
        <v>327</v>
      </c>
      <c r="G62" s="19"/>
      <c r="H62" s="19"/>
      <c r="I62" s="19"/>
      <c r="J62" s="19"/>
      <c r="K62" s="19"/>
      <c r="L62" s="435"/>
      <c r="M62" s="370" t="s">
        <v>97</v>
      </c>
      <c r="N62" s="19"/>
      <c r="O62" s="19"/>
      <c r="P62" s="19"/>
      <c r="Q62" s="19"/>
      <c r="R62" s="19"/>
      <c r="S62" s="435"/>
      <c r="T62" s="370"/>
      <c r="U62" s="19"/>
      <c r="V62" s="19"/>
      <c r="W62" s="19"/>
      <c r="X62" s="19"/>
      <c r="Y62" s="19"/>
      <c r="Z62" s="435"/>
      <c r="AA62" s="370"/>
      <c r="AB62" s="19"/>
      <c r="AC62" s="19"/>
      <c r="AD62" s="19"/>
      <c r="AE62" s="19"/>
      <c r="AF62" s="19"/>
      <c r="AG62" s="435"/>
      <c r="AH62" s="370"/>
      <c r="AI62" s="19"/>
      <c r="AJ62" s="19"/>
      <c r="AL62" s="371">
        <v>1</v>
      </c>
      <c r="AM62" s="19" t="s">
        <v>1068</v>
      </c>
    </row>
    <row r="63" spans="1:39" x14ac:dyDescent="0.35">
      <c r="A63" s="19" t="s">
        <v>660</v>
      </c>
      <c r="B63" s="19" t="s">
        <v>661</v>
      </c>
      <c r="C63" s="19" t="s">
        <v>58</v>
      </c>
      <c r="D63" s="19" t="s">
        <v>56</v>
      </c>
      <c r="E63" s="19" t="s">
        <v>131</v>
      </c>
      <c r="F63" s="19" t="s">
        <v>328</v>
      </c>
      <c r="G63" s="19"/>
      <c r="H63" s="19"/>
      <c r="I63" s="19"/>
      <c r="J63" s="19"/>
      <c r="K63" s="19"/>
      <c r="L63" s="435"/>
      <c r="M63" s="370"/>
      <c r="N63" s="19"/>
      <c r="O63" s="19"/>
      <c r="P63" s="19"/>
      <c r="Q63" s="19"/>
      <c r="R63" s="19"/>
      <c r="S63" s="435"/>
      <c r="T63" s="370"/>
      <c r="U63" s="19"/>
      <c r="V63" s="19"/>
      <c r="W63" s="19"/>
      <c r="X63" s="19"/>
      <c r="Y63" s="19"/>
      <c r="Z63" s="435"/>
      <c r="AA63" s="370"/>
      <c r="AB63" s="19"/>
      <c r="AC63" s="19"/>
      <c r="AD63" s="19"/>
      <c r="AE63" s="19"/>
      <c r="AF63" s="19"/>
      <c r="AG63" s="435"/>
      <c r="AH63" s="370"/>
      <c r="AI63" s="19"/>
      <c r="AJ63" s="19"/>
      <c r="AL63" s="371"/>
      <c r="AM63" s="19" t="s">
        <v>1067</v>
      </c>
    </row>
    <row r="64" spans="1:39" x14ac:dyDescent="0.35">
      <c r="A64" s="19" t="s">
        <v>663</v>
      </c>
      <c r="B64" s="19" t="s">
        <v>664</v>
      </c>
      <c r="C64" s="19" t="s">
        <v>58</v>
      </c>
      <c r="D64" s="19" t="s">
        <v>56</v>
      </c>
      <c r="E64" s="19" t="s">
        <v>131</v>
      </c>
      <c r="F64" s="19" t="s">
        <v>328</v>
      </c>
      <c r="G64" s="19"/>
      <c r="H64" s="19"/>
      <c r="I64" s="19"/>
      <c r="J64" s="19"/>
      <c r="K64" s="19"/>
      <c r="L64" s="435"/>
      <c r="M64" s="370"/>
      <c r="N64" s="19"/>
      <c r="O64" s="19"/>
      <c r="P64" s="19"/>
      <c r="Q64" s="19"/>
      <c r="R64" s="19"/>
      <c r="S64" s="435"/>
      <c r="T64" s="370"/>
      <c r="U64" s="19"/>
      <c r="V64" s="19"/>
      <c r="W64" s="19"/>
      <c r="X64" s="19"/>
      <c r="Y64" s="19"/>
      <c r="Z64" s="435"/>
      <c r="AA64" s="370"/>
      <c r="AB64" s="19"/>
      <c r="AC64" s="19"/>
      <c r="AD64" s="19"/>
      <c r="AE64" s="19"/>
      <c r="AF64" s="19"/>
      <c r="AG64" s="435"/>
      <c r="AH64" s="370"/>
      <c r="AI64" s="19"/>
      <c r="AJ64" s="19"/>
      <c r="AL64" s="371"/>
      <c r="AM64" s="19" t="s">
        <v>1067</v>
      </c>
    </row>
    <row r="65" spans="1:39" x14ac:dyDescent="0.35">
      <c r="A65" s="19" t="s">
        <v>666</v>
      </c>
      <c r="B65" s="19" t="s">
        <v>667</v>
      </c>
      <c r="C65" s="19" t="s">
        <v>58</v>
      </c>
      <c r="D65" s="19" t="s">
        <v>56</v>
      </c>
      <c r="E65" s="19" t="s">
        <v>131</v>
      </c>
      <c r="F65" s="19" t="s">
        <v>328</v>
      </c>
      <c r="G65" s="19"/>
      <c r="H65" s="19"/>
      <c r="I65" s="19"/>
      <c r="J65" s="19"/>
      <c r="K65" s="19"/>
      <c r="L65" s="435" t="s">
        <v>97</v>
      </c>
      <c r="M65" s="370"/>
      <c r="N65" s="19"/>
      <c r="O65" s="19"/>
      <c r="P65" s="19"/>
      <c r="Q65" s="19"/>
      <c r="R65" s="19"/>
      <c r="S65" s="435" t="s">
        <v>97</v>
      </c>
      <c r="T65" s="370"/>
      <c r="U65" s="19"/>
      <c r="V65" s="19"/>
      <c r="W65" s="19"/>
      <c r="X65" s="19"/>
      <c r="Y65" s="19"/>
      <c r="Z65" s="435" t="s">
        <v>97</v>
      </c>
      <c r="AA65" s="370"/>
      <c r="AB65" s="19"/>
      <c r="AC65" s="19"/>
      <c r="AD65" s="19"/>
      <c r="AE65" s="19"/>
      <c r="AF65" s="19"/>
      <c r="AG65" s="435"/>
      <c r="AH65" s="370"/>
      <c r="AI65" s="19"/>
      <c r="AJ65" s="19"/>
      <c r="AL65" s="371">
        <v>3</v>
      </c>
      <c r="AM65" s="19" t="s">
        <v>1068</v>
      </c>
    </row>
    <row r="66" spans="1:39" x14ac:dyDescent="0.35">
      <c r="A66" s="19" t="s">
        <v>668</v>
      </c>
      <c r="B66" s="19" t="s">
        <v>669</v>
      </c>
      <c r="C66" s="19" t="s">
        <v>58</v>
      </c>
      <c r="D66" s="19" t="s">
        <v>56</v>
      </c>
      <c r="E66" s="19" t="s">
        <v>131</v>
      </c>
      <c r="F66" s="19" t="s">
        <v>328</v>
      </c>
      <c r="G66" s="19"/>
      <c r="H66" s="19"/>
      <c r="I66" s="19"/>
      <c r="J66" s="19"/>
      <c r="K66" s="19"/>
      <c r="L66" s="435"/>
      <c r="M66" s="370"/>
      <c r="N66" s="19"/>
      <c r="O66" s="19"/>
      <c r="P66" s="19"/>
      <c r="Q66" s="19"/>
      <c r="R66" s="19"/>
      <c r="S66" s="435"/>
      <c r="T66" s="370"/>
      <c r="U66" s="19"/>
      <c r="V66" s="19"/>
      <c r="W66" s="19"/>
      <c r="X66" s="19"/>
      <c r="Y66" s="19"/>
      <c r="Z66" s="435"/>
      <c r="AA66" s="370"/>
      <c r="AB66" s="19"/>
      <c r="AC66" s="19"/>
      <c r="AD66" s="19"/>
      <c r="AE66" s="19"/>
      <c r="AF66" s="19"/>
      <c r="AG66" s="435"/>
      <c r="AH66" s="370"/>
      <c r="AI66" s="19"/>
      <c r="AJ66" s="19"/>
      <c r="AL66" s="371"/>
      <c r="AM66" s="19" t="s">
        <v>1067</v>
      </c>
    </row>
    <row r="67" spans="1:39" x14ac:dyDescent="0.35">
      <c r="A67" s="19" t="s">
        <v>670</v>
      </c>
      <c r="B67" s="19" t="s">
        <v>671</v>
      </c>
      <c r="C67" s="19" t="s">
        <v>58</v>
      </c>
      <c r="D67" s="19" t="s">
        <v>56</v>
      </c>
      <c r="E67" s="19" t="s">
        <v>131</v>
      </c>
      <c r="F67" s="19" t="s">
        <v>327</v>
      </c>
      <c r="G67" s="19"/>
      <c r="H67" s="19"/>
      <c r="I67" s="19"/>
      <c r="J67" s="19"/>
      <c r="K67" s="19"/>
      <c r="L67" s="435"/>
      <c r="M67" s="370"/>
      <c r="N67" s="19"/>
      <c r="O67" s="19"/>
      <c r="P67" s="19"/>
      <c r="Q67" s="19"/>
      <c r="R67" s="19"/>
      <c r="S67" s="435"/>
      <c r="T67" s="370" t="s">
        <v>97</v>
      </c>
      <c r="U67" s="19"/>
      <c r="V67" s="19"/>
      <c r="W67" s="19"/>
      <c r="X67" s="19"/>
      <c r="Y67" s="19"/>
      <c r="Z67" s="435"/>
      <c r="AA67" s="370" t="s">
        <v>97</v>
      </c>
      <c r="AB67" s="19"/>
      <c r="AC67" s="19"/>
      <c r="AD67" s="19"/>
      <c r="AE67" s="19"/>
      <c r="AF67" s="19"/>
      <c r="AG67" s="435"/>
      <c r="AH67" s="370"/>
      <c r="AI67" s="19"/>
      <c r="AJ67" s="19"/>
      <c r="AL67" s="371">
        <v>2</v>
      </c>
      <c r="AM67" s="19" t="s">
        <v>319</v>
      </c>
    </row>
    <row r="68" spans="1:39" x14ac:dyDescent="0.35">
      <c r="A68" s="19" t="s">
        <v>672</v>
      </c>
      <c r="B68" s="19" t="s">
        <v>677</v>
      </c>
      <c r="C68" s="19" t="s">
        <v>58</v>
      </c>
      <c r="D68" s="19" t="s">
        <v>56</v>
      </c>
      <c r="E68" s="19" t="s">
        <v>131</v>
      </c>
      <c r="F68" s="19" t="s">
        <v>328</v>
      </c>
      <c r="G68" s="19"/>
      <c r="H68" s="19"/>
      <c r="I68" s="19"/>
      <c r="J68" s="19"/>
      <c r="K68" s="19"/>
      <c r="L68" s="435"/>
      <c r="M68" s="370" t="s">
        <v>97</v>
      </c>
      <c r="N68" s="19"/>
      <c r="O68" s="19"/>
      <c r="P68" s="19"/>
      <c r="Q68" s="19"/>
      <c r="R68" s="19"/>
      <c r="S68" s="435"/>
      <c r="T68" s="370"/>
      <c r="U68" s="19"/>
      <c r="V68" s="19"/>
      <c r="W68" s="19"/>
      <c r="X68" s="19"/>
      <c r="Y68" s="19"/>
      <c r="Z68" s="435"/>
      <c r="AA68" s="370"/>
      <c r="AB68" s="19"/>
      <c r="AC68" s="19"/>
      <c r="AD68" s="19"/>
      <c r="AE68" s="19"/>
      <c r="AF68" s="19"/>
      <c r="AG68" s="435"/>
      <c r="AH68" s="370"/>
      <c r="AI68" s="19"/>
      <c r="AJ68" s="19"/>
      <c r="AL68" s="371">
        <v>1</v>
      </c>
      <c r="AM68" s="19" t="s">
        <v>1068</v>
      </c>
    </row>
    <row r="69" spans="1:39" x14ac:dyDescent="0.35">
      <c r="A69" s="19" t="s">
        <v>679</v>
      </c>
      <c r="B69" s="19" t="s">
        <v>680</v>
      </c>
      <c r="C69" s="19" t="s">
        <v>58</v>
      </c>
      <c r="D69" s="19" t="s">
        <v>56</v>
      </c>
      <c r="E69" s="19" t="s">
        <v>131</v>
      </c>
      <c r="F69" s="19" t="s">
        <v>399</v>
      </c>
      <c r="G69" s="19"/>
      <c r="H69" s="19"/>
      <c r="I69" s="19"/>
      <c r="J69" s="19"/>
      <c r="K69" s="19"/>
      <c r="L69" s="435"/>
      <c r="M69" s="370" t="s">
        <v>97</v>
      </c>
      <c r="N69" s="19"/>
      <c r="O69" s="19"/>
      <c r="P69" s="19"/>
      <c r="Q69" s="19"/>
      <c r="R69" s="19"/>
      <c r="S69" s="435"/>
      <c r="T69" s="370"/>
      <c r="U69" s="19"/>
      <c r="V69" s="19"/>
      <c r="W69" s="19"/>
      <c r="X69" s="19"/>
      <c r="Y69" s="19"/>
      <c r="Z69" s="435" t="s">
        <v>97</v>
      </c>
      <c r="AA69" s="370"/>
      <c r="AB69" s="19"/>
      <c r="AC69" s="19"/>
      <c r="AD69" s="19"/>
      <c r="AE69" s="19"/>
      <c r="AF69" s="19"/>
      <c r="AG69" s="435"/>
      <c r="AH69" s="370"/>
      <c r="AI69" s="19"/>
      <c r="AJ69" s="19"/>
      <c r="AL69" s="371">
        <v>2</v>
      </c>
      <c r="AM69" s="19" t="s">
        <v>319</v>
      </c>
    </row>
    <row r="70" spans="1:39" x14ac:dyDescent="0.35">
      <c r="A70" s="19" t="s">
        <v>683</v>
      </c>
      <c r="B70" s="19" t="s">
        <v>684</v>
      </c>
      <c r="C70" s="19" t="s">
        <v>58</v>
      </c>
      <c r="D70" s="19" t="s">
        <v>56</v>
      </c>
      <c r="E70" s="19" t="s">
        <v>131</v>
      </c>
      <c r="F70" s="19" t="s">
        <v>328</v>
      </c>
      <c r="G70" s="19"/>
      <c r="H70" s="19"/>
      <c r="I70" s="19"/>
      <c r="J70" s="19"/>
      <c r="K70" s="19"/>
      <c r="L70" s="435"/>
      <c r="M70" s="370"/>
      <c r="N70" s="19"/>
      <c r="O70" s="19"/>
      <c r="P70" s="19"/>
      <c r="Q70" s="19"/>
      <c r="R70" s="19"/>
      <c r="S70" s="435"/>
      <c r="T70" s="370"/>
      <c r="U70" s="19"/>
      <c r="V70" s="19"/>
      <c r="W70" s="19"/>
      <c r="X70" s="19"/>
      <c r="Y70" s="19"/>
      <c r="Z70" s="435"/>
      <c r="AA70" s="370"/>
      <c r="AB70" s="19"/>
      <c r="AC70" s="19"/>
      <c r="AD70" s="19"/>
      <c r="AE70" s="19"/>
      <c r="AF70" s="19"/>
      <c r="AG70" s="435"/>
      <c r="AH70" s="370"/>
      <c r="AI70" s="19"/>
      <c r="AJ70" s="19"/>
      <c r="AL70" s="371"/>
      <c r="AM70" s="19" t="s">
        <v>1067</v>
      </c>
    </row>
    <row r="71" spans="1:39" x14ac:dyDescent="0.35">
      <c r="A71" s="19" t="s">
        <v>686</v>
      </c>
      <c r="B71" s="19" t="s">
        <v>70</v>
      </c>
      <c r="C71" s="19" t="s">
        <v>58</v>
      </c>
      <c r="D71" s="19" t="s">
        <v>56</v>
      </c>
      <c r="E71" s="19" t="s">
        <v>131</v>
      </c>
      <c r="F71" s="19" t="s">
        <v>328</v>
      </c>
      <c r="G71" s="19"/>
      <c r="H71" s="19"/>
      <c r="I71" s="19"/>
      <c r="J71" s="19"/>
      <c r="K71" s="19"/>
      <c r="L71" s="435"/>
      <c r="M71" s="370"/>
      <c r="N71" s="19"/>
      <c r="O71" s="19"/>
      <c r="P71" s="19"/>
      <c r="Q71" s="19"/>
      <c r="R71" s="19"/>
      <c r="S71" s="435"/>
      <c r="T71" s="370"/>
      <c r="U71" s="19"/>
      <c r="V71" s="19"/>
      <c r="W71" s="19"/>
      <c r="X71" s="19"/>
      <c r="Y71" s="19"/>
      <c r="Z71" s="435"/>
      <c r="AA71" s="370"/>
      <c r="AB71" s="19"/>
      <c r="AC71" s="19"/>
      <c r="AD71" s="19"/>
      <c r="AE71" s="19"/>
      <c r="AF71" s="19"/>
      <c r="AG71" s="435" t="s">
        <v>97</v>
      </c>
      <c r="AH71" s="370"/>
      <c r="AI71" s="19"/>
      <c r="AJ71" s="19"/>
      <c r="AL71" s="371">
        <v>1</v>
      </c>
      <c r="AM71" s="19" t="s">
        <v>1067</v>
      </c>
    </row>
    <row r="72" spans="1:39" x14ac:dyDescent="0.35">
      <c r="A72" s="19" t="s">
        <v>692</v>
      </c>
      <c r="B72" s="19" t="s">
        <v>693</v>
      </c>
      <c r="C72" s="19" t="s">
        <v>58</v>
      </c>
      <c r="D72" s="19" t="s">
        <v>56</v>
      </c>
      <c r="E72" s="19" t="s">
        <v>131</v>
      </c>
      <c r="F72" s="19" t="s">
        <v>327</v>
      </c>
      <c r="G72" s="19"/>
      <c r="H72" s="19"/>
      <c r="I72" s="19"/>
      <c r="J72" s="19"/>
      <c r="K72" s="19"/>
      <c r="L72" s="435"/>
      <c r="M72" s="370"/>
      <c r="N72" s="19"/>
      <c r="O72" s="19"/>
      <c r="P72" s="19"/>
      <c r="Q72" s="19"/>
      <c r="R72" s="19"/>
      <c r="S72" s="435" t="s">
        <v>97</v>
      </c>
      <c r="T72" s="370"/>
      <c r="U72" s="19"/>
      <c r="V72" s="19"/>
      <c r="W72" s="19"/>
      <c r="X72" s="19"/>
      <c r="Y72" s="19"/>
      <c r="Z72" s="435"/>
      <c r="AA72" s="370"/>
      <c r="AB72" s="19"/>
      <c r="AC72" s="19"/>
      <c r="AD72" s="19"/>
      <c r="AE72" s="19"/>
      <c r="AF72" s="19"/>
      <c r="AG72" s="435"/>
      <c r="AH72" s="370"/>
      <c r="AI72" s="19"/>
      <c r="AJ72" s="19"/>
      <c r="AL72" s="371">
        <v>1</v>
      </c>
      <c r="AM72" s="19" t="s">
        <v>319</v>
      </c>
    </row>
    <row r="73" spans="1:39" x14ac:dyDescent="0.35">
      <c r="A73" s="19" t="s">
        <v>695</v>
      </c>
      <c r="B73" s="19" t="s">
        <v>696</v>
      </c>
      <c r="C73" s="19" t="s">
        <v>58</v>
      </c>
      <c r="D73" s="19" t="s">
        <v>56</v>
      </c>
      <c r="E73" s="19" t="s">
        <v>131</v>
      </c>
      <c r="F73" s="19" t="s">
        <v>327</v>
      </c>
      <c r="G73" s="19"/>
      <c r="H73" s="19"/>
      <c r="I73" s="19"/>
      <c r="J73" s="19"/>
      <c r="K73" s="19"/>
      <c r="L73" s="435"/>
      <c r="M73" s="370"/>
      <c r="N73" s="19"/>
      <c r="O73" s="19"/>
      <c r="P73" s="19"/>
      <c r="Q73" s="19"/>
      <c r="R73" s="19"/>
      <c r="S73" s="435"/>
      <c r="T73" s="370" t="s">
        <v>97</v>
      </c>
      <c r="U73" s="19"/>
      <c r="V73" s="19"/>
      <c r="W73" s="19"/>
      <c r="X73" s="19"/>
      <c r="Y73" s="19"/>
      <c r="Z73" s="435"/>
      <c r="AA73" s="370"/>
      <c r="AB73" s="19"/>
      <c r="AC73" s="19"/>
      <c r="AD73" s="19"/>
      <c r="AE73" s="19"/>
      <c r="AF73" s="19"/>
      <c r="AG73" s="435"/>
      <c r="AH73" s="370"/>
      <c r="AI73" s="19"/>
      <c r="AJ73" s="19"/>
      <c r="AL73" s="371">
        <v>1</v>
      </c>
      <c r="AM73" s="19" t="s">
        <v>1067</v>
      </c>
    </row>
    <row r="74" spans="1:39" x14ac:dyDescent="0.35">
      <c r="A74" s="19" t="s">
        <v>698</v>
      </c>
      <c r="B74" s="19" t="s">
        <v>699</v>
      </c>
      <c r="C74" s="19" t="s">
        <v>58</v>
      </c>
      <c r="D74" s="19" t="s">
        <v>56</v>
      </c>
      <c r="E74" s="19" t="s">
        <v>131</v>
      </c>
      <c r="F74" s="19" t="s">
        <v>328</v>
      </c>
      <c r="G74" s="19"/>
      <c r="H74" s="19"/>
      <c r="I74" s="19"/>
      <c r="J74" s="19"/>
      <c r="K74" s="19"/>
      <c r="L74" s="435"/>
      <c r="M74" s="370"/>
      <c r="N74" s="19"/>
      <c r="O74" s="19"/>
      <c r="P74" s="19"/>
      <c r="Q74" s="19"/>
      <c r="R74" s="19"/>
      <c r="S74" s="435"/>
      <c r="T74" s="370"/>
      <c r="U74" s="19"/>
      <c r="V74" s="19"/>
      <c r="W74" s="19"/>
      <c r="X74" s="19"/>
      <c r="Y74" s="19"/>
      <c r="Z74" s="435"/>
      <c r="AA74" s="370"/>
      <c r="AB74" s="19"/>
      <c r="AC74" s="19"/>
      <c r="AD74" s="19"/>
      <c r="AE74" s="19"/>
      <c r="AF74" s="19"/>
      <c r="AG74" s="435"/>
      <c r="AH74" s="370"/>
      <c r="AI74" s="19"/>
      <c r="AJ74" s="19"/>
      <c r="AL74" s="371"/>
      <c r="AM74" s="19" t="s">
        <v>1068</v>
      </c>
    </row>
    <row r="75" spans="1:39" x14ac:dyDescent="0.35">
      <c r="A75" s="19" t="s">
        <v>704</v>
      </c>
      <c r="B75" s="19" t="s">
        <v>705</v>
      </c>
      <c r="C75" s="19" t="s">
        <v>58</v>
      </c>
      <c r="D75" s="19" t="s">
        <v>56</v>
      </c>
      <c r="E75" s="19" t="s">
        <v>131</v>
      </c>
      <c r="F75" s="19" t="s">
        <v>327</v>
      </c>
      <c r="G75" s="19"/>
      <c r="H75" s="19"/>
      <c r="I75" s="19"/>
      <c r="J75" s="19"/>
      <c r="K75" s="19"/>
      <c r="L75" s="435"/>
      <c r="M75" s="370"/>
      <c r="N75" s="19"/>
      <c r="O75" s="19"/>
      <c r="P75" s="19"/>
      <c r="Q75" s="19"/>
      <c r="R75" s="19"/>
      <c r="S75" s="435" t="s">
        <v>97</v>
      </c>
      <c r="T75" s="370"/>
      <c r="U75" s="19"/>
      <c r="V75" s="19"/>
      <c r="W75" s="19"/>
      <c r="X75" s="19"/>
      <c r="Y75" s="19"/>
      <c r="Z75" s="435"/>
      <c r="AA75" s="370"/>
      <c r="AB75" s="19"/>
      <c r="AC75" s="19"/>
      <c r="AD75" s="19"/>
      <c r="AE75" s="19"/>
      <c r="AF75" s="19"/>
      <c r="AG75" s="435"/>
      <c r="AH75" s="370"/>
      <c r="AI75" s="19"/>
      <c r="AJ75" s="19"/>
      <c r="AL75" s="371">
        <v>1</v>
      </c>
      <c r="AM75" s="19" t="s">
        <v>1068</v>
      </c>
    </row>
    <row r="76" spans="1:39" x14ac:dyDescent="0.35">
      <c r="A76" s="19" t="s">
        <v>710</v>
      </c>
      <c r="B76" s="19" t="s">
        <v>711</v>
      </c>
      <c r="C76" s="19" t="s">
        <v>58</v>
      </c>
      <c r="D76" s="19" t="s">
        <v>56</v>
      </c>
      <c r="E76" s="19" t="s">
        <v>131</v>
      </c>
      <c r="F76" s="19" t="s">
        <v>328</v>
      </c>
      <c r="G76" s="19"/>
      <c r="H76" s="19"/>
      <c r="I76" s="19"/>
      <c r="J76" s="19"/>
      <c r="K76" s="19"/>
      <c r="L76" s="435"/>
      <c r="M76" s="370"/>
      <c r="N76" s="19"/>
      <c r="O76" s="19"/>
      <c r="P76" s="19"/>
      <c r="Q76" s="19"/>
      <c r="R76" s="19"/>
      <c r="S76" s="435" t="s">
        <v>97</v>
      </c>
      <c r="T76" s="370"/>
      <c r="U76" s="19"/>
      <c r="V76" s="19"/>
      <c r="W76" s="19"/>
      <c r="X76" s="19"/>
      <c r="Y76" s="19"/>
      <c r="Z76" s="435"/>
      <c r="AA76" s="370"/>
      <c r="AB76" s="19"/>
      <c r="AC76" s="19"/>
      <c r="AD76" s="19"/>
      <c r="AE76" s="19"/>
      <c r="AF76" s="19"/>
      <c r="AG76" s="435"/>
      <c r="AH76" s="370"/>
      <c r="AI76" s="19"/>
      <c r="AJ76" s="19"/>
      <c r="AL76" s="371">
        <v>1</v>
      </c>
      <c r="AM76" s="19" t="s">
        <v>1068</v>
      </c>
    </row>
    <row r="77" spans="1:39" x14ac:dyDescent="0.35">
      <c r="A77" s="19" t="s">
        <v>713</v>
      </c>
      <c r="B77" s="19" t="s">
        <v>714</v>
      </c>
      <c r="C77" s="19" t="s">
        <v>58</v>
      </c>
      <c r="D77" s="19" t="s">
        <v>56</v>
      </c>
      <c r="E77" s="19" t="s">
        <v>131</v>
      </c>
      <c r="F77" s="19" t="s">
        <v>328</v>
      </c>
      <c r="G77" s="19"/>
      <c r="H77" s="19"/>
      <c r="I77" s="19"/>
      <c r="J77" s="19"/>
      <c r="K77" s="19"/>
      <c r="L77" s="435"/>
      <c r="M77" s="370"/>
      <c r="N77" s="19"/>
      <c r="O77" s="19"/>
      <c r="P77" s="19"/>
      <c r="Q77" s="19"/>
      <c r="R77" s="19"/>
      <c r="S77" s="435"/>
      <c r="T77" s="370"/>
      <c r="U77" s="19"/>
      <c r="V77" s="19"/>
      <c r="W77" s="19"/>
      <c r="X77" s="19"/>
      <c r="Y77" s="19"/>
      <c r="Z77" s="435"/>
      <c r="AA77" s="370"/>
      <c r="AB77" s="19"/>
      <c r="AC77" s="19"/>
      <c r="AD77" s="19"/>
      <c r="AE77" s="19"/>
      <c r="AF77" s="19"/>
      <c r="AG77" s="435" t="s">
        <v>97</v>
      </c>
      <c r="AH77" s="370"/>
      <c r="AI77" s="19"/>
      <c r="AJ77" s="19"/>
      <c r="AL77" s="371">
        <v>1</v>
      </c>
      <c r="AM77" s="19" t="s">
        <v>319</v>
      </c>
    </row>
    <row r="78" spans="1:39" x14ac:dyDescent="0.35">
      <c r="A78" s="19" t="s">
        <v>743</v>
      </c>
      <c r="B78" s="19" t="s">
        <v>744</v>
      </c>
      <c r="C78" s="19" t="s">
        <v>58</v>
      </c>
      <c r="D78" s="19" t="s">
        <v>56</v>
      </c>
      <c r="E78" s="19" t="s">
        <v>131</v>
      </c>
      <c r="F78" s="19" t="s">
        <v>399</v>
      </c>
      <c r="G78" s="19"/>
      <c r="H78" s="19"/>
      <c r="I78" s="19"/>
      <c r="J78" s="19"/>
      <c r="K78" s="19"/>
      <c r="L78" s="435"/>
      <c r="M78" s="370"/>
      <c r="N78" s="19"/>
      <c r="O78" s="19"/>
      <c r="P78" s="19"/>
      <c r="Q78" s="19"/>
      <c r="R78" s="19"/>
      <c r="S78" s="435"/>
      <c r="T78" s="370"/>
      <c r="U78" s="19"/>
      <c r="V78" s="19"/>
      <c r="W78" s="19"/>
      <c r="X78" s="19"/>
      <c r="Y78" s="19"/>
      <c r="Z78" s="435"/>
      <c r="AA78" s="370"/>
      <c r="AB78" s="19"/>
      <c r="AC78" s="19"/>
      <c r="AD78" s="19"/>
      <c r="AE78" s="19"/>
      <c r="AF78" s="19"/>
      <c r="AG78" s="435"/>
      <c r="AH78" s="370"/>
      <c r="AI78" s="19"/>
      <c r="AJ78" s="19"/>
      <c r="AL78" s="371"/>
      <c r="AM78" s="19" t="s">
        <v>1068</v>
      </c>
    </row>
    <row r="79" spans="1:39" x14ac:dyDescent="0.35">
      <c r="A79" s="19" t="s">
        <v>746</v>
      </c>
      <c r="B79" s="19" t="s">
        <v>747</v>
      </c>
      <c r="C79" s="19" t="s">
        <v>58</v>
      </c>
      <c r="D79" s="19" t="s">
        <v>56</v>
      </c>
      <c r="E79" s="19" t="s">
        <v>131</v>
      </c>
      <c r="F79" s="19" t="s">
        <v>399</v>
      </c>
      <c r="G79" s="19"/>
      <c r="H79" s="19"/>
      <c r="I79" s="19"/>
      <c r="J79" s="19"/>
      <c r="K79" s="19"/>
      <c r="L79" s="435"/>
      <c r="M79" s="370"/>
      <c r="N79" s="19"/>
      <c r="O79" s="19"/>
      <c r="P79" s="19"/>
      <c r="Q79" s="19"/>
      <c r="R79" s="19"/>
      <c r="S79" s="435"/>
      <c r="T79" s="370" t="s">
        <v>97</v>
      </c>
      <c r="U79" s="19"/>
      <c r="V79" s="19"/>
      <c r="W79" s="19"/>
      <c r="X79" s="19"/>
      <c r="Y79" s="19"/>
      <c r="Z79" s="435"/>
      <c r="AA79" s="370"/>
      <c r="AB79" s="19"/>
      <c r="AC79" s="19"/>
      <c r="AD79" s="19"/>
      <c r="AE79" s="19"/>
      <c r="AF79" s="19"/>
      <c r="AG79" s="435"/>
      <c r="AH79" s="370" t="s">
        <v>97</v>
      </c>
      <c r="AI79" s="19"/>
      <c r="AJ79" s="19"/>
      <c r="AL79" s="371">
        <v>2</v>
      </c>
      <c r="AM79" s="19" t="s">
        <v>1067</v>
      </c>
    </row>
    <row r="80" spans="1:39" x14ac:dyDescent="0.35">
      <c r="A80" s="19" t="s">
        <v>749</v>
      </c>
      <c r="B80" s="19" t="s">
        <v>750</v>
      </c>
      <c r="C80" s="19" t="s">
        <v>58</v>
      </c>
      <c r="D80" s="19" t="s">
        <v>56</v>
      </c>
      <c r="E80" s="19" t="s">
        <v>131</v>
      </c>
      <c r="F80" s="19" t="s">
        <v>399</v>
      </c>
      <c r="G80" s="19"/>
      <c r="H80" s="19"/>
      <c r="I80" s="19"/>
      <c r="J80" s="19"/>
      <c r="K80" s="19"/>
      <c r="L80" s="435"/>
      <c r="M80" s="370"/>
      <c r="N80" s="19"/>
      <c r="O80" s="19"/>
      <c r="P80" s="19"/>
      <c r="Q80" s="19"/>
      <c r="R80" s="19"/>
      <c r="S80" s="435"/>
      <c r="T80" s="370" t="s">
        <v>97</v>
      </c>
      <c r="U80" s="19"/>
      <c r="V80" s="19"/>
      <c r="W80" s="19"/>
      <c r="X80" s="19"/>
      <c r="Y80" s="19"/>
      <c r="Z80" s="435" t="s">
        <v>97</v>
      </c>
      <c r="AA80" s="370"/>
      <c r="AB80" s="19"/>
      <c r="AC80" s="19"/>
      <c r="AD80" s="19"/>
      <c r="AE80" s="19"/>
      <c r="AF80" s="19"/>
      <c r="AG80" s="435"/>
      <c r="AH80" s="370" t="s">
        <v>97</v>
      </c>
      <c r="AI80" s="19"/>
      <c r="AJ80" s="19"/>
      <c r="AL80" s="371">
        <v>3</v>
      </c>
      <c r="AM80" s="19" t="s">
        <v>1067</v>
      </c>
    </row>
    <row r="81" spans="1:39" x14ac:dyDescent="0.35">
      <c r="A81" s="19" t="s">
        <v>754</v>
      </c>
      <c r="B81" s="19" t="s">
        <v>755</v>
      </c>
      <c r="C81" s="19" t="s">
        <v>58</v>
      </c>
      <c r="D81" s="19" t="s">
        <v>56</v>
      </c>
      <c r="E81" s="19" t="s">
        <v>131</v>
      </c>
      <c r="F81" s="19" t="s">
        <v>399</v>
      </c>
      <c r="G81" s="19"/>
      <c r="H81" s="19"/>
      <c r="I81" s="19"/>
      <c r="J81" s="19"/>
      <c r="K81" s="19"/>
      <c r="L81" s="435"/>
      <c r="M81" s="370"/>
      <c r="N81" s="19"/>
      <c r="O81" s="19"/>
      <c r="P81" s="19"/>
      <c r="Q81" s="19"/>
      <c r="R81" s="19"/>
      <c r="S81" s="435"/>
      <c r="T81" s="370"/>
      <c r="U81" s="19"/>
      <c r="V81" s="19"/>
      <c r="W81" s="19"/>
      <c r="X81" s="19"/>
      <c r="Y81" s="19"/>
      <c r="Z81" s="435"/>
      <c r="AA81" s="370"/>
      <c r="AB81" s="19"/>
      <c r="AC81" s="19"/>
      <c r="AD81" s="19"/>
      <c r="AE81" s="19"/>
      <c r="AF81" s="19"/>
      <c r="AG81" s="435"/>
      <c r="AH81" s="370"/>
      <c r="AI81" s="19"/>
      <c r="AJ81" s="19"/>
      <c r="AL81" s="371"/>
      <c r="AM81" s="19" t="s">
        <v>319</v>
      </c>
    </row>
    <row r="82" spans="1:39" x14ac:dyDescent="0.35">
      <c r="A82" s="19" t="s">
        <v>757</v>
      </c>
      <c r="B82" s="19" t="s">
        <v>758</v>
      </c>
      <c r="C82" s="19" t="s">
        <v>58</v>
      </c>
      <c r="D82" s="19" t="s">
        <v>56</v>
      </c>
      <c r="E82" s="19" t="s">
        <v>131</v>
      </c>
      <c r="F82" s="19" t="s">
        <v>399</v>
      </c>
      <c r="G82" s="19"/>
      <c r="H82" s="19"/>
      <c r="I82" s="19"/>
      <c r="J82" s="19"/>
      <c r="K82" s="19"/>
      <c r="L82" s="435"/>
      <c r="M82" s="370"/>
      <c r="N82" s="19"/>
      <c r="O82" s="19"/>
      <c r="P82" s="19"/>
      <c r="Q82" s="19"/>
      <c r="R82" s="19"/>
      <c r="S82" s="435" t="s">
        <v>97</v>
      </c>
      <c r="T82" s="370"/>
      <c r="U82" s="19"/>
      <c r="V82" s="19"/>
      <c r="W82" s="19"/>
      <c r="X82" s="19"/>
      <c r="Y82" s="19"/>
      <c r="Z82" s="435" t="s">
        <v>97</v>
      </c>
      <c r="AA82" s="370"/>
      <c r="AB82" s="19"/>
      <c r="AC82" s="19"/>
      <c r="AD82" s="19"/>
      <c r="AE82" s="19"/>
      <c r="AF82" s="19"/>
      <c r="AG82" s="435" t="s">
        <v>97</v>
      </c>
      <c r="AH82" s="370"/>
      <c r="AI82" s="19"/>
      <c r="AJ82" s="19"/>
      <c r="AL82" s="371">
        <v>3</v>
      </c>
      <c r="AM82" s="19" t="s">
        <v>319</v>
      </c>
    </row>
    <row r="83" spans="1:39" x14ac:dyDescent="0.35">
      <c r="A83" s="19" t="s">
        <v>760</v>
      </c>
      <c r="B83" s="19" t="s">
        <v>761</v>
      </c>
      <c r="C83" s="19" t="s">
        <v>58</v>
      </c>
      <c r="D83" s="19" t="s">
        <v>56</v>
      </c>
      <c r="E83" s="19" t="s">
        <v>131</v>
      </c>
      <c r="F83" s="19" t="s">
        <v>328</v>
      </c>
      <c r="G83" s="19"/>
      <c r="H83" s="19"/>
      <c r="I83" s="19"/>
      <c r="J83" s="19"/>
      <c r="K83" s="19"/>
      <c r="L83" s="435"/>
      <c r="M83" s="370" t="s">
        <v>97</v>
      </c>
      <c r="N83" s="19"/>
      <c r="O83" s="19"/>
      <c r="P83" s="19"/>
      <c r="Q83" s="19"/>
      <c r="R83" s="19"/>
      <c r="S83" s="435"/>
      <c r="T83" s="370"/>
      <c r="U83" s="19"/>
      <c r="V83" s="19"/>
      <c r="W83" s="19"/>
      <c r="X83" s="19"/>
      <c r="Y83" s="19"/>
      <c r="Z83" s="435"/>
      <c r="AA83" s="370"/>
      <c r="AB83" s="19"/>
      <c r="AC83" s="19"/>
      <c r="AD83" s="19"/>
      <c r="AE83" s="19"/>
      <c r="AF83" s="19"/>
      <c r="AG83" s="435"/>
      <c r="AH83" s="370"/>
      <c r="AI83" s="19"/>
      <c r="AJ83" s="19"/>
      <c r="AL83" s="371">
        <v>1</v>
      </c>
      <c r="AM83" s="19" t="s">
        <v>1067</v>
      </c>
    </row>
    <row r="84" spans="1:39" x14ac:dyDescent="0.35">
      <c r="A84" s="19" t="s">
        <v>763</v>
      </c>
      <c r="B84" s="19" t="s">
        <v>437</v>
      </c>
      <c r="C84" s="19" t="s">
        <v>58</v>
      </c>
      <c r="D84" s="19" t="s">
        <v>56</v>
      </c>
      <c r="E84" s="19" t="s">
        <v>131</v>
      </c>
      <c r="F84" s="19" t="s">
        <v>399</v>
      </c>
      <c r="G84" s="19"/>
      <c r="H84" s="19"/>
      <c r="I84" s="19"/>
      <c r="J84" s="19"/>
      <c r="K84" s="19"/>
      <c r="L84" s="435" t="s">
        <v>97</v>
      </c>
      <c r="M84" s="370"/>
      <c r="N84" s="19"/>
      <c r="O84" s="19"/>
      <c r="P84" s="19"/>
      <c r="Q84" s="19"/>
      <c r="R84" s="19"/>
      <c r="S84" s="435"/>
      <c r="T84" s="370" t="s">
        <v>97</v>
      </c>
      <c r="U84" s="19"/>
      <c r="V84" s="19"/>
      <c r="W84" s="19"/>
      <c r="X84" s="19"/>
      <c r="Y84" s="19"/>
      <c r="Z84" s="435"/>
      <c r="AA84" s="370"/>
      <c r="AB84" s="19"/>
      <c r="AC84" s="19"/>
      <c r="AD84" s="19"/>
      <c r="AE84" s="19"/>
      <c r="AF84" s="19"/>
      <c r="AG84" s="435"/>
      <c r="AH84" s="370"/>
      <c r="AI84" s="19"/>
      <c r="AJ84" s="19"/>
      <c r="AL84" s="371">
        <v>2</v>
      </c>
      <c r="AM84" s="19" t="s">
        <v>1067</v>
      </c>
    </row>
    <row r="85" spans="1:39" x14ac:dyDescent="0.35">
      <c r="A85" s="19" t="s">
        <v>765</v>
      </c>
      <c r="B85" s="19" t="s">
        <v>766</v>
      </c>
      <c r="C85" s="19" t="s">
        <v>58</v>
      </c>
      <c r="D85" s="19" t="s">
        <v>56</v>
      </c>
      <c r="E85" s="19" t="s">
        <v>131</v>
      </c>
      <c r="F85" s="19" t="s">
        <v>328</v>
      </c>
      <c r="G85" s="19"/>
      <c r="H85" s="19"/>
      <c r="I85" s="19"/>
      <c r="J85" s="19"/>
      <c r="K85" s="19"/>
      <c r="L85" s="435"/>
      <c r="M85" s="370"/>
      <c r="N85" s="19"/>
      <c r="O85" s="19"/>
      <c r="P85" s="19"/>
      <c r="Q85" s="19"/>
      <c r="R85" s="19"/>
      <c r="S85" s="435"/>
      <c r="T85" s="370"/>
      <c r="U85" s="19"/>
      <c r="V85" s="19"/>
      <c r="W85" s="19"/>
      <c r="X85" s="19"/>
      <c r="Y85" s="19"/>
      <c r="Z85" s="435"/>
      <c r="AA85" s="370"/>
      <c r="AB85" s="19"/>
      <c r="AC85" s="19"/>
      <c r="AD85" s="19"/>
      <c r="AE85" s="19"/>
      <c r="AF85" s="19"/>
      <c r="AG85" s="435"/>
      <c r="AH85" s="370"/>
      <c r="AI85" s="19"/>
      <c r="AJ85" s="19"/>
      <c r="AL85" s="371"/>
      <c r="AM85" s="19" t="s">
        <v>1068</v>
      </c>
    </row>
    <row r="86" spans="1:39" x14ac:dyDescent="0.35">
      <c r="A86" s="19" t="s">
        <v>768</v>
      </c>
      <c r="B86" s="19" t="s">
        <v>769</v>
      </c>
      <c r="C86" s="19" t="s">
        <v>58</v>
      </c>
      <c r="D86" s="19" t="s">
        <v>56</v>
      </c>
      <c r="E86" s="19" t="s">
        <v>131</v>
      </c>
      <c r="F86" s="19" t="s">
        <v>399</v>
      </c>
      <c r="G86" s="19"/>
      <c r="H86" s="19"/>
      <c r="I86" s="19"/>
      <c r="J86" s="19"/>
      <c r="K86" s="19"/>
      <c r="L86" s="435"/>
      <c r="M86" s="370"/>
      <c r="N86" s="19"/>
      <c r="O86" s="19"/>
      <c r="P86" s="19"/>
      <c r="Q86" s="19"/>
      <c r="R86" s="19"/>
      <c r="S86" s="435"/>
      <c r="T86" s="370"/>
      <c r="U86" s="19"/>
      <c r="V86" s="19"/>
      <c r="W86" s="19"/>
      <c r="X86" s="19"/>
      <c r="Y86" s="19"/>
      <c r="Z86" s="435"/>
      <c r="AA86" s="370"/>
      <c r="AB86" s="19"/>
      <c r="AC86" s="19"/>
      <c r="AD86" s="19"/>
      <c r="AE86" s="19"/>
      <c r="AF86" s="19"/>
      <c r="AG86" s="435"/>
      <c r="AH86" s="370"/>
      <c r="AI86" s="19"/>
      <c r="AJ86" s="19"/>
      <c r="AL86" s="371"/>
      <c r="AM86" s="19" t="s">
        <v>1068</v>
      </c>
    </row>
    <row r="87" spans="1:39" x14ac:dyDescent="0.35">
      <c r="A87" s="19" t="s">
        <v>771</v>
      </c>
      <c r="B87" s="19" t="s">
        <v>772</v>
      </c>
      <c r="C87" s="19" t="s">
        <v>58</v>
      </c>
      <c r="D87" s="19" t="s">
        <v>56</v>
      </c>
      <c r="E87" s="19" t="s">
        <v>131</v>
      </c>
      <c r="F87" s="19" t="s">
        <v>327</v>
      </c>
      <c r="G87" s="19"/>
      <c r="H87" s="19"/>
      <c r="I87" s="19"/>
      <c r="J87" s="19"/>
      <c r="K87" s="19"/>
      <c r="L87" s="435"/>
      <c r="M87" s="370"/>
      <c r="N87" s="19"/>
      <c r="O87" s="19"/>
      <c r="P87" s="19"/>
      <c r="Q87" s="19"/>
      <c r="R87" s="19"/>
      <c r="S87" s="435"/>
      <c r="T87" s="370"/>
      <c r="U87" s="19"/>
      <c r="V87" s="19"/>
      <c r="W87" s="19"/>
      <c r="X87" s="19"/>
      <c r="Y87" s="19"/>
      <c r="Z87" s="435"/>
      <c r="AA87" s="370"/>
      <c r="AB87" s="19"/>
      <c r="AC87" s="19"/>
      <c r="AD87" s="19"/>
      <c r="AE87" s="19"/>
      <c r="AF87" s="19"/>
      <c r="AG87" s="435"/>
      <c r="AH87" s="370"/>
      <c r="AI87" s="19"/>
      <c r="AJ87" s="19"/>
      <c r="AL87" s="371"/>
      <c r="AM87" s="19" t="s">
        <v>1068</v>
      </c>
    </row>
    <row r="88" spans="1:39" x14ac:dyDescent="0.35">
      <c r="A88" s="19" t="s">
        <v>774</v>
      </c>
      <c r="B88" s="19" t="s">
        <v>682</v>
      </c>
      <c r="C88" s="19" t="s">
        <v>58</v>
      </c>
      <c r="D88" s="19" t="s">
        <v>56</v>
      </c>
      <c r="E88" s="19" t="s">
        <v>131</v>
      </c>
      <c r="F88" s="19" t="s">
        <v>399</v>
      </c>
      <c r="G88" s="19"/>
      <c r="H88" s="19"/>
      <c r="I88" s="19"/>
      <c r="J88" s="19"/>
      <c r="K88" s="19"/>
      <c r="L88" s="435" t="s">
        <v>97</v>
      </c>
      <c r="M88" s="370"/>
      <c r="N88" s="19"/>
      <c r="O88" s="19"/>
      <c r="P88" s="19"/>
      <c r="Q88" s="19"/>
      <c r="R88" s="19"/>
      <c r="S88" s="435" t="s">
        <v>97</v>
      </c>
      <c r="T88" s="370"/>
      <c r="U88" s="19"/>
      <c r="V88" s="19"/>
      <c r="W88" s="19"/>
      <c r="X88" s="19"/>
      <c r="Y88" s="19"/>
      <c r="Z88" s="435" t="s">
        <v>97</v>
      </c>
      <c r="AA88" s="370"/>
      <c r="AB88" s="19"/>
      <c r="AC88" s="19"/>
      <c r="AD88" s="19"/>
      <c r="AE88" s="19"/>
      <c r="AF88" s="19"/>
      <c r="AG88" s="435"/>
      <c r="AH88" s="370"/>
      <c r="AI88" s="19"/>
      <c r="AJ88" s="19"/>
      <c r="AL88" s="371">
        <v>3</v>
      </c>
      <c r="AM88" s="19" t="s">
        <v>1067</v>
      </c>
    </row>
    <row r="89" spans="1:39" x14ac:dyDescent="0.35">
      <c r="A89" s="19" t="s">
        <v>776</v>
      </c>
      <c r="B89" s="19" t="s">
        <v>777</v>
      </c>
      <c r="C89" s="19" t="s">
        <v>58</v>
      </c>
      <c r="D89" s="19" t="s">
        <v>56</v>
      </c>
      <c r="E89" s="19" t="s">
        <v>131</v>
      </c>
      <c r="F89" s="19" t="s">
        <v>399</v>
      </c>
      <c r="G89" s="19"/>
      <c r="H89" s="19"/>
      <c r="I89" s="19"/>
      <c r="J89" s="19"/>
      <c r="K89" s="19"/>
      <c r="L89" s="435"/>
      <c r="M89" s="370"/>
      <c r="N89" s="19"/>
      <c r="O89" s="19"/>
      <c r="P89" s="19"/>
      <c r="Q89" s="19"/>
      <c r="R89" s="19"/>
      <c r="S89" s="435"/>
      <c r="T89" s="370"/>
      <c r="U89" s="19"/>
      <c r="V89" s="19"/>
      <c r="W89" s="19"/>
      <c r="X89" s="19"/>
      <c r="Y89" s="19"/>
      <c r="Z89" s="435" t="s">
        <v>97</v>
      </c>
      <c r="AA89" s="370"/>
      <c r="AB89" s="19"/>
      <c r="AC89" s="19"/>
      <c r="AD89" s="19"/>
      <c r="AE89" s="19"/>
      <c r="AF89" s="19"/>
      <c r="AG89" s="435"/>
      <c r="AH89" s="370"/>
      <c r="AI89" s="19"/>
      <c r="AJ89" s="19"/>
      <c r="AL89" s="371">
        <v>1</v>
      </c>
      <c r="AM89" s="19" t="s">
        <v>1067</v>
      </c>
    </row>
    <row r="90" spans="1:39" x14ac:dyDescent="0.35">
      <c r="A90" s="19" t="s">
        <v>779</v>
      </c>
      <c r="B90" s="19" t="s">
        <v>780</v>
      </c>
      <c r="C90" s="19" t="s">
        <v>58</v>
      </c>
      <c r="D90" s="19" t="s">
        <v>56</v>
      </c>
      <c r="E90" s="19" t="s">
        <v>131</v>
      </c>
      <c r="F90" s="19" t="s">
        <v>399</v>
      </c>
      <c r="G90" s="19"/>
      <c r="H90" s="19"/>
      <c r="I90" s="19"/>
      <c r="J90" s="19"/>
      <c r="K90" s="19"/>
      <c r="L90" s="435"/>
      <c r="M90" s="370"/>
      <c r="N90" s="19"/>
      <c r="O90" s="19"/>
      <c r="P90" s="19"/>
      <c r="Q90" s="19"/>
      <c r="R90" s="19"/>
      <c r="S90" s="435"/>
      <c r="T90" s="370"/>
      <c r="U90" s="19"/>
      <c r="V90" s="19"/>
      <c r="W90" s="19"/>
      <c r="X90" s="19"/>
      <c r="Y90" s="19"/>
      <c r="Z90" s="435"/>
      <c r="AA90" s="370"/>
      <c r="AB90" s="19"/>
      <c r="AC90" s="19"/>
      <c r="AD90" s="19"/>
      <c r="AE90" s="19"/>
      <c r="AF90" s="19"/>
      <c r="AG90" s="435"/>
      <c r="AH90" s="370"/>
      <c r="AI90" s="19"/>
      <c r="AJ90" s="19"/>
      <c r="AL90" s="371"/>
      <c r="AM90" s="19" t="s">
        <v>319</v>
      </c>
    </row>
    <row r="91" spans="1:39" x14ac:dyDescent="0.35">
      <c r="A91" s="19" t="s">
        <v>782</v>
      </c>
      <c r="B91" s="19" t="s">
        <v>783</v>
      </c>
      <c r="C91" s="19" t="s">
        <v>58</v>
      </c>
      <c r="D91" s="19" t="s">
        <v>56</v>
      </c>
      <c r="E91" s="19" t="s">
        <v>131</v>
      </c>
      <c r="F91" s="19" t="s">
        <v>399</v>
      </c>
      <c r="G91" s="19"/>
      <c r="H91" s="19"/>
      <c r="I91" s="19"/>
      <c r="J91" s="19"/>
      <c r="K91" s="19"/>
      <c r="L91" s="435"/>
      <c r="M91" s="370"/>
      <c r="N91" s="19"/>
      <c r="O91" s="19"/>
      <c r="P91" s="19"/>
      <c r="Q91" s="19"/>
      <c r="R91" s="19"/>
      <c r="S91" s="435" t="s">
        <v>97</v>
      </c>
      <c r="T91" s="370"/>
      <c r="U91" s="19"/>
      <c r="V91" s="19"/>
      <c r="W91" s="19"/>
      <c r="X91" s="19"/>
      <c r="Y91" s="19"/>
      <c r="Z91" s="435"/>
      <c r="AA91" s="370"/>
      <c r="AB91" s="19"/>
      <c r="AC91" s="19"/>
      <c r="AD91" s="19"/>
      <c r="AE91" s="19"/>
      <c r="AF91" s="19"/>
      <c r="AG91" s="435"/>
      <c r="AH91" s="370"/>
      <c r="AI91" s="19"/>
      <c r="AJ91" s="19"/>
      <c r="AL91" s="371">
        <v>1</v>
      </c>
      <c r="AM91" s="19" t="s">
        <v>1068</v>
      </c>
    </row>
    <row r="92" spans="1:39" x14ac:dyDescent="0.35">
      <c r="A92" s="19" t="s">
        <v>788</v>
      </c>
      <c r="B92" s="19" t="s">
        <v>789</v>
      </c>
      <c r="C92" s="19" t="s">
        <v>58</v>
      </c>
      <c r="D92" s="19" t="s">
        <v>56</v>
      </c>
      <c r="E92" s="19" t="s">
        <v>131</v>
      </c>
      <c r="F92" s="19" t="s">
        <v>399</v>
      </c>
      <c r="G92" s="19"/>
      <c r="H92" s="19"/>
      <c r="I92" s="19"/>
      <c r="J92" s="19"/>
      <c r="K92" s="19"/>
      <c r="L92" s="435"/>
      <c r="M92" s="370"/>
      <c r="N92" s="19"/>
      <c r="O92" s="19"/>
      <c r="P92" s="19"/>
      <c r="Q92" s="19"/>
      <c r="R92" s="19"/>
      <c r="S92" s="435"/>
      <c r="T92" s="370"/>
      <c r="U92" s="19"/>
      <c r="V92" s="19"/>
      <c r="W92" s="19"/>
      <c r="X92" s="19"/>
      <c r="Y92" s="19"/>
      <c r="Z92" s="435" t="s">
        <v>97</v>
      </c>
      <c r="AA92" s="370"/>
      <c r="AB92" s="19"/>
      <c r="AC92" s="19"/>
      <c r="AD92" s="19"/>
      <c r="AE92" s="19"/>
      <c r="AF92" s="19"/>
      <c r="AG92" s="435"/>
      <c r="AH92" s="370"/>
      <c r="AI92" s="19"/>
      <c r="AJ92" s="19"/>
      <c r="AL92" s="371">
        <v>1</v>
      </c>
      <c r="AM92" s="19" t="s">
        <v>1068</v>
      </c>
    </row>
    <row r="93" spans="1:39" x14ac:dyDescent="0.35">
      <c r="A93" s="19" t="s">
        <v>791</v>
      </c>
      <c r="B93" s="19" t="s">
        <v>72</v>
      </c>
      <c r="C93" s="19" t="s">
        <v>58</v>
      </c>
      <c r="D93" s="19" t="s">
        <v>56</v>
      </c>
      <c r="E93" s="19" t="s">
        <v>131</v>
      </c>
      <c r="F93" s="19" t="s">
        <v>328</v>
      </c>
      <c r="G93" s="19"/>
      <c r="H93" s="19"/>
      <c r="I93" s="19"/>
      <c r="J93" s="19"/>
      <c r="K93" s="19"/>
      <c r="L93" s="435"/>
      <c r="M93" s="370"/>
      <c r="N93" s="19"/>
      <c r="O93" s="19"/>
      <c r="P93" s="19"/>
      <c r="Q93" s="19"/>
      <c r="R93" s="19"/>
      <c r="S93" s="435"/>
      <c r="T93" s="370"/>
      <c r="U93" s="19"/>
      <c r="V93" s="19"/>
      <c r="W93" s="19"/>
      <c r="X93" s="19"/>
      <c r="Y93" s="19"/>
      <c r="Z93" s="435"/>
      <c r="AA93" s="370"/>
      <c r="AB93" s="19"/>
      <c r="AC93" s="19"/>
      <c r="AD93" s="19"/>
      <c r="AE93" s="19"/>
      <c r="AF93" s="19"/>
      <c r="AG93" s="435"/>
      <c r="AH93" s="370"/>
      <c r="AI93" s="19"/>
      <c r="AJ93" s="19"/>
      <c r="AL93" s="371"/>
      <c r="AM93" s="19" t="s">
        <v>1068</v>
      </c>
    </row>
    <row r="94" spans="1:39" x14ac:dyDescent="0.35">
      <c r="A94" s="19" t="s">
        <v>793</v>
      </c>
      <c r="B94" s="19" t="s">
        <v>794</v>
      </c>
      <c r="C94" s="19" t="s">
        <v>58</v>
      </c>
      <c r="D94" s="19" t="s">
        <v>56</v>
      </c>
      <c r="E94" s="19" t="s">
        <v>131</v>
      </c>
      <c r="F94" s="19" t="s">
        <v>399</v>
      </c>
      <c r="G94" s="19"/>
      <c r="H94" s="19"/>
      <c r="I94" s="19"/>
      <c r="J94" s="19"/>
      <c r="K94" s="19"/>
      <c r="L94" s="435" t="s">
        <v>97</v>
      </c>
      <c r="M94" s="370"/>
      <c r="N94" s="19"/>
      <c r="O94" s="19"/>
      <c r="P94" s="19"/>
      <c r="Q94" s="19"/>
      <c r="R94" s="19"/>
      <c r="S94" s="435"/>
      <c r="T94" s="370"/>
      <c r="U94" s="19"/>
      <c r="V94" s="19"/>
      <c r="W94" s="19"/>
      <c r="X94" s="19"/>
      <c r="Y94" s="19"/>
      <c r="Z94" s="435"/>
      <c r="AA94" s="370"/>
      <c r="AB94" s="19"/>
      <c r="AC94" s="19"/>
      <c r="AD94" s="19"/>
      <c r="AE94" s="19"/>
      <c r="AF94" s="19"/>
      <c r="AG94" s="435"/>
      <c r="AH94" s="370"/>
      <c r="AI94" s="19"/>
      <c r="AJ94" s="19"/>
      <c r="AL94" s="371">
        <v>1</v>
      </c>
      <c r="AM94" s="19" t="s">
        <v>1067</v>
      </c>
    </row>
    <row r="95" spans="1:39" x14ac:dyDescent="0.35">
      <c r="A95" s="19" t="s">
        <v>796</v>
      </c>
      <c r="B95" s="19" t="s">
        <v>797</v>
      </c>
      <c r="C95" s="19" t="s">
        <v>58</v>
      </c>
      <c r="D95" s="19" t="s">
        <v>56</v>
      </c>
      <c r="E95" s="19" t="s">
        <v>131</v>
      </c>
      <c r="F95" s="19" t="s">
        <v>399</v>
      </c>
      <c r="G95" s="19"/>
      <c r="H95" s="19"/>
      <c r="I95" s="19"/>
      <c r="J95" s="19"/>
      <c r="K95" s="19"/>
      <c r="L95" s="435"/>
      <c r="M95" s="370"/>
      <c r="N95" s="19"/>
      <c r="O95" s="19"/>
      <c r="P95" s="19"/>
      <c r="Q95" s="19"/>
      <c r="R95" s="19"/>
      <c r="S95" s="435"/>
      <c r="T95" s="370" t="s">
        <v>97</v>
      </c>
      <c r="U95" s="19"/>
      <c r="V95" s="19"/>
      <c r="W95" s="19"/>
      <c r="X95" s="19"/>
      <c r="Y95" s="19"/>
      <c r="Z95" s="435"/>
      <c r="AA95" s="370"/>
      <c r="AB95" s="19"/>
      <c r="AC95" s="19"/>
      <c r="AD95" s="19"/>
      <c r="AE95" s="19"/>
      <c r="AF95" s="19"/>
      <c r="AG95" s="435"/>
      <c r="AH95" s="370"/>
      <c r="AI95" s="19"/>
      <c r="AJ95" s="19"/>
      <c r="AL95" s="371">
        <v>1</v>
      </c>
      <c r="AM95" s="19" t="s">
        <v>319</v>
      </c>
    </row>
    <row r="96" spans="1:39" x14ac:dyDescent="0.35">
      <c r="A96" s="19" t="s">
        <v>799</v>
      </c>
      <c r="B96" s="19" t="s">
        <v>800</v>
      </c>
      <c r="C96" s="19" t="s">
        <v>58</v>
      </c>
      <c r="D96" s="19" t="s">
        <v>56</v>
      </c>
      <c r="E96" s="19" t="s">
        <v>131</v>
      </c>
      <c r="F96" s="19" t="s">
        <v>327</v>
      </c>
      <c r="G96" s="19"/>
      <c r="H96" s="19"/>
      <c r="I96" s="19"/>
      <c r="J96" s="19"/>
      <c r="K96" s="19"/>
      <c r="L96" s="435"/>
      <c r="M96" s="370"/>
      <c r="N96" s="19"/>
      <c r="O96" s="19"/>
      <c r="P96" s="19"/>
      <c r="Q96" s="19"/>
      <c r="R96" s="19"/>
      <c r="S96" s="435"/>
      <c r="T96" s="370"/>
      <c r="U96" s="19"/>
      <c r="V96" s="19"/>
      <c r="W96" s="19"/>
      <c r="X96" s="19"/>
      <c r="Y96" s="19"/>
      <c r="Z96" s="435"/>
      <c r="AA96" s="370"/>
      <c r="AB96" s="19"/>
      <c r="AC96" s="19"/>
      <c r="AD96" s="19"/>
      <c r="AE96" s="19"/>
      <c r="AF96" s="19"/>
      <c r="AG96" s="435"/>
      <c r="AH96" s="370"/>
      <c r="AI96" s="19"/>
      <c r="AJ96" s="19"/>
      <c r="AL96" s="371"/>
      <c r="AM96" s="19" t="s">
        <v>319</v>
      </c>
    </row>
    <row r="97" spans="1:39" x14ac:dyDescent="0.35">
      <c r="A97" s="19" t="s">
        <v>803</v>
      </c>
      <c r="B97" s="19" t="s">
        <v>589</v>
      </c>
      <c r="C97" s="19" t="s">
        <v>58</v>
      </c>
      <c r="D97" s="19" t="s">
        <v>56</v>
      </c>
      <c r="E97" s="19" t="s">
        <v>131</v>
      </c>
      <c r="F97" s="19" t="s">
        <v>399</v>
      </c>
      <c r="G97" s="19"/>
      <c r="H97" s="19"/>
      <c r="I97" s="19"/>
      <c r="J97" s="19"/>
      <c r="K97" s="19"/>
      <c r="L97" s="435"/>
      <c r="M97" s="370"/>
      <c r="N97" s="19"/>
      <c r="O97" s="19"/>
      <c r="P97" s="19"/>
      <c r="Q97" s="19"/>
      <c r="R97" s="19"/>
      <c r="S97" s="435"/>
      <c r="T97" s="370" t="s">
        <v>97</v>
      </c>
      <c r="U97" s="19"/>
      <c r="V97" s="19"/>
      <c r="W97" s="19"/>
      <c r="X97" s="19"/>
      <c r="Y97" s="19"/>
      <c r="Z97" s="435"/>
      <c r="AA97" s="370"/>
      <c r="AB97" s="19"/>
      <c r="AC97" s="19"/>
      <c r="AD97" s="19"/>
      <c r="AE97" s="19"/>
      <c r="AF97" s="19"/>
      <c r="AG97" s="435"/>
      <c r="AH97" s="370"/>
      <c r="AI97" s="19"/>
      <c r="AJ97" s="19"/>
      <c r="AL97" s="371">
        <v>1</v>
      </c>
      <c r="AM97" s="19" t="s">
        <v>319</v>
      </c>
    </row>
    <row r="98" spans="1:39" x14ac:dyDescent="0.35">
      <c r="A98" s="19" t="s">
        <v>806</v>
      </c>
      <c r="B98" s="19" t="s">
        <v>807</v>
      </c>
      <c r="C98" s="19" t="s">
        <v>58</v>
      </c>
      <c r="D98" s="19" t="s">
        <v>56</v>
      </c>
      <c r="E98" s="19" t="s">
        <v>131</v>
      </c>
      <c r="F98" s="19" t="s">
        <v>327</v>
      </c>
      <c r="G98" s="19"/>
      <c r="H98" s="19"/>
      <c r="I98" s="19"/>
      <c r="J98" s="19"/>
      <c r="K98" s="19"/>
      <c r="L98" s="435"/>
      <c r="M98" s="370" t="s">
        <v>97</v>
      </c>
      <c r="N98" s="19"/>
      <c r="O98" s="19"/>
      <c r="P98" s="19"/>
      <c r="Q98" s="19"/>
      <c r="R98" s="19"/>
      <c r="S98" s="435"/>
      <c r="T98" s="370"/>
      <c r="U98" s="19"/>
      <c r="V98" s="19"/>
      <c r="W98" s="19"/>
      <c r="X98" s="19"/>
      <c r="Y98" s="19"/>
      <c r="Z98" s="435"/>
      <c r="AA98" s="370"/>
      <c r="AB98" s="19"/>
      <c r="AC98" s="19"/>
      <c r="AD98" s="19"/>
      <c r="AE98" s="19"/>
      <c r="AF98" s="19"/>
      <c r="AG98" s="435"/>
      <c r="AH98" s="370"/>
      <c r="AI98" s="19"/>
      <c r="AJ98" s="19"/>
      <c r="AL98" s="371">
        <v>1</v>
      </c>
      <c r="AM98" s="19" t="s">
        <v>1067</v>
      </c>
    </row>
    <row r="99" spans="1:39" x14ac:dyDescent="0.35">
      <c r="A99" s="19" t="s">
        <v>809</v>
      </c>
      <c r="B99" s="19" t="s">
        <v>810</v>
      </c>
      <c r="C99" s="19" t="s">
        <v>58</v>
      </c>
      <c r="D99" s="19" t="s">
        <v>56</v>
      </c>
      <c r="E99" s="19" t="s">
        <v>131</v>
      </c>
      <c r="F99" s="19" t="s">
        <v>805</v>
      </c>
      <c r="G99" s="19"/>
      <c r="H99" s="19"/>
      <c r="I99" s="19"/>
      <c r="J99" s="19"/>
      <c r="K99" s="19"/>
      <c r="L99" s="435" t="s">
        <v>97</v>
      </c>
      <c r="M99" s="370"/>
      <c r="N99" s="19"/>
      <c r="O99" s="19"/>
      <c r="P99" s="19"/>
      <c r="Q99" s="19"/>
      <c r="R99" s="19"/>
      <c r="S99" s="435" t="s">
        <v>97</v>
      </c>
      <c r="T99" s="370"/>
      <c r="U99" s="19"/>
      <c r="V99" s="19"/>
      <c r="W99" s="19"/>
      <c r="X99" s="19"/>
      <c r="Y99" s="19"/>
      <c r="Z99" s="435"/>
      <c r="AA99" s="370"/>
      <c r="AB99" s="19"/>
      <c r="AC99" s="19"/>
      <c r="AD99" s="19"/>
      <c r="AE99" s="19"/>
      <c r="AF99" s="19"/>
      <c r="AG99" s="435"/>
      <c r="AH99" s="370"/>
      <c r="AI99" s="19"/>
      <c r="AJ99" s="19"/>
      <c r="AL99" s="371">
        <v>2</v>
      </c>
      <c r="AM99" s="19" t="s">
        <v>1068</v>
      </c>
    </row>
    <row r="100" spans="1:39" x14ac:dyDescent="0.35">
      <c r="A100" s="19" t="s">
        <v>812</v>
      </c>
      <c r="B100" s="19" t="s">
        <v>813</v>
      </c>
      <c r="C100" s="19" t="s">
        <v>58</v>
      </c>
      <c r="D100" s="19" t="s">
        <v>56</v>
      </c>
      <c r="E100" s="19" t="s">
        <v>131</v>
      </c>
      <c r="F100" s="19" t="s">
        <v>328</v>
      </c>
      <c r="G100" s="19"/>
      <c r="H100" s="19"/>
      <c r="I100" s="19"/>
      <c r="J100" s="19"/>
      <c r="K100" s="19"/>
      <c r="L100" s="435"/>
      <c r="M100" s="370"/>
      <c r="N100" s="19"/>
      <c r="O100" s="19"/>
      <c r="P100" s="19"/>
      <c r="Q100" s="19"/>
      <c r="R100" s="19"/>
      <c r="S100" s="435"/>
      <c r="T100" s="370"/>
      <c r="U100" s="19"/>
      <c r="V100" s="19"/>
      <c r="W100" s="19"/>
      <c r="X100" s="19"/>
      <c r="Y100" s="19"/>
      <c r="Z100" s="435"/>
      <c r="AA100" s="370"/>
      <c r="AB100" s="19"/>
      <c r="AC100" s="19"/>
      <c r="AD100" s="19"/>
      <c r="AE100" s="19"/>
      <c r="AF100" s="19"/>
      <c r="AG100" s="435"/>
      <c r="AH100" s="370"/>
      <c r="AI100" s="19"/>
      <c r="AJ100" s="19"/>
      <c r="AL100" s="371"/>
      <c r="AM100" s="19" t="s">
        <v>1068</v>
      </c>
    </row>
    <row r="101" spans="1:39" x14ac:dyDescent="0.35">
      <c r="A101" s="19" t="s">
        <v>815</v>
      </c>
      <c r="B101" s="19" t="s">
        <v>816</v>
      </c>
      <c r="C101" s="19" t="s">
        <v>58</v>
      </c>
      <c r="D101" s="19" t="s">
        <v>56</v>
      </c>
      <c r="E101" s="19" t="s">
        <v>131</v>
      </c>
      <c r="F101" s="19" t="s">
        <v>327</v>
      </c>
      <c r="G101" s="19"/>
      <c r="H101" s="19"/>
      <c r="I101" s="19"/>
      <c r="J101" s="19"/>
      <c r="K101" s="19"/>
      <c r="L101" s="435"/>
      <c r="M101" s="370"/>
      <c r="N101" s="19"/>
      <c r="O101" s="19"/>
      <c r="P101" s="19"/>
      <c r="Q101" s="19"/>
      <c r="R101" s="19"/>
      <c r="S101" s="435" t="s">
        <v>97</v>
      </c>
      <c r="T101" s="370"/>
      <c r="U101" s="19"/>
      <c r="V101" s="19"/>
      <c r="W101" s="19"/>
      <c r="X101" s="19"/>
      <c r="Y101" s="19"/>
      <c r="Z101" s="435" t="s">
        <v>97</v>
      </c>
      <c r="AA101" s="370"/>
      <c r="AB101" s="19"/>
      <c r="AC101" s="19"/>
      <c r="AD101" s="19"/>
      <c r="AE101" s="19"/>
      <c r="AF101" s="19"/>
      <c r="AG101" s="435"/>
      <c r="AH101" s="370"/>
      <c r="AI101" s="19"/>
      <c r="AJ101" s="19"/>
      <c r="AL101" s="371">
        <v>2</v>
      </c>
      <c r="AM101" s="19" t="s">
        <v>1068</v>
      </c>
    </row>
    <row r="102" spans="1:39" x14ac:dyDescent="0.35">
      <c r="A102" s="19" t="s">
        <v>818</v>
      </c>
      <c r="B102" s="19" t="s">
        <v>819</v>
      </c>
      <c r="C102" s="19" t="s">
        <v>58</v>
      </c>
      <c r="D102" s="19" t="s">
        <v>56</v>
      </c>
      <c r="E102" s="19" t="s">
        <v>131</v>
      </c>
      <c r="F102" s="19" t="s">
        <v>399</v>
      </c>
      <c r="G102" s="19"/>
      <c r="H102" s="19"/>
      <c r="I102" s="19"/>
      <c r="J102" s="19"/>
      <c r="K102" s="19"/>
      <c r="L102" s="435"/>
      <c r="M102" s="370"/>
      <c r="N102" s="19"/>
      <c r="O102" s="19"/>
      <c r="P102" s="19"/>
      <c r="Q102" s="19"/>
      <c r="R102" s="19"/>
      <c r="S102" s="435"/>
      <c r="T102" s="370" t="s">
        <v>97</v>
      </c>
      <c r="U102" s="19"/>
      <c r="V102" s="19"/>
      <c r="W102" s="19"/>
      <c r="X102" s="19"/>
      <c r="Y102" s="19"/>
      <c r="Z102" s="435" t="s">
        <v>97</v>
      </c>
      <c r="AA102" s="370"/>
      <c r="AB102" s="19"/>
      <c r="AC102" s="19"/>
      <c r="AD102" s="19"/>
      <c r="AE102" s="19"/>
      <c r="AF102" s="19"/>
      <c r="AG102" s="435"/>
      <c r="AH102" s="370"/>
      <c r="AI102" s="19"/>
      <c r="AJ102" s="19"/>
      <c r="AL102" s="371">
        <v>2</v>
      </c>
      <c r="AM102" s="19" t="s">
        <v>319</v>
      </c>
    </row>
    <row r="103" spans="1:39" x14ac:dyDescent="0.35">
      <c r="A103" s="19" t="s">
        <v>830</v>
      </c>
      <c r="B103" s="19" t="s">
        <v>831</v>
      </c>
      <c r="C103" s="19" t="s">
        <v>58</v>
      </c>
      <c r="D103" s="19" t="s">
        <v>56</v>
      </c>
      <c r="E103" s="19" t="s">
        <v>131</v>
      </c>
      <c r="F103" s="19" t="s">
        <v>327</v>
      </c>
      <c r="G103" s="19"/>
      <c r="H103" s="19"/>
      <c r="I103" s="19"/>
      <c r="J103" s="19"/>
      <c r="K103" s="19"/>
      <c r="L103" s="435"/>
      <c r="M103" s="370"/>
      <c r="N103" s="19"/>
      <c r="O103" s="19"/>
      <c r="P103" s="19"/>
      <c r="Q103" s="19"/>
      <c r="R103" s="19"/>
      <c r="S103" s="435" t="s">
        <v>97</v>
      </c>
      <c r="T103" s="370"/>
      <c r="U103" s="19"/>
      <c r="V103" s="19"/>
      <c r="W103" s="19"/>
      <c r="X103" s="19"/>
      <c r="Y103" s="19"/>
      <c r="Z103" s="435" t="s">
        <v>97</v>
      </c>
      <c r="AA103" s="370"/>
      <c r="AB103" s="19"/>
      <c r="AC103" s="19"/>
      <c r="AD103" s="19"/>
      <c r="AE103" s="19"/>
      <c r="AF103" s="19"/>
      <c r="AG103" s="435"/>
      <c r="AH103" s="370"/>
      <c r="AI103" s="19"/>
      <c r="AJ103" s="19"/>
      <c r="AL103" s="371">
        <v>2</v>
      </c>
      <c r="AM103" s="19" t="s">
        <v>1067</v>
      </c>
    </row>
    <row r="104" spans="1:39" x14ac:dyDescent="0.35">
      <c r="A104" s="19" t="s">
        <v>839</v>
      </c>
      <c r="B104" s="19" t="s">
        <v>840</v>
      </c>
      <c r="C104" s="19" t="s">
        <v>58</v>
      </c>
      <c r="D104" s="19" t="s">
        <v>56</v>
      </c>
      <c r="E104" s="19" t="s">
        <v>131</v>
      </c>
      <c r="F104" s="19" t="s">
        <v>805</v>
      </c>
      <c r="G104" s="19"/>
      <c r="H104" s="19"/>
      <c r="I104" s="19"/>
      <c r="J104" s="19"/>
      <c r="K104" s="19"/>
      <c r="L104" s="435"/>
      <c r="M104" s="370"/>
      <c r="N104" s="19"/>
      <c r="O104" s="19"/>
      <c r="P104" s="19"/>
      <c r="Q104" s="19"/>
      <c r="R104" s="19"/>
      <c r="S104" s="435"/>
      <c r="T104" s="370"/>
      <c r="U104" s="19"/>
      <c r="V104" s="19"/>
      <c r="W104" s="19"/>
      <c r="X104" s="19"/>
      <c r="Y104" s="19"/>
      <c r="Z104" s="435"/>
      <c r="AA104" s="370"/>
      <c r="AB104" s="19"/>
      <c r="AC104" s="19"/>
      <c r="AD104" s="19"/>
      <c r="AE104" s="19"/>
      <c r="AF104" s="19"/>
      <c r="AG104" s="435"/>
      <c r="AH104" s="370"/>
      <c r="AI104" s="19"/>
      <c r="AJ104" s="19"/>
      <c r="AL104" s="371"/>
      <c r="AM104" s="19" t="s">
        <v>319</v>
      </c>
    </row>
    <row r="105" spans="1:39" x14ac:dyDescent="0.35">
      <c r="A105" s="19" t="s">
        <v>842</v>
      </c>
      <c r="B105" s="19" t="s">
        <v>843</v>
      </c>
      <c r="C105" s="19" t="s">
        <v>58</v>
      </c>
      <c r="D105" s="19" t="s">
        <v>56</v>
      </c>
      <c r="E105" s="19" t="s">
        <v>131</v>
      </c>
      <c r="F105" s="19" t="s">
        <v>328</v>
      </c>
      <c r="G105" s="19"/>
      <c r="H105" s="19"/>
      <c r="I105" s="19"/>
      <c r="J105" s="19"/>
      <c r="K105" s="19"/>
      <c r="L105" s="435"/>
      <c r="M105" s="370"/>
      <c r="N105" s="19"/>
      <c r="O105" s="19"/>
      <c r="P105" s="19"/>
      <c r="Q105" s="19"/>
      <c r="R105" s="19"/>
      <c r="S105" s="435" t="s">
        <v>97</v>
      </c>
      <c r="T105" s="370"/>
      <c r="U105" s="19"/>
      <c r="V105" s="19"/>
      <c r="W105" s="19"/>
      <c r="X105" s="19"/>
      <c r="Y105" s="19"/>
      <c r="Z105" s="435"/>
      <c r="AA105" s="370"/>
      <c r="AB105" s="19"/>
      <c r="AC105" s="19"/>
      <c r="AD105" s="19"/>
      <c r="AE105" s="19"/>
      <c r="AF105" s="19"/>
      <c r="AG105" s="435"/>
      <c r="AH105" s="370"/>
      <c r="AI105" s="19"/>
      <c r="AJ105" s="19"/>
      <c r="AL105" s="371">
        <v>1</v>
      </c>
      <c r="AM105" s="19" t="s">
        <v>1068</v>
      </c>
    </row>
    <row r="106" spans="1:39" x14ac:dyDescent="0.35">
      <c r="A106" s="19" t="s">
        <v>846</v>
      </c>
      <c r="B106" s="19" t="s">
        <v>847</v>
      </c>
      <c r="C106" s="19" t="s">
        <v>58</v>
      </c>
      <c r="D106" s="19" t="s">
        <v>56</v>
      </c>
      <c r="E106" s="19" t="s">
        <v>131</v>
      </c>
      <c r="F106" s="19" t="s">
        <v>328</v>
      </c>
      <c r="G106" s="19"/>
      <c r="H106" s="19"/>
      <c r="I106" s="19"/>
      <c r="J106" s="19"/>
      <c r="K106" s="19"/>
      <c r="L106" s="435"/>
      <c r="M106" s="370"/>
      <c r="N106" s="19"/>
      <c r="O106" s="19"/>
      <c r="P106" s="19"/>
      <c r="Q106" s="19"/>
      <c r="R106" s="19"/>
      <c r="S106" s="435"/>
      <c r="T106" s="370"/>
      <c r="U106" s="19"/>
      <c r="V106" s="19"/>
      <c r="W106" s="19"/>
      <c r="X106" s="19"/>
      <c r="Y106" s="19"/>
      <c r="Z106" s="435"/>
      <c r="AA106" s="370"/>
      <c r="AB106" s="19"/>
      <c r="AC106" s="19"/>
      <c r="AD106" s="19"/>
      <c r="AE106" s="19"/>
      <c r="AF106" s="19"/>
      <c r="AG106" s="435" t="s">
        <v>97</v>
      </c>
      <c r="AH106" s="370"/>
      <c r="AI106" s="19"/>
      <c r="AJ106" s="19"/>
      <c r="AL106" s="371">
        <v>1</v>
      </c>
      <c r="AM106" s="19" t="s">
        <v>1067</v>
      </c>
    </row>
    <row r="107" spans="1:39" x14ac:dyDescent="0.35">
      <c r="A107" s="19" t="s">
        <v>849</v>
      </c>
      <c r="B107" s="19" t="s">
        <v>850</v>
      </c>
      <c r="C107" s="19" t="s">
        <v>58</v>
      </c>
      <c r="D107" s="19" t="s">
        <v>56</v>
      </c>
      <c r="E107" s="19" t="s">
        <v>131</v>
      </c>
      <c r="F107" s="19" t="s">
        <v>327</v>
      </c>
      <c r="G107" s="19"/>
      <c r="H107" s="19"/>
      <c r="I107" s="19"/>
      <c r="J107" s="19"/>
      <c r="K107" s="19"/>
      <c r="L107" s="435"/>
      <c r="M107" s="370"/>
      <c r="N107" s="19"/>
      <c r="O107" s="19"/>
      <c r="P107" s="19"/>
      <c r="Q107" s="19"/>
      <c r="R107" s="19"/>
      <c r="S107" s="435"/>
      <c r="T107" s="370"/>
      <c r="U107" s="19"/>
      <c r="V107" s="19"/>
      <c r="W107" s="19"/>
      <c r="X107" s="19"/>
      <c r="Y107" s="19"/>
      <c r="Z107" s="435" t="s">
        <v>97</v>
      </c>
      <c r="AA107" s="370"/>
      <c r="AB107" s="19"/>
      <c r="AC107" s="19"/>
      <c r="AD107" s="19"/>
      <c r="AE107" s="19"/>
      <c r="AF107" s="19"/>
      <c r="AG107" s="435"/>
      <c r="AH107" s="370"/>
      <c r="AI107" s="19"/>
      <c r="AJ107" s="19"/>
      <c r="AL107" s="371">
        <v>1</v>
      </c>
      <c r="AM107" s="19" t="s">
        <v>1067</v>
      </c>
    </row>
    <row r="108" spans="1:39" x14ac:dyDescent="0.35">
      <c r="A108" s="19" t="s">
        <v>854</v>
      </c>
      <c r="B108" s="19" t="s">
        <v>855</v>
      </c>
      <c r="C108" s="19" t="s">
        <v>58</v>
      </c>
      <c r="D108" s="19" t="s">
        <v>56</v>
      </c>
      <c r="E108" s="19" t="s">
        <v>131</v>
      </c>
      <c r="F108" s="19" t="s">
        <v>328</v>
      </c>
      <c r="G108" s="19"/>
      <c r="H108" s="19"/>
      <c r="I108" s="19"/>
      <c r="J108" s="19"/>
      <c r="K108" s="19"/>
      <c r="L108" s="435"/>
      <c r="M108" s="370"/>
      <c r="N108" s="19"/>
      <c r="O108" s="19"/>
      <c r="P108" s="19"/>
      <c r="Q108" s="19"/>
      <c r="R108" s="19"/>
      <c r="S108" s="435" t="s">
        <v>97</v>
      </c>
      <c r="T108" s="370"/>
      <c r="U108" s="19"/>
      <c r="V108" s="19"/>
      <c r="W108" s="19"/>
      <c r="X108" s="19"/>
      <c r="Y108" s="19"/>
      <c r="Z108" s="435"/>
      <c r="AA108" s="370"/>
      <c r="AB108" s="19"/>
      <c r="AC108" s="19"/>
      <c r="AD108" s="19"/>
      <c r="AE108" s="19"/>
      <c r="AF108" s="19"/>
      <c r="AG108" s="435"/>
      <c r="AH108" s="370"/>
      <c r="AI108" s="19"/>
      <c r="AJ108" s="19"/>
      <c r="AL108" s="371">
        <v>1</v>
      </c>
      <c r="AM108" s="19" t="s">
        <v>319</v>
      </c>
    </row>
    <row r="109" spans="1:39" x14ac:dyDescent="0.35">
      <c r="A109" s="19" t="s">
        <v>857</v>
      </c>
      <c r="B109" s="19" t="s">
        <v>858</v>
      </c>
      <c r="C109" s="19" t="s">
        <v>58</v>
      </c>
      <c r="D109" s="19" t="s">
        <v>56</v>
      </c>
      <c r="E109" s="19" t="s">
        <v>131</v>
      </c>
      <c r="F109" s="19" t="s">
        <v>328</v>
      </c>
      <c r="G109" s="19"/>
      <c r="H109" s="19"/>
      <c r="I109" s="19"/>
      <c r="J109" s="19"/>
      <c r="K109" s="19"/>
      <c r="L109" s="435"/>
      <c r="M109" s="370"/>
      <c r="N109" s="19"/>
      <c r="O109" s="19"/>
      <c r="P109" s="19"/>
      <c r="Q109" s="19"/>
      <c r="R109" s="19"/>
      <c r="S109" s="435"/>
      <c r="T109" s="370"/>
      <c r="U109" s="19"/>
      <c r="V109" s="19"/>
      <c r="W109" s="19"/>
      <c r="X109" s="19"/>
      <c r="Y109" s="19"/>
      <c r="Z109" s="435"/>
      <c r="AA109" s="370"/>
      <c r="AB109" s="19"/>
      <c r="AC109" s="19"/>
      <c r="AD109" s="19"/>
      <c r="AE109" s="19"/>
      <c r="AF109" s="19"/>
      <c r="AG109" s="435"/>
      <c r="AH109" s="370"/>
      <c r="AI109" s="19"/>
      <c r="AJ109" s="19"/>
      <c r="AL109" s="371"/>
      <c r="AM109" s="19" t="s">
        <v>1067</v>
      </c>
    </row>
    <row r="110" spans="1:39" x14ac:dyDescent="0.35">
      <c r="A110" s="19" t="s">
        <v>860</v>
      </c>
      <c r="B110" s="19" t="s">
        <v>861</v>
      </c>
      <c r="C110" s="19" t="s">
        <v>58</v>
      </c>
      <c r="D110" s="19" t="s">
        <v>56</v>
      </c>
      <c r="E110" s="19" t="s">
        <v>131</v>
      </c>
      <c r="F110" s="19" t="s">
        <v>327</v>
      </c>
      <c r="G110" s="19"/>
      <c r="H110" s="19"/>
      <c r="I110" s="19"/>
      <c r="J110" s="19"/>
      <c r="K110" s="19"/>
      <c r="L110" s="435"/>
      <c r="M110" s="370"/>
      <c r="N110" s="19"/>
      <c r="O110" s="19"/>
      <c r="P110" s="19"/>
      <c r="Q110" s="19"/>
      <c r="R110" s="19"/>
      <c r="S110" s="435"/>
      <c r="T110" s="370"/>
      <c r="U110" s="19"/>
      <c r="V110" s="19"/>
      <c r="W110" s="19"/>
      <c r="X110" s="19"/>
      <c r="Y110" s="19"/>
      <c r="Z110" s="435"/>
      <c r="AA110" s="370"/>
      <c r="AB110" s="19"/>
      <c r="AC110" s="19"/>
      <c r="AD110" s="19"/>
      <c r="AE110" s="19"/>
      <c r="AF110" s="19"/>
      <c r="AG110" s="435"/>
      <c r="AH110" s="370"/>
      <c r="AI110" s="19"/>
      <c r="AJ110" s="19"/>
      <c r="AL110" s="371"/>
      <c r="AM110" s="19" t="s">
        <v>1068</v>
      </c>
    </row>
    <row r="111" spans="1:39" x14ac:dyDescent="0.35">
      <c r="A111" s="19" t="s">
        <v>867</v>
      </c>
      <c r="B111" s="19" t="s">
        <v>868</v>
      </c>
      <c r="C111" s="19" t="s">
        <v>58</v>
      </c>
      <c r="D111" s="19" t="s">
        <v>56</v>
      </c>
      <c r="E111" s="19" t="s">
        <v>131</v>
      </c>
      <c r="F111" s="19" t="s">
        <v>327</v>
      </c>
      <c r="G111" s="19"/>
      <c r="H111" s="19"/>
      <c r="I111" s="19"/>
      <c r="J111" s="19"/>
      <c r="K111" s="19"/>
      <c r="L111" s="435"/>
      <c r="M111" s="370"/>
      <c r="N111" s="19"/>
      <c r="O111" s="19"/>
      <c r="P111" s="19"/>
      <c r="Q111" s="19"/>
      <c r="R111" s="19"/>
      <c r="S111" s="435"/>
      <c r="T111" s="370"/>
      <c r="U111" s="19"/>
      <c r="V111" s="19"/>
      <c r="W111" s="19"/>
      <c r="X111" s="19"/>
      <c r="Y111" s="19"/>
      <c r="Z111" s="435"/>
      <c r="AA111" s="370"/>
      <c r="AB111" s="19"/>
      <c r="AC111" s="19"/>
      <c r="AD111" s="19"/>
      <c r="AE111" s="19"/>
      <c r="AF111" s="19"/>
      <c r="AG111" s="435"/>
      <c r="AH111" s="370"/>
      <c r="AI111" s="19"/>
      <c r="AJ111" s="19"/>
      <c r="AL111" s="371"/>
      <c r="AM111" s="19" t="s">
        <v>870</v>
      </c>
    </row>
    <row r="112" spans="1:39" x14ac:dyDescent="0.35">
      <c r="A112" s="19" t="s">
        <v>871</v>
      </c>
      <c r="B112" s="19" t="s">
        <v>872</v>
      </c>
      <c r="C112" s="19" t="s">
        <v>58</v>
      </c>
      <c r="D112" s="19" t="s">
        <v>56</v>
      </c>
      <c r="E112" s="19" t="s">
        <v>131</v>
      </c>
      <c r="F112" s="19" t="s">
        <v>328</v>
      </c>
      <c r="G112" s="19"/>
      <c r="H112" s="19"/>
      <c r="I112" s="19"/>
      <c r="J112" s="19"/>
      <c r="K112" s="19"/>
      <c r="L112" s="435"/>
      <c r="M112" s="370"/>
      <c r="N112" s="19"/>
      <c r="O112" s="19"/>
      <c r="P112" s="19"/>
      <c r="Q112" s="19"/>
      <c r="R112" s="19"/>
      <c r="S112" s="435"/>
      <c r="T112" s="370"/>
      <c r="U112" s="19"/>
      <c r="V112" s="19"/>
      <c r="W112" s="19"/>
      <c r="X112" s="19"/>
      <c r="Y112" s="19"/>
      <c r="Z112" s="435" t="s">
        <v>97</v>
      </c>
      <c r="AA112" s="370"/>
      <c r="AB112" s="19"/>
      <c r="AC112" s="19"/>
      <c r="AD112" s="19"/>
      <c r="AE112" s="19"/>
      <c r="AF112" s="19"/>
      <c r="AG112" s="435" t="s">
        <v>97</v>
      </c>
      <c r="AH112" s="370"/>
      <c r="AI112" s="19"/>
      <c r="AJ112" s="19"/>
      <c r="AL112" s="371">
        <v>2</v>
      </c>
      <c r="AM112" s="19" t="s">
        <v>870</v>
      </c>
    </row>
    <row r="113" spans="1:39" x14ac:dyDescent="0.35">
      <c r="A113" s="19" t="s">
        <v>874</v>
      </c>
      <c r="B113" s="19" t="s">
        <v>875</v>
      </c>
      <c r="C113" s="19" t="s">
        <v>58</v>
      </c>
      <c r="D113" s="19" t="s">
        <v>56</v>
      </c>
      <c r="E113" s="19" t="s">
        <v>131</v>
      </c>
      <c r="F113" s="19" t="s">
        <v>328</v>
      </c>
      <c r="G113" s="19"/>
      <c r="H113" s="19"/>
      <c r="I113" s="19"/>
      <c r="J113" s="19"/>
      <c r="K113" s="19"/>
      <c r="L113" s="435"/>
      <c r="M113" s="370"/>
      <c r="N113" s="19"/>
      <c r="O113" s="19"/>
      <c r="P113" s="19"/>
      <c r="Q113" s="19"/>
      <c r="R113" s="19"/>
      <c r="S113" s="435"/>
      <c r="T113" s="370"/>
      <c r="U113" s="19"/>
      <c r="V113" s="19"/>
      <c r="W113" s="19"/>
      <c r="X113" s="19"/>
      <c r="Y113" s="19"/>
      <c r="Z113" s="435"/>
      <c r="AA113" s="370"/>
      <c r="AB113" s="19"/>
      <c r="AC113" s="19"/>
      <c r="AD113" s="19"/>
      <c r="AE113" s="19"/>
      <c r="AF113" s="19"/>
      <c r="AG113" s="435"/>
      <c r="AH113" s="370"/>
      <c r="AI113" s="19"/>
      <c r="AJ113" s="19"/>
      <c r="AL113" s="371"/>
      <c r="AM113" s="19" t="s">
        <v>1068</v>
      </c>
    </row>
    <row r="114" spans="1:39" x14ac:dyDescent="0.35">
      <c r="A114" s="19" t="s">
        <v>877</v>
      </c>
      <c r="B114" s="19" t="s">
        <v>878</v>
      </c>
      <c r="C114" s="19" t="s">
        <v>58</v>
      </c>
      <c r="D114" s="19" t="s">
        <v>56</v>
      </c>
      <c r="E114" s="19" t="s">
        <v>131</v>
      </c>
      <c r="F114" s="19" t="s">
        <v>328</v>
      </c>
      <c r="G114" s="19"/>
      <c r="H114" s="19"/>
      <c r="I114" s="19"/>
      <c r="J114" s="19"/>
      <c r="K114" s="19"/>
      <c r="L114" s="435"/>
      <c r="M114" s="370"/>
      <c r="N114" s="19"/>
      <c r="O114" s="19"/>
      <c r="P114" s="19"/>
      <c r="Q114" s="19"/>
      <c r="R114" s="19"/>
      <c r="S114" s="435"/>
      <c r="T114" s="370"/>
      <c r="U114" s="19"/>
      <c r="V114" s="19"/>
      <c r="W114" s="19"/>
      <c r="X114" s="19"/>
      <c r="Y114" s="19"/>
      <c r="Z114" s="435"/>
      <c r="AA114" s="370"/>
      <c r="AB114" s="19"/>
      <c r="AC114" s="19"/>
      <c r="AD114" s="19"/>
      <c r="AE114" s="19"/>
      <c r="AF114" s="19"/>
      <c r="AG114" s="435"/>
      <c r="AH114" s="370"/>
      <c r="AI114" s="19"/>
      <c r="AJ114" s="19"/>
      <c r="AL114" s="371"/>
      <c r="AM114" s="19" t="s">
        <v>1067</v>
      </c>
    </row>
    <row r="115" spans="1:39" x14ac:dyDescent="0.35">
      <c r="A115" s="19" t="s">
        <v>880</v>
      </c>
      <c r="B115" s="19" t="s">
        <v>881</v>
      </c>
      <c r="C115" s="19" t="s">
        <v>58</v>
      </c>
      <c r="D115" s="19" t="s">
        <v>56</v>
      </c>
      <c r="E115" s="19" t="s">
        <v>131</v>
      </c>
      <c r="F115" s="19" t="s">
        <v>399</v>
      </c>
      <c r="G115" s="19"/>
      <c r="H115" s="19"/>
      <c r="I115" s="19"/>
      <c r="J115" s="19"/>
      <c r="K115" s="19"/>
      <c r="L115" s="435" t="s">
        <v>97</v>
      </c>
      <c r="M115" s="370"/>
      <c r="N115" s="19"/>
      <c r="O115" s="19"/>
      <c r="P115" s="19"/>
      <c r="Q115" s="19"/>
      <c r="R115" s="19"/>
      <c r="S115" s="435"/>
      <c r="T115" s="370"/>
      <c r="U115" s="19"/>
      <c r="V115" s="19"/>
      <c r="W115" s="19"/>
      <c r="X115" s="19"/>
      <c r="Y115" s="19"/>
      <c r="Z115" s="435"/>
      <c r="AA115" s="370"/>
      <c r="AB115" s="19"/>
      <c r="AC115" s="19"/>
      <c r="AD115" s="19"/>
      <c r="AE115" s="19"/>
      <c r="AF115" s="19"/>
      <c r="AG115" s="435"/>
      <c r="AH115" s="370"/>
      <c r="AI115" s="19"/>
      <c r="AJ115" s="19"/>
      <c r="AL115" s="371">
        <v>1</v>
      </c>
      <c r="AM115" s="19" t="s">
        <v>1067</v>
      </c>
    </row>
    <row r="116" spans="1:39" x14ac:dyDescent="0.35">
      <c r="A116" s="19" t="s">
        <v>883</v>
      </c>
      <c r="B116" s="19" t="s">
        <v>884</v>
      </c>
      <c r="C116" s="19" t="s">
        <v>58</v>
      </c>
      <c r="D116" s="19" t="s">
        <v>56</v>
      </c>
      <c r="E116" s="19" t="s">
        <v>131</v>
      </c>
      <c r="F116" s="19" t="s">
        <v>328</v>
      </c>
      <c r="G116" s="19"/>
      <c r="H116" s="19"/>
      <c r="I116" s="19"/>
      <c r="J116" s="19"/>
      <c r="K116" s="19"/>
      <c r="L116" s="435"/>
      <c r="M116" s="370"/>
      <c r="N116" s="19"/>
      <c r="O116" s="19"/>
      <c r="P116" s="19"/>
      <c r="Q116" s="19"/>
      <c r="R116" s="19"/>
      <c r="S116" s="435"/>
      <c r="T116" s="370"/>
      <c r="U116" s="19"/>
      <c r="V116" s="19"/>
      <c r="W116" s="19"/>
      <c r="X116" s="19"/>
      <c r="Y116" s="19"/>
      <c r="Z116" s="435"/>
      <c r="AA116" s="370"/>
      <c r="AB116" s="19"/>
      <c r="AC116" s="19"/>
      <c r="AD116" s="19"/>
      <c r="AE116" s="19"/>
      <c r="AF116" s="19"/>
      <c r="AG116" s="435"/>
      <c r="AH116" s="370"/>
      <c r="AI116" s="19"/>
      <c r="AJ116" s="19"/>
      <c r="AL116" s="371"/>
      <c r="AM116" s="19" t="s">
        <v>1067</v>
      </c>
    </row>
    <row r="117" spans="1:39" x14ac:dyDescent="0.35">
      <c r="A117" s="19" t="s">
        <v>886</v>
      </c>
      <c r="B117" s="19" t="s">
        <v>887</v>
      </c>
      <c r="C117" s="19" t="s">
        <v>58</v>
      </c>
      <c r="D117" s="19" t="s">
        <v>56</v>
      </c>
      <c r="E117" s="19" t="s">
        <v>131</v>
      </c>
      <c r="F117" s="19" t="s">
        <v>327</v>
      </c>
      <c r="G117" s="19"/>
      <c r="H117" s="19"/>
      <c r="I117" s="19"/>
      <c r="J117" s="19"/>
      <c r="K117" s="19"/>
      <c r="L117" s="435"/>
      <c r="M117" s="370"/>
      <c r="N117" s="19"/>
      <c r="O117" s="19"/>
      <c r="P117" s="19"/>
      <c r="Q117" s="19"/>
      <c r="R117" s="19"/>
      <c r="S117" s="435" t="s">
        <v>97</v>
      </c>
      <c r="T117" s="370"/>
      <c r="U117" s="19"/>
      <c r="V117" s="19"/>
      <c r="W117" s="19"/>
      <c r="X117" s="19"/>
      <c r="Y117" s="19"/>
      <c r="Z117" s="435"/>
      <c r="AA117" s="370"/>
      <c r="AB117" s="19"/>
      <c r="AC117" s="19"/>
      <c r="AD117" s="19"/>
      <c r="AE117" s="19"/>
      <c r="AF117" s="19"/>
      <c r="AG117" s="435"/>
      <c r="AH117" s="370"/>
      <c r="AI117" s="19"/>
      <c r="AJ117" s="19"/>
      <c r="AL117" s="371">
        <v>1</v>
      </c>
      <c r="AM117" s="19" t="s">
        <v>1067</v>
      </c>
    </row>
    <row r="118" spans="1:39" x14ac:dyDescent="0.35">
      <c r="A118" s="19" t="s">
        <v>892</v>
      </c>
      <c r="B118" s="19" t="s">
        <v>893</v>
      </c>
      <c r="C118" s="19" t="s">
        <v>58</v>
      </c>
      <c r="D118" s="19" t="s">
        <v>56</v>
      </c>
      <c r="E118" s="19" t="s">
        <v>131</v>
      </c>
      <c r="F118" s="19" t="s">
        <v>398</v>
      </c>
      <c r="G118" s="19"/>
      <c r="H118" s="19"/>
      <c r="I118" s="19"/>
      <c r="J118" s="19"/>
      <c r="K118" s="19"/>
      <c r="L118" s="435"/>
      <c r="M118" s="370"/>
      <c r="N118" s="19"/>
      <c r="O118" s="19"/>
      <c r="P118" s="19"/>
      <c r="Q118" s="19"/>
      <c r="R118" s="19"/>
      <c r="S118" s="435"/>
      <c r="T118" s="370"/>
      <c r="U118" s="19"/>
      <c r="V118" s="19"/>
      <c r="W118" s="19"/>
      <c r="X118" s="19"/>
      <c r="Y118" s="19"/>
      <c r="Z118" s="435"/>
      <c r="AA118" s="370"/>
      <c r="AB118" s="19"/>
      <c r="AC118" s="19"/>
      <c r="AD118" s="19"/>
      <c r="AE118" s="19"/>
      <c r="AF118" s="19"/>
      <c r="AG118" s="435"/>
      <c r="AH118" s="370"/>
      <c r="AI118" s="19"/>
      <c r="AJ118" s="19"/>
      <c r="AL118" s="371"/>
      <c r="AM118" s="19" t="s">
        <v>1068</v>
      </c>
    </row>
    <row r="119" spans="1:39" x14ac:dyDescent="0.35">
      <c r="A119" s="19" t="s">
        <v>895</v>
      </c>
      <c r="B119" s="19" t="s">
        <v>896</v>
      </c>
      <c r="C119" s="19" t="s">
        <v>58</v>
      </c>
      <c r="D119" s="19" t="s">
        <v>56</v>
      </c>
      <c r="E119" s="19" t="s">
        <v>131</v>
      </c>
      <c r="F119" s="19" t="s">
        <v>327</v>
      </c>
      <c r="G119" s="19"/>
      <c r="H119" s="19"/>
      <c r="I119" s="19"/>
      <c r="J119" s="19"/>
      <c r="K119" s="19"/>
      <c r="L119" s="435"/>
      <c r="M119" s="370"/>
      <c r="N119" s="19"/>
      <c r="O119" s="19"/>
      <c r="P119" s="19"/>
      <c r="Q119" s="19"/>
      <c r="R119" s="19"/>
      <c r="S119" s="435"/>
      <c r="T119" s="370" t="s">
        <v>97</v>
      </c>
      <c r="U119" s="19"/>
      <c r="V119" s="19"/>
      <c r="W119" s="19"/>
      <c r="X119" s="19"/>
      <c r="Y119" s="19"/>
      <c r="Z119" s="435"/>
      <c r="AA119" s="370"/>
      <c r="AB119" s="19"/>
      <c r="AC119" s="19"/>
      <c r="AD119" s="19"/>
      <c r="AE119" s="19"/>
      <c r="AF119" s="19"/>
      <c r="AG119" s="435"/>
      <c r="AH119" s="370"/>
      <c r="AI119" s="19"/>
      <c r="AJ119" s="19"/>
      <c r="AL119" s="371">
        <v>1</v>
      </c>
      <c r="AM119" s="19" t="s">
        <v>1068</v>
      </c>
    </row>
    <row r="120" spans="1:39" x14ac:dyDescent="0.35">
      <c r="A120" s="19" t="s">
        <v>898</v>
      </c>
      <c r="B120" s="19" t="s">
        <v>899</v>
      </c>
      <c r="C120" s="19" t="s">
        <v>58</v>
      </c>
      <c r="D120" s="19" t="s">
        <v>56</v>
      </c>
      <c r="E120" s="19" t="s">
        <v>131</v>
      </c>
      <c r="F120" s="19" t="s">
        <v>805</v>
      </c>
      <c r="G120" s="19"/>
      <c r="H120" s="19"/>
      <c r="I120" s="19"/>
      <c r="J120" s="19"/>
      <c r="K120" s="19"/>
      <c r="L120" s="435"/>
      <c r="M120" s="370"/>
      <c r="N120" s="19"/>
      <c r="O120" s="19"/>
      <c r="P120" s="19"/>
      <c r="Q120" s="19"/>
      <c r="R120" s="19"/>
      <c r="S120" s="435"/>
      <c r="T120" s="370"/>
      <c r="U120" s="19"/>
      <c r="V120" s="19"/>
      <c r="W120" s="19"/>
      <c r="X120" s="19"/>
      <c r="Y120" s="19"/>
      <c r="Z120" s="435"/>
      <c r="AA120" s="370"/>
      <c r="AB120" s="19"/>
      <c r="AC120" s="19"/>
      <c r="AD120" s="19"/>
      <c r="AE120" s="19"/>
      <c r="AF120" s="19"/>
      <c r="AG120" s="435"/>
      <c r="AH120" s="370"/>
      <c r="AI120" s="19"/>
      <c r="AJ120" s="19"/>
      <c r="AL120" s="371"/>
      <c r="AM120" s="19" t="s">
        <v>319</v>
      </c>
    </row>
    <row r="121" spans="1:39" x14ac:dyDescent="0.35">
      <c r="A121" s="19" t="s">
        <v>901</v>
      </c>
      <c r="B121" s="19" t="s">
        <v>902</v>
      </c>
      <c r="C121" s="19" t="s">
        <v>58</v>
      </c>
      <c r="D121" s="19" t="s">
        <v>56</v>
      </c>
      <c r="E121" s="19" t="s">
        <v>131</v>
      </c>
      <c r="F121" s="19" t="s">
        <v>399</v>
      </c>
      <c r="G121" s="19"/>
      <c r="H121" s="19"/>
      <c r="I121" s="19"/>
      <c r="J121" s="19"/>
      <c r="K121" s="19"/>
      <c r="L121" s="435" t="s">
        <v>97</v>
      </c>
      <c r="M121" s="370"/>
      <c r="N121" s="19"/>
      <c r="O121" s="19"/>
      <c r="P121" s="19"/>
      <c r="Q121" s="19"/>
      <c r="R121" s="19"/>
      <c r="S121" s="435"/>
      <c r="T121" s="370"/>
      <c r="U121" s="19"/>
      <c r="V121" s="19"/>
      <c r="W121" s="19"/>
      <c r="X121" s="19"/>
      <c r="Y121" s="19"/>
      <c r="Z121" s="435" t="s">
        <v>97</v>
      </c>
      <c r="AA121" s="370"/>
      <c r="AB121" s="19"/>
      <c r="AC121" s="19"/>
      <c r="AD121" s="19"/>
      <c r="AE121" s="19"/>
      <c r="AF121" s="19"/>
      <c r="AG121" s="435"/>
      <c r="AH121" s="370"/>
      <c r="AI121" s="19"/>
      <c r="AJ121" s="19"/>
      <c r="AL121" s="371">
        <v>2</v>
      </c>
      <c r="AM121" s="19" t="s">
        <v>319</v>
      </c>
    </row>
    <row r="122" spans="1:39" x14ac:dyDescent="0.35">
      <c r="A122" s="19" t="s">
        <v>904</v>
      </c>
      <c r="B122" s="19" t="s">
        <v>905</v>
      </c>
      <c r="C122" s="19" t="s">
        <v>58</v>
      </c>
      <c r="D122" s="19" t="s">
        <v>56</v>
      </c>
      <c r="E122" s="19" t="s">
        <v>131</v>
      </c>
      <c r="F122" s="19" t="s">
        <v>327</v>
      </c>
      <c r="G122" s="19"/>
      <c r="H122" s="19"/>
      <c r="I122" s="19"/>
      <c r="J122" s="19"/>
      <c r="K122" s="19"/>
      <c r="L122" s="435"/>
      <c r="M122" s="370" t="s">
        <v>97</v>
      </c>
      <c r="N122" s="19"/>
      <c r="O122" s="19"/>
      <c r="P122" s="19"/>
      <c r="Q122" s="19"/>
      <c r="R122" s="19"/>
      <c r="S122" s="435"/>
      <c r="T122" s="370"/>
      <c r="U122" s="19"/>
      <c r="V122" s="19"/>
      <c r="W122" s="19"/>
      <c r="X122" s="19"/>
      <c r="Y122" s="19"/>
      <c r="Z122" s="435"/>
      <c r="AA122" s="370"/>
      <c r="AB122" s="19"/>
      <c r="AC122" s="19"/>
      <c r="AD122" s="19"/>
      <c r="AE122" s="19"/>
      <c r="AF122" s="19"/>
      <c r="AG122" s="435"/>
      <c r="AH122" s="370"/>
      <c r="AI122" s="19"/>
      <c r="AJ122" s="19"/>
      <c r="AL122" s="371">
        <v>1</v>
      </c>
      <c r="AM122" s="19" t="s">
        <v>870</v>
      </c>
    </row>
    <row r="123" spans="1:39" x14ac:dyDescent="0.35">
      <c r="A123" s="19" t="s">
        <v>907</v>
      </c>
      <c r="B123" s="19" t="s">
        <v>908</v>
      </c>
      <c r="C123" s="19" t="s">
        <v>58</v>
      </c>
      <c r="D123" s="19" t="s">
        <v>56</v>
      </c>
      <c r="E123" s="19" t="s">
        <v>131</v>
      </c>
      <c r="F123" s="19" t="s">
        <v>328</v>
      </c>
      <c r="G123" s="19"/>
      <c r="H123" s="19"/>
      <c r="I123" s="19"/>
      <c r="J123" s="19"/>
      <c r="K123" s="19"/>
      <c r="L123" s="435"/>
      <c r="M123" s="370"/>
      <c r="N123" s="19"/>
      <c r="O123" s="19"/>
      <c r="P123" s="19"/>
      <c r="Q123" s="19"/>
      <c r="R123" s="19"/>
      <c r="S123" s="435"/>
      <c r="T123" s="370"/>
      <c r="U123" s="19"/>
      <c r="V123" s="19"/>
      <c r="W123" s="19"/>
      <c r="X123" s="19"/>
      <c r="Y123" s="19"/>
      <c r="Z123" s="435"/>
      <c r="AA123" s="370"/>
      <c r="AB123" s="19"/>
      <c r="AC123" s="19"/>
      <c r="AD123" s="19"/>
      <c r="AE123" s="19"/>
      <c r="AF123" s="19"/>
      <c r="AG123" s="435"/>
      <c r="AH123" s="370"/>
      <c r="AI123" s="19"/>
      <c r="AJ123" s="19"/>
      <c r="AL123" s="371"/>
      <c r="AM123" s="19" t="s">
        <v>870</v>
      </c>
    </row>
    <row r="124" spans="1:39" x14ac:dyDescent="0.35">
      <c r="A124" s="19" t="s">
        <v>910</v>
      </c>
      <c r="B124" s="19" t="s">
        <v>911</v>
      </c>
      <c r="C124" s="19" t="s">
        <v>58</v>
      </c>
      <c r="D124" s="19" t="s">
        <v>56</v>
      </c>
      <c r="E124" s="19" t="s">
        <v>131</v>
      </c>
      <c r="F124" s="19" t="s">
        <v>805</v>
      </c>
      <c r="G124" s="19"/>
      <c r="H124" s="19"/>
      <c r="I124" s="19"/>
      <c r="J124" s="19"/>
      <c r="K124" s="19"/>
      <c r="L124" s="435"/>
      <c r="M124" s="370"/>
      <c r="N124" s="19"/>
      <c r="O124" s="19"/>
      <c r="P124" s="19"/>
      <c r="Q124" s="19"/>
      <c r="R124" s="19"/>
      <c r="S124" s="435"/>
      <c r="T124" s="370"/>
      <c r="U124" s="19"/>
      <c r="V124" s="19"/>
      <c r="W124" s="19"/>
      <c r="X124" s="19"/>
      <c r="Y124" s="19"/>
      <c r="Z124" s="435"/>
      <c r="AA124" s="370"/>
      <c r="AB124" s="19"/>
      <c r="AC124" s="19"/>
      <c r="AD124" s="19"/>
      <c r="AE124" s="19"/>
      <c r="AF124" s="19"/>
      <c r="AG124" s="435"/>
      <c r="AH124" s="370"/>
      <c r="AI124" s="19"/>
      <c r="AJ124" s="19"/>
      <c r="AL124" s="371"/>
      <c r="AM124" s="19" t="s">
        <v>870</v>
      </c>
    </row>
    <row r="125" spans="1:39" x14ac:dyDescent="0.35">
      <c r="A125" s="19" t="s">
        <v>913</v>
      </c>
      <c r="B125" s="19" t="s">
        <v>914</v>
      </c>
      <c r="C125" s="19" t="s">
        <v>58</v>
      </c>
      <c r="D125" s="19" t="s">
        <v>56</v>
      </c>
      <c r="E125" s="19" t="s">
        <v>131</v>
      </c>
      <c r="F125" s="19" t="s">
        <v>398</v>
      </c>
      <c r="G125" s="19"/>
      <c r="H125" s="19"/>
      <c r="I125" s="19"/>
      <c r="J125" s="19"/>
      <c r="K125" s="19"/>
      <c r="L125" s="435"/>
      <c r="M125" s="370"/>
      <c r="N125" s="19"/>
      <c r="O125" s="19"/>
      <c r="P125" s="19"/>
      <c r="Q125" s="19"/>
      <c r="R125" s="19"/>
      <c r="S125" s="435"/>
      <c r="T125" s="370"/>
      <c r="U125" s="19"/>
      <c r="V125" s="19"/>
      <c r="W125" s="19"/>
      <c r="X125" s="19"/>
      <c r="Y125" s="19"/>
      <c r="Z125" s="435" t="s">
        <v>97</v>
      </c>
      <c r="AA125" s="370"/>
      <c r="AB125" s="19"/>
      <c r="AC125" s="19"/>
      <c r="AD125" s="19"/>
      <c r="AE125" s="19"/>
      <c r="AF125" s="19"/>
      <c r="AG125" s="435"/>
      <c r="AH125" s="370"/>
      <c r="AI125" s="19"/>
      <c r="AJ125" s="19"/>
      <c r="AL125" s="371">
        <v>1</v>
      </c>
      <c r="AM125" s="19" t="s">
        <v>870</v>
      </c>
    </row>
    <row r="126" spans="1:39" x14ac:dyDescent="0.35">
      <c r="A126" s="19" t="s">
        <v>917</v>
      </c>
      <c r="B126" s="19" t="s">
        <v>845</v>
      </c>
      <c r="C126" s="19" t="s">
        <v>58</v>
      </c>
      <c r="D126" s="19" t="s">
        <v>56</v>
      </c>
      <c r="E126" s="19" t="s">
        <v>131</v>
      </c>
      <c r="F126" s="19" t="s">
        <v>328</v>
      </c>
      <c r="G126" s="19"/>
      <c r="H126" s="19"/>
      <c r="I126" s="19"/>
      <c r="J126" s="19"/>
      <c r="K126" s="19"/>
      <c r="L126" s="435"/>
      <c r="M126" s="370"/>
      <c r="N126" s="19"/>
      <c r="O126" s="19"/>
      <c r="P126" s="19"/>
      <c r="Q126" s="19"/>
      <c r="R126" s="19"/>
      <c r="S126" s="435"/>
      <c r="T126" s="370"/>
      <c r="U126" s="19"/>
      <c r="V126" s="19"/>
      <c r="W126" s="19"/>
      <c r="X126" s="19"/>
      <c r="Y126" s="19"/>
      <c r="Z126" s="435"/>
      <c r="AA126" s="370"/>
      <c r="AB126" s="19"/>
      <c r="AC126" s="19"/>
      <c r="AD126" s="19"/>
      <c r="AE126" s="19"/>
      <c r="AF126" s="19"/>
      <c r="AG126" s="435"/>
      <c r="AH126" s="370"/>
      <c r="AI126" s="19"/>
      <c r="AJ126" s="19"/>
      <c r="AL126" s="371"/>
      <c r="AM126" s="19" t="s">
        <v>870</v>
      </c>
    </row>
    <row r="127" spans="1:39" x14ac:dyDescent="0.35">
      <c r="A127" s="19" t="s">
        <v>919</v>
      </c>
      <c r="B127" s="19" t="s">
        <v>920</v>
      </c>
      <c r="C127" s="19" t="s">
        <v>58</v>
      </c>
      <c r="D127" s="19" t="s">
        <v>56</v>
      </c>
      <c r="E127" s="19" t="s">
        <v>131</v>
      </c>
      <c r="F127" s="19" t="s">
        <v>327</v>
      </c>
      <c r="G127" s="19"/>
      <c r="H127" s="19"/>
      <c r="I127" s="19"/>
      <c r="J127" s="19"/>
      <c r="K127" s="19"/>
      <c r="L127" s="435"/>
      <c r="M127" s="370"/>
      <c r="N127" s="19"/>
      <c r="O127" s="19"/>
      <c r="P127" s="19"/>
      <c r="Q127" s="19"/>
      <c r="R127" s="19"/>
      <c r="S127" s="435"/>
      <c r="T127" s="370"/>
      <c r="U127" s="19"/>
      <c r="V127" s="19"/>
      <c r="W127" s="19"/>
      <c r="X127" s="19"/>
      <c r="Y127" s="19"/>
      <c r="Z127" s="435"/>
      <c r="AA127" s="370"/>
      <c r="AB127" s="19"/>
      <c r="AC127" s="19"/>
      <c r="AD127" s="19"/>
      <c r="AE127" s="19"/>
      <c r="AF127" s="19"/>
      <c r="AG127" s="435"/>
      <c r="AH127" s="370"/>
      <c r="AI127" s="19"/>
      <c r="AJ127" s="19"/>
      <c r="AL127" s="371"/>
      <c r="AM127" s="19" t="s">
        <v>870</v>
      </c>
    </row>
    <row r="128" spans="1:39" x14ac:dyDescent="0.35">
      <c r="A128" s="19" t="s">
        <v>922</v>
      </c>
      <c r="B128" s="19" t="s">
        <v>923</v>
      </c>
      <c r="C128" s="19" t="s">
        <v>58</v>
      </c>
      <c r="D128" s="19" t="s">
        <v>56</v>
      </c>
      <c r="E128" s="19" t="s">
        <v>131</v>
      </c>
      <c r="F128" s="19" t="s">
        <v>327</v>
      </c>
      <c r="G128" s="19"/>
      <c r="H128" s="19"/>
      <c r="I128" s="19"/>
      <c r="J128" s="19"/>
      <c r="K128" s="19"/>
      <c r="L128" s="435"/>
      <c r="M128" s="370"/>
      <c r="N128" s="19"/>
      <c r="O128" s="19"/>
      <c r="P128" s="19"/>
      <c r="Q128" s="19"/>
      <c r="R128" s="19"/>
      <c r="S128" s="435" t="s">
        <v>97</v>
      </c>
      <c r="T128" s="370"/>
      <c r="U128" s="19"/>
      <c r="V128" s="19"/>
      <c r="W128" s="19"/>
      <c r="X128" s="19"/>
      <c r="Y128" s="19"/>
      <c r="Z128" s="435"/>
      <c r="AA128" s="370"/>
      <c r="AB128" s="19"/>
      <c r="AC128" s="19"/>
      <c r="AD128" s="19"/>
      <c r="AE128" s="19"/>
      <c r="AF128" s="19"/>
      <c r="AG128" s="435"/>
      <c r="AH128" s="370"/>
      <c r="AI128" s="19"/>
      <c r="AJ128" s="19"/>
      <c r="AL128" s="371">
        <v>1</v>
      </c>
      <c r="AM128" s="19" t="s">
        <v>870</v>
      </c>
    </row>
    <row r="129" spans="1:39" x14ac:dyDescent="0.35">
      <c r="A129" s="19" t="s">
        <v>925</v>
      </c>
      <c r="B129" s="19" t="s">
        <v>926</v>
      </c>
      <c r="C129" s="19" t="s">
        <v>58</v>
      </c>
      <c r="D129" s="19" t="s">
        <v>56</v>
      </c>
      <c r="E129" s="19" t="s">
        <v>131</v>
      </c>
      <c r="F129" s="19" t="s">
        <v>328</v>
      </c>
      <c r="G129" s="19"/>
      <c r="H129" s="19"/>
      <c r="I129" s="19"/>
      <c r="J129" s="19"/>
      <c r="K129" s="19"/>
      <c r="L129" s="435"/>
      <c r="M129" s="370"/>
      <c r="N129" s="19"/>
      <c r="O129" s="19"/>
      <c r="P129" s="19"/>
      <c r="Q129" s="19"/>
      <c r="R129" s="19"/>
      <c r="S129" s="435" t="s">
        <v>97</v>
      </c>
      <c r="T129" s="370"/>
      <c r="U129" s="19"/>
      <c r="V129" s="19"/>
      <c r="W129" s="19"/>
      <c r="X129" s="19"/>
      <c r="Y129" s="19"/>
      <c r="Z129" s="435"/>
      <c r="AA129" s="370"/>
      <c r="AB129" s="19"/>
      <c r="AC129" s="19"/>
      <c r="AD129" s="19"/>
      <c r="AE129" s="19"/>
      <c r="AF129" s="19"/>
      <c r="AG129" s="435"/>
      <c r="AH129" s="370"/>
      <c r="AI129" s="19"/>
      <c r="AJ129" s="19"/>
      <c r="AL129" s="371">
        <v>1</v>
      </c>
      <c r="AM129" s="19" t="s">
        <v>870</v>
      </c>
    </row>
    <row r="130" spans="1:39" x14ac:dyDescent="0.35">
      <c r="A130" s="19" t="s">
        <v>928</v>
      </c>
      <c r="B130" s="19" t="s">
        <v>929</v>
      </c>
      <c r="C130" s="19" t="s">
        <v>58</v>
      </c>
      <c r="D130" s="19" t="s">
        <v>56</v>
      </c>
      <c r="E130" s="19" t="s">
        <v>131</v>
      </c>
      <c r="F130" s="19" t="s">
        <v>328</v>
      </c>
      <c r="G130" s="19"/>
      <c r="H130" s="19"/>
      <c r="I130" s="19"/>
      <c r="J130" s="19"/>
      <c r="K130" s="19"/>
      <c r="L130" s="435"/>
      <c r="M130" s="370"/>
      <c r="N130" s="19"/>
      <c r="O130" s="19"/>
      <c r="P130" s="19"/>
      <c r="Q130" s="19"/>
      <c r="R130" s="19"/>
      <c r="S130" s="435"/>
      <c r="T130" s="370"/>
      <c r="U130" s="19"/>
      <c r="V130" s="19"/>
      <c r="W130" s="19"/>
      <c r="X130" s="19"/>
      <c r="Y130" s="19"/>
      <c r="Z130" s="435"/>
      <c r="AA130" s="370"/>
      <c r="AB130" s="19"/>
      <c r="AC130" s="19"/>
      <c r="AD130" s="19"/>
      <c r="AE130" s="19"/>
      <c r="AF130" s="19"/>
      <c r="AG130" s="435"/>
      <c r="AH130" s="370"/>
      <c r="AI130" s="19"/>
      <c r="AJ130" s="19"/>
      <c r="AL130" s="371"/>
      <c r="AM130" s="19" t="s">
        <v>870</v>
      </c>
    </row>
    <row r="131" spans="1:39" x14ac:dyDescent="0.35">
      <c r="A131" s="19" t="s">
        <v>931</v>
      </c>
      <c r="B131" s="19" t="s">
        <v>932</v>
      </c>
      <c r="C131" s="19" t="s">
        <v>58</v>
      </c>
      <c r="D131" s="19" t="s">
        <v>56</v>
      </c>
      <c r="E131" s="19" t="s">
        <v>131</v>
      </c>
      <c r="F131" s="19" t="s">
        <v>328</v>
      </c>
      <c r="G131" s="19"/>
      <c r="H131" s="19"/>
      <c r="I131" s="19"/>
      <c r="J131" s="19"/>
      <c r="K131" s="19"/>
      <c r="L131" s="435"/>
      <c r="M131" s="370"/>
      <c r="N131" s="19"/>
      <c r="O131" s="19"/>
      <c r="P131" s="19"/>
      <c r="Q131" s="19"/>
      <c r="R131" s="19"/>
      <c r="S131" s="435"/>
      <c r="T131" s="370"/>
      <c r="U131" s="19"/>
      <c r="V131" s="19"/>
      <c r="W131" s="19"/>
      <c r="X131" s="19"/>
      <c r="Y131" s="19"/>
      <c r="Z131" s="435" t="s">
        <v>97</v>
      </c>
      <c r="AA131" s="370"/>
      <c r="AB131" s="19"/>
      <c r="AC131" s="19"/>
      <c r="AD131" s="19"/>
      <c r="AE131" s="19"/>
      <c r="AF131" s="19"/>
      <c r="AG131" s="435"/>
      <c r="AH131" s="370"/>
      <c r="AI131" s="19"/>
      <c r="AJ131" s="19"/>
      <c r="AL131" s="371">
        <v>1</v>
      </c>
      <c r="AM131" s="19" t="s">
        <v>870</v>
      </c>
    </row>
    <row r="132" spans="1:39" x14ac:dyDescent="0.35">
      <c r="A132" s="19" t="s">
        <v>934</v>
      </c>
      <c r="B132" s="19" t="s">
        <v>935</v>
      </c>
      <c r="C132" s="19" t="s">
        <v>58</v>
      </c>
      <c r="D132" s="19" t="s">
        <v>56</v>
      </c>
      <c r="E132" s="19" t="s">
        <v>131</v>
      </c>
      <c r="F132" s="19" t="s">
        <v>328</v>
      </c>
      <c r="G132" s="19"/>
      <c r="H132" s="19"/>
      <c r="I132" s="19"/>
      <c r="J132" s="19"/>
      <c r="K132" s="19"/>
      <c r="L132" s="435"/>
      <c r="M132" s="370"/>
      <c r="N132" s="19"/>
      <c r="O132" s="19"/>
      <c r="P132" s="19"/>
      <c r="Q132" s="19"/>
      <c r="R132" s="19"/>
      <c r="S132" s="435"/>
      <c r="T132" s="370"/>
      <c r="U132" s="19"/>
      <c r="V132" s="19"/>
      <c r="W132" s="19"/>
      <c r="X132" s="19"/>
      <c r="Y132" s="19"/>
      <c r="Z132" s="435"/>
      <c r="AA132" s="370"/>
      <c r="AB132" s="19"/>
      <c r="AC132" s="19"/>
      <c r="AD132" s="19"/>
      <c r="AE132" s="19"/>
      <c r="AF132" s="19"/>
      <c r="AG132" s="435" t="s">
        <v>97</v>
      </c>
      <c r="AH132" s="370"/>
      <c r="AI132" s="19"/>
      <c r="AJ132" s="19"/>
      <c r="AL132" s="371">
        <v>1</v>
      </c>
      <c r="AM132" s="19" t="s">
        <v>1067</v>
      </c>
    </row>
    <row r="133" spans="1:39" x14ac:dyDescent="0.35">
      <c r="A133" s="19" t="s">
        <v>941</v>
      </c>
      <c r="B133" s="19" t="s">
        <v>950</v>
      </c>
      <c r="C133" s="19" t="s">
        <v>58</v>
      </c>
      <c r="D133" s="19" t="s">
        <v>56</v>
      </c>
      <c r="E133" s="19" t="s">
        <v>131</v>
      </c>
      <c r="F133" s="19" t="s">
        <v>398</v>
      </c>
      <c r="G133" s="19"/>
      <c r="H133" s="19"/>
      <c r="I133" s="19"/>
      <c r="J133" s="19"/>
      <c r="K133" s="19"/>
      <c r="L133" s="435"/>
      <c r="M133" s="370"/>
      <c r="N133" s="19"/>
      <c r="O133" s="19"/>
      <c r="P133" s="19"/>
      <c r="Q133" s="19"/>
      <c r="R133" s="19"/>
      <c r="S133" s="435"/>
      <c r="T133" s="370"/>
      <c r="U133" s="19"/>
      <c r="V133" s="19"/>
      <c r="W133" s="19"/>
      <c r="X133" s="19"/>
      <c r="Y133" s="19"/>
      <c r="Z133" s="435" t="s">
        <v>97</v>
      </c>
      <c r="AA133" s="370"/>
      <c r="AB133" s="19"/>
      <c r="AC133" s="19"/>
      <c r="AD133" s="19"/>
      <c r="AE133" s="19"/>
      <c r="AF133" s="19"/>
      <c r="AG133" s="435"/>
      <c r="AH133" s="370"/>
      <c r="AI133" s="19"/>
      <c r="AJ133" s="19"/>
      <c r="AL133" s="371">
        <v>1</v>
      </c>
      <c r="AM133" s="19" t="s">
        <v>870</v>
      </c>
    </row>
    <row r="134" spans="1:39" x14ac:dyDescent="0.35">
      <c r="A134" s="19" t="s">
        <v>942</v>
      </c>
      <c r="B134" s="19" t="s">
        <v>952</v>
      </c>
      <c r="C134" s="19" t="s">
        <v>58</v>
      </c>
      <c r="D134" s="19" t="s">
        <v>56</v>
      </c>
      <c r="E134" s="19" t="s">
        <v>131</v>
      </c>
      <c r="F134" s="19" t="s">
        <v>327</v>
      </c>
      <c r="G134" s="19"/>
      <c r="H134" s="19"/>
      <c r="I134" s="19"/>
      <c r="J134" s="19"/>
      <c r="K134" s="19"/>
      <c r="L134" s="435"/>
      <c r="M134" s="370" t="s">
        <v>97</v>
      </c>
      <c r="N134" s="19"/>
      <c r="O134" s="19"/>
      <c r="P134" s="19"/>
      <c r="Q134" s="19"/>
      <c r="R134" s="19"/>
      <c r="S134" s="435"/>
      <c r="T134" s="370"/>
      <c r="U134" s="19"/>
      <c r="V134" s="19"/>
      <c r="W134" s="19"/>
      <c r="X134" s="19"/>
      <c r="Y134" s="19"/>
      <c r="Z134" s="435"/>
      <c r="AA134" s="370"/>
      <c r="AB134" s="19"/>
      <c r="AC134" s="19"/>
      <c r="AD134" s="19"/>
      <c r="AE134" s="19"/>
      <c r="AF134" s="19"/>
      <c r="AG134" s="435"/>
      <c r="AH134" s="370"/>
      <c r="AI134" s="19"/>
      <c r="AJ134" s="19"/>
      <c r="AL134" s="371">
        <v>1</v>
      </c>
      <c r="AM134" s="19" t="s">
        <v>870</v>
      </c>
    </row>
    <row r="135" spans="1:39" x14ac:dyDescent="0.35">
      <c r="A135" s="19" t="s">
        <v>943</v>
      </c>
      <c r="B135" s="19" t="s">
        <v>954</v>
      </c>
      <c r="C135" s="19" t="s">
        <v>58</v>
      </c>
      <c r="D135" s="19" t="s">
        <v>56</v>
      </c>
      <c r="E135" s="19" t="s">
        <v>131</v>
      </c>
      <c r="F135" s="19" t="s">
        <v>328</v>
      </c>
      <c r="G135" s="19"/>
      <c r="H135" s="19"/>
      <c r="I135" s="19"/>
      <c r="J135" s="19"/>
      <c r="K135" s="19"/>
      <c r="L135" s="435"/>
      <c r="M135" s="370"/>
      <c r="N135" s="19"/>
      <c r="O135" s="19"/>
      <c r="P135" s="19"/>
      <c r="Q135" s="19"/>
      <c r="R135" s="19"/>
      <c r="S135" s="435"/>
      <c r="T135" s="370"/>
      <c r="U135" s="19"/>
      <c r="V135" s="19"/>
      <c r="W135" s="19"/>
      <c r="X135" s="19"/>
      <c r="Y135" s="19"/>
      <c r="Z135" s="435" t="s">
        <v>97</v>
      </c>
      <c r="AA135" s="370"/>
      <c r="AB135" s="19"/>
      <c r="AC135" s="19"/>
      <c r="AD135" s="19"/>
      <c r="AE135" s="19"/>
      <c r="AF135" s="19"/>
      <c r="AG135" s="435"/>
      <c r="AH135" s="370"/>
      <c r="AI135" s="19"/>
      <c r="AJ135" s="19"/>
      <c r="AL135" s="371">
        <v>1</v>
      </c>
      <c r="AM135" s="19" t="s">
        <v>870</v>
      </c>
    </row>
    <row r="136" spans="1:39" x14ac:dyDescent="0.35">
      <c r="A136" s="19" t="s">
        <v>944</v>
      </c>
      <c r="B136" s="19" t="s">
        <v>956</v>
      </c>
      <c r="C136" s="19" t="s">
        <v>58</v>
      </c>
      <c r="D136" s="19" t="s">
        <v>56</v>
      </c>
      <c r="E136" s="19" t="s">
        <v>131</v>
      </c>
      <c r="F136" s="19" t="s">
        <v>327</v>
      </c>
      <c r="G136" s="19"/>
      <c r="H136" s="19"/>
      <c r="I136" s="19"/>
      <c r="J136" s="19"/>
      <c r="K136" s="19"/>
      <c r="L136" s="435"/>
      <c r="M136" s="370"/>
      <c r="N136" s="19"/>
      <c r="O136" s="19"/>
      <c r="P136" s="19"/>
      <c r="Q136" s="19"/>
      <c r="R136" s="19"/>
      <c r="S136" s="435"/>
      <c r="T136" s="370"/>
      <c r="U136" s="19"/>
      <c r="V136" s="19"/>
      <c r="W136" s="19"/>
      <c r="X136" s="19"/>
      <c r="Y136" s="19"/>
      <c r="Z136" s="435"/>
      <c r="AA136" s="370"/>
      <c r="AB136" s="19"/>
      <c r="AC136" s="19"/>
      <c r="AD136" s="19"/>
      <c r="AE136" s="19"/>
      <c r="AF136" s="19"/>
      <c r="AG136" s="435" t="s">
        <v>97</v>
      </c>
      <c r="AH136" s="370"/>
      <c r="AI136" s="19"/>
      <c r="AJ136" s="19"/>
      <c r="AL136" s="371">
        <v>1</v>
      </c>
      <c r="AM136" s="19" t="s">
        <v>319</v>
      </c>
    </row>
    <row r="137" spans="1:39" x14ac:dyDescent="0.35">
      <c r="A137" s="19" t="s">
        <v>945</v>
      </c>
      <c r="B137" s="19" t="s">
        <v>958</v>
      </c>
      <c r="C137" s="19" t="s">
        <v>58</v>
      </c>
      <c r="D137" s="19" t="s">
        <v>56</v>
      </c>
      <c r="E137" s="19" t="s">
        <v>131</v>
      </c>
      <c r="F137" s="19" t="s">
        <v>328</v>
      </c>
      <c r="G137" s="19"/>
      <c r="H137" s="19"/>
      <c r="I137" s="19"/>
      <c r="J137" s="19"/>
      <c r="K137" s="19"/>
      <c r="L137" s="435"/>
      <c r="M137" s="370"/>
      <c r="N137" s="19"/>
      <c r="O137" s="19"/>
      <c r="P137" s="19"/>
      <c r="Q137" s="19"/>
      <c r="R137" s="19"/>
      <c r="S137" s="435"/>
      <c r="T137" s="370" t="s">
        <v>97</v>
      </c>
      <c r="U137" s="19"/>
      <c r="V137" s="19"/>
      <c r="W137" s="19"/>
      <c r="X137" s="19"/>
      <c r="Y137" s="19"/>
      <c r="Z137" s="435"/>
      <c r="AA137" s="370"/>
      <c r="AB137" s="19"/>
      <c r="AC137" s="19"/>
      <c r="AD137" s="19"/>
      <c r="AE137" s="19"/>
      <c r="AF137" s="19"/>
      <c r="AG137" s="435"/>
      <c r="AH137" s="370"/>
      <c r="AI137" s="19"/>
      <c r="AJ137" s="19"/>
      <c r="AL137" s="371">
        <v>1</v>
      </c>
      <c r="AM137" s="19" t="s">
        <v>319</v>
      </c>
    </row>
    <row r="138" spans="1:39" x14ac:dyDescent="0.35">
      <c r="A138" s="19" t="s">
        <v>960</v>
      </c>
      <c r="B138" s="19" t="s">
        <v>961</v>
      </c>
      <c r="C138" s="19" t="s">
        <v>58</v>
      </c>
      <c r="D138" s="19" t="s">
        <v>56</v>
      </c>
      <c r="E138" s="19" t="s">
        <v>131</v>
      </c>
      <c r="F138" s="19" t="s">
        <v>328</v>
      </c>
      <c r="G138" s="19"/>
      <c r="H138" s="19"/>
      <c r="I138" s="19"/>
      <c r="J138" s="19"/>
      <c r="K138" s="19"/>
      <c r="L138" s="435"/>
      <c r="M138" s="370"/>
      <c r="N138" s="19"/>
      <c r="O138" s="19"/>
      <c r="P138" s="19"/>
      <c r="Q138" s="19"/>
      <c r="R138" s="19"/>
      <c r="S138" s="435"/>
      <c r="T138" s="370"/>
      <c r="U138" s="19"/>
      <c r="V138" s="19"/>
      <c r="W138" s="19"/>
      <c r="X138" s="19"/>
      <c r="Y138" s="19"/>
      <c r="Z138" s="435"/>
      <c r="AA138" s="370"/>
      <c r="AB138" s="19"/>
      <c r="AC138" s="19"/>
      <c r="AD138" s="19"/>
      <c r="AE138" s="19"/>
      <c r="AF138" s="19"/>
      <c r="AG138" s="435"/>
      <c r="AH138" s="370"/>
      <c r="AI138" s="19"/>
      <c r="AJ138" s="19"/>
      <c r="AL138" s="371"/>
      <c r="AM138" s="19" t="s">
        <v>870</v>
      </c>
    </row>
    <row r="139" spans="1:39" x14ac:dyDescent="0.35">
      <c r="A139" s="19" t="s">
        <v>963</v>
      </c>
      <c r="B139" s="19" t="s">
        <v>964</v>
      </c>
      <c r="C139" s="19" t="s">
        <v>58</v>
      </c>
      <c r="D139" s="19" t="s">
        <v>56</v>
      </c>
      <c r="E139" s="19" t="s">
        <v>131</v>
      </c>
      <c r="F139" s="19" t="s">
        <v>328</v>
      </c>
      <c r="G139" s="19"/>
      <c r="H139" s="19"/>
      <c r="I139" s="19"/>
      <c r="J139" s="19"/>
      <c r="K139" s="19"/>
      <c r="L139" s="435"/>
      <c r="M139" s="370"/>
      <c r="N139" s="19"/>
      <c r="O139" s="19"/>
      <c r="P139" s="19"/>
      <c r="Q139" s="19"/>
      <c r="R139" s="19"/>
      <c r="S139" s="435" t="s">
        <v>97</v>
      </c>
      <c r="T139" s="370"/>
      <c r="U139" s="19"/>
      <c r="V139" s="19"/>
      <c r="W139" s="19"/>
      <c r="X139" s="19"/>
      <c r="Y139" s="19"/>
      <c r="Z139" s="435" t="s">
        <v>97</v>
      </c>
      <c r="AA139" s="370"/>
      <c r="AB139" s="19"/>
      <c r="AC139" s="19"/>
      <c r="AD139" s="19"/>
      <c r="AE139" s="19"/>
      <c r="AF139" s="19"/>
      <c r="AG139" s="435"/>
      <c r="AH139" s="370"/>
      <c r="AI139" s="19"/>
      <c r="AJ139" s="19"/>
      <c r="AL139" s="371">
        <v>2</v>
      </c>
      <c r="AM139" s="19" t="s">
        <v>870</v>
      </c>
    </row>
    <row r="140" spans="1:39" x14ac:dyDescent="0.35">
      <c r="A140" s="19" t="s">
        <v>966</v>
      </c>
      <c r="B140" s="19" t="s">
        <v>967</v>
      </c>
      <c r="C140" s="19" t="s">
        <v>58</v>
      </c>
      <c r="D140" s="19" t="s">
        <v>56</v>
      </c>
      <c r="E140" s="19" t="s">
        <v>131</v>
      </c>
      <c r="F140" s="19" t="s">
        <v>328</v>
      </c>
      <c r="G140" s="19"/>
      <c r="H140" s="19"/>
      <c r="I140" s="19"/>
      <c r="J140" s="19"/>
      <c r="K140" s="19"/>
      <c r="L140" s="435"/>
      <c r="M140" s="370"/>
      <c r="N140" s="19"/>
      <c r="O140" s="19"/>
      <c r="P140" s="19"/>
      <c r="Q140" s="19"/>
      <c r="R140" s="19"/>
      <c r="S140" s="435"/>
      <c r="T140" s="370"/>
      <c r="U140" s="19"/>
      <c r="V140" s="19"/>
      <c r="W140" s="19"/>
      <c r="X140" s="19"/>
      <c r="Y140" s="19"/>
      <c r="Z140" s="435"/>
      <c r="AA140" s="370"/>
      <c r="AB140" s="19"/>
      <c r="AC140" s="19"/>
      <c r="AD140" s="19"/>
      <c r="AE140" s="19"/>
      <c r="AF140" s="19"/>
      <c r="AG140" s="435"/>
      <c r="AH140" s="370"/>
      <c r="AI140" s="19"/>
      <c r="AJ140" s="19"/>
      <c r="AL140" s="371"/>
      <c r="AM140" s="19" t="s">
        <v>870</v>
      </c>
    </row>
    <row r="141" spans="1:39" x14ac:dyDescent="0.35">
      <c r="A141" s="19" t="s">
        <v>969</v>
      </c>
      <c r="B141" s="19" t="s">
        <v>970</v>
      </c>
      <c r="C141" s="19" t="s">
        <v>58</v>
      </c>
      <c r="D141" s="19" t="s">
        <v>56</v>
      </c>
      <c r="E141" s="19" t="s">
        <v>131</v>
      </c>
      <c r="F141" s="19" t="s">
        <v>327</v>
      </c>
      <c r="G141" s="19"/>
      <c r="H141" s="19"/>
      <c r="I141" s="19"/>
      <c r="J141" s="19"/>
      <c r="K141" s="19"/>
      <c r="L141" s="435"/>
      <c r="M141" s="370"/>
      <c r="N141" s="19"/>
      <c r="O141" s="19"/>
      <c r="P141" s="19"/>
      <c r="Q141" s="19"/>
      <c r="R141" s="19"/>
      <c r="S141" s="435" t="s">
        <v>97</v>
      </c>
      <c r="T141" s="370"/>
      <c r="U141" s="19"/>
      <c r="V141" s="19"/>
      <c r="W141" s="19"/>
      <c r="X141" s="19"/>
      <c r="Y141" s="19"/>
      <c r="Z141" s="435"/>
      <c r="AA141" s="370"/>
      <c r="AB141" s="19"/>
      <c r="AC141" s="19"/>
      <c r="AD141" s="19"/>
      <c r="AE141" s="19"/>
      <c r="AF141" s="19"/>
      <c r="AG141" s="435"/>
      <c r="AH141" s="370"/>
      <c r="AI141" s="19"/>
      <c r="AJ141" s="19"/>
      <c r="AL141" s="371">
        <v>1</v>
      </c>
      <c r="AM141" s="19" t="s">
        <v>870</v>
      </c>
    </row>
    <row r="142" spans="1:39" x14ac:dyDescent="0.35">
      <c r="A142" s="19" t="s">
        <v>972</v>
      </c>
      <c r="B142" s="19" t="s">
        <v>973</v>
      </c>
      <c r="C142" s="19" t="s">
        <v>58</v>
      </c>
      <c r="D142" s="19" t="s">
        <v>56</v>
      </c>
      <c r="E142" s="19" t="s">
        <v>131</v>
      </c>
      <c r="F142" s="19" t="s">
        <v>328</v>
      </c>
      <c r="G142" s="19"/>
      <c r="H142" s="19"/>
      <c r="I142" s="19"/>
      <c r="J142" s="19"/>
      <c r="K142" s="19"/>
      <c r="L142" s="435"/>
      <c r="M142" s="370"/>
      <c r="N142" s="19"/>
      <c r="O142" s="19"/>
      <c r="P142" s="19"/>
      <c r="Q142" s="19"/>
      <c r="R142" s="19"/>
      <c r="S142" s="435"/>
      <c r="T142" s="370"/>
      <c r="U142" s="19"/>
      <c r="V142" s="19"/>
      <c r="W142" s="19"/>
      <c r="X142" s="19"/>
      <c r="Y142" s="19"/>
      <c r="Z142" s="435"/>
      <c r="AA142" s="370"/>
      <c r="AB142" s="19"/>
      <c r="AC142" s="19"/>
      <c r="AD142" s="19"/>
      <c r="AE142" s="19"/>
      <c r="AF142" s="19"/>
      <c r="AG142" s="435"/>
      <c r="AH142" s="370"/>
      <c r="AI142" s="19"/>
      <c r="AJ142" s="19"/>
      <c r="AL142" s="371"/>
      <c r="AM142" s="19" t="s">
        <v>870</v>
      </c>
    </row>
    <row r="143" spans="1:39" x14ac:dyDescent="0.35">
      <c r="A143" s="19" t="s">
        <v>975</v>
      </c>
      <c r="B143" s="19" t="s">
        <v>976</v>
      </c>
      <c r="C143" s="19" t="s">
        <v>58</v>
      </c>
      <c r="D143" s="19" t="s">
        <v>56</v>
      </c>
      <c r="E143" s="19" t="s">
        <v>131</v>
      </c>
      <c r="F143" s="19" t="s">
        <v>398</v>
      </c>
      <c r="G143" s="19"/>
      <c r="H143" s="19"/>
      <c r="I143" s="19"/>
      <c r="J143" s="19"/>
      <c r="K143" s="19"/>
      <c r="L143" s="435" t="s">
        <v>97</v>
      </c>
      <c r="M143" s="370"/>
      <c r="N143" s="19"/>
      <c r="O143" s="19"/>
      <c r="P143" s="19"/>
      <c r="Q143" s="19"/>
      <c r="R143" s="19"/>
      <c r="S143" s="435"/>
      <c r="T143" s="370"/>
      <c r="U143" s="19"/>
      <c r="V143" s="19"/>
      <c r="W143" s="19"/>
      <c r="X143" s="19"/>
      <c r="Y143" s="19"/>
      <c r="Z143" s="435"/>
      <c r="AA143" s="370"/>
      <c r="AB143" s="19"/>
      <c r="AC143" s="19"/>
      <c r="AD143" s="19"/>
      <c r="AE143" s="19"/>
      <c r="AF143" s="19"/>
      <c r="AG143" s="435"/>
      <c r="AH143" s="370"/>
      <c r="AI143" s="19"/>
      <c r="AJ143" s="19"/>
      <c r="AL143" s="371">
        <v>1</v>
      </c>
      <c r="AM143" s="19" t="s">
        <v>870</v>
      </c>
    </row>
    <row r="144" spans="1:39" x14ac:dyDescent="0.35">
      <c r="A144" s="19" t="s">
        <v>1002</v>
      </c>
      <c r="B144" s="19" t="s">
        <v>1003</v>
      </c>
      <c r="C144" s="19" t="s">
        <v>58</v>
      </c>
      <c r="D144" s="19" t="s">
        <v>56</v>
      </c>
      <c r="E144" s="19" t="s">
        <v>131</v>
      </c>
      <c r="F144" s="19" t="s">
        <v>399</v>
      </c>
      <c r="G144" s="19"/>
      <c r="H144" s="19"/>
      <c r="I144" s="19"/>
      <c r="J144" s="19"/>
      <c r="K144" s="19"/>
      <c r="L144" s="435" t="s">
        <v>97</v>
      </c>
      <c r="M144" s="370"/>
      <c r="N144" s="19"/>
      <c r="O144" s="19"/>
      <c r="P144" s="19"/>
      <c r="Q144" s="19"/>
      <c r="R144" s="19"/>
      <c r="S144" s="435"/>
      <c r="T144" s="370"/>
      <c r="U144" s="19"/>
      <c r="V144" s="19"/>
      <c r="W144" s="19"/>
      <c r="X144" s="19"/>
      <c r="Y144" s="19"/>
      <c r="Z144" s="435"/>
      <c r="AA144" s="370"/>
      <c r="AB144" s="19"/>
      <c r="AC144" s="19"/>
      <c r="AD144" s="19"/>
      <c r="AE144" s="19"/>
      <c r="AF144" s="19"/>
      <c r="AG144" s="435"/>
      <c r="AH144" s="370"/>
      <c r="AI144" s="19"/>
      <c r="AJ144" s="19"/>
      <c r="AL144" s="371">
        <v>1</v>
      </c>
      <c r="AM144" s="19" t="s">
        <v>870</v>
      </c>
    </row>
    <row r="145" spans="1:39" x14ac:dyDescent="0.35">
      <c r="A145" s="19" t="s">
        <v>1005</v>
      </c>
      <c r="B145" s="19" t="s">
        <v>1006</v>
      </c>
      <c r="C145" s="19" t="s">
        <v>58</v>
      </c>
      <c r="D145" s="19" t="s">
        <v>56</v>
      </c>
      <c r="E145" s="19" t="s">
        <v>131</v>
      </c>
      <c r="F145" s="19" t="s">
        <v>399</v>
      </c>
      <c r="G145" s="19"/>
      <c r="H145" s="19"/>
      <c r="I145" s="19"/>
      <c r="J145" s="19"/>
      <c r="K145" s="19"/>
      <c r="L145" s="435"/>
      <c r="M145" s="370"/>
      <c r="N145" s="19"/>
      <c r="O145" s="19"/>
      <c r="P145" s="19"/>
      <c r="Q145" s="19"/>
      <c r="R145" s="19"/>
      <c r="S145" s="435"/>
      <c r="T145" s="370"/>
      <c r="U145" s="19"/>
      <c r="V145" s="19"/>
      <c r="W145" s="19"/>
      <c r="X145" s="19"/>
      <c r="Y145" s="19"/>
      <c r="Z145" s="435" t="s">
        <v>97</v>
      </c>
      <c r="AA145" s="370"/>
      <c r="AB145" s="19"/>
      <c r="AC145" s="19"/>
      <c r="AD145" s="19"/>
      <c r="AE145" s="19"/>
      <c r="AF145" s="19"/>
      <c r="AG145" s="435"/>
      <c r="AH145" s="370"/>
      <c r="AI145" s="19"/>
      <c r="AJ145" s="19"/>
      <c r="AL145" s="371">
        <v>1</v>
      </c>
      <c r="AM145" s="19" t="s">
        <v>870</v>
      </c>
    </row>
    <row r="146" spans="1:39" x14ac:dyDescent="0.35">
      <c r="A146" s="19" t="s">
        <v>1008</v>
      </c>
      <c r="B146" s="19" t="s">
        <v>1009</v>
      </c>
      <c r="C146" s="19" t="s">
        <v>58</v>
      </c>
      <c r="D146" s="19" t="s">
        <v>56</v>
      </c>
      <c r="E146" s="19" t="s">
        <v>131</v>
      </c>
      <c r="F146" s="19" t="s">
        <v>399</v>
      </c>
      <c r="G146" s="19"/>
      <c r="H146" s="19"/>
      <c r="I146" s="19"/>
      <c r="J146" s="19"/>
      <c r="K146" s="19"/>
      <c r="L146" s="435" t="s">
        <v>97</v>
      </c>
      <c r="M146" s="370"/>
      <c r="N146" s="19"/>
      <c r="O146" s="19"/>
      <c r="P146" s="19"/>
      <c r="Q146" s="19"/>
      <c r="R146" s="19"/>
      <c r="S146" s="435" t="s">
        <v>97</v>
      </c>
      <c r="T146" s="370"/>
      <c r="U146" s="19"/>
      <c r="V146" s="19"/>
      <c r="W146" s="19"/>
      <c r="X146" s="19"/>
      <c r="Y146" s="19"/>
      <c r="Z146" s="435"/>
      <c r="AA146" s="370"/>
      <c r="AB146" s="19"/>
      <c r="AC146" s="19"/>
      <c r="AD146" s="19"/>
      <c r="AE146" s="19"/>
      <c r="AF146" s="19"/>
      <c r="AG146" s="435" t="s">
        <v>97</v>
      </c>
      <c r="AH146" s="370"/>
      <c r="AI146" s="19"/>
      <c r="AJ146" s="19"/>
      <c r="AL146" s="371">
        <v>3</v>
      </c>
      <c r="AM146" s="19" t="s">
        <v>870</v>
      </c>
    </row>
    <row r="147" spans="1:39" x14ac:dyDescent="0.35">
      <c r="A147" s="19" t="s">
        <v>1011</v>
      </c>
      <c r="B147" s="19" t="s">
        <v>1012</v>
      </c>
      <c r="C147" s="19" t="s">
        <v>58</v>
      </c>
      <c r="D147" s="19" t="s">
        <v>56</v>
      </c>
      <c r="E147" s="19" t="s">
        <v>131</v>
      </c>
      <c r="F147" s="19" t="s">
        <v>399</v>
      </c>
      <c r="G147" s="19"/>
      <c r="H147" s="19"/>
      <c r="I147" s="19"/>
      <c r="J147" s="19"/>
      <c r="K147" s="19"/>
      <c r="L147" s="435"/>
      <c r="M147" s="370" t="s">
        <v>97</v>
      </c>
      <c r="N147" s="19"/>
      <c r="O147" s="19"/>
      <c r="P147" s="19"/>
      <c r="Q147" s="19"/>
      <c r="R147" s="19"/>
      <c r="S147" s="435"/>
      <c r="T147" s="370"/>
      <c r="U147" s="19"/>
      <c r="V147" s="19"/>
      <c r="W147" s="19"/>
      <c r="X147" s="19"/>
      <c r="Y147" s="19"/>
      <c r="Z147" s="435"/>
      <c r="AA147" s="370"/>
      <c r="AB147" s="19"/>
      <c r="AC147" s="19"/>
      <c r="AD147" s="19"/>
      <c r="AE147" s="19"/>
      <c r="AF147" s="19"/>
      <c r="AG147" s="435"/>
      <c r="AH147" s="370"/>
      <c r="AI147" s="19"/>
      <c r="AJ147" s="19"/>
      <c r="AL147" s="371">
        <v>1</v>
      </c>
      <c r="AM147" s="19" t="s">
        <v>870</v>
      </c>
    </row>
    <row r="148" spans="1:39" x14ac:dyDescent="0.35">
      <c r="A148" s="19" t="s">
        <v>1014</v>
      </c>
      <c r="B148" s="19" t="s">
        <v>950</v>
      </c>
      <c r="C148" s="19" t="s">
        <v>58</v>
      </c>
      <c r="D148" s="19" t="s">
        <v>56</v>
      </c>
      <c r="E148" s="19" t="s">
        <v>131</v>
      </c>
      <c r="F148" s="19" t="s">
        <v>399</v>
      </c>
      <c r="G148" s="19"/>
      <c r="H148" s="19"/>
      <c r="I148" s="19"/>
      <c r="J148" s="19"/>
      <c r="K148" s="19"/>
      <c r="L148" s="435"/>
      <c r="M148" s="370"/>
      <c r="N148" s="19"/>
      <c r="O148" s="19"/>
      <c r="P148" s="19"/>
      <c r="Q148" s="19"/>
      <c r="R148" s="19"/>
      <c r="S148" s="435"/>
      <c r="T148" s="370"/>
      <c r="U148" s="19"/>
      <c r="V148" s="19"/>
      <c r="W148" s="19"/>
      <c r="X148" s="19"/>
      <c r="Y148" s="19"/>
      <c r="Z148" s="435"/>
      <c r="AA148" s="370"/>
      <c r="AB148" s="19"/>
      <c r="AC148" s="19"/>
      <c r="AD148" s="19"/>
      <c r="AE148" s="19"/>
      <c r="AF148" s="19"/>
      <c r="AG148" s="435"/>
      <c r="AH148" s="370"/>
      <c r="AI148" s="19"/>
      <c r="AJ148" s="19"/>
      <c r="AL148" s="371"/>
      <c r="AM148" s="19" t="s">
        <v>870</v>
      </c>
    </row>
    <row r="149" spans="1:39" x14ac:dyDescent="0.35">
      <c r="A149" s="19" t="s">
        <v>1016</v>
      </c>
      <c r="B149" s="19" t="s">
        <v>1017</v>
      </c>
      <c r="C149" s="19" t="s">
        <v>58</v>
      </c>
      <c r="D149" s="19" t="s">
        <v>56</v>
      </c>
      <c r="E149" s="19" t="s">
        <v>131</v>
      </c>
      <c r="F149" s="19" t="s">
        <v>399</v>
      </c>
      <c r="G149" s="19"/>
      <c r="H149" s="19"/>
      <c r="I149" s="19"/>
      <c r="J149" s="19"/>
      <c r="K149" s="19"/>
      <c r="L149" s="435"/>
      <c r="M149" s="370" t="s">
        <v>97</v>
      </c>
      <c r="N149" s="19"/>
      <c r="O149" s="19"/>
      <c r="P149" s="19"/>
      <c r="Q149" s="19"/>
      <c r="R149" s="19"/>
      <c r="S149" s="435"/>
      <c r="T149" s="370"/>
      <c r="U149" s="19"/>
      <c r="V149" s="19"/>
      <c r="W149" s="19"/>
      <c r="X149" s="19"/>
      <c r="Y149" s="19"/>
      <c r="Z149" s="435"/>
      <c r="AA149" s="370"/>
      <c r="AB149" s="19"/>
      <c r="AC149" s="19"/>
      <c r="AD149" s="19"/>
      <c r="AE149" s="19"/>
      <c r="AF149" s="19"/>
      <c r="AG149" s="435"/>
      <c r="AH149" s="370"/>
      <c r="AI149" s="19"/>
      <c r="AJ149" s="19"/>
      <c r="AL149" s="371">
        <v>1</v>
      </c>
      <c r="AM149" s="19" t="s">
        <v>870</v>
      </c>
    </row>
    <row r="150" spans="1:39" x14ac:dyDescent="0.35">
      <c r="A150" s="19" t="s">
        <v>1019</v>
      </c>
      <c r="B150" s="19" t="s">
        <v>1020</v>
      </c>
      <c r="C150" s="19" t="s">
        <v>58</v>
      </c>
      <c r="D150" s="19" t="s">
        <v>56</v>
      </c>
      <c r="E150" s="19" t="s">
        <v>131</v>
      </c>
      <c r="F150" s="19" t="s">
        <v>399</v>
      </c>
      <c r="G150" s="19"/>
      <c r="H150" s="19"/>
      <c r="I150" s="19"/>
      <c r="J150" s="19"/>
      <c r="K150" s="19"/>
      <c r="L150" s="435"/>
      <c r="M150" s="370"/>
      <c r="N150" s="19"/>
      <c r="O150" s="19"/>
      <c r="P150" s="19"/>
      <c r="Q150" s="19"/>
      <c r="R150" s="19"/>
      <c r="S150" s="435"/>
      <c r="T150" s="370"/>
      <c r="U150" s="19"/>
      <c r="V150" s="19"/>
      <c r="W150" s="19"/>
      <c r="X150" s="19"/>
      <c r="Y150" s="19"/>
      <c r="Z150" s="435" t="s">
        <v>97</v>
      </c>
      <c r="AA150" s="370"/>
      <c r="AB150" s="19"/>
      <c r="AC150" s="19"/>
      <c r="AD150" s="19"/>
      <c r="AE150" s="19"/>
      <c r="AF150" s="19"/>
      <c r="AG150" s="435"/>
      <c r="AH150" s="370" t="s">
        <v>97</v>
      </c>
      <c r="AI150" s="19"/>
      <c r="AJ150" s="19"/>
      <c r="AL150" s="371">
        <v>2</v>
      </c>
      <c r="AM150" s="19" t="s">
        <v>1067</v>
      </c>
    </row>
    <row r="151" spans="1:39" x14ac:dyDescent="0.35">
      <c r="A151" s="19" t="s">
        <v>1022</v>
      </c>
      <c r="B151" s="19" t="s">
        <v>1023</v>
      </c>
      <c r="C151" s="19" t="s">
        <v>58</v>
      </c>
      <c r="D151" s="19" t="s">
        <v>56</v>
      </c>
      <c r="E151" s="19" t="s">
        <v>131</v>
      </c>
      <c r="F151" s="19" t="s">
        <v>399</v>
      </c>
      <c r="G151" s="19"/>
      <c r="H151" s="19"/>
      <c r="I151" s="19"/>
      <c r="J151" s="19"/>
      <c r="K151" s="19"/>
      <c r="L151" s="435" t="s">
        <v>97</v>
      </c>
      <c r="M151" s="370"/>
      <c r="N151" s="19"/>
      <c r="O151" s="19"/>
      <c r="P151" s="19"/>
      <c r="Q151" s="19"/>
      <c r="R151" s="19"/>
      <c r="S151" s="435"/>
      <c r="T151" s="370"/>
      <c r="U151" s="19"/>
      <c r="V151" s="19"/>
      <c r="W151" s="19"/>
      <c r="X151" s="19"/>
      <c r="Y151" s="19"/>
      <c r="Z151" s="435" t="s">
        <v>97</v>
      </c>
      <c r="AA151" s="370"/>
      <c r="AB151" s="19"/>
      <c r="AC151" s="19"/>
      <c r="AD151" s="19"/>
      <c r="AE151" s="19"/>
      <c r="AF151" s="19"/>
      <c r="AG151" s="435"/>
      <c r="AH151" s="370"/>
      <c r="AI151" s="19"/>
      <c r="AJ151" s="19"/>
      <c r="AL151" s="371">
        <v>2</v>
      </c>
      <c r="AM151" s="19" t="s">
        <v>1067</v>
      </c>
    </row>
    <row r="152" spans="1:39" x14ac:dyDescent="0.35">
      <c r="A152" s="19" t="s">
        <v>1025</v>
      </c>
      <c r="B152" s="19" t="s">
        <v>1026</v>
      </c>
      <c r="C152" s="19" t="s">
        <v>58</v>
      </c>
      <c r="D152" s="19" t="s">
        <v>56</v>
      </c>
      <c r="E152" s="19" t="s">
        <v>131</v>
      </c>
      <c r="F152" s="19" t="s">
        <v>399</v>
      </c>
      <c r="G152" s="19"/>
      <c r="H152" s="19"/>
      <c r="I152" s="19"/>
      <c r="J152" s="19"/>
      <c r="K152" s="19"/>
      <c r="L152" s="435"/>
      <c r="M152" s="370" t="s">
        <v>97</v>
      </c>
      <c r="N152" s="19"/>
      <c r="O152" s="19"/>
      <c r="P152" s="19"/>
      <c r="Q152" s="19"/>
      <c r="R152" s="19"/>
      <c r="S152" s="435"/>
      <c r="T152" s="370"/>
      <c r="U152" s="19"/>
      <c r="V152" s="19"/>
      <c r="W152" s="19"/>
      <c r="X152" s="19"/>
      <c r="Y152" s="19"/>
      <c r="Z152" s="435" t="s">
        <v>97</v>
      </c>
      <c r="AA152" s="370"/>
      <c r="AB152" s="19"/>
      <c r="AC152" s="19"/>
      <c r="AD152" s="19"/>
      <c r="AE152" s="19"/>
      <c r="AF152" s="19"/>
      <c r="AG152" s="435"/>
      <c r="AH152" s="370"/>
      <c r="AI152" s="19"/>
      <c r="AJ152" s="19"/>
      <c r="AL152" s="371">
        <v>2</v>
      </c>
      <c r="AM152" s="19" t="s">
        <v>1068</v>
      </c>
    </row>
    <row r="153" spans="1:39" x14ac:dyDescent="0.35">
      <c r="A153" s="19" t="s">
        <v>1030</v>
      </c>
      <c r="B153" s="19" t="s">
        <v>1031</v>
      </c>
      <c r="C153" s="19" t="s">
        <v>58</v>
      </c>
      <c r="D153" s="19" t="s">
        <v>56</v>
      </c>
      <c r="E153" s="19" t="s">
        <v>131</v>
      </c>
      <c r="F153" s="19" t="s">
        <v>1033</v>
      </c>
      <c r="G153" s="19"/>
      <c r="H153" s="19"/>
      <c r="I153" s="19"/>
      <c r="J153" s="19"/>
      <c r="K153" s="19"/>
      <c r="L153" s="435"/>
      <c r="M153" s="370"/>
      <c r="N153" s="19"/>
      <c r="O153" s="19"/>
      <c r="P153" s="19"/>
      <c r="Q153" s="19"/>
      <c r="R153" s="19"/>
      <c r="S153" s="435"/>
      <c r="T153" s="370"/>
      <c r="U153" s="19"/>
      <c r="V153" s="19"/>
      <c r="W153" s="19"/>
      <c r="X153" s="19"/>
      <c r="Y153" s="19"/>
      <c r="Z153" s="435"/>
      <c r="AA153" s="370"/>
      <c r="AB153" s="19"/>
      <c r="AC153" s="19"/>
      <c r="AD153" s="19"/>
      <c r="AE153" s="19"/>
      <c r="AF153" s="19"/>
      <c r="AG153" s="435"/>
      <c r="AH153" s="370"/>
      <c r="AI153" s="19"/>
      <c r="AJ153" s="19"/>
      <c r="AL153" s="371"/>
      <c r="AM153" s="19" t="s">
        <v>1067</v>
      </c>
    </row>
    <row r="154" spans="1:39" x14ac:dyDescent="0.35">
      <c r="A154" s="19" t="s">
        <v>1034</v>
      </c>
      <c r="B154" s="19" t="s">
        <v>1035</v>
      </c>
      <c r="C154" s="19" t="s">
        <v>58</v>
      </c>
      <c r="D154" s="19" t="s">
        <v>56</v>
      </c>
      <c r="E154" s="19" t="s">
        <v>131</v>
      </c>
      <c r="F154" s="19" t="s">
        <v>327</v>
      </c>
      <c r="G154" s="19"/>
      <c r="H154" s="19"/>
      <c r="I154" s="19"/>
      <c r="J154" s="19"/>
      <c r="K154" s="19"/>
      <c r="L154" s="435"/>
      <c r="M154" s="370"/>
      <c r="N154" s="19"/>
      <c r="O154" s="19"/>
      <c r="P154" s="19"/>
      <c r="Q154" s="19"/>
      <c r="R154" s="19"/>
      <c r="S154" s="435"/>
      <c r="T154" s="370" t="s">
        <v>97</v>
      </c>
      <c r="U154" s="19"/>
      <c r="V154" s="19"/>
      <c r="W154" s="19"/>
      <c r="X154" s="19"/>
      <c r="Y154" s="19"/>
      <c r="Z154" s="435"/>
      <c r="AA154" s="370"/>
      <c r="AB154" s="19"/>
      <c r="AC154" s="19"/>
      <c r="AD154" s="19"/>
      <c r="AE154" s="19"/>
      <c r="AF154" s="19"/>
      <c r="AG154" s="435"/>
      <c r="AH154" s="370"/>
      <c r="AI154" s="19"/>
      <c r="AJ154" s="19"/>
      <c r="AL154" s="371">
        <v>1</v>
      </c>
      <c r="AM154" s="19" t="s">
        <v>870</v>
      </c>
    </row>
    <row r="155" spans="1:39" x14ac:dyDescent="0.35">
      <c r="A155" s="19" t="s">
        <v>1072</v>
      </c>
      <c r="B155" s="19" t="s">
        <v>1073</v>
      </c>
      <c r="C155" s="19" t="s">
        <v>58</v>
      </c>
      <c r="D155" s="19" t="s">
        <v>56</v>
      </c>
      <c r="E155" s="19" t="s">
        <v>131</v>
      </c>
      <c r="F155" s="19" t="s">
        <v>327</v>
      </c>
      <c r="G155" s="19"/>
      <c r="H155" s="19"/>
      <c r="I155" s="19"/>
      <c r="J155" s="19"/>
      <c r="K155" s="19"/>
      <c r="L155" s="435"/>
      <c r="M155" s="370"/>
      <c r="N155" s="19"/>
      <c r="O155" s="19"/>
      <c r="P155" s="19"/>
      <c r="Q155" s="19"/>
      <c r="R155" s="19"/>
      <c r="S155" s="435"/>
      <c r="T155" s="370" t="s">
        <v>97</v>
      </c>
      <c r="U155" s="19"/>
      <c r="V155" s="19"/>
      <c r="W155" s="19"/>
      <c r="X155" s="19"/>
      <c r="Y155" s="19"/>
      <c r="Z155" s="435"/>
      <c r="AA155" s="370"/>
      <c r="AB155" s="19"/>
      <c r="AC155" s="19"/>
      <c r="AD155" s="19"/>
      <c r="AE155" s="19"/>
      <c r="AF155" s="19"/>
      <c r="AG155" s="435"/>
      <c r="AH155" s="370"/>
      <c r="AI155" s="19"/>
      <c r="AJ155" s="19"/>
      <c r="AL155" s="371">
        <v>1</v>
      </c>
      <c r="AM155" s="19" t="s">
        <v>870</v>
      </c>
    </row>
    <row r="156" spans="1:39" x14ac:dyDescent="0.35">
      <c r="A156" s="19" t="s">
        <v>1075</v>
      </c>
      <c r="B156" s="19" t="s">
        <v>1076</v>
      </c>
      <c r="C156" s="19" t="s">
        <v>58</v>
      </c>
      <c r="D156" s="19" t="s">
        <v>56</v>
      </c>
      <c r="E156" s="19" t="s">
        <v>131</v>
      </c>
      <c r="F156" s="19" t="s">
        <v>1078</v>
      </c>
      <c r="G156" s="19"/>
      <c r="H156" s="19"/>
      <c r="I156" s="19"/>
      <c r="J156" s="19"/>
      <c r="K156" s="19"/>
      <c r="L156" s="435"/>
      <c r="M156" s="370" t="s">
        <v>97</v>
      </c>
      <c r="N156" s="19"/>
      <c r="O156" s="19"/>
      <c r="P156" s="19"/>
      <c r="Q156" s="19"/>
      <c r="R156" s="19"/>
      <c r="S156" s="435"/>
      <c r="T156" s="370"/>
      <c r="U156" s="19"/>
      <c r="V156" s="19"/>
      <c r="W156" s="19"/>
      <c r="X156" s="19"/>
      <c r="Y156" s="19"/>
      <c r="Z156" s="435"/>
      <c r="AA156" s="370"/>
      <c r="AB156" s="19"/>
      <c r="AC156" s="19"/>
      <c r="AD156" s="19"/>
      <c r="AE156" s="19"/>
      <c r="AF156" s="19"/>
      <c r="AG156" s="435" t="s">
        <v>97</v>
      </c>
      <c r="AH156" s="370"/>
      <c r="AI156" s="19"/>
      <c r="AJ156" s="19"/>
      <c r="AL156" s="371">
        <v>2</v>
      </c>
      <c r="AM156" s="19" t="s">
        <v>870</v>
      </c>
    </row>
    <row r="157" spans="1:39" x14ac:dyDescent="0.35">
      <c r="A157" s="19" t="s">
        <v>1079</v>
      </c>
      <c r="B157" s="19" t="s">
        <v>1080</v>
      </c>
      <c r="C157" s="19" t="s">
        <v>58</v>
      </c>
      <c r="D157" s="19" t="s">
        <v>56</v>
      </c>
      <c r="E157" s="19" t="s">
        <v>131</v>
      </c>
      <c r="F157" s="19" t="s">
        <v>328</v>
      </c>
      <c r="G157" s="19"/>
      <c r="H157" s="19"/>
      <c r="I157" s="19"/>
      <c r="J157" s="19"/>
      <c r="K157" s="19"/>
      <c r="L157" s="435"/>
      <c r="M157" s="370"/>
      <c r="N157" s="19"/>
      <c r="O157" s="19"/>
      <c r="P157" s="19"/>
      <c r="Q157" s="19"/>
      <c r="R157" s="19"/>
      <c r="S157" s="435"/>
      <c r="T157" s="370"/>
      <c r="U157" s="19"/>
      <c r="V157" s="19"/>
      <c r="W157" s="19"/>
      <c r="X157" s="19"/>
      <c r="Y157" s="19"/>
      <c r="Z157" s="435"/>
      <c r="AA157" s="370"/>
      <c r="AB157" s="19"/>
      <c r="AC157" s="19"/>
      <c r="AD157" s="19"/>
      <c r="AE157" s="19"/>
      <c r="AF157" s="19"/>
      <c r="AG157" s="435"/>
      <c r="AH157" s="370"/>
      <c r="AI157" s="19"/>
      <c r="AJ157" s="19"/>
      <c r="AL157" s="371"/>
      <c r="AM157" s="19" t="s">
        <v>870</v>
      </c>
    </row>
    <row r="158" spans="1:39" x14ac:dyDescent="0.35">
      <c r="A158" s="19" t="s">
        <v>1082</v>
      </c>
      <c r="B158" s="19" t="s">
        <v>1083</v>
      </c>
      <c r="C158" s="19" t="s">
        <v>58</v>
      </c>
      <c r="D158" s="19" t="s">
        <v>56</v>
      </c>
      <c r="E158" s="19" t="s">
        <v>131</v>
      </c>
      <c r="F158" s="19" t="s">
        <v>328</v>
      </c>
      <c r="G158" s="19"/>
      <c r="H158" s="19"/>
      <c r="I158" s="19"/>
      <c r="J158" s="19"/>
      <c r="K158" s="19"/>
      <c r="L158" s="435"/>
      <c r="M158" s="370"/>
      <c r="N158" s="19"/>
      <c r="O158" s="19"/>
      <c r="P158" s="19"/>
      <c r="Q158" s="19"/>
      <c r="R158" s="19"/>
      <c r="S158" s="435"/>
      <c r="T158" s="370"/>
      <c r="U158" s="19"/>
      <c r="V158" s="19"/>
      <c r="W158" s="19"/>
      <c r="X158" s="19"/>
      <c r="Y158" s="19"/>
      <c r="Z158" s="435"/>
      <c r="AA158" s="370"/>
      <c r="AB158" s="19"/>
      <c r="AC158" s="19"/>
      <c r="AD158" s="19"/>
      <c r="AE158" s="19"/>
      <c r="AF158" s="19"/>
      <c r="AG158" s="435"/>
      <c r="AH158" s="370"/>
      <c r="AI158" s="19"/>
      <c r="AJ158" s="19"/>
      <c r="AL158" s="371"/>
      <c r="AM158" s="19" t="s">
        <v>870</v>
      </c>
    </row>
    <row r="159" spans="1:39" x14ac:dyDescent="0.35">
      <c r="A159" s="19" t="s">
        <v>1085</v>
      </c>
      <c r="B159" s="19" t="s">
        <v>1086</v>
      </c>
      <c r="C159" s="19" t="s">
        <v>58</v>
      </c>
      <c r="D159" s="19" t="s">
        <v>56</v>
      </c>
      <c r="E159" s="19" t="s">
        <v>131</v>
      </c>
      <c r="F159" s="19" t="s">
        <v>328</v>
      </c>
      <c r="G159" s="19"/>
      <c r="H159" s="19"/>
      <c r="I159" s="19"/>
      <c r="J159" s="19"/>
      <c r="K159" s="19"/>
      <c r="L159" s="435"/>
      <c r="M159" s="370"/>
      <c r="N159" s="19"/>
      <c r="O159" s="19"/>
      <c r="P159" s="19"/>
      <c r="Q159" s="19"/>
      <c r="R159" s="19"/>
      <c r="S159" s="435" t="s">
        <v>97</v>
      </c>
      <c r="T159" s="370"/>
      <c r="U159" s="19"/>
      <c r="V159" s="19"/>
      <c r="W159" s="19"/>
      <c r="X159" s="19"/>
      <c r="Y159" s="19"/>
      <c r="Z159" s="435"/>
      <c r="AA159" s="370"/>
      <c r="AB159" s="19"/>
      <c r="AC159" s="19"/>
      <c r="AD159" s="19"/>
      <c r="AE159" s="19"/>
      <c r="AF159" s="19"/>
      <c r="AG159" s="435" t="s">
        <v>97</v>
      </c>
      <c r="AH159" s="370"/>
      <c r="AI159" s="19"/>
      <c r="AJ159" s="19"/>
      <c r="AL159" s="371">
        <v>2</v>
      </c>
      <c r="AM159" s="19" t="s">
        <v>870</v>
      </c>
    </row>
    <row r="160" spans="1:39" x14ac:dyDescent="0.35">
      <c r="A160" s="19" t="s">
        <v>1088</v>
      </c>
      <c r="B160" s="19" t="s">
        <v>1089</v>
      </c>
      <c r="C160" s="19" t="s">
        <v>58</v>
      </c>
      <c r="D160" s="19" t="s">
        <v>56</v>
      </c>
      <c r="E160" s="19" t="s">
        <v>131</v>
      </c>
      <c r="F160" s="19" t="s">
        <v>328</v>
      </c>
      <c r="G160" s="19"/>
      <c r="H160" s="19"/>
      <c r="I160" s="19"/>
      <c r="J160" s="19"/>
      <c r="K160" s="19"/>
      <c r="L160" s="435"/>
      <c r="M160" s="370"/>
      <c r="N160" s="19"/>
      <c r="O160" s="19"/>
      <c r="P160" s="19"/>
      <c r="Q160" s="19"/>
      <c r="R160" s="19"/>
      <c r="S160" s="435"/>
      <c r="T160" s="370"/>
      <c r="U160" s="19"/>
      <c r="V160" s="19"/>
      <c r="W160" s="19"/>
      <c r="X160" s="19"/>
      <c r="Y160" s="19"/>
      <c r="Z160" s="435"/>
      <c r="AA160" s="370"/>
      <c r="AB160" s="19"/>
      <c r="AC160" s="19"/>
      <c r="AD160" s="19"/>
      <c r="AE160" s="19"/>
      <c r="AF160" s="19"/>
      <c r="AG160" s="435"/>
      <c r="AH160" s="370"/>
      <c r="AI160" s="19"/>
      <c r="AJ160" s="19"/>
      <c r="AL160" s="371"/>
      <c r="AM160" s="19" t="s">
        <v>1068</v>
      </c>
    </row>
    <row r="161" spans="1:39" x14ac:dyDescent="0.35">
      <c r="A161" s="19" t="s">
        <v>1091</v>
      </c>
      <c r="B161" s="19" t="s">
        <v>1092</v>
      </c>
      <c r="C161" s="19" t="s">
        <v>58</v>
      </c>
      <c r="D161" s="19" t="s">
        <v>56</v>
      </c>
      <c r="E161" s="19" t="s">
        <v>131</v>
      </c>
      <c r="F161" s="19" t="s">
        <v>328</v>
      </c>
      <c r="G161" s="19"/>
      <c r="H161" s="19"/>
      <c r="I161" s="19"/>
      <c r="J161" s="19"/>
      <c r="K161" s="19"/>
      <c r="L161" s="435"/>
      <c r="M161" s="370"/>
      <c r="N161" s="19"/>
      <c r="O161" s="19"/>
      <c r="P161" s="19"/>
      <c r="Q161" s="19"/>
      <c r="R161" s="19"/>
      <c r="S161" s="435" t="s">
        <v>97</v>
      </c>
      <c r="T161" s="370"/>
      <c r="U161" s="19"/>
      <c r="V161" s="19"/>
      <c r="W161" s="19"/>
      <c r="X161" s="19"/>
      <c r="Y161" s="19"/>
      <c r="Z161" s="435" t="s">
        <v>97</v>
      </c>
      <c r="AA161" s="370"/>
      <c r="AB161" s="19"/>
      <c r="AC161" s="19"/>
      <c r="AD161" s="19"/>
      <c r="AE161" s="19"/>
      <c r="AF161" s="19"/>
      <c r="AG161" s="435"/>
      <c r="AH161" s="370"/>
      <c r="AI161" s="19"/>
      <c r="AJ161" s="19"/>
      <c r="AL161" s="371">
        <v>2</v>
      </c>
      <c r="AM161" s="19" t="s">
        <v>1068</v>
      </c>
    </row>
    <row r="162" spans="1:39" x14ac:dyDescent="0.35">
      <c r="A162" s="19" t="s">
        <v>1094</v>
      </c>
      <c r="B162" s="19" t="s">
        <v>1095</v>
      </c>
      <c r="C162" s="19" t="s">
        <v>58</v>
      </c>
      <c r="D162" s="19" t="s">
        <v>56</v>
      </c>
      <c r="E162" s="19" t="s">
        <v>131</v>
      </c>
      <c r="F162" s="19" t="s">
        <v>328</v>
      </c>
      <c r="G162" s="19"/>
      <c r="H162" s="19"/>
      <c r="I162" s="19"/>
      <c r="J162" s="19"/>
      <c r="K162" s="19"/>
      <c r="L162" s="435"/>
      <c r="M162" s="370"/>
      <c r="N162" s="19"/>
      <c r="O162" s="19"/>
      <c r="P162" s="19"/>
      <c r="Q162" s="19"/>
      <c r="R162" s="19"/>
      <c r="S162" s="435"/>
      <c r="T162" s="370"/>
      <c r="U162" s="19"/>
      <c r="V162" s="19"/>
      <c r="W162" s="19"/>
      <c r="X162" s="19"/>
      <c r="Y162" s="19"/>
      <c r="Z162" s="435"/>
      <c r="AA162" s="370"/>
      <c r="AB162" s="19"/>
      <c r="AC162" s="19"/>
      <c r="AD162" s="19"/>
      <c r="AE162" s="19"/>
      <c r="AF162" s="19"/>
      <c r="AG162" s="435"/>
      <c r="AH162" s="370"/>
      <c r="AI162" s="19"/>
      <c r="AJ162" s="19"/>
      <c r="AL162" s="371"/>
      <c r="AM162" s="19" t="s">
        <v>1068</v>
      </c>
    </row>
    <row r="163" spans="1:39" x14ac:dyDescent="0.35">
      <c r="A163" s="19" t="s">
        <v>1097</v>
      </c>
      <c r="B163" s="19" t="s">
        <v>1098</v>
      </c>
      <c r="C163" s="19" t="s">
        <v>58</v>
      </c>
      <c r="D163" s="19" t="s">
        <v>56</v>
      </c>
      <c r="E163" s="19" t="s">
        <v>131</v>
      </c>
      <c r="F163" s="19" t="s">
        <v>1033</v>
      </c>
      <c r="G163" s="19"/>
      <c r="H163" s="19"/>
      <c r="I163" s="19"/>
      <c r="J163" s="19"/>
      <c r="K163" s="19"/>
      <c r="L163" s="435"/>
      <c r="M163" s="370"/>
      <c r="N163" s="19"/>
      <c r="O163" s="19"/>
      <c r="P163" s="19"/>
      <c r="Q163" s="19"/>
      <c r="R163" s="19"/>
      <c r="S163" s="435" t="s">
        <v>97</v>
      </c>
      <c r="T163" s="370"/>
      <c r="U163" s="19"/>
      <c r="V163" s="19"/>
      <c r="W163" s="19"/>
      <c r="X163" s="19"/>
      <c r="Y163" s="19"/>
      <c r="Z163" s="435"/>
      <c r="AA163" s="370"/>
      <c r="AB163" s="19"/>
      <c r="AC163" s="19"/>
      <c r="AD163" s="19"/>
      <c r="AE163" s="19"/>
      <c r="AF163" s="19"/>
      <c r="AG163" s="435"/>
      <c r="AH163" s="370"/>
      <c r="AI163" s="19"/>
      <c r="AJ163" s="19"/>
      <c r="AL163" s="371">
        <v>1</v>
      </c>
      <c r="AM163" s="19" t="s">
        <v>1068</v>
      </c>
    </row>
    <row r="164" spans="1:39" x14ac:dyDescent="0.35">
      <c r="A164" s="19" t="s">
        <v>1100</v>
      </c>
      <c r="B164" s="19" t="s">
        <v>1101</v>
      </c>
      <c r="C164" s="19" t="s">
        <v>58</v>
      </c>
      <c r="D164" s="19" t="s">
        <v>56</v>
      </c>
      <c r="E164" s="19" t="s">
        <v>131</v>
      </c>
      <c r="F164" s="19" t="s">
        <v>327</v>
      </c>
      <c r="G164" s="19"/>
      <c r="H164" s="19"/>
      <c r="I164" s="19"/>
      <c r="J164" s="19"/>
      <c r="K164" s="19"/>
      <c r="L164" s="435"/>
      <c r="M164" s="370" t="s">
        <v>97</v>
      </c>
      <c r="N164" s="19"/>
      <c r="O164" s="19"/>
      <c r="P164" s="19"/>
      <c r="Q164" s="19"/>
      <c r="R164" s="19"/>
      <c r="S164" s="435"/>
      <c r="T164" s="370"/>
      <c r="U164" s="19"/>
      <c r="V164" s="19"/>
      <c r="W164" s="19"/>
      <c r="X164" s="19"/>
      <c r="Y164" s="19"/>
      <c r="Z164" s="435"/>
      <c r="AA164" s="370"/>
      <c r="AB164" s="19"/>
      <c r="AC164" s="19"/>
      <c r="AD164" s="19"/>
      <c r="AE164" s="19"/>
      <c r="AF164" s="19"/>
      <c r="AG164" s="435"/>
      <c r="AH164" s="370"/>
      <c r="AI164" s="19"/>
      <c r="AJ164" s="19"/>
      <c r="AL164" s="371">
        <v>1</v>
      </c>
      <c r="AM164" s="19" t="s">
        <v>1067</v>
      </c>
    </row>
    <row r="165" spans="1:39" x14ac:dyDescent="0.35">
      <c r="A165" s="19" t="s">
        <v>1103</v>
      </c>
      <c r="B165" s="19" t="s">
        <v>1104</v>
      </c>
      <c r="C165" s="19" t="s">
        <v>58</v>
      </c>
      <c r="D165" s="19" t="s">
        <v>56</v>
      </c>
      <c r="E165" s="19" t="s">
        <v>131</v>
      </c>
      <c r="F165" s="19" t="s">
        <v>805</v>
      </c>
      <c r="G165" s="19"/>
      <c r="H165" s="19"/>
      <c r="I165" s="19"/>
      <c r="J165" s="19"/>
      <c r="K165" s="19"/>
      <c r="L165" s="435"/>
      <c r="M165" s="370"/>
      <c r="N165" s="19"/>
      <c r="O165" s="19"/>
      <c r="P165" s="19"/>
      <c r="Q165" s="19"/>
      <c r="R165" s="19"/>
      <c r="S165" s="435"/>
      <c r="T165" s="370" t="s">
        <v>97</v>
      </c>
      <c r="U165" s="19"/>
      <c r="V165" s="19"/>
      <c r="W165" s="19"/>
      <c r="X165" s="19"/>
      <c r="Y165" s="19"/>
      <c r="Z165" s="435"/>
      <c r="AA165" s="370"/>
      <c r="AB165" s="19"/>
      <c r="AC165" s="19"/>
      <c r="AD165" s="19"/>
      <c r="AE165" s="19"/>
      <c r="AF165" s="19"/>
      <c r="AG165" s="435"/>
      <c r="AH165" s="370"/>
      <c r="AI165" s="19"/>
      <c r="AJ165" s="19"/>
      <c r="AL165" s="371">
        <v>1</v>
      </c>
      <c r="AM165" s="19" t="s">
        <v>1067</v>
      </c>
    </row>
    <row r="166" spans="1:39" x14ac:dyDescent="0.35">
      <c r="A166" s="19" t="s">
        <v>1106</v>
      </c>
      <c r="B166" s="19" t="s">
        <v>1107</v>
      </c>
      <c r="C166" s="19" t="s">
        <v>58</v>
      </c>
      <c r="D166" s="19" t="s">
        <v>56</v>
      </c>
      <c r="E166" s="19" t="s">
        <v>131</v>
      </c>
      <c r="F166" s="19" t="s">
        <v>327</v>
      </c>
      <c r="G166" s="19"/>
      <c r="H166" s="19"/>
      <c r="I166" s="19"/>
      <c r="J166" s="19"/>
      <c r="K166" s="19"/>
      <c r="L166" s="435"/>
      <c r="M166" s="370"/>
      <c r="N166" s="19"/>
      <c r="O166" s="19"/>
      <c r="P166" s="19"/>
      <c r="Q166" s="19"/>
      <c r="R166" s="19"/>
      <c r="S166" s="435" t="s">
        <v>97</v>
      </c>
      <c r="T166" s="370"/>
      <c r="U166" s="19"/>
      <c r="V166" s="19"/>
      <c r="W166" s="19"/>
      <c r="X166" s="19"/>
      <c r="Y166" s="19"/>
      <c r="Z166" s="435"/>
      <c r="AA166" s="370"/>
      <c r="AB166" s="19"/>
      <c r="AC166" s="19"/>
      <c r="AD166" s="19"/>
      <c r="AE166" s="19"/>
      <c r="AF166" s="19"/>
      <c r="AG166" s="435"/>
      <c r="AH166" s="370"/>
      <c r="AI166" s="19"/>
      <c r="AJ166" s="19"/>
      <c r="AL166" s="371">
        <v>1</v>
      </c>
      <c r="AM166" s="19" t="s">
        <v>1067</v>
      </c>
    </row>
    <row r="167" spans="1:39" x14ac:dyDescent="0.35">
      <c r="A167" s="19" t="s">
        <v>1109</v>
      </c>
      <c r="B167" s="19" t="s">
        <v>1110</v>
      </c>
      <c r="C167" s="19" t="s">
        <v>58</v>
      </c>
      <c r="D167" s="19" t="s">
        <v>56</v>
      </c>
      <c r="E167" s="19" t="s">
        <v>131</v>
      </c>
      <c r="F167" s="19" t="s">
        <v>328</v>
      </c>
      <c r="G167" s="19"/>
      <c r="H167" s="19"/>
      <c r="I167" s="19"/>
      <c r="J167" s="19"/>
      <c r="K167" s="19"/>
      <c r="L167" s="435"/>
      <c r="M167" s="370"/>
      <c r="N167" s="19"/>
      <c r="O167" s="19"/>
      <c r="P167" s="19"/>
      <c r="Q167" s="19"/>
      <c r="R167" s="19"/>
      <c r="S167" s="435" t="s">
        <v>97</v>
      </c>
      <c r="T167" s="370"/>
      <c r="U167" s="19"/>
      <c r="V167" s="19"/>
      <c r="W167" s="19"/>
      <c r="X167" s="19"/>
      <c r="Y167" s="19"/>
      <c r="Z167" s="435"/>
      <c r="AA167" s="370"/>
      <c r="AB167" s="19"/>
      <c r="AC167" s="19"/>
      <c r="AD167" s="19"/>
      <c r="AE167" s="19"/>
      <c r="AF167" s="19"/>
      <c r="AG167" s="435"/>
      <c r="AH167" s="370"/>
      <c r="AI167" s="19"/>
      <c r="AJ167" s="19"/>
      <c r="AL167" s="371">
        <v>1</v>
      </c>
      <c r="AM167" s="19" t="s">
        <v>1067</v>
      </c>
    </row>
    <row r="168" spans="1:39" x14ac:dyDescent="0.35">
      <c r="A168" s="19" t="s">
        <v>1114</v>
      </c>
      <c r="B168" s="19" t="s">
        <v>1115</v>
      </c>
      <c r="C168" s="19" t="s">
        <v>58</v>
      </c>
      <c r="D168" s="19" t="s">
        <v>56</v>
      </c>
      <c r="E168" s="19" t="s">
        <v>131</v>
      </c>
      <c r="F168" s="19" t="s">
        <v>805</v>
      </c>
      <c r="G168" s="19"/>
      <c r="H168" s="19"/>
      <c r="I168" s="19"/>
      <c r="J168" s="19"/>
      <c r="K168" s="19"/>
      <c r="L168" s="435"/>
      <c r="M168" s="370"/>
      <c r="N168" s="19"/>
      <c r="O168" s="19"/>
      <c r="P168" s="19"/>
      <c r="Q168" s="19"/>
      <c r="R168" s="19"/>
      <c r="S168" s="435"/>
      <c r="T168" s="370"/>
      <c r="U168" s="19"/>
      <c r="V168" s="19"/>
      <c r="W168" s="19"/>
      <c r="X168" s="19"/>
      <c r="Y168" s="19"/>
      <c r="Z168" s="435"/>
      <c r="AA168" s="370"/>
      <c r="AB168" s="19"/>
      <c r="AC168" s="19"/>
      <c r="AD168" s="19"/>
      <c r="AE168" s="19"/>
      <c r="AF168" s="19"/>
      <c r="AG168" s="435"/>
      <c r="AH168" s="370"/>
      <c r="AI168" s="19"/>
      <c r="AJ168" s="19"/>
      <c r="AL168" s="371"/>
      <c r="AM168" s="19" t="s">
        <v>319</v>
      </c>
    </row>
    <row r="169" spans="1:39" x14ac:dyDescent="0.35">
      <c r="A169" s="19" t="s">
        <v>1117</v>
      </c>
      <c r="B169" s="19" t="s">
        <v>1118</v>
      </c>
      <c r="C169" s="19" t="s">
        <v>58</v>
      </c>
      <c r="D169" s="19" t="s">
        <v>56</v>
      </c>
      <c r="E169" s="19" t="s">
        <v>131</v>
      </c>
      <c r="F169" s="19" t="s">
        <v>327</v>
      </c>
      <c r="G169" s="19"/>
      <c r="H169" s="19"/>
      <c r="I169" s="19"/>
      <c r="J169" s="19"/>
      <c r="K169" s="19"/>
      <c r="L169" s="435"/>
      <c r="M169" s="370"/>
      <c r="N169" s="19"/>
      <c r="O169" s="19"/>
      <c r="P169" s="19"/>
      <c r="Q169" s="19"/>
      <c r="R169" s="19"/>
      <c r="S169" s="435"/>
      <c r="T169" s="370"/>
      <c r="U169" s="19"/>
      <c r="V169" s="19"/>
      <c r="W169" s="19"/>
      <c r="X169" s="19"/>
      <c r="Y169" s="19"/>
      <c r="Z169" s="435"/>
      <c r="AA169" s="370"/>
      <c r="AB169" s="19"/>
      <c r="AC169" s="19"/>
      <c r="AD169" s="19"/>
      <c r="AE169" s="19"/>
      <c r="AF169" s="19"/>
      <c r="AG169" s="435"/>
      <c r="AH169" s="370"/>
      <c r="AI169" s="19"/>
      <c r="AJ169" s="19"/>
      <c r="AL169" s="371"/>
      <c r="AM169" s="19" t="s">
        <v>870</v>
      </c>
    </row>
    <row r="170" spans="1:39" x14ac:dyDescent="0.35">
      <c r="A170" s="19" t="s">
        <v>1121</v>
      </c>
      <c r="B170" s="19" t="s">
        <v>1122</v>
      </c>
      <c r="C170" s="19" t="s">
        <v>58</v>
      </c>
      <c r="D170" s="19" t="s">
        <v>56</v>
      </c>
      <c r="E170" s="19" t="s">
        <v>131</v>
      </c>
      <c r="F170" s="19" t="s">
        <v>805</v>
      </c>
      <c r="G170" s="19"/>
      <c r="H170" s="19"/>
      <c r="I170" s="19"/>
      <c r="J170" s="19"/>
      <c r="K170" s="19"/>
      <c r="L170" s="435"/>
      <c r="M170" s="370"/>
      <c r="N170" s="19"/>
      <c r="O170" s="19"/>
      <c r="P170" s="19"/>
      <c r="Q170" s="19"/>
      <c r="R170" s="19"/>
      <c r="S170" s="435" t="s">
        <v>97</v>
      </c>
      <c r="T170" s="370"/>
      <c r="U170" s="19"/>
      <c r="V170" s="19"/>
      <c r="W170" s="19"/>
      <c r="X170" s="19"/>
      <c r="Y170" s="19"/>
      <c r="Z170" s="435"/>
      <c r="AA170" s="370"/>
      <c r="AB170" s="19"/>
      <c r="AC170" s="19"/>
      <c r="AD170" s="19"/>
      <c r="AE170" s="19"/>
      <c r="AF170" s="19"/>
      <c r="AG170" s="435"/>
      <c r="AH170" s="370"/>
      <c r="AI170" s="19"/>
      <c r="AJ170" s="19"/>
      <c r="AL170" s="371">
        <v>1</v>
      </c>
      <c r="AM170" s="19" t="s">
        <v>870</v>
      </c>
    </row>
    <row r="171" spans="1:39" x14ac:dyDescent="0.35">
      <c r="A171" s="19" t="s">
        <v>1124</v>
      </c>
      <c r="B171" s="19" t="s">
        <v>1125</v>
      </c>
      <c r="C171" s="19" t="s">
        <v>58</v>
      </c>
      <c r="D171" s="19" t="s">
        <v>56</v>
      </c>
      <c r="E171" s="19" t="s">
        <v>131</v>
      </c>
      <c r="F171" s="19" t="s">
        <v>327</v>
      </c>
      <c r="G171" s="19"/>
      <c r="H171" s="19"/>
      <c r="I171" s="19"/>
      <c r="J171" s="19"/>
      <c r="K171" s="19"/>
      <c r="L171" s="435"/>
      <c r="M171" s="370"/>
      <c r="N171" s="19"/>
      <c r="O171" s="19"/>
      <c r="P171" s="19"/>
      <c r="Q171" s="19"/>
      <c r="R171" s="19"/>
      <c r="S171" s="435"/>
      <c r="T171" s="370" t="s">
        <v>97</v>
      </c>
      <c r="U171" s="19"/>
      <c r="V171" s="19"/>
      <c r="W171" s="19"/>
      <c r="X171" s="19"/>
      <c r="Y171" s="19"/>
      <c r="Z171" s="435"/>
      <c r="AA171" s="370"/>
      <c r="AB171" s="19"/>
      <c r="AC171" s="19"/>
      <c r="AD171" s="19"/>
      <c r="AE171" s="19"/>
      <c r="AF171" s="19"/>
      <c r="AG171" s="435"/>
      <c r="AH171" s="370"/>
      <c r="AI171" s="19"/>
      <c r="AJ171" s="19"/>
      <c r="AL171" s="371">
        <v>1</v>
      </c>
      <c r="AM171" s="19" t="s">
        <v>870</v>
      </c>
    </row>
    <row r="172" spans="1:39" x14ac:dyDescent="0.35">
      <c r="A172" s="19" t="s">
        <v>1127</v>
      </c>
      <c r="B172" s="19" t="s">
        <v>1128</v>
      </c>
      <c r="C172" s="19" t="s">
        <v>58</v>
      </c>
      <c r="D172" s="19" t="s">
        <v>56</v>
      </c>
      <c r="E172" s="19" t="s">
        <v>131</v>
      </c>
      <c r="F172" s="19" t="s">
        <v>328</v>
      </c>
      <c r="G172" s="19"/>
      <c r="H172" s="19"/>
      <c r="I172" s="19"/>
      <c r="J172" s="19"/>
      <c r="K172" s="19"/>
      <c r="L172" s="435"/>
      <c r="M172" s="370"/>
      <c r="N172" s="19"/>
      <c r="O172" s="19"/>
      <c r="P172" s="19"/>
      <c r="Q172" s="19"/>
      <c r="R172" s="19"/>
      <c r="S172" s="435"/>
      <c r="T172" s="370"/>
      <c r="U172" s="19"/>
      <c r="V172" s="19"/>
      <c r="W172" s="19"/>
      <c r="X172" s="19"/>
      <c r="Y172" s="19"/>
      <c r="Z172" s="435"/>
      <c r="AA172" s="370"/>
      <c r="AB172" s="19"/>
      <c r="AC172" s="19"/>
      <c r="AD172" s="19"/>
      <c r="AE172" s="19"/>
      <c r="AF172" s="19"/>
      <c r="AG172" s="435"/>
      <c r="AH172" s="370"/>
      <c r="AI172" s="19"/>
      <c r="AJ172" s="19"/>
      <c r="AL172" s="371"/>
      <c r="AM172" s="19" t="s">
        <v>870</v>
      </c>
    </row>
    <row r="173" spans="1:39" x14ac:dyDescent="0.35">
      <c r="A173" s="19" t="s">
        <v>1130</v>
      </c>
      <c r="B173" s="19" t="s">
        <v>1131</v>
      </c>
      <c r="C173" s="19" t="s">
        <v>58</v>
      </c>
      <c r="D173" s="19" t="s">
        <v>56</v>
      </c>
      <c r="E173" s="19" t="s">
        <v>131</v>
      </c>
      <c r="F173" s="19" t="s">
        <v>399</v>
      </c>
      <c r="G173" s="19"/>
      <c r="H173" s="19"/>
      <c r="I173" s="19"/>
      <c r="J173" s="19"/>
      <c r="K173" s="19"/>
      <c r="L173" s="435"/>
      <c r="M173" s="370"/>
      <c r="N173" s="19"/>
      <c r="O173" s="19"/>
      <c r="P173" s="19"/>
      <c r="Q173" s="19"/>
      <c r="R173" s="19"/>
      <c r="S173" s="435"/>
      <c r="T173" s="370"/>
      <c r="U173" s="19"/>
      <c r="V173" s="19"/>
      <c r="W173" s="19"/>
      <c r="X173" s="19"/>
      <c r="Y173" s="19"/>
      <c r="Z173" s="435"/>
      <c r="AA173" s="370"/>
      <c r="AB173" s="19"/>
      <c r="AC173" s="19"/>
      <c r="AD173" s="19"/>
      <c r="AE173" s="19"/>
      <c r="AF173" s="19"/>
      <c r="AG173" s="435"/>
      <c r="AH173" s="370"/>
      <c r="AI173" s="19"/>
      <c r="AJ173" s="19"/>
      <c r="AL173" s="371"/>
      <c r="AM173" s="19" t="s">
        <v>870</v>
      </c>
    </row>
    <row r="174" spans="1:39" x14ac:dyDescent="0.35">
      <c r="A174" s="19" t="s">
        <v>1133</v>
      </c>
      <c r="B174" s="19" t="s">
        <v>1134</v>
      </c>
      <c r="C174" s="19" t="s">
        <v>58</v>
      </c>
      <c r="D174" s="19" t="s">
        <v>56</v>
      </c>
      <c r="E174" s="19" t="s">
        <v>131</v>
      </c>
      <c r="F174" s="19" t="s">
        <v>399</v>
      </c>
      <c r="G174" s="19"/>
      <c r="H174" s="19"/>
      <c r="I174" s="19"/>
      <c r="J174" s="19"/>
      <c r="K174" s="19"/>
      <c r="L174" s="435"/>
      <c r="M174" s="370"/>
      <c r="N174" s="19"/>
      <c r="O174" s="19"/>
      <c r="P174" s="19"/>
      <c r="Q174" s="19"/>
      <c r="R174" s="19"/>
      <c r="S174" s="435"/>
      <c r="T174" s="370"/>
      <c r="U174" s="19"/>
      <c r="V174" s="19"/>
      <c r="W174" s="19"/>
      <c r="X174" s="19"/>
      <c r="Y174" s="19"/>
      <c r="Z174" s="435" t="s">
        <v>97</v>
      </c>
      <c r="AA174" s="370"/>
      <c r="AB174" s="19"/>
      <c r="AC174" s="19"/>
      <c r="AD174" s="19"/>
      <c r="AE174" s="19"/>
      <c r="AF174" s="19"/>
      <c r="AG174" s="435"/>
      <c r="AH174" s="370"/>
      <c r="AI174" s="19"/>
      <c r="AJ174" s="19"/>
      <c r="AL174" s="371">
        <v>1</v>
      </c>
      <c r="AM174" s="19" t="s">
        <v>870</v>
      </c>
    </row>
    <row r="175" spans="1:39" x14ac:dyDescent="0.35">
      <c r="A175" s="19" t="s">
        <v>1136</v>
      </c>
      <c r="B175" s="19" t="s">
        <v>1137</v>
      </c>
      <c r="C175" s="19" t="s">
        <v>58</v>
      </c>
      <c r="D175" s="19" t="s">
        <v>56</v>
      </c>
      <c r="E175" s="19" t="s">
        <v>131</v>
      </c>
      <c r="F175" s="19" t="s">
        <v>399</v>
      </c>
      <c r="G175" s="19"/>
      <c r="H175" s="19"/>
      <c r="I175" s="19"/>
      <c r="J175" s="19"/>
      <c r="K175" s="19"/>
      <c r="L175" s="435"/>
      <c r="M175" s="370"/>
      <c r="N175" s="19"/>
      <c r="O175" s="19"/>
      <c r="P175" s="19"/>
      <c r="Q175" s="19"/>
      <c r="R175" s="19"/>
      <c r="S175" s="435"/>
      <c r="T175" s="370"/>
      <c r="U175" s="19"/>
      <c r="V175" s="19"/>
      <c r="W175" s="19"/>
      <c r="X175" s="19"/>
      <c r="Y175" s="19"/>
      <c r="Z175" s="435" t="s">
        <v>97</v>
      </c>
      <c r="AA175" s="370"/>
      <c r="AB175" s="19"/>
      <c r="AC175" s="19"/>
      <c r="AD175" s="19"/>
      <c r="AE175" s="19"/>
      <c r="AF175" s="19"/>
      <c r="AG175" s="435"/>
      <c r="AH175" s="370"/>
      <c r="AI175" s="19"/>
      <c r="AJ175" s="19"/>
      <c r="AL175" s="371">
        <v>1</v>
      </c>
      <c r="AM175" s="19" t="s">
        <v>1068</v>
      </c>
    </row>
    <row r="176" spans="1:39" x14ac:dyDescent="0.35">
      <c r="A176" s="19" t="s">
        <v>1139</v>
      </c>
      <c r="B176" s="19" t="s">
        <v>1140</v>
      </c>
      <c r="C176" s="19" t="s">
        <v>58</v>
      </c>
      <c r="D176" s="19" t="s">
        <v>56</v>
      </c>
      <c r="E176" s="19" t="s">
        <v>131</v>
      </c>
      <c r="F176" s="19" t="s">
        <v>399</v>
      </c>
      <c r="G176" s="19"/>
      <c r="H176" s="19"/>
      <c r="I176" s="19"/>
      <c r="J176" s="19"/>
      <c r="K176" s="19"/>
      <c r="L176" s="435"/>
      <c r="M176" s="370" t="s">
        <v>97</v>
      </c>
      <c r="N176" s="19"/>
      <c r="O176" s="19"/>
      <c r="P176" s="19"/>
      <c r="Q176" s="19"/>
      <c r="R176" s="19"/>
      <c r="S176" s="435"/>
      <c r="T176" s="370"/>
      <c r="U176" s="19"/>
      <c r="V176" s="19"/>
      <c r="W176" s="19"/>
      <c r="X176" s="19"/>
      <c r="Y176" s="19"/>
      <c r="Z176" s="435" t="s">
        <v>97</v>
      </c>
      <c r="AA176" s="370"/>
      <c r="AB176" s="19"/>
      <c r="AC176" s="19"/>
      <c r="AD176" s="19"/>
      <c r="AE176" s="19"/>
      <c r="AF176" s="19"/>
      <c r="AG176" s="435"/>
      <c r="AH176" s="370"/>
      <c r="AI176" s="19"/>
      <c r="AJ176" s="19"/>
      <c r="AL176" s="371">
        <v>2</v>
      </c>
      <c r="AM176" s="19" t="s">
        <v>1068</v>
      </c>
    </row>
    <row r="177" spans="1:39" x14ac:dyDescent="0.35">
      <c r="A177" s="19" t="s">
        <v>1142</v>
      </c>
      <c r="B177" s="19" t="s">
        <v>1143</v>
      </c>
      <c r="C177" s="19" t="s">
        <v>58</v>
      </c>
      <c r="D177" s="19" t="s">
        <v>56</v>
      </c>
      <c r="E177" s="19" t="s">
        <v>131</v>
      </c>
      <c r="F177" s="19" t="s">
        <v>328</v>
      </c>
      <c r="G177" s="19"/>
      <c r="H177" s="19"/>
      <c r="I177" s="19"/>
      <c r="J177" s="19"/>
      <c r="K177" s="19"/>
      <c r="L177" s="435"/>
      <c r="M177" s="370"/>
      <c r="N177" s="19"/>
      <c r="O177" s="19"/>
      <c r="P177" s="19"/>
      <c r="Q177" s="19"/>
      <c r="R177" s="19"/>
      <c r="S177" s="435"/>
      <c r="T177" s="370" t="s">
        <v>97</v>
      </c>
      <c r="U177" s="19"/>
      <c r="V177" s="19"/>
      <c r="W177" s="19"/>
      <c r="X177" s="19"/>
      <c r="Y177" s="19"/>
      <c r="Z177" s="435"/>
      <c r="AA177" s="370"/>
      <c r="AB177" s="19"/>
      <c r="AC177" s="19"/>
      <c r="AD177" s="19"/>
      <c r="AE177" s="19"/>
      <c r="AF177" s="19"/>
      <c r="AG177" s="435"/>
      <c r="AH177" s="370"/>
      <c r="AI177" s="19"/>
      <c r="AJ177" s="19"/>
      <c r="AL177" s="371">
        <v>1</v>
      </c>
      <c r="AM177" s="19" t="s">
        <v>1067</v>
      </c>
    </row>
    <row r="178" spans="1:39" x14ac:dyDescent="0.35">
      <c r="A178" s="19" t="s">
        <v>1145</v>
      </c>
      <c r="B178" s="19" t="s">
        <v>1146</v>
      </c>
      <c r="C178" s="19" t="s">
        <v>58</v>
      </c>
      <c r="D178" s="19" t="s">
        <v>56</v>
      </c>
      <c r="E178" s="19" t="s">
        <v>131</v>
      </c>
      <c r="F178" s="19" t="s">
        <v>328</v>
      </c>
      <c r="G178" s="19"/>
      <c r="H178" s="19"/>
      <c r="I178" s="19"/>
      <c r="J178" s="19"/>
      <c r="K178" s="19"/>
      <c r="L178" s="435"/>
      <c r="M178" s="370"/>
      <c r="N178" s="19"/>
      <c r="O178" s="19"/>
      <c r="P178" s="19"/>
      <c r="Q178" s="19"/>
      <c r="R178" s="19"/>
      <c r="S178" s="435"/>
      <c r="T178" s="370"/>
      <c r="U178" s="19"/>
      <c r="V178" s="19"/>
      <c r="W178" s="19"/>
      <c r="X178" s="19"/>
      <c r="Y178" s="19"/>
      <c r="Z178" s="435"/>
      <c r="AA178" s="370"/>
      <c r="AB178" s="19"/>
      <c r="AC178" s="19"/>
      <c r="AD178" s="19"/>
      <c r="AE178" s="19"/>
      <c r="AF178" s="19"/>
      <c r="AG178" s="435"/>
      <c r="AH178" s="370"/>
      <c r="AI178" s="19"/>
      <c r="AJ178" s="19"/>
      <c r="AL178" s="371"/>
      <c r="AM178" s="19" t="s">
        <v>1067</v>
      </c>
    </row>
    <row r="179" spans="1:39" x14ac:dyDescent="0.35">
      <c r="A179" s="19" t="s">
        <v>1148</v>
      </c>
      <c r="B179" s="19" t="s">
        <v>1149</v>
      </c>
      <c r="C179" s="19" t="s">
        <v>58</v>
      </c>
      <c r="D179" s="19" t="s">
        <v>56</v>
      </c>
      <c r="E179" s="19" t="s">
        <v>131</v>
      </c>
      <c r="F179" s="19" t="s">
        <v>327</v>
      </c>
      <c r="G179" s="19"/>
      <c r="H179" s="19"/>
      <c r="I179" s="19"/>
      <c r="J179" s="19"/>
      <c r="K179" s="19"/>
      <c r="L179" s="435"/>
      <c r="M179" s="370"/>
      <c r="N179" s="19"/>
      <c r="O179" s="19"/>
      <c r="P179" s="19"/>
      <c r="Q179" s="19"/>
      <c r="R179" s="19"/>
      <c r="S179" s="435"/>
      <c r="T179" s="370"/>
      <c r="U179" s="19"/>
      <c r="V179" s="19"/>
      <c r="W179" s="19"/>
      <c r="X179" s="19"/>
      <c r="Y179" s="19"/>
      <c r="Z179" s="435"/>
      <c r="AA179" s="370"/>
      <c r="AB179" s="19"/>
      <c r="AC179" s="19"/>
      <c r="AD179" s="19"/>
      <c r="AE179" s="19"/>
      <c r="AF179" s="19"/>
      <c r="AG179" s="435"/>
      <c r="AH179" s="370"/>
      <c r="AI179" s="19"/>
      <c r="AJ179" s="19"/>
      <c r="AL179" s="371"/>
      <c r="AM179" s="19" t="s">
        <v>870</v>
      </c>
    </row>
    <row r="180" spans="1:39" x14ac:dyDescent="0.35">
      <c r="A180" s="19" t="s">
        <v>1151</v>
      </c>
      <c r="B180" s="19" t="s">
        <v>1152</v>
      </c>
      <c r="C180" s="19" t="s">
        <v>58</v>
      </c>
      <c r="D180" s="19" t="s">
        <v>56</v>
      </c>
      <c r="E180" s="19" t="s">
        <v>131</v>
      </c>
      <c r="F180" s="19" t="s">
        <v>327</v>
      </c>
      <c r="G180" s="19"/>
      <c r="H180" s="19"/>
      <c r="I180" s="19"/>
      <c r="J180" s="19"/>
      <c r="K180" s="19"/>
      <c r="L180" s="435"/>
      <c r="M180" s="370"/>
      <c r="N180" s="19"/>
      <c r="O180" s="19"/>
      <c r="P180" s="19"/>
      <c r="Q180" s="19"/>
      <c r="R180" s="19"/>
      <c r="S180" s="435"/>
      <c r="T180" s="370"/>
      <c r="U180" s="19"/>
      <c r="V180" s="19"/>
      <c r="W180" s="19"/>
      <c r="X180" s="19"/>
      <c r="Y180" s="19"/>
      <c r="Z180" s="435"/>
      <c r="AA180" s="370"/>
      <c r="AB180" s="19"/>
      <c r="AC180" s="19"/>
      <c r="AD180" s="19"/>
      <c r="AE180" s="19"/>
      <c r="AF180" s="19"/>
      <c r="AG180" s="435"/>
      <c r="AH180" s="370"/>
      <c r="AI180" s="19"/>
      <c r="AJ180" s="19"/>
      <c r="AL180" s="371"/>
      <c r="AM180" s="19" t="s">
        <v>870</v>
      </c>
    </row>
    <row r="181" spans="1:39" x14ac:dyDescent="0.35">
      <c r="A181" s="19" t="s">
        <v>1154</v>
      </c>
      <c r="B181" s="19" t="s">
        <v>1155</v>
      </c>
      <c r="C181" s="19" t="s">
        <v>58</v>
      </c>
      <c r="D181" s="19" t="s">
        <v>56</v>
      </c>
      <c r="E181" s="19" t="s">
        <v>131</v>
      </c>
      <c r="F181" s="19" t="s">
        <v>328</v>
      </c>
      <c r="G181" s="19"/>
      <c r="H181" s="19"/>
      <c r="I181" s="19"/>
      <c r="J181" s="19"/>
      <c r="K181" s="19"/>
      <c r="L181" s="435"/>
      <c r="M181" s="370"/>
      <c r="N181" s="19"/>
      <c r="O181" s="19"/>
      <c r="P181" s="19"/>
      <c r="Q181" s="19"/>
      <c r="R181" s="19"/>
      <c r="S181" s="435"/>
      <c r="T181" s="370"/>
      <c r="U181" s="19"/>
      <c r="V181" s="19"/>
      <c r="W181" s="19"/>
      <c r="X181" s="19"/>
      <c r="Y181" s="19"/>
      <c r="Z181" s="435"/>
      <c r="AA181" s="370"/>
      <c r="AB181" s="19"/>
      <c r="AC181" s="19"/>
      <c r="AD181" s="19"/>
      <c r="AE181" s="19"/>
      <c r="AF181" s="19"/>
      <c r="AG181" s="435"/>
      <c r="AH181" s="370"/>
      <c r="AI181" s="19"/>
      <c r="AJ181" s="19"/>
      <c r="AL181" s="371"/>
      <c r="AM181" s="19" t="s">
        <v>870</v>
      </c>
    </row>
    <row r="182" spans="1:39" x14ac:dyDescent="0.35">
      <c r="A182" s="19" t="s">
        <v>1157</v>
      </c>
      <c r="B182" s="19" t="s">
        <v>1158</v>
      </c>
      <c r="C182" s="19" t="s">
        <v>58</v>
      </c>
      <c r="D182" s="19" t="s">
        <v>56</v>
      </c>
      <c r="E182" s="19" t="s">
        <v>131</v>
      </c>
      <c r="F182" s="19" t="s">
        <v>328</v>
      </c>
      <c r="G182" s="19"/>
      <c r="H182" s="19"/>
      <c r="I182" s="19"/>
      <c r="J182" s="19"/>
      <c r="K182" s="19"/>
      <c r="L182" s="435"/>
      <c r="M182" s="370"/>
      <c r="N182" s="19"/>
      <c r="O182" s="19"/>
      <c r="P182" s="19"/>
      <c r="Q182" s="19"/>
      <c r="R182" s="19"/>
      <c r="S182" s="435" t="s">
        <v>97</v>
      </c>
      <c r="T182" s="370"/>
      <c r="U182" s="19"/>
      <c r="V182" s="19"/>
      <c r="W182" s="19"/>
      <c r="X182" s="19"/>
      <c r="Y182" s="19"/>
      <c r="Z182" s="435" t="s">
        <v>97</v>
      </c>
      <c r="AA182" s="370"/>
      <c r="AB182" s="19"/>
      <c r="AC182" s="19"/>
      <c r="AD182" s="19"/>
      <c r="AE182" s="19"/>
      <c r="AF182" s="19"/>
      <c r="AG182" s="435"/>
      <c r="AH182" s="370"/>
      <c r="AI182" s="19"/>
      <c r="AJ182" s="19"/>
      <c r="AL182" s="371">
        <v>2</v>
      </c>
      <c r="AM182" s="19" t="s">
        <v>870</v>
      </c>
    </row>
    <row r="183" spans="1:39" x14ac:dyDescent="0.35">
      <c r="A183" s="19" t="s">
        <v>1160</v>
      </c>
      <c r="B183" s="19" t="s">
        <v>1161</v>
      </c>
      <c r="C183" s="19" t="s">
        <v>58</v>
      </c>
      <c r="D183" s="19" t="s">
        <v>56</v>
      </c>
      <c r="E183" s="19" t="s">
        <v>131</v>
      </c>
      <c r="F183" s="19" t="s">
        <v>328</v>
      </c>
      <c r="G183" s="19"/>
      <c r="H183" s="19"/>
      <c r="I183" s="19"/>
      <c r="J183" s="19"/>
      <c r="K183" s="19"/>
      <c r="L183" s="435"/>
      <c r="M183" s="370"/>
      <c r="N183" s="19"/>
      <c r="O183" s="19"/>
      <c r="P183" s="19"/>
      <c r="Q183" s="19"/>
      <c r="R183" s="19"/>
      <c r="S183" s="435"/>
      <c r="T183" s="370"/>
      <c r="U183" s="19"/>
      <c r="V183" s="19"/>
      <c r="W183" s="19"/>
      <c r="X183" s="19"/>
      <c r="Y183" s="19"/>
      <c r="Z183" s="435"/>
      <c r="AA183" s="370"/>
      <c r="AB183" s="19"/>
      <c r="AC183" s="19"/>
      <c r="AD183" s="19"/>
      <c r="AE183" s="19"/>
      <c r="AF183" s="19"/>
      <c r="AG183" s="435" t="s">
        <v>97</v>
      </c>
      <c r="AH183" s="370"/>
      <c r="AI183" s="19"/>
      <c r="AJ183" s="19"/>
      <c r="AL183" s="371">
        <v>1</v>
      </c>
      <c r="AM183" s="19" t="s">
        <v>870</v>
      </c>
    </row>
    <row r="184" spans="1:39" x14ac:dyDescent="0.35">
      <c r="A184" s="19" t="s">
        <v>1163</v>
      </c>
      <c r="B184" s="19" t="s">
        <v>1164</v>
      </c>
      <c r="C184" s="19" t="s">
        <v>58</v>
      </c>
      <c r="D184" s="19" t="s">
        <v>56</v>
      </c>
      <c r="E184" s="19" t="s">
        <v>131</v>
      </c>
      <c r="F184" s="19" t="s">
        <v>327</v>
      </c>
      <c r="G184" s="19"/>
      <c r="H184" s="19"/>
      <c r="I184" s="19"/>
      <c r="J184" s="19"/>
      <c r="K184" s="19"/>
      <c r="L184" s="435"/>
      <c r="M184" s="370"/>
      <c r="N184" s="19"/>
      <c r="O184" s="19"/>
      <c r="P184" s="19"/>
      <c r="Q184" s="19"/>
      <c r="R184" s="19"/>
      <c r="S184" s="435"/>
      <c r="T184" s="370"/>
      <c r="U184" s="19"/>
      <c r="V184" s="19"/>
      <c r="W184" s="19"/>
      <c r="X184" s="19"/>
      <c r="Y184" s="19"/>
      <c r="Z184" s="435"/>
      <c r="AA184" s="370"/>
      <c r="AB184" s="19"/>
      <c r="AC184" s="19"/>
      <c r="AD184" s="19"/>
      <c r="AE184" s="19"/>
      <c r="AF184" s="19"/>
      <c r="AG184" s="435"/>
      <c r="AH184" s="370"/>
      <c r="AI184" s="19"/>
      <c r="AJ184" s="19"/>
      <c r="AL184" s="371"/>
      <c r="AM184" s="19" t="s">
        <v>870</v>
      </c>
    </row>
    <row r="185" spans="1:39" x14ac:dyDescent="0.35">
      <c r="A185" s="19" t="s">
        <v>1166</v>
      </c>
      <c r="B185" s="19" t="s">
        <v>1167</v>
      </c>
      <c r="C185" s="19" t="s">
        <v>58</v>
      </c>
      <c r="D185" s="19" t="s">
        <v>56</v>
      </c>
      <c r="E185" s="19" t="s">
        <v>131</v>
      </c>
      <c r="F185" s="19" t="s">
        <v>327</v>
      </c>
      <c r="G185" s="19"/>
      <c r="H185" s="19"/>
      <c r="I185" s="19"/>
      <c r="J185" s="19"/>
      <c r="K185" s="19"/>
      <c r="L185" s="435"/>
      <c r="M185" s="370"/>
      <c r="N185" s="19"/>
      <c r="O185" s="19"/>
      <c r="P185" s="19"/>
      <c r="Q185" s="19"/>
      <c r="R185" s="19"/>
      <c r="S185" s="435"/>
      <c r="T185" s="370"/>
      <c r="U185" s="19"/>
      <c r="V185" s="19"/>
      <c r="W185" s="19"/>
      <c r="X185" s="19"/>
      <c r="Y185" s="19"/>
      <c r="Z185" s="435"/>
      <c r="AA185" s="370"/>
      <c r="AB185" s="19"/>
      <c r="AC185" s="19"/>
      <c r="AD185" s="19"/>
      <c r="AE185" s="19"/>
      <c r="AF185" s="19"/>
      <c r="AG185" s="435" t="s">
        <v>97</v>
      </c>
      <c r="AH185" s="370"/>
      <c r="AI185" s="19"/>
      <c r="AJ185" s="19"/>
      <c r="AL185" s="371">
        <v>1</v>
      </c>
      <c r="AM185" s="19" t="s">
        <v>1068</v>
      </c>
    </row>
    <row r="186" spans="1:39" x14ac:dyDescent="0.35">
      <c r="A186" s="19" t="s">
        <v>1169</v>
      </c>
      <c r="B186" s="19" t="s">
        <v>1170</v>
      </c>
      <c r="C186" s="19" t="s">
        <v>58</v>
      </c>
      <c r="D186" s="19" t="s">
        <v>56</v>
      </c>
      <c r="E186" s="19" t="s">
        <v>131</v>
      </c>
      <c r="F186" s="19" t="s">
        <v>327</v>
      </c>
      <c r="G186" s="19"/>
      <c r="H186" s="19"/>
      <c r="I186" s="19"/>
      <c r="J186" s="19"/>
      <c r="K186" s="19"/>
      <c r="L186" s="435"/>
      <c r="M186" s="370"/>
      <c r="N186" s="19"/>
      <c r="O186" s="19"/>
      <c r="P186" s="19"/>
      <c r="Q186" s="19"/>
      <c r="R186" s="19"/>
      <c r="S186" s="435" t="s">
        <v>97</v>
      </c>
      <c r="T186" s="370"/>
      <c r="U186" s="19"/>
      <c r="V186" s="19"/>
      <c r="W186" s="19"/>
      <c r="X186" s="19"/>
      <c r="Y186" s="19"/>
      <c r="Z186" s="435"/>
      <c r="AA186" s="370"/>
      <c r="AB186" s="19"/>
      <c r="AC186" s="19"/>
      <c r="AD186" s="19"/>
      <c r="AE186" s="19"/>
      <c r="AF186" s="19"/>
      <c r="AG186" s="435"/>
      <c r="AH186" s="370"/>
      <c r="AI186" s="19"/>
      <c r="AJ186" s="19"/>
      <c r="AL186" s="371">
        <v>1</v>
      </c>
      <c r="AM186" s="19" t="s">
        <v>1068</v>
      </c>
    </row>
    <row r="187" spans="1:39" x14ac:dyDescent="0.35">
      <c r="A187" s="19" t="s">
        <v>1172</v>
      </c>
      <c r="B187" s="19" t="s">
        <v>1173</v>
      </c>
      <c r="C187" s="19" t="s">
        <v>58</v>
      </c>
      <c r="D187" s="19" t="s">
        <v>56</v>
      </c>
      <c r="E187" s="19" t="s">
        <v>131</v>
      </c>
      <c r="F187" s="19" t="s">
        <v>327</v>
      </c>
      <c r="G187" s="19"/>
      <c r="H187" s="19"/>
      <c r="I187" s="19"/>
      <c r="J187" s="19"/>
      <c r="K187" s="19"/>
      <c r="L187" s="435"/>
      <c r="M187" s="370"/>
      <c r="N187" s="19"/>
      <c r="O187" s="19"/>
      <c r="P187" s="19"/>
      <c r="Q187" s="19"/>
      <c r="R187" s="19"/>
      <c r="S187" s="435"/>
      <c r="T187" s="370" t="s">
        <v>97</v>
      </c>
      <c r="U187" s="19"/>
      <c r="V187" s="19"/>
      <c r="W187" s="19"/>
      <c r="X187" s="19"/>
      <c r="Y187" s="19"/>
      <c r="Z187" s="435"/>
      <c r="AA187" s="370"/>
      <c r="AB187" s="19"/>
      <c r="AC187" s="19"/>
      <c r="AD187" s="19"/>
      <c r="AE187" s="19"/>
      <c r="AF187" s="19"/>
      <c r="AG187" s="435"/>
      <c r="AH187" s="370"/>
      <c r="AI187" s="19"/>
      <c r="AJ187" s="19"/>
      <c r="AL187" s="371">
        <v>1</v>
      </c>
      <c r="AM187" s="19" t="s">
        <v>1068</v>
      </c>
    </row>
    <row r="188" spans="1:39" x14ac:dyDescent="0.35">
      <c r="A188" s="19" t="s">
        <v>1175</v>
      </c>
      <c r="B188" s="19" t="s">
        <v>1176</v>
      </c>
      <c r="C188" s="19" t="s">
        <v>58</v>
      </c>
      <c r="D188" s="19" t="s">
        <v>56</v>
      </c>
      <c r="E188" s="19" t="s">
        <v>131</v>
      </c>
      <c r="F188" s="19" t="s">
        <v>327</v>
      </c>
      <c r="G188" s="19"/>
      <c r="H188" s="19"/>
      <c r="I188" s="19"/>
      <c r="J188" s="19"/>
      <c r="K188" s="19"/>
      <c r="L188" s="435"/>
      <c r="M188" s="370" t="s">
        <v>97</v>
      </c>
      <c r="N188" s="19"/>
      <c r="O188" s="19"/>
      <c r="P188" s="19"/>
      <c r="Q188" s="19"/>
      <c r="R188" s="19"/>
      <c r="S188" s="435"/>
      <c r="T188" s="370"/>
      <c r="U188" s="19"/>
      <c r="V188" s="19"/>
      <c r="W188" s="19"/>
      <c r="X188" s="19"/>
      <c r="Y188" s="19"/>
      <c r="Z188" s="435"/>
      <c r="AA188" s="370"/>
      <c r="AB188" s="19"/>
      <c r="AC188" s="19"/>
      <c r="AD188" s="19"/>
      <c r="AE188" s="19"/>
      <c r="AF188" s="19"/>
      <c r="AG188" s="435"/>
      <c r="AH188" s="370"/>
      <c r="AI188" s="19"/>
      <c r="AJ188" s="19"/>
      <c r="AL188" s="371">
        <v>1</v>
      </c>
      <c r="AM188" s="19" t="s">
        <v>1067</v>
      </c>
    </row>
    <row r="189" spans="1:39" x14ac:dyDescent="0.35">
      <c r="A189" s="19" t="s">
        <v>1178</v>
      </c>
      <c r="B189" s="19" t="s">
        <v>1179</v>
      </c>
      <c r="C189" s="19" t="s">
        <v>58</v>
      </c>
      <c r="D189" s="19" t="s">
        <v>56</v>
      </c>
      <c r="E189" s="19" t="s">
        <v>131</v>
      </c>
      <c r="F189" s="19" t="s">
        <v>327</v>
      </c>
      <c r="G189" s="19"/>
      <c r="H189" s="19"/>
      <c r="I189" s="19"/>
      <c r="J189" s="19"/>
      <c r="K189" s="19"/>
      <c r="L189" s="435"/>
      <c r="M189" s="370"/>
      <c r="N189" s="19"/>
      <c r="O189" s="19"/>
      <c r="P189" s="19"/>
      <c r="Q189" s="19"/>
      <c r="R189" s="19"/>
      <c r="S189" s="435"/>
      <c r="T189" s="370" t="s">
        <v>97</v>
      </c>
      <c r="U189" s="19"/>
      <c r="V189" s="19"/>
      <c r="W189" s="19"/>
      <c r="X189" s="19"/>
      <c r="Y189" s="19"/>
      <c r="Z189" s="435"/>
      <c r="AA189" s="370"/>
      <c r="AB189" s="19"/>
      <c r="AC189" s="19"/>
      <c r="AD189" s="19"/>
      <c r="AE189" s="19"/>
      <c r="AF189" s="19"/>
      <c r="AG189" s="435"/>
      <c r="AH189" s="370"/>
      <c r="AI189" s="19"/>
      <c r="AJ189" s="19"/>
      <c r="AL189" s="371">
        <v>1</v>
      </c>
      <c r="AM189" s="19" t="s">
        <v>1067</v>
      </c>
    </row>
    <row r="190" spans="1:39" x14ac:dyDescent="0.35">
      <c r="A190" s="19" t="s">
        <v>1184</v>
      </c>
      <c r="B190" s="19" t="s">
        <v>1185</v>
      </c>
      <c r="C190" s="19" t="s">
        <v>58</v>
      </c>
      <c r="D190" s="19" t="s">
        <v>56</v>
      </c>
      <c r="E190" s="19" t="s">
        <v>131</v>
      </c>
      <c r="F190" s="19" t="s">
        <v>328</v>
      </c>
      <c r="G190" s="19"/>
      <c r="H190" s="19"/>
      <c r="I190" s="19"/>
      <c r="J190" s="19"/>
      <c r="K190" s="19"/>
      <c r="L190" s="435"/>
      <c r="M190" s="370"/>
      <c r="N190" s="19"/>
      <c r="O190" s="19"/>
      <c r="P190" s="19"/>
      <c r="Q190" s="19"/>
      <c r="R190" s="19"/>
      <c r="S190" s="435"/>
      <c r="T190" s="370"/>
      <c r="U190" s="19"/>
      <c r="V190" s="19"/>
      <c r="W190" s="19"/>
      <c r="X190" s="19"/>
      <c r="Y190" s="19"/>
      <c r="Z190" s="435"/>
      <c r="AA190" s="370"/>
      <c r="AB190" s="19"/>
      <c r="AC190" s="19"/>
      <c r="AD190" s="19"/>
      <c r="AE190" s="19"/>
      <c r="AF190" s="19"/>
      <c r="AG190" s="435"/>
      <c r="AH190" s="370"/>
      <c r="AI190" s="19"/>
      <c r="AJ190" s="19"/>
      <c r="AL190" s="371"/>
      <c r="AM190" s="19" t="s">
        <v>870</v>
      </c>
    </row>
    <row r="191" spans="1:39" x14ac:dyDescent="0.35">
      <c r="A191" s="19" t="s">
        <v>1187</v>
      </c>
      <c r="B191" s="19" t="s">
        <v>1188</v>
      </c>
      <c r="C191" s="19" t="s">
        <v>58</v>
      </c>
      <c r="D191" s="19" t="s">
        <v>56</v>
      </c>
      <c r="E191" s="19" t="s">
        <v>131</v>
      </c>
      <c r="F191" s="19" t="s">
        <v>328</v>
      </c>
      <c r="G191" s="19"/>
      <c r="H191" s="19"/>
      <c r="I191" s="19"/>
      <c r="J191" s="19"/>
      <c r="K191" s="19"/>
      <c r="L191" s="435" t="s">
        <v>97</v>
      </c>
      <c r="M191" s="370"/>
      <c r="N191" s="19"/>
      <c r="O191" s="19"/>
      <c r="P191" s="19"/>
      <c r="Q191" s="19"/>
      <c r="R191" s="19"/>
      <c r="S191" s="435"/>
      <c r="T191" s="370"/>
      <c r="U191" s="19"/>
      <c r="V191" s="19"/>
      <c r="W191" s="19"/>
      <c r="X191" s="19"/>
      <c r="Y191" s="19"/>
      <c r="Z191" s="435"/>
      <c r="AA191" s="370"/>
      <c r="AB191" s="19"/>
      <c r="AC191" s="19"/>
      <c r="AD191" s="19"/>
      <c r="AE191" s="19"/>
      <c r="AF191" s="19"/>
      <c r="AG191" s="435"/>
      <c r="AH191" s="370"/>
      <c r="AI191" s="19"/>
      <c r="AJ191" s="19"/>
      <c r="AL191" s="371">
        <v>1</v>
      </c>
      <c r="AM191" s="19" t="s">
        <v>870</v>
      </c>
    </row>
    <row r="192" spans="1:39" x14ac:dyDescent="0.35">
      <c r="A192" s="19" t="s">
        <v>1190</v>
      </c>
      <c r="B192" s="19" t="s">
        <v>1191</v>
      </c>
      <c r="C192" s="19" t="s">
        <v>58</v>
      </c>
      <c r="D192" s="19" t="s">
        <v>56</v>
      </c>
      <c r="E192" s="19" t="s">
        <v>131</v>
      </c>
      <c r="F192" s="19" t="s">
        <v>328</v>
      </c>
      <c r="G192" s="19"/>
      <c r="H192" s="19"/>
      <c r="I192" s="19"/>
      <c r="J192" s="19"/>
      <c r="K192" s="19"/>
      <c r="L192" s="435"/>
      <c r="M192" s="370"/>
      <c r="N192" s="19"/>
      <c r="O192" s="19"/>
      <c r="P192" s="19"/>
      <c r="Q192" s="19"/>
      <c r="R192" s="19"/>
      <c r="S192" s="435"/>
      <c r="T192" s="370"/>
      <c r="U192" s="19"/>
      <c r="V192" s="19"/>
      <c r="W192" s="19"/>
      <c r="X192" s="19"/>
      <c r="Y192" s="19"/>
      <c r="Z192" s="435"/>
      <c r="AA192" s="370"/>
      <c r="AB192" s="19"/>
      <c r="AC192" s="19"/>
      <c r="AD192" s="19"/>
      <c r="AE192" s="19"/>
      <c r="AF192" s="19"/>
      <c r="AG192" s="435"/>
      <c r="AH192" s="370"/>
      <c r="AI192" s="19"/>
      <c r="AJ192" s="19"/>
      <c r="AL192" s="371"/>
      <c r="AM192" s="19" t="s">
        <v>870</v>
      </c>
    </row>
    <row r="193" spans="1:39" x14ac:dyDescent="0.35">
      <c r="A193" s="19" t="s">
        <v>1193</v>
      </c>
      <c r="B193" s="19" t="s">
        <v>1194</v>
      </c>
      <c r="C193" s="19" t="s">
        <v>58</v>
      </c>
      <c r="D193" s="19" t="s">
        <v>56</v>
      </c>
      <c r="E193" s="19" t="s">
        <v>131</v>
      </c>
      <c r="F193" s="19" t="s">
        <v>328</v>
      </c>
      <c r="G193" s="19"/>
      <c r="H193" s="19"/>
      <c r="I193" s="19"/>
      <c r="J193" s="19"/>
      <c r="K193" s="19"/>
      <c r="L193" s="435"/>
      <c r="M193" s="370"/>
      <c r="N193" s="19"/>
      <c r="O193" s="19"/>
      <c r="P193" s="19"/>
      <c r="Q193" s="19"/>
      <c r="R193" s="19"/>
      <c r="S193" s="435"/>
      <c r="T193" s="370"/>
      <c r="U193" s="19"/>
      <c r="V193" s="19"/>
      <c r="W193" s="19"/>
      <c r="X193" s="19"/>
      <c r="Y193" s="19"/>
      <c r="Z193" s="435"/>
      <c r="AA193" s="370"/>
      <c r="AB193" s="19"/>
      <c r="AC193" s="19"/>
      <c r="AD193" s="19"/>
      <c r="AE193" s="19"/>
      <c r="AF193" s="19"/>
      <c r="AG193" s="435"/>
      <c r="AH193" s="370"/>
      <c r="AI193" s="19"/>
      <c r="AJ193" s="19"/>
      <c r="AL193" s="371"/>
      <c r="AM193" s="19" t="s">
        <v>870</v>
      </c>
    </row>
    <row r="194" spans="1:39" x14ac:dyDescent="0.35">
      <c r="A194" s="19" t="s">
        <v>1196</v>
      </c>
      <c r="B194" s="19" t="s">
        <v>1197</v>
      </c>
      <c r="C194" s="19" t="s">
        <v>58</v>
      </c>
      <c r="D194" s="19" t="s">
        <v>56</v>
      </c>
      <c r="E194" s="19" t="s">
        <v>131</v>
      </c>
      <c r="F194" s="19" t="s">
        <v>398</v>
      </c>
      <c r="G194" s="19"/>
      <c r="H194" s="19"/>
      <c r="I194" s="19"/>
      <c r="J194" s="19"/>
      <c r="K194" s="19"/>
      <c r="L194" s="435"/>
      <c r="M194" s="370"/>
      <c r="N194" s="19"/>
      <c r="O194" s="19"/>
      <c r="P194" s="19"/>
      <c r="Q194" s="19"/>
      <c r="R194" s="19"/>
      <c r="S194" s="435" t="s">
        <v>97</v>
      </c>
      <c r="T194" s="370"/>
      <c r="U194" s="19"/>
      <c r="V194" s="19"/>
      <c r="W194" s="19"/>
      <c r="X194" s="19"/>
      <c r="Y194" s="19"/>
      <c r="Z194" s="435"/>
      <c r="AA194" s="370"/>
      <c r="AB194" s="19"/>
      <c r="AC194" s="19"/>
      <c r="AD194" s="19"/>
      <c r="AE194" s="19"/>
      <c r="AF194" s="19"/>
      <c r="AG194" s="435"/>
      <c r="AH194" s="370"/>
      <c r="AI194" s="19"/>
      <c r="AJ194" s="19"/>
      <c r="AL194" s="371">
        <v>1</v>
      </c>
      <c r="AM194" s="19" t="s">
        <v>319</v>
      </c>
    </row>
    <row r="195" spans="1:39" x14ac:dyDescent="0.35">
      <c r="A195" s="19" t="s">
        <v>1199</v>
      </c>
      <c r="B195" s="19" t="s">
        <v>1200</v>
      </c>
      <c r="C195" s="19" t="s">
        <v>58</v>
      </c>
      <c r="D195" s="19" t="s">
        <v>56</v>
      </c>
      <c r="E195" s="19" t="s">
        <v>131</v>
      </c>
      <c r="F195" s="19" t="s">
        <v>327</v>
      </c>
      <c r="G195" s="19"/>
      <c r="H195" s="19"/>
      <c r="I195" s="19"/>
      <c r="J195" s="19"/>
      <c r="K195" s="19"/>
      <c r="L195" s="435"/>
      <c r="M195" s="370" t="s">
        <v>97</v>
      </c>
      <c r="N195" s="19"/>
      <c r="O195" s="19"/>
      <c r="P195" s="19"/>
      <c r="Q195" s="19"/>
      <c r="R195" s="19"/>
      <c r="S195" s="435"/>
      <c r="T195" s="370"/>
      <c r="U195" s="19"/>
      <c r="V195" s="19"/>
      <c r="W195" s="19"/>
      <c r="X195" s="19"/>
      <c r="Y195" s="19"/>
      <c r="Z195" s="435"/>
      <c r="AA195" s="370" t="s">
        <v>97</v>
      </c>
      <c r="AB195" s="19"/>
      <c r="AC195" s="19"/>
      <c r="AD195" s="19"/>
      <c r="AE195" s="19"/>
      <c r="AF195" s="19"/>
      <c r="AG195" s="435"/>
      <c r="AH195" s="370"/>
      <c r="AI195" s="19"/>
      <c r="AJ195" s="19"/>
      <c r="AL195" s="371">
        <v>2</v>
      </c>
      <c r="AM195" s="19" t="s">
        <v>1068</v>
      </c>
    </row>
    <row r="196" spans="1:39" x14ac:dyDescent="0.35">
      <c r="A196" s="19" t="s">
        <v>1202</v>
      </c>
      <c r="B196" s="19" t="s">
        <v>1203</v>
      </c>
      <c r="C196" s="19" t="s">
        <v>58</v>
      </c>
      <c r="D196" s="19" t="s">
        <v>56</v>
      </c>
      <c r="E196" s="19" t="s">
        <v>131</v>
      </c>
      <c r="F196" s="19" t="s">
        <v>327</v>
      </c>
      <c r="G196" s="19"/>
      <c r="H196" s="19"/>
      <c r="I196" s="19"/>
      <c r="J196" s="19"/>
      <c r="K196" s="19"/>
      <c r="L196" s="435"/>
      <c r="M196" s="370"/>
      <c r="N196" s="19"/>
      <c r="O196" s="19"/>
      <c r="P196" s="19"/>
      <c r="Q196" s="19"/>
      <c r="R196" s="19"/>
      <c r="S196" s="435"/>
      <c r="T196" s="370"/>
      <c r="U196" s="19"/>
      <c r="V196" s="19"/>
      <c r="W196" s="19"/>
      <c r="X196" s="19"/>
      <c r="Y196" s="19"/>
      <c r="Z196" s="435"/>
      <c r="AA196" s="370"/>
      <c r="AB196" s="19"/>
      <c r="AC196" s="19"/>
      <c r="AD196" s="19"/>
      <c r="AE196" s="19"/>
      <c r="AF196" s="19"/>
      <c r="AG196" s="435"/>
      <c r="AH196" s="370"/>
      <c r="AI196" s="19"/>
      <c r="AJ196" s="19"/>
      <c r="AL196" s="371"/>
      <c r="AM196" s="19" t="s">
        <v>1068</v>
      </c>
    </row>
    <row r="197" spans="1:39" x14ac:dyDescent="0.35">
      <c r="A197" s="19" t="s">
        <v>1205</v>
      </c>
      <c r="B197" s="19" t="s">
        <v>1206</v>
      </c>
      <c r="C197" s="19" t="s">
        <v>58</v>
      </c>
      <c r="D197" s="19" t="s">
        <v>56</v>
      </c>
      <c r="E197" s="19" t="s">
        <v>131</v>
      </c>
      <c r="F197" s="19" t="s">
        <v>327</v>
      </c>
      <c r="G197" s="19"/>
      <c r="H197" s="19"/>
      <c r="I197" s="19"/>
      <c r="J197" s="19"/>
      <c r="K197" s="19"/>
      <c r="L197" s="435"/>
      <c r="M197" s="370"/>
      <c r="N197" s="19"/>
      <c r="O197" s="19"/>
      <c r="P197" s="19"/>
      <c r="Q197" s="19"/>
      <c r="R197" s="19"/>
      <c r="S197" s="435"/>
      <c r="T197" s="370"/>
      <c r="U197" s="19"/>
      <c r="V197" s="19"/>
      <c r="W197" s="19"/>
      <c r="X197" s="19"/>
      <c r="Y197" s="19"/>
      <c r="Z197" s="435"/>
      <c r="AA197" s="370"/>
      <c r="AB197" s="19"/>
      <c r="AC197" s="19"/>
      <c r="AD197" s="19"/>
      <c r="AE197" s="19"/>
      <c r="AF197" s="19"/>
      <c r="AG197" s="435"/>
      <c r="AH197" s="370"/>
      <c r="AI197" s="19"/>
      <c r="AJ197" s="19"/>
      <c r="AL197" s="371"/>
      <c r="AM197" s="19" t="s">
        <v>1067</v>
      </c>
    </row>
    <row r="198" spans="1:39" x14ac:dyDescent="0.35">
      <c r="A198" s="19" t="s">
        <v>1217</v>
      </c>
      <c r="B198" s="19" t="s">
        <v>1218</v>
      </c>
      <c r="C198" s="19" t="s">
        <v>58</v>
      </c>
      <c r="D198" s="19" t="s">
        <v>56</v>
      </c>
      <c r="E198" s="19" t="s">
        <v>131</v>
      </c>
      <c r="F198" s="19" t="s">
        <v>327</v>
      </c>
      <c r="G198" s="19"/>
      <c r="H198" s="19"/>
      <c r="I198" s="19"/>
      <c r="J198" s="19"/>
      <c r="K198" s="19"/>
      <c r="L198" s="435"/>
      <c r="M198" s="370"/>
      <c r="N198" s="19"/>
      <c r="O198" s="19"/>
      <c r="P198" s="19"/>
      <c r="Q198" s="19"/>
      <c r="R198" s="19"/>
      <c r="S198" s="435"/>
      <c r="T198" s="370"/>
      <c r="U198" s="19"/>
      <c r="V198" s="19"/>
      <c r="W198" s="19"/>
      <c r="X198" s="19"/>
      <c r="Y198" s="19"/>
      <c r="Z198" s="435"/>
      <c r="AA198" s="370"/>
      <c r="AB198" s="19"/>
      <c r="AC198" s="19"/>
      <c r="AD198" s="19"/>
      <c r="AE198" s="19"/>
      <c r="AF198" s="19"/>
      <c r="AG198" s="435" t="s">
        <v>97</v>
      </c>
      <c r="AH198" s="370"/>
      <c r="AI198" s="19"/>
      <c r="AJ198" s="19"/>
      <c r="AL198" s="371">
        <v>1</v>
      </c>
      <c r="AM198" s="19" t="s">
        <v>870</v>
      </c>
    </row>
    <row r="199" spans="1:39" x14ac:dyDescent="0.35">
      <c r="A199" s="19" t="s">
        <v>1220</v>
      </c>
      <c r="B199" s="19" t="s">
        <v>1221</v>
      </c>
      <c r="C199" s="19" t="s">
        <v>58</v>
      </c>
      <c r="D199" s="19" t="s">
        <v>56</v>
      </c>
      <c r="E199" s="19" t="s">
        <v>131</v>
      </c>
      <c r="F199" s="19" t="s">
        <v>328</v>
      </c>
      <c r="G199" s="19"/>
      <c r="H199" s="19"/>
      <c r="I199" s="19"/>
      <c r="J199" s="19"/>
      <c r="K199" s="19"/>
      <c r="L199" s="435"/>
      <c r="M199" s="370"/>
      <c r="N199" s="19"/>
      <c r="O199" s="19"/>
      <c r="P199" s="19"/>
      <c r="Q199" s="19"/>
      <c r="R199" s="19"/>
      <c r="S199" s="435"/>
      <c r="T199" s="370"/>
      <c r="U199" s="19"/>
      <c r="V199" s="19"/>
      <c r="W199" s="19"/>
      <c r="X199" s="19"/>
      <c r="Y199" s="19"/>
      <c r="Z199" s="435"/>
      <c r="AA199" s="370"/>
      <c r="AB199" s="19"/>
      <c r="AC199" s="19"/>
      <c r="AD199" s="19"/>
      <c r="AE199" s="19"/>
      <c r="AF199" s="19"/>
      <c r="AG199" s="435"/>
      <c r="AH199" s="370"/>
      <c r="AI199" s="19"/>
      <c r="AJ199" s="19"/>
      <c r="AL199" s="371"/>
      <c r="AM199" s="19" t="s">
        <v>1067</v>
      </c>
    </row>
    <row r="200" spans="1:39" x14ac:dyDescent="0.35">
      <c r="A200" s="19" t="s">
        <v>1225</v>
      </c>
      <c r="B200" s="19" t="s">
        <v>1226</v>
      </c>
      <c r="C200" s="19" t="s">
        <v>58</v>
      </c>
      <c r="D200" s="19" t="s">
        <v>56</v>
      </c>
      <c r="E200" s="19" t="s">
        <v>131</v>
      </c>
      <c r="F200" s="19" t="s">
        <v>328</v>
      </c>
      <c r="G200" s="19"/>
      <c r="H200" s="19"/>
      <c r="I200" s="19"/>
      <c r="J200" s="19"/>
      <c r="K200" s="19"/>
      <c r="L200" s="435"/>
      <c r="M200" s="370"/>
      <c r="N200" s="19"/>
      <c r="O200" s="19"/>
      <c r="P200" s="19"/>
      <c r="Q200" s="19"/>
      <c r="R200" s="19"/>
      <c r="S200" s="435"/>
      <c r="T200" s="370"/>
      <c r="U200" s="19"/>
      <c r="V200" s="19"/>
      <c r="W200" s="19"/>
      <c r="X200" s="19"/>
      <c r="Y200" s="19"/>
      <c r="Z200" s="435"/>
      <c r="AA200" s="370"/>
      <c r="AB200" s="19"/>
      <c r="AC200" s="19"/>
      <c r="AD200" s="19"/>
      <c r="AE200" s="19"/>
      <c r="AF200" s="19"/>
      <c r="AG200" s="435"/>
      <c r="AH200" s="370"/>
      <c r="AI200" s="19"/>
      <c r="AJ200" s="19"/>
      <c r="AL200" s="371"/>
      <c r="AM200" s="19" t="s">
        <v>870</v>
      </c>
    </row>
    <row r="201" spans="1:39" x14ac:dyDescent="0.35">
      <c r="A201" s="19" t="s">
        <v>1231</v>
      </c>
      <c r="B201" s="19" t="s">
        <v>1232</v>
      </c>
      <c r="C201" s="19" t="s">
        <v>58</v>
      </c>
      <c r="D201" s="19" t="s">
        <v>56</v>
      </c>
      <c r="E201" s="19" t="s">
        <v>131</v>
      </c>
      <c r="F201" s="19" t="s">
        <v>399</v>
      </c>
      <c r="G201" s="19"/>
      <c r="H201" s="19"/>
      <c r="I201" s="19"/>
      <c r="J201" s="19"/>
      <c r="K201" s="19"/>
      <c r="L201" s="435"/>
      <c r="M201" s="370"/>
      <c r="N201" s="19"/>
      <c r="O201" s="19"/>
      <c r="P201" s="19"/>
      <c r="Q201" s="19"/>
      <c r="R201" s="19"/>
      <c r="S201" s="435"/>
      <c r="T201" s="370"/>
      <c r="U201" s="19"/>
      <c r="V201" s="19"/>
      <c r="W201" s="19"/>
      <c r="X201" s="19"/>
      <c r="Y201" s="19"/>
      <c r="Z201" s="435"/>
      <c r="AA201" s="370"/>
      <c r="AB201" s="19"/>
      <c r="AC201" s="19"/>
      <c r="AD201" s="19"/>
      <c r="AE201" s="19"/>
      <c r="AF201" s="19"/>
      <c r="AG201" s="435"/>
      <c r="AH201" s="370"/>
      <c r="AI201" s="19"/>
      <c r="AJ201" s="19"/>
      <c r="AL201" s="371"/>
      <c r="AM201" s="19" t="s">
        <v>1068</v>
      </c>
    </row>
    <row r="202" spans="1:39" x14ac:dyDescent="0.35">
      <c r="A202" s="19" t="s">
        <v>1234</v>
      </c>
      <c r="B202" s="19" t="s">
        <v>1235</v>
      </c>
      <c r="C202" s="19" t="s">
        <v>58</v>
      </c>
      <c r="D202" s="19" t="s">
        <v>56</v>
      </c>
      <c r="E202" s="19" t="s">
        <v>131</v>
      </c>
      <c r="F202" s="19" t="s">
        <v>399</v>
      </c>
      <c r="G202" s="19"/>
      <c r="H202" s="19"/>
      <c r="I202" s="19"/>
      <c r="J202" s="19"/>
      <c r="K202" s="19"/>
      <c r="L202" s="435"/>
      <c r="M202" s="370"/>
      <c r="N202" s="19"/>
      <c r="O202" s="19"/>
      <c r="P202" s="19"/>
      <c r="Q202" s="19"/>
      <c r="R202" s="19"/>
      <c r="S202" s="435"/>
      <c r="T202" s="370"/>
      <c r="U202" s="19"/>
      <c r="V202" s="19"/>
      <c r="W202" s="19"/>
      <c r="X202" s="19"/>
      <c r="Y202" s="19"/>
      <c r="Z202" s="435"/>
      <c r="AA202" s="370"/>
      <c r="AB202" s="19"/>
      <c r="AC202" s="19"/>
      <c r="AD202" s="19"/>
      <c r="AE202" s="19"/>
      <c r="AF202" s="19"/>
      <c r="AG202" s="435"/>
      <c r="AH202" s="370"/>
      <c r="AI202" s="19"/>
      <c r="AJ202" s="19"/>
      <c r="AL202" s="371"/>
      <c r="AM202" s="19" t="s">
        <v>1068</v>
      </c>
    </row>
    <row r="203" spans="1:39" x14ac:dyDescent="0.35">
      <c r="A203" s="19" t="s">
        <v>1237</v>
      </c>
      <c r="B203" s="19" t="s">
        <v>1238</v>
      </c>
      <c r="C203" s="19" t="s">
        <v>58</v>
      </c>
      <c r="D203" s="19" t="s">
        <v>56</v>
      </c>
      <c r="E203" s="19" t="s">
        <v>131</v>
      </c>
      <c r="F203" s="19" t="s">
        <v>399</v>
      </c>
      <c r="G203" s="19"/>
      <c r="H203" s="19"/>
      <c r="I203" s="19"/>
      <c r="J203" s="19"/>
      <c r="K203" s="19"/>
      <c r="L203" s="435" t="s">
        <v>97</v>
      </c>
      <c r="M203" s="370"/>
      <c r="N203" s="19"/>
      <c r="O203" s="19"/>
      <c r="P203" s="19"/>
      <c r="Q203" s="19"/>
      <c r="R203" s="19"/>
      <c r="S203" s="435"/>
      <c r="T203" s="370"/>
      <c r="U203" s="19"/>
      <c r="V203" s="19"/>
      <c r="W203" s="19"/>
      <c r="X203" s="19"/>
      <c r="Y203" s="19"/>
      <c r="Z203" s="435"/>
      <c r="AA203" s="370"/>
      <c r="AB203" s="19"/>
      <c r="AC203" s="19"/>
      <c r="AD203" s="19"/>
      <c r="AE203" s="19"/>
      <c r="AF203" s="19"/>
      <c r="AG203" s="435"/>
      <c r="AH203" s="370"/>
      <c r="AI203" s="19"/>
      <c r="AJ203" s="19"/>
      <c r="AL203" s="371">
        <v>1</v>
      </c>
      <c r="AM203" s="19" t="s">
        <v>1067</v>
      </c>
    </row>
    <row r="204" spans="1:39" x14ac:dyDescent="0.35">
      <c r="A204" s="19" t="s">
        <v>1240</v>
      </c>
      <c r="B204" s="19" t="s">
        <v>1241</v>
      </c>
      <c r="C204" s="19" t="s">
        <v>58</v>
      </c>
      <c r="D204" s="19" t="s">
        <v>56</v>
      </c>
      <c r="E204" s="19" t="s">
        <v>131</v>
      </c>
      <c r="F204" s="19" t="s">
        <v>399</v>
      </c>
      <c r="G204" s="19"/>
      <c r="H204" s="19"/>
      <c r="I204" s="19"/>
      <c r="J204" s="19"/>
      <c r="K204" s="19"/>
      <c r="L204" s="435" t="s">
        <v>97</v>
      </c>
      <c r="M204" s="370"/>
      <c r="N204" s="19"/>
      <c r="O204" s="19"/>
      <c r="P204" s="19"/>
      <c r="Q204" s="19"/>
      <c r="R204" s="19"/>
      <c r="S204" s="435" t="s">
        <v>97</v>
      </c>
      <c r="T204" s="370"/>
      <c r="U204" s="19"/>
      <c r="V204" s="19"/>
      <c r="W204" s="19"/>
      <c r="X204" s="19"/>
      <c r="Y204" s="19"/>
      <c r="Z204" s="435"/>
      <c r="AA204" s="370"/>
      <c r="AB204" s="19"/>
      <c r="AC204" s="19"/>
      <c r="AD204" s="19"/>
      <c r="AE204" s="19"/>
      <c r="AF204" s="19"/>
      <c r="AG204" s="435"/>
      <c r="AH204" s="370" t="s">
        <v>97</v>
      </c>
      <c r="AI204" s="19"/>
      <c r="AJ204" s="19"/>
      <c r="AL204" s="371">
        <v>3</v>
      </c>
      <c r="AM204" s="19" t="s">
        <v>870</v>
      </c>
    </row>
    <row r="205" spans="1:39" x14ac:dyDescent="0.35">
      <c r="A205" s="19" t="s">
        <v>1243</v>
      </c>
      <c r="B205" s="19" t="s">
        <v>1244</v>
      </c>
      <c r="C205" s="19" t="s">
        <v>58</v>
      </c>
      <c r="D205" s="19" t="s">
        <v>56</v>
      </c>
      <c r="E205" s="19" t="s">
        <v>131</v>
      </c>
      <c r="F205" s="19" t="s">
        <v>327</v>
      </c>
      <c r="G205" s="19"/>
      <c r="H205" s="19"/>
      <c r="I205" s="19"/>
      <c r="J205" s="19"/>
      <c r="K205" s="19"/>
      <c r="L205" s="435"/>
      <c r="M205" s="370"/>
      <c r="N205" s="19"/>
      <c r="O205" s="19"/>
      <c r="P205" s="19"/>
      <c r="Q205" s="19"/>
      <c r="R205" s="19"/>
      <c r="S205" s="435"/>
      <c r="T205" s="370"/>
      <c r="U205" s="19"/>
      <c r="V205" s="19"/>
      <c r="W205" s="19"/>
      <c r="X205" s="19"/>
      <c r="Y205" s="19"/>
      <c r="Z205" s="435"/>
      <c r="AA205" s="370"/>
      <c r="AB205" s="19"/>
      <c r="AC205" s="19"/>
      <c r="AD205" s="19"/>
      <c r="AE205" s="19"/>
      <c r="AF205" s="19"/>
      <c r="AG205" s="435"/>
      <c r="AH205" s="370"/>
      <c r="AI205" s="19"/>
      <c r="AJ205" s="19"/>
      <c r="AL205" s="371"/>
      <c r="AM205" s="19" t="s">
        <v>1068</v>
      </c>
    </row>
    <row r="206" spans="1:39" x14ac:dyDescent="0.35">
      <c r="A206" s="19" t="s">
        <v>1246</v>
      </c>
      <c r="B206" s="19" t="s">
        <v>1247</v>
      </c>
      <c r="C206" s="19" t="s">
        <v>58</v>
      </c>
      <c r="D206" s="19" t="s">
        <v>56</v>
      </c>
      <c r="E206" s="19" t="s">
        <v>131</v>
      </c>
      <c r="F206" s="19" t="s">
        <v>328</v>
      </c>
      <c r="G206" s="19"/>
      <c r="H206" s="19"/>
      <c r="I206" s="19"/>
      <c r="J206" s="19"/>
      <c r="K206" s="19"/>
      <c r="L206" s="435"/>
      <c r="M206" s="370"/>
      <c r="N206" s="19"/>
      <c r="O206" s="19"/>
      <c r="P206" s="19"/>
      <c r="Q206" s="19"/>
      <c r="R206" s="19"/>
      <c r="S206" s="435"/>
      <c r="T206" s="370"/>
      <c r="U206" s="19"/>
      <c r="V206" s="19"/>
      <c r="W206" s="19"/>
      <c r="X206" s="19"/>
      <c r="Y206" s="19"/>
      <c r="Z206" s="435"/>
      <c r="AA206" s="370"/>
      <c r="AB206" s="19"/>
      <c r="AC206" s="19"/>
      <c r="AD206" s="19"/>
      <c r="AE206" s="19"/>
      <c r="AF206" s="19"/>
      <c r="AG206" s="435"/>
      <c r="AH206" s="370"/>
      <c r="AI206" s="19"/>
      <c r="AJ206" s="19"/>
      <c r="AL206" s="371"/>
      <c r="AM206" s="19" t="s">
        <v>1067</v>
      </c>
    </row>
    <row r="207" spans="1:39" x14ac:dyDescent="0.35">
      <c r="A207" s="19" t="s">
        <v>1249</v>
      </c>
      <c r="B207" s="19" t="s">
        <v>1250</v>
      </c>
      <c r="C207" s="19" t="s">
        <v>58</v>
      </c>
      <c r="D207" s="19" t="s">
        <v>56</v>
      </c>
      <c r="E207" s="19" t="s">
        <v>131</v>
      </c>
      <c r="F207" s="19" t="s">
        <v>327</v>
      </c>
      <c r="G207" s="19"/>
      <c r="H207" s="19"/>
      <c r="I207" s="19"/>
      <c r="J207" s="19"/>
      <c r="K207" s="19"/>
      <c r="L207" s="435"/>
      <c r="M207" s="370"/>
      <c r="N207" s="19"/>
      <c r="O207" s="19"/>
      <c r="P207" s="19"/>
      <c r="Q207" s="19"/>
      <c r="R207" s="19"/>
      <c r="S207" s="435" t="s">
        <v>97</v>
      </c>
      <c r="T207" s="370"/>
      <c r="U207" s="19"/>
      <c r="V207" s="19"/>
      <c r="W207" s="19"/>
      <c r="X207" s="19"/>
      <c r="Y207" s="19"/>
      <c r="Z207" s="435" t="s">
        <v>97</v>
      </c>
      <c r="AA207" s="370"/>
      <c r="AB207" s="19"/>
      <c r="AC207" s="19"/>
      <c r="AD207" s="19"/>
      <c r="AE207" s="19"/>
      <c r="AF207" s="19"/>
      <c r="AG207" s="435" t="s">
        <v>97</v>
      </c>
      <c r="AH207" s="370"/>
      <c r="AI207" s="19"/>
      <c r="AJ207" s="19"/>
      <c r="AL207" s="371">
        <v>3</v>
      </c>
      <c r="AM207" s="19" t="s">
        <v>870</v>
      </c>
    </row>
    <row r="208" spans="1:39" x14ac:dyDescent="0.35">
      <c r="A208" s="19" t="s">
        <v>1252</v>
      </c>
      <c r="B208" s="19" t="s">
        <v>1253</v>
      </c>
      <c r="C208" s="19" t="s">
        <v>58</v>
      </c>
      <c r="D208" s="19" t="s">
        <v>56</v>
      </c>
      <c r="E208" s="19" t="s">
        <v>131</v>
      </c>
      <c r="F208" s="19" t="s">
        <v>328</v>
      </c>
      <c r="G208" s="19"/>
      <c r="H208" s="19"/>
      <c r="I208" s="19"/>
      <c r="J208" s="19"/>
      <c r="K208" s="19"/>
      <c r="L208" s="435"/>
      <c r="M208" s="370"/>
      <c r="N208" s="19"/>
      <c r="O208" s="19"/>
      <c r="P208" s="19"/>
      <c r="Q208" s="19"/>
      <c r="R208" s="19"/>
      <c r="S208" s="435"/>
      <c r="T208" s="370"/>
      <c r="U208" s="19"/>
      <c r="V208" s="19"/>
      <c r="W208" s="19"/>
      <c r="X208" s="19"/>
      <c r="Y208" s="19"/>
      <c r="Z208" s="435"/>
      <c r="AA208" s="370"/>
      <c r="AB208" s="19"/>
      <c r="AC208" s="19"/>
      <c r="AD208" s="19"/>
      <c r="AE208" s="19"/>
      <c r="AF208" s="19"/>
      <c r="AG208" s="435"/>
      <c r="AH208" s="370"/>
      <c r="AI208" s="19"/>
      <c r="AJ208" s="19"/>
      <c r="AL208" s="371"/>
      <c r="AM208" s="19" t="s">
        <v>870</v>
      </c>
    </row>
    <row r="209" spans="1:39" x14ac:dyDescent="0.35">
      <c r="A209" s="19" t="s">
        <v>1255</v>
      </c>
      <c r="B209" s="19" t="s">
        <v>1256</v>
      </c>
      <c r="C209" s="19" t="s">
        <v>58</v>
      </c>
      <c r="D209" s="19" t="s">
        <v>56</v>
      </c>
      <c r="E209" s="19" t="s">
        <v>131</v>
      </c>
      <c r="F209" s="19" t="s">
        <v>327</v>
      </c>
      <c r="G209" s="19"/>
      <c r="H209" s="19"/>
      <c r="I209" s="19"/>
      <c r="J209" s="19"/>
      <c r="K209" s="19"/>
      <c r="L209" s="435"/>
      <c r="M209" s="370"/>
      <c r="N209" s="19"/>
      <c r="O209" s="19"/>
      <c r="P209" s="19"/>
      <c r="Q209" s="19"/>
      <c r="R209" s="19"/>
      <c r="S209" s="435" t="s">
        <v>97</v>
      </c>
      <c r="T209" s="370"/>
      <c r="U209" s="19"/>
      <c r="V209" s="19"/>
      <c r="W209" s="19"/>
      <c r="X209" s="19"/>
      <c r="Y209" s="19"/>
      <c r="Z209" s="435"/>
      <c r="AA209" s="370"/>
      <c r="AB209" s="19"/>
      <c r="AC209" s="19"/>
      <c r="AD209" s="19"/>
      <c r="AE209" s="19"/>
      <c r="AF209" s="19"/>
      <c r="AG209" s="435"/>
      <c r="AH209" s="370"/>
      <c r="AI209" s="19"/>
      <c r="AJ209" s="19"/>
      <c r="AL209" s="371">
        <v>1</v>
      </c>
      <c r="AM209" s="19" t="s">
        <v>870</v>
      </c>
    </row>
    <row r="210" spans="1:39" x14ac:dyDescent="0.35">
      <c r="A210" s="19" t="s">
        <v>1258</v>
      </c>
      <c r="B210" s="19" t="s">
        <v>1259</v>
      </c>
      <c r="C210" s="19" t="s">
        <v>58</v>
      </c>
      <c r="D210" s="19" t="s">
        <v>56</v>
      </c>
      <c r="E210" s="19" t="s">
        <v>131</v>
      </c>
      <c r="F210" s="19" t="s">
        <v>328</v>
      </c>
      <c r="G210" s="19"/>
      <c r="H210" s="19"/>
      <c r="I210" s="19"/>
      <c r="J210" s="19"/>
      <c r="K210" s="19"/>
      <c r="L210" s="435"/>
      <c r="M210" s="370"/>
      <c r="N210" s="19"/>
      <c r="O210" s="19"/>
      <c r="P210" s="19"/>
      <c r="Q210" s="19"/>
      <c r="R210" s="19"/>
      <c r="S210" s="435"/>
      <c r="T210" s="370"/>
      <c r="U210" s="19"/>
      <c r="V210" s="19"/>
      <c r="W210" s="19"/>
      <c r="X210" s="19"/>
      <c r="Y210" s="19"/>
      <c r="Z210" s="435"/>
      <c r="AA210" s="370"/>
      <c r="AB210" s="19"/>
      <c r="AC210" s="19"/>
      <c r="AD210" s="19"/>
      <c r="AE210" s="19"/>
      <c r="AF210" s="19"/>
      <c r="AG210" s="435"/>
      <c r="AH210" s="370"/>
      <c r="AI210" s="19"/>
      <c r="AJ210" s="19"/>
      <c r="AL210" s="371"/>
      <c r="AM210" s="19" t="s">
        <v>870</v>
      </c>
    </row>
    <row r="211" spans="1:39" x14ac:dyDescent="0.35">
      <c r="A211" s="19" t="s">
        <v>1261</v>
      </c>
      <c r="B211" s="19" t="s">
        <v>1262</v>
      </c>
      <c r="C211" s="19" t="s">
        <v>58</v>
      </c>
      <c r="D211" s="19" t="s">
        <v>56</v>
      </c>
      <c r="E211" s="19" t="s">
        <v>131</v>
      </c>
      <c r="F211" s="19" t="s">
        <v>328</v>
      </c>
      <c r="G211" s="19"/>
      <c r="H211" s="19"/>
      <c r="I211" s="19"/>
      <c r="J211" s="19"/>
      <c r="K211" s="19"/>
      <c r="L211" s="435"/>
      <c r="M211" s="370"/>
      <c r="N211" s="19"/>
      <c r="O211" s="19"/>
      <c r="P211" s="19"/>
      <c r="Q211" s="19"/>
      <c r="R211" s="19"/>
      <c r="S211" s="435"/>
      <c r="T211" s="370"/>
      <c r="U211" s="19"/>
      <c r="V211" s="19"/>
      <c r="W211" s="19"/>
      <c r="X211" s="19"/>
      <c r="Y211" s="19"/>
      <c r="Z211" s="435"/>
      <c r="AA211" s="370"/>
      <c r="AB211" s="19"/>
      <c r="AC211" s="19"/>
      <c r="AD211" s="19"/>
      <c r="AE211" s="19"/>
      <c r="AF211" s="19"/>
      <c r="AG211" s="435"/>
      <c r="AH211" s="370"/>
      <c r="AI211" s="19"/>
      <c r="AJ211" s="19"/>
      <c r="AL211" s="371"/>
      <c r="AM211" s="19" t="s">
        <v>870</v>
      </c>
    </row>
    <row r="212" spans="1:39" x14ac:dyDescent="0.35">
      <c r="A212" s="19" t="s">
        <v>1264</v>
      </c>
      <c r="B212" s="19" t="s">
        <v>1265</v>
      </c>
      <c r="C212" s="19" t="s">
        <v>58</v>
      </c>
      <c r="D212" s="19" t="s">
        <v>56</v>
      </c>
      <c r="E212" s="19" t="s">
        <v>131</v>
      </c>
      <c r="F212" s="19" t="s">
        <v>328</v>
      </c>
      <c r="G212" s="19"/>
      <c r="H212" s="19"/>
      <c r="I212" s="19"/>
      <c r="J212" s="19"/>
      <c r="K212" s="19"/>
      <c r="L212" s="435"/>
      <c r="M212" s="370"/>
      <c r="N212" s="19"/>
      <c r="O212" s="19"/>
      <c r="P212" s="19"/>
      <c r="Q212" s="19"/>
      <c r="R212" s="19"/>
      <c r="S212" s="435" t="s">
        <v>97</v>
      </c>
      <c r="T212" s="370"/>
      <c r="U212" s="19"/>
      <c r="V212" s="19"/>
      <c r="W212" s="19"/>
      <c r="X212" s="19"/>
      <c r="Y212" s="19"/>
      <c r="Z212" s="435"/>
      <c r="AA212" s="370"/>
      <c r="AB212" s="19"/>
      <c r="AC212" s="19"/>
      <c r="AD212" s="19"/>
      <c r="AE212" s="19"/>
      <c r="AF212" s="19"/>
      <c r="AG212" s="435"/>
      <c r="AH212" s="370"/>
      <c r="AI212" s="19"/>
      <c r="AJ212" s="19"/>
      <c r="AL212" s="371">
        <v>1</v>
      </c>
      <c r="AM212" s="19" t="s">
        <v>870</v>
      </c>
    </row>
    <row r="213" spans="1:39" x14ac:dyDescent="0.35">
      <c r="A213" s="19" t="s">
        <v>1267</v>
      </c>
      <c r="B213" s="19" t="s">
        <v>1268</v>
      </c>
      <c r="C213" s="19" t="s">
        <v>58</v>
      </c>
      <c r="D213" s="19" t="s">
        <v>56</v>
      </c>
      <c r="E213" s="19" t="s">
        <v>131</v>
      </c>
      <c r="F213" s="19" t="s">
        <v>1033</v>
      </c>
      <c r="G213" s="19"/>
      <c r="H213" s="19"/>
      <c r="I213" s="19"/>
      <c r="J213" s="19"/>
      <c r="K213" s="19"/>
      <c r="L213" s="435"/>
      <c r="M213" s="370"/>
      <c r="N213" s="19"/>
      <c r="O213" s="19"/>
      <c r="P213" s="19"/>
      <c r="Q213" s="19"/>
      <c r="R213" s="19"/>
      <c r="S213" s="435" t="s">
        <v>97</v>
      </c>
      <c r="T213" s="370"/>
      <c r="U213" s="19"/>
      <c r="V213" s="19"/>
      <c r="W213" s="19"/>
      <c r="X213" s="19"/>
      <c r="Y213" s="19"/>
      <c r="Z213" s="435"/>
      <c r="AA213" s="370"/>
      <c r="AB213" s="19"/>
      <c r="AC213" s="19"/>
      <c r="AD213" s="19"/>
      <c r="AE213" s="19"/>
      <c r="AF213" s="19"/>
      <c r="AG213" s="435"/>
      <c r="AH213" s="370"/>
      <c r="AI213" s="19"/>
      <c r="AJ213" s="19"/>
      <c r="AL213" s="371">
        <v>1</v>
      </c>
      <c r="AM213" s="19" t="s">
        <v>870</v>
      </c>
    </row>
    <row r="214" spans="1:39" x14ac:dyDescent="0.35">
      <c r="A214" s="19" t="s">
        <v>1270</v>
      </c>
      <c r="B214" s="19" t="s">
        <v>1271</v>
      </c>
      <c r="C214" s="19" t="s">
        <v>58</v>
      </c>
      <c r="D214" s="19" t="s">
        <v>56</v>
      </c>
      <c r="E214" s="19" t="s">
        <v>131</v>
      </c>
      <c r="F214" s="19" t="s">
        <v>399</v>
      </c>
      <c r="G214" s="19"/>
      <c r="H214" s="19"/>
      <c r="I214" s="19"/>
      <c r="J214" s="19"/>
      <c r="K214" s="19"/>
      <c r="L214" s="435" t="s">
        <v>97</v>
      </c>
      <c r="M214" s="370"/>
      <c r="N214" s="19"/>
      <c r="O214" s="19"/>
      <c r="P214" s="19"/>
      <c r="Q214" s="19"/>
      <c r="R214" s="19"/>
      <c r="S214" s="435" t="s">
        <v>97</v>
      </c>
      <c r="T214" s="370"/>
      <c r="U214" s="19"/>
      <c r="V214" s="19"/>
      <c r="W214" s="19"/>
      <c r="X214" s="19"/>
      <c r="Y214" s="19"/>
      <c r="Z214" s="435"/>
      <c r="AA214" s="370"/>
      <c r="AB214" s="19"/>
      <c r="AC214" s="19"/>
      <c r="AD214" s="19"/>
      <c r="AE214" s="19"/>
      <c r="AF214" s="19"/>
      <c r="AG214" s="435"/>
      <c r="AH214" s="370"/>
      <c r="AI214" s="19"/>
      <c r="AJ214" s="19"/>
      <c r="AL214" s="371">
        <v>2</v>
      </c>
      <c r="AM214" s="19" t="s">
        <v>319</v>
      </c>
    </row>
    <row r="215" spans="1:39" x14ac:dyDescent="0.35">
      <c r="A215" s="19" t="s">
        <v>1273</v>
      </c>
      <c r="B215" s="19" t="s">
        <v>1274</v>
      </c>
      <c r="C215" s="19" t="s">
        <v>58</v>
      </c>
      <c r="D215" s="19" t="s">
        <v>56</v>
      </c>
      <c r="E215" s="19" t="s">
        <v>131</v>
      </c>
      <c r="F215" s="19" t="s">
        <v>399</v>
      </c>
      <c r="G215" s="19"/>
      <c r="H215" s="19"/>
      <c r="I215" s="19"/>
      <c r="J215" s="19"/>
      <c r="K215" s="19"/>
      <c r="L215" s="435"/>
      <c r="M215" s="370" t="s">
        <v>97</v>
      </c>
      <c r="N215" s="19"/>
      <c r="O215" s="19"/>
      <c r="P215" s="19"/>
      <c r="Q215" s="19"/>
      <c r="R215" s="19"/>
      <c r="S215" s="435"/>
      <c r="T215" s="370"/>
      <c r="U215" s="19"/>
      <c r="V215" s="19"/>
      <c r="W215" s="19"/>
      <c r="X215" s="19"/>
      <c r="Y215" s="19"/>
      <c r="Z215" s="435" t="s">
        <v>97</v>
      </c>
      <c r="AA215" s="370"/>
      <c r="AB215" s="19"/>
      <c r="AC215" s="19"/>
      <c r="AD215" s="19"/>
      <c r="AE215" s="19"/>
      <c r="AF215" s="19"/>
      <c r="AG215" s="435"/>
      <c r="AH215" s="370"/>
      <c r="AI215" s="19"/>
      <c r="AJ215" s="19"/>
      <c r="AL215" s="371">
        <v>2</v>
      </c>
      <c r="AM215" s="19" t="s">
        <v>870</v>
      </c>
    </row>
    <row r="216" spans="1:39" x14ac:dyDescent="0.35">
      <c r="A216" s="19" t="s">
        <v>1276</v>
      </c>
      <c r="B216" s="19" t="s">
        <v>1277</v>
      </c>
      <c r="C216" s="19" t="s">
        <v>58</v>
      </c>
      <c r="D216" s="19" t="s">
        <v>56</v>
      </c>
      <c r="E216" s="19" t="s">
        <v>131</v>
      </c>
      <c r="F216" s="19" t="s">
        <v>327</v>
      </c>
      <c r="G216" s="19"/>
      <c r="H216" s="19"/>
      <c r="I216" s="19"/>
      <c r="J216" s="19"/>
      <c r="K216" s="19"/>
      <c r="L216" s="435"/>
      <c r="M216" s="370"/>
      <c r="N216" s="19"/>
      <c r="O216" s="19"/>
      <c r="P216" s="19"/>
      <c r="Q216" s="19"/>
      <c r="R216" s="19"/>
      <c r="S216" s="435"/>
      <c r="T216" s="370"/>
      <c r="U216" s="19"/>
      <c r="V216" s="19"/>
      <c r="W216" s="19"/>
      <c r="X216" s="19"/>
      <c r="Y216" s="19"/>
      <c r="Z216" s="435"/>
      <c r="AA216" s="370"/>
      <c r="AB216" s="19"/>
      <c r="AC216" s="19"/>
      <c r="AD216" s="19"/>
      <c r="AE216" s="19"/>
      <c r="AF216" s="19"/>
      <c r="AG216" s="435"/>
      <c r="AH216" s="370"/>
      <c r="AI216" s="19"/>
      <c r="AJ216" s="19"/>
      <c r="AL216" s="371"/>
      <c r="AM216" s="19" t="s">
        <v>870</v>
      </c>
    </row>
    <row r="217" spans="1:39" x14ac:dyDescent="0.35">
      <c r="A217" s="19" t="s">
        <v>1279</v>
      </c>
      <c r="B217" s="19" t="s">
        <v>1280</v>
      </c>
      <c r="C217" s="19" t="s">
        <v>58</v>
      </c>
      <c r="D217" s="19" t="s">
        <v>56</v>
      </c>
      <c r="E217" s="19" t="s">
        <v>131</v>
      </c>
      <c r="F217" s="19" t="s">
        <v>398</v>
      </c>
      <c r="G217" s="19"/>
      <c r="H217" s="19"/>
      <c r="I217" s="19"/>
      <c r="J217" s="19"/>
      <c r="K217" s="19"/>
      <c r="L217" s="435"/>
      <c r="M217" s="370"/>
      <c r="N217" s="19"/>
      <c r="O217" s="19"/>
      <c r="P217" s="19"/>
      <c r="Q217" s="19"/>
      <c r="R217" s="19"/>
      <c r="S217" s="435"/>
      <c r="T217" s="370"/>
      <c r="U217" s="19"/>
      <c r="V217" s="19"/>
      <c r="W217" s="19"/>
      <c r="X217" s="19"/>
      <c r="Y217" s="19"/>
      <c r="Z217" s="435"/>
      <c r="AA217" s="370"/>
      <c r="AB217" s="19"/>
      <c r="AC217" s="19"/>
      <c r="AD217" s="19"/>
      <c r="AE217" s="19"/>
      <c r="AF217" s="19"/>
      <c r="AG217" s="435"/>
      <c r="AH217" s="370"/>
      <c r="AI217" s="19"/>
      <c r="AJ217" s="19"/>
      <c r="AL217" s="371"/>
      <c r="AM217" s="19" t="s">
        <v>870</v>
      </c>
    </row>
    <row r="218" spans="1:39" x14ac:dyDescent="0.35">
      <c r="A218" s="19" t="s">
        <v>1282</v>
      </c>
      <c r="B218" s="19" t="s">
        <v>1283</v>
      </c>
      <c r="C218" s="19" t="s">
        <v>58</v>
      </c>
      <c r="D218" s="19" t="s">
        <v>56</v>
      </c>
      <c r="E218" s="19" t="s">
        <v>131</v>
      </c>
      <c r="F218" s="19" t="s">
        <v>1078</v>
      </c>
      <c r="G218" s="19"/>
      <c r="H218" s="19"/>
      <c r="I218" s="19"/>
      <c r="J218" s="19"/>
      <c r="K218" s="19"/>
      <c r="L218" s="435"/>
      <c r="M218" s="370"/>
      <c r="N218" s="19"/>
      <c r="O218" s="19"/>
      <c r="P218" s="19"/>
      <c r="Q218" s="19"/>
      <c r="R218" s="19"/>
      <c r="S218" s="435"/>
      <c r="T218" s="370"/>
      <c r="U218" s="19"/>
      <c r="V218" s="19"/>
      <c r="W218" s="19"/>
      <c r="X218" s="19"/>
      <c r="Y218" s="19"/>
      <c r="Z218" s="435"/>
      <c r="AA218" s="370"/>
      <c r="AB218" s="19"/>
      <c r="AC218" s="19"/>
      <c r="AD218" s="19"/>
      <c r="AE218" s="19"/>
      <c r="AF218" s="19"/>
      <c r="AG218" s="435"/>
      <c r="AH218" s="370"/>
      <c r="AI218" s="19"/>
      <c r="AJ218" s="19"/>
      <c r="AL218" s="371"/>
      <c r="AM218" s="19" t="s">
        <v>870</v>
      </c>
    </row>
    <row r="219" spans="1:39" x14ac:dyDescent="0.35">
      <c r="A219" s="19" t="s">
        <v>1285</v>
      </c>
      <c r="B219" s="19" t="s">
        <v>1286</v>
      </c>
      <c r="C219" s="19" t="s">
        <v>58</v>
      </c>
      <c r="D219" s="19" t="s">
        <v>56</v>
      </c>
      <c r="E219" s="19" t="s">
        <v>131</v>
      </c>
      <c r="F219" s="19" t="s">
        <v>328</v>
      </c>
      <c r="G219" s="19"/>
      <c r="H219" s="19"/>
      <c r="I219" s="19"/>
      <c r="J219" s="19"/>
      <c r="K219" s="19"/>
      <c r="L219" s="435"/>
      <c r="M219" s="370"/>
      <c r="N219" s="19"/>
      <c r="O219" s="19"/>
      <c r="P219" s="19"/>
      <c r="Q219" s="19"/>
      <c r="R219" s="19"/>
      <c r="S219" s="435" t="s">
        <v>97</v>
      </c>
      <c r="T219" s="370"/>
      <c r="U219" s="19"/>
      <c r="V219" s="19"/>
      <c r="W219" s="19"/>
      <c r="X219" s="19"/>
      <c r="Y219" s="19"/>
      <c r="Z219" s="435"/>
      <c r="AA219" s="370"/>
      <c r="AB219" s="19"/>
      <c r="AC219" s="19"/>
      <c r="AD219" s="19"/>
      <c r="AE219" s="19"/>
      <c r="AF219" s="19"/>
      <c r="AG219" s="435" t="s">
        <v>97</v>
      </c>
      <c r="AH219" s="370"/>
      <c r="AI219" s="19"/>
      <c r="AJ219" s="19"/>
      <c r="AL219" s="371">
        <v>2</v>
      </c>
      <c r="AM219" s="19" t="s">
        <v>1068</v>
      </c>
    </row>
    <row r="220" spans="1:39" x14ac:dyDescent="0.35">
      <c r="A220" s="19" t="s">
        <v>1288</v>
      </c>
      <c r="B220" s="19" t="s">
        <v>1289</v>
      </c>
      <c r="C220" s="19" t="s">
        <v>58</v>
      </c>
      <c r="D220" s="19" t="s">
        <v>56</v>
      </c>
      <c r="E220" s="19" t="s">
        <v>131</v>
      </c>
      <c r="F220" s="19" t="s">
        <v>328</v>
      </c>
      <c r="G220" s="19"/>
      <c r="H220" s="19"/>
      <c r="I220" s="19"/>
      <c r="J220" s="19"/>
      <c r="K220" s="19"/>
      <c r="L220" s="435"/>
      <c r="M220" s="370"/>
      <c r="N220" s="19"/>
      <c r="O220" s="19"/>
      <c r="P220" s="19"/>
      <c r="Q220" s="19"/>
      <c r="R220" s="19"/>
      <c r="S220" s="435"/>
      <c r="T220" s="370"/>
      <c r="U220" s="19"/>
      <c r="V220" s="19"/>
      <c r="W220" s="19"/>
      <c r="X220" s="19"/>
      <c r="Y220" s="19"/>
      <c r="Z220" s="435"/>
      <c r="AA220" s="370"/>
      <c r="AB220" s="19"/>
      <c r="AC220" s="19"/>
      <c r="AD220" s="19"/>
      <c r="AE220" s="19"/>
      <c r="AF220" s="19"/>
      <c r="AG220" s="435"/>
      <c r="AH220" s="370"/>
      <c r="AI220" s="19"/>
      <c r="AJ220" s="19"/>
      <c r="AL220" s="371"/>
      <c r="AM220" s="19" t="s">
        <v>1068</v>
      </c>
    </row>
    <row r="221" spans="1:39" x14ac:dyDescent="0.35">
      <c r="A221" s="19" t="s">
        <v>1291</v>
      </c>
      <c r="B221" s="19" t="s">
        <v>1292</v>
      </c>
      <c r="C221" s="19" t="s">
        <v>58</v>
      </c>
      <c r="D221" s="19" t="s">
        <v>56</v>
      </c>
      <c r="E221" s="19" t="s">
        <v>131</v>
      </c>
      <c r="F221" s="19" t="s">
        <v>327</v>
      </c>
      <c r="G221" s="19"/>
      <c r="H221" s="19"/>
      <c r="I221" s="19"/>
      <c r="J221" s="19"/>
      <c r="K221" s="19"/>
      <c r="L221" s="435"/>
      <c r="M221" s="370" t="s">
        <v>97</v>
      </c>
      <c r="N221" s="19"/>
      <c r="O221" s="19"/>
      <c r="P221" s="19"/>
      <c r="Q221" s="19"/>
      <c r="R221" s="19"/>
      <c r="S221" s="435"/>
      <c r="T221" s="370"/>
      <c r="U221" s="19"/>
      <c r="V221" s="19"/>
      <c r="W221" s="19"/>
      <c r="X221" s="19"/>
      <c r="Y221" s="19"/>
      <c r="Z221" s="435"/>
      <c r="AA221" s="370"/>
      <c r="AB221" s="19"/>
      <c r="AC221" s="19"/>
      <c r="AD221" s="19"/>
      <c r="AE221" s="19"/>
      <c r="AF221" s="19"/>
      <c r="AG221" s="435"/>
      <c r="AH221" s="370"/>
      <c r="AI221" s="19"/>
      <c r="AJ221" s="19"/>
      <c r="AL221" s="371">
        <v>1</v>
      </c>
      <c r="AM221" s="19" t="s">
        <v>1068</v>
      </c>
    </row>
    <row r="222" spans="1:39" x14ac:dyDescent="0.35">
      <c r="A222" s="19" t="s">
        <v>1294</v>
      </c>
      <c r="B222" s="19" t="s">
        <v>1295</v>
      </c>
      <c r="C222" s="19" t="s">
        <v>58</v>
      </c>
      <c r="D222" s="19" t="s">
        <v>56</v>
      </c>
      <c r="E222" s="19" t="s">
        <v>131</v>
      </c>
      <c r="F222" s="19" t="s">
        <v>328</v>
      </c>
      <c r="G222" s="19"/>
      <c r="H222" s="19"/>
      <c r="I222" s="19"/>
      <c r="J222" s="19"/>
      <c r="K222" s="19"/>
      <c r="L222" s="435"/>
      <c r="M222" s="370"/>
      <c r="N222" s="19"/>
      <c r="O222" s="19"/>
      <c r="P222" s="19"/>
      <c r="Q222" s="19"/>
      <c r="R222" s="19"/>
      <c r="S222" s="435"/>
      <c r="T222" s="370"/>
      <c r="U222" s="19"/>
      <c r="V222" s="19"/>
      <c r="W222" s="19"/>
      <c r="X222" s="19"/>
      <c r="Y222" s="19"/>
      <c r="Z222" s="435"/>
      <c r="AA222" s="370"/>
      <c r="AB222" s="19"/>
      <c r="AC222" s="19"/>
      <c r="AD222" s="19"/>
      <c r="AE222" s="19"/>
      <c r="AF222" s="19"/>
      <c r="AG222" s="435"/>
      <c r="AH222" s="370"/>
      <c r="AI222" s="19"/>
      <c r="AJ222" s="19"/>
      <c r="AL222" s="371"/>
      <c r="AM222" s="19" t="s">
        <v>1067</v>
      </c>
    </row>
    <row r="223" spans="1:39" x14ac:dyDescent="0.35">
      <c r="A223" s="19" t="s">
        <v>1297</v>
      </c>
      <c r="B223" s="19" t="s">
        <v>1298</v>
      </c>
      <c r="C223" s="19" t="s">
        <v>58</v>
      </c>
      <c r="D223" s="19" t="s">
        <v>56</v>
      </c>
      <c r="E223" s="19" t="s">
        <v>131</v>
      </c>
      <c r="F223" s="19" t="s">
        <v>1033</v>
      </c>
      <c r="G223" s="19"/>
      <c r="H223" s="19"/>
      <c r="I223" s="19"/>
      <c r="J223" s="19"/>
      <c r="K223" s="19"/>
      <c r="L223" s="435"/>
      <c r="M223" s="370"/>
      <c r="N223" s="19"/>
      <c r="O223" s="19"/>
      <c r="P223" s="19"/>
      <c r="Q223" s="19"/>
      <c r="R223" s="19"/>
      <c r="S223" s="435"/>
      <c r="T223" s="370"/>
      <c r="U223" s="19"/>
      <c r="V223" s="19"/>
      <c r="W223" s="19"/>
      <c r="X223" s="19"/>
      <c r="Y223" s="19"/>
      <c r="Z223" s="435"/>
      <c r="AA223" s="370"/>
      <c r="AB223" s="19"/>
      <c r="AC223" s="19"/>
      <c r="AD223" s="19"/>
      <c r="AE223" s="19"/>
      <c r="AF223" s="19"/>
      <c r="AG223" s="435"/>
      <c r="AH223" s="370"/>
      <c r="AI223" s="19"/>
      <c r="AJ223" s="19"/>
      <c r="AL223" s="371"/>
      <c r="AM223" s="19" t="s">
        <v>870</v>
      </c>
    </row>
    <row r="224" spans="1:39" x14ac:dyDescent="0.35">
      <c r="A224" s="19" t="s">
        <v>1300</v>
      </c>
      <c r="B224" s="19" t="s">
        <v>1301</v>
      </c>
      <c r="C224" s="19" t="s">
        <v>58</v>
      </c>
      <c r="D224" s="19" t="s">
        <v>56</v>
      </c>
      <c r="E224" s="19" t="s">
        <v>131</v>
      </c>
      <c r="F224" s="19" t="s">
        <v>328</v>
      </c>
      <c r="G224" s="19"/>
      <c r="H224" s="19"/>
      <c r="I224" s="19"/>
      <c r="J224" s="19"/>
      <c r="K224" s="19"/>
      <c r="L224" s="435"/>
      <c r="M224" s="370"/>
      <c r="N224" s="19"/>
      <c r="O224" s="19"/>
      <c r="P224" s="19"/>
      <c r="Q224" s="19"/>
      <c r="R224" s="19"/>
      <c r="S224" s="435"/>
      <c r="T224" s="370"/>
      <c r="U224" s="19"/>
      <c r="V224" s="19"/>
      <c r="W224" s="19"/>
      <c r="X224" s="19"/>
      <c r="Y224" s="19"/>
      <c r="Z224" s="435"/>
      <c r="AA224" s="370"/>
      <c r="AB224" s="19"/>
      <c r="AC224" s="19"/>
      <c r="AD224" s="19"/>
      <c r="AE224" s="19"/>
      <c r="AF224" s="19"/>
      <c r="AG224" s="435"/>
      <c r="AH224" s="370"/>
      <c r="AI224" s="19"/>
      <c r="AJ224" s="19"/>
      <c r="AL224" s="371"/>
      <c r="AM224" s="19" t="s">
        <v>870</v>
      </c>
    </row>
    <row r="225" spans="1:39" x14ac:dyDescent="0.35">
      <c r="A225" s="19" t="s">
        <v>1305</v>
      </c>
      <c r="B225" s="19" t="s">
        <v>1306</v>
      </c>
      <c r="C225" s="19" t="s">
        <v>58</v>
      </c>
      <c r="D225" s="19" t="s">
        <v>56</v>
      </c>
      <c r="E225" s="19" t="s">
        <v>131</v>
      </c>
      <c r="F225" s="19" t="s">
        <v>328</v>
      </c>
      <c r="G225" s="19"/>
      <c r="H225" s="19"/>
      <c r="I225" s="19"/>
      <c r="J225" s="19"/>
      <c r="K225" s="19"/>
      <c r="L225" s="435"/>
      <c r="M225" s="370"/>
      <c r="N225" s="19"/>
      <c r="O225" s="19"/>
      <c r="P225" s="19"/>
      <c r="Q225" s="19"/>
      <c r="R225" s="19"/>
      <c r="S225" s="435" t="s">
        <v>97</v>
      </c>
      <c r="T225" s="370"/>
      <c r="U225" s="19"/>
      <c r="V225" s="19"/>
      <c r="W225" s="19"/>
      <c r="X225" s="19"/>
      <c r="Y225" s="19"/>
      <c r="Z225" s="435" t="s">
        <v>97</v>
      </c>
      <c r="AA225" s="370"/>
      <c r="AB225" s="19"/>
      <c r="AC225" s="19"/>
      <c r="AD225" s="19"/>
      <c r="AE225" s="19"/>
      <c r="AF225" s="19"/>
      <c r="AG225" s="435"/>
      <c r="AH225" s="370"/>
      <c r="AI225" s="19"/>
      <c r="AJ225" s="19"/>
      <c r="AL225" s="371">
        <v>2</v>
      </c>
      <c r="AM225" s="19" t="s">
        <v>870</v>
      </c>
    </row>
    <row r="226" spans="1:39" x14ac:dyDescent="0.35">
      <c r="A226" s="19" t="s">
        <v>1308</v>
      </c>
      <c r="B226" s="19" t="s">
        <v>1309</v>
      </c>
      <c r="C226" s="19" t="s">
        <v>58</v>
      </c>
      <c r="D226" s="19" t="s">
        <v>56</v>
      </c>
      <c r="E226" s="19" t="s">
        <v>131</v>
      </c>
      <c r="F226" s="19" t="s">
        <v>327</v>
      </c>
      <c r="G226" s="19"/>
      <c r="H226" s="19"/>
      <c r="I226" s="19"/>
      <c r="J226" s="19"/>
      <c r="K226" s="19"/>
      <c r="L226" s="435"/>
      <c r="M226" s="370"/>
      <c r="N226" s="19"/>
      <c r="O226" s="19"/>
      <c r="P226" s="19"/>
      <c r="Q226" s="19"/>
      <c r="R226" s="19"/>
      <c r="S226" s="435"/>
      <c r="T226" s="370"/>
      <c r="U226" s="19"/>
      <c r="V226" s="19"/>
      <c r="W226" s="19"/>
      <c r="X226" s="19"/>
      <c r="Y226" s="19"/>
      <c r="Z226" s="435"/>
      <c r="AA226" s="370"/>
      <c r="AB226" s="19"/>
      <c r="AC226" s="19"/>
      <c r="AD226" s="19"/>
      <c r="AE226" s="19"/>
      <c r="AF226" s="19"/>
      <c r="AG226" s="435"/>
      <c r="AH226" s="370"/>
      <c r="AI226" s="19"/>
      <c r="AJ226" s="19"/>
      <c r="AL226" s="371"/>
      <c r="AM226" s="19" t="s">
        <v>870</v>
      </c>
    </row>
    <row r="227" spans="1:39" x14ac:dyDescent="0.35">
      <c r="A227" s="19" t="s">
        <v>1311</v>
      </c>
      <c r="B227" s="19" t="s">
        <v>1312</v>
      </c>
      <c r="C227" s="19" t="s">
        <v>58</v>
      </c>
      <c r="D227" s="19" t="s">
        <v>56</v>
      </c>
      <c r="E227" s="19" t="s">
        <v>131</v>
      </c>
      <c r="F227" s="19" t="s">
        <v>398</v>
      </c>
      <c r="G227" s="19"/>
      <c r="H227" s="19"/>
      <c r="I227" s="19"/>
      <c r="J227" s="19"/>
      <c r="K227" s="19"/>
      <c r="L227" s="435"/>
      <c r="M227" s="370"/>
      <c r="N227" s="19"/>
      <c r="O227" s="19"/>
      <c r="P227" s="19"/>
      <c r="Q227" s="19"/>
      <c r="R227" s="19"/>
      <c r="S227" s="435"/>
      <c r="T227" s="370"/>
      <c r="U227" s="19"/>
      <c r="V227" s="19"/>
      <c r="W227" s="19"/>
      <c r="X227" s="19"/>
      <c r="Y227" s="19"/>
      <c r="Z227" s="435"/>
      <c r="AA227" s="370"/>
      <c r="AB227" s="19"/>
      <c r="AC227" s="19"/>
      <c r="AD227" s="19"/>
      <c r="AE227" s="19"/>
      <c r="AF227" s="19"/>
      <c r="AG227" s="435"/>
      <c r="AH227" s="370"/>
      <c r="AI227" s="19"/>
      <c r="AJ227" s="19"/>
      <c r="AL227" s="371"/>
      <c r="AM227" s="19" t="s">
        <v>870</v>
      </c>
    </row>
    <row r="228" spans="1:39" x14ac:dyDescent="0.35">
      <c r="A228" s="19" t="s">
        <v>1314</v>
      </c>
      <c r="B228" s="19" t="s">
        <v>1315</v>
      </c>
      <c r="C228" s="19" t="s">
        <v>58</v>
      </c>
      <c r="D228" s="19" t="s">
        <v>56</v>
      </c>
      <c r="E228" s="19" t="s">
        <v>131</v>
      </c>
      <c r="F228" s="19" t="s">
        <v>327</v>
      </c>
      <c r="G228" s="19"/>
      <c r="H228" s="19"/>
      <c r="I228" s="19"/>
      <c r="J228" s="19"/>
      <c r="K228" s="19"/>
      <c r="L228" s="435"/>
      <c r="M228" s="370"/>
      <c r="N228" s="19"/>
      <c r="O228" s="19"/>
      <c r="P228" s="19"/>
      <c r="Q228" s="19"/>
      <c r="R228" s="19"/>
      <c r="S228" s="435" t="s">
        <v>97</v>
      </c>
      <c r="T228" s="370"/>
      <c r="U228" s="19"/>
      <c r="V228" s="19"/>
      <c r="W228" s="19"/>
      <c r="X228" s="19"/>
      <c r="Y228" s="19"/>
      <c r="Z228" s="435"/>
      <c r="AA228" s="370"/>
      <c r="AB228" s="19"/>
      <c r="AC228" s="19"/>
      <c r="AD228" s="19"/>
      <c r="AE228" s="19"/>
      <c r="AF228" s="19"/>
      <c r="AG228" s="435"/>
      <c r="AH228" s="370"/>
      <c r="AI228" s="19"/>
      <c r="AJ228" s="19"/>
      <c r="AL228" s="371">
        <v>1</v>
      </c>
      <c r="AM228" s="19" t="s">
        <v>870</v>
      </c>
    </row>
    <row r="229" spans="1:39" x14ac:dyDescent="0.35">
      <c r="A229" s="19" t="s">
        <v>1317</v>
      </c>
      <c r="B229" s="19" t="s">
        <v>1318</v>
      </c>
      <c r="C229" s="19" t="s">
        <v>58</v>
      </c>
      <c r="D229" s="19" t="s">
        <v>56</v>
      </c>
      <c r="E229" s="19" t="s">
        <v>131</v>
      </c>
      <c r="F229" s="19" t="s">
        <v>328</v>
      </c>
      <c r="G229" s="19"/>
      <c r="H229" s="19"/>
      <c r="I229" s="19"/>
      <c r="J229" s="19"/>
      <c r="K229" s="19"/>
      <c r="L229" s="435"/>
      <c r="M229" s="370"/>
      <c r="N229" s="19"/>
      <c r="O229" s="19"/>
      <c r="P229" s="19"/>
      <c r="Q229" s="19"/>
      <c r="R229" s="19"/>
      <c r="S229" s="435"/>
      <c r="T229" s="370"/>
      <c r="U229" s="19"/>
      <c r="V229" s="19"/>
      <c r="W229" s="19"/>
      <c r="X229" s="19"/>
      <c r="Y229" s="19"/>
      <c r="Z229" s="435"/>
      <c r="AA229" s="370"/>
      <c r="AB229" s="19"/>
      <c r="AC229" s="19"/>
      <c r="AD229" s="19"/>
      <c r="AE229" s="19"/>
      <c r="AF229" s="19"/>
      <c r="AG229" s="435"/>
      <c r="AH229" s="370"/>
      <c r="AI229" s="19"/>
      <c r="AJ229" s="19"/>
      <c r="AL229" s="371"/>
      <c r="AM229" s="19" t="s">
        <v>870</v>
      </c>
    </row>
    <row r="230" spans="1:39" x14ac:dyDescent="0.35">
      <c r="A230" s="19" t="s">
        <v>1320</v>
      </c>
      <c r="B230" s="19" t="s">
        <v>1321</v>
      </c>
      <c r="C230" s="19" t="s">
        <v>58</v>
      </c>
      <c r="D230" s="19" t="s">
        <v>56</v>
      </c>
      <c r="E230" s="19" t="s">
        <v>131</v>
      </c>
      <c r="F230" s="19" t="s">
        <v>328</v>
      </c>
      <c r="G230" s="19"/>
      <c r="H230" s="19"/>
      <c r="I230" s="19"/>
      <c r="J230" s="19"/>
      <c r="K230" s="19"/>
      <c r="L230" s="435"/>
      <c r="M230" s="370"/>
      <c r="N230" s="19"/>
      <c r="O230" s="19"/>
      <c r="P230" s="19"/>
      <c r="Q230" s="19"/>
      <c r="R230" s="19"/>
      <c r="S230" s="435"/>
      <c r="T230" s="370"/>
      <c r="U230" s="19"/>
      <c r="V230" s="19"/>
      <c r="W230" s="19"/>
      <c r="X230" s="19"/>
      <c r="Y230" s="19"/>
      <c r="Z230" s="435"/>
      <c r="AA230" s="370"/>
      <c r="AB230" s="19"/>
      <c r="AC230" s="19"/>
      <c r="AD230" s="19"/>
      <c r="AE230" s="19"/>
      <c r="AF230" s="19"/>
      <c r="AG230" s="435"/>
      <c r="AH230" s="370"/>
      <c r="AI230" s="19"/>
      <c r="AJ230" s="19"/>
      <c r="AL230" s="371"/>
      <c r="AM230" s="19" t="s">
        <v>870</v>
      </c>
    </row>
    <row r="231" spans="1:39" x14ac:dyDescent="0.35">
      <c r="A231" s="19" t="s">
        <v>1323</v>
      </c>
      <c r="B231" s="19" t="s">
        <v>1324</v>
      </c>
      <c r="C231" s="19" t="s">
        <v>58</v>
      </c>
      <c r="D231" s="19" t="s">
        <v>56</v>
      </c>
      <c r="E231" s="19" t="s">
        <v>131</v>
      </c>
      <c r="F231" s="19" t="s">
        <v>328</v>
      </c>
      <c r="G231" s="19"/>
      <c r="H231" s="19"/>
      <c r="I231" s="19"/>
      <c r="J231" s="19"/>
      <c r="K231" s="19"/>
      <c r="L231" s="435"/>
      <c r="M231" s="370"/>
      <c r="N231" s="19"/>
      <c r="O231" s="19"/>
      <c r="P231" s="19"/>
      <c r="Q231" s="19"/>
      <c r="R231" s="19"/>
      <c r="S231" s="435"/>
      <c r="T231" s="370"/>
      <c r="U231" s="19"/>
      <c r="V231" s="19"/>
      <c r="W231" s="19"/>
      <c r="X231" s="19"/>
      <c r="Y231" s="19"/>
      <c r="Z231" s="435"/>
      <c r="AA231" s="370"/>
      <c r="AB231" s="19"/>
      <c r="AC231" s="19"/>
      <c r="AD231" s="19"/>
      <c r="AE231" s="19"/>
      <c r="AF231" s="19"/>
      <c r="AG231" s="435"/>
      <c r="AH231" s="370"/>
      <c r="AI231" s="19"/>
      <c r="AJ231" s="19"/>
      <c r="AL231" s="371"/>
      <c r="AM231" s="19" t="s">
        <v>870</v>
      </c>
    </row>
    <row r="232" spans="1:39" x14ac:dyDescent="0.35">
      <c r="A232" s="19" t="s">
        <v>1335</v>
      </c>
      <c r="B232" s="19" t="s">
        <v>1336</v>
      </c>
      <c r="C232" s="19" t="s">
        <v>58</v>
      </c>
      <c r="D232" s="19" t="s">
        <v>56</v>
      </c>
      <c r="E232" s="19" t="s">
        <v>131</v>
      </c>
      <c r="F232" s="19" t="s">
        <v>399</v>
      </c>
      <c r="G232" s="19"/>
      <c r="H232" s="19"/>
      <c r="I232" s="19"/>
      <c r="J232" s="19"/>
      <c r="K232" s="19"/>
      <c r="L232" s="435"/>
      <c r="M232" s="370"/>
      <c r="N232" s="19"/>
      <c r="O232" s="19"/>
      <c r="P232" s="19"/>
      <c r="Q232" s="19"/>
      <c r="R232" s="19"/>
      <c r="S232" s="435"/>
      <c r="T232" s="370"/>
      <c r="U232" s="19"/>
      <c r="V232" s="19"/>
      <c r="W232" s="19"/>
      <c r="X232" s="19"/>
      <c r="Y232" s="19"/>
      <c r="Z232" s="435"/>
      <c r="AA232" s="370"/>
      <c r="AB232" s="19"/>
      <c r="AC232" s="19"/>
      <c r="AD232" s="19"/>
      <c r="AE232" s="19"/>
      <c r="AF232" s="19"/>
      <c r="AG232" s="435"/>
      <c r="AH232" s="370"/>
      <c r="AI232" s="19"/>
      <c r="AJ232" s="19"/>
      <c r="AL232" s="371"/>
      <c r="AM232" s="19" t="s">
        <v>319</v>
      </c>
    </row>
    <row r="233" spans="1:39" x14ac:dyDescent="0.35">
      <c r="A233" s="19" t="s">
        <v>1338</v>
      </c>
      <c r="B233" s="19" t="s">
        <v>1339</v>
      </c>
      <c r="C233" s="19" t="s">
        <v>58</v>
      </c>
      <c r="D233" s="19" t="s">
        <v>56</v>
      </c>
      <c r="E233" s="19" t="s">
        <v>131</v>
      </c>
      <c r="F233" s="19" t="s">
        <v>399</v>
      </c>
      <c r="G233" s="19"/>
      <c r="H233" s="19"/>
      <c r="I233" s="19"/>
      <c r="J233" s="19"/>
      <c r="K233" s="19"/>
      <c r="L233" s="435"/>
      <c r="M233" s="370"/>
      <c r="N233" s="19"/>
      <c r="O233" s="19"/>
      <c r="P233" s="19"/>
      <c r="Q233" s="19"/>
      <c r="R233" s="19"/>
      <c r="S233" s="435"/>
      <c r="T233" s="370"/>
      <c r="U233" s="19"/>
      <c r="V233" s="19"/>
      <c r="W233" s="19"/>
      <c r="X233" s="19"/>
      <c r="Y233" s="19"/>
      <c r="Z233" s="435"/>
      <c r="AA233" s="370"/>
      <c r="AB233" s="19"/>
      <c r="AC233" s="19"/>
      <c r="AD233" s="19"/>
      <c r="AE233" s="19"/>
      <c r="AF233" s="19"/>
      <c r="AG233" s="435"/>
      <c r="AH233" s="370"/>
      <c r="AI233" s="19"/>
      <c r="AJ233" s="19"/>
      <c r="AL233" s="371"/>
      <c r="AM233" s="19" t="s">
        <v>870</v>
      </c>
    </row>
    <row r="234" spans="1:39" x14ac:dyDescent="0.35">
      <c r="A234" s="19" t="s">
        <v>1341</v>
      </c>
      <c r="B234" s="19" t="s">
        <v>1342</v>
      </c>
      <c r="C234" s="19" t="s">
        <v>58</v>
      </c>
      <c r="D234" s="19" t="s">
        <v>56</v>
      </c>
      <c r="E234" s="19" t="s">
        <v>131</v>
      </c>
      <c r="F234" s="19" t="s">
        <v>399</v>
      </c>
      <c r="G234" s="19"/>
      <c r="H234" s="19"/>
      <c r="I234" s="19"/>
      <c r="J234" s="19"/>
      <c r="K234" s="19"/>
      <c r="L234" s="435"/>
      <c r="M234" s="370"/>
      <c r="N234" s="19"/>
      <c r="O234" s="19"/>
      <c r="P234" s="19"/>
      <c r="Q234" s="19"/>
      <c r="R234" s="19"/>
      <c r="S234" s="435"/>
      <c r="T234" s="370"/>
      <c r="U234" s="19"/>
      <c r="V234" s="19"/>
      <c r="W234" s="19"/>
      <c r="X234" s="19"/>
      <c r="Y234" s="19"/>
      <c r="Z234" s="435"/>
      <c r="AA234" s="370"/>
      <c r="AB234" s="19"/>
      <c r="AC234" s="19"/>
      <c r="AD234" s="19"/>
      <c r="AE234" s="19"/>
      <c r="AF234" s="19"/>
      <c r="AG234" s="435"/>
      <c r="AH234" s="370" t="s">
        <v>97</v>
      </c>
      <c r="AI234" s="19"/>
      <c r="AJ234" s="19"/>
      <c r="AL234" s="371">
        <v>1</v>
      </c>
      <c r="AM234" s="19" t="s">
        <v>870</v>
      </c>
    </row>
    <row r="235" spans="1:39" x14ac:dyDescent="0.35">
      <c r="A235" s="19" t="s">
        <v>1344</v>
      </c>
      <c r="B235" s="19" t="s">
        <v>1345</v>
      </c>
      <c r="C235" s="19" t="s">
        <v>58</v>
      </c>
      <c r="D235" s="19" t="s">
        <v>56</v>
      </c>
      <c r="E235" s="19" t="s">
        <v>131</v>
      </c>
      <c r="F235" s="19" t="s">
        <v>328</v>
      </c>
      <c r="G235" s="19"/>
      <c r="H235" s="19"/>
      <c r="I235" s="19"/>
      <c r="J235" s="19"/>
      <c r="K235" s="19"/>
      <c r="L235" s="435"/>
      <c r="M235" s="370"/>
      <c r="N235" s="19"/>
      <c r="O235" s="19"/>
      <c r="P235" s="19"/>
      <c r="Q235" s="19"/>
      <c r="R235" s="19"/>
      <c r="S235" s="435"/>
      <c r="T235" s="370"/>
      <c r="U235" s="19"/>
      <c r="V235" s="19"/>
      <c r="W235" s="19"/>
      <c r="X235" s="19"/>
      <c r="Y235" s="19"/>
      <c r="Z235" s="435"/>
      <c r="AA235" s="370"/>
      <c r="AB235" s="19"/>
      <c r="AC235" s="19"/>
      <c r="AD235" s="19"/>
      <c r="AE235" s="19"/>
      <c r="AF235" s="19"/>
      <c r="AG235" s="435"/>
      <c r="AH235" s="370"/>
      <c r="AI235" s="19"/>
      <c r="AJ235" s="19"/>
      <c r="AL235" s="371"/>
      <c r="AM235" s="19" t="s">
        <v>870</v>
      </c>
    </row>
    <row r="236" spans="1:39" x14ac:dyDescent="0.35">
      <c r="A236" s="19" t="s">
        <v>1348</v>
      </c>
      <c r="B236" s="19" t="s">
        <v>1349</v>
      </c>
      <c r="C236" s="19" t="s">
        <v>58</v>
      </c>
      <c r="D236" s="19" t="s">
        <v>56</v>
      </c>
      <c r="E236" s="19" t="s">
        <v>131</v>
      </c>
      <c r="F236" s="19" t="s">
        <v>328</v>
      </c>
      <c r="G236" s="19"/>
      <c r="H236" s="19"/>
      <c r="I236" s="19"/>
      <c r="J236" s="19"/>
      <c r="K236" s="19"/>
      <c r="L236" s="435"/>
      <c r="M236" s="370"/>
      <c r="N236" s="19"/>
      <c r="O236" s="19"/>
      <c r="P236" s="19"/>
      <c r="Q236" s="19"/>
      <c r="R236" s="19"/>
      <c r="S236" s="435" t="s">
        <v>97</v>
      </c>
      <c r="T236" s="370"/>
      <c r="U236" s="19"/>
      <c r="V236" s="19"/>
      <c r="W236" s="19"/>
      <c r="X236" s="19"/>
      <c r="Y236" s="19"/>
      <c r="Z236" s="435"/>
      <c r="AA236" s="370"/>
      <c r="AB236" s="19"/>
      <c r="AC236" s="19"/>
      <c r="AD236" s="19"/>
      <c r="AE236" s="19"/>
      <c r="AF236" s="19"/>
      <c r="AG236" s="435"/>
      <c r="AH236" s="370"/>
      <c r="AI236" s="19"/>
      <c r="AJ236" s="19"/>
      <c r="AL236" s="371">
        <v>1</v>
      </c>
      <c r="AM236" s="19" t="s">
        <v>870</v>
      </c>
    </row>
    <row r="237" spans="1:39" x14ac:dyDescent="0.35">
      <c r="A237" s="19" t="s">
        <v>1351</v>
      </c>
      <c r="B237" s="19" t="s">
        <v>1352</v>
      </c>
      <c r="C237" s="19" t="s">
        <v>58</v>
      </c>
      <c r="D237" s="19" t="s">
        <v>56</v>
      </c>
      <c r="E237" s="19" t="s">
        <v>131</v>
      </c>
      <c r="F237" s="19" t="s">
        <v>328</v>
      </c>
      <c r="G237" s="19"/>
      <c r="H237" s="19"/>
      <c r="I237" s="19"/>
      <c r="J237" s="19"/>
      <c r="K237" s="19"/>
      <c r="L237" s="435"/>
      <c r="M237" s="370"/>
      <c r="N237" s="19"/>
      <c r="O237" s="19"/>
      <c r="P237" s="19"/>
      <c r="Q237" s="19"/>
      <c r="R237" s="19"/>
      <c r="S237" s="435"/>
      <c r="T237" s="370"/>
      <c r="U237" s="19"/>
      <c r="V237" s="19"/>
      <c r="W237" s="19"/>
      <c r="X237" s="19"/>
      <c r="Y237" s="19"/>
      <c r="Z237" s="435"/>
      <c r="AA237" s="370"/>
      <c r="AB237" s="19"/>
      <c r="AC237" s="19"/>
      <c r="AD237" s="19"/>
      <c r="AE237" s="19"/>
      <c r="AF237" s="19"/>
      <c r="AG237" s="435"/>
      <c r="AH237" s="370"/>
      <c r="AI237" s="19"/>
      <c r="AJ237" s="19"/>
      <c r="AL237" s="371"/>
      <c r="AM237" s="19" t="s">
        <v>870</v>
      </c>
    </row>
    <row r="238" spans="1:39" x14ac:dyDescent="0.35">
      <c r="A238" s="19" t="s">
        <v>1354</v>
      </c>
      <c r="B238" s="19" t="s">
        <v>1355</v>
      </c>
      <c r="C238" s="19" t="s">
        <v>58</v>
      </c>
      <c r="D238" s="19" t="s">
        <v>56</v>
      </c>
      <c r="E238" s="19" t="s">
        <v>131</v>
      </c>
      <c r="F238" s="19" t="s">
        <v>327</v>
      </c>
      <c r="G238" s="19"/>
      <c r="H238" s="19"/>
      <c r="I238" s="19"/>
      <c r="J238" s="19"/>
      <c r="K238" s="19"/>
      <c r="L238" s="435"/>
      <c r="M238" s="370" t="s">
        <v>97</v>
      </c>
      <c r="N238" s="19"/>
      <c r="O238" s="19"/>
      <c r="P238" s="19"/>
      <c r="Q238" s="19"/>
      <c r="R238" s="19"/>
      <c r="S238" s="435"/>
      <c r="T238" s="370"/>
      <c r="U238" s="19"/>
      <c r="V238" s="19"/>
      <c r="W238" s="19"/>
      <c r="X238" s="19"/>
      <c r="Y238" s="19"/>
      <c r="Z238" s="435"/>
      <c r="AA238" s="370"/>
      <c r="AB238" s="19"/>
      <c r="AC238" s="19"/>
      <c r="AD238" s="19"/>
      <c r="AE238" s="19"/>
      <c r="AF238" s="19"/>
      <c r="AG238" s="435"/>
      <c r="AH238" s="370"/>
      <c r="AI238" s="19"/>
      <c r="AJ238" s="19"/>
      <c r="AL238" s="371">
        <v>1</v>
      </c>
      <c r="AM238" s="19" t="s">
        <v>1068</v>
      </c>
    </row>
    <row r="239" spans="1:39" x14ac:dyDescent="0.35">
      <c r="A239" s="19" t="s">
        <v>1357</v>
      </c>
      <c r="B239" s="19" t="s">
        <v>1358</v>
      </c>
      <c r="C239" s="19" t="s">
        <v>58</v>
      </c>
      <c r="D239" s="19" t="s">
        <v>56</v>
      </c>
      <c r="E239" s="19" t="s">
        <v>131</v>
      </c>
      <c r="F239" s="19" t="s">
        <v>327</v>
      </c>
      <c r="G239" s="19"/>
      <c r="H239" s="19"/>
      <c r="I239" s="19"/>
      <c r="J239" s="19"/>
      <c r="K239" s="19"/>
      <c r="L239" s="435"/>
      <c r="M239" s="370"/>
      <c r="N239" s="19"/>
      <c r="O239" s="19"/>
      <c r="P239" s="19"/>
      <c r="Q239" s="19"/>
      <c r="R239" s="19"/>
      <c r="S239" s="435" t="s">
        <v>97</v>
      </c>
      <c r="T239" s="370"/>
      <c r="U239" s="19"/>
      <c r="V239" s="19"/>
      <c r="W239" s="19"/>
      <c r="X239" s="19"/>
      <c r="Y239" s="19"/>
      <c r="Z239" s="435"/>
      <c r="AA239" s="370"/>
      <c r="AB239" s="19"/>
      <c r="AC239" s="19"/>
      <c r="AD239" s="19"/>
      <c r="AE239" s="19"/>
      <c r="AF239" s="19"/>
      <c r="AG239" s="435"/>
      <c r="AH239" s="370" t="s">
        <v>97</v>
      </c>
      <c r="AI239" s="19"/>
      <c r="AJ239" s="19"/>
      <c r="AL239" s="371">
        <v>2</v>
      </c>
      <c r="AM239" s="19" t="s">
        <v>1068</v>
      </c>
    </row>
    <row r="240" spans="1:39" x14ac:dyDescent="0.35">
      <c r="A240" s="19" t="s">
        <v>1360</v>
      </c>
      <c r="B240" s="19" t="s">
        <v>1361</v>
      </c>
      <c r="C240" s="19" t="s">
        <v>58</v>
      </c>
      <c r="D240" s="19" t="s">
        <v>56</v>
      </c>
      <c r="E240" s="19" t="s">
        <v>131</v>
      </c>
      <c r="F240" s="19" t="s">
        <v>1078</v>
      </c>
      <c r="G240" s="19"/>
      <c r="H240" s="19"/>
      <c r="I240" s="19"/>
      <c r="J240" s="19"/>
      <c r="K240" s="19"/>
      <c r="L240" s="435"/>
      <c r="M240" s="370"/>
      <c r="N240" s="19"/>
      <c r="O240" s="19"/>
      <c r="P240" s="19"/>
      <c r="Q240" s="19"/>
      <c r="R240" s="19"/>
      <c r="S240" s="435"/>
      <c r="T240" s="370"/>
      <c r="U240" s="19"/>
      <c r="V240" s="19"/>
      <c r="W240" s="19"/>
      <c r="X240" s="19"/>
      <c r="Y240" s="19"/>
      <c r="Z240" s="435" t="s">
        <v>97</v>
      </c>
      <c r="AA240" s="370"/>
      <c r="AB240" s="19"/>
      <c r="AC240" s="19"/>
      <c r="AD240" s="19"/>
      <c r="AE240" s="19"/>
      <c r="AF240" s="19"/>
      <c r="AG240" s="435" t="s">
        <v>97</v>
      </c>
      <c r="AH240" s="370"/>
      <c r="AI240" s="19"/>
      <c r="AJ240" s="19"/>
      <c r="AL240" s="371">
        <v>2</v>
      </c>
      <c r="AM240" s="19" t="s">
        <v>1067</v>
      </c>
    </row>
    <row r="241" spans="1:39" x14ac:dyDescent="0.35">
      <c r="A241" s="19" t="s">
        <v>1363</v>
      </c>
      <c r="B241" s="19" t="s">
        <v>1364</v>
      </c>
      <c r="C241" s="19" t="s">
        <v>58</v>
      </c>
      <c r="D241" s="19" t="s">
        <v>56</v>
      </c>
      <c r="E241" s="19" t="s">
        <v>131</v>
      </c>
      <c r="F241" s="19" t="s">
        <v>327</v>
      </c>
      <c r="G241" s="19"/>
      <c r="H241" s="19"/>
      <c r="I241" s="19"/>
      <c r="J241" s="19"/>
      <c r="K241" s="19"/>
      <c r="L241" s="435"/>
      <c r="M241" s="370"/>
      <c r="N241" s="19"/>
      <c r="O241" s="19"/>
      <c r="P241" s="19"/>
      <c r="Q241" s="19"/>
      <c r="R241" s="19"/>
      <c r="S241" s="435"/>
      <c r="T241" s="370" t="s">
        <v>97</v>
      </c>
      <c r="U241" s="19"/>
      <c r="V241" s="19"/>
      <c r="W241" s="19"/>
      <c r="X241" s="19"/>
      <c r="Y241" s="19"/>
      <c r="Z241" s="435"/>
      <c r="AA241" s="370"/>
      <c r="AB241" s="19"/>
      <c r="AC241" s="19"/>
      <c r="AD241" s="19"/>
      <c r="AE241" s="19"/>
      <c r="AF241" s="19"/>
      <c r="AG241" s="435"/>
      <c r="AH241" s="370"/>
      <c r="AI241" s="19"/>
      <c r="AJ241" s="19"/>
      <c r="AL241" s="371">
        <v>1</v>
      </c>
      <c r="AM241" s="19" t="s">
        <v>1067</v>
      </c>
    </row>
    <row r="242" spans="1:39" x14ac:dyDescent="0.35">
      <c r="A242" s="19" t="s">
        <v>1366</v>
      </c>
      <c r="B242" s="19" t="s">
        <v>1367</v>
      </c>
      <c r="C242" s="19" t="s">
        <v>58</v>
      </c>
      <c r="D242" s="19" t="s">
        <v>56</v>
      </c>
      <c r="E242" s="19" t="s">
        <v>131</v>
      </c>
      <c r="F242" s="19" t="s">
        <v>1033</v>
      </c>
      <c r="G242" s="19"/>
      <c r="H242" s="19"/>
      <c r="I242" s="19"/>
      <c r="J242" s="19"/>
      <c r="K242" s="19"/>
      <c r="L242" s="435"/>
      <c r="M242" s="370"/>
      <c r="N242" s="19"/>
      <c r="O242" s="19"/>
      <c r="P242" s="19"/>
      <c r="Q242" s="19"/>
      <c r="R242" s="19"/>
      <c r="S242" s="435"/>
      <c r="T242" s="370"/>
      <c r="U242" s="19"/>
      <c r="V242" s="19"/>
      <c r="W242" s="19"/>
      <c r="X242" s="19"/>
      <c r="Y242" s="19"/>
      <c r="Z242" s="435"/>
      <c r="AA242" s="370"/>
      <c r="AB242" s="19"/>
      <c r="AC242" s="19"/>
      <c r="AD242" s="19"/>
      <c r="AE242" s="19"/>
      <c r="AF242" s="19"/>
      <c r="AG242" s="435"/>
      <c r="AH242" s="370"/>
      <c r="AI242" s="19"/>
      <c r="AJ242" s="19"/>
      <c r="AL242" s="371"/>
      <c r="AM242" s="19" t="s">
        <v>870</v>
      </c>
    </row>
    <row r="243" spans="1:39" x14ac:dyDescent="0.35">
      <c r="A243" s="19" t="s">
        <v>1369</v>
      </c>
      <c r="B243" s="19" t="s">
        <v>1370</v>
      </c>
      <c r="C243" s="19" t="s">
        <v>58</v>
      </c>
      <c r="D243" s="19" t="s">
        <v>56</v>
      </c>
      <c r="E243" s="19" t="s">
        <v>131</v>
      </c>
      <c r="F243" s="19" t="s">
        <v>328</v>
      </c>
      <c r="G243" s="19"/>
      <c r="H243" s="19"/>
      <c r="I243" s="19"/>
      <c r="J243" s="19"/>
      <c r="K243" s="19"/>
      <c r="L243" s="435"/>
      <c r="M243" s="370"/>
      <c r="N243" s="19"/>
      <c r="O243" s="19"/>
      <c r="P243" s="19"/>
      <c r="Q243" s="19"/>
      <c r="R243" s="19"/>
      <c r="S243" s="435"/>
      <c r="T243" s="370"/>
      <c r="U243" s="19"/>
      <c r="V243" s="19"/>
      <c r="W243" s="19"/>
      <c r="X243" s="19"/>
      <c r="Y243" s="19"/>
      <c r="Z243" s="435"/>
      <c r="AA243" s="370"/>
      <c r="AB243" s="19"/>
      <c r="AC243" s="19"/>
      <c r="AD243" s="19"/>
      <c r="AE243" s="19"/>
      <c r="AF243" s="19"/>
      <c r="AG243" s="435"/>
      <c r="AH243" s="370"/>
      <c r="AI243" s="19"/>
      <c r="AJ243" s="19"/>
      <c r="AL243" s="371"/>
      <c r="AM243" s="19" t="s">
        <v>870</v>
      </c>
    </row>
    <row r="244" spans="1:39" x14ac:dyDescent="0.35">
      <c r="A244" s="19" t="s">
        <v>1372</v>
      </c>
      <c r="B244" s="19" t="s">
        <v>1373</v>
      </c>
      <c r="C244" s="19" t="s">
        <v>58</v>
      </c>
      <c r="D244" s="19" t="s">
        <v>56</v>
      </c>
      <c r="E244" s="19" t="s">
        <v>131</v>
      </c>
      <c r="F244" s="19" t="s">
        <v>399</v>
      </c>
      <c r="G244" s="19"/>
      <c r="H244" s="19"/>
      <c r="I244" s="19"/>
      <c r="J244" s="19"/>
      <c r="K244" s="19"/>
      <c r="L244" s="435"/>
      <c r="M244" s="370" t="s">
        <v>97</v>
      </c>
      <c r="N244" s="19"/>
      <c r="O244" s="19"/>
      <c r="P244" s="19"/>
      <c r="Q244" s="19"/>
      <c r="R244" s="19"/>
      <c r="S244" s="435"/>
      <c r="T244" s="370"/>
      <c r="U244" s="19"/>
      <c r="V244" s="19"/>
      <c r="W244" s="19"/>
      <c r="X244" s="19"/>
      <c r="Y244" s="19"/>
      <c r="Z244" s="435" t="s">
        <v>97</v>
      </c>
      <c r="AA244" s="370"/>
      <c r="AB244" s="19"/>
      <c r="AC244" s="19"/>
      <c r="AD244" s="19"/>
      <c r="AE244" s="19"/>
      <c r="AF244" s="19"/>
      <c r="AG244" s="435"/>
      <c r="AH244" s="370"/>
      <c r="AI244" s="19"/>
      <c r="AJ244" s="19"/>
      <c r="AL244" s="371">
        <v>2</v>
      </c>
      <c r="AM244" s="19" t="s">
        <v>870</v>
      </c>
    </row>
    <row r="245" spans="1:39" x14ac:dyDescent="0.35">
      <c r="A245" s="19" t="s">
        <v>1375</v>
      </c>
      <c r="B245" s="19" t="s">
        <v>1376</v>
      </c>
      <c r="C245" s="19" t="s">
        <v>58</v>
      </c>
      <c r="D245" s="19" t="s">
        <v>56</v>
      </c>
      <c r="E245" s="19" t="s">
        <v>131</v>
      </c>
      <c r="F245" s="19" t="s">
        <v>399</v>
      </c>
      <c r="G245" s="19"/>
      <c r="H245" s="19"/>
      <c r="I245" s="19"/>
      <c r="J245" s="19"/>
      <c r="K245" s="19"/>
      <c r="L245" s="435"/>
      <c r="M245" s="370" t="s">
        <v>97</v>
      </c>
      <c r="N245" s="19"/>
      <c r="O245" s="19"/>
      <c r="P245" s="19"/>
      <c r="Q245" s="19"/>
      <c r="R245" s="19"/>
      <c r="S245" s="435"/>
      <c r="T245" s="370"/>
      <c r="U245" s="19"/>
      <c r="V245" s="19"/>
      <c r="W245" s="19"/>
      <c r="X245" s="19"/>
      <c r="Y245" s="19"/>
      <c r="Z245" s="435"/>
      <c r="AA245" s="370"/>
      <c r="AB245" s="19"/>
      <c r="AC245" s="19"/>
      <c r="AD245" s="19"/>
      <c r="AE245" s="19"/>
      <c r="AF245" s="19"/>
      <c r="AG245" s="435"/>
      <c r="AH245" s="370"/>
      <c r="AI245" s="19"/>
      <c r="AJ245" s="19"/>
      <c r="AL245" s="371">
        <v>1</v>
      </c>
      <c r="AM245" s="19" t="s">
        <v>870</v>
      </c>
    </row>
    <row r="246" spans="1:39" x14ac:dyDescent="0.35">
      <c r="A246" s="19" t="s">
        <v>1378</v>
      </c>
      <c r="B246" s="19" t="s">
        <v>1379</v>
      </c>
      <c r="C246" s="19" t="s">
        <v>58</v>
      </c>
      <c r="D246" s="19" t="s">
        <v>56</v>
      </c>
      <c r="E246" s="19" t="s">
        <v>131</v>
      </c>
      <c r="F246" s="19" t="s">
        <v>399</v>
      </c>
      <c r="G246" s="19"/>
      <c r="H246" s="19"/>
      <c r="I246" s="19"/>
      <c r="J246" s="19"/>
      <c r="K246" s="19"/>
      <c r="L246" s="435"/>
      <c r="M246" s="370"/>
      <c r="N246" s="19"/>
      <c r="O246" s="19"/>
      <c r="P246" s="19"/>
      <c r="Q246" s="19"/>
      <c r="R246" s="19"/>
      <c r="S246" s="435"/>
      <c r="T246" s="370"/>
      <c r="U246" s="19"/>
      <c r="V246" s="19"/>
      <c r="W246" s="19"/>
      <c r="X246" s="19"/>
      <c r="Y246" s="19"/>
      <c r="Z246" s="435"/>
      <c r="AA246" s="370"/>
      <c r="AB246" s="19"/>
      <c r="AC246" s="19"/>
      <c r="AD246" s="19"/>
      <c r="AE246" s="19"/>
      <c r="AF246" s="19"/>
      <c r="AG246" s="435"/>
      <c r="AH246" s="370"/>
      <c r="AI246" s="19"/>
      <c r="AJ246" s="19"/>
      <c r="AL246" s="371"/>
      <c r="AM246" s="19" t="s">
        <v>870</v>
      </c>
    </row>
    <row r="247" spans="1:39" x14ac:dyDescent="0.35">
      <c r="A247" s="19" t="s">
        <v>1381</v>
      </c>
      <c r="B247" s="19" t="s">
        <v>1382</v>
      </c>
      <c r="C247" s="19" t="s">
        <v>58</v>
      </c>
      <c r="D247" s="19" t="s">
        <v>56</v>
      </c>
      <c r="E247" s="19" t="s">
        <v>131</v>
      </c>
      <c r="F247" s="19" t="s">
        <v>327</v>
      </c>
      <c r="G247" s="19"/>
      <c r="H247" s="19"/>
      <c r="I247" s="19"/>
      <c r="J247" s="19"/>
      <c r="K247" s="19"/>
      <c r="L247" s="435"/>
      <c r="M247" s="370"/>
      <c r="N247" s="19"/>
      <c r="O247" s="19"/>
      <c r="P247" s="19"/>
      <c r="Q247" s="19"/>
      <c r="R247" s="19"/>
      <c r="S247" s="435"/>
      <c r="T247" s="370"/>
      <c r="U247" s="19"/>
      <c r="V247" s="19"/>
      <c r="W247" s="19"/>
      <c r="X247" s="19"/>
      <c r="Y247" s="19"/>
      <c r="Z247" s="435"/>
      <c r="AA247" s="370"/>
      <c r="AB247" s="19"/>
      <c r="AC247" s="19"/>
      <c r="AD247" s="19"/>
      <c r="AE247" s="19"/>
      <c r="AF247" s="19"/>
      <c r="AG247" s="435"/>
      <c r="AH247" s="370"/>
      <c r="AI247" s="19"/>
      <c r="AJ247" s="19"/>
      <c r="AL247" s="371"/>
      <c r="AM247" s="19" t="s">
        <v>319</v>
      </c>
    </row>
    <row r="248" spans="1:39" x14ac:dyDescent="0.35">
      <c r="A248" s="19" t="s">
        <v>1384</v>
      </c>
      <c r="B248" s="19" t="s">
        <v>1385</v>
      </c>
      <c r="C248" s="19" t="s">
        <v>58</v>
      </c>
      <c r="D248" s="19" t="s">
        <v>56</v>
      </c>
      <c r="E248" s="19" t="s">
        <v>131</v>
      </c>
      <c r="F248" s="19" t="s">
        <v>399</v>
      </c>
      <c r="G248" s="19"/>
      <c r="H248" s="19"/>
      <c r="I248" s="19"/>
      <c r="J248" s="19"/>
      <c r="K248" s="19"/>
      <c r="L248" s="435" t="s">
        <v>97</v>
      </c>
      <c r="M248" s="370"/>
      <c r="N248" s="19"/>
      <c r="O248" s="19"/>
      <c r="P248" s="19"/>
      <c r="Q248" s="19"/>
      <c r="R248" s="19"/>
      <c r="S248" s="435" t="s">
        <v>97</v>
      </c>
      <c r="T248" s="370"/>
      <c r="U248" s="19"/>
      <c r="V248" s="19"/>
      <c r="W248" s="19"/>
      <c r="X248" s="19"/>
      <c r="Y248" s="19"/>
      <c r="Z248" s="435"/>
      <c r="AA248" s="370"/>
      <c r="AB248" s="19"/>
      <c r="AC248" s="19"/>
      <c r="AD248" s="19"/>
      <c r="AE248" s="19"/>
      <c r="AF248" s="19"/>
      <c r="AG248" s="435"/>
      <c r="AH248" s="370" t="s">
        <v>97</v>
      </c>
      <c r="AI248" s="19"/>
      <c r="AJ248" s="19"/>
      <c r="AL248" s="371">
        <v>3</v>
      </c>
      <c r="AM248" s="19" t="s">
        <v>319</v>
      </c>
    </row>
    <row r="249" spans="1:39" x14ac:dyDescent="0.35">
      <c r="A249" s="19" t="s">
        <v>1387</v>
      </c>
      <c r="B249" s="19" t="s">
        <v>1388</v>
      </c>
      <c r="C249" s="19" t="s">
        <v>58</v>
      </c>
      <c r="D249" s="19" t="s">
        <v>56</v>
      </c>
      <c r="E249" s="19" t="s">
        <v>131</v>
      </c>
      <c r="F249" s="19" t="s">
        <v>399</v>
      </c>
      <c r="G249" s="19"/>
      <c r="H249" s="19"/>
      <c r="I249" s="19"/>
      <c r="J249" s="19"/>
      <c r="K249" s="19"/>
      <c r="L249" s="435" t="s">
        <v>97</v>
      </c>
      <c r="M249" s="370"/>
      <c r="N249" s="19"/>
      <c r="O249" s="19"/>
      <c r="P249" s="19"/>
      <c r="Q249" s="19"/>
      <c r="R249" s="19"/>
      <c r="S249" s="435"/>
      <c r="T249" s="370"/>
      <c r="U249" s="19"/>
      <c r="V249" s="19"/>
      <c r="W249" s="19"/>
      <c r="X249" s="19"/>
      <c r="Y249" s="19"/>
      <c r="Z249" s="435"/>
      <c r="AA249" s="370"/>
      <c r="AB249" s="19"/>
      <c r="AC249" s="19"/>
      <c r="AD249" s="19"/>
      <c r="AE249" s="19"/>
      <c r="AF249" s="19"/>
      <c r="AG249" s="435"/>
      <c r="AH249" s="370" t="s">
        <v>97</v>
      </c>
      <c r="AI249" s="19"/>
      <c r="AJ249" s="19"/>
      <c r="AL249" s="371">
        <v>2</v>
      </c>
      <c r="AM249" s="19" t="s">
        <v>870</v>
      </c>
    </row>
    <row r="250" spans="1:39" x14ac:dyDescent="0.35">
      <c r="A250" s="19" t="s">
        <v>1395</v>
      </c>
      <c r="B250" s="19" t="s">
        <v>1396</v>
      </c>
      <c r="C250" s="19" t="s">
        <v>58</v>
      </c>
      <c r="D250" s="19" t="s">
        <v>56</v>
      </c>
      <c r="E250" s="19" t="s">
        <v>131</v>
      </c>
      <c r="F250" s="19" t="s">
        <v>399</v>
      </c>
      <c r="G250" s="19"/>
      <c r="H250" s="19"/>
      <c r="I250" s="19"/>
      <c r="J250" s="19"/>
      <c r="K250" s="19"/>
      <c r="L250" s="435" t="s">
        <v>97</v>
      </c>
      <c r="M250" s="370"/>
      <c r="N250" s="19"/>
      <c r="O250" s="19"/>
      <c r="P250" s="19"/>
      <c r="Q250" s="19"/>
      <c r="R250" s="19"/>
      <c r="S250" s="435"/>
      <c r="T250" s="370" t="s">
        <v>97</v>
      </c>
      <c r="U250" s="19"/>
      <c r="V250" s="19"/>
      <c r="W250" s="19"/>
      <c r="X250" s="19"/>
      <c r="Y250" s="19"/>
      <c r="Z250" s="435"/>
      <c r="AA250" s="370"/>
      <c r="AB250" s="19"/>
      <c r="AC250" s="19"/>
      <c r="AD250" s="19"/>
      <c r="AE250" s="19"/>
      <c r="AF250" s="19"/>
      <c r="AG250" s="435"/>
      <c r="AH250" s="370"/>
      <c r="AI250" s="19"/>
      <c r="AJ250" s="19"/>
      <c r="AL250" s="371">
        <v>2</v>
      </c>
      <c r="AM250" s="19" t="s">
        <v>870</v>
      </c>
    </row>
    <row r="251" spans="1:39" x14ac:dyDescent="0.35">
      <c r="A251" s="19" t="s">
        <v>1398</v>
      </c>
      <c r="B251" s="19" t="s">
        <v>1399</v>
      </c>
      <c r="C251" s="19" t="s">
        <v>58</v>
      </c>
      <c r="D251" s="19" t="s">
        <v>56</v>
      </c>
      <c r="E251" s="19" t="s">
        <v>131</v>
      </c>
      <c r="F251" s="19" t="s">
        <v>399</v>
      </c>
      <c r="G251" s="19"/>
      <c r="H251" s="19"/>
      <c r="I251" s="19"/>
      <c r="J251" s="19"/>
      <c r="K251" s="19"/>
      <c r="L251" s="435" t="s">
        <v>97</v>
      </c>
      <c r="M251" s="370"/>
      <c r="N251" s="19"/>
      <c r="O251" s="19"/>
      <c r="P251" s="19"/>
      <c r="Q251" s="19"/>
      <c r="R251" s="19"/>
      <c r="S251" s="435"/>
      <c r="T251" s="370"/>
      <c r="U251" s="19"/>
      <c r="V251" s="19"/>
      <c r="W251" s="19"/>
      <c r="X251" s="19"/>
      <c r="Y251" s="19"/>
      <c r="Z251" s="435" t="s">
        <v>97</v>
      </c>
      <c r="AA251" s="370"/>
      <c r="AB251" s="19"/>
      <c r="AC251" s="19"/>
      <c r="AD251" s="19"/>
      <c r="AE251" s="19"/>
      <c r="AF251" s="19"/>
      <c r="AG251" s="435"/>
      <c r="AH251" s="370"/>
      <c r="AI251" s="19"/>
      <c r="AJ251" s="19"/>
      <c r="AL251" s="371">
        <v>2</v>
      </c>
      <c r="AM251" s="19" t="s">
        <v>1067</v>
      </c>
    </row>
    <row r="252" spans="1:39" x14ac:dyDescent="0.35">
      <c r="A252" s="19" t="s">
        <v>1403</v>
      </c>
      <c r="B252" s="19" t="s">
        <v>1404</v>
      </c>
      <c r="C252" s="19" t="s">
        <v>58</v>
      </c>
      <c r="D252" s="19" t="s">
        <v>56</v>
      </c>
      <c r="E252" s="19" t="s">
        <v>131</v>
      </c>
      <c r="F252" s="19" t="s">
        <v>328</v>
      </c>
      <c r="G252" s="19"/>
      <c r="H252" s="19"/>
      <c r="I252" s="19"/>
      <c r="J252" s="19"/>
      <c r="K252" s="19"/>
      <c r="L252" s="435"/>
      <c r="M252" s="370" t="s">
        <v>97</v>
      </c>
      <c r="N252" s="19"/>
      <c r="O252" s="19"/>
      <c r="P252" s="19"/>
      <c r="Q252" s="19"/>
      <c r="R252" s="19"/>
      <c r="S252" s="435"/>
      <c r="T252" s="370"/>
      <c r="U252" s="19"/>
      <c r="V252" s="19"/>
      <c r="W252" s="19"/>
      <c r="X252" s="19"/>
      <c r="Y252" s="19"/>
      <c r="Z252" s="435"/>
      <c r="AA252" s="370"/>
      <c r="AB252" s="19"/>
      <c r="AC252" s="19"/>
      <c r="AD252" s="19"/>
      <c r="AE252" s="19"/>
      <c r="AF252" s="19"/>
      <c r="AG252" s="435"/>
      <c r="AH252" s="370"/>
      <c r="AI252" s="19"/>
      <c r="AJ252" s="19"/>
      <c r="AL252" s="371">
        <v>1</v>
      </c>
      <c r="AM252" s="19" t="s">
        <v>1068</v>
      </c>
    </row>
    <row r="253" spans="1:39" x14ac:dyDescent="0.35">
      <c r="A253" s="19" t="s">
        <v>1408</v>
      </c>
      <c r="B253" s="19" t="s">
        <v>1003</v>
      </c>
      <c r="C253" s="19" t="s">
        <v>58</v>
      </c>
      <c r="D253" s="19" t="s">
        <v>56</v>
      </c>
      <c r="E253" s="19" t="s">
        <v>131</v>
      </c>
      <c r="F253" s="19" t="s">
        <v>328</v>
      </c>
      <c r="G253" s="19"/>
      <c r="H253" s="19"/>
      <c r="I253" s="19"/>
      <c r="J253" s="19"/>
      <c r="K253" s="19"/>
      <c r="L253" s="435"/>
      <c r="M253" s="370"/>
      <c r="N253" s="19"/>
      <c r="O253" s="19"/>
      <c r="P253" s="19"/>
      <c r="Q253" s="19"/>
      <c r="R253" s="19"/>
      <c r="S253" s="435"/>
      <c r="T253" s="370" t="s">
        <v>97</v>
      </c>
      <c r="U253" s="19"/>
      <c r="V253" s="19"/>
      <c r="W253" s="19"/>
      <c r="X253" s="19"/>
      <c r="Y253" s="19"/>
      <c r="Z253" s="435"/>
      <c r="AA253" s="370"/>
      <c r="AB253" s="19"/>
      <c r="AC253" s="19"/>
      <c r="AD253" s="19"/>
      <c r="AE253" s="19"/>
      <c r="AF253" s="19"/>
      <c r="AG253" s="435"/>
      <c r="AH253" s="370"/>
      <c r="AI253" s="19"/>
      <c r="AJ253" s="19"/>
      <c r="AL253" s="371">
        <v>1</v>
      </c>
      <c r="AM253" s="19" t="s">
        <v>1068</v>
      </c>
    </row>
    <row r="254" spans="1:39" x14ac:dyDescent="0.35">
      <c r="A254" s="19" t="s">
        <v>1410</v>
      </c>
      <c r="B254" s="19" t="s">
        <v>1411</v>
      </c>
      <c r="C254" s="19" t="s">
        <v>58</v>
      </c>
      <c r="D254" s="19" t="s">
        <v>56</v>
      </c>
      <c r="E254" s="19" t="s">
        <v>131</v>
      </c>
      <c r="F254" s="19" t="s">
        <v>1033</v>
      </c>
      <c r="G254" s="19"/>
      <c r="H254" s="19"/>
      <c r="I254" s="19"/>
      <c r="J254" s="19"/>
      <c r="K254" s="19"/>
      <c r="L254" s="435"/>
      <c r="M254" s="370"/>
      <c r="N254" s="19"/>
      <c r="O254" s="19"/>
      <c r="P254" s="19"/>
      <c r="Q254" s="19"/>
      <c r="R254" s="19"/>
      <c r="S254" s="435"/>
      <c r="T254" s="370"/>
      <c r="U254" s="19"/>
      <c r="V254" s="19"/>
      <c r="W254" s="19"/>
      <c r="X254" s="19"/>
      <c r="Y254" s="19"/>
      <c r="Z254" s="435"/>
      <c r="AA254" s="370"/>
      <c r="AB254" s="19"/>
      <c r="AC254" s="19"/>
      <c r="AD254" s="19"/>
      <c r="AE254" s="19"/>
      <c r="AF254" s="19"/>
      <c r="AG254" s="435"/>
      <c r="AH254" s="370"/>
      <c r="AI254" s="19"/>
      <c r="AJ254" s="19"/>
      <c r="AL254" s="371"/>
      <c r="AM254" s="19" t="s">
        <v>1068</v>
      </c>
    </row>
    <row r="255" spans="1:39" x14ac:dyDescent="0.35">
      <c r="A255" s="19" t="s">
        <v>1413</v>
      </c>
      <c r="B255" s="19" t="s">
        <v>1414</v>
      </c>
      <c r="C255" s="19" t="s">
        <v>58</v>
      </c>
      <c r="D255" s="19" t="s">
        <v>56</v>
      </c>
      <c r="E255" s="19" t="s">
        <v>131</v>
      </c>
      <c r="F255" s="19" t="s">
        <v>327</v>
      </c>
      <c r="G255" s="19"/>
      <c r="H255" s="19"/>
      <c r="I255" s="19"/>
      <c r="J255" s="19"/>
      <c r="K255" s="19"/>
      <c r="L255" s="435"/>
      <c r="M255" s="370"/>
      <c r="N255" s="19"/>
      <c r="O255" s="19"/>
      <c r="P255" s="19"/>
      <c r="Q255" s="19"/>
      <c r="R255" s="19"/>
      <c r="S255" s="435"/>
      <c r="T255" s="370"/>
      <c r="U255" s="19"/>
      <c r="V255" s="19"/>
      <c r="W255" s="19"/>
      <c r="X255" s="19"/>
      <c r="Y255" s="19"/>
      <c r="Z255" s="435"/>
      <c r="AA255" s="370"/>
      <c r="AB255" s="19"/>
      <c r="AC255" s="19"/>
      <c r="AD255" s="19"/>
      <c r="AE255" s="19"/>
      <c r="AF255" s="19"/>
      <c r="AG255" s="435"/>
      <c r="AH255" s="370"/>
      <c r="AI255" s="19"/>
      <c r="AJ255" s="19"/>
      <c r="AL255" s="371"/>
      <c r="AM255" s="19" t="s">
        <v>1068</v>
      </c>
    </row>
    <row r="256" spans="1:39" x14ac:dyDescent="0.35">
      <c r="A256" s="19" t="s">
        <v>1416</v>
      </c>
      <c r="B256" s="19" t="s">
        <v>1417</v>
      </c>
      <c r="C256" s="19" t="s">
        <v>58</v>
      </c>
      <c r="D256" s="19" t="s">
        <v>56</v>
      </c>
      <c r="E256" s="19" t="s">
        <v>131</v>
      </c>
      <c r="F256" s="19" t="s">
        <v>327</v>
      </c>
      <c r="G256" s="19"/>
      <c r="H256" s="19"/>
      <c r="I256" s="19"/>
      <c r="J256" s="19"/>
      <c r="K256" s="19"/>
      <c r="L256" s="435"/>
      <c r="M256" s="370"/>
      <c r="N256" s="19"/>
      <c r="O256" s="19"/>
      <c r="P256" s="19"/>
      <c r="Q256" s="19"/>
      <c r="R256" s="19"/>
      <c r="S256" s="435"/>
      <c r="T256" s="370"/>
      <c r="U256" s="19"/>
      <c r="V256" s="19"/>
      <c r="W256" s="19"/>
      <c r="X256" s="19"/>
      <c r="Y256" s="19"/>
      <c r="Z256" s="435"/>
      <c r="AA256" s="370"/>
      <c r="AB256" s="19"/>
      <c r="AC256" s="19"/>
      <c r="AD256" s="19"/>
      <c r="AE256" s="19"/>
      <c r="AF256" s="19"/>
      <c r="AG256" s="435"/>
      <c r="AH256" s="370"/>
      <c r="AI256" s="19"/>
      <c r="AJ256" s="19"/>
      <c r="AL256" s="371"/>
      <c r="AM256" s="19" t="s">
        <v>319</v>
      </c>
    </row>
    <row r="257" spans="1:39" x14ac:dyDescent="0.35">
      <c r="A257" s="19" t="s">
        <v>1419</v>
      </c>
      <c r="B257" s="19" t="s">
        <v>1420</v>
      </c>
      <c r="C257" s="19" t="s">
        <v>58</v>
      </c>
      <c r="D257" s="19" t="s">
        <v>56</v>
      </c>
      <c r="E257" s="19" t="s">
        <v>131</v>
      </c>
      <c r="F257" s="19" t="s">
        <v>1078</v>
      </c>
      <c r="G257" s="19"/>
      <c r="H257" s="19"/>
      <c r="I257" s="19"/>
      <c r="J257" s="19"/>
      <c r="K257" s="19"/>
      <c r="L257" s="435"/>
      <c r="M257" s="370"/>
      <c r="N257" s="19"/>
      <c r="O257" s="19"/>
      <c r="P257" s="19"/>
      <c r="Q257" s="19"/>
      <c r="R257" s="19"/>
      <c r="S257" s="435"/>
      <c r="T257" s="370"/>
      <c r="U257" s="19"/>
      <c r="V257" s="19"/>
      <c r="W257" s="19"/>
      <c r="X257" s="19"/>
      <c r="Y257" s="19"/>
      <c r="Z257" s="435"/>
      <c r="AA257" s="370"/>
      <c r="AB257" s="19"/>
      <c r="AC257" s="19"/>
      <c r="AD257" s="19"/>
      <c r="AE257" s="19"/>
      <c r="AF257" s="19"/>
      <c r="AG257" s="435"/>
      <c r="AH257" s="370"/>
      <c r="AI257" s="19"/>
      <c r="AJ257" s="19"/>
      <c r="AL257" s="371"/>
      <c r="AM257" s="19" t="s">
        <v>319</v>
      </c>
    </row>
    <row r="258" spans="1:39" x14ac:dyDescent="0.35">
      <c r="A258" s="19" t="s">
        <v>1422</v>
      </c>
      <c r="B258" s="19" t="s">
        <v>1423</v>
      </c>
      <c r="C258" s="19" t="s">
        <v>58</v>
      </c>
      <c r="D258" s="19" t="s">
        <v>56</v>
      </c>
      <c r="E258" s="19" t="s">
        <v>131</v>
      </c>
      <c r="F258" s="19" t="s">
        <v>328</v>
      </c>
      <c r="G258" s="19"/>
      <c r="H258" s="19"/>
      <c r="I258" s="19"/>
      <c r="J258" s="19"/>
      <c r="K258" s="19"/>
      <c r="L258" s="435"/>
      <c r="M258" s="370"/>
      <c r="N258" s="19"/>
      <c r="O258" s="19"/>
      <c r="P258" s="19"/>
      <c r="Q258" s="19"/>
      <c r="R258" s="19"/>
      <c r="S258" s="435"/>
      <c r="T258" s="370" t="s">
        <v>97</v>
      </c>
      <c r="U258" s="19"/>
      <c r="V258" s="19"/>
      <c r="W258" s="19"/>
      <c r="X258" s="19"/>
      <c r="Y258" s="19"/>
      <c r="Z258" s="435"/>
      <c r="AA258" s="370"/>
      <c r="AB258" s="19"/>
      <c r="AC258" s="19"/>
      <c r="AD258" s="19"/>
      <c r="AE258" s="19"/>
      <c r="AF258" s="19"/>
      <c r="AG258" s="435"/>
      <c r="AH258" s="370"/>
      <c r="AI258" s="19"/>
      <c r="AJ258" s="19"/>
      <c r="AL258" s="371">
        <v>1</v>
      </c>
      <c r="AM258" s="19" t="s">
        <v>319</v>
      </c>
    </row>
    <row r="259" spans="1:39" x14ac:dyDescent="0.35">
      <c r="A259" s="19" t="s">
        <v>1425</v>
      </c>
      <c r="B259" s="19" t="s">
        <v>1426</v>
      </c>
      <c r="C259" s="19" t="s">
        <v>58</v>
      </c>
      <c r="D259" s="19" t="s">
        <v>56</v>
      </c>
      <c r="E259" s="19" t="s">
        <v>131</v>
      </c>
      <c r="F259" s="19" t="s">
        <v>825</v>
      </c>
      <c r="G259" s="19"/>
      <c r="H259" s="19"/>
      <c r="I259" s="19"/>
      <c r="J259" s="19"/>
      <c r="K259" s="19"/>
      <c r="L259" s="435"/>
      <c r="M259" s="370"/>
      <c r="N259" s="19"/>
      <c r="O259" s="19"/>
      <c r="P259" s="19"/>
      <c r="Q259" s="19"/>
      <c r="R259" s="19"/>
      <c r="S259" s="435"/>
      <c r="T259" s="370"/>
      <c r="U259" s="19"/>
      <c r="V259" s="19"/>
      <c r="W259" s="19"/>
      <c r="X259" s="19"/>
      <c r="Y259" s="19"/>
      <c r="Z259" s="435"/>
      <c r="AA259" s="370"/>
      <c r="AB259" s="19"/>
      <c r="AC259" s="19"/>
      <c r="AD259" s="19"/>
      <c r="AE259" s="19"/>
      <c r="AF259" s="19"/>
      <c r="AG259" s="435"/>
      <c r="AH259" s="370"/>
      <c r="AI259" s="19"/>
      <c r="AJ259" s="19"/>
      <c r="AL259" s="371"/>
      <c r="AM259" s="19" t="s">
        <v>319</v>
      </c>
    </row>
    <row r="260" spans="1:39" x14ac:dyDescent="0.35">
      <c r="A260" s="19" t="s">
        <v>1428</v>
      </c>
      <c r="B260" s="19" t="s">
        <v>1429</v>
      </c>
      <c r="C260" s="19" t="s">
        <v>58</v>
      </c>
      <c r="D260" s="19" t="s">
        <v>56</v>
      </c>
      <c r="E260" s="19" t="s">
        <v>131</v>
      </c>
      <c r="F260" s="19" t="s">
        <v>399</v>
      </c>
      <c r="G260" s="19"/>
      <c r="H260" s="19"/>
      <c r="I260" s="19"/>
      <c r="J260" s="19"/>
      <c r="K260" s="19"/>
      <c r="L260" s="435"/>
      <c r="M260" s="370"/>
      <c r="N260" s="19"/>
      <c r="O260" s="19"/>
      <c r="P260" s="19"/>
      <c r="Q260" s="19"/>
      <c r="R260" s="19"/>
      <c r="S260" s="435"/>
      <c r="T260" s="370"/>
      <c r="U260" s="19"/>
      <c r="V260" s="19"/>
      <c r="W260" s="19"/>
      <c r="X260" s="19"/>
      <c r="Y260" s="19"/>
      <c r="Z260" s="435"/>
      <c r="AA260" s="370"/>
      <c r="AB260" s="19"/>
      <c r="AC260" s="19"/>
      <c r="AD260" s="19"/>
      <c r="AE260" s="19"/>
      <c r="AF260" s="19"/>
      <c r="AG260" s="435"/>
      <c r="AH260" s="370" t="s">
        <v>97</v>
      </c>
      <c r="AI260" s="19"/>
      <c r="AJ260" s="19"/>
      <c r="AL260" s="371">
        <v>1</v>
      </c>
      <c r="AM260" s="19" t="s">
        <v>870</v>
      </c>
    </row>
    <row r="261" spans="1:39" x14ac:dyDescent="0.35">
      <c r="A261" s="19" t="s">
        <v>1431</v>
      </c>
      <c r="B261" s="19" t="s">
        <v>1432</v>
      </c>
      <c r="C261" s="19" t="s">
        <v>58</v>
      </c>
      <c r="D261" s="19" t="s">
        <v>56</v>
      </c>
      <c r="E261" s="19" t="s">
        <v>131</v>
      </c>
      <c r="F261" s="19" t="s">
        <v>399</v>
      </c>
      <c r="G261" s="19"/>
      <c r="H261" s="19"/>
      <c r="I261" s="19"/>
      <c r="J261" s="19"/>
      <c r="K261" s="19"/>
      <c r="L261" s="435"/>
      <c r="M261" s="370"/>
      <c r="N261" s="19"/>
      <c r="O261" s="19"/>
      <c r="P261" s="19"/>
      <c r="Q261" s="19"/>
      <c r="R261" s="19"/>
      <c r="S261" s="435"/>
      <c r="T261" s="370"/>
      <c r="U261" s="19"/>
      <c r="V261" s="19"/>
      <c r="W261" s="19"/>
      <c r="X261" s="19"/>
      <c r="Y261" s="19"/>
      <c r="Z261" s="435"/>
      <c r="AA261" s="370"/>
      <c r="AB261" s="19"/>
      <c r="AC261" s="19"/>
      <c r="AD261" s="19"/>
      <c r="AE261" s="19"/>
      <c r="AF261" s="19"/>
      <c r="AG261" s="435"/>
      <c r="AH261" s="370"/>
      <c r="AI261" s="19"/>
      <c r="AJ261" s="19"/>
      <c r="AL261" s="371"/>
      <c r="AM261" s="19" t="s">
        <v>870</v>
      </c>
    </row>
    <row r="262" spans="1:39" x14ac:dyDescent="0.35">
      <c r="A262" s="19" t="s">
        <v>1434</v>
      </c>
      <c r="B262" s="19" t="s">
        <v>1435</v>
      </c>
      <c r="C262" s="19" t="s">
        <v>58</v>
      </c>
      <c r="D262" s="19" t="s">
        <v>56</v>
      </c>
      <c r="E262" s="19" t="s">
        <v>131</v>
      </c>
      <c r="F262" s="19" t="s">
        <v>399</v>
      </c>
      <c r="G262" s="19"/>
      <c r="H262" s="19"/>
      <c r="I262" s="19"/>
      <c r="J262" s="19"/>
      <c r="K262" s="19"/>
      <c r="L262" s="435"/>
      <c r="M262" s="370"/>
      <c r="N262" s="19"/>
      <c r="O262" s="19"/>
      <c r="P262" s="19"/>
      <c r="Q262" s="19"/>
      <c r="R262" s="19"/>
      <c r="S262" s="435"/>
      <c r="T262" s="370" t="s">
        <v>97</v>
      </c>
      <c r="U262" s="19"/>
      <c r="V262" s="19"/>
      <c r="W262" s="19"/>
      <c r="X262" s="19"/>
      <c r="Y262" s="19"/>
      <c r="Z262" s="435" t="s">
        <v>97</v>
      </c>
      <c r="AA262" s="370"/>
      <c r="AB262" s="19"/>
      <c r="AC262" s="19"/>
      <c r="AD262" s="19"/>
      <c r="AE262" s="19"/>
      <c r="AF262" s="19"/>
      <c r="AG262" s="435"/>
      <c r="AH262" s="370" t="s">
        <v>97</v>
      </c>
      <c r="AI262" s="19"/>
      <c r="AJ262" s="19"/>
      <c r="AL262" s="371">
        <v>3</v>
      </c>
      <c r="AM262" s="19" t="s">
        <v>870</v>
      </c>
    </row>
    <row r="263" spans="1:39" x14ac:dyDescent="0.35">
      <c r="A263" s="19" t="s">
        <v>1437</v>
      </c>
      <c r="B263" s="19" t="s">
        <v>1438</v>
      </c>
      <c r="C263" s="19" t="s">
        <v>58</v>
      </c>
      <c r="D263" s="19" t="s">
        <v>56</v>
      </c>
      <c r="E263" s="19" t="s">
        <v>131</v>
      </c>
      <c r="F263" s="19" t="s">
        <v>399</v>
      </c>
      <c r="G263" s="19"/>
      <c r="H263" s="19"/>
      <c r="I263" s="19"/>
      <c r="J263" s="19"/>
      <c r="K263" s="19"/>
      <c r="L263" s="435"/>
      <c r="M263" s="370"/>
      <c r="N263" s="19"/>
      <c r="O263" s="19"/>
      <c r="P263" s="19"/>
      <c r="Q263" s="19"/>
      <c r="R263" s="19"/>
      <c r="S263" s="435"/>
      <c r="T263" s="370"/>
      <c r="U263" s="19"/>
      <c r="V263" s="19"/>
      <c r="W263" s="19"/>
      <c r="X263" s="19"/>
      <c r="Y263" s="19"/>
      <c r="Z263" s="435"/>
      <c r="AA263" s="370"/>
      <c r="AB263" s="19"/>
      <c r="AC263" s="19"/>
      <c r="AD263" s="19"/>
      <c r="AE263" s="19"/>
      <c r="AF263" s="19"/>
      <c r="AG263" s="435"/>
      <c r="AH263" s="370"/>
      <c r="AI263" s="19"/>
      <c r="AJ263" s="19"/>
      <c r="AL263" s="371"/>
      <c r="AM263" s="19" t="s">
        <v>870</v>
      </c>
    </row>
    <row r="264" spans="1:39" x14ac:dyDescent="0.35">
      <c r="A264" s="19" t="s">
        <v>1440</v>
      </c>
      <c r="B264" s="19" t="s">
        <v>1441</v>
      </c>
      <c r="C264" s="19" t="s">
        <v>58</v>
      </c>
      <c r="D264" s="19" t="s">
        <v>56</v>
      </c>
      <c r="E264" s="19" t="s">
        <v>131</v>
      </c>
      <c r="F264" s="19" t="s">
        <v>399</v>
      </c>
      <c r="G264" s="19"/>
      <c r="H264" s="19"/>
      <c r="I264" s="19"/>
      <c r="J264" s="19"/>
      <c r="K264" s="19"/>
      <c r="L264" s="435"/>
      <c r="M264" s="370"/>
      <c r="N264" s="19"/>
      <c r="O264" s="19"/>
      <c r="P264" s="19"/>
      <c r="Q264" s="19"/>
      <c r="R264" s="19"/>
      <c r="S264" s="435"/>
      <c r="T264" s="370"/>
      <c r="U264" s="19"/>
      <c r="V264" s="19"/>
      <c r="W264" s="19"/>
      <c r="X264" s="19"/>
      <c r="Y264" s="19"/>
      <c r="Z264" s="435" t="s">
        <v>97</v>
      </c>
      <c r="AA264" s="370"/>
      <c r="AB264" s="19"/>
      <c r="AC264" s="19"/>
      <c r="AD264" s="19"/>
      <c r="AE264" s="19"/>
      <c r="AF264" s="19"/>
      <c r="AG264" s="435"/>
      <c r="AH264" s="370"/>
      <c r="AI264" s="19"/>
      <c r="AJ264" s="19"/>
      <c r="AL264" s="371">
        <v>1</v>
      </c>
      <c r="AM264" s="19" t="s">
        <v>870</v>
      </c>
    </row>
    <row r="265" spans="1:39" x14ac:dyDescent="0.35">
      <c r="A265" s="19" t="s">
        <v>1443</v>
      </c>
      <c r="B265" s="19" t="s">
        <v>1444</v>
      </c>
      <c r="C265" s="19" t="s">
        <v>58</v>
      </c>
      <c r="D265" s="19" t="s">
        <v>56</v>
      </c>
      <c r="E265" s="19" t="s">
        <v>131</v>
      </c>
      <c r="F265" s="19" t="s">
        <v>327</v>
      </c>
      <c r="G265" s="19"/>
      <c r="H265" s="19"/>
      <c r="I265" s="19"/>
      <c r="J265" s="19"/>
      <c r="K265" s="19"/>
      <c r="L265" s="435"/>
      <c r="M265" s="370" t="s">
        <v>97</v>
      </c>
      <c r="N265" s="19"/>
      <c r="O265" s="19"/>
      <c r="P265" s="19"/>
      <c r="Q265" s="19"/>
      <c r="R265" s="19"/>
      <c r="S265" s="435"/>
      <c r="T265" s="370"/>
      <c r="U265" s="19"/>
      <c r="V265" s="19"/>
      <c r="W265" s="19"/>
      <c r="X265" s="19"/>
      <c r="Y265" s="19"/>
      <c r="Z265" s="435"/>
      <c r="AA265" s="370"/>
      <c r="AB265" s="19"/>
      <c r="AC265" s="19"/>
      <c r="AD265" s="19"/>
      <c r="AE265" s="19"/>
      <c r="AF265" s="19"/>
      <c r="AG265" s="435"/>
      <c r="AH265" s="370"/>
      <c r="AI265" s="19"/>
      <c r="AJ265" s="19"/>
      <c r="AL265" s="371">
        <v>1</v>
      </c>
      <c r="AM265" s="19" t="s">
        <v>870</v>
      </c>
    </row>
    <row r="266" spans="1:39" x14ac:dyDescent="0.35">
      <c r="A266" s="19" t="s">
        <v>1446</v>
      </c>
      <c r="B266" s="19" t="s">
        <v>1447</v>
      </c>
      <c r="C266" s="19" t="s">
        <v>58</v>
      </c>
      <c r="D266" s="19" t="s">
        <v>56</v>
      </c>
      <c r="E266" s="19" t="s">
        <v>131</v>
      </c>
      <c r="F266" s="19" t="s">
        <v>327</v>
      </c>
      <c r="G266" s="19"/>
      <c r="H266" s="19"/>
      <c r="I266" s="19"/>
      <c r="J266" s="19"/>
      <c r="K266" s="19"/>
      <c r="L266" s="435"/>
      <c r="M266" s="370" t="s">
        <v>97</v>
      </c>
      <c r="N266" s="19"/>
      <c r="O266" s="19"/>
      <c r="P266" s="19"/>
      <c r="Q266" s="19"/>
      <c r="R266" s="19"/>
      <c r="S266" s="435"/>
      <c r="T266" s="370" t="s">
        <v>97</v>
      </c>
      <c r="U266" s="19"/>
      <c r="V266" s="19"/>
      <c r="W266" s="19"/>
      <c r="X266" s="19"/>
      <c r="Y266" s="19"/>
      <c r="Z266" s="435"/>
      <c r="AA266" s="370" t="s">
        <v>97</v>
      </c>
      <c r="AB266" s="19"/>
      <c r="AC266" s="19"/>
      <c r="AD266" s="19"/>
      <c r="AE266" s="19"/>
      <c r="AF266" s="19"/>
      <c r="AG266" s="435"/>
      <c r="AH266" s="370"/>
      <c r="AI266" s="19"/>
      <c r="AJ266" s="19"/>
      <c r="AL266" s="371">
        <v>3</v>
      </c>
      <c r="AM266" s="19" t="s">
        <v>870</v>
      </c>
    </row>
    <row r="267" spans="1:39" x14ac:dyDescent="0.35">
      <c r="A267" s="19" t="s">
        <v>1449</v>
      </c>
      <c r="B267" s="19" t="s">
        <v>1450</v>
      </c>
      <c r="C267" s="19" t="s">
        <v>58</v>
      </c>
      <c r="D267" s="19" t="s">
        <v>56</v>
      </c>
      <c r="E267" s="19" t="s">
        <v>131</v>
      </c>
      <c r="F267" s="19" t="s">
        <v>328</v>
      </c>
      <c r="G267" s="19"/>
      <c r="H267" s="19"/>
      <c r="I267" s="19"/>
      <c r="J267" s="19"/>
      <c r="K267" s="19"/>
      <c r="L267" s="435"/>
      <c r="M267" s="370"/>
      <c r="N267" s="19"/>
      <c r="O267" s="19"/>
      <c r="P267" s="19"/>
      <c r="Q267" s="19"/>
      <c r="R267" s="19"/>
      <c r="S267" s="435"/>
      <c r="T267" s="370" t="s">
        <v>97</v>
      </c>
      <c r="U267" s="19"/>
      <c r="V267" s="19"/>
      <c r="W267" s="19"/>
      <c r="X267" s="19"/>
      <c r="Y267" s="19"/>
      <c r="Z267" s="435"/>
      <c r="AA267" s="370"/>
      <c r="AB267" s="19"/>
      <c r="AC267" s="19"/>
      <c r="AD267" s="19"/>
      <c r="AE267" s="19"/>
      <c r="AF267" s="19"/>
      <c r="AG267" s="435"/>
      <c r="AH267" s="370"/>
      <c r="AI267" s="19"/>
      <c r="AJ267" s="19"/>
      <c r="AL267" s="371">
        <v>1</v>
      </c>
      <c r="AM267" s="19" t="s">
        <v>870</v>
      </c>
    </row>
    <row r="268" spans="1:39" x14ac:dyDescent="0.35">
      <c r="A268" s="19" t="s">
        <v>1452</v>
      </c>
      <c r="B268" s="19" t="s">
        <v>1453</v>
      </c>
      <c r="C268" s="19" t="s">
        <v>58</v>
      </c>
      <c r="D268" s="19" t="s">
        <v>56</v>
      </c>
      <c r="E268" s="19" t="s">
        <v>131</v>
      </c>
      <c r="F268" s="19" t="s">
        <v>328</v>
      </c>
      <c r="G268" s="19"/>
      <c r="H268" s="19"/>
      <c r="I268" s="19"/>
      <c r="J268" s="19"/>
      <c r="K268" s="19"/>
      <c r="L268" s="435"/>
      <c r="M268" s="370"/>
      <c r="N268" s="19"/>
      <c r="O268" s="19"/>
      <c r="P268" s="19"/>
      <c r="Q268" s="19"/>
      <c r="R268" s="19"/>
      <c r="S268" s="435"/>
      <c r="T268" s="370" t="s">
        <v>97</v>
      </c>
      <c r="U268" s="19"/>
      <c r="V268" s="19"/>
      <c r="W268" s="19"/>
      <c r="X268" s="19"/>
      <c r="Y268" s="19"/>
      <c r="Z268" s="435"/>
      <c r="AA268" s="370"/>
      <c r="AB268" s="19"/>
      <c r="AC268" s="19"/>
      <c r="AD268" s="19"/>
      <c r="AE268" s="19"/>
      <c r="AF268" s="19"/>
      <c r="AG268" s="435"/>
      <c r="AH268" s="370"/>
      <c r="AI268" s="19"/>
      <c r="AJ268" s="19"/>
      <c r="AL268" s="371">
        <v>1</v>
      </c>
      <c r="AM268" s="19" t="s">
        <v>870</v>
      </c>
    </row>
    <row r="269" spans="1:39" x14ac:dyDescent="0.35">
      <c r="A269" s="19" t="s">
        <v>1455</v>
      </c>
      <c r="B269" s="19" t="s">
        <v>1456</v>
      </c>
      <c r="C269" s="19" t="s">
        <v>58</v>
      </c>
      <c r="D269" s="19" t="s">
        <v>56</v>
      </c>
      <c r="E269" s="19" t="s">
        <v>131</v>
      </c>
      <c r="F269" s="19" t="s">
        <v>328</v>
      </c>
      <c r="G269" s="19"/>
      <c r="H269" s="19"/>
      <c r="I269" s="19"/>
      <c r="J269" s="19"/>
      <c r="K269" s="19"/>
      <c r="L269" s="435"/>
      <c r="M269" s="370"/>
      <c r="N269" s="19"/>
      <c r="O269" s="19"/>
      <c r="P269" s="19"/>
      <c r="Q269" s="19"/>
      <c r="R269" s="19"/>
      <c r="S269" s="435"/>
      <c r="T269" s="370"/>
      <c r="U269" s="19"/>
      <c r="V269" s="19"/>
      <c r="W269" s="19"/>
      <c r="X269" s="19"/>
      <c r="Y269" s="19"/>
      <c r="Z269" s="435"/>
      <c r="AA269" s="370"/>
      <c r="AB269" s="19"/>
      <c r="AC269" s="19"/>
      <c r="AD269" s="19"/>
      <c r="AE269" s="19"/>
      <c r="AF269" s="19"/>
      <c r="AG269" s="435"/>
      <c r="AH269" s="370"/>
      <c r="AI269" s="19"/>
      <c r="AJ269" s="19"/>
      <c r="AL269" s="371"/>
      <c r="AM269" s="19" t="s">
        <v>870</v>
      </c>
    </row>
    <row r="270" spans="1:39" x14ac:dyDescent="0.35">
      <c r="A270" s="19" t="s">
        <v>1458</v>
      </c>
      <c r="B270" s="19" t="s">
        <v>1459</v>
      </c>
      <c r="C270" s="19" t="s">
        <v>58</v>
      </c>
      <c r="D270" s="19" t="s">
        <v>56</v>
      </c>
      <c r="E270" s="19" t="s">
        <v>131</v>
      </c>
      <c r="F270" s="19" t="s">
        <v>328</v>
      </c>
      <c r="G270" s="19"/>
      <c r="H270" s="19"/>
      <c r="I270" s="19"/>
      <c r="J270" s="19"/>
      <c r="K270" s="19"/>
      <c r="L270" s="435"/>
      <c r="M270" s="370"/>
      <c r="N270" s="19"/>
      <c r="O270" s="19"/>
      <c r="P270" s="19"/>
      <c r="Q270" s="19"/>
      <c r="R270" s="19"/>
      <c r="S270" s="435"/>
      <c r="T270" s="370"/>
      <c r="U270" s="19"/>
      <c r="V270" s="19"/>
      <c r="W270" s="19"/>
      <c r="X270" s="19"/>
      <c r="Y270" s="19"/>
      <c r="Z270" s="435"/>
      <c r="AA270" s="370"/>
      <c r="AB270" s="19"/>
      <c r="AC270" s="19"/>
      <c r="AD270" s="19"/>
      <c r="AE270" s="19"/>
      <c r="AF270" s="19"/>
      <c r="AG270" s="435"/>
      <c r="AH270" s="370"/>
      <c r="AI270" s="19"/>
      <c r="AJ270" s="19"/>
      <c r="AL270" s="371"/>
      <c r="AM270" s="19" t="s">
        <v>319</v>
      </c>
    </row>
    <row r="271" spans="1:39" x14ac:dyDescent="0.35">
      <c r="A271" s="19" t="s">
        <v>1461</v>
      </c>
      <c r="B271" s="19" t="s">
        <v>1462</v>
      </c>
      <c r="C271" s="19" t="s">
        <v>58</v>
      </c>
      <c r="D271" s="19" t="s">
        <v>56</v>
      </c>
      <c r="E271" s="19" t="s">
        <v>131</v>
      </c>
      <c r="F271" s="19" t="s">
        <v>327</v>
      </c>
      <c r="G271" s="19"/>
      <c r="H271" s="19"/>
      <c r="I271" s="19"/>
      <c r="J271" s="19"/>
      <c r="K271" s="19"/>
      <c r="L271" s="435"/>
      <c r="M271" s="370"/>
      <c r="N271" s="19"/>
      <c r="O271" s="19"/>
      <c r="P271" s="19"/>
      <c r="Q271" s="19"/>
      <c r="R271" s="19"/>
      <c r="S271" s="435"/>
      <c r="T271" s="370"/>
      <c r="U271" s="19"/>
      <c r="V271" s="19"/>
      <c r="W271" s="19"/>
      <c r="X271" s="19"/>
      <c r="Y271" s="19"/>
      <c r="Z271" s="435" t="s">
        <v>97</v>
      </c>
      <c r="AA271" s="370"/>
      <c r="AB271" s="19"/>
      <c r="AC271" s="19"/>
      <c r="AD271" s="19"/>
      <c r="AE271" s="19"/>
      <c r="AF271" s="19"/>
      <c r="AG271" s="435"/>
      <c r="AH271" s="370"/>
      <c r="AI271" s="19"/>
      <c r="AJ271" s="19"/>
      <c r="AL271" s="371">
        <v>1</v>
      </c>
      <c r="AM271" s="19" t="s">
        <v>1068</v>
      </c>
    </row>
    <row r="272" spans="1:39" x14ac:dyDescent="0.35">
      <c r="A272" s="19" t="s">
        <v>1465</v>
      </c>
      <c r="B272" s="19" t="s">
        <v>1347</v>
      </c>
      <c r="C272" s="19" t="s">
        <v>58</v>
      </c>
      <c r="D272" s="19" t="s">
        <v>56</v>
      </c>
      <c r="E272" s="19" t="s">
        <v>131</v>
      </c>
      <c r="F272" s="19" t="s">
        <v>327</v>
      </c>
      <c r="G272" s="19"/>
      <c r="H272" s="19"/>
      <c r="I272" s="19"/>
      <c r="J272" s="19"/>
      <c r="K272" s="19"/>
      <c r="L272" s="435"/>
      <c r="M272" s="370"/>
      <c r="N272" s="19"/>
      <c r="O272" s="19"/>
      <c r="P272" s="19"/>
      <c r="Q272" s="19"/>
      <c r="R272" s="19"/>
      <c r="S272" s="435"/>
      <c r="T272" s="370"/>
      <c r="U272" s="19"/>
      <c r="V272" s="19"/>
      <c r="W272" s="19"/>
      <c r="X272" s="19"/>
      <c r="Y272" s="19"/>
      <c r="Z272" s="435" t="s">
        <v>97</v>
      </c>
      <c r="AA272" s="370"/>
      <c r="AB272" s="19"/>
      <c r="AC272" s="19"/>
      <c r="AD272" s="19"/>
      <c r="AE272" s="19"/>
      <c r="AF272" s="19"/>
      <c r="AG272" s="435" t="s">
        <v>97</v>
      </c>
      <c r="AH272" s="370"/>
      <c r="AI272" s="19"/>
      <c r="AJ272" s="19"/>
      <c r="AL272" s="371">
        <v>2</v>
      </c>
      <c r="AM272" s="19" t="s">
        <v>870</v>
      </c>
    </row>
    <row r="273" spans="1:39" x14ac:dyDescent="0.35">
      <c r="A273" s="19" t="s">
        <v>1476</v>
      </c>
      <c r="B273" s="19" t="s">
        <v>1477</v>
      </c>
      <c r="C273" s="19" t="s">
        <v>58</v>
      </c>
      <c r="D273" s="19" t="s">
        <v>56</v>
      </c>
      <c r="E273" s="19" t="s">
        <v>131</v>
      </c>
      <c r="F273" s="19" t="s">
        <v>399</v>
      </c>
      <c r="G273" s="19"/>
      <c r="H273" s="19"/>
      <c r="I273" s="19"/>
      <c r="J273" s="19"/>
      <c r="K273" s="19"/>
      <c r="L273" s="435"/>
      <c r="M273" s="370" t="s">
        <v>97</v>
      </c>
      <c r="N273" s="19"/>
      <c r="O273" s="19"/>
      <c r="P273" s="19"/>
      <c r="Q273" s="19"/>
      <c r="R273" s="19"/>
      <c r="S273" s="435"/>
      <c r="T273" s="370"/>
      <c r="U273" s="19"/>
      <c r="V273" s="19"/>
      <c r="W273" s="19"/>
      <c r="X273" s="19"/>
      <c r="Y273" s="19"/>
      <c r="Z273" s="435"/>
      <c r="AA273" s="370"/>
      <c r="AB273" s="19"/>
      <c r="AC273" s="19"/>
      <c r="AD273" s="19"/>
      <c r="AE273" s="19"/>
      <c r="AF273" s="19"/>
      <c r="AG273" s="435"/>
      <c r="AH273" s="370"/>
      <c r="AI273" s="19"/>
      <c r="AJ273" s="19"/>
      <c r="AL273" s="371">
        <v>1</v>
      </c>
      <c r="AM273" s="19" t="s">
        <v>1068</v>
      </c>
    </row>
    <row r="274" spans="1:39" x14ac:dyDescent="0.35">
      <c r="A274" s="19" t="s">
        <v>1481</v>
      </c>
      <c r="B274" s="19" t="s">
        <v>1482</v>
      </c>
      <c r="C274" s="19" t="s">
        <v>58</v>
      </c>
      <c r="D274" s="19" t="s">
        <v>56</v>
      </c>
      <c r="E274" s="19" t="s">
        <v>131</v>
      </c>
      <c r="F274" s="19" t="s">
        <v>399</v>
      </c>
      <c r="G274" s="19"/>
      <c r="H274" s="19"/>
      <c r="I274" s="19"/>
      <c r="J274" s="19"/>
      <c r="K274" s="19"/>
      <c r="L274" s="435" t="s">
        <v>97</v>
      </c>
      <c r="M274" s="370"/>
      <c r="N274" s="19"/>
      <c r="O274" s="19"/>
      <c r="P274" s="19"/>
      <c r="Q274" s="19"/>
      <c r="R274" s="19"/>
      <c r="S274" s="435" t="s">
        <v>97</v>
      </c>
      <c r="T274" s="370"/>
      <c r="U274" s="19"/>
      <c r="V274" s="19"/>
      <c r="W274" s="19"/>
      <c r="X274" s="19"/>
      <c r="Y274" s="19"/>
      <c r="Z274" s="435"/>
      <c r="AA274" s="370"/>
      <c r="AB274" s="19"/>
      <c r="AC274" s="19"/>
      <c r="AD274" s="19"/>
      <c r="AE274" s="19"/>
      <c r="AF274" s="19"/>
      <c r="AG274" s="435"/>
      <c r="AH274" s="370"/>
      <c r="AI274" s="19"/>
      <c r="AJ274" s="19"/>
      <c r="AL274" s="371">
        <v>2</v>
      </c>
      <c r="AM274" s="19" t="s">
        <v>870</v>
      </c>
    </row>
    <row r="275" spans="1:39" x14ac:dyDescent="0.35">
      <c r="A275" s="19" t="s">
        <v>1484</v>
      </c>
      <c r="B275" s="19" t="s">
        <v>1485</v>
      </c>
      <c r="C275" s="19" t="s">
        <v>58</v>
      </c>
      <c r="D275" s="19" t="s">
        <v>56</v>
      </c>
      <c r="E275" s="19" t="s">
        <v>131</v>
      </c>
      <c r="F275" s="19" t="s">
        <v>399</v>
      </c>
      <c r="G275" s="19"/>
      <c r="H275" s="19"/>
      <c r="I275" s="19"/>
      <c r="J275" s="19"/>
      <c r="K275" s="19"/>
      <c r="L275" s="435" t="s">
        <v>97</v>
      </c>
      <c r="M275" s="370"/>
      <c r="N275" s="19"/>
      <c r="O275" s="19"/>
      <c r="P275" s="19"/>
      <c r="Q275" s="19"/>
      <c r="R275" s="19"/>
      <c r="S275" s="435" t="s">
        <v>97</v>
      </c>
      <c r="T275" s="370"/>
      <c r="U275" s="19"/>
      <c r="V275" s="19"/>
      <c r="W275" s="19"/>
      <c r="X275" s="19"/>
      <c r="Y275" s="19"/>
      <c r="Z275" s="435" t="s">
        <v>97</v>
      </c>
      <c r="AA275" s="370"/>
      <c r="AB275" s="19"/>
      <c r="AC275" s="19"/>
      <c r="AD275" s="19"/>
      <c r="AE275" s="19"/>
      <c r="AF275" s="19"/>
      <c r="AG275" s="435"/>
      <c r="AH275" s="370" t="s">
        <v>97</v>
      </c>
      <c r="AI275" s="19"/>
      <c r="AJ275" s="19"/>
      <c r="AL275" s="371">
        <v>4</v>
      </c>
      <c r="AM275" s="19" t="s">
        <v>870</v>
      </c>
    </row>
    <row r="276" spans="1:39" x14ac:dyDescent="0.35">
      <c r="A276" s="19" t="s">
        <v>1487</v>
      </c>
      <c r="B276" s="19" t="s">
        <v>1488</v>
      </c>
      <c r="C276" s="19" t="s">
        <v>58</v>
      </c>
      <c r="D276" s="19" t="s">
        <v>56</v>
      </c>
      <c r="E276" s="19" t="s">
        <v>131</v>
      </c>
      <c r="F276" s="19" t="s">
        <v>327</v>
      </c>
      <c r="G276" s="19"/>
      <c r="H276" s="19"/>
      <c r="I276" s="19"/>
      <c r="J276" s="19"/>
      <c r="K276" s="19"/>
      <c r="L276" s="435"/>
      <c r="M276" s="370"/>
      <c r="N276" s="19"/>
      <c r="O276" s="19"/>
      <c r="P276" s="19"/>
      <c r="Q276" s="19"/>
      <c r="R276" s="19"/>
      <c r="S276" s="435"/>
      <c r="T276" s="370" t="s">
        <v>97</v>
      </c>
      <c r="U276" s="19"/>
      <c r="V276" s="19"/>
      <c r="W276" s="19"/>
      <c r="X276" s="19"/>
      <c r="Y276" s="19"/>
      <c r="Z276" s="435"/>
      <c r="AA276" s="370"/>
      <c r="AB276" s="19"/>
      <c r="AC276" s="19"/>
      <c r="AD276" s="19"/>
      <c r="AE276" s="19"/>
      <c r="AF276" s="19"/>
      <c r="AG276" s="435" t="s">
        <v>97</v>
      </c>
      <c r="AH276" s="370"/>
      <c r="AI276" s="19"/>
      <c r="AJ276" s="19"/>
      <c r="AL276" s="371">
        <v>2</v>
      </c>
      <c r="AM276" s="19" t="s">
        <v>870</v>
      </c>
    </row>
    <row r="277" spans="1:39" x14ac:dyDescent="0.35">
      <c r="A277" s="19" t="s">
        <v>1490</v>
      </c>
      <c r="B277" s="19" t="s">
        <v>1491</v>
      </c>
      <c r="C277" s="19" t="s">
        <v>58</v>
      </c>
      <c r="D277" s="19" t="s">
        <v>56</v>
      </c>
      <c r="E277" s="19" t="s">
        <v>131</v>
      </c>
      <c r="F277" s="19" t="s">
        <v>327</v>
      </c>
      <c r="G277" s="19"/>
      <c r="H277" s="19"/>
      <c r="I277" s="19"/>
      <c r="J277" s="19"/>
      <c r="K277" s="19"/>
      <c r="L277" s="435"/>
      <c r="M277" s="370"/>
      <c r="N277" s="19"/>
      <c r="O277" s="19"/>
      <c r="P277" s="19"/>
      <c r="Q277" s="19"/>
      <c r="R277" s="19"/>
      <c r="S277" s="435"/>
      <c r="T277" s="370"/>
      <c r="U277" s="19"/>
      <c r="V277" s="19"/>
      <c r="W277" s="19"/>
      <c r="X277" s="19"/>
      <c r="Y277" s="19"/>
      <c r="Z277" s="435"/>
      <c r="AA277" s="370"/>
      <c r="AB277" s="19"/>
      <c r="AC277" s="19"/>
      <c r="AD277" s="19"/>
      <c r="AE277" s="19"/>
      <c r="AF277" s="19"/>
      <c r="AG277" s="435"/>
      <c r="AH277" s="370"/>
      <c r="AI277" s="19"/>
      <c r="AJ277" s="19"/>
      <c r="AL277" s="371"/>
      <c r="AM277" s="19" t="s">
        <v>1068</v>
      </c>
    </row>
    <row r="278" spans="1:39" x14ac:dyDescent="0.35">
      <c r="A278" s="19" t="s">
        <v>1493</v>
      </c>
      <c r="B278" s="19" t="s">
        <v>1494</v>
      </c>
      <c r="C278" s="19" t="s">
        <v>58</v>
      </c>
      <c r="D278" s="19" t="s">
        <v>56</v>
      </c>
      <c r="E278" s="19" t="s">
        <v>131</v>
      </c>
      <c r="F278" s="19" t="s">
        <v>328</v>
      </c>
      <c r="G278" s="19"/>
      <c r="H278" s="19"/>
      <c r="I278" s="19"/>
      <c r="J278" s="19"/>
      <c r="K278" s="19"/>
      <c r="L278" s="435"/>
      <c r="M278" s="370"/>
      <c r="N278" s="19"/>
      <c r="O278" s="19"/>
      <c r="P278" s="19"/>
      <c r="Q278" s="19"/>
      <c r="R278" s="19"/>
      <c r="S278" s="435" t="s">
        <v>97</v>
      </c>
      <c r="T278" s="370"/>
      <c r="U278" s="19"/>
      <c r="V278" s="19"/>
      <c r="W278" s="19"/>
      <c r="X278" s="19"/>
      <c r="Y278" s="19"/>
      <c r="Z278" s="435"/>
      <c r="AA278" s="370"/>
      <c r="AB278" s="19"/>
      <c r="AC278" s="19"/>
      <c r="AD278" s="19"/>
      <c r="AE278" s="19"/>
      <c r="AF278" s="19"/>
      <c r="AG278" s="435"/>
      <c r="AH278" s="370"/>
      <c r="AI278" s="19"/>
      <c r="AJ278" s="19"/>
      <c r="AL278" s="371">
        <v>1</v>
      </c>
      <c r="AM278" s="19" t="s">
        <v>1068</v>
      </c>
    </row>
    <row r="279" spans="1:39" x14ac:dyDescent="0.35">
      <c r="A279" s="19" t="s">
        <v>1496</v>
      </c>
      <c r="B279" s="19" t="s">
        <v>1497</v>
      </c>
      <c r="C279" s="19" t="s">
        <v>58</v>
      </c>
      <c r="D279" s="19" t="s">
        <v>56</v>
      </c>
      <c r="E279" s="19" t="s">
        <v>131</v>
      </c>
      <c r="F279" s="19" t="s">
        <v>327</v>
      </c>
      <c r="G279" s="19"/>
      <c r="H279" s="19"/>
      <c r="I279" s="19"/>
      <c r="J279" s="19"/>
      <c r="K279" s="19"/>
      <c r="L279" s="435"/>
      <c r="M279" s="370"/>
      <c r="N279" s="19"/>
      <c r="O279" s="19"/>
      <c r="P279" s="19"/>
      <c r="Q279" s="19"/>
      <c r="R279" s="19"/>
      <c r="S279" s="435" t="s">
        <v>97</v>
      </c>
      <c r="T279" s="370"/>
      <c r="U279" s="19"/>
      <c r="V279" s="19"/>
      <c r="W279" s="19"/>
      <c r="X279" s="19"/>
      <c r="Y279" s="19"/>
      <c r="Z279" s="435"/>
      <c r="AA279" s="370"/>
      <c r="AB279" s="19"/>
      <c r="AC279" s="19"/>
      <c r="AD279" s="19"/>
      <c r="AE279" s="19"/>
      <c r="AF279" s="19"/>
      <c r="AG279" s="435"/>
      <c r="AH279" s="370" t="s">
        <v>97</v>
      </c>
      <c r="AI279" s="19"/>
      <c r="AJ279" s="19"/>
      <c r="AL279" s="371">
        <v>2</v>
      </c>
      <c r="AM279" s="19" t="s">
        <v>1068</v>
      </c>
    </row>
    <row r="280" spans="1:39" x14ac:dyDescent="0.35">
      <c r="A280" s="19" t="s">
        <v>1499</v>
      </c>
      <c r="B280" s="19" t="s">
        <v>1500</v>
      </c>
      <c r="C280" s="19" t="s">
        <v>58</v>
      </c>
      <c r="D280" s="19" t="s">
        <v>56</v>
      </c>
      <c r="E280" s="19" t="s">
        <v>131</v>
      </c>
      <c r="F280" s="19" t="s">
        <v>327</v>
      </c>
      <c r="G280" s="19"/>
      <c r="H280" s="19"/>
      <c r="I280" s="19"/>
      <c r="J280" s="19"/>
      <c r="K280" s="19"/>
      <c r="L280" s="435"/>
      <c r="M280" s="370"/>
      <c r="N280" s="19"/>
      <c r="O280" s="19"/>
      <c r="P280" s="19"/>
      <c r="Q280" s="19"/>
      <c r="R280" s="19"/>
      <c r="S280" s="435"/>
      <c r="T280" s="370"/>
      <c r="U280" s="19"/>
      <c r="V280" s="19"/>
      <c r="W280" s="19"/>
      <c r="X280" s="19"/>
      <c r="Y280" s="19"/>
      <c r="Z280" s="435"/>
      <c r="AA280" s="370"/>
      <c r="AB280" s="19"/>
      <c r="AC280" s="19"/>
      <c r="AD280" s="19"/>
      <c r="AE280" s="19"/>
      <c r="AF280" s="19"/>
      <c r="AG280" s="435"/>
      <c r="AH280" s="370"/>
      <c r="AI280" s="19"/>
      <c r="AJ280" s="19"/>
      <c r="AL280" s="371"/>
      <c r="AM280" s="19" t="s">
        <v>1068</v>
      </c>
    </row>
    <row r="281" spans="1:39" x14ac:dyDescent="0.35">
      <c r="A281" s="19" t="s">
        <v>1502</v>
      </c>
      <c r="B281" s="19" t="s">
        <v>1503</v>
      </c>
      <c r="C281" s="19" t="s">
        <v>58</v>
      </c>
      <c r="D281" s="19" t="s">
        <v>56</v>
      </c>
      <c r="E281" s="19" t="s">
        <v>131</v>
      </c>
      <c r="F281" s="19" t="s">
        <v>327</v>
      </c>
      <c r="G281" s="19"/>
      <c r="H281" s="19"/>
      <c r="I281" s="19"/>
      <c r="J281" s="19"/>
      <c r="K281" s="19"/>
      <c r="L281" s="435"/>
      <c r="M281" s="370" t="s">
        <v>97</v>
      </c>
      <c r="N281" s="19"/>
      <c r="O281" s="19"/>
      <c r="P281" s="19"/>
      <c r="Q281" s="19"/>
      <c r="R281" s="19"/>
      <c r="S281" s="435"/>
      <c r="T281" s="370"/>
      <c r="U281" s="19"/>
      <c r="V281" s="19"/>
      <c r="W281" s="19"/>
      <c r="X281" s="19"/>
      <c r="Y281" s="19"/>
      <c r="Z281" s="435" t="s">
        <v>97</v>
      </c>
      <c r="AA281" s="370"/>
      <c r="AB281" s="19"/>
      <c r="AC281" s="19"/>
      <c r="AD281" s="19"/>
      <c r="AE281" s="19"/>
      <c r="AF281" s="19"/>
      <c r="AG281" s="435"/>
      <c r="AH281" s="370"/>
      <c r="AI281" s="19"/>
      <c r="AJ281" s="19"/>
      <c r="AL281" s="371">
        <v>2</v>
      </c>
      <c r="AM281" s="19" t="s">
        <v>1068</v>
      </c>
    </row>
    <row r="282" spans="1:39" x14ac:dyDescent="0.35">
      <c r="A282" s="19" t="s">
        <v>1505</v>
      </c>
      <c r="B282" s="19" t="s">
        <v>1506</v>
      </c>
      <c r="C282" s="19" t="s">
        <v>58</v>
      </c>
      <c r="D282" s="19" t="s">
        <v>56</v>
      </c>
      <c r="E282" s="19" t="s">
        <v>131</v>
      </c>
      <c r="F282" s="19" t="s">
        <v>327</v>
      </c>
      <c r="G282" s="19"/>
      <c r="H282" s="19"/>
      <c r="I282" s="19"/>
      <c r="J282" s="19"/>
      <c r="K282" s="19"/>
      <c r="L282" s="435"/>
      <c r="M282" s="370"/>
      <c r="N282" s="19"/>
      <c r="O282" s="19"/>
      <c r="P282" s="19"/>
      <c r="Q282" s="19"/>
      <c r="R282" s="19"/>
      <c r="S282" s="435"/>
      <c r="T282" s="370"/>
      <c r="U282" s="19"/>
      <c r="V282" s="19"/>
      <c r="W282" s="19"/>
      <c r="X282" s="19"/>
      <c r="Y282" s="19"/>
      <c r="Z282" s="435" t="s">
        <v>97</v>
      </c>
      <c r="AA282" s="370"/>
      <c r="AB282" s="19"/>
      <c r="AC282" s="19"/>
      <c r="AD282" s="19"/>
      <c r="AE282" s="19"/>
      <c r="AF282" s="19"/>
      <c r="AG282" s="435" t="s">
        <v>97</v>
      </c>
      <c r="AH282" s="370"/>
      <c r="AI282" s="19"/>
      <c r="AJ282" s="19"/>
      <c r="AL282" s="371">
        <v>2</v>
      </c>
      <c r="AM282" s="19" t="s">
        <v>1068</v>
      </c>
    </row>
    <row r="283" spans="1:39" x14ac:dyDescent="0.35">
      <c r="A283" s="19" t="s">
        <v>1508</v>
      </c>
      <c r="B283" s="19" t="s">
        <v>1509</v>
      </c>
      <c r="C283" s="19" t="s">
        <v>58</v>
      </c>
      <c r="D283" s="19" t="s">
        <v>56</v>
      </c>
      <c r="E283" s="19" t="s">
        <v>131</v>
      </c>
      <c r="F283" s="19" t="s">
        <v>327</v>
      </c>
      <c r="G283" s="19"/>
      <c r="H283" s="19"/>
      <c r="I283" s="19"/>
      <c r="J283" s="19"/>
      <c r="K283" s="19"/>
      <c r="L283" s="435"/>
      <c r="M283" s="370"/>
      <c r="N283" s="19"/>
      <c r="O283" s="19"/>
      <c r="P283" s="19"/>
      <c r="Q283" s="19"/>
      <c r="R283" s="19"/>
      <c r="S283" s="435"/>
      <c r="T283" s="370"/>
      <c r="U283" s="19"/>
      <c r="V283" s="19"/>
      <c r="W283" s="19"/>
      <c r="X283" s="19"/>
      <c r="Y283" s="19"/>
      <c r="Z283" s="435"/>
      <c r="AA283" s="370"/>
      <c r="AB283" s="19"/>
      <c r="AC283" s="19"/>
      <c r="AD283" s="19"/>
      <c r="AE283" s="19"/>
      <c r="AF283" s="19"/>
      <c r="AG283" s="435" t="s">
        <v>97</v>
      </c>
      <c r="AH283" s="370"/>
      <c r="AI283" s="19"/>
      <c r="AJ283" s="19"/>
      <c r="AL283" s="371">
        <v>1</v>
      </c>
      <c r="AM283" s="19" t="s">
        <v>1068</v>
      </c>
    </row>
    <row r="284" spans="1:39" x14ac:dyDescent="0.35">
      <c r="A284" s="19" t="s">
        <v>1511</v>
      </c>
      <c r="B284" s="19" t="s">
        <v>1512</v>
      </c>
      <c r="C284" s="19" t="s">
        <v>58</v>
      </c>
      <c r="D284" s="19" t="s">
        <v>56</v>
      </c>
      <c r="E284" s="19" t="s">
        <v>131</v>
      </c>
      <c r="F284" s="19" t="s">
        <v>328</v>
      </c>
      <c r="G284" s="19"/>
      <c r="H284" s="19"/>
      <c r="I284" s="19"/>
      <c r="J284" s="19"/>
      <c r="K284" s="19"/>
      <c r="L284" s="435"/>
      <c r="M284" s="370"/>
      <c r="N284" s="19"/>
      <c r="O284" s="19"/>
      <c r="P284" s="19"/>
      <c r="Q284" s="19"/>
      <c r="R284" s="19"/>
      <c r="S284" s="435"/>
      <c r="T284" s="370"/>
      <c r="U284" s="19"/>
      <c r="V284" s="19"/>
      <c r="W284" s="19"/>
      <c r="X284" s="19"/>
      <c r="Y284" s="19"/>
      <c r="Z284" s="435"/>
      <c r="AA284" s="370"/>
      <c r="AB284" s="19"/>
      <c r="AC284" s="19"/>
      <c r="AD284" s="19"/>
      <c r="AE284" s="19"/>
      <c r="AF284" s="19"/>
      <c r="AG284" s="435" t="s">
        <v>97</v>
      </c>
      <c r="AH284" s="370"/>
      <c r="AI284" s="19"/>
      <c r="AJ284" s="19"/>
      <c r="AL284" s="371">
        <v>1</v>
      </c>
      <c r="AM284" s="19" t="s">
        <v>1068</v>
      </c>
    </row>
    <row r="285" spans="1:39" x14ac:dyDescent="0.35">
      <c r="A285" s="19" t="s">
        <v>1514</v>
      </c>
      <c r="B285" s="19" t="s">
        <v>1515</v>
      </c>
      <c r="C285" s="19" t="s">
        <v>58</v>
      </c>
      <c r="D285" s="19" t="s">
        <v>56</v>
      </c>
      <c r="E285" s="19" t="s">
        <v>131</v>
      </c>
      <c r="F285" s="19" t="s">
        <v>328</v>
      </c>
      <c r="G285" s="19"/>
      <c r="H285" s="19"/>
      <c r="I285" s="19"/>
      <c r="J285" s="19"/>
      <c r="K285" s="19"/>
      <c r="L285" s="435"/>
      <c r="M285" s="370"/>
      <c r="N285" s="19"/>
      <c r="O285" s="19"/>
      <c r="P285" s="19"/>
      <c r="Q285" s="19"/>
      <c r="R285" s="19"/>
      <c r="S285" s="435"/>
      <c r="T285" s="370"/>
      <c r="U285" s="19"/>
      <c r="V285" s="19"/>
      <c r="W285" s="19"/>
      <c r="X285" s="19"/>
      <c r="Y285" s="19"/>
      <c r="Z285" s="435" t="s">
        <v>97</v>
      </c>
      <c r="AA285" s="370"/>
      <c r="AB285" s="19"/>
      <c r="AC285" s="19"/>
      <c r="AD285" s="19"/>
      <c r="AE285" s="19"/>
      <c r="AF285" s="19"/>
      <c r="AG285" s="435"/>
      <c r="AH285" s="370"/>
      <c r="AI285" s="19"/>
      <c r="AJ285" s="19"/>
      <c r="AL285" s="371">
        <v>1</v>
      </c>
      <c r="AM285" s="19" t="s">
        <v>1068</v>
      </c>
    </row>
    <row r="286" spans="1:39" x14ac:dyDescent="0.35">
      <c r="A286" s="19" t="s">
        <v>1535</v>
      </c>
      <c r="B286" s="19" t="s">
        <v>1536</v>
      </c>
      <c r="C286" s="19" t="s">
        <v>58</v>
      </c>
      <c r="D286" s="19" t="s">
        <v>56</v>
      </c>
      <c r="E286" s="19" t="s">
        <v>131</v>
      </c>
      <c r="F286" s="19" t="s">
        <v>399</v>
      </c>
      <c r="G286" s="19"/>
      <c r="H286" s="19"/>
      <c r="I286" s="19"/>
      <c r="J286" s="19"/>
      <c r="K286" s="19"/>
      <c r="L286" s="435" t="s">
        <v>97</v>
      </c>
      <c r="M286" s="370"/>
      <c r="N286" s="19"/>
      <c r="O286" s="19"/>
      <c r="P286" s="19"/>
      <c r="Q286" s="19"/>
      <c r="R286" s="19"/>
      <c r="S286" s="435"/>
      <c r="T286" s="370"/>
      <c r="U286" s="19"/>
      <c r="V286" s="19"/>
      <c r="W286" s="19"/>
      <c r="X286" s="19"/>
      <c r="Y286" s="19"/>
      <c r="Z286" s="435"/>
      <c r="AA286" s="370"/>
      <c r="AB286" s="19"/>
      <c r="AC286" s="19"/>
      <c r="AD286" s="19"/>
      <c r="AE286" s="19"/>
      <c r="AF286" s="19"/>
      <c r="AG286" s="435"/>
      <c r="AH286" s="370"/>
      <c r="AI286" s="19"/>
      <c r="AJ286" s="19"/>
      <c r="AL286" s="371">
        <v>1</v>
      </c>
      <c r="AM286" s="19" t="s">
        <v>319</v>
      </c>
    </row>
    <row r="287" spans="1:39" x14ac:dyDescent="0.35">
      <c r="A287" s="19" t="s">
        <v>1538</v>
      </c>
      <c r="B287" s="19" t="s">
        <v>1539</v>
      </c>
      <c r="C287" s="19" t="s">
        <v>58</v>
      </c>
      <c r="D287" s="19" t="s">
        <v>56</v>
      </c>
      <c r="E287" s="19" t="s">
        <v>131</v>
      </c>
      <c r="F287" s="19" t="s">
        <v>399</v>
      </c>
      <c r="G287" s="19"/>
      <c r="H287" s="19"/>
      <c r="I287" s="19"/>
      <c r="J287" s="19"/>
      <c r="K287" s="19"/>
      <c r="L287" s="435" t="s">
        <v>97</v>
      </c>
      <c r="M287" s="370"/>
      <c r="N287" s="19"/>
      <c r="O287" s="19"/>
      <c r="P287" s="19"/>
      <c r="Q287" s="19"/>
      <c r="R287" s="19"/>
      <c r="S287" s="435" t="s">
        <v>97</v>
      </c>
      <c r="T287" s="370"/>
      <c r="U287" s="19"/>
      <c r="V287" s="19"/>
      <c r="W287" s="19"/>
      <c r="X287" s="19"/>
      <c r="Y287" s="19"/>
      <c r="Z287" s="435"/>
      <c r="AA287" s="370"/>
      <c r="AB287" s="19"/>
      <c r="AC287" s="19"/>
      <c r="AD287" s="19"/>
      <c r="AE287" s="19"/>
      <c r="AF287" s="19"/>
      <c r="AG287" s="435"/>
      <c r="AH287" s="370"/>
      <c r="AI287" s="19"/>
      <c r="AJ287" s="19"/>
      <c r="AL287" s="371">
        <v>2</v>
      </c>
      <c r="AM287" s="19" t="s">
        <v>319</v>
      </c>
    </row>
    <row r="288" spans="1:39" x14ac:dyDescent="0.35">
      <c r="A288" s="19" t="s">
        <v>1541</v>
      </c>
      <c r="B288" s="19" t="s">
        <v>1542</v>
      </c>
      <c r="C288" s="19" t="s">
        <v>58</v>
      </c>
      <c r="D288" s="19" t="s">
        <v>56</v>
      </c>
      <c r="E288" s="19" t="s">
        <v>131</v>
      </c>
      <c r="F288" s="19" t="s">
        <v>399</v>
      </c>
      <c r="G288" s="19"/>
      <c r="H288" s="19"/>
      <c r="I288" s="19"/>
      <c r="J288" s="19"/>
      <c r="K288" s="19"/>
      <c r="L288" s="435"/>
      <c r="M288" s="370" t="s">
        <v>97</v>
      </c>
      <c r="N288" s="19"/>
      <c r="O288" s="19"/>
      <c r="P288" s="19"/>
      <c r="Q288" s="19"/>
      <c r="R288" s="19"/>
      <c r="S288" s="435"/>
      <c r="T288" s="370"/>
      <c r="U288" s="19"/>
      <c r="V288" s="19"/>
      <c r="W288" s="19"/>
      <c r="X288" s="19"/>
      <c r="Y288" s="19"/>
      <c r="Z288" s="435"/>
      <c r="AA288" s="370"/>
      <c r="AB288" s="19"/>
      <c r="AC288" s="19"/>
      <c r="AD288" s="19"/>
      <c r="AE288" s="19"/>
      <c r="AF288" s="19"/>
      <c r="AG288" s="435"/>
      <c r="AH288" s="370"/>
      <c r="AI288" s="19"/>
      <c r="AJ288" s="19"/>
      <c r="AL288" s="371">
        <v>1</v>
      </c>
      <c r="AM288" s="19" t="s">
        <v>319</v>
      </c>
    </row>
    <row r="289" spans="1:39" x14ac:dyDescent="0.35">
      <c r="A289" s="19" t="s">
        <v>1544</v>
      </c>
      <c r="B289" s="19" t="s">
        <v>1545</v>
      </c>
      <c r="C289" s="19" t="s">
        <v>58</v>
      </c>
      <c r="D289" s="19" t="s">
        <v>56</v>
      </c>
      <c r="E289" s="19" t="s">
        <v>131</v>
      </c>
      <c r="F289" s="19" t="s">
        <v>399</v>
      </c>
      <c r="G289" s="19"/>
      <c r="H289" s="19"/>
      <c r="I289" s="19"/>
      <c r="J289" s="19"/>
      <c r="K289" s="19"/>
      <c r="L289" s="435"/>
      <c r="M289" s="370"/>
      <c r="N289" s="19"/>
      <c r="O289" s="19"/>
      <c r="P289" s="19"/>
      <c r="Q289" s="19"/>
      <c r="R289" s="19"/>
      <c r="S289" s="435"/>
      <c r="T289" s="370"/>
      <c r="U289" s="19"/>
      <c r="V289" s="19"/>
      <c r="W289" s="19"/>
      <c r="X289" s="19"/>
      <c r="Y289" s="19"/>
      <c r="Z289" s="435"/>
      <c r="AA289" s="370"/>
      <c r="AB289" s="19"/>
      <c r="AC289" s="19"/>
      <c r="AD289" s="19"/>
      <c r="AE289" s="19"/>
      <c r="AF289" s="19"/>
      <c r="AG289" s="435"/>
      <c r="AH289" s="370"/>
      <c r="AI289" s="19"/>
      <c r="AJ289" s="19"/>
      <c r="AL289" s="371"/>
      <c r="AM289" s="19" t="s">
        <v>1067</v>
      </c>
    </row>
    <row r="290" spans="1:39" x14ac:dyDescent="0.35">
      <c r="A290" s="19" t="s">
        <v>1547</v>
      </c>
      <c r="B290" s="19" t="s">
        <v>1548</v>
      </c>
      <c r="C290" s="19" t="s">
        <v>58</v>
      </c>
      <c r="D290" s="19" t="s">
        <v>56</v>
      </c>
      <c r="E290" s="19" t="s">
        <v>131</v>
      </c>
      <c r="F290" s="19" t="s">
        <v>328</v>
      </c>
      <c r="G290" s="19"/>
      <c r="H290" s="19"/>
      <c r="I290" s="19"/>
      <c r="J290" s="19"/>
      <c r="K290" s="19"/>
      <c r="L290" s="435"/>
      <c r="M290" s="370"/>
      <c r="N290" s="19"/>
      <c r="O290" s="19"/>
      <c r="P290" s="19"/>
      <c r="Q290" s="19"/>
      <c r="R290" s="19"/>
      <c r="S290" s="435"/>
      <c r="T290" s="370"/>
      <c r="U290" s="19"/>
      <c r="V290" s="19"/>
      <c r="W290" s="19"/>
      <c r="X290" s="19"/>
      <c r="Y290" s="19"/>
      <c r="Z290" s="435"/>
      <c r="AA290" s="370"/>
      <c r="AB290" s="19"/>
      <c r="AC290" s="19"/>
      <c r="AD290" s="19"/>
      <c r="AE290" s="19"/>
      <c r="AF290" s="19"/>
      <c r="AG290" s="435"/>
      <c r="AH290" s="370"/>
      <c r="AI290" s="19"/>
      <c r="AJ290" s="19"/>
      <c r="AL290" s="371"/>
      <c r="AM290" s="19" t="s">
        <v>870</v>
      </c>
    </row>
    <row r="291" spans="1:39" x14ac:dyDescent="0.35">
      <c r="A291" s="19" t="s">
        <v>1550</v>
      </c>
      <c r="B291" s="19" t="s">
        <v>1551</v>
      </c>
      <c r="C291" s="19" t="s">
        <v>58</v>
      </c>
      <c r="D291" s="19" t="s">
        <v>56</v>
      </c>
      <c r="E291" s="19" t="s">
        <v>131</v>
      </c>
      <c r="F291" s="19" t="s">
        <v>328</v>
      </c>
      <c r="G291" s="19"/>
      <c r="H291" s="19"/>
      <c r="I291" s="19"/>
      <c r="J291" s="19"/>
      <c r="K291" s="19"/>
      <c r="L291" s="435"/>
      <c r="M291" s="370"/>
      <c r="N291" s="19"/>
      <c r="O291" s="19"/>
      <c r="P291" s="19"/>
      <c r="Q291" s="19"/>
      <c r="R291" s="19"/>
      <c r="S291" s="435" t="s">
        <v>97</v>
      </c>
      <c r="T291" s="370"/>
      <c r="U291" s="19"/>
      <c r="V291" s="19"/>
      <c r="W291" s="19"/>
      <c r="X291" s="19"/>
      <c r="Y291" s="19"/>
      <c r="Z291" s="435" t="s">
        <v>97</v>
      </c>
      <c r="AA291" s="370"/>
      <c r="AB291" s="19"/>
      <c r="AC291" s="19"/>
      <c r="AD291" s="19"/>
      <c r="AE291" s="19"/>
      <c r="AF291" s="19"/>
      <c r="AG291" s="435"/>
      <c r="AH291" s="370"/>
      <c r="AI291" s="19"/>
      <c r="AJ291" s="19"/>
      <c r="AL291" s="371">
        <v>2</v>
      </c>
      <c r="AM291" s="19" t="s">
        <v>870</v>
      </c>
    </row>
    <row r="292" spans="1:39" x14ac:dyDescent="0.35">
      <c r="A292" s="19" t="s">
        <v>1553</v>
      </c>
      <c r="B292" s="19" t="s">
        <v>1554</v>
      </c>
      <c r="C292" s="19" t="s">
        <v>58</v>
      </c>
      <c r="D292" s="19" t="s">
        <v>56</v>
      </c>
      <c r="E292" s="19" t="s">
        <v>131</v>
      </c>
      <c r="F292" s="19" t="s">
        <v>328</v>
      </c>
      <c r="G292" s="19"/>
      <c r="H292" s="19"/>
      <c r="I292" s="19"/>
      <c r="J292" s="19"/>
      <c r="K292" s="19"/>
      <c r="L292" s="435"/>
      <c r="M292" s="370"/>
      <c r="N292" s="19"/>
      <c r="O292" s="19"/>
      <c r="P292" s="19"/>
      <c r="Q292" s="19"/>
      <c r="R292" s="19"/>
      <c r="S292" s="435"/>
      <c r="T292" s="370"/>
      <c r="U292" s="19"/>
      <c r="V292" s="19"/>
      <c r="W292" s="19"/>
      <c r="X292" s="19"/>
      <c r="Y292" s="19"/>
      <c r="Z292" s="435"/>
      <c r="AA292" s="370"/>
      <c r="AB292" s="19"/>
      <c r="AC292" s="19"/>
      <c r="AD292" s="19"/>
      <c r="AE292" s="19"/>
      <c r="AF292" s="19"/>
      <c r="AG292" s="435"/>
      <c r="AH292" s="370"/>
      <c r="AI292" s="19"/>
      <c r="AJ292" s="19"/>
      <c r="AL292" s="371"/>
      <c r="AM292" s="19" t="s">
        <v>870</v>
      </c>
    </row>
    <row r="293" spans="1:39" x14ac:dyDescent="0.35">
      <c r="A293" s="19" t="s">
        <v>1556</v>
      </c>
      <c r="B293" s="19" t="s">
        <v>1557</v>
      </c>
      <c r="C293" s="19" t="s">
        <v>58</v>
      </c>
      <c r="D293" s="19" t="s">
        <v>56</v>
      </c>
      <c r="E293" s="19" t="s">
        <v>131</v>
      </c>
      <c r="F293" s="19" t="s">
        <v>328</v>
      </c>
      <c r="G293" s="19"/>
      <c r="H293" s="19"/>
      <c r="I293" s="19"/>
      <c r="J293" s="19"/>
      <c r="K293" s="19"/>
      <c r="L293" s="435"/>
      <c r="M293" s="370"/>
      <c r="N293" s="19"/>
      <c r="O293" s="19"/>
      <c r="P293" s="19"/>
      <c r="Q293" s="19"/>
      <c r="R293" s="19"/>
      <c r="S293" s="435"/>
      <c r="T293" s="370"/>
      <c r="U293" s="19"/>
      <c r="V293" s="19"/>
      <c r="W293" s="19"/>
      <c r="X293" s="19"/>
      <c r="Y293" s="19"/>
      <c r="Z293" s="435"/>
      <c r="AA293" s="370"/>
      <c r="AB293" s="19"/>
      <c r="AC293" s="19"/>
      <c r="AD293" s="19"/>
      <c r="AE293" s="19"/>
      <c r="AF293" s="19"/>
      <c r="AG293" s="435"/>
      <c r="AH293" s="370"/>
      <c r="AI293" s="19"/>
      <c r="AJ293" s="19"/>
      <c r="AL293" s="371"/>
      <c r="AM293" s="19" t="s">
        <v>870</v>
      </c>
    </row>
    <row r="294" spans="1:39" x14ac:dyDescent="0.35">
      <c r="A294" s="19" t="s">
        <v>1559</v>
      </c>
      <c r="B294" s="19" t="s">
        <v>1560</v>
      </c>
      <c r="C294" s="19" t="s">
        <v>58</v>
      </c>
      <c r="D294" s="19" t="s">
        <v>56</v>
      </c>
      <c r="E294" s="19" t="s">
        <v>131</v>
      </c>
      <c r="F294" s="19" t="s">
        <v>328</v>
      </c>
      <c r="G294" s="19"/>
      <c r="H294" s="19"/>
      <c r="I294" s="19"/>
      <c r="J294" s="19"/>
      <c r="K294" s="19"/>
      <c r="L294" s="435"/>
      <c r="M294" s="370"/>
      <c r="N294" s="19"/>
      <c r="O294" s="19"/>
      <c r="P294" s="19"/>
      <c r="Q294" s="19"/>
      <c r="R294" s="19"/>
      <c r="S294" s="435"/>
      <c r="T294" s="370"/>
      <c r="U294" s="19"/>
      <c r="V294" s="19"/>
      <c r="W294" s="19"/>
      <c r="X294" s="19"/>
      <c r="Y294" s="19"/>
      <c r="Z294" s="435"/>
      <c r="AA294" s="370"/>
      <c r="AB294" s="19"/>
      <c r="AC294" s="19"/>
      <c r="AD294" s="19"/>
      <c r="AE294" s="19"/>
      <c r="AF294" s="19"/>
      <c r="AG294" s="435"/>
      <c r="AH294" s="370"/>
      <c r="AI294" s="19"/>
      <c r="AJ294" s="19"/>
      <c r="AL294" s="371"/>
      <c r="AM294" s="19" t="s">
        <v>870</v>
      </c>
    </row>
    <row r="295" spans="1:39" x14ac:dyDescent="0.35">
      <c r="A295" s="19" t="s">
        <v>1562</v>
      </c>
      <c r="B295" s="19" t="s">
        <v>1563</v>
      </c>
      <c r="C295" s="19" t="s">
        <v>58</v>
      </c>
      <c r="D295" s="19" t="s">
        <v>56</v>
      </c>
      <c r="E295" s="19" t="s">
        <v>131</v>
      </c>
      <c r="F295" s="19" t="s">
        <v>328</v>
      </c>
      <c r="G295" s="19"/>
      <c r="H295" s="19"/>
      <c r="I295" s="19"/>
      <c r="J295" s="19"/>
      <c r="K295" s="19"/>
      <c r="L295" s="435"/>
      <c r="M295" s="370"/>
      <c r="N295" s="19"/>
      <c r="O295" s="19"/>
      <c r="P295" s="19"/>
      <c r="Q295" s="19"/>
      <c r="R295" s="19"/>
      <c r="S295" s="435"/>
      <c r="T295" s="370" t="s">
        <v>97</v>
      </c>
      <c r="U295" s="19"/>
      <c r="V295" s="19"/>
      <c r="W295" s="19"/>
      <c r="X295" s="19"/>
      <c r="Y295" s="19"/>
      <c r="Z295" s="435"/>
      <c r="AA295" s="370"/>
      <c r="AB295" s="19"/>
      <c r="AC295" s="19"/>
      <c r="AD295" s="19"/>
      <c r="AE295" s="19"/>
      <c r="AF295" s="19"/>
      <c r="AG295" s="435"/>
      <c r="AH295" s="370"/>
      <c r="AI295" s="19"/>
      <c r="AJ295" s="19"/>
      <c r="AL295" s="371">
        <v>1</v>
      </c>
      <c r="AM295" s="19" t="s">
        <v>870</v>
      </c>
    </row>
    <row r="296" spans="1:39" x14ac:dyDescent="0.35">
      <c r="A296" s="19" t="s">
        <v>1567</v>
      </c>
      <c r="B296" s="19" t="s">
        <v>1568</v>
      </c>
      <c r="C296" s="19" t="s">
        <v>58</v>
      </c>
      <c r="D296" s="19" t="s">
        <v>56</v>
      </c>
      <c r="E296" s="19" t="s">
        <v>131</v>
      </c>
      <c r="F296" s="19" t="s">
        <v>328</v>
      </c>
      <c r="G296" s="19"/>
      <c r="H296" s="19"/>
      <c r="I296" s="19"/>
      <c r="J296" s="19"/>
      <c r="K296" s="19"/>
      <c r="L296" s="435"/>
      <c r="M296" s="370"/>
      <c r="N296" s="19"/>
      <c r="O296" s="19"/>
      <c r="P296" s="19"/>
      <c r="Q296" s="19"/>
      <c r="R296" s="19"/>
      <c r="S296" s="435"/>
      <c r="T296" s="370" t="s">
        <v>97</v>
      </c>
      <c r="U296" s="19"/>
      <c r="V296" s="19"/>
      <c r="W296" s="19"/>
      <c r="X296" s="19"/>
      <c r="Y296" s="19"/>
      <c r="Z296" s="435" t="s">
        <v>97</v>
      </c>
      <c r="AA296" s="370"/>
      <c r="AB296" s="19"/>
      <c r="AC296" s="19"/>
      <c r="AD296" s="19"/>
      <c r="AE296" s="19"/>
      <c r="AF296" s="19"/>
      <c r="AG296" s="435" t="s">
        <v>97</v>
      </c>
      <c r="AH296" s="370"/>
      <c r="AI296" s="19"/>
      <c r="AJ296" s="19"/>
      <c r="AL296" s="371">
        <v>3</v>
      </c>
      <c r="AM296" s="19" t="s">
        <v>1068</v>
      </c>
    </row>
    <row r="297" spans="1:39" x14ac:dyDescent="0.35">
      <c r="A297" s="19" t="s">
        <v>1570</v>
      </c>
      <c r="B297" s="19" t="s">
        <v>1571</v>
      </c>
      <c r="C297" s="19" t="s">
        <v>58</v>
      </c>
      <c r="D297" s="19" t="s">
        <v>56</v>
      </c>
      <c r="E297" s="19" t="s">
        <v>131</v>
      </c>
      <c r="F297" s="19" t="s">
        <v>327</v>
      </c>
      <c r="G297" s="19"/>
      <c r="H297" s="19"/>
      <c r="I297" s="19"/>
      <c r="J297" s="19"/>
      <c r="K297" s="19"/>
      <c r="L297" s="435"/>
      <c r="M297" s="370"/>
      <c r="N297" s="19"/>
      <c r="O297" s="19"/>
      <c r="P297" s="19"/>
      <c r="Q297" s="19"/>
      <c r="R297" s="19"/>
      <c r="S297" s="435"/>
      <c r="T297" s="370"/>
      <c r="U297" s="19"/>
      <c r="V297" s="19"/>
      <c r="W297" s="19"/>
      <c r="X297" s="19"/>
      <c r="Y297" s="19"/>
      <c r="Z297" s="435"/>
      <c r="AA297" s="370"/>
      <c r="AB297" s="19"/>
      <c r="AC297" s="19"/>
      <c r="AD297" s="19"/>
      <c r="AE297" s="19"/>
      <c r="AF297" s="19"/>
      <c r="AG297" s="435"/>
      <c r="AH297" s="370"/>
      <c r="AI297" s="19"/>
      <c r="AJ297" s="19"/>
      <c r="AL297" s="371"/>
      <c r="AM297" s="19" t="s">
        <v>1068</v>
      </c>
    </row>
    <row r="298" spans="1:39" x14ac:dyDescent="0.35">
      <c r="A298" s="19" t="s">
        <v>1573</v>
      </c>
      <c r="B298" s="19" t="s">
        <v>1574</v>
      </c>
      <c r="C298" s="19" t="s">
        <v>58</v>
      </c>
      <c r="D298" s="19" t="s">
        <v>56</v>
      </c>
      <c r="E298" s="19" t="s">
        <v>131</v>
      </c>
      <c r="F298" s="19" t="s">
        <v>398</v>
      </c>
      <c r="G298" s="19"/>
      <c r="H298" s="19"/>
      <c r="I298" s="19"/>
      <c r="J298" s="19"/>
      <c r="K298" s="19"/>
      <c r="L298" s="435"/>
      <c r="M298" s="370"/>
      <c r="N298" s="19"/>
      <c r="O298" s="19"/>
      <c r="P298" s="19"/>
      <c r="Q298" s="19"/>
      <c r="R298" s="19"/>
      <c r="S298" s="435"/>
      <c r="T298" s="370"/>
      <c r="U298" s="19"/>
      <c r="V298" s="19"/>
      <c r="W298" s="19"/>
      <c r="X298" s="19"/>
      <c r="Y298" s="19"/>
      <c r="Z298" s="435"/>
      <c r="AA298" s="370"/>
      <c r="AB298" s="19"/>
      <c r="AC298" s="19"/>
      <c r="AD298" s="19"/>
      <c r="AE298" s="19"/>
      <c r="AF298" s="19"/>
      <c r="AG298" s="435"/>
      <c r="AH298" s="370"/>
      <c r="AI298" s="19"/>
      <c r="AJ298" s="19"/>
      <c r="AL298" s="371"/>
      <c r="AM298" s="19" t="s">
        <v>1068</v>
      </c>
    </row>
    <row r="299" spans="1:39" x14ac:dyDescent="0.35">
      <c r="A299" s="19" t="s">
        <v>1576</v>
      </c>
      <c r="B299" s="19" t="s">
        <v>1577</v>
      </c>
      <c r="C299" s="19" t="s">
        <v>58</v>
      </c>
      <c r="D299" s="19" t="s">
        <v>56</v>
      </c>
      <c r="E299" s="19" t="s">
        <v>131</v>
      </c>
      <c r="F299" s="19" t="s">
        <v>327</v>
      </c>
      <c r="G299" s="19"/>
      <c r="H299" s="19"/>
      <c r="I299" s="19"/>
      <c r="J299" s="19"/>
      <c r="K299" s="19"/>
      <c r="L299" s="435"/>
      <c r="M299" s="370"/>
      <c r="N299" s="19"/>
      <c r="O299" s="19"/>
      <c r="P299" s="19"/>
      <c r="Q299" s="19"/>
      <c r="R299" s="19"/>
      <c r="S299" s="435" t="s">
        <v>97</v>
      </c>
      <c r="T299" s="370"/>
      <c r="U299" s="19"/>
      <c r="V299" s="19"/>
      <c r="W299" s="19"/>
      <c r="X299" s="19"/>
      <c r="Y299" s="19"/>
      <c r="Z299" s="435"/>
      <c r="AA299" s="370"/>
      <c r="AB299" s="19"/>
      <c r="AC299" s="19"/>
      <c r="AD299" s="19"/>
      <c r="AE299" s="19"/>
      <c r="AF299" s="19"/>
      <c r="AG299" s="435"/>
      <c r="AH299" s="370" t="s">
        <v>97</v>
      </c>
      <c r="AI299" s="19"/>
      <c r="AJ299" s="19"/>
      <c r="AL299" s="371">
        <v>2</v>
      </c>
      <c r="AM299" s="19" t="s">
        <v>1068</v>
      </c>
    </row>
    <row r="300" spans="1:39" x14ac:dyDescent="0.35">
      <c r="A300" s="19" t="s">
        <v>1579</v>
      </c>
      <c r="B300" s="19" t="s">
        <v>1580</v>
      </c>
      <c r="C300" s="19" t="s">
        <v>58</v>
      </c>
      <c r="D300" s="19" t="s">
        <v>56</v>
      </c>
      <c r="E300" s="19" t="s">
        <v>131</v>
      </c>
      <c r="F300" s="19" t="s">
        <v>328</v>
      </c>
      <c r="G300" s="19"/>
      <c r="H300" s="19"/>
      <c r="I300" s="19"/>
      <c r="J300" s="19"/>
      <c r="K300" s="19"/>
      <c r="L300" s="435"/>
      <c r="M300" s="370"/>
      <c r="N300" s="19"/>
      <c r="O300" s="19"/>
      <c r="P300" s="19"/>
      <c r="Q300" s="19"/>
      <c r="R300" s="19"/>
      <c r="S300" s="435"/>
      <c r="T300" s="370"/>
      <c r="U300" s="19"/>
      <c r="V300" s="19"/>
      <c r="W300" s="19"/>
      <c r="X300" s="19"/>
      <c r="Y300" s="19"/>
      <c r="Z300" s="435"/>
      <c r="AA300" s="370"/>
      <c r="AB300" s="19"/>
      <c r="AC300" s="19"/>
      <c r="AD300" s="19"/>
      <c r="AE300" s="19"/>
      <c r="AF300" s="19"/>
      <c r="AG300" s="435"/>
      <c r="AH300" s="370"/>
      <c r="AI300" s="19"/>
      <c r="AJ300" s="19"/>
      <c r="AL300" s="371"/>
      <c r="AM300" s="19" t="s">
        <v>1068</v>
      </c>
    </row>
    <row r="301" spans="1:39" x14ac:dyDescent="0.35">
      <c r="A301" s="19" t="s">
        <v>1582</v>
      </c>
      <c r="B301" s="19" t="s">
        <v>1583</v>
      </c>
      <c r="C301" s="19" t="s">
        <v>58</v>
      </c>
      <c r="D301" s="19" t="s">
        <v>56</v>
      </c>
      <c r="E301" s="19" t="s">
        <v>131</v>
      </c>
      <c r="F301" s="19" t="s">
        <v>327</v>
      </c>
      <c r="G301" s="19"/>
      <c r="H301" s="19"/>
      <c r="I301" s="19"/>
      <c r="J301" s="19"/>
      <c r="K301" s="19"/>
      <c r="L301" s="435"/>
      <c r="M301" s="370"/>
      <c r="N301" s="19"/>
      <c r="O301" s="19"/>
      <c r="P301" s="19"/>
      <c r="Q301" s="19"/>
      <c r="R301" s="19"/>
      <c r="S301" s="435"/>
      <c r="T301" s="370" t="s">
        <v>97</v>
      </c>
      <c r="U301" s="19"/>
      <c r="V301" s="19"/>
      <c r="W301" s="19"/>
      <c r="X301" s="19"/>
      <c r="Y301" s="19"/>
      <c r="Z301" s="435"/>
      <c r="AA301" s="370"/>
      <c r="AB301" s="19"/>
      <c r="AC301" s="19"/>
      <c r="AD301" s="19"/>
      <c r="AE301" s="19"/>
      <c r="AF301" s="19"/>
      <c r="AG301" s="435"/>
      <c r="AH301" s="370"/>
      <c r="AI301" s="19"/>
      <c r="AJ301" s="19"/>
      <c r="AL301" s="371">
        <v>1</v>
      </c>
      <c r="AM301" s="19" t="s">
        <v>1068</v>
      </c>
    </row>
    <row r="302" spans="1:39" x14ac:dyDescent="0.35">
      <c r="A302" s="19" t="s">
        <v>1585</v>
      </c>
      <c r="B302" s="19" t="s">
        <v>1586</v>
      </c>
      <c r="C302" s="19" t="s">
        <v>58</v>
      </c>
      <c r="D302" s="19" t="s">
        <v>56</v>
      </c>
      <c r="E302" s="19" t="s">
        <v>131</v>
      </c>
      <c r="F302" s="19" t="s">
        <v>327</v>
      </c>
      <c r="G302" s="19"/>
      <c r="H302" s="19"/>
      <c r="I302" s="19"/>
      <c r="J302" s="19"/>
      <c r="K302" s="19"/>
      <c r="L302" s="435"/>
      <c r="M302" s="370"/>
      <c r="N302" s="19"/>
      <c r="O302" s="19"/>
      <c r="P302" s="19"/>
      <c r="Q302" s="19"/>
      <c r="R302" s="19"/>
      <c r="S302" s="435"/>
      <c r="T302" s="370"/>
      <c r="U302" s="19"/>
      <c r="V302" s="19"/>
      <c r="W302" s="19"/>
      <c r="X302" s="19"/>
      <c r="Y302" s="19"/>
      <c r="Z302" s="435"/>
      <c r="AA302" s="370"/>
      <c r="AB302" s="19"/>
      <c r="AC302" s="19"/>
      <c r="AD302" s="19"/>
      <c r="AE302" s="19"/>
      <c r="AF302" s="19"/>
      <c r="AG302" s="435"/>
      <c r="AH302" s="370"/>
      <c r="AI302" s="19"/>
      <c r="AJ302" s="19"/>
      <c r="AL302" s="371"/>
      <c r="AM302" s="19" t="s">
        <v>1068</v>
      </c>
    </row>
    <row r="303" spans="1:39" x14ac:dyDescent="0.35">
      <c r="A303" s="19" t="s">
        <v>1588</v>
      </c>
      <c r="B303" s="19" t="s">
        <v>1589</v>
      </c>
      <c r="C303" s="19" t="s">
        <v>58</v>
      </c>
      <c r="D303" s="19" t="s">
        <v>56</v>
      </c>
      <c r="E303" s="19" t="s">
        <v>131</v>
      </c>
      <c r="F303" s="19" t="s">
        <v>327</v>
      </c>
      <c r="G303" s="19"/>
      <c r="H303" s="19"/>
      <c r="I303" s="19"/>
      <c r="J303" s="19"/>
      <c r="K303" s="19"/>
      <c r="L303" s="435"/>
      <c r="M303" s="370"/>
      <c r="N303" s="19"/>
      <c r="O303" s="19"/>
      <c r="P303" s="19"/>
      <c r="Q303" s="19"/>
      <c r="R303" s="19"/>
      <c r="S303" s="435"/>
      <c r="T303" s="370"/>
      <c r="U303" s="19"/>
      <c r="V303" s="19"/>
      <c r="W303" s="19"/>
      <c r="X303" s="19"/>
      <c r="Y303" s="19"/>
      <c r="Z303" s="435"/>
      <c r="AA303" s="370"/>
      <c r="AB303" s="19"/>
      <c r="AC303" s="19"/>
      <c r="AD303" s="19"/>
      <c r="AE303" s="19"/>
      <c r="AF303" s="19"/>
      <c r="AG303" s="435"/>
      <c r="AH303" s="370"/>
      <c r="AI303" s="19"/>
      <c r="AJ303" s="19"/>
      <c r="AL303" s="371"/>
      <c r="AM303" s="19" t="s">
        <v>1068</v>
      </c>
    </row>
    <row r="304" spans="1:39" x14ac:dyDescent="0.35">
      <c r="A304" s="19" t="s">
        <v>1591</v>
      </c>
      <c r="B304" s="19" t="s">
        <v>1592</v>
      </c>
      <c r="C304" s="19" t="s">
        <v>58</v>
      </c>
      <c r="D304" s="19" t="s">
        <v>56</v>
      </c>
      <c r="E304" s="19" t="s">
        <v>131</v>
      </c>
      <c r="F304" s="19" t="s">
        <v>327</v>
      </c>
      <c r="G304" s="19"/>
      <c r="H304" s="19"/>
      <c r="I304" s="19"/>
      <c r="J304" s="19"/>
      <c r="K304" s="19"/>
      <c r="L304" s="435"/>
      <c r="M304" s="370"/>
      <c r="N304" s="19"/>
      <c r="O304" s="19"/>
      <c r="P304" s="19"/>
      <c r="Q304" s="19"/>
      <c r="R304" s="19"/>
      <c r="S304" s="435"/>
      <c r="T304" s="370"/>
      <c r="U304" s="19"/>
      <c r="V304" s="19"/>
      <c r="W304" s="19"/>
      <c r="X304" s="19"/>
      <c r="Y304" s="19"/>
      <c r="Z304" s="435"/>
      <c r="AA304" s="370"/>
      <c r="AB304" s="19"/>
      <c r="AC304" s="19"/>
      <c r="AD304" s="19"/>
      <c r="AE304" s="19"/>
      <c r="AF304" s="19"/>
      <c r="AG304" s="435"/>
      <c r="AH304" s="370"/>
      <c r="AI304" s="19"/>
      <c r="AJ304" s="19"/>
      <c r="AL304" s="371"/>
      <c r="AM304" s="19" t="s">
        <v>1068</v>
      </c>
    </row>
    <row r="305" spans="1:39" x14ac:dyDescent="0.35">
      <c r="A305" s="19" t="s">
        <v>1594</v>
      </c>
      <c r="B305" s="19" t="s">
        <v>1595</v>
      </c>
      <c r="C305" s="19" t="s">
        <v>58</v>
      </c>
      <c r="D305" s="19" t="s">
        <v>56</v>
      </c>
      <c r="E305" s="19" t="s">
        <v>131</v>
      </c>
      <c r="F305" s="19" t="s">
        <v>399</v>
      </c>
      <c r="G305" s="19"/>
      <c r="H305" s="19"/>
      <c r="I305" s="19"/>
      <c r="J305" s="19"/>
      <c r="K305" s="19"/>
      <c r="L305" s="435"/>
      <c r="M305" s="370"/>
      <c r="N305" s="19"/>
      <c r="O305" s="19"/>
      <c r="P305" s="19"/>
      <c r="Q305" s="19"/>
      <c r="R305" s="19"/>
      <c r="S305" s="435"/>
      <c r="T305" s="370"/>
      <c r="U305" s="19"/>
      <c r="V305" s="19"/>
      <c r="W305" s="19"/>
      <c r="X305" s="19"/>
      <c r="Y305" s="19"/>
      <c r="Z305" s="435"/>
      <c r="AA305" s="370"/>
      <c r="AB305" s="19"/>
      <c r="AC305" s="19"/>
      <c r="AD305" s="19"/>
      <c r="AE305" s="19"/>
      <c r="AF305" s="19"/>
      <c r="AG305" s="435"/>
      <c r="AH305" s="370"/>
      <c r="AI305" s="19"/>
      <c r="AJ305" s="19"/>
      <c r="AL305" s="371"/>
      <c r="AM305" s="19" t="s">
        <v>1068</v>
      </c>
    </row>
    <row r="306" spans="1:39" x14ac:dyDescent="0.35">
      <c r="A306" s="19" t="s">
        <v>1597</v>
      </c>
      <c r="B306" s="19" t="s">
        <v>1598</v>
      </c>
      <c r="C306" s="19" t="s">
        <v>58</v>
      </c>
      <c r="D306" s="19" t="s">
        <v>56</v>
      </c>
      <c r="E306" s="19" t="s">
        <v>131</v>
      </c>
      <c r="F306" s="19" t="s">
        <v>327</v>
      </c>
      <c r="G306" s="19"/>
      <c r="H306" s="19"/>
      <c r="I306" s="19"/>
      <c r="J306" s="19"/>
      <c r="K306" s="19"/>
      <c r="L306" s="435"/>
      <c r="M306" s="370"/>
      <c r="N306" s="19"/>
      <c r="O306" s="19"/>
      <c r="P306" s="19"/>
      <c r="Q306" s="19"/>
      <c r="R306" s="19"/>
      <c r="S306" s="435"/>
      <c r="T306" s="370"/>
      <c r="U306" s="19"/>
      <c r="V306" s="19"/>
      <c r="W306" s="19"/>
      <c r="X306" s="19"/>
      <c r="Y306" s="19"/>
      <c r="Z306" s="435"/>
      <c r="AA306" s="370"/>
      <c r="AB306" s="19"/>
      <c r="AC306" s="19"/>
      <c r="AD306" s="19"/>
      <c r="AE306" s="19"/>
      <c r="AF306" s="19"/>
      <c r="AG306" s="435"/>
      <c r="AH306" s="370"/>
      <c r="AI306" s="19"/>
      <c r="AJ306" s="19"/>
      <c r="AL306" s="371"/>
      <c r="AM306" s="19" t="s">
        <v>870</v>
      </c>
    </row>
    <row r="307" spans="1:39" x14ac:dyDescent="0.35">
      <c r="A307" s="19" t="s">
        <v>1600</v>
      </c>
      <c r="B307" s="19" t="s">
        <v>1601</v>
      </c>
      <c r="C307" s="19" t="s">
        <v>58</v>
      </c>
      <c r="D307" s="19" t="s">
        <v>56</v>
      </c>
      <c r="E307" s="19" t="s">
        <v>131</v>
      </c>
      <c r="F307" s="19" t="s">
        <v>327</v>
      </c>
      <c r="G307" s="19"/>
      <c r="H307" s="19"/>
      <c r="I307" s="19"/>
      <c r="J307" s="19"/>
      <c r="K307" s="19"/>
      <c r="L307" s="435"/>
      <c r="M307" s="370"/>
      <c r="N307" s="19"/>
      <c r="O307" s="19"/>
      <c r="P307" s="19"/>
      <c r="Q307" s="19"/>
      <c r="R307" s="19"/>
      <c r="S307" s="435"/>
      <c r="T307" s="370"/>
      <c r="U307" s="19"/>
      <c r="V307" s="19"/>
      <c r="W307" s="19"/>
      <c r="X307" s="19"/>
      <c r="Y307" s="19"/>
      <c r="Z307" s="435"/>
      <c r="AA307" s="370"/>
      <c r="AB307" s="19"/>
      <c r="AC307" s="19"/>
      <c r="AD307" s="19"/>
      <c r="AE307" s="19"/>
      <c r="AF307" s="19"/>
      <c r="AG307" s="435"/>
      <c r="AH307" s="370"/>
      <c r="AI307" s="19"/>
      <c r="AJ307" s="19"/>
      <c r="AL307" s="371"/>
      <c r="AM307" s="19" t="s">
        <v>870</v>
      </c>
    </row>
    <row r="308" spans="1:39" x14ac:dyDescent="0.35">
      <c r="A308" s="19" t="s">
        <v>1603</v>
      </c>
      <c r="B308" s="19" t="s">
        <v>1604</v>
      </c>
      <c r="C308" s="19" t="s">
        <v>58</v>
      </c>
      <c r="D308" s="19" t="s">
        <v>56</v>
      </c>
      <c r="E308" s="19" t="s">
        <v>131</v>
      </c>
      <c r="F308" s="19" t="s">
        <v>327</v>
      </c>
      <c r="G308" s="19"/>
      <c r="H308" s="19"/>
      <c r="I308" s="19"/>
      <c r="J308" s="19"/>
      <c r="K308" s="19"/>
      <c r="L308" s="435"/>
      <c r="M308" s="370"/>
      <c r="N308" s="19"/>
      <c r="O308" s="19"/>
      <c r="P308" s="19"/>
      <c r="Q308" s="19"/>
      <c r="R308" s="19"/>
      <c r="S308" s="435"/>
      <c r="T308" s="370"/>
      <c r="U308" s="19"/>
      <c r="V308" s="19"/>
      <c r="W308" s="19"/>
      <c r="X308" s="19"/>
      <c r="Y308" s="19"/>
      <c r="Z308" s="435"/>
      <c r="AA308" s="370"/>
      <c r="AB308" s="19"/>
      <c r="AC308" s="19"/>
      <c r="AD308" s="19"/>
      <c r="AE308" s="19"/>
      <c r="AF308" s="19"/>
      <c r="AG308" s="435"/>
      <c r="AH308" s="370"/>
      <c r="AI308" s="19"/>
      <c r="AJ308" s="19"/>
      <c r="AL308" s="371"/>
      <c r="AM308" s="19" t="s">
        <v>870</v>
      </c>
    </row>
    <row r="309" spans="1:39" x14ac:dyDescent="0.35">
      <c r="A309" s="19" t="s">
        <v>1606</v>
      </c>
      <c r="B309" s="19" t="s">
        <v>1607</v>
      </c>
      <c r="C309" s="19" t="s">
        <v>58</v>
      </c>
      <c r="D309" s="19" t="s">
        <v>56</v>
      </c>
      <c r="E309" s="19" t="s">
        <v>131</v>
      </c>
      <c r="F309" s="19" t="s">
        <v>327</v>
      </c>
      <c r="G309" s="19"/>
      <c r="H309" s="19"/>
      <c r="I309" s="19"/>
      <c r="J309" s="19"/>
      <c r="K309" s="19"/>
      <c r="L309" s="435"/>
      <c r="M309" s="370"/>
      <c r="N309" s="19"/>
      <c r="O309" s="19"/>
      <c r="P309" s="19"/>
      <c r="Q309" s="19"/>
      <c r="R309" s="19"/>
      <c r="S309" s="435"/>
      <c r="T309" s="370"/>
      <c r="U309" s="19"/>
      <c r="V309" s="19"/>
      <c r="W309" s="19"/>
      <c r="X309" s="19"/>
      <c r="Y309" s="19"/>
      <c r="Z309" s="435"/>
      <c r="AA309" s="370"/>
      <c r="AB309" s="19"/>
      <c r="AC309" s="19"/>
      <c r="AD309" s="19"/>
      <c r="AE309" s="19"/>
      <c r="AF309" s="19"/>
      <c r="AG309" s="435"/>
      <c r="AH309" s="370"/>
      <c r="AI309" s="19"/>
      <c r="AJ309" s="19"/>
      <c r="AL309" s="371"/>
      <c r="AM309" s="19" t="s">
        <v>870</v>
      </c>
    </row>
    <row r="310" spans="1:39" x14ac:dyDescent="0.35">
      <c r="A310" s="19" t="s">
        <v>1609</v>
      </c>
      <c r="B310" s="19" t="s">
        <v>1610</v>
      </c>
      <c r="C310" s="19" t="s">
        <v>58</v>
      </c>
      <c r="D310" s="19" t="s">
        <v>56</v>
      </c>
      <c r="E310" s="19" t="s">
        <v>131</v>
      </c>
      <c r="F310" s="19" t="s">
        <v>327</v>
      </c>
      <c r="G310" s="19"/>
      <c r="H310" s="19"/>
      <c r="I310" s="19"/>
      <c r="J310" s="19"/>
      <c r="K310" s="19"/>
      <c r="L310" s="435"/>
      <c r="M310" s="370"/>
      <c r="N310" s="19"/>
      <c r="O310" s="19"/>
      <c r="P310" s="19"/>
      <c r="Q310" s="19"/>
      <c r="R310" s="19"/>
      <c r="S310" s="435" t="s">
        <v>97</v>
      </c>
      <c r="T310" s="370"/>
      <c r="U310" s="19"/>
      <c r="V310" s="19"/>
      <c r="W310" s="19"/>
      <c r="X310" s="19"/>
      <c r="Y310" s="19"/>
      <c r="Z310" s="435"/>
      <c r="AA310" s="370"/>
      <c r="AB310" s="19"/>
      <c r="AC310" s="19"/>
      <c r="AD310" s="19"/>
      <c r="AE310" s="19"/>
      <c r="AF310" s="19"/>
      <c r="AG310" s="435"/>
      <c r="AH310" s="370"/>
      <c r="AI310" s="19"/>
      <c r="AJ310" s="19"/>
      <c r="AL310" s="371">
        <v>1</v>
      </c>
      <c r="AM310" s="19" t="s">
        <v>870</v>
      </c>
    </row>
    <row r="311" spans="1:39" x14ac:dyDescent="0.35">
      <c r="A311" s="19" t="s">
        <v>1612</v>
      </c>
      <c r="B311" s="19" t="s">
        <v>1613</v>
      </c>
      <c r="C311" s="19" t="s">
        <v>58</v>
      </c>
      <c r="D311" s="19" t="s">
        <v>56</v>
      </c>
      <c r="E311" s="19" t="s">
        <v>131</v>
      </c>
      <c r="F311" s="19" t="s">
        <v>328</v>
      </c>
      <c r="G311" s="19"/>
      <c r="H311" s="19"/>
      <c r="I311" s="19"/>
      <c r="J311" s="19"/>
      <c r="K311" s="19"/>
      <c r="L311" s="435"/>
      <c r="M311" s="370"/>
      <c r="N311" s="19"/>
      <c r="O311" s="19"/>
      <c r="P311" s="19"/>
      <c r="Q311" s="19"/>
      <c r="R311" s="19"/>
      <c r="S311" s="435"/>
      <c r="T311" s="370"/>
      <c r="U311" s="19"/>
      <c r="V311" s="19"/>
      <c r="W311" s="19"/>
      <c r="X311" s="19"/>
      <c r="Y311" s="19"/>
      <c r="Z311" s="435"/>
      <c r="AA311" s="370"/>
      <c r="AB311" s="19"/>
      <c r="AC311" s="19"/>
      <c r="AD311" s="19"/>
      <c r="AE311" s="19"/>
      <c r="AF311" s="19"/>
      <c r="AG311" s="435"/>
      <c r="AH311" s="370"/>
      <c r="AI311" s="19"/>
      <c r="AJ311" s="19"/>
      <c r="AL311" s="371"/>
      <c r="AM311" s="19" t="s">
        <v>870</v>
      </c>
    </row>
    <row r="312" spans="1:39" x14ac:dyDescent="0.35">
      <c r="A312" s="19" t="s">
        <v>1616</v>
      </c>
      <c r="B312" s="19" t="s">
        <v>1617</v>
      </c>
      <c r="C312" s="19" t="s">
        <v>58</v>
      </c>
      <c r="D312" s="19" t="s">
        <v>56</v>
      </c>
      <c r="E312" s="19" t="s">
        <v>131</v>
      </c>
      <c r="F312" s="19" t="s">
        <v>328</v>
      </c>
      <c r="G312" s="19"/>
      <c r="H312" s="19"/>
      <c r="I312" s="19"/>
      <c r="J312" s="19"/>
      <c r="K312" s="19"/>
      <c r="L312" s="435"/>
      <c r="M312" s="370"/>
      <c r="N312" s="19"/>
      <c r="O312" s="19"/>
      <c r="P312" s="19"/>
      <c r="Q312" s="19"/>
      <c r="R312" s="19"/>
      <c r="S312" s="435" t="s">
        <v>97</v>
      </c>
      <c r="T312" s="370"/>
      <c r="U312" s="19"/>
      <c r="V312" s="19"/>
      <c r="W312" s="19"/>
      <c r="X312" s="19"/>
      <c r="Y312" s="19"/>
      <c r="Z312" s="435"/>
      <c r="AA312" s="370"/>
      <c r="AB312" s="19"/>
      <c r="AC312" s="19"/>
      <c r="AD312" s="19"/>
      <c r="AE312" s="19"/>
      <c r="AF312" s="19"/>
      <c r="AG312" s="435"/>
      <c r="AH312" s="370"/>
      <c r="AI312" s="19"/>
      <c r="AJ312" s="19"/>
      <c r="AL312" s="371">
        <v>1</v>
      </c>
      <c r="AM312" s="19" t="s">
        <v>870</v>
      </c>
    </row>
    <row r="313" spans="1:39" x14ac:dyDescent="0.35">
      <c r="A313" s="19" t="s">
        <v>1619</v>
      </c>
      <c r="B313" s="19" t="s">
        <v>1620</v>
      </c>
      <c r="C313" s="19" t="s">
        <v>58</v>
      </c>
      <c r="D313" s="19" t="s">
        <v>56</v>
      </c>
      <c r="E313" s="19" t="s">
        <v>131</v>
      </c>
      <c r="F313" s="19" t="s">
        <v>1078</v>
      </c>
      <c r="G313" s="19"/>
      <c r="H313" s="19"/>
      <c r="I313" s="19"/>
      <c r="J313" s="19"/>
      <c r="K313" s="19"/>
      <c r="L313" s="435"/>
      <c r="M313" s="370"/>
      <c r="N313" s="19"/>
      <c r="O313" s="19"/>
      <c r="P313" s="19"/>
      <c r="Q313" s="19"/>
      <c r="R313" s="19"/>
      <c r="S313" s="435"/>
      <c r="T313" s="370"/>
      <c r="U313" s="19"/>
      <c r="V313" s="19"/>
      <c r="W313" s="19"/>
      <c r="X313" s="19"/>
      <c r="Y313" s="19"/>
      <c r="Z313" s="435" t="s">
        <v>97</v>
      </c>
      <c r="AA313" s="370"/>
      <c r="AB313" s="19"/>
      <c r="AC313" s="19"/>
      <c r="AD313" s="19"/>
      <c r="AE313" s="19"/>
      <c r="AF313" s="19"/>
      <c r="AG313" s="435"/>
      <c r="AH313" s="370"/>
      <c r="AI313" s="19"/>
      <c r="AJ313" s="19"/>
      <c r="AL313" s="371">
        <v>1</v>
      </c>
      <c r="AM313" s="19" t="s">
        <v>870</v>
      </c>
    </row>
    <row r="314" spans="1:39" x14ac:dyDescent="0.35">
      <c r="A314" s="19" t="s">
        <v>1622</v>
      </c>
      <c r="B314" s="19" t="s">
        <v>1623</v>
      </c>
      <c r="C314" s="19" t="s">
        <v>58</v>
      </c>
      <c r="D314" s="19" t="s">
        <v>56</v>
      </c>
      <c r="E314" s="19" t="s">
        <v>131</v>
      </c>
      <c r="F314" s="19" t="s">
        <v>1033</v>
      </c>
      <c r="G314" s="19"/>
      <c r="H314" s="19"/>
      <c r="I314" s="19"/>
      <c r="J314" s="19"/>
      <c r="K314" s="19"/>
      <c r="L314" s="435"/>
      <c r="M314" s="370"/>
      <c r="N314" s="19"/>
      <c r="O314" s="19"/>
      <c r="P314" s="19"/>
      <c r="Q314" s="19"/>
      <c r="R314" s="19"/>
      <c r="S314" s="435"/>
      <c r="T314" s="370"/>
      <c r="U314" s="19"/>
      <c r="V314" s="19"/>
      <c r="W314" s="19"/>
      <c r="X314" s="19"/>
      <c r="Y314" s="19"/>
      <c r="Z314" s="435"/>
      <c r="AA314" s="370"/>
      <c r="AB314" s="19"/>
      <c r="AC314" s="19"/>
      <c r="AD314" s="19"/>
      <c r="AE314" s="19"/>
      <c r="AF314" s="19"/>
      <c r="AG314" s="435"/>
      <c r="AH314" s="370"/>
      <c r="AI314" s="19"/>
      <c r="AJ314" s="19"/>
      <c r="AL314" s="371"/>
      <c r="AM314" s="19" t="s">
        <v>870</v>
      </c>
    </row>
    <row r="315" spans="1:39" x14ac:dyDescent="0.35">
      <c r="A315" s="19" t="s">
        <v>1625</v>
      </c>
      <c r="B315" s="19" t="s">
        <v>1626</v>
      </c>
      <c r="C315" s="19" t="s">
        <v>58</v>
      </c>
      <c r="D315" s="19" t="s">
        <v>56</v>
      </c>
      <c r="E315" s="19" t="s">
        <v>131</v>
      </c>
      <c r="F315" s="19" t="s">
        <v>327</v>
      </c>
      <c r="G315" s="19"/>
      <c r="H315" s="19"/>
      <c r="I315" s="19"/>
      <c r="J315" s="19"/>
      <c r="K315" s="19"/>
      <c r="L315" s="435"/>
      <c r="M315" s="370"/>
      <c r="N315" s="19"/>
      <c r="O315" s="19"/>
      <c r="P315" s="19"/>
      <c r="Q315" s="19"/>
      <c r="R315" s="19"/>
      <c r="S315" s="435" t="s">
        <v>97</v>
      </c>
      <c r="T315" s="370"/>
      <c r="U315" s="19"/>
      <c r="V315" s="19"/>
      <c r="W315" s="19"/>
      <c r="X315" s="19"/>
      <c r="Y315" s="19"/>
      <c r="Z315" s="435"/>
      <c r="AA315" s="370"/>
      <c r="AB315" s="19"/>
      <c r="AC315" s="19"/>
      <c r="AD315" s="19"/>
      <c r="AE315" s="19"/>
      <c r="AF315" s="19"/>
      <c r="AG315" s="435"/>
      <c r="AH315" s="370"/>
      <c r="AI315" s="19"/>
      <c r="AJ315" s="19"/>
      <c r="AL315" s="371">
        <v>1</v>
      </c>
      <c r="AM315" s="19" t="s">
        <v>870</v>
      </c>
    </row>
    <row r="316" spans="1:39" x14ac:dyDescent="0.35">
      <c r="A316" s="19" t="s">
        <v>1659</v>
      </c>
      <c r="B316" s="19" t="s">
        <v>1660</v>
      </c>
      <c r="C316" s="19" t="s">
        <v>58</v>
      </c>
      <c r="D316" s="19" t="s">
        <v>56</v>
      </c>
      <c r="E316" s="19" t="s">
        <v>131</v>
      </c>
      <c r="F316" s="19" t="s">
        <v>1033</v>
      </c>
      <c r="G316" s="19"/>
      <c r="H316" s="19"/>
      <c r="I316" s="19"/>
      <c r="J316" s="19"/>
      <c r="K316" s="19"/>
      <c r="L316" s="435"/>
      <c r="M316" s="370"/>
      <c r="N316" s="19"/>
      <c r="O316" s="19"/>
      <c r="P316" s="19"/>
      <c r="Q316" s="19"/>
      <c r="R316" s="19"/>
      <c r="S316" s="435"/>
      <c r="T316" s="370"/>
      <c r="U316" s="19"/>
      <c r="V316" s="19"/>
      <c r="W316" s="19"/>
      <c r="X316" s="19"/>
      <c r="Y316" s="19"/>
      <c r="Z316" s="435"/>
      <c r="AA316" s="370"/>
      <c r="AB316" s="19"/>
      <c r="AC316" s="19"/>
      <c r="AD316" s="19"/>
      <c r="AE316" s="19"/>
      <c r="AF316" s="19"/>
      <c r="AG316" s="435"/>
      <c r="AH316" s="370"/>
      <c r="AI316" s="19"/>
      <c r="AJ316" s="19"/>
      <c r="AL316" s="371"/>
      <c r="AM316" s="19" t="s">
        <v>1067</v>
      </c>
    </row>
    <row r="317" spans="1:39" x14ac:dyDescent="0.35">
      <c r="A317" s="19" t="s">
        <v>1662</v>
      </c>
      <c r="B317" s="19" t="s">
        <v>1663</v>
      </c>
      <c r="C317" s="19" t="s">
        <v>58</v>
      </c>
      <c r="D317" s="19" t="s">
        <v>56</v>
      </c>
      <c r="E317" s="19" t="s">
        <v>131</v>
      </c>
      <c r="F317" s="19" t="s">
        <v>328</v>
      </c>
      <c r="G317" s="19"/>
      <c r="H317" s="19"/>
      <c r="I317" s="19"/>
      <c r="J317" s="19"/>
      <c r="K317" s="19"/>
      <c r="L317" s="435"/>
      <c r="M317" s="370" t="s">
        <v>97</v>
      </c>
      <c r="N317" s="19"/>
      <c r="O317" s="19"/>
      <c r="P317" s="19"/>
      <c r="Q317" s="19"/>
      <c r="R317" s="19"/>
      <c r="S317" s="435"/>
      <c r="T317" s="370"/>
      <c r="U317" s="19"/>
      <c r="V317" s="19"/>
      <c r="W317" s="19"/>
      <c r="X317" s="19"/>
      <c r="Y317" s="19"/>
      <c r="Z317" s="435"/>
      <c r="AA317" s="370"/>
      <c r="AB317" s="19"/>
      <c r="AC317" s="19"/>
      <c r="AD317" s="19"/>
      <c r="AE317" s="19"/>
      <c r="AF317" s="19"/>
      <c r="AG317" s="435"/>
      <c r="AH317" s="370"/>
      <c r="AI317" s="19"/>
      <c r="AJ317" s="19"/>
      <c r="AL317" s="371">
        <v>1</v>
      </c>
      <c r="AM317" s="19" t="s">
        <v>1067</v>
      </c>
    </row>
    <row r="318" spans="1:39" x14ac:dyDescent="0.35">
      <c r="A318" s="19" t="s">
        <v>1665</v>
      </c>
      <c r="B318" s="19" t="s">
        <v>1666</v>
      </c>
      <c r="C318" s="19" t="s">
        <v>58</v>
      </c>
      <c r="D318" s="19" t="s">
        <v>56</v>
      </c>
      <c r="E318" s="19" t="s">
        <v>131</v>
      </c>
      <c r="F318" s="19" t="s">
        <v>327</v>
      </c>
      <c r="G318" s="19"/>
      <c r="H318" s="19"/>
      <c r="I318" s="19"/>
      <c r="J318" s="19"/>
      <c r="K318" s="19"/>
      <c r="L318" s="435"/>
      <c r="M318" s="370"/>
      <c r="N318" s="19"/>
      <c r="O318" s="19"/>
      <c r="P318" s="19"/>
      <c r="Q318" s="19"/>
      <c r="R318" s="19"/>
      <c r="S318" s="435"/>
      <c r="T318" s="370"/>
      <c r="U318" s="19"/>
      <c r="V318" s="19"/>
      <c r="W318" s="19"/>
      <c r="X318" s="19"/>
      <c r="Y318" s="19"/>
      <c r="Z318" s="435"/>
      <c r="AA318" s="370"/>
      <c r="AB318" s="19"/>
      <c r="AC318" s="19"/>
      <c r="AD318" s="19"/>
      <c r="AE318" s="19"/>
      <c r="AF318" s="19"/>
      <c r="AG318" s="435"/>
      <c r="AH318" s="370"/>
      <c r="AI318" s="19"/>
      <c r="AJ318" s="19"/>
      <c r="AL318" s="371"/>
      <c r="AM318" s="19" t="s">
        <v>1067</v>
      </c>
    </row>
    <row r="319" spans="1:39" x14ac:dyDescent="0.35">
      <c r="A319" s="19" t="s">
        <v>1668</v>
      </c>
      <c r="B319" s="19" t="s">
        <v>1669</v>
      </c>
      <c r="C319" s="19" t="s">
        <v>58</v>
      </c>
      <c r="D319" s="19" t="s">
        <v>56</v>
      </c>
      <c r="E319" s="19" t="s">
        <v>131</v>
      </c>
      <c r="F319" s="19" t="s">
        <v>327</v>
      </c>
      <c r="G319" s="19"/>
      <c r="H319" s="19"/>
      <c r="I319" s="19"/>
      <c r="J319" s="19"/>
      <c r="K319" s="19"/>
      <c r="L319" s="435"/>
      <c r="M319" s="370"/>
      <c r="N319" s="19"/>
      <c r="O319" s="19"/>
      <c r="P319" s="19"/>
      <c r="Q319" s="19"/>
      <c r="R319" s="19"/>
      <c r="S319" s="435"/>
      <c r="T319" s="370"/>
      <c r="U319" s="19"/>
      <c r="V319" s="19"/>
      <c r="W319" s="19"/>
      <c r="X319" s="19"/>
      <c r="Y319" s="19"/>
      <c r="Z319" s="435"/>
      <c r="AA319" s="370"/>
      <c r="AB319" s="19"/>
      <c r="AC319" s="19"/>
      <c r="AD319" s="19"/>
      <c r="AE319" s="19"/>
      <c r="AF319" s="19"/>
      <c r="AG319" s="435"/>
      <c r="AH319" s="370"/>
      <c r="AI319" s="19"/>
      <c r="AJ319" s="19"/>
      <c r="AL319" s="371"/>
      <c r="AM319" s="19" t="s">
        <v>1067</v>
      </c>
    </row>
    <row r="320" spans="1:39" x14ac:dyDescent="0.35">
      <c r="A320" s="19" t="s">
        <v>1671</v>
      </c>
      <c r="B320" s="19" t="s">
        <v>1672</v>
      </c>
      <c r="C320" s="19" t="s">
        <v>58</v>
      </c>
      <c r="D320" s="19" t="s">
        <v>56</v>
      </c>
      <c r="E320" s="19" t="s">
        <v>131</v>
      </c>
      <c r="F320" s="19" t="s">
        <v>328</v>
      </c>
      <c r="G320" s="19"/>
      <c r="H320" s="19"/>
      <c r="I320" s="19"/>
      <c r="J320" s="19"/>
      <c r="K320" s="19"/>
      <c r="L320" s="435"/>
      <c r="M320" s="370"/>
      <c r="N320" s="19"/>
      <c r="O320" s="19"/>
      <c r="P320" s="19"/>
      <c r="Q320" s="19"/>
      <c r="R320" s="19"/>
      <c r="S320" s="435" t="s">
        <v>97</v>
      </c>
      <c r="T320" s="370"/>
      <c r="U320" s="19"/>
      <c r="V320" s="19"/>
      <c r="W320" s="19"/>
      <c r="X320" s="19"/>
      <c r="Y320" s="19"/>
      <c r="Z320" s="435" t="s">
        <v>97</v>
      </c>
      <c r="AA320" s="370"/>
      <c r="AB320" s="19"/>
      <c r="AC320" s="19"/>
      <c r="AD320" s="19"/>
      <c r="AE320" s="19"/>
      <c r="AF320" s="19"/>
      <c r="AG320" s="435"/>
      <c r="AH320" s="370"/>
      <c r="AI320" s="19"/>
      <c r="AJ320" s="19"/>
      <c r="AL320" s="371">
        <v>2</v>
      </c>
      <c r="AM320" s="19" t="s">
        <v>1068</v>
      </c>
    </row>
    <row r="321" spans="1:39" x14ac:dyDescent="0.35">
      <c r="A321" s="19" t="s">
        <v>1674</v>
      </c>
      <c r="B321" s="19" t="s">
        <v>1675</v>
      </c>
      <c r="C321" s="19" t="s">
        <v>58</v>
      </c>
      <c r="D321" s="19" t="s">
        <v>56</v>
      </c>
      <c r="E321" s="19" t="s">
        <v>131</v>
      </c>
      <c r="F321" s="19" t="s">
        <v>327</v>
      </c>
      <c r="G321" s="19"/>
      <c r="H321" s="19"/>
      <c r="I321" s="19"/>
      <c r="J321" s="19"/>
      <c r="K321" s="19"/>
      <c r="L321" s="435"/>
      <c r="M321" s="370"/>
      <c r="N321" s="19"/>
      <c r="O321" s="19"/>
      <c r="P321" s="19"/>
      <c r="Q321" s="19"/>
      <c r="R321" s="19"/>
      <c r="S321" s="435" t="s">
        <v>97</v>
      </c>
      <c r="T321" s="370"/>
      <c r="U321" s="19"/>
      <c r="V321" s="19"/>
      <c r="W321" s="19"/>
      <c r="X321" s="19"/>
      <c r="Y321" s="19"/>
      <c r="Z321" s="435"/>
      <c r="AA321" s="370"/>
      <c r="AB321" s="19"/>
      <c r="AC321" s="19"/>
      <c r="AD321" s="19"/>
      <c r="AE321" s="19"/>
      <c r="AF321" s="19"/>
      <c r="AG321" s="435"/>
      <c r="AH321" s="370"/>
      <c r="AI321" s="19"/>
      <c r="AJ321" s="19"/>
      <c r="AL321" s="371">
        <v>1</v>
      </c>
      <c r="AM321" s="19" t="s">
        <v>1068</v>
      </c>
    </row>
    <row r="322" spans="1:39" x14ac:dyDescent="0.35">
      <c r="A322" s="19" t="s">
        <v>1677</v>
      </c>
      <c r="B322" s="19" t="s">
        <v>1678</v>
      </c>
      <c r="C322" s="19" t="s">
        <v>58</v>
      </c>
      <c r="D322" s="19" t="s">
        <v>56</v>
      </c>
      <c r="E322" s="19" t="s">
        <v>131</v>
      </c>
      <c r="F322" s="19" t="s">
        <v>328</v>
      </c>
      <c r="G322" s="19"/>
      <c r="H322" s="19"/>
      <c r="I322" s="19"/>
      <c r="J322" s="19"/>
      <c r="K322" s="19"/>
      <c r="L322" s="435"/>
      <c r="M322" s="370"/>
      <c r="N322" s="19"/>
      <c r="O322" s="19"/>
      <c r="P322" s="19"/>
      <c r="Q322" s="19"/>
      <c r="R322" s="19"/>
      <c r="S322" s="435" t="s">
        <v>97</v>
      </c>
      <c r="T322" s="370"/>
      <c r="U322" s="19"/>
      <c r="V322" s="19"/>
      <c r="W322" s="19"/>
      <c r="X322" s="19"/>
      <c r="Y322" s="19"/>
      <c r="Z322" s="435"/>
      <c r="AA322" s="370"/>
      <c r="AB322" s="19"/>
      <c r="AC322" s="19"/>
      <c r="AD322" s="19"/>
      <c r="AE322" s="19"/>
      <c r="AF322" s="19"/>
      <c r="AG322" s="435"/>
      <c r="AH322" s="370"/>
      <c r="AI322" s="19"/>
      <c r="AJ322" s="19"/>
      <c r="AL322" s="371">
        <v>1</v>
      </c>
      <c r="AM322" s="19" t="s">
        <v>1068</v>
      </c>
    </row>
    <row r="323" spans="1:39" x14ac:dyDescent="0.35">
      <c r="A323" s="19" t="s">
        <v>1682</v>
      </c>
      <c r="B323" s="19" t="s">
        <v>1683</v>
      </c>
      <c r="C323" s="19" t="s">
        <v>58</v>
      </c>
      <c r="D323" s="19" t="s">
        <v>56</v>
      </c>
      <c r="E323" s="19" t="s">
        <v>131</v>
      </c>
      <c r="F323" s="19" t="s">
        <v>399</v>
      </c>
      <c r="G323" s="19"/>
      <c r="H323" s="19"/>
      <c r="I323" s="19"/>
      <c r="J323" s="19"/>
      <c r="K323" s="19"/>
      <c r="L323" s="435" t="s">
        <v>97</v>
      </c>
      <c r="M323" s="370"/>
      <c r="N323" s="19"/>
      <c r="O323" s="19"/>
      <c r="P323" s="19"/>
      <c r="Q323" s="19"/>
      <c r="R323" s="19"/>
      <c r="S323" s="435"/>
      <c r="T323" s="370"/>
      <c r="U323" s="19"/>
      <c r="V323" s="19"/>
      <c r="W323" s="19"/>
      <c r="X323" s="19"/>
      <c r="Y323" s="19"/>
      <c r="Z323" s="435"/>
      <c r="AA323" s="370"/>
      <c r="AB323" s="19"/>
      <c r="AC323" s="19"/>
      <c r="AD323" s="19"/>
      <c r="AE323" s="19"/>
      <c r="AF323" s="19"/>
      <c r="AG323" s="435"/>
      <c r="AH323" s="370"/>
      <c r="AI323" s="19"/>
      <c r="AJ323" s="19"/>
      <c r="AL323" s="371">
        <v>1</v>
      </c>
      <c r="AM323" s="19" t="s">
        <v>1068</v>
      </c>
    </row>
    <row r="324" spans="1:39" x14ac:dyDescent="0.35">
      <c r="A324" s="19" t="s">
        <v>1723</v>
      </c>
      <c r="B324" s="19" t="s">
        <v>1724</v>
      </c>
      <c r="C324" s="19" t="s">
        <v>58</v>
      </c>
      <c r="D324" s="19" t="s">
        <v>56</v>
      </c>
      <c r="E324" s="19" t="s">
        <v>131</v>
      </c>
      <c r="F324" s="19" t="s">
        <v>399</v>
      </c>
      <c r="G324" s="19"/>
      <c r="H324" s="19"/>
      <c r="I324" s="19"/>
      <c r="J324" s="19"/>
      <c r="K324" s="19"/>
      <c r="L324" s="435"/>
      <c r="M324" s="370"/>
      <c r="N324" s="19"/>
      <c r="O324" s="19"/>
      <c r="P324" s="19"/>
      <c r="Q324" s="19"/>
      <c r="R324" s="19"/>
      <c r="S324" s="435"/>
      <c r="T324" s="370"/>
      <c r="U324" s="19"/>
      <c r="V324" s="19"/>
      <c r="W324" s="19"/>
      <c r="X324" s="19"/>
      <c r="Y324" s="19"/>
      <c r="Z324" s="435"/>
      <c r="AA324" s="370"/>
      <c r="AB324" s="19"/>
      <c r="AC324" s="19"/>
      <c r="AD324" s="19"/>
      <c r="AE324" s="19"/>
      <c r="AF324" s="19"/>
      <c r="AG324" s="435"/>
      <c r="AH324" s="370"/>
      <c r="AI324" s="19"/>
      <c r="AJ324" s="19"/>
      <c r="AL324" s="371"/>
      <c r="AM324" s="19" t="s">
        <v>1068</v>
      </c>
    </row>
    <row r="325" spans="1:39" x14ac:dyDescent="0.35">
      <c r="A325" s="19" t="s">
        <v>1726</v>
      </c>
      <c r="B325" s="19" t="s">
        <v>1727</v>
      </c>
      <c r="C325" s="19" t="s">
        <v>58</v>
      </c>
      <c r="D325" s="19" t="s">
        <v>56</v>
      </c>
      <c r="E325" s="19" t="s">
        <v>131</v>
      </c>
      <c r="F325" s="19" t="s">
        <v>399</v>
      </c>
      <c r="G325" s="19"/>
      <c r="H325" s="19"/>
      <c r="I325" s="19"/>
      <c r="J325" s="19"/>
      <c r="K325" s="19"/>
      <c r="L325" s="435"/>
      <c r="M325" s="370"/>
      <c r="N325" s="19"/>
      <c r="O325" s="19"/>
      <c r="P325" s="19"/>
      <c r="Q325" s="19"/>
      <c r="R325" s="19"/>
      <c r="S325" s="435"/>
      <c r="T325" s="370"/>
      <c r="U325" s="19"/>
      <c r="V325" s="19"/>
      <c r="W325" s="19"/>
      <c r="X325" s="19"/>
      <c r="Y325" s="19"/>
      <c r="Z325" s="435"/>
      <c r="AA325" s="370"/>
      <c r="AB325" s="19"/>
      <c r="AC325" s="19"/>
      <c r="AD325" s="19"/>
      <c r="AE325" s="19"/>
      <c r="AF325" s="19"/>
      <c r="AG325" s="435"/>
      <c r="AH325" s="370"/>
      <c r="AI325" s="19"/>
      <c r="AJ325" s="19"/>
      <c r="AL325" s="371"/>
      <c r="AM325" s="19" t="s">
        <v>1067</v>
      </c>
    </row>
    <row r="326" spans="1:39" x14ac:dyDescent="0.35">
      <c r="A326" s="19" t="s">
        <v>1733</v>
      </c>
      <c r="B326" s="19" t="s">
        <v>1734</v>
      </c>
      <c r="C326" s="19" t="s">
        <v>58</v>
      </c>
      <c r="D326" s="19" t="s">
        <v>56</v>
      </c>
      <c r="E326" s="19" t="s">
        <v>131</v>
      </c>
      <c r="F326" s="19" t="s">
        <v>327</v>
      </c>
      <c r="G326" s="19"/>
      <c r="H326" s="19"/>
      <c r="I326" s="19"/>
      <c r="J326" s="19"/>
      <c r="K326" s="19"/>
      <c r="L326" s="435"/>
      <c r="M326" s="370" t="s">
        <v>97</v>
      </c>
      <c r="N326" s="19"/>
      <c r="O326" s="19"/>
      <c r="P326" s="19"/>
      <c r="Q326" s="19"/>
      <c r="R326" s="19"/>
      <c r="S326" s="435"/>
      <c r="T326" s="370"/>
      <c r="U326" s="19"/>
      <c r="V326" s="19"/>
      <c r="W326" s="19"/>
      <c r="X326" s="19"/>
      <c r="Y326" s="19"/>
      <c r="Z326" s="435"/>
      <c r="AA326" s="370"/>
      <c r="AB326" s="19"/>
      <c r="AC326" s="19"/>
      <c r="AD326" s="19"/>
      <c r="AE326" s="19"/>
      <c r="AF326" s="19"/>
      <c r="AG326" s="435"/>
      <c r="AH326" s="370"/>
      <c r="AI326" s="19"/>
      <c r="AJ326" s="19"/>
      <c r="AL326" s="371">
        <v>1</v>
      </c>
      <c r="AM326" s="19" t="s">
        <v>870</v>
      </c>
    </row>
    <row r="327" spans="1:39" x14ac:dyDescent="0.35">
      <c r="A327" s="19" t="s">
        <v>1736</v>
      </c>
      <c r="B327" s="19" t="s">
        <v>1737</v>
      </c>
      <c r="C327" s="19" t="s">
        <v>58</v>
      </c>
      <c r="D327" s="19" t="s">
        <v>56</v>
      </c>
      <c r="E327" s="19" t="s">
        <v>131</v>
      </c>
      <c r="F327" s="19" t="s">
        <v>328</v>
      </c>
      <c r="G327" s="19"/>
      <c r="H327" s="19"/>
      <c r="I327" s="19"/>
      <c r="J327" s="19"/>
      <c r="K327" s="19"/>
      <c r="L327" s="435"/>
      <c r="M327" s="370"/>
      <c r="N327" s="19"/>
      <c r="O327" s="19"/>
      <c r="P327" s="19"/>
      <c r="Q327" s="19"/>
      <c r="R327" s="19"/>
      <c r="S327" s="435"/>
      <c r="T327" s="370"/>
      <c r="U327" s="19"/>
      <c r="V327" s="19"/>
      <c r="W327" s="19"/>
      <c r="X327" s="19"/>
      <c r="Y327" s="19"/>
      <c r="Z327" s="435"/>
      <c r="AA327" s="370"/>
      <c r="AB327" s="19"/>
      <c r="AC327" s="19"/>
      <c r="AD327" s="19"/>
      <c r="AE327" s="19"/>
      <c r="AF327" s="19"/>
      <c r="AG327" s="435" t="s">
        <v>97</v>
      </c>
      <c r="AH327" s="370"/>
      <c r="AI327" s="19"/>
      <c r="AJ327" s="19"/>
      <c r="AL327" s="371">
        <v>1</v>
      </c>
      <c r="AM327" s="19" t="s">
        <v>870</v>
      </c>
    </row>
    <row r="328" spans="1:39" x14ac:dyDescent="0.35">
      <c r="A328" s="19" t="s">
        <v>1743</v>
      </c>
      <c r="B328" s="19" t="s">
        <v>1744</v>
      </c>
      <c r="C328" s="19" t="s">
        <v>58</v>
      </c>
      <c r="D328" s="19" t="s">
        <v>56</v>
      </c>
      <c r="E328" s="19" t="s">
        <v>131</v>
      </c>
      <c r="F328" s="19" t="s">
        <v>398</v>
      </c>
      <c r="G328" s="19"/>
      <c r="H328" s="19"/>
      <c r="I328" s="19"/>
      <c r="J328" s="19"/>
      <c r="K328" s="19"/>
      <c r="L328" s="435"/>
      <c r="M328" s="370"/>
      <c r="N328" s="19"/>
      <c r="O328" s="19"/>
      <c r="P328" s="19"/>
      <c r="Q328" s="19"/>
      <c r="R328" s="19"/>
      <c r="S328" s="435"/>
      <c r="T328" s="370"/>
      <c r="U328" s="19"/>
      <c r="V328" s="19"/>
      <c r="W328" s="19"/>
      <c r="X328" s="19"/>
      <c r="Y328" s="19"/>
      <c r="Z328" s="435"/>
      <c r="AA328" s="370"/>
      <c r="AB328" s="19"/>
      <c r="AC328" s="19"/>
      <c r="AD328" s="19"/>
      <c r="AE328" s="19"/>
      <c r="AF328" s="19"/>
      <c r="AG328" s="435"/>
      <c r="AH328" s="370"/>
      <c r="AI328" s="19"/>
      <c r="AJ328" s="19"/>
      <c r="AL328" s="371"/>
      <c r="AM328" s="19" t="s">
        <v>870</v>
      </c>
    </row>
    <row r="329" spans="1:39" x14ac:dyDescent="0.35">
      <c r="A329" s="19" t="s">
        <v>1746</v>
      </c>
      <c r="B329" s="19" t="s">
        <v>1747</v>
      </c>
      <c r="C329" s="19" t="s">
        <v>58</v>
      </c>
      <c r="D329" s="19" t="s">
        <v>56</v>
      </c>
      <c r="E329" s="19" t="s">
        <v>131</v>
      </c>
      <c r="F329" s="19" t="s">
        <v>328</v>
      </c>
      <c r="G329" s="19"/>
      <c r="H329" s="19"/>
      <c r="I329" s="19"/>
      <c r="J329" s="19"/>
      <c r="K329" s="19"/>
      <c r="L329" s="435"/>
      <c r="M329" s="370"/>
      <c r="N329" s="19"/>
      <c r="O329" s="19"/>
      <c r="P329" s="19"/>
      <c r="Q329" s="19"/>
      <c r="R329" s="19"/>
      <c r="S329" s="435"/>
      <c r="T329" s="370"/>
      <c r="U329" s="19"/>
      <c r="V329" s="19"/>
      <c r="W329" s="19"/>
      <c r="X329" s="19"/>
      <c r="Y329" s="19"/>
      <c r="Z329" s="435"/>
      <c r="AA329" s="370" t="s">
        <v>97</v>
      </c>
      <c r="AB329" s="19"/>
      <c r="AC329" s="19"/>
      <c r="AD329" s="19"/>
      <c r="AE329" s="19"/>
      <c r="AF329" s="19"/>
      <c r="AG329" s="435"/>
      <c r="AH329" s="370"/>
      <c r="AI329" s="19"/>
      <c r="AJ329" s="19"/>
      <c r="AL329" s="371">
        <v>1</v>
      </c>
      <c r="AM329" s="19" t="s">
        <v>1068</v>
      </c>
    </row>
    <row r="330" spans="1:39" x14ac:dyDescent="0.35">
      <c r="A330" s="19" t="s">
        <v>1749</v>
      </c>
      <c r="B330" s="19" t="s">
        <v>1750</v>
      </c>
      <c r="C330" s="19" t="s">
        <v>58</v>
      </c>
      <c r="D330" s="19" t="s">
        <v>56</v>
      </c>
      <c r="E330" s="19" t="s">
        <v>131</v>
      </c>
      <c r="F330" s="19" t="s">
        <v>327</v>
      </c>
      <c r="G330" s="19"/>
      <c r="H330" s="19"/>
      <c r="I330" s="19"/>
      <c r="J330" s="19"/>
      <c r="K330" s="19"/>
      <c r="L330" s="435"/>
      <c r="M330" s="370"/>
      <c r="N330" s="19"/>
      <c r="O330" s="19"/>
      <c r="P330" s="19"/>
      <c r="Q330" s="19"/>
      <c r="R330" s="19"/>
      <c r="S330" s="435"/>
      <c r="T330" s="370"/>
      <c r="U330" s="19"/>
      <c r="V330" s="19"/>
      <c r="W330" s="19"/>
      <c r="X330" s="19"/>
      <c r="Y330" s="19"/>
      <c r="Z330" s="435"/>
      <c r="AA330" s="370"/>
      <c r="AB330" s="19"/>
      <c r="AC330" s="19"/>
      <c r="AD330" s="19"/>
      <c r="AE330" s="19"/>
      <c r="AF330" s="19"/>
      <c r="AG330" s="435"/>
      <c r="AH330" s="370"/>
      <c r="AI330" s="19"/>
      <c r="AJ330" s="19"/>
      <c r="AL330" s="371"/>
      <c r="AM330" s="19" t="s">
        <v>1068</v>
      </c>
    </row>
    <row r="331" spans="1:39" x14ac:dyDescent="0.35">
      <c r="A331" s="19" t="s">
        <v>1756</v>
      </c>
      <c r="B331" s="19" t="s">
        <v>1757</v>
      </c>
      <c r="C331" s="19" t="s">
        <v>58</v>
      </c>
      <c r="D331" s="19" t="s">
        <v>56</v>
      </c>
      <c r="E331" s="19" t="s">
        <v>131</v>
      </c>
      <c r="F331" s="19" t="s">
        <v>328</v>
      </c>
      <c r="G331" s="19"/>
      <c r="H331" s="19"/>
      <c r="I331" s="19"/>
      <c r="J331" s="19"/>
      <c r="K331" s="19"/>
      <c r="L331" s="435"/>
      <c r="M331" s="370"/>
      <c r="N331" s="19"/>
      <c r="O331" s="19"/>
      <c r="P331" s="19"/>
      <c r="Q331" s="19"/>
      <c r="R331" s="19"/>
      <c r="S331" s="435"/>
      <c r="T331" s="370"/>
      <c r="U331" s="19"/>
      <c r="V331" s="19"/>
      <c r="W331" s="19"/>
      <c r="X331" s="19"/>
      <c r="Y331" s="19"/>
      <c r="Z331" s="435"/>
      <c r="AA331" s="370"/>
      <c r="AB331" s="19"/>
      <c r="AC331" s="19"/>
      <c r="AD331" s="19"/>
      <c r="AE331" s="19"/>
      <c r="AF331" s="19"/>
      <c r="AG331" s="435"/>
      <c r="AH331" s="370"/>
      <c r="AI331" s="19"/>
      <c r="AJ331" s="19"/>
      <c r="AL331" s="371"/>
      <c r="AM331" s="19" t="s">
        <v>1068</v>
      </c>
    </row>
    <row r="332" spans="1:39" x14ac:dyDescent="0.35">
      <c r="A332" s="19" t="s">
        <v>1759</v>
      </c>
      <c r="B332" s="19" t="s">
        <v>1760</v>
      </c>
      <c r="C332" s="19" t="s">
        <v>58</v>
      </c>
      <c r="D332" s="19" t="s">
        <v>56</v>
      </c>
      <c r="E332" s="19" t="s">
        <v>131</v>
      </c>
      <c r="F332" s="19" t="s">
        <v>327</v>
      </c>
      <c r="G332" s="19"/>
      <c r="H332" s="19"/>
      <c r="I332" s="19"/>
      <c r="J332" s="19"/>
      <c r="K332" s="19"/>
      <c r="L332" s="435"/>
      <c r="M332" s="370"/>
      <c r="N332" s="19"/>
      <c r="O332" s="19"/>
      <c r="P332" s="19"/>
      <c r="Q332" s="19"/>
      <c r="R332" s="19"/>
      <c r="S332" s="435"/>
      <c r="T332" s="370"/>
      <c r="U332" s="19"/>
      <c r="V332" s="19"/>
      <c r="W332" s="19"/>
      <c r="X332" s="19"/>
      <c r="Y332" s="19"/>
      <c r="Z332" s="435"/>
      <c r="AA332" s="370"/>
      <c r="AB332" s="19"/>
      <c r="AC332" s="19"/>
      <c r="AD332" s="19"/>
      <c r="AE332" s="19"/>
      <c r="AF332" s="19"/>
      <c r="AG332" s="435"/>
      <c r="AH332" s="370"/>
      <c r="AI332" s="19"/>
      <c r="AJ332" s="19"/>
      <c r="AL332" s="371"/>
      <c r="AM332" s="19" t="s">
        <v>1067</v>
      </c>
    </row>
    <row r="333" spans="1:39" x14ac:dyDescent="0.35">
      <c r="A333" s="19" t="s">
        <v>1762</v>
      </c>
      <c r="B333" s="19" t="s">
        <v>1763</v>
      </c>
      <c r="C333" s="19" t="s">
        <v>58</v>
      </c>
      <c r="D333" s="19" t="s">
        <v>56</v>
      </c>
      <c r="E333" s="19" t="s">
        <v>131</v>
      </c>
      <c r="F333" s="19" t="s">
        <v>399</v>
      </c>
      <c r="G333" s="19"/>
      <c r="H333" s="19"/>
      <c r="I333" s="19"/>
      <c r="J333" s="19"/>
      <c r="K333" s="19"/>
      <c r="L333" s="435" t="s">
        <v>97</v>
      </c>
      <c r="M333" s="370"/>
      <c r="N333" s="19"/>
      <c r="O333" s="19"/>
      <c r="P333" s="19"/>
      <c r="Q333" s="19"/>
      <c r="R333" s="19"/>
      <c r="S333" s="435" t="s">
        <v>97</v>
      </c>
      <c r="T333" s="370"/>
      <c r="U333" s="19"/>
      <c r="V333" s="19"/>
      <c r="W333" s="19"/>
      <c r="X333" s="19"/>
      <c r="Y333" s="19"/>
      <c r="Z333" s="435" t="s">
        <v>97</v>
      </c>
      <c r="AA333" s="370"/>
      <c r="AB333" s="19"/>
      <c r="AC333" s="19"/>
      <c r="AD333" s="19"/>
      <c r="AE333" s="19"/>
      <c r="AF333" s="19"/>
      <c r="AG333" s="435"/>
      <c r="AH333" s="370"/>
      <c r="AI333" s="19"/>
      <c r="AJ333" s="19"/>
      <c r="AL333" s="371">
        <v>3</v>
      </c>
      <c r="AM333" s="19" t="s">
        <v>1067</v>
      </c>
    </row>
    <row r="334" spans="1:39" x14ac:dyDescent="0.35">
      <c r="A334" s="19" t="s">
        <v>1767</v>
      </c>
      <c r="B334" s="19" t="s">
        <v>1768</v>
      </c>
      <c r="C334" s="19" t="s">
        <v>58</v>
      </c>
      <c r="D334" s="19" t="s">
        <v>56</v>
      </c>
      <c r="E334" s="19" t="s">
        <v>131</v>
      </c>
      <c r="F334" s="19" t="s">
        <v>399</v>
      </c>
      <c r="G334" s="19"/>
      <c r="H334" s="19"/>
      <c r="I334" s="19"/>
      <c r="J334" s="19"/>
      <c r="K334" s="19"/>
      <c r="L334" s="435"/>
      <c r="M334" s="370"/>
      <c r="N334" s="19"/>
      <c r="O334" s="19"/>
      <c r="P334" s="19"/>
      <c r="Q334" s="19"/>
      <c r="R334" s="19"/>
      <c r="S334" s="435"/>
      <c r="T334" s="370"/>
      <c r="U334" s="19"/>
      <c r="V334" s="19"/>
      <c r="W334" s="19"/>
      <c r="X334" s="19"/>
      <c r="Y334" s="19"/>
      <c r="Z334" s="435"/>
      <c r="AA334" s="370"/>
      <c r="AB334" s="19"/>
      <c r="AC334" s="19"/>
      <c r="AD334" s="19"/>
      <c r="AE334" s="19"/>
      <c r="AF334" s="19"/>
      <c r="AG334" s="435"/>
      <c r="AH334" s="370"/>
      <c r="AI334" s="19"/>
      <c r="AJ334" s="19"/>
      <c r="AL334" s="371"/>
      <c r="AM334" s="19" t="s">
        <v>1067</v>
      </c>
    </row>
    <row r="335" spans="1:39" x14ac:dyDescent="0.35">
      <c r="A335" s="19" t="s">
        <v>1770</v>
      </c>
      <c r="B335" s="19" t="s">
        <v>1771</v>
      </c>
      <c r="C335" s="19" t="s">
        <v>58</v>
      </c>
      <c r="D335" s="19" t="s">
        <v>56</v>
      </c>
      <c r="E335" s="19" t="s">
        <v>131</v>
      </c>
      <c r="F335" s="19" t="s">
        <v>399</v>
      </c>
      <c r="G335" s="19"/>
      <c r="H335" s="19"/>
      <c r="I335" s="19"/>
      <c r="J335" s="19"/>
      <c r="K335" s="19"/>
      <c r="L335" s="435"/>
      <c r="M335" s="370" t="s">
        <v>97</v>
      </c>
      <c r="N335" s="19"/>
      <c r="O335" s="19"/>
      <c r="P335" s="19"/>
      <c r="Q335" s="19"/>
      <c r="R335" s="19"/>
      <c r="S335" s="435"/>
      <c r="T335" s="370"/>
      <c r="U335" s="19"/>
      <c r="V335" s="19"/>
      <c r="W335" s="19"/>
      <c r="X335" s="19"/>
      <c r="Y335" s="19"/>
      <c r="Z335" s="435"/>
      <c r="AA335" s="370"/>
      <c r="AB335" s="19"/>
      <c r="AC335" s="19"/>
      <c r="AD335" s="19"/>
      <c r="AE335" s="19"/>
      <c r="AF335" s="19"/>
      <c r="AG335" s="435"/>
      <c r="AH335" s="370"/>
      <c r="AI335" s="19"/>
      <c r="AJ335" s="19"/>
      <c r="AL335" s="371">
        <v>1</v>
      </c>
      <c r="AM335" s="19" t="s">
        <v>1067</v>
      </c>
    </row>
    <row r="336" spans="1:39" x14ac:dyDescent="0.35">
      <c r="A336" s="19" t="s">
        <v>1773</v>
      </c>
      <c r="B336" s="19" t="s">
        <v>1615</v>
      </c>
      <c r="C336" s="19" t="s">
        <v>58</v>
      </c>
      <c r="D336" s="19" t="s">
        <v>56</v>
      </c>
      <c r="E336" s="19" t="s">
        <v>131</v>
      </c>
      <c r="F336" s="19" t="s">
        <v>399</v>
      </c>
      <c r="G336" s="19"/>
      <c r="H336" s="19"/>
      <c r="I336" s="19"/>
      <c r="J336" s="19"/>
      <c r="K336" s="19"/>
      <c r="L336" s="435"/>
      <c r="M336" s="370"/>
      <c r="N336" s="19"/>
      <c r="O336" s="19"/>
      <c r="P336" s="19"/>
      <c r="Q336" s="19"/>
      <c r="R336" s="19"/>
      <c r="S336" s="435"/>
      <c r="T336" s="370"/>
      <c r="U336" s="19"/>
      <c r="V336" s="19"/>
      <c r="W336" s="19"/>
      <c r="X336" s="19"/>
      <c r="Y336" s="19"/>
      <c r="Z336" s="435" t="s">
        <v>97</v>
      </c>
      <c r="AA336" s="370"/>
      <c r="AB336" s="19"/>
      <c r="AC336" s="19"/>
      <c r="AD336" s="19"/>
      <c r="AE336" s="19"/>
      <c r="AF336" s="19"/>
      <c r="AG336" s="435"/>
      <c r="AH336" s="370"/>
      <c r="AI336" s="19"/>
      <c r="AJ336" s="19"/>
      <c r="AL336" s="371">
        <v>1</v>
      </c>
      <c r="AM336" s="19" t="s">
        <v>870</v>
      </c>
    </row>
    <row r="337" spans="1:39" x14ac:dyDescent="0.35">
      <c r="A337" s="19" t="s">
        <v>1775</v>
      </c>
      <c r="B337" s="19" t="s">
        <v>1776</v>
      </c>
      <c r="C337" s="19" t="s">
        <v>58</v>
      </c>
      <c r="D337" s="19" t="s">
        <v>56</v>
      </c>
      <c r="E337" s="19" t="s">
        <v>131</v>
      </c>
      <c r="F337" s="19" t="s">
        <v>399</v>
      </c>
      <c r="G337" s="19"/>
      <c r="H337" s="19"/>
      <c r="I337" s="19"/>
      <c r="J337" s="19"/>
      <c r="K337" s="19"/>
      <c r="L337" s="435"/>
      <c r="M337" s="370"/>
      <c r="N337" s="19"/>
      <c r="O337" s="19"/>
      <c r="P337" s="19"/>
      <c r="Q337" s="19"/>
      <c r="R337" s="19"/>
      <c r="S337" s="435"/>
      <c r="T337" s="370"/>
      <c r="U337" s="19"/>
      <c r="V337" s="19"/>
      <c r="W337" s="19"/>
      <c r="X337" s="19"/>
      <c r="Y337" s="19"/>
      <c r="Z337" s="435"/>
      <c r="AA337" s="370"/>
      <c r="AB337" s="19"/>
      <c r="AC337" s="19"/>
      <c r="AD337" s="19"/>
      <c r="AE337" s="19"/>
      <c r="AF337" s="19"/>
      <c r="AG337" s="435"/>
      <c r="AH337" s="370"/>
      <c r="AI337" s="19"/>
      <c r="AJ337" s="19"/>
      <c r="AL337" s="371"/>
      <c r="AM337" s="19" t="s">
        <v>870</v>
      </c>
    </row>
    <row r="338" spans="1:39" x14ac:dyDescent="0.35">
      <c r="A338" s="19" t="s">
        <v>1812</v>
      </c>
      <c r="B338" s="19" t="s">
        <v>1813</v>
      </c>
      <c r="C338" s="19" t="s">
        <v>58</v>
      </c>
      <c r="D338" s="19" t="s">
        <v>56</v>
      </c>
      <c r="E338" s="19" t="s">
        <v>131</v>
      </c>
      <c r="F338" s="19" t="s">
        <v>399</v>
      </c>
      <c r="G338" s="19"/>
      <c r="H338" s="19"/>
      <c r="I338" s="19"/>
      <c r="J338" s="19"/>
      <c r="K338" s="19"/>
      <c r="L338" s="435"/>
      <c r="M338" s="370"/>
      <c r="N338" s="19"/>
      <c r="O338" s="19"/>
      <c r="P338" s="19"/>
      <c r="Q338" s="19"/>
      <c r="R338" s="19"/>
      <c r="S338" s="435"/>
      <c r="T338" s="370"/>
      <c r="U338" s="19"/>
      <c r="V338" s="19"/>
      <c r="W338" s="19"/>
      <c r="X338" s="19"/>
      <c r="Y338" s="19"/>
      <c r="Z338" s="435"/>
      <c r="AA338" s="370"/>
      <c r="AB338" s="19"/>
      <c r="AC338" s="19"/>
      <c r="AD338" s="19"/>
      <c r="AE338" s="19"/>
      <c r="AF338" s="19"/>
      <c r="AG338" s="435"/>
      <c r="AH338" s="370"/>
      <c r="AI338" s="19"/>
      <c r="AJ338" s="19"/>
      <c r="AL338" s="371"/>
      <c r="AM338" s="19" t="s">
        <v>870</v>
      </c>
    </row>
    <row r="339" spans="1:39" x14ac:dyDescent="0.35">
      <c r="A339" s="19" t="s">
        <v>1814</v>
      </c>
      <c r="B339" s="19" t="s">
        <v>1815</v>
      </c>
      <c r="C339" s="19" t="s">
        <v>58</v>
      </c>
      <c r="D339" s="19" t="s">
        <v>56</v>
      </c>
      <c r="E339" s="19" t="s">
        <v>131</v>
      </c>
      <c r="F339" s="19" t="s">
        <v>327</v>
      </c>
      <c r="G339" s="19"/>
      <c r="H339" s="19"/>
      <c r="I339" s="19"/>
      <c r="J339" s="19"/>
      <c r="K339" s="19"/>
      <c r="L339" s="435"/>
      <c r="M339" s="370"/>
      <c r="N339" s="19"/>
      <c r="O339" s="19"/>
      <c r="P339" s="19"/>
      <c r="Q339" s="19"/>
      <c r="R339" s="19"/>
      <c r="S339" s="435"/>
      <c r="T339" s="370"/>
      <c r="U339" s="19"/>
      <c r="V339" s="19"/>
      <c r="W339" s="19"/>
      <c r="X339" s="19"/>
      <c r="Y339" s="19"/>
      <c r="Z339" s="435"/>
      <c r="AA339" s="370"/>
      <c r="AB339" s="19"/>
      <c r="AC339" s="19"/>
      <c r="AD339" s="19"/>
      <c r="AE339" s="19"/>
      <c r="AF339" s="19"/>
      <c r="AG339" s="435"/>
      <c r="AH339" s="370"/>
      <c r="AI339" s="19"/>
      <c r="AJ339" s="19"/>
      <c r="AL339" s="371"/>
      <c r="AM339" s="19" t="s">
        <v>1067</v>
      </c>
    </row>
    <row r="340" spans="1:39" x14ac:dyDescent="0.35">
      <c r="A340" s="19" t="s">
        <v>1816</v>
      </c>
      <c r="B340" s="19" t="s">
        <v>1817</v>
      </c>
      <c r="C340" s="19" t="s">
        <v>58</v>
      </c>
      <c r="D340" s="19" t="s">
        <v>56</v>
      </c>
      <c r="E340" s="19" t="s">
        <v>131</v>
      </c>
      <c r="F340" s="19" t="s">
        <v>328</v>
      </c>
      <c r="G340" s="19"/>
      <c r="H340" s="19"/>
      <c r="I340" s="19"/>
      <c r="J340" s="19"/>
      <c r="K340" s="19"/>
      <c r="L340" s="435"/>
      <c r="M340" s="370"/>
      <c r="N340" s="19"/>
      <c r="O340" s="19"/>
      <c r="P340" s="19"/>
      <c r="Q340" s="19"/>
      <c r="R340" s="19"/>
      <c r="S340" s="435"/>
      <c r="T340" s="370"/>
      <c r="U340" s="19"/>
      <c r="V340" s="19"/>
      <c r="W340" s="19"/>
      <c r="X340" s="19"/>
      <c r="Y340" s="19"/>
      <c r="Z340" s="435"/>
      <c r="AA340" s="370"/>
      <c r="AB340" s="19"/>
      <c r="AC340" s="19"/>
      <c r="AD340" s="19"/>
      <c r="AE340" s="19"/>
      <c r="AF340" s="19"/>
      <c r="AG340" s="435"/>
      <c r="AH340" s="370"/>
      <c r="AI340" s="19"/>
      <c r="AJ340" s="19"/>
      <c r="AL340" s="371"/>
      <c r="AM340" s="19" t="s">
        <v>1067</v>
      </c>
    </row>
    <row r="341" spans="1:39" x14ac:dyDescent="0.35">
      <c r="A341" s="19" t="s">
        <v>1818</v>
      </c>
      <c r="B341" s="19" t="s">
        <v>1819</v>
      </c>
      <c r="C341" s="19" t="s">
        <v>58</v>
      </c>
      <c r="D341" s="19" t="s">
        <v>56</v>
      </c>
      <c r="E341" s="19" t="s">
        <v>131</v>
      </c>
      <c r="F341" s="19" t="s">
        <v>327</v>
      </c>
      <c r="G341" s="19"/>
      <c r="H341" s="19"/>
      <c r="I341" s="19"/>
      <c r="J341" s="19"/>
      <c r="K341" s="19"/>
      <c r="L341" s="435"/>
      <c r="M341" s="370"/>
      <c r="N341" s="19"/>
      <c r="O341" s="19"/>
      <c r="P341" s="19"/>
      <c r="Q341" s="19"/>
      <c r="R341" s="19"/>
      <c r="S341" s="435"/>
      <c r="T341" s="370"/>
      <c r="U341" s="19"/>
      <c r="V341" s="19"/>
      <c r="W341" s="19"/>
      <c r="X341" s="19"/>
      <c r="Y341" s="19"/>
      <c r="Z341" s="435"/>
      <c r="AA341" s="370"/>
      <c r="AB341" s="19"/>
      <c r="AC341" s="19"/>
      <c r="AD341" s="19"/>
      <c r="AE341" s="19"/>
      <c r="AF341" s="19"/>
      <c r="AG341" s="435"/>
      <c r="AH341" s="370"/>
      <c r="AI341" s="19"/>
      <c r="AJ341" s="19"/>
      <c r="AL341" s="371"/>
      <c r="AM341" s="19" t="s">
        <v>870</v>
      </c>
    </row>
    <row r="342" spans="1:39" x14ac:dyDescent="0.35">
      <c r="A342" s="19" t="s">
        <v>1820</v>
      </c>
      <c r="B342" s="19" t="s">
        <v>1821</v>
      </c>
      <c r="C342" s="19" t="s">
        <v>58</v>
      </c>
      <c r="D342" s="19" t="s">
        <v>56</v>
      </c>
      <c r="E342" s="19" t="s">
        <v>131</v>
      </c>
      <c r="F342" s="19" t="s">
        <v>327</v>
      </c>
      <c r="G342" s="19"/>
      <c r="H342" s="19"/>
      <c r="I342" s="19"/>
      <c r="J342" s="19"/>
      <c r="K342" s="19"/>
      <c r="L342" s="435"/>
      <c r="M342" s="370"/>
      <c r="N342" s="19"/>
      <c r="O342" s="19"/>
      <c r="P342" s="19"/>
      <c r="Q342" s="19"/>
      <c r="R342" s="19"/>
      <c r="S342" s="435"/>
      <c r="T342" s="370"/>
      <c r="U342" s="19"/>
      <c r="V342" s="19"/>
      <c r="W342" s="19"/>
      <c r="X342" s="19"/>
      <c r="Y342" s="19"/>
      <c r="Z342" s="435"/>
      <c r="AA342" s="370"/>
      <c r="AB342" s="19"/>
      <c r="AC342" s="19"/>
      <c r="AD342" s="19"/>
      <c r="AE342" s="19"/>
      <c r="AF342" s="19"/>
      <c r="AG342" s="435" t="s">
        <v>97</v>
      </c>
      <c r="AH342" s="370"/>
      <c r="AI342" s="19"/>
      <c r="AJ342" s="19"/>
      <c r="AL342" s="371">
        <v>1</v>
      </c>
      <c r="AM342" s="19" t="s">
        <v>870</v>
      </c>
    </row>
    <row r="343" spans="1:39" x14ac:dyDescent="0.35">
      <c r="A343" s="19" t="s">
        <v>1822</v>
      </c>
      <c r="B343" s="19" t="s">
        <v>1823</v>
      </c>
      <c r="C343" s="19" t="s">
        <v>58</v>
      </c>
      <c r="D343" s="19" t="s">
        <v>56</v>
      </c>
      <c r="E343" s="19" t="s">
        <v>131</v>
      </c>
      <c r="F343" s="19" t="s">
        <v>327</v>
      </c>
      <c r="G343" s="19"/>
      <c r="H343" s="19"/>
      <c r="I343" s="19"/>
      <c r="J343" s="19"/>
      <c r="K343" s="19"/>
      <c r="L343" s="435"/>
      <c r="M343" s="370"/>
      <c r="N343" s="19"/>
      <c r="O343" s="19"/>
      <c r="P343" s="19"/>
      <c r="Q343" s="19"/>
      <c r="R343" s="19"/>
      <c r="S343" s="435" t="s">
        <v>97</v>
      </c>
      <c r="T343" s="370"/>
      <c r="U343" s="19"/>
      <c r="V343" s="19"/>
      <c r="W343" s="19"/>
      <c r="X343" s="19"/>
      <c r="Y343" s="19"/>
      <c r="Z343" s="435"/>
      <c r="AA343" s="370"/>
      <c r="AB343" s="19"/>
      <c r="AC343" s="19"/>
      <c r="AD343" s="19"/>
      <c r="AE343" s="19"/>
      <c r="AF343" s="19"/>
      <c r="AG343" s="435"/>
      <c r="AH343" s="370"/>
      <c r="AI343" s="19"/>
      <c r="AJ343" s="19"/>
      <c r="AL343" s="371">
        <v>1</v>
      </c>
      <c r="AM343" s="19" t="s">
        <v>870</v>
      </c>
    </row>
    <row r="344" spans="1:39" x14ac:dyDescent="0.35">
      <c r="A344" s="19" t="s">
        <v>1824</v>
      </c>
      <c r="B344" s="19" t="s">
        <v>1825</v>
      </c>
      <c r="C344" s="19" t="s">
        <v>58</v>
      </c>
      <c r="D344" s="19" t="s">
        <v>56</v>
      </c>
      <c r="E344" s="19" t="s">
        <v>131</v>
      </c>
      <c r="F344" s="19" t="s">
        <v>328</v>
      </c>
      <c r="G344" s="19"/>
      <c r="H344" s="19"/>
      <c r="I344" s="19"/>
      <c r="J344" s="19"/>
      <c r="K344" s="19"/>
      <c r="L344" s="435"/>
      <c r="M344" s="370"/>
      <c r="N344" s="19"/>
      <c r="O344" s="19"/>
      <c r="P344" s="19"/>
      <c r="Q344" s="19"/>
      <c r="R344" s="19"/>
      <c r="S344" s="435"/>
      <c r="T344" s="370"/>
      <c r="U344" s="19"/>
      <c r="V344" s="19"/>
      <c r="W344" s="19"/>
      <c r="X344" s="19"/>
      <c r="Y344" s="19"/>
      <c r="Z344" s="435"/>
      <c r="AA344" s="370"/>
      <c r="AB344" s="19"/>
      <c r="AC344" s="19"/>
      <c r="AD344" s="19"/>
      <c r="AE344" s="19"/>
      <c r="AF344" s="19"/>
      <c r="AG344" s="435"/>
      <c r="AH344" s="370"/>
      <c r="AI344" s="19"/>
      <c r="AJ344" s="19"/>
      <c r="AL344" s="371"/>
      <c r="AM344" s="19" t="s">
        <v>870</v>
      </c>
    </row>
    <row r="345" spans="1:39" x14ac:dyDescent="0.35">
      <c r="A345" s="19" t="s">
        <v>1826</v>
      </c>
      <c r="B345" s="19" t="s">
        <v>1827</v>
      </c>
      <c r="C345" s="19" t="s">
        <v>58</v>
      </c>
      <c r="D345" s="19" t="s">
        <v>56</v>
      </c>
      <c r="E345" s="19" t="s">
        <v>131</v>
      </c>
      <c r="F345" s="19" t="s">
        <v>328</v>
      </c>
      <c r="G345" s="19"/>
      <c r="H345" s="19"/>
      <c r="I345" s="19"/>
      <c r="J345" s="19"/>
      <c r="K345" s="19"/>
      <c r="L345" s="435"/>
      <c r="M345" s="370"/>
      <c r="N345" s="19"/>
      <c r="O345" s="19"/>
      <c r="P345" s="19"/>
      <c r="Q345" s="19"/>
      <c r="R345" s="19"/>
      <c r="S345" s="435"/>
      <c r="T345" s="370"/>
      <c r="U345" s="19"/>
      <c r="V345" s="19"/>
      <c r="W345" s="19"/>
      <c r="X345" s="19"/>
      <c r="Y345" s="19"/>
      <c r="Z345" s="435"/>
      <c r="AA345" s="370"/>
      <c r="AB345" s="19"/>
      <c r="AC345" s="19"/>
      <c r="AD345" s="19"/>
      <c r="AE345" s="19"/>
      <c r="AF345" s="19"/>
      <c r="AG345" s="435"/>
      <c r="AH345" s="370"/>
      <c r="AI345" s="19"/>
      <c r="AJ345" s="19"/>
      <c r="AL345" s="371"/>
      <c r="AM345" s="19" t="s">
        <v>870</v>
      </c>
    </row>
    <row r="346" spans="1:39" x14ac:dyDescent="0.35">
      <c r="A346" s="19" t="s">
        <v>1828</v>
      </c>
      <c r="B346" s="19" t="s">
        <v>1829</v>
      </c>
      <c r="C346" s="19" t="s">
        <v>58</v>
      </c>
      <c r="D346" s="19" t="s">
        <v>56</v>
      </c>
      <c r="E346" s="19" t="s">
        <v>131</v>
      </c>
      <c r="F346" s="19" t="s">
        <v>327</v>
      </c>
      <c r="G346" s="19"/>
      <c r="H346" s="19"/>
      <c r="I346" s="19"/>
      <c r="J346" s="19"/>
      <c r="K346" s="19"/>
      <c r="L346" s="435"/>
      <c r="M346" s="370" t="s">
        <v>97</v>
      </c>
      <c r="N346" s="19"/>
      <c r="O346" s="19"/>
      <c r="P346" s="19"/>
      <c r="Q346" s="19"/>
      <c r="R346" s="19"/>
      <c r="S346" s="435"/>
      <c r="T346" s="370"/>
      <c r="U346" s="19"/>
      <c r="V346" s="19"/>
      <c r="W346" s="19"/>
      <c r="X346" s="19"/>
      <c r="Y346" s="19"/>
      <c r="Z346" s="435"/>
      <c r="AA346" s="370"/>
      <c r="AB346" s="19"/>
      <c r="AC346" s="19"/>
      <c r="AD346" s="19"/>
      <c r="AE346" s="19"/>
      <c r="AF346" s="19"/>
      <c r="AG346" s="435"/>
      <c r="AH346" s="370"/>
      <c r="AI346" s="19"/>
      <c r="AJ346" s="19"/>
      <c r="AL346" s="371">
        <v>1</v>
      </c>
      <c r="AM346" s="19" t="s">
        <v>1068</v>
      </c>
    </row>
    <row r="347" spans="1:39" x14ac:dyDescent="0.35">
      <c r="A347" s="19" t="s">
        <v>1830</v>
      </c>
      <c r="B347" s="19" t="s">
        <v>1831</v>
      </c>
      <c r="C347" s="19" t="s">
        <v>58</v>
      </c>
      <c r="D347" s="19" t="s">
        <v>56</v>
      </c>
      <c r="E347" s="19" t="s">
        <v>131</v>
      </c>
      <c r="F347" s="19" t="s">
        <v>327</v>
      </c>
      <c r="G347" s="19"/>
      <c r="H347" s="19"/>
      <c r="I347" s="19"/>
      <c r="J347" s="19"/>
      <c r="K347" s="19"/>
      <c r="L347" s="435"/>
      <c r="M347" s="370" t="s">
        <v>97</v>
      </c>
      <c r="N347" s="19"/>
      <c r="O347" s="19"/>
      <c r="P347" s="19"/>
      <c r="Q347" s="19"/>
      <c r="R347" s="19"/>
      <c r="S347" s="435"/>
      <c r="T347" s="370"/>
      <c r="U347" s="19"/>
      <c r="V347" s="19"/>
      <c r="W347" s="19"/>
      <c r="X347" s="19"/>
      <c r="Y347" s="19"/>
      <c r="Z347" s="435"/>
      <c r="AA347" s="370"/>
      <c r="AB347" s="19"/>
      <c r="AC347" s="19"/>
      <c r="AD347" s="19"/>
      <c r="AE347" s="19"/>
      <c r="AF347" s="19"/>
      <c r="AG347" s="435"/>
      <c r="AH347" s="370"/>
      <c r="AI347" s="19"/>
      <c r="AJ347" s="19"/>
      <c r="AL347" s="371">
        <v>1</v>
      </c>
      <c r="AM347" s="19" t="s">
        <v>319</v>
      </c>
    </row>
    <row r="348" spans="1:39" x14ac:dyDescent="0.35">
      <c r="A348" s="19" t="s">
        <v>1832</v>
      </c>
      <c r="B348" s="19" t="s">
        <v>1833</v>
      </c>
      <c r="C348" s="19" t="s">
        <v>58</v>
      </c>
      <c r="D348" s="19" t="s">
        <v>56</v>
      </c>
      <c r="E348" s="19" t="s">
        <v>131</v>
      </c>
      <c r="F348" s="19" t="s">
        <v>327</v>
      </c>
      <c r="G348" s="19"/>
      <c r="H348" s="19"/>
      <c r="I348" s="19"/>
      <c r="J348" s="19"/>
      <c r="K348" s="19"/>
      <c r="L348" s="435"/>
      <c r="M348" s="370"/>
      <c r="N348" s="19"/>
      <c r="O348" s="19"/>
      <c r="P348" s="19"/>
      <c r="Q348" s="19"/>
      <c r="R348" s="19"/>
      <c r="S348" s="435"/>
      <c r="T348" s="370"/>
      <c r="U348" s="19"/>
      <c r="V348" s="19"/>
      <c r="W348" s="19"/>
      <c r="X348" s="19"/>
      <c r="Y348" s="19"/>
      <c r="Z348" s="435"/>
      <c r="AA348" s="370"/>
      <c r="AB348" s="19"/>
      <c r="AC348" s="19"/>
      <c r="AD348" s="19"/>
      <c r="AE348" s="19"/>
      <c r="AF348" s="19"/>
      <c r="AG348" s="435"/>
      <c r="AH348" s="370"/>
      <c r="AI348" s="19"/>
      <c r="AJ348" s="19"/>
      <c r="AL348" s="371"/>
      <c r="AM348" s="19" t="s">
        <v>319</v>
      </c>
    </row>
    <row r="349" spans="1:39" x14ac:dyDescent="0.35">
      <c r="A349" s="19" t="s">
        <v>1834</v>
      </c>
      <c r="B349" s="19" t="s">
        <v>1835</v>
      </c>
      <c r="C349" s="19" t="s">
        <v>58</v>
      </c>
      <c r="D349" s="19" t="s">
        <v>56</v>
      </c>
      <c r="E349" s="19" t="s">
        <v>131</v>
      </c>
      <c r="F349" s="19" t="s">
        <v>327</v>
      </c>
      <c r="G349" s="19"/>
      <c r="H349" s="19"/>
      <c r="I349" s="19"/>
      <c r="J349" s="19"/>
      <c r="K349" s="19"/>
      <c r="L349" s="435"/>
      <c r="M349" s="370"/>
      <c r="N349" s="19"/>
      <c r="O349" s="19"/>
      <c r="P349" s="19"/>
      <c r="Q349" s="19"/>
      <c r="R349" s="19"/>
      <c r="S349" s="435"/>
      <c r="T349" s="370"/>
      <c r="U349" s="19"/>
      <c r="V349" s="19"/>
      <c r="W349" s="19"/>
      <c r="X349" s="19"/>
      <c r="Y349" s="19"/>
      <c r="Z349" s="435"/>
      <c r="AA349" s="370"/>
      <c r="AB349" s="19"/>
      <c r="AC349" s="19"/>
      <c r="AD349" s="19"/>
      <c r="AE349" s="19"/>
      <c r="AF349" s="19"/>
      <c r="AG349" s="435"/>
      <c r="AH349" s="370"/>
      <c r="AI349" s="19"/>
      <c r="AJ349" s="19"/>
      <c r="AL349" s="371"/>
      <c r="AM349" s="19" t="s">
        <v>319</v>
      </c>
    </row>
    <row r="350" spans="1:39" x14ac:dyDescent="0.35">
      <c r="A350" s="19" t="s">
        <v>1836</v>
      </c>
      <c r="B350" s="19" t="s">
        <v>1837</v>
      </c>
      <c r="C350" s="19" t="s">
        <v>58</v>
      </c>
      <c r="D350" s="19" t="s">
        <v>56</v>
      </c>
      <c r="E350" s="19" t="s">
        <v>131</v>
      </c>
      <c r="F350" s="19" t="s">
        <v>328</v>
      </c>
      <c r="G350" s="19"/>
      <c r="H350" s="19"/>
      <c r="I350" s="19"/>
      <c r="J350" s="19"/>
      <c r="K350" s="19"/>
      <c r="L350" s="435"/>
      <c r="M350" s="370"/>
      <c r="N350" s="19"/>
      <c r="O350" s="19"/>
      <c r="P350" s="19"/>
      <c r="Q350" s="19"/>
      <c r="R350" s="19"/>
      <c r="S350" s="435"/>
      <c r="T350" s="370"/>
      <c r="U350" s="19"/>
      <c r="V350" s="19"/>
      <c r="W350" s="19"/>
      <c r="X350" s="19"/>
      <c r="Y350" s="19"/>
      <c r="Z350" s="435" t="s">
        <v>97</v>
      </c>
      <c r="AA350" s="370"/>
      <c r="AB350" s="19"/>
      <c r="AC350" s="19"/>
      <c r="AD350" s="19"/>
      <c r="AE350" s="19"/>
      <c r="AF350" s="19"/>
      <c r="AG350" s="435"/>
      <c r="AH350" s="370"/>
      <c r="AI350" s="19"/>
      <c r="AJ350" s="19"/>
      <c r="AL350" s="371">
        <v>1</v>
      </c>
      <c r="AM350" s="19" t="s">
        <v>319</v>
      </c>
    </row>
    <row r="351" spans="1:39" x14ac:dyDescent="0.35">
      <c r="A351" s="19" t="s">
        <v>1838</v>
      </c>
      <c r="B351" s="19" t="s">
        <v>1839</v>
      </c>
      <c r="C351" s="19" t="s">
        <v>58</v>
      </c>
      <c r="D351" s="19" t="s">
        <v>56</v>
      </c>
      <c r="E351" s="19" t="s">
        <v>131</v>
      </c>
      <c r="F351" s="19" t="s">
        <v>328</v>
      </c>
      <c r="G351" s="19"/>
      <c r="H351" s="19"/>
      <c r="I351" s="19"/>
      <c r="J351" s="19"/>
      <c r="K351" s="19"/>
      <c r="L351" s="435"/>
      <c r="M351" s="370"/>
      <c r="N351" s="19"/>
      <c r="O351" s="19"/>
      <c r="P351" s="19"/>
      <c r="Q351" s="19"/>
      <c r="R351" s="19"/>
      <c r="S351" s="435"/>
      <c r="T351" s="370"/>
      <c r="U351" s="19"/>
      <c r="V351" s="19"/>
      <c r="W351" s="19"/>
      <c r="X351" s="19"/>
      <c r="Y351" s="19"/>
      <c r="Z351" s="435"/>
      <c r="AA351" s="370"/>
      <c r="AB351" s="19"/>
      <c r="AC351" s="19"/>
      <c r="AD351" s="19"/>
      <c r="AE351" s="19"/>
      <c r="AF351" s="19"/>
      <c r="AG351" s="435"/>
      <c r="AH351" s="370"/>
      <c r="AI351" s="19"/>
      <c r="AJ351" s="19"/>
      <c r="AL351" s="371"/>
      <c r="AM351" s="19" t="s">
        <v>319</v>
      </c>
    </row>
    <row r="352" spans="1:39" x14ac:dyDescent="0.35">
      <c r="A352" s="19" t="s">
        <v>1840</v>
      </c>
      <c r="B352" s="19" t="s">
        <v>1200</v>
      </c>
      <c r="C352" s="19" t="s">
        <v>58</v>
      </c>
      <c r="D352" s="19" t="s">
        <v>56</v>
      </c>
      <c r="E352" s="19" t="s">
        <v>131</v>
      </c>
      <c r="F352" s="19" t="s">
        <v>398</v>
      </c>
      <c r="G352" s="19"/>
      <c r="H352" s="19"/>
      <c r="I352" s="19"/>
      <c r="J352" s="19"/>
      <c r="K352" s="19"/>
      <c r="L352" s="435"/>
      <c r="M352" s="370"/>
      <c r="N352" s="19"/>
      <c r="O352" s="19"/>
      <c r="P352" s="19"/>
      <c r="Q352" s="19"/>
      <c r="R352" s="19"/>
      <c r="S352" s="435"/>
      <c r="T352" s="370"/>
      <c r="U352" s="19"/>
      <c r="V352" s="19"/>
      <c r="W352" s="19"/>
      <c r="X352" s="19"/>
      <c r="Y352" s="19"/>
      <c r="Z352" s="435" t="s">
        <v>97</v>
      </c>
      <c r="AA352" s="370"/>
      <c r="AB352" s="19"/>
      <c r="AC352" s="19"/>
      <c r="AD352" s="19"/>
      <c r="AE352" s="19"/>
      <c r="AF352" s="19"/>
      <c r="AG352" s="435"/>
      <c r="AH352" s="370"/>
      <c r="AI352" s="19"/>
      <c r="AJ352" s="19"/>
      <c r="AL352" s="371">
        <v>1</v>
      </c>
      <c r="AM352" s="19" t="s">
        <v>1067</v>
      </c>
    </row>
    <row r="353" spans="1:39" x14ac:dyDescent="0.35">
      <c r="A353" s="19" t="s">
        <v>1841</v>
      </c>
      <c r="B353" s="19" t="s">
        <v>1842</v>
      </c>
      <c r="C353" s="19" t="s">
        <v>58</v>
      </c>
      <c r="D353" s="19" t="s">
        <v>56</v>
      </c>
      <c r="E353" s="19" t="s">
        <v>131</v>
      </c>
      <c r="F353" s="19" t="s">
        <v>327</v>
      </c>
      <c r="G353" s="19"/>
      <c r="H353" s="19"/>
      <c r="I353" s="19"/>
      <c r="J353" s="19"/>
      <c r="K353" s="19"/>
      <c r="L353" s="435"/>
      <c r="M353" s="370"/>
      <c r="N353" s="19"/>
      <c r="O353" s="19"/>
      <c r="P353" s="19"/>
      <c r="Q353" s="19"/>
      <c r="R353" s="19"/>
      <c r="S353" s="435"/>
      <c r="T353" s="370"/>
      <c r="U353" s="19"/>
      <c r="V353" s="19"/>
      <c r="W353" s="19"/>
      <c r="X353" s="19"/>
      <c r="Y353" s="19"/>
      <c r="Z353" s="435"/>
      <c r="AA353" s="370"/>
      <c r="AB353" s="19"/>
      <c r="AC353" s="19"/>
      <c r="AD353" s="19"/>
      <c r="AE353" s="19"/>
      <c r="AF353" s="19"/>
      <c r="AG353" s="435"/>
      <c r="AH353" s="370"/>
      <c r="AI353" s="19"/>
      <c r="AJ353" s="19"/>
      <c r="AL353" s="371"/>
      <c r="AM353" s="19" t="s">
        <v>1067</v>
      </c>
    </row>
    <row r="354" spans="1:39" x14ac:dyDescent="0.35">
      <c r="A354" s="19" t="s">
        <v>1843</v>
      </c>
      <c r="B354" s="19" t="s">
        <v>1844</v>
      </c>
      <c r="C354" s="19" t="s">
        <v>58</v>
      </c>
      <c r="D354" s="19" t="s">
        <v>56</v>
      </c>
      <c r="E354" s="19" t="s">
        <v>131</v>
      </c>
      <c r="F354" s="19" t="s">
        <v>328</v>
      </c>
      <c r="G354" s="19"/>
      <c r="H354" s="19"/>
      <c r="I354" s="19"/>
      <c r="J354" s="19"/>
      <c r="K354" s="19"/>
      <c r="L354" s="435"/>
      <c r="M354" s="370"/>
      <c r="N354" s="19"/>
      <c r="O354" s="19"/>
      <c r="P354" s="19"/>
      <c r="Q354" s="19"/>
      <c r="R354" s="19"/>
      <c r="S354" s="435"/>
      <c r="T354" s="370"/>
      <c r="U354" s="19"/>
      <c r="V354" s="19"/>
      <c r="W354" s="19"/>
      <c r="X354" s="19"/>
      <c r="Y354" s="19"/>
      <c r="Z354" s="435"/>
      <c r="AA354" s="370"/>
      <c r="AB354" s="19"/>
      <c r="AC354" s="19"/>
      <c r="AD354" s="19"/>
      <c r="AE354" s="19"/>
      <c r="AF354" s="19"/>
      <c r="AG354" s="435"/>
      <c r="AH354" s="370"/>
      <c r="AI354" s="19"/>
      <c r="AJ354" s="19"/>
      <c r="AL354" s="371"/>
      <c r="AM354" s="19" t="s">
        <v>1067</v>
      </c>
    </row>
    <row r="355" spans="1:39" x14ac:dyDescent="0.35">
      <c r="A355" s="19" t="s">
        <v>1845</v>
      </c>
      <c r="B355" s="19" t="s">
        <v>1846</v>
      </c>
      <c r="C355" s="19" t="s">
        <v>58</v>
      </c>
      <c r="D355" s="19" t="s">
        <v>56</v>
      </c>
      <c r="E355" s="19" t="s">
        <v>131</v>
      </c>
      <c r="F355" s="19" t="s">
        <v>328</v>
      </c>
      <c r="G355" s="19"/>
      <c r="H355" s="19"/>
      <c r="I355" s="19"/>
      <c r="J355" s="19"/>
      <c r="K355" s="19"/>
      <c r="L355" s="435"/>
      <c r="M355" s="370"/>
      <c r="N355" s="19"/>
      <c r="O355" s="19"/>
      <c r="P355" s="19"/>
      <c r="Q355" s="19"/>
      <c r="R355" s="19"/>
      <c r="S355" s="435"/>
      <c r="T355" s="370"/>
      <c r="U355" s="19"/>
      <c r="V355" s="19"/>
      <c r="W355" s="19"/>
      <c r="X355" s="19"/>
      <c r="Y355" s="19"/>
      <c r="Z355" s="435"/>
      <c r="AA355" s="370"/>
      <c r="AB355" s="19"/>
      <c r="AC355" s="19"/>
      <c r="AD355" s="19"/>
      <c r="AE355" s="19"/>
      <c r="AF355" s="19"/>
      <c r="AG355" s="435"/>
      <c r="AH355" s="370"/>
      <c r="AI355" s="19"/>
      <c r="AJ355" s="19"/>
      <c r="AL355" s="371"/>
      <c r="AM355" s="19" t="s">
        <v>870</v>
      </c>
    </row>
    <row r="356" spans="1:39" x14ac:dyDescent="0.35">
      <c r="A356" s="19" t="s">
        <v>1849</v>
      </c>
      <c r="B356" s="19" t="s">
        <v>1850</v>
      </c>
      <c r="C356" s="19" t="s">
        <v>58</v>
      </c>
      <c r="D356" s="19" t="s">
        <v>56</v>
      </c>
      <c r="E356" s="19" t="s">
        <v>131</v>
      </c>
      <c r="F356" s="19" t="s">
        <v>399</v>
      </c>
      <c r="G356" s="19"/>
      <c r="H356" s="19"/>
      <c r="I356" s="19"/>
      <c r="J356" s="19"/>
      <c r="K356" s="19"/>
      <c r="L356" s="435"/>
      <c r="M356" s="370"/>
      <c r="N356" s="19"/>
      <c r="O356" s="19"/>
      <c r="P356" s="19"/>
      <c r="Q356" s="19"/>
      <c r="R356" s="19"/>
      <c r="S356" s="435"/>
      <c r="T356" s="370"/>
      <c r="U356" s="19"/>
      <c r="V356" s="19"/>
      <c r="W356" s="19"/>
      <c r="X356" s="19"/>
      <c r="Y356" s="19"/>
      <c r="Z356" s="435"/>
      <c r="AA356" s="370"/>
      <c r="AB356" s="19"/>
      <c r="AC356" s="19"/>
      <c r="AD356" s="19"/>
      <c r="AE356" s="19"/>
      <c r="AF356" s="19"/>
      <c r="AG356" s="435"/>
      <c r="AH356" s="370"/>
      <c r="AI356" s="19"/>
      <c r="AJ356" s="19"/>
      <c r="AL356" s="371"/>
      <c r="AM356" s="19" t="s">
        <v>870</v>
      </c>
    </row>
    <row r="357" spans="1:39" x14ac:dyDescent="0.35">
      <c r="A357" s="19" t="s">
        <v>1851</v>
      </c>
      <c r="B357" s="19" t="s">
        <v>1852</v>
      </c>
      <c r="C357" s="19" t="s">
        <v>58</v>
      </c>
      <c r="D357" s="19" t="s">
        <v>56</v>
      </c>
      <c r="E357" s="19" t="s">
        <v>131</v>
      </c>
      <c r="F357" s="19" t="s">
        <v>399</v>
      </c>
      <c r="G357" s="19"/>
      <c r="H357" s="19"/>
      <c r="I357" s="19"/>
      <c r="J357" s="19"/>
      <c r="K357" s="19"/>
      <c r="L357" s="435"/>
      <c r="M357" s="370"/>
      <c r="N357" s="19"/>
      <c r="O357" s="19"/>
      <c r="P357" s="19"/>
      <c r="Q357" s="19"/>
      <c r="R357" s="19"/>
      <c r="S357" s="435"/>
      <c r="T357" s="370"/>
      <c r="U357" s="19"/>
      <c r="V357" s="19"/>
      <c r="W357" s="19"/>
      <c r="X357" s="19"/>
      <c r="Y357" s="19"/>
      <c r="Z357" s="435"/>
      <c r="AA357" s="370"/>
      <c r="AB357" s="19"/>
      <c r="AC357" s="19"/>
      <c r="AD357" s="19"/>
      <c r="AE357" s="19"/>
      <c r="AF357" s="19"/>
      <c r="AG357" s="435"/>
      <c r="AH357" s="370"/>
      <c r="AI357" s="19"/>
      <c r="AJ357" s="19"/>
      <c r="AL357" s="371"/>
      <c r="AM357" s="19" t="s">
        <v>870</v>
      </c>
    </row>
    <row r="358" spans="1:39" x14ac:dyDescent="0.35">
      <c r="A358" s="19" t="s">
        <v>1853</v>
      </c>
      <c r="B358" s="19" t="s">
        <v>1854</v>
      </c>
      <c r="C358" s="19" t="s">
        <v>58</v>
      </c>
      <c r="D358" s="19" t="s">
        <v>56</v>
      </c>
      <c r="E358" s="19" t="s">
        <v>131</v>
      </c>
      <c r="F358" s="19" t="s">
        <v>399</v>
      </c>
      <c r="G358" s="19"/>
      <c r="H358" s="19"/>
      <c r="I358" s="19"/>
      <c r="J358" s="19"/>
      <c r="K358" s="19"/>
      <c r="L358" s="435"/>
      <c r="M358" s="370"/>
      <c r="N358" s="19"/>
      <c r="O358" s="19"/>
      <c r="P358" s="19"/>
      <c r="Q358" s="19"/>
      <c r="R358" s="19"/>
      <c r="S358" s="435"/>
      <c r="T358" s="370"/>
      <c r="U358" s="19"/>
      <c r="V358" s="19"/>
      <c r="W358" s="19"/>
      <c r="X358" s="19"/>
      <c r="Y358" s="19"/>
      <c r="Z358" s="435"/>
      <c r="AA358" s="370"/>
      <c r="AB358" s="19"/>
      <c r="AC358" s="19"/>
      <c r="AD358" s="19"/>
      <c r="AE358" s="19"/>
      <c r="AF358" s="19"/>
      <c r="AG358" s="435"/>
      <c r="AH358" s="370"/>
      <c r="AI358" s="19"/>
      <c r="AJ358" s="19"/>
      <c r="AL358" s="371"/>
      <c r="AM358" s="19" t="s">
        <v>870</v>
      </c>
    </row>
    <row r="359" spans="1:39" x14ac:dyDescent="0.35">
      <c r="A359" s="19" t="s">
        <v>1855</v>
      </c>
      <c r="B359" s="19" t="s">
        <v>1856</v>
      </c>
      <c r="C359" s="19" t="s">
        <v>58</v>
      </c>
      <c r="D359" s="19" t="s">
        <v>56</v>
      </c>
      <c r="E359" s="19" t="s">
        <v>131</v>
      </c>
      <c r="F359" s="19" t="s">
        <v>399</v>
      </c>
      <c r="G359" s="19"/>
      <c r="H359" s="19"/>
      <c r="I359" s="19"/>
      <c r="J359" s="19"/>
      <c r="K359" s="19"/>
      <c r="L359" s="435"/>
      <c r="M359" s="370"/>
      <c r="N359" s="19"/>
      <c r="O359" s="19"/>
      <c r="P359" s="19"/>
      <c r="Q359" s="19"/>
      <c r="R359" s="19"/>
      <c r="S359" s="435"/>
      <c r="T359" s="370"/>
      <c r="U359" s="19"/>
      <c r="V359" s="19"/>
      <c r="W359" s="19"/>
      <c r="X359" s="19"/>
      <c r="Y359" s="19"/>
      <c r="Z359" s="435"/>
      <c r="AA359" s="370"/>
      <c r="AB359" s="19"/>
      <c r="AC359" s="19"/>
      <c r="AD359" s="19"/>
      <c r="AE359" s="19"/>
      <c r="AF359" s="19"/>
      <c r="AG359" s="435"/>
      <c r="AH359" s="370"/>
      <c r="AI359" s="19"/>
      <c r="AJ359" s="19"/>
      <c r="AL359" s="371"/>
      <c r="AM359" s="19" t="s">
        <v>870</v>
      </c>
    </row>
    <row r="360" spans="1:39" x14ac:dyDescent="0.35">
      <c r="A360" s="19" t="s">
        <v>1857</v>
      </c>
      <c r="B360" s="19" t="s">
        <v>1858</v>
      </c>
      <c r="C360" s="19" t="s">
        <v>58</v>
      </c>
      <c r="D360" s="19" t="s">
        <v>56</v>
      </c>
      <c r="E360" s="19" t="s">
        <v>131</v>
      </c>
      <c r="F360" s="19" t="s">
        <v>399</v>
      </c>
      <c r="G360" s="19"/>
      <c r="H360" s="19"/>
      <c r="I360" s="19"/>
      <c r="J360" s="19"/>
      <c r="K360" s="19"/>
      <c r="L360" s="435"/>
      <c r="M360" s="370"/>
      <c r="N360" s="19"/>
      <c r="O360" s="19"/>
      <c r="P360" s="19"/>
      <c r="Q360" s="19"/>
      <c r="R360" s="19"/>
      <c r="S360" s="435"/>
      <c r="T360" s="370"/>
      <c r="U360" s="19"/>
      <c r="V360" s="19"/>
      <c r="W360" s="19"/>
      <c r="X360" s="19"/>
      <c r="Y360" s="19"/>
      <c r="Z360" s="435"/>
      <c r="AA360" s="370"/>
      <c r="AB360" s="19"/>
      <c r="AC360" s="19"/>
      <c r="AD360" s="19"/>
      <c r="AE360" s="19"/>
      <c r="AF360" s="19"/>
      <c r="AG360" s="435"/>
      <c r="AH360" s="370"/>
      <c r="AI360" s="19"/>
      <c r="AJ360" s="19"/>
      <c r="AL360" s="371"/>
      <c r="AM360" s="19" t="s">
        <v>870</v>
      </c>
    </row>
    <row r="361" spans="1:39" x14ac:dyDescent="0.35">
      <c r="A361" s="19" t="s">
        <v>1859</v>
      </c>
      <c r="B361" s="19" t="s">
        <v>1860</v>
      </c>
      <c r="C361" s="19" t="s">
        <v>58</v>
      </c>
      <c r="D361" s="19" t="s">
        <v>56</v>
      </c>
      <c r="E361" s="19" t="s">
        <v>131</v>
      </c>
      <c r="F361" s="19" t="s">
        <v>399</v>
      </c>
      <c r="G361" s="19"/>
      <c r="H361" s="19"/>
      <c r="I361" s="19"/>
      <c r="J361" s="19"/>
      <c r="K361" s="19"/>
      <c r="L361" s="435"/>
      <c r="M361" s="370"/>
      <c r="N361" s="19"/>
      <c r="O361" s="19"/>
      <c r="P361" s="19"/>
      <c r="Q361" s="19"/>
      <c r="R361" s="19"/>
      <c r="S361" s="435"/>
      <c r="T361" s="370"/>
      <c r="U361" s="19"/>
      <c r="V361" s="19"/>
      <c r="W361" s="19"/>
      <c r="X361" s="19"/>
      <c r="Y361" s="19"/>
      <c r="Z361" s="435"/>
      <c r="AA361" s="370"/>
      <c r="AB361" s="19"/>
      <c r="AC361" s="19"/>
      <c r="AD361" s="19"/>
      <c r="AE361" s="19"/>
      <c r="AF361" s="19"/>
      <c r="AG361" s="435"/>
      <c r="AH361" s="370"/>
      <c r="AI361" s="19"/>
      <c r="AJ361" s="19"/>
      <c r="AL361" s="371"/>
      <c r="AM361" s="19" t="s">
        <v>870</v>
      </c>
    </row>
    <row r="362" spans="1:39" x14ac:dyDescent="0.35">
      <c r="A362" s="19" t="s">
        <v>1861</v>
      </c>
      <c r="B362" s="19" t="s">
        <v>1862</v>
      </c>
      <c r="C362" s="19" t="s">
        <v>58</v>
      </c>
      <c r="D362" s="19" t="s">
        <v>56</v>
      </c>
      <c r="E362" s="19" t="s">
        <v>131</v>
      </c>
      <c r="F362" s="19" t="s">
        <v>399</v>
      </c>
      <c r="G362" s="19"/>
      <c r="H362" s="19"/>
      <c r="I362" s="19"/>
      <c r="J362" s="19"/>
      <c r="K362" s="19"/>
      <c r="L362" s="435"/>
      <c r="M362" s="370"/>
      <c r="N362" s="19"/>
      <c r="O362" s="19"/>
      <c r="P362" s="19"/>
      <c r="Q362" s="19"/>
      <c r="R362" s="19"/>
      <c r="S362" s="435"/>
      <c r="T362" s="370"/>
      <c r="U362" s="19"/>
      <c r="V362" s="19"/>
      <c r="W362" s="19"/>
      <c r="X362" s="19"/>
      <c r="Y362" s="19"/>
      <c r="Z362" s="435"/>
      <c r="AA362" s="370"/>
      <c r="AB362" s="19"/>
      <c r="AC362" s="19"/>
      <c r="AD362" s="19"/>
      <c r="AE362" s="19"/>
      <c r="AF362" s="19"/>
      <c r="AG362" s="435"/>
      <c r="AH362" s="370"/>
      <c r="AI362" s="19"/>
      <c r="AJ362" s="19"/>
      <c r="AL362" s="371"/>
      <c r="AM362" s="19" t="s">
        <v>870</v>
      </c>
    </row>
    <row r="363" spans="1:39" x14ac:dyDescent="0.35">
      <c r="A363" s="19" t="s">
        <v>1863</v>
      </c>
      <c r="B363" s="19" t="s">
        <v>1864</v>
      </c>
      <c r="C363" s="19" t="s">
        <v>58</v>
      </c>
      <c r="D363" s="19" t="s">
        <v>56</v>
      </c>
      <c r="E363" s="19" t="s">
        <v>131</v>
      </c>
      <c r="F363" s="19" t="s">
        <v>328</v>
      </c>
      <c r="G363" s="19"/>
      <c r="H363" s="19"/>
      <c r="I363" s="19"/>
      <c r="J363" s="19"/>
      <c r="K363" s="19"/>
      <c r="L363" s="435"/>
      <c r="M363" s="370"/>
      <c r="N363" s="19"/>
      <c r="O363" s="19"/>
      <c r="P363" s="19"/>
      <c r="Q363" s="19"/>
      <c r="R363" s="19"/>
      <c r="S363" s="435"/>
      <c r="T363" s="370"/>
      <c r="U363" s="19"/>
      <c r="V363" s="19"/>
      <c r="W363" s="19"/>
      <c r="X363" s="19"/>
      <c r="Y363" s="19"/>
      <c r="Z363" s="435"/>
      <c r="AA363" s="370"/>
      <c r="AB363" s="19"/>
      <c r="AC363" s="19"/>
      <c r="AD363" s="19"/>
      <c r="AE363" s="19"/>
      <c r="AF363" s="19"/>
      <c r="AG363" s="435"/>
      <c r="AH363" s="370"/>
      <c r="AI363" s="19"/>
      <c r="AJ363" s="19"/>
      <c r="AL363" s="371"/>
      <c r="AM363" s="19" t="s">
        <v>870</v>
      </c>
    </row>
    <row r="364" spans="1:39" x14ac:dyDescent="0.35">
      <c r="A364" s="19" t="s">
        <v>1865</v>
      </c>
      <c r="B364" s="19" t="s">
        <v>1866</v>
      </c>
      <c r="C364" s="19" t="s">
        <v>58</v>
      </c>
      <c r="D364" s="19" t="s">
        <v>56</v>
      </c>
      <c r="E364" s="19" t="s">
        <v>131</v>
      </c>
      <c r="F364" s="19" t="s">
        <v>328</v>
      </c>
      <c r="G364" s="19"/>
      <c r="H364" s="19"/>
      <c r="I364" s="19"/>
      <c r="J364" s="19"/>
      <c r="K364" s="19"/>
      <c r="L364" s="435"/>
      <c r="M364" s="370"/>
      <c r="N364" s="19"/>
      <c r="O364" s="19"/>
      <c r="P364" s="19"/>
      <c r="Q364" s="19"/>
      <c r="R364" s="19"/>
      <c r="S364" s="435"/>
      <c r="T364" s="370"/>
      <c r="U364" s="19"/>
      <c r="V364" s="19"/>
      <c r="W364" s="19"/>
      <c r="X364" s="19"/>
      <c r="Y364" s="19"/>
      <c r="Z364" s="435"/>
      <c r="AA364" s="370"/>
      <c r="AB364" s="19"/>
      <c r="AC364" s="19"/>
      <c r="AD364" s="19"/>
      <c r="AE364" s="19"/>
      <c r="AF364" s="19"/>
      <c r="AG364" s="435"/>
      <c r="AH364" s="370"/>
      <c r="AI364" s="19"/>
      <c r="AJ364" s="19"/>
      <c r="AL364" s="371"/>
      <c r="AM364" s="19" t="s">
        <v>870</v>
      </c>
    </row>
    <row r="365" spans="1:39" x14ac:dyDescent="0.35">
      <c r="A365" s="19" t="s">
        <v>1867</v>
      </c>
      <c r="B365" s="19" t="s">
        <v>1868</v>
      </c>
      <c r="C365" s="19" t="s">
        <v>58</v>
      </c>
      <c r="D365" s="19" t="s">
        <v>56</v>
      </c>
      <c r="E365" s="19" t="s">
        <v>131</v>
      </c>
      <c r="F365" s="19" t="s">
        <v>328</v>
      </c>
      <c r="G365" s="19"/>
      <c r="H365" s="19"/>
      <c r="I365" s="19"/>
      <c r="J365" s="19"/>
      <c r="K365" s="19"/>
      <c r="L365" s="435"/>
      <c r="M365" s="370"/>
      <c r="N365" s="19"/>
      <c r="O365" s="19"/>
      <c r="P365" s="19"/>
      <c r="Q365" s="19"/>
      <c r="R365" s="19"/>
      <c r="S365" s="435"/>
      <c r="T365" s="370"/>
      <c r="U365" s="19"/>
      <c r="V365" s="19"/>
      <c r="W365" s="19"/>
      <c r="X365" s="19"/>
      <c r="Y365" s="19"/>
      <c r="Z365" s="435"/>
      <c r="AA365" s="370"/>
      <c r="AB365" s="19"/>
      <c r="AC365" s="19"/>
      <c r="AD365" s="19"/>
      <c r="AE365" s="19"/>
      <c r="AF365" s="19"/>
      <c r="AG365" s="435"/>
      <c r="AH365" s="370"/>
      <c r="AI365" s="19"/>
      <c r="AJ365" s="19"/>
      <c r="AL365" s="371"/>
      <c r="AM365" s="19" t="s">
        <v>870</v>
      </c>
    </row>
    <row r="366" spans="1:39" x14ac:dyDescent="0.35">
      <c r="A366" s="19" t="s">
        <v>1869</v>
      </c>
      <c r="B366" s="19" t="s">
        <v>1870</v>
      </c>
      <c r="C366" s="19" t="s">
        <v>58</v>
      </c>
      <c r="D366" s="19" t="s">
        <v>56</v>
      </c>
      <c r="E366" s="19" t="s">
        <v>131</v>
      </c>
      <c r="F366" s="19" t="s">
        <v>328</v>
      </c>
      <c r="G366" s="19"/>
      <c r="H366" s="19"/>
      <c r="I366" s="19"/>
      <c r="J366" s="19"/>
      <c r="K366" s="19"/>
      <c r="L366" s="435"/>
      <c r="M366" s="370"/>
      <c r="N366" s="19"/>
      <c r="O366" s="19"/>
      <c r="P366" s="19"/>
      <c r="Q366" s="19"/>
      <c r="R366" s="19"/>
      <c r="S366" s="435"/>
      <c r="T366" s="370"/>
      <c r="U366" s="19"/>
      <c r="V366" s="19"/>
      <c r="W366" s="19"/>
      <c r="X366" s="19"/>
      <c r="Y366" s="19"/>
      <c r="Z366" s="435"/>
      <c r="AA366" s="370"/>
      <c r="AB366" s="19"/>
      <c r="AC366" s="19"/>
      <c r="AD366" s="19"/>
      <c r="AE366" s="19"/>
      <c r="AF366" s="19"/>
      <c r="AG366" s="435"/>
      <c r="AH366" s="370"/>
      <c r="AI366" s="19"/>
      <c r="AJ366" s="19"/>
      <c r="AL366" s="371"/>
      <c r="AM366" s="19" t="s">
        <v>870</v>
      </c>
    </row>
    <row r="367" spans="1:39" x14ac:dyDescent="0.35">
      <c r="A367" s="19" t="s">
        <v>1871</v>
      </c>
      <c r="B367" s="19" t="s">
        <v>1872</v>
      </c>
      <c r="C367" s="19" t="s">
        <v>58</v>
      </c>
      <c r="D367" s="19" t="s">
        <v>56</v>
      </c>
      <c r="E367" s="19" t="s">
        <v>131</v>
      </c>
      <c r="F367" s="19" t="s">
        <v>328</v>
      </c>
      <c r="G367" s="19"/>
      <c r="H367" s="19"/>
      <c r="I367" s="19"/>
      <c r="J367" s="19"/>
      <c r="K367" s="19"/>
      <c r="L367" s="435"/>
      <c r="M367" s="370"/>
      <c r="N367" s="19"/>
      <c r="O367" s="19"/>
      <c r="P367" s="19"/>
      <c r="Q367" s="19"/>
      <c r="R367" s="19"/>
      <c r="S367" s="435"/>
      <c r="T367" s="370"/>
      <c r="U367" s="19"/>
      <c r="V367" s="19"/>
      <c r="W367" s="19"/>
      <c r="X367" s="19"/>
      <c r="Y367" s="19"/>
      <c r="Z367" s="435"/>
      <c r="AA367" s="370"/>
      <c r="AB367" s="19"/>
      <c r="AC367" s="19"/>
      <c r="AD367" s="19"/>
      <c r="AE367" s="19"/>
      <c r="AF367" s="19"/>
      <c r="AG367" s="435"/>
      <c r="AH367" s="370"/>
      <c r="AI367" s="19"/>
      <c r="AJ367" s="19"/>
      <c r="AL367" s="371"/>
      <c r="AM367" s="19" t="s">
        <v>870</v>
      </c>
    </row>
    <row r="368" spans="1:39" x14ac:dyDescent="0.35">
      <c r="A368" s="19" t="s">
        <v>1873</v>
      </c>
      <c r="B368" s="19" t="s">
        <v>1874</v>
      </c>
      <c r="C368" s="19" t="s">
        <v>58</v>
      </c>
      <c r="D368" s="19" t="s">
        <v>56</v>
      </c>
      <c r="E368" s="19" t="s">
        <v>131</v>
      </c>
      <c r="F368" s="19" t="s">
        <v>327</v>
      </c>
      <c r="G368" s="19"/>
      <c r="H368" s="19"/>
      <c r="I368" s="19"/>
      <c r="J368" s="19"/>
      <c r="K368" s="19"/>
      <c r="L368" s="435"/>
      <c r="M368" s="370"/>
      <c r="N368" s="19"/>
      <c r="O368" s="19"/>
      <c r="P368" s="19"/>
      <c r="Q368" s="19"/>
      <c r="R368" s="19"/>
      <c r="S368" s="435"/>
      <c r="T368" s="370"/>
      <c r="U368" s="19"/>
      <c r="V368" s="19"/>
      <c r="W368" s="19"/>
      <c r="X368" s="19"/>
      <c r="Y368" s="19"/>
      <c r="Z368" s="435"/>
      <c r="AA368" s="370"/>
      <c r="AB368" s="19"/>
      <c r="AC368" s="19"/>
      <c r="AD368" s="19"/>
      <c r="AE368" s="19"/>
      <c r="AF368" s="19"/>
      <c r="AG368" s="435"/>
      <c r="AH368" s="370"/>
      <c r="AI368" s="19"/>
      <c r="AJ368" s="19"/>
      <c r="AL368" s="371"/>
      <c r="AM368" s="19" t="s">
        <v>870</v>
      </c>
    </row>
    <row r="369" spans="1:39" x14ac:dyDescent="0.35">
      <c r="A369" s="19" t="s">
        <v>1875</v>
      </c>
      <c r="B369" s="19" t="s">
        <v>1876</v>
      </c>
      <c r="C369" s="19" t="s">
        <v>58</v>
      </c>
      <c r="D369" s="19" t="s">
        <v>56</v>
      </c>
      <c r="E369" s="19" t="s">
        <v>131</v>
      </c>
      <c r="F369" s="19" t="s">
        <v>328</v>
      </c>
      <c r="G369" s="19"/>
      <c r="H369" s="19"/>
      <c r="I369" s="19"/>
      <c r="J369" s="19"/>
      <c r="K369" s="19"/>
      <c r="L369" s="435"/>
      <c r="M369" s="370"/>
      <c r="N369" s="19"/>
      <c r="O369" s="19"/>
      <c r="P369" s="19"/>
      <c r="Q369" s="19"/>
      <c r="R369" s="19"/>
      <c r="S369" s="435"/>
      <c r="T369" s="370"/>
      <c r="U369" s="19"/>
      <c r="V369" s="19"/>
      <c r="W369" s="19"/>
      <c r="X369" s="19"/>
      <c r="Y369" s="19"/>
      <c r="Z369" s="435"/>
      <c r="AA369" s="370"/>
      <c r="AB369" s="19"/>
      <c r="AC369" s="19"/>
      <c r="AD369" s="19"/>
      <c r="AE369" s="19"/>
      <c r="AF369" s="19"/>
      <c r="AG369" s="435"/>
      <c r="AH369" s="370"/>
      <c r="AI369" s="19"/>
      <c r="AJ369" s="19"/>
      <c r="AL369" s="371"/>
      <c r="AM369" s="19" t="s">
        <v>870</v>
      </c>
    </row>
    <row r="370" spans="1:39" x14ac:dyDescent="0.35">
      <c r="A370" s="19" t="s">
        <v>1877</v>
      </c>
      <c r="B370" s="19" t="s">
        <v>1878</v>
      </c>
      <c r="C370" s="19" t="s">
        <v>58</v>
      </c>
      <c r="D370" s="19" t="s">
        <v>56</v>
      </c>
      <c r="E370" s="19" t="s">
        <v>131</v>
      </c>
      <c r="F370" s="19" t="s">
        <v>328</v>
      </c>
      <c r="G370" s="19"/>
      <c r="H370" s="19"/>
      <c r="I370" s="19"/>
      <c r="J370" s="19"/>
      <c r="K370" s="19"/>
      <c r="L370" s="435"/>
      <c r="M370" s="370"/>
      <c r="N370" s="19"/>
      <c r="O370" s="19"/>
      <c r="P370" s="19"/>
      <c r="Q370" s="19"/>
      <c r="R370" s="19"/>
      <c r="S370" s="435" t="s">
        <v>97</v>
      </c>
      <c r="T370" s="370"/>
      <c r="U370" s="19"/>
      <c r="V370" s="19"/>
      <c r="W370" s="19"/>
      <c r="X370" s="19"/>
      <c r="Y370" s="19"/>
      <c r="Z370" s="435"/>
      <c r="AA370" s="370"/>
      <c r="AB370" s="19"/>
      <c r="AC370" s="19"/>
      <c r="AD370" s="19"/>
      <c r="AE370" s="19"/>
      <c r="AF370" s="19"/>
      <c r="AG370" s="435"/>
      <c r="AH370" s="370"/>
      <c r="AI370" s="19"/>
      <c r="AJ370" s="19"/>
      <c r="AL370" s="371">
        <v>1</v>
      </c>
      <c r="AM370" s="19" t="s">
        <v>870</v>
      </c>
    </row>
    <row r="371" spans="1:39" x14ac:dyDescent="0.35">
      <c r="A371" s="19" t="s">
        <v>1879</v>
      </c>
      <c r="B371" s="19" t="s">
        <v>1880</v>
      </c>
      <c r="C371" s="19" t="s">
        <v>58</v>
      </c>
      <c r="D371" s="19" t="s">
        <v>56</v>
      </c>
      <c r="E371" s="19" t="s">
        <v>131</v>
      </c>
      <c r="F371" s="19" t="s">
        <v>327</v>
      </c>
      <c r="G371" s="19"/>
      <c r="H371" s="19"/>
      <c r="I371" s="19"/>
      <c r="J371" s="19"/>
      <c r="K371" s="19"/>
      <c r="L371" s="435"/>
      <c r="M371" s="370"/>
      <c r="N371" s="19"/>
      <c r="O371" s="19"/>
      <c r="P371" s="19"/>
      <c r="Q371" s="19"/>
      <c r="R371" s="19"/>
      <c r="S371" s="435"/>
      <c r="T371" s="370" t="s">
        <v>97</v>
      </c>
      <c r="U371" s="19"/>
      <c r="V371" s="19"/>
      <c r="W371" s="19"/>
      <c r="X371" s="19"/>
      <c r="Y371" s="19"/>
      <c r="Z371" s="435"/>
      <c r="AA371" s="370"/>
      <c r="AB371" s="19"/>
      <c r="AC371" s="19"/>
      <c r="AD371" s="19"/>
      <c r="AE371" s="19"/>
      <c r="AF371" s="19"/>
      <c r="AG371" s="435"/>
      <c r="AH371" s="370"/>
      <c r="AI371" s="19"/>
      <c r="AJ371" s="19"/>
      <c r="AL371" s="371">
        <v>1</v>
      </c>
      <c r="AM371" s="19" t="s">
        <v>870</v>
      </c>
    </row>
    <row r="372" spans="1:39" x14ac:dyDescent="0.35">
      <c r="A372" s="19" t="s">
        <v>1881</v>
      </c>
      <c r="B372" s="19" t="s">
        <v>1882</v>
      </c>
      <c r="C372" s="19" t="s">
        <v>58</v>
      </c>
      <c r="D372" s="19" t="s">
        <v>56</v>
      </c>
      <c r="E372" s="19" t="s">
        <v>131</v>
      </c>
      <c r="F372" s="19" t="s">
        <v>327</v>
      </c>
      <c r="G372" s="19"/>
      <c r="H372" s="19"/>
      <c r="I372" s="19"/>
      <c r="J372" s="19"/>
      <c r="K372" s="19"/>
      <c r="L372" s="435"/>
      <c r="M372" s="370"/>
      <c r="N372" s="19"/>
      <c r="O372" s="19"/>
      <c r="P372" s="19"/>
      <c r="Q372" s="19"/>
      <c r="R372" s="19"/>
      <c r="S372" s="435"/>
      <c r="T372" s="370"/>
      <c r="U372" s="19"/>
      <c r="V372" s="19"/>
      <c r="W372" s="19"/>
      <c r="X372" s="19"/>
      <c r="Y372" s="19"/>
      <c r="Z372" s="435"/>
      <c r="AA372" s="370"/>
      <c r="AB372" s="19"/>
      <c r="AC372" s="19"/>
      <c r="AD372" s="19"/>
      <c r="AE372" s="19"/>
      <c r="AF372" s="19"/>
      <c r="AG372" s="435" t="s">
        <v>97</v>
      </c>
      <c r="AH372" s="370"/>
      <c r="AI372" s="19"/>
      <c r="AJ372" s="19"/>
      <c r="AL372" s="371">
        <v>1</v>
      </c>
      <c r="AM372" s="19" t="s">
        <v>870</v>
      </c>
    </row>
    <row r="373" spans="1:39" x14ac:dyDescent="0.35">
      <c r="A373" s="19" t="s">
        <v>1883</v>
      </c>
      <c r="B373" s="19" t="s">
        <v>1884</v>
      </c>
      <c r="C373" s="19" t="s">
        <v>58</v>
      </c>
      <c r="D373" s="19" t="s">
        <v>56</v>
      </c>
      <c r="E373" s="19" t="s">
        <v>131</v>
      </c>
      <c r="F373" s="19" t="s">
        <v>1078</v>
      </c>
      <c r="G373" s="19"/>
      <c r="H373" s="19"/>
      <c r="I373" s="19"/>
      <c r="J373" s="19"/>
      <c r="K373" s="19"/>
      <c r="L373" s="435"/>
      <c r="M373" s="370"/>
      <c r="N373" s="19"/>
      <c r="O373" s="19"/>
      <c r="P373" s="19"/>
      <c r="Q373" s="19"/>
      <c r="R373" s="19"/>
      <c r="S373" s="435"/>
      <c r="T373" s="370"/>
      <c r="U373" s="19"/>
      <c r="V373" s="19"/>
      <c r="W373" s="19"/>
      <c r="X373" s="19"/>
      <c r="Y373" s="19"/>
      <c r="Z373" s="435"/>
      <c r="AA373" s="370"/>
      <c r="AB373" s="19"/>
      <c r="AC373" s="19"/>
      <c r="AD373" s="19"/>
      <c r="AE373" s="19"/>
      <c r="AF373" s="19"/>
      <c r="AG373" s="435"/>
      <c r="AH373" s="370"/>
      <c r="AI373" s="19"/>
      <c r="AJ373" s="19"/>
      <c r="AL373" s="371"/>
      <c r="AM373" s="19" t="s">
        <v>870</v>
      </c>
    </row>
    <row r="374" spans="1:39" x14ac:dyDescent="0.35">
      <c r="A374" s="19" t="s">
        <v>1885</v>
      </c>
      <c r="B374" s="19" t="s">
        <v>1886</v>
      </c>
      <c r="C374" s="19" t="s">
        <v>58</v>
      </c>
      <c r="D374" s="19" t="s">
        <v>56</v>
      </c>
      <c r="E374" s="19" t="s">
        <v>131</v>
      </c>
      <c r="F374" s="19" t="s">
        <v>328</v>
      </c>
      <c r="G374" s="19"/>
      <c r="H374" s="19"/>
      <c r="I374" s="19"/>
      <c r="J374" s="19"/>
      <c r="K374" s="19"/>
      <c r="L374" s="435"/>
      <c r="M374" s="370"/>
      <c r="N374" s="19"/>
      <c r="O374" s="19"/>
      <c r="P374" s="19"/>
      <c r="Q374" s="19"/>
      <c r="R374" s="19"/>
      <c r="S374" s="435"/>
      <c r="T374" s="370"/>
      <c r="U374" s="19"/>
      <c r="V374" s="19"/>
      <c r="W374" s="19"/>
      <c r="X374" s="19"/>
      <c r="Y374" s="19"/>
      <c r="Z374" s="435"/>
      <c r="AA374" s="370"/>
      <c r="AB374" s="19"/>
      <c r="AC374" s="19"/>
      <c r="AD374" s="19"/>
      <c r="AE374" s="19"/>
      <c r="AF374" s="19"/>
      <c r="AG374" s="435"/>
      <c r="AH374" s="370"/>
      <c r="AI374" s="19"/>
      <c r="AJ374" s="19"/>
      <c r="AL374" s="371"/>
      <c r="AM374" s="19" t="s">
        <v>870</v>
      </c>
    </row>
    <row r="375" spans="1:39" x14ac:dyDescent="0.35">
      <c r="A375" s="19" t="s">
        <v>1887</v>
      </c>
      <c r="B375" s="19" t="s">
        <v>1888</v>
      </c>
      <c r="C375" s="19" t="s">
        <v>58</v>
      </c>
      <c r="D375" s="19" t="s">
        <v>56</v>
      </c>
      <c r="E375" s="19" t="s">
        <v>131</v>
      </c>
      <c r="F375" s="19" t="s">
        <v>328</v>
      </c>
      <c r="G375" s="19"/>
      <c r="H375" s="19"/>
      <c r="I375" s="19"/>
      <c r="J375" s="19"/>
      <c r="K375" s="19"/>
      <c r="L375" s="435"/>
      <c r="M375" s="370"/>
      <c r="N375" s="19"/>
      <c r="O375" s="19"/>
      <c r="P375" s="19"/>
      <c r="Q375" s="19"/>
      <c r="R375" s="19"/>
      <c r="S375" s="435" t="s">
        <v>97</v>
      </c>
      <c r="T375" s="370"/>
      <c r="U375" s="19"/>
      <c r="V375" s="19"/>
      <c r="W375" s="19"/>
      <c r="X375" s="19"/>
      <c r="Y375" s="19"/>
      <c r="Z375" s="435"/>
      <c r="AA375" s="370"/>
      <c r="AB375" s="19"/>
      <c r="AC375" s="19"/>
      <c r="AD375" s="19"/>
      <c r="AE375" s="19"/>
      <c r="AF375" s="19"/>
      <c r="AG375" s="435"/>
      <c r="AH375" s="370"/>
      <c r="AI375" s="19"/>
      <c r="AJ375" s="19"/>
      <c r="AL375" s="371">
        <v>1</v>
      </c>
      <c r="AM375" s="19" t="s">
        <v>870</v>
      </c>
    </row>
    <row r="376" spans="1:39" x14ac:dyDescent="0.35">
      <c r="A376" s="19" t="s">
        <v>1889</v>
      </c>
      <c r="B376" s="19" t="s">
        <v>1890</v>
      </c>
      <c r="C376" s="19" t="s">
        <v>58</v>
      </c>
      <c r="D376" s="19" t="s">
        <v>56</v>
      </c>
      <c r="E376" s="19" t="s">
        <v>131</v>
      </c>
      <c r="F376" s="19" t="s">
        <v>398</v>
      </c>
      <c r="G376" s="19"/>
      <c r="H376" s="19"/>
      <c r="I376" s="19"/>
      <c r="J376" s="19"/>
      <c r="K376" s="19"/>
      <c r="L376" s="435"/>
      <c r="M376" s="370"/>
      <c r="N376" s="19"/>
      <c r="O376" s="19"/>
      <c r="P376" s="19"/>
      <c r="Q376" s="19"/>
      <c r="R376" s="19"/>
      <c r="S376" s="435"/>
      <c r="T376" s="370"/>
      <c r="U376" s="19"/>
      <c r="V376" s="19"/>
      <c r="W376" s="19"/>
      <c r="X376" s="19"/>
      <c r="Y376" s="19"/>
      <c r="Z376" s="435"/>
      <c r="AA376" s="370"/>
      <c r="AB376" s="19"/>
      <c r="AC376" s="19"/>
      <c r="AD376" s="19"/>
      <c r="AE376" s="19"/>
      <c r="AF376" s="19"/>
      <c r="AG376" s="435"/>
      <c r="AH376" s="370"/>
      <c r="AI376" s="19"/>
      <c r="AJ376" s="19"/>
      <c r="AL376" s="371"/>
      <c r="AM376" s="19" t="s">
        <v>870</v>
      </c>
    </row>
    <row r="377" spans="1:39" x14ac:dyDescent="0.35">
      <c r="A377" s="19" t="s">
        <v>1891</v>
      </c>
      <c r="B377" s="19" t="s">
        <v>1892</v>
      </c>
      <c r="C377" s="19" t="s">
        <v>58</v>
      </c>
      <c r="D377" s="19" t="s">
        <v>56</v>
      </c>
      <c r="E377" s="19" t="s">
        <v>131</v>
      </c>
      <c r="F377" s="19" t="s">
        <v>1033</v>
      </c>
      <c r="G377" s="19"/>
      <c r="H377" s="19"/>
      <c r="I377" s="19"/>
      <c r="J377" s="19"/>
      <c r="K377" s="19"/>
      <c r="L377" s="435"/>
      <c r="M377" s="370"/>
      <c r="N377" s="19"/>
      <c r="O377" s="19"/>
      <c r="P377" s="19"/>
      <c r="Q377" s="19"/>
      <c r="R377" s="19"/>
      <c r="S377" s="435" t="s">
        <v>97</v>
      </c>
      <c r="T377" s="370"/>
      <c r="U377" s="19"/>
      <c r="V377" s="19"/>
      <c r="W377" s="19"/>
      <c r="X377" s="19"/>
      <c r="Y377" s="19"/>
      <c r="Z377" s="435" t="s">
        <v>97</v>
      </c>
      <c r="AA377" s="370"/>
      <c r="AB377" s="19"/>
      <c r="AC377" s="19"/>
      <c r="AD377" s="19"/>
      <c r="AE377" s="19"/>
      <c r="AF377" s="19"/>
      <c r="AG377" s="435"/>
      <c r="AH377" s="370"/>
      <c r="AI377" s="19"/>
      <c r="AJ377" s="19"/>
      <c r="AL377" s="371">
        <v>2</v>
      </c>
      <c r="AM377" s="19" t="s">
        <v>870</v>
      </c>
    </row>
    <row r="378" spans="1:39" x14ac:dyDescent="0.35">
      <c r="A378" s="19" t="s">
        <v>1893</v>
      </c>
      <c r="B378" s="19" t="s">
        <v>1894</v>
      </c>
      <c r="C378" s="19" t="s">
        <v>58</v>
      </c>
      <c r="D378" s="19" t="s">
        <v>56</v>
      </c>
      <c r="E378" s="19" t="s">
        <v>131</v>
      </c>
      <c r="F378" s="19" t="s">
        <v>328</v>
      </c>
      <c r="G378" s="19"/>
      <c r="H378" s="19"/>
      <c r="I378" s="19"/>
      <c r="J378" s="19"/>
      <c r="K378" s="19"/>
      <c r="L378" s="435"/>
      <c r="M378" s="370"/>
      <c r="N378" s="19"/>
      <c r="O378" s="19"/>
      <c r="P378" s="19"/>
      <c r="Q378" s="19"/>
      <c r="R378" s="19"/>
      <c r="S378" s="435"/>
      <c r="T378" s="370"/>
      <c r="U378" s="19"/>
      <c r="V378" s="19"/>
      <c r="W378" s="19"/>
      <c r="X378" s="19"/>
      <c r="Y378" s="19"/>
      <c r="Z378" s="435"/>
      <c r="AA378" s="370"/>
      <c r="AB378" s="19"/>
      <c r="AC378" s="19"/>
      <c r="AD378" s="19"/>
      <c r="AE378" s="19"/>
      <c r="AF378" s="19"/>
      <c r="AG378" s="435"/>
      <c r="AH378" s="370"/>
      <c r="AI378" s="19"/>
      <c r="AJ378" s="19"/>
      <c r="AL378" s="371"/>
      <c r="AM378" s="19" t="s">
        <v>319</v>
      </c>
    </row>
    <row r="379" spans="1:39" x14ac:dyDescent="0.35">
      <c r="A379" s="19" t="s">
        <v>1977</v>
      </c>
      <c r="B379" s="19" t="s">
        <v>1978</v>
      </c>
      <c r="C379" s="19" t="s">
        <v>58</v>
      </c>
      <c r="D379" s="19" t="s">
        <v>56</v>
      </c>
      <c r="E379" s="19" t="s">
        <v>131</v>
      </c>
      <c r="F379" s="19" t="s">
        <v>399</v>
      </c>
      <c r="G379" s="19"/>
      <c r="H379" s="19"/>
      <c r="I379" s="19"/>
      <c r="J379" s="19"/>
      <c r="K379" s="19"/>
      <c r="L379" s="435"/>
      <c r="M379" s="370"/>
      <c r="N379" s="19"/>
      <c r="O379" s="19"/>
      <c r="P379" s="19"/>
      <c r="Q379" s="19"/>
      <c r="R379" s="19"/>
      <c r="S379" s="435"/>
      <c r="T379" s="370"/>
      <c r="U379" s="19"/>
      <c r="V379" s="19"/>
      <c r="W379" s="19"/>
      <c r="X379" s="19"/>
      <c r="Y379" s="19"/>
      <c r="Z379" s="435"/>
      <c r="AA379" s="370"/>
      <c r="AB379" s="19"/>
      <c r="AC379" s="19"/>
      <c r="AD379" s="19"/>
      <c r="AE379" s="19"/>
      <c r="AF379" s="19"/>
      <c r="AG379" s="435"/>
      <c r="AH379" s="370"/>
      <c r="AI379" s="19"/>
      <c r="AJ379" s="19"/>
      <c r="AL379" s="371"/>
      <c r="AM379" s="19" t="s">
        <v>870</v>
      </c>
    </row>
    <row r="380" spans="1:39" x14ac:dyDescent="0.35">
      <c r="A380" s="19" t="s">
        <v>1983</v>
      </c>
      <c r="B380" s="19" t="s">
        <v>1984</v>
      </c>
      <c r="C380" s="19" t="s">
        <v>58</v>
      </c>
      <c r="D380" s="19" t="s">
        <v>56</v>
      </c>
      <c r="E380" s="19" t="s">
        <v>131</v>
      </c>
      <c r="F380" s="19" t="s">
        <v>399</v>
      </c>
      <c r="G380" s="19"/>
      <c r="H380" s="19"/>
      <c r="I380" s="19"/>
      <c r="J380" s="19"/>
      <c r="K380" s="19"/>
      <c r="L380" s="435"/>
      <c r="M380" s="370"/>
      <c r="N380" s="19"/>
      <c r="O380" s="19"/>
      <c r="P380" s="19"/>
      <c r="Q380" s="19"/>
      <c r="R380" s="19"/>
      <c r="S380" s="435"/>
      <c r="T380" s="370"/>
      <c r="U380" s="19"/>
      <c r="V380" s="19"/>
      <c r="W380" s="19"/>
      <c r="X380" s="19"/>
      <c r="Y380" s="19"/>
      <c r="Z380" s="435" t="s">
        <v>97</v>
      </c>
      <c r="AA380" s="370"/>
      <c r="AB380" s="19"/>
      <c r="AC380" s="19"/>
      <c r="AD380" s="19"/>
      <c r="AE380" s="19"/>
      <c r="AF380" s="19"/>
      <c r="AG380" s="435"/>
      <c r="AH380" s="370"/>
      <c r="AI380" s="19"/>
      <c r="AJ380" s="19"/>
      <c r="AL380" s="371">
        <v>1</v>
      </c>
      <c r="AM380" s="19" t="s">
        <v>870</v>
      </c>
    </row>
    <row r="381" spans="1:39" x14ac:dyDescent="0.35">
      <c r="A381" s="19" t="s">
        <v>1986</v>
      </c>
      <c r="B381" s="19" t="s">
        <v>1987</v>
      </c>
      <c r="C381" s="19" t="s">
        <v>58</v>
      </c>
      <c r="D381" s="19" t="s">
        <v>56</v>
      </c>
      <c r="E381" s="19" t="s">
        <v>131</v>
      </c>
      <c r="F381" s="19" t="s">
        <v>399</v>
      </c>
      <c r="G381" s="19"/>
      <c r="H381" s="19"/>
      <c r="I381" s="19"/>
      <c r="J381" s="19"/>
      <c r="K381" s="19"/>
      <c r="L381" s="435"/>
      <c r="M381" s="370"/>
      <c r="N381" s="19"/>
      <c r="O381" s="19"/>
      <c r="P381" s="19"/>
      <c r="Q381" s="19"/>
      <c r="R381" s="19"/>
      <c r="S381" s="435"/>
      <c r="T381" s="370"/>
      <c r="U381" s="19"/>
      <c r="V381" s="19"/>
      <c r="W381" s="19"/>
      <c r="X381" s="19"/>
      <c r="Y381" s="19"/>
      <c r="Z381" s="435"/>
      <c r="AA381" s="370"/>
      <c r="AB381" s="19"/>
      <c r="AC381" s="19"/>
      <c r="AD381" s="19"/>
      <c r="AE381" s="19"/>
      <c r="AF381" s="19"/>
      <c r="AG381" s="435"/>
      <c r="AH381" s="370"/>
      <c r="AI381" s="19"/>
      <c r="AJ381" s="19"/>
      <c r="AL381" s="371"/>
      <c r="AM381" s="19" t="s">
        <v>870</v>
      </c>
    </row>
    <row r="382" spans="1:39" x14ac:dyDescent="0.35">
      <c r="A382" s="19" t="s">
        <v>1989</v>
      </c>
      <c r="B382" s="19" t="s">
        <v>1990</v>
      </c>
      <c r="C382" s="19" t="s">
        <v>58</v>
      </c>
      <c r="D382" s="19" t="s">
        <v>56</v>
      </c>
      <c r="E382" s="19" t="s">
        <v>131</v>
      </c>
      <c r="F382" s="19" t="s">
        <v>399</v>
      </c>
      <c r="G382" s="19"/>
      <c r="H382" s="19"/>
      <c r="I382" s="19"/>
      <c r="J382" s="19"/>
      <c r="K382" s="19"/>
      <c r="L382" s="435"/>
      <c r="M382" s="370"/>
      <c r="N382" s="19"/>
      <c r="O382" s="19"/>
      <c r="P382" s="19"/>
      <c r="Q382" s="19"/>
      <c r="R382" s="19"/>
      <c r="S382" s="435"/>
      <c r="T382" s="370"/>
      <c r="U382" s="19"/>
      <c r="V382" s="19"/>
      <c r="W382" s="19"/>
      <c r="X382" s="19"/>
      <c r="Y382" s="19"/>
      <c r="Z382" s="435"/>
      <c r="AA382" s="370"/>
      <c r="AB382" s="19"/>
      <c r="AC382" s="19"/>
      <c r="AD382" s="19"/>
      <c r="AE382" s="19"/>
      <c r="AF382" s="19"/>
      <c r="AG382" s="435"/>
      <c r="AH382" s="370"/>
      <c r="AI382" s="19"/>
      <c r="AJ382" s="19"/>
      <c r="AL382" s="371"/>
      <c r="AM382" s="19" t="s">
        <v>870</v>
      </c>
    </row>
    <row r="383" spans="1:39" x14ac:dyDescent="0.35">
      <c r="A383" s="19" t="s">
        <v>1992</v>
      </c>
      <c r="B383" s="19" t="s">
        <v>1993</v>
      </c>
      <c r="C383" s="19" t="s">
        <v>58</v>
      </c>
      <c r="D383" s="19" t="s">
        <v>56</v>
      </c>
      <c r="E383" s="19" t="s">
        <v>131</v>
      </c>
      <c r="F383" s="19" t="s">
        <v>399</v>
      </c>
      <c r="G383" s="19"/>
      <c r="H383" s="19"/>
      <c r="I383" s="19"/>
      <c r="J383" s="19"/>
      <c r="K383" s="19"/>
      <c r="L383" s="435"/>
      <c r="M383" s="370"/>
      <c r="N383" s="19"/>
      <c r="O383" s="19"/>
      <c r="P383" s="19"/>
      <c r="Q383" s="19"/>
      <c r="R383" s="19"/>
      <c r="S383" s="435"/>
      <c r="T383" s="370"/>
      <c r="U383" s="19"/>
      <c r="V383" s="19"/>
      <c r="W383" s="19"/>
      <c r="X383" s="19"/>
      <c r="Y383" s="19"/>
      <c r="Z383" s="435"/>
      <c r="AA383" s="370"/>
      <c r="AB383" s="19"/>
      <c r="AC383" s="19"/>
      <c r="AD383" s="19"/>
      <c r="AE383" s="19"/>
      <c r="AF383" s="19"/>
      <c r="AG383" s="435"/>
      <c r="AH383" s="370"/>
      <c r="AI383" s="19"/>
      <c r="AJ383" s="19"/>
      <c r="AL383" s="371"/>
      <c r="AM383" s="19" t="s">
        <v>870</v>
      </c>
    </row>
    <row r="384" spans="1:39" x14ac:dyDescent="0.35">
      <c r="A384" s="19" t="s">
        <v>1996</v>
      </c>
      <c r="B384" s="19" t="s">
        <v>1997</v>
      </c>
      <c r="C384" s="19" t="s">
        <v>58</v>
      </c>
      <c r="D384" s="19" t="s">
        <v>56</v>
      </c>
      <c r="E384" s="19" t="s">
        <v>131</v>
      </c>
      <c r="F384" s="19" t="s">
        <v>399</v>
      </c>
      <c r="G384" s="19"/>
      <c r="H384" s="19"/>
      <c r="I384" s="19"/>
      <c r="J384" s="19"/>
      <c r="K384" s="19"/>
      <c r="L384" s="435"/>
      <c r="M384" s="370"/>
      <c r="N384" s="19"/>
      <c r="O384" s="19"/>
      <c r="P384" s="19"/>
      <c r="Q384" s="19"/>
      <c r="R384" s="19"/>
      <c r="S384" s="435"/>
      <c r="T384" s="370"/>
      <c r="U384" s="19"/>
      <c r="V384" s="19"/>
      <c r="W384" s="19"/>
      <c r="X384" s="19"/>
      <c r="Y384" s="19"/>
      <c r="Z384" s="435" t="s">
        <v>97</v>
      </c>
      <c r="AA384" s="370"/>
      <c r="AB384" s="19"/>
      <c r="AC384" s="19"/>
      <c r="AD384" s="19"/>
      <c r="AE384" s="19"/>
      <c r="AF384" s="19"/>
      <c r="AG384" s="435"/>
      <c r="AH384" s="370"/>
      <c r="AI384" s="19"/>
      <c r="AJ384" s="19"/>
      <c r="AL384" s="371">
        <v>1</v>
      </c>
      <c r="AM384" s="19" t="s">
        <v>870</v>
      </c>
    </row>
    <row r="385" spans="1:39" x14ac:dyDescent="0.35">
      <c r="A385" s="19" t="s">
        <v>1999</v>
      </c>
      <c r="B385" s="19" t="s">
        <v>2000</v>
      </c>
      <c r="C385" s="19" t="s">
        <v>58</v>
      </c>
      <c r="D385" s="19" t="s">
        <v>56</v>
      </c>
      <c r="E385" s="19" t="s">
        <v>131</v>
      </c>
      <c r="F385" s="19" t="s">
        <v>399</v>
      </c>
      <c r="G385" s="19"/>
      <c r="H385" s="19"/>
      <c r="I385" s="19"/>
      <c r="J385" s="19"/>
      <c r="K385" s="19"/>
      <c r="L385" s="435"/>
      <c r="M385" s="370"/>
      <c r="N385" s="19"/>
      <c r="O385" s="19"/>
      <c r="P385" s="19"/>
      <c r="Q385" s="19"/>
      <c r="R385" s="19"/>
      <c r="S385" s="435"/>
      <c r="T385" s="370"/>
      <c r="U385" s="19"/>
      <c r="V385" s="19"/>
      <c r="W385" s="19"/>
      <c r="X385" s="19"/>
      <c r="Y385" s="19"/>
      <c r="Z385" s="435" t="s">
        <v>97</v>
      </c>
      <c r="AA385" s="370"/>
      <c r="AB385" s="19"/>
      <c r="AC385" s="19"/>
      <c r="AD385" s="19"/>
      <c r="AE385" s="19"/>
      <c r="AF385" s="19"/>
      <c r="AG385" s="435"/>
      <c r="AH385" s="370"/>
      <c r="AI385" s="19"/>
      <c r="AJ385" s="19"/>
      <c r="AL385" s="371">
        <v>1</v>
      </c>
      <c r="AM385" s="19" t="s">
        <v>870</v>
      </c>
    </row>
    <row r="386" spans="1:39" x14ac:dyDescent="0.35">
      <c r="A386" s="19" t="s">
        <v>2002</v>
      </c>
      <c r="B386" s="19" t="s">
        <v>2003</v>
      </c>
      <c r="C386" s="19" t="s">
        <v>58</v>
      </c>
      <c r="D386" s="19" t="s">
        <v>56</v>
      </c>
      <c r="E386" s="19" t="s">
        <v>131</v>
      </c>
      <c r="F386" s="19" t="s">
        <v>399</v>
      </c>
      <c r="G386" s="19"/>
      <c r="H386" s="19"/>
      <c r="I386" s="19"/>
      <c r="J386" s="19"/>
      <c r="K386" s="19"/>
      <c r="L386" s="435"/>
      <c r="M386" s="370"/>
      <c r="N386" s="19"/>
      <c r="O386" s="19"/>
      <c r="P386" s="19"/>
      <c r="Q386" s="19"/>
      <c r="R386" s="19"/>
      <c r="S386" s="435"/>
      <c r="T386" s="370"/>
      <c r="U386" s="19"/>
      <c r="V386" s="19"/>
      <c r="W386" s="19"/>
      <c r="X386" s="19"/>
      <c r="Y386" s="19"/>
      <c r="Z386" s="435"/>
      <c r="AA386" s="370"/>
      <c r="AB386" s="19"/>
      <c r="AC386" s="19"/>
      <c r="AD386" s="19"/>
      <c r="AE386" s="19"/>
      <c r="AF386" s="19"/>
      <c r="AG386" s="435"/>
      <c r="AH386" s="370"/>
      <c r="AI386" s="19"/>
      <c r="AJ386" s="19"/>
      <c r="AL386" s="371"/>
      <c r="AM386" s="19" t="s">
        <v>870</v>
      </c>
    </row>
    <row r="387" spans="1:39" x14ac:dyDescent="0.35">
      <c r="A387" s="19" t="s">
        <v>2005</v>
      </c>
      <c r="B387" s="19" t="s">
        <v>2006</v>
      </c>
      <c r="C387" s="19" t="s">
        <v>58</v>
      </c>
      <c r="D387" s="19" t="s">
        <v>56</v>
      </c>
      <c r="E387" s="19" t="s">
        <v>131</v>
      </c>
      <c r="F387" s="19" t="s">
        <v>399</v>
      </c>
      <c r="G387" s="19"/>
      <c r="H387" s="19"/>
      <c r="I387" s="19"/>
      <c r="J387" s="19"/>
      <c r="K387" s="19"/>
      <c r="L387" s="435"/>
      <c r="M387" s="370"/>
      <c r="N387" s="19"/>
      <c r="O387" s="19"/>
      <c r="P387" s="19"/>
      <c r="Q387" s="19"/>
      <c r="R387" s="19"/>
      <c r="S387" s="435"/>
      <c r="T387" s="370"/>
      <c r="U387" s="19"/>
      <c r="V387" s="19"/>
      <c r="W387" s="19"/>
      <c r="X387" s="19"/>
      <c r="Y387" s="19"/>
      <c r="Z387" s="435"/>
      <c r="AA387" s="370"/>
      <c r="AB387" s="19"/>
      <c r="AC387" s="19"/>
      <c r="AD387" s="19"/>
      <c r="AE387" s="19"/>
      <c r="AF387" s="19"/>
      <c r="AG387" s="435"/>
      <c r="AH387" s="370" t="s">
        <v>97</v>
      </c>
      <c r="AI387" s="19"/>
      <c r="AJ387" s="19"/>
      <c r="AL387" s="371">
        <v>1</v>
      </c>
      <c r="AM387" s="19" t="s">
        <v>870</v>
      </c>
    </row>
    <row r="388" spans="1:39" x14ac:dyDescent="0.35">
      <c r="A388" s="19" t="s">
        <v>2009</v>
      </c>
      <c r="B388" s="19" t="s">
        <v>2010</v>
      </c>
      <c r="C388" s="19" t="s">
        <v>58</v>
      </c>
      <c r="D388" s="19" t="s">
        <v>56</v>
      </c>
      <c r="E388" s="19" t="s">
        <v>131</v>
      </c>
      <c r="F388" s="19" t="s">
        <v>399</v>
      </c>
      <c r="G388" s="19"/>
      <c r="H388" s="19"/>
      <c r="I388" s="19"/>
      <c r="J388" s="19"/>
      <c r="K388" s="19"/>
      <c r="L388" s="435"/>
      <c r="M388" s="370"/>
      <c r="N388" s="19"/>
      <c r="O388" s="19"/>
      <c r="P388" s="19"/>
      <c r="Q388" s="19"/>
      <c r="R388" s="19"/>
      <c r="S388" s="435"/>
      <c r="T388" s="370"/>
      <c r="U388" s="19"/>
      <c r="V388" s="19"/>
      <c r="W388" s="19"/>
      <c r="X388" s="19"/>
      <c r="Y388" s="19"/>
      <c r="Z388" s="435" t="s">
        <v>97</v>
      </c>
      <c r="AA388" s="370"/>
      <c r="AB388" s="19"/>
      <c r="AC388" s="19"/>
      <c r="AD388" s="19"/>
      <c r="AE388" s="19"/>
      <c r="AF388" s="19"/>
      <c r="AG388" s="435"/>
      <c r="AH388" s="370" t="s">
        <v>97</v>
      </c>
      <c r="AI388" s="19"/>
      <c r="AJ388" s="19"/>
      <c r="AL388" s="371">
        <v>2</v>
      </c>
      <c r="AM388" s="19" t="s">
        <v>870</v>
      </c>
    </row>
    <row r="389" spans="1:39" x14ac:dyDescent="0.35">
      <c r="A389" s="19" t="s">
        <v>2012</v>
      </c>
      <c r="B389" s="19" t="s">
        <v>2013</v>
      </c>
      <c r="C389" s="19" t="s">
        <v>58</v>
      </c>
      <c r="D389" s="19" t="s">
        <v>56</v>
      </c>
      <c r="E389" s="19" t="s">
        <v>131</v>
      </c>
      <c r="F389" s="19" t="s">
        <v>327</v>
      </c>
      <c r="G389" s="19"/>
      <c r="H389" s="19"/>
      <c r="I389" s="19"/>
      <c r="J389" s="19"/>
      <c r="K389" s="19"/>
      <c r="L389" s="435"/>
      <c r="M389" s="370"/>
      <c r="N389" s="19"/>
      <c r="O389" s="19"/>
      <c r="P389" s="19"/>
      <c r="Q389" s="19"/>
      <c r="R389" s="19"/>
      <c r="S389" s="435"/>
      <c r="T389" s="370"/>
      <c r="U389" s="19"/>
      <c r="V389" s="19"/>
      <c r="W389" s="19"/>
      <c r="X389" s="19"/>
      <c r="Y389" s="19"/>
      <c r="Z389" s="435"/>
      <c r="AA389" s="370"/>
      <c r="AB389" s="19"/>
      <c r="AC389" s="19"/>
      <c r="AD389" s="19"/>
      <c r="AE389" s="19"/>
      <c r="AF389" s="19"/>
      <c r="AG389" s="435"/>
      <c r="AH389" s="370"/>
      <c r="AI389" s="19"/>
      <c r="AJ389" s="19"/>
      <c r="AL389" s="371"/>
      <c r="AM389" s="19" t="s">
        <v>870</v>
      </c>
    </row>
    <row r="390" spans="1:39" x14ac:dyDescent="0.35">
      <c r="A390" s="19" t="s">
        <v>2015</v>
      </c>
      <c r="B390" s="19" t="s">
        <v>2016</v>
      </c>
      <c r="C390" s="19" t="s">
        <v>58</v>
      </c>
      <c r="D390" s="19" t="s">
        <v>56</v>
      </c>
      <c r="E390" s="19" t="s">
        <v>131</v>
      </c>
      <c r="F390" s="19" t="s">
        <v>327</v>
      </c>
      <c r="G390" s="19"/>
      <c r="H390" s="19"/>
      <c r="I390" s="19"/>
      <c r="J390" s="19"/>
      <c r="K390" s="19"/>
      <c r="L390" s="435"/>
      <c r="M390" s="370"/>
      <c r="N390" s="19"/>
      <c r="O390" s="19"/>
      <c r="P390" s="19"/>
      <c r="Q390" s="19"/>
      <c r="R390" s="19"/>
      <c r="S390" s="435"/>
      <c r="T390" s="370"/>
      <c r="U390" s="19"/>
      <c r="V390" s="19"/>
      <c r="W390" s="19"/>
      <c r="X390" s="19"/>
      <c r="Y390" s="19"/>
      <c r="Z390" s="435"/>
      <c r="AA390" s="370"/>
      <c r="AB390" s="19"/>
      <c r="AC390" s="19"/>
      <c r="AD390" s="19"/>
      <c r="AE390" s="19"/>
      <c r="AF390" s="19"/>
      <c r="AG390" s="435"/>
      <c r="AH390" s="370"/>
      <c r="AI390" s="19"/>
      <c r="AJ390" s="19"/>
      <c r="AL390" s="371"/>
      <c r="AM390" s="19" t="s">
        <v>870</v>
      </c>
    </row>
    <row r="391" spans="1:39" x14ac:dyDescent="0.35">
      <c r="A391" s="19" t="s">
        <v>2018</v>
      </c>
      <c r="B391" s="19" t="s">
        <v>2019</v>
      </c>
      <c r="C391" s="19" t="s">
        <v>58</v>
      </c>
      <c r="D391" s="19" t="s">
        <v>56</v>
      </c>
      <c r="E391" s="19" t="s">
        <v>131</v>
      </c>
      <c r="F391" s="19" t="s">
        <v>327</v>
      </c>
      <c r="G391" s="19"/>
      <c r="H391" s="19"/>
      <c r="I391" s="19"/>
      <c r="J391" s="19"/>
      <c r="K391" s="19"/>
      <c r="L391" s="435"/>
      <c r="M391" s="370"/>
      <c r="N391" s="19"/>
      <c r="O391" s="19"/>
      <c r="P391" s="19"/>
      <c r="Q391" s="19"/>
      <c r="R391" s="19"/>
      <c r="S391" s="435"/>
      <c r="T391" s="370"/>
      <c r="U391" s="19"/>
      <c r="V391" s="19"/>
      <c r="W391" s="19"/>
      <c r="X391" s="19"/>
      <c r="Y391" s="19"/>
      <c r="Z391" s="435" t="s">
        <v>97</v>
      </c>
      <c r="AA391" s="370"/>
      <c r="AB391" s="19"/>
      <c r="AC391" s="19"/>
      <c r="AD391" s="19"/>
      <c r="AE391" s="19"/>
      <c r="AF391" s="19"/>
      <c r="AG391" s="435" t="s">
        <v>97</v>
      </c>
      <c r="AH391" s="370"/>
      <c r="AI391" s="19"/>
      <c r="AJ391" s="19"/>
      <c r="AL391" s="371">
        <v>2</v>
      </c>
      <c r="AM391" s="19" t="s">
        <v>870</v>
      </c>
    </row>
    <row r="392" spans="1:39" x14ac:dyDescent="0.35">
      <c r="A392" s="19" t="s">
        <v>2021</v>
      </c>
      <c r="B392" s="19" t="s">
        <v>2022</v>
      </c>
      <c r="C392" s="19" t="s">
        <v>58</v>
      </c>
      <c r="D392" s="19" t="s">
        <v>56</v>
      </c>
      <c r="E392" s="19" t="s">
        <v>131</v>
      </c>
      <c r="F392" s="19" t="s">
        <v>327</v>
      </c>
      <c r="G392" s="19"/>
      <c r="H392" s="19"/>
      <c r="I392" s="19"/>
      <c r="J392" s="19"/>
      <c r="K392" s="19"/>
      <c r="L392" s="435"/>
      <c r="M392" s="370"/>
      <c r="N392" s="19"/>
      <c r="O392" s="19"/>
      <c r="P392" s="19"/>
      <c r="Q392" s="19"/>
      <c r="R392" s="19"/>
      <c r="S392" s="435"/>
      <c r="T392" s="370"/>
      <c r="U392" s="19"/>
      <c r="V392" s="19"/>
      <c r="W392" s="19"/>
      <c r="X392" s="19"/>
      <c r="Y392" s="19"/>
      <c r="Z392" s="435"/>
      <c r="AA392" s="370"/>
      <c r="AB392" s="19"/>
      <c r="AC392" s="19"/>
      <c r="AD392" s="19"/>
      <c r="AE392" s="19"/>
      <c r="AF392" s="19"/>
      <c r="AG392" s="435"/>
      <c r="AH392" s="370"/>
      <c r="AI392" s="19"/>
      <c r="AJ392" s="19"/>
      <c r="AL392" s="371"/>
      <c r="AM392" s="19" t="s">
        <v>870</v>
      </c>
    </row>
    <row r="393" spans="1:39" x14ac:dyDescent="0.35">
      <c r="A393" s="19" t="s">
        <v>2024</v>
      </c>
      <c r="B393" s="19" t="s">
        <v>2025</v>
      </c>
      <c r="C393" s="19" t="s">
        <v>58</v>
      </c>
      <c r="D393" s="19" t="s">
        <v>56</v>
      </c>
      <c r="E393" s="19" t="s">
        <v>131</v>
      </c>
      <c r="F393" s="19" t="s">
        <v>327</v>
      </c>
      <c r="G393" s="19"/>
      <c r="H393" s="19"/>
      <c r="I393" s="19"/>
      <c r="J393" s="19"/>
      <c r="K393" s="19"/>
      <c r="L393" s="435"/>
      <c r="M393" s="370"/>
      <c r="N393" s="19"/>
      <c r="O393" s="19"/>
      <c r="P393" s="19"/>
      <c r="Q393" s="19"/>
      <c r="R393" s="19"/>
      <c r="S393" s="435"/>
      <c r="T393" s="370"/>
      <c r="U393" s="19"/>
      <c r="V393" s="19"/>
      <c r="W393" s="19"/>
      <c r="X393" s="19"/>
      <c r="Y393" s="19"/>
      <c r="Z393" s="435"/>
      <c r="AA393" s="370"/>
      <c r="AB393" s="19"/>
      <c r="AC393" s="19"/>
      <c r="AD393" s="19"/>
      <c r="AE393" s="19"/>
      <c r="AF393" s="19"/>
      <c r="AG393" s="435"/>
      <c r="AH393" s="370"/>
      <c r="AI393" s="19"/>
      <c r="AJ393" s="19"/>
      <c r="AL393" s="371"/>
      <c r="AM393" s="19" t="s">
        <v>870</v>
      </c>
    </row>
    <row r="394" spans="1:39" x14ac:dyDescent="0.35">
      <c r="A394" s="19" t="s">
        <v>2027</v>
      </c>
      <c r="B394" s="19" t="s">
        <v>2028</v>
      </c>
      <c r="C394" s="19" t="s">
        <v>58</v>
      </c>
      <c r="D394" s="19" t="s">
        <v>56</v>
      </c>
      <c r="E394" s="19" t="s">
        <v>131</v>
      </c>
      <c r="F394" s="19" t="s">
        <v>327</v>
      </c>
      <c r="G394" s="19"/>
      <c r="H394" s="19"/>
      <c r="I394" s="19"/>
      <c r="J394" s="19"/>
      <c r="K394" s="19"/>
      <c r="L394" s="435"/>
      <c r="M394" s="370"/>
      <c r="N394" s="19"/>
      <c r="O394" s="19"/>
      <c r="P394" s="19"/>
      <c r="Q394" s="19"/>
      <c r="R394" s="19"/>
      <c r="S394" s="435"/>
      <c r="T394" s="370"/>
      <c r="U394" s="19"/>
      <c r="V394" s="19"/>
      <c r="W394" s="19"/>
      <c r="X394" s="19"/>
      <c r="Y394" s="19"/>
      <c r="Z394" s="435"/>
      <c r="AA394" s="370"/>
      <c r="AB394" s="19"/>
      <c r="AC394" s="19"/>
      <c r="AD394" s="19"/>
      <c r="AE394" s="19"/>
      <c r="AF394" s="19"/>
      <c r="AG394" s="435"/>
      <c r="AH394" s="370"/>
      <c r="AI394" s="19"/>
      <c r="AJ394" s="19"/>
      <c r="AL394" s="371"/>
      <c r="AM394" s="19" t="s">
        <v>870</v>
      </c>
    </row>
    <row r="395" spans="1:39" x14ac:dyDescent="0.35">
      <c r="A395" s="19" t="s">
        <v>2030</v>
      </c>
      <c r="B395" s="19" t="s">
        <v>2031</v>
      </c>
      <c r="C395" s="19" t="s">
        <v>58</v>
      </c>
      <c r="D395" s="19" t="s">
        <v>56</v>
      </c>
      <c r="E395" s="19" t="s">
        <v>131</v>
      </c>
      <c r="F395" s="19" t="s">
        <v>328</v>
      </c>
      <c r="G395" s="19"/>
      <c r="H395" s="19"/>
      <c r="I395" s="19"/>
      <c r="J395" s="19"/>
      <c r="K395" s="19"/>
      <c r="L395" s="435"/>
      <c r="M395" s="370"/>
      <c r="N395" s="19"/>
      <c r="O395" s="19"/>
      <c r="P395" s="19"/>
      <c r="Q395" s="19"/>
      <c r="R395" s="19"/>
      <c r="S395" s="435"/>
      <c r="T395" s="370"/>
      <c r="U395" s="19"/>
      <c r="V395" s="19"/>
      <c r="W395" s="19"/>
      <c r="X395" s="19"/>
      <c r="Y395" s="19"/>
      <c r="Z395" s="435"/>
      <c r="AA395" s="370"/>
      <c r="AB395" s="19"/>
      <c r="AC395" s="19"/>
      <c r="AD395" s="19"/>
      <c r="AE395" s="19"/>
      <c r="AF395" s="19"/>
      <c r="AG395" s="435" t="s">
        <v>97</v>
      </c>
      <c r="AH395" s="370"/>
      <c r="AI395" s="19"/>
      <c r="AJ395" s="19"/>
      <c r="AL395" s="371">
        <v>1</v>
      </c>
      <c r="AM395" s="19" t="s">
        <v>870</v>
      </c>
    </row>
    <row r="396" spans="1:39" x14ac:dyDescent="0.35">
      <c r="A396" s="19" t="s">
        <v>2033</v>
      </c>
      <c r="B396" s="19" t="s">
        <v>2034</v>
      </c>
      <c r="C396" s="19" t="s">
        <v>58</v>
      </c>
      <c r="D396" s="19" t="s">
        <v>56</v>
      </c>
      <c r="E396" s="19" t="s">
        <v>131</v>
      </c>
      <c r="F396" s="19" t="s">
        <v>328</v>
      </c>
      <c r="G396" s="19"/>
      <c r="H396" s="19"/>
      <c r="I396" s="19"/>
      <c r="J396" s="19"/>
      <c r="K396" s="19"/>
      <c r="L396" s="435"/>
      <c r="M396" s="370"/>
      <c r="N396" s="19"/>
      <c r="O396" s="19"/>
      <c r="P396" s="19"/>
      <c r="Q396" s="19"/>
      <c r="R396" s="19"/>
      <c r="S396" s="435"/>
      <c r="T396" s="370"/>
      <c r="U396" s="19"/>
      <c r="V396" s="19"/>
      <c r="W396" s="19"/>
      <c r="X396" s="19"/>
      <c r="Y396" s="19"/>
      <c r="Z396" s="435" t="s">
        <v>97</v>
      </c>
      <c r="AA396" s="370"/>
      <c r="AB396" s="19"/>
      <c r="AC396" s="19"/>
      <c r="AD396" s="19"/>
      <c r="AE396" s="19"/>
      <c r="AF396" s="19"/>
      <c r="AG396" s="435"/>
      <c r="AH396" s="370"/>
      <c r="AI396" s="19"/>
      <c r="AJ396" s="19"/>
      <c r="AL396" s="371">
        <v>1</v>
      </c>
      <c r="AM396" s="19" t="s">
        <v>870</v>
      </c>
    </row>
    <row r="397" spans="1:39" x14ac:dyDescent="0.35">
      <c r="A397" s="19" t="s">
        <v>2036</v>
      </c>
      <c r="B397" s="19" t="s">
        <v>2037</v>
      </c>
      <c r="C397" s="19" t="s">
        <v>58</v>
      </c>
      <c r="D397" s="19" t="s">
        <v>56</v>
      </c>
      <c r="E397" s="19" t="s">
        <v>131</v>
      </c>
      <c r="F397" s="19" t="s">
        <v>328</v>
      </c>
      <c r="G397" s="19"/>
      <c r="H397" s="19"/>
      <c r="I397" s="19"/>
      <c r="J397" s="19"/>
      <c r="K397" s="19"/>
      <c r="L397" s="435"/>
      <c r="M397" s="370"/>
      <c r="N397" s="19"/>
      <c r="O397" s="19"/>
      <c r="P397" s="19"/>
      <c r="Q397" s="19"/>
      <c r="R397" s="19"/>
      <c r="S397" s="435"/>
      <c r="T397" s="370"/>
      <c r="U397" s="19"/>
      <c r="V397" s="19"/>
      <c r="W397" s="19"/>
      <c r="X397" s="19"/>
      <c r="Y397" s="19"/>
      <c r="Z397" s="435"/>
      <c r="AA397" s="370"/>
      <c r="AB397" s="19"/>
      <c r="AC397" s="19"/>
      <c r="AD397" s="19"/>
      <c r="AE397" s="19"/>
      <c r="AF397" s="19"/>
      <c r="AG397" s="435"/>
      <c r="AH397" s="370"/>
      <c r="AI397" s="19"/>
      <c r="AJ397" s="19"/>
      <c r="AL397" s="371"/>
      <c r="AM397" s="19" t="s">
        <v>870</v>
      </c>
    </row>
    <row r="398" spans="1:39" x14ac:dyDescent="0.35">
      <c r="A398" s="19" t="s">
        <v>2039</v>
      </c>
      <c r="B398" s="19" t="s">
        <v>2040</v>
      </c>
      <c r="C398" s="19" t="s">
        <v>58</v>
      </c>
      <c r="D398" s="19" t="s">
        <v>56</v>
      </c>
      <c r="E398" s="19" t="s">
        <v>131</v>
      </c>
      <c r="F398" s="19" t="s">
        <v>327</v>
      </c>
      <c r="G398" s="19"/>
      <c r="H398" s="19"/>
      <c r="I398" s="19"/>
      <c r="J398" s="19"/>
      <c r="K398" s="19"/>
      <c r="L398" s="435"/>
      <c r="M398" s="370"/>
      <c r="N398" s="19"/>
      <c r="O398" s="19"/>
      <c r="P398" s="19"/>
      <c r="Q398" s="19"/>
      <c r="R398" s="19"/>
      <c r="S398" s="435"/>
      <c r="T398" s="370"/>
      <c r="U398" s="19"/>
      <c r="V398" s="19"/>
      <c r="W398" s="19"/>
      <c r="X398" s="19"/>
      <c r="Y398" s="19"/>
      <c r="Z398" s="435"/>
      <c r="AA398" s="370"/>
      <c r="AB398" s="19"/>
      <c r="AC398" s="19"/>
      <c r="AD398" s="19"/>
      <c r="AE398" s="19"/>
      <c r="AF398" s="19"/>
      <c r="AG398" s="435"/>
      <c r="AH398" s="370"/>
      <c r="AI398" s="19"/>
      <c r="AJ398" s="19"/>
      <c r="AL398" s="371"/>
      <c r="AM398" s="19" t="s">
        <v>870</v>
      </c>
    </row>
    <row r="399" spans="1:39" x14ac:dyDescent="0.35">
      <c r="A399" s="19" t="s">
        <v>2042</v>
      </c>
      <c r="B399" s="19" t="s">
        <v>2043</v>
      </c>
      <c r="C399" s="19" t="s">
        <v>58</v>
      </c>
      <c r="D399" s="19" t="s">
        <v>56</v>
      </c>
      <c r="E399" s="19" t="s">
        <v>131</v>
      </c>
      <c r="F399" s="19" t="s">
        <v>327</v>
      </c>
      <c r="G399" s="19"/>
      <c r="H399" s="19"/>
      <c r="I399" s="19"/>
      <c r="J399" s="19"/>
      <c r="K399" s="19"/>
      <c r="L399" s="435"/>
      <c r="M399" s="370"/>
      <c r="N399" s="19"/>
      <c r="O399" s="19"/>
      <c r="P399" s="19"/>
      <c r="Q399" s="19"/>
      <c r="R399" s="19"/>
      <c r="S399" s="435"/>
      <c r="T399" s="370"/>
      <c r="U399" s="19"/>
      <c r="V399" s="19"/>
      <c r="W399" s="19"/>
      <c r="X399" s="19"/>
      <c r="Y399" s="19"/>
      <c r="Z399" s="435" t="s">
        <v>97</v>
      </c>
      <c r="AA399" s="370"/>
      <c r="AB399" s="19"/>
      <c r="AC399" s="19"/>
      <c r="AD399" s="19"/>
      <c r="AE399" s="19"/>
      <c r="AF399" s="19"/>
      <c r="AG399" s="435"/>
      <c r="AH399" s="370"/>
      <c r="AI399" s="19"/>
      <c r="AJ399" s="19"/>
      <c r="AL399" s="371">
        <v>1</v>
      </c>
      <c r="AM399" s="19" t="s">
        <v>1068</v>
      </c>
    </row>
    <row r="400" spans="1:39" x14ac:dyDescent="0.35">
      <c r="A400" s="19" t="s">
        <v>2045</v>
      </c>
      <c r="B400" s="19" t="s">
        <v>2046</v>
      </c>
      <c r="C400" s="19" t="s">
        <v>58</v>
      </c>
      <c r="D400" s="19" t="s">
        <v>56</v>
      </c>
      <c r="E400" s="19" t="s">
        <v>131</v>
      </c>
      <c r="F400" s="19" t="s">
        <v>327</v>
      </c>
      <c r="G400" s="19"/>
      <c r="H400" s="19"/>
      <c r="I400" s="19"/>
      <c r="J400" s="19"/>
      <c r="K400" s="19"/>
      <c r="L400" s="435"/>
      <c r="M400" s="370"/>
      <c r="N400" s="19"/>
      <c r="O400" s="19"/>
      <c r="P400" s="19"/>
      <c r="Q400" s="19"/>
      <c r="R400" s="19"/>
      <c r="S400" s="435"/>
      <c r="T400" s="370"/>
      <c r="U400" s="19"/>
      <c r="V400" s="19"/>
      <c r="W400" s="19"/>
      <c r="X400" s="19"/>
      <c r="Y400" s="19"/>
      <c r="Z400" s="435"/>
      <c r="AA400" s="370"/>
      <c r="AB400" s="19"/>
      <c r="AC400" s="19"/>
      <c r="AD400" s="19"/>
      <c r="AE400" s="19"/>
      <c r="AF400" s="19"/>
      <c r="AG400" s="435"/>
      <c r="AH400" s="370"/>
      <c r="AI400" s="19"/>
      <c r="AJ400" s="19"/>
      <c r="AL400" s="371"/>
      <c r="AM400" s="19" t="s">
        <v>870</v>
      </c>
    </row>
    <row r="401" spans="1:39" x14ac:dyDescent="0.35">
      <c r="A401" s="19" t="s">
        <v>2049</v>
      </c>
      <c r="B401" s="19" t="s">
        <v>2050</v>
      </c>
      <c r="C401" s="19" t="s">
        <v>58</v>
      </c>
      <c r="D401" s="19" t="s">
        <v>56</v>
      </c>
      <c r="E401" s="19" t="s">
        <v>131</v>
      </c>
      <c r="F401" s="19" t="s">
        <v>328</v>
      </c>
      <c r="G401" s="19"/>
      <c r="H401" s="19"/>
      <c r="I401" s="19"/>
      <c r="J401" s="19"/>
      <c r="K401" s="19"/>
      <c r="L401" s="435"/>
      <c r="M401" s="370"/>
      <c r="N401" s="19"/>
      <c r="O401" s="19"/>
      <c r="P401" s="19"/>
      <c r="Q401" s="19"/>
      <c r="R401" s="19"/>
      <c r="S401" s="435"/>
      <c r="T401" s="370"/>
      <c r="U401" s="19"/>
      <c r="V401" s="19"/>
      <c r="W401" s="19"/>
      <c r="X401" s="19"/>
      <c r="Y401" s="19"/>
      <c r="Z401" s="435"/>
      <c r="AA401" s="370"/>
      <c r="AB401" s="19"/>
      <c r="AC401" s="19"/>
      <c r="AD401" s="19"/>
      <c r="AE401" s="19"/>
      <c r="AF401" s="19"/>
      <c r="AG401" s="435"/>
      <c r="AH401" s="370"/>
      <c r="AI401" s="19"/>
      <c r="AJ401" s="19"/>
      <c r="AL401" s="371"/>
      <c r="AM401" s="19" t="s">
        <v>870</v>
      </c>
    </row>
    <row r="402" spans="1:39" x14ac:dyDescent="0.35">
      <c r="A402" s="19" t="s">
        <v>2052</v>
      </c>
      <c r="B402" s="19" t="s">
        <v>2053</v>
      </c>
      <c r="C402" s="19" t="s">
        <v>58</v>
      </c>
      <c r="D402" s="19" t="s">
        <v>56</v>
      </c>
      <c r="E402" s="19" t="s">
        <v>131</v>
      </c>
      <c r="F402" s="19" t="s">
        <v>327</v>
      </c>
      <c r="G402" s="19"/>
      <c r="H402" s="19"/>
      <c r="I402" s="19"/>
      <c r="J402" s="19"/>
      <c r="K402" s="19"/>
      <c r="L402" s="435"/>
      <c r="M402" s="370"/>
      <c r="N402" s="19"/>
      <c r="O402" s="19"/>
      <c r="P402" s="19"/>
      <c r="Q402" s="19"/>
      <c r="R402" s="19"/>
      <c r="S402" s="435"/>
      <c r="T402" s="370"/>
      <c r="U402" s="19"/>
      <c r="V402" s="19"/>
      <c r="W402" s="19"/>
      <c r="X402" s="19"/>
      <c r="Y402" s="19"/>
      <c r="Z402" s="435" t="s">
        <v>97</v>
      </c>
      <c r="AA402" s="370"/>
      <c r="AB402" s="19"/>
      <c r="AC402" s="19"/>
      <c r="AD402" s="19"/>
      <c r="AE402" s="19"/>
      <c r="AF402" s="19"/>
      <c r="AG402" s="435" t="s">
        <v>97</v>
      </c>
      <c r="AH402" s="370"/>
      <c r="AI402" s="19"/>
      <c r="AJ402" s="19"/>
      <c r="AL402" s="371">
        <v>2</v>
      </c>
      <c r="AM402" s="19" t="s">
        <v>870</v>
      </c>
    </row>
    <row r="403" spans="1:39" x14ac:dyDescent="0.35">
      <c r="A403" s="19" t="s">
        <v>2055</v>
      </c>
      <c r="B403" s="19" t="s">
        <v>2056</v>
      </c>
      <c r="C403" s="19" t="s">
        <v>58</v>
      </c>
      <c r="D403" s="19" t="s">
        <v>56</v>
      </c>
      <c r="E403" s="19" t="s">
        <v>131</v>
      </c>
      <c r="F403" s="19" t="s">
        <v>328</v>
      </c>
      <c r="G403" s="19"/>
      <c r="H403" s="19"/>
      <c r="I403" s="19"/>
      <c r="J403" s="19"/>
      <c r="K403" s="19"/>
      <c r="L403" s="435"/>
      <c r="M403" s="370"/>
      <c r="N403" s="19"/>
      <c r="O403" s="19"/>
      <c r="P403" s="19"/>
      <c r="Q403" s="19"/>
      <c r="R403" s="19"/>
      <c r="S403" s="435"/>
      <c r="T403" s="370"/>
      <c r="U403" s="19"/>
      <c r="V403" s="19"/>
      <c r="W403" s="19"/>
      <c r="X403" s="19"/>
      <c r="Y403" s="19"/>
      <c r="Z403" s="435"/>
      <c r="AA403" s="370"/>
      <c r="AB403" s="19"/>
      <c r="AC403" s="19"/>
      <c r="AD403" s="19"/>
      <c r="AE403" s="19"/>
      <c r="AF403" s="19"/>
      <c r="AG403" s="435"/>
      <c r="AH403" s="370"/>
      <c r="AI403" s="19"/>
      <c r="AJ403" s="19"/>
      <c r="AL403" s="371"/>
      <c r="AM403" s="19" t="s">
        <v>870</v>
      </c>
    </row>
    <row r="404" spans="1:39" x14ac:dyDescent="0.35">
      <c r="A404" s="19" t="s">
        <v>2058</v>
      </c>
      <c r="B404" s="19" t="s">
        <v>2059</v>
      </c>
      <c r="C404" s="19" t="s">
        <v>58</v>
      </c>
      <c r="D404" s="19" t="s">
        <v>56</v>
      </c>
      <c r="E404" s="19" t="s">
        <v>131</v>
      </c>
      <c r="F404" s="19" t="s">
        <v>1033</v>
      </c>
      <c r="G404" s="19"/>
      <c r="H404" s="19"/>
      <c r="I404" s="19"/>
      <c r="J404" s="19"/>
      <c r="K404" s="19"/>
      <c r="L404" s="435"/>
      <c r="M404" s="370"/>
      <c r="N404" s="19"/>
      <c r="O404" s="19"/>
      <c r="P404" s="19"/>
      <c r="Q404" s="19"/>
      <c r="R404" s="19"/>
      <c r="S404" s="435"/>
      <c r="T404" s="370"/>
      <c r="U404" s="19"/>
      <c r="V404" s="19"/>
      <c r="W404" s="19"/>
      <c r="X404" s="19"/>
      <c r="Y404" s="19"/>
      <c r="Z404" s="435" t="s">
        <v>97</v>
      </c>
      <c r="AA404" s="370"/>
      <c r="AB404" s="19"/>
      <c r="AC404" s="19"/>
      <c r="AD404" s="19"/>
      <c r="AE404" s="19"/>
      <c r="AF404" s="19"/>
      <c r="AG404" s="435"/>
      <c r="AH404" s="370"/>
      <c r="AI404" s="19"/>
      <c r="AJ404" s="19"/>
      <c r="AL404" s="371">
        <v>1</v>
      </c>
      <c r="AM404" s="19" t="s">
        <v>870</v>
      </c>
    </row>
    <row r="405" spans="1:39" x14ac:dyDescent="0.35">
      <c r="A405" s="19" t="s">
        <v>2061</v>
      </c>
      <c r="B405" s="19" t="s">
        <v>2062</v>
      </c>
      <c r="C405" s="19" t="s">
        <v>58</v>
      </c>
      <c r="D405" s="19" t="s">
        <v>56</v>
      </c>
      <c r="E405" s="19" t="s">
        <v>131</v>
      </c>
      <c r="F405" s="19" t="s">
        <v>327</v>
      </c>
      <c r="G405" s="19"/>
      <c r="H405" s="19"/>
      <c r="I405" s="19"/>
      <c r="J405" s="19"/>
      <c r="K405" s="19"/>
      <c r="L405" s="435"/>
      <c r="M405" s="370"/>
      <c r="N405" s="19"/>
      <c r="O405" s="19"/>
      <c r="P405" s="19"/>
      <c r="Q405" s="19"/>
      <c r="R405" s="19"/>
      <c r="S405" s="435"/>
      <c r="T405" s="370"/>
      <c r="U405" s="19"/>
      <c r="V405" s="19"/>
      <c r="W405" s="19"/>
      <c r="X405" s="19"/>
      <c r="Y405" s="19"/>
      <c r="Z405" s="435" t="s">
        <v>97</v>
      </c>
      <c r="AA405" s="370"/>
      <c r="AB405" s="19"/>
      <c r="AC405" s="19"/>
      <c r="AD405" s="19"/>
      <c r="AE405" s="19"/>
      <c r="AF405" s="19"/>
      <c r="AG405" s="435" t="s">
        <v>97</v>
      </c>
      <c r="AH405" s="370"/>
      <c r="AI405" s="19"/>
      <c r="AJ405" s="19"/>
      <c r="AL405" s="371">
        <v>2</v>
      </c>
      <c r="AM405" s="19" t="s">
        <v>870</v>
      </c>
    </row>
    <row r="406" spans="1:39" x14ac:dyDescent="0.35">
      <c r="A406" s="19" t="s">
        <v>2067</v>
      </c>
      <c r="B406" s="19" t="s">
        <v>2068</v>
      </c>
      <c r="C406" s="19" t="s">
        <v>58</v>
      </c>
      <c r="D406" s="19" t="s">
        <v>56</v>
      </c>
      <c r="E406" s="19" t="s">
        <v>131</v>
      </c>
      <c r="F406" s="19" t="s">
        <v>327</v>
      </c>
      <c r="G406" s="19"/>
      <c r="H406" s="19"/>
      <c r="I406" s="19"/>
      <c r="J406" s="19"/>
      <c r="K406" s="19"/>
      <c r="L406" s="435"/>
      <c r="M406" s="370"/>
      <c r="N406" s="19"/>
      <c r="O406" s="19"/>
      <c r="P406" s="19"/>
      <c r="Q406" s="19"/>
      <c r="R406" s="19"/>
      <c r="S406" s="435"/>
      <c r="T406" s="370"/>
      <c r="U406" s="19"/>
      <c r="V406" s="19"/>
      <c r="W406" s="19"/>
      <c r="X406" s="19"/>
      <c r="Y406" s="19"/>
      <c r="Z406" s="435" t="s">
        <v>97</v>
      </c>
      <c r="AA406" s="370"/>
      <c r="AB406" s="19"/>
      <c r="AC406" s="19"/>
      <c r="AD406" s="19"/>
      <c r="AE406" s="19"/>
      <c r="AF406" s="19"/>
      <c r="AG406" s="435"/>
      <c r="AH406" s="370" t="s">
        <v>97</v>
      </c>
      <c r="AI406" s="19"/>
      <c r="AJ406" s="19"/>
      <c r="AL406" s="371">
        <v>2</v>
      </c>
      <c r="AM406" s="19" t="s">
        <v>870</v>
      </c>
    </row>
    <row r="407" spans="1:39" x14ac:dyDescent="0.35">
      <c r="A407" s="19" t="s">
        <v>2070</v>
      </c>
      <c r="B407" s="19" t="s">
        <v>2071</v>
      </c>
      <c r="C407" s="19" t="s">
        <v>58</v>
      </c>
      <c r="D407" s="19" t="s">
        <v>56</v>
      </c>
      <c r="E407" s="19" t="s">
        <v>131</v>
      </c>
      <c r="F407" s="19" t="s">
        <v>327</v>
      </c>
      <c r="G407" s="19"/>
      <c r="H407" s="19"/>
      <c r="I407" s="19"/>
      <c r="J407" s="19"/>
      <c r="K407" s="19"/>
      <c r="L407" s="435"/>
      <c r="M407" s="370"/>
      <c r="N407" s="19"/>
      <c r="O407" s="19"/>
      <c r="P407" s="19"/>
      <c r="Q407" s="19"/>
      <c r="R407" s="19"/>
      <c r="S407" s="435"/>
      <c r="T407" s="370"/>
      <c r="U407" s="19"/>
      <c r="V407" s="19"/>
      <c r="W407" s="19"/>
      <c r="X407" s="19"/>
      <c r="Y407" s="19"/>
      <c r="Z407" s="435" t="s">
        <v>97</v>
      </c>
      <c r="AA407" s="370"/>
      <c r="AB407" s="19"/>
      <c r="AC407" s="19"/>
      <c r="AD407" s="19"/>
      <c r="AE407" s="19"/>
      <c r="AF407" s="19"/>
      <c r="AG407" s="435"/>
      <c r="AH407" s="370"/>
      <c r="AI407" s="19"/>
      <c r="AJ407" s="19"/>
      <c r="AL407" s="371">
        <v>1</v>
      </c>
      <c r="AM407" s="19" t="s">
        <v>870</v>
      </c>
    </row>
    <row r="408" spans="1:39" x14ac:dyDescent="0.35">
      <c r="A408" s="19" t="s">
        <v>2073</v>
      </c>
      <c r="B408" s="19" t="s">
        <v>2074</v>
      </c>
      <c r="C408" s="19" t="s">
        <v>58</v>
      </c>
      <c r="D408" s="19" t="s">
        <v>56</v>
      </c>
      <c r="E408" s="19" t="s">
        <v>131</v>
      </c>
      <c r="F408" s="19" t="s">
        <v>399</v>
      </c>
      <c r="G408" s="19"/>
      <c r="H408" s="19"/>
      <c r="I408" s="19"/>
      <c r="J408" s="19"/>
      <c r="K408" s="19"/>
      <c r="L408" s="435"/>
      <c r="M408" s="370"/>
      <c r="N408" s="19"/>
      <c r="O408" s="19"/>
      <c r="P408" s="19"/>
      <c r="Q408" s="19"/>
      <c r="R408" s="19"/>
      <c r="S408" s="435"/>
      <c r="T408" s="370"/>
      <c r="U408" s="19"/>
      <c r="V408" s="19"/>
      <c r="W408" s="19"/>
      <c r="X408" s="19"/>
      <c r="Y408" s="19"/>
      <c r="Z408" s="435"/>
      <c r="AA408" s="370"/>
      <c r="AB408" s="19"/>
      <c r="AC408" s="19"/>
      <c r="AD408" s="19"/>
      <c r="AE408" s="19"/>
      <c r="AF408" s="19"/>
      <c r="AG408" s="435"/>
      <c r="AH408" s="370"/>
      <c r="AI408" s="19"/>
      <c r="AJ408" s="19"/>
      <c r="AL408" s="371"/>
      <c r="AM408" s="19" t="s">
        <v>870</v>
      </c>
    </row>
    <row r="409" spans="1:39" x14ac:dyDescent="0.35">
      <c r="A409" s="19" t="s">
        <v>2076</v>
      </c>
      <c r="B409" s="19" t="s">
        <v>2077</v>
      </c>
      <c r="C409" s="19" t="s">
        <v>58</v>
      </c>
      <c r="D409" s="19" t="s">
        <v>56</v>
      </c>
      <c r="E409" s="19" t="s">
        <v>131</v>
      </c>
      <c r="F409" s="19" t="s">
        <v>327</v>
      </c>
      <c r="G409" s="19"/>
      <c r="H409" s="19"/>
      <c r="I409" s="19"/>
      <c r="J409" s="19"/>
      <c r="K409" s="19"/>
      <c r="L409" s="435"/>
      <c r="M409" s="370"/>
      <c r="N409" s="19"/>
      <c r="O409" s="19"/>
      <c r="P409" s="19"/>
      <c r="Q409" s="19"/>
      <c r="R409" s="19"/>
      <c r="S409" s="435"/>
      <c r="T409" s="370"/>
      <c r="U409" s="19"/>
      <c r="V409" s="19"/>
      <c r="W409" s="19"/>
      <c r="X409" s="19"/>
      <c r="Y409" s="19"/>
      <c r="Z409" s="435" t="s">
        <v>97</v>
      </c>
      <c r="AA409" s="370"/>
      <c r="AB409" s="19"/>
      <c r="AC409" s="19"/>
      <c r="AD409" s="19"/>
      <c r="AE409" s="19"/>
      <c r="AF409" s="19"/>
      <c r="AG409" s="435"/>
      <c r="AH409" s="370"/>
      <c r="AI409" s="19"/>
      <c r="AJ409" s="19"/>
      <c r="AL409" s="371">
        <v>1</v>
      </c>
      <c r="AM409" s="19" t="s">
        <v>1068</v>
      </c>
    </row>
    <row r="410" spans="1:39" x14ac:dyDescent="0.35">
      <c r="A410" s="19" t="s">
        <v>2079</v>
      </c>
      <c r="B410" s="19" t="s">
        <v>2080</v>
      </c>
      <c r="C410" s="19" t="s">
        <v>58</v>
      </c>
      <c r="D410" s="19" t="s">
        <v>56</v>
      </c>
      <c r="E410" s="19" t="s">
        <v>131</v>
      </c>
      <c r="F410" s="19" t="s">
        <v>328</v>
      </c>
      <c r="G410" s="19"/>
      <c r="H410" s="19"/>
      <c r="I410" s="19"/>
      <c r="J410" s="19"/>
      <c r="K410" s="19"/>
      <c r="L410" s="435"/>
      <c r="M410" s="370"/>
      <c r="N410" s="19"/>
      <c r="O410" s="19"/>
      <c r="P410" s="19"/>
      <c r="Q410" s="19"/>
      <c r="R410" s="19"/>
      <c r="S410" s="435"/>
      <c r="T410" s="370"/>
      <c r="U410" s="19"/>
      <c r="V410" s="19"/>
      <c r="W410" s="19"/>
      <c r="X410" s="19"/>
      <c r="Y410" s="19"/>
      <c r="Z410" s="435" t="s">
        <v>97</v>
      </c>
      <c r="AA410" s="370"/>
      <c r="AB410" s="19"/>
      <c r="AC410" s="19"/>
      <c r="AD410" s="19"/>
      <c r="AE410" s="19"/>
      <c r="AF410" s="19"/>
      <c r="AG410" s="435" t="s">
        <v>97</v>
      </c>
      <c r="AH410" s="370"/>
      <c r="AI410" s="19"/>
      <c r="AJ410" s="19"/>
      <c r="AL410" s="371">
        <v>2</v>
      </c>
      <c r="AM410" s="19" t="s">
        <v>1068</v>
      </c>
    </row>
    <row r="411" spans="1:39" x14ac:dyDescent="0.35">
      <c r="A411" s="19" t="s">
        <v>2082</v>
      </c>
      <c r="B411" s="19" t="s">
        <v>2083</v>
      </c>
      <c r="C411" s="19" t="s">
        <v>58</v>
      </c>
      <c r="D411" s="19" t="s">
        <v>56</v>
      </c>
      <c r="E411" s="19" t="s">
        <v>131</v>
      </c>
      <c r="F411" s="19" t="s">
        <v>328</v>
      </c>
      <c r="G411" s="19"/>
      <c r="H411" s="19"/>
      <c r="I411" s="19"/>
      <c r="J411" s="19"/>
      <c r="K411" s="19"/>
      <c r="L411" s="435"/>
      <c r="M411" s="370"/>
      <c r="N411" s="19"/>
      <c r="O411" s="19"/>
      <c r="P411" s="19"/>
      <c r="Q411" s="19"/>
      <c r="R411" s="19"/>
      <c r="S411" s="435"/>
      <c r="T411" s="370"/>
      <c r="U411" s="19"/>
      <c r="V411" s="19"/>
      <c r="W411" s="19"/>
      <c r="X411" s="19"/>
      <c r="Y411" s="19"/>
      <c r="Z411" s="435" t="s">
        <v>97</v>
      </c>
      <c r="AA411" s="370"/>
      <c r="AB411" s="19"/>
      <c r="AC411" s="19"/>
      <c r="AD411" s="19"/>
      <c r="AE411" s="19"/>
      <c r="AF411" s="19"/>
      <c r="AG411" s="435" t="s">
        <v>97</v>
      </c>
      <c r="AH411" s="370"/>
      <c r="AI411" s="19"/>
      <c r="AJ411" s="19"/>
      <c r="AL411" s="371">
        <v>2</v>
      </c>
      <c r="AM411" s="19" t="s">
        <v>1068</v>
      </c>
    </row>
    <row r="412" spans="1:39" x14ac:dyDescent="0.35">
      <c r="A412" s="19" t="s">
        <v>2085</v>
      </c>
      <c r="B412" s="19" t="s">
        <v>2086</v>
      </c>
      <c r="C412" s="19" t="s">
        <v>58</v>
      </c>
      <c r="D412" s="19" t="s">
        <v>56</v>
      </c>
      <c r="E412" s="19" t="s">
        <v>131</v>
      </c>
      <c r="F412" s="19" t="s">
        <v>328</v>
      </c>
      <c r="G412" s="19"/>
      <c r="H412" s="19"/>
      <c r="I412" s="19"/>
      <c r="J412" s="19"/>
      <c r="K412" s="19"/>
      <c r="L412" s="435"/>
      <c r="M412" s="370"/>
      <c r="N412" s="19"/>
      <c r="O412" s="19"/>
      <c r="P412" s="19"/>
      <c r="Q412" s="19"/>
      <c r="R412" s="19"/>
      <c r="S412" s="435"/>
      <c r="T412" s="370"/>
      <c r="U412" s="19"/>
      <c r="V412" s="19"/>
      <c r="W412" s="19"/>
      <c r="X412" s="19"/>
      <c r="Y412" s="19"/>
      <c r="Z412" s="435"/>
      <c r="AA412" s="370"/>
      <c r="AB412" s="19"/>
      <c r="AC412" s="19"/>
      <c r="AD412" s="19"/>
      <c r="AE412" s="19"/>
      <c r="AF412" s="19"/>
      <c r="AG412" s="435"/>
      <c r="AH412" s="370"/>
      <c r="AI412" s="19"/>
      <c r="AJ412" s="19"/>
      <c r="AL412" s="371"/>
      <c r="AM412" s="19" t="s">
        <v>1067</v>
      </c>
    </row>
    <row r="413" spans="1:39" x14ac:dyDescent="0.35">
      <c r="A413" s="19" t="s">
        <v>2088</v>
      </c>
      <c r="B413" s="19" t="s">
        <v>2089</v>
      </c>
      <c r="C413" s="19" t="s">
        <v>58</v>
      </c>
      <c r="D413" s="19" t="s">
        <v>56</v>
      </c>
      <c r="E413" s="19" t="s">
        <v>131</v>
      </c>
      <c r="F413" s="19" t="s">
        <v>399</v>
      </c>
      <c r="G413" s="19"/>
      <c r="H413" s="19"/>
      <c r="I413" s="19"/>
      <c r="J413" s="19"/>
      <c r="K413" s="19"/>
      <c r="L413" s="435"/>
      <c r="M413" s="370"/>
      <c r="N413" s="19"/>
      <c r="O413" s="19"/>
      <c r="P413" s="19"/>
      <c r="Q413" s="19"/>
      <c r="R413" s="19"/>
      <c r="S413" s="435"/>
      <c r="T413" s="370"/>
      <c r="U413" s="19"/>
      <c r="V413" s="19"/>
      <c r="W413" s="19"/>
      <c r="X413" s="19"/>
      <c r="Y413" s="19"/>
      <c r="Z413" s="435"/>
      <c r="AA413" s="370"/>
      <c r="AB413" s="19"/>
      <c r="AC413" s="19"/>
      <c r="AD413" s="19"/>
      <c r="AE413" s="19"/>
      <c r="AF413" s="19"/>
      <c r="AG413" s="435"/>
      <c r="AH413" s="370"/>
      <c r="AI413" s="19"/>
      <c r="AJ413" s="19"/>
      <c r="AL413" s="371"/>
      <c r="AM413" s="19" t="s">
        <v>319</v>
      </c>
    </row>
    <row r="414" spans="1:39" x14ac:dyDescent="0.35">
      <c r="A414" s="19" t="s">
        <v>2091</v>
      </c>
      <c r="B414" s="19" t="s">
        <v>2092</v>
      </c>
      <c r="C414" s="19" t="s">
        <v>58</v>
      </c>
      <c r="D414" s="19" t="s">
        <v>56</v>
      </c>
      <c r="E414" s="19" t="s">
        <v>131</v>
      </c>
      <c r="F414" s="19" t="s">
        <v>399</v>
      </c>
      <c r="G414" s="19"/>
      <c r="H414" s="19"/>
      <c r="I414" s="19"/>
      <c r="J414" s="19"/>
      <c r="K414" s="19"/>
      <c r="L414" s="435"/>
      <c r="M414" s="370"/>
      <c r="N414" s="19"/>
      <c r="O414" s="19"/>
      <c r="P414" s="19"/>
      <c r="Q414" s="19"/>
      <c r="R414" s="19"/>
      <c r="S414" s="435"/>
      <c r="T414" s="370"/>
      <c r="U414" s="19"/>
      <c r="V414" s="19"/>
      <c r="W414" s="19"/>
      <c r="X414" s="19"/>
      <c r="Y414" s="19"/>
      <c r="Z414" s="435"/>
      <c r="AA414" s="370"/>
      <c r="AB414" s="19"/>
      <c r="AC414" s="19"/>
      <c r="AD414" s="19"/>
      <c r="AE414" s="19"/>
      <c r="AF414" s="19"/>
      <c r="AG414" s="435"/>
      <c r="AH414" s="370"/>
      <c r="AI414" s="19"/>
      <c r="AJ414" s="19"/>
      <c r="AL414" s="371"/>
      <c r="AM414" s="19" t="s">
        <v>1067</v>
      </c>
    </row>
    <row r="415" spans="1:39" x14ac:dyDescent="0.35">
      <c r="A415" s="19" t="s">
        <v>2095</v>
      </c>
      <c r="B415" s="19" t="s">
        <v>2096</v>
      </c>
      <c r="C415" s="19" t="s">
        <v>58</v>
      </c>
      <c r="D415" s="19" t="s">
        <v>56</v>
      </c>
      <c r="E415" s="19" t="s">
        <v>131</v>
      </c>
      <c r="F415" s="19" t="s">
        <v>399</v>
      </c>
      <c r="G415" s="19"/>
      <c r="H415" s="19"/>
      <c r="I415" s="19"/>
      <c r="J415" s="19"/>
      <c r="K415" s="19"/>
      <c r="L415" s="435"/>
      <c r="M415" s="370"/>
      <c r="N415" s="19"/>
      <c r="O415" s="19"/>
      <c r="P415" s="19"/>
      <c r="Q415" s="19"/>
      <c r="R415" s="19"/>
      <c r="S415" s="435"/>
      <c r="T415" s="370"/>
      <c r="U415" s="19"/>
      <c r="V415" s="19"/>
      <c r="W415" s="19"/>
      <c r="X415" s="19"/>
      <c r="Y415" s="19"/>
      <c r="Z415" s="435"/>
      <c r="AA415" s="370"/>
      <c r="AB415" s="19"/>
      <c r="AC415" s="19"/>
      <c r="AD415" s="19"/>
      <c r="AE415" s="19"/>
      <c r="AF415" s="19"/>
      <c r="AG415" s="435"/>
      <c r="AH415" s="370"/>
      <c r="AI415" s="19"/>
      <c r="AJ415" s="19"/>
      <c r="AL415" s="371"/>
      <c r="AM415" s="19" t="s">
        <v>1067</v>
      </c>
    </row>
    <row r="416" spans="1:39" x14ac:dyDescent="0.35">
      <c r="A416" s="19" t="s">
        <v>2098</v>
      </c>
      <c r="B416" s="19" t="s">
        <v>761</v>
      </c>
      <c r="C416" s="19" t="s">
        <v>58</v>
      </c>
      <c r="D416" s="19" t="s">
        <v>56</v>
      </c>
      <c r="E416" s="19" t="s">
        <v>131</v>
      </c>
      <c r="F416" s="19" t="s">
        <v>399</v>
      </c>
      <c r="G416" s="19"/>
      <c r="H416" s="19"/>
      <c r="I416" s="19"/>
      <c r="J416" s="19"/>
      <c r="K416" s="19"/>
      <c r="L416" s="435"/>
      <c r="M416" s="370"/>
      <c r="N416" s="19"/>
      <c r="O416" s="19"/>
      <c r="P416" s="19"/>
      <c r="Q416" s="19"/>
      <c r="R416" s="19"/>
      <c r="S416" s="435"/>
      <c r="T416" s="370"/>
      <c r="U416" s="19"/>
      <c r="V416" s="19"/>
      <c r="W416" s="19"/>
      <c r="X416" s="19"/>
      <c r="Y416" s="19"/>
      <c r="Z416" s="435"/>
      <c r="AA416" s="370"/>
      <c r="AB416" s="19"/>
      <c r="AC416" s="19"/>
      <c r="AD416" s="19"/>
      <c r="AE416" s="19"/>
      <c r="AF416" s="19"/>
      <c r="AG416" s="435"/>
      <c r="AH416" s="370"/>
      <c r="AI416" s="19"/>
      <c r="AJ416" s="19"/>
      <c r="AL416" s="371"/>
      <c r="AM416" s="19" t="s">
        <v>1068</v>
      </c>
    </row>
    <row r="417" spans="1:39" x14ac:dyDescent="0.35">
      <c r="A417" s="19" t="s">
        <v>2100</v>
      </c>
      <c r="B417" s="19" t="s">
        <v>2101</v>
      </c>
      <c r="C417" s="19" t="s">
        <v>58</v>
      </c>
      <c r="D417" s="19" t="s">
        <v>56</v>
      </c>
      <c r="E417" s="19" t="s">
        <v>131</v>
      </c>
      <c r="F417" s="19" t="s">
        <v>399</v>
      </c>
      <c r="G417" s="19"/>
      <c r="H417" s="19"/>
      <c r="I417" s="19"/>
      <c r="J417" s="19"/>
      <c r="K417" s="19"/>
      <c r="L417" s="435"/>
      <c r="M417" s="370"/>
      <c r="N417" s="19"/>
      <c r="O417" s="19"/>
      <c r="P417" s="19"/>
      <c r="Q417" s="19"/>
      <c r="R417" s="19"/>
      <c r="S417" s="435"/>
      <c r="T417" s="370"/>
      <c r="U417" s="19"/>
      <c r="V417" s="19"/>
      <c r="W417" s="19"/>
      <c r="X417" s="19"/>
      <c r="Y417" s="19"/>
      <c r="Z417" s="435"/>
      <c r="AA417" s="370"/>
      <c r="AB417" s="19"/>
      <c r="AC417" s="19"/>
      <c r="AD417" s="19"/>
      <c r="AE417" s="19"/>
      <c r="AF417" s="19"/>
      <c r="AG417" s="435"/>
      <c r="AH417" s="370"/>
      <c r="AI417" s="19"/>
      <c r="AJ417" s="19"/>
      <c r="AL417" s="371"/>
      <c r="AM417" s="19" t="s">
        <v>1068</v>
      </c>
    </row>
    <row r="418" spans="1:39" x14ac:dyDescent="0.35">
      <c r="A418" s="19" t="s">
        <v>2103</v>
      </c>
      <c r="B418" s="19" t="s">
        <v>2104</v>
      </c>
      <c r="C418" s="19" t="s">
        <v>58</v>
      </c>
      <c r="D418" s="19" t="s">
        <v>56</v>
      </c>
      <c r="E418" s="19" t="s">
        <v>131</v>
      </c>
      <c r="F418" s="19" t="s">
        <v>399</v>
      </c>
      <c r="G418" s="19"/>
      <c r="H418" s="19"/>
      <c r="I418" s="19"/>
      <c r="J418" s="19"/>
      <c r="K418" s="19"/>
      <c r="L418" s="435"/>
      <c r="M418" s="370"/>
      <c r="N418" s="19"/>
      <c r="O418" s="19"/>
      <c r="P418" s="19"/>
      <c r="Q418" s="19"/>
      <c r="R418" s="19"/>
      <c r="S418" s="435"/>
      <c r="T418" s="370"/>
      <c r="U418" s="19"/>
      <c r="V418" s="19"/>
      <c r="W418" s="19"/>
      <c r="X418" s="19"/>
      <c r="Y418" s="19"/>
      <c r="Z418" s="435"/>
      <c r="AA418" s="370"/>
      <c r="AB418" s="19"/>
      <c r="AC418" s="19"/>
      <c r="AD418" s="19"/>
      <c r="AE418" s="19"/>
      <c r="AF418" s="19"/>
      <c r="AG418" s="435"/>
      <c r="AH418" s="370"/>
      <c r="AI418" s="19"/>
      <c r="AJ418" s="19"/>
      <c r="AL418" s="371"/>
      <c r="AM418" s="19" t="s">
        <v>1068</v>
      </c>
    </row>
    <row r="419" spans="1:39" x14ac:dyDescent="0.35">
      <c r="A419" s="19" t="s">
        <v>2106</v>
      </c>
      <c r="B419" s="19" t="s">
        <v>2107</v>
      </c>
      <c r="C419" s="19" t="s">
        <v>58</v>
      </c>
      <c r="D419" s="19" t="s">
        <v>56</v>
      </c>
      <c r="E419" s="19" t="s">
        <v>131</v>
      </c>
      <c r="F419" s="19" t="s">
        <v>399</v>
      </c>
      <c r="G419" s="19"/>
      <c r="H419" s="19"/>
      <c r="I419" s="19"/>
      <c r="J419" s="19"/>
      <c r="K419" s="19"/>
      <c r="L419" s="435"/>
      <c r="M419" s="370"/>
      <c r="N419" s="19"/>
      <c r="O419" s="19"/>
      <c r="P419" s="19"/>
      <c r="Q419" s="19"/>
      <c r="R419" s="19"/>
      <c r="S419" s="435"/>
      <c r="T419" s="370"/>
      <c r="U419" s="19"/>
      <c r="V419" s="19"/>
      <c r="W419" s="19"/>
      <c r="X419" s="19"/>
      <c r="Y419" s="19"/>
      <c r="Z419" s="435"/>
      <c r="AA419" s="370"/>
      <c r="AB419" s="19"/>
      <c r="AC419" s="19"/>
      <c r="AD419" s="19"/>
      <c r="AE419" s="19"/>
      <c r="AF419" s="19"/>
      <c r="AG419" s="435"/>
      <c r="AH419" s="370"/>
      <c r="AI419" s="19"/>
      <c r="AJ419" s="19"/>
      <c r="AL419" s="371"/>
      <c r="AM419" s="19" t="s">
        <v>319</v>
      </c>
    </row>
    <row r="420" spans="1:39" x14ac:dyDescent="0.35">
      <c r="A420" s="19" t="s">
        <v>2109</v>
      </c>
      <c r="B420" s="19" t="s">
        <v>2110</v>
      </c>
      <c r="C420" s="19" t="s">
        <v>58</v>
      </c>
      <c r="D420" s="19" t="s">
        <v>56</v>
      </c>
      <c r="E420" s="19" t="s">
        <v>131</v>
      </c>
      <c r="F420" s="19" t="s">
        <v>328</v>
      </c>
      <c r="G420" s="19"/>
      <c r="H420" s="19"/>
      <c r="I420" s="19"/>
      <c r="J420" s="19"/>
      <c r="K420" s="19"/>
      <c r="L420" s="435"/>
      <c r="M420" s="370"/>
      <c r="N420" s="19"/>
      <c r="O420" s="19"/>
      <c r="P420" s="19"/>
      <c r="Q420" s="19"/>
      <c r="R420" s="19"/>
      <c r="S420" s="435"/>
      <c r="T420" s="370"/>
      <c r="U420" s="19"/>
      <c r="V420" s="19"/>
      <c r="W420" s="19"/>
      <c r="X420" s="19"/>
      <c r="Y420" s="19"/>
      <c r="Z420" s="435"/>
      <c r="AA420" s="370"/>
      <c r="AB420" s="19"/>
      <c r="AC420" s="19"/>
      <c r="AD420" s="19"/>
      <c r="AE420" s="19"/>
      <c r="AF420" s="19"/>
      <c r="AG420" s="435"/>
      <c r="AH420" s="370"/>
      <c r="AI420" s="19"/>
      <c r="AJ420" s="19"/>
      <c r="AL420" s="371"/>
      <c r="AM420" s="19" t="s">
        <v>319</v>
      </c>
    </row>
    <row r="421" spans="1:39" x14ac:dyDescent="0.35">
      <c r="A421" s="19" t="s">
        <v>2112</v>
      </c>
      <c r="B421" s="19" t="s">
        <v>2113</v>
      </c>
      <c r="C421" s="19" t="s">
        <v>58</v>
      </c>
      <c r="D421" s="19" t="s">
        <v>56</v>
      </c>
      <c r="E421" s="19" t="s">
        <v>131</v>
      </c>
      <c r="F421" s="19" t="s">
        <v>327</v>
      </c>
      <c r="G421" s="19"/>
      <c r="H421" s="19"/>
      <c r="I421" s="19"/>
      <c r="J421" s="19"/>
      <c r="K421" s="19"/>
      <c r="L421" s="435"/>
      <c r="M421" s="370"/>
      <c r="N421" s="19"/>
      <c r="O421" s="19"/>
      <c r="P421" s="19"/>
      <c r="Q421" s="19"/>
      <c r="R421" s="19"/>
      <c r="S421" s="435"/>
      <c r="T421" s="370"/>
      <c r="U421" s="19"/>
      <c r="V421" s="19"/>
      <c r="W421" s="19"/>
      <c r="X421" s="19"/>
      <c r="Y421" s="19"/>
      <c r="Z421" s="435"/>
      <c r="AA421" s="370"/>
      <c r="AB421" s="19"/>
      <c r="AC421" s="19"/>
      <c r="AD421" s="19"/>
      <c r="AE421" s="19"/>
      <c r="AF421" s="19"/>
      <c r="AG421" s="435" t="s">
        <v>97</v>
      </c>
      <c r="AH421" s="370"/>
      <c r="AI421" s="19"/>
      <c r="AJ421" s="19"/>
      <c r="AL421" s="371">
        <v>1</v>
      </c>
      <c r="AM421" s="19" t="s">
        <v>870</v>
      </c>
    </row>
    <row r="422" spans="1:39" x14ac:dyDescent="0.35">
      <c r="A422" s="19" t="s">
        <v>2115</v>
      </c>
      <c r="B422" s="19" t="s">
        <v>2116</v>
      </c>
      <c r="C422" s="19" t="s">
        <v>58</v>
      </c>
      <c r="D422" s="19" t="s">
        <v>56</v>
      </c>
      <c r="E422" s="19" t="s">
        <v>131</v>
      </c>
      <c r="F422" s="19" t="s">
        <v>327</v>
      </c>
      <c r="G422" s="19"/>
      <c r="H422" s="19"/>
      <c r="I422" s="19"/>
      <c r="J422" s="19"/>
      <c r="K422" s="19"/>
      <c r="L422" s="435"/>
      <c r="M422" s="370"/>
      <c r="N422" s="19"/>
      <c r="O422" s="19"/>
      <c r="P422" s="19"/>
      <c r="Q422" s="19"/>
      <c r="R422" s="19"/>
      <c r="S422" s="435"/>
      <c r="T422" s="370"/>
      <c r="U422" s="19"/>
      <c r="V422" s="19"/>
      <c r="W422" s="19"/>
      <c r="X422" s="19"/>
      <c r="Y422" s="19"/>
      <c r="Z422" s="435"/>
      <c r="AA422" s="370"/>
      <c r="AB422" s="19"/>
      <c r="AC422" s="19"/>
      <c r="AD422" s="19"/>
      <c r="AE422" s="19"/>
      <c r="AF422" s="19"/>
      <c r="AG422" s="435" t="s">
        <v>97</v>
      </c>
      <c r="AH422" s="370"/>
      <c r="AI422" s="19"/>
      <c r="AJ422" s="19"/>
      <c r="AL422" s="371">
        <v>1</v>
      </c>
      <c r="AM422" s="19" t="s">
        <v>870</v>
      </c>
    </row>
    <row r="423" spans="1:39" x14ac:dyDescent="0.35">
      <c r="A423" s="19" t="s">
        <v>2121</v>
      </c>
      <c r="B423" s="19" t="s">
        <v>2122</v>
      </c>
      <c r="C423" s="19" t="s">
        <v>58</v>
      </c>
      <c r="D423" s="19" t="s">
        <v>56</v>
      </c>
      <c r="E423" s="19" t="s">
        <v>131</v>
      </c>
      <c r="F423" s="19" t="s">
        <v>328</v>
      </c>
      <c r="G423" s="19"/>
      <c r="H423" s="19"/>
      <c r="I423" s="19"/>
      <c r="J423" s="19"/>
      <c r="K423" s="19"/>
      <c r="L423" s="435"/>
      <c r="M423" s="370"/>
      <c r="N423" s="19"/>
      <c r="O423" s="19"/>
      <c r="P423" s="19"/>
      <c r="Q423" s="19"/>
      <c r="R423" s="19"/>
      <c r="S423" s="435"/>
      <c r="T423" s="370"/>
      <c r="U423" s="19"/>
      <c r="V423" s="19"/>
      <c r="W423" s="19"/>
      <c r="X423" s="19"/>
      <c r="Y423" s="19"/>
      <c r="Z423" s="435"/>
      <c r="AA423" s="370"/>
      <c r="AB423" s="19"/>
      <c r="AC423" s="19"/>
      <c r="AD423" s="19"/>
      <c r="AE423" s="19"/>
      <c r="AF423" s="19"/>
      <c r="AG423" s="435"/>
      <c r="AH423" s="370"/>
      <c r="AI423" s="19"/>
      <c r="AJ423" s="19"/>
      <c r="AL423" s="371"/>
      <c r="AM423" s="19" t="s">
        <v>870</v>
      </c>
    </row>
    <row r="424" spans="1:39" x14ac:dyDescent="0.35">
      <c r="A424" s="19" t="s">
        <v>2124</v>
      </c>
      <c r="B424" s="19" t="s">
        <v>2125</v>
      </c>
      <c r="C424" s="19" t="s">
        <v>58</v>
      </c>
      <c r="D424" s="19" t="s">
        <v>56</v>
      </c>
      <c r="E424" s="19" t="s">
        <v>131</v>
      </c>
      <c r="F424" s="19" t="s">
        <v>328</v>
      </c>
      <c r="G424" s="19"/>
      <c r="H424" s="19"/>
      <c r="I424" s="19"/>
      <c r="J424" s="19"/>
      <c r="K424" s="19"/>
      <c r="L424" s="435"/>
      <c r="M424" s="370"/>
      <c r="N424" s="19"/>
      <c r="O424" s="19"/>
      <c r="P424" s="19"/>
      <c r="Q424" s="19"/>
      <c r="R424" s="19"/>
      <c r="S424" s="435"/>
      <c r="T424" s="370"/>
      <c r="U424" s="19"/>
      <c r="V424" s="19"/>
      <c r="W424" s="19"/>
      <c r="X424" s="19"/>
      <c r="Y424" s="19"/>
      <c r="Z424" s="435"/>
      <c r="AA424" s="370"/>
      <c r="AB424" s="19"/>
      <c r="AC424" s="19"/>
      <c r="AD424" s="19"/>
      <c r="AE424" s="19"/>
      <c r="AF424" s="19"/>
      <c r="AG424" s="435" t="s">
        <v>97</v>
      </c>
      <c r="AH424" s="370"/>
      <c r="AI424" s="19"/>
      <c r="AJ424" s="19"/>
      <c r="AL424" s="371">
        <v>1</v>
      </c>
      <c r="AM424" s="19" t="s">
        <v>870</v>
      </c>
    </row>
    <row r="425" spans="1:39" x14ac:dyDescent="0.35">
      <c r="A425" s="19" t="s">
        <v>2127</v>
      </c>
      <c r="B425" s="19" t="s">
        <v>2128</v>
      </c>
      <c r="C425" s="19" t="s">
        <v>58</v>
      </c>
      <c r="D425" s="19" t="s">
        <v>56</v>
      </c>
      <c r="E425" s="19" t="s">
        <v>131</v>
      </c>
      <c r="F425" s="19" t="s">
        <v>328</v>
      </c>
      <c r="G425" s="19"/>
      <c r="H425" s="19"/>
      <c r="I425" s="19"/>
      <c r="J425" s="19"/>
      <c r="K425" s="19"/>
      <c r="L425" s="435"/>
      <c r="M425" s="370"/>
      <c r="N425" s="19"/>
      <c r="O425" s="19"/>
      <c r="P425" s="19"/>
      <c r="Q425" s="19"/>
      <c r="R425" s="19"/>
      <c r="S425" s="435"/>
      <c r="T425" s="370"/>
      <c r="U425" s="19"/>
      <c r="V425" s="19"/>
      <c r="W425" s="19"/>
      <c r="X425" s="19"/>
      <c r="Y425" s="19"/>
      <c r="Z425" s="435"/>
      <c r="AA425" s="370"/>
      <c r="AB425" s="19"/>
      <c r="AC425" s="19"/>
      <c r="AD425" s="19"/>
      <c r="AE425" s="19"/>
      <c r="AF425" s="19"/>
      <c r="AG425" s="435" t="s">
        <v>97</v>
      </c>
      <c r="AH425" s="370"/>
      <c r="AI425" s="19"/>
      <c r="AJ425" s="19"/>
      <c r="AL425" s="371">
        <v>1</v>
      </c>
      <c r="AM425" s="19" t="s">
        <v>870</v>
      </c>
    </row>
    <row r="426" spans="1:39" x14ac:dyDescent="0.35">
      <c r="A426" s="19" t="s">
        <v>2130</v>
      </c>
      <c r="B426" s="19" t="s">
        <v>2131</v>
      </c>
      <c r="C426" s="19" t="s">
        <v>58</v>
      </c>
      <c r="D426" s="19" t="s">
        <v>56</v>
      </c>
      <c r="E426" s="19" t="s">
        <v>131</v>
      </c>
      <c r="F426" s="19" t="s">
        <v>1033</v>
      </c>
      <c r="G426" s="19"/>
      <c r="H426" s="19"/>
      <c r="I426" s="19"/>
      <c r="J426" s="19"/>
      <c r="K426" s="19"/>
      <c r="L426" s="435"/>
      <c r="M426" s="370"/>
      <c r="N426" s="19"/>
      <c r="O426" s="19"/>
      <c r="P426" s="19"/>
      <c r="Q426" s="19"/>
      <c r="R426" s="19"/>
      <c r="S426" s="435"/>
      <c r="T426" s="370"/>
      <c r="U426" s="19"/>
      <c r="V426" s="19"/>
      <c r="W426" s="19"/>
      <c r="X426" s="19"/>
      <c r="Y426" s="19"/>
      <c r="Z426" s="435"/>
      <c r="AA426" s="370"/>
      <c r="AB426" s="19"/>
      <c r="AC426" s="19"/>
      <c r="AD426" s="19"/>
      <c r="AE426" s="19"/>
      <c r="AF426" s="19"/>
      <c r="AG426" s="435" t="s">
        <v>97</v>
      </c>
      <c r="AH426" s="370"/>
      <c r="AI426" s="19"/>
      <c r="AJ426" s="19"/>
      <c r="AL426" s="371">
        <v>1</v>
      </c>
      <c r="AM426" s="19" t="s">
        <v>870</v>
      </c>
    </row>
    <row r="427" spans="1:39" x14ac:dyDescent="0.35">
      <c r="A427" s="19" t="s">
        <v>2139</v>
      </c>
      <c r="B427" s="19" t="s">
        <v>2140</v>
      </c>
      <c r="C427" s="19" t="s">
        <v>58</v>
      </c>
      <c r="D427" s="19" t="s">
        <v>56</v>
      </c>
      <c r="E427" s="19" t="s">
        <v>131</v>
      </c>
      <c r="F427" s="19" t="s">
        <v>328</v>
      </c>
      <c r="G427" s="19"/>
      <c r="H427" s="19"/>
      <c r="I427" s="19"/>
      <c r="J427" s="19"/>
      <c r="K427" s="19"/>
      <c r="L427" s="435"/>
      <c r="M427" s="370"/>
      <c r="N427" s="19"/>
      <c r="O427" s="19"/>
      <c r="P427" s="19"/>
      <c r="Q427" s="19"/>
      <c r="R427" s="19"/>
      <c r="S427" s="435"/>
      <c r="T427" s="370"/>
      <c r="U427" s="19"/>
      <c r="V427" s="19"/>
      <c r="W427" s="19"/>
      <c r="X427" s="19"/>
      <c r="Y427" s="19"/>
      <c r="Z427" s="435"/>
      <c r="AA427" s="370"/>
      <c r="AB427" s="19"/>
      <c r="AC427" s="19"/>
      <c r="AD427" s="19"/>
      <c r="AE427" s="19"/>
      <c r="AF427" s="19"/>
      <c r="AG427" s="435"/>
      <c r="AH427" s="370"/>
      <c r="AI427" s="19"/>
      <c r="AJ427" s="19"/>
      <c r="AL427" s="371"/>
      <c r="AM427" s="19" t="s">
        <v>870</v>
      </c>
    </row>
    <row r="428" spans="1:39" x14ac:dyDescent="0.35">
      <c r="A428" s="19" t="s">
        <v>2143</v>
      </c>
      <c r="B428" s="19" t="s">
        <v>2144</v>
      </c>
      <c r="C428" s="19" t="s">
        <v>58</v>
      </c>
      <c r="D428" s="19" t="s">
        <v>56</v>
      </c>
      <c r="E428" s="19" t="s">
        <v>131</v>
      </c>
      <c r="F428" s="19" t="s">
        <v>328</v>
      </c>
      <c r="G428" s="19"/>
      <c r="H428" s="19"/>
      <c r="I428" s="19"/>
      <c r="J428" s="19"/>
      <c r="K428" s="19"/>
      <c r="L428" s="435"/>
      <c r="M428" s="370"/>
      <c r="N428" s="19"/>
      <c r="O428" s="19"/>
      <c r="P428" s="19"/>
      <c r="Q428" s="19"/>
      <c r="R428" s="19"/>
      <c r="S428" s="435"/>
      <c r="T428" s="370"/>
      <c r="U428" s="19"/>
      <c r="V428" s="19"/>
      <c r="W428" s="19"/>
      <c r="X428" s="19"/>
      <c r="Y428" s="19"/>
      <c r="Z428" s="435"/>
      <c r="AA428" s="370"/>
      <c r="AB428" s="19"/>
      <c r="AC428" s="19"/>
      <c r="AD428" s="19"/>
      <c r="AE428" s="19"/>
      <c r="AF428" s="19"/>
      <c r="AG428" s="435"/>
      <c r="AH428" s="370"/>
      <c r="AI428" s="19"/>
      <c r="AJ428" s="19"/>
      <c r="AL428" s="371"/>
      <c r="AM428" s="19" t="s">
        <v>870</v>
      </c>
    </row>
    <row r="429" spans="1:39" x14ac:dyDescent="0.35">
      <c r="A429" s="19" t="s">
        <v>2146</v>
      </c>
      <c r="B429" s="19" t="s">
        <v>2147</v>
      </c>
      <c r="C429" s="19" t="s">
        <v>58</v>
      </c>
      <c r="D429" s="19" t="s">
        <v>56</v>
      </c>
      <c r="E429" s="19" t="s">
        <v>131</v>
      </c>
      <c r="F429" s="19" t="s">
        <v>327</v>
      </c>
      <c r="G429" s="19"/>
      <c r="H429" s="19"/>
      <c r="I429" s="19"/>
      <c r="J429" s="19"/>
      <c r="K429" s="19"/>
      <c r="L429" s="435"/>
      <c r="M429" s="370"/>
      <c r="N429" s="19"/>
      <c r="O429" s="19"/>
      <c r="P429" s="19"/>
      <c r="Q429" s="19"/>
      <c r="R429" s="19"/>
      <c r="S429" s="435"/>
      <c r="T429" s="370"/>
      <c r="U429" s="19"/>
      <c r="V429" s="19"/>
      <c r="W429" s="19"/>
      <c r="X429" s="19"/>
      <c r="Y429" s="19"/>
      <c r="Z429" s="435"/>
      <c r="AA429" s="370"/>
      <c r="AB429" s="19"/>
      <c r="AC429" s="19"/>
      <c r="AD429" s="19"/>
      <c r="AE429" s="19"/>
      <c r="AF429" s="19"/>
      <c r="AG429" s="435"/>
      <c r="AH429" s="370"/>
      <c r="AI429" s="19"/>
      <c r="AJ429" s="19"/>
      <c r="AL429" s="371"/>
      <c r="AM429" s="19" t="s">
        <v>870</v>
      </c>
    </row>
    <row r="430" spans="1:39" x14ac:dyDescent="0.35">
      <c r="A430" s="19" t="s">
        <v>2149</v>
      </c>
      <c r="B430" s="19" t="s">
        <v>2150</v>
      </c>
      <c r="C430" s="19" t="s">
        <v>58</v>
      </c>
      <c r="D430" s="19" t="s">
        <v>56</v>
      </c>
      <c r="E430" s="19" t="s">
        <v>131</v>
      </c>
      <c r="F430" s="19" t="s">
        <v>327</v>
      </c>
      <c r="G430" s="19"/>
      <c r="H430" s="19"/>
      <c r="I430" s="19"/>
      <c r="J430" s="19"/>
      <c r="K430" s="19"/>
      <c r="L430" s="435"/>
      <c r="M430" s="370"/>
      <c r="N430" s="19"/>
      <c r="O430" s="19"/>
      <c r="P430" s="19"/>
      <c r="Q430" s="19"/>
      <c r="R430" s="19"/>
      <c r="S430" s="435"/>
      <c r="T430" s="370"/>
      <c r="U430" s="19"/>
      <c r="V430" s="19"/>
      <c r="W430" s="19"/>
      <c r="X430" s="19"/>
      <c r="Y430" s="19"/>
      <c r="Z430" s="435"/>
      <c r="AA430" s="370"/>
      <c r="AB430" s="19"/>
      <c r="AC430" s="19"/>
      <c r="AD430" s="19"/>
      <c r="AE430" s="19"/>
      <c r="AF430" s="19"/>
      <c r="AG430" s="435"/>
      <c r="AH430" s="370"/>
      <c r="AI430" s="19"/>
      <c r="AJ430" s="19"/>
      <c r="AL430" s="371"/>
      <c r="AM430" s="19" t="s">
        <v>870</v>
      </c>
    </row>
    <row r="431" spans="1:39" x14ac:dyDescent="0.35">
      <c r="A431" s="19" t="s">
        <v>2152</v>
      </c>
      <c r="B431" s="19" t="s">
        <v>2153</v>
      </c>
      <c r="C431" s="19" t="s">
        <v>58</v>
      </c>
      <c r="D431" s="19" t="s">
        <v>56</v>
      </c>
      <c r="E431" s="19" t="s">
        <v>131</v>
      </c>
      <c r="F431" s="19" t="s">
        <v>327</v>
      </c>
      <c r="G431" s="19"/>
      <c r="H431" s="19"/>
      <c r="I431" s="19"/>
      <c r="J431" s="19"/>
      <c r="K431" s="19"/>
      <c r="L431" s="435"/>
      <c r="M431" s="370"/>
      <c r="N431" s="19"/>
      <c r="O431" s="19"/>
      <c r="P431" s="19"/>
      <c r="Q431" s="19"/>
      <c r="R431" s="19"/>
      <c r="S431" s="435"/>
      <c r="T431" s="370"/>
      <c r="U431" s="19"/>
      <c r="V431" s="19"/>
      <c r="W431" s="19"/>
      <c r="X431" s="19"/>
      <c r="Y431" s="19"/>
      <c r="Z431" s="435"/>
      <c r="AA431" s="370"/>
      <c r="AB431" s="19"/>
      <c r="AC431" s="19"/>
      <c r="AD431" s="19"/>
      <c r="AE431" s="19"/>
      <c r="AF431" s="19"/>
      <c r="AG431" s="435"/>
      <c r="AH431" s="370"/>
      <c r="AI431" s="19"/>
      <c r="AJ431" s="19"/>
      <c r="AL431" s="371"/>
      <c r="AM431" s="19" t="s">
        <v>870</v>
      </c>
    </row>
    <row r="432" spans="1:39" x14ac:dyDescent="0.35">
      <c r="A432" s="19" t="s">
        <v>2155</v>
      </c>
      <c r="B432" s="19" t="s">
        <v>2156</v>
      </c>
      <c r="C432" s="19" t="s">
        <v>58</v>
      </c>
      <c r="D432" s="19" t="s">
        <v>56</v>
      </c>
      <c r="E432" s="19" t="s">
        <v>131</v>
      </c>
      <c r="F432" s="19" t="s">
        <v>327</v>
      </c>
      <c r="G432" s="19"/>
      <c r="H432" s="19"/>
      <c r="I432" s="19"/>
      <c r="J432" s="19"/>
      <c r="K432" s="19"/>
      <c r="L432" s="435"/>
      <c r="M432" s="370"/>
      <c r="N432" s="19"/>
      <c r="O432" s="19"/>
      <c r="P432" s="19"/>
      <c r="Q432" s="19"/>
      <c r="R432" s="19"/>
      <c r="S432" s="435"/>
      <c r="T432" s="370"/>
      <c r="U432" s="19"/>
      <c r="V432" s="19"/>
      <c r="W432" s="19"/>
      <c r="X432" s="19"/>
      <c r="Y432" s="19"/>
      <c r="Z432" s="435"/>
      <c r="AA432" s="370"/>
      <c r="AB432" s="19"/>
      <c r="AC432" s="19"/>
      <c r="AD432" s="19"/>
      <c r="AE432" s="19"/>
      <c r="AF432" s="19"/>
      <c r="AG432" s="435"/>
      <c r="AH432" s="370"/>
      <c r="AI432" s="19"/>
      <c r="AJ432" s="19"/>
      <c r="AL432" s="371"/>
      <c r="AM432" s="19" t="s">
        <v>870</v>
      </c>
    </row>
    <row r="433" spans="1:39" x14ac:dyDescent="0.35">
      <c r="A433" s="19" t="s">
        <v>2158</v>
      </c>
      <c r="B433" s="19" t="s">
        <v>2159</v>
      </c>
      <c r="C433" s="19" t="s">
        <v>58</v>
      </c>
      <c r="D433" s="19" t="s">
        <v>56</v>
      </c>
      <c r="E433" s="19" t="s">
        <v>131</v>
      </c>
      <c r="F433" s="19" t="s">
        <v>1078</v>
      </c>
      <c r="G433" s="19"/>
      <c r="H433" s="19"/>
      <c r="I433" s="19"/>
      <c r="J433" s="19"/>
      <c r="K433" s="19"/>
      <c r="L433" s="435"/>
      <c r="M433" s="370"/>
      <c r="N433" s="19"/>
      <c r="O433" s="19"/>
      <c r="P433" s="19"/>
      <c r="Q433" s="19"/>
      <c r="R433" s="19"/>
      <c r="S433" s="435"/>
      <c r="T433" s="370"/>
      <c r="U433" s="19"/>
      <c r="V433" s="19"/>
      <c r="W433" s="19"/>
      <c r="X433" s="19"/>
      <c r="Y433" s="19"/>
      <c r="Z433" s="435"/>
      <c r="AA433" s="370"/>
      <c r="AB433" s="19"/>
      <c r="AC433" s="19"/>
      <c r="AD433" s="19"/>
      <c r="AE433" s="19"/>
      <c r="AF433" s="19"/>
      <c r="AG433" s="435"/>
      <c r="AH433" s="370"/>
      <c r="AI433" s="19"/>
      <c r="AJ433" s="19"/>
      <c r="AL433" s="371"/>
      <c r="AM433" s="19" t="s">
        <v>870</v>
      </c>
    </row>
    <row r="434" spans="1:39" x14ac:dyDescent="0.35">
      <c r="A434" s="19" t="s">
        <v>2161</v>
      </c>
      <c r="B434" s="19" t="s">
        <v>2162</v>
      </c>
      <c r="C434" s="19" t="s">
        <v>58</v>
      </c>
      <c r="D434" s="19" t="s">
        <v>56</v>
      </c>
      <c r="E434" s="19" t="s">
        <v>131</v>
      </c>
      <c r="F434" s="19" t="s">
        <v>1078</v>
      </c>
      <c r="G434" s="19"/>
      <c r="H434" s="19"/>
      <c r="I434" s="19"/>
      <c r="J434" s="19"/>
      <c r="K434" s="19"/>
      <c r="L434" s="435"/>
      <c r="M434" s="370"/>
      <c r="N434" s="19"/>
      <c r="O434" s="19"/>
      <c r="P434" s="19"/>
      <c r="Q434" s="19"/>
      <c r="R434" s="19"/>
      <c r="S434" s="435"/>
      <c r="T434" s="370"/>
      <c r="U434" s="19"/>
      <c r="V434" s="19"/>
      <c r="W434" s="19"/>
      <c r="X434" s="19"/>
      <c r="Y434" s="19"/>
      <c r="Z434" s="435"/>
      <c r="AA434" s="370"/>
      <c r="AB434" s="19"/>
      <c r="AC434" s="19"/>
      <c r="AD434" s="19"/>
      <c r="AE434" s="19"/>
      <c r="AF434" s="19"/>
      <c r="AG434" s="435"/>
      <c r="AH434" s="370"/>
      <c r="AI434" s="19"/>
      <c r="AJ434" s="19"/>
      <c r="AL434" s="371"/>
      <c r="AM434" s="19" t="s">
        <v>870</v>
      </c>
    </row>
    <row r="435" spans="1:39" x14ac:dyDescent="0.35">
      <c r="A435" s="19" t="s">
        <v>2164</v>
      </c>
      <c r="B435" s="19" t="s">
        <v>2165</v>
      </c>
      <c r="C435" s="19" t="s">
        <v>58</v>
      </c>
      <c r="D435" s="19" t="s">
        <v>56</v>
      </c>
      <c r="E435" s="19" t="s">
        <v>131</v>
      </c>
      <c r="F435" s="19" t="s">
        <v>327</v>
      </c>
      <c r="G435" s="19"/>
      <c r="H435" s="19"/>
      <c r="I435" s="19"/>
      <c r="J435" s="19"/>
      <c r="K435" s="19"/>
      <c r="L435" s="435"/>
      <c r="M435" s="370"/>
      <c r="N435" s="19"/>
      <c r="O435" s="19"/>
      <c r="P435" s="19"/>
      <c r="Q435" s="19"/>
      <c r="R435" s="19"/>
      <c r="S435" s="435"/>
      <c r="T435" s="370"/>
      <c r="U435" s="19"/>
      <c r="V435" s="19"/>
      <c r="W435" s="19"/>
      <c r="X435" s="19"/>
      <c r="Y435" s="19"/>
      <c r="Z435" s="435"/>
      <c r="AA435" s="370"/>
      <c r="AB435" s="19"/>
      <c r="AC435" s="19"/>
      <c r="AD435" s="19"/>
      <c r="AE435" s="19"/>
      <c r="AF435" s="19"/>
      <c r="AG435" s="435"/>
      <c r="AH435" s="370"/>
      <c r="AI435" s="19"/>
      <c r="AJ435" s="19"/>
      <c r="AL435" s="371"/>
      <c r="AM435" s="19" t="s">
        <v>870</v>
      </c>
    </row>
    <row r="436" spans="1:39" x14ac:dyDescent="0.35">
      <c r="A436" s="19" t="s">
        <v>2167</v>
      </c>
      <c r="B436" s="19" t="s">
        <v>2168</v>
      </c>
      <c r="C436" s="19" t="s">
        <v>58</v>
      </c>
      <c r="D436" s="19" t="s">
        <v>56</v>
      </c>
      <c r="E436" s="19" t="s">
        <v>131</v>
      </c>
      <c r="F436" s="19" t="s">
        <v>328</v>
      </c>
      <c r="G436" s="19"/>
      <c r="H436" s="19"/>
      <c r="I436" s="19"/>
      <c r="J436" s="19"/>
      <c r="K436" s="19"/>
      <c r="L436" s="435"/>
      <c r="M436" s="370"/>
      <c r="N436" s="19"/>
      <c r="O436" s="19"/>
      <c r="P436" s="19"/>
      <c r="Q436" s="19"/>
      <c r="R436" s="19"/>
      <c r="S436" s="435"/>
      <c r="T436" s="370"/>
      <c r="U436" s="19"/>
      <c r="V436" s="19"/>
      <c r="W436" s="19"/>
      <c r="X436" s="19"/>
      <c r="Y436" s="19"/>
      <c r="Z436" s="435"/>
      <c r="AA436" s="370"/>
      <c r="AB436" s="19"/>
      <c r="AC436" s="19"/>
      <c r="AD436" s="19"/>
      <c r="AE436" s="19"/>
      <c r="AF436" s="19"/>
      <c r="AG436" s="435"/>
      <c r="AH436" s="370"/>
      <c r="AI436" s="19"/>
      <c r="AJ436" s="19"/>
      <c r="AL436" s="371"/>
      <c r="AM436" s="19" t="s">
        <v>870</v>
      </c>
    </row>
    <row r="437" spans="1:39" x14ac:dyDescent="0.35">
      <c r="A437" s="19" t="s">
        <v>580</v>
      </c>
      <c r="B437" s="19" t="s">
        <v>581</v>
      </c>
      <c r="C437" s="19" t="s">
        <v>58</v>
      </c>
      <c r="D437" s="19" t="s">
        <v>73</v>
      </c>
      <c r="E437" s="19" t="s">
        <v>132</v>
      </c>
      <c r="F437" s="19" t="s">
        <v>826</v>
      </c>
      <c r="G437" s="19"/>
      <c r="H437" s="19"/>
      <c r="I437" s="19"/>
      <c r="J437" s="19"/>
      <c r="K437" s="19"/>
      <c r="L437" s="435"/>
      <c r="M437" s="370"/>
      <c r="N437" s="19"/>
      <c r="O437" s="19"/>
      <c r="P437" s="19"/>
      <c r="Q437" s="19"/>
      <c r="R437" s="19"/>
      <c r="S437" s="435"/>
      <c r="T437" s="370"/>
      <c r="U437" s="19"/>
      <c r="V437" s="19"/>
      <c r="W437" s="19"/>
      <c r="X437" s="19"/>
      <c r="Y437" s="19"/>
      <c r="Z437" s="435"/>
      <c r="AA437" s="370"/>
      <c r="AB437" s="19"/>
      <c r="AC437" s="19"/>
      <c r="AD437" s="19"/>
      <c r="AE437" s="19"/>
      <c r="AF437" s="19"/>
      <c r="AG437" s="435"/>
      <c r="AH437" s="370"/>
      <c r="AI437" s="19"/>
      <c r="AJ437" s="19"/>
      <c r="AL437" s="371"/>
      <c r="AM437" s="19" t="s">
        <v>319</v>
      </c>
    </row>
    <row r="438" spans="1:39" x14ac:dyDescent="0.35">
      <c r="A438" s="19" t="s">
        <v>836</v>
      </c>
      <c r="B438" s="19" t="s">
        <v>837</v>
      </c>
      <c r="C438" s="19" t="s">
        <v>58</v>
      </c>
      <c r="D438" s="19" t="s">
        <v>73</v>
      </c>
      <c r="E438" s="19" t="s">
        <v>132</v>
      </c>
      <c r="F438" s="19" t="s">
        <v>826</v>
      </c>
      <c r="G438" s="19"/>
      <c r="H438" s="19"/>
      <c r="I438" s="19"/>
      <c r="J438" s="19"/>
      <c r="K438" s="19"/>
      <c r="L438" s="435"/>
      <c r="M438" s="370"/>
      <c r="N438" s="19"/>
      <c r="O438" s="19"/>
      <c r="P438" s="19"/>
      <c r="Q438" s="19"/>
      <c r="R438" s="19"/>
      <c r="S438" s="435"/>
      <c r="T438" s="370"/>
      <c r="U438" s="19"/>
      <c r="V438" s="19"/>
      <c r="W438" s="19"/>
      <c r="X438" s="19"/>
      <c r="Y438" s="19"/>
      <c r="Z438" s="435"/>
      <c r="AA438" s="370"/>
      <c r="AB438" s="19"/>
      <c r="AC438" s="19"/>
      <c r="AD438" s="19"/>
      <c r="AE438" s="19"/>
      <c r="AF438" s="19"/>
      <c r="AG438" s="435"/>
      <c r="AH438" s="370"/>
      <c r="AI438" s="19"/>
      <c r="AJ438" s="19"/>
      <c r="AL438" s="371"/>
      <c r="AM438" s="19" t="s">
        <v>319</v>
      </c>
    </row>
    <row r="439" spans="1:39" x14ac:dyDescent="0.35">
      <c r="A439" s="19" t="s">
        <v>1214</v>
      </c>
      <c r="B439" s="19" t="s">
        <v>1215</v>
      </c>
      <c r="C439" s="19" t="s">
        <v>58</v>
      </c>
      <c r="D439" s="19" t="s">
        <v>73</v>
      </c>
      <c r="E439" s="19" t="s">
        <v>131</v>
      </c>
      <c r="F439" s="19" t="s">
        <v>825</v>
      </c>
      <c r="G439" s="19"/>
      <c r="H439" s="19"/>
      <c r="I439" s="19"/>
      <c r="J439" s="19"/>
      <c r="K439" s="19"/>
      <c r="L439" s="435"/>
      <c r="M439" s="370"/>
      <c r="N439" s="19"/>
      <c r="O439" s="19"/>
      <c r="P439" s="19"/>
      <c r="Q439" s="19"/>
      <c r="R439" s="19"/>
      <c r="S439" s="435"/>
      <c r="T439" s="370"/>
      <c r="U439" s="19"/>
      <c r="V439" s="19"/>
      <c r="W439" s="19"/>
      <c r="X439" s="19"/>
      <c r="Y439" s="19"/>
      <c r="Z439" s="435"/>
      <c r="AA439" s="370"/>
      <c r="AB439" s="19"/>
      <c r="AC439" s="19"/>
      <c r="AD439" s="19"/>
      <c r="AE439" s="19"/>
      <c r="AF439" s="19"/>
      <c r="AG439" s="435"/>
      <c r="AH439" s="370"/>
      <c r="AI439" s="19"/>
      <c r="AJ439" s="19"/>
      <c r="AL439" s="371"/>
      <c r="AM439" s="19" t="s">
        <v>870</v>
      </c>
    </row>
    <row r="440" spans="1:39" x14ac:dyDescent="0.35">
      <c r="A440" s="19" t="s">
        <v>541</v>
      </c>
      <c r="B440" s="19" t="s">
        <v>542</v>
      </c>
      <c r="C440" s="19" t="s">
        <v>58</v>
      </c>
      <c r="D440" s="19" t="s">
        <v>801</v>
      </c>
      <c r="E440" s="19" t="s">
        <v>132</v>
      </c>
      <c r="F440" s="19" t="s">
        <v>1524</v>
      </c>
      <c r="G440" s="19"/>
      <c r="H440" s="19"/>
      <c r="I440" s="19"/>
      <c r="J440" s="19"/>
      <c r="K440" s="19"/>
      <c r="L440" s="435"/>
      <c r="M440" s="370"/>
      <c r="N440" s="19"/>
      <c r="O440" s="19"/>
      <c r="P440" s="19"/>
      <c r="Q440" s="19"/>
      <c r="R440" s="19"/>
      <c r="S440" s="435"/>
      <c r="T440" s="370"/>
      <c r="U440" s="19"/>
      <c r="V440" s="19"/>
      <c r="W440" s="19"/>
      <c r="X440" s="19"/>
      <c r="Y440" s="19"/>
      <c r="Z440" s="435"/>
      <c r="AA440" s="370"/>
      <c r="AB440" s="19"/>
      <c r="AC440" s="19"/>
      <c r="AD440" s="19"/>
      <c r="AE440" s="19"/>
      <c r="AF440" s="19"/>
      <c r="AG440" s="435"/>
      <c r="AH440" s="370"/>
      <c r="AI440" s="19"/>
      <c r="AJ440" s="19"/>
      <c r="AL440" s="371"/>
      <c r="AM440" s="19" t="s">
        <v>1067</v>
      </c>
    </row>
    <row r="441" spans="1:39" x14ac:dyDescent="0.35">
      <c r="A441" s="19" t="s">
        <v>544</v>
      </c>
      <c r="B441" s="19" t="s">
        <v>545</v>
      </c>
      <c r="C441" s="19" t="s">
        <v>58</v>
      </c>
      <c r="D441" s="19" t="s">
        <v>801</v>
      </c>
      <c r="E441" s="19" t="s">
        <v>132</v>
      </c>
      <c r="F441" s="19" t="s">
        <v>1524</v>
      </c>
      <c r="G441" s="19"/>
      <c r="H441" s="19"/>
      <c r="I441" s="19"/>
      <c r="J441" s="19"/>
      <c r="K441" s="19"/>
      <c r="L441" s="435"/>
      <c r="M441" s="370"/>
      <c r="N441" s="19"/>
      <c r="O441" s="19"/>
      <c r="P441" s="19"/>
      <c r="Q441" s="19"/>
      <c r="R441" s="19"/>
      <c r="S441" s="435"/>
      <c r="T441" s="370"/>
      <c r="U441" s="19"/>
      <c r="V441" s="19"/>
      <c r="W441" s="19"/>
      <c r="X441" s="19"/>
      <c r="Y441" s="19"/>
      <c r="Z441" s="435"/>
      <c r="AA441" s="370"/>
      <c r="AB441" s="19"/>
      <c r="AC441" s="19"/>
      <c r="AD441" s="19"/>
      <c r="AE441" s="19"/>
      <c r="AF441" s="19"/>
      <c r="AG441" s="435"/>
      <c r="AH441" s="370"/>
      <c r="AI441" s="19"/>
      <c r="AJ441" s="19"/>
      <c r="AL441" s="371"/>
      <c r="AM441" s="19" t="s">
        <v>1067</v>
      </c>
    </row>
    <row r="442" spans="1:39" x14ac:dyDescent="0.35">
      <c r="A442" s="19" t="s">
        <v>583</v>
      </c>
      <c r="B442" s="19" t="s">
        <v>584</v>
      </c>
      <c r="C442" s="19" t="s">
        <v>58</v>
      </c>
      <c r="D442" s="19" t="s">
        <v>801</v>
      </c>
      <c r="E442" s="19" t="s">
        <v>132</v>
      </c>
      <c r="F442" s="19" t="s">
        <v>1524</v>
      </c>
      <c r="G442" s="19"/>
      <c r="H442" s="19"/>
      <c r="I442" s="19"/>
      <c r="J442" s="19"/>
      <c r="K442" s="19"/>
      <c r="L442" s="435"/>
      <c r="M442" s="370"/>
      <c r="N442" s="19"/>
      <c r="O442" s="19"/>
      <c r="P442" s="19"/>
      <c r="Q442" s="19"/>
      <c r="R442" s="19"/>
      <c r="S442" s="435"/>
      <c r="T442" s="370"/>
      <c r="U442" s="19"/>
      <c r="V442" s="19"/>
      <c r="W442" s="19"/>
      <c r="X442" s="19"/>
      <c r="Y442" s="19"/>
      <c r="Z442" s="435"/>
      <c r="AA442" s="370"/>
      <c r="AB442" s="19"/>
      <c r="AC442" s="19"/>
      <c r="AD442" s="19"/>
      <c r="AE442" s="19"/>
      <c r="AF442" s="19"/>
      <c r="AG442" s="435"/>
      <c r="AH442" s="370"/>
      <c r="AI442" s="19"/>
      <c r="AJ442" s="19"/>
      <c r="AL442" s="371"/>
      <c r="AM442" s="19" t="s">
        <v>1067</v>
      </c>
    </row>
    <row r="443" spans="1:39" x14ac:dyDescent="0.35">
      <c r="A443" s="19" t="s">
        <v>833</v>
      </c>
      <c r="B443" s="19" t="s">
        <v>834</v>
      </c>
      <c r="C443" s="19" t="s">
        <v>58</v>
      </c>
      <c r="D443" s="19" t="s">
        <v>801</v>
      </c>
      <c r="E443" s="19" t="s">
        <v>132</v>
      </c>
      <c r="F443" s="19" t="s">
        <v>1524</v>
      </c>
      <c r="G443" s="19"/>
      <c r="H443" s="19"/>
      <c r="I443" s="19"/>
      <c r="J443" s="19"/>
      <c r="K443" s="19"/>
      <c r="L443" s="435"/>
      <c r="M443" s="370"/>
      <c r="N443" s="19"/>
      <c r="O443" s="19"/>
      <c r="P443" s="19"/>
      <c r="Q443" s="19"/>
      <c r="R443" s="19"/>
      <c r="S443" s="435"/>
      <c r="T443" s="370"/>
      <c r="U443" s="19"/>
      <c r="V443" s="19"/>
      <c r="W443" s="19"/>
      <c r="X443" s="19"/>
      <c r="Y443" s="19"/>
      <c r="Z443" s="435"/>
      <c r="AA443" s="370"/>
      <c r="AB443" s="19"/>
      <c r="AC443" s="19"/>
      <c r="AD443" s="19"/>
      <c r="AE443" s="19"/>
      <c r="AF443" s="19"/>
      <c r="AG443" s="435"/>
      <c r="AH443" s="370"/>
      <c r="AI443" s="19"/>
      <c r="AJ443" s="19"/>
      <c r="AL443" s="371"/>
      <c r="AM443" s="19" t="s">
        <v>1067</v>
      </c>
    </row>
    <row r="444" spans="1:39" x14ac:dyDescent="0.35">
      <c r="A444" s="19" t="s">
        <v>889</v>
      </c>
      <c r="B444" s="19" t="s">
        <v>890</v>
      </c>
      <c r="C444" s="19" t="s">
        <v>58</v>
      </c>
      <c r="D444" s="19" t="s">
        <v>801</v>
      </c>
      <c r="E444" s="19" t="s">
        <v>132</v>
      </c>
      <c r="F444" s="19" t="s">
        <v>1524</v>
      </c>
      <c r="G444" s="19"/>
      <c r="H444" s="19"/>
      <c r="I444" s="19"/>
      <c r="J444" s="19"/>
      <c r="K444" s="19"/>
      <c r="L444" s="435" t="s">
        <v>97</v>
      </c>
      <c r="M444" s="370"/>
      <c r="N444" s="19"/>
      <c r="O444" s="19"/>
      <c r="P444" s="19"/>
      <c r="Q444" s="19"/>
      <c r="R444" s="19"/>
      <c r="S444" s="435" t="s">
        <v>97</v>
      </c>
      <c r="T444" s="370"/>
      <c r="U444" s="19"/>
      <c r="V444" s="19"/>
      <c r="W444" s="19"/>
      <c r="X444" s="19"/>
      <c r="Y444" s="19"/>
      <c r="Z444" s="435" t="s">
        <v>97</v>
      </c>
      <c r="AA444" s="370" t="s">
        <v>97</v>
      </c>
      <c r="AB444" s="19"/>
      <c r="AC444" s="19"/>
      <c r="AD444" s="19"/>
      <c r="AE444" s="19"/>
      <c r="AF444" s="19"/>
      <c r="AG444" s="435"/>
      <c r="AH444" s="370"/>
      <c r="AI444" s="19"/>
      <c r="AJ444" s="19"/>
      <c r="AL444" s="371">
        <v>4</v>
      </c>
      <c r="AM444" s="19" t="s">
        <v>1068</v>
      </c>
    </row>
  </sheetData>
  <autoFilter ref="A2:AM444" xr:uid="{2C63D736-03E6-4988-ABE4-78DCE1259DCF}"/>
  <pageMargins left="1" right="1" top="1" bottom="1" header="0.3" footer="0.3"/>
  <pageSetup orientation="portrait" r:id="rId1"/>
  <headerFooter>
    <oddFooter>&amp;C&amp;1#&amp;"Calibri"&amp;10&amp;K0000FFINTERNAL Datalogic Confidential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EC303-4D05-45BA-A6C1-16E5C2814577}">
  <dimension ref="A1:CW449"/>
  <sheetViews>
    <sheetView zoomScale="70" zoomScaleNormal="70" workbookViewId="0">
      <pane xSplit="2" ySplit="10" topLeftCell="G364" activePane="bottomRight" state="frozen"/>
      <selection pane="topRight" activeCell="C1" sqref="C1"/>
      <selection pane="bottomLeft" activeCell="A7" sqref="A7"/>
      <selection pane="bottomRight" activeCell="AL374" sqref="AL374"/>
    </sheetView>
  </sheetViews>
  <sheetFormatPr defaultRowHeight="14.5" x14ac:dyDescent="0.35"/>
  <cols>
    <col min="1" max="1" width="10.90625" customWidth="1"/>
    <col min="2" max="2" width="25.453125" bestFit="1" customWidth="1"/>
    <col min="3" max="31" width="8.7265625" customWidth="1"/>
    <col min="32" max="32" width="8.26953125" customWidth="1"/>
    <col min="33" max="33" width="8.26953125" style="221" customWidth="1"/>
    <col min="34" max="34" width="15.1796875" style="56" customWidth="1"/>
    <col min="35" max="35" width="14.6328125" style="56" customWidth="1"/>
    <col min="36" max="36" width="15.453125" style="56" customWidth="1"/>
    <col min="37" max="37" width="11.36328125" style="56" customWidth="1"/>
    <col min="38" max="59" width="8.7265625" customWidth="1"/>
    <col min="61" max="69" width="8.7265625" customWidth="1"/>
    <col min="70" max="70" width="8.7265625" style="200" customWidth="1"/>
    <col min="71" max="91" width="8.7265625" customWidth="1"/>
  </cols>
  <sheetData>
    <row r="1" spans="1:101" hidden="1" x14ac:dyDescent="0.35">
      <c r="AH1"/>
      <c r="AI1"/>
      <c r="AJ1"/>
      <c r="AK1"/>
      <c r="BR1"/>
    </row>
    <row r="2" spans="1:101" hidden="1" x14ac:dyDescent="0.35">
      <c r="AH2"/>
      <c r="AI2"/>
      <c r="AJ2"/>
      <c r="AK2"/>
      <c r="BR2"/>
    </row>
    <row r="3" spans="1:101" hidden="1" x14ac:dyDescent="0.35">
      <c r="AH3"/>
      <c r="AI3"/>
      <c r="AJ3"/>
      <c r="AK3"/>
      <c r="BR3"/>
    </row>
    <row r="4" spans="1:101" hidden="1" x14ac:dyDescent="0.35">
      <c r="AH4"/>
      <c r="AI4"/>
      <c r="AJ4"/>
      <c r="AK4"/>
      <c r="BR4"/>
    </row>
    <row r="5" spans="1:101" hidden="1" x14ac:dyDescent="0.35">
      <c r="AH5"/>
      <c r="AI5"/>
      <c r="AJ5"/>
      <c r="AK5"/>
      <c r="BR5"/>
    </row>
    <row r="6" spans="1:101" hidden="1" x14ac:dyDescent="0.35">
      <c r="AH6"/>
      <c r="AI6"/>
      <c r="AJ6"/>
      <c r="AK6"/>
      <c r="BR6"/>
    </row>
    <row r="7" spans="1:101" hidden="1" x14ac:dyDescent="0.35">
      <c r="AH7"/>
      <c r="AI7"/>
      <c r="AJ7"/>
      <c r="AK7"/>
      <c r="BR7"/>
    </row>
    <row r="8" spans="1:101" s="59" customFormat="1" hidden="1" x14ac:dyDescent="0.35">
      <c r="AH8" s="210">
        <f>SUM(AH11:AH236)</f>
        <v>120012000</v>
      </c>
      <c r="AI8" s="210">
        <f>SUM(AI11:AI236)</f>
        <v>24660000</v>
      </c>
      <c r="AJ8" s="210">
        <f>SUM(AJ11:AJ236)</f>
        <v>95352000</v>
      </c>
      <c r="AK8" s="210">
        <f>SUM(AK11:AK236)</f>
        <v>0</v>
      </c>
    </row>
    <row r="9" spans="1:101" s="297" customFormat="1" x14ac:dyDescent="0.35">
      <c r="A9" s="297">
        <v>1</v>
      </c>
      <c r="B9" s="297">
        <v>2</v>
      </c>
      <c r="C9" s="297">
        <v>3</v>
      </c>
      <c r="D9" s="297">
        <v>4</v>
      </c>
      <c r="E9" s="297">
        <v>5</v>
      </c>
      <c r="F9" s="297">
        <v>6</v>
      </c>
      <c r="G9" s="297">
        <v>7</v>
      </c>
      <c r="H9" s="297">
        <v>8</v>
      </c>
      <c r="I9" s="297">
        <v>9</v>
      </c>
      <c r="J9" s="297">
        <v>10</v>
      </c>
      <c r="K9" s="297">
        <v>11</v>
      </c>
      <c r="L9" s="297">
        <v>12</v>
      </c>
      <c r="M9" s="297">
        <v>13</v>
      </c>
      <c r="N9" s="297">
        <v>14</v>
      </c>
      <c r="O9" s="297">
        <v>15</v>
      </c>
      <c r="P9" s="297">
        <v>16</v>
      </c>
      <c r="Q9" s="297">
        <v>17</v>
      </c>
      <c r="R9" s="297">
        <v>18</v>
      </c>
      <c r="S9" s="297">
        <v>19</v>
      </c>
      <c r="T9" s="297">
        <v>20</v>
      </c>
      <c r="U9" s="297">
        <v>21</v>
      </c>
      <c r="V9" s="297">
        <v>22</v>
      </c>
      <c r="W9" s="297">
        <v>23</v>
      </c>
      <c r="X9" s="297">
        <v>24</v>
      </c>
      <c r="Y9" s="297">
        <v>25</v>
      </c>
      <c r="Z9" s="297">
        <v>26</v>
      </c>
      <c r="AA9" s="297">
        <v>27</v>
      </c>
      <c r="AB9" s="297">
        <v>28</v>
      </c>
      <c r="AC9" s="297">
        <v>29</v>
      </c>
      <c r="AD9" s="297">
        <v>30</v>
      </c>
      <c r="AE9" s="297">
        <v>31</v>
      </c>
      <c r="AF9" s="297">
        <v>32</v>
      </c>
      <c r="AG9" s="297">
        <v>33</v>
      </c>
      <c r="AH9" s="297">
        <v>34</v>
      </c>
      <c r="AI9" s="297">
        <v>35</v>
      </c>
      <c r="AJ9" s="297">
        <v>36</v>
      </c>
      <c r="AK9" s="297">
        <v>37</v>
      </c>
      <c r="AL9" s="297">
        <v>38</v>
      </c>
      <c r="AM9" s="297">
        <v>39</v>
      </c>
      <c r="AN9" s="297">
        <v>40</v>
      </c>
      <c r="AO9" s="297">
        <v>41</v>
      </c>
      <c r="AP9" s="297">
        <v>42</v>
      </c>
      <c r="AQ9" s="297">
        <v>43</v>
      </c>
      <c r="AR9" s="297">
        <v>44</v>
      </c>
      <c r="AS9" s="297">
        <v>45</v>
      </c>
      <c r="AT9" s="297">
        <v>46</v>
      </c>
      <c r="AU9" s="297">
        <v>47</v>
      </c>
      <c r="AV9" s="297">
        <v>48</v>
      </c>
      <c r="AW9" s="297">
        <v>49</v>
      </c>
      <c r="AX9" s="297">
        <v>50</v>
      </c>
      <c r="AY9" s="297">
        <v>51</v>
      </c>
      <c r="AZ9" s="297">
        <v>52</v>
      </c>
      <c r="BA9" s="297">
        <v>53</v>
      </c>
      <c r="BB9" s="297">
        <v>54</v>
      </c>
      <c r="BC9" s="297">
        <v>55</v>
      </c>
      <c r="BD9" s="297">
        <v>56</v>
      </c>
      <c r="BE9" s="297">
        <v>57</v>
      </c>
      <c r="BF9" s="297">
        <v>58</v>
      </c>
      <c r="BG9" s="297">
        <v>59</v>
      </c>
      <c r="BH9" s="297">
        <v>60</v>
      </c>
      <c r="BI9" s="297">
        <v>61</v>
      </c>
      <c r="BJ9" s="297">
        <v>62</v>
      </c>
      <c r="BK9" s="297">
        <v>63</v>
      </c>
      <c r="BL9" s="297">
        <v>64</v>
      </c>
      <c r="BM9" s="297">
        <v>65</v>
      </c>
      <c r="BN9" s="297">
        <v>66</v>
      </c>
      <c r="BO9" s="297">
        <v>67</v>
      </c>
      <c r="BP9" s="297">
        <v>68</v>
      </c>
      <c r="BQ9" s="297">
        <v>69</v>
      </c>
    </row>
    <row r="10" spans="1:101" ht="26.5" customHeight="1" x14ac:dyDescent="0.35">
      <c r="A10" s="349" t="s">
        <v>143</v>
      </c>
      <c r="B10" s="375" t="s">
        <v>95</v>
      </c>
      <c r="C10" s="50" t="s">
        <v>97</v>
      </c>
      <c r="D10" s="50" t="s">
        <v>98</v>
      </c>
      <c r="E10" s="50" t="s">
        <v>99</v>
      </c>
      <c r="F10" s="50" t="s">
        <v>100</v>
      </c>
      <c r="G10" s="50" t="s">
        <v>101</v>
      </c>
      <c r="H10" s="50" t="s">
        <v>102</v>
      </c>
      <c r="I10" s="50" t="s">
        <v>103</v>
      </c>
      <c r="J10" s="50" t="s">
        <v>104</v>
      </c>
      <c r="K10" s="50" t="s">
        <v>105</v>
      </c>
      <c r="L10" s="50" t="s">
        <v>106</v>
      </c>
      <c r="M10" s="50" t="s">
        <v>107</v>
      </c>
      <c r="N10" s="50" t="s">
        <v>108</v>
      </c>
      <c r="O10" s="50" t="s">
        <v>109</v>
      </c>
      <c r="P10" s="50" t="s">
        <v>110</v>
      </c>
      <c r="Q10" s="50" t="s">
        <v>111</v>
      </c>
      <c r="R10" s="50" t="s">
        <v>112</v>
      </c>
      <c r="S10" s="50" t="s">
        <v>113</v>
      </c>
      <c r="T10" s="50" t="s">
        <v>114</v>
      </c>
      <c r="U10" s="50" t="s">
        <v>115</v>
      </c>
      <c r="V10" s="50" t="s">
        <v>116</v>
      </c>
      <c r="W10" s="50" t="s">
        <v>117</v>
      </c>
      <c r="X10" s="50" t="s">
        <v>118</v>
      </c>
      <c r="Y10" s="50" t="s">
        <v>119</v>
      </c>
      <c r="Z10" s="50" t="s">
        <v>120</v>
      </c>
      <c r="AA10" s="50" t="s">
        <v>121</v>
      </c>
      <c r="AB10" s="50" t="s">
        <v>122</v>
      </c>
      <c r="AC10" s="50" t="s">
        <v>123</v>
      </c>
      <c r="AD10" s="50" t="s">
        <v>124</v>
      </c>
      <c r="AE10" s="50" t="s">
        <v>125</v>
      </c>
      <c r="AF10" s="50" t="s">
        <v>126</v>
      </c>
      <c r="AG10" s="374">
        <v>31</v>
      </c>
      <c r="AH10" s="69" t="s">
        <v>177</v>
      </c>
      <c r="AI10" s="69" t="s">
        <v>179</v>
      </c>
      <c r="AJ10" s="69" t="s">
        <v>178</v>
      </c>
      <c r="AK10" s="69"/>
      <c r="AL10" s="50" t="s">
        <v>54</v>
      </c>
      <c r="AM10" s="50" t="s">
        <v>97</v>
      </c>
      <c r="AN10" s="50" t="s">
        <v>98</v>
      </c>
      <c r="AO10" s="50" t="s">
        <v>99</v>
      </c>
      <c r="AP10" s="50" t="s">
        <v>100</v>
      </c>
      <c r="AQ10" s="50" t="s">
        <v>101</v>
      </c>
      <c r="AR10" s="50" t="s">
        <v>102</v>
      </c>
      <c r="AS10" s="50" t="s">
        <v>103</v>
      </c>
      <c r="AT10" s="50" t="s">
        <v>104</v>
      </c>
      <c r="AU10" s="50" t="s">
        <v>105</v>
      </c>
      <c r="AV10" s="50" t="s">
        <v>106</v>
      </c>
      <c r="AW10" s="50" t="s">
        <v>107</v>
      </c>
      <c r="AX10" s="50" t="s">
        <v>108</v>
      </c>
      <c r="AY10" s="50" t="s">
        <v>109</v>
      </c>
      <c r="AZ10" s="50" t="s">
        <v>110</v>
      </c>
      <c r="BA10" s="50" t="s">
        <v>111</v>
      </c>
      <c r="BB10" s="50" t="s">
        <v>112</v>
      </c>
      <c r="BC10" s="50" t="s">
        <v>113</v>
      </c>
      <c r="BD10" s="50" t="s">
        <v>114</v>
      </c>
      <c r="BE10" s="50" t="s">
        <v>115</v>
      </c>
      <c r="BF10" s="50" t="s">
        <v>116</v>
      </c>
      <c r="BG10" s="50" t="s">
        <v>117</v>
      </c>
      <c r="BH10" s="50" t="s">
        <v>118</v>
      </c>
      <c r="BI10" s="50" t="s">
        <v>119</v>
      </c>
      <c r="BJ10" s="50" t="s">
        <v>120</v>
      </c>
      <c r="BK10" s="50" t="s">
        <v>121</v>
      </c>
      <c r="BL10" s="50" t="s">
        <v>122</v>
      </c>
      <c r="BM10" s="50" t="s">
        <v>123</v>
      </c>
      <c r="BN10" s="50" t="s">
        <v>124</v>
      </c>
      <c r="BO10" s="50" t="s">
        <v>125</v>
      </c>
      <c r="BP10" s="50" t="s">
        <v>126</v>
      </c>
      <c r="BQ10" s="96" t="s">
        <v>127</v>
      </c>
      <c r="BR10" s="59"/>
      <c r="BS10" s="59"/>
      <c r="BT10" s="59"/>
      <c r="BU10" s="59"/>
      <c r="BV10" s="59"/>
      <c r="BW10" s="59"/>
      <c r="BX10" s="59"/>
      <c r="BY10" s="59"/>
      <c r="BZ10" s="59"/>
      <c r="CA10" s="59"/>
      <c r="CB10" s="59"/>
      <c r="CC10" s="59"/>
      <c r="CD10" s="59"/>
      <c r="CE10" s="59"/>
      <c r="CF10" s="59"/>
      <c r="CG10" s="59"/>
      <c r="CH10" s="59"/>
      <c r="CI10" s="59"/>
      <c r="CJ10" s="59"/>
      <c r="CK10" s="59"/>
      <c r="CL10" s="59"/>
      <c r="CM10" s="59"/>
      <c r="CN10" s="59"/>
      <c r="CO10" s="59"/>
      <c r="CP10" s="59"/>
      <c r="CQ10" s="59"/>
      <c r="CR10" s="59"/>
      <c r="CS10" s="59"/>
      <c r="CT10" s="59"/>
      <c r="CU10" s="59"/>
      <c r="CV10" s="59"/>
      <c r="CW10" s="59"/>
    </row>
    <row r="11" spans="1:101" x14ac:dyDescent="0.35">
      <c r="A11" s="376" t="s">
        <v>400</v>
      </c>
      <c r="B11" t="str">
        <f>VLOOKUP(A11,Att!B:C,2,0)</f>
        <v>TRẦN ANH TIẾN</v>
      </c>
      <c r="C11">
        <v>10000</v>
      </c>
      <c r="D11">
        <v>10000</v>
      </c>
      <c r="E11">
        <v>10000</v>
      </c>
      <c r="F11">
        <v>10000</v>
      </c>
      <c r="G11">
        <v>10000</v>
      </c>
      <c r="J11">
        <v>10000</v>
      </c>
      <c r="K11">
        <v>10000</v>
      </c>
      <c r="L11">
        <v>0</v>
      </c>
      <c r="M11">
        <v>10000</v>
      </c>
      <c r="N11">
        <v>0</v>
      </c>
      <c r="Q11">
        <v>10000</v>
      </c>
      <c r="R11">
        <v>10000</v>
      </c>
      <c r="S11">
        <v>0</v>
      </c>
      <c r="T11">
        <v>10000</v>
      </c>
      <c r="U11">
        <v>0</v>
      </c>
      <c r="X11">
        <v>0</v>
      </c>
      <c r="Y11">
        <v>10000</v>
      </c>
      <c r="Z11">
        <v>10000</v>
      </c>
      <c r="AA11">
        <v>10000</v>
      </c>
      <c r="AB11">
        <v>10000</v>
      </c>
      <c r="AE11">
        <v>10000</v>
      </c>
      <c r="AF11">
        <v>10000</v>
      </c>
      <c r="AH11" s="68">
        <f>SUM(C11:AG11)</f>
        <v>170000</v>
      </c>
      <c r="AI11" s="68">
        <f>SUMIFS($C11:$AG11,$AM11:$BQ11,"=0")</f>
        <v>150000</v>
      </c>
      <c r="AJ11" s="68">
        <f>SUMIFS($C11:$AG11,$AM11:$BQ11,"&gt;0")</f>
        <v>20000</v>
      </c>
      <c r="AK11" s="68"/>
      <c r="AL11" s="74" t="str">
        <f>VLOOKUP(A11,Att!B:CX,101,0)</f>
        <v>ANNK-HR</v>
      </c>
      <c r="AM11" s="70">
        <f>VALUE(IFERROR(VLOOKUP($A11,OT!$A:$BU,OT!J$1,0),0))</f>
        <v>0</v>
      </c>
      <c r="AN11" s="70">
        <f>VALUE(IFERROR(VLOOKUP($A11,OT!$A:$BU,OT!K$1,0),0))</f>
        <v>0</v>
      </c>
      <c r="AO11" s="70">
        <f>VALUE(IFERROR(VLOOKUP($A11,OT!$A:$BU,OT!L$1,0),0))</f>
        <v>0</v>
      </c>
      <c r="AP11" s="70">
        <f>VALUE(IFERROR(VLOOKUP($A11,OT!$A:$BU,OT!M$1,0),0))</f>
        <v>0</v>
      </c>
      <c r="AQ11" s="70">
        <f>VALUE(IFERROR(VLOOKUP($A11,OT!$A:$BU,OT!N$1,0),0))</f>
        <v>0</v>
      </c>
      <c r="AR11" s="70">
        <f>VALUE(IFERROR(VLOOKUP($A11,OT!$A:$BU,OT!O$1,0),0))</f>
        <v>0</v>
      </c>
      <c r="AS11" s="70">
        <f>VALUE(IFERROR(VLOOKUP($A11,OT!$A:$BU,OT!P$1,0),0))</f>
        <v>0</v>
      </c>
      <c r="AT11" s="70">
        <f>VALUE(IFERROR(VLOOKUP($A11,OT!$A:$BU,OT!Q$1,0),0))</f>
        <v>0</v>
      </c>
      <c r="AU11" s="70">
        <f>VALUE(IFERROR(VLOOKUP($A11,OT!$A:$BU,OT!R$1,0),0))</f>
        <v>0</v>
      </c>
      <c r="AV11" s="70">
        <f>VALUE(IFERROR(VLOOKUP($A11,OT!$A:$BU,OT!S$1,0),0))</f>
        <v>0</v>
      </c>
      <c r="AW11" s="70">
        <f>VALUE(IFERROR(VLOOKUP($A11,OT!$A:$BU,OT!T$1,0),0))</f>
        <v>0</v>
      </c>
      <c r="AX11" s="70">
        <f>VALUE(IFERROR(VLOOKUP($A11,OT!$A:$BU,OT!U$1,0),0))</f>
        <v>0</v>
      </c>
      <c r="AY11" s="70">
        <f>VALUE(IFERROR(VLOOKUP($A11,OT!$A:$BU,OT!V$1,0),0))</f>
        <v>0</v>
      </c>
      <c r="AZ11" s="70">
        <f>VALUE(IFERROR(VLOOKUP($A11,OT!$A:$BU,OT!W$1,0),0))</f>
        <v>0</v>
      </c>
      <c r="BA11" s="70">
        <f>VALUE(IFERROR(VLOOKUP($A11,OT!$A:$BU,OT!X$1,0),0))</f>
        <v>0</v>
      </c>
      <c r="BB11" s="70">
        <f>VALUE(IFERROR(VLOOKUP($A11,OT!$A:$BU,OT!Y$1,0),0))</f>
        <v>0</v>
      </c>
      <c r="BC11" s="70">
        <f>VALUE(IFERROR(VLOOKUP($A11,OT!$A:$BU,OT!Z$1,0),0))</f>
        <v>0</v>
      </c>
      <c r="BD11" s="70">
        <f>VALUE(IFERROR(VLOOKUP($A11,OT!$A:$BU,OT!AA$1,0),0))</f>
        <v>0</v>
      </c>
      <c r="BE11" s="70">
        <f>VALUE(IFERROR(VLOOKUP($A11,OT!$A:$BU,OT!AB$1,0),0))</f>
        <v>0</v>
      </c>
      <c r="BF11" s="70">
        <f>VALUE(IFERROR(VLOOKUP($A11,OT!$A:$BU,OT!AC$1,0),0))</f>
        <v>0</v>
      </c>
      <c r="BG11" s="70">
        <f>VALUE(IFERROR(VLOOKUP($A11,OT!$A:$BU,OT!AD$1,0),0))</f>
        <v>0</v>
      </c>
      <c r="BH11" s="70">
        <f>VALUE(IFERROR(VLOOKUP($A11,OT!$A:$BU,OT!AE$1,0),0))</f>
        <v>0</v>
      </c>
      <c r="BI11" s="70">
        <f>VALUE(IFERROR(VLOOKUP($A11,OT!$A:$BU,OT!AF$1,0),0))</f>
        <v>0</v>
      </c>
      <c r="BJ11" s="70">
        <f>VALUE(IFERROR(VLOOKUP($A11,OT!$A:$BU,OT!AG$1,0),0))</f>
        <v>2.5</v>
      </c>
      <c r="BK11" s="70">
        <f>VALUE(IFERROR(VLOOKUP($A11,OT!$A:$BU,OT!AH$1,0),0))</f>
        <v>0</v>
      </c>
      <c r="BL11" s="70">
        <f>VALUE(IFERROR(VLOOKUP($A11,OT!$A:$BU,OT!AI$1,0),0))</f>
        <v>0</v>
      </c>
      <c r="BM11" s="70">
        <f>VALUE(IFERROR(VLOOKUP($A11,OT!$A:$BU,OT!AJ$1,0),0))</f>
        <v>0</v>
      </c>
      <c r="BN11" s="70">
        <f>VALUE(IFERROR(VLOOKUP($A11,OT!$A:$BU,OT!AK$1,0),0))</f>
        <v>0</v>
      </c>
      <c r="BO11" s="70">
        <f>VALUE(IFERROR(VLOOKUP($A11,OT!$A:$BU,OT!AL$1,0),0))</f>
        <v>0</v>
      </c>
      <c r="BP11" s="70">
        <f>VALUE(IFERROR(VLOOKUP($A11,OT!$A:$BU,OT!AM$1,0),0))</f>
        <v>1</v>
      </c>
      <c r="BQ11" s="70">
        <f>VALUE(IFERROR(VLOOKUP($A11,OT!$A:$BU,OT!AN$1,0),0))</f>
        <v>0</v>
      </c>
      <c r="BR11" s="59"/>
      <c r="BS11" s="59"/>
      <c r="BT11" s="59"/>
      <c r="BU11" s="59"/>
      <c r="BV11" s="59"/>
      <c r="BW11" s="59"/>
      <c r="BX11" s="59"/>
      <c r="BY11" s="59"/>
      <c r="BZ11" s="59"/>
      <c r="CA11" s="59"/>
      <c r="CB11" s="59"/>
      <c r="CC11" s="59"/>
      <c r="CD11" s="59"/>
      <c r="CE11" s="59"/>
      <c r="CF11" s="59"/>
      <c r="CG11" s="59"/>
      <c r="CH11" s="59"/>
      <c r="CI11" s="59"/>
      <c r="CJ11" s="59"/>
      <c r="CK11" s="59"/>
      <c r="CL11" s="59"/>
      <c r="CM11" s="59"/>
      <c r="CN11" s="59"/>
      <c r="CO11" s="59"/>
      <c r="CP11" s="59"/>
      <c r="CQ11" s="59"/>
      <c r="CR11" s="59"/>
      <c r="CS11" s="59"/>
      <c r="CT11" s="59"/>
      <c r="CU11" s="59"/>
      <c r="CV11" s="59"/>
      <c r="CW11" s="59"/>
    </row>
    <row r="12" spans="1:101" x14ac:dyDescent="0.35">
      <c r="A12" s="376" t="s">
        <v>533</v>
      </c>
      <c r="B12" s="221" t="str">
        <f>VLOOKUP(A12,Att!B:C,2,0)</f>
        <v>NGUYỄN NGỌC KHÁNH LINH</v>
      </c>
      <c r="D12">
        <v>42000</v>
      </c>
      <c r="E12">
        <v>42000</v>
      </c>
      <c r="F12">
        <v>42000</v>
      </c>
      <c r="G12">
        <v>42000</v>
      </c>
      <c r="H12">
        <v>42000</v>
      </c>
      <c r="J12">
        <v>42000</v>
      </c>
      <c r="K12">
        <v>42000</v>
      </c>
      <c r="M12">
        <v>42000</v>
      </c>
      <c r="O12">
        <v>42000</v>
      </c>
      <c r="R12">
        <v>20000</v>
      </c>
      <c r="S12">
        <v>42000</v>
      </c>
      <c r="T12">
        <v>42000</v>
      </c>
      <c r="U12">
        <v>42000</v>
      </c>
      <c r="V12">
        <v>42000</v>
      </c>
      <c r="X12">
        <v>42000</v>
      </c>
      <c r="Y12">
        <v>42000</v>
      </c>
      <c r="Z12">
        <v>42000</v>
      </c>
      <c r="AA12">
        <v>42000</v>
      </c>
      <c r="AF12">
        <v>42000</v>
      </c>
      <c r="AH12" s="68">
        <f t="shared" ref="AH12:AH75" si="0">SUM(C12:AG12)</f>
        <v>776000</v>
      </c>
      <c r="AI12" s="68">
        <f t="shared" ref="AI12:AI75" si="1">SUMIFS($C12:$AG12,$AM12:$BQ12,"=0")</f>
        <v>0</v>
      </c>
      <c r="AJ12" s="68">
        <f t="shared" ref="AJ12:AJ75" si="2">SUMIFS($C12:$AG12,$AM12:$BQ12,"&gt;0")</f>
        <v>776000</v>
      </c>
      <c r="AK12" s="68"/>
      <c r="AL12" s="74" t="str">
        <f>VLOOKUP(A12,Att!B:CX,101,0)</f>
        <v>MEKONG SUBLABOR</v>
      </c>
      <c r="AM12" s="70">
        <f>VALUE(IFERROR(VLOOKUP($A12,OT!$A:$BU,OT!J$1,0),0))</f>
        <v>0</v>
      </c>
      <c r="AN12" s="70">
        <f>VALUE(IFERROR(VLOOKUP($A12,OT!$A:$BU,OT!K$1,0),0))</f>
        <v>2</v>
      </c>
      <c r="AO12" s="70">
        <f>VALUE(IFERROR(VLOOKUP($A12,OT!$A:$BU,OT!L$1,0),0))</f>
        <v>2</v>
      </c>
      <c r="AP12" s="70">
        <f>VALUE(IFERROR(VLOOKUP($A12,OT!$A:$BU,OT!M$1,0),0))</f>
        <v>1.75</v>
      </c>
      <c r="AQ12" s="70">
        <f>VALUE(IFERROR(VLOOKUP($A12,OT!$A:$BU,OT!N$1,0),0))</f>
        <v>2</v>
      </c>
      <c r="AR12" s="70">
        <f>VALUE(IFERROR(VLOOKUP($A12,OT!$A:$BU,OT!O$1,0),0))</f>
        <v>4</v>
      </c>
      <c r="AS12" s="70">
        <f>VALUE(IFERROR(VLOOKUP($A12,OT!$A:$BU,OT!P$1,0),0))</f>
        <v>0</v>
      </c>
      <c r="AT12" s="70">
        <f>VALUE(IFERROR(VLOOKUP($A12,OT!$A:$BU,OT!Q$1,0),0))</f>
        <v>2</v>
      </c>
      <c r="AU12" s="70">
        <f>VALUE(IFERROR(VLOOKUP($A12,OT!$A:$BU,OT!R$1,0),0))</f>
        <v>1.75</v>
      </c>
      <c r="AV12" s="70">
        <f>VALUE(IFERROR(VLOOKUP($A12,OT!$A:$BU,OT!S$1,0),0))</f>
        <v>0</v>
      </c>
      <c r="AW12" s="70">
        <f>VALUE(IFERROR(VLOOKUP($A12,OT!$A:$BU,OT!T$1,0),0))</f>
        <v>2</v>
      </c>
      <c r="AX12" s="70">
        <f>VALUE(IFERROR(VLOOKUP($A12,OT!$A:$BU,OT!U$1,0),0))</f>
        <v>0</v>
      </c>
      <c r="AY12" s="70">
        <f>VALUE(IFERROR(VLOOKUP($A12,OT!$A:$BU,OT!V$1,0),0))</f>
        <v>4</v>
      </c>
      <c r="AZ12" s="70">
        <f>VALUE(IFERROR(VLOOKUP($A12,OT!$A:$BU,OT!W$1,0),0))</f>
        <v>0</v>
      </c>
      <c r="BA12" s="70">
        <f>VALUE(IFERROR(VLOOKUP($A12,OT!$A:$BU,OT!X$1,0),0))</f>
        <v>0</v>
      </c>
      <c r="BB12" s="70">
        <f>VALUE(IFERROR(VLOOKUP($A12,OT!$A:$BU,OT!Y$1,0),0))</f>
        <v>2</v>
      </c>
      <c r="BC12" s="70">
        <f>VALUE(IFERROR(VLOOKUP($A12,OT!$A:$BU,OT!Z$1,0),0))</f>
        <v>2</v>
      </c>
      <c r="BD12" s="70">
        <f>VALUE(IFERROR(VLOOKUP($A12,OT!$A:$BU,OT!AA$1,0),0))</f>
        <v>2</v>
      </c>
      <c r="BE12" s="70">
        <f>VALUE(IFERROR(VLOOKUP($A12,OT!$A:$BU,OT!AB$1,0),0))</f>
        <v>2</v>
      </c>
      <c r="BF12" s="70">
        <f>VALUE(IFERROR(VLOOKUP($A12,OT!$A:$BU,OT!AC$1,0),0))</f>
        <v>4</v>
      </c>
      <c r="BG12" s="70">
        <f>VALUE(IFERROR(VLOOKUP($A12,OT!$A:$BU,OT!AD$1,0),0))</f>
        <v>0</v>
      </c>
      <c r="BH12" s="70">
        <f>VALUE(IFERROR(VLOOKUP($A12,OT!$A:$BU,OT!AE$1,0),0))</f>
        <v>2</v>
      </c>
      <c r="BI12" s="70">
        <f>VALUE(IFERROR(VLOOKUP($A12,OT!$A:$BU,OT!AF$1,0),0))</f>
        <v>2</v>
      </c>
      <c r="BJ12" s="70">
        <f>VALUE(IFERROR(VLOOKUP($A12,OT!$A:$BU,OT!AG$1,0),0))</f>
        <v>2</v>
      </c>
      <c r="BK12" s="70">
        <f>VALUE(IFERROR(VLOOKUP($A12,OT!$A:$BU,OT!AH$1,0),0))</f>
        <v>2</v>
      </c>
      <c r="BL12" s="70">
        <f>VALUE(IFERROR(VLOOKUP($A12,OT!$A:$BU,OT!AI$1,0),0))</f>
        <v>0</v>
      </c>
      <c r="BM12" s="70">
        <f>VALUE(IFERROR(VLOOKUP($A12,OT!$A:$BU,OT!AJ$1,0),0))</f>
        <v>0</v>
      </c>
      <c r="BN12" s="70">
        <f>VALUE(IFERROR(VLOOKUP($A12,OT!$A:$BU,OT!AK$1,0),0))</f>
        <v>0</v>
      </c>
      <c r="BO12" s="70">
        <f>VALUE(IFERROR(VLOOKUP($A12,OT!$A:$BU,OT!AL$1,0),0))</f>
        <v>0</v>
      </c>
      <c r="BP12" s="70">
        <f>VALUE(IFERROR(VLOOKUP($A12,OT!$A:$BU,OT!AM$1,0),0))</f>
        <v>2</v>
      </c>
      <c r="BQ12" s="70">
        <f>VALUE(IFERROR(VLOOKUP($A12,OT!$A:$BU,OT!AN$1,0),0))</f>
        <v>0</v>
      </c>
      <c r="BR12" s="59"/>
      <c r="BS12" s="59"/>
      <c r="BT12" s="59"/>
      <c r="BU12" s="59"/>
      <c r="BV12" s="59"/>
      <c r="BW12" s="59"/>
      <c r="BX12" s="59"/>
      <c r="BY12" s="59"/>
      <c r="BZ12" s="59"/>
      <c r="CA12" s="59"/>
      <c r="CB12" s="59"/>
      <c r="CC12" s="59"/>
      <c r="CD12" s="59"/>
      <c r="CE12" s="59"/>
      <c r="CF12" s="59"/>
      <c r="CG12" s="59"/>
      <c r="CH12" s="59"/>
      <c r="CI12" s="59"/>
      <c r="CJ12" s="59"/>
      <c r="CK12" s="59"/>
      <c r="CL12" s="59"/>
      <c r="CM12" s="59"/>
      <c r="CN12" s="59"/>
      <c r="CO12" s="59"/>
      <c r="CP12" s="59"/>
      <c r="CQ12" s="59"/>
      <c r="CR12" s="59"/>
      <c r="CS12" s="59"/>
      <c r="CT12" s="59"/>
      <c r="CU12" s="59"/>
      <c r="CV12" s="59"/>
      <c r="CW12" s="59"/>
    </row>
    <row r="13" spans="1:101" x14ac:dyDescent="0.35">
      <c r="A13" s="376" t="s">
        <v>536</v>
      </c>
      <c r="B13" s="221" t="str">
        <f>VLOOKUP(A13,Att!B:C,2,0)</f>
        <v>TIÊU MỸ DUNG</v>
      </c>
      <c r="C13">
        <v>42000</v>
      </c>
      <c r="D13">
        <v>42000</v>
      </c>
      <c r="E13">
        <v>42000</v>
      </c>
      <c r="F13">
        <v>42000</v>
      </c>
      <c r="G13">
        <v>42000</v>
      </c>
      <c r="H13">
        <v>42000</v>
      </c>
      <c r="J13">
        <v>20000</v>
      </c>
      <c r="K13">
        <v>20000</v>
      </c>
      <c r="L13">
        <v>20000</v>
      </c>
      <c r="M13">
        <v>20000</v>
      </c>
      <c r="N13">
        <v>20000</v>
      </c>
      <c r="O13">
        <v>20000</v>
      </c>
      <c r="Q13">
        <v>42000</v>
      </c>
      <c r="R13">
        <v>42000</v>
      </c>
      <c r="S13">
        <v>42000</v>
      </c>
      <c r="T13">
        <v>42000</v>
      </c>
      <c r="U13">
        <v>42000</v>
      </c>
      <c r="X13">
        <v>20000</v>
      </c>
      <c r="Y13">
        <v>20000</v>
      </c>
      <c r="Z13">
        <v>20000</v>
      </c>
      <c r="AC13">
        <v>20000</v>
      </c>
      <c r="AE13">
        <v>42000</v>
      </c>
      <c r="AH13" s="68">
        <f t="shared" si="0"/>
        <v>704000</v>
      </c>
      <c r="AI13" s="68">
        <f t="shared" si="1"/>
        <v>0</v>
      </c>
      <c r="AJ13" s="68">
        <f t="shared" si="2"/>
        <v>704000</v>
      </c>
      <c r="AK13" s="68"/>
      <c r="AL13" s="74" t="str">
        <f>VLOOKUP(A13,Att!B:CX,101,0)</f>
        <v>MEKONG SUBLABOR</v>
      </c>
      <c r="AM13" s="70">
        <f>VALUE(IFERROR(VLOOKUP($A13,OT!$A:$BU,OT!J$1,0),0))</f>
        <v>2</v>
      </c>
      <c r="AN13" s="70">
        <f>VALUE(IFERROR(VLOOKUP($A13,OT!$A:$BU,OT!K$1,0),0))</f>
        <v>2</v>
      </c>
      <c r="AO13" s="70">
        <f>VALUE(IFERROR(VLOOKUP($A13,OT!$A:$BU,OT!L$1,0),0))</f>
        <v>2</v>
      </c>
      <c r="AP13" s="70">
        <f>VALUE(IFERROR(VLOOKUP($A13,OT!$A:$BU,OT!M$1,0),0))</f>
        <v>2</v>
      </c>
      <c r="AQ13" s="70">
        <f>VALUE(IFERROR(VLOOKUP($A13,OT!$A:$BU,OT!N$1,0),0))</f>
        <v>4</v>
      </c>
      <c r="AR13" s="70">
        <f>VALUE(IFERROR(VLOOKUP($A13,OT!$A:$BU,OT!O$1,0),0))</f>
        <v>12</v>
      </c>
      <c r="AS13" s="70">
        <f>VALUE(IFERROR(VLOOKUP($A13,OT!$A:$BU,OT!P$1,0),0))</f>
        <v>0</v>
      </c>
      <c r="AT13" s="70">
        <f>VALUE(IFERROR(VLOOKUP($A13,OT!$A:$BU,OT!Q$1,0),0))</f>
        <v>2</v>
      </c>
      <c r="AU13" s="70">
        <f>VALUE(IFERROR(VLOOKUP($A13,OT!$A:$BU,OT!R$1,0),0))</f>
        <v>2</v>
      </c>
      <c r="AV13" s="70">
        <f>VALUE(IFERROR(VLOOKUP($A13,OT!$A:$BU,OT!S$1,0),0))</f>
        <v>2</v>
      </c>
      <c r="AW13" s="70">
        <f>VALUE(IFERROR(VLOOKUP($A13,OT!$A:$BU,OT!T$1,0),0))</f>
        <v>2</v>
      </c>
      <c r="AX13" s="70">
        <f>VALUE(IFERROR(VLOOKUP($A13,OT!$A:$BU,OT!U$1,0),0))</f>
        <v>4</v>
      </c>
      <c r="AY13" s="70">
        <f>VALUE(IFERROR(VLOOKUP($A13,OT!$A:$BU,OT!V$1,0),0))</f>
        <v>12</v>
      </c>
      <c r="AZ13" s="70">
        <f>VALUE(IFERROR(VLOOKUP($A13,OT!$A:$BU,OT!W$1,0),0))</f>
        <v>0</v>
      </c>
      <c r="BA13" s="70">
        <f>VALUE(IFERROR(VLOOKUP($A13,OT!$A:$BU,OT!X$1,0),0))</f>
        <v>2</v>
      </c>
      <c r="BB13" s="70">
        <f>VALUE(IFERROR(VLOOKUP($A13,OT!$A:$BU,OT!Y$1,0),0))</f>
        <v>2</v>
      </c>
      <c r="BC13" s="70">
        <f>VALUE(IFERROR(VLOOKUP($A13,OT!$A:$BU,OT!Z$1,0),0))</f>
        <v>2</v>
      </c>
      <c r="BD13" s="70">
        <f>VALUE(IFERROR(VLOOKUP($A13,OT!$A:$BU,OT!AA$1,0),0))</f>
        <v>2</v>
      </c>
      <c r="BE13" s="70">
        <f>VALUE(IFERROR(VLOOKUP($A13,OT!$A:$BU,OT!AB$1,0),0))</f>
        <v>4</v>
      </c>
      <c r="BF13" s="70">
        <f>VALUE(IFERROR(VLOOKUP($A13,OT!$A:$BU,OT!AC$1,0),0))</f>
        <v>0</v>
      </c>
      <c r="BG13" s="70">
        <f>VALUE(IFERROR(VLOOKUP($A13,OT!$A:$BU,OT!AD$1,0),0))</f>
        <v>0</v>
      </c>
      <c r="BH13" s="70">
        <f>VALUE(IFERROR(VLOOKUP($A13,OT!$A:$BU,OT!AE$1,0),0))</f>
        <v>2</v>
      </c>
      <c r="BI13" s="70">
        <f>VALUE(IFERROR(VLOOKUP($A13,OT!$A:$BU,OT!AF$1,0),0))</f>
        <v>2</v>
      </c>
      <c r="BJ13" s="70">
        <f>VALUE(IFERROR(VLOOKUP($A13,OT!$A:$BU,OT!AG$1,0),0))</f>
        <v>2</v>
      </c>
      <c r="BK13" s="70">
        <f>VALUE(IFERROR(VLOOKUP($A13,OT!$A:$BU,OT!AH$1,0),0))</f>
        <v>0</v>
      </c>
      <c r="BL13" s="70">
        <f>VALUE(IFERROR(VLOOKUP($A13,OT!$A:$BU,OT!AI$1,0),0))</f>
        <v>0</v>
      </c>
      <c r="BM13" s="70">
        <f>VALUE(IFERROR(VLOOKUP($A13,OT!$A:$BU,OT!AJ$1,0),0))</f>
        <v>4</v>
      </c>
      <c r="BN13" s="70">
        <f>VALUE(IFERROR(VLOOKUP($A13,OT!$A:$BU,OT!AK$1,0),0))</f>
        <v>0</v>
      </c>
      <c r="BO13" s="70">
        <f>VALUE(IFERROR(VLOOKUP($A13,OT!$A:$BU,OT!AL$1,0),0))</f>
        <v>2</v>
      </c>
      <c r="BP13" s="70">
        <f>VALUE(IFERROR(VLOOKUP($A13,OT!$A:$BU,OT!AM$1,0),0))</f>
        <v>0</v>
      </c>
      <c r="BQ13" s="70">
        <f>VALUE(IFERROR(VLOOKUP($A13,OT!$A:$BU,OT!AN$1,0),0))</f>
        <v>0</v>
      </c>
      <c r="BR13" s="59"/>
      <c r="BS13" s="59"/>
      <c r="BT13" s="59"/>
      <c r="BU13" s="59"/>
      <c r="BV13" s="59"/>
      <c r="BW13" s="59"/>
      <c r="BX13" s="59"/>
      <c r="BY13" s="59"/>
      <c r="BZ13" s="59"/>
      <c r="CA13" s="59"/>
      <c r="CB13" s="59"/>
      <c r="CC13" s="59"/>
      <c r="CD13" s="59"/>
      <c r="CE13" s="59"/>
      <c r="CF13" s="59"/>
      <c r="CG13" s="59"/>
      <c r="CH13" s="59"/>
      <c r="CI13" s="59"/>
      <c r="CJ13" s="59"/>
      <c r="CK13" s="59"/>
      <c r="CL13" s="59"/>
      <c r="CM13" s="59"/>
      <c r="CN13" s="59"/>
      <c r="CO13" s="59"/>
      <c r="CP13" s="59"/>
      <c r="CQ13" s="59"/>
      <c r="CR13" s="59"/>
      <c r="CS13" s="59"/>
      <c r="CT13" s="59"/>
      <c r="CU13" s="59"/>
      <c r="CV13" s="59"/>
      <c r="CW13" s="59"/>
    </row>
    <row r="14" spans="1:101" s="97" customFormat="1" x14ac:dyDescent="0.35">
      <c r="A14" s="376" t="s">
        <v>538</v>
      </c>
      <c r="B14" s="221" t="str">
        <f>VLOOKUP(A14,Att!B:C,2,0)</f>
        <v>NGUYỄN THỊ KIỀU DIỄM</v>
      </c>
      <c r="C14"/>
      <c r="D14">
        <v>20000</v>
      </c>
      <c r="E14">
        <v>20000</v>
      </c>
      <c r="F14">
        <v>20000</v>
      </c>
      <c r="G14">
        <v>20000</v>
      </c>
      <c r="H14">
        <v>20000</v>
      </c>
      <c r="I14"/>
      <c r="J14">
        <v>20000</v>
      </c>
      <c r="K14">
        <v>20000</v>
      </c>
      <c r="L14">
        <v>20000</v>
      </c>
      <c r="M14">
        <v>20000</v>
      </c>
      <c r="N14">
        <v>20000</v>
      </c>
      <c r="O14"/>
      <c r="P14"/>
      <c r="Q14"/>
      <c r="R14"/>
      <c r="S14">
        <v>20000</v>
      </c>
      <c r="T14">
        <v>20000</v>
      </c>
      <c r="U14">
        <v>20000</v>
      </c>
      <c r="V14"/>
      <c r="W14"/>
      <c r="X14"/>
      <c r="Y14"/>
      <c r="Z14"/>
      <c r="AA14"/>
      <c r="AB14"/>
      <c r="AC14"/>
      <c r="AD14"/>
      <c r="AE14"/>
      <c r="AF14"/>
      <c r="AG14" s="221"/>
      <c r="AH14" s="68">
        <f t="shared" si="0"/>
        <v>260000</v>
      </c>
      <c r="AI14" s="68">
        <f t="shared" si="1"/>
        <v>0</v>
      </c>
      <c r="AJ14" s="68">
        <f t="shared" si="2"/>
        <v>260000</v>
      </c>
      <c r="AK14" s="68"/>
      <c r="AL14" s="74" t="str">
        <f>VLOOKUP(A14,Att!B:CX,101,0)</f>
        <v>MEKONG SUBLABOR</v>
      </c>
      <c r="AM14" s="70">
        <f>VALUE(IFERROR(VLOOKUP($A14,OT!$A:$BU,OT!J$1,0),0))</f>
        <v>0</v>
      </c>
      <c r="AN14" s="70">
        <f>VALUE(IFERROR(VLOOKUP($A14,OT!$A:$BU,OT!K$1,0),0))</f>
        <v>2</v>
      </c>
      <c r="AO14" s="70">
        <f>VALUE(IFERROR(VLOOKUP($A14,OT!$A:$BU,OT!L$1,0),0))</f>
        <v>2</v>
      </c>
      <c r="AP14" s="70">
        <f>VALUE(IFERROR(VLOOKUP($A14,OT!$A:$BU,OT!M$1,0),0))</f>
        <v>2</v>
      </c>
      <c r="AQ14" s="70">
        <f>VALUE(IFERROR(VLOOKUP($A14,OT!$A:$BU,OT!N$1,0),0))</f>
        <v>2</v>
      </c>
      <c r="AR14" s="70">
        <f>VALUE(IFERROR(VLOOKUP($A14,OT!$A:$BU,OT!O$1,0),0))</f>
        <v>4</v>
      </c>
      <c r="AS14" s="70">
        <f>VALUE(IFERROR(VLOOKUP($A14,OT!$A:$BU,OT!P$1,0),0))</f>
        <v>0</v>
      </c>
      <c r="AT14" s="70">
        <f>VALUE(IFERROR(VLOOKUP($A14,OT!$A:$BU,OT!Q$1,0),0))</f>
        <v>2</v>
      </c>
      <c r="AU14" s="70">
        <f>VALUE(IFERROR(VLOOKUP($A14,OT!$A:$BU,OT!R$1,0),0))</f>
        <v>2</v>
      </c>
      <c r="AV14" s="70">
        <f>VALUE(IFERROR(VLOOKUP($A14,OT!$A:$BU,OT!S$1,0),0))</f>
        <v>2</v>
      </c>
      <c r="AW14" s="70">
        <f>VALUE(IFERROR(VLOOKUP($A14,OT!$A:$BU,OT!T$1,0),0))</f>
        <v>2</v>
      </c>
      <c r="AX14" s="70">
        <f>VALUE(IFERROR(VLOOKUP($A14,OT!$A:$BU,OT!U$1,0),0))</f>
        <v>4</v>
      </c>
      <c r="AY14" s="70">
        <f>VALUE(IFERROR(VLOOKUP($A14,OT!$A:$BU,OT!V$1,0),0))</f>
        <v>0</v>
      </c>
      <c r="AZ14" s="70">
        <f>VALUE(IFERROR(VLOOKUP($A14,OT!$A:$BU,OT!W$1,0),0))</f>
        <v>0</v>
      </c>
      <c r="BA14" s="70">
        <f>VALUE(IFERROR(VLOOKUP($A14,OT!$A:$BU,OT!X$1,0),0))</f>
        <v>0</v>
      </c>
      <c r="BB14" s="70">
        <f>VALUE(IFERROR(VLOOKUP($A14,OT!$A:$BU,OT!Y$1,0),0))</f>
        <v>0</v>
      </c>
      <c r="BC14" s="70">
        <f>VALUE(IFERROR(VLOOKUP($A14,OT!$A:$BU,OT!Z$1,0),0))</f>
        <v>2</v>
      </c>
      <c r="BD14" s="70">
        <f>VALUE(IFERROR(VLOOKUP($A14,OT!$A:$BU,OT!AA$1,0),0))</f>
        <v>2</v>
      </c>
      <c r="BE14" s="70">
        <f>VALUE(IFERROR(VLOOKUP($A14,OT!$A:$BU,OT!AB$1,0),0))</f>
        <v>4</v>
      </c>
      <c r="BF14" s="70">
        <f>VALUE(IFERROR(VLOOKUP($A14,OT!$A:$BU,OT!AC$1,0),0))</f>
        <v>0</v>
      </c>
      <c r="BG14" s="70">
        <f>VALUE(IFERROR(VLOOKUP($A14,OT!$A:$BU,OT!AD$1,0),0))</f>
        <v>0</v>
      </c>
      <c r="BH14" s="70">
        <f>VALUE(IFERROR(VLOOKUP($A14,OT!$A:$BU,OT!AE$1,0),0))</f>
        <v>0</v>
      </c>
      <c r="BI14" s="70">
        <f>VALUE(IFERROR(VLOOKUP($A14,OT!$A:$BU,OT!AF$1,0),0))</f>
        <v>0</v>
      </c>
      <c r="BJ14" s="70">
        <f>VALUE(IFERROR(VLOOKUP($A14,OT!$A:$BU,OT!AG$1,0),0))</f>
        <v>0</v>
      </c>
      <c r="BK14" s="70">
        <f>VALUE(IFERROR(VLOOKUP($A14,OT!$A:$BU,OT!AH$1,0),0))</f>
        <v>0</v>
      </c>
      <c r="BL14" s="70">
        <f>VALUE(IFERROR(VLOOKUP($A14,OT!$A:$BU,OT!AI$1,0),0))</f>
        <v>0</v>
      </c>
      <c r="BM14" s="70">
        <f>VALUE(IFERROR(VLOOKUP($A14,OT!$A:$BU,OT!AJ$1,0),0))</f>
        <v>0</v>
      </c>
      <c r="BN14" s="70">
        <f>VALUE(IFERROR(VLOOKUP($A14,OT!$A:$BU,OT!AK$1,0),0))</f>
        <v>0</v>
      </c>
      <c r="BO14" s="70">
        <f>VALUE(IFERROR(VLOOKUP($A14,OT!$A:$BU,OT!AL$1,0),0))</f>
        <v>0</v>
      </c>
      <c r="BP14" s="70">
        <f>VALUE(IFERROR(VLOOKUP($A14,OT!$A:$BU,OT!AM$1,0),0))</f>
        <v>0</v>
      </c>
      <c r="BQ14" s="70">
        <f>VALUE(IFERROR(VLOOKUP($A14,OT!$A:$BU,OT!AN$1,0),0))</f>
        <v>0</v>
      </c>
      <c r="BR14" s="59"/>
      <c r="BS14" s="59"/>
      <c r="BT14" s="59"/>
      <c r="BU14" s="59"/>
      <c r="BV14" s="59"/>
      <c r="BW14" s="59"/>
      <c r="BX14" s="59"/>
      <c r="BY14" s="59"/>
      <c r="BZ14" s="59"/>
      <c r="CA14" s="59"/>
      <c r="CB14" s="59"/>
      <c r="CC14" s="59"/>
      <c r="CD14" s="59"/>
      <c r="CE14" s="59"/>
      <c r="CF14" s="59"/>
      <c r="CG14" s="59"/>
      <c r="CH14" s="59"/>
      <c r="CI14" s="59"/>
      <c r="CJ14" s="59"/>
      <c r="CK14" s="59"/>
      <c r="CL14" s="59"/>
      <c r="CM14" s="59"/>
      <c r="CN14" s="59"/>
      <c r="CO14" s="59"/>
      <c r="CP14" s="59"/>
      <c r="CQ14" s="59"/>
      <c r="CR14" s="59"/>
      <c r="CS14" s="59"/>
      <c r="CT14" s="59"/>
      <c r="CU14" s="59"/>
      <c r="CV14" s="59"/>
      <c r="CW14" s="59"/>
    </row>
    <row r="15" spans="1:101" x14ac:dyDescent="0.35">
      <c r="A15" s="376" t="s">
        <v>541</v>
      </c>
      <c r="B15" s="221" t="str">
        <f>VLOOKUP(A15,Att!B:C,2,0)</f>
        <v>NGUYỄN THỊ HÒA</v>
      </c>
      <c r="C15">
        <v>20000</v>
      </c>
      <c r="D15">
        <v>20000</v>
      </c>
      <c r="E15">
        <v>20000</v>
      </c>
      <c r="F15">
        <v>20000</v>
      </c>
      <c r="G15">
        <v>20000</v>
      </c>
      <c r="K15">
        <v>20000</v>
      </c>
      <c r="L15">
        <v>20000</v>
      </c>
      <c r="M15">
        <v>20000</v>
      </c>
      <c r="N15">
        <v>20000</v>
      </c>
      <c r="Q15">
        <v>20000</v>
      </c>
      <c r="R15">
        <v>20000</v>
      </c>
      <c r="S15">
        <v>20000</v>
      </c>
      <c r="T15">
        <v>20000</v>
      </c>
      <c r="U15">
        <v>20000</v>
      </c>
      <c r="X15">
        <v>20000</v>
      </c>
      <c r="Y15">
        <v>20000</v>
      </c>
      <c r="Z15">
        <v>20000</v>
      </c>
      <c r="AA15">
        <v>20000</v>
      </c>
      <c r="AB15">
        <v>15000</v>
      </c>
      <c r="AF15">
        <v>20000</v>
      </c>
      <c r="AH15" s="68">
        <f t="shared" si="0"/>
        <v>395000</v>
      </c>
      <c r="AI15" s="68">
        <f t="shared" si="1"/>
        <v>95000</v>
      </c>
      <c r="AJ15" s="68">
        <f t="shared" si="2"/>
        <v>300000</v>
      </c>
      <c r="AK15" s="68"/>
      <c r="AL15" s="74" t="str">
        <f>VLOOKUP(A15,Att!B:CX,101,0)</f>
        <v>ANNK-HR</v>
      </c>
      <c r="AM15" s="70">
        <f>VALUE(IFERROR(VLOOKUP($A15,OT!$A:$BU,OT!J$1,0),0))</f>
        <v>2</v>
      </c>
      <c r="AN15" s="70">
        <f>VALUE(IFERROR(VLOOKUP($A15,OT!$A:$BU,OT!K$1,0),0))</f>
        <v>2</v>
      </c>
      <c r="AO15" s="70">
        <f>VALUE(IFERROR(VLOOKUP($A15,OT!$A:$BU,OT!L$1,0),0))</f>
        <v>2</v>
      </c>
      <c r="AP15" s="70">
        <f>VALUE(IFERROR(VLOOKUP($A15,OT!$A:$BU,OT!M$1,0),0))</f>
        <v>2</v>
      </c>
      <c r="AQ15" s="70">
        <f>VALUE(IFERROR(VLOOKUP($A15,OT!$A:$BU,OT!N$1,0),0))</f>
        <v>4</v>
      </c>
      <c r="AR15" s="70">
        <f>VALUE(IFERROR(VLOOKUP($A15,OT!$A:$BU,OT!O$1,0),0))</f>
        <v>0</v>
      </c>
      <c r="AS15" s="70">
        <f>VALUE(IFERROR(VLOOKUP($A15,OT!$A:$BU,OT!P$1,0),0))</f>
        <v>0</v>
      </c>
      <c r="AT15" s="70">
        <f>VALUE(IFERROR(VLOOKUP($A15,OT!$A:$BU,OT!Q$1,0),0))</f>
        <v>0</v>
      </c>
      <c r="AU15" s="70">
        <f>VALUE(IFERROR(VLOOKUP($A15,OT!$A:$BU,OT!R$1,0),0))</f>
        <v>2</v>
      </c>
      <c r="AV15" s="70">
        <f>VALUE(IFERROR(VLOOKUP($A15,OT!$A:$BU,OT!S$1,0),0))</f>
        <v>2</v>
      </c>
      <c r="AW15" s="70">
        <f>VALUE(IFERROR(VLOOKUP($A15,OT!$A:$BU,OT!T$1,0),0))</f>
        <v>2</v>
      </c>
      <c r="AX15" s="70">
        <f>VALUE(IFERROR(VLOOKUP($A15,OT!$A:$BU,OT!U$1,0),0))</f>
        <v>4</v>
      </c>
      <c r="AY15" s="70">
        <f>VALUE(IFERROR(VLOOKUP($A15,OT!$A:$BU,OT!V$1,0),0))</f>
        <v>0</v>
      </c>
      <c r="AZ15" s="70">
        <f>VALUE(IFERROR(VLOOKUP($A15,OT!$A:$BU,OT!W$1,0),0))</f>
        <v>0</v>
      </c>
      <c r="BA15" s="70">
        <f>VALUE(IFERROR(VLOOKUP($A15,OT!$A:$BU,OT!X$1,0),0))</f>
        <v>2</v>
      </c>
      <c r="BB15" s="70">
        <f>VALUE(IFERROR(VLOOKUP($A15,OT!$A:$BU,OT!Y$1,0),0))</f>
        <v>2</v>
      </c>
      <c r="BC15" s="70">
        <f>VALUE(IFERROR(VLOOKUP($A15,OT!$A:$BU,OT!Z$1,0),0))</f>
        <v>2</v>
      </c>
      <c r="BD15" s="70">
        <f>VALUE(IFERROR(VLOOKUP($A15,OT!$A:$BU,OT!AA$1,0),0))</f>
        <v>2</v>
      </c>
      <c r="BE15" s="70">
        <f>VALUE(IFERROR(VLOOKUP($A15,OT!$A:$BU,OT!AB$1,0),0))</f>
        <v>4</v>
      </c>
      <c r="BF15" s="70">
        <f>VALUE(IFERROR(VLOOKUP($A15,OT!$A:$BU,OT!AC$1,0),0))</f>
        <v>0</v>
      </c>
      <c r="BG15" s="70">
        <f>VALUE(IFERROR(VLOOKUP($A15,OT!$A:$BU,OT!AD$1,0),0))</f>
        <v>0</v>
      </c>
      <c r="BH15" s="70">
        <f>VALUE(IFERROR(VLOOKUP($A15,OT!$A:$BU,OT!AE$1,0),0))</f>
        <v>2</v>
      </c>
      <c r="BI15" s="70">
        <f>VALUE(IFERROR(VLOOKUP($A15,OT!$A:$BU,OT!AF$1,0),0))</f>
        <v>0</v>
      </c>
      <c r="BJ15" s="70">
        <f>VALUE(IFERROR(VLOOKUP($A15,OT!$A:$BU,OT!AG$1,0),0))</f>
        <v>0</v>
      </c>
      <c r="BK15" s="70">
        <f>VALUE(IFERROR(VLOOKUP($A15,OT!$A:$BU,OT!AH$1,0),0))</f>
        <v>0</v>
      </c>
      <c r="BL15" s="70">
        <f>VALUE(IFERROR(VLOOKUP($A15,OT!$A:$BU,OT!AI$1,0),0))</f>
        <v>0</v>
      </c>
      <c r="BM15" s="70">
        <f>VALUE(IFERROR(VLOOKUP($A15,OT!$A:$BU,OT!AJ$1,0),0))</f>
        <v>0</v>
      </c>
      <c r="BN15" s="70">
        <f>VALUE(IFERROR(VLOOKUP($A15,OT!$A:$BU,OT!AK$1,0),0))</f>
        <v>0</v>
      </c>
      <c r="BO15" s="70">
        <f>VALUE(IFERROR(VLOOKUP($A15,OT!$A:$BU,OT!AL$1,0),0))</f>
        <v>0</v>
      </c>
      <c r="BP15" s="70">
        <f>VALUE(IFERROR(VLOOKUP($A15,OT!$A:$BU,OT!AM$1,0),0))</f>
        <v>0</v>
      </c>
      <c r="BQ15" s="70">
        <f>VALUE(IFERROR(VLOOKUP($A15,OT!$A:$BU,OT!AN$1,0),0))</f>
        <v>0</v>
      </c>
      <c r="BR15" s="59"/>
      <c r="BS15" s="59"/>
      <c r="BT15" s="59"/>
      <c r="BU15" s="59"/>
      <c r="BV15" s="59"/>
      <c r="BW15" s="59"/>
      <c r="BX15" s="59"/>
      <c r="BY15" s="59"/>
      <c r="BZ15" s="59"/>
      <c r="CA15" s="59"/>
      <c r="CB15" s="59"/>
      <c r="CC15" s="59"/>
      <c r="CD15" s="59"/>
      <c r="CE15" s="59"/>
      <c r="CF15" s="59"/>
      <c r="CG15" s="59"/>
      <c r="CH15" s="59"/>
      <c r="CI15" s="59"/>
      <c r="CJ15" s="59"/>
      <c r="CK15" s="59"/>
      <c r="CL15" s="59"/>
      <c r="CM15" s="59"/>
      <c r="CN15" s="59"/>
      <c r="CO15" s="59"/>
      <c r="CP15" s="59"/>
      <c r="CQ15" s="59"/>
      <c r="CR15" s="59"/>
      <c r="CS15" s="59"/>
      <c r="CT15" s="59"/>
      <c r="CU15" s="59"/>
      <c r="CV15" s="59"/>
      <c r="CW15" s="59"/>
    </row>
    <row r="16" spans="1:101" s="97" customFormat="1" x14ac:dyDescent="0.35">
      <c r="A16" s="376" t="s">
        <v>544</v>
      </c>
      <c r="B16" s="221" t="str">
        <f>VLOOKUP(A16,Att!B:C,2,0)</f>
        <v>NGUYỄN LÊ HỒNG HẠNH</v>
      </c>
      <c r="C16">
        <v>20000</v>
      </c>
      <c r="D16">
        <v>20000</v>
      </c>
      <c r="E16">
        <v>20000</v>
      </c>
      <c r="F16"/>
      <c r="G16"/>
      <c r="H16"/>
      <c r="I16"/>
      <c r="J16">
        <v>20000</v>
      </c>
      <c r="K16">
        <v>20000</v>
      </c>
      <c r="L16">
        <v>20000</v>
      </c>
      <c r="M16">
        <v>20000</v>
      </c>
      <c r="N16">
        <v>20000</v>
      </c>
      <c r="O16"/>
      <c r="P16"/>
      <c r="Q16">
        <v>20000</v>
      </c>
      <c r="R16">
        <v>20000</v>
      </c>
      <c r="S16">
        <v>20000</v>
      </c>
      <c r="T16">
        <v>20000</v>
      </c>
      <c r="U16">
        <v>20000</v>
      </c>
      <c r="V16"/>
      <c r="W16"/>
      <c r="X16">
        <v>20000</v>
      </c>
      <c r="Y16">
        <v>20000</v>
      </c>
      <c r="Z16">
        <v>20000</v>
      </c>
      <c r="AA16">
        <v>20000</v>
      </c>
      <c r="AB16">
        <v>15000</v>
      </c>
      <c r="AC16"/>
      <c r="AD16"/>
      <c r="AE16">
        <v>20000</v>
      </c>
      <c r="AF16">
        <v>20000</v>
      </c>
      <c r="AG16" s="221"/>
      <c r="AH16" s="68">
        <f t="shared" si="0"/>
        <v>395000</v>
      </c>
      <c r="AI16" s="68">
        <f t="shared" si="1"/>
        <v>95000</v>
      </c>
      <c r="AJ16" s="68">
        <f t="shared" si="2"/>
        <v>300000</v>
      </c>
      <c r="AK16" s="68"/>
      <c r="AL16" s="74" t="str">
        <f>VLOOKUP(A16,Att!B:CX,101,0)</f>
        <v>ANNK-HR</v>
      </c>
      <c r="AM16" s="70">
        <f>VALUE(IFERROR(VLOOKUP($A16,OT!$A:$BU,OT!J$1,0),0))</f>
        <v>2</v>
      </c>
      <c r="AN16" s="70">
        <f>VALUE(IFERROR(VLOOKUP($A16,OT!$A:$BU,OT!K$1,0),0))</f>
        <v>2</v>
      </c>
      <c r="AO16" s="70">
        <f>VALUE(IFERROR(VLOOKUP($A16,OT!$A:$BU,OT!L$1,0),0))</f>
        <v>2</v>
      </c>
      <c r="AP16" s="70">
        <f>VALUE(IFERROR(VLOOKUP($A16,OT!$A:$BU,OT!M$1,0),0))</f>
        <v>0</v>
      </c>
      <c r="AQ16" s="70">
        <f>VALUE(IFERROR(VLOOKUP($A16,OT!$A:$BU,OT!N$1,0),0))</f>
        <v>0</v>
      </c>
      <c r="AR16" s="70">
        <f>VALUE(IFERROR(VLOOKUP($A16,OT!$A:$BU,OT!O$1,0),0))</f>
        <v>0</v>
      </c>
      <c r="AS16" s="70">
        <f>VALUE(IFERROR(VLOOKUP($A16,OT!$A:$BU,OT!P$1,0),0))</f>
        <v>0</v>
      </c>
      <c r="AT16" s="70">
        <f>VALUE(IFERROR(VLOOKUP($A16,OT!$A:$BU,OT!Q$1,0),0))</f>
        <v>2</v>
      </c>
      <c r="AU16" s="70">
        <f>VALUE(IFERROR(VLOOKUP($A16,OT!$A:$BU,OT!R$1,0),0))</f>
        <v>2</v>
      </c>
      <c r="AV16" s="70">
        <f>VALUE(IFERROR(VLOOKUP($A16,OT!$A:$BU,OT!S$1,0),0))</f>
        <v>2</v>
      </c>
      <c r="AW16" s="70">
        <f>VALUE(IFERROR(VLOOKUP($A16,OT!$A:$BU,OT!T$1,0),0))</f>
        <v>2</v>
      </c>
      <c r="AX16" s="70">
        <f>VALUE(IFERROR(VLOOKUP($A16,OT!$A:$BU,OT!U$1,0),0))</f>
        <v>4</v>
      </c>
      <c r="AY16" s="70">
        <f>VALUE(IFERROR(VLOOKUP($A16,OT!$A:$BU,OT!V$1,0),0))</f>
        <v>0</v>
      </c>
      <c r="AZ16" s="70">
        <f>VALUE(IFERROR(VLOOKUP($A16,OT!$A:$BU,OT!W$1,0),0))</f>
        <v>0</v>
      </c>
      <c r="BA16" s="70">
        <f>VALUE(IFERROR(VLOOKUP($A16,OT!$A:$BU,OT!X$1,0),0))</f>
        <v>2</v>
      </c>
      <c r="BB16" s="70">
        <f>VALUE(IFERROR(VLOOKUP($A16,OT!$A:$BU,OT!Y$1,0),0))</f>
        <v>2</v>
      </c>
      <c r="BC16" s="70">
        <f>VALUE(IFERROR(VLOOKUP($A16,OT!$A:$BU,OT!Z$1,0),0))</f>
        <v>2</v>
      </c>
      <c r="BD16" s="70">
        <f>VALUE(IFERROR(VLOOKUP($A16,OT!$A:$BU,OT!AA$1,0),0))</f>
        <v>2</v>
      </c>
      <c r="BE16" s="70">
        <f>VALUE(IFERROR(VLOOKUP($A16,OT!$A:$BU,OT!AB$1,0),0))</f>
        <v>4</v>
      </c>
      <c r="BF16" s="70">
        <f>VALUE(IFERROR(VLOOKUP($A16,OT!$A:$BU,OT!AC$1,0),0))</f>
        <v>0</v>
      </c>
      <c r="BG16" s="70">
        <f>VALUE(IFERROR(VLOOKUP($A16,OT!$A:$BU,OT!AD$1,0),0))</f>
        <v>0</v>
      </c>
      <c r="BH16" s="70">
        <f>VALUE(IFERROR(VLOOKUP($A16,OT!$A:$BU,OT!AE$1,0),0))</f>
        <v>2</v>
      </c>
      <c r="BI16" s="70">
        <f>VALUE(IFERROR(VLOOKUP($A16,OT!$A:$BU,OT!AF$1,0),0))</f>
        <v>0</v>
      </c>
      <c r="BJ16" s="70">
        <f>VALUE(IFERROR(VLOOKUP($A16,OT!$A:$BU,OT!AG$1,0),0))</f>
        <v>0</v>
      </c>
      <c r="BK16" s="70">
        <f>VALUE(IFERROR(VLOOKUP($A16,OT!$A:$BU,OT!AH$1,0),0))</f>
        <v>0</v>
      </c>
      <c r="BL16" s="70">
        <f>VALUE(IFERROR(VLOOKUP($A16,OT!$A:$BU,OT!AI$1,0),0))</f>
        <v>0</v>
      </c>
      <c r="BM16" s="70">
        <f>VALUE(IFERROR(VLOOKUP($A16,OT!$A:$BU,OT!AJ$1,0),0))</f>
        <v>0</v>
      </c>
      <c r="BN16" s="70">
        <f>VALUE(IFERROR(VLOOKUP($A16,OT!$A:$BU,OT!AK$1,0),0))</f>
        <v>0</v>
      </c>
      <c r="BO16" s="70">
        <f>VALUE(IFERROR(VLOOKUP($A16,OT!$A:$BU,OT!AL$1,0),0))</f>
        <v>2</v>
      </c>
      <c r="BP16" s="70">
        <f>VALUE(IFERROR(VLOOKUP($A16,OT!$A:$BU,OT!AM$1,0),0))</f>
        <v>0</v>
      </c>
      <c r="BQ16" s="70">
        <f>VALUE(IFERROR(VLOOKUP($A16,OT!$A:$BU,OT!AN$1,0),0))</f>
        <v>0</v>
      </c>
      <c r="BR16" s="59"/>
      <c r="BS16" s="59"/>
      <c r="BT16" s="59"/>
      <c r="BU16" s="59"/>
      <c r="BV16" s="59"/>
      <c r="BW16" s="59"/>
      <c r="BX16" s="59"/>
      <c r="BY16" s="59"/>
      <c r="BZ16" s="59"/>
      <c r="CA16" s="59"/>
      <c r="CB16" s="59"/>
      <c r="CC16" s="59"/>
      <c r="CD16" s="59"/>
      <c r="CE16" s="59"/>
      <c r="CF16" s="59"/>
      <c r="CG16" s="59"/>
      <c r="CH16" s="59"/>
      <c r="CI16" s="59"/>
      <c r="CJ16" s="59"/>
      <c r="CK16" s="59"/>
      <c r="CL16" s="59"/>
      <c r="CM16" s="59"/>
      <c r="CN16" s="59"/>
      <c r="CO16" s="59"/>
      <c r="CP16" s="59"/>
      <c r="CQ16" s="59"/>
      <c r="CR16" s="59"/>
      <c r="CS16" s="59"/>
      <c r="CT16" s="59"/>
      <c r="CU16" s="59"/>
      <c r="CV16" s="59"/>
      <c r="CW16" s="59"/>
    </row>
    <row r="17" spans="1:101" x14ac:dyDescent="0.35">
      <c r="A17" s="376" t="s">
        <v>549</v>
      </c>
      <c r="B17" s="221" t="str">
        <f>VLOOKUP(A17,Att!B:C,2,0)</f>
        <v>NGUYỄN THỊ MỸ LINH</v>
      </c>
      <c r="C17">
        <v>20000</v>
      </c>
      <c r="D17">
        <v>20000</v>
      </c>
      <c r="E17">
        <v>20000</v>
      </c>
      <c r="J17">
        <v>20000</v>
      </c>
      <c r="K17">
        <v>20000</v>
      </c>
      <c r="L17">
        <v>20000</v>
      </c>
      <c r="N17">
        <v>20000</v>
      </c>
      <c r="O17">
        <v>20000</v>
      </c>
      <c r="Q17">
        <v>42000</v>
      </c>
      <c r="R17">
        <v>42000</v>
      </c>
      <c r="S17">
        <v>42000</v>
      </c>
      <c r="T17">
        <v>42000</v>
      </c>
      <c r="U17">
        <v>42000</v>
      </c>
      <c r="X17">
        <v>20000</v>
      </c>
      <c r="Y17">
        <v>20000</v>
      </c>
      <c r="Z17">
        <v>20000</v>
      </c>
      <c r="AA17">
        <v>20000</v>
      </c>
      <c r="AB17">
        <v>20000</v>
      </c>
      <c r="AE17">
        <v>42000</v>
      </c>
      <c r="AH17" s="68">
        <f t="shared" si="0"/>
        <v>512000</v>
      </c>
      <c r="AI17" s="68">
        <f t="shared" si="1"/>
        <v>62000</v>
      </c>
      <c r="AJ17" s="68">
        <f t="shared" si="2"/>
        <v>450000</v>
      </c>
      <c r="AK17" s="68"/>
      <c r="AL17" s="74" t="str">
        <f>VLOOKUP(A17,Att!B:CX,101,0)</f>
        <v>MEKONG SUBLABOR</v>
      </c>
      <c r="AM17" s="70">
        <f>VALUE(IFERROR(VLOOKUP($A17,OT!$A:$BU,OT!J$1,0),0))</f>
        <v>2</v>
      </c>
      <c r="AN17" s="70">
        <f>VALUE(IFERROR(VLOOKUP($A17,OT!$A:$BU,OT!K$1,0),0))</f>
        <v>2</v>
      </c>
      <c r="AO17" s="70">
        <f>VALUE(IFERROR(VLOOKUP($A17,OT!$A:$BU,OT!L$1,0),0))</f>
        <v>2</v>
      </c>
      <c r="AP17" s="70">
        <f>VALUE(IFERROR(VLOOKUP($A17,OT!$A:$BU,OT!M$1,0),0))</f>
        <v>0</v>
      </c>
      <c r="AQ17" s="70">
        <f>VALUE(IFERROR(VLOOKUP($A17,OT!$A:$BU,OT!N$1,0),0))</f>
        <v>0</v>
      </c>
      <c r="AR17" s="70">
        <f>VALUE(IFERROR(VLOOKUP($A17,OT!$A:$BU,OT!O$1,0),0))</f>
        <v>0</v>
      </c>
      <c r="AS17" s="70">
        <f>VALUE(IFERROR(VLOOKUP($A17,OT!$A:$BU,OT!P$1,0),0))</f>
        <v>0</v>
      </c>
      <c r="AT17" s="70">
        <f>VALUE(IFERROR(VLOOKUP($A17,OT!$A:$BU,OT!Q$1,0),0))</f>
        <v>2</v>
      </c>
      <c r="AU17" s="70">
        <f>VALUE(IFERROR(VLOOKUP($A17,OT!$A:$BU,OT!R$1,0),0))</f>
        <v>2</v>
      </c>
      <c r="AV17" s="70">
        <f>VALUE(IFERROR(VLOOKUP($A17,OT!$A:$BU,OT!S$1,0),0))</f>
        <v>2</v>
      </c>
      <c r="AW17" s="70">
        <f>VALUE(IFERROR(VLOOKUP($A17,OT!$A:$BU,OT!T$1,0),0))</f>
        <v>0</v>
      </c>
      <c r="AX17" s="70">
        <f>VALUE(IFERROR(VLOOKUP($A17,OT!$A:$BU,OT!U$1,0),0))</f>
        <v>4</v>
      </c>
      <c r="AY17" s="70">
        <f>VALUE(IFERROR(VLOOKUP($A17,OT!$A:$BU,OT!V$1,0),0))</f>
        <v>12</v>
      </c>
      <c r="AZ17" s="70">
        <f>VALUE(IFERROR(VLOOKUP($A17,OT!$A:$BU,OT!W$1,0),0))</f>
        <v>0</v>
      </c>
      <c r="BA17" s="70">
        <f>VALUE(IFERROR(VLOOKUP($A17,OT!$A:$BU,OT!X$1,0),0))</f>
        <v>2</v>
      </c>
      <c r="BB17" s="70">
        <f>VALUE(IFERROR(VLOOKUP($A17,OT!$A:$BU,OT!Y$1,0),0))</f>
        <v>2</v>
      </c>
      <c r="BC17" s="70">
        <f>VALUE(IFERROR(VLOOKUP($A17,OT!$A:$BU,OT!Z$1,0),0))</f>
        <v>2</v>
      </c>
      <c r="BD17" s="70">
        <f>VALUE(IFERROR(VLOOKUP($A17,OT!$A:$BU,OT!AA$1,0),0))</f>
        <v>2</v>
      </c>
      <c r="BE17" s="70">
        <f>VALUE(IFERROR(VLOOKUP($A17,OT!$A:$BU,OT!AB$1,0),0))</f>
        <v>4</v>
      </c>
      <c r="BF17" s="70">
        <f>VALUE(IFERROR(VLOOKUP($A17,OT!$A:$BU,OT!AC$1,0),0))</f>
        <v>0</v>
      </c>
      <c r="BG17" s="70">
        <f>VALUE(IFERROR(VLOOKUP($A17,OT!$A:$BU,OT!AD$1,0),0))</f>
        <v>0</v>
      </c>
      <c r="BH17" s="70">
        <f>VALUE(IFERROR(VLOOKUP($A17,OT!$A:$BU,OT!AE$1,0),0))</f>
        <v>2</v>
      </c>
      <c r="BI17" s="70">
        <f>VALUE(IFERROR(VLOOKUP($A17,OT!$A:$BU,OT!AF$1,0),0))</f>
        <v>2</v>
      </c>
      <c r="BJ17" s="70">
        <f>VALUE(IFERROR(VLOOKUP($A17,OT!$A:$BU,OT!AG$1,0),0))</f>
        <v>0</v>
      </c>
      <c r="BK17" s="70">
        <f>VALUE(IFERROR(VLOOKUP($A17,OT!$A:$BU,OT!AH$1,0),0))</f>
        <v>2</v>
      </c>
      <c r="BL17" s="70">
        <f>VALUE(IFERROR(VLOOKUP($A17,OT!$A:$BU,OT!AI$1,0),0))</f>
        <v>4</v>
      </c>
      <c r="BM17" s="70">
        <f>VALUE(IFERROR(VLOOKUP($A17,OT!$A:$BU,OT!AJ$1,0),0))</f>
        <v>0</v>
      </c>
      <c r="BN17" s="70">
        <f>VALUE(IFERROR(VLOOKUP($A17,OT!$A:$BU,OT!AK$1,0),0))</f>
        <v>0</v>
      </c>
      <c r="BO17" s="70">
        <f>VALUE(IFERROR(VLOOKUP($A17,OT!$A:$BU,OT!AL$1,0),0))</f>
        <v>0</v>
      </c>
      <c r="BP17" s="70">
        <f>VALUE(IFERROR(VLOOKUP($A17,OT!$A:$BU,OT!AM$1,0),0))</f>
        <v>0</v>
      </c>
      <c r="BQ17" s="70">
        <f>VALUE(IFERROR(VLOOKUP($A17,OT!$A:$BU,OT!AN$1,0),0))</f>
        <v>0</v>
      </c>
      <c r="BR17" s="59"/>
      <c r="BS17" s="59"/>
      <c r="BT17" s="59"/>
      <c r="BU17" s="59"/>
      <c r="BV17" s="59"/>
      <c r="BW17" s="59"/>
      <c r="BX17" s="59"/>
      <c r="BY17" s="59"/>
      <c r="BZ17" s="59"/>
      <c r="CA17" s="59"/>
      <c r="CB17" s="59"/>
      <c r="CC17" s="59"/>
      <c r="CD17" s="59"/>
      <c r="CE17" s="59"/>
      <c r="CF17" s="59"/>
      <c r="CG17" s="59"/>
      <c r="CH17" s="59"/>
      <c r="CI17" s="59"/>
      <c r="CJ17" s="59"/>
      <c r="CK17" s="59"/>
      <c r="CL17" s="59"/>
      <c r="CM17" s="59"/>
      <c r="CN17" s="59"/>
      <c r="CO17" s="59"/>
      <c r="CP17" s="59"/>
      <c r="CQ17" s="59"/>
      <c r="CR17" s="59"/>
      <c r="CS17" s="59"/>
      <c r="CT17" s="59"/>
      <c r="CU17" s="59"/>
      <c r="CV17" s="59"/>
      <c r="CW17" s="59"/>
    </row>
    <row r="18" spans="1:101" x14ac:dyDescent="0.35">
      <c r="A18" s="376" t="s">
        <v>552</v>
      </c>
      <c r="B18" s="221" t="str">
        <f>VLOOKUP(A18,Att!B:C,2,0)</f>
        <v>ĐỖ THỊ BẢO YẾN</v>
      </c>
      <c r="D18">
        <v>15000</v>
      </c>
      <c r="E18">
        <v>20000</v>
      </c>
      <c r="F18">
        <v>20000</v>
      </c>
      <c r="G18">
        <v>20000</v>
      </c>
      <c r="H18">
        <v>20000</v>
      </c>
      <c r="Q18">
        <v>20000</v>
      </c>
      <c r="R18">
        <v>20000</v>
      </c>
      <c r="S18">
        <v>20000</v>
      </c>
      <c r="T18">
        <v>20000</v>
      </c>
      <c r="U18">
        <v>15000</v>
      </c>
      <c r="V18">
        <v>15000</v>
      </c>
      <c r="X18">
        <v>20000</v>
      </c>
      <c r="Y18">
        <v>20000</v>
      </c>
      <c r="Z18">
        <v>20000</v>
      </c>
      <c r="AA18">
        <v>20000</v>
      </c>
      <c r="AB18">
        <v>20000</v>
      </c>
      <c r="AC18">
        <v>20000</v>
      </c>
      <c r="AE18">
        <v>20000</v>
      </c>
      <c r="AF18">
        <v>20000</v>
      </c>
      <c r="AH18" s="68">
        <f t="shared" si="0"/>
        <v>365000</v>
      </c>
      <c r="AI18" s="68">
        <f t="shared" si="1"/>
        <v>190000</v>
      </c>
      <c r="AJ18" s="68">
        <f t="shared" si="2"/>
        <v>175000</v>
      </c>
      <c r="AK18" s="68"/>
      <c r="AL18" s="74" t="str">
        <f>VLOOKUP(A18,Att!B:CX,101,0)</f>
        <v>MEKONG SUBLABOR</v>
      </c>
      <c r="AM18" s="70">
        <f>VALUE(IFERROR(VLOOKUP($A18,OT!$A:$BU,OT!J$1,0),0))</f>
        <v>0</v>
      </c>
      <c r="AN18" s="70">
        <f>VALUE(IFERROR(VLOOKUP($A18,OT!$A:$BU,OT!K$1,0),0))</f>
        <v>0</v>
      </c>
      <c r="AO18" s="70">
        <f>VALUE(IFERROR(VLOOKUP($A18,OT!$A:$BU,OT!L$1,0),0))</f>
        <v>0</v>
      </c>
      <c r="AP18" s="70">
        <f>VALUE(IFERROR(VLOOKUP($A18,OT!$A:$BU,OT!M$1,0),0))</f>
        <v>0</v>
      </c>
      <c r="AQ18" s="70">
        <f>VALUE(IFERROR(VLOOKUP($A18,OT!$A:$BU,OT!N$1,0),0))</f>
        <v>0</v>
      </c>
      <c r="AR18" s="70">
        <f>VALUE(IFERROR(VLOOKUP($A18,OT!$A:$BU,OT!O$1,0),0))</f>
        <v>0</v>
      </c>
      <c r="AS18" s="70">
        <f>VALUE(IFERROR(VLOOKUP($A18,OT!$A:$BU,OT!P$1,0),0))</f>
        <v>0</v>
      </c>
      <c r="AT18" s="70">
        <f>VALUE(IFERROR(VLOOKUP($A18,OT!$A:$BU,OT!Q$1,0),0))</f>
        <v>0</v>
      </c>
      <c r="AU18" s="70">
        <f>VALUE(IFERROR(VLOOKUP($A18,OT!$A:$BU,OT!R$1,0),0))</f>
        <v>0</v>
      </c>
      <c r="AV18" s="70">
        <f>VALUE(IFERROR(VLOOKUP($A18,OT!$A:$BU,OT!S$1,0),0))</f>
        <v>0</v>
      </c>
      <c r="AW18" s="70">
        <f>VALUE(IFERROR(VLOOKUP($A18,OT!$A:$BU,OT!T$1,0),0))</f>
        <v>0</v>
      </c>
      <c r="AX18" s="70">
        <f>VALUE(IFERROR(VLOOKUP($A18,OT!$A:$BU,OT!U$1,0),0))</f>
        <v>0</v>
      </c>
      <c r="AY18" s="70">
        <f>VALUE(IFERROR(VLOOKUP($A18,OT!$A:$BU,OT!V$1,0),0))</f>
        <v>0</v>
      </c>
      <c r="AZ18" s="70">
        <f>VALUE(IFERROR(VLOOKUP($A18,OT!$A:$BU,OT!W$1,0),0))</f>
        <v>0</v>
      </c>
      <c r="BA18" s="70">
        <f>VALUE(IFERROR(VLOOKUP($A18,OT!$A:$BU,OT!X$1,0),0))</f>
        <v>0</v>
      </c>
      <c r="BB18" s="70">
        <f>VALUE(IFERROR(VLOOKUP($A18,OT!$A:$BU,OT!Y$1,0),0))</f>
        <v>0</v>
      </c>
      <c r="BC18" s="70">
        <f>VALUE(IFERROR(VLOOKUP($A18,OT!$A:$BU,OT!Z$1,0),0))</f>
        <v>0</v>
      </c>
      <c r="BD18" s="70">
        <f>VALUE(IFERROR(VLOOKUP($A18,OT!$A:$BU,OT!AA$1,0),0))</f>
        <v>0</v>
      </c>
      <c r="BE18" s="70">
        <f>VALUE(IFERROR(VLOOKUP($A18,OT!$A:$BU,OT!AB$1,0),0))</f>
        <v>0</v>
      </c>
      <c r="BF18" s="70">
        <f>VALUE(IFERROR(VLOOKUP($A18,OT!$A:$BU,OT!AC$1,0),0))</f>
        <v>8</v>
      </c>
      <c r="BG18" s="70">
        <f>VALUE(IFERROR(VLOOKUP($A18,OT!$A:$BU,OT!AD$1,0),0))</f>
        <v>0</v>
      </c>
      <c r="BH18" s="70">
        <f>VALUE(IFERROR(VLOOKUP($A18,OT!$A:$BU,OT!AE$1,0),0))</f>
        <v>2</v>
      </c>
      <c r="BI18" s="70">
        <f>VALUE(IFERROR(VLOOKUP($A18,OT!$A:$BU,OT!AF$1,0),0))</f>
        <v>2</v>
      </c>
      <c r="BJ18" s="70">
        <f>VALUE(IFERROR(VLOOKUP($A18,OT!$A:$BU,OT!AG$1,0),0))</f>
        <v>2</v>
      </c>
      <c r="BK18" s="70">
        <f>VALUE(IFERROR(VLOOKUP($A18,OT!$A:$BU,OT!AH$1,0),0))</f>
        <v>2</v>
      </c>
      <c r="BL18" s="70">
        <f>VALUE(IFERROR(VLOOKUP($A18,OT!$A:$BU,OT!AI$1,0),0))</f>
        <v>4</v>
      </c>
      <c r="BM18" s="70">
        <f>VALUE(IFERROR(VLOOKUP($A18,OT!$A:$BU,OT!AJ$1,0),0))</f>
        <v>12</v>
      </c>
      <c r="BN18" s="70">
        <f>VALUE(IFERROR(VLOOKUP($A18,OT!$A:$BU,OT!AK$1,0),0))</f>
        <v>0</v>
      </c>
      <c r="BO18" s="70">
        <f>VALUE(IFERROR(VLOOKUP($A18,OT!$A:$BU,OT!AL$1,0),0))</f>
        <v>2</v>
      </c>
      <c r="BP18" s="70">
        <f>VALUE(IFERROR(VLOOKUP($A18,OT!$A:$BU,OT!AM$1,0),0))</f>
        <v>2</v>
      </c>
      <c r="BQ18" s="70">
        <f>VALUE(IFERROR(VLOOKUP($A18,OT!$A:$BU,OT!AN$1,0),0))</f>
        <v>0</v>
      </c>
      <c r="BR18" s="59"/>
      <c r="BS18" s="59"/>
      <c r="BT18" s="59"/>
      <c r="BU18" s="59"/>
      <c r="BV18" s="59"/>
      <c r="BW18" s="59"/>
      <c r="BX18" s="59"/>
      <c r="BY18" s="59"/>
      <c r="BZ18" s="59"/>
      <c r="CA18" s="59"/>
      <c r="CB18" s="59"/>
      <c r="CC18" s="59"/>
      <c r="CD18" s="59"/>
      <c r="CE18" s="59"/>
      <c r="CF18" s="59"/>
      <c r="CG18" s="59"/>
      <c r="CH18" s="59"/>
      <c r="CI18" s="59"/>
      <c r="CJ18" s="59"/>
      <c r="CK18" s="59"/>
      <c r="CL18" s="59"/>
      <c r="CM18" s="59"/>
      <c r="CN18" s="59"/>
      <c r="CO18" s="59"/>
      <c r="CP18" s="59"/>
      <c r="CQ18" s="59"/>
      <c r="CR18" s="59"/>
      <c r="CS18" s="59"/>
      <c r="CT18" s="59"/>
      <c r="CU18" s="59"/>
      <c r="CV18" s="59"/>
      <c r="CW18" s="59"/>
    </row>
    <row r="19" spans="1:101" x14ac:dyDescent="0.35">
      <c r="A19" s="376" t="s">
        <v>564</v>
      </c>
      <c r="B19" s="221" t="str">
        <f>VLOOKUP(A19,Att!B:C,2,0)</f>
        <v>VŨ THỊ MỸ LƯƠNG</v>
      </c>
      <c r="C19">
        <v>20000</v>
      </c>
      <c r="D19">
        <v>20000</v>
      </c>
      <c r="E19">
        <v>20000</v>
      </c>
      <c r="F19">
        <v>20000</v>
      </c>
      <c r="J19">
        <v>42000</v>
      </c>
      <c r="K19">
        <v>42000</v>
      </c>
      <c r="L19">
        <v>42000</v>
      </c>
      <c r="M19">
        <v>42000</v>
      </c>
      <c r="N19">
        <v>42000</v>
      </c>
      <c r="Q19">
        <v>20000</v>
      </c>
      <c r="R19">
        <v>20000</v>
      </c>
      <c r="T19">
        <v>20000</v>
      </c>
      <c r="U19">
        <v>20000</v>
      </c>
      <c r="V19">
        <v>15000</v>
      </c>
      <c r="Y19">
        <v>20000</v>
      </c>
      <c r="Z19">
        <v>20000</v>
      </c>
      <c r="AA19">
        <v>20000</v>
      </c>
      <c r="AB19">
        <v>20000</v>
      </c>
      <c r="AC19">
        <v>20000</v>
      </c>
      <c r="AD19">
        <v>20000</v>
      </c>
      <c r="AE19">
        <v>20000</v>
      </c>
      <c r="AF19">
        <v>20000</v>
      </c>
      <c r="AH19" s="68">
        <f t="shared" si="0"/>
        <v>545000</v>
      </c>
      <c r="AI19" s="68">
        <f t="shared" si="1"/>
        <v>95000</v>
      </c>
      <c r="AJ19" s="68">
        <f t="shared" si="2"/>
        <v>450000</v>
      </c>
      <c r="AK19" s="68"/>
      <c r="AL19" s="74" t="str">
        <f>VLOOKUP(A19,Att!B:CX,101,0)</f>
        <v>Nhân Kiệt</v>
      </c>
      <c r="AM19" s="70">
        <f>VALUE(IFERROR(VLOOKUP($A19,OT!$A:$BU,OT!J$1,0),0))</f>
        <v>2</v>
      </c>
      <c r="AN19" s="70">
        <f>VALUE(IFERROR(VLOOKUP($A19,OT!$A:$BU,OT!K$1,0),0))</f>
        <v>0</v>
      </c>
      <c r="AO19" s="70">
        <f>VALUE(IFERROR(VLOOKUP($A19,OT!$A:$BU,OT!L$1,0),0))</f>
        <v>2</v>
      </c>
      <c r="AP19" s="70">
        <f>VALUE(IFERROR(VLOOKUP($A19,OT!$A:$BU,OT!M$1,0),0))</f>
        <v>0</v>
      </c>
      <c r="AQ19" s="70">
        <f>VALUE(IFERROR(VLOOKUP($A19,OT!$A:$BU,OT!N$1,0),0))</f>
        <v>0</v>
      </c>
      <c r="AR19" s="70">
        <f>VALUE(IFERROR(VLOOKUP($A19,OT!$A:$BU,OT!O$1,0),0))</f>
        <v>0</v>
      </c>
      <c r="AS19" s="70">
        <f>VALUE(IFERROR(VLOOKUP($A19,OT!$A:$BU,OT!P$1,0),0))</f>
        <v>0</v>
      </c>
      <c r="AT19" s="70">
        <f>VALUE(IFERROR(VLOOKUP($A19,OT!$A:$BU,OT!Q$1,0),0))</f>
        <v>2</v>
      </c>
      <c r="AU19" s="70">
        <f>VALUE(IFERROR(VLOOKUP($A19,OT!$A:$BU,OT!R$1,0),0))</f>
        <v>2</v>
      </c>
      <c r="AV19" s="70">
        <f>VALUE(IFERROR(VLOOKUP($A19,OT!$A:$BU,OT!S$1,0),0))</f>
        <v>2</v>
      </c>
      <c r="AW19" s="70">
        <f>VALUE(IFERROR(VLOOKUP($A19,OT!$A:$BU,OT!T$1,0),0))</f>
        <v>2</v>
      </c>
      <c r="AX19" s="70">
        <f>VALUE(IFERROR(VLOOKUP($A19,OT!$A:$BU,OT!U$1,0),0))</f>
        <v>4</v>
      </c>
      <c r="AY19" s="70">
        <f>VALUE(IFERROR(VLOOKUP($A19,OT!$A:$BU,OT!V$1,0),0))</f>
        <v>0</v>
      </c>
      <c r="AZ19" s="70">
        <f>VALUE(IFERROR(VLOOKUP($A19,OT!$A:$BU,OT!W$1,0),0))</f>
        <v>0</v>
      </c>
      <c r="BA19" s="70">
        <f>VALUE(IFERROR(VLOOKUP($A19,OT!$A:$BU,OT!X$1,0),0))</f>
        <v>2</v>
      </c>
      <c r="BB19" s="70">
        <f>VALUE(IFERROR(VLOOKUP($A19,OT!$A:$BU,OT!Y$1,0),0))</f>
        <v>2</v>
      </c>
      <c r="BC19" s="70">
        <f>VALUE(IFERROR(VLOOKUP($A19,OT!$A:$BU,OT!Z$1,0),0))</f>
        <v>0</v>
      </c>
      <c r="BD19" s="70">
        <f>VALUE(IFERROR(VLOOKUP($A19,OT!$A:$BU,OT!AA$1,0),0))</f>
        <v>2</v>
      </c>
      <c r="BE19" s="70">
        <f>VALUE(IFERROR(VLOOKUP($A19,OT!$A:$BU,OT!AB$1,0),0))</f>
        <v>2</v>
      </c>
      <c r="BF19" s="70">
        <f>VALUE(IFERROR(VLOOKUP($A19,OT!$A:$BU,OT!AC$1,0),0))</f>
        <v>0</v>
      </c>
      <c r="BG19" s="70">
        <f>VALUE(IFERROR(VLOOKUP($A19,OT!$A:$BU,OT!AD$1,0),0))</f>
        <v>0</v>
      </c>
      <c r="BH19" s="70">
        <f>VALUE(IFERROR(VLOOKUP($A19,OT!$A:$BU,OT!AE$1,0),0))</f>
        <v>0</v>
      </c>
      <c r="BI19" s="70">
        <f>VALUE(IFERROR(VLOOKUP($A19,OT!$A:$BU,OT!AF$1,0),0))</f>
        <v>2</v>
      </c>
      <c r="BJ19" s="70">
        <f>VALUE(IFERROR(VLOOKUP($A19,OT!$A:$BU,OT!AG$1,0),0))</f>
        <v>2</v>
      </c>
      <c r="BK19" s="70">
        <f>VALUE(IFERROR(VLOOKUP($A19,OT!$A:$BU,OT!AH$1,0),0))</f>
        <v>2</v>
      </c>
      <c r="BL19" s="70">
        <f>VALUE(IFERROR(VLOOKUP($A19,OT!$A:$BU,OT!AI$1,0),0))</f>
        <v>2</v>
      </c>
      <c r="BM19" s="70">
        <f>VALUE(IFERROR(VLOOKUP($A19,OT!$A:$BU,OT!AJ$1,0),0))</f>
        <v>4</v>
      </c>
      <c r="BN19" s="70">
        <f>VALUE(IFERROR(VLOOKUP($A19,OT!$A:$BU,OT!AK$1,0),0))</f>
        <v>12</v>
      </c>
      <c r="BO19" s="70">
        <f>VALUE(IFERROR(VLOOKUP($A19,OT!$A:$BU,OT!AL$1,0),0))</f>
        <v>0</v>
      </c>
      <c r="BP19" s="70">
        <f>VALUE(IFERROR(VLOOKUP($A19,OT!$A:$BU,OT!AM$1,0),0))</f>
        <v>0</v>
      </c>
      <c r="BQ19" s="70">
        <f>VALUE(IFERROR(VLOOKUP($A19,OT!$A:$BU,OT!AN$1,0),0))</f>
        <v>0</v>
      </c>
      <c r="BR19" s="59"/>
      <c r="BS19" s="59"/>
      <c r="BT19" s="59"/>
      <c r="BU19" s="59"/>
      <c r="BV19" s="59"/>
      <c r="BW19" s="59"/>
      <c r="BX19" s="59"/>
      <c r="BY19" s="59"/>
      <c r="BZ19" s="59"/>
      <c r="CA19" s="59"/>
      <c r="CB19" s="59"/>
      <c r="CC19" s="59"/>
      <c r="CD19" s="59"/>
      <c r="CE19" s="59"/>
      <c r="CF19" s="59"/>
      <c r="CG19" s="59"/>
      <c r="CH19" s="59"/>
      <c r="CI19" s="59"/>
      <c r="CJ19" s="59"/>
      <c r="CK19" s="59"/>
      <c r="CL19" s="59"/>
      <c r="CM19" s="59"/>
      <c r="CN19" s="59"/>
      <c r="CO19" s="59"/>
      <c r="CP19" s="59"/>
      <c r="CQ19" s="59"/>
      <c r="CR19" s="59"/>
      <c r="CS19" s="59"/>
      <c r="CT19" s="59"/>
      <c r="CU19" s="59"/>
      <c r="CV19" s="59"/>
      <c r="CW19" s="59"/>
    </row>
    <row r="20" spans="1:101" x14ac:dyDescent="0.35">
      <c r="A20" s="376" t="s">
        <v>567</v>
      </c>
      <c r="B20" s="221" t="str">
        <f>VLOOKUP(A20,Att!B:C,2,0)</f>
        <v>NGUYỄN NGỌC SƠN</v>
      </c>
      <c r="D20">
        <v>20000</v>
      </c>
      <c r="E20">
        <v>20000</v>
      </c>
      <c r="F20">
        <v>20000</v>
      </c>
      <c r="G20">
        <v>20000</v>
      </c>
      <c r="H20">
        <v>20000</v>
      </c>
      <c r="J20">
        <v>42000</v>
      </c>
      <c r="K20">
        <v>42000</v>
      </c>
      <c r="M20">
        <v>42000</v>
      </c>
      <c r="N20">
        <v>42000</v>
      </c>
      <c r="Q20">
        <v>20000</v>
      </c>
      <c r="R20">
        <v>20000</v>
      </c>
      <c r="T20">
        <v>20000</v>
      </c>
      <c r="U20">
        <v>15000</v>
      </c>
      <c r="X20">
        <v>42000</v>
      </c>
      <c r="Y20">
        <v>42000</v>
      </c>
      <c r="Z20">
        <v>42000</v>
      </c>
      <c r="AA20">
        <v>42000</v>
      </c>
      <c r="AB20">
        <v>42000</v>
      </c>
      <c r="AF20">
        <v>20000</v>
      </c>
      <c r="AH20" s="68">
        <f t="shared" si="0"/>
        <v>573000</v>
      </c>
      <c r="AI20" s="68">
        <f t="shared" si="1"/>
        <v>99000</v>
      </c>
      <c r="AJ20" s="68">
        <f t="shared" si="2"/>
        <v>474000</v>
      </c>
      <c r="AK20" s="68"/>
      <c r="AL20" s="74" t="str">
        <f>VLOOKUP(A20,Att!B:CX,101,0)</f>
        <v>Nhân Kiệt</v>
      </c>
      <c r="AM20" s="70">
        <f>VALUE(IFERROR(VLOOKUP($A20,OT!$A:$BU,OT!J$1,0),0))</f>
        <v>0</v>
      </c>
      <c r="AN20" s="70">
        <f>VALUE(IFERROR(VLOOKUP($A20,OT!$A:$BU,OT!K$1,0),0))</f>
        <v>2</v>
      </c>
      <c r="AO20" s="70">
        <f>VALUE(IFERROR(VLOOKUP($A20,OT!$A:$BU,OT!L$1,0),0))</f>
        <v>2</v>
      </c>
      <c r="AP20" s="70">
        <f>VALUE(IFERROR(VLOOKUP($A20,OT!$A:$BU,OT!M$1,0),0))</f>
        <v>2</v>
      </c>
      <c r="AQ20" s="70">
        <f>VALUE(IFERROR(VLOOKUP($A20,OT!$A:$BU,OT!N$1,0),0))</f>
        <v>2</v>
      </c>
      <c r="AR20" s="70">
        <f>VALUE(IFERROR(VLOOKUP($A20,OT!$A:$BU,OT!O$1,0),0))</f>
        <v>4</v>
      </c>
      <c r="AS20" s="70">
        <f>VALUE(IFERROR(VLOOKUP($A20,OT!$A:$BU,OT!P$1,0),0))</f>
        <v>0</v>
      </c>
      <c r="AT20" s="70">
        <f>VALUE(IFERROR(VLOOKUP($A20,OT!$A:$BU,OT!Q$1,0),0))</f>
        <v>2</v>
      </c>
      <c r="AU20" s="70">
        <f>VALUE(IFERROR(VLOOKUP($A20,OT!$A:$BU,OT!R$1,0),0))</f>
        <v>2</v>
      </c>
      <c r="AV20" s="70">
        <f>VALUE(IFERROR(VLOOKUP($A20,OT!$A:$BU,OT!S$1,0),0))</f>
        <v>0</v>
      </c>
      <c r="AW20" s="70">
        <f>VALUE(IFERROR(VLOOKUP($A20,OT!$A:$BU,OT!T$1,0),0))</f>
        <v>0</v>
      </c>
      <c r="AX20" s="70">
        <f>VALUE(IFERROR(VLOOKUP($A20,OT!$A:$BU,OT!U$1,0),0))</f>
        <v>0</v>
      </c>
      <c r="AY20" s="70">
        <f>VALUE(IFERROR(VLOOKUP($A20,OT!$A:$BU,OT!V$1,0),0))</f>
        <v>0</v>
      </c>
      <c r="AZ20" s="70">
        <f>VALUE(IFERROR(VLOOKUP($A20,OT!$A:$BU,OT!W$1,0),0))</f>
        <v>0</v>
      </c>
      <c r="BA20" s="70">
        <f>VALUE(IFERROR(VLOOKUP($A20,OT!$A:$BU,OT!X$1,0),0))</f>
        <v>2</v>
      </c>
      <c r="BB20" s="70">
        <f>VALUE(IFERROR(VLOOKUP($A20,OT!$A:$BU,OT!Y$1,0),0))</f>
        <v>2</v>
      </c>
      <c r="BC20" s="70">
        <f>VALUE(IFERROR(VLOOKUP($A20,OT!$A:$BU,OT!Z$1,0),0))</f>
        <v>0</v>
      </c>
      <c r="BD20" s="70">
        <f>VALUE(IFERROR(VLOOKUP($A20,OT!$A:$BU,OT!AA$1,0),0))</f>
        <v>2</v>
      </c>
      <c r="BE20" s="70">
        <f>VALUE(IFERROR(VLOOKUP($A20,OT!$A:$BU,OT!AB$1,0),0))</f>
        <v>0</v>
      </c>
      <c r="BF20" s="70">
        <f>VALUE(IFERROR(VLOOKUP($A20,OT!$A:$BU,OT!AC$1,0),0))</f>
        <v>0</v>
      </c>
      <c r="BG20" s="70">
        <f>VALUE(IFERROR(VLOOKUP($A20,OT!$A:$BU,OT!AD$1,0),0))</f>
        <v>0</v>
      </c>
      <c r="BH20" s="70">
        <f>VALUE(IFERROR(VLOOKUP($A20,OT!$A:$BU,OT!AE$1,0),0))</f>
        <v>2</v>
      </c>
      <c r="BI20" s="70">
        <f>VALUE(IFERROR(VLOOKUP($A20,OT!$A:$BU,OT!AF$1,0),0))</f>
        <v>2</v>
      </c>
      <c r="BJ20" s="70">
        <f>VALUE(IFERROR(VLOOKUP($A20,OT!$A:$BU,OT!AG$1,0),0))</f>
        <v>2</v>
      </c>
      <c r="BK20" s="70">
        <f>VALUE(IFERROR(VLOOKUP($A20,OT!$A:$BU,OT!AH$1,0),0))</f>
        <v>2</v>
      </c>
      <c r="BL20" s="70">
        <f>VALUE(IFERROR(VLOOKUP($A20,OT!$A:$BU,OT!AI$1,0),0))</f>
        <v>4</v>
      </c>
      <c r="BM20" s="70">
        <f>VALUE(IFERROR(VLOOKUP($A20,OT!$A:$BU,OT!AJ$1,0),0))</f>
        <v>0</v>
      </c>
      <c r="BN20" s="70">
        <f>VALUE(IFERROR(VLOOKUP($A20,OT!$A:$BU,OT!AK$1,0),0))</f>
        <v>0</v>
      </c>
      <c r="BO20" s="70">
        <f>VALUE(IFERROR(VLOOKUP($A20,OT!$A:$BU,OT!AL$1,0),0))</f>
        <v>0</v>
      </c>
      <c r="BP20" s="70">
        <f>VALUE(IFERROR(VLOOKUP($A20,OT!$A:$BU,OT!AM$1,0),0))</f>
        <v>2</v>
      </c>
      <c r="BQ20" s="70">
        <f>VALUE(IFERROR(VLOOKUP($A20,OT!$A:$BU,OT!AN$1,0),0))</f>
        <v>0</v>
      </c>
      <c r="BR20" s="59"/>
      <c r="BS20" s="59"/>
      <c r="BT20" s="59"/>
      <c r="BU20" s="59"/>
      <c r="BV20" s="59"/>
      <c r="BW20" s="59"/>
      <c r="BX20" s="59"/>
      <c r="BY20" s="59"/>
      <c r="BZ20" s="59"/>
      <c r="CA20" s="59"/>
      <c r="CB20" s="59"/>
      <c r="CC20" s="59"/>
      <c r="CD20" s="59"/>
      <c r="CE20" s="59"/>
      <c r="CF20" s="59"/>
      <c r="CG20" s="59"/>
      <c r="CH20" s="59"/>
      <c r="CI20" s="59"/>
      <c r="CJ20" s="59"/>
      <c r="CK20" s="59"/>
      <c r="CL20" s="59"/>
      <c r="CM20" s="59"/>
      <c r="CN20" s="59"/>
      <c r="CO20" s="59"/>
      <c r="CP20" s="59"/>
      <c r="CQ20" s="59"/>
      <c r="CR20" s="59"/>
      <c r="CS20" s="59"/>
      <c r="CT20" s="59"/>
      <c r="CU20" s="59"/>
      <c r="CV20" s="59"/>
      <c r="CW20" s="59"/>
    </row>
    <row r="21" spans="1:101" x14ac:dyDescent="0.35">
      <c r="A21" s="376" t="s">
        <v>571</v>
      </c>
      <c r="B21" s="221" t="str">
        <f>VLOOKUP(A21,Att!B:C,2,0)</f>
        <v>NGUYỄN THIỆN CẨM</v>
      </c>
      <c r="C21">
        <v>42000</v>
      </c>
      <c r="F21">
        <v>42000</v>
      </c>
      <c r="G21">
        <v>42000</v>
      </c>
      <c r="K21">
        <v>20000</v>
      </c>
      <c r="M21">
        <v>20000</v>
      </c>
      <c r="N21">
        <v>20000</v>
      </c>
      <c r="Q21">
        <v>42000</v>
      </c>
      <c r="R21">
        <v>42000</v>
      </c>
      <c r="S21">
        <v>42000</v>
      </c>
      <c r="T21">
        <v>42000</v>
      </c>
      <c r="Y21">
        <v>20000</v>
      </c>
      <c r="Z21">
        <v>20000</v>
      </c>
      <c r="AB21">
        <v>20000</v>
      </c>
      <c r="AC21">
        <v>20000</v>
      </c>
      <c r="AF21">
        <v>20000</v>
      </c>
      <c r="AH21" s="68">
        <f t="shared" si="0"/>
        <v>454000</v>
      </c>
      <c r="AI21" s="68">
        <f t="shared" si="1"/>
        <v>40000</v>
      </c>
      <c r="AJ21" s="68">
        <f t="shared" si="2"/>
        <v>414000</v>
      </c>
      <c r="AK21" s="68"/>
      <c r="AL21" s="74" t="str">
        <f>VLOOKUP(A21,Att!B:CX,101,0)</f>
        <v>MEKONG SUBLABOR</v>
      </c>
      <c r="AM21" s="70">
        <f>VALUE(IFERROR(VLOOKUP($A21,OT!$A:$BU,OT!J$1,0),0))</f>
        <v>4</v>
      </c>
      <c r="AN21" s="70">
        <f>VALUE(IFERROR(VLOOKUP($A21,OT!$A:$BU,OT!K$1,0),0))</f>
        <v>0</v>
      </c>
      <c r="AO21" s="70">
        <f>VALUE(IFERROR(VLOOKUP($A21,OT!$A:$BU,OT!L$1,0),0))</f>
        <v>0</v>
      </c>
      <c r="AP21" s="70">
        <f>VALUE(IFERROR(VLOOKUP($A21,OT!$A:$BU,OT!M$1,0),0))</f>
        <v>2</v>
      </c>
      <c r="AQ21" s="70">
        <f>VALUE(IFERROR(VLOOKUP($A21,OT!$A:$BU,OT!N$1,0),0))</f>
        <v>2</v>
      </c>
      <c r="AR21" s="70">
        <f>VALUE(IFERROR(VLOOKUP($A21,OT!$A:$BU,OT!O$1,0),0))</f>
        <v>0</v>
      </c>
      <c r="AS21" s="70">
        <f>VALUE(IFERROR(VLOOKUP($A21,OT!$A:$BU,OT!P$1,0),0))</f>
        <v>0</v>
      </c>
      <c r="AT21" s="70">
        <f>VALUE(IFERROR(VLOOKUP($A21,OT!$A:$BU,OT!Q$1,0),0))</f>
        <v>0</v>
      </c>
      <c r="AU21" s="70">
        <f>VALUE(IFERROR(VLOOKUP($A21,OT!$A:$BU,OT!R$1,0),0))</f>
        <v>2</v>
      </c>
      <c r="AV21" s="70">
        <f>VALUE(IFERROR(VLOOKUP($A21,OT!$A:$BU,OT!S$1,0),0))</f>
        <v>0</v>
      </c>
      <c r="AW21" s="70">
        <f>VALUE(IFERROR(VLOOKUP($A21,OT!$A:$BU,OT!T$1,0),0))</f>
        <v>0</v>
      </c>
      <c r="AX21" s="70">
        <f>VALUE(IFERROR(VLOOKUP($A21,OT!$A:$BU,OT!U$1,0),0))</f>
        <v>0</v>
      </c>
      <c r="AY21" s="70">
        <f>VALUE(IFERROR(VLOOKUP($A21,OT!$A:$BU,OT!V$1,0),0))</f>
        <v>0</v>
      </c>
      <c r="AZ21" s="70">
        <f>VALUE(IFERROR(VLOOKUP($A21,OT!$A:$BU,OT!W$1,0),0))</f>
        <v>0</v>
      </c>
      <c r="BA21" s="70">
        <f>VALUE(IFERROR(VLOOKUP($A21,OT!$A:$BU,OT!X$1,0),0))</f>
        <v>2</v>
      </c>
      <c r="BB21" s="70">
        <f>VALUE(IFERROR(VLOOKUP($A21,OT!$A:$BU,OT!Y$1,0),0))</f>
        <v>2</v>
      </c>
      <c r="BC21" s="70">
        <f>VALUE(IFERROR(VLOOKUP($A21,OT!$A:$BU,OT!Z$1,0),0))</f>
        <v>2</v>
      </c>
      <c r="BD21" s="70">
        <f>VALUE(IFERROR(VLOOKUP($A21,OT!$A:$BU,OT!AA$1,0),0))</f>
        <v>2</v>
      </c>
      <c r="BE21" s="70">
        <f>VALUE(IFERROR(VLOOKUP($A21,OT!$A:$BU,OT!AB$1,0),0))</f>
        <v>0</v>
      </c>
      <c r="BF21" s="70">
        <f>VALUE(IFERROR(VLOOKUP($A21,OT!$A:$BU,OT!AC$1,0),0))</f>
        <v>0</v>
      </c>
      <c r="BG21" s="70">
        <f>VALUE(IFERROR(VLOOKUP($A21,OT!$A:$BU,OT!AD$1,0),0))</f>
        <v>0</v>
      </c>
      <c r="BH21" s="70">
        <f>VALUE(IFERROR(VLOOKUP($A21,OT!$A:$BU,OT!AE$1,0),0))</f>
        <v>0</v>
      </c>
      <c r="BI21" s="70">
        <f>VALUE(IFERROR(VLOOKUP($A21,OT!$A:$BU,OT!AF$1,0),0))</f>
        <v>2</v>
      </c>
      <c r="BJ21" s="70">
        <f>VALUE(IFERROR(VLOOKUP($A21,OT!$A:$BU,OT!AG$1,0),0))</f>
        <v>2</v>
      </c>
      <c r="BK21" s="70">
        <f>VALUE(IFERROR(VLOOKUP($A21,OT!$A:$BU,OT!AH$1,0),0))</f>
        <v>0</v>
      </c>
      <c r="BL21" s="70">
        <f>VALUE(IFERROR(VLOOKUP($A21,OT!$A:$BU,OT!AI$1,0),0))</f>
        <v>2</v>
      </c>
      <c r="BM21" s="70">
        <f>VALUE(IFERROR(VLOOKUP($A21,OT!$A:$BU,OT!AJ$1,0),0))</f>
        <v>4</v>
      </c>
      <c r="BN21" s="70">
        <f>VALUE(IFERROR(VLOOKUP($A21,OT!$A:$BU,OT!AK$1,0),0))</f>
        <v>0</v>
      </c>
      <c r="BO21" s="70">
        <f>VALUE(IFERROR(VLOOKUP($A21,OT!$A:$BU,OT!AL$1,0),0))</f>
        <v>0</v>
      </c>
      <c r="BP21" s="70">
        <f>VALUE(IFERROR(VLOOKUP($A21,OT!$A:$BU,OT!AM$1,0),0))</f>
        <v>2</v>
      </c>
      <c r="BQ21" s="70">
        <f>VALUE(IFERROR(VLOOKUP($A21,OT!$A:$BU,OT!AN$1,0),0))</f>
        <v>0</v>
      </c>
      <c r="BR21" s="59"/>
      <c r="BS21" s="59"/>
      <c r="BT21" s="59"/>
      <c r="BU21" s="59"/>
      <c r="BV21" s="59"/>
      <c r="BW21" s="59"/>
      <c r="BX21" s="59"/>
      <c r="BY21" s="59"/>
      <c r="BZ21" s="59"/>
      <c r="CA21" s="59"/>
      <c r="CB21" s="59"/>
      <c r="CC21" s="59"/>
      <c r="CD21" s="59"/>
      <c r="CE21" s="59"/>
      <c r="CF21" s="59"/>
      <c r="CG21" s="59"/>
      <c r="CH21" s="59"/>
      <c r="CI21" s="59"/>
      <c r="CJ21" s="59"/>
      <c r="CK21" s="59"/>
      <c r="CL21" s="59"/>
      <c r="CM21" s="59"/>
      <c r="CN21" s="59"/>
      <c r="CO21" s="59"/>
      <c r="CP21" s="59"/>
      <c r="CQ21" s="59"/>
      <c r="CR21" s="59"/>
      <c r="CS21" s="59"/>
      <c r="CT21" s="59"/>
      <c r="CU21" s="59"/>
      <c r="CV21" s="59"/>
      <c r="CW21" s="59"/>
    </row>
    <row r="22" spans="1:101" x14ac:dyDescent="0.35">
      <c r="A22" s="376" t="s">
        <v>574</v>
      </c>
      <c r="B22" s="221" t="str">
        <f>VLOOKUP(A22,Att!B:C,2,0)</f>
        <v>LÊ THỊ HỒNG NGỌC</v>
      </c>
      <c r="C22">
        <v>20000</v>
      </c>
      <c r="D22">
        <v>20000</v>
      </c>
      <c r="E22">
        <v>20000</v>
      </c>
      <c r="K22">
        <v>42000</v>
      </c>
      <c r="L22">
        <v>42000</v>
      </c>
      <c r="M22">
        <v>42000</v>
      </c>
      <c r="N22">
        <v>42000</v>
      </c>
      <c r="Q22">
        <v>20000</v>
      </c>
      <c r="R22">
        <v>20000</v>
      </c>
      <c r="S22">
        <v>20000</v>
      </c>
      <c r="T22">
        <v>0</v>
      </c>
      <c r="U22">
        <v>15000</v>
      </c>
      <c r="V22">
        <v>15000</v>
      </c>
      <c r="Y22">
        <v>42000</v>
      </c>
      <c r="Z22">
        <v>42000</v>
      </c>
      <c r="AA22">
        <v>42000</v>
      </c>
      <c r="AB22">
        <v>42000</v>
      </c>
      <c r="AE22">
        <v>20000</v>
      </c>
      <c r="AF22">
        <v>20000</v>
      </c>
      <c r="AH22" s="68">
        <f t="shared" si="0"/>
        <v>526000</v>
      </c>
      <c r="AI22" s="68">
        <f t="shared" si="1"/>
        <v>115000</v>
      </c>
      <c r="AJ22" s="68">
        <f t="shared" si="2"/>
        <v>411000</v>
      </c>
      <c r="AK22" s="68"/>
      <c r="AL22" s="74" t="str">
        <f>VLOOKUP(A22,Att!B:CX,101,0)</f>
        <v>MEKONG SUBLABOR</v>
      </c>
      <c r="AM22" s="70">
        <f>VALUE(IFERROR(VLOOKUP($A22,OT!$A:$BU,OT!J$1,0),0))</f>
        <v>2</v>
      </c>
      <c r="AN22" s="70">
        <f>VALUE(IFERROR(VLOOKUP($A22,OT!$A:$BU,OT!K$1,0),0))</f>
        <v>0</v>
      </c>
      <c r="AO22" s="70">
        <f>VALUE(IFERROR(VLOOKUP($A22,OT!$A:$BU,OT!L$1,0),0))</f>
        <v>0</v>
      </c>
      <c r="AP22" s="70">
        <f>VALUE(IFERROR(VLOOKUP($A22,OT!$A:$BU,OT!M$1,0),0))</f>
        <v>0</v>
      </c>
      <c r="AQ22" s="70">
        <f>VALUE(IFERROR(VLOOKUP($A22,OT!$A:$BU,OT!N$1,0),0))</f>
        <v>0</v>
      </c>
      <c r="AR22" s="70">
        <f>VALUE(IFERROR(VLOOKUP($A22,OT!$A:$BU,OT!O$1,0),0))</f>
        <v>0</v>
      </c>
      <c r="AS22" s="70">
        <f>VALUE(IFERROR(VLOOKUP($A22,OT!$A:$BU,OT!P$1,0),0))</f>
        <v>0</v>
      </c>
      <c r="AT22" s="70">
        <f>VALUE(IFERROR(VLOOKUP($A22,OT!$A:$BU,OT!Q$1,0),0))</f>
        <v>0</v>
      </c>
      <c r="AU22" s="70">
        <f>VALUE(IFERROR(VLOOKUP($A22,OT!$A:$BU,OT!R$1,0),0))</f>
        <v>2</v>
      </c>
      <c r="AV22" s="70">
        <f>VALUE(IFERROR(VLOOKUP($A22,OT!$A:$BU,OT!S$1,0),0))</f>
        <v>2</v>
      </c>
      <c r="AW22" s="70">
        <f>VALUE(IFERROR(VLOOKUP($A22,OT!$A:$BU,OT!T$1,0),0))</f>
        <v>2</v>
      </c>
      <c r="AX22" s="70">
        <f>VALUE(IFERROR(VLOOKUP($A22,OT!$A:$BU,OT!U$1,0),0))</f>
        <v>4</v>
      </c>
      <c r="AY22" s="70">
        <f>VALUE(IFERROR(VLOOKUP($A22,OT!$A:$BU,OT!V$1,0),0))</f>
        <v>0</v>
      </c>
      <c r="AZ22" s="70">
        <f>VALUE(IFERROR(VLOOKUP($A22,OT!$A:$BU,OT!W$1,0),0))</f>
        <v>0</v>
      </c>
      <c r="BA22" s="70">
        <f>VALUE(IFERROR(VLOOKUP($A22,OT!$A:$BU,OT!X$1,0),0))</f>
        <v>0</v>
      </c>
      <c r="BB22" s="70">
        <f>VALUE(IFERROR(VLOOKUP($A22,OT!$A:$BU,OT!Y$1,0),0))</f>
        <v>0</v>
      </c>
      <c r="BC22" s="70">
        <f>VALUE(IFERROR(VLOOKUP($A22,OT!$A:$BU,OT!Z$1,0),0))</f>
        <v>0</v>
      </c>
      <c r="BD22" s="70">
        <f>VALUE(IFERROR(VLOOKUP($A22,OT!$A:$BU,OT!AA$1,0),0))</f>
        <v>0</v>
      </c>
      <c r="BE22" s="70">
        <f>VALUE(IFERROR(VLOOKUP($A22,OT!$A:$BU,OT!AB$1,0),0))</f>
        <v>0</v>
      </c>
      <c r="BF22" s="70">
        <f>VALUE(IFERROR(VLOOKUP($A22,OT!$A:$BU,OT!AC$1,0),0))</f>
        <v>8</v>
      </c>
      <c r="BG22" s="70">
        <f>VALUE(IFERROR(VLOOKUP($A22,OT!$A:$BU,OT!AD$1,0),0))</f>
        <v>0</v>
      </c>
      <c r="BH22" s="70">
        <f>VALUE(IFERROR(VLOOKUP($A22,OT!$A:$BU,OT!AE$1,0),0))</f>
        <v>0</v>
      </c>
      <c r="BI22" s="70">
        <f>VALUE(IFERROR(VLOOKUP($A22,OT!$A:$BU,OT!AF$1,0),0))</f>
        <v>2</v>
      </c>
      <c r="BJ22" s="70">
        <f>VALUE(IFERROR(VLOOKUP($A22,OT!$A:$BU,OT!AG$1,0),0))</f>
        <v>2</v>
      </c>
      <c r="BK22" s="70">
        <f>VALUE(IFERROR(VLOOKUP($A22,OT!$A:$BU,OT!AH$1,0),0))</f>
        <v>2</v>
      </c>
      <c r="BL22" s="70">
        <f>VALUE(IFERROR(VLOOKUP($A22,OT!$A:$BU,OT!AI$1,0),0))</f>
        <v>2</v>
      </c>
      <c r="BM22" s="70">
        <f>VALUE(IFERROR(VLOOKUP($A22,OT!$A:$BU,OT!AJ$1,0),0))</f>
        <v>0</v>
      </c>
      <c r="BN22" s="70">
        <f>VALUE(IFERROR(VLOOKUP($A22,OT!$A:$BU,OT!AK$1,0),0))</f>
        <v>0</v>
      </c>
      <c r="BO22" s="70">
        <f>VALUE(IFERROR(VLOOKUP($A22,OT!$A:$BU,OT!AL$1,0),0))</f>
        <v>2</v>
      </c>
      <c r="BP22" s="70">
        <f>VALUE(IFERROR(VLOOKUP($A22,OT!$A:$BU,OT!AM$1,0),0))</f>
        <v>2</v>
      </c>
      <c r="BQ22" s="70">
        <f>VALUE(IFERROR(VLOOKUP($A22,OT!$A:$BU,OT!AN$1,0),0))</f>
        <v>0</v>
      </c>
      <c r="BR22" s="59"/>
      <c r="BS22" s="59"/>
      <c r="BT22" s="59"/>
      <c r="BU22" s="59"/>
      <c r="BV22" s="59"/>
      <c r="BW22" s="59"/>
      <c r="BX22" s="59"/>
      <c r="BY22" s="59"/>
      <c r="BZ22" s="59"/>
      <c r="CA22" s="59"/>
      <c r="CB22" s="59"/>
      <c r="CC22" s="59"/>
      <c r="CD22" s="59"/>
      <c r="CE22" s="59"/>
      <c r="CF22" s="59"/>
      <c r="CG22" s="59"/>
      <c r="CH22" s="59"/>
      <c r="CI22" s="59"/>
      <c r="CJ22" s="59"/>
      <c r="CK22" s="59"/>
      <c r="CL22" s="59"/>
      <c r="CM22" s="59"/>
      <c r="CN22" s="59"/>
      <c r="CO22" s="59"/>
      <c r="CP22" s="59"/>
      <c r="CQ22" s="59"/>
      <c r="CR22" s="59"/>
      <c r="CS22" s="59"/>
      <c r="CT22" s="59"/>
      <c r="CU22" s="59"/>
      <c r="CV22" s="59"/>
      <c r="CW22" s="59"/>
    </row>
    <row r="23" spans="1:101" s="56" customFormat="1" x14ac:dyDescent="0.35">
      <c r="A23" s="376" t="s">
        <v>577</v>
      </c>
      <c r="B23" s="221" t="str">
        <f>VLOOKUP(A23,Att!B:C,2,0)</f>
        <v>PHAN ĐÌNH THUẬN</v>
      </c>
      <c r="C23">
        <v>42000</v>
      </c>
      <c r="D23">
        <v>42000</v>
      </c>
      <c r="E23">
        <v>42000</v>
      </c>
      <c r="F23">
        <v>42000</v>
      </c>
      <c r="G23">
        <v>42000</v>
      </c>
      <c r="H23">
        <v>42000</v>
      </c>
      <c r="I23"/>
      <c r="J23">
        <v>20000</v>
      </c>
      <c r="K23">
        <v>20000</v>
      </c>
      <c r="L23">
        <v>20000</v>
      </c>
      <c r="M23">
        <v>20000</v>
      </c>
      <c r="N23">
        <v>20000</v>
      </c>
      <c r="O23">
        <v>20000</v>
      </c>
      <c r="P23"/>
      <c r="Q23">
        <v>42000</v>
      </c>
      <c r="R23">
        <v>42000</v>
      </c>
      <c r="S23">
        <v>42000</v>
      </c>
      <c r="T23">
        <v>42000</v>
      </c>
      <c r="U23">
        <v>42000</v>
      </c>
      <c r="V23"/>
      <c r="W23"/>
      <c r="X23">
        <v>20000</v>
      </c>
      <c r="Y23">
        <v>20000</v>
      </c>
      <c r="Z23">
        <v>20000</v>
      </c>
      <c r="AA23">
        <v>20000</v>
      </c>
      <c r="AB23">
        <v>20000</v>
      </c>
      <c r="AC23">
        <v>20000</v>
      </c>
      <c r="AD23"/>
      <c r="AE23"/>
      <c r="AF23">
        <v>42000</v>
      </c>
      <c r="AG23" s="221"/>
      <c r="AH23" s="68">
        <f t="shared" si="0"/>
        <v>744000</v>
      </c>
      <c r="AI23" s="68">
        <f t="shared" si="1"/>
        <v>42000</v>
      </c>
      <c r="AJ23" s="68">
        <f t="shared" si="2"/>
        <v>702000</v>
      </c>
      <c r="AK23" s="68"/>
      <c r="AL23" s="74" t="str">
        <f>VLOOKUP(A23,Att!B:CX,101,0)</f>
        <v>MEKONG SUBLABOR</v>
      </c>
      <c r="AM23" s="70">
        <f>VALUE(IFERROR(VLOOKUP($A23,OT!$A:$BU,OT!J$1,0),0))</f>
        <v>2</v>
      </c>
      <c r="AN23" s="70">
        <f>VALUE(IFERROR(VLOOKUP($A23,OT!$A:$BU,OT!K$1,0),0))</f>
        <v>2</v>
      </c>
      <c r="AO23" s="70">
        <f>VALUE(IFERROR(VLOOKUP($A23,OT!$A:$BU,OT!L$1,0),0))</f>
        <v>2</v>
      </c>
      <c r="AP23" s="70">
        <f>VALUE(IFERROR(VLOOKUP($A23,OT!$A:$BU,OT!M$1,0),0))</f>
        <v>2</v>
      </c>
      <c r="AQ23" s="70">
        <f>VALUE(IFERROR(VLOOKUP($A23,OT!$A:$BU,OT!N$1,0),0))</f>
        <v>4</v>
      </c>
      <c r="AR23" s="70">
        <f>VALUE(IFERROR(VLOOKUP($A23,OT!$A:$BU,OT!O$1,0),0))</f>
        <v>12</v>
      </c>
      <c r="AS23" s="70">
        <f>VALUE(IFERROR(VLOOKUP($A23,OT!$A:$BU,OT!P$1,0),0))</f>
        <v>0</v>
      </c>
      <c r="AT23" s="70">
        <f>VALUE(IFERROR(VLOOKUP($A23,OT!$A:$BU,OT!Q$1,0),0))</f>
        <v>2</v>
      </c>
      <c r="AU23" s="70">
        <f>VALUE(IFERROR(VLOOKUP($A23,OT!$A:$BU,OT!R$1,0),0))</f>
        <v>2</v>
      </c>
      <c r="AV23" s="70">
        <f>VALUE(IFERROR(VLOOKUP($A23,OT!$A:$BU,OT!S$1,0),0))</f>
        <v>2</v>
      </c>
      <c r="AW23" s="70">
        <f>VALUE(IFERROR(VLOOKUP($A23,OT!$A:$BU,OT!T$1,0),0))</f>
        <v>2</v>
      </c>
      <c r="AX23" s="70">
        <f>VALUE(IFERROR(VLOOKUP($A23,OT!$A:$BU,OT!U$1,0),0))</f>
        <v>4</v>
      </c>
      <c r="AY23" s="70">
        <f>VALUE(IFERROR(VLOOKUP($A23,OT!$A:$BU,OT!V$1,0),0))</f>
        <v>12</v>
      </c>
      <c r="AZ23" s="70">
        <f>VALUE(IFERROR(VLOOKUP($A23,OT!$A:$BU,OT!W$1,0),0))</f>
        <v>0</v>
      </c>
      <c r="BA23" s="70">
        <f>VALUE(IFERROR(VLOOKUP($A23,OT!$A:$BU,OT!X$1,0),0))</f>
        <v>2</v>
      </c>
      <c r="BB23" s="70">
        <f>VALUE(IFERROR(VLOOKUP($A23,OT!$A:$BU,OT!Y$1,0),0))</f>
        <v>2</v>
      </c>
      <c r="BC23" s="70">
        <f>VALUE(IFERROR(VLOOKUP($A23,OT!$A:$BU,OT!Z$1,0),0))</f>
        <v>2</v>
      </c>
      <c r="BD23" s="70">
        <f>VALUE(IFERROR(VLOOKUP($A23,OT!$A:$BU,OT!AA$1,0),0))</f>
        <v>2</v>
      </c>
      <c r="BE23" s="70">
        <f>VALUE(IFERROR(VLOOKUP($A23,OT!$A:$BU,OT!AB$1,0),0))</f>
        <v>4</v>
      </c>
      <c r="BF23" s="70">
        <f>VALUE(IFERROR(VLOOKUP($A23,OT!$A:$BU,OT!AC$1,0),0))</f>
        <v>0</v>
      </c>
      <c r="BG23" s="70">
        <f>VALUE(IFERROR(VLOOKUP($A23,OT!$A:$BU,OT!AD$1,0),0))</f>
        <v>0</v>
      </c>
      <c r="BH23" s="70">
        <f>VALUE(IFERROR(VLOOKUP($A23,OT!$A:$BU,OT!AE$1,0),0))</f>
        <v>2</v>
      </c>
      <c r="BI23" s="70">
        <f>VALUE(IFERROR(VLOOKUP($A23,OT!$A:$BU,OT!AF$1,0),0))</f>
        <v>2</v>
      </c>
      <c r="BJ23" s="70">
        <f>VALUE(IFERROR(VLOOKUP($A23,OT!$A:$BU,OT!AG$1,0),0))</f>
        <v>2</v>
      </c>
      <c r="BK23" s="70">
        <f>VALUE(IFERROR(VLOOKUP($A23,OT!$A:$BU,OT!AH$1,0),0))</f>
        <v>2</v>
      </c>
      <c r="BL23" s="70">
        <f>VALUE(IFERROR(VLOOKUP($A23,OT!$A:$BU,OT!AI$1,0),0))</f>
        <v>4</v>
      </c>
      <c r="BM23" s="70">
        <f>VALUE(IFERROR(VLOOKUP($A23,OT!$A:$BU,OT!AJ$1,0),0))</f>
        <v>12</v>
      </c>
      <c r="BN23" s="70">
        <f>VALUE(IFERROR(VLOOKUP($A23,OT!$A:$BU,OT!AK$1,0),0))</f>
        <v>0</v>
      </c>
      <c r="BO23" s="70">
        <f>VALUE(IFERROR(VLOOKUP($A23,OT!$A:$BU,OT!AL$1,0),0))</f>
        <v>0</v>
      </c>
      <c r="BP23" s="70">
        <f>VALUE(IFERROR(VLOOKUP($A23,OT!$A:$BU,OT!AM$1,0),0))</f>
        <v>0</v>
      </c>
      <c r="BQ23" s="70">
        <f>VALUE(IFERROR(VLOOKUP($A23,OT!$A:$BU,OT!AN$1,0),0))</f>
        <v>0</v>
      </c>
      <c r="BR23" s="59"/>
      <c r="BS23" s="59"/>
      <c r="BT23" s="59"/>
      <c r="BU23" s="59"/>
      <c r="BV23" s="59"/>
      <c r="BW23" s="59"/>
      <c r="BX23" s="59"/>
      <c r="BY23" s="59"/>
      <c r="BZ23" s="59"/>
      <c r="CA23" s="59"/>
      <c r="CB23" s="59"/>
      <c r="CC23" s="59"/>
      <c r="CD23" s="59"/>
      <c r="CE23" s="59"/>
      <c r="CF23" s="59"/>
      <c r="CG23" s="59"/>
      <c r="CH23" s="59"/>
      <c r="CI23" s="59"/>
      <c r="CJ23" s="59"/>
      <c r="CK23" s="59"/>
      <c r="CL23" s="59"/>
      <c r="CM23" s="59"/>
      <c r="CN23" s="59"/>
      <c r="CO23" s="59"/>
      <c r="CP23" s="59"/>
      <c r="CQ23" s="59"/>
      <c r="CR23" s="59"/>
      <c r="CS23" s="59"/>
      <c r="CT23" s="59"/>
      <c r="CU23" s="59"/>
      <c r="CV23" s="59"/>
      <c r="CW23" s="59"/>
    </row>
    <row r="24" spans="1:101" s="56" customFormat="1" x14ac:dyDescent="0.35">
      <c r="A24" s="376" t="s">
        <v>580</v>
      </c>
      <c r="B24" s="221" t="str">
        <f>VLOOKUP(A24,Att!B:C,2,0)</f>
        <v>ĐOÀN ĐỨC HOÀNG</v>
      </c>
      <c r="C24">
        <v>20000</v>
      </c>
      <c r="D24">
        <v>20000</v>
      </c>
      <c r="E24">
        <v>20000</v>
      </c>
      <c r="F24">
        <v>20000</v>
      </c>
      <c r="G24"/>
      <c r="H24">
        <v>15000</v>
      </c>
      <c r="I24"/>
      <c r="J24">
        <v>20000</v>
      </c>
      <c r="K24">
        <v>20000</v>
      </c>
      <c r="L24"/>
      <c r="M24">
        <v>20000</v>
      </c>
      <c r="N24">
        <v>20000</v>
      </c>
      <c r="O24">
        <v>20000</v>
      </c>
      <c r="P24"/>
      <c r="Q24">
        <v>20000</v>
      </c>
      <c r="R24">
        <v>20000</v>
      </c>
      <c r="S24">
        <v>20000</v>
      </c>
      <c r="T24">
        <v>20000</v>
      </c>
      <c r="U24"/>
      <c r="V24"/>
      <c r="W24"/>
      <c r="X24">
        <v>20000</v>
      </c>
      <c r="Y24">
        <v>20000</v>
      </c>
      <c r="Z24"/>
      <c r="AA24">
        <v>20000</v>
      </c>
      <c r="AB24">
        <v>20000</v>
      </c>
      <c r="AC24">
        <v>20000</v>
      </c>
      <c r="AD24"/>
      <c r="AE24">
        <v>20000</v>
      </c>
      <c r="AF24">
        <v>20000</v>
      </c>
      <c r="AG24" s="221"/>
      <c r="AH24" s="68">
        <f t="shared" si="0"/>
        <v>415000</v>
      </c>
      <c r="AI24" s="68">
        <f t="shared" si="1"/>
        <v>195000</v>
      </c>
      <c r="AJ24" s="68">
        <f t="shared" si="2"/>
        <v>220000</v>
      </c>
      <c r="AK24" s="68"/>
      <c r="AL24" s="74" t="str">
        <f>VLOOKUP(A24,Att!B:CX,101,0)</f>
        <v>Nhân Kiệt</v>
      </c>
      <c r="AM24" s="70">
        <f>VALUE(IFERROR(VLOOKUP($A24,OT!$A:$BU,OT!J$1,0),0))</f>
        <v>2</v>
      </c>
      <c r="AN24" s="70">
        <f>VALUE(IFERROR(VLOOKUP($A24,OT!$A:$BU,OT!K$1,0),0))</f>
        <v>2</v>
      </c>
      <c r="AO24" s="70">
        <f>VALUE(IFERROR(VLOOKUP($A24,OT!$A:$BU,OT!L$1,0),0))</f>
        <v>0</v>
      </c>
      <c r="AP24" s="70">
        <f>VALUE(IFERROR(VLOOKUP($A24,OT!$A:$BU,OT!M$1,0),0))</f>
        <v>0</v>
      </c>
      <c r="AQ24" s="70">
        <f>VALUE(IFERROR(VLOOKUP($A24,OT!$A:$BU,OT!N$1,0),0))</f>
        <v>0</v>
      </c>
      <c r="AR24" s="70">
        <f>VALUE(IFERROR(VLOOKUP($A24,OT!$A:$BU,OT!O$1,0),0))</f>
        <v>0</v>
      </c>
      <c r="AS24" s="70">
        <f>VALUE(IFERROR(VLOOKUP($A24,OT!$A:$BU,OT!P$1,0),0))</f>
        <v>0</v>
      </c>
      <c r="AT24" s="70">
        <f>VALUE(IFERROR(VLOOKUP($A24,OT!$A:$BU,OT!Q$1,0),0))</f>
        <v>0</v>
      </c>
      <c r="AU24" s="70">
        <f>VALUE(IFERROR(VLOOKUP($A24,OT!$A:$BU,OT!R$1,0),0))</f>
        <v>0</v>
      </c>
      <c r="AV24" s="70">
        <f>VALUE(IFERROR(VLOOKUP($A24,OT!$A:$BU,OT!S$1,0),0))</f>
        <v>0</v>
      </c>
      <c r="AW24" s="70">
        <f>VALUE(IFERROR(VLOOKUP($A24,OT!$A:$BU,OT!T$1,0),0))</f>
        <v>0</v>
      </c>
      <c r="AX24" s="70">
        <f>VALUE(IFERROR(VLOOKUP($A24,OT!$A:$BU,OT!U$1,0),0))</f>
        <v>4</v>
      </c>
      <c r="AY24" s="70">
        <f>VALUE(IFERROR(VLOOKUP($A24,OT!$A:$BU,OT!V$1,0),0))</f>
        <v>0</v>
      </c>
      <c r="AZ24" s="70">
        <f>VALUE(IFERROR(VLOOKUP($A24,OT!$A:$BU,OT!W$1,0),0))</f>
        <v>0</v>
      </c>
      <c r="BA24" s="70">
        <f>VALUE(IFERROR(VLOOKUP($A24,OT!$A:$BU,OT!X$1,0),0))</f>
        <v>2</v>
      </c>
      <c r="BB24" s="70">
        <f>VALUE(IFERROR(VLOOKUP($A24,OT!$A:$BU,OT!Y$1,0),0))</f>
        <v>2</v>
      </c>
      <c r="BC24" s="70">
        <f>VALUE(IFERROR(VLOOKUP($A24,OT!$A:$BU,OT!Z$1,0),0))</f>
        <v>2</v>
      </c>
      <c r="BD24" s="70">
        <f>VALUE(IFERROR(VLOOKUP($A24,OT!$A:$BU,OT!AA$1,0),0))</f>
        <v>0</v>
      </c>
      <c r="BE24" s="70">
        <f>VALUE(IFERROR(VLOOKUP($A24,OT!$A:$BU,OT!AB$1,0),0))</f>
        <v>0</v>
      </c>
      <c r="BF24" s="70">
        <f>VALUE(IFERROR(VLOOKUP($A24,OT!$A:$BU,OT!AC$1,0),0))</f>
        <v>0</v>
      </c>
      <c r="BG24" s="70">
        <f>VALUE(IFERROR(VLOOKUP($A24,OT!$A:$BU,OT!AD$1,0),0))</f>
        <v>0</v>
      </c>
      <c r="BH24" s="70">
        <f>VALUE(IFERROR(VLOOKUP($A24,OT!$A:$BU,OT!AE$1,0),0))</f>
        <v>2</v>
      </c>
      <c r="BI24" s="70">
        <f>VALUE(IFERROR(VLOOKUP($A24,OT!$A:$BU,OT!AF$1,0),0))</f>
        <v>4</v>
      </c>
      <c r="BJ24" s="70">
        <f>VALUE(IFERROR(VLOOKUP($A24,OT!$A:$BU,OT!AG$1,0),0))</f>
        <v>0</v>
      </c>
      <c r="BK24" s="70">
        <f>VALUE(IFERROR(VLOOKUP($A24,OT!$A:$BU,OT!AH$1,0),0))</f>
        <v>2</v>
      </c>
      <c r="BL24" s="70">
        <f>VALUE(IFERROR(VLOOKUP($A24,OT!$A:$BU,OT!AI$1,0),0))</f>
        <v>0</v>
      </c>
      <c r="BM24" s="70">
        <f>VALUE(IFERROR(VLOOKUP($A24,OT!$A:$BU,OT!AJ$1,0),0))</f>
        <v>2</v>
      </c>
      <c r="BN24" s="70">
        <f>VALUE(IFERROR(VLOOKUP($A24,OT!$A:$BU,OT!AK$1,0),0))</f>
        <v>0</v>
      </c>
      <c r="BO24" s="70">
        <f>VALUE(IFERROR(VLOOKUP($A24,OT!$A:$BU,OT!AL$1,0),0))</f>
        <v>2</v>
      </c>
      <c r="BP24" s="70">
        <f>VALUE(IFERROR(VLOOKUP($A24,OT!$A:$BU,OT!AM$1,0),0))</f>
        <v>0</v>
      </c>
      <c r="BQ24" s="70">
        <f>VALUE(IFERROR(VLOOKUP($A24,OT!$A:$BU,OT!AN$1,0),0))</f>
        <v>0</v>
      </c>
      <c r="BR24" s="59"/>
      <c r="BS24" s="59"/>
      <c r="BT24" s="59"/>
      <c r="BU24" s="59"/>
      <c r="BV24" s="59"/>
      <c r="BW24" s="59"/>
      <c r="BX24" s="59"/>
      <c r="BY24" s="59"/>
      <c r="BZ24" s="59"/>
      <c r="CA24" s="59"/>
      <c r="CB24" s="59"/>
      <c r="CC24" s="59"/>
      <c r="CD24" s="59"/>
      <c r="CE24" s="59"/>
      <c r="CF24" s="59"/>
      <c r="CG24" s="59"/>
      <c r="CH24" s="59"/>
      <c r="CI24" s="59"/>
      <c r="CJ24" s="59"/>
      <c r="CK24" s="59"/>
      <c r="CL24" s="59"/>
      <c r="CM24" s="59"/>
      <c r="CN24" s="59"/>
      <c r="CO24" s="59"/>
      <c r="CP24" s="59"/>
      <c r="CQ24" s="59"/>
      <c r="CR24" s="59"/>
      <c r="CS24" s="59"/>
      <c r="CT24" s="59"/>
      <c r="CU24" s="59"/>
      <c r="CV24" s="59"/>
      <c r="CW24" s="59"/>
    </row>
    <row r="25" spans="1:101" x14ac:dyDescent="0.35">
      <c r="A25" s="376" t="s">
        <v>583</v>
      </c>
      <c r="B25" s="221" t="str">
        <f>VLOOKUP(A25,Att!B:C,2,0)</f>
        <v>LÊ THỊ THẮM</v>
      </c>
      <c r="C25">
        <v>20000</v>
      </c>
      <c r="D25">
        <v>20000</v>
      </c>
      <c r="E25">
        <v>20000</v>
      </c>
      <c r="F25">
        <v>20000</v>
      </c>
      <c r="G25">
        <v>20000</v>
      </c>
      <c r="J25">
        <v>20000</v>
      </c>
      <c r="K25">
        <v>20000</v>
      </c>
      <c r="L25">
        <v>20000</v>
      </c>
      <c r="M25">
        <v>20000</v>
      </c>
      <c r="N25">
        <v>20000</v>
      </c>
      <c r="Q25">
        <v>20000</v>
      </c>
      <c r="R25">
        <v>20000</v>
      </c>
      <c r="T25">
        <v>20000</v>
      </c>
      <c r="U25">
        <v>20000</v>
      </c>
      <c r="X25">
        <v>20000</v>
      </c>
      <c r="Y25">
        <v>20000</v>
      </c>
      <c r="Z25">
        <v>20000</v>
      </c>
      <c r="AA25">
        <v>20000</v>
      </c>
      <c r="AB25">
        <v>15000</v>
      </c>
      <c r="AE25">
        <v>20000</v>
      </c>
      <c r="AF25">
        <v>20000</v>
      </c>
      <c r="AH25" s="68">
        <f t="shared" si="0"/>
        <v>415000</v>
      </c>
      <c r="AI25" s="68">
        <f t="shared" si="1"/>
        <v>95000</v>
      </c>
      <c r="AJ25" s="68">
        <f t="shared" si="2"/>
        <v>320000</v>
      </c>
      <c r="AK25" s="68"/>
      <c r="AL25" s="74" t="str">
        <f>VLOOKUP(A25,Att!B:CX,101,0)</f>
        <v>ANNK-HR</v>
      </c>
      <c r="AM25" s="70">
        <f>VALUE(IFERROR(VLOOKUP($A25,OT!$A:$BU,OT!J$1,0),0))</f>
        <v>2</v>
      </c>
      <c r="AN25" s="70">
        <f>VALUE(IFERROR(VLOOKUP($A25,OT!$A:$BU,OT!K$1,0),0))</f>
        <v>2</v>
      </c>
      <c r="AO25" s="70">
        <f>VALUE(IFERROR(VLOOKUP($A25,OT!$A:$BU,OT!L$1,0),0))</f>
        <v>2</v>
      </c>
      <c r="AP25" s="70">
        <f>VALUE(IFERROR(VLOOKUP($A25,OT!$A:$BU,OT!M$1,0),0))</f>
        <v>2</v>
      </c>
      <c r="AQ25" s="70">
        <f>VALUE(IFERROR(VLOOKUP($A25,OT!$A:$BU,OT!N$1,0),0))</f>
        <v>4</v>
      </c>
      <c r="AR25" s="70">
        <f>VALUE(IFERROR(VLOOKUP($A25,OT!$A:$BU,OT!O$1,0),0))</f>
        <v>0</v>
      </c>
      <c r="AS25" s="70">
        <f>VALUE(IFERROR(VLOOKUP($A25,OT!$A:$BU,OT!P$1,0),0))</f>
        <v>0</v>
      </c>
      <c r="AT25" s="70">
        <f>VALUE(IFERROR(VLOOKUP($A25,OT!$A:$BU,OT!Q$1,0),0))</f>
        <v>2</v>
      </c>
      <c r="AU25" s="70">
        <f>VALUE(IFERROR(VLOOKUP($A25,OT!$A:$BU,OT!R$1,0),0))</f>
        <v>2</v>
      </c>
      <c r="AV25" s="70">
        <f>VALUE(IFERROR(VLOOKUP($A25,OT!$A:$BU,OT!S$1,0),0))</f>
        <v>2</v>
      </c>
      <c r="AW25" s="70">
        <f>VALUE(IFERROR(VLOOKUP($A25,OT!$A:$BU,OT!T$1,0),0))</f>
        <v>2</v>
      </c>
      <c r="AX25" s="70">
        <f>VALUE(IFERROR(VLOOKUP($A25,OT!$A:$BU,OT!U$1,0),0))</f>
        <v>4</v>
      </c>
      <c r="AY25" s="70">
        <f>VALUE(IFERROR(VLOOKUP($A25,OT!$A:$BU,OT!V$1,0),0))</f>
        <v>0</v>
      </c>
      <c r="AZ25" s="70">
        <f>VALUE(IFERROR(VLOOKUP($A25,OT!$A:$BU,OT!W$1,0),0))</f>
        <v>0</v>
      </c>
      <c r="BA25" s="70">
        <f>VALUE(IFERROR(VLOOKUP($A25,OT!$A:$BU,OT!X$1,0),0))</f>
        <v>2</v>
      </c>
      <c r="BB25" s="70">
        <f>VALUE(IFERROR(VLOOKUP($A25,OT!$A:$BU,OT!Y$1,0),0))</f>
        <v>2</v>
      </c>
      <c r="BC25" s="70">
        <f>VALUE(IFERROR(VLOOKUP($A25,OT!$A:$BU,OT!Z$1,0),0))</f>
        <v>0</v>
      </c>
      <c r="BD25" s="70">
        <f>VALUE(IFERROR(VLOOKUP($A25,OT!$A:$BU,OT!AA$1,0),0))</f>
        <v>2</v>
      </c>
      <c r="BE25" s="70">
        <f>VALUE(IFERROR(VLOOKUP($A25,OT!$A:$BU,OT!AB$1,0),0))</f>
        <v>4</v>
      </c>
      <c r="BF25" s="70">
        <f>VALUE(IFERROR(VLOOKUP($A25,OT!$A:$BU,OT!AC$1,0),0))</f>
        <v>0</v>
      </c>
      <c r="BG25" s="70">
        <f>VALUE(IFERROR(VLOOKUP($A25,OT!$A:$BU,OT!AD$1,0),0))</f>
        <v>0</v>
      </c>
      <c r="BH25" s="70">
        <f>VALUE(IFERROR(VLOOKUP($A25,OT!$A:$BU,OT!AE$1,0),0))</f>
        <v>2</v>
      </c>
      <c r="BI25" s="70">
        <f>VALUE(IFERROR(VLOOKUP($A25,OT!$A:$BU,OT!AF$1,0),0))</f>
        <v>0</v>
      </c>
      <c r="BJ25" s="70">
        <f>VALUE(IFERROR(VLOOKUP($A25,OT!$A:$BU,OT!AG$1,0),0))</f>
        <v>0</v>
      </c>
      <c r="BK25" s="70">
        <f>VALUE(IFERROR(VLOOKUP($A25,OT!$A:$BU,OT!AH$1,0),0))</f>
        <v>0</v>
      </c>
      <c r="BL25" s="70">
        <f>VALUE(IFERROR(VLOOKUP($A25,OT!$A:$BU,OT!AI$1,0),0))</f>
        <v>0</v>
      </c>
      <c r="BM25" s="70">
        <f>VALUE(IFERROR(VLOOKUP($A25,OT!$A:$BU,OT!AJ$1,0),0))</f>
        <v>0</v>
      </c>
      <c r="BN25" s="70">
        <f>VALUE(IFERROR(VLOOKUP($A25,OT!$A:$BU,OT!AK$1,0),0))</f>
        <v>0</v>
      </c>
      <c r="BO25" s="70">
        <f>VALUE(IFERROR(VLOOKUP($A25,OT!$A:$BU,OT!AL$1,0),0))</f>
        <v>2</v>
      </c>
      <c r="BP25" s="70">
        <f>VALUE(IFERROR(VLOOKUP($A25,OT!$A:$BU,OT!AM$1,0),0))</f>
        <v>0</v>
      </c>
      <c r="BQ25" s="70">
        <f>VALUE(IFERROR(VLOOKUP($A25,OT!$A:$BU,OT!AN$1,0),0))</f>
        <v>0</v>
      </c>
      <c r="BR25" s="59"/>
      <c r="BS25" s="59"/>
      <c r="BT25" s="59"/>
      <c r="BU25" s="59"/>
      <c r="BV25" s="59"/>
      <c r="BW25" s="59"/>
      <c r="BX25" s="59"/>
      <c r="BY25" s="59"/>
      <c r="BZ25" s="59"/>
      <c r="CA25" s="59"/>
      <c r="CB25" s="59"/>
      <c r="CC25" s="59"/>
      <c r="CD25" s="59"/>
      <c r="CE25" s="59"/>
      <c r="CF25" s="59"/>
      <c r="CG25" s="59"/>
      <c r="CH25" s="59"/>
      <c r="CI25" s="59"/>
      <c r="CJ25" s="59"/>
      <c r="CK25" s="59"/>
      <c r="CL25" s="59"/>
      <c r="CM25" s="59"/>
      <c r="CN25" s="59"/>
      <c r="CO25" s="59"/>
      <c r="CP25" s="59"/>
      <c r="CQ25" s="59"/>
      <c r="CR25" s="59"/>
      <c r="CS25" s="59"/>
      <c r="CT25" s="59"/>
      <c r="CU25" s="59"/>
      <c r="CV25" s="59"/>
      <c r="CW25" s="59"/>
    </row>
    <row r="26" spans="1:101" x14ac:dyDescent="0.35">
      <c r="A26" s="376" t="s">
        <v>586</v>
      </c>
      <c r="B26" s="221" t="str">
        <f>VLOOKUP(A26,Att!B:C,2,0)</f>
        <v>TRANG CẨM ĐANG</v>
      </c>
      <c r="D26">
        <v>20000</v>
      </c>
      <c r="E26">
        <v>20000</v>
      </c>
      <c r="F26">
        <v>20000</v>
      </c>
      <c r="G26">
        <v>20000</v>
      </c>
      <c r="H26">
        <v>20000</v>
      </c>
      <c r="J26">
        <v>42000</v>
      </c>
      <c r="K26">
        <v>42000</v>
      </c>
      <c r="L26">
        <v>42000</v>
      </c>
      <c r="N26">
        <v>20000</v>
      </c>
      <c r="O26">
        <v>0</v>
      </c>
      <c r="Q26">
        <v>20000</v>
      </c>
      <c r="R26">
        <v>20000</v>
      </c>
      <c r="T26">
        <v>20000</v>
      </c>
      <c r="U26">
        <v>20000</v>
      </c>
      <c r="V26">
        <v>20000</v>
      </c>
      <c r="AB26">
        <v>42000</v>
      </c>
      <c r="AC26">
        <v>42000</v>
      </c>
      <c r="AF26">
        <v>20000</v>
      </c>
      <c r="AH26" s="68">
        <f t="shared" si="0"/>
        <v>450000</v>
      </c>
      <c r="AI26" s="68">
        <f t="shared" si="1"/>
        <v>42000</v>
      </c>
      <c r="AJ26" s="68">
        <f t="shared" si="2"/>
        <v>408000</v>
      </c>
      <c r="AK26" s="68"/>
      <c r="AL26" s="74" t="str">
        <f>VLOOKUP(A26,Att!B:CX,101,0)</f>
        <v>MEKONG SUBLABOR</v>
      </c>
      <c r="AM26" s="70">
        <f>VALUE(IFERROR(VLOOKUP($A26,OT!$A:$BU,OT!J$1,0),0))</f>
        <v>0</v>
      </c>
      <c r="AN26" s="70">
        <f>VALUE(IFERROR(VLOOKUP($A26,OT!$A:$BU,OT!K$1,0),0))</f>
        <v>2</v>
      </c>
      <c r="AO26" s="70">
        <f>VALUE(IFERROR(VLOOKUP($A26,OT!$A:$BU,OT!L$1,0),0))</f>
        <v>2</v>
      </c>
      <c r="AP26" s="70">
        <f>VALUE(IFERROR(VLOOKUP($A26,OT!$A:$BU,OT!M$1,0),0))</f>
        <v>2</v>
      </c>
      <c r="AQ26" s="70">
        <f>VALUE(IFERROR(VLOOKUP($A26,OT!$A:$BU,OT!N$1,0),0))</f>
        <v>2</v>
      </c>
      <c r="AR26" s="70">
        <f>VALUE(IFERROR(VLOOKUP($A26,OT!$A:$BU,OT!O$1,0),0))</f>
        <v>4</v>
      </c>
      <c r="AS26" s="70">
        <f>VALUE(IFERROR(VLOOKUP($A26,OT!$A:$BU,OT!P$1,0),0))</f>
        <v>0</v>
      </c>
      <c r="AT26" s="70">
        <f>VALUE(IFERROR(VLOOKUP($A26,OT!$A:$BU,OT!Q$1,0),0))</f>
        <v>0</v>
      </c>
      <c r="AU26" s="70">
        <f>VALUE(IFERROR(VLOOKUP($A26,OT!$A:$BU,OT!R$1,0),0))</f>
        <v>2</v>
      </c>
      <c r="AV26" s="70">
        <f>VALUE(IFERROR(VLOOKUP($A26,OT!$A:$BU,OT!S$1,0),0))</f>
        <v>2</v>
      </c>
      <c r="AW26" s="70">
        <f>VALUE(IFERROR(VLOOKUP($A26,OT!$A:$BU,OT!T$1,0),0))</f>
        <v>0</v>
      </c>
      <c r="AX26" s="70">
        <f>VALUE(IFERROR(VLOOKUP($A26,OT!$A:$BU,OT!U$1,0),0))</f>
        <v>2</v>
      </c>
      <c r="AY26" s="70">
        <f>VALUE(IFERROR(VLOOKUP($A26,OT!$A:$BU,OT!V$1,0),0))</f>
        <v>0</v>
      </c>
      <c r="AZ26" s="70">
        <f>VALUE(IFERROR(VLOOKUP($A26,OT!$A:$BU,OT!W$1,0),0))</f>
        <v>0</v>
      </c>
      <c r="BA26" s="70">
        <f>VALUE(IFERROR(VLOOKUP($A26,OT!$A:$BU,OT!X$1,0),0))</f>
        <v>2</v>
      </c>
      <c r="BB26" s="70">
        <f>VALUE(IFERROR(VLOOKUP($A26,OT!$A:$BU,OT!Y$1,0),0))</f>
        <v>2</v>
      </c>
      <c r="BC26" s="70">
        <f>VALUE(IFERROR(VLOOKUP($A26,OT!$A:$BU,OT!Z$1,0),0))</f>
        <v>0</v>
      </c>
      <c r="BD26" s="70">
        <f>VALUE(IFERROR(VLOOKUP($A26,OT!$A:$BU,OT!AA$1,0),0))</f>
        <v>2</v>
      </c>
      <c r="BE26" s="70">
        <f>VALUE(IFERROR(VLOOKUP($A26,OT!$A:$BU,OT!AB$1,0),0))</f>
        <v>2</v>
      </c>
      <c r="BF26" s="70">
        <f>VALUE(IFERROR(VLOOKUP($A26,OT!$A:$BU,OT!AC$1,0),0))</f>
        <v>4</v>
      </c>
      <c r="BG26" s="70">
        <f>VALUE(IFERROR(VLOOKUP($A26,OT!$A:$BU,OT!AD$1,0),0))</f>
        <v>0</v>
      </c>
      <c r="BH26" s="70">
        <f>VALUE(IFERROR(VLOOKUP($A26,OT!$A:$BU,OT!AE$1,0),0))</f>
        <v>0</v>
      </c>
      <c r="BI26" s="70">
        <f>VALUE(IFERROR(VLOOKUP($A26,OT!$A:$BU,OT!AF$1,0),0))</f>
        <v>0</v>
      </c>
      <c r="BJ26" s="70">
        <f>VALUE(IFERROR(VLOOKUP($A26,OT!$A:$BU,OT!AG$1,0),0))</f>
        <v>0</v>
      </c>
      <c r="BK26" s="70">
        <f>VALUE(IFERROR(VLOOKUP($A26,OT!$A:$BU,OT!AH$1,0),0))</f>
        <v>0</v>
      </c>
      <c r="BL26" s="70">
        <f>VALUE(IFERROR(VLOOKUP($A26,OT!$A:$BU,OT!AI$1,0),0))</f>
        <v>2</v>
      </c>
      <c r="BM26" s="70">
        <f>VALUE(IFERROR(VLOOKUP($A26,OT!$A:$BU,OT!AJ$1,0),0))</f>
        <v>4</v>
      </c>
      <c r="BN26" s="70">
        <f>VALUE(IFERROR(VLOOKUP($A26,OT!$A:$BU,OT!AK$1,0),0))</f>
        <v>0</v>
      </c>
      <c r="BO26" s="70">
        <f>VALUE(IFERROR(VLOOKUP($A26,OT!$A:$BU,OT!AL$1,0),0))</f>
        <v>0</v>
      </c>
      <c r="BP26" s="70">
        <f>VALUE(IFERROR(VLOOKUP($A26,OT!$A:$BU,OT!AM$1,0),0))</f>
        <v>2</v>
      </c>
      <c r="BQ26" s="70">
        <f>VALUE(IFERROR(VLOOKUP($A26,OT!$A:$BU,OT!AN$1,0),0))</f>
        <v>0</v>
      </c>
      <c r="BR26" s="59"/>
      <c r="BS26" s="59"/>
      <c r="BT26" s="59"/>
      <c r="BU26" s="59"/>
      <c r="BV26" s="59"/>
      <c r="BW26" s="59"/>
      <c r="BX26" s="59"/>
      <c r="BY26" s="59"/>
      <c r="BZ26" s="59"/>
      <c r="CA26" s="59"/>
      <c r="CB26" s="59"/>
      <c r="CC26" s="59"/>
      <c r="CD26" s="59"/>
      <c r="CE26" s="59"/>
      <c r="CF26" s="59"/>
      <c r="CG26" s="59"/>
      <c r="CH26" s="59"/>
      <c r="CI26" s="59"/>
      <c r="CJ26" s="59"/>
      <c r="CK26" s="59"/>
      <c r="CL26" s="59"/>
      <c r="CM26" s="59"/>
      <c r="CN26" s="59"/>
      <c r="CO26" s="59"/>
      <c r="CP26" s="59"/>
      <c r="CQ26" s="59"/>
      <c r="CR26" s="59"/>
      <c r="CS26" s="59"/>
      <c r="CT26" s="59"/>
      <c r="CU26" s="59"/>
      <c r="CV26" s="59"/>
      <c r="CW26" s="59"/>
    </row>
    <row r="27" spans="1:101" x14ac:dyDescent="0.35">
      <c r="A27" s="376" t="s">
        <v>594</v>
      </c>
      <c r="B27" s="221" t="str">
        <f>VLOOKUP(A27,Att!B:C,2,0)</f>
        <v>PHAN THỊ KIỀU DUNG</v>
      </c>
      <c r="C27">
        <v>42000</v>
      </c>
      <c r="D27">
        <v>42000</v>
      </c>
      <c r="E27">
        <v>42000</v>
      </c>
      <c r="F27">
        <v>42000</v>
      </c>
      <c r="G27">
        <v>27000</v>
      </c>
      <c r="K27">
        <v>20000</v>
      </c>
      <c r="L27">
        <v>20000</v>
      </c>
      <c r="M27">
        <v>20000</v>
      </c>
      <c r="N27">
        <v>20000</v>
      </c>
      <c r="O27">
        <v>20000</v>
      </c>
      <c r="Q27">
        <v>42000</v>
      </c>
      <c r="R27">
        <v>42000</v>
      </c>
      <c r="S27">
        <v>42000</v>
      </c>
      <c r="T27">
        <v>42000</v>
      </c>
      <c r="U27">
        <v>42000</v>
      </c>
      <c r="Y27">
        <v>20000</v>
      </c>
      <c r="Z27">
        <v>20000</v>
      </c>
      <c r="AA27">
        <v>20000</v>
      </c>
      <c r="AB27">
        <v>20000</v>
      </c>
      <c r="AC27">
        <v>20000</v>
      </c>
      <c r="AH27" s="68">
        <f t="shared" si="0"/>
        <v>605000</v>
      </c>
      <c r="AI27" s="68">
        <f t="shared" si="1"/>
        <v>195000</v>
      </c>
      <c r="AJ27" s="68">
        <f t="shared" si="2"/>
        <v>410000</v>
      </c>
      <c r="AK27" s="68"/>
      <c r="AL27" s="74" t="str">
        <f>VLOOKUP(A27,Att!B:CX,101,0)</f>
        <v>ANNK-HR</v>
      </c>
      <c r="AM27" s="70">
        <f>VALUE(IFERROR(VLOOKUP($A27,OT!$A:$BU,OT!J$1,0),0))</f>
        <v>0</v>
      </c>
      <c r="AN27" s="70">
        <f>VALUE(IFERROR(VLOOKUP($A27,OT!$A:$BU,OT!K$1,0),0))</f>
        <v>0</v>
      </c>
      <c r="AO27" s="70">
        <f>VALUE(IFERROR(VLOOKUP($A27,OT!$A:$BU,OT!L$1,0),0))</f>
        <v>0</v>
      </c>
      <c r="AP27" s="70">
        <f>VALUE(IFERROR(VLOOKUP($A27,OT!$A:$BU,OT!M$1,0),0))</f>
        <v>0</v>
      </c>
      <c r="AQ27" s="70">
        <f>VALUE(IFERROR(VLOOKUP($A27,OT!$A:$BU,OT!N$1,0),0))</f>
        <v>0</v>
      </c>
      <c r="AR27" s="70">
        <f>VALUE(IFERROR(VLOOKUP($A27,OT!$A:$BU,OT!O$1,0),0))</f>
        <v>0</v>
      </c>
      <c r="AS27" s="70">
        <f>VALUE(IFERROR(VLOOKUP($A27,OT!$A:$BU,OT!P$1,0),0))</f>
        <v>0</v>
      </c>
      <c r="AT27" s="70">
        <f>VALUE(IFERROR(VLOOKUP($A27,OT!$A:$BU,OT!Q$1,0),0))</f>
        <v>0</v>
      </c>
      <c r="AU27" s="70">
        <f>VALUE(IFERROR(VLOOKUP($A27,OT!$A:$BU,OT!R$1,0),0))</f>
        <v>2</v>
      </c>
      <c r="AV27" s="70">
        <f>VALUE(IFERROR(VLOOKUP($A27,OT!$A:$BU,OT!S$1,0),0))</f>
        <v>2</v>
      </c>
      <c r="AW27" s="70">
        <f>VALUE(IFERROR(VLOOKUP($A27,OT!$A:$BU,OT!T$1,0),0))</f>
        <v>2</v>
      </c>
      <c r="AX27" s="70">
        <f>VALUE(IFERROR(VLOOKUP($A27,OT!$A:$BU,OT!U$1,0),0))</f>
        <v>2</v>
      </c>
      <c r="AY27" s="70">
        <f>VALUE(IFERROR(VLOOKUP($A27,OT!$A:$BU,OT!V$1,0),0))</f>
        <v>4</v>
      </c>
      <c r="AZ27" s="70">
        <f>VALUE(IFERROR(VLOOKUP($A27,OT!$A:$BU,OT!W$1,0),0))</f>
        <v>0</v>
      </c>
      <c r="BA27" s="70">
        <f>VALUE(IFERROR(VLOOKUP($A27,OT!$A:$BU,OT!X$1,0),0))</f>
        <v>2</v>
      </c>
      <c r="BB27" s="70">
        <f>VALUE(IFERROR(VLOOKUP($A27,OT!$A:$BU,OT!Y$1,0),0))</f>
        <v>2</v>
      </c>
      <c r="BC27" s="70">
        <f>VALUE(IFERROR(VLOOKUP($A27,OT!$A:$BU,OT!Z$1,0),0))</f>
        <v>2</v>
      </c>
      <c r="BD27" s="70">
        <f>VALUE(IFERROR(VLOOKUP($A27,OT!$A:$BU,OT!AA$1,0),0))</f>
        <v>2</v>
      </c>
      <c r="BE27" s="70">
        <f>VALUE(IFERROR(VLOOKUP($A27,OT!$A:$BU,OT!AB$1,0),0))</f>
        <v>4</v>
      </c>
      <c r="BF27" s="70">
        <f>VALUE(IFERROR(VLOOKUP($A27,OT!$A:$BU,OT!AC$1,0),0))</f>
        <v>0</v>
      </c>
      <c r="BG27" s="70">
        <f>VALUE(IFERROR(VLOOKUP($A27,OT!$A:$BU,OT!AD$1,0),0))</f>
        <v>0</v>
      </c>
      <c r="BH27" s="70">
        <f>VALUE(IFERROR(VLOOKUP($A27,OT!$A:$BU,OT!AE$1,0),0))</f>
        <v>0</v>
      </c>
      <c r="BI27" s="70">
        <f>VALUE(IFERROR(VLOOKUP($A27,OT!$A:$BU,OT!AF$1,0),0))</f>
        <v>2</v>
      </c>
      <c r="BJ27" s="70">
        <f>VALUE(IFERROR(VLOOKUP($A27,OT!$A:$BU,OT!AG$1,0),0))</f>
        <v>2</v>
      </c>
      <c r="BK27" s="70">
        <f>VALUE(IFERROR(VLOOKUP($A27,OT!$A:$BU,OT!AH$1,0),0))</f>
        <v>2</v>
      </c>
      <c r="BL27" s="70">
        <f>VALUE(IFERROR(VLOOKUP($A27,OT!$A:$BU,OT!AI$1,0),0))</f>
        <v>4</v>
      </c>
      <c r="BM27" s="70">
        <f>VALUE(IFERROR(VLOOKUP($A27,OT!$A:$BU,OT!AJ$1,0),0))</f>
        <v>12</v>
      </c>
      <c r="BN27" s="70">
        <f>VALUE(IFERROR(VLOOKUP($A27,OT!$A:$BU,OT!AK$1,0),0))</f>
        <v>0</v>
      </c>
      <c r="BO27" s="70">
        <f>VALUE(IFERROR(VLOOKUP($A27,OT!$A:$BU,OT!AL$1,0),0))</f>
        <v>0</v>
      </c>
      <c r="BP27" s="70">
        <f>VALUE(IFERROR(VLOOKUP($A27,OT!$A:$BU,OT!AM$1,0),0))</f>
        <v>0</v>
      </c>
      <c r="BQ27" s="70">
        <f>VALUE(IFERROR(VLOOKUP($A27,OT!$A:$BU,OT!AN$1,0),0))</f>
        <v>0</v>
      </c>
      <c r="BR27" s="59"/>
      <c r="BS27" s="59"/>
      <c r="BT27" s="59"/>
      <c r="BU27" s="59"/>
      <c r="BV27" s="59"/>
      <c r="BW27" s="59"/>
      <c r="BX27" s="59"/>
      <c r="BY27" s="59"/>
      <c r="BZ27" s="59"/>
      <c r="CA27" s="59"/>
      <c r="CB27" s="59"/>
      <c r="CC27" s="59"/>
      <c r="CD27" s="59"/>
      <c r="CE27" s="59"/>
      <c r="CF27" s="59"/>
      <c r="CG27" s="59"/>
      <c r="CH27" s="59"/>
      <c r="CI27" s="59"/>
      <c r="CJ27" s="59"/>
      <c r="CK27" s="59"/>
      <c r="CL27" s="59"/>
      <c r="CM27" s="59"/>
      <c r="CN27" s="59"/>
      <c r="CO27" s="59"/>
      <c r="CP27" s="59"/>
      <c r="CQ27" s="59"/>
      <c r="CR27" s="59"/>
      <c r="CS27" s="59"/>
      <c r="CT27" s="59"/>
      <c r="CU27" s="59"/>
      <c r="CV27" s="59"/>
      <c r="CW27" s="59"/>
    </row>
    <row r="28" spans="1:101" x14ac:dyDescent="0.35">
      <c r="A28" s="376" t="s">
        <v>620</v>
      </c>
      <c r="B28" s="221" t="str">
        <f>VLOOKUP(A28,Att!B:C,2,0)</f>
        <v>HỒ TRỌNG PHÚC</v>
      </c>
      <c r="D28">
        <v>42000</v>
      </c>
      <c r="E28">
        <v>42000</v>
      </c>
      <c r="F28">
        <v>42000</v>
      </c>
      <c r="G28">
        <v>27000</v>
      </c>
      <c r="J28">
        <v>20000</v>
      </c>
      <c r="K28">
        <v>20000</v>
      </c>
      <c r="L28">
        <v>20000</v>
      </c>
      <c r="M28">
        <v>20000</v>
      </c>
      <c r="N28">
        <v>20000</v>
      </c>
      <c r="O28">
        <v>0</v>
      </c>
      <c r="Q28">
        <v>20000</v>
      </c>
      <c r="S28">
        <v>20000</v>
      </c>
      <c r="T28">
        <v>20000</v>
      </c>
      <c r="U28">
        <v>20000</v>
      </c>
      <c r="Y28">
        <v>20000</v>
      </c>
      <c r="Z28">
        <v>20000</v>
      </c>
      <c r="AA28">
        <v>20000</v>
      </c>
      <c r="AB28">
        <v>15000</v>
      </c>
      <c r="AE28">
        <v>20000</v>
      </c>
      <c r="AF28">
        <v>20000</v>
      </c>
      <c r="AH28" s="68">
        <f t="shared" si="0"/>
        <v>448000</v>
      </c>
      <c r="AI28" s="68">
        <f t="shared" si="1"/>
        <v>226000</v>
      </c>
      <c r="AJ28" s="68">
        <f t="shared" si="2"/>
        <v>222000</v>
      </c>
      <c r="AK28" s="68"/>
      <c r="AL28" s="74" t="str">
        <f>VLOOKUP(A28,Att!B:CX,101,0)</f>
        <v>MEKONG SUBLABOR</v>
      </c>
      <c r="AM28" s="70">
        <f>VALUE(IFERROR(VLOOKUP($A28,OT!$A:$BU,OT!J$1,0),0))</f>
        <v>0</v>
      </c>
      <c r="AN28" s="70">
        <f>VALUE(IFERROR(VLOOKUP($A28,OT!$A:$BU,OT!K$1,0),0))</f>
        <v>2</v>
      </c>
      <c r="AO28" s="70">
        <f>VALUE(IFERROR(VLOOKUP($A28,OT!$A:$BU,OT!L$1,0),0))</f>
        <v>0</v>
      </c>
      <c r="AP28" s="70">
        <f>VALUE(IFERROR(VLOOKUP($A28,OT!$A:$BU,OT!M$1,0),0))</f>
        <v>0</v>
      </c>
      <c r="AQ28" s="70">
        <f>VALUE(IFERROR(VLOOKUP($A28,OT!$A:$BU,OT!N$1,0),0))</f>
        <v>0</v>
      </c>
      <c r="AR28" s="70">
        <f>VALUE(IFERROR(VLOOKUP($A28,OT!$A:$BU,OT!O$1,0),0))</f>
        <v>0</v>
      </c>
      <c r="AS28" s="70">
        <f>VALUE(IFERROR(VLOOKUP($A28,OT!$A:$BU,OT!P$1,0),0))</f>
        <v>0</v>
      </c>
      <c r="AT28" s="70">
        <f>VALUE(IFERROR(VLOOKUP($A28,OT!$A:$BU,OT!Q$1,0),0))</f>
        <v>0</v>
      </c>
      <c r="AU28" s="70">
        <f>VALUE(IFERROR(VLOOKUP($A28,OT!$A:$BU,OT!R$1,0),0))</f>
        <v>2</v>
      </c>
      <c r="AV28" s="70">
        <f>VALUE(IFERROR(VLOOKUP($A28,OT!$A:$BU,OT!S$1,0),0))</f>
        <v>2</v>
      </c>
      <c r="AW28" s="70">
        <f>VALUE(IFERROR(VLOOKUP($A28,OT!$A:$BU,OT!T$1,0),0))</f>
        <v>2</v>
      </c>
      <c r="AX28" s="70">
        <f>VALUE(IFERROR(VLOOKUP($A28,OT!$A:$BU,OT!U$1,0),0))</f>
        <v>4</v>
      </c>
      <c r="AY28" s="70">
        <f>VALUE(IFERROR(VLOOKUP($A28,OT!$A:$BU,OT!V$1,0),0))</f>
        <v>6</v>
      </c>
      <c r="AZ28" s="70">
        <f>VALUE(IFERROR(VLOOKUP($A28,OT!$A:$BU,OT!W$1,0),0))</f>
        <v>0</v>
      </c>
      <c r="BA28" s="70">
        <f>VALUE(IFERROR(VLOOKUP($A28,OT!$A:$BU,OT!X$1,0),0))</f>
        <v>2</v>
      </c>
      <c r="BB28" s="70">
        <f>VALUE(IFERROR(VLOOKUP($A28,OT!$A:$BU,OT!Y$1,0),0))</f>
        <v>0</v>
      </c>
      <c r="BC28" s="70">
        <f>VALUE(IFERROR(VLOOKUP($A28,OT!$A:$BU,OT!Z$1,0),0))</f>
        <v>2</v>
      </c>
      <c r="BD28" s="70">
        <f>VALUE(IFERROR(VLOOKUP($A28,OT!$A:$BU,OT!AA$1,0),0))</f>
        <v>2</v>
      </c>
      <c r="BE28" s="70">
        <f>VALUE(IFERROR(VLOOKUP($A28,OT!$A:$BU,OT!AB$1,0),0))</f>
        <v>4</v>
      </c>
      <c r="BF28" s="70">
        <f>VALUE(IFERROR(VLOOKUP($A28,OT!$A:$BU,OT!AC$1,0),0))</f>
        <v>0</v>
      </c>
      <c r="BG28" s="70">
        <f>VALUE(IFERROR(VLOOKUP($A28,OT!$A:$BU,OT!AD$1,0),0))</f>
        <v>0</v>
      </c>
      <c r="BH28" s="70">
        <f>VALUE(IFERROR(VLOOKUP($A28,OT!$A:$BU,OT!AE$1,0),0))</f>
        <v>0</v>
      </c>
      <c r="BI28" s="70">
        <f>VALUE(IFERROR(VLOOKUP($A28,OT!$A:$BU,OT!AF$1,0),0))</f>
        <v>0</v>
      </c>
      <c r="BJ28" s="70">
        <f>VALUE(IFERROR(VLOOKUP($A28,OT!$A:$BU,OT!AG$1,0),0))</f>
        <v>0</v>
      </c>
      <c r="BK28" s="70">
        <f>VALUE(IFERROR(VLOOKUP($A28,OT!$A:$BU,OT!AH$1,0),0))</f>
        <v>0</v>
      </c>
      <c r="BL28" s="70">
        <f>VALUE(IFERROR(VLOOKUP($A28,OT!$A:$BU,OT!AI$1,0),0))</f>
        <v>0</v>
      </c>
      <c r="BM28" s="70">
        <f>VALUE(IFERROR(VLOOKUP($A28,OT!$A:$BU,OT!AJ$1,0),0))</f>
        <v>0</v>
      </c>
      <c r="BN28" s="70">
        <f>VALUE(IFERROR(VLOOKUP($A28,OT!$A:$BU,OT!AK$1,0),0))</f>
        <v>0</v>
      </c>
      <c r="BO28" s="70">
        <f>VALUE(IFERROR(VLOOKUP($A28,OT!$A:$BU,OT!AL$1,0),0))</f>
        <v>2</v>
      </c>
      <c r="BP28" s="70">
        <f>VALUE(IFERROR(VLOOKUP($A28,OT!$A:$BU,OT!AM$1,0),0))</f>
        <v>0</v>
      </c>
      <c r="BQ28" s="70">
        <f>VALUE(IFERROR(VLOOKUP($A28,OT!$A:$BU,OT!AN$1,0),0))</f>
        <v>0</v>
      </c>
      <c r="BR28" s="59"/>
      <c r="BS28" s="59"/>
      <c r="BT28" s="59"/>
      <c r="BU28" s="59"/>
      <c r="BV28" s="59"/>
      <c r="BW28" s="59"/>
      <c r="BX28" s="59"/>
      <c r="BY28" s="59"/>
      <c r="BZ28" s="59"/>
      <c r="CA28" s="59"/>
      <c r="CB28" s="59"/>
      <c r="CC28" s="59"/>
      <c r="CD28" s="59"/>
      <c r="CE28" s="59"/>
      <c r="CF28" s="59"/>
      <c r="CG28" s="59"/>
      <c r="CH28" s="59"/>
      <c r="CI28" s="59"/>
      <c r="CJ28" s="59"/>
      <c r="CK28" s="59"/>
      <c r="CL28" s="59"/>
      <c r="CM28" s="59"/>
      <c r="CN28" s="59"/>
      <c r="CO28" s="59"/>
      <c r="CP28" s="59"/>
      <c r="CQ28" s="59"/>
      <c r="CR28" s="59"/>
      <c r="CS28" s="59"/>
      <c r="CT28" s="59"/>
      <c r="CU28" s="59"/>
      <c r="CV28" s="59"/>
      <c r="CW28" s="59"/>
    </row>
    <row r="29" spans="1:101" x14ac:dyDescent="0.35">
      <c r="A29" s="376" t="s">
        <v>623</v>
      </c>
      <c r="B29" s="221" t="str">
        <f>VLOOKUP(A29,Att!B:C,2,0)</f>
        <v>TRƯƠNG VĨNH XUÂN</v>
      </c>
      <c r="C29">
        <v>20000</v>
      </c>
      <c r="D29">
        <v>20000</v>
      </c>
      <c r="E29">
        <v>20000</v>
      </c>
      <c r="K29">
        <v>42000</v>
      </c>
      <c r="M29">
        <v>42000</v>
      </c>
      <c r="N29">
        <v>42000</v>
      </c>
      <c r="O29">
        <v>42000</v>
      </c>
      <c r="Q29">
        <v>20000</v>
      </c>
      <c r="S29">
        <v>20000</v>
      </c>
      <c r="T29">
        <v>20000</v>
      </c>
      <c r="U29">
        <v>20000</v>
      </c>
      <c r="V29">
        <v>20000</v>
      </c>
      <c r="X29">
        <v>42000</v>
      </c>
      <c r="Y29">
        <v>42000</v>
      </c>
      <c r="Z29">
        <v>42000</v>
      </c>
      <c r="AB29">
        <v>42000</v>
      </c>
      <c r="AC29">
        <v>42000</v>
      </c>
      <c r="AE29">
        <v>20000</v>
      </c>
      <c r="AH29" s="68">
        <f t="shared" si="0"/>
        <v>558000</v>
      </c>
      <c r="AI29" s="68">
        <f t="shared" si="1"/>
        <v>0</v>
      </c>
      <c r="AJ29" s="68">
        <f t="shared" si="2"/>
        <v>558000</v>
      </c>
      <c r="AK29" s="68"/>
      <c r="AL29" s="74" t="str">
        <f>VLOOKUP(A29,Att!B:CX,101,0)</f>
        <v>Nhân Kiệt</v>
      </c>
      <c r="AM29" s="70">
        <f>VALUE(IFERROR(VLOOKUP($A29,OT!$A:$BU,OT!J$1,0),0))</f>
        <v>2</v>
      </c>
      <c r="AN29" s="70">
        <f>VALUE(IFERROR(VLOOKUP($A29,OT!$A:$BU,OT!K$1,0),0))</f>
        <v>2</v>
      </c>
      <c r="AO29" s="70">
        <f>VALUE(IFERROR(VLOOKUP($A29,OT!$A:$BU,OT!L$1,0),0))</f>
        <v>2</v>
      </c>
      <c r="AP29" s="70">
        <f>VALUE(IFERROR(VLOOKUP($A29,OT!$A:$BU,OT!M$1,0),0))</f>
        <v>0</v>
      </c>
      <c r="AQ29" s="70">
        <f>VALUE(IFERROR(VLOOKUP($A29,OT!$A:$BU,OT!N$1,0),0))</f>
        <v>0</v>
      </c>
      <c r="AR29" s="70">
        <f>VALUE(IFERROR(VLOOKUP($A29,OT!$A:$BU,OT!O$1,0),0))</f>
        <v>0</v>
      </c>
      <c r="AS29" s="70">
        <f>VALUE(IFERROR(VLOOKUP($A29,OT!$A:$BU,OT!P$1,0),0))</f>
        <v>0</v>
      </c>
      <c r="AT29" s="70">
        <f>VALUE(IFERROR(VLOOKUP($A29,OT!$A:$BU,OT!Q$1,0),0))</f>
        <v>0</v>
      </c>
      <c r="AU29" s="70">
        <f>VALUE(IFERROR(VLOOKUP($A29,OT!$A:$BU,OT!R$1,0),0))</f>
        <v>2</v>
      </c>
      <c r="AV29" s="70">
        <f>VALUE(IFERROR(VLOOKUP($A29,OT!$A:$BU,OT!S$1,0),0))</f>
        <v>0</v>
      </c>
      <c r="AW29" s="70">
        <f>VALUE(IFERROR(VLOOKUP($A29,OT!$A:$BU,OT!T$1,0),0))</f>
        <v>2</v>
      </c>
      <c r="AX29" s="70">
        <f>VALUE(IFERROR(VLOOKUP($A29,OT!$A:$BU,OT!U$1,0),0))</f>
        <v>2</v>
      </c>
      <c r="AY29" s="70">
        <f>VALUE(IFERROR(VLOOKUP($A29,OT!$A:$BU,OT!V$1,0),0))</f>
        <v>4</v>
      </c>
      <c r="AZ29" s="70">
        <f>VALUE(IFERROR(VLOOKUP($A29,OT!$A:$BU,OT!W$1,0),0))</f>
        <v>0</v>
      </c>
      <c r="BA29" s="70">
        <f>VALUE(IFERROR(VLOOKUP($A29,OT!$A:$BU,OT!X$1,0),0))</f>
        <v>2</v>
      </c>
      <c r="BB29" s="70">
        <f>VALUE(IFERROR(VLOOKUP($A29,OT!$A:$BU,OT!Y$1,0),0))</f>
        <v>0</v>
      </c>
      <c r="BC29" s="70">
        <f>VALUE(IFERROR(VLOOKUP($A29,OT!$A:$BU,OT!Z$1,0),0))</f>
        <v>2</v>
      </c>
      <c r="BD29" s="70">
        <f>VALUE(IFERROR(VLOOKUP($A29,OT!$A:$BU,OT!AA$1,0),0))</f>
        <v>2</v>
      </c>
      <c r="BE29" s="70">
        <f>VALUE(IFERROR(VLOOKUP($A29,OT!$A:$BU,OT!AB$1,0),0))</f>
        <v>4</v>
      </c>
      <c r="BF29" s="70">
        <f>VALUE(IFERROR(VLOOKUP($A29,OT!$A:$BU,OT!AC$1,0),0))</f>
        <v>12</v>
      </c>
      <c r="BG29" s="70">
        <f>VALUE(IFERROR(VLOOKUP($A29,OT!$A:$BU,OT!AD$1,0),0))</f>
        <v>0</v>
      </c>
      <c r="BH29" s="70">
        <f>VALUE(IFERROR(VLOOKUP($A29,OT!$A:$BU,OT!AE$1,0),0))</f>
        <v>2</v>
      </c>
      <c r="BI29" s="70">
        <f>VALUE(IFERROR(VLOOKUP($A29,OT!$A:$BU,OT!AF$1,0),0))</f>
        <v>2</v>
      </c>
      <c r="BJ29" s="70">
        <f>VALUE(IFERROR(VLOOKUP($A29,OT!$A:$BU,OT!AG$1,0),0))</f>
        <v>2</v>
      </c>
      <c r="BK29" s="70">
        <f>VALUE(IFERROR(VLOOKUP($A29,OT!$A:$BU,OT!AH$1,0),0))</f>
        <v>0</v>
      </c>
      <c r="BL29" s="70">
        <f>VALUE(IFERROR(VLOOKUP($A29,OT!$A:$BU,OT!AI$1,0),0))</f>
        <v>2</v>
      </c>
      <c r="BM29" s="70">
        <f>VALUE(IFERROR(VLOOKUP($A29,OT!$A:$BU,OT!AJ$1,0),0))</f>
        <v>4</v>
      </c>
      <c r="BN29" s="70">
        <f>VALUE(IFERROR(VLOOKUP($A29,OT!$A:$BU,OT!AK$1,0),0))</f>
        <v>0</v>
      </c>
      <c r="BO29" s="70">
        <f>VALUE(IFERROR(VLOOKUP($A29,OT!$A:$BU,OT!AL$1,0),0))</f>
        <v>2</v>
      </c>
      <c r="BP29" s="70">
        <f>VALUE(IFERROR(VLOOKUP($A29,OT!$A:$BU,OT!AM$1,0),0))</f>
        <v>0</v>
      </c>
      <c r="BQ29" s="70">
        <f>VALUE(IFERROR(VLOOKUP($A29,OT!$A:$BU,OT!AN$1,0),0))</f>
        <v>0</v>
      </c>
      <c r="BR29" s="59"/>
      <c r="BS29" s="59"/>
      <c r="BT29" s="59"/>
      <c r="BU29" s="59"/>
      <c r="BV29" s="59"/>
      <c r="BW29" s="59"/>
      <c r="BX29" s="59"/>
      <c r="BY29" s="59"/>
      <c r="BZ29" s="59"/>
      <c r="CA29" s="59"/>
      <c r="CB29" s="59"/>
      <c r="CC29" s="59"/>
      <c r="CD29" s="59"/>
      <c r="CE29" s="59"/>
      <c r="CF29" s="59"/>
      <c r="CG29" s="59"/>
      <c r="CH29" s="59"/>
      <c r="CI29" s="59"/>
      <c r="CJ29" s="59"/>
      <c r="CK29" s="59"/>
      <c r="CL29" s="59"/>
      <c r="CM29" s="59"/>
      <c r="CN29" s="59"/>
      <c r="CO29" s="59"/>
      <c r="CP29" s="59"/>
      <c r="CQ29" s="59"/>
      <c r="CR29" s="59"/>
      <c r="CS29" s="59"/>
      <c r="CT29" s="59"/>
      <c r="CU29" s="59"/>
      <c r="CV29" s="59"/>
      <c r="CW29" s="59"/>
    </row>
    <row r="30" spans="1:101" x14ac:dyDescent="0.35">
      <c r="A30" s="376" t="s">
        <v>626</v>
      </c>
      <c r="B30" s="221" t="str">
        <f>VLOOKUP(A30,Att!B:C,2,0)</f>
        <v>HUỲNH THỊ NGỌC GIÀU</v>
      </c>
      <c r="C30">
        <v>42000</v>
      </c>
      <c r="D30">
        <v>42000</v>
      </c>
      <c r="F30">
        <v>42000</v>
      </c>
      <c r="G30">
        <v>42000</v>
      </c>
      <c r="H30">
        <v>27000</v>
      </c>
      <c r="J30">
        <v>20000</v>
      </c>
      <c r="K30">
        <v>20000</v>
      </c>
      <c r="L30">
        <v>20000</v>
      </c>
      <c r="M30">
        <v>20000</v>
      </c>
      <c r="N30">
        <v>20000</v>
      </c>
      <c r="O30">
        <v>15000</v>
      </c>
      <c r="Q30">
        <v>20000</v>
      </c>
      <c r="R30">
        <v>20000</v>
      </c>
      <c r="S30">
        <v>20000</v>
      </c>
      <c r="U30">
        <v>20000</v>
      </c>
      <c r="V30">
        <v>15000</v>
      </c>
      <c r="Y30">
        <v>42000</v>
      </c>
      <c r="Z30">
        <v>42000</v>
      </c>
      <c r="AA30">
        <v>42000</v>
      </c>
      <c r="AB30">
        <v>42000</v>
      </c>
      <c r="AC30">
        <v>42000</v>
      </c>
      <c r="AE30">
        <v>42000</v>
      </c>
      <c r="AF30">
        <v>42000</v>
      </c>
      <c r="AH30" s="68">
        <f t="shared" si="0"/>
        <v>699000</v>
      </c>
      <c r="AI30" s="68">
        <f t="shared" si="1"/>
        <v>84000</v>
      </c>
      <c r="AJ30" s="68">
        <f t="shared" si="2"/>
        <v>615000</v>
      </c>
      <c r="AK30" s="68"/>
      <c r="AL30" s="74" t="str">
        <f>VLOOKUP(A30,Att!B:CX,101,0)</f>
        <v>ANNK-HR</v>
      </c>
      <c r="AM30" s="70">
        <f>VALUE(IFERROR(VLOOKUP($A30,OT!$A:$BU,OT!J$1,0),0))</f>
        <v>2</v>
      </c>
      <c r="AN30" s="70">
        <f>VALUE(IFERROR(VLOOKUP($A30,OT!$A:$BU,OT!K$1,0),0))</f>
        <v>0</v>
      </c>
      <c r="AO30" s="70">
        <f>VALUE(IFERROR(VLOOKUP($A30,OT!$A:$BU,OT!L$1,0),0))</f>
        <v>0</v>
      </c>
      <c r="AP30" s="70">
        <f>VALUE(IFERROR(VLOOKUP($A30,OT!$A:$BU,OT!M$1,0),0))</f>
        <v>2</v>
      </c>
      <c r="AQ30" s="70">
        <f>VALUE(IFERROR(VLOOKUP($A30,OT!$A:$BU,OT!N$1,0),0))</f>
        <v>2</v>
      </c>
      <c r="AR30" s="70">
        <f>VALUE(IFERROR(VLOOKUP($A30,OT!$A:$BU,OT!O$1,0),0))</f>
        <v>0</v>
      </c>
      <c r="AS30" s="70">
        <f>VALUE(IFERROR(VLOOKUP($A30,OT!$A:$BU,OT!P$1,0),0))</f>
        <v>0</v>
      </c>
      <c r="AT30" s="70">
        <f>VALUE(IFERROR(VLOOKUP($A30,OT!$A:$BU,OT!Q$1,0),0))</f>
        <v>2</v>
      </c>
      <c r="AU30" s="70">
        <f>VALUE(IFERROR(VLOOKUP($A30,OT!$A:$BU,OT!R$1,0),0))</f>
        <v>2</v>
      </c>
      <c r="AV30" s="70">
        <f>VALUE(IFERROR(VLOOKUP($A30,OT!$A:$BU,OT!S$1,0),0))</f>
        <v>2</v>
      </c>
      <c r="AW30" s="70">
        <f>VALUE(IFERROR(VLOOKUP($A30,OT!$A:$BU,OT!T$1,0),0))</f>
        <v>2</v>
      </c>
      <c r="AX30" s="70">
        <f>VALUE(IFERROR(VLOOKUP($A30,OT!$A:$BU,OT!U$1,0),0))</f>
        <v>4</v>
      </c>
      <c r="AY30" s="70">
        <f>VALUE(IFERROR(VLOOKUP($A30,OT!$A:$BU,OT!V$1,0),0))</f>
        <v>8</v>
      </c>
      <c r="AZ30" s="70">
        <f>VALUE(IFERROR(VLOOKUP($A30,OT!$A:$BU,OT!W$1,0),0))</f>
        <v>0</v>
      </c>
      <c r="BA30" s="70">
        <f>VALUE(IFERROR(VLOOKUP($A30,OT!$A:$BU,OT!X$1,0),0))</f>
        <v>2</v>
      </c>
      <c r="BB30" s="70">
        <f>VALUE(IFERROR(VLOOKUP($A30,OT!$A:$BU,OT!Y$1,0),0))</f>
        <v>2</v>
      </c>
      <c r="BC30" s="70">
        <f>VALUE(IFERROR(VLOOKUP($A30,OT!$A:$BU,OT!Z$1,0),0))</f>
        <v>2</v>
      </c>
      <c r="BD30" s="70">
        <f>VALUE(IFERROR(VLOOKUP($A30,OT!$A:$BU,OT!AA$1,0),0))</f>
        <v>0</v>
      </c>
      <c r="BE30" s="70">
        <f>VALUE(IFERROR(VLOOKUP($A30,OT!$A:$BU,OT!AB$1,0),0))</f>
        <v>2</v>
      </c>
      <c r="BF30" s="70">
        <f>VALUE(IFERROR(VLOOKUP($A30,OT!$A:$BU,OT!AC$1,0),0))</f>
        <v>0</v>
      </c>
      <c r="BG30" s="70">
        <f>VALUE(IFERROR(VLOOKUP($A30,OT!$A:$BU,OT!AD$1,0),0))</f>
        <v>0</v>
      </c>
      <c r="BH30" s="70">
        <f>VALUE(IFERROR(VLOOKUP($A30,OT!$A:$BU,OT!AE$1,0),0))</f>
        <v>0</v>
      </c>
      <c r="BI30" s="70">
        <f>VALUE(IFERROR(VLOOKUP($A30,OT!$A:$BU,OT!AF$1,0),0))</f>
        <v>2</v>
      </c>
      <c r="BJ30" s="70">
        <f>VALUE(IFERROR(VLOOKUP($A30,OT!$A:$BU,OT!AG$1,0),0))</f>
        <v>2</v>
      </c>
      <c r="BK30" s="70">
        <f>VALUE(IFERROR(VLOOKUP($A30,OT!$A:$BU,OT!AH$1,0),0))</f>
        <v>2</v>
      </c>
      <c r="BL30" s="70">
        <f>VALUE(IFERROR(VLOOKUP($A30,OT!$A:$BU,OT!AI$1,0),0))</f>
        <v>2</v>
      </c>
      <c r="BM30" s="70">
        <f>VALUE(IFERROR(VLOOKUP($A30,OT!$A:$BU,OT!AJ$1,0),0))</f>
        <v>4</v>
      </c>
      <c r="BN30" s="70">
        <f>VALUE(IFERROR(VLOOKUP($A30,OT!$A:$BU,OT!AK$1,0),0))</f>
        <v>0</v>
      </c>
      <c r="BO30" s="70">
        <f>VALUE(IFERROR(VLOOKUP($A30,OT!$A:$BU,OT!AL$1,0),0))</f>
        <v>2</v>
      </c>
      <c r="BP30" s="70">
        <f>VALUE(IFERROR(VLOOKUP($A30,OT!$A:$BU,OT!AM$1,0),0))</f>
        <v>2</v>
      </c>
      <c r="BQ30" s="70">
        <f>VALUE(IFERROR(VLOOKUP($A30,OT!$A:$BU,OT!AN$1,0),0))</f>
        <v>0</v>
      </c>
      <c r="BR30" s="59"/>
      <c r="BS30" s="59"/>
      <c r="BT30" s="59"/>
      <c r="BU30" s="59"/>
      <c r="BV30" s="59"/>
      <c r="BW30" s="59"/>
      <c r="BX30" s="59"/>
      <c r="BY30" s="59"/>
      <c r="BZ30" s="59"/>
      <c r="CA30" s="59"/>
      <c r="CB30" s="59"/>
      <c r="CC30" s="59"/>
      <c r="CD30" s="59"/>
      <c r="CE30" s="59"/>
      <c r="CF30" s="59"/>
      <c r="CG30" s="59"/>
      <c r="CH30" s="59"/>
      <c r="CI30" s="59"/>
      <c r="CJ30" s="59"/>
      <c r="CK30" s="59"/>
      <c r="CL30" s="59"/>
      <c r="CM30" s="59"/>
      <c r="CN30" s="59"/>
      <c r="CO30" s="59"/>
      <c r="CP30" s="59"/>
      <c r="CQ30" s="59"/>
      <c r="CR30" s="59"/>
      <c r="CS30" s="59"/>
      <c r="CT30" s="59"/>
      <c r="CU30" s="59"/>
      <c r="CV30" s="59"/>
      <c r="CW30" s="59"/>
    </row>
    <row r="31" spans="1:101" x14ac:dyDescent="0.35">
      <c r="A31" s="376" t="s">
        <v>629</v>
      </c>
      <c r="B31" s="221" t="str">
        <f>VLOOKUP(A31,Att!B:C,2,0)</f>
        <v>HUỲNH THỊ THANH LAM</v>
      </c>
      <c r="D31">
        <v>20000</v>
      </c>
      <c r="E31">
        <v>20000</v>
      </c>
      <c r="F31">
        <v>20000</v>
      </c>
      <c r="G31">
        <v>20000</v>
      </c>
      <c r="H31">
        <v>20000</v>
      </c>
      <c r="K31">
        <v>20000</v>
      </c>
      <c r="L31">
        <v>20000</v>
      </c>
      <c r="M31">
        <v>20000</v>
      </c>
      <c r="N31">
        <v>20000</v>
      </c>
      <c r="O31">
        <v>20000</v>
      </c>
      <c r="Q31">
        <v>20000</v>
      </c>
      <c r="X31">
        <v>20000</v>
      </c>
      <c r="Y31">
        <v>20000</v>
      </c>
      <c r="Z31">
        <v>20000</v>
      </c>
      <c r="AA31">
        <v>20000</v>
      </c>
      <c r="AB31">
        <v>20000</v>
      </c>
      <c r="AE31">
        <v>42000</v>
      </c>
      <c r="AH31" s="68">
        <f t="shared" si="0"/>
        <v>362000</v>
      </c>
      <c r="AI31" s="68">
        <f t="shared" si="1"/>
        <v>42000</v>
      </c>
      <c r="AJ31" s="68">
        <f t="shared" si="2"/>
        <v>320000</v>
      </c>
      <c r="AK31" s="68"/>
      <c r="AL31" s="74" t="str">
        <f>VLOOKUP(A31,Att!B:CX,101,0)</f>
        <v>ANNK-HR</v>
      </c>
      <c r="AM31" s="70">
        <f>VALUE(IFERROR(VLOOKUP($A31,OT!$A:$BU,OT!J$1,0),0))</f>
        <v>0</v>
      </c>
      <c r="AN31" s="70">
        <f>VALUE(IFERROR(VLOOKUP($A31,OT!$A:$BU,OT!K$1,0),0))</f>
        <v>2</v>
      </c>
      <c r="AO31" s="70">
        <f>VALUE(IFERROR(VLOOKUP($A31,OT!$A:$BU,OT!L$1,0),0))</f>
        <v>2</v>
      </c>
      <c r="AP31" s="70">
        <f>VALUE(IFERROR(VLOOKUP($A31,OT!$A:$BU,OT!M$1,0),0))</f>
        <v>2</v>
      </c>
      <c r="AQ31" s="70">
        <f>VALUE(IFERROR(VLOOKUP($A31,OT!$A:$BU,OT!N$1,0),0))</f>
        <v>2</v>
      </c>
      <c r="AR31" s="70">
        <f>VALUE(IFERROR(VLOOKUP($A31,OT!$A:$BU,OT!O$1,0),0))</f>
        <v>4</v>
      </c>
      <c r="AS31" s="70">
        <f>VALUE(IFERROR(VLOOKUP($A31,OT!$A:$BU,OT!P$1,0),0))</f>
        <v>0</v>
      </c>
      <c r="AT31" s="70">
        <f>VALUE(IFERROR(VLOOKUP($A31,OT!$A:$BU,OT!Q$1,0),0))</f>
        <v>0</v>
      </c>
      <c r="AU31" s="70">
        <f>VALUE(IFERROR(VLOOKUP($A31,OT!$A:$BU,OT!R$1,0),0))</f>
        <v>2</v>
      </c>
      <c r="AV31" s="70">
        <f>VALUE(IFERROR(VLOOKUP($A31,OT!$A:$BU,OT!S$1,0),0))</f>
        <v>2</v>
      </c>
      <c r="AW31" s="70">
        <f>VALUE(IFERROR(VLOOKUP($A31,OT!$A:$BU,OT!T$1,0),0))</f>
        <v>2</v>
      </c>
      <c r="AX31" s="70">
        <f>VALUE(IFERROR(VLOOKUP($A31,OT!$A:$BU,OT!U$1,0),0))</f>
        <v>4</v>
      </c>
      <c r="AY31" s="70">
        <f>VALUE(IFERROR(VLOOKUP($A31,OT!$A:$BU,OT!V$1,0),0))</f>
        <v>12</v>
      </c>
      <c r="AZ31" s="70">
        <f>VALUE(IFERROR(VLOOKUP($A31,OT!$A:$BU,OT!W$1,0),0))</f>
        <v>0</v>
      </c>
      <c r="BA31" s="70">
        <f>VALUE(IFERROR(VLOOKUP($A31,OT!$A:$BU,OT!X$1,0),0))</f>
        <v>2</v>
      </c>
      <c r="BB31" s="70">
        <f>VALUE(IFERROR(VLOOKUP($A31,OT!$A:$BU,OT!Y$1,0),0))</f>
        <v>0</v>
      </c>
      <c r="BC31" s="70">
        <f>VALUE(IFERROR(VLOOKUP($A31,OT!$A:$BU,OT!Z$1,0),0))</f>
        <v>0</v>
      </c>
      <c r="BD31" s="70">
        <f>VALUE(IFERROR(VLOOKUP($A31,OT!$A:$BU,OT!AA$1,0),0))</f>
        <v>0</v>
      </c>
      <c r="BE31" s="70">
        <f>VALUE(IFERROR(VLOOKUP($A31,OT!$A:$BU,OT!AB$1,0),0))</f>
        <v>0</v>
      </c>
      <c r="BF31" s="70">
        <f>VALUE(IFERROR(VLOOKUP($A31,OT!$A:$BU,OT!AC$1,0),0))</f>
        <v>0</v>
      </c>
      <c r="BG31" s="70">
        <f>VALUE(IFERROR(VLOOKUP($A31,OT!$A:$BU,OT!AD$1,0),0))</f>
        <v>0</v>
      </c>
      <c r="BH31" s="70">
        <f>VALUE(IFERROR(VLOOKUP($A31,OT!$A:$BU,OT!AE$1,0),0))</f>
        <v>2</v>
      </c>
      <c r="BI31" s="70">
        <f>VALUE(IFERROR(VLOOKUP($A31,OT!$A:$BU,OT!AF$1,0),0))</f>
        <v>2</v>
      </c>
      <c r="BJ31" s="70">
        <f>VALUE(IFERROR(VLOOKUP($A31,OT!$A:$BU,OT!AG$1,0),0))</f>
        <v>2</v>
      </c>
      <c r="BK31" s="70">
        <f>VALUE(IFERROR(VLOOKUP($A31,OT!$A:$BU,OT!AH$1,0),0))</f>
        <v>2</v>
      </c>
      <c r="BL31" s="70">
        <f>VALUE(IFERROR(VLOOKUP($A31,OT!$A:$BU,OT!AI$1,0),0))</f>
        <v>4</v>
      </c>
      <c r="BM31" s="70">
        <f>VALUE(IFERROR(VLOOKUP($A31,OT!$A:$BU,OT!AJ$1,0),0))</f>
        <v>0</v>
      </c>
      <c r="BN31" s="70">
        <f>VALUE(IFERROR(VLOOKUP($A31,OT!$A:$BU,OT!AK$1,0),0))</f>
        <v>0</v>
      </c>
      <c r="BO31" s="70">
        <f>VALUE(IFERROR(VLOOKUP($A31,OT!$A:$BU,OT!AL$1,0),0))</f>
        <v>0</v>
      </c>
      <c r="BP31" s="70">
        <f>VALUE(IFERROR(VLOOKUP($A31,OT!$A:$BU,OT!AM$1,0),0))</f>
        <v>0</v>
      </c>
      <c r="BQ31" s="70">
        <f>VALUE(IFERROR(VLOOKUP($A31,OT!$A:$BU,OT!AN$1,0),0))</f>
        <v>0</v>
      </c>
      <c r="BR31" s="59"/>
      <c r="BS31" s="59"/>
      <c r="BT31" s="59"/>
      <c r="BU31" s="59"/>
      <c r="BV31" s="59"/>
      <c r="BW31" s="59"/>
      <c r="BX31" s="59"/>
      <c r="BY31" s="59"/>
      <c r="BZ31" s="59"/>
      <c r="CA31" s="59"/>
      <c r="CB31" s="59"/>
      <c r="CC31" s="59"/>
      <c r="CD31" s="59"/>
      <c r="CE31" s="59"/>
      <c r="CF31" s="59"/>
      <c r="CG31" s="59"/>
      <c r="CH31" s="59"/>
      <c r="CI31" s="59"/>
      <c r="CJ31" s="59"/>
      <c r="CK31" s="59"/>
      <c r="CL31" s="59"/>
      <c r="CM31" s="59"/>
      <c r="CN31" s="59"/>
      <c r="CO31" s="59"/>
      <c r="CP31" s="59"/>
      <c r="CQ31" s="59"/>
      <c r="CR31" s="59"/>
      <c r="CS31" s="59"/>
      <c r="CT31" s="59"/>
      <c r="CU31" s="59"/>
      <c r="CV31" s="59"/>
      <c r="CW31" s="59"/>
    </row>
    <row r="32" spans="1:101" x14ac:dyDescent="0.35">
      <c r="A32" s="376" t="s">
        <v>635</v>
      </c>
      <c r="B32" s="221" t="str">
        <f>VLOOKUP(A32,Att!B:C,2,0)</f>
        <v>GIANG THỊ NGỌC ĐÌNH</v>
      </c>
      <c r="C32">
        <v>27000</v>
      </c>
      <c r="E32">
        <v>42000</v>
      </c>
      <c r="F32">
        <v>42000</v>
      </c>
      <c r="H32">
        <v>42000</v>
      </c>
      <c r="J32">
        <v>42000</v>
      </c>
      <c r="K32">
        <v>42000</v>
      </c>
      <c r="M32">
        <v>42000</v>
      </c>
      <c r="N32">
        <v>42000</v>
      </c>
      <c r="O32">
        <v>27000</v>
      </c>
      <c r="Q32">
        <v>20000</v>
      </c>
      <c r="R32">
        <v>20000</v>
      </c>
      <c r="S32">
        <v>20000</v>
      </c>
      <c r="T32">
        <v>20000</v>
      </c>
      <c r="U32">
        <v>15000</v>
      </c>
      <c r="Y32">
        <v>20000</v>
      </c>
      <c r="Z32">
        <v>20000</v>
      </c>
      <c r="AA32">
        <v>20000</v>
      </c>
      <c r="AB32">
        <v>15000</v>
      </c>
      <c r="AC32">
        <v>20000</v>
      </c>
      <c r="AE32">
        <v>42000</v>
      </c>
      <c r="AF32">
        <v>42000</v>
      </c>
      <c r="AH32" s="68">
        <f t="shared" si="0"/>
        <v>622000</v>
      </c>
      <c r="AI32" s="68">
        <f t="shared" si="1"/>
        <v>168000</v>
      </c>
      <c r="AJ32" s="68">
        <f t="shared" si="2"/>
        <v>454000</v>
      </c>
      <c r="AK32" s="68"/>
      <c r="AL32" s="74" t="str">
        <f>VLOOKUP(A32,Att!B:CX,101,0)</f>
        <v>ANNK-HR</v>
      </c>
      <c r="AM32" s="70">
        <f>VALUE(IFERROR(VLOOKUP($A32,OT!$A:$BU,OT!J$1,0),0))</f>
        <v>0</v>
      </c>
      <c r="AN32" s="70">
        <f>VALUE(IFERROR(VLOOKUP($A32,OT!$A:$BU,OT!K$1,0),0))</f>
        <v>0</v>
      </c>
      <c r="AO32" s="70">
        <f>VALUE(IFERROR(VLOOKUP($A32,OT!$A:$BU,OT!L$1,0),0))</f>
        <v>2</v>
      </c>
      <c r="AP32" s="70">
        <f>VALUE(IFERROR(VLOOKUP($A32,OT!$A:$BU,OT!M$1,0),0))</f>
        <v>2</v>
      </c>
      <c r="AQ32" s="70">
        <f>VALUE(IFERROR(VLOOKUP($A32,OT!$A:$BU,OT!N$1,0),0))</f>
        <v>0</v>
      </c>
      <c r="AR32" s="70">
        <f>VALUE(IFERROR(VLOOKUP($A32,OT!$A:$BU,OT!O$1,0),0))</f>
        <v>2</v>
      </c>
      <c r="AS32" s="70">
        <f>VALUE(IFERROR(VLOOKUP($A32,OT!$A:$BU,OT!P$1,0),0))</f>
        <v>0</v>
      </c>
      <c r="AT32" s="70">
        <f>VALUE(IFERROR(VLOOKUP($A32,OT!$A:$BU,OT!Q$1,0),0))</f>
        <v>2</v>
      </c>
      <c r="AU32" s="70">
        <f>VALUE(IFERROR(VLOOKUP($A32,OT!$A:$BU,OT!R$1,0),0))</f>
        <v>2</v>
      </c>
      <c r="AV32" s="70">
        <f>VALUE(IFERROR(VLOOKUP($A32,OT!$A:$BU,OT!S$1,0),0))</f>
        <v>0</v>
      </c>
      <c r="AW32" s="70">
        <f>VALUE(IFERROR(VLOOKUP($A32,OT!$A:$BU,OT!T$1,0),0))</f>
        <v>0</v>
      </c>
      <c r="AX32" s="70">
        <f>VALUE(IFERROR(VLOOKUP($A32,OT!$A:$BU,OT!U$1,0),0))</f>
        <v>0</v>
      </c>
      <c r="AY32" s="70">
        <f>VALUE(IFERROR(VLOOKUP($A32,OT!$A:$BU,OT!V$1,0),0))</f>
        <v>0</v>
      </c>
      <c r="AZ32" s="70">
        <f>VALUE(IFERROR(VLOOKUP($A32,OT!$A:$BU,OT!W$1,0),0))</f>
        <v>0</v>
      </c>
      <c r="BA32" s="70">
        <f>VALUE(IFERROR(VLOOKUP($A32,OT!$A:$BU,OT!X$1,0),0))</f>
        <v>2</v>
      </c>
      <c r="BB32" s="70">
        <f>VALUE(IFERROR(VLOOKUP($A32,OT!$A:$BU,OT!Y$1,0),0))</f>
        <v>2</v>
      </c>
      <c r="BC32" s="70">
        <f>VALUE(IFERROR(VLOOKUP($A32,OT!$A:$BU,OT!Z$1,0),0))</f>
        <v>2</v>
      </c>
      <c r="BD32" s="70">
        <f>VALUE(IFERROR(VLOOKUP($A32,OT!$A:$BU,OT!AA$1,0),0))</f>
        <v>2</v>
      </c>
      <c r="BE32" s="70">
        <f>VALUE(IFERROR(VLOOKUP($A32,OT!$A:$BU,OT!AB$1,0),0))</f>
        <v>0</v>
      </c>
      <c r="BF32" s="70">
        <f>VALUE(IFERROR(VLOOKUP($A32,OT!$A:$BU,OT!AC$1,0),0))</f>
        <v>0</v>
      </c>
      <c r="BG32" s="70">
        <f>VALUE(IFERROR(VLOOKUP($A32,OT!$A:$BU,OT!AD$1,0),0))</f>
        <v>0</v>
      </c>
      <c r="BH32" s="70">
        <f>VALUE(IFERROR(VLOOKUP($A32,OT!$A:$BU,OT!AE$1,0),0))</f>
        <v>0</v>
      </c>
      <c r="BI32" s="70">
        <f>VALUE(IFERROR(VLOOKUP($A32,OT!$A:$BU,OT!AF$1,0),0))</f>
        <v>2</v>
      </c>
      <c r="BJ32" s="70">
        <f>VALUE(IFERROR(VLOOKUP($A32,OT!$A:$BU,OT!AG$1,0),0))</f>
        <v>2</v>
      </c>
      <c r="BK32" s="70">
        <f>VALUE(IFERROR(VLOOKUP($A32,OT!$A:$BU,OT!AH$1,0),0))</f>
        <v>2</v>
      </c>
      <c r="BL32" s="70">
        <f>VALUE(IFERROR(VLOOKUP($A32,OT!$A:$BU,OT!AI$1,0),0))</f>
        <v>0</v>
      </c>
      <c r="BM32" s="70">
        <f>VALUE(IFERROR(VLOOKUP($A32,OT!$A:$BU,OT!AJ$1,0),0))</f>
        <v>12</v>
      </c>
      <c r="BN32" s="70">
        <f>VALUE(IFERROR(VLOOKUP($A32,OT!$A:$BU,OT!AK$1,0),0))</f>
        <v>0</v>
      </c>
      <c r="BO32" s="70">
        <f>VALUE(IFERROR(VLOOKUP($A32,OT!$A:$BU,OT!AL$1,0),0))</f>
        <v>2</v>
      </c>
      <c r="BP32" s="70">
        <f>VALUE(IFERROR(VLOOKUP($A32,OT!$A:$BU,OT!AM$1,0),0))</f>
        <v>2</v>
      </c>
      <c r="BQ32" s="70">
        <f>VALUE(IFERROR(VLOOKUP($A32,OT!$A:$BU,OT!AN$1,0),0))</f>
        <v>0</v>
      </c>
      <c r="BR32" s="59"/>
      <c r="BS32" s="59"/>
      <c r="BT32" s="59"/>
      <c r="BU32" s="59"/>
      <c r="BV32" s="59"/>
      <c r="BW32" s="59"/>
      <c r="BX32" s="59"/>
      <c r="BY32" s="59"/>
      <c r="BZ32" s="59"/>
      <c r="CA32" s="59"/>
      <c r="CB32" s="59"/>
      <c r="CC32" s="59"/>
      <c r="CD32" s="59"/>
      <c r="CE32" s="59"/>
      <c r="CF32" s="59"/>
      <c r="CG32" s="59"/>
      <c r="CH32" s="59"/>
      <c r="CI32" s="59"/>
      <c r="CJ32" s="59"/>
      <c r="CK32" s="59"/>
      <c r="CL32" s="59"/>
      <c r="CM32" s="59"/>
      <c r="CN32" s="59"/>
      <c r="CO32" s="59"/>
      <c r="CP32" s="59"/>
      <c r="CQ32" s="59"/>
      <c r="CR32" s="59"/>
      <c r="CS32" s="59"/>
      <c r="CT32" s="59"/>
      <c r="CU32" s="59"/>
      <c r="CV32" s="59"/>
      <c r="CW32" s="59"/>
    </row>
    <row r="33" spans="1:101" x14ac:dyDescent="0.35">
      <c r="A33" s="376" t="s">
        <v>638</v>
      </c>
      <c r="B33" s="221" t="str">
        <f>VLOOKUP(A33,Att!B:C,2,0)</f>
        <v>KIỀU THỊ THU THỦY</v>
      </c>
      <c r="C33">
        <v>42000</v>
      </c>
      <c r="D33">
        <v>42000</v>
      </c>
      <c r="E33">
        <v>42000</v>
      </c>
      <c r="F33">
        <v>42000</v>
      </c>
      <c r="G33">
        <v>27000</v>
      </c>
      <c r="J33">
        <v>20000</v>
      </c>
      <c r="K33">
        <v>20000</v>
      </c>
      <c r="L33">
        <v>20000</v>
      </c>
      <c r="M33">
        <v>20000</v>
      </c>
      <c r="N33">
        <v>20000</v>
      </c>
      <c r="Q33">
        <v>20000</v>
      </c>
      <c r="R33">
        <v>20000</v>
      </c>
      <c r="S33">
        <v>20000</v>
      </c>
      <c r="T33">
        <v>20000</v>
      </c>
      <c r="U33">
        <v>15000</v>
      </c>
      <c r="X33">
        <v>42000</v>
      </c>
      <c r="Y33">
        <v>42000</v>
      </c>
      <c r="AA33">
        <v>42000</v>
      </c>
      <c r="AB33">
        <v>42000</v>
      </c>
      <c r="AC33">
        <v>42000</v>
      </c>
      <c r="AE33">
        <v>20000</v>
      </c>
      <c r="AF33">
        <v>20000</v>
      </c>
      <c r="AH33" s="68">
        <f t="shared" si="0"/>
        <v>640000</v>
      </c>
      <c r="AI33" s="68">
        <f t="shared" si="1"/>
        <v>104000</v>
      </c>
      <c r="AJ33" s="68">
        <f t="shared" si="2"/>
        <v>536000</v>
      </c>
      <c r="AK33" s="68"/>
      <c r="AL33" s="74" t="str">
        <f>VLOOKUP(A33,Att!B:CX,101,0)</f>
        <v>ANNK-HR</v>
      </c>
      <c r="AM33" s="70">
        <f>VALUE(IFERROR(VLOOKUP($A33,OT!$A:$BU,OT!J$1,0),0))</f>
        <v>2</v>
      </c>
      <c r="AN33" s="70">
        <f>VALUE(IFERROR(VLOOKUP($A33,OT!$A:$BU,OT!K$1,0),0))</f>
        <v>2</v>
      </c>
      <c r="AO33" s="70">
        <f>VALUE(IFERROR(VLOOKUP($A33,OT!$A:$BU,OT!L$1,0),0))</f>
        <v>2</v>
      </c>
      <c r="AP33" s="70">
        <f>VALUE(IFERROR(VLOOKUP($A33,OT!$A:$BU,OT!M$1,0),0))</f>
        <v>2</v>
      </c>
      <c r="AQ33" s="70">
        <f>VALUE(IFERROR(VLOOKUP($A33,OT!$A:$BU,OT!N$1,0),0))</f>
        <v>0</v>
      </c>
      <c r="AR33" s="70">
        <f>VALUE(IFERROR(VLOOKUP($A33,OT!$A:$BU,OT!O$1,0),0))</f>
        <v>0</v>
      </c>
      <c r="AS33" s="70">
        <f>VALUE(IFERROR(VLOOKUP($A33,OT!$A:$BU,OT!P$1,0),0))</f>
        <v>0</v>
      </c>
      <c r="AT33" s="70">
        <f>VALUE(IFERROR(VLOOKUP($A33,OT!$A:$BU,OT!Q$1,0),0))</f>
        <v>2</v>
      </c>
      <c r="AU33" s="70">
        <f>VALUE(IFERROR(VLOOKUP($A33,OT!$A:$BU,OT!R$1,0),0))</f>
        <v>2</v>
      </c>
      <c r="AV33" s="70">
        <f>VALUE(IFERROR(VLOOKUP($A33,OT!$A:$BU,OT!S$1,0),0))</f>
        <v>2</v>
      </c>
      <c r="AW33" s="70">
        <f>VALUE(IFERROR(VLOOKUP($A33,OT!$A:$BU,OT!T$1,0),0))</f>
        <v>2</v>
      </c>
      <c r="AX33" s="70">
        <f>VALUE(IFERROR(VLOOKUP($A33,OT!$A:$BU,OT!U$1,0),0))</f>
        <v>4</v>
      </c>
      <c r="AY33" s="70">
        <f>VALUE(IFERROR(VLOOKUP($A33,OT!$A:$BU,OT!V$1,0),0))</f>
        <v>0</v>
      </c>
      <c r="AZ33" s="70">
        <f>VALUE(IFERROR(VLOOKUP($A33,OT!$A:$BU,OT!W$1,0),0))</f>
        <v>0</v>
      </c>
      <c r="BA33" s="70">
        <f>VALUE(IFERROR(VLOOKUP($A33,OT!$A:$BU,OT!X$1,0),0))</f>
        <v>2</v>
      </c>
      <c r="BB33" s="70">
        <f>VALUE(IFERROR(VLOOKUP($A33,OT!$A:$BU,OT!Y$1,0),0))</f>
        <v>2</v>
      </c>
      <c r="BC33" s="70">
        <f>VALUE(IFERROR(VLOOKUP($A33,OT!$A:$BU,OT!Z$1,0),0))</f>
        <v>2</v>
      </c>
      <c r="BD33" s="70">
        <f>VALUE(IFERROR(VLOOKUP($A33,OT!$A:$BU,OT!AA$1,0),0))</f>
        <v>2</v>
      </c>
      <c r="BE33" s="70">
        <f>VALUE(IFERROR(VLOOKUP($A33,OT!$A:$BU,OT!AB$1,0),0))</f>
        <v>0</v>
      </c>
      <c r="BF33" s="70">
        <f>VALUE(IFERROR(VLOOKUP($A33,OT!$A:$BU,OT!AC$1,0),0))</f>
        <v>0</v>
      </c>
      <c r="BG33" s="70">
        <f>VALUE(IFERROR(VLOOKUP($A33,OT!$A:$BU,OT!AD$1,0),0))</f>
        <v>0</v>
      </c>
      <c r="BH33" s="70">
        <f>VALUE(IFERROR(VLOOKUP($A33,OT!$A:$BU,OT!AE$1,0),0))</f>
        <v>0</v>
      </c>
      <c r="BI33" s="70">
        <f>VALUE(IFERROR(VLOOKUP($A33,OT!$A:$BU,OT!AF$1,0),0))</f>
        <v>2</v>
      </c>
      <c r="BJ33" s="70">
        <f>VALUE(IFERROR(VLOOKUP($A33,OT!$A:$BU,OT!AG$1,0),0))</f>
        <v>0</v>
      </c>
      <c r="BK33" s="70">
        <f>VALUE(IFERROR(VLOOKUP($A33,OT!$A:$BU,OT!AH$1,0),0))</f>
        <v>2</v>
      </c>
      <c r="BL33" s="70">
        <f>VALUE(IFERROR(VLOOKUP($A33,OT!$A:$BU,OT!AI$1,0),0))</f>
        <v>2</v>
      </c>
      <c r="BM33" s="70">
        <f>VALUE(IFERROR(VLOOKUP($A33,OT!$A:$BU,OT!AJ$1,0),0))</f>
        <v>4</v>
      </c>
      <c r="BN33" s="70">
        <f>VALUE(IFERROR(VLOOKUP($A33,OT!$A:$BU,OT!AK$1,0),0))</f>
        <v>0</v>
      </c>
      <c r="BO33" s="70">
        <f>VALUE(IFERROR(VLOOKUP($A33,OT!$A:$BU,OT!AL$1,0),0))</f>
        <v>2</v>
      </c>
      <c r="BP33" s="70">
        <f>VALUE(IFERROR(VLOOKUP($A33,OT!$A:$BU,OT!AM$1,0),0))</f>
        <v>0</v>
      </c>
      <c r="BQ33" s="70">
        <f>VALUE(IFERROR(VLOOKUP($A33,OT!$A:$BU,OT!AN$1,0),0))</f>
        <v>0</v>
      </c>
      <c r="BR33" s="59"/>
      <c r="BS33" s="59"/>
      <c r="BT33" s="59"/>
      <c r="BU33" s="59"/>
      <c r="BV33" s="59"/>
      <c r="BW33" s="59"/>
      <c r="BX33" s="59"/>
      <c r="BY33" s="59"/>
      <c r="BZ33" s="59"/>
      <c r="CA33" s="59"/>
      <c r="CB33" s="59"/>
      <c r="CC33" s="59"/>
      <c r="CD33" s="59"/>
      <c r="CE33" s="59"/>
      <c r="CF33" s="59"/>
      <c r="CG33" s="59"/>
      <c r="CH33" s="59"/>
      <c r="CI33" s="59"/>
      <c r="CJ33" s="59"/>
      <c r="CK33" s="59"/>
      <c r="CL33" s="59"/>
      <c r="CM33" s="59"/>
      <c r="CN33" s="59"/>
      <c r="CO33" s="59"/>
      <c r="CP33" s="59"/>
      <c r="CQ33" s="59"/>
      <c r="CR33" s="59"/>
      <c r="CS33" s="59"/>
      <c r="CT33" s="59"/>
      <c r="CU33" s="59"/>
      <c r="CV33" s="59"/>
      <c r="CW33" s="59"/>
    </row>
    <row r="34" spans="1:101" x14ac:dyDescent="0.35">
      <c r="A34" s="376" t="s">
        <v>641</v>
      </c>
      <c r="B34" s="221" t="str">
        <f>VLOOKUP(A34,Att!B:C,2,0)</f>
        <v>LÊ THỊ NGỌC PHƯỢNG</v>
      </c>
      <c r="E34">
        <v>42000</v>
      </c>
      <c r="F34">
        <v>42000</v>
      </c>
      <c r="G34">
        <v>42000</v>
      </c>
      <c r="J34">
        <v>20000</v>
      </c>
      <c r="K34">
        <v>20000</v>
      </c>
      <c r="M34">
        <v>0</v>
      </c>
      <c r="N34">
        <v>20000</v>
      </c>
      <c r="O34">
        <v>20000</v>
      </c>
      <c r="Q34">
        <v>20000</v>
      </c>
      <c r="S34">
        <v>20000</v>
      </c>
      <c r="T34">
        <v>20000</v>
      </c>
      <c r="X34">
        <v>20000</v>
      </c>
      <c r="Y34">
        <v>20000</v>
      </c>
      <c r="Z34">
        <v>20000</v>
      </c>
      <c r="AB34">
        <v>20000</v>
      </c>
      <c r="AC34">
        <v>15000</v>
      </c>
      <c r="AE34">
        <v>42000</v>
      </c>
      <c r="AF34">
        <v>42000</v>
      </c>
      <c r="AH34" s="68">
        <f t="shared" si="0"/>
        <v>445000</v>
      </c>
      <c r="AI34" s="68">
        <f t="shared" si="1"/>
        <v>137000</v>
      </c>
      <c r="AJ34" s="68">
        <f t="shared" si="2"/>
        <v>308000</v>
      </c>
      <c r="AK34" s="68"/>
      <c r="AL34" s="74" t="str">
        <f>VLOOKUP(A34,Att!B:CX,101,0)</f>
        <v>MEKONG SUBLABOR</v>
      </c>
      <c r="AM34" s="70">
        <f>VALUE(IFERROR(VLOOKUP($A34,OT!$A:$BU,OT!J$1,0),0))</f>
        <v>0</v>
      </c>
      <c r="AN34" s="70">
        <f>VALUE(IFERROR(VLOOKUP($A34,OT!$A:$BU,OT!K$1,0),0))</f>
        <v>0</v>
      </c>
      <c r="AO34" s="70">
        <f>VALUE(IFERROR(VLOOKUP($A34,OT!$A:$BU,OT!L$1,0),0))</f>
        <v>0</v>
      </c>
      <c r="AP34" s="70">
        <f>VALUE(IFERROR(VLOOKUP($A34,OT!$A:$BU,OT!M$1,0),0))</f>
        <v>2</v>
      </c>
      <c r="AQ34" s="70">
        <f>VALUE(IFERROR(VLOOKUP($A34,OT!$A:$BU,OT!N$1,0),0))</f>
        <v>2</v>
      </c>
      <c r="AR34" s="70">
        <f>VALUE(IFERROR(VLOOKUP($A34,OT!$A:$BU,OT!O$1,0),0))</f>
        <v>0</v>
      </c>
      <c r="AS34" s="70">
        <f>VALUE(IFERROR(VLOOKUP($A34,OT!$A:$BU,OT!P$1,0),0))</f>
        <v>0</v>
      </c>
      <c r="AT34" s="70">
        <f>VALUE(IFERROR(VLOOKUP($A34,OT!$A:$BU,OT!Q$1,0),0))</f>
        <v>2</v>
      </c>
      <c r="AU34" s="70">
        <f>VALUE(IFERROR(VLOOKUP($A34,OT!$A:$BU,OT!R$1,0),0))</f>
        <v>2</v>
      </c>
      <c r="AV34" s="70">
        <f>VALUE(IFERROR(VLOOKUP($A34,OT!$A:$BU,OT!S$1,0),0))</f>
        <v>0</v>
      </c>
      <c r="AW34" s="70">
        <f>VALUE(IFERROR(VLOOKUP($A34,OT!$A:$BU,OT!T$1,0),0))</f>
        <v>0</v>
      </c>
      <c r="AX34" s="70">
        <f>VALUE(IFERROR(VLOOKUP($A34,OT!$A:$BU,OT!U$1,0),0))</f>
        <v>0</v>
      </c>
      <c r="AY34" s="70">
        <f>VALUE(IFERROR(VLOOKUP($A34,OT!$A:$BU,OT!V$1,0),0))</f>
        <v>4</v>
      </c>
      <c r="AZ34" s="70">
        <f>VALUE(IFERROR(VLOOKUP($A34,OT!$A:$BU,OT!W$1,0),0))</f>
        <v>0</v>
      </c>
      <c r="BA34" s="70">
        <f>VALUE(IFERROR(VLOOKUP($A34,OT!$A:$BU,OT!X$1,0),0))</f>
        <v>0</v>
      </c>
      <c r="BB34" s="70">
        <f>VALUE(IFERROR(VLOOKUP($A34,OT!$A:$BU,OT!Y$1,0),0))</f>
        <v>0</v>
      </c>
      <c r="BC34" s="70">
        <f>VALUE(IFERROR(VLOOKUP($A34,OT!$A:$BU,OT!Z$1,0),0))</f>
        <v>0</v>
      </c>
      <c r="BD34" s="70">
        <f>VALUE(IFERROR(VLOOKUP($A34,OT!$A:$BU,OT!AA$1,0),0))</f>
        <v>2</v>
      </c>
      <c r="BE34" s="70">
        <f>VALUE(IFERROR(VLOOKUP($A34,OT!$A:$BU,OT!AB$1,0),0))</f>
        <v>0</v>
      </c>
      <c r="BF34" s="70">
        <f>VALUE(IFERROR(VLOOKUP($A34,OT!$A:$BU,OT!AC$1,0),0))</f>
        <v>0</v>
      </c>
      <c r="BG34" s="70">
        <f>VALUE(IFERROR(VLOOKUP($A34,OT!$A:$BU,OT!AD$1,0),0))</f>
        <v>0</v>
      </c>
      <c r="BH34" s="70">
        <f>VALUE(IFERROR(VLOOKUP($A34,OT!$A:$BU,OT!AE$1,0),0))</f>
        <v>2</v>
      </c>
      <c r="BI34" s="70">
        <f>VALUE(IFERROR(VLOOKUP($A34,OT!$A:$BU,OT!AF$1,0),0))</f>
        <v>2</v>
      </c>
      <c r="BJ34" s="70">
        <f>VALUE(IFERROR(VLOOKUP($A34,OT!$A:$BU,OT!AG$1,0),0))</f>
        <v>2</v>
      </c>
      <c r="BK34" s="70">
        <f>VALUE(IFERROR(VLOOKUP($A34,OT!$A:$BU,OT!AH$1,0),0))</f>
        <v>0</v>
      </c>
      <c r="BL34" s="70">
        <f>VALUE(IFERROR(VLOOKUP($A34,OT!$A:$BU,OT!AI$1,0),0))</f>
        <v>0</v>
      </c>
      <c r="BM34" s="70">
        <f>VALUE(IFERROR(VLOOKUP($A34,OT!$A:$BU,OT!AJ$1,0),0))</f>
        <v>0</v>
      </c>
      <c r="BN34" s="70">
        <f>VALUE(IFERROR(VLOOKUP($A34,OT!$A:$BU,OT!AK$1,0),0))</f>
        <v>0</v>
      </c>
      <c r="BO34" s="70">
        <f>VALUE(IFERROR(VLOOKUP($A34,OT!$A:$BU,OT!AL$1,0),0))</f>
        <v>2</v>
      </c>
      <c r="BP34" s="70">
        <f>VALUE(IFERROR(VLOOKUP($A34,OT!$A:$BU,OT!AM$1,0),0))</f>
        <v>2</v>
      </c>
      <c r="BQ34" s="70">
        <f>VALUE(IFERROR(VLOOKUP($A34,OT!$A:$BU,OT!AN$1,0),0))</f>
        <v>0</v>
      </c>
      <c r="BR34" s="59"/>
      <c r="BS34" s="59"/>
      <c r="BT34" s="59"/>
      <c r="BU34" s="59"/>
      <c r="BV34" s="59"/>
      <c r="BW34" s="59"/>
      <c r="BX34" s="59"/>
      <c r="BY34" s="59"/>
      <c r="BZ34" s="59"/>
      <c r="CA34" s="59"/>
      <c r="CB34" s="59"/>
      <c r="CC34" s="59"/>
      <c r="CD34" s="59"/>
      <c r="CE34" s="59"/>
      <c r="CF34" s="59"/>
      <c r="CG34" s="59"/>
      <c r="CH34" s="59"/>
      <c r="CI34" s="59"/>
      <c r="CJ34" s="59"/>
      <c r="CK34" s="59"/>
      <c r="CL34" s="59"/>
      <c r="CM34" s="59"/>
      <c r="CN34" s="59"/>
      <c r="CO34" s="59"/>
      <c r="CP34" s="59"/>
      <c r="CQ34" s="59"/>
      <c r="CR34" s="59"/>
      <c r="CS34" s="59"/>
      <c r="CT34" s="59"/>
      <c r="CU34" s="59"/>
      <c r="CV34" s="59"/>
      <c r="CW34" s="59"/>
    </row>
    <row r="35" spans="1:101" x14ac:dyDescent="0.35">
      <c r="A35" s="376" t="s">
        <v>644</v>
      </c>
      <c r="B35" s="221" t="str">
        <f>VLOOKUP(A35,Att!B:C,2,0)</f>
        <v>NGUYỄN QUỐC VŨ</v>
      </c>
      <c r="C35">
        <v>27000</v>
      </c>
      <c r="D35">
        <v>42000</v>
      </c>
      <c r="E35">
        <v>42000</v>
      </c>
      <c r="F35">
        <v>42000</v>
      </c>
      <c r="G35">
        <v>42000</v>
      </c>
      <c r="J35">
        <v>20000</v>
      </c>
      <c r="M35">
        <v>20000</v>
      </c>
      <c r="Q35">
        <v>20000</v>
      </c>
      <c r="R35">
        <v>20000</v>
      </c>
      <c r="S35">
        <v>20000</v>
      </c>
      <c r="T35">
        <v>20000</v>
      </c>
      <c r="U35">
        <v>15000</v>
      </c>
      <c r="X35">
        <v>42000</v>
      </c>
      <c r="Y35">
        <v>42000</v>
      </c>
      <c r="Z35">
        <v>42000</v>
      </c>
      <c r="AA35">
        <v>42000</v>
      </c>
      <c r="AB35">
        <v>42000</v>
      </c>
      <c r="AC35">
        <v>27000</v>
      </c>
      <c r="AE35">
        <v>20000</v>
      </c>
      <c r="AF35">
        <v>20000</v>
      </c>
      <c r="AH35" s="68">
        <f t="shared" si="0"/>
        <v>607000</v>
      </c>
      <c r="AI35" s="68">
        <f t="shared" si="1"/>
        <v>104000</v>
      </c>
      <c r="AJ35" s="68">
        <f t="shared" si="2"/>
        <v>503000</v>
      </c>
      <c r="AK35" s="68"/>
      <c r="AL35" s="74" t="str">
        <f>VLOOKUP(A35,Att!B:CX,101,0)</f>
        <v>MEKONG SUBLABOR</v>
      </c>
      <c r="AM35" s="70">
        <f>VALUE(IFERROR(VLOOKUP($A35,OT!$A:$BU,OT!J$1,0),0))</f>
        <v>0</v>
      </c>
      <c r="AN35" s="70">
        <f>VALUE(IFERROR(VLOOKUP($A35,OT!$A:$BU,OT!K$1,0),0))</f>
        <v>0</v>
      </c>
      <c r="AO35" s="70">
        <f>VALUE(IFERROR(VLOOKUP($A35,OT!$A:$BU,OT!L$1,0),0))</f>
        <v>2</v>
      </c>
      <c r="AP35" s="70">
        <f>VALUE(IFERROR(VLOOKUP($A35,OT!$A:$BU,OT!M$1,0),0))</f>
        <v>2</v>
      </c>
      <c r="AQ35" s="70">
        <f>VALUE(IFERROR(VLOOKUP($A35,OT!$A:$BU,OT!N$1,0),0))</f>
        <v>2</v>
      </c>
      <c r="AR35" s="70">
        <f>VALUE(IFERROR(VLOOKUP($A35,OT!$A:$BU,OT!O$1,0),0))</f>
        <v>0</v>
      </c>
      <c r="AS35" s="70">
        <f>VALUE(IFERROR(VLOOKUP($A35,OT!$A:$BU,OT!P$1,0),0))</f>
        <v>0</v>
      </c>
      <c r="AT35" s="70">
        <f>VALUE(IFERROR(VLOOKUP($A35,OT!$A:$BU,OT!Q$1,0),0))</f>
        <v>2</v>
      </c>
      <c r="AU35" s="70">
        <f>VALUE(IFERROR(VLOOKUP($A35,OT!$A:$BU,OT!R$1,0),0))</f>
        <v>0</v>
      </c>
      <c r="AV35" s="70">
        <f>VALUE(IFERROR(VLOOKUP($A35,OT!$A:$BU,OT!S$1,0),0))</f>
        <v>0</v>
      </c>
      <c r="AW35" s="70">
        <f>VALUE(IFERROR(VLOOKUP($A35,OT!$A:$BU,OT!T$1,0),0))</f>
        <v>0</v>
      </c>
      <c r="AX35" s="70">
        <f>VALUE(IFERROR(VLOOKUP($A35,OT!$A:$BU,OT!U$1,0),0))</f>
        <v>0</v>
      </c>
      <c r="AY35" s="70">
        <f>VALUE(IFERROR(VLOOKUP($A35,OT!$A:$BU,OT!V$1,0),0))</f>
        <v>0</v>
      </c>
      <c r="AZ35" s="70">
        <f>VALUE(IFERROR(VLOOKUP($A35,OT!$A:$BU,OT!W$1,0),0))</f>
        <v>0</v>
      </c>
      <c r="BA35" s="70">
        <f>VALUE(IFERROR(VLOOKUP($A35,OT!$A:$BU,OT!X$1,0),0))</f>
        <v>2</v>
      </c>
      <c r="BB35" s="70">
        <f>VALUE(IFERROR(VLOOKUP($A35,OT!$A:$BU,OT!Y$1,0),0))</f>
        <v>2</v>
      </c>
      <c r="BC35" s="70">
        <f>VALUE(IFERROR(VLOOKUP($A35,OT!$A:$BU,OT!Z$1,0),0))</f>
        <v>2</v>
      </c>
      <c r="BD35" s="70">
        <f>VALUE(IFERROR(VLOOKUP($A35,OT!$A:$BU,OT!AA$1,0),0))</f>
        <v>2</v>
      </c>
      <c r="BE35" s="70">
        <f>VALUE(IFERROR(VLOOKUP($A35,OT!$A:$BU,OT!AB$1,0),0))</f>
        <v>0</v>
      </c>
      <c r="BF35" s="70">
        <f>VALUE(IFERROR(VLOOKUP($A35,OT!$A:$BU,OT!AC$1,0),0))</f>
        <v>0</v>
      </c>
      <c r="BG35" s="70">
        <f>VALUE(IFERROR(VLOOKUP($A35,OT!$A:$BU,OT!AD$1,0),0))</f>
        <v>0</v>
      </c>
      <c r="BH35" s="70">
        <f>VALUE(IFERROR(VLOOKUP($A35,OT!$A:$BU,OT!AE$1,0),0))</f>
        <v>2</v>
      </c>
      <c r="BI35" s="70">
        <f>VALUE(IFERROR(VLOOKUP($A35,OT!$A:$BU,OT!AF$1,0),0))</f>
        <v>2</v>
      </c>
      <c r="BJ35" s="70">
        <f>VALUE(IFERROR(VLOOKUP($A35,OT!$A:$BU,OT!AG$1,0),0))</f>
        <v>2</v>
      </c>
      <c r="BK35" s="70">
        <f>VALUE(IFERROR(VLOOKUP($A35,OT!$A:$BU,OT!AH$1,0),0))</f>
        <v>2</v>
      </c>
      <c r="BL35" s="70">
        <f>VALUE(IFERROR(VLOOKUP($A35,OT!$A:$BU,OT!AI$1,0),0))</f>
        <v>4</v>
      </c>
      <c r="BM35" s="70">
        <f>VALUE(IFERROR(VLOOKUP($A35,OT!$A:$BU,OT!AJ$1,0),0))</f>
        <v>8</v>
      </c>
      <c r="BN35" s="70">
        <f>VALUE(IFERROR(VLOOKUP($A35,OT!$A:$BU,OT!AK$1,0),0))</f>
        <v>0</v>
      </c>
      <c r="BO35" s="70">
        <f>VALUE(IFERROR(VLOOKUP($A35,OT!$A:$BU,OT!AL$1,0),0))</f>
        <v>2</v>
      </c>
      <c r="BP35" s="70">
        <f>VALUE(IFERROR(VLOOKUP($A35,OT!$A:$BU,OT!AM$1,0),0))</f>
        <v>2</v>
      </c>
      <c r="BQ35" s="70">
        <f>VALUE(IFERROR(VLOOKUP($A35,OT!$A:$BU,OT!AN$1,0),0))</f>
        <v>0</v>
      </c>
      <c r="BR35" s="59"/>
      <c r="BS35" s="59"/>
      <c r="BT35" s="59"/>
      <c r="BU35" s="59"/>
      <c r="BV35" s="59"/>
      <c r="BW35" s="59"/>
      <c r="BX35" s="59"/>
      <c r="BY35" s="59"/>
      <c r="BZ35" s="59"/>
      <c r="CA35" s="59"/>
      <c r="CB35" s="59"/>
      <c r="CC35" s="59"/>
      <c r="CD35" s="59"/>
      <c r="CE35" s="59"/>
      <c r="CF35" s="59"/>
      <c r="CG35" s="59"/>
      <c r="CH35" s="59"/>
      <c r="CI35" s="59"/>
      <c r="CJ35" s="59"/>
      <c r="CK35" s="59"/>
      <c r="CL35" s="59"/>
      <c r="CM35" s="59"/>
      <c r="CN35" s="59"/>
      <c r="CO35" s="59"/>
      <c r="CP35" s="59"/>
      <c r="CQ35" s="59"/>
      <c r="CR35" s="59"/>
      <c r="CS35" s="59"/>
      <c r="CT35" s="59"/>
      <c r="CU35" s="59"/>
      <c r="CV35" s="59"/>
      <c r="CW35" s="59"/>
    </row>
    <row r="36" spans="1:101" x14ac:dyDescent="0.35">
      <c r="A36" s="376" t="s">
        <v>656</v>
      </c>
      <c r="B36" s="221" t="str">
        <f>VLOOKUP(A36,Att!B:C,2,0)</f>
        <v>VŨ THỊ HUYỀN TRANG</v>
      </c>
      <c r="C36">
        <v>20000</v>
      </c>
      <c r="D36">
        <v>20000</v>
      </c>
      <c r="F36">
        <v>20000</v>
      </c>
      <c r="G36">
        <v>20000</v>
      </c>
      <c r="H36">
        <v>20000</v>
      </c>
      <c r="I36">
        <v>20000</v>
      </c>
      <c r="J36">
        <v>42000</v>
      </c>
      <c r="K36">
        <v>42000</v>
      </c>
      <c r="M36">
        <v>42000</v>
      </c>
      <c r="N36">
        <v>42000</v>
      </c>
      <c r="O36">
        <v>42000</v>
      </c>
      <c r="Q36">
        <v>42000</v>
      </c>
      <c r="R36">
        <v>42000</v>
      </c>
      <c r="S36">
        <v>27000</v>
      </c>
      <c r="U36">
        <v>20000</v>
      </c>
      <c r="V36">
        <v>20000</v>
      </c>
      <c r="Y36">
        <v>15000</v>
      </c>
      <c r="Z36">
        <v>20000</v>
      </c>
      <c r="AA36">
        <v>20000</v>
      </c>
      <c r="AB36">
        <v>42000</v>
      </c>
      <c r="AC36">
        <v>42000</v>
      </c>
      <c r="AE36">
        <v>20000</v>
      </c>
      <c r="AF36">
        <v>20000</v>
      </c>
      <c r="AH36" s="68">
        <f t="shared" si="0"/>
        <v>660000</v>
      </c>
      <c r="AI36" s="68">
        <f t="shared" si="1"/>
        <v>62000</v>
      </c>
      <c r="AJ36" s="68">
        <f t="shared" si="2"/>
        <v>598000</v>
      </c>
      <c r="AK36" s="68"/>
      <c r="AL36" s="74" t="str">
        <f>VLOOKUP(A36,Att!B:CX,101,0)</f>
        <v>MEKONG SUBLABOR</v>
      </c>
      <c r="AM36" s="70">
        <f>VALUE(IFERROR(VLOOKUP($A36,OT!$A:$BU,OT!J$1,0),0))</f>
        <v>2</v>
      </c>
      <c r="AN36" s="70">
        <f>VALUE(IFERROR(VLOOKUP($A36,OT!$A:$BU,OT!K$1,0),0))</f>
        <v>2</v>
      </c>
      <c r="AO36" s="70">
        <f>VALUE(IFERROR(VLOOKUP($A36,OT!$A:$BU,OT!L$1,0),0))</f>
        <v>0</v>
      </c>
      <c r="AP36" s="70">
        <f>VALUE(IFERROR(VLOOKUP($A36,OT!$A:$BU,OT!M$1,0),0))</f>
        <v>2</v>
      </c>
      <c r="AQ36" s="70">
        <f>VALUE(IFERROR(VLOOKUP($A36,OT!$A:$BU,OT!N$1,0),0))</f>
        <v>2</v>
      </c>
      <c r="AR36" s="70">
        <f>VALUE(IFERROR(VLOOKUP($A36,OT!$A:$BU,OT!O$1,0),0))</f>
        <v>4</v>
      </c>
      <c r="AS36" s="70">
        <f>VALUE(IFERROR(VLOOKUP($A36,OT!$A:$BU,OT!P$1,0),0))</f>
        <v>12</v>
      </c>
      <c r="AT36" s="70">
        <f>VALUE(IFERROR(VLOOKUP($A36,OT!$A:$BU,OT!Q$1,0),0))</f>
        <v>2</v>
      </c>
      <c r="AU36" s="70">
        <f>VALUE(IFERROR(VLOOKUP($A36,OT!$A:$BU,OT!R$1,0),0))</f>
        <v>2</v>
      </c>
      <c r="AV36" s="70">
        <f>VALUE(IFERROR(VLOOKUP($A36,OT!$A:$BU,OT!S$1,0),0))</f>
        <v>0</v>
      </c>
      <c r="AW36" s="70">
        <f>VALUE(IFERROR(VLOOKUP($A36,OT!$A:$BU,OT!T$1,0),0))</f>
        <v>2</v>
      </c>
      <c r="AX36" s="70">
        <f>VALUE(IFERROR(VLOOKUP($A36,OT!$A:$BU,OT!U$1,0),0))</f>
        <v>2</v>
      </c>
      <c r="AY36" s="70">
        <f>VALUE(IFERROR(VLOOKUP($A36,OT!$A:$BU,OT!V$1,0),0))</f>
        <v>4</v>
      </c>
      <c r="AZ36" s="70">
        <f>VALUE(IFERROR(VLOOKUP($A36,OT!$A:$BU,OT!W$1,0),0))</f>
        <v>0</v>
      </c>
      <c r="BA36" s="70">
        <f>VALUE(IFERROR(VLOOKUP($A36,OT!$A:$BU,OT!X$1,0),0))</f>
        <v>2</v>
      </c>
      <c r="BB36" s="70">
        <f>VALUE(IFERROR(VLOOKUP($A36,OT!$A:$BU,OT!Y$1,0),0))</f>
        <v>2</v>
      </c>
      <c r="BC36" s="70">
        <f>VALUE(IFERROR(VLOOKUP($A36,OT!$A:$BU,OT!Z$1,0),0))</f>
        <v>0</v>
      </c>
      <c r="BD36" s="70">
        <f>VALUE(IFERROR(VLOOKUP($A36,OT!$A:$BU,OT!AA$1,0),0))</f>
        <v>0</v>
      </c>
      <c r="BE36" s="70">
        <f>VALUE(IFERROR(VLOOKUP($A36,OT!$A:$BU,OT!AB$1,0),0))</f>
        <v>2</v>
      </c>
      <c r="BF36" s="70">
        <f>VALUE(IFERROR(VLOOKUP($A36,OT!$A:$BU,OT!AC$1,0),0))</f>
        <v>2</v>
      </c>
      <c r="BG36" s="70">
        <f>VALUE(IFERROR(VLOOKUP($A36,OT!$A:$BU,OT!AD$1,0),0))</f>
        <v>0</v>
      </c>
      <c r="BH36" s="70">
        <f>VALUE(IFERROR(VLOOKUP($A36,OT!$A:$BU,OT!AE$1,0),0))</f>
        <v>0</v>
      </c>
      <c r="BI36" s="70">
        <f>VALUE(IFERROR(VLOOKUP($A36,OT!$A:$BU,OT!AF$1,0),0))</f>
        <v>0</v>
      </c>
      <c r="BJ36" s="70">
        <f>VALUE(IFERROR(VLOOKUP($A36,OT!$A:$BU,OT!AG$1,0),0))</f>
        <v>2</v>
      </c>
      <c r="BK36" s="70">
        <f>VALUE(IFERROR(VLOOKUP($A36,OT!$A:$BU,OT!AH$1,0),0))</f>
        <v>2</v>
      </c>
      <c r="BL36" s="70">
        <f>VALUE(IFERROR(VLOOKUP($A36,OT!$A:$BU,OT!AI$1,0),0))</f>
        <v>2</v>
      </c>
      <c r="BM36" s="70">
        <f>VALUE(IFERROR(VLOOKUP($A36,OT!$A:$BU,OT!AJ$1,0),0))</f>
        <v>2</v>
      </c>
      <c r="BN36" s="70">
        <f>VALUE(IFERROR(VLOOKUP($A36,OT!$A:$BU,OT!AK$1,0),0))</f>
        <v>0</v>
      </c>
      <c r="BO36" s="70">
        <f>VALUE(IFERROR(VLOOKUP($A36,OT!$A:$BU,OT!AL$1,0),0))</f>
        <v>2</v>
      </c>
      <c r="BP36" s="70">
        <f>VALUE(IFERROR(VLOOKUP($A36,OT!$A:$BU,OT!AM$1,0),0))</f>
        <v>0</v>
      </c>
      <c r="BQ36" s="70">
        <f>VALUE(IFERROR(VLOOKUP($A36,OT!$A:$BU,OT!AN$1,0),0))</f>
        <v>0</v>
      </c>
      <c r="BR36" s="59"/>
      <c r="BS36" s="59"/>
      <c r="BT36" s="59"/>
      <c r="BU36" s="59"/>
      <c r="BV36" s="59"/>
      <c r="BW36" s="59"/>
      <c r="BX36" s="59"/>
      <c r="BY36" s="59"/>
      <c r="BZ36" s="59"/>
      <c r="CA36" s="59"/>
      <c r="CB36" s="59"/>
      <c r="CC36" s="59"/>
      <c r="CD36" s="59"/>
      <c r="CE36" s="59"/>
      <c r="CF36" s="59"/>
      <c r="CG36" s="59"/>
      <c r="CH36" s="59"/>
      <c r="CI36" s="59"/>
      <c r="CJ36" s="59"/>
      <c r="CK36" s="59"/>
      <c r="CL36" s="59"/>
      <c r="CM36" s="59"/>
      <c r="CN36" s="59"/>
      <c r="CO36" s="59"/>
      <c r="CP36" s="59"/>
      <c r="CQ36" s="59"/>
      <c r="CR36" s="59"/>
      <c r="CS36" s="59"/>
      <c r="CT36" s="59"/>
      <c r="CU36" s="59"/>
      <c r="CV36" s="59"/>
      <c r="CW36" s="59"/>
    </row>
    <row r="37" spans="1:101" x14ac:dyDescent="0.35">
      <c r="A37" s="376" t="s">
        <v>660</v>
      </c>
      <c r="B37" s="221" t="str">
        <f>VLOOKUP(A37,Att!B:C,2,0)</f>
        <v>HỨA LÂM LƯU LY</v>
      </c>
      <c r="C37">
        <v>15000</v>
      </c>
      <c r="D37">
        <v>20000</v>
      </c>
      <c r="F37">
        <v>20000</v>
      </c>
      <c r="G37">
        <v>20000</v>
      </c>
      <c r="H37">
        <v>20000</v>
      </c>
      <c r="J37">
        <v>42000</v>
      </c>
      <c r="K37">
        <v>42000</v>
      </c>
      <c r="M37">
        <v>42000</v>
      </c>
      <c r="N37">
        <v>42000</v>
      </c>
      <c r="O37">
        <v>27000</v>
      </c>
      <c r="Q37">
        <v>20000</v>
      </c>
      <c r="R37">
        <v>20000</v>
      </c>
      <c r="S37">
        <v>20000</v>
      </c>
      <c r="U37">
        <v>15000</v>
      </c>
      <c r="X37">
        <v>42000</v>
      </c>
      <c r="Y37">
        <v>42000</v>
      </c>
      <c r="Z37">
        <v>42000</v>
      </c>
      <c r="AA37">
        <v>42000</v>
      </c>
      <c r="AB37">
        <v>42000</v>
      </c>
      <c r="AE37">
        <v>20000</v>
      </c>
      <c r="AF37">
        <v>20000</v>
      </c>
      <c r="AH37" s="68">
        <f t="shared" si="0"/>
        <v>615000</v>
      </c>
      <c r="AI37" s="68">
        <f t="shared" si="1"/>
        <v>161000</v>
      </c>
      <c r="AJ37" s="68">
        <f t="shared" si="2"/>
        <v>454000</v>
      </c>
      <c r="AK37" s="68"/>
      <c r="AL37" s="74" t="str">
        <f>VLOOKUP(A37,Att!B:CX,101,0)</f>
        <v>ANNK-HR</v>
      </c>
      <c r="AM37" s="70">
        <f>VALUE(IFERROR(VLOOKUP($A37,OT!$A:$BU,OT!J$1,0),0))</f>
        <v>0</v>
      </c>
      <c r="AN37" s="70">
        <f>VALUE(IFERROR(VLOOKUP($A37,OT!$A:$BU,OT!K$1,0),0))</f>
        <v>0</v>
      </c>
      <c r="AO37" s="70">
        <f>VALUE(IFERROR(VLOOKUP($A37,OT!$A:$BU,OT!L$1,0),0))</f>
        <v>0</v>
      </c>
      <c r="AP37" s="70">
        <f>VALUE(IFERROR(VLOOKUP($A37,OT!$A:$BU,OT!M$1,0),0))</f>
        <v>2</v>
      </c>
      <c r="AQ37" s="70">
        <f>VALUE(IFERROR(VLOOKUP($A37,OT!$A:$BU,OT!N$1,0),0))</f>
        <v>2</v>
      </c>
      <c r="AR37" s="70">
        <f>VALUE(IFERROR(VLOOKUP($A37,OT!$A:$BU,OT!O$1,0),0))</f>
        <v>2</v>
      </c>
      <c r="AS37" s="70">
        <f>VALUE(IFERROR(VLOOKUP($A37,OT!$A:$BU,OT!P$1,0),0))</f>
        <v>0</v>
      </c>
      <c r="AT37" s="70">
        <f>VALUE(IFERROR(VLOOKUP($A37,OT!$A:$BU,OT!Q$1,0),0))</f>
        <v>2</v>
      </c>
      <c r="AU37" s="70">
        <f>VALUE(IFERROR(VLOOKUP($A37,OT!$A:$BU,OT!R$1,0),0))</f>
        <v>2</v>
      </c>
      <c r="AV37" s="70">
        <f>VALUE(IFERROR(VLOOKUP($A37,OT!$A:$BU,OT!S$1,0),0))</f>
        <v>0</v>
      </c>
      <c r="AW37" s="70">
        <f>VALUE(IFERROR(VLOOKUP($A37,OT!$A:$BU,OT!T$1,0),0))</f>
        <v>0</v>
      </c>
      <c r="AX37" s="70">
        <f>VALUE(IFERROR(VLOOKUP($A37,OT!$A:$BU,OT!U$1,0),0))</f>
        <v>0</v>
      </c>
      <c r="AY37" s="70">
        <f>VALUE(IFERROR(VLOOKUP($A37,OT!$A:$BU,OT!V$1,0),0))</f>
        <v>0</v>
      </c>
      <c r="AZ37" s="70">
        <f>VALUE(IFERROR(VLOOKUP($A37,OT!$A:$BU,OT!W$1,0),0))</f>
        <v>0</v>
      </c>
      <c r="BA37" s="70">
        <f>VALUE(IFERROR(VLOOKUP($A37,OT!$A:$BU,OT!X$1,0),0))</f>
        <v>2</v>
      </c>
      <c r="BB37" s="70">
        <f>VALUE(IFERROR(VLOOKUP($A37,OT!$A:$BU,OT!Y$1,0),0))</f>
        <v>2</v>
      </c>
      <c r="BC37" s="70">
        <f>VALUE(IFERROR(VLOOKUP($A37,OT!$A:$BU,OT!Z$1,0),0))</f>
        <v>2</v>
      </c>
      <c r="BD37" s="70">
        <f>VALUE(IFERROR(VLOOKUP($A37,OT!$A:$BU,OT!AA$1,0),0))</f>
        <v>0</v>
      </c>
      <c r="BE37" s="70">
        <f>VALUE(IFERROR(VLOOKUP($A37,OT!$A:$BU,OT!AB$1,0),0))</f>
        <v>0</v>
      </c>
      <c r="BF37" s="70">
        <f>VALUE(IFERROR(VLOOKUP($A37,OT!$A:$BU,OT!AC$1,0),0))</f>
        <v>0</v>
      </c>
      <c r="BG37" s="70">
        <f>VALUE(IFERROR(VLOOKUP($A37,OT!$A:$BU,OT!AD$1,0),0))</f>
        <v>0</v>
      </c>
      <c r="BH37" s="70">
        <f>VALUE(IFERROR(VLOOKUP($A37,OT!$A:$BU,OT!AE$1,0),0))</f>
        <v>2</v>
      </c>
      <c r="BI37" s="70">
        <f>VALUE(IFERROR(VLOOKUP($A37,OT!$A:$BU,OT!AF$1,0),0))</f>
        <v>2</v>
      </c>
      <c r="BJ37" s="70">
        <f>VALUE(IFERROR(VLOOKUP($A37,OT!$A:$BU,OT!AG$1,0),0))</f>
        <v>2</v>
      </c>
      <c r="BK37" s="70">
        <f>VALUE(IFERROR(VLOOKUP($A37,OT!$A:$BU,OT!AH$1,0),0))</f>
        <v>2</v>
      </c>
      <c r="BL37" s="70">
        <f>VALUE(IFERROR(VLOOKUP($A37,OT!$A:$BU,OT!AI$1,0),0))</f>
        <v>4</v>
      </c>
      <c r="BM37" s="70">
        <f>VALUE(IFERROR(VLOOKUP($A37,OT!$A:$BU,OT!AJ$1,0),0))</f>
        <v>0</v>
      </c>
      <c r="BN37" s="70">
        <f>VALUE(IFERROR(VLOOKUP($A37,OT!$A:$BU,OT!AK$1,0),0))</f>
        <v>0</v>
      </c>
      <c r="BO37" s="70">
        <f>VALUE(IFERROR(VLOOKUP($A37,OT!$A:$BU,OT!AL$1,0),0))</f>
        <v>2</v>
      </c>
      <c r="BP37" s="70">
        <f>VALUE(IFERROR(VLOOKUP($A37,OT!$A:$BU,OT!AM$1,0),0))</f>
        <v>2</v>
      </c>
      <c r="BQ37" s="70">
        <f>VALUE(IFERROR(VLOOKUP($A37,OT!$A:$BU,OT!AN$1,0),0))</f>
        <v>0</v>
      </c>
      <c r="BR37" s="59"/>
      <c r="BS37" s="59"/>
      <c r="BT37" s="59"/>
      <c r="BU37" s="59"/>
      <c r="BV37" s="59"/>
      <c r="BW37" s="59"/>
      <c r="BX37" s="59"/>
      <c r="BY37" s="59"/>
      <c r="BZ37" s="59"/>
      <c r="CA37" s="59"/>
      <c r="CB37" s="59"/>
      <c r="CC37" s="59"/>
      <c r="CD37" s="59"/>
      <c r="CE37" s="59"/>
      <c r="CF37" s="59"/>
      <c r="CG37" s="59"/>
      <c r="CH37" s="59"/>
      <c r="CI37" s="59"/>
      <c r="CJ37" s="59"/>
      <c r="CK37" s="59"/>
      <c r="CL37" s="59"/>
      <c r="CM37" s="59"/>
      <c r="CN37" s="59"/>
      <c r="CO37" s="59"/>
      <c r="CP37" s="59"/>
      <c r="CQ37" s="59"/>
      <c r="CR37" s="59"/>
      <c r="CS37" s="59"/>
      <c r="CT37" s="59"/>
      <c r="CU37" s="59"/>
      <c r="CV37" s="59"/>
      <c r="CW37" s="59"/>
    </row>
    <row r="38" spans="1:101" x14ac:dyDescent="0.35">
      <c r="A38" s="376" t="s">
        <v>663</v>
      </c>
      <c r="B38" s="221" t="str">
        <f>VLOOKUP(A38,Att!B:C,2,0)</f>
        <v>THÙY TRANG HWING</v>
      </c>
      <c r="E38">
        <v>20000</v>
      </c>
      <c r="F38">
        <v>20000</v>
      </c>
      <c r="J38">
        <v>42000</v>
      </c>
      <c r="K38">
        <v>42000</v>
      </c>
      <c r="X38">
        <v>42000</v>
      </c>
      <c r="AA38">
        <v>42000</v>
      </c>
      <c r="AB38">
        <v>42000</v>
      </c>
      <c r="AH38" s="68">
        <f t="shared" si="0"/>
        <v>250000</v>
      </c>
      <c r="AI38" s="68">
        <f t="shared" si="1"/>
        <v>0</v>
      </c>
      <c r="AJ38" s="68">
        <f t="shared" si="2"/>
        <v>250000</v>
      </c>
      <c r="AK38" s="68"/>
      <c r="AL38" s="74" t="str">
        <f>VLOOKUP(A38,Att!B:CX,101,0)</f>
        <v>ANNK-HR</v>
      </c>
      <c r="AM38" s="70">
        <f>VALUE(IFERROR(VLOOKUP($A38,OT!$A:$BU,OT!J$1,0),0))</f>
        <v>0</v>
      </c>
      <c r="AN38" s="70">
        <f>VALUE(IFERROR(VLOOKUP($A38,OT!$A:$BU,OT!K$1,0),0))</f>
        <v>0</v>
      </c>
      <c r="AO38" s="70">
        <f>VALUE(IFERROR(VLOOKUP($A38,OT!$A:$BU,OT!L$1,0),0))</f>
        <v>2</v>
      </c>
      <c r="AP38" s="70">
        <f>VALUE(IFERROR(VLOOKUP($A38,OT!$A:$BU,OT!M$1,0),0))</f>
        <v>2</v>
      </c>
      <c r="AQ38" s="70">
        <f>VALUE(IFERROR(VLOOKUP($A38,OT!$A:$BU,OT!N$1,0),0))</f>
        <v>0</v>
      </c>
      <c r="AR38" s="70">
        <f>VALUE(IFERROR(VLOOKUP($A38,OT!$A:$BU,OT!O$1,0),0))</f>
        <v>0</v>
      </c>
      <c r="AS38" s="70">
        <f>VALUE(IFERROR(VLOOKUP($A38,OT!$A:$BU,OT!P$1,0),0))</f>
        <v>0</v>
      </c>
      <c r="AT38" s="70">
        <f>VALUE(IFERROR(VLOOKUP($A38,OT!$A:$BU,OT!Q$1,0),0))</f>
        <v>2</v>
      </c>
      <c r="AU38" s="70">
        <f>VALUE(IFERROR(VLOOKUP($A38,OT!$A:$BU,OT!R$1,0),0))</f>
        <v>2</v>
      </c>
      <c r="AV38" s="70">
        <f>VALUE(IFERROR(VLOOKUP($A38,OT!$A:$BU,OT!S$1,0),0))</f>
        <v>0</v>
      </c>
      <c r="AW38" s="70">
        <f>VALUE(IFERROR(VLOOKUP($A38,OT!$A:$BU,OT!T$1,0),0))</f>
        <v>0</v>
      </c>
      <c r="AX38" s="70">
        <f>VALUE(IFERROR(VLOOKUP($A38,OT!$A:$BU,OT!U$1,0),0))</f>
        <v>0</v>
      </c>
      <c r="AY38" s="70">
        <f>VALUE(IFERROR(VLOOKUP($A38,OT!$A:$BU,OT!V$1,0),0))</f>
        <v>0</v>
      </c>
      <c r="AZ38" s="70">
        <f>VALUE(IFERROR(VLOOKUP($A38,OT!$A:$BU,OT!W$1,0),0))</f>
        <v>0</v>
      </c>
      <c r="BA38" s="70">
        <f>VALUE(IFERROR(VLOOKUP($A38,OT!$A:$BU,OT!X$1,0),0))</f>
        <v>0</v>
      </c>
      <c r="BB38" s="70">
        <f>VALUE(IFERROR(VLOOKUP($A38,OT!$A:$BU,OT!Y$1,0),0))</f>
        <v>0</v>
      </c>
      <c r="BC38" s="70">
        <f>VALUE(IFERROR(VLOOKUP($A38,OT!$A:$BU,OT!Z$1,0),0))</f>
        <v>0</v>
      </c>
      <c r="BD38" s="70">
        <f>VALUE(IFERROR(VLOOKUP($A38,OT!$A:$BU,OT!AA$1,0),0))</f>
        <v>0</v>
      </c>
      <c r="BE38" s="70">
        <f>VALUE(IFERROR(VLOOKUP($A38,OT!$A:$BU,OT!AB$1,0),0))</f>
        <v>0</v>
      </c>
      <c r="BF38" s="70">
        <f>VALUE(IFERROR(VLOOKUP($A38,OT!$A:$BU,OT!AC$1,0),0))</f>
        <v>0</v>
      </c>
      <c r="BG38" s="70">
        <f>VALUE(IFERROR(VLOOKUP($A38,OT!$A:$BU,OT!AD$1,0),0))</f>
        <v>0</v>
      </c>
      <c r="BH38" s="70">
        <f>VALUE(IFERROR(VLOOKUP($A38,OT!$A:$BU,OT!AE$1,0),0))</f>
        <v>2</v>
      </c>
      <c r="BI38" s="70">
        <f>VALUE(IFERROR(VLOOKUP($A38,OT!$A:$BU,OT!AF$1,0),0))</f>
        <v>0</v>
      </c>
      <c r="BJ38" s="70">
        <f>VALUE(IFERROR(VLOOKUP($A38,OT!$A:$BU,OT!AG$1,0),0))</f>
        <v>0</v>
      </c>
      <c r="BK38" s="70">
        <f>VALUE(IFERROR(VLOOKUP($A38,OT!$A:$BU,OT!AH$1,0),0))</f>
        <v>2</v>
      </c>
      <c r="BL38" s="70">
        <f>VALUE(IFERROR(VLOOKUP($A38,OT!$A:$BU,OT!AI$1,0),0))</f>
        <v>4</v>
      </c>
      <c r="BM38" s="70">
        <f>VALUE(IFERROR(VLOOKUP($A38,OT!$A:$BU,OT!AJ$1,0),0))</f>
        <v>0</v>
      </c>
      <c r="BN38" s="70">
        <f>VALUE(IFERROR(VLOOKUP($A38,OT!$A:$BU,OT!AK$1,0),0))</f>
        <v>0</v>
      </c>
      <c r="BO38" s="70">
        <f>VALUE(IFERROR(VLOOKUP($A38,OT!$A:$BU,OT!AL$1,0),0))</f>
        <v>0</v>
      </c>
      <c r="BP38" s="70">
        <f>VALUE(IFERROR(VLOOKUP($A38,OT!$A:$BU,OT!AM$1,0),0))</f>
        <v>0</v>
      </c>
      <c r="BQ38" s="70">
        <f>VALUE(IFERROR(VLOOKUP($A38,OT!$A:$BU,OT!AN$1,0),0))</f>
        <v>0</v>
      </c>
      <c r="BR38" s="59"/>
      <c r="BS38" s="59"/>
      <c r="BT38" s="59"/>
      <c r="BU38" s="59"/>
      <c r="BV38" s="59"/>
      <c r="BW38" s="59"/>
      <c r="BX38" s="59"/>
      <c r="BY38" s="59"/>
      <c r="BZ38" s="59"/>
      <c r="CA38" s="59"/>
      <c r="CB38" s="59"/>
      <c r="CC38" s="59"/>
      <c r="CD38" s="59"/>
      <c r="CE38" s="59"/>
      <c r="CF38" s="59"/>
      <c r="CG38" s="59"/>
      <c r="CH38" s="59"/>
      <c r="CI38" s="59"/>
      <c r="CJ38" s="59"/>
      <c r="CK38" s="59"/>
      <c r="CL38" s="59"/>
      <c r="CM38" s="59"/>
      <c r="CN38" s="59"/>
      <c r="CO38" s="59"/>
      <c r="CP38" s="59"/>
      <c r="CQ38" s="59"/>
      <c r="CR38" s="59"/>
      <c r="CS38" s="59"/>
      <c r="CT38" s="59"/>
      <c r="CU38" s="59"/>
      <c r="CV38" s="59"/>
      <c r="CW38" s="59"/>
    </row>
    <row r="39" spans="1:101" x14ac:dyDescent="0.35">
      <c r="A39" s="376" t="s">
        <v>666</v>
      </c>
      <c r="B39" s="221" t="str">
        <f>VLOOKUP(A39,Att!B:C,2,0)</f>
        <v>NGUYỄN THỊ THÚY NHUNG</v>
      </c>
      <c r="C39">
        <v>42000</v>
      </c>
      <c r="D39">
        <v>42000</v>
      </c>
      <c r="E39">
        <v>42000</v>
      </c>
      <c r="F39">
        <v>42000</v>
      </c>
      <c r="G39">
        <v>42000</v>
      </c>
      <c r="H39">
        <v>42000</v>
      </c>
      <c r="J39">
        <v>20000</v>
      </c>
      <c r="K39">
        <v>20000</v>
      </c>
      <c r="L39">
        <v>20000</v>
      </c>
      <c r="M39">
        <v>20000</v>
      </c>
      <c r="N39">
        <v>15000</v>
      </c>
      <c r="O39">
        <v>20000</v>
      </c>
      <c r="Q39">
        <v>42000</v>
      </c>
      <c r="R39">
        <v>42000</v>
      </c>
      <c r="S39">
        <v>42000</v>
      </c>
      <c r="T39">
        <v>42000</v>
      </c>
      <c r="U39">
        <v>42000</v>
      </c>
      <c r="V39">
        <v>42000</v>
      </c>
      <c r="X39">
        <v>20000</v>
      </c>
      <c r="Y39">
        <v>20000</v>
      </c>
      <c r="Z39">
        <v>20000</v>
      </c>
      <c r="AA39">
        <v>20000</v>
      </c>
      <c r="AC39">
        <v>20000</v>
      </c>
      <c r="AE39">
        <v>42000</v>
      </c>
      <c r="AH39" s="68">
        <f t="shared" si="0"/>
        <v>761000</v>
      </c>
      <c r="AI39" s="68">
        <f t="shared" si="1"/>
        <v>95000</v>
      </c>
      <c r="AJ39" s="68">
        <f t="shared" si="2"/>
        <v>666000</v>
      </c>
      <c r="AK39" s="68"/>
      <c r="AL39" s="74" t="str">
        <f>VLOOKUP(A39,Att!B:CX,101,0)</f>
        <v>MEKONG SUBLABOR</v>
      </c>
      <c r="AM39" s="70">
        <f>VALUE(IFERROR(VLOOKUP($A39,OT!$A:$BU,OT!J$1,0),0))</f>
        <v>2</v>
      </c>
      <c r="AN39" s="70">
        <f>VALUE(IFERROR(VLOOKUP($A39,OT!$A:$BU,OT!K$1,0),0))</f>
        <v>2</v>
      </c>
      <c r="AO39" s="70">
        <f>VALUE(IFERROR(VLOOKUP($A39,OT!$A:$BU,OT!L$1,0),0))</f>
        <v>2</v>
      </c>
      <c r="AP39" s="70">
        <f>VALUE(IFERROR(VLOOKUP($A39,OT!$A:$BU,OT!M$1,0),0))</f>
        <v>2</v>
      </c>
      <c r="AQ39" s="70">
        <f>VALUE(IFERROR(VLOOKUP($A39,OT!$A:$BU,OT!N$1,0),0))</f>
        <v>4</v>
      </c>
      <c r="AR39" s="70">
        <f>VALUE(IFERROR(VLOOKUP($A39,OT!$A:$BU,OT!O$1,0),0))</f>
        <v>12</v>
      </c>
      <c r="AS39" s="70">
        <f>VALUE(IFERROR(VLOOKUP($A39,OT!$A:$BU,OT!P$1,0),0))</f>
        <v>0</v>
      </c>
      <c r="AT39" s="70">
        <f>VALUE(IFERROR(VLOOKUP($A39,OT!$A:$BU,OT!Q$1,0),0))</f>
        <v>2</v>
      </c>
      <c r="AU39" s="70">
        <f>VALUE(IFERROR(VLOOKUP($A39,OT!$A:$BU,OT!R$1,0),0))</f>
        <v>0</v>
      </c>
      <c r="AV39" s="70">
        <f>VALUE(IFERROR(VLOOKUP($A39,OT!$A:$BU,OT!S$1,0),0))</f>
        <v>0</v>
      </c>
      <c r="AW39" s="70">
        <f>VALUE(IFERROR(VLOOKUP($A39,OT!$A:$BU,OT!T$1,0),0))</f>
        <v>0</v>
      </c>
      <c r="AX39" s="70">
        <f>VALUE(IFERROR(VLOOKUP($A39,OT!$A:$BU,OT!U$1,0),0))</f>
        <v>0</v>
      </c>
      <c r="AY39" s="70">
        <f>VALUE(IFERROR(VLOOKUP($A39,OT!$A:$BU,OT!V$1,0),0))</f>
        <v>12</v>
      </c>
      <c r="AZ39" s="70">
        <f>VALUE(IFERROR(VLOOKUP($A39,OT!$A:$BU,OT!W$1,0),0))</f>
        <v>0</v>
      </c>
      <c r="BA39" s="70">
        <f>VALUE(IFERROR(VLOOKUP($A39,OT!$A:$BU,OT!X$1,0),0))</f>
        <v>2</v>
      </c>
      <c r="BB39" s="70">
        <f>VALUE(IFERROR(VLOOKUP($A39,OT!$A:$BU,OT!Y$1,0),0))</f>
        <v>2</v>
      </c>
      <c r="BC39" s="70">
        <f>VALUE(IFERROR(VLOOKUP($A39,OT!$A:$BU,OT!Z$1,0),0))</f>
        <v>2</v>
      </c>
      <c r="BD39" s="70">
        <f>VALUE(IFERROR(VLOOKUP($A39,OT!$A:$BU,OT!AA$1,0),0))</f>
        <v>2</v>
      </c>
      <c r="BE39" s="70">
        <f>VALUE(IFERROR(VLOOKUP($A39,OT!$A:$BU,OT!AB$1,0),0))</f>
        <v>4</v>
      </c>
      <c r="BF39" s="70">
        <f>VALUE(IFERROR(VLOOKUP($A39,OT!$A:$BU,OT!AC$1,0),0))</f>
        <v>12</v>
      </c>
      <c r="BG39" s="70">
        <f>VALUE(IFERROR(VLOOKUP($A39,OT!$A:$BU,OT!AD$1,0),0))</f>
        <v>0</v>
      </c>
      <c r="BH39" s="70">
        <f>VALUE(IFERROR(VLOOKUP($A39,OT!$A:$BU,OT!AE$1,0),0))</f>
        <v>0</v>
      </c>
      <c r="BI39" s="70">
        <f>VALUE(IFERROR(VLOOKUP($A39,OT!$A:$BU,OT!AF$1,0),0))</f>
        <v>2</v>
      </c>
      <c r="BJ39" s="70">
        <f>VALUE(IFERROR(VLOOKUP($A39,OT!$A:$BU,OT!AG$1,0),0))</f>
        <v>2</v>
      </c>
      <c r="BK39" s="70">
        <f>VALUE(IFERROR(VLOOKUP($A39,OT!$A:$BU,OT!AH$1,0),0))</f>
        <v>2</v>
      </c>
      <c r="BL39" s="70">
        <f>VALUE(IFERROR(VLOOKUP($A39,OT!$A:$BU,OT!AI$1,0),0))</f>
        <v>0</v>
      </c>
      <c r="BM39" s="70">
        <f>VALUE(IFERROR(VLOOKUP($A39,OT!$A:$BU,OT!AJ$1,0),0))</f>
        <v>4</v>
      </c>
      <c r="BN39" s="70">
        <f>VALUE(IFERROR(VLOOKUP($A39,OT!$A:$BU,OT!AK$1,0),0))</f>
        <v>0</v>
      </c>
      <c r="BO39" s="70">
        <f>VALUE(IFERROR(VLOOKUP($A39,OT!$A:$BU,OT!AL$1,0),0))</f>
        <v>2</v>
      </c>
      <c r="BP39" s="70">
        <f>VALUE(IFERROR(VLOOKUP($A39,OT!$A:$BU,OT!AM$1,0),0))</f>
        <v>0</v>
      </c>
      <c r="BQ39" s="70">
        <f>VALUE(IFERROR(VLOOKUP($A39,OT!$A:$BU,OT!AN$1,0),0))</f>
        <v>0</v>
      </c>
      <c r="BR39" s="59"/>
      <c r="BS39" s="59"/>
      <c r="BT39" s="59"/>
      <c r="BU39" s="59"/>
      <c r="BV39" s="59"/>
      <c r="BW39" s="59"/>
      <c r="BX39" s="59"/>
      <c r="BY39" s="59"/>
      <c r="BZ39" s="59"/>
      <c r="CA39" s="59"/>
      <c r="CB39" s="59"/>
      <c r="CC39" s="59"/>
      <c r="CD39" s="59"/>
      <c r="CE39" s="59"/>
      <c r="CF39" s="59"/>
      <c r="CG39" s="59"/>
      <c r="CH39" s="59"/>
      <c r="CI39" s="59"/>
      <c r="CJ39" s="59"/>
      <c r="CK39" s="59"/>
      <c r="CL39" s="59"/>
      <c r="CM39" s="59"/>
      <c r="CN39" s="59"/>
      <c r="CO39" s="59"/>
      <c r="CP39" s="59"/>
      <c r="CQ39" s="59"/>
      <c r="CR39" s="59"/>
      <c r="CS39" s="59"/>
      <c r="CT39" s="59"/>
      <c r="CU39" s="59"/>
      <c r="CV39" s="59"/>
      <c r="CW39" s="59"/>
    </row>
    <row r="40" spans="1:101" x14ac:dyDescent="0.35">
      <c r="A40" s="376" t="s">
        <v>668</v>
      </c>
      <c r="B40" s="221" t="str">
        <f>VLOOKUP(A40,Att!B:C,2,0)</f>
        <v>BÙI QUI TÍNH</v>
      </c>
      <c r="C40">
        <v>20000</v>
      </c>
      <c r="D40">
        <v>20000</v>
      </c>
      <c r="F40">
        <v>20000</v>
      </c>
      <c r="G40">
        <v>20000</v>
      </c>
      <c r="K40">
        <v>20000</v>
      </c>
      <c r="M40">
        <v>20000</v>
      </c>
      <c r="N40">
        <v>20000</v>
      </c>
      <c r="O40">
        <v>20000</v>
      </c>
      <c r="Q40">
        <v>20000</v>
      </c>
      <c r="R40">
        <v>20000</v>
      </c>
      <c r="S40">
        <v>20000</v>
      </c>
      <c r="T40">
        <v>20000</v>
      </c>
      <c r="U40">
        <v>15000</v>
      </c>
      <c r="X40">
        <v>20000</v>
      </c>
      <c r="Y40">
        <v>20000</v>
      </c>
      <c r="Z40">
        <v>20000</v>
      </c>
      <c r="AA40">
        <v>20000</v>
      </c>
      <c r="AB40">
        <v>20000</v>
      </c>
      <c r="AE40">
        <v>20000</v>
      </c>
      <c r="AF40">
        <v>0</v>
      </c>
      <c r="AH40" s="68">
        <f t="shared" si="0"/>
        <v>375000</v>
      </c>
      <c r="AI40" s="68">
        <f t="shared" si="1"/>
        <v>115000</v>
      </c>
      <c r="AJ40" s="68">
        <f t="shared" si="2"/>
        <v>260000</v>
      </c>
      <c r="AK40" s="68"/>
      <c r="AL40" s="74" t="str">
        <f>VLOOKUP(A40,Att!B:CX,101,0)</f>
        <v>ANNK-HR</v>
      </c>
      <c r="AM40" s="70">
        <f>VALUE(IFERROR(VLOOKUP($A40,OT!$A:$BU,OT!J$1,0),0))</f>
        <v>2</v>
      </c>
      <c r="AN40" s="70">
        <f>VALUE(IFERROR(VLOOKUP($A40,OT!$A:$BU,OT!K$1,0),0))</f>
        <v>2</v>
      </c>
      <c r="AO40" s="70">
        <f>VALUE(IFERROR(VLOOKUP($A40,OT!$A:$BU,OT!L$1,0),0))</f>
        <v>0</v>
      </c>
      <c r="AP40" s="70">
        <f>VALUE(IFERROR(VLOOKUP($A40,OT!$A:$BU,OT!M$1,0),0))</f>
        <v>2</v>
      </c>
      <c r="AQ40" s="70">
        <f>VALUE(IFERROR(VLOOKUP($A40,OT!$A:$BU,OT!N$1,0),0))</f>
        <v>2</v>
      </c>
      <c r="AR40" s="70">
        <f>VALUE(IFERROR(VLOOKUP($A40,OT!$A:$BU,OT!O$1,0),0))</f>
        <v>0</v>
      </c>
      <c r="AS40" s="70">
        <f>VALUE(IFERROR(VLOOKUP($A40,OT!$A:$BU,OT!P$1,0),0))</f>
        <v>0</v>
      </c>
      <c r="AT40" s="70">
        <f>VALUE(IFERROR(VLOOKUP($A40,OT!$A:$BU,OT!Q$1,0),0))</f>
        <v>0</v>
      </c>
      <c r="AU40" s="70">
        <f>VALUE(IFERROR(VLOOKUP($A40,OT!$A:$BU,OT!R$1,0),0))</f>
        <v>2</v>
      </c>
      <c r="AV40" s="70">
        <f>VALUE(IFERROR(VLOOKUP($A40,OT!$A:$BU,OT!S$1,0),0))</f>
        <v>0</v>
      </c>
      <c r="AW40" s="70">
        <f>VALUE(IFERROR(VLOOKUP($A40,OT!$A:$BU,OT!T$1,0),0))</f>
        <v>2</v>
      </c>
      <c r="AX40" s="70">
        <f>VALUE(IFERROR(VLOOKUP($A40,OT!$A:$BU,OT!U$1,0),0))</f>
        <v>2</v>
      </c>
      <c r="AY40" s="70">
        <f>VALUE(IFERROR(VLOOKUP($A40,OT!$A:$BU,OT!V$1,0),0))</f>
        <v>4</v>
      </c>
      <c r="AZ40" s="70">
        <f>VALUE(IFERROR(VLOOKUP($A40,OT!$A:$BU,OT!W$1,0),0))</f>
        <v>0</v>
      </c>
      <c r="BA40" s="70">
        <f>VALUE(IFERROR(VLOOKUP($A40,OT!$A:$BU,OT!X$1,0),0))</f>
        <v>0</v>
      </c>
      <c r="BB40" s="70">
        <f>VALUE(IFERROR(VLOOKUP($A40,OT!$A:$BU,OT!Y$1,0),0))</f>
        <v>0</v>
      </c>
      <c r="BC40" s="70">
        <f>VALUE(IFERROR(VLOOKUP($A40,OT!$A:$BU,OT!Z$1,0),0))</f>
        <v>0</v>
      </c>
      <c r="BD40" s="70">
        <f>VALUE(IFERROR(VLOOKUP($A40,OT!$A:$BU,OT!AA$1,0),0))</f>
        <v>0</v>
      </c>
      <c r="BE40" s="70">
        <f>VALUE(IFERROR(VLOOKUP($A40,OT!$A:$BU,OT!AB$1,0),0))</f>
        <v>0</v>
      </c>
      <c r="BF40" s="70">
        <f>VALUE(IFERROR(VLOOKUP($A40,OT!$A:$BU,OT!AC$1,0),0))</f>
        <v>0</v>
      </c>
      <c r="BG40" s="70">
        <f>VALUE(IFERROR(VLOOKUP($A40,OT!$A:$BU,OT!AD$1,0),0))</f>
        <v>0</v>
      </c>
      <c r="BH40" s="70">
        <f>VALUE(IFERROR(VLOOKUP($A40,OT!$A:$BU,OT!AE$1,0),0))</f>
        <v>2</v>
      </c>
      <c r="BI40" s="70">
        <f>VALUE(IFERROR(VLOOKUP($A40,OT!$A:$BU,OT!AF$1,0),0))</f>
        <v>0</v>
      </c>
      <c r="BJ40" s="70">
        <f>VALUE(IFERROR(VLOOKUP($A40,OT!$A:$BU,OT!AG$1,0),0))</f>
        <v>2</v>
      </c>
      <c r="BK40" s="70">
        <f>VALUE(IFERROR(VLOOKUP($A40,OT!$A:$BU,OT!AH$1,0),0))</f>
        <v>2</v>
      </c>
      <c r="BL40" s="70">
        <f>VALUE(IFERROR(VLOOKUP($A40,OT!$A:$BU,OT!AI$1,0),0))</f>
        <v>4</v>
      </c>
      <c r="BM40" s="70">
        <f>VALUE(IFERROR(VLOOKUP($A40,OT!$A:$BU,OT!AJ$1,0),0))</f>
        <v>0</v>
      </c>
      <c r="BN40" s="70">
        <f>VALUE(IFERROR(VLOOKUP($A40,OT!$A:$BU,OT!AK$1,0),0))</f>
        <v>0</v>
      </c>
      <c r="BO40" s="70">
        <f>VALUE(IFERROR(VLOOKUP($A40,OT!$A:$BU,OT!AL$1,0),0))</f>
        <v>2</v>
      </c>
      <c r="BP40" s="70">
        <f>VALUE(IFERROR(VLOOKUP($A40,OT!$A:$BU,OT!AM$1,0),0))</f>
        <v>0</v>
      </c>
      <c r="BQ40" s="70">
        <f>VALUE(IFERROR(VLOOKUP($A40,OT!$A:$BU,OT!AN$1,0),0))</f>
        <v>0</v>
      </c>
      <c r="BR40" s="59"/>
      <c r="BS40" s="59"/>
      <c r="BT40" s="59"/>
      <c r="BU40" s="59"/>
      <c r="BV40" s="59"/>
      <c r="BW40" s="59"/>
      <c r="BX40" s="59"/>
      <c r="BY40" s="59"/>
      <c r="BZ40" s="59"/>
      <c r="CA40" s="59"/>
      <c r="CB40" s="59"/>
      <c r="CC40" s="59"/>
      <c r="CD40" s="59"/>
      <c r="CE40" s="59"/>
      <c r="CF40" s="59"/>
      <c r="CG40" s="59"/>
      <c r="CH40" s="59"/>
      <c r="CI40" s="59"/>
      <c r="CJ40" s="59"/>
      <c r="CK40" s="59"/>
      <c r="CL40" s="59"/>
      <c r="CM40" s="59"/>
      <c r="CN40" s="59"/>
      <c r="CO40" s="59"/>
      <c r="CP40" s="59"/>
      <c r="CQ40" s="59"/>
      <c r="CR40" s="59"/>
      <c r="CS40" s="59"/>
      <c r="CT40" s="59"/>
      <c r="CU40" s="59"/>
      <c r="CV40" s="59"/>
      <c r="CW40" s="59"/>
    </row>
    <row r="41" spans="1:101" x14ac:dyDescent="0.35">
      <c r="A41" s="376" t="s">
        <v>670</v>
      </c>
      <c r="B41" s="221" t="str">
        <f>VLOOKUP(A41,Att!B:C,2,0)</f>
        <v>TRẦN THỊ MỸ LINH</v>
      </c>
      <c r="J41">
        <v>42000</v>
      </c>
      <c r="K41">
        <v>42000</v>
      </c>
      <c r="L41">
        <v>42000</v>
      </c>
      <c r="N41">
        <v>20000</v>
      </c>
      <c r="O41">
        <v>20000</v>
      </c>
      <c r="P41">
        <v>20000</v>
      </c>
      <c r="Q41">
        <v>20000</v>
      </c>
      <c r="R41">
        <v>20000</v>
      </c>
      <c r="S41">
        <v>20000</v>
      </c>
      <c r="U41">
        <v>20000</v>
      </c>
      <c r="V41">
        <v>20000</v>
      </c>
      <c r="W41">
        <v>15000</v>
      </c>
      <c r="X41">
        <v>42000</v>
      </c>
      <c r="Y41">
        <v>42000</v>
      </c>
      <c r="Z41">
        <v>42000</v>
      </c>
      <c r="AA41">
        <v>42000</v>
      </c>
      <c r="AB41">
        <v>42000</v>
      </c>
      <c r="AE41">
        <v>20000</v>
      </c>
      <c r="AF41">
        <v>20000</v>
      </c>
      <c r="AH41" s="68">
        <f t="shared" si="0"/>
        <v>551000</v>
      </c>
      <c r="AI41" s="68">
        <f t="shared" si="1"/>
        <v>62000</v>
      </c>
      <c r="AJ41" s="68">
        <f t="shared" si="2"/>
        <v>489000</v>
      </c>
      <c r="AK41" s="68"/>
      <c r="AL41" s="74" t="str">
        <f>VLOOKUP(A41,Att!B:CX,101,0)</f>
        <v>Nhân Kiệt</v>
      </c>
      <c r="AM41" s="70">
        <f>VALUE(IFERROR(VLOOKUP($A41,OT!$A:$BU,OT!J$1,0),0))</f>
        <v>0</v>
      </c>
      <c r="AN41" s="70">
        <f>VALUE(IFERROR(VLOOKUP($A41,OT!$A:$BU,OT!K$1,0),0))</f>
        <v>0</v>
      </c>
      <c r="AO41" s="70">
        <f>VALUE(IFERROR(VLOOKUP($A41,OT!$A:$BU,OT!L$1,0),0))</f>
        <v>0</v>
      </c>
      <c r="AP41" s="70">
        <f>VALUE(IFERROR(VLOOKUP($A41,OT!$A:$BU,OT!M$1,0),0))</f>
        <v>0</v>
      </c>
      <c r="AQ41" s="70">
        <f>VALUE(IFERROR(VLOOKUP($A41,OT!$A:$BU,OT!N$1,0),0))</f>
        <v>0</v>
      </c>
      <c r="AR41" s="70">
        <f>VALUE(IFERROR(VLOOKUP($A41,OT!$A:$BU,OT!O$1,0),0))</f>
        <v>0</v>
      </c>
      <c r="AS41" s="70">
        <f>VALUE(IFERROR(VLOOKUP($A41,OT!$A:$BU,OT!P$1,0),0))</f>
        <v>0</v>
      </c>
      <c r="AT41" s="70">
        <f>VALUE(IFERROR(VLOOKUP($A41,OT!$A:$BU,OT!Q$1,0),0))</f>
        <v>2</v>
      </c>
      <c r="AU41" s="70">
        <f>VALUE(IFERROR(VLOOKUP($A41,OT!$A:$BU,OT!R$1,0),0))</f>
        <v>2</v>
      </c>
      <c r="AV41" s="70">
        <f>VALUE(IFERROR(VLOOKUP($A41,OT!$A:$BU,OT!S$1,0),0))</f>
        <v>2</v>
      </c>
      <c r="AW41" s="70">
        <f>VALUE(IFERROR(VLOOKUP($A41,OT!$A:$BU,OT!T$1,0),0))</f>
        <v>0</v>
      </c>
      <c r="AX41" s="70">
        <f>VALUE(IFERROR(VLOOKUP($A41,OT!$A:$BU,OT!U$1,0),0))</f>
        <v>2</v>
      </c>
      <c r="AY41" s="70">
        <f>VALUE(IFERROR(VLOOKUP($A41,OT!$A:$BU,OT!V$1,0),0))</f>
        <v>4</v>
      </c>
      <c r="AZ41" s="70">
        <f>VALUE(IFERROR(VLOOKUP($A41,OT!$A:$BU,OT!W$1,0),0))</f>
        <v>12</v>
      </c>
      <c r="BA41" s="70">
        <f>VALUE(IFERROR(VLOOKUP($A41,OT!$A:$BU,OT!X$1,0),0))</f>
        <v>2</v>
      </c>
      <c r="BB41" s="70">
        <f>VALUE(IFERROR(VLOOKUP($A41,OT!$A:$BU,OT!Y$1,0),0))</f>
        <v>2</v>
      </c>
      <c r="BC41" s="70">
        <f>VALUE(IFERROR(VLOOKUP($A41,OT!$A:$BU,OT!Z$1,0),0))</f>
        <v>2</v>
      </c>
      <c r="BD41" s="70">
        <f>VALUE(IFERROR(VLOOKUP($A41,OT!$A:$BU,OT!AA$1,0),0))</f>
        <v>0</v>
      </c>
      <c r="BE41" s="70">
        <f>VALUE(IFERROR(VLOOKUP($A41,OT!$A:$BU,OT!AB$1,0),0))</f>
        <v>2</v>
      </c>
      <c r="BF41" s="70">
        <f>VALUE(IFERROR(VLOOKUP($A41,OT!$A:$BU,OT!AC$1,0),0))</f>
        <v>4</v>
      </c>
      <c r="BG41" s="70">
        <f>VALUE(IFERROR(VLOOKUP($A41,OT!$A:$BU,OT!AD$1,0),0))</f>
        <v>8</v>
      </c>
      <c r="BH41" s="70">
        <f>VALUE(IFERROR(VLOOKUP($A41,OT!$A:$BU,OT!AE$1,0),0))</f>
        <v>2</v>
      </c>
      <c r="BI41" s="70">
        <f>VALUE(IFERROR(VLOOKUP($A41,OT!$A:$BU,OT!AF$1,0),0))</f>
        <v>2</v>
      </c>
      <c r="BJ41" s="70">
        <f>VALUE(IFERROR(VLOOKUP($A41,OT!$A:$BU,OT!AG$1,0),0))</f>
        <v>2</v>
      </c>
      <c r="BK41" s="70">
        <f>VALUE(IFERROR(VLOOKUP($A41,OT!$A:$BU,OT!AH$1,0),0))</f>
        <v>0</v>
      </c>
      <c r="BL41" s="70">
        <f>VALUE(IFERROR(VLOOKUP($A41,OT!$A:$BU,OT!AI$1,0),0))</f>
        <v>4</v>
      </c>
      <c r="BM41" s="70">
        <f>VALUE(IFERROR(VLOOKUP($A41,OT!$A:$BU,OT!AJ$1,0),0))</f>
        <v>0</v>
      </c>
      <c r="BN41" s="70">
        <f>VALUE(IFERROR(VLOOKUP($A41,OT!$A:$BU,OT!AK$1,0),0))</f>
        <v>0</v>
      </c>
      <c r="BO41" s="70">
        <f>VALUE(IFERROR(VLOOKUP($A41,OT!$A:$BU,OT!AL$1,0),0))</f>
        <v>2</v>
      </c>
      <c r="BP41" s="70">
        <f>VALUE(IFERROR(VLOOKUP($A41,OT!$A:$BU,OT!AM$1,0),0))</f>
        <v>0</v>
      </c>
      <c r="BQ41" s="70">
        <f>VALUE(IFERROR(VLOOKUP($A41,OT!$A:$BU,OT!AN$1,0),0))</f>
        <v>0</v>
      </c>
      <c r="BR41" s="59"/>
      <c r="BS41" s="59"/>
      <c r="BT41" s="59"/>
      <c r="BU41" s="59"/>
      <c r="BV41" s="59"/>
      <c r="BW41" s="59"/>
      <c r="BX41" s="59"/>
      <c r="BY41" s="59"/>
      <c r="BZ41" s="59"/>
      <c r="CA41" s="59"/>
      <c r="CB41" s="59"/>
      <c r="CC41" s="59"/>
      <c r="CD41" s="59"/>
      <c r="CE41" s="59"/>
      <c r="CF41" s="59"/>
      <c r="CG41" s="59"/>
      <c r="CH41" s="59"/>
      <c r="CI41" s="59"/>
      <c r="CJ41" s="59"/>
      <c r="CK41" s="59"/>
      <c r="CL41" s="59"/>
      <c r="CM41" s="59"/>
      <c r="CN41" s="59"/>
      <c r="CO41" s="59"/>
      <c r="CP41" s="59"/>
      <c r="CQ41" s="59"/>
      <c r="CR41" s="59"/>
      <c r="CS41" s="59"/>
      <c r="CT41" s="59"/>
      <c r="CU41" s="59"/>
      <c r="CV41" s="59"/>
      <c r="CW41" s="59"/>
    </row>
    <row r="42" spans="1:101" x14ac:dyDescent="0.35">
      <c r="A42" s="376" t="s">
        <v>672</v>
      </c>
      <c r="B42" s="221" t="str">
        <f>VLOOKUP(A42,Att!B:C,2,0)</f>
        <v>TRẦN THỊ KIM HUỆ</v>
      </c>
      <c r="C42">
        <v>20000</v>
      </c>
      <c r="E42">
        <v>20000</v>
      </c>
      <c r="F42">
        <v>20000</v>
      </c>
      <c r="G42">
        <v>20000</v>
      </c>
      <c r="H42">
        <v>20000</v>
      </c>
      <c r="I42">
        <v>20000</v>
      </c>
      <c r="J42">
        <v>20000</v>
      </c>
      <c r="L42">
        <v>42000</v>
      </c>
      <c r="M42">
        <v>42000</v>
      </c>
      <c r="N42">
        <v>42000</v>
      </c>
      <c r="O42">
        <v>42000</v>
      </c>
      <c r="Q42">
        <v>42000</v>
      </c>
      <c r="R42">
        <v>42000</v>
      </c>
      <c r="S42">
        <v>42000</v>
      </c>
      <c r="Z42">
        <v>20000</v>
      </c>
      <c r="AA42">
        <v>42000</v>
      </c>
      <c r="AB42">
        <v>42000</v>
      </c>
      <c r="AC42">
        <v>42000</v>
      </c>
      <c r="AE42">
        <v>20000</v>
      </c>
      <c r="AH42" s="68">
        <f t="shared" si="0"/>
        <v>600000</v>
      </c>
      <c r="AI42" s="68">
        <f t="shared" si="1"/>
        <v>84000</v>
      </c>
      <c r="AJ42" s="68">
        <f t="shared" si="2"/>
        <v>516000</v>
      </c>
      <c r="AK42" s="68"/>
      <c r="AL42" s="74" t="str">
        <f>VLOOKUP(A42,Att!B:CX,101,0)</f>
        <v>MEKONG SUBLABOR</v>
      </c>
      <c r="AM42" s="70">
        <f>VALUE(IFERROR(VLOOKUP($A42,OT!$A:$BU,OT!J$1,0),0))</f>
        <v>2</v>
      </c>
      <c r="AN42" s="70">
        <f>VALUE(IFERROR(VLOOKUP($A42,OT!$A:$BU,OT!K$1,0),0))</f>
        <v>0</v>
      </c>
      <c r="AO42" s="70">
        <f>VALUE(IFERROR(VLOOKUP($A42,OT!$A:$BU,OT!L$1,0),0))</f>
        <v>2</v>
      </c>
      <c r="AP42" s="70">
        <f>VALUE(IFERROR(VLOOKUP($A42,OT!$A:$BU,OT!M$1,0),0))</f>
        <v>2</v>
      </c>
      <c r="AQ42" s="70">
        <f>VALUE(IFERROR(VLOOKUP($A42,OT!$A:$BU,OT!N$1,0),0))</f>
        <v>2</v>
      </c>
      <c r="AR42" s="70">
        <f>VALUE(IFERROR(VLOOKUP($A42,OT!$A:$BU,OT!O$1,0),0))</f>
        <v>4</v>
      </c>
      <c r="AS42" s="70">
        <f>VALUE(IFERROR(VLOOKUP($A42,OT!$A:$BU,OT!P$1,0),0))</f>
        <v>11.75</v>
      </c>
      <c r="AT42" s="70">
        <f>VALUE(IFERROR(VLOOKUP($A42,OT!$A:$BU,OT!Q$1,0),0))</f>
        <v>2</v>
      </c>
      <c r="AU42" s="70">
        <f>VALUE(IFERROR(VLOOKUP($A42,OT!$A:$BU,OT!R$1,0),0))</f>
        <v>0</v>
      </c>
      <c r="AV42" s="70">
        <f>VALUE(IFERROR(VLOOKUP($A42,OT!$A:$BU,OT!S$1,0),0))</f>
        <v>2</v>
      </c>
      <c r="AW42" s="70">
        <f>VALUE(IFERROR(VLOOKUP($A42,OT!$A:$BU,OT!T$1,0),0))</f>
        <v>2</v>
      </c>
      <c r="AX42" s="70">
        <f>VALUE(IFERROR(VLOOKUP($A42,OT!$A:$BU,OT!U$1,0),0))</f>
        <v>2</v>
      </c>
      <c r="AY42" s="70">
        <f>VALUE(IFERROR(VLOOKUP($A42,OT!$A:$BU,OT!V$1,0),0))</f>
        <v>4</v>
      </c>
      <c r="AZ42" s="70">
        <f>VALUE(IFERROR(VLOOKUP($A42,OT!$A:$BU,OT!W$1,0),0))</f>
        <v>0</v>
      </c>
      <c r="BA42" s="70">
        <f>VALUE(IFERROR(VLOOKUP($A42,OT!$A:$BU,OT!X$1,0),0))</f>
        <v>2</v>
      </c>
      <c r="BB42" s="70">
        <f>VALUE(IFERROR(VLOOKUP($A42,OT!$A:$BU,OT!Y$1,0),0))</f>
        <v>0</v>
      </c>
      <c r="BC42" s="70">
        <f>VALUE(IFERROR(VLOOKUP($A42,OT!$A:$BU,OT!Z$1,0),0))</f>
        <v>2</v>
      </c>
      <c r="BD42" s="70">
        <f>VALUE(IFERROR(VLOOKUP($A42,OT!$A:$BU,OT!AA$1,0),0))</f>
        <v>0</v>
      </c>
      <c r="BE42" s="70">
        <f>VALUE(IFERROR(VLOOKUP($A42,OT!$A:$BU,OT!AB$1,0),0))</f>
        <v>0</v>
      </c>
      <c r="BF42" s="70">
        <f>VALUE(IFERROR(VLOOKUP($A42,OT!$A:$BU,OT!AC$1,0),0))</f>
        <v>0</v>
      </c>
      <c r="BG42" s="70">
        <f>VALUE(IFERROR(VLOOKUP($A42,OT!$A:$BU,OT!AD$1,0),0))</f>
        <v>0</v>
      </c>
      <c r="BH42" s="70">
        <f>VALUE(IFERROR(VLOOKUP($A42,OT!$A:$BU,OT!AE$1,0),0))</f>
        <v>0</v>
      </c>
      <c r="BI42" s="70">
        <f>VALUE(IFERROR(VLOOKUP($A42,OT!$A:$BU,OT!AF$1,0),0))</f>
        <v>0</v>
      </c>
      <c r="BJ42" s="70">
        <f>VALUE(IFERROR(VLOOKUP($A42,OT!$A:$BU,OT!AG$1,0),0))</f>
        <v>2</v>
      </c>
      <c r="BK42" s="70">
        <f>VALUE(IFERROR(VLOOKUP($A42,OT!$A:$BU,OT!AH$1,0),0))</f>
        <v>2</v>
      </c>
      <c r="BL42" s="70">
        <f>VALUE(IFERROR(VLOOKUP($A42,OT!$A:$BU,OT!AI$1,0),0))</f>
        <v>0</v>
      </c>
      <c r="BM42" s="70">
        <f>VALUE(IFERROR(VLOOKUP($A42,OT!$A:$BU,OT!AJ$1,0),0))</f>
        <v>4</v>
      </c>
      <c r="BN42" s="70">
        <f>VALUE(IFERROR(VLOOKUP($A42,OT!$A:$BU,OT!AK$1,0),0))</f>
        <v>0</v>
      </c>
      <c r="BO42" s="70">
        <f>VALUE(IFERROR(VLOOKUP($A42,OT!$A:$BU,OT!AL$1,0),0))</f>
        <v>2</v>
      </c>
      <c r="BP42" s="70">
        <f>VALUE(IFERROR(VLOOKUP($A42,OT!$A:$BU,OT!AM$1,0),0))</f>
        <v>0</v>
      </c>
      <c r="BQ42" s="70">
        <f>VALUE(IFERROR(VLOOKUP($A42,OT!$A:$BU,OT!AN$1,0),0))</f>
        <v>0</v>
      </c>
      <c r="BR42" s="59"/>
      <c r="BS42" s="59"/>
      <c r="BT42" s="59"/>
      <c r="BU42" s="59"/>
      <c r="BV42" s="59"/>
      <c r="BW42" s="59"/>
      <c r="BX42" s="59"/>
      <c r="BY42" s="59"/>
      <c r="BZ42" s="59"/>
      <c r="CA42" s="59"/>
      <c r="CB42" s="59"/>
      <c r="CC42" s="59"/>
      <c r="CD42" s="59"/>
      <c r="CE42" s="59"/>
      <c r="CF42" s="59"/>
      <c r="CG42" s="59"/>
      <c r="CH42" s="59"/>
      <c r="CI42" s="59"/>
      <c r="CJ42" s="59"/>
      <c r="CK42" s="59"/>
      <c r="CL42" s="59"/>
      <c r="CM42" s="59"/>
      <c r="CN42" s="59"/>
      <c r="CO42" s="59"/>
      <c r="CP42" s="59"/>
      <c r="CQ42" s="59"/>
      <c r="CR42" s="59"/>
      <c r="CS42" s="59"/>
      <c r="CT42" s="59"/>
      <c r="CU42" s="59"/>
      <c r="CV42" s="59"/>
      <c r="CW42" s="59"/>
    </row>
    <row r="43" spans="1:101" x14ac:dyDescent="0.35">
      <c r="A43" s="376" t="s">
        <v>679</v>
      </c>
      <c r="B43" s="221" t="str">
        <f>VLOOKUP(A43,Att!B:C,2,0)</f>
        <v>PHẠM THỊ NGỌC TUYẾT</v>
      </c>
      <c r="C43">
        <v>20000</v>
      </c>
      <c r="D43">
        <v>20000</v>
      </c>
      <c r="F43">
        <v>20000</v>
      </c>
      <c r="G43">
        <v>20000</v>
      </c>
      <c r="H43">
        <v>20000</v>
      </c>
      <c r="I43">
        <v>20000</v>
      </c>
      <c r="J43">
        <v>20000</v>
      </c>
      <c r="K43">
        <v>42000</v>
      </c>
      <c r="M43">
        <v>42000</v>
      </c>
      <c r="N43">
        <v>42000</v>
      </c>
      <c r="O43">
        <v>42000</v>
      </c>
      <c r="Q43">
        <v>20000</v>
      </c>
      <c r="R43">
        <v>20000</v>
      </c>
      <c r="S43">
        <v>20000</v>
      </c>
      <c r="T43">
        <v>20000</v>
      </c>
      <c r="U43">
        <v>15000</v>
      </c>
      <c r="V43">
        <v>20000</v>
      </c>
      <c r="X43">
        <v>42000</v>
      </c>
      <c r="Y43">
        <v>42000</v>
      </c>
      <c r="Z43">
        <v>42000</v>
      </c>
      <c r="AB43">
        <v>42000</v>
      </c>
      <c r="AC43">
        <v>42000</v>
      </c>
      <c r="AE43">
        <v>20000</v>
      </c>
      <c r="AH43" s="68">
        <f t="shared" si="0"/>
        <v>653000</v>
      </c>
      <c r="AI43" s="68">
        <f t="shared" si="1"/>
        <v>95000</v>
      </c>
      <c r="AJ43" s="68">
        <f t="shared" si="2"/>
        <v>558000</v>
      </c>
      <c r="AK43" s="68"/>
      <c r="AL43" s="74" t="str">
        <f>VLOOKUP(A43,Att!B:CX,101,0)</f>
        <v>Nhân Kiệt</v>
      </c>
      <c r="AM43" s="70">
        <f>VALUE(IFERROR(VLOOKUP($A43,OT!$A:$BU,OT!J$1,0),0))</f>
        <v>2</v>
      </c>
      <c r="AN43" s="70">
        <f>VALUE(IFERROR(VLOOKUP($A43,OT!$A:$BU,OT!K$1,0),0))</f>
        <v>2</v>
      </c>
      <c r="AO43" s="70">
        <f>VALUE(IFERROR(VLOOKUP($A43,OT!$A:$BU,OT!L$1,0),0))</f>
        <v>0</v>
      </c>
      <c r="AP43" s="70">
        <f>VALUE(IFERROR(VLOOKUP($A43,OT!$A:$BU,OT!M$1,0),0))</f>
        <v>2</v>
      </c>
      <c r="AQ43" s="70">
        <f>VALUE(IFERROR(VLOOKUP($A43,OT!$A:$BU,OT!N$1,0),0))</f>
        <v>2</v>
      </c>
      <c r="AR43" s="70">
        <f>VALUE(IFERROR(VLOOKUP($A43,OT!$A:$BU,OT!O$1,0),0))</f>
        <v>4</v>
      </c>
      <c r="AS43" s="70">
        <f>VALUE(IFERROR(VLOOKUP($A43,OT!$A:$BU,OT!P$1,0),0))</f>
        <v>12</v>
      </c>
      <c r="AT43" s="70">
        <f>VALUE(IFERROR(VLOOKUP($A43,OT!$A:$BU,OT!Q$1,0),0))</f>
        <v>2</v>
      </c>
      <c r="AU43" s="70">
        <f>VALUE(IFERROR(VLOOKUP($A43,OT!$A:$BU,OT!R$1,0),0))</f>
        <v>2</v>
      </c>
      <c r="AV43" s="70">
        <f>VALUE(IFERROR(VLOOKUP($A43,OT!$A:$BU,OT!S$1,0),0))</f>
        <v>0</v>
      </c>
      <c r="AW43" s="70">
        <f>VALUE(IFERROR(VLOOKUP($A43,OT!$A:$BU,OT!T$1,0),0))</f>
        <v>2</v>
      </c>
      <c r="AX43" s="70">
        <f>VALUE(IFERROR(VLOOKUP($A43,OT!$A:$BU,OT!U$1,0),0))</f>
        <v>2</v>
      </c>
      <c r="AY43" s="70">
        <f>VALUE(IFERROR(VLOOKUP($A43,OT!$A:$BU,OT!V$1,0),0))</f>
        <v>4</v>
      </c>
      <c r="AZ43" s="70">
        <f>VALUE(IFERROR(VLOOKUP($A43,OT!$A:$BU,OT!W$1,0),0))</f>
        <v>0</v>
      </c>
      <c r="BA43" s="70">
        <f>VALUE(IFERROR(VLOOKUP($A43,OT!$A:$BU,OT!X$1,0),0))</f>
        <v>0</v>
      </c>
      <c r="BB43" s="70">
        <f>VALUE(IFERROR(VLOOKUP($A43,OT!$A:$BU,OT!Y$1,0),0))</f>
        <v>0</v>
      </c>
      <c r="BC43" s="70">
        <f>VALUE(IFERROR(VLOOKUP($A43,OT!$A:$BU,OT!Z$1,0),0))</f>
        <v>2</v>
      </c>
      <c r="BD43" s="70">
        <f>VALUE(IFERROR(VLOOKUP($A43,OT!$A:$BU,OT!AA$1,0),0))</f>
        <v>0</v>
      </c>
      <c r="BE43" s="70">
        <f>VALUE(IFERROR(VLOOKUP($A43,OT!$A:$BU,OT!AB$1,0),0))</f>
        <v>0</v>
      </c>
      <c r="BF43" s="70">
        <f>VALUE(IFERROR(VLOOKUP($A43,OT!$A:$BU,OT!AC$1,0),0))</f>
        <v>12</v>
      </c>
      <c r="BG43" s="70">
        <f>VALUE(IFERROR(VLOOKUP($A43,OT!$A:$BU,OT!AD$1,0),0))</f>
        <v>0</v>
      </c>
      <c r="BH43" s="70">
        <f>VALUE(IFERROR(VLOOKUP($A43,OT!$A:$BU,OT!AE$1,0),0))</f>
        <v>2</v>
      </c>
      <c r="BI43" s="70">
        <f>VALUE(IFERROR(VLOOKUP($A43,OT!$A:$BU,OT!AF$1,0),0))</f>
        <v>2</v>
      </c>
      <c r="BJ43" s="70">
        <f>VALUE(IFERROR(VLOOKUP($A43,OT!$A:$BU,OT!AG$1,0),0))</f>
        <v>2</v>
      </c>
      <c r="BK43" s="70">
        <f>VALUE(IFERROR(VLOOKUP($A43,OT!$A:$BU,OT!AH$1,0),0))</f>
        <v>0</v>
      </c>
      <c r="BL43" s="70">
        <f>VALUE(IFERROR(VLOOKUP($A43,OT!$A:$BU,OT!AI$1,0),0))</f>
        <v>2</v>
      </c>
      <c r="BM43" s="70">
        <f>VALUE(IFERROR(VLOOKUP($A43,OT!$A:$BU,OT!AJ$1,0),0))</f>
        <v>4</v>
      </c>
      <c r="BN43" s="70">
        <f>VALUE(IFERROR(VLOOKUP($A43,OT!$A:$BU,OT!AK$1,0),0))</f>
        <v>0</v>
      </c>
      <c r="BO43" s="70">
        <f>VALUE(IFERROR(VLOOKUP($A43,OT!$A:$BU,OT!AL$1,0),0))</f>
        <v>0</v>
      </c>
      <c r="BP43" s="70">
        <f>VALUE(IFERROR(VLOOKUP($A43,OT!$A:$BU,OT!AM$1,0),0))</f>
        <v>0</v>
      </c>
      <c r="BQ43" s="70">
        <f>VALUE(IFERROR(VLOOKUP($A43,OT!$A:$BU,OT!AN$1,0),0))</f>
        <v>0</v>
      </c>
      <c r="BR43" s="59"/>
      <c r="BS43" s="59"/>
      <c r="BT43" s="59"/>
      <c r="BU43" s="59"/>
      <c r="BV43" s="59"/>
      <c r="BW43" s="59"/>
      <c r="BX43" s="59"/>
      <c r="BY43" s="59"/>
      <c r="BZ43" s="59"/>
      <c r="CA43" s="59"/>
      <c r="CB43" s="59"/>
      <c r="CC43" s="59"/>
      <c r="CD43" s="59"/>
      <c r="CE43" s="59"/>
      <c r="CF43" s="59"/>
      <c r="CG43" s="59"/>
      <c r="CH43" s="59"/>
      <c r="CI43" s="59"/>
      <c r="CJ43" s="59"/>
      <c r="CK43" s="59"/>
      <c r="CL43" s="59"/>
      <c r="CM43" s="59"/>
      <c r="CN43" s="59"/>
      <c r="CO43" s="59"/>
      <c r="CP43" s="59"/>
      <c r="CQ43" s="59"/>
      <c r="CR43" s="59"/>
      <c r="CS43" s="59"/>
      <c r="CT43" s="59"/>
      <c r="CU43" s="59"/>
      <c r="CV43" s="59"/>
      <c r="CW43" s="59"/>
    </row>
    <row r="44" spans="1:101" x14ac:dyDescent="0.35">
      <c r="A44" s="376" t="s">
        <v>683</v>
      </c>
      <c r="B44" s="221" t="str">
        <f>VLOOKUP(A44,Att!B:C,2,0)</f>
        <v>LÊ PHẠM MAI PHƯƠNG</v>
      </c>
      <c r="C44">
        <v>15000</v>
      </c>
      <c r="D44">
        <v>20000</v>
      </c>
      <c r="F44">
        <v>20000</v>
      </c>
      <c r="G44">
        <v>20000</v>
      </c>
      <c r="H44">
        <v>20000</v>
      </c>
      <c r="J44">
        <v>42000</v>
      </c>
      <c r="K44">
        <v>42000</v>
      </c>
      <c r="M44">
        <v>42000</v>
      </c>
      <c r="N44">
        <v>42000</v>
      </c>
      <c r="O44">
        <v>27000</v>
      </c>
      <c r="Q44">
        <v>20000</v>
      </c>
      <c r="S44">
        <v>20000</v>
      </c>
      <c r="T44">
        <v>20000</v>
      </c>
      <c r="U44">
        <v>20000</v>
      </c>
      <c r="V44">
        <v>20000</v>
      </c>
      <c r="X44">
        <v>20000</v>
      </c>
      <c r="Z44">
        <v>20000</v>
      </c>
      <c r="AA44">
        <v>20000</v>
      </c>
      <c r="AB44">
        <v>20000</v>
      </c>
      <c r="AC44">
        <v>20000</v>
      </c>
      <c r="AE44">
        <v>42000</v>
      </c>
      <c r="AF44">
        <v>42000</v>
      </c>
      <c r="AH44" s="68">
        <f t="shared" si="0"/>
        <v>574000</v>
      </c>
      <c r="AI44" s="68">
        <f t="shared" si="1"/>
        <v>146000</v>
      </c>
      <c r="AJ44" s="68">
        <f t="shared" si="2"/>
        <v>428000</v>
      </c>
      <c r="AK44" s="68"/>
      <c r="AL44" s="74" t="str">
        <f>VLOOKUP(A44,Att!B:CX,101,0)</f>
        <v>ANNK-HR</v>
      </c>
      <c r="AM44" s="70">
        <f>VALUE(IFERROR(VLOOKUP($A44,OT!$A:$BU,OT!J$1,0),0))</f>
        <v>0</v>
      </c>
      <c r="AN44" s="70">
        <f>VALUE(IFERROR(VLOOKUP($A44,OT!$A:$BU,OT!K$1,0),0))</f>
        <v>0</v>
      </c>
      <c r="AO44" s="70">
        <f>VALUE(IFERROR(VLOOKUP($A44,OT!$A:$BU,OT!L$1,0),0))</f>
        <v>0</v>
      </c>
      <c r="AP44" s="70">
        <f>VALUE(IFERROR(VLOOKUP($A44,OT!$A:$BU,OT!M$1,0),0))</f>
        <v>2</v>
      </c>
      <c r="AQ44" s="70">
        <f>VALUE(IFERROR(VLOOKUP($A44,OT!$A:$BU,OT!N$1,0),0))</f>
        <v>2</v>
      </c>
      <c r="AR44" s="70">
        <f>VALUE(IFERROR(VLOOKUP($A44,OT!$A:$BU,OT!O$1,0),0))</f>
        <v>2</v>
      </c>
      <c r="AS44" s="70">
        <f>VALUE(IFERROR(VLOOKUP($A44,OT!$A:$BU,OT!P$1,0),0))</f>
        <v>0</v>
      </c>
      <c r="AT44" s="70">
        <f>VALUE(IFERROR(VLOOKUP($A44,OT!$A:$BU,OT!Q$1,0),0))</f>
        <v>2</v>
      </c>
      <c r="AU44" s="70">
        <f>VALUE(IFERROR(VLOOKUP($A44,OT!$A:$BU,OT!R$1,0),0))</f>
        <v>2</v>
      </c>
      <c r="AV44" s="70">
        <f>VALUE(IFERROR(VLOOKUP($A44,OT!$A:$BU,OT!S$1,0),0))</f>
        <v>0</v>
      </c>
      <c r="AW44" s="70">
        <f>VALUE(IFERROR(VLOOKUP($A44,OT!$A:$BU,OT!T$1,0),0))</f>
        <v>0</v>
      </c>
      <c r="AX44" s="70">
        <f>VALUE(IFERROR(VLOOKUP($A44,OT!$A:$BU,OT!U$1,0),0))</f>
        <v>0</v>
      </c>
      <c r="AY44" s="70">
        <f>VALUE(IFERROR(VLOOKUP($A44,OT!$A:$BU,OT!V$1,0),0))</f>
        <v>0</v>
      </c>
      <c r="AZ44" s="70">
        <f>VALUE(IFERROR(VLOOKUP($A44,OT!$A:$BU,OT!W$1,0),0))</f>
        <v>0</v>
      </c>
      <c r="BA44" s="70">
        <f>VALUE(IFERROR(VLOOKUP($A44,OT!$A:$BU,OT!X$1,0),0))</f>
        <v>2</v>
      </c>
      <c r="BB44" s="70">
        <f>VALUE(IFERROR(VLOOKUP($A44,OT!$A:$BU,OT!Y$1,0),0))</f>
        <v>0</v>
      </c>
      <c r="BC44" s="70">
        <f>VALUE(IFERROR(VLOOKUP($A44,OT!$A:$BU,OT!Z$1,0),0))</f>
        <v>2</v>
      </c>
      <c r="BD44" s="70">
        <f>VALUE(IFERROR(VLOOKUP($A44,OT!$A:$BU,OT!AA$1,0),0))</f>
        <v>2</v>
      </c>
      <c r="BE44" s="70">
        <f>VALUE(IFERROR(VLOOKUP($A44,OT!$A:$BU,OT!AB$1,0),0))</f>
        <v>2</v>
      </c>
      <c r="BF44" s="70">
        <f>VALUE(IFERROR(VLOOKUP($A44,OT!$A:$BU,OT!AC$1,0),0))</f>
        <v>4</v>
      </c>
      <c r="BG44" s="70">
        <f>VALUE(IFERROR(VLOOKUP($A44,OT!$A:$BU,OT!AD$1,0),0))</f>
        <v>0</v>
      </c>
      <c r="BH44" s="70">
        <f>VALUE(IFERROR(VLOOKUP($A44,OT!$A:$BU,OT!AE$1,0),0))</f>
        <v>2</v>
      </c>
      <c r="BI44" s="70">
        <f>VALUE(IFERROR(VLOOKUP($A44,OT!$A:$BU,OT!AF$1,0),0))</f>
        <v>0</v>
      </c>
      <c r="BJ44" s="70">
        <f>VALUE(IFERROR(VLOOKUP($A44,OT!$A:$BU,OT!AG$1,0),0))</f>
        <v>2</v>
      </c>
      <c r="BK44" s="70">
        <f>VALUE(IFERROR(VLOOKUP($A44,OT!$A:$BU,OT!AH$1,0),0))</f>
        <v>2</v>
      </c>
      <c r="BL44" s="70">
        <f>VALUE(IFERROR(VLOOKUP($A44,OT!$A:$BU,OT!AI$1,0),0))</f>
        <v>2</v>
      </c>
      <c r="BM44" s="70">
        <f>VALUE(IFERROR(VLOOKUP($A44,OT!$A:$BU,OT!AJ$1,0),0))</f>
        <v>4</v>
      </c>
      <c r="BN44" s="70">
        <f>VALUE(IFERROR(VLOOKUP($A44,OT!$A:$BU,OT!AK$1,0),0))</f>
        <v>0</v>
      </c>
      <c r="BO44" s="70">
        <f>VALUE(IFERROR(VLOOKUP($A44,OT!$A:$BU,OT!AL$1,0),0))</f>
        <v>2</v>
      </c>
      <c r="BP44" s="70">
        <f>VALUE(IFERROR(VLOOKUP($A44,OT!$A:$BU,OT!AM$1,0),0))</f>
        <v>2</v>
      </c>
      <c r="BQ44" s="70">
        <f>VALUE(IFERROR(VLOOKUP($A44,OT!$A:$BU,OT!AN$1,0),0))</f>
        <v>0</v>
      </c>
      <c r="BR44" s="59"/>
      <c r="BS44" s="59"/>
      <c r="BT44" s="59"/>
      <c r="BU44" s="59"/>
      <c r="BV44" s="59"/>
      <c r="BW44" s="59"/>
      <c r="BX44" s="59"/>
      <c r="BY44" s="59"/>
      <c r="BZ44" s="59"/>
      <c r="CA44" s="59"/>
      <c r="CB44" s="59"/>
      <c r="CC44" s="59"/>
      <c r="CD44" s="59"/>
      <c r="CE44" s="59"/>
      <c r="CF44" s="59"/>
      <c r="CG44" s="59"/>
      <c r="CH44" s="59"/>
      <c r="CI44" s="59"/>
      <c r="CJ44" s="59"/>
      <c r="CK44" s="59"/>
      <c r="CL44" s="59"/>
      <c r="CM44" s="59"/>
      <c r="CN44" s="59"/>
      <c r="CO44" s="59"/>
      <c r="CP44" s="59"/>
      <c r="CQ44" s="59"/>
      <c r="CR44" s="59"/>
      <c r="CS44" s="59"/>
      <c r="CT44" s="59"/>
      <c r="CU44" s="59"/>
      <c r="CV44" s="59"/>
      <c r="CW44" s="59"/>
    </row>
    <row r="45" spans="1:101" x14ac:dyDescent="0.35">
      <c r="A45" s="376" t="s">
        <v>686</v>
      </c>
      <c r="B45" s="221" t="str">
        <f>VLOOKUP(A45,Att!B:C,2,0)</f>
        <v>NGUYỄN VĂN THẮNG</v>
      </c>
      <c r="D45">
        <v>20000</v>
      </c>
      <c r="E45">
        <v>20000</v>
      </c>
      <c r="F45">
        <v>42000</v>
      </c>
      <c r="G45">
        <v>42000</v>
      </c>
      <c r="H45">
        <v>27000</v>
      </c>
      <c r="J45">
        <v>20000</v>
      </c>
      <c r="K45">
        <v>20000</v>
      </c>
      <c r="L45">
        <v>20000</v>
      </c>
      <c r="M45">
        <v>20000</v>
      </c>
      <c r="N45">
        <v>20000</v>
      </c>
      <c r="R45">
        <v>42000</v>
      </c>
      <c r="S45">
        <v>42000</v>
      </c>
      <c r="T45">
        <v>42000</v>
      </c>
      <c r="U45">
        <v>42000</v>
      </c>
      <c r="V45">
        <v>27000</v>
      </c>
      <c r="X45">
        <v>20000</v>
      </c>
      <c r="Y45">
        <v>20000</v>
      </c>
      <c r="Z45">
        <v>20000</v>
      </c>
      <c r="AA45">
        <v>20000</v>
      </c>
      <c r="AB45">
        <v>15000</v>
      </c>
      <c r="AC45">
        <v>20000</v>
      </c>
      <c r="AE45">
        <v>42000</v>
      </c>
      <c r="AF45">
        <v>42000</v>
      </c>
      <c r="AH45" s="68">
        <f t="shared" si="0"/>
        <v>645000</v>
      </c>
      <c r="AI45" s="68">
        <f t="shared" si="1"/>
        <v>255000</v>
      </c>
      <c r="AJ45" s="68">
        <f t="shared" si="2"/>
        <v>390000</v>
      </c>
      <c r="AK45" s="68"/>
      <c r="AL45" s="74" t="str">
        <f>VLOOKUP(A45,Att!B:CX,101,0)</f>
        <v>ANNK-HR</v>
      </c>
      <c r="AM45" s="70">
        <f>VALUE(IFERROR(VLOOKUP($A45,OT!$A:$BU,OT!J$1,0),0))</f>
        <v>0</v>
      </c>
      <c r="AN45" s="70">
        <f>VALUE(IFERROR(VLOOKUP($A45,OT!$A:$BU,OT!K$1,0),0))</f>
        <v>2</v>
      </c>
      <c r="AO45" s="70">
        <f>VALUE(IFERROR(VLOOKUP($A45,OT!$A:$BU,OT!L$1,0),0))</f>
        <v>0</v>
      </c>
      <c r="AP45" s="70">
        <f>VALUE(IFERROR(VLOOKUP($A45,OT!$A:$BU,OT!M$1,0),0))</f>
        <v>0</v>
      </c>
      <c r="AQ45" s="70">
        <f>VALUE(IFERROR(VLOOKUP($A45,OT!$A:$BU,OT!N$1,0),0))</f>
        <v>0</v>
      </c>
      <c r="AR45" s="70">
        <f>VALUE(IFERROR(VLOOKUP($A45,OT!$A:$BU,OT!O$1,0),0))</f>
        <v>0</v>
      </c>
      <c r="AS45" s="70">
        <f>VALUE(IFERROR(VLOOKUP($A45,OT!$A:$BU,OT!P$1,0),0))</f>
        <v>0</v>
      </c>
      <c r="AT45" s="70">
        <f>VALUE(IFERROR(VLOOKUP($A45,OT!$A:$BU,OT!Q$1,0),0))</f>
        <v>2</v>
      </c>
      <c r="AU45" s="70">
        <f>VALUE(IFERROR(VLOOKUP($A45,OT!$A:$BU,OT!R$1,0),0))</f>
        <v>2</v>
      </c>
      <c r="AV45" s="70">
        <f>VALUE(IFERROR(VLOOKUP($A45,OT!$A:$BU,OT!S$1,0),0))</f>
        <v>2</v>
      </c>
      <c r="AW45" s="70">
        <f>VALUE(IFERROR(VLOOKUP($A45,OT!$A:$BU,OT!T$1,0),0))</f>
        <v>2</v>
      </c>
      <c r="AX45" s="70">
        <f>VALUE(IFERROR(VLOOKUP($A45,OT!$A:$BU,OT!U$1,0),0))</f>
        <v>4</v>
      </c>
      <c r="AY45" s="70">
        <f>VALUE(IFERROR(VLOOKUP($A45,OT!$A:$BU,OT!V$1,0),0))</f>
        <v>0</v>
      </c>
      <c r="AZ45" s="70">
        <f>VALUE(IFERROR(VLOOKUP($A45,OT!$A:$BU,OT!W$1,0),0))</f>
        <v>0</v>
      </c>
      <c r="BA45" s="70">
        <f>VALUE(IFERROR(VLOOKUP($A45,OT!$A:$BU,OT!X$1,0),0))</f>
        <v>0</v>
      </c>
      <c r="BB45" s="70">
        <f>VALUE(IFERROR(VLOOKUP($A45,OT!$A:$BU,OT!Y$1,0),0))</f>
        <v>0</v>
      </c>
      <c r="BC45" s="70">
        <f>VALUE(IFERROR(VLOOKUP($A45,OT!$A:$BU,OT!Z$1,0),0))</f>
        <v>2</v>
      </c>
      <c r="BD45" s="70">
        <f>VALUE(IFERROR(VLOOKUP($A45,OT!$A:$BU,OT!AA$1,0),0))</f>
        <v>2</v>
      </c>
      <c r="BE45" s="70">
        <f>VALUE(IFERROR(VLOOKUP($A45,OT!$A:$BU,OT!AB$1,0),0))</f>
        <v>2</v>
      </c>
      <c r="BF45" s="70">
        <f>VALUE(IFERROR(VLOOKUP($A45,OT!$A:$BU,OT!AC$1,0),0))</f>
        <v>0</v>
      </c>
      <c r="BG45" s="70">
        <f>VALUE(IFERROR(VLOOKUP($A45,OT!$A:$BU,OT!AD$1,0),0))</f>
        <v>0</v>
      </c>
      <c r="BH45" s="70">
        <f>VALUE(IFERROR(VLOOKUP($A45,OT!$A:$BU,OT!AE$1,0),0))</f>
        <v>0</v>
      </c>
      <c r="BI45" s="70">
        <f>VALUE(IFERROR(VLOOKUP($A45,OT!$A:$BU,OT!AF$1,0),0))</f>
        <v>2</v>
      </c>
      <c r="BJ45" s="70">
        <f>VALUE(IFERROR(VLOOKUP($A45,OT!$A:$BU,OT!AG$1,0),0))</f>
        <v>0</v>
      </c>
      <c r="BK45" s="70">
        <f>VALUE(IFERROR(VLOOKUP($A45,OT!$A:$BU,OT!AH$1,0),0))</f>
        <v>2</v>
      </c>
      <c r="BL45" s="70">
        <f>VALUE(IFERROR(VLOOKUP($A45,OT!$A:$BU,OT!AI$1,0),0))</f>
        <v>0</v>
      </c>
      <c r="BM45" s="70">
        <f>VALUE(IFERROR(VLOOKUP($A45,OT!$A:$BU,OT!AJ$1,0),0))</f>
        <v>12</v>
      </c>
      <c r="BN45" s="70">
        <f>VALUE(IFERROR(VLOOKUP($A45,OT!$A:$BU,OT!AK$1,0),0))</f>
        <v>0</v>
      </c>
      <c r="BO45" s="70">
        <f>VALUE(IFERROR(VLOOKUP($A45,OT!$A:$BU,OT!AL$1,0),0))</f>
        <v>2</v>
      </c>
      <c r="BP45" s="70">
        <f>VALUE(IFERROR(VLOOKUP($A45,OT!$A:$BU,OT!AM$1,0),0))</f>
        <v>2</v>
      </c>
      <c r="BQ45" s="70">
        <f>VALUE(IFERROR(VLOOKUP($A45,OT!$A:$BU,OT!AN$1,0),0))</f>
        <v>0</v>
      </c>
      <c r="BR45" s="59"/>
      <c r="BS45" s="59"/>
      <c r="BT45" s="59"/>
      <c r="BU45" s="59"/>
      <c r="BV45" s="59"/>
      <c r="BW45" s="59"/>
      <c r="BX45" s="59"/>
      <c r="BY45" s="59"/>
      <c r="BZ45" s="59"/>
      <c r="CA45" s="59"/>
      <c r="CB45" s="59"/>
      <c r="CC45" s="59"/>
      <c r="CD45" s="59"/>
      <c r="CE45" s="59"/>
      <c r="CF45" s="59"/>
      <c r="CG45" s="59"/>
      <c r="CH45" s="59"/>
      <c r="CI45" s="59"/>
      <c r="CJ45" s="59"/>
      <c r="CK45" s="59"/>
      <c r="CL45" s="59"/>
      <c r="CM45" s="59"/>
      <c r="CN45" s="59"/>
      <c r="CO45" s="59"/>
      <c r="CP45" s="59"/>
      <c r="CQ45" s="59"/>
      <c r="CR45" s="59"/>
      <c r="CS45" s="59"/>
      <c r="CT45" s="59"/>
      <c r="CU45" s="59"/>
      <c r="CV45" s="59"/>
      <c r="CW45" s="59"/>
    </row>
    <row r="46" spans="1:101" x14ac:dyDescent="0.35">
      <c r="A46" s="376" t="s">
        <v>688</v>
      </c>
      <c r="B46" s="221" t="str">
        <f>VLOOKUP(A46,Att!B:C,2,0)</f>
        <v>LÊ HỮU HIẾU</v>
      </c>
      <c r="C46">
        <v>20000</v>
      </c>
      <c r="D46">
        <v>20000</v>
      </c>
      <c r="E46">
        <v>0</v>
      </c>
      <c r="G46">
        <v>20000</v>
      </c>
      <c r="H46">
        <v>20000</v>
      </c>
      <c r="J46">
        <v>20000</v>
      </c>
      <c r="K46">
        <v>20000</v>
      </c>
      <c r="L46">
        <v>20000</v>
      </c>
      <c r="M46">
        <v>0</v>
      </c>
      <c r="N46">
        <v>42000</v>
      </c>
      <c r="O46">
        <v>42000</v>
      </c>
      <c r="Q46">
        <v>42000</v>
      </c>
      <c r="R46">
        <v>42000</v>
      </c>
      <c r="S46">
        <v>42000</v>
      </c>
      <c r="T46">
        <v>42000</v>
      </c>
      <c r="W46">
        <v>15000</v>
      </c>
      <c r="Y46">
        <v>0</v>
      </c>
      <c r="Z46">
        <v>20000</v>
      </c>
      <c r="AA46">
        <v>20000</v>
      </c>
      <c r="AB46">
        <v>15000</v>
      </c>
      <c r="AC46">
        <v>0</v>
      </c>
      <c r="AE46">
        <v>20000</v>
      </c>
      <c r="AF46">
        <v>20000</v>
      </c>
      <c r="AH46" s="68">
        <f t="shared" si="0"/>
        <v>502000</v>
      </c>
      <c r="AI46" s="68">
        <f t="shared" si="1"/>
        <v>336000</v>
      </c>
      <c r="AJ46" s="68">
        <f t="shared" si="2"/>
        <v>166000</v>
      </c>
      <c r="AK46" s="68"/>
      <c r="AL46" s="74" t="str">
        <f>VLOOKUP(A46,Att!B:CX,101,0)</f>
        <v>Nhân Kiệt</v>
      </c>
      <c r="AM46" s="70">
        <f>VALUE(IFERROR(VLOOKUP($A46,OT!$A:$BU,OT!J$1,0),0))</f>
        <v>2</v>
      </c>
      <c r="AN46" s="70">
        <f>VALUE(IFERROR(VLOOKUP($A46,OT!$A:$BU,OT!K$1,0),0))</f>
        <v>0</v>
      </c>
      <c r="AO46" s="70">
        <f>VALUE(IFERROR(VLOOKUP($A46,OT!$A:$BU,OT!L$1,0),0))</f>
        <v>0</v>
      </c>
      <c r="AP46" s="70">
        <f>VALUE(IFERROR(VLOOKUP($A46,OT!$A:$BU,OT!M$1,0),0))</f>
        <v>0</v>
      </c>
      <c r="AQ46" s="70">
        <f>VALUE(IFERROR(VLOOKUP($A46,OT!$A:$BU,OT!N$1,0),0))</f>
        <v>0</v>
      </c>
      <c r="AR46" s="70">
        <f>VALUE(IFERROR(VLOOKUP($A46,OT!$A:$BU,OT!O$1,0),0))</f>
        <v>2.5</v>
      </c>
      <c r="AS46" s="70">
        <f>VALUE(IFERROR(VLOOKUP($A46,OT!$A:$BU,OT!P$1,0),0))</f>
        <v>0</v>
      </c>
      <c r="AT46" s="70">
        <f>VALUE(IFERROR(VLOOKUP($A46,OT!$A:$BU,OT!Q$1,0),0))</f>
        <v>0</v>
      </c>
      <c r="AU46" s="70">
        <f>VALUE(IFERROR(VLOOKUP($A46,OT!$A:$BU,OT!R$1,0),0))</f>
        <v>0</v>
      </c>
      <c r="AV46" s="70">
        <f>VALUE(IFERROR(VLOOKUP($A46,OT!$A:$BU,OT!S$1,0),0))</f>
        <v>0</v>
      </c>
      <c r="AW46" s="70">
        <f>VALUE(IFERROR(VLOOKUP($A46,OT!$A:$BU,OT!T$1,0),0))</f>
        <v>7</v>
      </c>
      <c r="AX46" s="70">
        <f>VALUE(IFERROR(VLOOKUP($A46,OT!$A:$BU,OT!U$1,0),0))</f>
        <v>2</v>
      </c>
      <c r="AY46" s="70">
        <f>VALUE(IFERROR(VLOOKUP($A46,OT!$A:$BU,OT!V$1,0),0))</f>
        <v>4</v>
      </c>
      <c r="AZ46" s="70">
        <f>VALUE(IFERROR(VLOOKUP($A46,OT!$A:$BU,OT!W$1,0),0))</f>
        <v>0</v>
      </c>
      <c r="BA46" s="70">
        <f>VALUE(IFERROR(VLOOKUP($A46,OT!$A:$BU,OT!X$1,0),0))</f>
        <v>0</v>
      </c>
      <c r="BB46" s="70">
        <f>VALUE(IFERROR(VLOOKUP($A46,OT!$A:$BU,OT!Y$1,0),0))</f>
        <v>2</v>
      </c>
      <c r="BC46" s="70">
        <f>VALUE(IFERROR(VLOOKUP($A46,OT!$A:$BU,OT!Z$1,0),0))</f>
        <v>0</v>
      </c>
      <c r="BD46" s="70">
        <f>VALUE(IFERROR(VLOOKUP($A46,OT!$A:$BU,OT!AA$1,0),0))</f>
        <v>0</v>
      </c>
      <c r="BE46" s="70">
        <f>VALUE(IFERROR(VLOOKUP($A46,OT!$A:$BU,OT!AB$1,0),0))</f>
        <v>0</v>
      </c>
      <c r="BF46" s="70">
        <f>VALUE(IFERROR(VLOOKUP($A46,OT!$A:$BU,OT!AC$1,0),0))</f>
        <v>0</v>
      </c>
      <c r="BG46" s="70">
        <f>VALUE(IFERROR(VLOOKUP($A46,OT!$A:$BU,OT!AD$1,0),0))</f>
        <v>0</v>
      </c>
      <c r="BH46" s="70">
        <f>VALUE(IFERROR(VLOOKUP($A46,OT!$A:$BU,OT!AE$1,0),0))</f>
        <v>0</v>
      </c>
      <c r="BI46" s="70">
        <f>VALUE(IFERROR(VLOOKUP($A46,OT!$A:$BU,OT!AF$1,0),0))</f>
        <v>0</v>
      </c>
      <c r="BJ46" s="70">
        <f>VALUE(IFERROR(VLOOKUP($A46,OT!$A:$BU,OT!AG$1,0),0))</f>
        <v>0</v>
      </c>
      <c r="BK46" s="70">
        <f>VALUE(IFERROR(VLOOKUP($A46,OT!$A:$BU,OT!AH$1,0),0))</f>
        <v>0</v>
      </c>
      <c r="BL46" s="70">
        <f>VALUE(IFERROR(VLOOKUP($A46,OT!$A:$BU,OT!AI$1,0),0))</f>
        <v>0</v>
      </c>
      <c r="BM46" s="70">
        <f>VALUE(IFERROR(VLOOKUP($A46,OT!$A:$BU,OT!AJ$1,0),0))</f>
        <v>0</v>
      </c>
      <c r="BN46" s="70">
        <f>VALUE(IFERROR(VLOOKUP($A46,OT!$A:$BU,OT!AK$1,0),0))</f>
        <v>0</v>
      </c>
      <c r="BO46" s="70">
        <f>VALUE(IFERROR(VLOOKUP($A46,OT!$A:$BU,OT!AL$1,0),0))</f>
        <v>0</v>
      </c>
      <c r="BP46" s="70">
        <f>VALUE(IFERROR(VLOOKUP($A46,OT!$A:$BU,OT!AM$1,0),0))</f>
        <v>0</v>
      </c>
      <c r="BQ46" s="70">
        <f>VALUE(IFERROR(VLOOKUP($A46,OT!$A:$BU,OT!AN$1,0),0))</f>
        <v>0</v>
      </c>
      <c r="BR46" s="59"/>
      <c r="BS46" s="59"/>
      <c r="BT46" s="59"/>
      <c r="BU46" s="59"/>
      <c r="BV46" s="59"/>
      <c r="BW46" s="59"/>
      <c r="BX46" s="59"/>
      <c r="BY46" s="59"/>
      <c r="BZ46" s="59"/>
      <c r="CA46" s="59"/>
      <c r="CB46" s="59"/>
      <c r="CC46" s="59"/>
      <c r="CD46" s="59"/>
      <c r="CE46" s="59"/>
      <c r="CF46" s="59"/>
      <c r="CG46" s="59"/>
      <c r="CH46" s="59"/>
      <c r="CI46" s="59"/>
      <c r="CJ46" s="59"/>
      <c r="CK46" s="59"/>
      <c r="CL46" s="59"/>
      <c r="CM46" s="59"/>
      <c r="CN46" s="59"/>
      <c r="CO46" s="59"/>
      <c r="CP46" s="59"/>
      <c r="CQ46" s="59"/>
      <c r="CR46" s="59"/>
      <c r="CS46" s="59"/>
      <c r="CT46" s="59"/>
      <c r="CU46" s="59"/>
      <c r="CV46" s="59"/>
      <c r="CW46" s="59"/>
    </row>
    <row r="47" spans="1:101" x14ac:dyDescent="0.35">
      <c r="A47" s="376" t="s">
        <v>692</v>
      </c>
      <c r="B47" s="221" t="str">
        <f>VLOOKUP(A47,Att!B:C,2,0)</f>
        <v>TRẦN NGỌC CHÂU</v>
      </c>
      <c r="C47">
        <v>20000</v>
      </c>
      <c r="D47">
        <v>20000</v>
      </c>
      <c r="E47">
        <v>20000</v>
      </c>
      <c r="F47">
        <v>20000</v>
      </c>
      <c r="H47">
        <v>15000</v>
      </c>
      <c r="J47">
        <v>42000</v>
      </c>
      <c r="K47">
        <v>42000</v>
      </c>
      <c r="L47">
        <v>42000</v>
      </c>
      <c r="M47">
        <v>42000</v>
      </c>
      <c r="N47">
        <v>42000</v>
      </c>
      <c r="O47">
        <v>42000</v>
      </c>
      <c r="R47">
        <v>20000</v>
      </c>
      <c r="T47">
        <v>20000</v>
      </c>
      <c r="Z47">
        <v>20000</v>
      </c>
      <c r="AA47">
        <v>20000</v>
      </c>
      <c r="AB47">
        <v>20000</v>
      </c>
      <c r="AE47">
        <v>20000</v>
      </c>
      <c r="AH47" s="68">
        <f t="shared" si="0"/>
        <v>467000</v>
      </c>
      <c r="AI47" s="68">
        <f t="shared" si="1"/>
        <v>55000</v>
      </c>
      <c r="AJ47" s="68">
        <f t="shared" si="2"/>
        <v>412000</v>
      </c>
      <c r="AK47" s="68"/>
      <c r="AL47" s="74" t="str">
        <f>VLOOKUP(A47,Att!B:CX,101,0)</f>
        <v>Nhân Kiệt</v>
      </c>
      <c r="AM47" s="70">
        <f>VALUE(IFERROR(VLOOKUP($A47,OT!$A:$BU,OT!J$1,0),0))</f>
        <v>2</v>
      </c>
      <c r="AN47" s="70">
        <f>VALUE(IFERROR(VLOOKUP($A47,OT!$A:$BU,OT!K$1,0),0))</f>
        <v>2</v>
      </c>
      <c r="AO47" s="70">
        <f>VALUE(IFERROR(VLOOKUP($A47,OT!$A:$BU,OT!L$1,0),0))</f>
        <v>2</v>
      </c>
      <c r="AP47" s="70">
        <f>VALUE(IFERROR(VLOOKUP($A47,OT!$A:$BU,OT!M$1,0),0))</f>
        <v>0</v>
      </c>
      <c r="AQ47" s="70">
        <f>VALUE(IFERROR(VLOOKUP($A47,OT!$A:$BU,OT!N$1,0),0))</f>
        <v>0</v>
      </c>
      <c r="AR47" s="70">
        <f>VALUE(IFERROR(VLOOKUP($A47,OT!$A:$BU,OT!O$1,0),0))</f>
        <v>0</v>
      </c>
      <c r="AS47" s="70">
        <f>VALUE(IFERROR(VLOOKUP($A47,OT!$A:$BU,OT!P$1,0),0))</f>
        <v>0</v>
      </c>
      <c r="AT47" s="70">
        <f>VALUE(IFERROR(VLOOKUP($A47,OT!$A:$BU,OT!Q$1,0),0))</f>
        <v>2</v>
      </c>
      <c r="AU47" s="70">
        <f>VALUE(IFERROR(VLOOKUP($A47,OT!$A:$BU,OT!R$1,0),0))</f>
        <v>2</v>
      </c>
      <c r="AV47" s="70">
        <f>VALUE(IFERROR(VLOOKUP($A47,OT!$A:$BU,OT!S$1,0),0))</f>
        <v>2</v>
      </c>
      <c r="AW47" s="70">
        <f>VALUE(IFERROR(VLOOKUP($A47,OT!$A:$BU,OT!T$1,0),0))</f>
        <v>2</v>
      </c>
      <c r="AX47" s="70">
        <f>VALUE(IFERROR(VLOOKUP($A47,OT!$A:$BU,OT!U$1,0),0))</f>
        <v>4</v>
      </c>
      <c r="AY47" s="70">
        <f>VALUE(IFERROR(VLOOKUP($A47,OT!$A:$BU,OT!V$1,0),0))</f>
        <v>12</v>
      </c>
      <c r="AZ47" s="70">
        <f>VALUE(IFERROR(VLOOKUP($A47,OT!$A:$BU,OT!W$1,0),0))</f>
        <v>0</v>
      </c>
      <c r="BA47" s="70">
        <f>VALUE(IFERROR(VLOOKUP($A47,OT!$A:$BU,OT!X$1,0),0))</f>
        <v>0</v>
      </c>
      <c r="BB47" s="70">
        <f>VALUE(IFERROR(VLOOKUP($A47,OT!$A:$BU,OT!Y$1,0),0))</f>
        <v>2</v>
      </c>
      <c r="BC47" s="70">
        <f>VALUE(IFERROR(VLOOKUP($A47,OT!$A:$BU,OT!Z$1,0),0))</f>
        <v>0</v>
      </c>
      <c r="BD47" s="70">
        <f>VALUE(IFERROR(VLOOKUP($A47,OT!$A:$BU,OT!AA$1,0),0))</f>
        <v>2</v>
      </c>
      <c r="BE47" s="70">
        <f>VALUE(IFERROR(VLOOKUP($A47,OT!$A:$BU,OT!AB$1,0),0))</f>
        <v>0</v>
      </c>
      <c r="BF47" s="70">
        <f>VALUE(IFERROR(VLOOKUP($A47,OT!$A:$BU,OT!AC$1,0),0))</f>
        <v>0</v>
      </c>
      <c r="BG47" s="70">
        <f>VALUE(IFERROR(VLOOKUP($A47,OT!$A:$BU,OT!AD$1,0),0))</f>
        <v>0</v>
      </c>
      <c r="BH47" s="70">
        <f>VALUE(IFERROR(VLOOKUP($A47,OT!$A:$BU,OT!AE$1,0),0))</f>
        <v>0</v>
      </c>
      <c r="BI47" s="70">
        <f>VALUE(IFERROR(VLOOKUP($A47,OT!$A:$BU,OT!AF$1,0),0))</f>
        <v>0</v>
      </c>
      <c r="BJ47" s="70">
        <f>VALUE(IFERROR(VLOOKUP($A47,OT!$A:$BU,OT!AG$1,0),0))</f>
        <v>0</v>
      </c>
      <c r="BK47" s="70">
        <f>VALUE(IFERROR(VLOOKUP($A47,OT!$A:$BU,OT!AH$1,0),0))</f>
        <v>0.5</v>
      </c>
      <c r="BL47" s="70">
        <f>VALUE(IFERROR(VLOOKUP($A47,OT!$A:$BU,OT!AI$1,0),0))</f>
        <v>4</v>
      </c>
      <c r="BM47" s="70">
        <f>VALUE(IFERROR(VLOOKUP($A47,OT!$A:$BU,OT!AJ$1,0),0))</f>
        <v>0</v>
      </c>
      <c r="BN47" s="70">
        <f>VALUE(IFERROR(VLOOKUP($A47,OT!$A:$BU,OT!AK$1,0),0))</f>
        <v>0</v>
      </c>
      <c r="BO47" s="70">
        <f>VALUE(IFERROR(VLOOKUP($A47,OT!$A:$BU,OT!AL$1,0),0))</f>
        <v>2</v>
      </c>
      <c r="BP47" s="70">
        <f>VALUE(IFERROR(VLOOKUP($A47,OT!$A:$BU,OT!AM$1,0),0))</f>
        <v>0</v>
      </c>
      <c r="BQ47" s="70">
        <f>VALUE(IFERROR(VLOOKUP($A47,OT!$A:$BU,OT!AN$1,0),0))</f>
        <v>0</v>
      </c>
      <c r="BR47" s="59"/>
      <c r="BS47" s="59"/>
      <c r="BT47" s="59"/>
      <c r="BU47" s="59"/>
      <c r="BV47" s="59"/>
      <c r="BW47" s="59"/>
      <c r="BX47" s="59"/>
      <c r="BY47" s="59"/>
      <c r="BZ47" s="59"/>
      <c r="CA47" s="59"/>
      <c r="CB47" s="59"/>
      <c r="CC47" s="59"/>
      <c r="CD47" s="59"/>
      <c r="CE47" s="59"/>
      <c r="CF47" s="59"/>
      <c r="CG47" s="59"/>
      <c r="CH47" s="59"/>
      <c r="CI47" s="59"/>
      <c r="CJ47" s="59"/>
      <c r="CK47" s="59"/>
      <c r="CL47" s="59"/>
      <c r="CM47" s="59"/>
      <c r="CN47" s="59"/>
      <c r="CO47" s="59"/>
      <c r="CP47" s="59"/>
      <c r="CQ47" s="59"/>
      <c r="CR47" s="59"/>
      <c r="CS47" s="59"/>
      <c r="CT47" s="59"/>
      <c r="CU47" s="59"/>
      <c r="CV47" s="59"/>
      <c r="CW47" s="59"/>
    </row>
    <row r="48" spans="1:101" x14ac:dyDescent="0.35">
      <c r="A48" s="376" t="s">
        <v>695</v>
      </c>
      <c r="B48" s="221" t="str">
        <f>VLOOKUP(A48,Att!B:C,2,0)</f>
        <v>TRẦN THỊ LAN ANH</v>
      </c>
      <c r="C48">
        <v>20000</v>
      </c>
      <c r="D48">
        <v>20000</v>
      </c>
      <c r="F48">
        <v>20000</v>
      </c>
      <c r="G48">
        <v>20000</v>
      </c>
      <c r="K48">
        <v>20000</v>
      </c>
      <c r="M48">
        <v>20000</v>
      </c>
      <c r="N48">
        <v>20000</v>
      </c>
      <c r="O48">
        <v>20000</v>
      </c>
      <c r="P48">
        <v>20000</v>
      </c>
      <c r="Q48">
        <v>42000</v>
      </c>
      <c r="R48">
        <v>42000</v>
      </c>
      <c r="S48">
        <v>42000</v>
      </c>
      <c r="T48">
        <v>42000</v>
      </c>
      <c r="U48">
        <v>42000</v>
      </c>
      <c r="X48">
        <v>20000</v>
      </c>
      <c r="Y48">
        <v>20000</v>
      </c>
      <c r="Z48">
        <v>20000</v>
      </c>
      <c r="AA48">
        <v>20000</v>
      </c>
      <c r="AB48">
        <v>20000</v>
      </c>
      <c r="AF48">
        <v>42000</v>
      </c>
      <c r="AH48" s="68">
        <f t="shared" si="0"/>
        <v>532000</v>
      </c>
      <c r="AI48" s="68">
        <f t="shared" si="1"/>
        <v>102000</v>
      </c>
      <c r="AJ48" s="68">
        <f t="shared" si="2"/>
        <v>430000</v>
      </c>
      <c r="AK48" s="68"/>
      <c r="AL48" s="74" t="str">
        <f>VLOOKUP(A48,Att!B:CX,101,0)</f>
        <v>ANNK-HR</v>
      </c>
      <c r="AM48" s="70">
        <f>VALUE(IFERROR(VLOOKUP($A48,OT!$A:$BU,OT!J$1,0),0))</f>
        <v>0</v>
      </c>
      <c r="AN48" s="70">
        <f>VALUE(IFERROR(VLOOKUP($A48,OT!$A:$BU,OT!K$1,0),0))</f>
        <v>2</v>
      </c>
      <c r="AO48" s="70">
        <f>VALUE(IFERROR(VLOOKUP($A48,OT!$A:$BU,OT!L$1,0),0))</f>
        <v>0</v>
      </c>
      <c r="AP48" s="70">
        <f>VALUE(IFERROR(VLOOKUP($A48,OT!$A:$BU,OT!M$1,0),0))</f>
        <v>2</v>
      </c>
      <c r="AQ48" s="70">
        <f>VALUE(IFERROR(VLOOKUP($A48,OT!$A:$BU,OT!N$1,0),0))</f>
        <v>2</v>
      </c>
      <c r="AR48" s="70">
        <f>VALUE(IFERROR(VLOOKUP($A48,OT!$A:$BU,OT!O$1,0),0))</f>
        <v>0</v>
      </c>
      <c r="AS48" s="70">
        <f>VALUE(IFERROR(VLOOKUP($A48,OT!$A:$BU,OT!P$1,0),0))</f>
        <v>0</v>
      </c>
      <c r="AT48" s="70">
        <f>VALUE(IFERROR(VLOOKUP($A48,OT!$A:$BU,OT!Q$1,0),0))</f>
        <v>0</v>
      </c>
      <c r="AU48" s="70">
        <f>VALUE(IFERROR(VLOOKUP($A48,OT!$A:$BU,OT!R$1,0),0))</f>
        <v>2</v>
      </c>
      <c r="AV48" s="70">
        <f>VALUE(IFERROR(VLOOKUP($A48,OT!$A:$BU,OT!S$1,0),0))</f>
        <v>0</v>
      </c>
      <c r="AW48" s="70">
        <f>VALUE(IFERROR(VLOOKUP($A48,OT!$A:$BU,OT!T$1,0),0))</f>
        <v>2</v>
      </c>
      <c r="AX48" s="70">
        <f>VALUE(IFERROR(VLOOKUP($A48,OT!$A:$BU,OT!U$1,0),0))</f>
        <v>2</v>
      </c>
      <c r="AY48" s="70">
        <f>VALUE(IFERROR(VLOOKUP($A48,OT!$A:$BU,OT!V$1,0),0))</f>
        <v>4</v>
      </c>
      <c r="AZ48" s="70">
        <f>VALUE(IFERROR(VLOOKUP($A48,OT!$A:$BU,OT!W$1,0),0))</f>
        <v>11.75</v>
      </c>
      <c r="BA48" s="70">
        <f>VALUE(IFERROR(VLOOKUP($A48,OT!$A:$BU,OT!X$1,0),0))</f>
        <v>2</v>
      </c>
      <c r="BB48" s="70">
        <f>VALUE(IFERROR(VLOOKUP($A48,OT!$A:$BU,OT!Y$1,0),0))</f>
        <v>2</v>
      </c>
      <c r="BC48" s="70">
        <f>VALUE(IFERROR(VLOOKUP($A48,OT!$A:$BU,OT!Z$1,0),0))</f>
        <v>2</v>
      </c>
      <c r="BD48" s="70">
        <f>VALUE(IFERROR(VLOOKUP($A48,OT!$A:$BU,OT!AA$1,0),0))</f>
        <v>2</v>
      </c>
      <c r="BE48" s="70">
        <f>VALUE(IFERROR(VLOOKUP($A48,OT!$A:$BU,OT!AB$1,0),0))</f>
        <v>4</v>
      </c>
      <c r="BF48" s="70">
        <f>VALUE(IFERROR(VLOOKUP($A48,OT!$A:$BU,OT!AC$1,0),0))</f>
        <v>0</v>
      </c>
      <c r="BG48" s="70">
        <f>VALUE(IFERROR(VLOOKUP($A48,OT!$A:$BU,OT!AD$1,0),0))</f>
        <v>0</v>
      </c>
      <c r="BH48" s="70">
        <f>VALUE(IFERROR(VLOOKUP($A48,OT!$A:$BU,OT!AE$1,0),0))</f>
        <v>2</v>
      </c>
      <c r="BI48" s="70">
        <f>VALUE(IFERROR(VLOOKUP($A48,OT!$A:$BU,OT!AF$1,0),0))</f>
        <v>2</v>
      </c>
      <c r="BJ48" s="70">
        <f>VALUE(IFERROR(VLOOKUP($A48,OT!$A:$BU,OT!AG$1,0),0))</f>
        <v>0</v>
      </c>
      <c r="BK48" s="70">
        <f>VALUE(IFERROR(VLOOKUP($A48,OT!$A:$BU,OT!AH$1,0),0))</f>
        <v>0</v>
      </c>
      <c r="BL48" s="70">
        <f>VALUE(IFERROR(VLOOKUP($A48,OT!$A:$BU,OT!AI$1,0),0))</f>
        <v>4</v>
      </c>
      <c r="BM48" s="70">
        <f>VALUE(IFERROR(VLOOKUP($A48,OT!$A:$BU,OT!AJ$1,0),0))</f>
        <v>0</v>
      </c>
      <c r="BN48" s="70">
        <f>VALUE(IFERROR(VLOOKUP($A48,OT!$A:$BU,OT!AK$1,0),0))</f>
        <v>0</v>
      </c>
      <c r="BO48" s="70">
        <f>VALUE(IFERROR(VLOOKUP($A48,OT!$A:$BU,OT!AL$1,0),0))</f>
        <v>0</v>
      </c>
      <c r="BP48" s="70">
        <f>VALUE(IFERROR(VLOOKUP($A48,OT!$A:$BU,OT!AM$1,0),0))</f>
        <v>0</v>
      </c>
      <c r="BQ48" s="70">
        <f>VALUE(IFERROR(VLOOKUP($A48,OT!$A:$BU,OT!AN$1,0),0))</f>
        <v>0</v>
      </c>
      <c r="BR48" s="59"/>
      <c r="BS48" s="59"/>
      <c r="BT48" s="59"/>
      <c r="BU48" s="59"/>
      <c r="BV48" s="59"/>
      <c r="BW48" s="59"/>
      <c r="BX48" s="59"/>
      <c r="BY48" s="59"/>
      <c r="BZ48" s="59"/>
      <c r="CA48" s="59"/>
      <c r="CB48" s="59"/>
      <c r="CC48" s="59"/>
      <c r="CD48" s="59"/>
      <c r="CE48" s="59"/>
      <c r="CF48" s="59"/>
      <c r="CG48" s="59"/>
      <c r="CH48" s="59"/>
      <c r="CI48" s="59"/>
      <c r="CJ48" s="59"/>
      <c r="CK48" s="59"/>
      <c r="CL48" s="59"/>
      <c r="CM48" s="59"/>
      <c r="CN48" s="59"/>
      <c r="CO48" s="59"/>
      <c r="CP48" s="59"/>
      <c r="CQ48" s="59"/>
      <c r="CR48" s="59"/>
      <c r="CS48" s="59"/>
      <c r="CT48" s="59"/>
      <c r="CU48" s="59"/>
      <c r="CV48" s="59"/>
      <c r="CW48" s="59"/>
    </row>
    <row r="49" spans="1:101" x14ac:dyDescent="0.35">
      <c r="A49" s="376" t="s">
        <v>698</v>
      </c>
      <c r="B49" s="221" t="str">
        <f>VLOOKUP(A49,Att!B:C,2,0)</f>
        <v>LÊ THỊ MỘNG THÚY</v>
      </c>
      <c r="C49">
        <v>27000</v>
      </c>
      <c r="D49">
        <v>42000</v>
      </c>
      <c r="E49">
        <v>42000</v>
      </c>
      <c r="F49">
        <v>42000</v>
      </c>
      <c r="H49">
        <v>42000</v>
      </c>
      <c r="J49">
        <v>20000</v>
      </c>
      <c r="M49">
        <v>20000</v>
      </c>
      <c r="N49">
        <v>20000</v>
      </c>
      <c r="O49">
        <v>15000</v>
      </c>
      <c r="Q49">
        <v>42000</v>
      </c>
      <c r="R49">
        <v>42000</v>
      </c>
      <c r="S49">
        <v>42000</v>
      </c>
      <c r="T49">
        <v>42000</v>
      </c>
      <c r="U49">
        <v>27000</v>
      </c>
      <c r="X49">
        <v>0</v>
      </c>
      <c r="Z49">
        <v>20000</v>
      </c>
      <c r="AA49">
        <v>20000</v>
      </c>
      <c r="AB49">
        <v>20000</v>
      </c>
      <c r="AE49">
        <v>20000</v>
      </c>
      <c r="AF49">
        <v>20000</v>
      </c>
      <c r="AH49" s="68">
        <f t="shared" si="0"/>
        <v>565000</v>
      </c>
      <c r="AI49" s="68">
        <f t="shared" si="1"/>
        <v>151000</v>
      </c>
      <c r="AJ49" s="68">
        <f t="shared" si="2"/>
        <v>414000</v>
      </c>
      <c r="AK49" s="68"/>
      <c r="AL49" s="74" t="str">
        <f>VLOOKUP(A49,Att!B:CX,101,0)</f>
        <v>MEKONG SUBLABOR</v>
      </c>
      <c r="AM49" s="70">
        <f>VALUE(IFERROR(VLOOKUP($A49,OT!$A:$BU,OT!J$1,0),0))</f>
        <v>0</v>
      </c>
      <c r="AN49" s="70">
        <f>VALUE(IFERROR(VLOOKUP($A49,OT!$A:$BU,OT!K$1,0),0))</f>
        <v>0</v>
      </c>
      <c r="AO49" s="70">
        <f>VALUE(IFERROR(VLOOKUP($A49,OT!$A:$BU,OT!L$1,0),0))</f>
        <v>2</v>
      </c>
      <c r="AP49" s="70">
        <f>VALUE(IFERROR(VLOOKUP($A49,OT!$A:$BU,OT!M$1,0),0))</f>
        <v>2</v>
      </c>
      <c r="AQ49" s="70">
        <f>VALUE(IFERROR(VLOOKUP($A49,OT!$A:$BU,OT!N$1,0),0))</f>
        <v>0</v>
      </c>
      <c r="AR49" s="70">
        <f>VALUE(IFERROR(VLOOKUP($A49,OT!$A:$BU,OT!O$1,0),0))</f>
        <v>2</v>
      </c>
      <c r="AS49" s="70">
        <f>VALUE(IFERROR(VLOOKUP($A49,OT!$A:$BU,OT!P$1,0),0))</f>
        <v>0</v>
      </c>
      <c r="AT49" s="70">
        <f>VALUE(IFERROR(VLOOKUP($A49,OT!$A:$BU,OT!Q$1,0),0))</f>
        <v>2</v>
      </c>
      <c r="AU49" s="70">
        <f>VALUE(IFERROR(VLOOKUP($A49,OT!$A:$BU,OT!R$1,0),0))</f>
        <v>0</v>
      </c>
      <c r="AV49" s="70">
        <f>VALUE(IFERROR(VLOOKUP($A49,OT!$A:$BU,OT!S$1,0),0))</f>
        <v>0</v>
      </c>
      <c r="AW49" s="70">
        <f>VALUE(IFERROR(VLOOKUP($A49,OT!$A:$BU,OT!T$1,0),0))</f>
        <v>0</v>
      </c>
      <c r="AX49" s="70">
        <f>VALUE(IFERROR(VLOOKUP($A49,OT!$A:$BU,OT!U$1,0),0))</f>
        <v>0</v>
      </c>
      <c r="AY49" s="70">
        <f>VALUE(IFERROR(VLOOKUP($A49,OT!$A:$BU,OT!V$1,0),0))</f>
        <v>0</v>
      </c>
      <c r="AZ49" s="70">
        <f>VALUE(IFERROR(VLOOKUP($A49,OT!$A:$BU,OT!W$1,0),0))</f>
        <v>0</v>
      </c>
      <c r="BA49" s="70">
        <f>VALUE(IFERROR(VLOOKUP($A49,OT!$A:$BU,OT!X$1,0),0))</f>
        <v>2</v>
      </c>
      <c r="BB49" s="70">
        <f>VALUE(IFERROR(VLOOKUP($A49,OT!$A:$BU,OT!Y$1,0),0))</f>
        <v>2</v>
      </c>
      <c r="BC49" s="70">
        <f>VALUE(IFERROR(VLOOKUP($A49,OT!$A:$BU,OT!Z$1,0),0))</f>
        <v>2</v>
      </c>
      <c r="BD49" s="70">
        <f>VALUE(IFERROR(VLOOKUP($A49,OT!$A:$BU,OT!AA$1,0),0))</f>
        <v>2</v>
      </c>
      <c r="BE49" s="70">
        <f>VALUE(IFERROR(VLOOKUP($A49,OT!$A:$BU,OT!AB$1,0),0))</f>
        <v>0</v>
      </c>
      <c r="BF49" s="70">
        <f>VALUE(IFERROR(VLOOKUP($A49,OT!$A:$BU,OT!AC$1,0),0))</f>
        <v>0</v>
      </c>
      <c r="BG49" s="70">
        <f>VALUE(IFERROR(VLOOKUP($A49,OT!$A:$BU,OT!AD$1,0),0))</f>
        <v>0</v>
      </c>
      <c r="BH49" s="70">
        <f>VALUE(IFERROR(VLOOKUP($A49,OT!$A:$BU,OT!AE$1,0),0))</f>
        <v>0</v>
      </c>
      <c r="BI49" s="70">
        <f>VALUE(IFERROR(VLOOKUP($A49,OT!$A:$BU,OT!AF$1,0),0))</f>
        <v>0</v>
      </c>
      <c r="BJ49" s="70">
        <f>VALUE(IFERROR(VLOOKUP($A49,OT!$A:$BU,OT!AG$1,0),0))</f>
        <v>2</v>
      </c>
      <c r="BK49" s="70">
        <f>VALUE(IFERROR(VLOOKUP($A49,OT!$A:$BU,OT!AH$1,0),0))</f>
        <v>2</v>
      </c>
      <c r="BL49" s="70">
        <f>VALUE(IFERROR(VLOOKUP($A49,OT!$A:$BU,OT!AI$1,0),0))</f>
        <v>2</v>
      </c>
      <c r="BM49" s="70">
        <f>VALUE(IFERROR(VLOOKUP($A49,OT!$A:$BU,OT!AJ$1,0),0))</f>
        <v>0</v>
      </c>
      <c r="BN49" s="70">
        <f>VALUE(IFERROR(VLOOKUP($A49,OT!$A:$BU,OT!AK$1,0),0))</f>
        <v>0</v>
      </c>
      <c r="BO49" s="70">
        <f>VALUE(IFERROR(VLOOKUP($A49,OT!$A:$BU,OT!AL$1,0),0))</f>
        <v>2</v>
      </c>
      <c r="BP49" s="70">
        <f>VALUE(IFERROR(VLOOKUP($A49,OT!$A:$BU,OT!AM$1,0),0))</f>
        <v>2</v>
      </c>
      <c r="BQ49" s="70">
        <f>VALUE(IFERROR(VLOOKUP($A49,OT!$A:$BU,OT!AN$1,0),0))</f>
        <v>0</v>
      </c>
      <c r="BR49" s="59"/>
      <c r="BS49" s="59"/>
      <c r="BT49" s="59"/>
      <c r="BU49" s="59"/>
      <c r="BV49" s="59"/>
      <c r="BW49" s="59"/>
      <c r="BX49" s="59"/>
      <c r="BY49" s="59"/>
      <c r="BZ49" s="59"/>
      <c r="CA49" s="59"/>
      <c r="CB49" s="59"/>
      <c r="CC49" s="59"/>
      <c r="CD49" s="59"/>
      <c r="CE49" s="59"/>
      <c r="CF49" s="59"/>
      <c r="CG49" s="59"/>
      <c r="CH49" s="59"/>
      <c r="CI49" s="59"/>
      <c r="CJ49" s="59"/>
      <c r="CK49" s="59"/>
      <c r="CL49" s="59"/>
      <c r="CM49" s="59"/>
      <c r="CN49" s="59"/>
      <c r="CO49" s="59"/>
      <c r="CP49" s="59"/>
      <c r="CQ49" s="59"/>
      <c r="CR49" s="59"/>
      <c r="CS49" s="59"/>
      <c r="CT49" s="59"/>
      <c r="CU49" s="59"/>
      <c r="CV49" s="59"/>
      <c r="CW49" s="59"/>
    </row>
    <row r="50" spans="1:101" x14ac:dyDescent="0.35">
      <c r="A50" s="376" t="s">
        <v>701</v>
      </c>
      <c r="B50" s="221" t="str">
        <f>VLOOKUP(A50,Att!B:C,2,0)</f>
        <v>HOÀNG NGỌC TÂN</v>
      </c>
      <c r="C50">
        <v>20000</v>
      </c>
      <c r="D50">
        <v>20000</v>
      </c>
      <c r="E50">
        <v>20000</v>
      </c>
      <c r="F50">
        <v>20000</v>
      </c>
      <c r="G50">
        <v>20000</v>
      </c>
      <c r="J50">
        <v>20000</v>
      </c>
      <c r="K50">
        <v>20000</v>
      </c>
      <c r="L50">
        <v>20000</v>
      </c>
      <c r="M50">
        <v>20000</v>
      </c>
      <c r="R50">
        <v>20000</v>
      </c>
      <c r="S50">
        <v>20000</v>
      </c>
      <c r="U50">
        <v>20000</v>
      </c>
      <c r="V50">
        <v>20000</v>
      </c>
      <c r="W50">
        <v>15000</v>
      </c>
      <c r="X50">
        <v>20000</v>
      </c>
      <c r="Y50">
        <v>20000</v>
      </c>
      <c r="AA50">
        <v>20000</v>
      </c>
      <c r="AB50">
        <v>20000</v>
      </c>
      <c r="AC50">
        <v>20000</v>
      </c>
      <c r="AE50">
        <v>20000</v>
      </c>
      <c r="AF50">
        <v>20000</v>
      </c>
      <c r="AH50" s="68">
        <f t="shared" si="0"/>
        <v>415000</v>
      </c>
      <c r="AI50" s="68">
        <f t="shared" si="1"/>
        <v>275000</v>
      </c>
      <c r="AJ50" s="68">
        <f t="shared" si="2"/>
        <v>140000</v>
      </c>
      <c r="AK50" s="68"/>
      <c r="AL50" s="74" t="str">
        <f>VLOOKUP(A50,Att!B:CX,101,0)</f>
        <v>MEKONG SUBLABOR</v>
      </c>
      <c r="AM50" s="70">
        <f>VALUE(IFERROR(VLOOKUP($A50,OT!$A:$BU,OT!J$1,0),0))</f>
        <v>0</v>
      </c>
      <c r="AN50" s="70">
        <f>VALUE(IFERROR(VLOOKUP($A50,OT!$A:$BU,OT!K$1,0),0))</f>
        <v>0</v>
      </c>
      <c r="AO50" s="70">
        <f>VALUE(IFERROR(VLOOKUP($A50,OT!$A:$BU,OT!L$1,0),0))</f>
        <v>0</v>
      </c>
      <c r="AP50" s="70">
        <f>VALUE(IFERROR(VLOOKUP($A50,OT!$A:$BU,OT!M$1,0),0))</f>
        <v>0</v>
      </c>
      <c r="AQ50" s="70">
        <f>VALUE(IFERROR(VLOOKUP($A50,OT!$A:$BU,OT!N$1,0),0))</f>
        <v>4</v>
      </c>
      <c r="AR50" s="70">
        <f>VALUE(IFERROR(VLOOKUP($A50,OT!$A:$BU,OT!O$1,0),0))</f>
        <v>0</v>
      </c>
      <c r="AS50" s="70">
        <f>VALUE(IFERROR(VLOOKUP($A50,OT!$A:$BU,OT!P$1,0),0))</f>
        <v>0</v>
      </c>
      <c r="AT50" s="70">
        <f>VALUE(IFERROR(VLOOKUP($A50,OT!$A:$BU,OT!Q$1,0),0))</f>
        <v>0</v>
      </c>
      <c r="AU50" s="70">
        <f>VALUE(IFERROR(VLOOKUP($A50,OT!$A:$BU,OT!R$1,0),0))</f>
        <v>0</v>
      </c>
      <c r="AV50" s="70">
        <f>VALUE(IFERROR(VLOOKUP($A50,OT!$A:$BU,OT!S$1,0),0))</f>
        <v>0</v>
      </c>
      <c r="AW50" s="70">
        <f>VALUE(IFERROR(VLOOKUP($A50,OT!$A:$BU,OT!T$1,0),0))</f>
        <v>2</v>
      </c>
      <c r="AX50" s="70">
        <f>VALUE(IFERROR(VLOOKUP($A50,OT!$A:$BU,OT!U$1,0),0))</f>
        <v>0</v>
      </c>
      <c r="AY50" s="70">
        <f>VALUE(IFERROR(VLOOKUP($A50,OT!$A:$BU,OT!V$1,0),0))</f>
        <v>0</v>
      </c>
      <c r="AZ50" s="70">
        <f>VALUE(IFERROR(VLOOKUP($A50,OT!$A:$BU,OT!W$1,0),0))</f>
        <v>0</v>
      </c>
      <c r="BA50" s="70">
        <f>VALUE(IFERROR(VLOOKUP($A50,OT!$A:$BU,OT!X$1,0),0))</f>
        <v>0</v>
      </c>
      <c r="BB50" s="70">
        <f>VALUE(IFERROR(VLOOKUP($A50,OT!$A:$BU,OT!Y$1,0),0))</f>
        <v>0</v>
      </c>
      <c r="BC50" s="70">
        <f>VALUE(IFERROR(VLOOKUP($A50,OT!$A:$BU,OT!Z$1,0),0))</f>
        <v>0</v>
      </c>
      <c r="BD50" s="70">
        <f>VALUE(IFERROR(VLOOKUP($A50,OT!$A:$BU,OT!AA$1,0),0))</f>
        <v>0</v>
      </c>
      <c r="BE50" s="70">
        <f>VALUE(IFERROR(VLOOKUP($A50,OT!$A:$BU,OT!AB$1,0),0))</f>
        <v>2</v>
      </c>
      <c r="BF50" s="70">
        <f>VALUE(IFERROR(VLOOKUP($A50,OT!$A:$BU,OT!AC$1,0),0))</f>
        <v>2</v>
      </c>
      <c r="BG50" s="70">
        <f>VALUE(IFERROR(VLOOKUP($A50,OT!$A:$BU,OT!AD$1,0),0))</f>
        <v>0</v>
      </c>
      <c r="BH50" s="70">
        <f>VALUE(IFERROR(VLOOKUP($A50,OT!$A:$BU,OT!AE$1,0),0))</f>
        <v>0</v>
      </c>
      <c r="BI50" s="70">
        <f>VALUE(IFERROR(VLOOKUP($A50,OT!$A:$BU,OT!AF$1,0),0))</f>
        <v>0</v>
      </c>
      <c r="BJ50" s="70">
        <f>VALUE(IFERROR(VLOOKUP($A50,OT!$A:$BU,OT!AG$1,0),0))</f>
        <v>0</v>
      </c>
      <c r="BK50" s="70">
        <f>VALUE(IFERROR(VLOOKUP($A50,OT!$A:$BU,OT!AH$1,0),0))</f>
        <v>4</v>
      </c>
      <c r="BL50" s="70">
        <f>VALUE(IFERROR(VLOOKUP($A50,OT!$A:$BU,OT!AI$1,0),0))</f>
        <v>0</v>
      </c>
      <c r="BM50" s="70">
        <f>VALUE(IFERROR(VLOOKUP($A50,OT!$A:$BU,OT!AJ$1,0),0))</f>
        <v>2</v>
      </c>
      <c r="BN50" s="70">
        <f>VALUE(IFERROR(VLOOKUP($A50,OT!$A:$BU,OT!AK$1,0),0))</f>
        <v>0</v>
      </c>
      <c r="BO50" s="70">
        <f>VALUE(IFERROR(VLOOKUP($A50,OT!$A:$BU,OT!AL$1,0),0))</f>
        <v>0</v>
      </c>
      <c r="BP50" s="70">
        <f>VALUE(IFERROR(VLOOKUP($A50,OT!$A:$BU,OT!AM$1,0),0))</f>
        <v>10</v>
      </c>
      <c r="BQ50" s="70">
        <f>VALUE(IFERROR(VLOOKUP($A50,OT!$A:$BU,OT!AN$1,0),0))</f>
        <v>0</v>
      </c>
      <c r="BR50" s="59"/>
      <c r="BS50" s="59"/>
      <c r="BT50" s="59"/>
      <c r="BU50" s="59"/>
      <c r="BV50" s="59"/>
      <c r="BW50" s="59"/>
      <c r="BX50" s="59"/>
      <c r="BY50" s="59"/>
      <c r="BZ50" s="59"/>
      <c r="CA50" s="59"/>
      <c r="CB50" s="59"/>
      <c r="CC50" s="59"/>
      <c r="CD50" s="59"/>
      <c r="CE50" s="59"/>
      <c r="CF50" s="59"/>
      <c r="CG50" s="59"/>
      <c r="CH50" s="59"/>
      <c r="CI50" s="59"/>
      <c r="CJ50" s="59"/>
      <c r="CK50" s="59"/>
      <c r="CL50" s="59"/>
      <c r="CM50" s="59"/>
      <c r="CN50" s="59"/>
      <c r="CO50" s="59"/>
      <c r="CP50" s="59"/>
      <c r="CQ50" s="59"/>
      <c r="CR50" s="59"/>
      <c r="CS50" s="59"/>
      <c r="CT50" s="59"/>
      <c r="CU50" s="59"/>
      <c r="CV50" s="59"/>
      <c r="CW50" s="59"/>
    </row>
    <row r="51" spans="1:101" x14ac:dyDescent="0.35">
      <c r="A51" s="376" t="s">
        <v>704</v>
      </c>
      <c r="B51" s="221" t="str">
        <f>VLOOKUP(A51,Att!B:C,2,0)</f>
        <v>HUỲNH THỊ KIM NGÂN</v>
      </c>
      <c r="D51">
        <v>42000</v>
      </c>
      <c r="E51">
        <v>42000</v>
      </c>
      <c r="F51">
        <v>42000</v>
      </c>
      <c r="G51">
        <v>42000</v>
      </c>
      <c r="H51">
        <v>27000</v>
      </c>
      <c r="J51">
        <v>20000</v>
      </c>
      <c r="K51">
        <v>20000</v>
      </c>
      <c r="L51">
        <v>20000</v>
      </c>
      <c r="M51">
        <v>20000</v>
      </c>
      <c r="N51">
        <v>20000</v>
      </c>
      <c r="O51">
        <v>20000</v>
      </c>
      <c r="Q51">
        <v>42000</v>
      </c>
      <c r="R51">
        <v>42000</v>
      </c>
      <c r="T51">
        <v>42000</v>
      </c>
      <c r="U51">
        <v>42000</v>
      </c>
      <c r="V51">
        <v>42000</v>
      </c>
      <c r="X51">
        <v>20000</v>
      </c>
      <c r="Y51">
        <v>20000</v>
      </c>
      <c r="Z51">
        <v>20000</v>
      </c>
      <c r="AA51">
        <v>20000</v>
      </c>
      <c r="AB51">
        <v>15000</v>
      </c>
      <c r="AF51">
        <v>42000</v>
      </c>
      <c r="AH51" s="68">
        <f t="shared" si="0"/>
        <v>662000</v>
      </c>
      <c r="AI51" s="68">
        <f t="shared" si="1"/>
        <v>356000</v>
      </c>
      <c r="AJ51" s="68">
        <f t="shared" si="2"/>
        <v>306000</v>
      </c>
      <c r="AK51" s="68"/>
      <c r="AL51" s="74" t="str">
        <f>VLOOKUP(A51,Att!B:CX,101,0)</f>
        <v>MEKONG SUBLABOR</v>
      </c>
      <c r="AM51" s="70">
        <f>VALUE(IFERROR(VLOOKUP($A51,OT!$A:$BU,OT!J$1,0),0))</f>
        <v>0</v>
      </c>
      <c r="AN51" s="70">
        <f>VALUE(IFERROR(VLOOKUP($A51,OT!$A:$BU,OT!K$1,0),0))</f>
        <v>0</v>
      </c>
      <c r="AO51" s="70">
        <f>VALUE(IFERROR(VLOOKUP($A51,OT!$A:$BU,OT!L$1,0),0))</f>
        <v>0</v>
      </c>
      <c r="AP51" s="70">
        <f>VALUE(IFERROR(VLOOKUP($A51,OT!$A:$BU,OT!M$1,0),0))</f>
        <v>0</v>
      </c>
      <c r="AQ51" s="70">
        <f>VALUE(IFERROR(VLOOKUP($A51,OT!$A:$BU,OT!N$1,0),0))</f>
        <v>0</v>
      </c>
      <c r="AR51" s="70">
        <f>VALUE(IFERROR(VLOOKUP($A51,OT!$A:$BU,OT!O$1,0),0))</f>
        <v>0</v>
      </c>
      <c r="AS51" s="70">
        <f>VALUE(IFERROR(VLOOKUP($A51,OT!$A:$BU,OT!P$1,0),0))</f>
        <v>0</v>
      </c>
      <c r="AT51" s="70">
        <f>VALUE(IFERROR(VLOOKUP($A51,OT!$A:$BU,OT!Q$1,0),0))</f>
        <v>2</v>
      </c>
      <c r="AU51" s="70">
        <f>VALUE(IFERROR(VLOOKUP($A51,OT!$A:$BU,OT!R$1,0),0))</f>
        <v>2</v>
      </c>
      <c r="AV51" s="70">
        <f>VALUE(IFERROR(VLOOKUP($A51,OT!$A:$BU,OT!S$1,0),0))</f>
        <v>2</v>
      </c>
      <c r="AW51" s="70">
        <f>VALUE(IFERROR(VLOOKUP($A51,OT!$A:$BU,OT!T$1,0),0))</f>
        <v>2</v>
      </c>
      <c r="AX51" s="70">
        <f>VALUE(IFERROR(VLOOKUP($A51,OT!$A:$BU,OT!U$1,0),0))</f>
        <v>4</v>
      </c>
      <c r="AY51" s="70">
        <f>VALUE(IFERROR(VLOOKUP($A51,OT!$A:$BU,OT!V$1,0),0))</f>
        <v>12</v>
      </c>
      <c r="AZ51" s="70">
        <f>VALUE(IFERROR(VLOOKUP($A51,OT!$A:$BU,OT!W$1,0),0))</f>
        <v>0</v>
      </c>
      <c r="BA51" s="70">
        <f>VALUE(IFERROR(VLOOKUP($A51,OT!$A:$BU,OT!X$1,0),0))</f>
        <v>0</v>
      </c>
      <c r="BB51" s="70">
        <f>VALUE(IFERROR(VLOOKUP($A51,OT!$A:$BU,OT!Y$1,0),0))</f>
        <v>0</v>
      </c>
      <c r="BC51" s="70">
        <f>VALUE(IFERROR(VLOOKUP($A51,OT!$A:$BU,OT!Z$1,0),0))</f>
        <v>0</v>
      </c>
      <c r="BD51" s="70">
        <f>VALUE(IFERROR(VLOOKUP($A51,OT!$A:$BU,OT!AA$1,0),0))</f>
        <v>0</v>
      </c>
      <c r="BE51" s="70">
        <f>VALUE(IFERROR(VLOOKUP($A51,OT!$A:$BU,OT!AB$1,0),0))</f>
        <v>2</v>
      </c>
      <c r="BF51" s="70">
        <f>VALUE(IFERROR(VLOOKUP($A51,OT!$A:$BU,OT!AC$1,0),0))</f>
        <v>4</v>
      </c>
      <c r="BG51" s="70">
        <f>VALUE(IFERROR(VLOOKUP($A51,OT!$A:$BU,OT!AD$1,0),0))</f>
        <v>0</v>
      </c>
      <c r="BH51" s="70">
        <f>VALUE(IFERROR(VLOOKUP($A51,OT!$A:$BU,OT!AE$1,0),0))</f>
        <v>0</v>
      </c>
      <c r="BI51" s="70">
        <f>VALUE(IFERROR(VLOOKUP($A51,OT!$A:$BU,OT!AF$1,0),0))</f>
        <v>2</v>
      </c>
      <c r="BJ51" s="70">
        <f>VALUE(IFERROR(VLOOKUP($A51,OT!$A:$BU,OT!AG$1,0),0))</f>
        <v>2</v>
      </c>
      <c r="BK51" s="70">
        <f>VALUE(IFERROR(VLOOKUP($A51,OT!$A:$BU,OT!AH$1,0),0))</f>
        <v>2</v>
      </c>
      <c r="BL51" s="70">
        <f>VALUE(IFERROR(VLOOKUP($A51,OT!$A:$BU,OT!AI$1,0),0))</f>
        <v>0</v>
      </c>
      <c r="BM51" s="70">
        <f>VALUE(IFERROR(VLOOKUP($A51,OT!$A:$BU,OT!AJ$1,0),0))</f>
        <v>0</v>
      </c>
      <c r="BN51" s="70">
        <f>VALUE(IFERROR(VLOOKUP($A51,OT!$A:$BU,OT!AK$1,0),0))</f>
        <v>0</v>
      </c>
      <c r="BO51" s="70">
        <f>VALUE(IFERROR(VLOOKUP($A51,OT!$A:$BU,OT!AL$1,0),0))</f>
        <v>0</v>
      </c>
      <c r="BP51" s="70">
        <f>VALUE(IFERROR(VLOOKUP($A51,OT!$A:$BU,OT!AM$1,0),0))</f>
        <v>2</v>
      </c>
      <c r="BQ51" s="70">
        <f>VALUE(IFERROR(VLOOKUP($A51,OT!$A:$BU,OT!AN$1,0),0))</f>
        <v>0</v>
      </c>
      <c r="BR51" s="59"/>
      <c r="BS51" s="59"/>
      <c r="BT51" s="59"/>
      <c r="BU51" s="59"/>
      <c r="BV51" s="59"/>
      <c r="BW51" s="59"/>
      <c r="BX51" s="59"/>
      <c r="BY51" s="59"/>
      <c r="BZ51" s="59"/>
      <c r="CA51" s="59"/>
      <c r="CB51" s="59"/>
      <c r="CC51" s="59"/>
      <c r="CD51" s="59"/>
      <c r="CE51" s="59"/>
      <c r="CF51" s="59"/>
      <c r="CG51" s="59"/>
      <c r="CH51" s="59"/>
      <c r="CI51" s="59"/>
      <c r="CJ51" s="59"/>
      <c r="CK51" s="59"/>
      <c r="CL51" s="59"/>
      <c r="CM51" s="59"/>
      <c r="CN51" s="59"/>
      <c r="CO51" s="59"/>
      <c r="CP51" s="59"/>
      <c r="CQ51" s="59"/>
      <c r="CR51" s="59"/>
      <c r="CS51" s="59"/>
      <c r="CT51" s="59"/>
      <c r="CU51" s="59"/>
      <c r="CV51" s="59"/>
      <c r="CW51" s="59"/>
    </row>
    <row r="52" spans="1:101" x14ac:dyDescent="0.35">
      <c r="A52" s="376" t="s">
        <v>707</v>
      </c>
      <c r="B52" s="221" t="str">
        <f>VLOOKUP(A52,Att!B:C,2,0)</f>
        <v>LÊ HOÀNG TUẤN</v>
      </c>
      <c r="C52">
        <v>42000</v>
      </c>
      <c r="D52">
        <v>42000</v>
      </c>
      <c r="E52">
        <v>42000</v>
      </c>
      <c r="F52">
        <v>42000</v>
      </c>
      <c r="H52">
        <v>20000</v>
      </c>
      <c r="J52">
        <v>20000</v>
      </c>
      <c r="K52">
        <v>0</v>
      </c>
      <c r="L52">
        <v>20000</v>
      </c>
      <c r="M52">
        <v>20000</v>
      </c>
      <c r="N52">
        <v>20000</v>
      </c>
      <c r="Q52">
        <v>20000</v>
      </c>
      <c r="R52">
        <v>20000</v>
      </c>
      <c r="S52">
        <v>15000</v>
      </c>
      <c r="T52">
        <v>20000</v>
      </c>
      <c r="U52">
        <v>20000</v>
      </c>
      <c r="X52">
        <v>20000</v>
      </c>
      <c r="Z52">
        <v>20000</v>
      </c>
      <c r="AA52">
        <v>20000</v>
      </c>
      <c r="AB52">
        <v>20000</v>
      </c>
      <c r="AC52">
        <v>20000</v>
      </c>
      <c r="AD52">
        <v>20000</v>
      </c>
      <c r="AH52" s="68">
        <f t="shared" si="0"/>
        <v>483000</v>
      </c>
      <c r="AI52" s="68">
        <f t="shared" si="1"/>
        <v>177000</v>
      </c>
      <c r="AJ52" s="68">
        <f t="shared" si="2"/>
        <v>306000</v>
      </c>
      <c r="AK52" s="68"/>
      <c r="AL52" s="74" t="str">
        <f>VLOOKUP(A52,Att!B:CX,101,0)</f>
        <v>MEKONG SUBLABOR</v>
      </c>
      <c r="AM52" s="70">
        <f>VALUE(IFERROR(VLOOKUP($A52,OT!$A:$BU,OT!J$1,0),0))</f>
        <v>0</v>
      </c>
      <c r="AN52" s="70">
        <f>VALUE(IFERROR(VLOOKUP($A52,OT!$A:$BU,OT!K$1,0),0))</f>
        <v>2</v>
      </c>
      <c r="AO52" s="70">
        <f>VALUE(IFERROR(VLOOKUP($A52,OT!$A:$BU,OT!L$1,0),0))</f>
        <v>2</v>
      </c>
      <c r="AP52" s="70">
        <f>VALUE(IFERROR(VLOOKUP($A52,OT!$A:$BU,OT!M$1,0),0))</f>
        <v>2</v>
      </c>
      <c r="AQ52" s="70">
        <f>VALUE(IFERROR(VLOOKUP($A52,OT!$A:$BU,OT!N$1,0),0))</f>
        <v>0</v>
      </c>
      <c r="AR52" s="70">
        <f>VALUE(IFERROR(VLOOKUP($A52,OT!$A:$BU,OT!O$1,0),0))</f>
        <v>2</v>
      </c>
      <c r="AS52" s="70">
        <f>VALUE(IFERROR(VLOOKUP($A52,OT!$A:$BU,OT!P$1,0),0))</f>
        <v>0</v>
      </c>
      <c r="AT52" s="70">
        <f>VALUE(IFERROR(VLOOKUP($A52,OT!$A:$BU,OT!Q$1,0),0))</f>
        <v>2</v>
      </c>
      <c r="AU52" s="70">
        <f>VALUE(IFERROR(VLOOKUP($A52,OT!$A:$BU,OT!R$1,0),0))</f>
        <v>0</v>
      </c>
      <c r="AV52" s="70">
        <f>VALUE(IFERROR(VLOOKUP($A52,OT!$A:$BU,OT!S$1,0),0))</f>
        <v>2</v>
      </c>
      <c r="AW52" s="70">
        <f>VALUE(IFERROR(VLOOKUP($A52,OT!$A:$BU,OT!T$1,0),0))</f>
        <v>0</v>
      </c>
      <c r="AX52" s="70">
        <f>VALUE(IFERROR(VLOOKUP($A52,OT!$A:$BU,OT!U$1,0),0))</f>
        <v>4</v>
      </c>
      <c r="AY52" s="70">
        <f>VALUE(IFERROR(VLOOKUP($A52,OT!$A:$BU,OT!V$1,0),0))</f>
        <v>0</v>
      </c>
      <c r="AZ52" s="70">
        <f>VALUE(IFERROR(VLOOKUP($A52,OT!$A:$BU,OT!W$1,0),0))</f>
        <v>0</v>
      </c>
      <c r="BA52" s="70">
        <f>VALUE(IFERROR(VLOOKUP($A52,OT!$A:$BU,OT!X$1,0),0))</f>
        <v>0</v>
      </c>
      <c r="BB52" s="70">
        <f>VALUE(IFERROR(VLOOKUP($A52,OT!$A:$BU,OT!Y$1,0),0))</f>
        <v>0</v>
      </c>
      <c r="BC52" s="70">
        <f>VALUE(IFERROR(VLOOKUP($A52,OT!$A:$BU,OT!Z$1,0),0))</f>
        <v>0</v>
      </c>
      <c r="BD52" s="70">
        <f>VALUE(IFERROR(VLOOKUP($A52,OT!$A:$BU,OT!AA$1,0),0))</f>
        <v>0</v>
      </c>
      <c r="BE52" s="70">
        <f>VALUE(IFERROR(VLOOKUP($A52,OT!$A:$BU,OT!AB$1,0),0))</f>
        <v>2</v>
      </c>
      <c r="BF52" s="70">
        <f>VALUE(IFERROR(VLOOKUP($A52,OT!$A:$BU,OT!AC$1,0),0))</f>
        <v>0</v>
      </c>
      <c r="BG52" s="70">
        <f>VALUE(IFERROR(VLOOKUP($A52,OT!$A:$BU,OT!AD$1,0),0))</f>
        <v>0</v>
      </c>
      <c r="BH52" s="70">
        <f>VALUE(IFERROR(VLOOKUP($A52,OT!$A:$BU,OT!AE$1,0),0))</f>
        <v>2</v>
      </c>
      <c r="BI52" s="70">
        <f>VALUE(IFERROR(VLOOKUP($A52,OT!$A:$BU,OT!AF$1,0),0))</f>
        <v>0</v>
      </c>
      <c r="BJ52" s="70">
        <f>VALUE(IFERROR(VLOOKUP($A52,OT!$A:$BU,OT!AG$1,0),0))</f>
        <v>2</v>
      </c>
      <c r="BK52" s="70">
        <f>VALUE(IFERROR(VLOOKUP($A52,OT!$A:$BU,OT!AH$1,0),0))</f>
        <v>2</v>
      </c>
      <c r="BL52" s="70">
        <f>VALUE(IFERROR(VLOOKUP($A52,OT!$A:$BU,OT!AI$1,0),0))</f>
        <v>0</v>
      </c>
      <c r="BM52" s="70">
        <f>VALUE(IFERROR(VLOOKUP($A52,OT!$A:$BU,OT!AJ$1,0),0))</f>
        <v>0</v>
      </c>
      <c r="BN52" s="70">
        <f>VALUE(IFERROR(VLOOKUP($A52,OT!$A:$BU,OT!AK$1,0),0))</f>
        <v>10</v>
      </c>
      <c r="BO52" s="70">
        <f>VALUE(IFERROR(VLOOKUP($A52,OT!$A:$BU,OT!AL$1,0),0))</f>
        <v>0</v>
      </c>
      <c r="BP52" s="70">
        <f>VALUE(IFERROR(VLOOKUP($A52,OT!$A:$BU,OT!AM$1,0),0))</f>
        <v>0</v>
      </c>
      <c r="BQ52" s="70">
        <f>VALUE(IFERROR(VLOOKUP($A52,OT!$A:$BU,OT!AN$1,0),0))</f>
        <v>0</v>
      </c>
      <c r="BR52" s="59"/>
      <c r="BS52" s="59"/>
      <c r="BT52" s="59"/>
      <c r="BU52" s="59"/>
      <c r="BV52" s="59"/>
      <c r="BW52" s="59"/>
      <c r="BX52" s="59"/>
      <c r="BY52" s="59"/>
      <c r="BZ52" s="59"/>
      <c r="CA52" s="59"/>
      <c r="CB52" s="59"/>
      <c r="CC52" s="59"/>
      <c r="CD52" s="59"/>
      <c r="CE52" s="59"/>
      <c r="CF52" s="59"/>
      <c r="CG52" s="59"/>
      <c r="CH52" s="59"/>
      <c r="CI52" s="59"/>
      <c r="CJ52" s="59"/>
      <c r="CK52" s="59"/>
      <c r="CL52" s="59"/>
      <c r="CM52" s="59"/>
      <c r="CN52" s="59"/>
      <c r="CO52" s="59"/>
      <c r="CP52" s="59"/>
      <c r="CQ52" s="59"/>
      <c r="CR52" s="59"/>
      <c r="CS52" s="59"/>
      <c r="CT52" s="59"/>
      <c r="CU52" s="59"/>
      <c r="CV52" s="59"/>
      <c r="CW52" s="59"/>
    </row>
    <row r="53" spans="1:101" x14ac:dyDescent="0.35">
      <c r="A53" s="376" t="s">
        <v>710</v>
      </c>
      <c r="B53" s="221" t="str">
        <f>VLOOKUP(A53,Att!B:C,2,0)</f>
        <v>NGUYỄN NGỌC QUẾ TRÂN</v>
      </c>
      <c r="C53">
        <v>20000</v>
      </c>
      <c r="D53">
        <v>20000</v>
      </c>
      <c r="F53">
        <v>20000</v>
      </c>
      <c r="G53">
        <v>20000</v>
      </c>
      <c r="H53">
        <v>20000</v>
      </c>
      <c r="K53">
        <v>20000</v>
      </c>
      <c r="L53">
        <v>20000</v>
      </c>
      <c r="M53">
        <v>20000</v>
      </c>
      <c r="N53">
        <v>15000</v>
      </c>
      <c r="O53">
        <v>20000</v>
      </c>
      <c r="Q53">
        <v>42000</v>
      </c>
      <c r="R53">
        <v>42000</v>
      </c>
      <c r="S53">
        <v>42000</v>
      </c>
      <c r="T53">
        <v>42000</v>
      </c>
      <c r="U53">
        <v>42000</v>
      </c>
      <c r="X53">
        <v>20000</v>
      </c>
      <c r="Y53">
        <v>20000</v>
      </c>
      <c r="Z53">
        <v>20000</v>
      </c>
      <c r="AA53">
        <v>20000</v>
      </c>
      <c r="AB53">
        <v>15000</v>
      </c>
      <c r="AE53">
        <v>42000</v>
      </c>
      <c r="AF53">
        <v>42000</v>
      </c>
      <c r="AH53" s="68">
        <f t="shared" si="0"/>
        <v>584000</v>
      </c>
      <c r="AI53" s="68">
        <f t="shared" si="1"/>
        <v>132000</v>
      </c>
      <c r="AJ53" s="68">
        <f t="shared" si="2"/>
        <v>452000</v>
      </c>
      <c r="AK53" s="68"/>
      <c r="AL53" s="74" t="str">
        <f>VLOOKUP(A53,Att!B:CX,101,0)</f>
        <v>MEKONG SUBLABOR</v>
      </c>
      <c r="AM53" s="70">
        <f>VALUE(IFERROR(VLOOKUP($A53,OT!$A:$BU,OT!J$1,0),0))</f>
        <v>2</v>
      </c>
      <c r="AN53" s="70">
        <f>VALUE(IFERROR(VLOOKUP($A53,OT!$A:$BU,OT!K$1,0),0))</f>
        <v>2</v>
      </c>
      <c r="AO53" s="70">
        <f>VALUE(IFERROR(VLOOKUP($A53,OT!$A:$BU,OT!L$1,0),0))</f>
        <v>0</v>
      </c>
      <c r="AP53" s="70">
        <f>VALUE(IFERROR(VLOOKUP($A53,OT!$A:$BU,OT!M$1,0),0))</f>
        <v>2</v>
      </c>
      <c r="AQ53" s="70">
        <f>VALUE(IFERROR(VLOOKUP($A53,OT!$A:$BU,OT!N$1,0),0))</f>
        <v>2</v>
      </c>
      <c r="AR53" s="70">
        <f>VALUE(IFERROR(VLOOKUP($A53,OT!$A:$BU,OT!O$1,0),0))</f>
        <v>4</v>
      </c>
      <c r="AS53" s="70">
        <f>VALUE(IFERROR(VLOOKUP($A53,OT!$A:$BU,OT!P$1,0),0))</f>
        <v>0</v>
      </c>
      <c r="AT53" s="70">
        <f>VALUE(IFERROR(VLOOKUP($A53,OT!$A:$BU,OT!Q$1,0),0))</f>
        <v>0</v>
      </c>
      <c r="AU53" s="70">
        <f>VALUE(IFERROR(VLOOKUP($A53,OT!$A:$BU,OT!R$1,0),0))</f>
        <v>0</v>
      </c>
      <c r="AV53" s="70">
        <f>VALUE(IFERROR(VLOOKUP($A53,OT!$A:$BU,OT!S$1,0),0))</f>
        <v>0</v>
      </c>
      <c r="AW53" s="70">
        <f>VALUE(IFERROR(VLOOKUP($A53,OT!$A:$BU,OT!T$1,0),0))</f>
        <v>0</v>
      </c>
      <c r="AX53" s="70">
        <f>VALUE(IFERROR(VLOOKUP($A53,OT!$A:$BU,OT!U$1,0),0))</f>
        <v>0</v>
      </c>
      <c r="AY53" s="70">
        <f>VALUE(IFERROR(VLOOKUP($A53,OT!$A:$BU,OT!V$1,0),0))</f>
        <v>12</v>
      </c>
      <c r="AZ53" s="70">
        <f>VALUE(IFERROR(VLOOKUP($A53,OT!$A:$BU,OT!W$1,0),0))</f>
        <v>0</v>
      </c>
      <c r="BA53" s="70">
        <f>VALUE(IFERROR(VLOOKUP($A53,OT!$A:$BU,OT!X$1,0),0))</f>
        <v>2</v>
      </c>
      <c r="BB53" s="70">
        <f>VALUE(IFERROR(VLOOKUP($A53,OT!$A:$BU,OT!Y$1,0),0))</f>
        <v>2</v>
      </c>
      <c r="BC53" s="70">
        <f>VALUE(IFERROR(VLOOKUP($A53,OT!$A:$BU,OT!Z$1,0),0))</f>
        <v>2</v>
      </c>
      <c r="BD53" s="70">
        <f>VALUE(IFERROR(VLOOKUP($A53,OT!$A:$BU,OT!AA$1,0),0))</f>
        <v>2</v>
      </c>
      <c r="BE53" s="70">
        <f>VALUE(IFERROR(VLOOKUP($A53,OT!$A:$BU,OT!AB$1,0),0))</f>
        <v>4</v>
      </c>
      <c r="BF53" s="70">
        <f>VALUE(IFERROR(VLOOKUP($A53,OT!$A:$BU,OT!AC$1,0),0))</f>
        <v>0</v>
      </c>
      <c r="BG53" s="70">
        <f>VALUE(IFERROR(VLOOKUP($A53,OT!$A:$BU,OT!AD$1,0),0))</f>
        <v>0</v>
      </c>
      <c r="BH53" s="70">
        <f>VALUE(IFERROR(VLOOKUP($A53,OT!$A:$BU,OT!AE$1,0),0))</f>
        <v>2</v>
      </c>
      <c r="BI53" s="70">
        <f>VALUE(IFERROR(VLOOKUP($A53,OT!$A:$BU,OT!AF$1,0),0))</f>
        <v>2</v>
      </c>
      <c r="BJ53" s="70">
        <f>VALUE(IFERROR(VLOOKUP($A53,OT!$A:$BU,OT!AG$1,0),0))</f>
        <v>2</v>
      </c>
      <c r="BK53" s="70">
        <f>VALUE(IFERROR(VLOOKUP($A53,OT!$A:$BU,OT!AH$1,0),0))</f>
        <v>2</v>
      </c>
      <c r="BL53" s="70">
        <f>VALUE(IFERROR(VLOOKUP($A53,OT!$A:$BU,OT!AI$1,0),0))</f>
        <v>0</v>
      </c>
      <c r="BM53" s="70">
        <f>VALUE(IFERROR(VLOOKUP($A53,OT!$A:$BU,OT!AJ$1,0),0))</f>
        <v>0</v>
      </c>
      <c r="BN53" s="70">
        <f>VALUE(IFERROR(VLOOKUP($A53,OT!$A:$BU,OT!AK$1,0),0))</f>
        <v>0</v>
      </c>
      <c r="BO53" s="70">
        <f>VALUE(IFERROR(VLOOKUP($A53,OT!$A:$BU,OT!AL$1,0),0))</f>
        <v>2</v>
      </c>
      <c r="BP53" s="70">
        <f>VALUE(IFERROR(VLOOKUP($A53,OT!$A:$BU,OT!AM$1,0),0))</f>
        <v>0</v>
      </c>
      <c r="BQ53" s="70">
        <f>VALUE(IFERROR(VLOOKUP($A53,OT!$A:$BU,OT!AN$1,0),0))</f>
        <v>0</v>
      </c>
      <c r="BR53" s="59"/>
      <c r="BS53" s="59"/>
      <c r="BT53" s="59"/>
      <c r="BU53" s="59"/>
      <c r="BV53" s="59"/>
      <c r="BW53" s="59"/>
      <c r="BX53" s="59"/>
      <c r="BY53" s="59"/>
      <c r="BZ53" s="59"/>
      <c r="CA53" s="59"/>
      <c r="CB53" s="59"/>
      <c r="CC53" s="59"/>
      <c r="CD53" s="59"/>
      <c r="CE53" s="59"/>
      <c r="CF53" s="59"/>
      <c r="CG53" s="59"/>
      <c r="CH53" s="59"/>
      <c r="CI53" s="59"/>
      <c r="CJ53" s="59"/>
      <c r="CK53" s="59"/>
      <c r="CL53" s="59"/>
      <c r="CM53" s="59"/>
      <c r="CN53" s="59"/>
      <c r="CO53" s="59"/>
      <c r="CP53" s="59"/>
      <c r="CQ53" s="59"/>
      <c r="CR53" s="59"/>
      <c r="CS53" s="59"/>
      <c r="CT53" s="59"/>
      <c r="CU53" s="59"/>
      <c r="CV53" s="59"/>
      <c r="CW53" s="59"/>
    </row>
    <row r="54" spans="1:101" x14ac:dyDescent="0.35">
      <c r="A54" s="376" t="s">
        <v>713</v>
      </c>
      <c r="B54" s="221" t="str">
        <f>VLOOKUP(A54,Att!B:C,2,0)</f>
        <v>NGUYỄN THỊ NGÀ</v>
      </c>
      <c r="C54">
        <v>42000</v>
      </c>
      <c r="D54">
        <v>42000</v>
      </c>
      <c r="E54">
        <v>42000</v>
      </c>
      <c r="F54">
        <v>42000</v>
      </c>
      <c r="G54">
        <v>27000</v>
      </c>
      <c r="J54">
        <v>20000</v>
      </c>
      <c r="K54">
        <v>20000</v>
      </c>
      <c r="M54">
        <v>20000</v>
      </c>
      <c r="N54">
        <v>20000</v>
      </c>
      <c r="O54">
        <v>15000</v>
      </c>
      <c r="Q54">
        <v>42000</v>
      </c>
      <c r="R54">
        <v>42000</v>
      </c>
      <c r="S54">
        <v>42000</v>
      </c>
      <c r="T54">
        <v>42000</v>
      </c>
      <c r="U54">
        <v>42000</v>
      </c>
      <c r="X54">
        <v>20000</v>
      </c>
      <c r="Y54">
        <v>20000</v>
      </c>
      <c r="Z54">
        <v>20000</v>
      </c>
      <c r="AA54">
        <v>20000</v>
      </c>
      <c r="AB54">
        <v>20000</v>
      </c>
      <c r="AC54">
        <v>20000</v>
      </c>
      <c r="AE54">
        <v>20000</v>
      </c>
      <c r="AF54">
        <v>20000</v>
      </c>
      <c r="AH54" s="68">
        <f t="shared" si="0"/>
        <v>660000</v>
      </c>
      <c r="AI54" s="68">
        <f t="shared" si="1"/>
        <v>146000</v>
      </c>
      <c r="AJ54" s="68">
        <f t="shared" si="2"/>
        <v>514000</v>
      </c>
      <c r="AK54" s="68"/>
      <c r="AL54" s="74" t="str">
        <f>VLOOKUP(A54,Att!B:CX,101,0)</f>
        <v>Nhân Kiệt</v>
      </c>
      <c r="AM54" s="70">
        <f>VALUE(IFERROR(VLOOKUP($A54,OT!$A:$BU,OT!J$1,0),0))</f>
        <v>2</v>
      </c>
      <c r="AN54" s="70">
        <f>VALUE(IFERROR(VLOOKUP($A54,OT!$A:$BU,OT!K$1,0),0))</f>
        <v>2</v>
      </c>
      <c r="AO54" s="70">
        <f>VALUE(IFERROR(VLOOKUP($A54,OT!$A:$BU,OT!L$1,0),0))</f>
        <v>0</v>
      </c>
      <c r="AP54" s="70">
        <f>VALUE(IFERROR(VLOOKUP($A54,OT!$A:$BU,OT!M$1,0),0))</f>
        <v>0</v>
      </c>
      <c r="AQ54" s="70">
        <f>VALUE(IFERROR(VLOOKUP($A54,OT!$A:$BU,OT!N$1,0),0))</f>
        <v>0</v>
      </c>
      <c r="AR54" s="70">
        <f>VALUE(IFERROR(VLOOKUP($A54,OT!$A:$BU,OT!O$1,0),0))</f>
        <v>0</v>
      </c>
      <c r="AS54" s="70">
        <f>VALUE(IFERROR(VLOOKUP($A54,OT!$A:$BU,OT!P$1,0),0))</f>
        <v>0</v>
      </c>
      <c r="AT54" s="70">
        <f>VALUE(IFERROR(VLOOKUP($A54,OT!$A:$BU,OT!Q$1,0),0))</f>
        <v>2</v>
      </c>
      <c r="AU54" s="70">
        <f>VALUE(IFERROR(VLOOKUP($A54,OT!$A:$BU,OT!R$1,0),0))</f>
        <v>2</v>
      </c>
      <c r="AV54" s="70">
        <f>VALUE(IFERROR(VLOOKUP($A54,OT!$A:$BU,OT!S$1,0),0))</f>
        <v>0</v>
      </c>
      <c r="AW54" s="70">
        <f>VALUE(IFERROR(VLOOKUP($A54,OT!$A:$BU,OT!T$1,0),0))</f>
        <v>2</v>
      </c>
      <c r="AX54" s="70">
        <f>VALUE(IFERROR(VLOOKUP($A54,OT!$A:$BU,OT!U$1,0),0))</f>
        <v>2</v>
      </c>
      <c r="AY54" s="70">
        <f>VALUE(IFERROR(VLOOKUP($A54,OT!$A:$BU,OT!V$1,0),0))</f>
        <v>0</v>
      </c>
      <c r="AZ54" s="70">
        <f>VALUE(IFERROR(VLOOKUP($A54,OT!$A:$BU,OT!W$1,0),0))</f>
        <v>0</v>
      </c>
      <c r="BA54" s="70">
        <f>VALUE(IFERROR(VLOOKUP($A54,OT!$A:$BU,OT!X$1,0),0))</f>
        <v>2</v>
      </c>
      <c r="BB54" s="70">
        <f>VALUE(IFERROR(VLOOKUP($A54,OT!$A:$BU,OT!Y$1,0),0))</f>
        <v>2</v>
      </c>
      <c r="BC54" s="70">
        <f>VALUE(IFERROR(VLOOKUP($A54,OT!$A:$BU,OT!Z$1,0),0))</f>
        <v>2</v>
      </c>
      <c r="BD54" s="70">
        <f>VALUE(IFERROR(VLOOKUP($A54,OT!$A:$BU,OT!AA$1,0),0))</f>
        <v>2</v>
      </c>
      <c r="BE54" s="70">
        <f>VALUE(IFERROR(VLOOKUP($A54,OT!$A:$BU,OT!AB$1,0),0))</f>
        <v>4</v>
      </c>
      <c r="BF54" s="70">
        <f>VALUE(IFERROR(VLOOKUP($A54,OT!$A:$BU,OT!AC$1,0),0))</f>
        <v>0</v>
      </c>
      <c r="BG54" s="70">
        <f>VALUE(IFERROR(VLOOKUP($A54,OT!$A:$BU,OT!AD$1,0),0))</f>
        <v>0</v>
      </c>
      <c r="BH54" s="70">
        <f>VALUE(IFERROR(VLOOKUP($A54,OT!$A:$BU,OT!AE$1,0),0))</f>
        <v>2</v>
      </c>
      <c r="BI54" s="70">
        <f>VALUE(IFERROR(VLOOKUP($A54,OT!$A:$BU,OT!AF$1,0),0))</f>
        <v>2</v>
      </c>
      <c r="BJ54" s="70">
        <f>VALUE(IFERROR(VLOOKUP($A54,OT!$A:$BU,OT!AG$1,0),0))</f>
        <v>2</v>
      </c>
      <c r="BK54" s="70">
        <f>VALUE(IFERROR(VLOOKUP($A54,OT!$A:$BU,OT!AH$1,0),0))</f>
        <v>2</v>
      </c>
      <c r="BL54" s="70">
        <f>VALUE(IFERROR(VLOOKUP($A54,OT!$A:$BU,OT!AI$1,0),0))</f>
        <v>4</v>
      </c>
      <c r="BM54" s="70">
        <f>VALUE(IFERROR(VLOOKUP($A54,OT!$A:$BU,OT!AJ$1,0),0))</f>
        <v>12</v>
      </c>
      <c r="BN54" s="70">
        <f>VALUE(IFERROR(VLOOKUP($A54,OT!$A:$BU,OT!AK$1,0),0))</f>
        <v>0</v>
      </c>
      <c r="BO54" s="70">
        <f>VALUE(IFERROR(VLOOKUP($A54,OT!$A:$BU,OT!AL$1,0),0))</f>
        <v>2</v>
      </c>
      <c r="BP54" s="70">
        <f>VALUE(IFERROR(VLOOKUP($A54,OT!$A:$BU,OT!AM$1,0),0))</f>
        <v>0</v>
      </c>
      <c r="BQ54" s="70">
        <f>VALUE(IFERROR(VLOOKUP($A54,OT!$A:$BU,OT!AN$1,0),0))</f>
        <v>0</v>
      </c>
      <c r="BR54" s="59"/>
      <c r="BS54" s="59"/>
      <c r="BT54" s="59"/>
      <c r="BU54" s="59"/>
      <c r="BV54" s="59"/>
      <c r="BW54" s="59"/>
      <c r="BX54" s="59"/>
      <c r="BY54" s="59"/>
      <c r="BZ54" s="59"/>
      <c r="CA54" s="59"/>
      <c r="CB54" s="59"/>
      <c r="CC54" s="59"/>
      <c r="CD54" s="59"/>
      <c r="CE54" s="59"/>
      <c r="CF54" s="59"/>
      <c r="CG54" s="59"/>
      <c r="CH54" s="59"/>
      <c r="CI54" s="59"/>
      <c r="CJ54" s="59"/>
      <c r="CK54" s="59"/>
      <c r="CL54" s="59"/>
      <c r="CM54" s="59"/>
      <c r="CN54" s="59"/>
      <c r="CO54" s="59"/>
      <c r="CP54" s="59"/>
      <c r="CQ54" s="59"/>
      <c r="CR54" s="59"/>
      <c r="CS54" s="59"/>
      <c r="CT54" s="59"/>
      <c r="CU54" s="59"/>
      <c r="CV54" s="59"/>
      <c r="CW54" s="59"/>
    </row>
    <row r="55" spans="1:101" x14ac:dyDescent="0.35">
      <c r="A55" s="376" t="s">
        <v>731</v>
      </c>
      <c r="B55" s="221" t="str">
        <f>VLOOKUP(A55,Att!B:C,2,0)</f>
        <v>LÊ THỊ MỸ DUYÊN</v>
      </c>
      <c r="C55">
        <v>10000</v>
      </c>
      <c r="D55">
        <v>10000</v>
      </c>
      <c r="E55">
        <v>10000</v>
      </c>
      <c r="F55">
        <v>10000</v>
      </c>
      <c r="G55">
        <v>10000</v>
      </c>
      <c r="J55">
        <v>10000</v>
      </c>
      <c r="K55">
        <v>10000</v>
      </c>
      <c r="L55">
        <v>10000</v>
      </c>
      <c r="M55">
        <v>10000</v>
      </c>
      <c r="N55">
        <v>10000</v>
      </c>
      <c r="Q55">
        <v>10000</v>
      </c>
      <c r="R55">
        <v>10000</v>
      </c>
      <c r="S55">
        <v>10000</v>
      </c>
      <c r="T55">
        <v>10000</v>
      </c>
      <c r="U55">
        <v>10000</v>
      </c>
      <c r="X55">
        <v>10000</v>
      </c>
      <c r="Y55">
        <v>10000</v>
      </c>
      <c r="Z55">
        <v>10000</v>
      </c>
      <c r="AA55">
        <v>10000</v>
      </c>
      <c r="AE55">
        <v>10000</v>
      </c>
      <c r="AF55">
        <v>10000</v>
      </c>
      <c r="AH55" s="68">
        <f t="shared" si="0"/>
        <v>210000</v>
      </c>
      <c r="AI55" s="68">
        <f t="shared" si="1"/>
        <v>210000</v>
      </c>
      <c r="AJ55" s="68">
        <f t="shared" si="2"/>
        <v>0</v>
      </c>
      <c r="AK55" s="68"/>
      <c r="AL55" s="74" t="str">
        <f>VLOOKUP(A55,Att!B:CX,101,0)</f>
        <v>ANNK-HR</v>
      </c>
      <c r="AM55" s="70">
        <f>VALUE(IFERROR(VLOOKUP($A55,OT!$A:$BU,OT!J$1,0),0))</f>
        <v>0</v>
      </c>
      <c r="AN55" s="70">
        <f>VALUE(IFERROR(VLOOKUP($A55,OT!$A:$BU,OT!K$1,0),0))</f>
        <v>0</v>
      </c>
      <c r="AO55" s="70">
        <f>VALUE(IFERROR(VLOOKUP($A55,OT!$A:$BU,OT!L$1,0),0))</f>
        <v>0</v>
      </c>
      <c r="AP55" s="70">
        <f>VALUE(IFERROR(VLOOKUP($A55,OT!$A:$BU,OT!M$1,0),0))</f>
        <v>0</v>
      </c>
      <c r="AQ55" s="70">
        <f>VALUE(IFERROR(VLOOKUP($A55,OT!$A:$BU,OT!N$1,0),0))</f>
        <v>0</v>
      </c>
      <c r="AR55" s="70">
        <f>VALUE(IFERROR(VLOOKUP($A55,OT!$A:$BU,OT!O$1,0),0))</f>
        <v>0</v>
      </c>
      <c r="AS55" s="70">
        <f>VALUE(IFERROR(VLOOKUP($A55,OT!$A:$BU,OT!P$1,0),0))</f>
        <v>0</v>
      </c>
      <c r="AT55" s="70">
        <f>VALUE(IFERROR(VLOOKUP($A55,OT!$A:$BU,OT!Q$1,0),0))</f>
        <v>0</v>
      </c>
      <c r="AU55" s="70">
        <f>VALUE(IFERROR(VLOOKUP($A55,OT!$A:$BU,OT!R$1,0),0))</f>
        <v>0</v>
      </c>
      <c r="AV55" s="70">
        <f>VALUE(IFERROR(VLOOKUP($A55,OT!$A:$BU,OT!S$1,0),0))</f>
        <v>0</v>
      </c>
      <c r="AW55" s="70">
        <f>VALUE(IFERROR(VLOOKUP($A55,OT!$A:$BU,OT!T$1,0),0))</f>
        <v>0</v>
      </c>
      <c r="AX55" s="70">
        <f>VALUE(IFERROR(VLOOKUP($A55,OT!$A:$BU,OT!U$1,0),0))</f>
        <v>0</v>
      </c>
      <c r="AY55" s="70">
        <f>VALUE(IFERROR(VLOOKUP($A55,OT!$A:$BU,OT!V$1,0),0))</f>
        <v>0</v>
      </c>
      <c r="AZ55" s="70">
        <f>VALUE(IFERROR(VLOOKUP($A55,OT!$A:$BU,OT!W$1,0),0))</f>
        <v>0</v>
      </c>
      <c r="BA55" s="70">
        <f>VALUE(IFERROR(VLOOKUP($A55,OT!$A:$BU,OT!X$1,0),0))</f>
        <v>0</v>
      </c>
      <c r="BB55" s="70">
        <f>VALUE(IFERROR(VLOOKUP($A55,OT!$A:$BU,OT!Y$1,0),0))</f>
        <v>0</v>
      </c>
      <c r="BC55" s="70">
        <f>VALUE(IFERROR(VLOOKUP($A55,OT!$A:$BU,OT!Z$1,0),0))</f>
        <v>0</v>
      </c>
      <c r="BD55" s="70">
        <f>VALUE(IFERROR(VLOOKUP($A55,OT!$A:$BU,OT!AA$1,0),0))</f>
        <v>0</v>
      </c>
      <c r="BE55" s="70">
        <f>VALUE(IFERROR(VLOOKUP($A55,OT!$A:$BU,OT!AB$1,0),0))</f>
        <v>0</v>
      </c>
      <c r="BF55" s="70">
        <f>VALUE(IFERROR(VLOOKUP($A55,OT!$A:$BU,OT!AC$1,0),0))</f>
        <v>0</v>
      </c>
      <c r="BG55" s="70">
        <f>VALUE(IFERROR(VLOOKUP($A55,OT!$A:$BU,OT!AD$1,0),0))</f>
        <v>0</v>
      </c>
      <c r="BH55" s="70">
        <f>VALUE(IFERROR(VLOOKUP($A55,OT!$A:$BU,OT!AE$1,0),0))</f>
        <v>0</v>
      </c>
      <c r="BI55" s="70">
        <f>VALUE(IFERROR(VLOOKUP($A55,OT!$A:$BU,OT!AF$1,0),0))</f>
        <v>0</v>
      </c>
      <c r="BJ55" s="70">
        <f>VALUE(IFERROR(VLOOKUP($A55,OT!$A:$BU,OT!AG$1,0),0))</f>
        <v>0</v>
      </c>
      <c r="BK55" s="70">
        <f>VALUE(IFERROR(VLOOKUP($A55,OT!$A:$BU,OT!AH$1,0),0))</f>
        <v>0</v>
      </c>
      <c r="BL55" s="70">
        <f>VALUE(IFERROR(VLOOKUP($A55,OT!$A:$BU,OT!AI$1,0),0))</f>
        <v>0</v>
      </c>
      <c r="BM55" s="70">
        <f>VALUE(IFERROR(VLOOKUP($A55,OT!$A:$BU,OT!AJ$1,0),0))</f>
        <v>0</v>
      </c>
      <c r="BN55" s="70">
        <f>VALUE(IFERROR(VLOOKUP($A55,OT!$A:$BU,OT!AK$1,0),0))</f>
        <v>0</v>
      </c>
      <c r="BO55" s="70">
        <f>VALUE(IFERROR(VLOOKUP($A55,OT!$A:$BU,OT!AL$1,0),0))</f>
        <v>0</v>
      </c>
      <c r="BP55" s="70">
        <f>VALUE(IFERROR(VLOOKUP($A55,OT!$A:$BU,OT!AM$1,0),0))</f>
        <v>0</v>
      </c>
      <c r="BQ55" s="70">
        <f>VALUE(IFERROR(VLOOKUP($A55,OT!$A:$BU,OT!AN$1,0),0))</f>
        <v>0</v>
      </c>
      <c r="BR55" s="59"/>
      <c r="BS55" s="59"/>
      <c r="BT55" s="59"/>
      <c r="BU55" s="59"/>
      <c r="BV55" s="59"/>
      <c r="BW55" s="59"/>
      <c r="BX55" s="59"/>
      <c r="BY55" s="59"/>
      <c r="BZ55" s="59"/>
      <c r="CA55" s="59"/>
      <c r="CB55" s="59"/>
      <c r="CC55" s="59"/>
      <c r="CD55" s="59"/>
      <c r="CE55" s="59"/>
      <c r="CF55" s="59"/>
      <c r="CG55" s="59"/>
      <c r="CH55" s="59"/>
      <c r="CI55" s="59"/>
      <c r="CJ55" s="59"/>
      <c r="CK55" s="59"/>
      <c r="CL55" s="59"/>
      <c r="CM55" s="59"/>
      <c r="CN55" s="59"/>
      <c r="CO55" s="59"/>
      <c r="CP55" s="59"/>
      <c r="CQ55" s="59"/>
      <c r="CR55" s="59"/>
      <c r="CS55" s="59"/>
      <c r="CT55" s="59"/>
      <c r="CU55" s="59"/>
      <c r="CV55" s="59"/>
      <c r="CW55" s="59"/>
    </row>
    <row r="56" spans="1:101" x14ac:dyDescent="0.35">
      <c r="A56" s="376" t="s">
        <v>735</v>
      </c>
      <c r="B56" s="221" t="str">
        <f>VLOOKUP(A56,Att!B:C,2,0)</f>
        <v>NGUYỄN TRUNG KIÊN</v>
      </c>
      <c r="C56">
        <v>10000</v>
      </c>
      <c r="D56">
        <v>10000</v>
      </c>
      <c r="E56">
        <v>10000</v>
      </c>
      <c r="F56">
        <v>10000</v>
      </c>
      <c r="G56">
        <v>10000</v>
      </c>
      <c r="H56">
        <v>0</v>
      </c>
      <c r="J56">
        <v>10000</v>
      </c>
      <c r="K56">
        <v>10000</v>
      </c>
      <c r="L56">
        <v>10000</v>
      </c>
      <c r="M56">
        <v>10000</v>
      </c>
      <c r="N56">
        <v>35000</v>
      </c>
      <c r="O56">
        <v>0</v>
      </c>
      <c r="Q56">
        <v>10000</v>
      </c>
      <c r="R56">
        <v>10000</v>
      </c>
      <c r="S56">
        <v>10000</v>
      </c>
      <c r="T56">
        <v>10000</v>
      </c>
      <c r="U56">
        <v>35000</v>
      </c>
      <c r="X56">
        <v>10000</v>
      </c>
      <c r="Y56">
        <v>10000</v>
      </c>
      <c r="Z56">
        <v>10000</v>
      </c>
      <c r="AA56">
        <v>10000</v>
      </c>
      <c r="AB56">
        <v>10000</v>
      </c>
      <c r="AC56">
        <v>0</v>
      </c>
      <c r="AE56">
        <v>10000</v>
      </c>
      <c r="AF56">
        <v>35000</v>
      </c>
      <c r="AH56" s="68">
        <f t="shared" si="0"/>
        <v>295000</v>
      </c>
      <c r="AI56" s="68">
        <f t="shared" si="1"/>
        <v>190000</v>
      </c>
      <c r="AJ56" s="68">
        <f t="shared" si="2"/>
        <v>105000</v>
      </c>
      <c r="AK56" s="68"/>
      <c r="AL56" s="74" t="str">
        <f>VLOOKUP(A56,Att!B:CX,101,0)</f>
        <v>ANNK-HR</v>
      </c>
      <c r="AM56" s="70">
        <f>VALUE(IFERROR(VLOOKUP($A56,OT!$A:$BU,OT!J$1,0),0))</f>
        <v>0</v>
      </c>
      <c r="AN56" s="70">
        <f>VALUE(IFERROR(VLOOKUP($A56,OT!$A:$BU,OT!K$1,0),0))</f>
        <v>0</v>
      </c>
      <c r="AO56" s="70">
        <f>VALUE(IFERROR(VLOOKUP($A56,OT!$A:$BU,OT!L$1,0),0))</f>
        <v>0</v>
      </c>
      <c r="AP56" s="70">
        <f>VALUE(IFERROR(VLOOKUP($A56,OT!$A:$BU,OT!M$1,0),0))</f>
        <v>0</v>
      </c>
      <c r="AQ56" s="70">
        <f>VALUE(IFERROR(VLOOKUP($A56,OT!$A:$BU,OT!N$1,0),0))</f>
        <v>0</v>
      </c>
      <c r="AR56" s="70">
        <f>VALUE(IFERROR(VLOOKUP($A56,OT!$A:$BU,OT!O$1,0),0))</f>
        <v>6.5</v>
      </c>
      <c r="AS56" s="70">
        <f>VALUE(IFERROR(VLOOKUP($A56,OT!$A:$BU,OT!P$1,0),0))</f>
        <v>0</v>
      </c>
      <c r="AT56" s="70">
        <f>VALUE(IFERROR(VLOOKUP($A56,OT!$A:$BU,OT!Q$1,0),0))</f>
        <v>0</v>
      </c>
      <c r="AU56" s="70">
        <f>VALUE(IFERROR(VLOOKUP($A56,OT!$A:$BU,OT!R$1,0),0))</f>
        <v>0</v>
      </c>
      <c r="AV56" s="70">
        <f>VALUE(IFERROR(VLOOKUP($A56,OT!$A:$BU,OT!S$1,0),0))</f>
        <v>0</v>
      </c>
      <c r="AW56" s="70">
        <f>VALUE(IFERROR(VLOOKUP($A56,OT!$A:$BU,OT!T$1,0),0))</f>
        <v>0</v>
      </c>
      <c r="AX56" s="70">
        <f>VALUE(IFERROR(VLOOKUP($A56,OT!$A:$BU,OT!U$1,0),0))</f>
        <v>4.5</v>
      </c>
      <c r="AY56" s="70">
        <f>VALUE(IFERROR(VLOOKUP($A56,OT!$A:$BU,OT!V$1,0),0))</f>
        <v>6</v>
      </c>
      <c r="AZ56" s="70">
        <f>VALUE(IFERROR(VLOOKUP($A56,OT!$A:$BU,OT!W$1,0),0))</f>
        <v>0</v>
      </c>
      <c r="BA56" s="70">
        <f>VALUE(IFERROR(VLOOKUP($A56,OT!$A:$BU,OT!X$1,0),0))</f>
        <v>0</v>
      </c>
      <c r="BB56" s="70">
        <f>VALUE(IFERROR(VLOOKUP($A56,OT!$A:$BU,OT!Y$1,0),0))</f>
        <v>0</v>
      </c>
      <c r="BC56" s="70">
        <f>VALUE(IFERROR(VLOOKUP($A56,OT!$A:$BU,OT!Z$1,0),0))</f>
        <v>0</v>
      </c>
      <c r="BD56" s="70">
        <f>VALUE(IFERROR(VLOOKUP($A56,OT!$A:$BU,OT!AA$1,0),0))</f>
        <v>0</v>
      </c>
      <c r="BE56" s="70">
        <f>VALUE(IFERROR(VLOOKUP($A56,OT!$A:$BU,OT!AB$1,0),0))</f>
        <v>4</v>
      </c>
      <c r="BF56" s="70">
        <f>VALUE(IFERROR(VLOOKUP($A56,OT!$A:$BU,OT!AC$1,0),0))</f>
        <v>0</v>
      </c>
      <c r="BG56" s="70">
        <f>VALUE(IFERROR(VLOOKUP($A56,OT!$A:$BU,OT!AD$1,0),0))</f>
        <v>0</v>
      </c>
      <c r="BH56" s="70">
        <f>VALUE(IFERROR(VLOOKUP($A56,OT!$A:$BU,OT!AE$1,0),0))</f>
        <v>0</v>
      </c>
      <c r="BI56" s="70">
        <f>VALUE(IFERROR(VLOOKUP($A56,OT!$A:$BU,OT!AF$1,0),0))</f>
        <v>0</v>
      </c>
      <c r="BJ56" s="70">
        <f>VALUE(IFERROR(VLOOKUP($A56,OT!$A:$BU,OT!AG$1,0),0))</f>
        <v>0</v>
      </c>
      <c r="BK56" s="70">
        <f>VALUE(IFERROR(VLOOKUP($A56,OT!$A:$BU,OT!AH$1,0),0))</f>
        <v>0</v>
      </c>
      <c r="BL56" s="70">
        <f>VALUE(IFERROR(VLOOKUP($A56,OT!$A:$BU,OT!AI$1,0),0))</f>
        <v>0</v>
      </c>
      <c r="BM56" s="70">
        <f>VALUE(IFERROR(VLOOKUP($A56,OT!$A:$BU,OT!AJ$1,0),0))</f>
        <v>6</v>
      </c>
      <c r="BN56" s="70">
        <f>VALUE(IFERROR(VLOOKUP($A56,OT!$A:$BU,OT!AK$1,0),0))</f>
        <v>0</v>
      </c>
      <c r="BO56" s="70">
        <f>VALUE(IFERROR(VLOOKUP($A56,OT!$A:$BU,OT!AL$1,0),0))</f>
        <v>0</v>
      </c>
      <c r="BP56" s="70">
        <f>VALUE(IFERROR(VLOOKUP($A56,OT!$A:$BU,OT!AM$1,0),0))</f>
        <v>5</v>
      </c>
      <c r="BQ56" s="70">
        <f>VALUE(IFERROR(VLOOKUP($A56,OT!$A:$BU,OT!AN$1,0),0))</f>
        <v>0</v>
      </c>
      <c r="BR56" s="59"/>
      <c r="BS56" s="59"/>
      <c r="BT56" s="59"/>
      <c r="BU56" s="59"/>
      <c r="BV56" s="59"/>
      <c r="BW56" s="59"/>
      <c r="BX56" s="59"/>
      <c r="BY56" s="59"/>
      <c r="BZ56" s="59"/>
      <c r="CA56" s="59"/>
      <c r="CB56" s="59"/>
      <c r="CC56" s="59"/>
      <c r="CD56" s="59"/>
      <c r="CE56" s="59"/>
      <c r="CF56" s="59"/>
      <c r="CG56" s="59"/>
      <c r="CH56" s="59"/>
      <c r="CI56" s="59"/>
      <c r="CJ56" s="59"/>
      <c r="CK56" s="59"/>
      <c r="CL56" s="59"/>
      <c r="CM56" s="59"/>
      <c r="CN56" s="59"/>
      <c r="CO56" s="59"/>
      <c r="CP56" s="59"/>
      <c r="CQ56" s="59"/>
      <c r="CR56" s="59"/>
      <c r="CS56" s="59"/>
      <c r="CT56" s="59"/>
      <c r="CU56" s="59"/>
      <c r="CV56" s="59"/>
      <c r="CW56" s="59"/>
    </row>
    <row r="57" spans="1:101" x14ac:dyDescent="0.35">
      <c r="A57" s="376" t="s">
        <v>739</v>
      </c>
      <c r="B57" s="221" t="str">
        <f>VLOOKUP(A57,Att!B:C,2,0)</f>
        <v>PHAN THỊ XOAN</v>
      </c>
      <c r="C57">
        <v>10000</v>
      </c>
      <c r="D57">
        <v>10000</v>
      </c>
      <c r="E57">
        <v>10000</v>
      </c>
      <c r="F57">
        <v>10000</v>
      </c>
      <c r="G57">
        <v>10000</v>
      </c>
      <c r="AH57" s="68">
        <f t="shared" si="0"/>
        <v>50000</v>
      </c>
      <c r="AI57" s="68">
        <f t="shared" si="1"/>
        <v>50000</v>
      </c>
      <c r="AJ57" s="68">
        <f t="shared" si="2"/>
        <v>0</v>
      </c>
      <c r="AK57" s="68"/>
      <c r="AL57" s="74" t="str">
        <f>VLOOKUP(A57,Att!B:CX,101,0)</f>
        <v>ANNK-HR</v>
      </c>
      <c r="AM57" s="70">
        <f>VALUE(IFERROR(VLOOKUP($A57,OT!$A:$BU,OT!J$1,0),0))</f>
        <v>0</v>
      </c>
      <c r="AN57" s="70">
        <f>VALUE(IFERROR(VLOOKUP($A57,OT!$A:$BU,OT!K$1,0),0))</f>
        <v>0</v>
      </c>
      <c r="AO57" s="70">
        <f>VALUE(IFERROR(VLOOKUP($A57,OT!$A:$BU,OT!L$1,0),0))</f>
        <v>0</v>
      </c>
      <c r="AP57" s="70">
        <f>VALUE(IFERROR(VLOOKUP($A57,OT!$A:$BU,OT!M$1,0),0))</f>
        <v>0</v>
      </c>
      <c r="AQ57" s="70">
        <f>VALUE(IFERROR(VLOOKUP($A57,OT!$A:$BU,OT!N$1,0),0))</f>
        <v>0</v>
      </c>
      <c r="AR57" s="70">
        <f>VALUE(IFERROR(VLOOKUP($A57,OT!$A:$BU,OT!O$1,0),0))</f>
        <v>0</v>
      </c>
      <c r="AS57" s="70">
        <f>VALUE(IFERROR(VLOOKUP($A57,OT!$A:$BU,OT!P$1,0),0))</f>
        <v>0</v>
      </c>
      <c r="AT57" s="70">
        <f>VALUE(IFERROR(VLOOKUP($A57,OT!$A:$BU,OT!Q$1,0),0))</f>
        <v>0</v>
      </c>
      <c r="AU57" s="70">
        <f>VALUE(IFERROR(VLOOKUP($A57,OT!$A:$BU,OT!R$1,0),0))</f>
        <v>0</v>
      </c>
      <c r="AV57" s="70">
        <f>VALUE(IFERROR(VLOOKUP($A57,OT!$A:$BU,OT!S$1,0),0))</f>
        <v>0</v>
      </c>
      <c r="AW57" s="70">
        <f>VALUE(IFERROR(VLOOKUP($A57,OT!$A:$BU,OT!T$1,0),0))</f>
        <v>0</v>
      </c>
      <c r="AX57" s="70">
        <f>VALUE(IFERROR(VLOOKUP($A57,OT!$A:$BU,OT!U$1,0),0))</f>
        <v>0</v>
      </c>
      <c r="AY57" s="70">
        <f>VALUE(IFERROR(VLOOKUP($A57,OT!$A:$BU,OT!V$1,0),0))</f>
        <v>0</v>
      </c>
      <c r="AZ57" s="70">
        <f>VALUE(IFERROR(VLOOKUP($A57,OT!$A:$BU,OT!W$1,0),0))</f>
        <v>0</v>
      </c>
      <c r="BA57" s="70">
        <f>VALUE(IFERROR(VLOOKUP($A57,OT!$A:$BU,OT!X$1,0),0))</f>
        <v>0</v>
      </c>
      <c r="BB57" s="70">
        <f>VALUE(IFERROR(VLOOKUP($A57,OT!$A:$BU,OT!Y$1,0),0))</f>
        <v>0</v>
      </c>
      <c r="BC57" s="70">
        <f>VALUE(IFERROR(VLOOKUP($A57,OT!$A:$BU,OT!Z$1,0),0))</f>
        <v>0</v>
      </c>
      <c r="BD57" s="70">
        <f>VALUE(IFERROR(VLOOKUP($A57,OT!$A:$BU,OT!AA$1,0),0))</f>
        <v>0</v>
      </c>
      <c r="BE57" s="70">
        <f>VALUE(IFERROR(VLOOKUP($A57,OT!$A:$BU,OT!AB$1,0),0))</f>
        <v>0</v>
      </c>
      <c r="BF57" s="70">
        <f>VALUE(IFERROR(VLOOKUP($A57,OT!$A:$BU,OT!AC$1,0),0))</f>
        <v>0</v>
      </c>
      <c r="BG57" s="70">
        <f>VALUE(IFERROR(VLOOKUP($A57,OT!$A:$BU,OT!AD$1,0),0))</f>
        <v>0</v>
      </c>
      <c r="BH57" s="70">
        <f>VALUE(IFERROR(VLOOKUP($A57,OT!$A:$BU,OT!AE$1,0),0))</f>
        <v>0</v>
      </c>
      <c r="BI57" s="70">
        <f>VALUE(IFERROR(VLOOKUP($A57,OT!$A:$BU,OT!AF$1,0),0))</f>
        <v>0</v>
      </c>
      <c r="BJ57" s="70">
        <f>VALUE(IFERROR(VLOOKUP($A57,OT!$A:$BU,OT!AG$1,0),0))</f>
        <v>0</v>
      </c>
      <c r="BK57" s="70">
        <f>VALUE(IFERROR(VLOOKUP($A57,OT!$A:$BU,OT!AH$1,0),0))</f>
        <v>0</v>
      </c>
      <c r="BL57" s="70">
        <f>VALUE(IFERROR(VLOOKUP($A57,OT!$A:$BU,OT!AI$1,0),0))</f>
        <v>0</v>
      </c>
      <c r="BM57" s="70">
        <f>VALUE(IFERROR(VLOOKUP($A57,OT!$A:$BU,OT!AJ$1,0),0))</f>
        <v>0</v>
      </c>
      <c r="BN57" s="70">
        <f>VALUE(IFERROR(VLOOKUP($A57,OT!$A:$BU,OT!AK$1,0),0))</f>
        <v>0</v>
      </c>
      <c r="BO57" s="70">
        <f>VALUE(IFERROR(VLOOKUP($A57,OT!$A:$BU,OT!AL$1,0),0))</f>
        <v>0</v>
      </c>
      <c r="BP57" s="70">
        <f>VALUE(IFERROR(VLOOKUP($A57,OT!$A:$BU,OT!AM$1,0),0))</f>
        <v>0</v>
      </c>
      <c r="BQ57" s="70">
        <f>VALUE(IFERROR(VLOOKUP($A57,OT!$A:$BU,OT!AN$1,0),0))</f>
        <v>0</v>
      </c>
      <c r="BR57" s="59"/>
      <c r="BS57" s="59"/>
      <c r="BT57" s="59"/>
      <c r="BU57" s="59"/>
      <c r="BV57" s="59"/>
      <c r="BW57" s="59"/>
      <c r="BX57" s="59"/>
      <c r="BY57" s="59"/>
      <c r="BZ57" s="59"/>
      <c r="CA57" s="59"/>
      <c r="CB57" s="59"/>
      <c r="CC57" s="59"/>
      <c r="CD57" s="59"/>
      <c r="CE57" s="59"/>
      <c r="CF57" s="59"/>
      <c r="CG57" s="59"/>
      <c r="CH57" s="59"/>
      <c r="CI57" s="59"/>
      <c r="CJ57" s="59"/>
      <c r="CK57" s="59"/>
      <c r="CL57" s="59"/>
      <c r="CM57" s="59"/>
      <c r="CN57" s="59"/>
      <c r="CO57" s="59"/>
      <c r="CP57" s="59"/>
      <c r="CQ57" s="59"/>
      <c r="CR57" s="59"/>
      <c r="CS57" s="59"/>
      <c r="CT57" s="59"/>
      <c r="CU57" s="59"/>
      <c r="CV57" s="59"/>
      <c r="CW57" s="59"/>
    </row>
    <row r="58" spans="1:101" x14ac:dyDescent="0.35">
      <c r="A58" s="376" t="s">
        <v>743</v>
      </c>
      <c r="B58" s="221" t="str">
        <f>VLOOKUP(A58,Att!B:C,2,0)</f>
        <v>DƯƠNG THỊ BÍCH VIÊN</v>
      </c>
      <c r="C58">
        <v>20000</v>
      </c>
      <c r="D58">
        <v>20000</v>
      </c>
      <c r="E58">
        <v>20000</v>
      </c>
      <c r="J58">
        <v>42000</v>
      </c>
      <c r="K58">
        <v>42000</v>
      </c>
      <c r="L58">
        <v>42000</v>
      </c>
      <c r="M58">
        <v>42000</v>
      </c>
      <c r="O58">
        <v>42000</v>
      </c>
      <c r="Q58">
        <v>20000</v>
      </c>
      <c r="S58">
        <v>20000</v>
      </c>
      <c r="T58">
        <v>20000</v>
      </c>
      <c r="U58">
        <v>20000</v>
      </c>
      <c r="V58">
        <v>20000</v>
      </c>
      <c r="X58">
        <v>42000</v>
      </c>
      <c r="Y58">
        <v>42000</v>
      </c>
      <c r="Z58">
        <v>42000</v>
      </c>
      <c r="AA58">
        <v>42000</v>
      </c>
      <c r="AB58">
        <v>27000</v>
      </c>
      <c r="AE58">
        <v>20000</v>
      </c>
      <c r="AF58">
        <v>20000</v>
      </c>
      <c r="AH58" s="68">
        <f t="shared" si="0"/>
        <v>605000</v>
      </c>
      <c r="AI58" s="68">
        <f t="shared" si="1"/>
        <v>195000</v>
      </c>
      <c r="AJ58" s="68">
        <f t="shared" si="2"/>
        <v>410000</v>
      </c>
      <c r="AK58" s="68"/>
      <c r="AL58" s="74" t="str">
        <f>VLOOKUP(A58,Att!B:CX,101,0)</f>
        <v>MEKONG SUBLABOR</v>
      </c>
      <c r="AM58" s="70">
        <f>VALUE(IFERROR(VLOOKUP($A58,OT!$A:$BU,OT!J$1,0),0))</f>
        <v>2</v>
      </c>
      <c r="AN58" s="70">
        <f>VALUE(IFERROR(VLOOKUP($A58,OT!$A:$BU,OT!K$1,0),0))</f>
        <v>2</v>
      </c>
      <c r="AO58" s="70">
        <f>VALUE(IFERROR(VLOOKUP($A58,OT!$A:$BU,OT!L$1,0),0))</f>
        <v>2</v>
      </c>
      <c r="AP58" s="70">
        <f>VALUE(IFERROR(VLOOKUP($A58,OT!$A:$BU,OT!M$1,0),0))</f>
        <v>0</v>
      </c>
      <c r="AQ58" s="70">
        <f>VALUE(IFERROR(VLOOKUP($A58,OT!$A:$BU,OT!N$1,0),0))</f>
        <v>0</v>
      </c>
      <c r="AR58" s="70">
        <f>VALUE(IFERROR(VLOOKUP($A58,OT!$A:$BU,OT!O$1,0),0))</f>
        <v>0</v>
      </c>
      <c r="AS58" s="70">
        <f>VALUE(IFERROR(VLOOKUP($A58,OT!$A:$BU,OT!P$1,0),0))</f>
        <v>0</v>
      </c>
      <c r="AT58" s="70">
        <f>VALUE(IFERROR(VLOOKUP($A58,OT!$A:$BU,OT!Q$1,0),0))</f>
        <v>2</v>
      </c>
      <c r="AU58" s="70">
        <f>VALUE(IFERROR(VLOOKUP($A58,OT!$A:$BU,OT!R$1,0),0))</f>
        <v>2</v>
      </c>
      <c r="AV58" s="70">
        <f>VALUE(IFERROR(VLOOKUP($A58,OT!$A:$BU,OT!S$1,0),0))</f>
        <v>2</v>
      </c>
      <c r="AW58" s="70">
        <f>VALUE(IFERROR(VLOOKUP($A58,OT!$A:$BU,OT!T$1,0),0))</f>
        <v>2</v>
      </c>
      <c r="AX58" s="70">
        <f>VALUE(IFERROR(VLOOKUP($A58,OT!$A:$BU,OT!U$1,0),0))</f>
        <v>0</v>
      </c>
      <c r="AY58" s="70">
        <f>VALUE(IFERROR(VLOOKUP($A58,OT!$A:$BU,OT!V$1,0),0))</f>
        <v>4</v>
      </c>
      <c r="AZ58" s="70">
        <f>VALUE(IFERROR(VLOOKUP($A58,OT!$A:$BU,OT!W$1,0),0))</f>
        <v>0</v>
      </c>
      <c r="BA58" s="70">
        <f>VALUE(IFERROR(VLOOKUP($A58,OT!$A:$BU,OT!X$1,0),0))</f>
        <v>2</v>
      </c>
      <c r="BB58" s="70">
        <f>VALUE(IFERROR(VLOOKUP($A58,OT!$A:$BU,OT!Y$1,0),0))</f>
        <v>0</v>
      </c>
      <c r="BC58" s="70">
        <f>VALUE(IFERROR(VLOOKUP($A58,OT!$A:$BU,OT!Z$1,0),0))</f>
        <v>2</v>
      </c>
      <c r="BD58" s="70">
        <f>VALUE(IFERROR(VLOOKUP($A58,OT!$A:$BU,OT!AA$1,0),0))</f>
        <v>2</v>
      </c>
      <c r="BE58" s="70">
        <f>VALUE(IFERROR(VLOOKUP($A58,OT!$A:$BU,OT!AB$1,0),0))</f>
        <v>2</v>
      </c>
      <c r="BF58" s="70">
        <f>VALUE(IFERROR(VLOOKUP($A58,OT!$A:$BU,OT!AC$1,0),0))</f>
        <v>4</v>
      </c>
      <c r="BG58" s="70">
        <f>VALUE(IFERROR(VLOOKUP($A58,OT!$A:$BU,OT!AD$1,0),0))</f>
        <v>0</v>
      </c>
      <c r="BH58" s="70">
        <f>VALUE(IFERROR(VLOOKUP($A58,OT!$A:$BU,OT!AE$1,0),0))</f>
        <v>0</v>
      </c>
      <c r="BI58" s="70">
        <f>VALUE(IFERROR(VLOOKUP($A58,OT!$A:$BU,OT!AF$1,0),0))</f>
        <v>0</v>
      </c>
      <c r="BJ58" s="70">
        <f>VALUE(IFERROR(VLOOKUP($A58,OT!$A:$BU,OT!AG$1,0),0))</f>
        <v>0</v>
      </c>
      <c r="BK58" s="70">
        <f>VALUE(IFERROR(VLOOKUP($A58,OT!$A:$BU,OT!AH$1,0),0))</f>
        <v>0</v>
      </c>
      <c r="BL58" s="70">
        <f>VALUE(IFERROR(VLOOKUP($A58,OT!$A:$BU,OT!AI$1,0),0))</f>
        <v>0</v>
      </c>
      <c r="BM58" s="70">
        <f>VALUE(IFERROR(VLOOKUP($A58,OT!$A:$BU,OT!AJ$1,0),0))</f>
        <v>0</v>
      </c>
      <c r="BN58" s="70">
        <f>VALUE(IFERROR(VLOOKUP($A58,OT!$A:$BU,OT!AK$1,0),0))</f>
        <v>0</v>
      </c>
      <c r="BO58" s="70">
        <f>VALUE(IFERROR(VLOOKUP($A58,OT!$A:$BU,OT!AL$1,0),0))</f>
        <v>2</v>
      </c>
      <c r="BP58" s="70">
        <f>VALUE(IFERROR(VLOOKUP($A58,OT!$A:$BU,OT!AM$1,0),0))</f>
        <v>2</v>
      </c>
      <c r="BQ58" s="70">
        <f>VALUE(IFERROR(VLOOKUP($A58,OT!$A:$BU,OT!AN$1,0),0))</f>
        <v>0</v>
      </c>
      <c r="BR58" s="59"/>
      <c r="BS58" s="59"/>
      <c r="BT58" s="59"/>
      <c r="BU58" s="59"/>
      <c r="BV58" s="59"/>
      <c r="BW58" s="59"/>
      <c r="BX58" s="59"/>
      <c r="BY58" s="59"/>
      <c r="BZ58" s="59"/>
      <c r="CA58" s="59"/>
      <c r="CB58" s="59"/>
      <c r="CC58" s="59"/>
      <c r="CD58" s="59"/>
      <c r="CE58" s="59"/>
      <c r="CF58" s="59"/>
      <c r="CG58" s="59"/>
      <c r="CH58" s="59"/>
      <c r="CI58" s="59"/>
      <c r="CJ58" s="59"/>
      <c r="CK58" s="59"/>
      <c r="CL58" s="59"/>
      <c r="CM58" s="59"/>
      <c r="CN58" s="59"/>
      <c r="CO58" s="59"/>
      <c r="CP58" s="59"/>
      <c r="CQ58" s="59"/>
      <c r="CR58" s="59"/>
      <c r="CS58" s="59"/>
      <c r="CT58" s="59"/>
      <c r="CU58" s="59"/>
      <c r="CV58" s="59"/>
      <c r="CW58" s="59"/>
    </row>
    <row r="59" spans="1:101" x14ac:dyDescent="0.35">
      <c r="A59" s="376" t="s">
        <v>746</v>
      </c>
      <c r="B59" s="221" t="str">
        <f>VLOOKUP(A59,Att!B:C,2,0)</f>
        <v>HOÀNG THỊ HUỆ</v>
      </c>
      <c r="D59">
        <v>42000</v>
      </c>
      <c r="F59">
        <v>42000</v>
      </c>
      <c r="G59">
        <v>42000</v>
      </c>
      <c r="J59">
        <v>20000</v>
      </c>
      <c r="L59">
        <v>20000</v>
      </c>
      <c r="M59">
        <v>20000</v>
      </c>
      <c r="N59">
        <v>20000</v>
      </c>
      <c r="O59">
        <v>20000</v>
      </c>
      <c r="P59">
        <v>20000</v>
      </c>
      <c r="Q59">
        <v>42000</v>
      </c>
      <c r="R59">
        <v>42000</v>
      </c>
      <c r="T59">
        <v>42000</v>
      </c>
      <c r="U59">
        <v>42000</v>
      </c>
      <c r="V59">
        <v>42000</v>
      </c>
      <c r="Z59">
        <v>20000</v>
      </c>
      <c r="AA59">
        <v>20000</v>
      </c>
      <c r="AB59">
        <v>20000</v>
      </c>
      <c r="AC59">
        <v>20000</v>
      </c>
      <c r="AD59">
        <v>20000</v>
      </c>
      <c r="AE59">
        <v>42000</v>
      </c>
      <c r="AH59" s="68">
        <f t="shared" si="0"/>
        <v>598000</v>
      </c>
      <c r="AI59" s="68">
        <f t="shared" si="1"/>
        <v>42000</v>
      </c>
      <c r="AJ59" s="68">
        <f t="shared" si="2"/>
        <v>556000</v>
      </c>
      <c r="AK59" s="68"/>
      <c r="AL59" s="74" t="str">
        <f>VLOOKUP(A59,Att!B:CX,101,0)</f>
        <v>ANNK-HR</v>
      </c>
      <c r="AM59" s="70">
        <f>VALUE(IFERROR(VLOOKUP($A59,OT!$A:$BU,OT!J$1,0),0))</f>
        <v>0</v>
      </c>
      <c r="AN59" s="70">
        <f>VALUE(IFERROR(VLOOKUP($A59,OT!$A:$BU,OT!K$1,0),0))</f>
        <v>2</v>
      </c>
      <c r="AO59" s="70">
        <f>VALUE(IFERROR(VLOOKUP($A59,OT!$A:$BU,OT!L$1,0),0))</f>
        <v>0</v>
      </c>
      <c r="AP59" s="70">
        <f>VALUE(IFERROR(VLOOKUP($A59,OT!$A:$BU,OT!M$1,0),0))</f>
        <v>2</v>
      </c>
      <c r="AQ59" s="70">
        <f>VALUE(IFERROR(VLOOKUP($A59,OT!$A:$BU,OT!N$1,0),0))</f>
        <v>2</v>
      </c>
      <c r="AR59" s="70">
        <f>VALUE(IFERROR(VLOOKUP($A59,OT!$A:$BU,OT!O$1,0),0))</f>
        <v>0</v>
      </c>
      <c r="AS59" s="70">
        <f>VALUE(IFERROR(VLOOKUP($A59,OT!$A:$BU,OT!P$1,0),0))</f>
        <v>0</v>
      </c>
      <c r="AT59" s="70">
        <f>VALUE(IFERROR(VLOOKUP($A59,OT!$A:$BU,OT!Q$1,0),0))</f>
        <v>2</v>
      </c>
      <c r="AU59" s="70">
        <f>VALUE(IFERROR(VLOOKUP($A59,OT!$A:$BU,OT!R$1,0),0))</f>
        <v>0</v>
      </c>
      <c r="AV59" s="70">
        <f>VALUE(IFERROR(VLOOKUP($A59,OT!$A:$BU,OT!S$1,0),0))</f>
        <v>2</v>
      </c>
      <c r="AW59" s="70">
        <f>VALUE(IFERROR(VLOOKUP($A59,OT!$A:$BU,OT!T$1,0),0))</f>
        <v>2</v>
      </c>
      <c r="AX59" s="70">
        <f>VALUE(IFERROR(VLOOKUP($A59,OT!$A:$BU,OT!U$1,0),0))</f>
        <v>2</v>
      </c>
      <c r="AY59" s="70">
        <f>VALUE(IFERROR(VLOOKUP($A59,OT!$A:$BU,OT!V$1,0),0))</f>
        <v>4</v>
      </c>
      <c r="AZ59" s="70">
        <f>VALUE(IFERROR(VLOOKUP($A59,OT!$A:$BU,OT!W$1,0),0))</f>
        <v>12</v>
      </c>
      <c r="BA59" s="70">
        <f>VALUE(IFERROR(VLOOKUP($A59,OT!$A:$BU,OT!X$1,0),0))</f>
        <v>2</v>
      </c>
      <c r="BB59" s="70">
        <f>VALUE(IFERROR(VLOOKUP($A59,OT!$A:$BU,OT!Y$1,0),0))</f>
        <v>2</v>
      </c>
      <c r="BC59" s="70">
        <f>VALUE(IFERROR(VLOOKUP($A59,OT!$A:$BU,OT!Z$1,0),0))</f>
        <v>0</v>
      </c>
      <c r="BD59" s="70">
        <f>VALUE(IFERROR(VLOOKUP($A59,OT!$A:$BU,OT!AA$1,0),0))</f>
        <v>2</v>
      </c>
      <c r="BE59" s="70">
        <f>VALUE(IFERROR(VLOOKUP($A59,OT!$A:$BU,OT!AB$1,0),0))</f>
        <v>2</v>
      </c>
      <c r="BF59" s="70">
        <f>VALUE(IFERROR(VLOOKUP($A59,OT!$A:$BU,OT!AC$1,0),0))</f>
        <v>4</v>
      </c>
      <c r="BG59" s="70">
        <f>VALUE(IFERROR(VLOOKUP($A59,OT!$A:$BU,OT!AD$1,0),0))</f>
        <v>0</v>
      </c>
      <c r="BH59" s="70">
        <f>VALUE(IFERROR(VLOOKUP($A59,OT!$A:$BU,OT!AE$1,0),0))</f>
        <v>0</v>
      </c>
      <c r="BI59" s="70">
        <f>VALUE(IFERROR(VLOOKUP($A59,OT!$A:$BU,OT!AF$1,0),0))</f>
        <v>0</v>
      </c>
      <c r="BJ59" s="70">
        <f>VALUE(IFERROR(VLOOKUP($A59,OT!$A:$BU,OT!AG$1,0),0))</f>
        <v>2</v>
      </c>
      <c r="BK59" s="70">
        <f>VALUE(IFERROR(VLOOKUP($A59,OT!$A:$BU,OT!AH$1,0),0))</f>
        <v>2</v>
      </c>
      <c r="BL59" s="70">
        <f>VALUE(IFERROR(VLOOKUP($A59,OT!$A:$BU,OT!AI$1,0),0))</f>
        <v>2</v>
      </c>
      <c r="BM59" s="70">
        <f>VALUE(IFERROR(VLOOKUP($A59,OT!$A:$BU,OT!AJ$1,0),0))</f>
        <v>4</v>
      </c>
      <c r="BN59" s="70">
        <f>VALUE(IFERROR(VLOOKUP($A59,OT!$A:$BU,OT!AK$1,0),0))</f>
        <v>12</v>
      </c>
      <c r="BO59" s="70">
        <f>VALUE(IFERROR(VLOOKUP($A59,OT!$A:$BU,OT!AL$1,0),0))</f>
        <v>0</v>
      </c>
      <c r="BP59" s="70">
        <f>VALUE(IFERROR(VLOOKUP($A59,OT!$A:$BU,OT!AM$1,0),0))</f>
        <v>0</v>
      </c>
      <c r="BQ59" s="70">
        <f>VALUE(IFERROR(VLOOKUP($A59,OT!$A:$BU,OT!AN$1,0),0))</f>
        <v>0</v>
      </c>
      <c r="BR59" s="59"/>
      <c r="BS59" s="59"/>
      <c r="BT59" s="59"/>
      <c r="BU59" s="59"/>
      <c r="BV59" s="59"/>
      <c r="BW59" s="59"/>
      <c r="BX59" s="59"/>
      <c r="BY59" s="59"/>
      <c r="BZ59" s="59"/>
      <c r="CA59" s="59"/>
      <c r="CB59" s="59"/>
      <c r="CC59" s="59"/>
      <c r="CD59" s="59"/>
      <c r="CE59" s="59"/>
      <c r="CF59" s="59"/>
      <c r="CG59" s="59"/>
      <c r="CH59" s="59"/>
      <c r="CI59" s="59"/>
      <c r="CJ59" s="59"/>
      <c r="CK59" s="59"/>
      <c r="CL59" s="59"/>
      <c r="CM59" s="59"/>
      <c r="CN59" s="59"/>
      <c r="CO59" s="59"/>
      <c r="CP59" s="59"/>
      <c r="CQ59" s="59"/>
      <c r="CR59" s="59"/>
      <c r="CS59" s="59"/>
      <c r="CT59" s="59"/>
      <c r="CU59" s="59"/>
      <c r="CV59" s="59"/>
      <c r="CW59" s="59"/>
    </row>
    <row r="60" spans="1:101" x14ac:dyDescent="0.35">
      <c r="A60" s="376" t="s">
        <v>749</v>
      </c>
      <c r="B60" s="221" t="str">
        <f>VLOOKUP(A60,Att!B:C,2,0)</f>
        <v>ĐỖ THỊ MỸ NHI</v>
      </c>
      <c r="C60">
        <v>42000</v>
      </c>
      <c r="D60">
        <v>42000</v>
      </c>
      <c r="F60">
        <v>42000</v>
      </c>
      <c r="H60">
        <v>42000</v>
      </c>
      <c r="J60">
        <v>20000</v>
      </c>
      <c r="K60">
        <v>20000</v>
      </c>
      <c r="L60">
        <v>20000</v>
      </c>
      <c r="N60">
        <v>20000</v>
      </c>
      <c r="P60">
        <v>20000</v>
      </c>
      <c r="Q60">
        <v>42000</v>
      </c>
      <c r="R60">
        <v>42000</v>
      </c>
      <c r="S60">
        <v>42000</v>
      </c>
      <c r="T60">
        <v>42000</v>
      </c>
      <c r="U60">
        <v>42000</v>
      </c>
      <c r="V60">
        <v>42000</v>
      </c>
      <c r="X60">
        <v>20000</v>
      </c>
      <c r="Z60">
        <v>20000</v>
      </c>
      <c r="AA60">
        <v>20000</v>
      </c>
      <c r="AB60">
        <v>20000</v>
      </c>
      <c r="AC60">
        <v>20000</v>
      </c>
      <c r="AD60">
        <v>20000</v>
      </c>
      <c r="AE60">
        <v>42000</v>
      </c>
      <c r="AH60" s="68">
        <f t="shared" si="0"/>
        <v>682000</v>
      </c>
      <c r="AI60" s="68">
        <f t="shared" si="1"/>
        <v>62000</v>
      </c>
      <c r="AJ60" s="68">
        <f t="shared" si="2"/>
        <v>620000</v>
      </c>
      <c r="AK60" s="68"/>
      <c r="AL60" s="74" t="str">
        <f>VLOOKUP(A60,Att!B:CX,101,0)</f>
        <v>ANNK-HR</v>
      </c>
      <c r="AM60" s="70">
        <f>VALUE(IFERROR(VLOOKUP($A60,OT!$A:$BU,OT!J$1,0),0))</f>
        <v>2</v>
      </c>
      <c r="AN60" s="70">
        <f>VALUE(IFERROR(VLOOKUP($A60,OT!$A:$BU,OT!K$1,0),0))</f>
        <v>2</v>
      </c>
      <c r="AO60" s="70">
        <f>VALUE(IFERROR(VLOOKUP($A60,OT!$A:$BU,OT!L$1,0),0))</f>
        <v>0</v>
      </c>
      <c r="AP60" s="70">
        <f>VALUE(IFERROR(VLOOKUP($A60,OT!$A:$BU,OT!M$1,0),0))</f>
        <v>2</v>
      </c>
      <c r="AQ60" s="70">
        <f>VALUE(IFERROR(VLOOKUP($A60,OT!$A:$BU,OT!N$1,0),0))</f>
        <v>0</v>
      </c>
      <c r="AR60" s="70">
        <f>VALUE(IFERROR(VLOOKUP($A60,OT!$A:$BU,OT!O$1,0),0))</f>
        <v>4</v>
      </c>
      <c r="AS60" s="70">
        <f>VALUE(IFERROR(VLOOKUP($A60,OT!$A:$BU,OT!P$1,0),0))</f>
        <v>0</v>
      </c>
      <c r="AT60" s="70">
        <f>VALUE(IFERROR(VLOOKUP($A60,OT!$A:$BU,OT!Q$1,0),0))</f>
        <v>2</v>
      </c>
      <c r="AU60" s="70">
        <f>VALUE(IFERROR(VLOOKUP($A60,OT!$A:$BU,OT!R$1,0),0))</f>
        <v>2</v>
      </c>
      <c r="AV60" s="70">
        <f>VALUE(IFERROR(VLOOKUP($A60,OT!$A:$BU,OT!S$1,0),0))</f>
        <v>2</v>
      </c>
      <c r="AW60" s="70">
        <f>VALUE(IFERROR(VLOOKUP($A60,OT!$A:$BU,OT!T$1,0),0))</f>
        <v>0</v>
      </c>
      <c r="AX60" s="70">
        <f>VALUE(IFERROR(VLOOKUP($A60,OT!$A:$BU,OT!U$1,0),0))</f>
        <v>4</v>
      </c>
      <c r="AY60" s="70">
        <f>VALUE(IFERROR(VLOOKUP($A60,OT!$A:$BU,OT!V$1,0),0))</f>
        <v>0</v>
      </c>
      <c r="AZ60" s="70">
        <f>VALUE(IFERROR(VLOOKUP($A60,OT!$A:$BU,OT!W$1,0),0))</f>
        <v>12</v>
      </c>
      <c r="BA60" s="70">
        <f>VALUE(IFERROR(VLOOKUP($A60,OT!$A:$BU,OT!X$1,0),0))</f>
        <v>2</v>
      </c>
      <c r="BB60" s="70">
        <f>VALUE(IFERROR(VLOOKUP($A60,OT!$A:$BU,OT!Y$1,0),0))</f>
        <v>2</v>
      </c>
      <c r="BC60" s="70">
        <f>VALUE(IFERROR(VLOOKUP($A60,OT!$A:$BU,OT!Z$1,0),0))</f>
        <v>2</v>
      </c>
      <c r="BD60" s="70">
        <f>VALUE(IFERROR(VLOOKUP($A60,OT!$A:$BU,OT!AA$1,0),0))</f>
        <v>2</v>
      </c>
      <c r="BE60" s="70">
        <f>VALUE(IFERROR(VLOOKUP($A60,OT!$A:$BU,OT!AB$1,0),0))</f>
        <v>4</v>
      </c>
      <c r="BF60" s="70">
        <f>VALUE(IFERROR(VLOOKUP($A60,OT!$A:$BU,OT!AC$1,0),0))</f>
        <v>12</v>
      </c>
      <c r="BG60" s="70">
        <f>VALUE(IFERROR(VLOOKUP($A60,OT!$A:$BU,OT!AD$1,0),0))</f>
        <v>0</v>
      </c>
      <c r="BH60" s="70">
        <f>VALUE(IFERROR(VLOOKUP($A60,OT!$A:$BU,OT!AE$1,0),0))</f>
        <v>0</v>
      </c>
      <c r="BI60" s="70">
        <f>VALUE(IFERROR(VLOOKUP($A60,OT!$A:$BU,OT!AF$1,0),0))</f>
        <v>0</v>
      </c>
      <c r="BJ60" s="70">
        <f>VALUE(IFERROR(VLOOKUP($A60,OT!$A:$BU,OT!AG$1,0),0))</f>
        <v>2</v>
      </c>
      <c r="BK60" s="70">
        <f>VALUE(IFERROR(VLOOKUP($A60,OT!$A:$BU,OT!AH$1,0),0))</f>
        <v>2</v>
      </c>
      <c r="BL60" s="70">
        <f>VALUE(IFERROR(VLOOKUP($A60,OT!$A:$BU,OT!AI$1,0),0))</f>
        <v>2</v>
      </c>
      <c r="BM60" s="70">
        <f>VALUE(IFERROR(VLOOKUP($A60,OT!$A:$BU,OT!AJ$1,0),0))</f>
        <v>4</v>
      </c>
      <c r="BN60" s="70">
        <f>VALUE(IFERROR(VLOOKUP($A60,OT!$A:$BU,OT!AK$1,0),0))</f>
        <v>12</v>
      </c>
      <c r="BO60" s="70">
        <f>VALUE(IFERROR(VLOOKUP($A60,OT!$A:$BU,OT!AL$1,0),0))</f>
        <v>0</v>
      </c>
      <c r="BP60" s="70">
        <f>VALUE(IFERROR(VLOOKUP($A60,OT!$A:$BU,OT!AM$1,0),0))</f>
        <v>0</v>
      </c>
      <c r="BQ60" s="70">
        <f>VALUE(IFERROR(VLOOKUP($A60,OT!$A:$BU,OT!AN$1,0),0))</f>
        <v>0</v>
      </c>
      <c r="BR60" s="59"/>
      <c r="BS60" s="59"/>
      <c r="BT60" s="59"/>
      <c r="BU60" s="59"/>
      <c r="BV60" s="59"/>
      <c r="BW60" s="59"/>
      <c r="BX60" s="59"/>
      <c r="BY60" s="59"/>
      <c r="BZ60" s="59"/>
      <c r="CA60" s="59"/>
      <c r="CB60" s="59"/>
      <c r="CC60" s="59"/>
      <c r="CD60" s="59"/>
      <c r="CE60" s="59"/>
      <c r="CF60" s="59"/>
      <c r="CG60" s="59"/>
      <c r="CH60" s="59"/>
      <c r="CI60" s="59"/>
      <c r="CJ60" s="59"/>
      <c r="CK60" s="59"/>
      <c r="CL60" s="59"/>
      <c r="CM60" s="59"/>
      <c r="CN60" s="59"/>
      <c r="CO60" s="59"/>
      <c r="CP60" s="59"/>
      <c r="CQ60" s="59"/>
      <c r="CR60" s="59"/>
      <c r="CS60" s="59"/>
      <c r="CT60" s="59"/>
      <c r="CU60" s="59"/>
      <c r="CV60" s="59"/>
      <c r="CW60" s="59"/>
    </row>
    <row r="61" spans="1:101" x14ac:dyDescent="0.35">
      <c r="A61" s="376" t="s">
        <v>754</v>
      </c>
      <c r="B61" s="221" t="str">
        <f>VLOOKUP(A61,Att!B:C,2,0)</f>
        <v>TRẦN VĂN DŨNG</v>
      </c>
      <c r="J61">
        <v>42000</v>
      </c>
      <c r="L61">
        <v>42000</v>
      </c>
      <c r="M61">
        <v>42000</v>
      </c>
      <c r="N61">
        <v>27000</v>
      </c>
      <c r="Q61">
        <v>20000</v>
      </c>
      <c r="R61">
        <v>20000</v>
      </c>
      <c r="S61">
        <v>20000</v>
      </c>
      <c r="U61">
        <v>15000</v>
      </c>
      <c r="X61">
        <v>42000</v>
      </c>
      <c r="Y61">
        <v>42000</v>
      </c>
      <c r="Z61">
        <v>42000</v>
      </c>
      <c r="AA61">
        <v>42000</v>
      </c>
      <c r="AB61">
        <v>42000</v>
      </c>
      <c r="AH61" s="68">
        <f t="shared" si="0"/>
        <v>438000</v>
      </c>
      <c r="AI61" s="68">
        <f t="shared" si="1"/>
        <v>84000</v>
      </c>
      <c r="AJ61" s="68">
        <f t="shared" si="2"/>
        <v>354000</v>
      </c>
      <c r="AK61" s="68"/>
      <c r="AL61" s="74" t="str">
        <f>VLOOKUP(A61,Att!B:CX,101,0)</f>
        <v>Nhân Kiệt</v>
      </c>
      <c r="AM61" s="70">
        <f>VALUE(IFERROR(VLOOKUP($A61,OT!$A:$BU,OT!J$1,0),0))</f>
        <v>0</v>
      </c>
      <c r="AN61" s="70">
        <f>VALUE(IFERROR(VLOOKUP($A61,OT!$A:$BU,OT!K$1,0),0))</f>
        <v>0</v>
      </c>
      <c r="AO61" s="70">
        <f>VALUE(IFERROR(VLOOKUP($A61,OT!$A:$BU,OT!L$1,0),0))</f>
        <v>0</v>
      </c>
      <c r="AP61" s="70">
        <f>VALUE(IFERROR(VLOOKUP($A61,OT!$A:$BU,OT!M$1,0),0))</f>
        <v>0</v>
      </c>
      <c r="AQ61" s="70">
        <f>VALUE(IFERROR(VLOOKUP($A61,OT!$A:$BU,OT!N$1,0),0))</f>
        <v>0</v>
      </c>
      <c r="AR61" s="70">
        <f>VALUE(IFERROR(VLOOKUP($A61,OT!$A:$BU,OT!O$1,0),0))</f>
        <v>0</v>
      </c>
      <c r="AS61" s="70">
        <f>VALUE(IFERROR(VLOOKUP($A61,OT!$A:$BU,OT!P$1,0),0))</f>
        <v>0</v>
      </c>
      <c r="AT61" s="70">
        <f>VALUE(IFERROR(VLOOKUP($A61,OT!$A:$BU,OT!Q$1,0),0))</f>
        <v>2</v>
      </c>
      <c r="AU61" s="70">
        <f>VALUE(IFERROR(VLOOKUP($A61,OT!$A:$BU,OT!R$1,0),0))</f>
        <v>0</v>
      </c>
      <c r="AV61" s="70">
        <f>VALUE(IFERROR(VLOOKUP($A61,OT!$A:$BU,OT!S$1,0),0))</f>
        <v>2</v>
      </c>
      <c r="AW61" s="70">
        <f>VALUE(IFERROR(VLOOKUP($A61,OT!$A:$BU,OT!T$1,0),0))</f>
        <v>0</v>
      </c>
      <c r="AX61" s="70">
        <f>VALUE(IFERROR(VLOOKUP($A61,OT!$A:$BU,OT!U$1,0),0))</f>
        <v>0</v>
      </c>
      <c r="AY61" s="70">
        <f>VALUE(IFERROR(VLOOKUP($A61,OT!$A:$BU,OT!V$1,0),0))</f>
        <v>0</v>
      </c>
      <c r="AZ61" s="70">
        <f>VALUE(IFERROR(VLOOKUP($A61,OT!$A:$BU,OT!W$1,0),0))</f>
        <v>0</v>
      </c>
      <c r="BA61" s="70">
        <f>VALUE(IFERROR(VLOOKUP($A61,OT!$A:$BU,OT!X$1,0),0))</f>
        <v>2</v>
      </c>
      <c r="BB61" s="70">
        <f>VALUE(IFERROR(VLOOKUP($A61,OT!$A:$BU,OT!Y$1,0),0))</f>
        <v>2</v>
      </c>
      <c r="BC61" s="70">
        <f>VALUE(IFERROR(VLOOKUP($A61,OT!$A:$BU,OT!Z$1,0),0))</f>
        <v>2</v>
      </c>
      <c r="BD61" s="70">
        <f>VALUE(IFERROR(VLOOKUP($A61,OT!$A:$BU,OT!AA$1,0),0))</f>
        <v>0</v>
      </c>
      <c r="BE61" s="70">
        <f>VALUE(IFERROR(VLOOKUP($A61,OT!$A:$BU,OT!AB$1,0),0))</f>
        <v>0</v>
      </c>
      <c r="BF61" s="70">
        <f>VALUE(IFERROR(VLOOKUP($A61,OT!$A:$BU,OT!AC$1,0),0))</f>
        <v>0</v>
      </c>
      <c r="BG61" s="70">
        <f>VALUE(IFERROR(VLOOKUP($A61,OT!$A:$BU,OT!AD$1,0),0))</f>
        <v>0</v>
      </c>
      <c r="BH61" s="70">
        <f>VALUE(IFERROR(VLOOKUP($A61,OT!$A:$BU,OT!AE$1,0),0))</f>
        <v>2</v>
      </c>
      <c r="BI61" s="70">
        <f>VALUE(IFERROR(VLOOKUP($A61,OT!$A:$BU,OT!AF$1,0),0))</f>
        <v>2</v>
      </c>
      <c r="BJ61" s="70">
        <f>VALUE(IFERROR(VLOOKUP($A61,OT!$A:$BU,OT!AG$1,0),0))</f>
        <v>2</v>
      </c>
      <c r="BK61" s="70">
        <f>VALUE(IFERROR(VLOOKUP($A61,OT!$A:$BU,OT!AH$1,0),0))</f>
        <v>2</v>
      </c>
      <c r="BL61" s="70">
        <f>VALUE(IFERROR(VLOOKUP($A61,OT!$A:$BU,OT!AI$1,0),0))</f>
        <v>4</v>
      </c>
      <c r="BM61" s="70">
        <f>VALUE(IFERROR(VLOOKUP($A61,OT!$A:$BU,OT!AJ$1,0),0))</f>
        <v>0</v>
      </c>
      <c r="BN61" s="70">
        <f>VALUE(IFERROR(VLOOKUP($A61,OT!$A:$BU,OT!AK$1,0),0))</f>
        <v>0</v>
      </c>
      <c r="BO61" s="70">
        <f>VALUE(IFERROR(VLOOKUP($A61,OT!$A:$BU,OT!AL$1,0),0))</f>
        <v>0</v>
      </c>
      <c r="BP61" s="70">
        <f>VALUE(IFERROR(VLOOKUP($A61,OT!$A:$BU,OT!AM$1,0),0))</f>
        <v>0</v>
      </c>
      <c r="BQ61" s="70">
        <f>VALUE(IFERROR(VLOOKUP($A61,OT!$A:$BU,OT!AN$1,0),0))</f>
        <v>0</v>
      </c>
      <c r="BR61" s="59"/>
      <c r="BS61" s="59"/>
      <c r="BT61" s="59"/>
      <c r="BU61" s="59"/>
      <c r="BV61" s="59"/>
      <c r="BW61" s="59"/>
      <c r="BX61" s="59"/>
      <c r="BY61" s="59"/>
      <c r="BZ61" s="59"/>
      <c r="CA61" s="59"/>
      <c r="CB61" s="59"/>
      <c r="CC61" s="59"/>
      <c r="CD61" s="59"/>
      <c r="CE61" s="59"/>
      <c r="CF61" s="59"/>
      <c r="CG61" s="59"/>
      <c r="CH61" s="59"/>
      <c r="CI61" s="59"/>
      <c r="CJ61" s="59"/>
      <c r="CK61" s="59"/>
      <c r="CL61" s="59"/>
      <c r="CM61" s="59"/>
      <c r="CN61" s="59"/>
      <c r="CO61" s="59"/>
      <c r="CP61" s="59"/>
      <c r="CQ61" s="59"/>
      <c r="CR61" s="59"/>
      <c r="CS61" s="59"/>
      <c r="CT61" s="59"/>
      <c r="CU61" s="59"/>
      <c r="CV61" s="59"/>
      <c r="CW61" s="59"/>
    </row>
    <row r="62" spans="1:101" x14ac:dyDescent="0.35">
      <c r="A62" s="376" t="s">
        <v>757</v>
      </c>
      <c r="B62" s="221" t="str">
        <f>VLOOKUP(A62,Att!B:C,2,0)</f>
        <v>NGUYỄN ANH TÀI</v>
      </c>
      <c r="C62">
        <v>42000</v>
      </c>
      <c r="D62">
        <v>42000</v>
      </c>
      <c r="F62">
        <v>42000</v>
      </c>
      <c r="G62">
        <v>42000</v>
      </c>
      <c r="H62">
        <v>42000</v>
      </c>
      <c r="J62">
        <v>20000</v>
      </c>
      <c r="K62">
        <v>20000</v>
      </c>
      <c r="L62">
        <v>20000</v>
      </c>
      <c r="M62">
        <v>20000</v>
      </c>
      <c r="N62">
        <v>20000</v>
      </c>
      <c r="O62">
        <v>20000</v>
      </c>
      <c r="Q62">
        <v>42000</v>
      </c>
      <c r="R62">
        <v>42000</v>
      </c>
      <c r="S62">
        <v>42000</v>
      </c>
      <c r="T62">
        <v>42000</v>
      </c>
      <c r="U62">
        <v>42000</v>
      </c>
      <c r="V62">
        <v>42000</v>
      </c>
      <c r="X62">
        <v>20000</v>
      </c>
      <c r="Y62">
        <v>20000</v>
      </c>
      <c r="Z62">
        <v>20000</v>
      </c>
      <c r="AA62">
        <v>20000</v>
      </c>
      <c r="AB62">
        <v>20000</v>
      </c>
      <c r="AC62">
        <v>20000</v>
      </c>
      <c r="AE62">
        <v>42000</v>
      </c>
      <c r="AH62" s="68">
        <f t="shared" si="0"/>
        <v>744000</v>
      </c>
      <c r="AI62" s="68">
        <f t="shared" si="1"/>
        <v>62000</v>
      </c>
      <c r="AJ62" s="68">
        <f t="shared" si="2"/>
        <v>682000</v>
      </c>
      <c r="AK62" s="68"/>
      <c r="AL62" s="74" t="str">
        <f>VLOOKUP(A62,Att!B:CX,101,0)</f>
        <v>Nhân Kiệt</v>
      </c>
      <c r="AM62" s="70">
        <f>VALUE(IFERROR(VLOOKUP($A62,OT!$A:$BU,OT!J$1,0),0))</f>
        <v>2</v>
      </c>
      <c r="AN62" s="70">
        <f>VALUE(IFERROR(VLOOKUP($A62,OT!$A:$BU,OT!K$1,0),0))</f>
        <v>2</v>
      </c>
      <c r="AO62" s="70">
        <f>VALUE(IFERROR(VLOOKUP($A62,OT!$A:$BU,OT!L$1,0),0))</f>
        <v>0</v>
      </c>
      <c r="AP62" s="70">
        <f>VALUE(IFERROR(VLOOKUP($A62,OT!$A:$BU,OT!M$1,0),0))</f>
        <v>2</v>
      </c>
      <c r="AQ62" s="70">
        <f>VALUE(IFERROR(VLOOKUP($A62,OT!$A:$BU,OT!N$1,0),0))</f>
        <v>2</v>
      </c>
      <c r="AR62" s="70">
        <f>VALUE(IFERROR(VLOOKUP($A62,OT!$A:$BU,OT!O$1,0),0))</f>
        <v>4</v>
      </c>
      <c r="AS62" s="70">
        <f>VALUE(IFERROR(VLOOKUP($A62,OT!$A:$BU,OT!P$1,0),0))</f>
        <v>0</v>
      </c>
      <c r="AT62" s="70">
        <f>VALUE(IFERROR(VLOOKUP($A62,OT!$A:$BU,OT!Q$1,0),0))</f>
        <v>2</v>
      </c>
      <c r="AU62" s="70">
        <f>VALUE(IFERROR(VLOOKUP($A62,OT!$A:$BU,OT!R$1,0),0))</f>
        <v>2</v>
      </c>
      <c r="AV62" s="70">
        <f>VALUE(IFERROR(VLOOKUP($A62,OT!$A:$BU,OT!S$1,0),0))</f>
        <v>2</v>
      </c>
      <c r="AW62" s="70">
        <f>VALUE(IFERROR(VLOOKUP($A62,OT!$A:$BU,OT!T$1,0),0))</f>
        <v>2</v>
      </c>
      <c r="AX62" s="70">
        <f>VALUE(IFERROR(VLOOKUP($A62,OT!$A:$BU,OT!U$1,0),0))</f>
        <v>4</v>
      </c>
      <c r="AY62" s="70">
        <f>VALUE(IFERROR(VLOOKUP($A62,OT!$A:$BU,OT!V$1,0),0))</f>
        <v>12</v>
      </c>
      <c r="AZ62" s="70">
        <f>VALUE(IFERROR(VLOOKUP($A62,OT!$A:$BU,OT!W$1,0),0))</f>
        <v>0</v>
      </c>
      <c r="BA62" s="70">
        <f>VALUE(IFERROR(VLOOKUP($A62,OT!$A:$BU,OT!X$1,0),0))</f>
        <v>2</v>
      </c>
      <c r="BB62" s="70">
        <f>VALUE(IFERROR(VLOOKUP($A62,OT!$A:$BU,OT!Y$1,0),0))</f>
        <v>2</v>
      </c>
      <c r="BC62" s="70">
        <f>VALUE(IFERROR(VLOOKUP($A62,OT!$A:$BU,OT!Z$1,0),0))</f>
        <v>2</v>
      </c>
      <c r="BD62" s="70">
        <f>VALUE(IFERROR(VLOOKUP($A62,OT!$A:$BU,OT!AA$1,0),0))</f>
        <v>2</v>
      </c>
      <c r="BE62" s="70">
        <f>VALUE(IFERROR(VLOOKUP($A62,OT!$A:$BU,OT!AB$1,0),0))</f>
        <v>4</v>
      </c>
      <c r="BF62" s="70">
        <f>VALUE(IFERROR(VLOOKUP($A62,OT!$A:$BU,OT!AC$1,0),0))</f>
        <v>12</v>
      </c>
      <c r="BG62" s="70">
        <f>VALUE(IFERROR(VLOOKUP($A62,OT!$A:$BU,OT!AD$1,0),0))</f>
        <v>0</v>
      </c>
      <c r="BH62" s="70">
        <f>VALUE(IFERROR(VLOOKUP($A62,OT!$A:$BU,OT!AE$1,0),0))</f>
        <v>0</v>
      </c>
      <c r="BI62" s="70">
        <f>VALUE(IFERROR(VLOOKUP($A62,OT!$A:$BU,OT!AF$1,0),0))</f>
        <v>2</v>
      </c>
      <c r="BJ62" s="70">
        <f>VALUE(IFERROR(VLOOKUP($A62,OT!$A:$BU,OT!AG$1,0),0))</f>
        <v>2</v>
      </c>
      <c r="BK62" s="70">
        <f>VALUE(IFERROR(VLOOKUP($A62,OT!$A:$BU,OT!AH$1,0),0))</f>
        <v>2</v>
      </c>
      <c r="BL62" s="70">
        <f>VALUE(IFERROR(VLOOKUP($A62,OT!$A:$BU,OT!AI$1,0),0))</f>
        <v>4</v>
      </c>
      <c r="BM62" s="70">
        <f>VALUE(IFERROR(VLOOKUP($A62,OT!$A:$BU,OT!AJ$1,0),0))</f>
        <v>12</v>
      </c>
      <c r="BN62" s="70">
        <f>VALUE(IFERROR(VLOOKUP($A62,OT!$A:$BU,OT!AK$1,0),0))</f>
        <v>0</v>
      </c>
      <c r="BO62" s="70">
        <f>VALUE(IFERROR(VLOOKUP($A62,OT!$A:$BU,OT!AL$1,0),0))</f>
        <v>0</v>
      </c>
      <c r="BP62" s="70">
        <f>VALUE(IFERROR(VLOOKUP($A62,OT!$A:$BU,OT!AM$1,0),0))</f>
        <v>0</v>
      </c>
      <c r="BQ62" s="70">
        <f>VALUE(IFERROR(VLOOKUP($A62,OT!$A:$BU,OT!AN$1,0),0))</f>
        <v>0</v>
      </c>
      <c r="BR62" s="59"/>
      <c r="BS62" s="59"/>
      <c r="BT62" s="59"/>
      <c r="BU62" s="59"/>
      <c r="BV62" s="59"/>
      <c r="BW62" s="59"/>
      <c r="BX62" s="59"/>
      <c r="BY62" s="59"/>
      <c r="BZ62" s="59"/>
      <c r="CA62" s="59"/>
      <c r="CB62" s="59"/>
      <c r="CC62" s="59"/>
      <c r="CD62" s="59"/>
      <c r="CE62" s="59"/>
      <c r="CF62" s="59"/>
      <c r="CG62" s="59"/>
      <c r="CH62" s="59"/>
      <c r="CI62" s="59"/>
      <c r="CJ62" s="59"/>
      <c r="CK62" s="59"/>
      <c r="CL62" s="59"/>
      <c r="CM62" s="59"/>
      <c r="CN62" s="59"/>
      <c r="CO62" s="59"/>
      <c r="CP62" s="59"/>
      <c r="CQ62" s="59"/>
      <c r="CR62" s="59"/>
      <c r="CS62" s="59"/>
      <c r="CT62" s="59"/>
      <c r="CU62" s="59"/>
      <c r="CV62" s="59"/>
      <c r="CW62" s="59"/>
    </row>
    <row r="63" spans="1:101" x14ac:dyDescent="0.35">
      <c r="A63" s="376" t="s">
        <v>760</v>
      </c>
      <c r="B63" s="221" t="str">
        <f>VLOOKUP(A63,Att!B:C,2,0)</f>
        <v>VŨ THỊ HUỆ</v>
      </c>
      <c r="E63">
        <v>0</v>
      </c>
      <c r="F63">
        <v>20000</v>
      </c>
      <c r="G63">
        <v>20000</v>
      </c>
      <c r="H63">
        <v>20000</v>
      </c>
      <c r="I63">
        <v>20000</v>
      </c>
      <c r="J63">
        <v>42000</v>
      </c>
      <c r="M63">
        <v>42000</v>
      </c>
      <c r="U63">
        <v>42000</v>
      </c>
      <c r="V63">
        <v>42000</v>
      </c>
      <c r="Y63">
        <v>42000</v>
      </c>
      <c r="Z63">
        <v>42000</v>
      </c>
      <c r="AA63">
        <v>42000</v>
      </c>
      <c r="AB63">
        <v>42000</v>
      </c>
      <c r="AH63" s="68">
        <f t="shared" si="0"/>
        <v>416000</v>
      </c>
      <c r="AI63" s="68">
        <f t="shared" si="1"/>
        <v>42000</v>
      </c>
      <c r="AJ63" s="68">
        <f t="shared" si="2"/>
        <v>374000</v>
      </c>
      <c r="AK63" s="68"/>
      <c r="AL63" s="74" t="str">
        <f>VLOOKUP(A63,Att!B:CX,101,0)</f>
        <v>ANNK-HR</v>
      </c>
      <c r="AM63" s="70">
        <f>VALUE(IFERROR(VLOOKUP($A63,OT!$A:$BU,OT!J$1,0),0))</f>
        <v>0</v>
      </c>
      <c r="AN63" s="70">
        <f>VALUE(IFERROR(VLOOKUP($A63,OT!$A:$BU,OT!K$1,0),0))</f>
        <v>0</v>
      </c>
      <c r="AO63" s="70">
        <f>VALUE(IFERROR(VLOOKUP($A63,OT!$A:$BU,OT!L$1,0),0))</f>
        <v>0</v>
      </c>
      <c r="AP63" s="70">
        <f>VALUE(IFERROR(VLOOKUP($A63,OT!$A:$BU,OT!M$1,0),0))</f>
        <v>2</v>
      </c>
      <c r="AQ63" s="70">
        <f>VALUE(IFERROR(VLOOKUP($A63,OT!$A:$BU,OT!N$1,0),0))</f>
        <v>2</v>
      </c>
      <c r="AR63" s="70">
        <f>VALUE(IFERROR(VLOOKUP($A63,OT!$A:$BU,OT!O$1,0),0))</f>
        <v>4</v>
      </c>
      <c r="AS63" s="70">
        <f>VALUE(IFERROR(VLOOKUP($A63,OT!$A:$BU,OT!P$1,0),0))</f>
        <v>12</v>
      </c>
      <c r="AT63" s="70">
        <f>VALUE(IFERROR(VLOOKUP($A63,OT!$A:$BU,OT!Q$1,0),0))</f>
        <v>2</v>
      </c>
      <c r="AU63" s="70">
        <f>VALUE(IFERROR(VLOOKUP($A63,OT!$A:$BU,OT!R$1,0),0))</f>
        <v>0</v>
      </c>
      <c r="AV63" s="70">
        <f>VALUE(IFERROR(VLOOKUP($A63,OT!$A:$BU,OT!S$1,0),0))</f>
        <v>0</v>
      </c>
      <c r="AW63" s="70">
        <f>VALUE(IFERROR(VLOOKUP($A63,OT!$A:$BU,OT!T$1,0),0))</f>
        <v>2</v>
      </c>
      <c r="AX63" s="70">
        <f>VALUE(IFERROR(VLOOKUP($A63,OT!$A:$BU,OT!U$1,0),0))</f>
        <v>0</v>
      </c>
      <c r="AY63" s="70">
        <f>VALUE(IFERROR(VLOOKUP($A63,OT!$A:$BU,OT!V$1,0),0))</f>
        <v>0</v>
      </c>
      <c r="AZ63" s="70">
        <f>VALUE(IFERROR(VLOOKUP($A63,OT!$A:$BU,OT!W$1,0),0))</f>
        <v>0</v>
      </c>
      <c r="BA63" s="70">
        <f>VALUE(IFERROR(VLOOKUP($A63,OT!$A:$BU,OT!X$1,0),0))</f>
        <v>0</v>
      </c>
      <c r="BB63" s="70">
        <f>VALUE(IFERROR(VLOOKUP($A63,OT!$A:$BU,OT!Y$1,0),0))</f>
        <v>0</v>
      </c>
      <c r="BC63" s="70">
        <f>VALUE(IFERROR(VLOOKUP($A63,OT!$A:$BU,OT!Z$1,0),0))</f>
        <v>0</v>
      </c>
      <c r="BD63" s="70">
        <f>VALUE(IFERROR(VLOOKUP($A63,OT!$A:$BU,OT!AA$1,0),0))</f>
        <v>0</v>
      </c>
      <c r="BE63" s="70">
        <f>VALUE(IFERROR(VLOOKUP($A63,OT!$A:$BU,OT!AB$1,0),0))</f>
        <v>0</v>
      </c>
      <c r="BF63" s="70">
        <f>VALUE(IFERROR(VLOOKUP($A63,OT!$A:$BU,OT!AC$1,0),0))</f>
        <v>4</v>
      </c>
      <c r="BG63" s="70">
        <f>VALUE(IFERROR(VLOOKUP($A63,OT!$A:$BU,OT!AD$1,0),0))</f>
        <v>0</v>
      </c>
      <c r="BH63" s="70">
        <f>VALUE(IFERROR(VLOOKUP($A63,OT!$A:$BU,OT!AE$1,0),0))</f>
        <v>0</v>
      </c>
      <c r="BI63" s="70">
        <f>VALUE(IFERROR(VLOOKUP($A63,OT!$A:$BU,OT!AF$1,0),0))</f>
        <v>2</v>
      </c>
      <c r="BJ63" s="70">
        <f>VALUE(IFERROR(VLOOKUP($A63,OT!$A:$BU,OT!AG$1,0),0))</f>
        <v>2</v>
      </c>
      <c r="BK63" s="70">
        <f>VALUE(IFERROR(VLOOKUP($A63,OT!$A:$BU,OT!AH$1,0),0))</f>
        <v>2</v>
      </c>
      <c r="BL63" s="70">
        <f>VALUE(IFERROR(VLOOKUP($A63,OT!$A:$BU,OT!AI$1,0),0))</f>
        <v>4</v>
      </c>
      <c r="BM63" s="70">
        <f>VALUE(IFERROR(VLOOKUP($A63,OT!$A:$BU,OT!AJ$1,0),0))</f>
        <v>0</v>
      </c>
      <c r="BN63" s="70">
        <f>VALUE(IFERROR(VLOOKUP($A63,OT!$A:$BU,OT!AK$1,0),0))</f>
        <v>0</v>
      </c>
      <c r="BO63" s="70">
        <f>VALUE(IFERROR(VLOOKUP($A63,OT!$A:$BU,OT!AL$1,0),0))</f>
        <v>0</v>
      </c>
      <c r="BP63" s="70">
        <f>VALUE(IFERROR(VLOOKUP($A63,OT!$A:$BU,OT!AM$1,0),0))</f>
        <v>0</v>
      </c>
      <c r="BQ63" s="70">
        <f>VALUE(IFERROR(VLOOKUP($A63,OT!$A:$BU,OT!AN$1,0),0))</f>
        <v>0</v>
      </c>
      <c r="BR63" s="59"/>
      <c r="BS63" s="59"/>
      <c r="BT63" s="59"/>
      <c r="BU63" s="59"/>
      <c r="BV63" s="59"/>
      <c r="BW63" s="59"/>
      <c r="BX63" s="59"/>
      <c r="BY63" s="59"/>
      <c r="BZ63" s="59"/>
      <c r="CA63" s="59"/>
      <c r="CB63" s="59"/>
      <c r="CC63" s="59"/>
      <c r="CD63" s="59"/>
      <c r="CE63" s="59"/>
      <c r="CF63" s="59"/>
      <c r="CG63" s="59"/>
      <c r="CH63" s="59"/>
      <c r="CI63" s="59"/>
      <c r="CJ63" s="59"/>
      <c r="CK63" s="59"/>
      <c r="CL63" s="59"/>
      <c r="CM63" s="59"/>
      <c r="CN63" s="59"/>
      <c r="CO63" s="59"/>
      <c r="CP63" s="59"/>
      <c r="CQ63" s="59"/>
      <c r="CR63" s="59"/>
      <c r="CS63" s="59"/>
      <c r="CT63" s="59"/>
      <c r="CU63" s="59"/>
      <c r="CV63" s="59"/>
      <c r="CW63" s="59"/>
    </row>
    <row r="64" spans="1:101" x14ac:dyDescent="0.35">
      <c r="A64" s="376" t="s">
        <v>763</v>
      </c>
      <c r="B64" s="221" t="str">
        <f>VLOOKUP(A64,Att!B:C,2,0)</f>
        <v>NGUYỄN THỊ TRANG</v>
      </c>
      <c r="C64">
        <v>42000</v>
      </c>
      <c r="D64">
        <v>42000</v>
      </c>
      <c r="E64">
        <v>42000</v>
      </c>
      <c r="F64">
        <v>42000</v>
      </c>
      <c r="G64">
        <v>42000</v>
      </c>
      <c r="H64">
        <v>42000</v>
      </c>
      <c r="J64">
        <v>20000</v>
      </c>
      <c r="K64">
        <v>20000</v>
      </c>
      <c r="L64">
        <v>20000</v>
      </c>
      <c r="M64">
        <v>20000</v>
      </c>
      <c r="N64">
        <v>20000</v>
      </c>
      <c r="P64">
        <v>20000</v>
      </c>
      <c r="Q64">
        <v>42000</v>
      </c>
      <c r="R64">
        <v>42000</v>
      </c>
      <c r="S64">
        <v>42000</v>
      </c>
      <c r="T64">
        <v>42000</v>
      </c>
      <c r="U64">
        <v>42000</v>
      </c>
      <c r="X64">
        <v>20000</v>
      </c>
      <c r="Y64">
        <v>20000</v>
      </c>
      <c r="Z64">
        <v>20000</v>
      </c>
      <c r="AA64">
        <v>20000</v>
      </c>
      <c r="AC64">
        <v>20000</v>
      </c>
      <c r="AF64">
        <v>42000</v>
      </c>
      <c r="AH64" s="68">
        <f t="shared" si="0"/>
        <v>724000</v>
      </c>
      <c r="AI64" s="68">
        <f t="shared" si="1"/>
        <v>42000</v>
      </c>
      <c r="AJ64" s="68">
        <f t="shared" si="2"/>
        <v>682000</v>
      </c>
      <c r="AK64" s="68"/>
      <c r="AL64" s="74" t="str">
        <f>VLOOKUP(A64,Att!B:CX,101,0)</f>
        <v>ANNK-HR</v>
      </c>
      <c r="AM64" s="70">
        <f>VALUE(IFERROR(VLOOKUP($A64,OT!$A:$BU,OT!J$1,0),0))</f>
        <v>2</v>
      </c>
      <c r="AN64" s="70">
        <f>VALUE(IFERROR(VLOOKUP($A64,OT!$A:$BU,OT!K$1,0),0))</f>
        <v>2</v>
      </c>
      <c r="AO64" s="70">
        <f>VALUE(IFERROR(VLOOKUP($A64,OT!$A:$BU,OT!L$1,0),0))</f>
        <v>2</v>
      </c>
      <c r="AP64" s="70">
        <f>VALUE(IFERROR(VLOOKUP($A64,OT!$A:$BU,OT!M$1,0),0))</f>
        <v>2</v>
      </c>
      <c r="AQ64" s="70">
        <f>VALUE(IFERROR(VLOOKUP($A64,OT!$A:$BU,OT!N$1,0),0))</f>
        <v>4</v>
      </c>
      <c r="AR64" s="70">
        <f>VALUE(IFERROR(VLOOKUP($A64,OT!$A:$BU,OT!O$1,0),0))</f>
        <v>12</v>
      </c>
      <c r="AS64" s="70">
        <f>VALUE(IFERROR(VLOOKUP($A64,OT!$A:$BU,OT!P$1,0),0))</f>
        <v>0</v>
      </c>
      <c r="AT64" s="70">
        <f>VALUE(IFERROR(VLOOKUP($A64,OT!$A:$BU,OT!Q$1,0),0))</f>
        <v>2</v>
      </c>
      <c r="AU64" s="70">
        <f>VALUE(IFERROR(VLOOKUP($A64,OT!$A:$BU,OT!R$1,0),0))</f>
        <v>2</v>
      </c>
      <c r="AV64" s="70">
        <f>VALUE(IFERROR(VLOOKUP($A64,OT!$A:$BU,OT!S$1,0),0))</f>
        <v>2</v>
      </c>
      <c r="AW64" s="70">
        <f>VALUE(IFERROR(VLOOKUP($A64,OT!$A:$BU,OT!T$1,0),0))</f>
        <v>2</v>
      </c>
      <c r="AX64" s="70">
        <f>VALUE(IFERROR(VLOOKUP($A64,OT!$A:$BU,OT!U$1,0),0))</f>
        <v>4</v>
      </c>
      <c r="AY64" s="70">
        <f>VALUE(IFERROR(VLOOKUP($A64,OT!$A:$BU,OT!V$1,0),0))</f>
        <v>0</v>
      </c>
      <c r="AZ64" s="70">
        <f>VALUE(IFERROR(VLOOKUP($A64,OT!$A:$BU,OT!W$1,0),0))</f>
        <v>12</v>
      </c>
      <c r="BA64" s="70">
        <f>VALUE(IFERROR(VLOOKUP($A64,OT!$A:$BU,OT!X$1,0),0))</f>
        <v>2</v>
      </c>
      <c r="BB64" s="70">
        <f>VALUE(IFERROR(VLOOKUP($A64,OT!$A:$BU,OT!Y$1,0),0))</f>
        <v>2</v>
      </c>
      <c r="BC64" s="70">
        <f>VALUE(IFERROR(VLOOKUP($A64,OT!$A:$BU,OT!Z$1,0),0))</f>
        <v>2</v>
      </c>
      <c r="BD64" s="70">
        <f>VALUE(IFERROR(VLOOKUP($A64,OT!$A:$BU,OT!AA$1,0),0))</f>
        <v>2</v>
      </c>
      <c r="BE64" s="70">
        <f>VALUE(IFERROR(VLOOKUP($A64,OT!$A:$BU,OT!AB$1,0),0))</f>
        <v>4</v>
      </c>
      <c r="BF64" s="70">
        <f>VALUE(IFERROR(VLOOKUP($A64,OT!$A:$BU,OT!AC$1,0),0))</f>
        <v>0</v>
      </c>
      <c r="BG64" s="70">
        <f>VALUE(IFERROR(VLOOKUP($A64,OT!$A:$BU,OT!AD$1,0),0))</f>
        <v>0</v>
      </c>
      <c r="BH64" s="70">
        <f>VALUE(IFERROR(VLOOKUP($A64,OT!$A:$BU,OT!AE$1,0),0))</f>
        <v>2</v>
      </c>
      <c r="BI64" s="70">
        <f>VALUE(IFERROR(VLOOKUP($A64,OT!$A:$BU,OT!AF$1,0),0))</f>
        <v>2</v>
      </c>
      <c r="BJ64" s="70">
        <f>VALUE(IFERROR(VLOOKUP($A64,OT!$A:$BU,OT!AG$1,0),0))</f>
        <v>2</v>
      </c>
      <c r="BK64" s="70">
        <f>VALUE(IFERROR(VLOOKUP($A64,OT!$A:$BU,OT!AH$1,0),0))</f>
        <v>2</v>
      </c>
      <c r="BL64" s="70">
        <f>VALUE(IFERROR(VLOOKUP($A64,OT!$A:$BU,OT!AI$1,0),0))</f>
        <v>0</v>
      </c>
      <c r="BM64" s="70">
        <f>VALUE(IFERROR(VLOOKUP($A64,OT!$A:$BU,OT!AJ$1,0),0))</f>
        <v>4</v>
      </c>
      <c r="BN64" s="70">
        <f>VALUE(IFERROR(VLOOKUP($A64,OT!$A:$BU,OT!AK$1,0),0))</f>
        <v>0</v>
      </c>
      <c r="BO64" s="70">
        <f>VALUE(IFERROR(VLOOKUP($A64,OT!$A:$BU,OT!AL$1,0),0))</f>
        <v>0</v>
      </c>
      <c r="BP64" s="70">
        <f>VALUE(IFERROR(VLOOKUP($A64,OT!$A:$BU,OT!AM$1,0),0))</f>
        <v>0</v>
      </c>
      <c r="BQ64" s="70">
        <f>VALUE(IFERROR(VLOOKUP($A64,OT!$A:$BU,OT!AN$1,0),0))</f>
        <v>0</v>
      </c>
      <c r="BR64" s="59"/>
      <c r="BS64" s="59"/>
      <c r="BT64" s="59"/>
      <c r="BU64" s="59"/>
      <c r="BV64" s="59"/>
      <c r="BW64" s="59"/>
      <c r="BX64" s="59"/>
      <c r="BY64" s="59"/>
      <c r="BZ64" s="59"/>
      <c r="CA64" s="59"/>
      <c r="CB64" s="59"/>
      <c r="CC64" s="59"/>
      <c r="CD64" s="59"/>
      <c r="CE64" s="59"/>
      <c r="CF64" s="59"/>
      <c r="CG64" s="59"/>
      <c r="CH64" s="59"/>
      <c r="CI64" s="59"/>
      <c r="CJ64" s="59"/>
      <c r="CK64" s="59"/>
      <c r="CL64" s="59"/>
      <c r="CM64" s="59"/>
      <c r="CN64" s="59"/>
      <c r="CO64" s="59"/>
      <c r="CP64" s="59"/>
      <c r="CQ64" s="59"/>
      <c r="CR64" s="59"/>
      <c r="CS64" s="59"/>
      <c r="CT64" s="59"/>
      <c r="CU64" s="59"/>
      <c r="CV64" s="59"/>
      <c r="CW64" s="59"/>
    </row>
    <row r="65" spans="1:101" x14ac:dyDescent="0.35">
      <c r="A65" s="376" t="s">
        <v>765</v>
      </c>
      <c r="B65" s="221" t="str">
        <f>VLOOKUP(A65,Att!B:C,2,0)</f>
        <v>NGUYỄN THỊ YẾN</v>
      </c>
      <c r="C65">
        <v>42000</v>
      </c>
      <c r="D65">
        <v>42000</v>
      </c>
      <c r="F65">
        <v>42000</v>
      </c>
      <c r="G65">
        <v>42000</v>
      </c>
      <c r="H65">
        <v>42000</v>
      </c>
      <c r="J65">
        <v>20000</v>
      </c>
      <c r="K65">
        <v>20000</v>
      </c>
      <c r="M65">
        <v>20000</v>
      </c>
      <c r="N65">
        <v>20000</v>
      </c>
      <c r="O65">
        <v>20000</v>
      </c>
      <c r="Q65">
        <v>42000</v>
      </c>
      <c r="R65">
        <v>42000</v>
      </c>
      <c r="U65">
        <v>42000</v>
      </c>
      <c r="Y65">
        <v>20000</v>
      </c>
      <c r="Z65">
        <v>20000</v>
      </c>
      <c r="AA65">
        <v>20000</v>
      </c>
      <c r="AB65">
        <v>20000</v>
      </c>
      <c r="AC65">
        <v>20000</v>
      </c>
      <c r="AE65">
        <v>42000</v>
      </c>
      <c r="AF65">
        <v>42000</v>
      </c>
      <c r="AH65" s="68">
        <f t="shared" si="0"/>
        <v>620000</v>
      </c>
      <c r="AI65" s="68">
        <f t="shared" si="1"/>
        <v>42000</v>
      </c>
      <c r="AJ65" s="68">
        <f t="shared" si="2"/>
        <v>578000</v>
      </c>
      <c r="AK65" s="68"/>
      <c r="AL65" s="74" t="str">
        <f>VLOOKUP(A65,Att!B:CX,101,0)</f>
        <v>MEKONG SUBLABOR</v>
      </c>
      <c r="AM65" s="70">
        <f>VALUE(IFERROR(VLOOKUP($A65,OT!$A:$BU,OT!J$1,0),0))</f>
        <v>2</v>
      </c>
      <c r="AN65" s="70">
        <f>VALUE(IFERROR(VLOOKUP($A65,OT!$A:$BU,OT!K$1,0),0))</f>
        <v>2</v>
      </c>
      <c r="AO65" s="70">
        <f>VALUE(IFERROR(VLOOKUP($A65,OT!$A:$BU,OT!L$1,0),0))</f>
        <v>0</v>
      </c>
      <c r="AP65" s="70">
        <f>VALUE(IFERROR(VLOOKUP($A65,OT!$A:$BU,OT!M$1,0),0))</f>
        <v>2</v>
      </c>
      <c r="AQ65" s="70">
        <f>VALUE(IFERROR(VLOOKUP($A65,OT!$A:$BU,OT!N$1,0),0))</f>
        <v>2</v>
      </c>
      <c r="AR65" s="70">
        <f>VALUE(IFERROR(VLOOKUP($A65,OT!$A:$BU,OT!O$1,0),0))</f>
        <v>4</v>
      </c>
      <c r="AS65" s="70">
        <f>VALUE(IFERROR(VLOOKUP($A65,OT!$A:$BU,OT!P$1,0),0))</f>
        <v>0</v>
      </c>
      <c r="AT65" s="70">
        <f>VALUE(IFERROR(VLOOKUP($A65,OT!$A:$BU,OT!Q$1,0),0))</f>
        <v>2</v>
      </c>
      <c r="AU65" s="70">
        <f>VALUE(IFERROR(VLOOKUP($A65,OT!$A:$BU,OT!R$1,0),0))</f>
        <v>2</v>
      </c>
      <c r="AV65" s="70">
        <f>VALUE(IFERROR(VLOOKUP($A65,OT!$A:$BU,OT!S$1,0),0))</f>
        <v>0</v>
      </c>
      <c r="AW65" s="70">
        <f>VALUE(IFERROR(VLOOKUP($A65,OT!$A:$BU,OT!T$1,0),0))</f>
        <v>2</v>
      </c>
      <c r="AX65" s="70">
        <f>VALUE(IFERROR(VLOOKUP($A65,OT!$A:$BU,OT!U$1,0),0))</f>
        <v>2</v>
      </c>
      <c r="AY65" s="70">
        <f>VALUE(IFERROR(VLOOKUP($A65,OT!$A:$BU,OT!V$1,0),0))</f>
        <v>4</v>
      </c>
      <c r="AZ65" s="70">
        <f>VALUE(IFERROR(VLOOKUP($A65,OT!$A:$BU,OT!W$1,0),0))</f>
        <v>0</v>
      </c>
      <c r="BA65" s="70">
        <f>VALUE(IFERROR(VLOOKUP($A65,OT!$A:$BU,OT!X$1,0),0))</f>
        <v>2</v>
      </c>
      <c r="BB65" s="70">
        <f>VALUE(IFERROR(VLOOKUP($A65,OT!$A:$BU,OT!Y$1,0),0))</f>
        <v>2</v>
      </c>
      <c r="BC65" s="70">
        <f>VALUE(IFERROR(VLOOKUP($A65,OT!$A:$BU,OT!Z$1,0),0))</f>
        <v>0</v>
      </c>
      <c r="BD65" s="70">
        <f>VALUE(IFERROR(VLOOKUP($A65,OT!$A:$BU,OT!AA$1,0),0))</f>
        <v>0</v>
      </c>
      <c r="BE65" s="70">
        <f>VALUE(IFERROR(VLOOKUP($A65,OT!$A:$BU,OT!AB$1,0),0))</f>
        <v>4</v>
      </c>
      <c r="BF65" s="70">
        <f>VALUE(IFERROR(VLOOKUP($A65,OT!$A:$BU,OT!AC$1,0),0))</f>
        <v>0</v>
      </c>
      <c r="BG65" s="70">
        <f>VALUE(IFERROR(VLOOKUP($A65,OT!$A:$BU,OT!AD$1,0),0))</f>
        <v>0</v>
      </c>
      <c r="BH65" s="70">
        <f>VALUE(IFERROR(VLOOKUP($A65,OT!$A:$BU,OT!AE$1,0),0))</f>
        <v>0</v>
      </c>
      <c r="BI65" s="70">
        <f>VALUE(IFERROR(VLOOKUP($A65,OT!$A:$BU,OT!AF$1,0),0))</f>
        <v>2</v>
      </c>
      <c r="BJ65" s="70">
        <f>VALUE(IFERROR(VLOOKUP($A65,OT!$A:$BU,OT!AG$1,0),0))</f>
        <v>2</v>
      </c>
      <c r="BK65" s="70">
        <f>VALUE(IFERROR(VLOOKUP($A65,OT!$A:$BU,OT!AH$1,0),0))</f>
        <v>2</v>
      </c>
      <c r="BL65" s="70">
        <f>VALUE(IFERROR(VLOOKUP($A65,OT!$A:$BU,OT!AI$1,0),0))</f>
        <v>2</v>
      </c>
      <c r="BM65" s="70">
        <f>VALUE(IFERROR(VLOOKUP($A65,OT!$A:$BU,OT!AJ$1,0),0))</f>
        <v>4</v>
      </c>
      <c r="BN65" s="70">
        <f>VALUE(IFERROR(VLOOKUP($A65,OT!$A:$BU,OT!AK$1,0),0))</f>
        <v>0</v>
      </c>
      <c r="BO65" s="70">
        <f>VALUE(IFERROR(VLOOKUP($A65,OT!$A:$BU,OT!AL$1,0),0))</f>
        <v>2</v>
      </c>
      <c r="BP65" s="70">
        <f>VALUE(IFERROR(VLOOKUP($A65,OT!$A:$BU,OT!AM$1,0),0))</f>
        <v>0</v>
      </c>
      <c r="BQ65" s="70">
        <f>VALUE(IFERROR(VLOOKUP($A65,OT!$A:$BU,OT!AN$1,0),0))</f>
        <v>0</v>
      </c>
      <c r="BR65" s="59"/>
      <c r="BS65" s="59"/>
      <c r="BT65" s="59"/>
      <c r="BU65" s="59"/>
      <c r="BV65" s="59"/>
      <c r="BW65" s="59"/>
      <c r="BX65" s="59"/>
      <c r="BY65" s="59"/>
      <c r="BZ65" s="59"/>
      <c r="CA65" s="59"/>
      <c r="CB65" s="59"/>
      <c r="CC65" s="59"/>
      <c r="CD65" s="59"/>
      <c r="CE65" s="59"/>
      <c r="CF65" s="59"/>
      <c r="CG65" s="59"/>
      <c r="CH65" s="59"/>
      <c r="CI65" s="59"/>
      <c r="CJ65" s="59"/>
      <c r="CK65" s="59"/>
      <c r="CL65" s="59"/>
      <c r="CM65" s="59"/>
      <c r="CN65" s="59"/>
      <c r="CO65" s="59"/>
      <c r="CP65" s="59"/>
      <c r="CQ65" s="59"/>
      <c r="CR65" s="59"/>
      <c r="CS65" s="59"/>
      <c r="CT65" s="59"/>
      <c r="CU65" s="59"/>
      <c r="CV65" s="59"/>
      <c r="CW65" s="59"/>
    </row>
    <row r="66" spans="1:101" x14ac:dyDescent="0.35">
      <c r="A66" s="376" t="s">
        <v>768</v>
      </c>
      <c r="B66" s="221" t="str">
        <f>VLOOKUP(A66,Att!B:C,2,0)</f>
        <v>VÕ THỊ KIM NGÂN</v>
      </c>
      <c r="J66">
        <v>20000</v>
      </c>
      <c r="L66">
        <v>42000</v>
      </c>
      <c r="M66">
        <v>42000</v>
      </c>
      <c r="N66">
        <v>42000</v>
      </c>
      <c r="O66">
        <v>42000</v>
      </c>
      <c r="Q66">
        <v>42000</v>
      </c>
      <c r="R66">
        <v>42000</v>
      </c>
      <c r="S66">
        <v>42000</v>
      </c>
      <c r="U66">
        <v>42000</v>
      </c>
      <c r="V66">
        <v>42000</v>
      </c>
      <c r="Y66">
        <v>20000</v>
      </c>
      <c r="Z66">
        <v>20000</v>
      </c>
      <c r="AA66">
        <v>20000</v>
      </c>
      <c r="AB66">
        <v>20000</v>
      </c>
      <c r="AC66">
        <v>20000</v>
      </c>
      <c r="AE66">
        <v>20000</v>
      </c>
      <c r="AF66">
        <v>20000</v>
      </c>
      <c r="AH66" s="68">
        <f t="shared" si="0"/>
        <v>538000</v>
      </c>
      <c r="AI66" s="68">
        <f t="shared" si="1"/>
        <v>40000</v>
      </c>
      <c r="AJ66" s="68">
        <f t="shared" si="2"/>
        <v>498000</v>
      </c>
      <c r="AK66" s="68"/>
      <c r="AL66" s="74" t="str">
        <f>VLOOKUP(A66,Att!B:CX,101,0)</f>
        <v>MEKONG SUBLABOR</v>
      </c>
      <c r="AM66" s="70">
        <f>VALUE(IFERROR(VLOOKUP($A66,OT!$A:$BU,OT!J$1,0),0))</f>
        <v>0</v>
      </c>
      <c r="AN66" s="70">
        <f>VALUE(IFERROR(VLOOKUP($A66,OT!$A:$BU,OT!K$1,0),0))</f>
        <v>0</v>
      </c>
      <c r="AO66" s="70">
        <f>VALUE(IFERROR(VLOOKUP($A66,OT!$A:$BU,OT!L$1,0),0))</f>
        <v>0</v>
      </c>
      <c r="AP66" s="70">
        <f>VALUE(IFERROR(VLOOKUP($A66,OT!$A:$BU,OT!M$1,0),0))</f>
        <v>0</v>
      </c>
      <c r="AQ66" s="70">
        <f>VALUE(IFERROR(VLOOKUP($A66,OT!$A:$BU,OT!N$1,0),0))</f>
        <v>0</v>
      </c>
      <c r="AR66" s="70">
        <f>VALUE(IFERROR(VLOOKUP($A66,OT!$A:$BU,OT!O$1,0),0))</f>
        <v>0</v>
      </c>
      <c r="AS66" s="70">
        <f>VALUE(IFERROR(VLOOKUP($A66,OT!$A:$BU,OT!P$1,0),0))</f>
        <v>0</v>
      </c>
      <c r="AT66" s="70">
        <f>VALUE(IFERROR(VLOOKUP($A66,OT!$A:$BU,OT!Q$1,0),0))</f>
        <v>2</v>
      </c>
      <c r="AU66" s="70">
        <f>VALUE(IFERROR(VLOOKUP($A66,OT!$A:$BU,OT!R$1,0),0))</f>
        <v>0</v>
      </c>
      <c r="AV66" s="70">
        <f>VALUE(IFERROR(VLOOKUP($A66,OT!$A:$BU,OT!S$1,0),0))</f>
        <v>2</v>
      </c>
      <c r="AW66" s="70">
        <f>VALUE(IFERROR(VLOOKUP($A66,OT!$A:$BU,OT!T$1,0),0))</f>
        <v>2</v>
      </c>
      <c r="AX66" s="70">
        <f>VALUE(IFERROR(VLOOKUP($A66,OT!$A:$BU,OT!U$1,0),0))</f>
        <v>2</v>
      </c>
      <c r="AY66" s="70">
        <f>VALUE(IFERROR(VLOOKUP($A66,OT!$A:$BU,OT!V$1,0),0))</f>
        <v>4</v>
      </c>
      <c r="AZ66" s="70">
        <f>VALUE(IFERROR(VLOOKUP($A66,OT!$A:$BU,OT!W$1,0),0))</f>
        <v>0</v>
      </c>
      <c r="BA66" s="70">
        <f>VALUE(IFERROR(VLOOKUP($A66,OT!$A:$BU,OT!X$1,0),0))</f>
        <v>2</v>
      </c>
      <c r="BB66" s="70">
        <f>VALUE(IFERROR(VLOOKUP($A66,OT!$A:$BU,OT!Y$1,0),0))</f>
        <v>2</v>
      </c>
      <c r="BC66" s="70">
        <f>VALUE(IFERROR(VLOOKUP($A66,OT!$A:$BU,OT!Z$1,0),0))</f>
        <v>2</v>
      </c>
      <c r="BD66" s="70">
        <f>VALUE(IFERROR(VLOOKUP($A66,OT!$A:$BU,OT!AA$1,0),0))</f>
        <v>0</v>
      </c>
      <c r="BE66" s="70">
        <f>VALUE(IFERROR(VLOOKUP($A66,OT!$A:$BU,OT!AB$1,0),0))</f>
        <v>2</v>
      </c>
      <c r="BF66" s="70">
        <f>VALUE(IFERROR(VLOOKUP($A66,OT!$A:$BU,OT!AC$1,0),0))</f>
        <v>4</v>
      </c>
      <c r="BG66" s="70">
        <f>VALUE(IFERROR(VLOOKUP($A66,OT!$A:$BU,OT!AD$1,0),0))</f>
        <v>0</v>
      </c>
      <c r="BH66" s="70">
        <f>VALUE(IFERROR(VLOOKUP($A66,OT!$A:$BU,OT!AE$1,0),0))</f>
        <v>0</v>
      </c>
      <c r="BI66" s="70">
        <f>VALUE(IFERROR(VLOOKUP($A66,OT!$A:$BU,OT!AF$1,0),0))</f>
        <v>2</v>
      </c>
      <c r="BJ66" s="70">
        <f>VALUE(IFERROR(VLOOKUP($A66,OT!$A:$BU,OT!AG$1,0),0))</f>
        <v>2</v>
      </c>
      <c r="BK66" s="70">
        <f>VALUE(IFERROR(VLOOKUP($A66,OT!$A:$BU,OT!AH$1,0),0))</f>
        <v>2</v>
      </c>
      <c r="BL66" s="70">
        <f>VALUE(IFERROR(VLOOKUP($A66,OT!$A:$BU,OT!AI$1,0),0))</f>
        <v>2</v>
      </c>
      <c r="BM66" s="70">
        <f>VALUE(IFERROR(VLOOKUP($A66,OT!$A:$BU,OT!AJ$1,0),0))</f>
        <v>4</v>
      </c>
      <c r="BN66" s="70">
        <f>VALUE(IFERROR(VLOOKUP($A66,OT!$A:$BU,OT!AK$1,0),0))</f>
        <v>0</v>
      </c>
      <c r="BO66" s="70">
        <f>VALUE(IFERROR(VLOOKUP($A66,OT!$A:$BU,OT!AL$1,0),0))</f>
        <v>0</v>
      </c>
      <c r="BP66" s="70">
        <f>VALUE(IFERROR(VLOOKUP($A66,OT!$A:$BU,OT!AM$1,0),0))</f>
        <v>0</v>
      </c>
      <c r="BQ66" s="70">
        <f>VALUE(IFERROR(VLOOKUP($A66,OT!$A:$BU,OT!AN$1,0),0))</f>
        <v>0</v>
      </c>
      <c r="BR66" s="59"/>
      <c r="BS66" s="59"/>
      <c r="BT66" s="59"/>
      <c r="BU66" s="59"/>
      <c r="BV66" s="59"/>
      <c r="BW66" s="59"/>
      <c r="BX66" s="59"/>
      <c r="BY66" s="59"/>
      <c r="BZ66" s="59"/>
      <c r="CA66" s="59"/>
      <c r="CB66" s="59"/>
      <c r="CC66" s="59"/>
      <c r="CD66" s="59"/>
      <c r="CE66" s="59"/>
      <c r="CF66" s="59"/>
      <c r="CG66" s="59"/>
      <c r="CH66" s="59"/>
      <c r="CI66" s="59"/>
      <c r="CJ66" s="59"/>
      <c r="CK66" s="59"/>
      <c r="CL66" s="59"/>
      <c r="CM66" s="59"/>
      <c r="CN66" s="59"/>
      <c r="CO66" s="59"/>
      <c r="CP66" s="59"/>
      <c r="CQ66" s="59"/>
      <c r="CR66" s="59"/>
      <c r="CS66" s="59"/>
      <c r="CT66" s="59"/>
      <c r="CU66" s="59"/>
      <c r="CV66" s="59"/>
      <c r="CW66" s="59"/>
    </row>
    <row r="67" spans="1:101" x14ac:dyDescent="0.35">
      <c r="A67" s="376" t="s">
        <v>771</v>
      </c>
      <c r="B67" s="221" t="str">
        <f>VLOOKUP(A67,Att!B:C,2,0)</f>
        <v>HUỲNH LÊ THẢO NGÂN</v>
      </c>
      <c r="D67">
        <v>20000</v>
      </c>
      <c r="L67">
        <v>42000</v>
      </c>
      <c r="N67">
        <v>42000</v>
      </c>
      <c r="Q67">
        <v>20000</v>
      </c>
      <c r="R67">
        <v>20000</v>
      </c>
      <c r="X67">
        <v>42000</v>
      </c>
      <c r="Y67">
        <v>42000</v>
      </c>
      <c r="Z67">
        <v>42000</v>
      </c>
      <c r="AA67">
        <v>42000</v>
      </c>
      <c r="AB67">
        <v>42000</v>
      </c>
      <c r="AE67">
        <v>20000</v>
      </c>
      <c r="AH67" s="68">
        <f t="shared" si="0"/>
        <v>374000</v>
      </c>
      <c r="AI67" s="68">
        <f t="shared" si="1"/>
        <v>0</v>
      </c>
      <c r="AJ67" s="68">
        <f t="shared" si="2"/>
        <v>374000</v>
      </c>
      <c r="AK67" s="68"/>
      <c r="AL67" s="74" t="str">
        <f>VLOOKUP(A67,Att!B:CX,101,0)</f>
        <v>MEKONG SUBLABOR</v>
      </c>
      <c r="AM67" s="70">
        <f>VALUE(IFERROR(VLOOKUP($A67,OT!$A:$BU,OT!J$1,0),0))</f>
        <v>0</v>
      </c>
      <c r="AN67" s="70">
        <f>VALUE(IFERROR(VLOOKUP($A67,OT!$A:$BU,OT!K$1,0),0))</f>
        <v>2</v>
      </c>
      <c r="AO67" s="70">
        <f>VALUE(IFERROR(VLOOKUP($A67,OT!$A:$BU,OT!L$1,0),0))</f>
        <v>0</v>
      </c>
      <c r="AP67" s="70">
        <f>VALUE(IFERROR(VLOOKUP($A67,OT!$A:$BU,OT!M$1,0),0))</f>
        <v>0</v>
      </c>
      <c r="AQ67" s="70">
        <f>VALUE(IFERROR(VLOOKUP($A67,OT!$A:$BU,OT!N$1,0),0))</f>
        <v>0</v>
      </c>
      <c r="AR67" s="70">
        <f>VALUE(IFERROR(VLOOKUP($A67,OT!$A:$BU,OT!O$1,0),0))</f>
        <v>0</v>
      </c>
      <c r="AS67" s="70">
        <f>VALUE(IFERROR(VLOOKUP($A67,OT!$A:$BU,OT!P$1,0),0))</f>
        <v>0</v>
      </c>
      <c r="AT67" s="70">
        <f>VALUE(IFERROR(VLOOKUP($A67,OT!$A:$BU,OT!Q$1,0),0))</f>
        <v>0</v>
      </c>
      <c r="AU67" s="70">
        <f>VALUE(IFERROR(VLOOKUP($A67,OT!$A:$BU,OT!R$1,0),0))</f>
        <v>0</v>
      </c>
      <c r="AV67" s="70">
        <f>VALUE(IFERROR(VLOOKUP($A67,OT!$A:$BU,OT!S$1,0),0))</f>
        <v>2</v>
      </c>
      <c r="AW67" s="70">
        <f>VALUE(IFERROR(VLOOKUP($A67,OT!$A:$BU,OT!T$1,0),0))</f>
        <v>0</v>
      </c>
      <c r="AX67" s="70">
        <f>VALUE(IFERROR(VLOOKUP($A67,OT!$A:$BU,OT!U$1,0),0))</f>
        <v>4</v>
      </c>
      <c r="AY67" s="70">
        <f>VALUE(IFERROR(VLOOKUP($A67,OT!$A:$BU,OT!V$1,0),0))</f>
        <v>0</v>
      </c>
      <c r="AZ67" s="70">
        <f>VALUE(IFERROR(VLOOKUP($A67,OT!$A:$BU,OT!W$1,0),0))</f>
        <v>0</v>
      </c>
      <c r="BA67" s="70">
        <f>VALUE(IFERROR(VLOOKUP($A67,OT!$A:$BU,OT!X$1,0),0))</f>
        <v>2</v>
      </c>
      <c r="BB67" s="70">
        <f>VALUE(IFERROR(VLOOKUP($A67,OT!$A:$BU,OT!Y$1,0),0))</f>
        <v>2</v>
      </c>
      <c r="BC67" s="70">
        <f>VALUE(IFERROR(VLOOKUP($A67,OT!$A:$BU,OT!Z$1,0),0))</f>
        <v>0</v>
      </c>
      <c r="BD67" s="70">
        <f>VALUE(IFERROR(VLOOKUP($A67,OT!$A:$BU,OT!AA$1,0),0))</f>
        <v>0</v>
      </c>
      <c r="BE67" s="70">
        <f>VALUE(IFERROR(VLOOKUP($A67,OT!$A:$BU,OT!AB$1,0),0))</f>
        <v>0</v>
      </c>
      <c r="BF67" s="70">
        <f>VALUE(IFERROR(VLOOKUP($A67,OT!$A:$BU,OT!AC$1,0),0))</f>
        <v>0</v>
      </c>
      <c r="BG67" s="70">
        <f>VALUE(IFERROR(VLOOKUP($A67,OT!$A:$BU,OT!AD$1,0),0))</f>
        <v>0</v>
      </c>
      <c r="BH67" s="70">
        <f>VALUE(IFERROR(VLOOKUP($A67,OT!$A:$BU,OT!AE$1,0),0))</f>
        <v>2</v>
      </c>
      <c r="BI67" s="70">
        <f>VALUE(IFERROR(VLOOKUP($A67,OT!$A:$BU,OT!AF$1,0),0))</f>
        <v>1.75</v>
      </c>
      <c r="BJ67" s="70">
        <f>VALUE(IFERROR(VLOOKUP($A67,OT!$A:$BU,OT!AG$1,0),0))</f>
        <v>2</v>
      </c>
      <c r="BK67" s="70">
        <f>VALUE(IFERROR(VLOOKUP($A67,OT!$A:$BU,OT!AH$1,0),0))</f>
        <v>2</v>
      </c>
      <c r="BL67" s="70">
        <f>VALUE(IFERROR(VLOOKUP($A67,OT!$A:$BU,OT!AI$1,0),0))</f>
        <v>4</v>
      </c>
      <c r="BM67" s="70">
        <f>VALUE(IFERROR(VLOOKUP($A67,OT!$A:$BU,OT!AJ$1,0),0))</f>
        <v>0</v>
      </c>
      <c r="BN67" s="70">
        <f>VALUE(IFERROR(VLOOKUP($A67,OT!$A:$BU,OT!AK$1,0),0))</f>
        <v>0</v>
      </c>
      <c r="BO67" s="70">
        <f>VALUE(IFERROR(VLOOKUP($A67,OT!$A:$BU,OT!AL$1,0),0))</f>
        <v>2</v>
      </c>
      <c r="BP67" s="70">
        <f>VALUE(IFERROR(VLOOKUP($A67,OT!$A:$BU,OT!AM$1,0),0))</f>
        <v>0</v>
      </c>
      <c r="BQ67" s="70">
        <f>VALUE(IFERROR(VLOOKUP($A67,OT!$A:$BU,OT!AN$1,0),0))</f>
        <v>0</v>
      </c>
      <c r="BR67" s="59"/>
    </row>
    <row r="68" spans="1:101" x14ac:dyDescent="0.35">
      <c r="A68" s="376" t="s">
        <v>774</v>
      </c>
      <c r="B68" s="221" t="str">
        <f>VLOOKUP(A68,Att!B:C,2,0)</f>
        <v>TRẦN THÙY NHUNG</v>
      </c>
      <c r="C68">
        <v>42000</v>
      </c>
      <c r="D68">
        <v>42000</v>
      </c>
      <c r="E68">
        <v>42000</v>
      </c>
      <c r="F68">
        <v>42000</v>
      </c>
      <c r="G68">
        <v>42000</v>
      </c>
      <c r="H68">
        <v>42000</v>
      </c>
      <c r="J68">
        <v>20000</v>
      </c>
      <c r="K68">
        <v>20000</v>
      </c>
      <c r="L68">
        <v>20000</v>
      </c>
      <c r="M68">
        <v>20000</v>
      </c>
      <c r="N68">
        <v>15000</v>
      </c>
      <c r="O68">
        <v>20000</v>
      </c>
      <c r="Q68">
        <v>42000</v>
      </c>
      <c r="R68">
        <v>42000</v>
      </c>
      <c r="S68">
        <v>42000</v>
      </c>
      <c r="T68">
        <v>42000</v>
      </c>
      <c r="U68">
        <v>42000</v>
      </c>
      <c r="V68">
        <v>42000</v>
      </c>
      <c r="X68">
        <v>0</v>
      </c>
      <c r="Y68">
        <v>20000</v>
      </c>
      <c r="Z68">
        <v>20000</v>
      </c>
      <c r="AA68">
        <v>20000</v>
      </c>
      <c r="AC68">
        <v>20000</v>
      </c>
      <c r="AF68">
        <v>42000</v>
      </c>
      <c r="AH68" s="68">
        <f t="shared" si="0"/>
        <v>741000</v>
      </c>
      <c r="AI68" s="68">
        <f t="shared" si="1"/>
        <v>75000</v>
      </c>
      <c r="AJ68" s="68">
        <f t="shared" si="2"/>
        <v>666000</v>
      </c>
      <c r="AK68" s="68"/>
      <c r="AL68" s="74" t="str">
        <f>VLOOKUP(A68,Att!B:CX,101,0)</f>
        <v>ANNK-HR</v>
      </c>
      <c r="AM68" s="70">
        <f>VALUE(IFERROR(VLOOKUP($A68,OT!$A:$BU,OT!J$1,0),0))</f>
        <v>2</v>
      </c>
      <c r="AN68" s="70">
        <f>VALUE(IFERROR(VLOOKUP($A68,OT!$A:$BU,OT!K$1,0),0))</f>
        <v>2</v>
      </c>
      <c r="AO68" s="70">
        <f>VALUE(IFERROR(VLOOKUP($A68,OT!$A:$BU,OT!L$1,0),0))</f>
        <v>2</v>
      </c>
      <c r="AP68" s="70">
        <f>VALUE(IFERROR(VLOOKUP($A68,OT!$A:$BU,OT!M$1,0),0))</f>
        <v>2</v>
      </c>
      <c r="AQ68" s="70">
        <f>VALUE(IFERROR(VLOOKUP($A68,OT!$A:$BU,OT!N$1,0),0))</f>
        <v>4</v>
      </c>
      <c r="AR68" s="70">
        <f>VALUE(IFERROR(VLOOKUP($A68,OT!$A:$BU,OT!O$1,0),0))</f>
        <v>12</v>
      </c>
      <c r="AS68" s="70">
        <f>VALUE(IFERROR(VLOOKUP($A68,OT!$A:$BU,OT!P$1,0),0))</f>
        <v>0</v>
      </c>
      <c r="AT68" s="70">
        <f>VALUE(IFERROR(VLOOKUP($A68,OT!$A:$BU,OT!Q$1,0),0))</f>
        <v>2</v>
      </c>
      <c r="AU68" s="70">
        <f>VALUE(IFERROR(VLOOKUP($A68,OT!$A:$BU,OT!R$1,0),0))</f>
        <v>0</v>
      </c>
      <c r="AV68" s="70">
        <f>VALUE(IFERROR(VLOOKUP($A68,OT!$A:$BU,OT!S$1,0),0))</f>
        <v>0</v>
      </c>
      <c r="AW68" s="70">
        <f>VALUE(IFERROR(VLOOKUP($A68,OT!$A:$BU,OT!T$1,0),0))</f>
        <v>0</v>
      </c>
      <c r="AX68" s="70">
        <f>VALUE(IFERROR(VLOOKUP($A68,OT!$A:$BU,OT!U$1,0),0))</f>
        <v>0</v>
      </c>
      <c r="AY68" s="70">
        <f>VALUE(IFERROR(VLOOKUP($A68,OT!$A:$BU,OT!V$1,0),0))</f>
        <v>12</v>
      </c>
      <c r="AZ68" s="70">
        <f>VALUE(IFERROR(VLOOKUP($A68,OT!$A:$BU,OT!W$1,0),0))</f>
        <v>0</v>
      </c>
      <c r="BA68" s="70">
        <f>VALUE(IFERROR(VLOOKUP($A68,OT!$A:$BU,OT!X$1,0),0))</f>
        <v>2</v>
      </c>
      <c r="BB68" s="70">
        <f>VALUE(IFERROR(VLOOKUP($A68,OT!$A:$BU,OT!Y$1,0),0))</f>
        <v>2</v>
      </c>
      <c r="BC68" s="70">
        <f>VALUE(IFERROR(VLOOKUP($A68,OT!$A:$BU,OT!Z$1,0),0))</f>
        <v>2</v>
      </c>
      <c r="BD68" s="70">
        <f>VALUE(IFERROR(VLOOKUP($A68,OT!$A:$BU,OT!AA$1,0),0))</f>
        <v>2</v>
      </c>
      <c r="BE68" s="70">
        <f>VALUE(IFERROR(VLOOKUP($A68,OT!$A:$BU,OT!AB$1,0),0))</f>
        <v>4</v>
      </c>
      <c r="BF68" s="70">
        <f>VALUE(IFERROR(VLOOKUP($A68,OT!$A:$BU,OT!AC$1,0),0))</f>
        <v>12</v>
      </c>
      <c r="BG68" s="70">
        <f>VALUE(IFERROR(VLOOKUP($A68,OT!$A:$BU,OT!AD$1,0),0))</f>
        <v>0</v>
      </c>
      <c r="BH68" s="70">
        <f>VALUE(IFERROR(VLOOKUP($A68,OT!$A:$BU,OT!AE$1,0),0))</f>
        <v>0</v>
      </c>
      <c r="BI68" s="70">
        <f>VALUE(IFERROR(VLOOKUP($A68,OT!$A:$BU,OT!AF$1,0),0))</f>
        <v>2</v>
      </c>
      <c r="BJ68" s="70">
        <f>VALUE(IFERROR(VLOOKUP($A68,OT!$A:$BU,OT!AG$1,0),0))</f>
        <v>2</v>
      </c>
      <c r="BK68" s="70">
        <f>VALUE(IFERROR(VLOOKUP($A68,OT!$A:$BU,OT!AH$1,0),0))</f>
        <v>2</v>
      </c>
      <c r="BL68" s="70">
        <f>VALUE(IFERROR(VLOOKUP($A68,OT!$A:$BU,OT!AI$1,0),0))</f>
        <v>0</v>
      </c>
      <c r="BM68" s="70">
        <f>VALUE(IFERROR(VLOOKUP($A68,OT!$A:$BU,OT!AJ$1,0),0))</f>
        <v>4</v>
      </c>
      <c r="BN68" s="70">
        <f>VALUE(IFERROR(VLOOKUP($A68,OT!$A:$BU,OT!AK$1,0),0))</f>
        <v>0</v>
      </c>
      <c r="BO68" s="70">
        <f>VALUE(IFERROR(VLOOKUP($A68,OT!$A:$BU,OT!AL$1,0),0))</f>
        <v>0</v>
      </c>
      <c r="BP68" s="70">
        <f>VALUE(IFERROR(VLOOKUP($A68,OT!$A:$BU,OT!AM$1,0),0))</f>
        <v>2</v>
      </c>
      <c r="BQ68" s="70">
        <f>VALUE(IFERROR(VLOOKUP($A68,OT!$A:$BU,OT!AN$1,0),0))</f>
        <v>0</v>
      </c>
      <c r="BR68" s="59"/>
    </row>
    <row r="69" spans="1:101" x14ac:dyDescent="0.35">
      <c r="A69" s="376" t="s">
        <v>776</v>
      </c>
      <c r="B69" s="221" t="str">
        <f>VLOOKUP(A69,Att!B:C,2,0)</f>
        <v>NGUYỄN THỊ NGỌC HÀ</v>
      </c>
      <c r="D69">
        <v>20000</v>
      </c>
      <c r="E69">
        <v>20000</v>
      </c>
      <c r="F69">
        <v>20000</v>
      </c>
      <c r="G69">
        <v>20000</v>
      </c>
      <c r="H69">
        <v>15000</v>
      </c>
      <c r="J69">
        <v>42000</v>
      </c>
      <c r="L69">
        <v>42000</v>
      </c>
      <c r="M69">
        <v>42000</v>
      </c>
      <c r="N69">
        <v>42000</v>
      </c>
      <c r="O69">
        <v>42000</v>
      </c>
      <c r="Q69">
        <v>20000</v>
      </c>
      <c r="S69">
        <v>20000</v>
      </c>
      <c r="T69">
        <v>20000</v>
      </c>
      <c r="U69">
        <v>20000</v>
      </c>
      <c r="V69">
        <v>20000</v>
      </c>
      <c r="X69">
        <v>42000</v>
      </c>
      <c r="Y69">
        <v>42000</v>
      </c>
      <c r="Z69">
        <v>42000</v>
      </c>
      <c r="AB69">
        <v>42000</v>
      </c>
      <c r="AC69">
        <v>42000</v>
      </c>
      <c r="AE69">
        <v>20000</v>
      </c>
      <c r="AF69">
        <v>20000</v>
      </c>
      <c r="AH69" s="68">
        <f t="shared" si="0"/>
        <v>655000</v>
      </c>
      <c r="AI69" s="68">
        <f t="shared" si="1"/>
        <v>35000</v>
      </c>
      <c r="AJ69" s="68">
        <f t="shared" si="2"/>
        <v>620000</v>
      </c>
      <c r="AK69" s="68"/>
      <c r="AL69" s="74" t="str">
        <f>VLOOKUP(A69,Att!B:CX,101,0)</f>
        <v>ANNK-HR</v>
      </c>
      <c r="AM69" s="70">
        <f>VALUE(IFERROR(VLOOKUP($A69,OT!$A:$BU,OT!J$1,0),0))</f>
        <v>0</v>
      </c>
      <c r="AN69" s="70">
        <f>VALUE(IFERROR(VLOOKUP($A69,OT!$A:$BU,OT!K$1,0),0))</f>
        <v>2</v>
      </c>
      <c r="AO69" s="70">
        <f>VALUE(IFERROR(VLOOKUP($A69,OT!$A:$BU,OT!L$1,0),0))</f>
        <v>2</v>
      </c>
      <c r="AP69" s="70">
        <f>VALUE(IFERROR(VLOOKUP($A69,OT!$A:$BU,OT!M$1,0),0))</f>
        <v>2</v>
      </c>
      <c r="AQ69" s="70">
        <f>VALUE(IFERROR(VLOOKUP($A69,OT!$A:$BU,OT!N$1,0),0))</f>
        <v>2</v>
      </c>
      <c r="AR69" s="70">
        <f>VALUE(IFERROR(VLOOKUP($A69,OT!$A:$BU,OT!O$1,0),0))</f>
        <v>0</v>
      </c>
      <c r="AS69" s="70">
        <f>VALUE(IFERROR(VLOOKUP($A69,OT!$A:$BU,OT!P$1,0),0))</f>
        <v>0</v>
      </c>
      <c r="AT69" s="70">
        <f>VALUE(IFERROR(VLOOKUP($A69,OT!$A:$BU,OT!Q$1,0),0))</f>
        <v>2</v>
      </c>
      <c r="AU69" s="70">
        <f>VALUE(IFERROR(VLOOKUP($A69,OT!$A:$BU,OT!R$1,0),0))</f>
        <v>0</v>
      </c>
      <c r="AV69" s="70">
        <f>VALUE(IFERROR(VLOOKUP($A69,OT!$A:$BU,OT!S$1,0),0))</f>
        <v>2</v>
      </c>
      <c r="AW69" s="70">
        <f>VALUE(IFERROR(VLOOKUP($A69,OT!$A:$BU,OT!T$1,0),0))</f>
        <v>2</v>
      </c>
      <c r="AX69" s="70">
        <f>VALUE(IFERROR(VLOOKUP($A69,OT!$A:$BU,OT!U$1,0),0))</f>
        <v>2</v>
      </c>
      <c r="AY69" s="70">
        <f>VALUE(IFERROR(VLOOKUP($A69,OT!$A:$BU,OT!V$1,0),0))</f>
        <v>4</v>
      </c>
      <c r="AZ69" s="70">
        <f>VALUE(IFERROR(VLOOKUP($A69,OT!$A:$BU,OT!W$1,0),0))</f>
        <v>0</v>
      </c>
      <c r="BA69" s="70">
        <f>VALUE(IFERROR(VLOOKUP($A69,OT!$A:$BU,OT!X$1,0),0))</f>
        <v>2</v>
      </c>
      <c r="BB69" s="70">
        <f>VALUE(IFERROR(VLOOKUP($A69,OT!$A:$BU,OT!Y$1,0),0))</f>
        <v>0</v>
      </c>
      <c r="BC69" s="70">
        <f>VALUE(IFERROR(VLOOKUP($A69,OT!$A:$BU,OT!Z$1,0),0))</f>
        <v>2</v>
      </c>
      <c r="BD69" s="70">
        <f>VALUE(IFERROR(VLOOKUP($A69,OT!$A:$BU,OT!AA$1,0),0))</f>
        <v>2</v>
      </c>
      <c r="BE69" s="70">
        <f>VALUE(IFERROR(VLOOKUP($A69,OT!$A:$BU,OT!AB$1,0),0))</f>
        <v>4</v>
      </c>
      <c r="BF69" s="70">
        <f>VALUE(IFERROR(VLOOKUP($A69,OT!$A:$BU,OT!AC$1,0),0))</f>
        <v>12</v>
      </c>
      <c r="BG69" s="70">
        <f>VALUE(IFERROR(VLOOKUP($A69,OT!$A:$BU,OT!AD$1,0),0))</f>
        <v>0</v>
      </c>
      <c r="BH69" s="70">
        <f>VALUE(IFERROR(VLOOKUP($A69,OT!$A:$BU,OT!AE$1,0),0))</f>
        <v>2</v>
      </c>
      <c r="BI69" s="70">
        <f>VALUE(IFERROR(VLOOKUP($A69,OT!$A:$BU,OT!AF$1,0),0))</f>
        <v>2</v>
      </c>
      <c r="BJ69" s="70">
        <f>VALUE(IFERROR(VLOOKUP($A69,OT!$A:$BU,OT!AG$1,0),0))</f>
        <v>2</v>
      </c>
      <c r="BK69" s="70">
        <f>VALUE(IFERROR(VLOOKUP($A69,OT!$A:$BU,OT!AH$1,0),0))</f>
        <v>0</v>
      </c>
      <c r="BL69" s="70">
        <f>VALUE(IFERROR(VLOOKUP($A69,OT!$A:$BU,OT!AI$1,0),0))</f>
        <v>2</v>
      </c>
      <c r="BM69" s="70">
        <f>VALUE(IFERROR(VLOOKUP($A69,OT!$A:$BU,OT!AJ$1,0),0))</f>
        <v>4</v>
      </c>
      <c r="BN69" s="70">
        <f>VALUE(IFERROR(VLOOKUP($A69,OT!$A:$BU,OT!AK$1,0),0))</f>
        <v>0</v>
      </c>
      <c r="BO69" s="70">
        <f>VALUE(IFERROR(VLOOKUP($A69,OT!$A:$BU,OT!AL$1,0),0))</f>
        <v>0</v>
      </c>
      <c r="BP69" s="70">
        <f>VALUE(IFERROR(VLOOKUP($A69,OT!$A:$BU,OT!AM$1,0),0))</f>
        <v>2</v>
      </c>
      <c r="BQ69" s="70">
        <f>VALUE(IFERROR(VLOOKUP($A69,OT!$A:$BU,OT!AN$1,0),0))</f>
        <v>0</v>
      </c>
      <c r="BR69" s="59"/>
    </row>
    <row r="70" spans="1:101" x14ac:dyDescent="0.35">
      <c r="A70" s="376" t="s">
        <v>782</v>
      </c>
      <c r="B70" s="221" t="str">
        <f>VLOOKUP(A70,Att!B:C,2,0)</f>
        <v>LÊ VĂN HOÀI NAM</v>
      </c>
      <c r="D70">
        <v>42000</v>
      </c>
      <c r="E70">
        <v>42000</v>
      </c>
      <c r="F70">
        <v>42000</v>
      </c>
      <c r="H70">
        <v>27000</v>
      </c>
      <c r="J70">
        <v>20000</v>
      </c>
      <c r="K70">
        <v>20000</v>
      </c>
      <c r="L70">
        <v>20000</v>
      </c>
      <c r="M70">
        <v>20000</v>
      </c>
      <c r="N70">
        <v>20000</v>
      </c>
      <c r="O70">
        <v>15000</v>
      </c>
      <c r="R70">
        <v>20000</v>
      </c>
      <c r="S70">
        <v>20000</v>
      </c>
      <c r="T70">
        <v>20000</v>
      </c>
      <c r="U70">
        <v>20000</v>
      </c>
      <c r="V70">
        <v>20000</v>
      </c>
      <c r="Y70">
        <v>42000</v>
      </c>
      <c r="Z70">
        <v>42000</v>
      </c>
      <c r="AA70">
        <v>42000</v>
      </c>
      <c r="AB70">
        <v>42000</v>
      </c>
      <c r="AC70">
        <v>42000</v>
      </c>
      <c r="AF70">
        <v>42000</v>
      </c>
      <c r="AH70" s="68">
        <f t="shared" si="0"/>
        <v>620000</v>
      </c>
      <c r="AI70" s="68">
        <f t="shared" si="1"/>
        <v>111000</v>
      </c>
      <c r="AJ70" s="68">
        <f t="shared" si="2"/>
        <v>509000</v>
      </c>
      <c r="AK70" s="68"/>
      <c r="AL70" s="74" t="str">
        <f>VLOOKUP(A70,Att!B:CX,101,0)</f>
        <v>MEKONG SUBLABOR</v>
      </c>
      <c r="AM70" s="70">
        <f>VALUE(IFERROR(VLOOKUP($A70,OT!$A:$BU,OT!J$1,0),0))</f>
        <v>0</v>
      </c>
      <c r="AN70" s="70">
        <f>VALUE(IFERROR(VLOOKUP($A70,OT!$A:$BU,OT!K$1,0),0))</f>
        <v>0</v>
      </c>
      <c r="AO70" s="70">
        <f>VALUE(IFERROR(VLOOKUP($A70,OT!$A:$BU,OT!L$1,0),0))</f>
        <v>2</v>
      </c>
      <c r="AP70" s="70">
        <f>VALUE(IFERROR(VLOOKUP($A70,OT!$A:$BU,OT!M$1,0),0))</f>
        <v>2</v>
      </c>
      <c r="AQ70" s="70">
        <f>VALUE(IFERROR(VLOOKUP($A70,OT!$A:$BU,OT!N$1,0),0))</f>
        <v>0</v>
      </c>
      <c r="AR70" s="70">
        <f>VALUE(IFERROR(VLOOKUP($A70,OT!$A:$BU,OT!O$1,0),0))</f>
        <v>0</v>
      </c>
      <c r="AS70" s="70">
        <f>VALUE(IFERROR(VLOOKUP($A70,OT!$A:$BU,OT!P$1,0),0))</f>
        <v>0</v>
      </c>
      <c r="AT70" s="70">
        <f>VALUE(IFERROR(VLOOKUP($A70,OT!$A:$BU,OT!Q$1,0),0))</f>
        <v>2</v>
      </c>
      <c r="AU70" s="70">
        <f>VALUE(IFERROR(VLOOKUP($A70,OT!$A:$BU,OT!R$1,0),0))</f>
        <v>2</v>
      </c>
      <c r="AV70" s="70">
        <f>VALUE(IFERROR(VLOOKUP($A70,OT!$A:$BU,OT!S$1,0),0))</f>
        <v>2</v>
      </c>
      <c r="AW70" s="70">
        <f>VALUE(IFERROR(VLOOKUP($A70,OT!$A:$BU,OT!T$1,0),0))</f>
        <v>2</v>
      </c>
      <c r="AX70" s="70">
        <f>VALUE(IFERROR(VLOOKUP($A70,OT!$A:$BU,OT!U$1,0),0))</f>
        <v>4</v>
      </c>
      <c r="AY70" s="70">
        <f>VALUE(IFERROR(VLOOKUP($A70,OT!$A:$BU,OT!V$1,0),0))</f>
        <v>8</v>
      </c>
      <c r="AZ70" s="70">
        <f>VALUE(IFERROR(VLOOKUP($A70,OT!$A:$BU,OT!W$1,0),0))</f>
        <v>0</v>
      </c>
      <c r="BA70" s="70">
        <f>VALUE(IFERROR(VLOOKUP($A70,OT!$A:$BU,OT!X$1,0),0))</f>
        <v>0</v>
      </c>
      <c r="BB70" s="70">
        <f>VALUE(IFERROR(VLOOKUP($A70,OT!$A:$BU,OT!Y$1,0),0))</f>
        <v>2</v>
      </c>
      <c r="BC70" s="70">
        <f>VALUE(IFERROR(VLOOKUP($A70,OT!$A:$BU,OT!Z$1,0),0))</f>
        <v>2</v>
      </c>
      <c r="BD70" s="70">
        <f>VALUE(IFERROR(VLOOKUP($A70,OT!$A:$BU,OT!AA$1,0),0))</f>
        <v>2</v>
      </c>
      <c r="BE70" s="70">
        <f>VALUE(IFERROR(VLOOKUP($A70,OT!$A:$BU,OT!AB$1,0),0))</f>
        <v>2</v>
      </c>
      <c r="BF70" s="70">
        <f>VALUE(IFERROR(VLOOKUP($A70,OT!$A:$BU,OT!AC$1,0),0))</f>
        <v>4</v>
      </c>
      <c r="BG70" s="70">
        <f>VALUE(IFERROR(VLOOKUP($A70,OT!$A:$BU,OT!AD$1,0),0))</f>
        <v>0</v>
      </c>
      <c r="BH70" s="70">
        <f>VALUE(IFERROR(VLOOKUP($A70,OT!$A:$BU,OT!AE$1,0),0))</f>
        <v>0</v>
      </c>
      <c r="BI70" s="70">
        <f>VALUE(IFERROR(VLOOKUP($A70,OT!$A:$BU,OT!AF$1,0),0))</f>
        <v>2</v>
      </c>
      <c r="BJ70" s="70">
        <f>VALUE(IFERROR(VLOOKUP($A70,OT!$A:$BU,OT!AG$1,0),0))</f>
        <v>2</v>
      </c>
      <c r="BK70" s="70">
        <f>VALUE(IFERROR(VLOOKUP($A70,OT!$A:$BU,OT!AH$1,0),0))</f>
        <v>2</v>
      </c>
      <c r="BL70" s="70">
        <f>VALUE(IFERROR(VLOOKUP($A70,OT!$A:$BU,OT!AI$1,0),0))</f>
        <v>2</v>
      </c>
      <c r="BM70" s="70">
        <f>VALUE(IFERROR(VLOOKUP($A70,OT!$A:$BU,OT!AJ$1,0),0))</f>
        <v>4</v>
      </c>
      <c r="BN70" s="70">
        <f>VALUE(IFERROR(VLOOKUP($A70,OT!$A:$BU,OT!AK$1,0),0))</f>
        <v>0</v>
      </c>
      <c r="BO70" s="70">
        <f>VALUE(IFERROR(VLOOKUP($A70,OT!$A:$BU,OT!AL$1,0),0))</f>
        <v>0</v>
      </c>
      <c r="BP70" s="70">
        <f>VALUE(IFERROR(VLOOKUP($A70,OT!$A:$BU,OT!AM$1,0),0))</f>
        <v>0</v>
      </c>
      <c r="BQ70" s="70">
        <f>VALUE(IFERROR(VLOOKUP($A70,OT!$A:$BU,OT!AN$1,0),0))</f>
        <v>0</v>
      </c>
      <c r="BR70" s="59"/>
    </row>
    <row r="71" spans="1:101" x14ac:dyDescent="0.35">
      <c r="A71" s="376" t="s">
        <v>785</v>
      </c>
      <c r="B71" s="221" t="str">
        <f>VLOOKUP(A71,Att!B:C,2,0)</f>
        <v>ĐỖ PHAN MINH TRẬN</v>
      </c>
      <c r="C71">
        <v>20000</v>
      </c>
      <c r="D71">
        <v>20000</v>
      </c>
      <c r="E71">
        <v>20000</v>
      </c>
      <c r="F71">
        <v>15000</v>
      </c>
      <c r="H71">
        <v>20000</v>
      </c>
      <c r="I71">
        <v>20000</v>
      </c>
      <c r="K71">
        <v>27000</v>
      </c>
      <c r="L71">
        <v>42000</v>
      </c>
      <c r="M71">
        <v>42000</v>
      </c>
      <c r="N71">
        <v>42000</v>
      </c>
      <c r="O71">
        <v>42000</v>
      </c>
      <c r="Q71">
        <v>20000</v>
      </c>
      <c r="R71">
        <v>20000</v>
      </c>
      <c r="S71">
        <v>20000</v>
      </c>
      <c r="T71">
        <v>15000</v>
      </c>
      <c r="U71">
        <v>20000</v>
      </c>
      <c r="X71">
        <v>42000</v>
      </c>
      <c r="Y71">
        <v>42000</v>
      </c>
      <c r="AA71">
        <v>42000</v>
      </c>
      <c r="AB71">
        <v>42000</v>
      </c>
      <c r="AC71">
        <v>27000</v>
      </c>
      <c r="AE71">
        <v>20000</v>
      </c>
      <c r="AF71">
        <v>15000</v>
      </c>
      <c r="AH71" s="68">
        <f t="shared" si="0"/>
        <v>635000</v>
      </c>
      <c r="AI71" s="68">
        <f t="shared" si="1"/>
        <v>305000</v>
      </c>
      <c r="AJ71" s="68">
        <f t="shared" si="2"/>
        <v>330000</v>
      </c>
      <c r="AK71" s="68"/>
      <c r="AL71" s="74" t="str">
        <f>VLOOKUP(A71,Att!B:CX,101,0)</f>
        <v>MEKONG SUBLABOR</v>
      </c>
      <c r="AM71" s="70">
        <f>VALUE(IFERROR(VLOOKUP($A71,OT!$A:$BU,OT!J$1,0),0))</f>
        <v>0</v>
      </c>
      <c r="AN71" s="70">
        <f>VALUE(IFERROR(VLOOKUP($A71,OT!$A:$BU,OT!K$1,0),0))</f>
        <v>2</v>
      </c>
      <c r="AO71" s="70">
        <f>VALUE(IFERROR(VLOOKUP($A71,OT!$A:$BU,OT!L$1,0),0))</f>
        <v>2</v>
      </c>
      <c r="AP71" s="70">
        <f>VALUE(IFERROR(VLOOKUP($A71,OT!$A:$BU,OT!M$1,0),0))</f>
        <v>0</v>
      </c>
      <c r="AQ71" s="70">
        <f>VALUE(IFERROR(VLOOKUP($A71,OT!$A:$BU,OT!N$1,0),0))</f>
        <v>0</v>
      </c>
      <c r="AR71" s="70">
        <f>VALUE(IFERROR(VLOOKUP($A71,OT!$A:$BU,OT!O$1,0),0))</f>
        <v>2</v>
      </c>
      <c r="AS71" s="70">
        <f>VALUE(IFERROR(VLOOKUP($A71,OT!$A:$BU,OT!P$1,0),0))</f>
        <v>12</v>
      </c>
      <c r="AT71" s="70">
        <f>VALUE(IFERROR(VLOOKUP($A71,OT!$A:$BU,OT!Q$1,0),0))</f>
        <v>0</v>
      </c>
      <c r="AU71" s="70">
        <f>VALUE(IFERROR(VLOOKUP($A71,OT!$A:$BU,OT!R$1,0),0))</f>
        <v>0</v>
      </c>
      <c r="AV71" s="70">
        <f>VALUE(IFERROR(VLOOKUP($A71,OT!$A:$BU,OT!S$1,0),0))</f>
        <v>0</v>
      </c>
      <c r="AW71" s="70">
        <f>VALUE(IFERROR(VLOOKUP($A71,OT!$A:$BU,OT!T$1,0),0))</f>
        <v>2</v>
      </c>
      <c r="AX71" s="70">
        <f>VALUE(IFERROR(VLOOKUP($A71,OT!$A:$BU,OT!U$1,0),0))</f>
        <v>0</v>
      </c>
      <c r="AY71" s="70">
        <f>VALUE(IFERROR(VLOOKUP($A71,OT!$A:$BU,OT!V$1,0),0))</f>
        <v>2</v>
      </c>
      <c r="AZ71" s="70">
        <f>VALUE(IFERROR(VLOOKUP($A71,OT!$A:$BU,OT!W$1,0),0))</f>
        <v>0</v>
      </c>
      <c r="BA71" s="70">
        <f>VALUE(IFERROR(VLOOKUP($A71,OT!$A:$BU,OT!X$1,0),0))</f>
        <v>0</v>
      </c>
      <c r="BB71" s="70">
        <f>VALUE(IFERROR(VLOOKUP($A71,OT!$A:$BU,OT!Y$1,0),0))</f>
        <v>2</v>
      </c>
      <c r="BC71" s="70">
        <f>VALUE(IFERROR(VLOOKUP($A71,OT!$A:$BU,OT!Z$1,0),0))</f>
        <v>0</v>
      </c>
      <c r="BD71" s="70">
        <f>VALUE(IFERROR(VLOOKUP($A71,OT!$A:$BU,OT!AA$1,0),0))</f>
        <v>0</v>
      </c>
      <c r="BE71" s="70">
        <f>VALUE(IFERROR(VLOOKUP($A71,OT!$A:$BU,OT!AB$1,0),0))</f>
        <v>0</v>
      </c>
      <c r="BF71" s="70">
        <f>VALUE(IFERROR(VLOOKUP($A71,OT!$A:$BU,OT!AC$1,0),0))</f>
        <v>0</v>
      </c>
      <c r="BG71" s="70">
        <f>VALUE(IFERROR(VLOOKUP($A71,OT!$A:$BU,OT!AD$1,0),0))</f>
        <v>0</v>
      </c>
      <c r="BH71" s="70">
        <f>VALUE(IFERROR(VLOOKUP($A71,OT!$A:$BU,OT!AE$1,0),0))</f>
        <v>2</v>
      </c>
      <c r="BI71" s="70">
        <f>VALUE(IFERROR(VLOOKUP($A71,OT!$A:$BU,OT!AF$1,0),0))</f>
        <v>2</v>
      </c>
      <c r="BJ71" s="70">
        <f>VALUE(IFERROR(VLOOKUP($A71,OT!$A:$BU,OT!AG$1,0),0))</f>
        <v>0</v>
      </c>
      <c r="BK71" s="70">
        <f>VALUE(IFERROR(VLOOKUP($A71,OT!$A:$BU,OT!AH$1,0),0))</f>
        <v>0</v>
      </c>
      <c r="BL71" s="70">
        <f>VALUE(IFERROR(VLOOKUP($A71,OT!$A:$BU,OT!AI$1,0),0))</f>
        <v>2</v>
      </c>
      <c r="BM71" s="70">
        <f>VALUE(IFERROR(VLOOKUP($A71,OT!$A:$BU,OT!AJ$1,0),0))</f>
        <v>0</v>
      </c>
      <c r="BN71" s="70">
        <f>VALUE(IFERROR(VLOOKUP($A71,OT!$A:$BU,OT!AK$1,0),0))</f>
        <v>0</v>
      </c>
      <c r="BO71" s="70">
        <f>VALUE(IFERROR(VLOOKUP($A71,OT!$A:$BU,OT!AL$1,0),0))</f>
        <v>2</v>
      </c>
      <c r="BP71" s="70">
        <f>VALUE(IFERROR(VLOOKUP($A71,OT!$A:$BU,OT!AM$1,0),0))</f>
        <v>0</v>
      </c>
      <c r="BQ71" s="70">
        <f>VALUE(IFERROR(VLOOKUP($A71,OT!$A:$BU,OT!AN$1,0),0))</f>
        <v>0</v>
      </c>
      <c r="BR71" s="59"/>
    </row>
    <row r="72" spans="1:101" x14ac:dyDescent="0.35">
      <c r="A72" s="376" t="s">
        <v>788</v>
      </c>
      <c r="B72" s="221" t="str">
        <f>VLOOKUP(A72,Att!B:C,2,0)</f>
        <v>NGUYỄN THỊ TIỂU MY</v>
      </c>
      <c r="C72">
        <v>20000</v>
      </c>
      <c r="D72">
        <v>20000</v>
      </c>
      <c r="F72">
        <v>20000</v>
      </c>
      <c r="H72">
        <v>20000</v>
      </c>
      <c r="J72">
        <v>20000</v>
      </c>
      <c r="K72">
        <v>20000</v>
      </c>
      <c r="L72">
        <v>42000</v>
      </c>
      <c r="M72">
        <v>42000</v>
      </c>
      <c r="R72">
        <v>20000</v>
      </c>
      <c r="S72">
        <v>20000</v>
      </c>
      <c r="T72">
        <v>20000</v>
      </c>
      <c r="U72">
        <v>20000</v>
      </c>
      <c r="V72">
        <v>20000</v>
      </c>
      <c r="X72">
        <v>42000</v>
      </c>
      <c r="Y72">
        <v>42000</v>
      </c>
      <c r="AA72">
        <v>42000</v>
      </c>
      <c r="AB72">
        <v>42000</v>
      </c>
      <c r="AC72">
        <v>42000</v>
      </c>
      <c r="AH72" s="68">
        <f t="shared" si="0"/>
        <v>514000</v>
      </c>
      <c r="AI72" s="68">
        <f t="shared" si="1"/>
        <v>40000</v>
      </c>
      <c r="AJ72" s="68">
        <f t="shared" si="2"/>
        <v>474000</v>
      </c>
      <c r="AK72" s="68"/>
      <c r="AL72" s="74" t="str">
        <f>VLOOKUP(A72,Att!B:CX,101,0)</f>
        <v>MEKONG SUBLABOR</v>
      </c>
      <c r="AM72" s="70">
        <f>VALUE(IFERROR(VLOOKUP($A72,OT!$A:$BU,OT!J$1,0),0))</f>
        <v>2</v>
      </c>
      <c r="AN72" s="70">
        <f>VALUE(IFERROR(VLOOKUP($A72,OT!$A:$BU,OT!K$1,0),0))</f>
        <v>2</v>
      </c>
      <c r="AO72" s="70">
        <f>VALUE(IFERROR(VLOOKUP($A72,OT!$A:$BU,OT!L$1,0),0))</f>
        <v>0</v>
      </c>
      <c r="AP72" s="70">
        <f>VALUE(IFERROR(VLOOKUP($A72,OT!$A:$BU,OT!M$1,0),0))</f>
        <v>2</v>
      </c>
      <c r="AQ72" s="70">
        <f>VALUE(IFERROR(VLOOKUP($A72,OT!$A:$BU,OT!N$1,0),0))</f>
        <v>0</v>
      </c>
      <c r="AR72" s="70">
        <f>VALUE(IFERROR(VLOOKUP($A72,OT!$A:$BU,OT!O$1,0),0))</f>
        <v>4</v>
      </c>
      <c r="AS72" s="70">
        <f>VALUE(IFERROR(VLOOKUP($A72,OT!$A:$BU,OT!P$1,0),0))</f>
        <v>0</v>
      </c>
      <c r="AT72" s="70">
        <f>VALUE(IFERROR(VLOOKUP($A72,OT!$A:$BU,OT!Q$1,0),0))</f>
        <v>2</v>
      </c>
      <c r="AU72" s="70">
        <f>VALUE(IFERROR(VLOOKUP($A72,OT!$A:$BU,OT!R$1,0),0))</f>
        <v>0</v>
      </c>
      <c r="AV72" s="70">
        <f>VALUE(IFERROR(VLOOKUP($A72,OT!$A:$BU,OT!S$1,0),0))</f>
        <v>2</v>
      </c>
      <c r="AW72" s="70">
        <f>VALUE(IFERROR(VLOOKUP($A72,OT!$A:$BU,OT!T$1,0),0))</f>
        <v>2</v>
      </c>
      <c r="AX72" s="70">
        <f>VALUE(IFERROR(VLOOKUP($A72,OT!$A:$BU,OT!U$1,0),0))</f>
        <v>0</v>
      </c>
      <c r="AY72" s="70">
        <f>VALUE(IFERROR(VLOOKUP($A72,OT!$A:$BU,OT!V$1,0),0))</f>
        <v>0</v>
      </c>
      <c r="AZ72" s="70">
        <f>VALUE(IFERROR(VLOOKUP($A72,OT!$A:$BU,OT!W$1,0),0))</f>
        <v>0</v>
      </c>
      <c r="BA72" s="70">
        <f>VALUE(IFERROR(VLOOKUP($A72,OT!$A:$BU,OT!X$1,0),0))</f>
        <v>0</v>
      </c>
      <c r="BB72" s="70">
        <f>VALUE(IFERROR(VLOOKUP($A72,OT!$A:$BU,OT!Y$1,0),0))</f>
        <v>2</v>
      </c>
      <c r="BC72" s="70">
        <f>VALUE(IFERROR(VLOOKUP($A72,OT!$A:$BU,OT!Z$1,0),0))</f>
        <v>2</v>
      </c>
      <c r="BD72" s="70">
        <f>VALUE(IFERROR(VLOOKUP($A72,OT!$A:$BU,OT!AA$1,0),0))</f>
        <v>0</v>
      </c>
      <c r="BE72" s="70">
        <f>VALUE(IFERROR(VLOOKUP($A72,OT!$A:$BU,OT!AB$1,0),0))</f>
        <v>4</v>
      </c>
      <c r="BF72" s="70">
        <f>VALUE(IFERROR(VLOOKUP($A72,OT!$A:$BU,OT!AC$1,0),0))</f>
        <v>12</v>
      </c>
      <c r="BG72" s="70">
        <f>VALUE(IFERROR(VLOOKUP($A72,OT!$A:$BU,OT!AD$1,0),0))</f>
        <v>0</v>
      </c>
      <c r="BH72" s="70">
        <f>VALUE(IFERROR(VLOOKUP($A72,OT!$A:$BU,OT!AE$1,0),0))</f>
        <v>2</v>
      </c>
      <c r="BI72" s="70">
        <f>VALUE(IFERROR(VLOOKUP($A72,OT!$A:$BU,OT!AF$1,0),0))</f>
        <v>2</v>
      </c>
      <c r="BJ72" s="70">
        <f>VALUE(IFERROR(VLOOKUP($A72,OT!$A:$BU,OT!AG$1,0),0))</f>
        <v>0</v>
      </c>
      <c r="BK72" s="70">
        <f>VALUE(IFERROR(VLOOKUP($A72,OT!$A:$BU,OT!AH$1,0),0))</f>
        <v>2</v>
      </c>
      <c r="BL72" s="70">
        <f>VALUE(IFERROR(VLOOKUP($A72,OT!$A:$BU,OT!AI$1,0),0))</f>
        <v>2</v>
      </c>
      <c r="BM72" s="70">
        <f>VALUE(IFERROR(VLOOKUP($A72,OT!$A:$BU,OT!AJ$1,0),0))</f>
        <v>4</v>
      </c>
      <c r="BN72" s="70">
        <f>VALUE(IFERROR(VLOOKUP($A72,OT!$A:$BU,OT!AK$1,0),0))</f>
        <v>0</v>
      </c>
      <c r="BO72" s="70">
        <f>VALUE(IFERROR(VLOOKUP($A72,OT!$A:$BU,OT!AL$1,0),0))</f>
        <v>0</v>
      </c>
      <c r="BP72" s="70">
        <f>VALUE(IFERROR(VLOOKUP($A72,OT!$A:$BU,OT!AM$1,0),0))</f>
        <v>0</v>
      </c>
      <c r="BQ72" s="70">
        <f>VALUE(IFERROR(VLOOKUP($A72,OT!$A:$BU,OT!AN$1,0),0))</f>
        <v>0</v>
      </c>
      <c r="BR72" s="59"/>
    </row>
    <row r="73" spans="1:101" x14ac:dyDescent="0.35">
      <c r="A73" s="376" t="s">
        <v>791</v>
      </c>
      <c r="B73" s="221" t="str">
        <f>VLOOKUP(A73,Att!B:C,2,0)</f>
        <v>NGUYỄN NGỌC ANH THƯ</v>
      </c>
      <c r="D73">
        <v>20000</v>
      </c>
      <c r="E73">
        <v>20000</v>
      </c>
      <c r="F73">
        <v>20000</v>
      </c>
      <c r="G73">
        <v>20000</v>
      </c>
      <c r="H73">
        <v>20000</v>
      </c>
      <c r="J73">
        <v>42000</v>
      </c>
      <c r="K73">
        <v>42000</v>
      </c>
      <c r="M73">
        <v>42000</v>
      </c>
      <c r="N73">
        <v>42000</v>
      </c>
      <c r="O73">
        <v>27000</v>
      </c>
      <c r="Q73">
        <v>20000</v>
      </c>
      <c r="R73">
        <v>20000</v>
      </c>
      <c r="S73">
        <v>20000</v>
      </c>
      <c r="U73">
        <v>15000</v>
      </c>
      <c r="X73">
        <v>42000</v>
      </c>
      <c r="AH73" s="68">
        <f t="shared" si="0"/>
        <v>412000</v>
      </c>
      <c r="AI73" s="68">
        <f t="shared" si="1"/>
        <v>146000</v>
      </c>
      <c r="AJ73" s="68">
        <f t="shared" si="2"/>
        <v>266000</v>
      </c>
      <c r="AK73" s="68"/>
      <c r="AL73" s="74" t="str">
        <f>VLOOKUP(A73,Att!B:CX,101,0)</f>
        <v>MEKONG SUBLABOR</v>
      </c>
      <c r="AM73" s="70">
        <f>VALUE(IFERROR(VLOOKUP($A73,OT!$A:$BU,OT!J$1,0),0))</f>
        <v>0</v>
      </c>
      <c r="AN73" s="70">
        <f>VALUE(IFERROR(VLOOKUP($A73,OT!$A:$BU,OT!K$1,0),0))</f>
        <v>0</v>
      </c>
      <c r="AO73" s="70">
        <f>VALUE(IFERROR(VLOOKUP($A73,OT!$A:$BU,OT!L$1,0),0))</f>
        <v>2</v>
      </c>
      <c r="AP73" s="70">
        <f>VALUE(IFERROR(VLOOKUP($A73,OT!$A:$BU,OT!M$1,0),0))</f>
        <v>2</v>
      </c>
      <c r="AQ73" s="70">
        <f>VALUE(IFERROR(VLOOKUP($A73,OT!$A:$BU,OT!N$1,0),0))</f>
        <v>2</v>
      </c>
      <c r="AR73" s="70">
        <f>VALUE(IFERROR(VLOOKUP($A73,OT!$A:$BU,OT!O$1,0),0))</f>
        <v>4</v>
      </c>
      <c r="AS73" s="70">
        <f>VALUE(IFERROR(VLOOKUP($A73,OT!$A:$BU,OT!P$1,0),0))</f>
        <v>0</v>
      </c>
      <c r="AT73" s="70">
        <f>VALUE(IFERROR(VLOOKUP($A73,OT!$A:$BU,OT!Q$1,0),0))</f>
        <v>2</v>
      </c>
      <c r="AU73" s="70">
        <f>VALUE(IFERROR(VLOOKUP($A73,OT!$A:$BU,OT!R$1,0),0))</f>
        <v>2</v>
      </c>
      <c r="AV73" s="70">
        <f>VALUE(IFERROR(VLOOKUP($A73,OT!$A:$BU,OT!S$1,0),0))</f>
        <v>0</v>
      </c>
      <c r="AW73" s="70">
        <f>VALUE(IFERROR(VLOOKUP($A73,OT!$A:$BU,OT!T$1,0),0))</f>
        <v>0</v>
      </c>
      <c r="AX73" s="70">
        <f>VALUE(IFERROR(VLOOKUP($A73,OT!$A:$BU,OT!U$1,0),0))</f>
        <v>0</v>
      </c>
      <c r="AY73" s="70">
        <f>VALUE(IFERROR(VLOOKUP($A73,OT!$A:$BU,OT!V$1,0),0))</f>
        <v>0</v>
      </c>
      <c r="AZ73" s="70">
        <f>VALUE(IFERROR(VLOOKUP($A73,OT!$A:$BU,OT!W$1,0),0))</f>
        <v>0</v>
      </c>
      <c r="BA73" s="70">
        <f>VALUE(IFERROR(VLOOKUP($A73,OT!$A:$BU,OT!X$1,0),0))</f>
        <v>2</v>
      </c>
      <c r="BB73" s="70">
        <f>VALUE(IFERROR(VLOOKUP($A73,OT!$A:$BU,OT!Y$1,0),0))</f>
        <v>2</v>
      </c>
      <c r="BC73" s="70">
        <f>VALUE(IFERROR(VLOOKUP($A73,OT!$A:$BU,OT!Z$1,0),0))</f>
        <v>2</v>
      </c>
      <c r="BD73" s="70">
        <f>VALUE(IFERROR(VLOOKUP($A73,OT!$A:$BU,OT!AA$1,0),0))</f>
        <v>0</v>
      </c>
      <c r="BE73" s="70">
        <f>VALUE(IFERROR(VLOOKUP($A73,OT!$A:$BU,OT!AB$1,0),0))</f>
        <v>0</v>
      </c>
      <c r="BF73" s="70">
        <f>VALUE(IFERROR(VLOOKUP($A73,OT!$A:$BU,OT!AC$1,0),0))</f>
        <v>0</v>
      </c>
      <c r="BG73" s="70">
        <f>VALUE(IFERROR(VLOOKUP($A73,OT!$A:$BU,OT!AD$1,0),0))</f>
        <v>0</v>
      </c>
      <c r="BH73" s="70">
        <f>VALUE(IFERROR(VLOOKUP($A73,OT!$A:$BU,OT!AE$1,0),0))</f>
        <v>2</v>
      </c>
      <c r="BI73" s="70">
        <f>VALUE(IFERROR(VLOOKUP($A73,OT!$A:$BU,OT!AF$1,0),0))</f>
        <v>0</v>
      </c>
      <c r="BJ73" s="70">
        <f>VALUE(IFERROR(VLOOKUP($A73,OT!$A:$BU,OT!AG$1,0),0))</f>
        <v>0</v>
      </c>
      <c r="BK73" s="70">
        <f>VALUE(IFERROR(VLOOKUP($A73,OT!$A:$BU,OT!AH$1,0),0))</f>
        <v>0</v>
      </c>
      <c r="BL73" s="70">
        <f>VALUE(IFERROR(VLOOKUP($A73,OT!$A:$BU,OT!AI$1,0),0))</f>
        <v>0</v>
      </c>
      <c r="BM73" s="70">
        <f>VALUE(IFERROR(VLOOKUP($A73,OT!$A:$BU,OT!AJ$1,0),0))</f>
        <v>0</v>
      </c>
      <c r="BN73" s="70">
        <f>VALUE(IFERROR(VLOOKUP($A73,OT!$A:$BU,OT!AK$1,0),0))</f>
        <v>0</v>
      </c>
      <c r="BO73" s="70">
        <f>VALUE(IFERROR(VLOOKUP($A73,OT!$A:$BU,OT!AL$1,0),0))</f>
        <v>0</v>
      </c>
      <c r="BP73" s="70">
        <f>VALUE(IFERROR(VLOOKUP($A73,OT!$A:$BU,OT!AM$1,0),0))</f>
        <v>0</v>
      </c>
      <c r="BQ73" s="70">
        <f>VALUE(IFERROR(VLOOKUP($A73,OT!$A:$BU,OT!AN$1,0),0))</f>
        <v>0</v>
      </c>
      <c r="BR73" s="59"/>
    </row>
    <row r="74" spans="1:101" x14ac:dyDescent="0.35">
      <c r="A74" s="376" t="s">
        <v>793</v>
      </c>
      <c r="B74" s="221" t="str">
        <f>VLOOKUP(A74,Att!B:C,2,0)</f>
        <v>HỒ MINH DU</v>
      </c>
      <c r="C74">
        <v>20000</v>
      </c>
      <c r="D74">
        <v>20000</v>
      </c>
      <c r="E74">
        <v>20000</v>
      </c>
      <c r="F74">
        <v>20000</v>
      </c>
      <c r="G74">
        <v>20000</v>
      </c>
      <c r="H74">
        <v>20000</v>
      </c>
      <c r="J74">
        <v>42000</v>
      </c>
      <c r="K74">
        <v>42000</v>
      </c>
      <c r="L74">
        <v>42000</v>
      </c>
      <c r="M74">
        <v>42000</v>
      </c>
      <c r="Q74">
        <v>20000</v>
      </c>
      <c r="S74">
        <v>20000</v>
      </c>
      <c r="T74">
        <v>20000</v>
      </c>
      <c r="U74">
        <v>20000</v>
      </c>
      <c r="V74">
        <v>20000</v>
      </c>
      <c r="X74">
        <v>42000</v>
      </c>
      <c r="Y74">
        <v>42000</v>
      </c>
      <c r="AA74">
        <v>42000</v>
      </c>
      <c r="AB74">
        <v>42000</v>
      </c>
      <c r="AH74" s="68">
        <f t="shared" si="0"/>
        <v>556000</v>
      </c>
      <c r="AI74" s="68">
        <f t="shared" si="1"/>
        <v>0</v>
      </c>
      <c r="AJ74" s="68">
        <f t="shared" si="2"/>
        <v>556000</v>
      </c>
      <c r="AK74" s="68"/>
      <c r="AL74" s="74" t="str">
        <f>VLOOKUP(A74,Att!B:CX,101,0)</f>
        <v>ANNK-HR</v>
      </c>
      <c r="AM74" s="70">
        <f>VALUE(IFERROR(VLOOKUP($A74,OT!$A:$BU,OT!J$1,0),0))</f>
        <v>2</v>
      </c>
      <c r="AN74" s="70">
        <f>VALUE(IFERROR(VLOOKUP($A74,OT!$A:$BU,OT!K$1,0),0))</f>
        <v>2</v>
      </c>
      <c r="AO74" s="70">
        <f>VALUE(IFERROR(VLOOKUP($A74,OT!$A:$BU,OT!L$1,0),0))</f>
        <v>2</v>
      </c>
      <c r="AP74" s="70">
        <f>VALUE(IFERROR(VLOOKUP($A74,OT!$A:$BU,OT!M$1,0),0))</f>
        <v>2</v>
      </c>
      <c r="AQ74" s="70">
        <f>VALUE(IFERROR(VLOOKUP($A74,OT!$A:$BU,OT!N$1,0),0))</f>
        <v>4</v>
      </c>
      <c r="AR74" s="70">
        <f>VALUE(IFERROR(VLOOKUP($A74,OT!$A:$BU,OT!O$1,0),0))</f>
        <v>12</v>
      </c>
      <c r="AS74" s="70">
        <f>VALUE(IFERROR(VLOOKUP($A74,OT!$A:$BU,OT!P$1,0),0))</f>
        <v>0</v>
      </c>
      <c r="AT74" s="70">
        <f>VALUE(IFERROR(VLOOKUP($A74,OT!$A:$BU,OT!Q$1,0),0))</f>
        <v>2</v>
      </c>
      <c r="AU74" s="70">
        <f>VALUE(IFERROR(VLOOKUP($A74,OT!$A:$BU,OT!R$1,0),0))</f>
        <v>2</v>
      </c>
      <c r="AV74" s="70">
        <f>VALUE(IFERROR(VLOOKUP($A74,OT!$A:$BU,OT!S$1,0),0))</f>
        <v>2</v>
      </c>
      <c r="AW74" s="70">
        <f>VALUE(IFERROR(VLOOKUP($A74,OT!$A:$BU,OT!T$1,0),0))</f>
        <v>2</v>
      </c>
      <c r="AX74" s="70">
        <f>VALUE(IFERROR(VLOOKUP($A74,OT!$A:$BU,OT!U$1,0),0))</f>
        <v>0</v>
      </c>
      <c r="AY74" s="70">
        <f>VALUE(IFERROR(VLOOKUP($A74,OT!$A:$BU,OT!V$1,0),0))</f>
        <v>0</v>
      </c>
      <c r="AZ74" s="70">
        <f>VALUE(IFERROR(VLOOKUP($A74,OT!$A:$BU,OT!W$1,0),0))</f>
        <v>0</v>
      </c>
      <c r="BA74" s="70">
        <f>VALUE(IFERROR(VLOOKUP($A74,OT!$A:$BU,OT!X$1,0),0))</f>
        <v>2</v>
      </c>
      <c r="BB74" s="70">
        <f>VALUE(IFERROR(VLOOKUP($A74,OT!$A:$BU,OT!Y$1,0),0))</f>
        <v>0</v>
      </c>
      <c r="BC74" s="70">
        <f>VALUE(IFERROR(VLOOKUP($A74,OT!$A:$BU,OT!Z$1,0),0))</f>
        <v>2</v>
      </c>
      <c r="BD74" s="70">
        <f>VALUE(IFERROR(VLOOKUP($A74,OT!$A:$BU,OT!AA$1,0),0))</f>
        <v>2</v>
      </c>
      <c r="BE74" s="70">
        <f>VALUE(IFERROR(VLOOKUP($A74,OT!$A:$BU,OT!AB$1,0),0))</f>
        <v>2</v>
      </c>
      <c r="BF74" s="70">
        <f>VALUE(IFERROR(VLOOKUP($A74,OT!$A:$BU,OT!AC$1,0),0))</f>
        <v>4</v>
      </c>
      <c r="BG74" s="70">
        <f>VALUE(IFERROR(VLOOKUP($A74,OT!$A:$BU,OT!AD$1,0),0))</f>
        <v>0</v>
      </c>
      <c r="BH74" s="70">
        <f>VALUE(IFERROR(VLOOKUP($A74,OT!$A:$BU,OT!AE$1,0),0))</f>
        <v>2</v>
      </c>
      <c r="BI74" s="70">
        <f>VALUE(IFERROR(VLOOKUP($A74,OT!$A:$BU,OT!AF$1,0),0))</f>
        <v>2</v>
      </c>
      <c r="BJ74" s="70">
        <f>VALUE(IFERROR(VLOOKUP($A74,OT!$A:$BU,OT!AG$1,0),0))</f>
        <v>0</v>
      </c>
      <c r="BK74" s="70">
        <f>VALUE(IFERROR(VLOOKUP($A74,OT!$A:$BU,OT!AH$1,0),0))</f>
        <v>2</v>
      </c>
      <c r="BL74" s="70">
        <f>VALUE(IFERROR(VLOOKUP($A74,OT!$A:$BU,OT!AI$1,0),0))</f>
        <v>2</v>
      </c>
      <c r="BM74" s="70">
        <f>VALUE(IFERROR(VLOOKUP($A74,OT!$A:$BU,OT!AJ$1,0),0))</f>
        <v>0</v>
      </c>
      <c r="BN74" s="70">
        <f>VALUE(IFERROR(VLOOKUP($A74,OT!$A:$BU,OT!AK$1,0),0))</f>
        <v>0</v>
      </c>
      <c r="BO74" s="70">
        <f>VALUE(IFERROR(VLOOKUP($A74,OT!$A:$BU,OT!AL$1,0),0))</f>
        <v>0</v>
      </c>
      <c r="BP74" s="70">
        <f>VALUE(IFERROR(VLOOKUP($A74,OT!$A:$BU,OT!AM$1,0),0))</f>
        <v>0</v>
      </c>
      <c r="BQ74" s="70">
        <f>VALUE(IFERROR(VLOOKUP($A74,OT!$A:$BU,OT!AN$1,0),0))</f>
        <v>0</v>
      </c>
      <c r="BR74" s="59"/>
    </row>
    <row r="75" spans="1:101" x14ac:dyDescent="0.35">
      <c r="A75" s="376" t="s">
        <v>796</v>
      </c>
      <c r="B75" s="221" t="str">
        <f>VLOOKUP(A75,Att!B:C,2,0)</f>
        <v>LƯƠNG LỆ CHÂN</v>
      </c>
      <c r="C75">
        <v>20000</v>
      </c>
      <c r="D75">
        <v>20000</v>
      </c>
      <c r="E75">
        <v>42000</v>
      </c>
      <c r="F75">
        <v>42000</v>
      </c>
      <c r="G75">
        <v>27000</v>
      </c>
      <c r="J75">
        <v>42000</v>
      </c>
      <c r="K75">
        <v>42000</v>
      </c>
      <c r="L75">
        <v>27000</v>
      </c>
      <c r="N75">
        <v>20000</v>
      </c>
      <c r="O75">
        <v>20000</v>
      </c>
      <c r="P75">
        <v>20000</v>
      </c>
      <c r="R75">
        <v>15000</v>
      </c>
      <c r="S75">
        <v>20000</v>
      </c>
      <c r="T75">
        <v>20000</v>
      </c>
      <c r="U75">
        <v>42000</v>
      </c>
      <c r="V75">
        <v>42000</v>
      </c>
      <c r="X75">
        <v>20000</v>
      </c>
      <c r="Y75">
        <v>20000</v>
      </c>
      <c r="Z75">
        <v>42000</v>
      </c>
      <c r="AA75">
        <v>42000</v>
      </c>
      <c r="AB75">
        <v>27000</v>
      </c>
      <c r="AE75">
        <v>42000</v>
      </c>
      <c r="AF75">
        <v>42000</v>
      </c>
      <c r="AH75" s="68">
        <f t="shared" si="0"/>
        <v>696000</v>
      </c>
      <c r="AI75" s="68">
        <f t="shared" si="1"/>
        <v>96000</v>
      </c>
      <c r="AJ75" s="68">
        <f t="shared" si="2"/>
        <v>600000</v>
      </c>
      <c r="AK75" s="68"/>
      <c r="AL75" s="74" t="str">
        <f>VLOOKUP(A75,Att!B:CX,101,0)</f>
        <v>Nhân Kiệt</v>
      </c>
      <c r="AM75" s="70">
        <f>VALUE(IFERROR(VLOOKUP($A75,OT!$A:$BU,OT!J$1,0),0))</f>
        <v>2</v>
      </c>
      <c r="AN75" s="70">
        <f>VALUE(IFERROR(VLOOKUP($A75,OT!$A:$BU,OT!K$1,0),0))</f>
        <v>2</v>
      </c>
      <c r="AO75" s="70">
        <f>VALUE(IFERROR(VLOOKUP($A75,OT!$A:$BU,OT!L$1,0),0))</f>
        <v>2</v>
      </c>
      <c r="AP75" s="70">
        <f>VALUE(IFERROR(VLOOKUP($A75,OT!$A:$BU,OT!M$1,0),0))</f>
        <v>2</v>
      </c>
      <c r="AQ75" s="70">
        <f>VALUE(IFERROR(VLOOKUP($A75,OT!$A:$BU,OT!N$1,0),0))</f>
        <v>0</v>
      </c>
      <c r="AR75" s="70">
        <f>VALUE(IFERROR(VLOOKUP($A75,OT!$A:$BU,OT!O$1,0),0))</f>
        <v>0</v>
      </c>
      <c r="AS75" s="70">
        <f>VALUE(IFERROR(VLOOKUP($A75,OT!$A:$BU,OT!P$1,0),0))</f>
        <v>0</v>
      </c>
      <c r="AT75" s="70">
        <f>VALUE(IFERROR(VLOOKUP($A75,OT!$A:$BU,OT!Q$1,0),0))</f>
        <v>2</v>
      </c>
      <c r="AU75" s="70">
        <f>VALUE(IFERROR(VLOOKUP($A75,OT!$A:$BU,OT!R$1,0),0))</f>
        <v>2</v>
      </c>
      <c r="AV75" s="70">
        <f>VALUE(IFERROR(VLOOKUP($A75,OT!$A:$BU,OT!S$1,0),0))</f>
        <v>0</v>
      </c>
      <c r="AW75" s="70">
        <f>VALUE(IFERROR(VLOOKUP($A75,OT!$A:$BU,OT!T$1,0),0))</f>
        <v>0</v>
      </c>
      <c r="AX75" s="70">
        <f>VALUE(IFERROR(VLOOKUP($A75,OT!$A:$BU,OT!U$1,0),0))</f>
        <v>2</v>
      </c>
      <c r="AY75" s="70">
        <f>VALUE(IFERROR(VLOOKUP($A75,OT!$A:$BU,OT!V$1,0),0))</f>
        <v>2</v>
      </c>
      <c r="AZ75" s="70">
        <f>VALUE(IFERROR(VLOOKUP($A75,OT!$A:$BU,OT!W$1,0),0))</f>
        <v>12</v>
      </c>
      <c r="BA75" s="70">
        <f>VALUE(IFERROR(VLOOKUP($A75,OT!$A:$BU,OT!X$1,0),0))</f>
        <v>0</v>
      </c>
      <c r="BB75" s="70">
        <f>VALUE(IFERROR(VLOOKUP($A75,OT!$A:$BU,OT!Y$1,0),0))</f>
        <v>0</v>
      </c>
      <c r="BC75" s="70">
        <f>VALUE(IFERROR(VLOOKUP($A75,OT!$A:$BU,OT!Z$1,0),0))</f>
        <v>2</v>
      </c>
      <c r="BD75" s="70">
        <f>VALUE(IFERROR(VLOOKUP($A75,OT!$A:$BU,OT!AA$1,0),0))</f>
        <v>2</v>
      </c>
      <c r="BE75" s="70">
        <f>VALUE(IFERROR(VLOOKUP($A75,OT!$A:$BU,OT!AB$1,0),0))</f>
        <v>2</v>
      </c>
      <c r="BF75" s="70">
        <f>VALUE(IFERROR(VLOOKUP($A75,OT!$A:$BU,OT!AC$1,0),0))</f>
        <v>2</v>
      </c>
      <c r="BG75" s="70">
        <f>VALUE(IFERROR(VLOOKUP($A75,OT!$A:$BU,OT!AD$1,0),0))</f>
        <v>0</v>
      </c>
      <c r="BH75" s="70">
        <f>VALUE(IFERROR(VLOOKUP($A75,OT!$A:$BU,OT!AE$1,0),0))</f>
        <v>2</v>
      </c>
      <c r="BI75" s="70">
        <f>VALUE(IFERROR(VLOOKUP($A75,OT!$A:$BU,OT!AF$1,0),0))</f>
        <v>2</v>
      </c>
      <c r="BJ75" s="70">
        <f>VALUE(IFERROR(VLOOKUP($A75,OT!$A:$BU,OT!AG$1,0),0))</f>
        <v>2</v>
      </c>
      <c r="BK75" s="70">
        <f>VALUE(IFERROR(VLOOKUP($A75,OT!$A:$BU,OT!AH$1,0),0))</f>
        <v>2</v>
      </c>
      <c r="BL75" s="70">
        <f>VALUE(IFERROR(VLOOKUP($A75,OT!$A:$BU,OT!AI$1,0),0))</f>
        <v>0</v>
      </c>
      <c r="BM75" s="70">
        <f>VALUE(IFERROR(VLOOKUP($A75,OT!$A:$BU,OT!AJ$1,0),0))</f>
        <v>0</v>
      </c>
      <c r="BN75" s="70">
        <f>VALUE(IFERROR(VLOOKUP($A75,OT!$A:$BU,OT!AK$1,0),0))</f>
        <v>0</v>
      </c>
      <c r="BO75" s="70">
        <f>VALUE(IFERROR(VLOOKUP($A75,OT!$A:$BU,OT!AL$1,0),0))</f>
        <v>2</v>
      </c>
      <c r="BP75" s="70">
        <f>VALUE(IFERROR(VLOOKUP($A75,OT!$A:$BU,OT!AM$1,0),0))</f>
        <v>2</v>
      </c>
      <c r="BQ75" s="70">
        <f>VALUE(IFERROR(VLOOKUP($A75,OT!$A:$BU,OT!AN$1,0),0))</f>
        <v>0</v>
      </c>
      <c r="BR75" s="59"/>
    </row>
    <row r="76" spans="1:101" x14ac:dyDescent="0.35">
      <c r="A76" s="376" t="s">
        <v>799</v>
      </c>
      <c r="B76" s="221" t="str">
        <f>VLOOKUP(A76,Att!B:C,2,0)</f>
        <v>TÔ THỊ LAN NHI</v>
      </c>
      <c r="C76">
        <v>15000</v>
      </c>
      <c r="D76">
        <v>15000</v>
      </c>
      <c r="E76">
        <v>15000</v>
      </c>
      <c r="F76">
        <v>15000</v>
      </c>
      <c r="J76">
        <v>15000</v>
      </c>
      <c r="L76">
        <v>15000</v>
      </c>
      <c r="M76">
        <v>15000</v>
      </c>
      <c r="AH76" s="68">
        <f t="shared" ref="AH76:AH139" si="3">SUM(C76:AG76)</f>
        <v>105000</v>
      </c>
      <c r="AI76" s="68">
        <f t="shared" ref="AI76:AI139" si="4">SUMIFS($C76:$AG76,$AM76:$BQ76,"=0")</f>
        <v>105000</v>
      </c>
      <c r="AJ76" s="68">
        <f t="shared" ref="AJ76:AJ139" si="5">SUMIFS($C76:$AG76,$AM76:$BQ76,"&gt;0")</f>
        <v>0</v>
      </c>
      <c r="AK76" s="68"/>
      <c r="AL76" s="74" t="str">
        <f>VLOOKUP(A76,Att!B:CX,101,0)</f>
        <v>Nhân Kiệt</v>
      </c>
      <c r="AM76" s="70">
        <f>VALUE(IFERROR(VLOOKUP($A76,OT!$A:$BU,OT!J$1,0),0))</f>
        <v>0</v>
      </c>
      <c r="AN76" s="70">
        <f>VALUE(IFERROR(VLOOKUP($A76,OT!$A:$BU,OT!K$1,0),0))</f>
        <v>0</v>
      </c>
      <c r="AO76" s="70">
        <f>VALUE(IFERROR(VLOOKUP($A76,OT!$A:$BU,OT!L$1,0),0))</f>
        <v>0</v>
      </c>
      <c r="AP76" s="70">
        <f>VALUE(IFERROR(VLOOKUP($A76,OT!$A:$BU,OT!M$1,0),0))</f>
        <v>0</v>
      </c>
      <c r="AQ76" s="70">
        <f>VALUE(IFERROR(VLOOKUP($A76,OT!$A:$BU,OT!N$1,0),0))</f>
        <v>0</v>
      </c>
      <c r="AR76" s="70">
        <f>VALUE(IFERROR(VLOOKUP($A76,OT!$A:$BU,OT!O$1,0),0))</f>
        <v>0</v>
      </c>
      <c r="AS76" s="70">
        <f>VALUE(IFERROR(VLOOKUP($A76,OT!$A:$BU,OT!P$1,0),0))</f>
        <v>0</v>
      </c>
      <c r="AT76" s="70">
        <f>VALUE(IFERROR(VLOOKUP($A76,OT!$A:$BU,OT!Q$1,0),0))</f>
        <v>0</v>
      </c>
      <c r="AU76" s="70">
        <f>VALUE(IFERROR(VLOOKUP($A76,OT!$A:$BU,OT!R$1,0),0))</f>
        <v>0</v>
      </c>
      <c r="AV76" s="70">
        <f>VALUE(IFERROR(VLOOKUP($A76,OT!$A:$BU,OT!S$1,0),0))</f>
        <v>0</v>
      </c>
      <c r="AW76" s="70">
        <f>VALUE(IFERROR(VLOOKUP($A76,OT!$A:$BU,OT!T$1,0),0))</f>
        <v>0</v>
      </c>
      <c r="AX76" s="70">
        <f>VALUE(IFERROR(VLOOKUP($A76,OT!$A:$BU,OT!U$1,0),0))</f>
        <v>0</v>
      </c>
      <c r="AY76" s="70">
        <f>VALUE(IFERROR(VLOOKUP($A76,OT!$A:$BU,OT!V$1,0),0))</f>
        <v>0</v>
      </c>
      <c r="AZ76" s="70">
        <f>VALUE(IFERROR(VLOOKUP($A76,OT!$A:$BU,OT!W$1,0),0))</f>
        <v>0</v>
      </c>
      <c r="BA76" s="70">
        <f>VALUE(IFERROR(VLOOKUP($A76,OT!$A:$BU,OT!X$1,0),0))</f>
        <v>0</v>
      </c>
      <c r="BB76" s="70">
        <f>VALUE(IFERROR(VLOOKUP($A76,OT!$A:$BU,OT!Y$1,0),0))</f>
        <v>0</v>
      </c>
      <c r="BC76" s="70">
        <f>VALUE(IFERROR(VLOOKUP($A76,OT!$A:$BU,OT!Z$1,0),0))</f>
        <v>0</v>
      </c>
      <c r="BD76" s="70">
        <f>VALUE(IFERROR(VLOOKUP($A76,OT!$A:$BU,OT!AA$1,0),0))</f>
        <v>0</v>
      </c>
      <c r="BE76" s="70">
        <f>VALUE(IFERROR(VLOOKUP($A76,OT!$A:$BU,OT!AB$1,0),0))</f>
        <v>0</v>
      </c>
      <c r="BF76" s="70">
        <f>VALUE(IFERROR(VLOOKUP($A76,OT!$A:$BU,OT!AC$1,0),0))</f>
        <v>0</v>
      </c>
      <c r="BG76" s="70">
        <f>VALUE(IFERROR(VLOOKUP($A76,OT!$A:$BU,OT!AD$1,0),0))</f>
        <v>0</v>
      </c>
      <c r="BH76" s="70">
        <f>VALUE(IFERROR(VLOOKUP($A76,OT!$A:$BU,OT!AE$1,0),0))</f>
        <v>0</v>
      </c>
      <c r="BI76" s="70">
        <f>VALUE(IFERROR(VLOOKUP($A76,OT!$A:$BU,OT!AF$1,0),0))</f>
        <v>0</v>
      </c>
      <c r="BJ76" s="70">
        <f>VALUE(IFERROR(VLOOKUP($A76,OT!$A:$BU,OT!AG$1,0),0))</f>
        <v>0</v>
      </c>
      <c r="BK76" s="70">
        <f>VALUE(IFERROR(VLOOKUP($A76,OT!$A:$BU,OT!AH$1,0),0))</f>
        <v>0</v>
      </c>
      <c r="BL76" s="70">
        <f>VALUE(IFERROR(VLOOKUP($A76,OT!$A:$BU,OT!AI$1,0),0))</f>
        <v>0</v>
      </c>
      <c r="BM76" s="70">
        <f>VALUE(IFERROR(VLOOKUP($A76,OT!$A:$BU,OT!AJ$1,0),0))</f>
        <v>0</v>
      </c>
      <c r="BN76" s="70">
        <f>VALUE(IFERROR(VLOOKUP($A76,OT!$A:$BU,OT!AK$1,0),0))</f>
        <v>0</v>
      </c>
      <c r="BO76" s="70">
        <f>VALUE(IFERROR(VLOOKUP($A76,OT!$A:$BU,OT!AL$1,0),0))</f>
        <v>0</v>
      </c>
      <c r="BP76" s="70">
        <f>VALUE(IFERROR(VLOOKUP($A76,OT!$A:$BU,OT!AM$1,0),0))</f>
        <v>0</v>
      </c>
      <c r="BQ76" s="70">
        <f>VALUE(IFERROR(VLOOKUP($A76,OT!$A:$BU,OT!AN$1,0),0))</f>
        <v>0</v>
      </c>
      <c r="BR76" s="59"/>
    </row>
    <row r="77" spans="1:101" x14ac:dyDescent="0.35">
      <c r="A77" s="376" t="s">
        <v>803</v>
      </c>
      <c r="B77" s="221" t="str">
        <f>VLOOKUP(A77,Att!B:C,2,0)</f>
        <v>NGUYỄN THỊ THANH NHÀN</v>
      </c>
      <c r="C77">
        <v>42000</v>
      </c>
      <c r="D77">
        <v>42000</v>
      </c>
      <c r="F77">
        <v>42000</v>
      </c>
      <c r="G77">
        <v>42000</v>
      </c>
      <c r="H77">
        <v>42000</v>
      </c>
      <c r="J77">
        <v>20000</v>
      </c>
      <c r="K77">
        <v>20000</v>
      </c>
      <c r="L77">
        <v>20000</v>
      </c>
      <c r="M77">
        <v>20000</v>
      </c>
      <c r="P77">
        <v>20000</v>
      </c>
      <c r="Q77">
        <v>42000</v>
      </c>
      <c r="R77">
        <v>42000</v>
      </c>
      <c r="T77">
        <v>42000</v>
      </c>
      <c r="U77">
        <v>42000</v>
      </c>
      <c r="V77">
        <v>42000</v>
      </c>
      <c r="Y77">
        <v>20000</v>
      </c>
      <c r="Z77">
        <v>20000</v>
      </c>
      <c r="AA77">
        <v>20000</v>
      </c>
      <c r="AC77">
        <v>20000</v>
      </c>
      <c r="AF77">
        <v>42000</v>
      </c>
      <c r="AH77" s="68">
        <f t="shared" si="3"/>
        <v>642000</v>
      </c>
      <c r="AI77" s="68">
        <f t="shared" si="4"/>
        <v>42000</v>
      </c>
      <c r="AJ77" s="68">
        <f t="shared" si="5"/>
        <v>600000</v>
      </c>
      <c r="AK77" s="68"/>
      <c r="AL77" s="74" t="str">
        <f>VLOOKUP(A77,Att!B:CX,101,0)</f>
        <v>Nhân Kiệt</v>
      </c>
      <c r="AM77" s="70">
        <f>VALUE(IFERROR(VLOOKUP($A77,OT!$A:$BU,OT!J$1,0),0))</f>
        <v>1.75</v>
      </c>
      <c r="AN77" s="70">
        <f>VALUE(IFERROR(VLOOKUP($A77,OT!$A:$BU,OT!K$1,0),0))</f>
        <v>2</v>
      </c>
      <c r="AO77" s="70">
        <f>VALUE(IFERROR(VLOOKUP($A77,OT!$A:$BU,OT!L$1,0),0))</f>
        <v>0</v>
      </c>
      <c r="AP77" s="70">
        <f>VALUE(IFERROR(VLOOKUP($A77,OT!$A:$BU,OT!M$1,0),0))</f>
        <v>2</v>
      </c>
      <c r="AQ77" s="70">
        <f>VALUE(IFERROR(VLOOKUP($A77,OT!$A:$BU,OT!N$1,0),0))</f>
        <v>2</v>
      </c>
      <c r="AR77" s="70">
        <f>VALUE(IFERROR(VLOOKUP($A77,OT!$A:$BU,OT!O$1,0),0))</f>
        <v>4</v>
      </c>
      <c r="AS77" s="70">
        <f>VALUE(IFERROR(VLOOKUP($A77,OT!$A:$BU,OT!P$1,0),0))</f>
        <v>0</v>
      </c>
      <c r="AT77" s="70">
        <f>VALUE(IFERROR(VLOOKUP($A77,OT!$A:$BU,OT!Q$1,0),0))</f>
        <v>2</v>
      </c>
      <c r="AU77" s="70">
        <f>VALUE(IFERROR(VLOOKUP($A77,OT!$A:$BU,OT!R$1,0),0))</f>
        <v>2</v>
      </c>
      <c r="AV77" s="70">
        <f>VALUE(IFERROR(VLOOKUP($A77,OT!$A:$BU,OT!S$1,0),0))</f>
        <v>2</v>
      </c>
      <c r="AW77" s="70">
        <f>VALUE(IFERROR(VLOOKUP($A77,OT!$A:$BU,OT!T$1,0),0))</f>
        <v>2</v>
      </c>
      <c r="AX77" s="70">
        <f>VALUE(IFERROR(VLOOKUP($A77,OT!$A:$BU,OT!U$1,0),0))</f>
        <v>0</v>
      </c>
      <c r="AY77" s="70">
        <f>VALUE(IFERROR(VLOOKUP($A77,OT!$A:$BU,OT!V$1,0),0))</f>
        <v>0</v>
      </c>
      <c r="AZ77" s="70">
        <f>VALUE(IFERROR(VLOOKUP($A77,OT!$A:$BU,OT!W$1,0),0))</f>
        <v>12</v>
      </c>
      <c r="BA77" s="70">
        <f>VALUE(IFERROR(VLOOKUP($A77,OT!$A:$BU,OT!X$1,0),0))</f>
        <v>1</v>
      </c>
      <c r="BB77" s="70">
        <f>VALUE(IFERROR(VLOOKUP($A77,OT!$A:$BU,OT!Y$1,0),0))</f>
        <v>2</v>
      </c>
      <c r="BC77" s="70">
        <f>VALUE(IFERROR(VLOOKUP($A77,OT!$A:$BU,OT!Z$1,0),0))</f>
        <v>0</v>
      </c>
      <c r="BD77" s="70">
        <f>VALUE(IFERROR(VLOOKUP($A77,OT!$A:$BU,OT!AA$1,0),0))</f>
        <v>2</v>
      </c>
      <c r="BE77" s="70">
        <f>VALUE(IFERROR(VLOOKUP($A77,OT!$A:$BU,OT!AB$1,0),0))</f>
        <v>2</v>
      </c>
      <c r="BF77" s="70">
        <f>VALUE(IFERROR(VLOOKUP($A77,OT!$A:$BU,OT!AC$1,0),0))</f>
        <v>4</v>
      </c>
      <c r="BG77" s="70">
        <f>VALUE(IFERROR(VLOOKUP($A77,OT!$A:$BU,OT!AD$1,0),0))</f>
        <v>0</v>
      </c>
      <c r="BH77" s="70">
        <f>VALUE(IFERROR(VLOOKUP($A77,OT!$A:$BU,OT!AE$1,0),0))</f>
        <v>0</v>
      </c>
      <c r="BI77" s="70">
        <f>VALUE(IFERROR(VLOOKUP($A77,OT!$A:$BU,OT!AF$1,0),0))</f>
        <v>2</v>
      </c>
      <c r="BJ77" s="70">
        <f>VALUE(IFERROR(VLOOKUP($A77,OT!$A:$BU,OT!AG$1,0),0))</f>
        <v>2</v>
      </c>
      <c r="BK77" s="70">
        <f>VALUE(IFERROR(VLOOKUP($A77,OT!$A:$BU,OT!AH$1,0),0))</f>
        <v>2</v>
      </c>
      <c r="BL77" s="70">
        <f>VALUE(IFERROR(VLOOKUP($A77,OT!$A:$BU,OT!AI$1,0),0))</f>
        <v>0</v>
      </c>
      <c r="BM77" s="70">
        <f>VALUE(IFERROR(VLOOKUP($A77,OT!$A:$BU,OT!AJ$1,0),0))</f>
        <v>4</v>
      </c>
      <c r="BN77" s="70">
        <f>VALUE(IFERROR(VLOOKUP($A77,OT!$A:$BU,OT!AK$1,0),0))</f>
        <v>0</v>
      </c>
      <c r="BO77" s="70">
        <f>VALUE(IFERROR(VLOOKUP($A77,OT!$A:$BU,OT!AL$1,0),0))</f>
        <v>0</v>
      </c>
      <c r="BP77" s="70">
        <f>VALUE(IFERROR(VLOOKUP($A77,OT!$A:$BU,OT!AM$1,0),0))</f>
        <v>0</v>
      </c>
      <c r="BQ77" s="70">
        <f>VALUE(IFERROR(VLOOKUP($A77,OT!$A:$BU,OT!AN$1,0),0))</f>
        <v>0</v>
      </c>
      <c r="BR77" s="59"/>
    </row>
    <row r="78" spans="1:101" x14ac:dyDescent="0.35">
      <c r="A78" s="376" t="s">
        <v>806</v>
      </c>
      <c r="B78" s="221" t="str">
        <f>VLOOKUP(A78,Att!B:C,2,0)</f>
        <v>LÝ THỊ BÍCH NGÂN</v>
      </c>
      <c r="C78">
        <v>42000</v>
      </c>
      <c r="D78">
        <v>42000</v>
      </c>
      <c r="E78">
        <v>42000</v>
      </c>
      <c r="G78">
        <v>20000</v>
      </c>
      <c r="H78">
        <v>20000</v>
      </c>
      <c r="I78">
        <v>20000</v>
      </c>
      <c r="J78">
        <v>20000</v>
      </c>
      <c r="K78">
        <v>20000</v>
      </c>
      <c r="M78">
        <v>42000</v>
      </c>
      <c r="N78">
        <v>42000</v>
      </c>
      <c r="O78">
        <v>42000</v>
      </c>
      <c r="Q78">
        <v>42000</v>
      </c>
      <c r="R78">
        <v>42000</v>
      </c>
      <c r="S78">
        <v>42000</v>
      </c>
      <c r="T78">
        <v>0</v>
      </c>
      <c r="Y78">
        <v>20000</v>
      </c>
      <c r="AA78">
        <v>20000</v>
      </c>
      <c r="AB78">
        <v>15000</v>
      </c>
      <c r="AE78">
        <v>20000</v>
      </c>
      <c r="AF78">
        <v>20000</v>
      </c>
      <c r="AH78" s="68">
        <f t="shared" si="3"/>
        <v>573000</v>
      </c>
      <c r="AI78" s="68">
        <f t="shared" si="4"/>
        <v>97000</v>
      </c>
      <c r="AJ78" s="68">
        <f t="shared" si="5"/>
        <v>476000</v>
      </c>
      <c r="AK78" s="68"/>
      <c r="AL78" s="74" t="str">
        <f>VLOOKUP(A78,Att!B:CX,101,0)</f>
        <v>ANNK-HR</v>
      </c>
      <c r="AM78" s="70">
        <f>VALUE(IFERROR(VLOOKUP($A78,OT!$A:$BU,OT!J$1,0),0))</f>
        <v>2</v>
      </c>
      <c r="AN78" s="70">
        <f>VALUE(IFERROR(VLOOKUP($A78,OT!$A:$BU,OT!K$1,0),0))</f>
        <v>2</v>
      </c>
      <c r="AO78" s="70">
        <f>VALUE(IFERROR(VLOOKUP($A78,OT!$A:$BU,OT!L$1,0),0))</f>
        <v>2</v>
      </c>
      <c r="AP78" s="70">
        <f>VALUE(IFERROR(VLOOKUP($A78,OT!$A:$BU,OT!M$1,0),0))</f>
        <v>0</v>
      </c>
      <c r="AQ78" s="70">
        <f>VALUE(IFERROR(VLOOKUP($A78,OT!$A:$BU,OT!N$1,0),0))</f>
        <v>2</v>
      </c>
      <c r="AR78" s="70">
        <f>VALUE(IFERROR(VLOOKUP($A78,OT!$A:$BU,OT!O$1,0),0))</f>
        <v>4</v>
      </c>
      <c r="AS78" s="70">
        <f>VALUE(IFERROR(VLOOKUP($A78,OT!$A:$BU,OT!P$1,0),0))</f>
        <v>12</v>
      </c>
      <c r="AT78" s="70">
        <f>VALUE(IFERROR(VLOOKUP($A78,OT!$A:$BU,OT!Q$1,0),0))</f>
        <v>2</v>
      </c>
      <c r="AU78" s="70">
        <f>VALUE(IFERROR(VLOOKUP($A78,OT!$A:$BU,OT!R$1,0),0))</f>
        <v>2</v>
      </c>
      <c r="AV78" s="70">
        <f>VALUE(IFERROR(VLOOKUP($A78,OT!$A:$BU,OT!S$1,0),0))</f>
        <v>0</v>
      </c>
      <c r="AW78" s="70">
        <f>VALUE(IFERROR(VLOOKUP($A78,OT!$A:$BU,OT!T$1,0),0))</f>
        <v>2</v>
      </c>
      <c r="AX78" s="70">
        <f>VALUE(IFERROR(VLOOKUP($A78,OT!$A:$BU,OT!U$1,0),0))</f>
        <v>2</v>
      </c>
      <c r="AY78" s="70">
        <f>VALUE(IFERROR(VLOOKUP($A78,OT!$A:$BU,OT!V$1,0),0))</f>
        <v>4</v>
      </c>
      <c r="AZ78" s="70">
        <f>VALUE(IFERROR(VLOOKUP($A78,OT!$A:$BU,OT!W$1,0),0))</f>
        <v>0</v>
      </c>
      <c r="BA78" s="70">
        <f>VALUE(IFERROR(VLOOKUP($A78,OT!$A:$BU,OT!X$1,0),0))</f>
        <v>2</v>
      </c>
      <c r="BB78" s="70">
        <f>VALUE(IFERROR(VLOOKUP($A78,OT!$A:$BU,OT!Y$1,0),0))</f>
        <v>2</v>
      </c>
      <c r="BC78" s="70">
        <f>VALUE(IFERROR(VLOOKUP($A78,OT!$A:$BU,OT!Z$1,0),0))</f>
        <v>0</v>
      </c>
      <c r="BD78" s="70">
        <f>VALUE(IFERROR(VLOOKUP($A78,OT!$A:$BU,OT!AA$1,0),0))</f>
        <v>0</v>
      </c>
      <c r="BE78" s="70">
        <f>VALUE(IFERROR(VLOOKUP($A78,OT!$A:$BU,OT!AB$1,0),0))</f>
        <v>0</v>
      </c>
      <c r="BF78" s="70">
        <f>VALUE(IFERROR(VLOOKUP($A78,OT!$A:$BU,OT!AC$1,0),0))</f>
        <v>0</v>
      </c>
      <c r="BG78" s="70">
        <f>VALUE(IFERROR(VLOOKUP($A78,OT!$A:$BU,OT!AD$1,0),0))</f>
        <v>0</v>
      </c>
      <c r="BH78" s="70">
        <f>VALUE(IFERROR(VLOOKUP($A78,OT!$A:$BU,OT!AE$1,0),0))</f>
        <v>0</v>
      </c>
      <c r="BI78" s="70">
        <f>VALUE(IFERROR(VLOOKUP($A78,OT!$A:$BU,OT!AF$1,0),0))</f>
        <v>0</v>
      </c>
      <c r="BJ78" s="70">
        <f>VALUE(IFERROR(VLOOKUP($A78,OT!$A:$BU,OT!AG$1,0),0))</f>
        <v>0</v>
      </c>
      <c r="BK78" s="70">
        <f>VALUE(IFERROR(VLOOKUP($A78,OT!$A:$BU,OT!AH$1,0),0))</f>
        <v>0</v>
      </c>
      <c r="BL78" s="70">
        <f>VALUE(IFERROR(VLOOKUP($A78,OT!$A:$BU,OT!AI$1,0),0))</f>
        <v>0</v>
      </c>
      <c r="BM78" s="70">
        <f>VALUE(IFERROR(VLOOKUP($A78,OT!$A:$BU,OT!AJ$1,0),0))</f>
        <v>0</v>
      </c>
      <c r="BN78" s="70">
        <f>VALUE(IFERROR(VLOOKUP($A78,OT!$A:$BU,OT!AK$1,0),0))</f>
        <v>0</v>
      </c>
      <c r="BO78" s="70">
        <f>VALUE(IFERROR(VLOOKUP($A78,OT!$A:$BU,OT!AL$1,0),0))</f>
        <v>2</v>
      </c>
      <c r="BP78" s="70">
        <f>VALUE(IFERROR(VLOOKUP($A78,OT!$A:$BU,OT!AM$1,0),0))</f>
        <v>2</v>
      </c>
      <c r="BQ78" s="70">
        <f>VALUE(IFERROR(VLOOKUP($A78,OT!$A:$BU,OT!AN$1,0),0))</f>
        <v>0</v>
      </c>
      <c r="BR78" s="59"/>
    </row>
    <row r="79" spans="1:101" x14ac:dyDescent="0.35">
      <c r="A79" s="376" t="s">
        <v>809</v>
      </c>
      <c r="B79" s="221" t="str">
        <f>VLOOKUP(A79,Att!B:C,2,0)</f>
        <v>ĐẶNG THỊ TUYẾT XUÂN</v>
      </c>
      <c r="C79">
        <v>42000</v>
      </c>
      <c r="D79">
        <v>42000</v>
      </c>
      <c r="E79">
        <v>42000</v>
      </c>
      <c r="F79">
        <v>42000</v>
      </c>
      <c r="G79">
        <v>42000</v>
      </c>
      <c r="H79">
        <v>42000</v>
      </c>
      <c r="J79">
        <v>20000</v>
      </c>
      <c r="K79">
        <v>20000</v>
      </c>
      <c r="L79">
        <v>20000</v>
      </c>
      <c r="M79">
        <v>20000</v>
      </c>
      <c r="N79">
        <v>20000</v>
      </c>
      <c r="O79">
        <v>20000</v>
      </c>
      <c r="Q79">
        <v>42000</v>
      </c>
      <c r="R79">
        <v>42000</v>
      </c>
      <c r="S79">
        <v>42000</v>
      </c>
      <c r="T79">
        <v>42000</v>
      </c>
      <c r="U79">
        <v>42000</v>
      </c>
      <c r="X79">
        <v>20000</v>
      </c>
      <c r="Y79">
        <v>20000</v>
      </c>
      <c r="Z79">
        <v>20000</v>
      </c>
      <c r="AA79">
        <v>20000</v>
      </c>
      <c r="AC79">
        <v>20000</v>
      </c>
      <c r="AF79">
        <v>42000</v>
      </c>
      <c r="AH79" s="68">
        <f t="shared" si="3"/>
        <v>724000</v>
      </c>
      <c r="AI79" s="68">
        <f t="shared" si="4"/>
        <v>84000</v>
      </c>
      <c r="AJ79" s="68">
        <f t="shared" si="5"/>
        <v>640000</v>
      </c>
      <c r="AK79" s="68"/>
      <c r="AL79" s="74" t="str">
        <f>VLOOKUP(A79,Att!B:CX,101,0)</f>
        <v>MEKONG SUBLABOR</v>
      </c>
      <c r="AM79" s="70">
        <f>VALUE(IFERROR(VLOOKUP($A79,OT!$A:$BU,OT!J$1,0),0))</f>
        <v>2</v>
      </c>
      <c r="AN79" s="70">
        <f>VALUE(IFERROR(VLOOKUP($A79,OT!$A:$BU,OT!K$1,0),0))</f>
        <v>2</v>
      </c>
      <c r="AO79" s="70">
        <f>VALUE(IFERROR(VLOOKUP($A79,OT!$A:$BU,OT!L$1,0),0))</f>
        <v>0</v>
      </c>
      <c r="AP79" s="70">
        <f>VALUE(IFERROR(VLOOKUP($A79,OT!$A:$BU,OT!M$1,0),0))</f>
        <v>0</v>
      </c>
      <c r="AQ79" s="70">
        <f>VALUE(IFERROR(VLOOKUP($A79,OT!$A:$BU,OT!N$1,0),0))</f>
        <v>4</v>
      </c>
      <c r="AR79" s="70">
        <f>VALUE(IFERROR(VLOOKUP($A79,OT!$A:$BU,OT!O$1,0),0))</f>
        <v>12</v>
      </c>
      <c r="AS79" s="70">
        <f>VALUE(IFERROR(VLOOKUP($A79,OT!$A:$BU,OT!P$1,0),0))</f>
        <v>0</v>
      </c>
      <c r="AT79" s="70">
        <f>VALUE(IFERROR(VLOOKUP($A79,OT!$A:$BU,OT!Q$1,0),0))</f>
        <v>2</v>
      </c>
      <c r="AU79" s="70">
        <f>VALUE(IFERROR(VLOOKUP($A79,OT!$A:$BU,OT!R$1,0),0))</f>
        <v>2</v>
      </c>
      <c r="AV79" s="70">
        <f>VALUE(IFERROR(VLOOKUP($A79,OT!$A:$BU,OT!S$1,0),0))</f>
        <v>2</v>
      </c>
      <c r="AW79" s="70">
        <f>VALUE(IFERROR(VLOOKUP($A79,OT!$A:$BU,OT!T$1,0),0))</f>
        <v>2</v>
      </c>
      <c r="AX79" s="70">
        <f>VALUE(IFERROR(VLOOKUP($A79,OT!$A:$BU,OT!U$1,0),0))</f>
        <v>4</v>
      </c>
      <c r="AY79" s="70">
        <f>VALUE(IFERROR(VLOOKUP($A79,OT!$A:$BU,OT!V$1,0),0))</f>
        <v>12</v>
      </c>
      <c r="AZ79" s="70">
        <f>VALUE(IFERROR(VLOOKUP($A79,OT!$A:$BU,OT!W$1,0),0))</f>
        <v>0</v>
      </c>
      <c r="BA79" s="70">
        <f>VALUE(IFERROR(VLOOKUP($A79,OT!$A:$BU,OT!X$1,0),0))</f>
        <v>2</v>
      </c>
      <c r="BB79" s="70">
        <f>VALUE(IFERROR(VLOOKUP($A79,OT!$A:$BU,OT!Y$1,0),0))</f>
        <v>2</v>
      </c>
      <c r="BC79" s="70">
        <f>VALUE(IFERROR(VLOOKUP($A79,OT!$A:$BU,OT!Z$1,0),0))</f>
        <v>2</v>
      </c>
      <c r="BD79" s="70">
        <f>VALUE(IFERROR(VLOOKUP($A79,OT!$A:$BU,OT!AA$1,0),0))</f>
        <v>2</v>
      </c>
      <c r="BE79" s="70">
        <f>VALUE(IFERROR(VLOOKUP($A79,OT!$A:$BU,OT!AB$1,0),0))</f>
        <v>4</v>
      </c>
      <c r="BF79" s="70">
        <f>VALUE(IFERROR(VLOOKUP($A79,OT!$A:$BU,OT!AC$1,0),0))</f>
        <v>0</v>
      </c>
      <c r="BG79" s="70">
        <f>VALUE(IFERROR(VLOOKUP($A79,OT!$A:$BU,OT!AD$1,0),0))</f>
        <v>0</v>
      </c>
      <c r="BH79" s="70">
        <f>VALUE(IFERROR(VLOOKUP($A79,OT!$A:$BU,OT!AE$1,0),0))</f>
        <v>2</v>
      </c>
      <c r="BI79" s="70">
        <f>VALUE(IFERROR(VLOOKUP($A79,OT!$A:$BU,OT!AF$1,0),0))</f>
        <v>2</v>
      </c>
      <c r="BJ79" s="70">
        <f>VALUE(IFERROR(VLOOKUP($A79,OT!$A:$BU,OT!AG$1,0),0))</f>
        <v>2</v>
      </c>
      <c r="BK79" s="70">
        <f>VALUE(IFERROR(VLOOKUP($A79,OT!$A:$BU,OT!AH$1,0),0))</f>
        <v>2</v>
      </c>
      <c r="BL79" s="70">
        <f>VALUE(IFERROR(VLOOKUP($A79,OT!$A:$BU,OT!AI$1,0),0))</f>
        <v>0</v>
      </c>
      <c r="BM79" s="70">
        <f>VALUE(IFERROR(VLOOKUP($A79,OT!$A:$BU,OT!AJ$1,0),0))</f>
        <v>4</v>
      </c>
      <c r="BN79" s="70">
        <f>VALUE(IFERROR(VLOOKUP($A79,OT!$A:$BU,OT!AK$1,0),0))</f>
        <v>0</v>
      </c>
      <c r="BO79" s="70">
        <f>VALUE(IFERROR(VLOOKUP($A79,OT!$A:$BU,OT!AL$1,0),0))</f>
        <v>0</v>
      </c>
      <c r="BP79" s="70">
        <f>VALUE(IFERROR(VLOOKUP($A79,OT!$A:$BU,OT!AM$1,0),0))</f>
        <v>2</v>
      </c>
      <c r="BQ79" s="70">
        <f>VALUE(IFERROR(VLOOKUP($A79,OT!$A:$BU,OT!AN$1,0),0))</f>
        <v>0</v>
      </c>
      <c r="BR79" s="59"/>
    </row>
    <row r="80" spans="1:101" x14ac:dyDescent="0.35">
      <c r="A80" s="376" t="s">
        <v>812</v>
      </c>
      <c r="B80" s="221" t="str">
        <f>VLOOKUP(A80,Att!B:C,2,0)</f>
        <v>NGUYỄN NHẬT TRƯỜNG</v>
      </c>
      <c r="C80">
        <v>42000</v>
      </c>
      <c r="D80">
        <v>42000</v>
      </c>
      <c r="F80">
        <v>20000</v>
      </c>
      <c r="G80">
        <v>20000</v>
      </c>
      <c r="H80">
        <v>20000</v>
      </c>
      <c r="J80">
        <v>20000</v>
      </c>
      <c r="K80">
        <v>20000</v>
      </c>
      <c r="L80">
        <v>20000</v>
      </c>
      <c r="N80">
        <v>42000</v>
      </c>
      <c r="O80">
        <v>42000</v>
      </c>
      <c r="Q80">
        <v>20000</v>
      </c>
      <c r="R80">
        <v>20000</v>
      </c>
      <c r="T80">
        <v>20000</v>
      </c>
      <c r="U80">
        <v>20000</v>
      </c>
      <c r="V80">
        <v>20000</v>
      </c>
      <c r="X80">
        <v>20000</v>
      </c>
      <c r="Y80">
        <v>20000</v>
      </c>
      <c r="Z80">
        <v>20000</v>
      </c>
      <c r="AA80">
        <v>20000</v>
      </c>
      <c r="AB80">
        <v>15000</v>
      </c>
      <c r="AE80">
        <v>42000</v>
      </c>
      <c r="AF80">
        <v>42000</v>
      </c>
      <c r="AH80" s="68">
        <f t="shared" si="3"/>
        <v>567000</v>
      </c>
      <c r="AI80" s="68">
        <f t="shared" si="4"/>
        <v>75000</v>
      </c>
      <c r="AJ80" s="68">
        <f t="shared" si="5"/>
        <v>492000</v>
      </c>
      <c r="AK80" s="68"/>
      <c r="AL80" s="74" t="str">
        <f>VLOOKUP(A80,Att!B:CX,101,0)</f>
        <v>MEKONG SUBLABOR</v>
      </c>
      <c r="AM80" s="70">
        <f>VALUE(IFERROR(VLOOKUP($A80,OT!$A:$BU,OT!J$1,0),0))</f>
        <v>2</v>
      </c>
      <c r="AN80" s="70">
        <f>VALUE(IFERROR(VLOOKUP($A80,OT!$A:$BU,OT!K$1,0),0))</f>
        <v>2</v>
      </c>
      <c r="AO80" s="70">
        <f>VALUE(IFERROR(VLOOKUP($A80,OT!$A:$BU,OT!L$1,0),0))</f>
        <v>0</v>
      </c>
      <c r="AP80" s="70">
        <f>VALUE(IFERROR(VLOOKUP($A80,OT!$A:$BU,OT!M$1,0),0))</f>
        <v>2</v>
      </c>
      <c r="AQ80" s="70">
        <f>VALUE(IFERROR(VLOOKUP($A80,OT!$A:$BU,OT!N$1,0),0))</f>
        <v>2</v>
      </c>
      <c r="AR80" s="70">
        <f>VALUE(IFERROR(VLOOKUP($A80,OT!$A:$BU,OT!O$1,0),0))</f>
        <v>4</v>
      </c>
      <c r="AS80" s="70">
        <f>VALUE(IFERROR(VLOOKUP($A80,OT!$A:$BU,OT!P$1,0),0))</f>
        <v>0</v>
      </c>
      <c r="AT80" s="70">
        <f>VALUE(IFERROR(VLOOKUP($A80,OT!$A:$BU,OT!Q$1,0),0))</f>
        <v>2</v>
      </c>
      <c r="AU80" s="70">
        <f>VALUE(IFERROR(VLOOKUP($A80,OT!$A:$BU,OT!R$1,0),0))</f>
        <v>2</v>
      </c>
      <c r="AV80" s="70">
        <f>VALUE(IFERROR(VLOOKUP($A80,OT!$A:$BU,OT!S$1,0),0))</f>
        <v>2</v>
      </c>
      <c r="AW80" s="70">
        <f>VALUE(IFERROR(VLOOKUP($A80,OT!$A:$BU,OT!T$1,0),0))</f>
        <v>0</v>
      </c>
      <c r="AX80" s="70">
        <f>VALUE(IFERROR(VLOOKUP($A80,OT!$A:$BU,OT!U$1,0),0))</f>
        <v>2</v>
      </c>
      <c r="AY80" s="70">
        <f>VALUE(IFERROR(VLOOKUP($A80,OT!$A:$BU,OT!V$1,0),0))</f>
        <v>4</v>
      </c>
      <c r="AZ80" s="70">
        <f>VALUE(IFERROR(VLOOKUP($A80,OT!$A:$BU,OT!W$1,0),0))</f>
        <v>0</v>
      </c>
      <c r="BA80" s="70">
        <f>VALUE(IFERROR(VLOOKUP($A80,OT!$A:$BU,OT!X$1,0),0))</f>
        <v>2</v>
      </c>
      <c r="BB80" s="70">
        <f>VALUE(IFERROR(VLOOKUP($A80,OT!$A:$BU,OT!Y$1,0),0))</f>
        <v>2</v>
      </c>
      <c r="BC80" s="70">
        <f>VALUE(IFERROR(VLOOKUP($A80,OT!$A:$BU,OT!Z$1,0),0))</f>
        <v>0</v>
      </c>
      <c r="BD80" s="70">
        <f>VALUE(IFERROR(VLOOKUP($A80,OT!$A:$BU,OT!AA$1,0),0))</f>
        <v>2</v>
      </c>
      <c r="BE80" s="70">
        <f>VALUE(IFERROR(VLOOKUP($A80,OT!$A:$BU,OT!AB$1,0),0))</f>
        <v>2</v>
      </c>
      <c r="BF80" s="70">
        <f>VALUE(IFERROR(VLOOKUP($A80,OT!$A:$BU,OT!AC$1,0),0))</f>
        <v>4</v>
      </c>
      <c r="BG80" s="70">
        <f>VALUE(IFERROR(VLOOKUP($A80,OT!$A:$BU,OT!AD$1,0),0))</f>
        <v>0</v>
      </c>
      <c r="BH80" s="70">
        <f>VALUE(IFERROR(VLOOKUP($A80,OT!$A:$BU,OT!AE$1,0),0))</f>
        <v>2</v>
      </c>
      <c r="BI80" s="70">
        <f>VALUE(IFERROR(VLOOKUP($A80,OT!$A:$BU,OT!AF$1,0),0))</f>
        <v>0</v>
      </c>
      <c r="BJ80" s="70">
        <f>VALUE(IFERROR(VLOOKUP($A80,OT!$A:$BU,OT!AG$1,0),0))</f>
        <v>0</v>
      </c>
      <c r="BK80" s="70">
        <f>VALUE(IFERROR(VLOOKUP($A80,OT!$A:$BU,OT!AH$1,0),0))</f>
        <v>0</v>
      </c>
      <c r="BL80" s="70">
        <f>VALUE(IFERROR(VLOOKUP($A80,OT!$A:$BU,OT!AI$1,0),0))</f>
        <v>0</v>
      </c>
      <c r="BM80" s="70">
        <f>VALUE(IFERROR(VLOOKUP($A80,OT!$A:$BU,OT!AJ$1,0),0))</f>
        <v>0</v>
      </c>
      <c r="BN80" s="70">
        <f>VALUE(IFERROR(VLOOKUP($A80,OT!$A:$BU,OT!AK$1,0),0))</f>
        <v>0</v>
      </c>
      <c r="BO80" s="70">
        <f>VALUE(IFERROR(VLOOKUP($A80,OT!$A:$BU,OT!AL$1,0),0))</f>
        <v>2</v>
      </c>
      <c r="BP80" s="70">
        <f>VALUE(IFERROR(VLOOKUP($A80,OT!$A:$BU,OT!AM$1,0),0))</f>
        <v>2</v>
      </c>
      <c r="BQ80" s="70">
        <f>VALUE(IFERROR(VLOOKUP($A80,OT!$A:$BU,OT!AN$1,0),0))</f>
        <v>0</v>
      </c>
      <c r="BR80" s="59"/>
    </row>
    <row r="81" spans="1:70" x14ac:dyDescent="0.35">
      <c r="A81" s="376" t="s">
        <v>815</v>
      </c>
      <c r="B81" s="221" t="str">
        <f>VLOOKUP(A81,Att!B:C,2,0)</f>
        <v>TRƯƠNG HUY TRƯỜNG</v>
      </c>
      <c r="D81">
        <v>20000</v>
      </c>
      <c r="E81">
        <v>20000</v>
      </c>
      <c r="F81">
        <v>20000</v>
      </c>
      <c r="G81">
        <v>15000</v>
      </c>
      <c r="K81">
        <v>20000</v>
      </c>
      <c r="L81">
        <v>20000</v>
      </c>
      <c r="M81">
        <v>20000</v>
      </c>
      <c r="N81">
        <v>20000</v>
      </c>
      <c r="O81">
        <v>20000</v>
      </c>
      <c r="Q81">
        <v>42000</v>
      </c>
      <c r="R81">
        <v>42000</v>
      </c>
      <c r="S81">
        <v>42000</v>
      </c>
      <c r="T81">
        <v>42000</v>
      </c>
      <c r="U81">
        <v>27000</v>
      </c>
      <c r="V81">
        <v>42000</v>
      </c>
      <c r="Y81">
        <v>20000</v>
      </c>
      <c r="Z81">
        <v>20000</v>
      </c>
      <c r="AA81">
        <v>20000</v>
      </c>
      <c r="AB81">
        <v>15000</v>
      </c>
      <c r="AF81">
        <v>20000</v>
      </c>
      <c r="AH81" s="68">
        <f t="shared" si="3"/>
        <v>507000</v>
      </c>
      <c r="AI81" s="68">
        <f t="shared" si="4"/>
        <v>157000</v>
      </c>
      <c r="AJ81" s="68">
        <f t="shared" si="5"/>
        <v>350000</v>
      </c>
      <c r="AK81" s="68"/>
      <c r="AL81" s="74" t="str">
        <f>VLOOKUP(A81,Att!B:CX,101,0)</f>
        <v>MEKONG SUBLABOR</v>
      </c>
      <c r="AM81" s="70">
        <f>VALUE(IFERROR(VLOOKUP($A81,OT!$A:$BU,OT!J$1,0),0))</f>
        <v>0</v>
      </c>
      <c r="AN81" s="70">
        <f>VALUE(IFERROR(VLOOKUP($A81,OT!$A:$BU,OT!K$1,0),0))</f>
        <v>2</v>
      </c>
      <c r="AO81" s="70">
        <f>VALUE(IFERROR(VLOOKUP($A81,OT!$A:$BU,OT!L$1,0),0))</f>
        <v>2</v>
      </c>
      <c r="AP81" s="70">
        <f>VALUE(IFERROR(VLOOKUP($A81,OT!$A:$BU,OT!M$1,0),0))</f>
        <v>0</v>
      </c>
      <c r="AQ81" s="70">
        <f>VALUE(IFERROR(VLOOKUP($A81,OT!$A:$BU,OT!N$1,0),0))</f>
        <v>0</v>
      </c>
      <c r="AR81" s="70">
        <f>VALUE(IFERROR(VLOOKUP($A81,OT!$A:$BU,OT!O$1,0),0))</f>
        <v>0</v>
      </c>
      <c r="AS81" s="70">
        <f>VALUE(IFERROR(VLOOKUP($A81,OT!$A:$BU,OT!P$1,0),0))</f>
        <v>0</v>
      </c>
      <c r="AT81" s="70">
        <f>VALUE(IFERROR(VLOOKUP($A81,OT!$A:$BU,OT!Q$1,0),0))</f>
        <v>0</v>
      </c>
      <c r="AU81" s="70">
        <f>VALUE(IFERROR(VLOOKUP($A81,OT!$A:$BU,OT!R$1,0),0))</f>
        <v>2</v>
      </c>
      <c r="AV81" s="70">
        <f>VALUE(IFERROR(VLOOKUP($A81,OT!$A:$BU,OT!S$1,0),0))</f>
        <v>2</v>
      </c>
      <c r="AW81" s="70">
        <f>VALUE(IFERROR(VLOOKUP($A81,OT!$A:$BU,OT!T$1,0),0))</f>
        <v>2</v>
      </c>
      <c r="AX81" s="70">
        <f>VALUE(IFERROR(VLOOKUP($A81,OT!$A:$BU,OT!U$1,0),0))</f>
        <v>4</v>
      </c>
      <c r="AY81" s="70">
        <f>VALUE(IFERROR(VLOOKUP($A81,OT!$A:$BU,OT!V$1,0),0))</f>
        <v>12</v>
      </c>
      <c r="AZ81" s="70">
        <f>VALUE(IFERROR(VLOOKUP($A81,OT!$A:$BU,OT!W$1,0),0))</f>
        <v>0</v>
      </c>
      <c r="BA81" s="70">
        <f>VALUE(IFERROR(VLOOKUP($A81,OT!$A:$BU,OT!X$1,0),0))</f>
        <v>2</v>
      </c>
      <c r="BB81" s="70">
        <f>VALUE(IFERROR(VLOOKUP($A81,OT!$A:$BU,OT!Y$1,0),0))</f>
        <v>2</v>
      </c>
      <c r="BC81" s="70">
        <f>VALUE(IFERROR(VLOOKUP($A81,OT!$A:$BU,OT!Z$1,0),0))</f>
        <v>2</v>
      </c>
      <c r="BD81" s="70">
        <f>VALUE(IFERROR(VLOOKUP($A81,OT!$A:$BU,OT!AA$1,0),0))</f>
        <v>2</v>
      </c>
      <c r="BE81" s="70">
        <f>VALUE(IFERROR(VLOOKUP($A81,OT!$A:$BU,OT!AB$1,0),0))</f>
        <v>0</v>
      </c>
      <c r="BF81" s="70">
        <f>VALUE(IFERROR(VLOOKUP($A81,OT!$A:$BU,OT!AC$1,0),0))</f>
        <v>12</v>
      </c>
      <c r="BG81" s="70">
        <f>VALUE(IFERROR(VLOOKUP($A81,OT!$A:$BU,OT!AD$1,0),0))</f>
        <v>0</v>
      </c>
      <c r="BH81" s="70">
        <f>VALUE(IFERROR(VLOOKUP($A81,OT!$A:$BU,OT!AE$1,0),0))</f>
        <v>0</v>
      </c>
      <c r="BI81" s="70">
        <f>VALUE(IFERROR(VLOOKUP($A81,OT!$A:$BU,OT!AF$1,0),0))</f>
        <v>0</v>
      </c>
      <c r="BJ81" s="70">
        <f>VALUE(IFERROR(VLOOKUP($A81,OT!$A:$BU,OT!AG$1,0),0))</f>
        <v>0</v>
      </c>
      <c r="BK81" s="70">
        <f>VALUE(IFERROR(VLOOKUP($A81,OT!$A:$BU,OT!AH$1,0),0))</f>
        <v>0</v>
      </c>
      <c r="BL81" s="70">
        <f>VALUE(IFERROR(VLOOKUP($A81,OT!$A:$BU,OT!AI$1,0),0))</f>
        <v>0</v>
      </c>
      <c r="BM81" s="70">
        <f>VALUE(IFERROR(VLOOKUP($A81,OT!$A:$BU,OT!AJ$1,0),0))</f>
        <v>0</v>
      </c>
      <c r="BN81" s="70">
        <f>VALUE(IFERROR(VLOOKUP($A81,OT!$A:$BU,OT!AK$1,0),0))</f>
        <v>0</v>
      </c>
      <c r="BO81" s="70">
        <f>VALUE(IFERROR(VLOOKUP($A81,OT!$A:$BU,OT!AL$1,0),0))</f>
        <v>0</v>
      </c>
      <c r="BP81" s="70">
        <f>VALUE(IFERROR(VLOOKUP($A81,OT!$A:$BU,OT!AM$1,0),0))</f>
        <v>0</v>
      </c>
      <c r="BQ81" s="70">
        <f>VALUE(IFERROR(VLOOKUP($A81,OT!$A:$BU,OT!AN$1,0),0))</f>
        <v>0</v>
      </c>
      <c r="BR81" s="59"/>
    </row>
    <row r="82" spans="1:70" x14ac:dyDescent="0.35">
      <c r="A82" s="376" t="s">
        <v>818</v>
      </c>
      <c r="B82" s="221" t="str">
        <f>VLOOKUP(A82,Att!B:C,2,0)</f>
        <v>HA SA NAH</v>
      </c>
      <c r="C82">
        <v>42000</v>
      </c>
      <c r="D82">
        <v>42000</v>
      </c>
      <c r="E82">
        <v>42000</v>
      </c>
      <c r="F82">
        <v>42000</v>
      </c>
      <c r="H82">
        <v>42000</v>
      </c>
      <c r="J82">
        <v>20000</v>
      </c>
      <c r="K82">
        <v>20000</v>
      </c>
      <c r="L82">
        <v>20000</v>
      </c>
      <c r="M82">
        <v>20000</v>
      </c>
      <c r="N82">
        <v>20000</v>
      </c>
      <c r="P82">
        <v>20000</v>
      </c>
      <c r="Q82">
        <v>42000</v>
      </c>
      <c r="R82">
        <v>42000</v>
      </c>
      <c r="S82">
        <v>42000</v>
      </c>
      <c r="T82">
        <v>42000</v>
      </c>
      <c r="U82">
        <v>42000</v>
      </c>
      <c r="V82">
        <v>42000</v>
      </c>
      <c r="X82">
        <v>20000</v>
      </c>
      <c r="Y82">
        <v>20000</v>
      </c>
      <c r="Z82">
        <v>20000</v>
      </c>
      <c r="AB82">
        <v>20000</v>
      </c>
      <c r="AC82">
        <v>20000</v>
      </c>
      <c r="AE82">
        <v>42000</v>
      </c>
      <c r="AH82" s="68">
        <f t="shared" si="3"/>
        <v>724000</v>
      </c>
      <c r="AI82" s="68">
        <f t="shared" si="4"/>
        <v>42000</v>
      </c>
      <c r="AJ82" s="68">
        <f t="shared" si="5"/>
        <v>682000</v>
      </c>
      <c r="AK82" s="68"/>
      <c r="AL82" s="74" t="str">
        <f>VLOOKUP(A82,Att!B:CX,101,0)</f>
        <v>Nhân Kiệt</v>
      </c>
      <c r="AM82" s="70">
        <f>VALUE(IFERROR(VLOOKUP($A82,OT!$A:$BU,OT!J$1,0),0))</f>
        <v>2</v>
      </c>
      <c r="AN82" s="70">
        <f>VALUE(IFERROR(VLOOKUP($A82,OT!$A:$BU,OT!K$1,0),0))</f>
        <v>2</v>
      </c>
      <c r="AO82" s="70">
        <f>VALUE(IFERROR(VLOOKUP($A82,OT!$A:$BU,OT!L$1,0),0))</f>
        <v>2</v>
      </c>
      <c r="AP82" s="70">
        <f>VALUE(IFERROR(VLOOKUP($A82,OT!$A:$BU,OT!M$1,0),0))</f>
        <v>2</v>
      </c>
      <c r="AQ82" s="70">
        <f>VALUE(IFERROR(VLOOKUP($A82,OT!$A:$BU,OT!N$1,0),0))</f>
        <v>0</v>
      </c>
      <c r="AR82" s="70">
        <f>VALUE(IFERROR(VLOOKUP($A82,OT!$A:$BU,OT!O$1,0),0))</f>
        <v>4</v>
      </c>
      <c r="AS82" s="70">
        <f>VALUE(IFERROR(VLOOKUP($A82,OT!$A:$BU,OT!P$1,0),0))</f>
        <v>0</v>
      </c>
      <c r="AT82" s="70">
        <f>VALUE(IFERROR(VLOOKUP($A82,OT!$A:$BU,OT!Q$1,0),0))</f>
        <v>2</v>
      </c>
      <c r="AU82" s="70">
        <f>VALUE(IFERROR(VLOOKUP($A82,OT!$A:$BU,OT!R$1,0),0))</f>
        <v>2</v>
      </c>
      <c r="AV82" s="70">
        <f>VALUE(IFERROR(VLOOKUP($A82,OT!$A:$BU,OT!S$1,0),0))</f>
        <v>2</v>
      </c>
      <c r="AW82" s="70">
        <f>VALUE(IFERROR(VLOOKUP($A82,OT!$A:$BU,OT!T$1,0),0))</f>
        <v>2</v>
      </c>
      <c r="AX82" s="70">
        <f>VALUE(IFERROR(VLOOKUP($A82,OT!$A:$BU,OT!U$1,0),0))</f>
        <v>4</v>
      </c>
      <c r="AY82" s="70">
        <f>VALUE(IFERROR(VLOOKUP($A82,OT!$A:$BU,OT!V$1,0),0))</f>
        <v>0</v>
      </c>
      <c r="AZ82" s="70">
        <f>VALUE(IFERROR(VLOOKUP($A82,OT!$A:$BU,OT!W$1,0),0))</f>
        <v>12</v>
      </c>
      <c r="BA82" s="70">
        <f>VALUE(IFERROR(VLOOKUP($A82,OT!$A:$BU,OT!X$1,0),0))</f>
        <v>2</v>
      </c>
      <c r="BB82" s="70">
        <f>VALUE(IFERROR(VLOOKUP($A82,OT!$A:$BU,OT!Y$1,0),0))</f>
        <v>2</v>
      </c>
      <c r="BC82" s="70">
        <f>VALUE(IFERROR(VLOOKUP($A82,OT!$A:$BU,OT!Z$1,0),0))</f>
        <v>2</v>
      </c>
      <c r="BD82" s="70">
        <f>VALUE(IFERROR(VLOOKUP($A82,OT!$A:$BU,OT!AA$1,0),0))</f>
        <v>2</v>
      </c>
      <c r="BE82" s="70">
        <f>VALUE(IFERROR(VLOOKUP($A82,OT!$A:$BU,OT!AB$1,0),0))</f>
        <v>4</v>
      </c>
      <c r="BF82" s="70">
        <f>VALUE(IFERROR(VLOOKUP($A82,OT!$A:$BU,OT!AC$1,0),0))</f>
        <v>12</v>
      </c>
      <c r="BG82" s="70">
        <f>VALUE(IFERROR(VLOOKUP($A82,OT!$A:$BU,OT!AD$1,0),0))</f>
        <v>0</v>
      </c>
      <c r="BH82" s="70">
        <f>VALUE(IFERROR(VLOOKUP($A82,OT!$A:$BU,OT!AE$1,0),0))</f>
        <v>2</v>
      </c>
      <c r="BI82" s="70">
        <f>VALUE(IFERROR(VLOOKUP($A82,OT!$A:$BU,OT!AF$1,0),0))</f>
        <v>2</v>
      </c>
      <c r="BJ82" s="70">
        <f>VALUE(IFERROR(VLOOKUP($A82,OT!$A:$BU,OT!AG$1,0),0))</f>
        <v>2</v>
      </c>
      <c r="BK82" s="70">
        <f>VALUE(IFERROR(VLOOKUP($A82,OT!$A:$BU,OT!AH$1,0),0))</f>
        <v>0</v>
      </c>
      <c r="BL82" s="70">
        <f>VALUE(IFERROR(VLOOKUP($A82,OT!$A:$BU,OT!AI$1,0),0))</f>
        <v>2</v>
      </c>
      <c r="BM82" s="70">
        <f>VALUE(IFERROR(VLOOKUP($A82,OT!$A:$BU,OT!AJ$1,0),0))</f>
        <v>4</v>
      </c>
      <c r="BN82" s="70">
        <f>VALUE(IFERROR(VLOOKUP($A82,OT!$A:$BU,OT!AK$1,0),0))</f>
        <v>0</v>
      </c>
      <c r="BO82" s="70">
        <f>VALUE(IFERROR(VLOOKUP($A82,OT!$A:$BU,OT!AL$1,0),0))</f>
        <v>0</v>
      </c>
      <c r="BP82" s="70">
        <f>VALUE(IFERROR(VLOOKUP($A82,OT!$A:$BU,OT!AM$1,0),0))</f>
        <v>0</v>
      </c>
      <c r="BQ82" s="70">
        <f>VALUE(IFERROR(VLOOKUP($A82,OT!$A:$BU,OT!AN$1,0),0))</f>
        <v>0</v>
      </c>
      <c r="BR82" s="59"/>
    </row>
    <row r="83" spans="1:70" x14ac:dyDescent="0.35">
      <c r="A83" s="376" t="s">
        <v>830</v>
      </c>
      <c r="B83" s="221" t="str">
        <f>VLOOKUP(A83,Att!B:C,2,0)</f>
        <v>PHẠM THỊ THU HIẾU</v>
      </c>
      <c r="C83">
        <v>20000</v>
      </c>
      <c r="D83">
        <v>20000</v>
      </c>
      <c r="E83">
        <v>20000</v>
      </c>
      <c r="G83">
        <v>15000</v>
      </c>
      <c r="J83">
        <v>42000</v>
      </c>
      <c r="K83">
        <v>42000</v>
      </c>
      <c r="L83">
        <v>42000</v>
      </c>
      <c r="M83">
        <v>42000</v>
      </c>
      <c r="N83">
        <v>42000</v>
      </c>
      <c r="O83">
        <v>42000</v>
      </c>
      <c r="Q83">
        <v>20000</v>
      </c>
      <c r="R83">
        <v>20000</v>
      </c>
      <c r="S83">
        <v>20000</v>
      </c>
      <c r="T83">
        <v>20000</v>
      </c>
      <c r="U83">
        <v>20000</v>
      </c>
      <c r="V83">
        <v>20000</v>
      </c>
      <c r="X83">
        <v>42000</v>
      </c>
      <c r="Z83">
        <v>42000</v>
      </c>
      <c r="AA83">
        <v>42000</v>
      </c>
      <c r="AB83">
        <v>27000</v>
      </c>
      <c r="AE83">
        <v>20000</v>
      </c>
      <c r="AF83">
        <v>20000</v>
      </c>
      <c r="AH83" s="68">
        <f t="shared" si="3"/>
        <v>640000</v>
      </c>
      <c r="AI83" s="68">
        <f t="shared" si="4"/>
        <v>166000</v>
      </c>
      <c r="AJ83" s="68">
        <f t="shared" si="5"/>
        <v>474000</v>
      </c>
      <c r="AK83" s="68"/>
      <c r="AL83" s="74" t="str">
        <f>VLOOKUP(A83,Att!B:CX,101,0)</f>
        <v>ANNK-HR</v>
      </c>
      <c r="AM83" s="70">
        <f>VALUE(IFERROR(VLOOKUP($A83,OT!$A:$BU,OT!J$1,0),0))</f>
        <v>2</v>
      </c>
      <c r="AN83" s="70">
        <f>VALUE(IFERROR(VLOOKUP($A83,OT!$A:$BU,OT!K$1,0),0))</f>
        <v>2</v>
      </c>
      <c r="AO83" s="70">
        <f>VALUE(IFERROR(VLOOKUP($A83,OT!$A:$BU,OT!L$1,0),0))</f>
        <v>2</v>
      </c>
      <c r="AP83" s="70">
        <f>VALUE(IFERROR(VLOOKUP($A83,OT!$A:$BU,OT!M$1,0),0))</f>
        <v>0</v>
      </c>
      <c r="AQ83" s="70">
        <f>VALUE(IFERROR(VLOOKUP($A83,OT!$A:$BU,OT!N$1,0),0))</f>
        <v>0</v>
      </c>
      <c r="AR83" s="70">
        <f>VALUE(IFERROR(VLOOKUP($A83,OT!$A:$BU,OT!O$1,0),0))</f>
        <v>0</v>
      </c>
      <c r="AS83" s="70">
        <f>VALUE(IFERROR(VLOOKUP($A83,OT!$A:$BU,OT!P$1,0),0))</f>
        <v>0</v>
      </c>
      <c r="AT83" s="70">
        <f>VALUE(IFERROR(VLOOKUP($A83,OT!$A:$BU,OT!Q$1,0),0))</f>
        <v>2</v>
      </c>
      <c r="AU83" s="70">
        <f>VALUE(IFERROR(VLOOKUP($A83,OT!$A:$BU,OT!R$1,0),0))</f>
        <v>2</v>
      </c>
      <c r="AV83" s="70">
        <f>VALUE(IFERROR(VLOOKUP($A83,OT!$A:$BU,OT!S$1,0),0))</f>
        <v>2</v>
      </c>
      <c r="AW83" s="70">
        <f>VALUE(IFERROR(VLOOKUP($A83,OT!$A:$BU,OT!T$1,0),0))</f>
        <v>2</v>
      </c>
      <c r="AX83" s="70">
        <f>VALUE(IFERROR(VLOOKUP($A83,OT!$A:$BU,OT!U$1,0),0))</f>
        <v>4</v>
      </c>
      <c r="AY83" s="70">
        <f>VALUE(IFERROR(VLOOKUP($A83,OT!$A:$BU,OT!V$1,0),0))</f>
        <v>12</v>
      </c>
      <c r="AZ83" s="70">
        <f>VALUE(IFERROR(VLOOKUP($A83,OT!$A:$BU,OT!W$1,0),0))</f>
        <v>0</v>
      </c>
      <c r="BA83" s="70">
        <f>VALUE(IFERROR(VLOOKUP($A83,OT!$A:$BU,OT!X$1,0),0))</f>
        <v>2</v>
      </c>
      <c r="BB83" s="70">
        <f>VALUE(IFERROR(VLOOKUP($A83,OT!$A:$BU,OT!Y$1,0),0))</f>
        <v>2</v>
      </c>
      <c r="BC83" s="70">
        <f>VALUE(IFERROR(VLOOKUP($A83,OT!$A:$BU,OT!Z$1,0),0))</f>
        <v>2</v>
      </c>
      <c r="BD83" s="70">
        <f>VALUE(IFERROR(VLOOKUP($A83,OT!$A:$BU,OT!AA$1,0),0))</f>
        <v>2</v>
      </c>
      <c r="BE83" s="70">
        <f>VALUE(IFERROR(VLOOKUP($A83,OT!$A:$BU,OT!AB$1,0),0))</f>
        <v>4</v>
      </c>
      <c r="BF83" s="70">
        <f>VALUE(IFERROR(VLOOKUP($A83,OT!$A:$BU,OT!AC$1,0),0))</f>
        <v>12</v>
      </c>
      <c r="BG83" s="70">
        <f>VALUE(IFERROR(VLOOKUP($A83,OT!$A:$BU,OT!AD$1,0),0))</f>
        <v>0</v>
      </c>
      <c r="BH83" s="70">
        <f>VALUE(IFERROR(VLOOKUP($A83,OT!$A:$BU,OT!AE$1,0),0))</f>
        <v>2</v>
      </c>
      <c r="BI83" s="70">
        <f>VALUE(IFERROR(VLOOKUP($A83,OT!$A:$BU,OT!AF$1,0),0))</f>
        <v>0</v>
      </c>
      <c r="BJ83" s="70">
        <f>VALUE(IFERROR(VLOOKUP($A83,OT!$A:$BU,OT!AG$1,0),0))</f>
        <v>0</v>
      </c>
      <c r="BK83" s="70">
        <f>VALUE(IFERROR(VLOOKUP($A83,OT!$A:$BU,OT!AH$1,0),0))</f>
        <v>0</v>
      </c>
      <c r="BL83" s="70">
        <f>VALUE(IFERROR(VLOOKUP($A83,OT!$A:$BU,OT!AI$1,0),0))</f>
        <v>0</v>
      </c>
      <c r="BM83" s="70">
        <f>VALUE(IFERROR(VLOOKUP($A83,OT!$A:$BU,OT!AJ$1,0),0))</f>
        <v>0</v>
      </c>
      <c r="BN83" s="70">
        <f>VALUE(IFERROR(VLOOKUP($A83,OT!$A:$BU,OT!AK$1,0),0))</f>
        <v>0</v>
      </c>
      <c r="BO83" s="70">
        <f>VALUE(IFERROR(VLOOKUP($A83,OT!$A:$BU,OT!AL$1,0),0))</f>
        <v>0</v>
      </c>
      <c r="BP83" s="70">
        <f>VALUE(IFERROR(VLOOKUP($A83,OT!$A:$BU,OT!AM$1,0),0))</f>
        <v>0</v>
      </c>
      <c r="BQ83" s="70">
        <f>VALUE(IFERROR(VLOOKUP($A83,OT!$A:$BU,OT!AN$1,0),0))</f>
        <v>0</v>
      </c>
      <c r="BR83" s="59"/>
    </row>
    <row r="84" spans="1:70" x14ac:dyDescent="0.35">
      <c r="A84" s="376" t="s">
        <v>833</v>
      </c>
      <c r="B84" s="221" t="str">
        <f>VLOOKUP(A84,Att!B:C,2,0)</f>
        <v>ĐỖ THỊ NGỌC GIÀU</v>
      </c>
      <c r="C84">
        <v>20000</v>
      </c>
      <c r="D84">
        <v>20000</v>
      </c>
      <c r="E84">
        <v>20000</v>
      </c>
      <c r="F84">
        <v>20000</v>
      </c>
      <c r="G84">
        <v>20000</v>
      </c>
      <c r="J84">
        <v>20000</v>
      </c>
      <c r="K84">
        <v>20000</v>
      </c>
      <c r="L84">
        <v>20000</v>
      </c>
      <c r="M84">
        <v>20000</v>
      </c>
      <c r="N84">
        <v>20000</v>
      </c>
      <c r="Q84">
        <v>20000</v>
      </c>
      <c r="R84">
        <v>20000</v>
      </c>
      <c r="S84">
        <v>20000</v>
      </c>
      <c r="T84">
        <v>20000</v>
      </c>
      <c r="U84">
        <v>20000</v>
      </c>
      <c r="X84">
        <v>20000</v>
      </c>
      <c r="Y84">
        <v>20000</v>
      </c>
      <c r="Z84">
        <v>20000</v>
      </c>
      <c r="AA84">
        <v>20000</v>
      </c>
      <c r="AB84">
        <v>15000</v>
      </c>
      <c r="AE84">
        <v>20000</v>
      </c>
      <c r="AH84" s="68">
        <f t="shared" si="3"/>
        <v>415000</v>
      </c>
      <c r="AI84" s="68">
        <f t="shared" si="4"/>
        <v>75000</v>
      </c>
      <c r="AJ84" s="68">
        <f t="shared" si="5"/>
        <v>340000</v>
      </c>
      <c r="AK84" s="68"/>
      <c r="AL84" s="74" t="str">
        <f>VLOOKUP(A84,Att!B:CX,101,0)</f>
        <v>ANNK-HR</v>
      </c>
      <c r="AM84" s="70">
        <f>VALUE(IFERROR(VLOOKUP($A84,OT!$A:$BU,OT!J$1,0),0))</f>
        <v>2</v>
      </c>
      <c r="AN84" s="70">
        <f>VALUE(IFERROR(VLOOKUP($A84,OT!$A:$BU,OT!K$1,0),0))</f>
        <v>2</v>
      </c>
      <c r="AO84" s="70">
        <f>VALUE(IFERROR(VLOOKUP($A84,OT!$A:$BU,OT!L$1,0),0))</f>
        <v>2</v>
      </c>
      <c r="AP84" s="70">
        <f>VALUE(IFERROR(VLOOKUP($A84,OT!$A:$BU,OT!M$1,0),0))</f>
        <v>2</v>
      </c>
      <c r="AQ84" s="70">
        <f>VALUE(IFERROR(VLOOKUP($A84,OT!$A:$BU,OT!N$1,0),0))</f>
        <v>4</v>
      </c>
      <c r="AR84" s="70">
        <f>VALUE(IFERROR(VLOOKUP($A84,OT!$A:$BU,OT!O$1,0),0))</f>
        <v>0</v>
      </c>
      <c r="AS84" s="70">
        <f>VALUE(IFERROR(VLOOKUP($A84,OT!$A:$BU,OT!P$1,0),0))</f>
        <v>0</v>
      </c>
      <c r="AT84" s="70">
        <f>VALUE(IFERROR(VLOOKUP($A84,OT!$A:$BU,OT!Q$1,0),0))</f>
        <v>2</v>
      </c>
      <c r="AU84" s="70">
        <f>VALUE(IFERROR(VLOOKUP($A84,OT!$A:$BU,OT!R$1,0),0))</f>
        <v>2</v>
      </c>
      <c r="AV84" s="70">
        <f>VALUE(IFERROR(VLOOKUP($A84,OT!$A:$BU,OT!S$1,0),0))</f>
        <v>2</v>
      </c>
      <c r="AW84" s="70">
        <f>VALUE(IFERROR(VLOOKUP($A84,OT!$A:$BU,OT!T$1,0),0))</f>
        <v>2</v>
      </c>
      <c r="AX84" s="70">
        <f>VALUE(IFERROR(VLOOKUP($A84,OT!$A:$BU,OT!U$1,0),0))</f>
        <v>4</v>
      </c>
      <c r="AY84" s="70">
        <f>VALUE(IFERROR(VLOOKUP($A84,OT!$A:$BU,OT!V$1,0),0))</f>
        <v>0</v>
      </c>
      <c r="AZ84" s="70">
        <f>VALUE(IFERROR(VLOOKUP($A84,OT!$A:$BU,OT!W$1,0),0))</f>
        <v>0</v>
      </c>
      <c r="BA84" s="70">
        <f>VALUE(IFERROR(VLOOKUP($A84,OT!$A:$BU,OT!X$1,0),0))</f>
        <v>2</v>
      </c>
      <c r="BB84" s="70">
        <f>VALUE(IFERROR(VLOOKUP($A84,OT!$A:$BU,OT!Y$1,0),0))</f>
        <v>2</v>
      </c>
      <c r="BC84" s="70">
        <f>VALUE(IFERROR(VLOOKUP($A84,OT!$A:$BU,OT!Z$1,0),0))</f>
        <v>2</v>
      </c>
      <c r="BD84" s="70">
        <f>VALUE(IFERROR(VLOOKUP($A84,OT!$A:$BU,OT!AA$1,0),0))</f>
        <v>2</v>
      </c>
      <c r="BE84" s="70">
        <f>VALUE(IFERROR(VLOOKUP($A84,OT!$A:$BU,OT!AB$1,0),0))</f>
        <v>4</v>
      </c>
      <c r="BF84" s="70">
        <f>VALUE(IFERROR(VLOOKUP($A84,OT!$A:$BU,OT!AC$1,0),0))</f>
        <v>0</v>
      </c>
      <c r="BG84" s="70">
        <f>VALUE(IFERROR(VLOOKUP($A84,OT!$A:$BU,OT!AD$1,0),0))</f>
        <v>0</v>
      </c>
      <c r="BH84" s="70">
        <f>VALUE(IFERROR(VLOOKUP($A84,OT!$A:$BU,OT!AE$1,0),0))</f>
        <v>2</v>
      </c>
      <c r="BI84" s="70">
        <f>VALUE(IFERROR(VLOOKUP($A84,OT!$A:$BU,OT!AF$1,0),0))</f>
        <v>0</v>
      </c>
      <c r="BJ84" s="70">
        <f>VALUE(IFERROR(VLOOKUP($A84,OT!$A:$BU,OT!AG$1,0),0))</f>
        <v>0</v>
      </c>
      <c r="BK84" s="70">
        <f>VALUE(IFERROR(VLOOKUP($A84,OT!$A:$BU,OT!AH$1,0),0))</f>
        <v>0</v>
      </c>
      <c r="BL84" s="70">
        <f>VALUE(IFERROR(VLOOKUP($A84,OT!$A:$BU,OT!AI$1,0),0))</f>
        <v>0</v>
      </c>
      <c r="BM84" s="70">
        <f>VALUE(IFERROR(VLOOKUP($A84,OT!$A:$BU,OT!AJ$1,0),0))</f>
        <v>0</v>
      </c>
      <c r="BN84" s="70">
        <f>VALUE(IFERROR(VLOOKUP($A84,OT!$A:$BU,OT!AK$1,0),0))</f>
        <v>0</v>
      </c>
      <c r="BO84" s="70">
        <f>VALUE(IFERROR(VLOOKUP($A84,OT!$A:$BU,OT!AL$1,0),0))</f>
        <v>2</v>
      </c>
      <c r="BP84" s="70">
        <f>VALUE(IFERROR(VLOOKUP($A84,OT!$A:$BU,OT!AM$1,0),0))</f>
        <v>0</v>
      </c>
      <c r="BQ84" s="70">
        <f>VALUE(IFERROR(VLOOKUP($A84,OT!$A:$BU,OT!AN$1,0),0))</f>
        <v>0</v>
      </c>
      <c r="BR84" s="59"/>
    </row>
    <row r="85" spans="1:70" x14ac:dyDescent="0.35">
      <c r="A85" s="376" t="s">
        <v>836</v>
      </c>
      <c r="B85" s="221" t="str">
        <f>VLOOKUP(A85,Att!B:C,2,0)</f>
        <v>LÊ THỊ THẢO</v>
      </c>
      <c r="D85">
        <v>15000</v>
      </c>
      <c r="E85">
        <v>20000</v>
      </c>
      <c r="F85">
        <v>20000</v>
      </c>
      <c r="G85">
        <v>20000</v>
      </c>
      <c r="H85">
        <v>20000</v>
      </c>
      <c r="J85">
        <v>20000</v>
      </c>
      <c r="K85">
        <v>20000</v>
      </c>
      <c r="L85">
        <v>20000</v>
      </c>
      <c r="N85">
        <v>15000</v>
      </c>
      <c r="O85">
        <v>20000</v>
      </c>
      <c r="Q85">
        <v>42000</v>
      </c>
      <c r="R85">
        <v>42000</v>
      </c>
      <c r="S85">
        <v>42000</v>
      </c>
      <c r="T85">
        <v>42000</v>
      </c>
      <c r="U85">
        <v>27000</v>
      </c>
      <c r="X85">
        <v>20000</v>
      </c>
      <c r="Y85">
        <v>20000</v>
      </c>
      <c r="Z85">
        <v>20000</v>
      </c>
      <c r="AA85">
        <v>20000</v>
      </c>
      <c r="AB85">
        <v>20000</v>
      </c>
      <c r="AF85">
        <v>42000</v>
      </c>
      <c r="AH85" s="68">
        <f t="shared" si="3"/>
        <v>527000</v>
      </c>
      <c r="AI85" s="68">
        <f t="shared" si="4"/>
        <v>221000</v>
      </c>
      <c r="AJ85" s="68">
        <f t="shared" si="5"/>
        <v>306000</v>
      </c>
      <c r="AK85" s="68"/>
      <c r="AL85" s="74" t="str">
        <f>VLOOKUP(A85,Att!B:CX,101,0)</f>
        <v>Nhân Kiệt</v>
      </c>
      <c r="AM85" s="70">
        <f>VALUE(IFERROR(VLOOKUP($A85,OT!$A:$BU,OT!J$1,0),0))</f>
        <v>0</v>
      </c>
      <c r="AN85" s="70">
        <f>VALUE(IFERROR(VLOOKUP($A85,OT!$A:$BU,OT!K$1,0),0))</f>
        <v>0</v>
      </c>
      <c r="AO85" s="70">
        <f>VALUE(IFERROR(VLOOKUP($A85,OT!$A:$BU,OT!L$1,0),0))</f>
        <v>2</v>
      </c>
      <c r="AP85" s="70">
        <f>VALUE(IFERROR(VLOOKUP($A85,OT!$A:$BU,OT!M$1,0),0))</f>
        <v>2</v>
      </c>
      <c r="AQ85" s="70">
        <f>VALUE(IFERROR(VLOOKUP($A85,OT!$A:$BU,OT!N$1,0),0))</f>
        <v>2</v>
      </c>
      <c r="AR85" s="70">
        <f>VALUE(IFERROR(VLOOKUP($A85,OT!$A:$BU,OT!O$1,0),0))</f>
        <v>0</v>
      </c>
      <c r="AS85" s="70">
        <f>VALUE(IFERROR(VLOOKUP($A85,OT!$A:$BU,OT!P$1,0),0))</f>
        <v>0</v>
      </c>
      <c r="AT85" s="70">
        <f>VALUE(IFERROR(VLOOKUP($A85,OT!$A:$BU,OT!Q$1,0),0))</f>
        <v>0</v>
      </c>
      <c r="AU85" s="70">
        <f>VALUE(IFERROR(VLOOKUP($A85,OT!$A:$BU,OT!R$1,0),0))</f>
        <v>2</v>
      </c>
      <c r="AV85" s="70">
        <f>VALUE(IFERROR(VLOOKUP($A85,OT!$A:$BU,OT!S$1,0),0))</f>
        <v>0</v>
      </c>
      <c r="AW85" s="70">
        <f>VALUE(IFERROR(VLOOKUP($A85,OT!$A:$BU,OT!T$1,0),0))</f>
        <v>0</v>
      </c>
      <c r="AX85" s="70">
        <f>VALUE(IFERROR(VLOOKUP($A85,OT!$A:$BU,OT!U$1,0),0))</f>
        <v>0</v>
      </c>
      <c r="AY85" s="70">
        <f>VALUE(IFERROR(VLOOKUP($A85,OT!$A:$BU,OT!V$1,0),0))</f>
        <v>0</v>
      </c>
      <c r="AZ85" s="70">
        <f>VALUE(IFERROR(VLOOKUP($A85,OT!$A:$BU,OT!W$1,0),0))</f>
        <v>0</v>
      </c>
      <c r="BA85" s="70">
        <f>VALUE(IFERROR(VLOOKUP($A85,OT!$A:$BU,OT!X$1,0),0))</f>
        <v>2</v>
      </c>
      <c r="BB85" s="70">
        <f>VALUE(IFERROR(VLOOKUP($A85,OT!$A:$BU,OT!Y$1,0),0))</f>
        <v>2</v>
      </c>
      <c r="BC85" s="70">
        <f>VALUE(IFERROR(VLOOKUP($A85,OT!$A:$BU,OT!Z$1,0),0))</f>
        <v>0</v>
      </c>
      <c r="BD85" s="70">
        <f>VALUE(IFERROR(VLOOKUP($A85,OT!$A:$BU,OT!AA$1,0),0))</f>
        <v>0</v>
      </c>
      <c r="BE85" s="70">
        <f>VALUE(IFERROR(VLOOKUP($A85,OT!$A:$BU,OT!AB$1,0),0))</f>
        <v>0</v>
      </c>
      <c r="BF85" s="70">
        <f>VALUE(IFERROR(VLOOKUP($A85,OT!$A:$BU,OT!AC$1,0),0))</f>
        <v>0</v>
      </c>
      <c r="BG85" s="70">
        <f>VALUE(IFERROR(VLOOKUP($A85,OT!$A:$BU,OT!AD$1,0),0))</f>
        <v>0</v>
      </c>
      <c r="BH85" s="70">
        <f>VALUE(IFERROR(VLOOKUP($A85,OT!$A:$BU,OT!AE$1,0),0))</f>
        <v>2</v>
      </c>
      <c r="BI85" s="70">
        <f>VALUE(IFERROR(VLOOKUP($A85,OT!$A:$BU,OT!AF$1,0),0))</f>
        <v>2</v>
      </c>
      <c r="BJ85" s="70">
        <f>VALUE(IFERROR(VLOOKUP($A85,OT!$A:$BU,OT!AG$1,0),0))</f>
        <v>2</v>
      </c>
      <c r="BK85" s="70">
        <f>VALUE(IFERROR(VLOOKUP($A85,OT!$A:$BU,OT!AH$1,0),0))</f>
        <v>2</v>
      </c>
      <c r="BL85" s="70">
        <f>VALUE(IFERROR(VLOOKUP($A85,OT!$A:$BU,OT!AI$1,0),0))</f>
        <v>4</v>
      </c>
      <c r="BM85" s="70">
        <f>VALUE(IFERROR(VLOOKUP($A85,OT!$A:$BU,OT!AJ$1,0),0))</f>
        <v>0</v>
      </c>
      <c r="BN85" s="70">
        <f>VALUE(IFERROR(VLOOKUP($A85,OT!$A:$BU,OT!AK$1,0),0))</f>
        <v>0</v>
      </c>
      <c r="BO85" s="70">
        <f>VALUE(IFERROR(VLOOKUP($A85,OT!$A:$BU,OT!AL$1,0),0))</f>
        <v>0</v>
      </c>
      <c r="BP85" s="70">
        <f>VALUE(IFERROR(VLOOKUP($A85,OT!$A:$BU,OT!AM$1,0),0))</f>
        <v>4</v>
      </c>
      <c r="BQ85" s="70">
        <f>VALUE(IFERROR(VLOOKUP($A85,OT!$A:$BU,OT!AN$1,0),0))</f>
        <v>0</v>
      </c>
      <c r="BR85" s="59"/>
    </row>
    <row r="86" spans="1:70" x14ac:dyDescent="0.35">
      <c r="A86" s="376" t="s">
        <v>839</v>
      </c>
      <c r="B86" s="221" t="str">
        <f>VLOOKUP(A86,Att!B:C,2,0)</f>
        <v>ĐOÀN THỊ BÍCH NI</v>
      </c>
      <c r="C86">
        <v>20000</v>
      </c>
      <c r="E86">
        <v>20000</v>
      </c>
      <c r="F86">
        <v>20000</v>
      </c>
      <c r="G86">
        <v>20000</v>
      </c>
      <c r="H86">
        <v>15000</v>
      </c>
      <c r="K86">
        <v>42000</v>
      </c>
      <c r="L86">
        <v>42000</v>
      </c>
      <c r="M86">
        <v>42000</v>
      </c>
      <c r="N86">
        <v>42000</v>
      </c>
      <c r="O86">
        <v>27000</v>
      </c>
      <c r="Q86">
        <v>20000</v>
      </c>
      <c r="R86">
        <v>20000</v>
      </c>
      <c r="S86">
        <v>20000</v>
      </c>
      <c r="T86">
        <v>20000</v>
      </c>
      <c r="U86">
        <v>15000</v>
      </c>
      <c r="X86">
        <v>42000</v>
      </c>
      <c r="Y86">
        <v>42000</v>
      </c>
      <c r="AA86">
        <v>42000</v>
      </c>
      <c r="AB86">
        <v>42000</v>
      </c>
      <c r="AE86">
        <v>20000</v>
      </c>
      <c r="AF86">
        <v>20000</v>
      </c>
      <c r="AH86" s="68">
        <f t="shared" si="3"/>
        <v>593000</v>
      </c>
      <c r="AI86" s="68">
        <f t="shared" si="4"/>
        <v>179000</v>
      </c>
      <c r="AJ86" s="68">
        <f t="shared" si="5"/>
        <v>414000</v>
      </c>
      <c r="AK86" s="68"/>
      <c r="AL86" s="74" t="str">
        <f>VLOOKUP(A86,Att!B:CX,101,0)</f>
        <v>Nhân Kiệt</v>
      </c>
      <c r="AM86" s="70">
        <f>VALUE(IFERROR(VLOOKUP($A86,OT!$A:$BU,OT!J$1,0),0))</f>
        <v>2</v>
      </c>
      <c r="AN86" s="70">
        <f>VALUE(IFERROR(VLOOKUP($A86,OT!$A:$BU,OT!K$1,0),0))</f>
        <v>0</v>
      </c>
      <c r="AO86" s="70">
        <f>VALUE(IFERROR(VLOOKUP($A86,OT!$A:$BU,OT!L$1,0),0))</f>
        <v>0</v>
      </c>
      <c r="AP86" s="70">
        <f>VALUE(IFERROR(VLOOKUP($A86,OT!$A:$BU,OT!M$1,0),0))</f>
        <v>0</v>
      </c>
      <c r="AQ86" s="70">
        <f>VALUE(IFERROR(VLOOKUP($A86,OT!$A:$BU,OT!N$1,0),0))</f>
        <v>0</v>
      </c>
      <c r="AR86" s="70">
        <f>VALUE(IFERROR(VLOOKUP($A86,OT!$A:$BU,OT!O$1,0),0))</f>
        <v>0</v>
      </c>
      <c r="AS86" s="70">
        <f>VALUE(IFERROR(VLOOKUP($A86,OT!$A:$BU,OT!P$1,0),0))</f>
        <v>0</v>
      </c>
      <c r="AT86" s="70">
        <f>VALUE(IFERROR(VLOOKUP($A86,OT!$A:$BU,OT!Q$1,0),0))</f>
        <v>0</v>
      </c>
      <c r="AU86" s="70">
        <f>VALUE(IFERROR(VLOOKUP($A86,OT!$A:$BU,OT!R$1,0),0))</f>
        <v>2</v>
      </c>
      <c r="AV86" s="70">
        <f>VALUE(IFERROR(VLOOKUP($A86,OT!$A:$BU,OT!S$1,0),0))</f>
        <v>2</v>
      </c>
      <c r="AW86" s="70">
        <f>VALUE(IFERROR(VLOOKUP($A86,OT!$A:$BU,OT!T$1,0),0))</f>
        <v>2</v>
      </c>
      <c r="AX86" s="70">
        <f>VALUE(IFERROR(VLOOKUP($A86,OT!$A:$BU,OT!U$1,0),0))</f>
        <v>2</v>
      </c>
      <c r="AY86" s="70">
        <f>VALUE(IFERROR(VLOOKUP($A86,OT!$A:$BU,OT!V$1,0),0))</f>
        <v>0</v>
      </c>
      <c r="AZ86" s="70">
        <f>VALUE(IFERROR(VLOOKUP($A86,OT!$A:$BU,OT!W$1,0),0))</f>
        <v>0</v>
      </c>
      <c r="BA86" s="70">
        <f>VALUE(IFERROR(VLOOKUP($A86,OT!$A:$BU,OT!X$1,0),0))</f>
        <v>2</v>
      </c>
      <c r="BB86" s="70">
        <f>VALUE(IFERROR(VLOOKUP($A86,OT!$A:$BU,OT!Y$1,0),0))</f>
        <v>2</v>
      </c>
      <c r="BC86" s="70">
        <f>VALUE(IFERROR(VLOOKUP($A86,OT!$A:$BU,OT!Z$1,0),0))</f>
        <v>2</v>
      </c>
      <c r="BD86" s="70">
        <f>VALUE(IFERROR(VLOOKUP($A86,OT!$A:$BU,OT!AA$1,0),0))</f>
        <v>2</v>
      </c>
      <c r="BE86" s="70">
        <f>VALUE(IFERROR(VLOOKUP($A86,OT!$A:$BU,OT!AB$1,0),0))</f>
        <v>0</v>
      </c>
      <c r="BF86" s="70">
        <f>VALUE(IFERROR(VLOOKUP($A86,OT!$A:$BU,OT!AC$1,0),0))</f>
        <v>0</v>
      </c>
      <c r="BG86" s="70">
        <f>VALUE(IFERROR(VLOOKUP($A86,OT!$A:$BU,OT!AD$1,0),0))</f>
        <v>0</v>
      </c>
      <c r="BH86" s="70">
        <f>VALUE(IFERROR(VLOOKUP($A86,OT!$A:$BU,OT!AE$1,0),0))</f>
        <v>0</v>
      </c>
      <c r="BI86" s="70">
        <f>VALUE(IFERROR(VLOOKUP($A86,OT!$A:$BU,OT!AF$1,0),0))</f>
        <v>2</v>
      </c>
      <c r="BJ86" s="70">
        <f>VALUE(IFERROR(VLOOKUP($A86,OT!$A:$BU,OT!AG$1,0),0))</f>
        <v>0</v>
      </c>
      <c r="BK86" s="70">
        <f>VALUE(IFERROR(VLOOKUP($A86,OT!$A:$BU,OT!AH$1,0),0))</f>
        <v>2</v>
      </c>
      <c r="BL86" s="70">
        <f>VALUE(IFERROR(VLOOKUP($A86,OT!$A:$BU,OT!AI$1,0),0))</f>
        <v>2</v>
      </c>
      <c r="BM86" s="70">
        <f>VALUE(IFERROR(VLOOKUP($A86,OT!$A:$BU,OT!AJ$1,0),0))</f>
        <v>0</v>
      </c>
      <c r="BN86" s="70">
        <f>VALUE(IFERROR(VLOOKUP($A86,OT!$A:$BU,OT!AK$1,0),0))</f>
        <v>0</v>
      </c>
      <c r="BO86" s="70">
        <f>VALUE(IFERROR(VLOOKUP($A86,OT!$A:$BU,OT!AL$1,0),0))</f>
        <v>2</v>
      </c>
      <c r="BP86" s="70">
        <f>VALUE(IFERROR(VLOOKUP($A86,OT!$A:$BU,OT!AM$1,0),0))</f>
        <v>0</v>
      </c>
      <c r="BQ86" s="70">
        <f>VALUE(IFERROR(VLOOKUP($A86,OT!$A:$BU,OT!AN$1,0),0))</f>
        <v>0</v>
      </c>
      <c r="BR86" s="59"/>
    </row>
    <row r="87" spans="1:70" x14ac:dyDescent="0.35">
      <c r="A87" s="376" t="s">
        <v>842</v>
      </c>
      <c r="B87" s="221" t="str">
        <f>VLOOKUP(A87,Att!B:C,2,0)</f>
        <v>LÊ THỊ NGỌC HIỀN</v>
      </c>
      <c r="D87">
        <v>42000</v>
      </c>
      <c r="E87">
        <v>42000</v>
      </c>
      <c r="F87">
        <v>42000</v>
      </c>
      <c r="G87">
        <v>42000</v>
      </c>
      <c r="H87">
        <v>27000</v>
      </c>
      <c r="J87">
        <v>20000</v>
      </c>
      <c r="K87">
        <v>20000</v>
      </c>
      <c r="L87">
        <v>20000</v>
      </c>
      <c r="M87">
        <v>20000</v>
      </c>
      <c r="N87">
        <v>20000</v>
      </c>
      <c r="O87">
        <v>20000</v>
      </c>
      <c r="Q87">
        <v>42000</v>
      </c>
      <c r="R87">
        <v>42000</v>
      </c>
      <c r="T87">
        <v>42000</v>
      </c>
      <c r="U87">
        <v>42000</v>
      </c>
      <c r="V87">
        <v>42000</v>
      </c>
      <c r="X87">
        <v>20000</v>
      </c>
      <c r="Y87">
        <v>20000</v>
      </c>
      <c r="Z87">
        <v>20000</v>
      </c>
      <c r="AA87">
        <v>20000</v>
      </c>
      <c r="AB87">
        <v>15000</v>
      </c>
      <c r="AE87">
        <v>42000</v>
      </c>
      <c r="AF87">
        <v>42000</v>
      </c>
      <c r="AH87" s="68">
        <f t="shared" si="3"/>
        <v>704000</v>
      </c>
      <c r="AI87" s="68">
        <f t="shared" si="4"/>
        <v>356000</v>
      </c>
      <c r="AJ87" s="68">
        <f t="shared" si="5"/>
        <v>348000</v>
      </c>
      <c r="AK87" s="68"/>
      <c r="AL87" s="74" t="str">
        <f>VLOOKUP(A87,Att!B:CX,101,0)</f>
        <v>MEKONG SUBLABOR</v>
      </c>
      <c r="AM87" s="70">
        <f>VALUE(IFERROR(VLOOKUP($A87,OT!$A:$BU,OT!J$1,0),0))</f>
        <v>0</v>
      </c>
      <c r="AN87" s="70">
        <f>VALUE(IFERROR(VLOOKUP($A87,OT!$A:$BU,OT!K$1,0),0))</f>
        <v>0</v>
      </c>
      <c r="AO87" s="70">
        <f>VALUE(IFERROR(VLOOKUP($A87,OT!$A:$BU,OT!L$1,0),0))</f>
        <v>0</v>
      </c>
      <c r="AP87" s="70">
        <f>VALUE(IFERROR(VLOOKUP($A87,OT!$A:$BU,OT!M$1,0),0))</f>
        <v>0</v>
      </c>
      <c r="AQ87" s="70">
        <f>VALUE(IFERROR(VLOOKUP($A87,OT!$A:$BU,OT!N$1,0),0))</f>
        <v>0</v>
      </c>
      <c r="AR87" s="70">
        <f>VALUE(IFERROR(VLOOKUP($A87,OT!$A:$BU,OT!O$1,0),0))</f>
        <v>0</v>
      </c>
      <c r="AS87" s="70">
        <f>VALUE(IFERROR(VLOOKUP($A87,OT!$A:$BU,OT!P$1,0),0))</f>
        <v>0</v>
      </c>
      <c r="AT87" s="70">
        <f>VALUE(IFERROR(VLOOKUP($A87,OT!$A:$BU,OT!Q$1,0),0))</f>
        <v>2</v>
      </c>
      <c r="AU87" s="70">
        <f>VALUE(IFERROR(VLOOKUP($A87,OT!$A:$BU,OT!R$1,0),0))</f>
        <v>2</v>
      </c>
      <c r="AV87" s="70">
        <f>VALUE(IFERROR(VLOOKUP($A87,OT!$A:$BU,OT!S$1,0),0))</f>
        <v>2</v>
      </c>
      <c r="AW87" s="70">
        <f>VALUE(IFERROR(VLOOKUP($A87,OT!$A:$BU,OT!T$1,0),0))</f>
        <v>2</v>
      </c>
      <c r="AX87" s="70">
        <f>VALUE(IFERROR(VLOOKUP($A87,OT!$A:$BU,OT!U$1,0),0))</f>
        <v>4</v>
      </c>
      <c r="AY87" s="70">
        <f>VALUE(IFERROR(VLOOKUP($A87,OT!$A:$BU,OT!V$1,0),0))</f>
        <v>12</v>
      </c>
      <c r="AZ87" s="70">
        <f>VALUE(IFERROR(VLOOKUP($A87,OT!$A:$BU,OT!W$1,0),0))</f>
        <v>0</v>
      </c>
      <c r="BA87" s="70">
        <f>VALUE(IFERROR(VLOOKUP($A87,OT!$A:$BU,OT!X$1,0),0))</f>
        <v>0</v>
      </c>
      <c r="BB87" s="70">
        <f>VALUE(IFERROR(VLOOKUP($A87,OT!$A:$BU,OT!Y$1,0),0))</f>
        <v>0</v>
      </c>
      <c r="BC87" s="70">
        <f>VALUE(IFERROR(VLOOKUP($A87,OT!$A:$BU,OT!Z$1,0),0))</f>
        <v>0</v>
      </c>
      <c r="BD87" s="70">
        <f>VALUE(IFERROR(VLOOKUP($A87,OT!$A:$BU,OT!AA$1,0),0))</f>
        <v>0</v>
      </c>
      <c r="BE87" s="70">
        <f>VALUE(IFERROR(VLOOKUP($A87,OT!$A:$BU,OT!AB$1,0),0))</f>
        <v>2</v>
      </c>
      <c r="BF87" s="70">
        <f>VALUE(IFERROR(VLOOKUP($A87,OT!$A:$BU,OT!AC$1,0),0))</f>
        <v>4</v>
      </c>
      <c r="BG87" s="70">
        <f>VALUE(IFERROR(VLOOKUP($A87,OT!$A:$BU,OT!AD$1,0),0))</f>
        <v>0</v>
      </c>
      <c r="BH87" s="70">
        <f>VALUE(IFERROR(VLOOKUP($A87,OT!$A:$BU,OT!AE$1,0),0))</f>
        <v>0</v>
      </c>
      <c r="BI87" s="70">
        <f>VALUE(IFERROR(VLOOKUP($A87,OT!$A:$BU,OT!AF$1,0),0))</f>
        <v>2</v>
      </c>
      <c r="BJ87" s="70">
        <f>VALUE(IFERROR(VLOOKUP($A87,OT!$A:$BU,OT!AG$1,0),0))</f>
        <v>2</v>
      </c>
      <c r="BK87" s="70">
        <f>VALUE(IFERROR(VLOOKUP($A87,OT!$A:$BU,OT!AH$1,0),0))</f>
        <v>2</v>
      </c>
      <c r="BL87" s="70">
        <f>VALUE(IFERROR(VLOOKUP($A87,OT!$A:$BU,OT!AI$1,0),0))</f>
        <v>0</v>
      </c>
      <c r="BM87" s="70">
        <f>VALUE(IFERROR(VLOOKUP($A87,OT!$A:$BU,OT!AJ$1,0),0))</f>
        <v>0</v>
      </c>
      <c r="BN87" s="70">
        <f>VALUE(IFERROR(VLOOKUP($A87,OT!$A:$BU,OT!AK$1,0),0))</f>
        <v>0</v>
      </c>
      <c r="BO87" s="70">
        <f>VALUE(IFERROR(VLOOKUP($A87,OT!$A:$BU,OT!AL$1,0),0))</f>
        <v>2</v>
      </c>
      <c r="BP87" s="70">
        <f>VALUE(IFERROR(VLOOKUP($A87,OT!$A:$BU,OT!AM$1,0),0))</f>
        <v>2</v>
      </c>
      <c r="BQ87" s="70">
        <f>VALUE(IFERROR(VLOOKUP($A87,OT!$A:$BU,OT!AN$1,0),0))</f>
        <v>0</v>
      </c>
      <c r="BR87" s="59"/>
    </row>
    <row r="88" spans="1:70" x14ac:dyDescent="0.35">
      <c r="A88" s="376" t="s">
        <v>846</v>
      </c>
      <c r="B88" s="221" t="str">
        <f>VLOOKUP(A88,Att!B:C,2,0)</f>
        <v>TRẦN THỊ LIỄU</v>
      </c>
      <c r="C88">
        <v>20000</v>
      </c>
      <c r="K88">
        <v>42000</v>
      </c>
      <c r="L88">
        <v>42000</v>
      </c>
      <c r="M88">
        <v>42000</v>
      </c>
      <c r="N88">
        <v>42000</v>
      </c>
      <c r="O88">
        <v>42000</v>
      </c>
      <c r="R88">
        <v>42000</v>
      </c>
      <c r="S88">
        <v>42000</v>
      </c>
      <c r="T88">
        <v>42000</v>
      </c>
      <c r="U88">
        <v>42000</v>
      </c>
      <c r="V88">
        <v>27000</v>
      </c>
      <c r="X88">
        <v>20000</v>
      </c>
      <c r="Y88">
        <v>20000</v>
      </c>
      <c r="Z88">
        <v>20000</v>
      </c>
      <c r="AA88">
        <v>20000</v>
      </c>
      <c r="AB88">
        <v>15000</v>
      </c>
      <c r="AC88">
        <v>20000</v>
      </c>
      <c r="AE88">
        <v>42000</v>
      </c>
      <c r="AF88">
        <v>42000</v>
      </c>
      <c r="AH88" s="68">
        <f t="shared" si="3"/>
        <v>624000</v>
      </c>
      <c r="AI88" s="68">
        <f t="shared" si="4"/>
        <v>144000</v>
      </c>
      <c r="AJ88" s="68">
        <f t="shared" si="5"/>
        <v>480000</v>
      </c>
      <c r="AK88" s="68"/>
      <c r="AL88" s="74" t="str">
        <f>VLOOKUP(A88,Att!B:CX,101,0)</f>
        <v>ANNK-HR</v>
      </c>
      <c r="AM88" s="70">
        <f>VALUE(IFERROR(VLOOKUP($A88,OT!$A:$BU,OT!J$1,0),0))</f>
        <v>0</v>
      </c>
      <c r="AN88" s="70">
        <f>VALUE(IFERROR(VLOOKUP($A88,OT!$A:$BU,OT!K$1,0),0))</f>
        <v>0</v>
      </c>
      <c r="AO88" s="70">
        <f>VALUE(IFERROR(VLOOKUP($A88,OT!$A:$BU,OT!L$1,0),0))</f>
        <v>0</v>
      </c>
      <c r="AP88" s="70">
        <f>VALUE(IFERROR(VLOOKUP($A88,OT!$A:$BU,OT!M$1,0),0))</f>
        <v>0</v>
      </c>
      <c r="AQ88" s="70">
        <f>VALUE(IFERROR(VLOOKUP($A88,OT!$A:$BU,OT!N$1,0),0))</f>
        <v>0</v>
      </c>
      <c r="AR88" s="70">
        <f>VALUE(IFERROR(VLOOKUP($A88,OT!$A:$BU,OT!O$1,0),0))</f>
        <v>0</v>
      </c>
      <c r="AS88" s="70">
        <f>VALUE(IFERROR(VLOOKUP($A88,OT!$A:$BU,OT!P$1,0),0))</f>
        <v>0</v>
      </c>
      <c r="AT88" s="70">
        <f>VALUE(IFERROR(VLOOKUP($A88,OT!$A:$BU,OT!Q$1,0),0))</f>
        <v>0</v>
      </c>
      <c r="AU88" s="70">
        <f>VALUE(IFERROR(VLOOKUP($A88,OT!$A:$BU,OT!R$1,0),0))</f>
        <v>1.75</v>
      </c>
      <c r="AV88" s="70">
        <f>VALUE(IFERROR(VLOOKUP($A88,OT!$A:$BU,OT!S$1,0),0))</f>
        <v>2</v>
      </c>
      <c r="AW88" s="70">
        <f>VALUE(IFERROR(VLOOKUP($A88,OT!$A:$BU,OT!T$1,0),0))</f>
        <v>2</v>
      </c>
      <c r="AX88" s="70">
        <f>VALUE(IFERROR(VLOOKUP($A88,OT!$A:$BU,OT!U$1,0),0))</f>
        <v>2</v>
      </c>
      <c r="AY88" s="70">
        <f>VALUE(IFERROR(VLOOKUP($A88,OT!$A:$BU,OT!V$1,0),0))</f>
        <v>4</v>
      </c>
      <c r="AZ88" s="70">
        <f>VALUE(IFERROR(VLOOKUP($A88,OT!$A:$BU,OT!W$1,0),0))</f>
        <v>0</v>
      </c>
      <c r="BA88" s="70">
        <f>VALUE(IFERROR(VLOOKUP($A88,OT!$A:$BU,OT!X$1,0),0))</f>
        <v>0</v>
      </c>
      <c r="BB88" s="70">
        <f>VALUE(IFERROR(VLOOKUP($A88,OT!$A:$BU,OT!Y$1,0),0))</f>
        <v>0</v>
      </c>
      <c r="BC88" s="70">
        <f>VALUE(IFERROR(VLOOKUP($A88,OT!$A:$BU,OT!Z$1,0),0))</f>
        <v>2</v>
      </c>
      <c r="BD88" s="70">
        <f>VALUE(IFERROR(VLOOKUP($A88,OT!$A:$BU,OT!AA$1,0),0))</f>
        <v>2</v>
      </c>
      <c r="BE88" s="70">
        <f>VALUE(IFERROR(VLOOKUP($A88,OT!$A:$BU,OT!AB$1,0),0))</f>
        <v>2</v>
      </c>
      <c r="BF88" s="70">
        <f>VALUE(IFERROR(VLOOKUP($A88,OT!$A:$BU,OT!AC$1,0),0))</f>
        <v>0</v>
      </c>
      <c r="BG88" s="70">
        <f>VALUE(IFERROR(VLOOKUP($A88,OT!$A:$BU,OT!AD$1,0),0))</f>
        <v>0</v>
      </c>
      <c r="BH88" s="70">
        <f>VALUE(IFERROR(VLOOKUP($A88,OT!$A:$BU,OT!AE$1,0),0))</f>
        <v>0</v>
      </c>
      <c r="BI88" s="70">
        <f>VALUE(IFERROR(VLOOKUP($A88,OT!$A:$BU,OT!AF$1,0),0))</f>
        <v>2</v>
      </c>
      <c r="BJ88" s="70">
        <f>VALUE(IFERROR(VLOOKUP($A88,OT!$A:$BU,OT!AG$1,0),0))</f>
        <v>0</v>
      </c>
      <c r="BK88" s="70">
        <f>VALUE(IFERROR(VLOOKUP($A88,OT!$A:$BU,OT!AH$1,0),0))</f>
        <v>2</v>
      </c>
      <c r="BL88" s="70">
        <f>VALUE(IFERROR(VLOOKUP($A88,OT!$A:$BU,OT!AI$1,0),0))</f>
        <v>0</v>
      </c>
      <c r="BM88" s="70">
        <f>VALUE(IFERROR(VLOOKUP($A88,OT!$A:$BU,OT!AJ$1,0),0))</f>
        <v>12</v>
      </c>
      <c r="BN88" s="70">
        <f>VALUE(IFERROR(VLOOKUP($A88,OT!$A:$BU,OT!AK$1,0),0))</f>
        <v>0</v>
      </c>
      <c r="BO88" s="70">
        <f>VALUE(IFERROR(VLOOKUP($A88,OT!$A:$BU,OT!AL$1,0),0))</f>
        <v>2</v>
      </c>
      <c r="BP88" s="70">
        <f>VALUE(IFERROR(VLOOKUP($A88,OT!$A:$BU,OT!AM$1,0),0))</f>
        <v>2</v>
      </c>
      <c r="BQ88" s="70">
        <f>VALUE(IFERROR(VLOOKUP($A88,OT!$A:$BU,OT!AN$1,0),0))</f>
        <v>0</v>
      </c>
      <c r="BR88" s="59"/>
    </row>
    <row r="89" spans="1:70" x14ac:dyDescent="0.35">
      <c r="A89" s="376" t="s">
        <v>849</v>
      </c>
      <c r="B89" s="221" t="str">
        <f>VLOOKUP(A89,Att!B:C,2,0)</f>
        <v>NGUYỄN THỊ HỒNG THỦY</v>
      </c>
      <c r="C89">
        <v>20000</v>
      </c>
      <c r="D89">
        <v>20000</v>
      </c>
      <c r="E89">
        <v>20000</v>
      </c>
      <c r="F89">
        <v>20000</v>
      </c>
      <c r="G89">
        <v>15000</v>
      </c>
      <c r="K89">
        <v>42000</v>
      </c>
      <c r="L89">
        <v>42000</v>
      </c>
      <c r="M89">
        <v>42000</v>
      </c>
      <c r="N89">
        <v>42000</v>
      </c>
      <c r="O89">
        <v>27000</v>
      </c>
      <c r="Q89">
        <v>20000</v>
      </c>
      <c r="R89">
        <v>20000</v>
      </c>
      <c r="S89">
        <v>20000</v>
      </c>
      <c r="T89">
        <v>20000</v>
      </c>
      <c r="U89">
        <v>20000</v>
      </c>
      <c r="V89">
        <v>20000</v>
      </c>
      <c r="Y89">
        <v>42000</v>
      </c>
      <c r="Z89">
        <v>42000</v>
      </c>
      <c r="AA89">
        <v>42000</v>
      </c>
      <c r="AB89">
        <v>42000</v>
      </c>
      <c r="AC89">
        <v>42000</v>
      </c>
      <c r="AE89">
        <v>42000</v>
      </c>
      <c r="AF89">
        <v>42000</v>
      </c>
      <c r="AH89" s="68">
        <f t="shared" si="3"/>
        <v>704000</v>
      </c>
      <c r="AI89" s="68">
        <f t="shared" si="4"/>
        <v>248000</v>
      </c>
      <c r="AJ89" s="68">
        <f t="shared" si="5"/>
        <v>456000</v>
      </c>
      <c r="AK89" s="68"/>
      <c r="AL89" s="74" t="str">
        <f>VLOOKUP(A89,Att!B:CX,101,0)</f>
        <v>ANNK-HR</v>
      </c>
      <c r="AM89" s="70">
        <f>VALUE(IFERROR(VLOOKUP($A89,OT!$A:$BU,OT!J$1,0),0))</f>
        <v>0</v>
      </c>
      <c r="AN89" s="70">
        <f>VALUE(IFERROR(VLOOKUP($A89,OT!$A:$BU,OT!K$1,0),0))</f>
        <v>0</v>
      </c>
      <c r="AO89" s="70">
        <f>VALUE(IFERROR(VLOOKUP($A89,OT!$A:$BU,OT!L$1,0),0))</f>
        <v>0</v>
      </c>
      <c r="AP89" s="70">
        <f>VALUE(IFERROR(VLOOKUP($A89,OT!$A:$BU,OT!M$1,0),0))</f>
        <v>0</v>
      </c>
      <c r="AQ89" s="70">
        <f>VALUE(IFERROR(VLOOKUP($A89,OT!$A:$BU,OT!N$1,0),0))</f>
        <v>0</v>
      </c>
      <c r="AR89" s="70">
        <f>VALUE(IFERROR(VLOOKUP($A89,OT!$A:$BU,OT!O$1,0),0))</f>
        <v>0</v>
      </c>
      <c r="AS89" s="70">
        <f>VALUE(IFERROR(VLOOKUP($A89,OT!$A:$BU,OT!P$1,0),0))</f>
        <v>0</v>
      </c>
      <c r="AT89" s="70">
        <f>VALUE(IFERROR(VLOOKUP($A89,OT!$A:$BU,OT!Q$1,0),0))</f>
        <v>0</v>
      </c>
      <c r="AU89" s="70">
        <f>VALUE(IFERROR(VLOOKUP($A89,OT!$A:$BU,OT!R$1,0),0))</f>
        <v>0</v>
      </c>
      <c r="AV89" s="70">
        <f>VALUE(IFERROR(VLOOKUP($A89,OT!$A:$BU,OT!S$1,0),0))</f>
        <v>2</v>
      </c>
      <c r="AW89" s="70">
        <f>VALUE(IFERROR(VLOOKUP($A89,OT!$A:$BU,OT!T$1,0),0))</f>
        <v>2</v>
      </c>
      <c r="AX89" s="70">
        <f>VALUE(IFERROR(VLOOKUP($A89,OT!$A:$BU,OT!U$1,0),0))</f>
        <v>0</v>
      </c>
      <c r="AY89" s="70">
        <f>VALUE(IFERROR(VLOOKUP($A89,OT!$A:$BU,OT!V$1,0),0))</f>
        <v>0</v>
      </c>
      <c r="AZ89" s="70">
        <f>VALUE(IFERROR(VLOOKUP($A89,OT!$A:$BU,OT!W$1,0),0))</f>
        <v>0</v>
      </c>
      <c r="BA89" s="70">
        <f>VALUE(IFERROR(VLOOKUP($A89,OT!$A:$BU,OT!X$1,0),0))</f>
        <v>2</v>
      </c>
      <c r="BB89" s="70">
        <f>VALUE(IFERROR(VLOOKUP($A89,OT!$A:$BU,OT!Y$1,0),0))</f>
        <v>2</v>
      </c>
      <c r="BC89" s="70">
        <f>VALUE(IFERROR(VLOOKUP($A89,OT!$A:$BU,OT!Z$1,0),0))</f>
        <v>2</v>
      </c>
      <c r="BD89" s="70">
        <f>VALUE(IFERROR(VLOOKUP($A89,OT!$A:$BU,OT!AA$1,0),0))</f>
        <v>2</v>
      </c>
      <c r="BE89" s="70">
        <f>VALUE(IFERROR(VLOOKUP($A89,OT!$A:$BU,OT!AB$1,0),0))</f>
        <v>4</v>
      </c>
      <c r="BF89" s="70">
        <f>VALUE(IFERROR(VLOOKUP($A89,OT!$A:$BU,OT!AC$1,0),0))</f>
        <v>12</v>
      </c>
      <c r="BG89" s="70">
        <f>VALUE(IFERROR(VLOOKUP($A89,OT!$A:$BU,OT!AD$1,0),0))</f>
        <v>0</v>
      </c>
      <c r="BH89" s="70">
        <f>VALUE(IFERROR(VLOOKUP($A89,OT!$A:$BU,OT!AE$1,0),0))</f>
        <v>0</v>
      </c>
      <c r="BI89" s="70">
        <f>VALUE(IFERROR(VLOOKUP($A89,OT!$A:$BU,OT!AF$1,0),0))</f>
        <v>2</v>
      </c>
      <c r="BJ89" s="70">
        <f>VALUE(IFERROR(VLOOKUP($A89,OT!$A:$BU,OT!AG$1,0),0))</f>
        <v>2</v>
      </c>
      <c r="BK89" s="70">
        <f>VALUE(IFERROR(VLOOKUP($A89,OT!$A:$BU,OT!AH$1,0),0))</f>
        <v>2</v>
      </c>
      <c r="BL89" s="70">
        <f>VALUE(IFERROR(VLOOKUP($A89,OT!$A:$BU,OT!AI$1,0),0))</f>
        <v>2</v>
      </c>
      <c r="BM89" s="70">
        <f>VALUE(IFERROR(VLOOKUP($A89,OT!$A:$BU,OT!AJ$1,0),0))</f>
        <v>4</v>
      </c>
      <c r="BN89" s="70">
        <f>VALUE(IFERROR(VLOOKUP($A89,OT!$A:$BU,OT!AK$1,0),0))</f>
        <v>0</v>
      </c>
      <c r="BO89" s="70">
        <f>VALUE(IFERROR(VLOOKUP($A89,OT!$A:$BU,OT!AL$1,0),0))</f>
        <v>2</v>
      </c>
      <c r="BP89" s="70">
        <f>VALUE(IFERROR(VLOOKUP($A89,OT!$A:$BU,OT!AM$1,0),0))</f>
        <v>0</v>
      </c>
      <c r="BQ89" s="70">
        <f>VALUE(IFERROR(VLOOKUP($A89,OT!$A:$BU,OT!AN$1,0),0))</f>
        <v>0</v>
      </c>
      <c r="BR89" s="59"/>
    </row>
    <row r="90" spans="1:70" x14ac:dyDescent="0.35">
      <c r="A90" s="376" t="s">
        <v>854</v>
      </c>
      <c r="B90" s="221" t="str">
        <f>VLOOKUP(A90,Att!B:C,2,0)</f>
        <v>DƯƠNG HUỲNH HƯƠNG</v>
      </c>
      <c r="C90">
        <v>15000</v>
      </c>
      <c r="D90">
        <v>20000</v>
      </c>
      <c r="E90">
        <v>20000</v>
      </c>
      <c r="F90">
        <v>20000</v>
      </c>
      <c r="G90">
        <v>20000</v>
      </c>
      <c r="J90">
        <v>42000</v>
      </c>
      <c r="K90">
        <v>42000</v>
      </c>
      <c r="M90">
        <v>42000</v>
      </c>
      <c r="N90">
        <v>42000</v>
      </c>
      <c r="O90">
        <v>42000</v>
      </c>
      <c r="Q90">
        <v>20000</v>
      </c>
      <c r="S90">
        <v>20000</v>
      </c>
      <c r="T90">
        <v>20000</v>
      </c>
      <c r="U90">
        <v>20000</v>
      </c>
      <c r="X90">
        <v>42000</v>
      </c>
      <c r="Y90">
        <v>42000</v>
      </c>
      <c r="Z90">
        <v>42000</v>
      </c>
      <c r="AA90">
        <v>42000</v>
      </c>
      <c r="AB90">
        <v>42000</v>
      </c>
      <c r="AE90">
        <v>20000</v>
      </c>
      <c r="AF90">
        <v>20000</v>
      </c>
      <c r="AH90" s="68">
        <f t="shared" si="3"/>
        <v>635000</v>
      </c>
      <c r="AI90" s="68">
        <f t="shared" si="4"/>
        <v>117000</v>
      </c>
      <c r="AJ90" s="68">
        <f t="shared" si="5"/>
        <v>518000</v>
      </c>
      <c r="AK90" s="68"/>
      <c r="AL90" s="74" t="str">
        <f>VLOOKUP(A90,Att!B:CX,101,0)</f>
        <v>Nhân Kiệt</v>
      </c>
      <c r="AM90" s="70">
        <f>VALUE(IFERROR(VLOOKUP($A90,OT!$A:$BU,OT!J$1,0),0))</f>
        <v>0</v>
      </c>
      <c r="AN90" s="70">
        <f>VALUE(IFERROR(VLOOKUP($A90,OT!$A:$BU,OT!K$1,0),0))</f>
        <v>0</v>
      </c>
      <c r="AO90" s="70">
        <f>VALUE(IFERROR(VLOOKUP($A90,OT!$A:$BU,OT!L$1,0),0))</f>
        <v>2</v>
      </c>
      <c r="AP90" s="70">
        <f>VALUE(IFERROR(VLOOKUP($A90,OT!$A:$BU,OT!M$1,0),0))</f>
        <v>2</v>
      </c>
      <c r="AQ90" s="70">
        <f>VALUE(IFERROR(VLOOKUP($A90,OT!$A:$BU,OT!N$1,0),0))</f>
        <v>2</v>
      </c>
      <c r="AR90" s="70">
        <f>VALUE(IFERROR(VLOOKUP($A90,OT!$A:$BU,OT!O$1,0),0))</f>
        <v>0</v>
      </c>
      <c r="AS90" s="70">
        <f>VALUE(IFERROR(VLOOKUP($A90,OT!$A:$BU,OT!P$1,0),0))</f>
        <v>0</v>
      </c>
      <c r="AT90" s="70">
        <f>VALUE(IFERROR(VLOOKUP($A90,OT!$A:$BU,OT!Q$1,0),0))</f>
        <v>2</v>
      </c>
      <c r="AU90" s="70">
        <f>VALUE(IFERROR(VLOOKUP($A90,OT!$A:$BU,OT!R$1,0),0))</f>
        <v>2</v>
      </c>
      <c r="AV90" s="70">
        <f>VALUE(IFERROR(VLOOKUP($A90,OT!$A:$BU,OT!S$1,0),0))</f>
        <v>0</v>
      </c>
      <c r="AW90" s="70">
        <f>VALUE(IFERROR(VLOOKUP($A90,OT!$A:$BU,OT!T$1,0),0))</f>
        <v>2</v>
      </c>
      <c r="AX90" s="70">
        <f>VALUE(IFERROR(VLOOKUP($A90,OT!$A:$BU,OT!U$1,0),0))</f>
        <v>4</v>
      </c>
      <c r="AY90" s="70">
        <f>VALUE(IFERROR(VLOOKUP($A90,OT!$A:$BU,OT!V$1,0),0))</f>
        <v>12</v>
      </c>
      <c r="AZ90" s="70">
        <f>VALUE(IFERROR(VLOOKUP($A90,OT!$A:$BU,OT!W$1,0),0))</f>
        <v>0</v>
      </c>
      <c r="BA90" s="70">
        <f>VALUE(IFERROR(VLOOKUP($A90,OT!$A:$BU,OT!X$1,0),0))</f>
        <v>2</v>
      </c>
      <c r="BB90" s="70">
        <f>VALUE(IFERROR(VLOOKUP($A90,OT!$A:$BU,OT!Y$1,0),0))</f>
        <v>0</v>
      </c>
      <c r="BC90" s="70">
        <f>VALUE(IFERROR(VLOOKUP($A90,OT!$A:$BU,OT!Z$1,0),0))</f>
        <v>0</v>
      </c>
      <c r="BD90" s="70">
        <f>VALUE(IFERROR(VLOOKUP($A90,OT!$A:$BU,OT!AA$1,0),0))</f>
        <v>2</v>
      </c>
      <c r="BE90" s="70">
        <f>VALUE(IFERROR(VLOOKUP($A90,OT!$A:$BU,OT!AB$1,0),0))</f>
        <v>4</v>
      </c>
      <c r="BF90" s="70">
        <f>VALUE(IFERROR(VLOOKUP($A90,OT!$A:$BU,OT!AC$1,0),0))</f>
        <v>0</v>
      </c>
      <c r="BG90" s="70">
        <f>VALUE(IFERROR(VLOOKUP($A90,OT!$A:$BU,OT!AD$1,0),0))</f>
        <v>0</v>
      </c>
      <c r="BH90" s="70">
        <f>VALUE(IFERROR(VLOOKUP($A90,OT!$A:$BU,OT!AE$1,0),0))</f>
        <v>2</v>
      </c>
      <c r="BI90" s="70">
        <f>VALUE(IFERROR(VLOOKUP($A90,OT!$A:$BU,OT!AF$1,0),0))</f>
        <v>2</v>
      </c>
      <c r="BJ90" s="70">
        <f>VALUE(IFERROR(VLOOKUP($A90,OT!$A:$BU,OT!AG$1,0),0))</f>
        <v>2</v>
      </c>
      <c r="BK90" s="70">
        <f>VALUE(IFERROR(VLOOKUP($A90,OT!$A:$BU,OT!AH$1,0),0))</f>
        <v>0</v>
      </c>
      <c r="BL90" s="70">
        <f>VALUE(IFERROR(VLOOKUP($A90,OT!$A:$BU,OT!AI$1,0),0))</f>
        <v>4</v>
      </c>
      <c r="BM90" s="70">
        <f>VALUE(IFERROR(VLOOKUP($A90,OT!$A:$BU,OT!AJ$1,0),0))</f>
        <v>0</v>
      </c>
      <c r="BN90" s="70">
        <f>VALUE(IFERROR(VLOOKUP($A90,OT!$A:$BU,OT!AK$1,0),0))</f>
        <v>0</v>
      </c>
      <c r="BO90" s="70">
        <f>VALUE(IFERROR(VLOOKUP($A90,OT!$A:$BU,OT!AL$1,0),0))</f>
        <v>2</v>
      </c>
      <c r="BP90" s="70">
        <f>VALUE(IFERROR(VLOOKUP($A90,OT!$A:$BU,OT!AM$1,0),0))</f>
        <v>0</v>
      </c>
      <c r="BQ90" s="70">
        <f>VALUE(IFERROR(VLOOKUP($A90,OT!$A:$BU,OT!AN$1,0),0))</f>
        <v>0</v>
      </c>
      <c r="BR90" s="59"/>
    </row>
    <row r="91" spans="1:70" x14ac:dyDescent="0.35">
      <c r="A91" s="376" t="s">
        <v>857</v>
      </c>
      <c r="B91" s="221" t="str">
        <f>VLOOKUP(A91,Att!B:C,2,0)</f>
        <v>TRẦN THỊ THANH NHÀN</v>
      </c>
      <c r="D91">
        <v>20000</v>
      </c>
      <c r="F91">
        <v>20000</v>
      </c>
      <c r="G91">
        <v>20000</v>
      </c>
      <c r="H91">
        <v>20000</v>
      </c>
      <c r="J91">
        <v>42000</v>
      </c>
      <c r="K91">
        <v>42000</v>
      </c>
      <c r="L91">
        <v>42000</v>
      </c>
      <c r="N91">
        <v>42000</v>
      </c>
      <c r="O91">
        <v>42000</v>
      </c>
      <c r="R91">
        <v>20000</v>
      </c>
      <c r="S91">
        <v>20000</v>
      </c>
      <c r="V91">
        <v>20000</v>
      </c>
      <c r="Y91">
        <v>42000</v>
      </c>
      <c r="Z91">
        <v>42000</v>
      </c>
      <c r="AB91">
        <v>42000</v>
      </c>
      <c r="AC91">
        <v>42000</v>
      </c>
      <c r="AF91">
        <v>20000</v>
      </c>
      <c r="AH91" s="68">
        <f t="shared" si="3"/>
        <v>538000</v>
      </c>
      <c r="AI91" s="68">
        <f t="shared" si="4"/>
        <v>20000</v>
      </c>
      <c r="AJ91" s="68">
        <f t="shared" si="5"/>
        <v>518000</v>
      </c>
      <c r="AK91" s="68"/>
      <c r="AL91" s="74" t="str">
        <f>VLOOKUP(A91,Att!B:CX,101,0)</f>
        <v>ANNK-HR</v>
      </c>
      <c r="AM91" s="70">
        <f>VALUE(IFERROR(VLOOKUP($A91,OT!$A:$BU,OT!J$1,0),0))</f>
        <v>0</v>
      </c>
      <c r="AN91" s="70">
        <f>VALUE(IFERROR(VLOOKUP($A91,OT!$A:$BU,OT!K$1,0),0))</f>
        <v>2</v>
      </c>
      <c r="AO91" s="70">
        <f>VALUE(IFERROR(VLOOKUP($A91,OT!$A:$BU,OT!L$1,0),0))</f>
        <v>0</v>
      </c>
      <c r="AP91" s="70">
        <f>VALUE(IFERROR(VLOOKUP($A91,OT!$A:$BU,OT!M$1,0),0))</f>
        <v>2</v>
      </c>
      <c r="AQ91" s="70">
        <f>VALUE(IFERROR(VLOOKUP($A91,OT!$A:$BU,OT!N$1,0),0))</f>
        <v>2</v>
      </c>
      <c r="AR91" s="70">
        <f>VALUE(IFERROR(VLOOKUP($A91,OT!$A:$BU,OT!O$1,0),0))</f>
        <v>4</v>
      </c>
      <c r="AS91" s="70">
        <f>VALUE(IFERROR(VLOOKUP($A91,OT!$A:$BU,OT!P$1,0),0))</f>
        <v>0</v>
      </c>
      <c r="AT91" s="70">
        <f>VALUE(IFERROR(VLOOKUP($A91,OT!$A:$BU,OT!Q$1,0),0))</f>
        <v>2</v>
      </c>
      <c r="AU91" s="70">
        <f>VALUE(IFERROR(VLOOKUP($A91,OT!$A:$BU,OT!R$1,0),0))</f>
        <v>2</v>
      </c>
      <c r="AV91" s="70">
        <f>VALUE(IFERROR(VLOOKUP($A91,OT!$A:$BU,OT!S$1,0),0))</f>
        <v>2</v>
      </c>
      <c r="AW91" s="70">
        <f>VALUE(IFERROR(VLOOKUP($A91,OT!$A:$BU,OT!T$1,0),0))</f>
        <v>0</v>
      </c>
      <c r="AX91" s="70">
        <f>VALUE(IFERROR(VLOOKUP($A91,OT!$A:$BU,OT!U$1,0),0))</f>
        <v>2</v>
      </c>
      <c r="AY91" s="70">
        <f>VALUE(IFERROR(VLOOKUP($A91,OT!$A:$BU,OT!V$1,0),0))</f>
        <v>4</v>
      </c>
      <c r="AZ91" s="70">
        <f>VALUE(IFERROR(VLOOKUP($A91,OT!$A:$BU,OT!W$1,0),0))</f>
        <v>0</v>
      </c>
      <c r="BA91" s="70">
        <f>VALUE(IFERROR(VLOOKUP($A91,OT!$A:$BU,OT!X$1,0),0))</f>
        <v>0</v>
      </c>
      <c r="BB91" s="70">
        <f>VALUE(IFERROR(VLOOKUP($A91,OT!$A:$BU,OT!Y$1,0),0))</f>
        <v>2</v>
      </c>
      <c r="BC91" s="70">
        <f>VALUE(IFERROR(VLOOKUP($A91,OT!$A:$BU,OT!Z$1,0),0))</f>
        <v>2</v>
      </c>
      <c r="BD91" s="70">
        <f>VALUE(IFERROR(VLOOKUP($A91,OT!$A:$BU,OT!AA$1,0),0))</f>
        <v>0</v>
      </c>
      <c r="BE91" s="70">
        <f>VALUE(IFERROR(VLOOKUP($A91,OT!$A:$BU,OT!AB$1,0),0))</f>
        <v>0</v>
      </c>
      <c r="BF91" s="70">
        <f>VALUE(IFERROR(VLOOKUP($A91,OT!$A:$BU,OT!AC$1,0),0))</f>
        <v>4</v>
      </c>
      <c r="BG91" s="70">
        <f>VALUE(IFERROR(VLOOKUP($A91,OT!$A:$BU,OT!AD$1,0),0))</f>
        <v>0</v>
      </c>
      <c r="BH91" s="70">
        <f>VALUE(IFERROR(VLOOKUP($A91,OT!$A:$BU,OT!AE$1,0),0))</f>
        <v>0</v>
      </c>
      <c r="BI91" s="70">
        <f>VALUE(IFERROR(VLOOKUP($A91,OT!$A:$BU,OT!AF$1,0),0))</f>
        <v>2</v>
      </c>
      <c r="BJ91" s="70">
        <f>VALUE(IFERROR(VLOOKUP($A91,OT!$A:$BU,OT!AG$1,0),0))</f>
        <v>2</v>
      </c>
      <c r="BK91" s="70">
        <f>VALUE(IFERROR(VLOOKUP($A91,OT!$A:$BU,OT!AH$1,0),0))</f>
        <v>0</v>
      </c>
      <c r="BL91" s="70">
        <f>VALUE(IFERROR(VLOOKUP($A91,OT!$A:$BU,OT!AI$1,0),0))</f>
        <v>2</v>
      </c>
      <c r="BM91" s="70">
        <f>VALUE(IFERROR(VLOOKUP($A91,OT!$A:$BU,OT!AJ$1,0),0))</f>
        <v>4</v>
      </c>
      <c r="BN91" s="70">
        <f>VALUE(IFERROR(VLOOKUP($A91,OT!$A:$BU,OT!AK$1,0),0))</f>
        <v>0</v>
      </c>
      <c r="BO91" s="70">
        <f>VALUE(IFERROR(VLOOKUP($A91,OT!$A:$BU,OT!AL$1,0),0))</f>
        <v>0</v>
      </c>
      <c r="BP91" s="70">
        <f>VALUE(IFERROR(VLOOKUP($A91,OT!$A:$BU,OT!AM$1,0),0))</f>
        <v>0</v>
      </c>
      <c r="BQ91" s="70">
        <f>VALUE(IFERROR(VLOOKUP($A91,OT!$A:$BU,OT!AN$1,0),0))</f>
        <v>0</v>
      </c>
      <c r="BR91" s="59"/>
    </row>
    <row r="92" spans="1:70" x14ac:dyDescent="0.35">
      <c r="A92" s="376" t="s">
        <v>860</v>
      </c>
      <c r="B92" s="221" t="str">
        <f>VLOOKUP(A92,Att!B:C,2,0)</f>
        <v>TRẦN PHƯƠNG HẢO</v>
      </c>
      <c r="C92">
        <v>20000</v>
      </c>
      <c r="D92">
        <v>20000</v>
      </c>
      <c r="E92">
        <v>0</v>
      </c>
      <c r="F92">
        <v>20000</v>
      </c>
      <c r="J92">
        <v>20000</v>
      </c>
      <c r="K92">
        <v>20000</v>
      </c>
      <c r="L92">
        <v>20000</v>
      </c>
      <c r="M92">
        <v>20000</v>
      </c>
      <c r="N92">
        <v>15000</v>
      </c>
      <c r="Q92">
        <v>20000</v>
      </c>
      <c r="S92">
        <v>0</v>
      </c>
      <c r="T92">
        <v>20000</v>
      </c>
      <c r="U92">
        <v>20000</v>
      </c>
      <c r="Y92">
        <v>20000</v>
      </c>
      <c r="Z92">
        <v>0</v>
      </c>
      <c r="AH92" s="68">
        <f t="shared" si="3"/>
        <v>235000</v>
      </c>
      <c r="AI92" s="68">
        <f t="shared" si="4"/>
        <v>115000</v>
      </c>
      <c r="AJ92" s="68">
        <f t="shared" si="5"/>
        <v>120000</v>
      </c>
      <c r="AK92" s="68"/>
      <c r="AL92" s="74" t="str">
        <f>VLOOKUP(A92,Att!B:CX,101,0)</f>
        <v>MEKONG SUBLABOR</v>
      </c>
      <c r="AM92" s="70">
        <f>VALUE(IFERROR(VLOOKUP($A92,OT!$A:$BU,OT!J$1,0),0))</f>
        <v>2</v>
      </c>
      <c r="AN92" s="70">
        <f>VALUE(IFERROR(VLOOKUP($A92,OT!$A:$BU,OT!K$1,0),0))</f>
        <v>0</v>
      </c>
      <c r="AO92" s="70">
        <f>VALUE(IFERROR(VLOOKUP($A92,OT!$A:$BU,OT!L$1,0),0))</f>
        <v>0</v>
      </c>
      <c r="AP92" s="70">
        <f>VALUE(IFERROR(VLOOKUP($A92,OT!$A:$BU,OT!M$1,0),0))</f>
        <v>0</v>
      </c>
      <c r="AQ92" s="70">
        <f>VALUE(IFERROR(VLOOKUP($A92,OT!$A:$BU,OT!N$1,0),0))</f>
        <v>0</v>
      </c>
      <c r="AR92" s="70">
        <f>VALUE(IFERROR(VLOOKUP($A92,OT!$A:$BU,OT!O$1,0),0))</f>
        <v>0</v>
      </c>
      <c r="AS92" s="70">
        <f>VALUE(IFERROR(VLOOKUP($A92,OT!$A:$BU,OT!P$1,0),0))</f>
        <v>0</v>
      </c>
      <c r="AT92" s="70">
        <f>VALUE(IFERROR(VLOOKUP($A92,OT!$A:$BU,OT!Q$1,0),0))</f>
        <v>0</v>
      </c>
      <c r="AU92" s="70">
        <f>VALUE(IFERROR(VLOOKUP($A92,OT!$A:$BU,OT!R$1,0),0))</f>
        <v>2</v>
      </c>
      <c r="AV92" s="70">
        <f>VALUE(IFERROR(VLOOKUP($A92,OT!$A:$BU,OT!S$1,0),0))</f>
        <v>0</v>
      </c>
      <c r="AW92" s="70">
        <f>VALUE(IFERROR(VLOOKUP($A92,OT!$A:$BU,OT!T$1,0),0))</f>
        <v>2</v>
      </c>
      <c r="AX92" s="70">
        <f>VALUE(IFERROR(VLOOKUP($A92,OT!$A:$BU,OT!U$1,0),0))</f>
        <v>0</v>
      </c>
      <c r="AY92" s="70">
        <f>VALUE(IFERROR(VLOOKUP($A92,OT!$A:$BU,OT!V$1,0),0))</f>
        <v>0</v>
      </c>
      <c r="AZ92" s="70">
        <f>VALUE(IFERROR(VLOOKUP($A92,OT!$A:$BU,OT!W$1,0),0))</f>
        <v>0</v>
      </c>
      <c r="BA92" s="70">
        <f>VALUE(IFERROR(VLOOKUP($A92,OT!$A:$BU,OT!X$1,0),0))</f>
        <v>2</v>
      </c>
      <c r="BB92" s="70">
        <f>VALUE(IFERROR(VLOOKUP($A92,OT!$A:$BU,OT!Y$1,0),0))</f>
        <v>0</v>
      </c>
      <c r="BC92" s="70">
        <f>VALUE(IFERROR(VLOOKUP($A92,OT!$A:$BU,OT!Z$1,0),0))</f>
        <v>0</v>
      </c>
      <c r="BD92" s="70">
        <f>VALUE(IFERROR(VLOOKUP($A92,OT!$A:$BU,OT!AA$1,0),0))</f>
        <v>2</v>
      </c>
      <c r="BE92" s="70">
        <f>VALUE(IFERROR(VLOOKUP($A92,OT!$A:$BU,OT!AB$1,0),0))</f>
        <v>4</v>
      </c>
      <c r="BF92" s="70">
        <f>VALUE(IFERROR(VLOOKUP($A92,OT!$A:$BU,OT!AC$1,0),0))</f>
        <v>0</v>
      </c>
      <c r="BG92" s="70">
        <f>VALUE(IFERROR(VLOOKUP($A92,OT!$A:$BU,OT!AD$1,0),0))</f>
        <v>0</v>
      </c>
      <c r="BH92" s="70">
        <f>VALUE(IFERROR(VLOOKUP($A92,OT!$A:$BU,OT!AE$1,0),0))</f>
        <v>0</v>
      </c>
      <c r="BI92" s="70">
        <f>VALUE(IFERROR(VLOOKUP($A92,OT!$A:$BU,OT!AF$1,0),0))</f>
        <v>0</v>
      </c>
      <c r="BJ92" s="70">
        <f>VALUE(IFERROR(VLOOKUP($A92,OT!$A:$BU,OT!AG$1,0),0))</f>
        <v>0</v>
      </c>
      <c r="BK92" s="70">
        <f>VALUE(IFERROR(VLOOKUP($A92,OT!$A:$BU,OT!AH$1,0),0))</f>
        <v>0</v>
      </c>
      <c r="BL92" s="70">
        <f>VALUE(IFERROR(VLOOKUP($A92,OT!$A:$BU,OT!AI$1,0),0))</f>
        <v>0</v>
      </c>
      <c r="BM92" s="70">
        <f>VALUE(IFERROR(VLOOKUP($A92,OT!$A:$BU,OT!AJ$1,0),0))</f>
        <v>0</v>
      </c>
      <c r="BN92" s="70">
        <f>VALUE(IFERROR(VLOOKUP($A92,OT!$A:$BU,OT!AK$1,0),0))</f>
        <v>0</v>
      </c>
      <c r="BO92" s="70">
        <f>VALUE(IFERROR(VLOOKUP($A92,OT!$A:$BU,OT!AL$1,0),0))</f>
        <v>0</v>
      </c>
      <c r="BP92" s="70">
        <f>VALUE(IFERROR(VLOOKUP($A92,OT!$A:$BU,OT!AM$1,0),0))</f>
        <v>0</v>
      </c>
      <c r="BQ92" s="70">
        <f>VALUE(IFERROR(VLOOKUP($A92,OT!$A:$BU,OT!AN$1,0),0))</f>
        <v>0</v>
      </c>
      <c r="BR92" s="59"/>
    </row>
    <row r="93" spans="1:70" x14ac:dyDescent="0.35">
      <c r="A93" s="376" t="s">
        <v>863</v>
      </c>
      <c r="B93" s="221" t="str">
        <f>VLOOKUP(A93,Att!B:C,2,0)</f>
        <v>HỒ THỊ NHƯ NGỌC</v>
      </c>
      <c r="C93">
        <v>10000</v>
      </c>
      <c r="D93">
        <v>10000</v>
      </c>
      <c r="E93">
        <v>10000</v>
      </c>
      <c r="F93">
        <v>10000</v>
      </c>
      <c r="G93">
        <v>10000</v>
      </c>
      <c r="H93">
        <v>10000</v>
      </c>
      <c r="J93">
        <v>10000</v>
      </c>
      <c r="K93">
        <v>10000</v>
      </c>
      <c r="L93">
        <v>10000</v>
      </c>
      <c r="M93">
        <v>10000</v>
      </c>
      <c r="N93">
        <v>10000</v>
      </c>
      <c r="O93">
        <v>0</v>
      </c>
      <c r="S93">
        <v>10000</v>
      </c>
      <c r="T93">
        <v>10000</v>
      </c>
      <c r="U93">
        <v>10000</v>
      </c>
      <c r="V93">
        <v>10000</v>
      </c>
      <c r="X93">
        <v>10000</v>
      </c>
      <c r="Y93">
        <v>10000</v>
      </c>
      <c r="Z93">
        <v>10000</v>
      </c>
      <c r="AA93">
        <v>10000</v>
      </c>
      <c r="AB93">
        <v>10000</v>
      </c>
      <c r="AC93">
        <v>0</v>
      </c>
      <c r="AE93">
        <v>10000</v>
      </c>
      <c r="AF93">
        <v>10000</v>
      </c>
      <c r="AH93" s="68">
        <f t="shared" si="3"/>
        <v>220000</v>
      </c>
      <c r="AI93" s="68">
        <f t="shared" si="4"/>
        <v>160000</v>
      </c>
      <c r="AJ93" s="68">
        <f t="shared" si="5"/>
        <v>60000</v>
      </c>
      <c r="AK93" s="68"/>
      <c r="AL93" s="74" t="str">
        <f>VLOOKUP(A93,Att!B:CX,101,0)</f>
        <v>ANNK-HR</v>
      </c>
      <c r="AM93" s="70">
        <f>VALUE(IFERROR(VLOOKUP($A93,OT!$A:$BU,OT!J$1,0),0))</f>
        <v>0</v>
      </c>
      <c r="AN93" s="70">
        <f>VALUE(IFERROR(VLOOKUP($A93,OT!$A:$BU,OT!K$1,0),0))</f>
        <v>2.5</v>
      </c>
      <c r="AO93" s="70">
        <f>VALUE(IFERROR(VLOOKUP($A93,OT!$A:$BU,OT!L$1,0),0))</f>
        <v>0</v>
      </c>
      <c r="AP93" s="70">
        <f>VALUE(IFERROR(VLOOKUP($A93,OT!$A:$BU,OT!M$1,0),0))</f>
        <v>0</v>
      </c>
      <c r="AQ93" s="70">
        <f>VALUE(IFERROR(VLOOKUP($A93,OT!$A:$BU,OT!N$1,0),0))</f>
        <v>0</v>
      </c>
      <c r="AR93" s="70">
        <f>VALUE(IFERROR(VLOOKUP($A93,OT!$A:$BU,OT!O$1,0),0))</f>
        <v>8</v>
      </c>
      <c r="AS93" s="70">
        <f>VALUE(IFERROR(VLOOKUP($A93,OT!$A:$BU,OT!P$1,0),0))</f>
        <v>0</v>
      </c>
      <c r="AT93" s="70">
        <f>VALUE(IFERROR(VLOOKUP($A93,OT!$A:$BU,OT!Q$1,0),0))</f>
        <v>2.5</v>
      </c>
      <c r="AU93" s="70">
        <f>VALUE(IFERROR(VLOOKUP($A93,OT!$A:$BU,OT!R$1,0),0))</f>
        <v>2.5</v>
      </c>
      <c r="AV93" s="70">
        <f>VALUE(IFERROR(VLOOKUP($A93,OT!$A:$BU,OT!S$1,0),0))</f>
        <v>0</v>
      </c>
      <c r="AW93" s="70">
        <f>VALUE(IFERROR(VLOOKUP($A93,OT!$A:$BU,OT!T$1,0),0))</f>
        <v>0</v>
      </c>
      <c r="AX93" s="70">
        <f>VALUE(IFERROR(VLOOKUP($A93,OT!$A:$BU,OT!U$1,0),0))</f>
        <v>0</v>
      </c>
      <c r="AY93" s="70">
        <f>VALUE(IFERROR(VLOOKUP($A93,OT!$A:$BU,OT!V$1,0),0))</f>
        <v>7</v>
      </c>
      <c r="AZ93" s="70">
        <f>VALUE(IFERROR(VLOOKUP($A93,OT!$A:$BU,OT!W$1,0),0))</f>
        <v>3</v>
      </c>
      <c r="BA93" s="70">
        <f>VALUE(IFERROR(VLOOKUP($A93,OT!$A:$BU,OT!X$1,0),0))</f>
        <v>0</v>
      </c>
      <c r="BB93" s="70">
        <f>VALUE(IFERROR(VLOOKUP($A93,OT!$A:$BU,OT!Y$1,0),0))</f>
        <v>0</v>
      </c>
      <c r="BC93" s="70">
        <f>VALUE(IFERROR(VLOOKUP($A93,OT!$A:$BU,OT!Z$1,0),0))</f>
        <v>0</v>
      </c>
      <c r="BD93" s="70">
        <f>VALUE(IFERROR(VLOOKUP($A93,OT!$A:$BU,OT!AA$1,0),0))</f>
        <v>0</v>
      </c>
      <c r="BE93" s="70">
        <f>VALUE(IFERROR(VLOOKUP($A93,OT!$A:$BU,OT!AB$1,0),0))</f>
        <v>0</v>
      </c>
      <c r="BF93" s="70">
        <f>VALUE(IFERROR(VLOOKUP($A93,OT!$A:$BU,OT!AC$1,0),0))</f>
        <v>9</v>
      </c>
      <c r="BG93" s="70">
        <f>VALUE(IFERROR(VLOOKUP($A93,OT!$A:$BU,OT!AD$1,0),0))</f>
        <v>0</v>
      </c>
      <c r="BH93" s="70">
        <f>VALUE(IFERROR(VLOOKUP($A93,OT!$A:$BU,OT!AE$1,0),0))</f>
        <v>0</v>
      </c>
      <c r="BI93" s="70">
        <f>VALUE(IFERROR(VLOOKUP($A93,OT!$A:$BU,OT!AF$1,0),0))</f>
        <v>2</v>
      </c>
      <c r="BJ93" s="70">
        <f>VALUE(IFERROR(VLOOKUP($A93,OT!$A:$BU,OT!AG$1,0),0))</f>
        <v>0</v>
      </c>
      <c r="BK93" s="70">
        <f>VALUE(IFERROR(VLOOKUP($A93,OT!$A:$BU,OT!AH$1,0),0))</f>
        <v>0</v>
      </c>
      <c r="BL93" s="70">
        <f>VALUE(IFERROR(VLOOKUP($A93,OT!$A:$BU,OT!AI$1,0),0))</f>
        <v>0</v>
      </c>
      <c r="BM93" s="70">
        <f>VALUE(IFERROR(VLOOKUP($A93,OT!$A:$BU,OT!AJ$1,0),0))</f>
        <v>7.5</v>
      </c>
      <c r="BN93" s="70">
        <f>VALUE(IFERROR(VLOOKUP($A93,OT!$A:$BU,OT!AK$1,0),0))</f>
        <v>0</v>
      </c>
      <c r="BO93" s="70">
        <f>VALUE(IFERROR(VLOOKUP($A93,OT!$A:$BU,OT!AL$1,0),0))</f>
        <v>0</v>
      </c>
      <c r="BP93" s="70">
        <f>VALUE(IFERROR(VLOOKUP($A93,OT!$A:$BU,OT!AM$1,0),0))</f>
        <v>0</v>
      </c>
      <c r="BQ93" s="70">
        <f>VALUE(IFERROR(VLOOKUP($A93,OT!$A:$BU,OT!AN$1,0),0))</f>
        <v>0</v>
      </c>
      <c r="BR93" s="59"/>
    </row>
    <row r="94" spans="1:70" x14ac:dyDescent="0.35">
      <c r="A94" s="376" t="s">
        <v>867</v>
      </c>
      <c r="B94" s="221" t="str">
        <f>VLOOKUP(A94,Att!B:C,2,0)</f>
        <v>HUỲNH THIỆN QUANG</v>
      </c>
      <c r="D94">
        <v>20000</v>
      </c>
      <c r="F94">
        <v>20000</v>
      </c>
      <c r="K94">
        <v>42000</v>
      </c>
      <c r="M94">
        <v>42000</v>
      </c>
      <c r="N94">
        <v>42000</v>
      </c>
      <c r="Q94">
        <v>20000</v>
      </c>
      <c r="R94">
        <v>20000</v>
      </c>
      <c r="S94">
        <v>20000</v>
      </c>
      <c r="T94">
        <v>20000</v>
      </c>
      <c r="U94">
        <v>15000</v>
      </c>
      <c r="X94">
        <v>42000</v>
      </c>
      <c r="Y94">
        <v>42000</v>
      </c>
      <c r="AA94">
        <v>42000</v>
      </c>
      <c r="AB94">
        <v>42000</v>
      </c>
      <c r="AC94">
        <v>42000</v>
      </c>
      <c r="AE94">
        <v>20000</v>
      </c>
      <c r="AF94">
        <v>20000</v>
      </c>
      <c r="AH94" s="68">
        <f t="shared" si="3"/>
        <v>511000</v>
      </c>
      <c r="AI94" s="68">
        <f t="shared" si="4"/>
        <v>97000</v>
      </c>
      <c r="AJ94" s="68">
        <f t="shared" si="5"/>
        <v>414000</v>
      </c>
      <c r="AK94" s="68"/>
      <c r="AL94" s="74" t="str">
        <f>VLOOKUP(A94,Att!B:CX,101,0)</f>
        <v>Power Connect</v>
      </c>
      <c r="AM94" s="70">
        <f>VALUE(IFERROR(VLOOKUP($A94,OT!$A:$BU,OT!J$1,0),0))</f>
        <v>0</v>
      </c>
      <c r="AN94" s="70">
        <f>VALUE(IFERROR(VLOOKUP($A94,OT!$A:$BU,OT!K$1,0),0))</f>
        <v>2</v>
      </c>
      <c r="AO94" s="70">
        <f>VALUE(IFERROR(VLOOKUP($A94,OT!$A:$BU,OT!L$1,0),0))</f>
        <v>0</v>
      </c>
      <c r="AP94" s="70">
        <f>VALUE(IFERROR(VLOOKUP($A94,OT!$A:$BU,OT!M$1,0),0))</f>
        <v>0</v>
      </c>
      <c r="AQ94" s="70">
        <f>VALUE(IFERROR(VLOOKUP($A94,OT!$A:$BU,OT!N$1,0),0))</f>
        <v>0</v>
      </c>
      <c r="AR94" s="70">
        <f>VALUE(IFERROR(VLOOKUP($A94,OT!$A:$BU,OT!O$1,0),0))</f>
        <v>0</v>
      </c>
      <c r="AS94" s="70">
        <f>VALUE(IFERROR(VLOOKUP($A94,OT!$A:$BU,OT!P$1,0),0))</f>
        <v>0</v>
      </c>
      <c r="AT94" s="70">
        <f>VALUE(IFERROR(VLOOKUP($A94,OT!$A:$BU,OT!Q$1,0),0))</f>
        <v>0</v>
      </c>
      <c r="AU94" s="70">
        <f>VALUE(IFERROR(VLOOKUP($A94,OT!$A:$BU,OT!R$1,0),0))</f>
        <v>2</v>
      </c>
      <c r="AV94" s="70">
        <f>VALUE(IFERROR(VLOOKUP($A94,OT!$A:$BU,OT!S$1,0),0))</f>
        <v>0</v>
      </c>
      <c r="AW94" s="70">
        <f>VALUE(IFERROR(VLOOKUP($A94,OT!$A:$BU,OT!T$1,0),0))</f>
        <v>2</v>
      </c>
      <c r="AX94" s="70">
        <f>VALUE(IFERROR(VLOOKUP($A94,OT!$A:$BU,OT!U$1,0),0))</f>
        <v>2</v>
      </c>
      <c r="AY94" s="70">
        <f>VALUE(IFERROR(VLOOKUP($A94,OT!$A:$BU,OT!V$1,0),0))</f>
        <v>0</v>
      </c>
      <c r="AZ94" s="70">
        <f>VALUE(IFERROR(VLOOKUP($A94,OT!$A:$BU,OT!W$1,0),0))</f>
        <v>0</v>
      </c>
      <c r="BA94" s="70">
        <f>VALUE(IFERROR(VLOOKUP($A94,OT!$A:$BU,OT!X$1,0),0))</f>
        <v>2</v>
      </c>
      <c r="BB94" s="70">
        <f>VALUE(IFERROR(VLOOKUP($A94,OT!$A:$BU,OT!Y$1,0),0))</f>
        <v>2</v>
      </c>
      <c r="BC94" s="70">
        <f>VALUE(IFERROR(VLOOKUP($A94,OT!$A:$BU,OT!Z$1,0),0))</f>
        <v>2</v>
      </c>
      <c r="BD94" s="70">
        <f>VALUE(IFERROR(VLOOKUP($A94,OT!$A:$BU,OT!AA$1,0),0))</f>
        <v>2</v>
      </c>
      <c r="BE94" s="70">
        <f>VALUE(IFERROR(VLOOKUP($A94,OT!$A:$BU,OT!AB$1,0),0))</f>
        <v>0</v>
      </c>
      <c r="BF94" s="70">
        <f>VALUE(IFERROR(VLOOKUP($A94,OT!$A:$BU,OT!AC$1,0),0))</f>
        <v>0</v>
      </c>
      <c r="BG94" s="70">
        <f>VALUE(IFERROR(VLOOKUP($A94,OT!$A:$BU,OT!AD$1,0),0))</f>
        <v>0</v>
      </c>
      <c r="BH94" s="70">
        <f>VALUE(IFERROR(VLOOKUP($A94,OT!$A:$BU,OT!AE$1,0),0))</f>
        <v>0</v>
      </c>
      <c r="BI94" s="70">
        <f>VALUE(IFERROR(VLOOKUP($A94,OT!$A:$BU,OT!AF$1,0),0))</f>
        <v>2</v>
      </c>
      <c r="BJ94" s="70">
        <f>VALUE(IFERROR(VLOOKUP($A94,OT!$A:$BU,OT!AG$1,0),0))</f>
        <v>0</v>
      </c>
      <c r="BK94" s="70">
        <f>VALUE(IFERROR(VLOOKUP($A94,OT!$A:$BU,OT!AH$1,0),0))</f>
        <v>2</v>
      </c>
      <c r="BL94" s="70">
        <f>VALUE(IFERROR(VLOOKUP($A94,OT!$A:$BU,OT!AI$1,0),0))</f>
        <v>2</v>
      </c>
      <c r="BM94" s="70">
        <f>VALUE(IFERROR(VLOOKUP($A94,OT!$A:$BU,OT!AJ$1,0),0))</f>
        <v>4</v>
      </c>
      <c r="BN94" s="70">
        <f>VALUE(IFERROR(VLOOKUP($A94,OT!$A:$BU,OT!AK$1,0),0))</f>
        <v>0</v>
      </c>
      <c r="BO94" s="70">
        <f>VALUE(IFERROR(VLOOKUP($A94,OT!$A:$BU,OT!AL$1,0),0))</f>
        <v>2</v>
      </c>
      <c r="BP94" s="70">
        <f>VALUE(IFERROR(VLOOKUP($A94,OT!$A:$BU,OT!AM$1,0),0))</f>
        <v>0</v>
      </c>
      <c r="BQ94" s="70">
        <f>VALUE(IFERROR(VLOOKUP($A94,OT!$A:$BU,OT!AN$1,0),0))</f>
        <v>0</v>
      </c>
      <c r="BR94" s="59"/>
    </row>
    <row r="95" spans="1:70" x14ac:dyDescent="0.35">
      <c r="A95" s="376" t="s">
        <v>871</v>
      </c>
      <c r="B95" s="221" t="str">
        <f>VLOOKUP(A95,Att!B:C,2,0)</f>
        <v>CAO DUY THANH</v>
      </c>
      <c r="C95">
        <v>20000</v>
      </c>
      <c r="D95">
        <v>20000</v>
      </c>
      <c r="F95">
        <v>42000</v>
      </c>
      <c r="G95">
        <v>42000</v>
      </c>
      <c r="H95">
        <v>42000</v>
      </c>
      <c r="O95">
        <v>0</v>
      </c>
      <c r="Q95">
        <v>20000</v>
      </c>
      <c r="R95">
        <v>20000</v>
      </c>
      <c r="S95">
        <v>20000</v>
      </c>
      <c r="T95">
        <v>20000</v>
      </c>
      <c r="U95">
        <v>20000</v>
      </c>
      <c r="V95">
        <v>20000</v>
      </c>
      <c r="X95">
        <v>42000</v>
      </c>
      <c r="Y95">
        <v>42000</v>
      </c>
      <c r="Z95">
        <v>42000</v>
      </c>
      <c r="AA95">
        <v>42000</v>
      </c>
      <c r="AB95">
        <v>42000</v>
      </c>
      <c r="AC95">
        <v>42000</v>
      </c>
      <c r="AE95">
        <v>20000</v>
      </c>
      <c r="AF95">
        <v>20000</v>
      </c>
      <c r="AH95" s="68">
        <f t="shared" si="3"/>
        <v>578000</v>
      </c>
      <c r="AI95" s="68">
        <f t="shared" si="4"/>
        <v>62000</v>
      </c>
      <c r="AJ95" s="68">
        <f t="shared" si="5"/>
        <v>516000</v>
      </c>
      <c r="AK95" s="68"/>
      <c r="AL95" s="74" t="str">
        <f>VLOOKUP(A95,Att!B:CX,101,0)</f>
        <v>Power Connect</v>
      </c>
      <c r="AM95" s="70">
        <f>VALUE(IFERROR(VLOOKUP($A95,OT!$A:$BU,OT!J$1,0),0))</f>
        <v>2</v>
      </c>
      <c r="AN95" s="70">
        <f>VALUE(IFERROR(VLOOKUP($A95,OT!$A:$BU,OT!K$1,0),0))</f>
        <v>2</v>
      </c>
      <c r="AO95" s="70">
        <f>VALUE(IFERROR(VLOOKUP($A95,OT!$A:$BU,OT!L$1,0),0))</f>
        <v>0</v>
      </c>
      <c r="AP95" s="70">
        <f>VALUE(IFERROR(VLOOKUP($A95,OT!$A:$BU,OT!M$1,0),0))</f>
        <v>2</v>
      </c>
      <c r="AQ95" s="70">
        <f>VALUE(IFERROR(VLOOKUP($A95,OT!$A:$BU,OT!N$1,0),0))</f>
        <v>2</v>
      </c>
      <c r="AR95" s="70">
        <f>VALUE(IFERROR(VLOOKUP($A95,OT!$A:$BU,OT!O$1,0),0))</f>
        <v>4</v>
      </c>
      <c r="AS95" s="70">
        <f>VALUE(IFERROR(VLOOKUP($A95,OT!$A:$BU,OT!P$1,0),0))</f>
        <v>0</v>
      </c>
      <c r="AT95" s="70">
        <f>VALUE(IFERROR(VLOOKUP($A95,OT!$A:$BU,OT!Q$1,0),0))</f>
        <v>0</v>
      </c>
      <c r="AU95" s="70">
        <f>VALUE(IFERROR(VLOOKUP($A95,OT!$A:$BU,OT!R$1,0),0))</f>
        <v>0</v>
      </c>
      <c r="AV95" s="70">
        <f>VALUE(IFERROR(VLOOKUP($A95,OT!$A:$BU,OT!S$1,0),0))</f>
        <v>0</v>
      </c>
      <c r="AW95" s="70">
        <f>VALUE(IFERROR(VLOOKUP($A95,OT!$A:$BU,OT!T$1,0),0))</f>
        <v>0</v>
      </c>
      <c r="AX95" s="70">
        <f>VALUE(IFERROR(VLOOKUP($A95,OT!$A:$BU,OT!U$1,0),0))</f>
        <v>0</v>
      </c>
      <c r="AY95" s="70">
        <f>VALUE(IFERROR(VLOOKUP($A95,OT!$A:$BU,OT!V$1,0),0))</f>
        <v>0</v>
      </c>
      <c r="AZ95" s="70">
        <f>VALUE(IFERROR(VLOOKUP($A95,OT!$A:$BU,OT!W$1,0),0))</f>
        <v>0</v>
      </c>
      <c r="BA95" s="70">
        <f>VALUE(IFERROR(VLOOKUP($A95,OT!$A:$BU,OT!X$1,0),0))</f>
        <v>2</v>
      </c>
      <c r="BB95" s="70">
        <f>VALUE(IFERROR(VLOOKUP($A95,OT!$A:$BU,OT!Y$1,0),0))</f>
        <v>2</v>
      </c>
      <c r="BC95" s="70">
        <f>VALUE(IFERROR(VLOOKUP($A95,OT!$A:$BU,OT!Z$1,0),0))</f>
        <v>2</v>
      </c>
      <c r="BD95" s="70">
        <f>VALUE(IFERROR(VLOOKUP($A95,OT!$A:$BU,OT!AA$1,0),0))</f>
        <v>2</v>
      </c>
      <c r="BE95" s="70">
        <f>VALUE(IFERROR(VLOOKUP($A95,OT!$A:$BU,OT!AB$1,0),0))</f>
        <v>4</v>
      </c>
      <c r="BF95" s="70">
        <f>VALUE(IFERROR(VLOOKUP($A95,OT!$A:$BU,OT!AC$1,0),0))</f>
        <v>12</v>
      </c>
      <c r="BG95" s="70">
        <f>VALUE(IFERROR(VLOOKUP($A95,OT!$A:$BU,OT!AD$1,0),0))</f>
        <v>0</v>
      </c>
      <c r="BH95" s="70">
        <f>VALUE(IFERROR(VLOOKUP($A95,OT!$A:$BU,OT!AE$1,0),0))</f>
        <v>2</v>
      </c>
      <c r="BI95" s="70">
        <f>VALUE(IFERROR(VLOOKUP($A95,OT!$A:$BU,OT!AF$1,0),0))</f>
        <v>0</v>
      </c>
      <c r="BJ95" s="70">
        <f>VALUE(IFERROR(VLOOKUP($A95,OT!$A:$BU,OT!AG$1,0),0))</f>
        <v>2</v>
      </c>
      <c r="BK95" s="70">
        <f>VALUE(IFERROR(VLOOKUP($A95,OT!$A:$BU,OT!AH$1,0),0))</f>
        <v>2</v>
      </c>
      <c r="BL95" s="70">
        <f>VALUE(IFERROR(VLOOKUP($A95,OT!$A:$BU,OT!AI$1,0),0))</f>
        <v>4</v>
      </c>
      <c r="BM95" s="70">
        <f>VALUE(IFERROR(VLOOKUP($A95,OT!$A:$BU,OT!AJ$1,0),0))</f>
        <v>12</v>
      </c>
      <c r="BN95" s="70">
        <f>VALUE(IFERROR(VLOOKUP($A95,OT!$A:$BU,OT!AK$1,0),0))</f>
        <v>0</v>
      </c>
      <c r="BO95" s="70">
        <f>VALUE(IFERROR(VLOOKUP($A95,OT!$A:$BU,OT!AL$1,0),0))</f>
        <v>2</v>
      </c>
      <c r="BP95" s="70">
        <f>VALUE(IFERROR(VLOOKUP($A95,OT!$A:$BU,OT!AM$1,0),0))</f>
        <v>0</v>
      </c>
      <c r="BQ95" s="70">
        <f>VALUE(IFERROR(VLOOKUP($A95,OT!$A:$BU,OT!AN$1,0),0))</f>
        <v>0</v>
      </c>
      <c r="BR95" s="59"/>
    </row>
    <row r="96" spans="1:70" x14ac:dyDescent="0.35">
      <c r="A96" s="376" t="s">
        <v>874</v>
      </c>
      <c r="B96" s="221" t="str">
        <f>VLOOKUP(A96,Att!B:C,2,0)</f>
        <v>NGUYỄN QUỐC BẢO</v>
      </c>
      <c r="D96">
        <v>20000</v>
      </c>
      <c r="E96">
        <v>20000</v>
      </c>
      <c r="F96">
        <v>42000</v>
      </c>
      <c r="G96">
        <v>42000</v>
      </c>
      <c r="H96">
        <v>42000</v>
      </c>
      <c r="K96">
        <v>42000</v>
      </c>
      <c r="L96">
        <v>42000</v>
      </c>
      <c r="M96">
        <v>42000</v>
      </c>
      <c r="N96">
        <v>27000</v>
      </c>
      <c r="R96">
        <v>20000</v>
      </c>
      <c r="T96">
        <v>20000</v>
      </c>
      <c r="U96">
        <v>20000</v>
      </c>
      <c r="AB96">
        <v>20000</v>
      </c>
      <c r="AF96">
        <v>42000</v>
      </c>
      <c r="AH96" s="68">
        <f t="shared" si="3"/>
        <v>441000</v>
      </c>
      <c r="AI96" s="68">
        <f t="shared" si="4"/>
        <v>89000</v>
      </c>
      <c r="AJ96" s="68">
        <f t="shared" si="5"/>
        <v>352000</v>
      </c>
      <c r="AK96" s="68"/>
      <c r="AL96" s="74" t="str">
        <f>VLOOKUP(A96,Att!B:CX,101,0)</f>
        <v>MEKONG SUBLABOR</v>
      </c>
      <c r="AM96" s="70">
        <f>VALUE(IFERROR(VLOOKUP($A96,OT!$A:$BU,OT!J$1,0),0))</f>
        <v>0</v>
      </c>
      <c r="AN96" s="70">
        <f>VALUE(IFERROR(VLOOKUP($A96,OT!$A:$BU,OT!K$1,0),0))</f>
        <v>0</v>
      </c>
      <c r="AO96" s="70">
        <f>VALUE(IFERROR(VLOOKUP($A96,OT!$A:$BU,OT!L$1,0),0))</f>
        <v>2</v>
      </c>
      <c r="AP96" s="70">
        <f>VALUE(IFERROR(VLOOKUP($A96,OT!$A:$BU,OT!M$1,0),0))</f>
        <v>2</v>
      </c>
      <c r="AQ96" s="70">
        <f>VALUE(IFERROR(VLOOKUP($A96,OT!$A:$BU,OT!N$1,0),0))</f>
        <v>2</v>
      </c>
      <c r="AR96" s="70">
        <f>VALUE(IFERROR(VLOOKUP($A96,OT!$A:$BU,OT!O$1,0),0))</f>
        <v>4</v>
      </c>
      <c r="AS96" s="70">
        <f>VALUE(IFERROR(VLOOKUP($A96,OT!$A:$BU,OT!P$1,0),0))</f>
        <v>0</v>
      </c>
      <c r="AT96" s="70">
        <f>VALUE(IFERROR(VLOOKUP($A96,OT!$A:$BU,OT!Q$1,0),0))</f>
        <v>0</v>
      </c>
      <c r="AU96" s="70">
        <f>VALUE(IFERROR(VLOOKUP($A96,OT!$A:$BU,OT!R$1,0),0))</f>
        <v>2</v>
      </c>
      <c r="AV96" s="70">
        <f>VALUE(IFERROR(VLOOKUP($A96,OT!$A:$BU,OT!S$1,0),0))</f>
        <v>2</v>
      </c>
      <c r="AW96" s="70">
        <f>VALUE(IFERROR(VLOOKUP($A96,OT!$A:$BU,OT!T$1,0),0))</f>
        <v>0</v>
      </c>
      <c r="AX96" s="70">
        <f>VALUE(IFERROR(VLOOKUP($A96,OT!$A:$BU,OT!U$1,0),0))</f>
        <v>0</v>
      </c>
      <c r="AY96" s="70">
        <f>VALUE(IFERROR(VLOOKUP($A96,OT!$A:$BU,OT!V$1,0),0))</f>
        <v>0</v>
      </c>
      <c r="AZ96" s="70">
        <f>VALUE(IFERROR(VLOOKUP($A96,OT!$A:$BU,OT!W$1,0),0))</f>
        <v>0</v>
      </c>
      <c r="BA96" s="70">
        <f>VALUE(IFERROR(VLOOKUP($A96,OT!$A:$BU,OT!X$1,0),0))</f>
        <v>0</v>
      </c>
      <c r="BB96" s="70">
        <f>VALUE(IFERROR(VLOOKUP($A96,OT!$A:$BU,OT!Y$1,0),0))</f>
        <v>2</v>
      </c>
      <c r="BC96" s="70">
        <f>VALUE(IFERROR(VLOOKUP($A96,OT!$A:$BU,OT!Z$1,0),0))</f>
        <v>0</v>
      </c>
      <c r="BD96" s="70">
        <f>VALUE(IFERROR(VLOOKUP($A96,OT!$A:$BU,OT!AA$1,0),0))</f>
        <v>2</v>
      </c>
      <c r="BE96" s="70">
        <f>VALUE(IFERROR(VLOOKUP($A96,OT!$A:$BU,OT!AB$1,0),0))</f>
        <v>4</v>
      </c>
      <c r="BF96" s="70">
        <f>VALUE(IFERROR(VLOOKUP($A96,OT!$A:$BU,OT!AC$1,0),0))</f>
        <v>0</v>
      </c>
      <c r="BG96" s="70">
        <f>VALUE(IFERROR(VLOOKUP($A96,OT!$A:$BU,OT!AD$1,0),0))</f>
        <v>0</v>
      </c>
      <c r="BH96" s="70">
        <f>VALUE(IFERROR(VLOOKUP($A96,OT!$A:$BU,OT!AE$1,0),0))</f>
        <v>0</v>
      </c>
      <c r="BI96" s="70">
        <f>VALUE(IFERROR(VLOOKUP($A96,OT!$A:$BU,OT!AF$1,0),0))</f>
        <v>0</v>
      </c>
      <c r="BJ96" s="70">
        <f>VALUE(IFERROR(VLOOKUP($A96,OT!$A:$BU,OT!AG$1,0),0))</f>
        <v>0</v>
      </c>
      <c r="BK96" s="70">
        <f>VALUE(IFERROR(VLOOKUP($A96,OT!$A:$BU,OT!AH$1,0),0))</f>
        <v>0</v>
      </c>
      <c r="BL96" s="70">
        <f>VALUE(IFERROR(VLOOKUP($A96,OT!$A:$BU,OT!AI$1,0),0))</f>
        <v>4</v>
      </c>
      <c r="BM96" s="70">
        <f>VALUE(IFERROR(VLOOKUP($A96,OT!$A:$BU,OT!AJ$1,0),0))</f>
        <v>0</v>
      </c>
      <c r="BN96" s="70">
        <f>VALUE(IFERROR(VLOOKUP($A96,OT!$A:$BU,OT!AK$1,0),0))</f>
        <v>0</v>
      </c>
      <c r="BO96" s="70">
        <f>VALUE(IFERROR(VLOOKUP($A96,OT!$A:$BU,OT!AL$1,0),0))</f>
        <v>0</v>
      </c>
      <c r="BP96" s="70">
        <f>VALUE(IFERROR(VLOOKUP($A96,OT!$A:$BU,OT!AM$1,0),0))</f>
        <v>2</v>
      </c>
      <c r="BQ96" s="70">
        <f>VALUE(IFERROR(VLOOKUP($A96,OT!$A:$BU,OT!AN$1,0),0))</f>
        <v>0</v>
      </c>
      <c r="BR96" s="59"/>
    </row>
    <row r="97" spans="1:70" x14ac:dyDescent="0.35">
      <c r="A97" s="376" t="s">
        <v>877</v>
      </c>
      <c r="B97" s="221" t="str">
        <f>VLOOKUP(A97,Att!B:C,2,0)</f>
        <v>TÔ HUỲNH TRÚC LIÊN</v>
      </c>
      <c r="D97">
        <v>20000</v>
      </c>
      <c r="G97">
        <v>42000</v>
      </c>
      <c r="J97">
        <v>20000</v>
      </c>
      <c r="L97">
        <v>20000</v>
      </c>
      <c r="M97">
        <v>42000</v>
      </c>
      <c r="N97">
        <v>42000</v>
      </c>
      <c r="O97">
        <v>42000</v>
      </c>
      <c r="AA97">
        <v>42000</v>
      </c>
      <c r="AB97">
        <v>42000</v>
      </c>
      <c r="AC97">
        <v>42000</v>
      </c>
      <c r="AE97">
        <v>20000</v>
      </c>
      <c r="AF97">
        <v>20000</v>
      </c>
      <c r="AH97" s="68">
        <f t="shared" si="3"/>
        <v>394000</v>
      </c>
      <c r="AI97" s="68">
        <f t="shared" si="4"/>
        <v>20000</v>
      </c>
      <c r="AJ97" s="68">
        <f t="shared" si="5"/>
        <v>374000</v>
      </c>
      <c r="AK97" s="68"/>
      <c r="AL97" s="74" t="str">
        <f>VLOOKUP(A97,Att!B:CX,101,0)</f>
        <v>ANNK-HR</v>
      </c>
      <c r="AM97" s="70">
        <f>VALUE(IFERROR(VLOOKUP($A97,OT!$A:$BU,OT!J$1,0),0))</f>
        <v>0</v>
      </c>
      <c r="AN97" s="70">
        <f>VALUE(IFERROR(VLOOKUP($A97,OT!$A:$BU,OT!K$1,0),0))</f>
        <v>2</v>
      </c>
      <c r="AO97" s="70">
        <f>VALUE(IFERROR(VLOOKUP($A97,OT!$A:$BU,OT!L$1,0),0))</f>
        <v>0</v>
      </c>
      <c r="AP97" s="70">
        <f>VALUE(IFERROR(VLOOKUP($A97,OT!$A:$BU,OT!M$1,0),0))</f>
        <v>0</v>
      </c>
      <c r="AQ97" s="70">
        <f>VALUE(IFERROR(VLOOKUP($A97,OT!$A:$BU,OT!N$1,0),0))</f>
        <v>2</v>
      </c>
      <c r="AR97" s="70">
        <f>VALUE(IFERROR(VLOOKUP($A97,OT!$A:$BU,OT!O$1,0),0))</f>
        <v>0</v>
      </c>
      <c r="AS97" s="70">
        <f>VALUE(IFERROR(VLOOKUP($A97,OT!$A:$BU,OT!P$1,0),0))</f>
        <v>0</v>
      </c>
      <c r="AT97" s="70">
        <f>VALUE(IFERROR(VLOOKUP($A97,OT!$A:$BU,OT!Q$1,0),0))</f>
        <v>2</v>
      </c>
      <c r="AU97" s="70">
        <f>VALUE(IFERROR(VLOOKUP($A97,OT!$A:$BU,OT!R$1,0),0))</f>
        <v>0</v>
      </c>
      <c r="AV97" s="70">
        <f>VALUE(IFERROR(VLOOKUP($A97,OT!$A:$BU,OT!S$1,0),0))</f>
        <v>2</v>
      </c>
      <c r="AW97" s="70">
        <f>VALUE(IFERROR(VLOOKUP($A97,OT!$A:$BU,OT!T$1,0),0))</f>
        <v>2</v>
      </c>
      <c r="AX97" s="70">
        <f>VALUE(IFERROR(VLOOKUP($A97,OT!$A:$BU,OT!U$1,0),0))</f>
        <v>2</v>
      </c>
      <c r="AY97" s="70">
        <f>VALUE(IFERROR(VLOOKUP($A97,OT!$A:$BU,OT!V$1,0),0))</f>
        <v>4</v>
      </c>
      <c r="AZ97" s="70">
        <f>VALUE(IFERROR(VLOOKUP($A97,OT!$A:$BU,OT!W$1,0),0))</f>
        <v>0</v>
      </c>
      <c r="BA97" s="70">
        <f>VALUE(IFERROR(VLOOKUP($A97,OT!$A:$BU,OT!X$1,0),0))</f>
        <v>0</v>
      </c>
      <c r="BB97" s="70">
        <f>VALUE(IFERROR(VLOOKUP($A97,OT!$A:$BU,OT!Y$1,0),0))</f>
        <v>0</v>
      </c>
      <c r="BC97" s="70">
        <f>VALUE(IFERROR(VLOOKUP($A97,OT!$A:$BU,OT!Z$1,0),0))</f>
        <v>0</v>
      </c>
      <c r="BD97" s="70">
        <f>VALUE(IFERROR(VLOOKUP($A97,OT!$A:$BU,OT!AA$1,0),0))</f>
        <v>0</v>
      </c>
      <c r="BE97" s="70">
        <f>VALUE(IFERROR(VLOOKUP($A97,OT!$A:$BU,OT!AB$1,0),0))</f>
        <v>0</v>
      </c>
      <c r="BF97" s="70">
        <f>VALUE(IFERROR(VLOOKUP($A97,OT!$A:$BU,OT!AC$1,0),0))</f>
        <v>0</v>
      </c>
      <c r="BG97" s="70">
        <f>VALUE(IFERROR(VLOOKUP($A97,OT!$A:$BU,OT!AD$1,0),0))</f>
        <v>0</v>
      </c>
      <c r="BH97" s="70">
        <f>VALUE(IFERROR(VLOOKUP($A97,OT!$A:$BU,OT!AE$1,0),0))</f>
        <v>0</v>
      </c>
      <c r="BI97" s="70">
        <f>VALUE(IFERROR(VLOOKUP($A97,OT!$A:$BU,OT!AF$1,0),0))</f>
        <v>0</v>
      </c>
      <c r="BJ97" s="70">
        <f>VALUE(IFERROR(VLOOKUP($A97,OT!$A:$BU,OT!AG$1,0),0))</f>
        <v>0</v>
      </c>
      <c r="BK97" s="70">
        <f>VALUE(IFERROR(VLOOKUP($A97,OT!$A:$BU,OT!AH$1,0),0))</f>
        <v>2</v>
      </c>
      <c r="BL97" s="70">
        <f>VALUE(IFERROR(VLOOKUP($A97,OT!$A:$BU,OT!AI$1,0),0))</f>
        <v>2</v>
      </c>
      <c r="BM97" s="70">
        <f>VALUE(IFERROR(VLOOKUP($A97,OT!$A:$BU,OT!AJ$1,0),0))</f>
        <v>3.75</v>
      </c>
      <c r="BN97" s="70">
        <f>VALUE(IFERROR(VLOOKUP($A97,OT!$A:$BU,OT!AK$1,0),0))</f>
        <v>0</v>
      </c>
      <c r="BO97" s="70">
        <f>VALUE(IFERROR(VLOOKUP($A97,OT!$A:$BU,OT!AL$1,0),0))</f>
        <v>2</v>
      </c>
      <c r="BP97" s="70">
        <f>VALUE(IFERROR(VLOOKUP($A97,OT!$A:$BU,OT!AM$1,0),0))</f>
        <v>0</v>
      </c>
      <c r="BQ97" s="70">
        <f>VALUE(IFERROR(VLOOKUP($A97,OT!$A:$BU,OT!AN$1,0),0))</f>
        <v>0</v>
      </c>
      <c r="BR97" s="59"/>
    </row>
    <row r="98" spans="1:70" x14ac:dyDescent="0.35">
      <c r="A98" s="376" t="s">
        <v>880</v>
      </c>
      <c r="B98" s="221" t="str">
        <f>VLOOKUP(A98,Att!B:C,2,0)</f>
        <v>LÊ THỊ CẨM TÚ</v>
      </c>
      <c r="C98">
        <v>20000</v>
      </c>
      <c r="D98">
        <v>20000</v>
      </c>
      <c r="E98">
        <v>20000</v>
      </c>
      <c r="F98">
        <v>20000</v>
      </c>
      <c r="G98">
        <v>20000</v>
      </c>
      <c r="H98">
        <v>20000</v>
      </c>
      <c r="J98">
        <v>42000</v>
      </c>
      <c r="K98">
        <v>42000</v>
      </c>
      <c r="L98">
        <v>42000</v>
      </c>
      <c r="M98">
        <v>42000</v>
      </c>
      <c r="N98">
        <v>42000</v>
      </c>
      <c r="Q98">
        <v>20000</v>
      </c>
      <c r="S98">
        <v>20000</v>
      </c>
      <c r="T98">
        <v>20000</v>
      </c>
      <c r="U98">
        <v>20000</v>
      </c>
      <c r="V98">
        <v>20000</v>
      </c>
      <c r="X98">
        <v>42000</v>
      </c>
      <c r="Y98">
        <v>42000</v>
      </c>
      <c r="Z98">
        <v>42000</v>
      </c>
      <c r="AA98">
        <v>42000</v>
      </c>
      <c r="AE98">
        <v>20000</v>
      </c>
      <c r="AH98" s="68">
        <f t="shared" si="3"/>
        <v>618000</v>
      </c>
      <c r="AI98" s="68">
        <f t="shared" si="4"/>
        <v>20000</v>
      </c>
      <c r="AJ98" s="68">
        <f t="shared" si="5"/>
        <v>598000</v>
      </c>
      <c r="AK98" s="68"/>
      <c r="AL98" s="74" t="str">
        <f>VLOOKUP(A98,Att!B:CX,101,0)</f>
        <v>ANNK-HR</v>
      </c>
      <c r="AM98" s="70">
        <f>VALUE(IFERROR(VLOOKUP($A98,OT!$A:$BU,OT!J$1,0),0))</f>
        <v>2</v>
      </c>
      <c r="AN98" s="70">
        <f>VALUE(IFERROR(VLOOKUP($A98,OT!$A:$BU,OT!K$1,0),0))</f>
        <v>2</v>
      </c>
      <c r="AO98" s="70">
        <f>VALUE(IFERROR(VLOOKUP($A98,OT!$A:$BU,OT!L$1,0),0))</f>
        <v>2</v>
      </c>
      <c r="AP98" s="70">
        <f>VALUE(IFERROR(VLOOKUP($A98,OT!$A:$BU,OT!M$1,0),0))</f>
        <v>2</v>
      </c>
      <c r="AQ98" s="70">
        <f>VALUE(IFERROR(VLOOKUP($A98,OT!$A:$BU,OT!N$1,0),0))</f>
        <v>4</v>
      </c>
      <c r="AR98" s="70">
        <f>VALUE(IFERROR(VLOOKUP($A98,OT!$A:$BU,OT!O$1,0),0))</f>
        <v>12</v>
      </c>
      <c r="AS98" s="70">
        <f>VALUE(IFERROR(VLOOKUP($A98,OT!$A:$BU,OT!P$1,0),0))</f>
        <v>0</v>
      </c>
      <c r="AT98" s="70">
        <f>VALUE(IFERROR(VLOOKUP($A98,OT!$A:$BU,OT!Q$1,0),0))</f>
        <v>2</v>
      </c>
      <c r="AU98" s="70">
        <f>VALUE(IFERROR(VLOOKUP($A98,OT!$A:$BU,OT!R$1,0),0))</f>
        <v>2</v>
      </c>
      <c r="AV98" s="70">
        <f>VALUE(IFERROR(VLOOKUP($A98,OT!$A:$BU,OT!S$1,0),0))</f>
        <v>2</v>
      </c>
      <c r="AW98" s="70">
        <f>VALUE(IFERROR(VLOOKUP($A98,OT!$A:$BU,OT!T$1,0),0))</f>
        <v>2</v>
      </c>
      <c r="AX98" s="70">
        <f>VALUE(IFERROR(VLOOKUP($A98,OT!$A:$BU,OT!U$1,0),0))</f>
        <v>4</v>
      </c>
      <c r="AY98" s="70">
        <f>VALUE(IFERROR(VLOOKUP($A98,OT!$A:$BU,OT!V$1,0),0))</f>
        <v>0</v>
      </c>
      <c r="AZ98" s="70">
        <f>VALUE(IFERROR(VLOOKUP($A98,OT!$A:$BU,OT!W$1,0),0))</f>
        <v>0</v>
      </c>
      <c r="BA98" s="70">
        <f>VALUE(IFERROR(VLOOKUP($A98,OT!$A:$BU,OT!X$1,0),0))</f>
        <v>2</v>
      </c>
      <c r="BB98" s="70">
        <f>VALUE(IFERROR(VLOOKUP($A98,OT!$A:$BU,OT!Y$1,0),0))</f>
        <v>0</v>
      </c>
      <c r="BC98" s="70">
        <f>VALUE(IFERROR(VLOOKUP($A98,OT!$A:$BU,OT!Z$1,0),0))</f>
        <v>2</v>
      </c>
      <c r="BD98" s="70">
        <f>VALUE(IFERROR(VLOOKUP($A98,OT!$A:$BU,OT!AA$1,0),0))</f>
        <v>2</v>
      </c>
      <c r="BE98" s="70">
        <f>VALUE(IFERROR(VLOOKUP($A98,OT!$A:$BU,OT!AB$1,0),0))</f>
        <v>2</v>
      </c>
      <c r="BF98" s="70">
        <f>VALUE(IFERROR(VLOOKUP($A98,OT!$A:$BU,OT!AC$1,0),0))</f>
        <v>4</v>
      </c>
      <c r="BG98" s="70">
        <f>VALUE(IFERROR(VLOOKUP($A98,OT!$A:$BU,OT!AD$1,0),0))</f>
        <v>0</v>
      </c>
      <c r="BH98" s="70">
        <f>VALUE(IFERROR(VLOOKUP($A98,OT!$A:$BU,OT!AE$1,0),0))</f>
        <v>2</v>
      </c>
      <c r="BI98" s="70">
        <f>VALUE(IFERROR(VLOOKUP($A98,OT!$A:$BU,OT!AF$1,0),0))</f>
        <v>2</v>
      </c>
      <c r="BJ98" s="70">
        <f>VALUE(IFERROR(VLOOKUP($A98,OT!$A:$BU,OT!AG$1,0),0))</f>
        <v>2</v>
      </c>
      <c r="BK98" s="70">
        <f>VALUE(IFERROR(VLOOKUP($A98,OT!$A:$BU,OT!AH$1,0),0))</f>
        <v>2</v>
      </c>
      <c r="BL98" s="70">
        <f>VALUE(IFERROR(VLOOKUP($A98,OT!$A:$BU,OT!AI$1,0),0))</f>
        <v>0</v>
      </c>
      <c r="BM98" s="70">
        <f>VALUE(IFERROR(VLOOKUP($A98,OT!$A:$BU,OT!AJ$1,0),0))</f>
        <v>0</v>
      </c>
      <c r="BN98" s="70">
        <f>VALUE(IFERROR(VLOOKUP($A98,OT!$A:$BU,OT!AK$1,0),0))</f>
        <v>0</v>
      </c>
      <c r="BO98" s="70">
        <f>VALUE(IFERROR(VLOOKUP($A98,OT!$A:$BU,OT!AL$1,0),0))</f>
        <v>0</v>
      </c>
      <c r="BP98" s="70">
        <f>VALUE(IFERROR(VLOOKUP($A98,OT!$A:$BU,OT!AM$1,0),0))</f>
        <v>0</v>
      </c>
      <c r="BQ98" s="70">
        <f>VALUE(IFERROR(VLOOKUP($A98,OT!$A:$BU,OT!AN$1,0),0))</f>
        <v>0</v>
      </c>
      <c r="BR98" s="59"/>
    </row>
    <row r="99" spans="1:70" x14ac:dyDescent="0.35">
      <c r="A99" s="376" t="s">
        <v>883</v>
      </c>
      <c r="B99" s="221" t="str">
        <f>VLOOKUP(A99,Att!B:C,2,0)</f>
        <v>TRẦN THỊ HIẾU</v>
      </c>
      <c r="D99">
        <v>20000</v>
      </c>
      <c r="E99">
        <v>20000</v>
      </c>
      <c r="F99">
        <v>20000</v>
      </c>
      <c r="G99">
        <v>20000</v>
      </c>
      <c r="H99">
        <v>20000</v>
      </c>
      <c r="K99">
        <v>20000</v>
      </c>
      <c r="L99">
        <v>20000</v>
      </c>
      <c r="M99">
        <v>42000</v>
      </c>
      <c r="N99">
        <v>42000</v>
      </c>
      <c r="Q99">
        <v>42000</v>
      </c>
      <c r="R99">
        <v>42000</v>
      </c>
      <c r="S99">
        <v>42000</v>
      </c>
      <c r="T99">
        <v>42000</v>
      </c>
      <c r="U99">
        <v>42000</v>
      </c>
      <c r="AE99">
        <v>42000</v>
      </c>
      <c r="AF99">
        <v>42000</v>
      </c>
      <c r="AH99" s="68">
        <f t="shared" si="3"/>
        <v>518000</v>
      </c>
      <c r="AI99" s="68">
        <f t="shared" si="4"/>
        <v>0</v>
      </c>
      <c r="AJ99" s="68">
        <f t="shared" si="5"/>
        <v>518000</v>
      </c>
      <c r="AK99" s="68"/>
      <c r="AL99" s="74" t="str">
        <f>VLOOKUP(A99,Att!B:CX,101,0)</f>
        <v>ANNK-HR</v>
      </c>
      <c r="AM99" s="70">
        <f>VALUE(IFERROR(VLOOKUP($A99,OT!$A:$BU,OT!J$1,0),0))</f>
        <v>0</v>
      </c>
      <c r="AN99" s="70">
        <f>VALUE(IFERROR(VLOOKUP($A99,OT!$A:$BU,OT!K$1,0),0))</f>
        <v>2</v>
      </c>
      <c r="AO99" s="70">
        <f>VALUE(IFERROR(VLOOKUP($A99,OT!$A:$BU,OT!L$1,0),0))</f>
        <v>2</v>
      </c>
      <c r="AP99" s="70">
        <f>VALUE(IFERROR(VLOOKUP($A99,OT!$A:$BU,OT!M$1,0),0))</f>
        <v>2</v>
      </c>
      <c r="AQ99" s="70">
        <f>VALUE(IFERROR(VLOOKUP($A99,OT!$A:$BU,OT!N$1,0),0))</f>
        <v>2</v>
      </c>
      <c r="AR99" s="70">
        <f>VALUE(IFERROR(VLOOKUP($A99,OT!$A:$BU,OT!O$1,0),0))</f>
        <v>4</v>
      </c>
      <c r="AS99" s="70">
        <f>VALUE(IFERROR(VLOOKUP($A99,OT!$A:$BU,OT!P$1,0),0))</f>
        <v>0</v>
      </c>
      <c r="AT99" s="70">
        <f>VALUE(IFERROR(VLOOKUP($A99,OT!$A:$BU,OT!Q$1,0),0))</f>
        <v>0</v>
      </c>
      <c r="AU99" s="70">
        <f>VALUE(IFERROR(VLOOKUP($A99,OT!$A:$BU,OT!R$1,0),0))</f>
        <v>2</v>
      </c>
      <c r="AV99" s="70">
        <f>VALUE(IFERROR(VLOOKUP($A99,OT!$A:$BU,OT!S$1,0),0))</f>
        <v>2</v>
      </c>
      <c r="AW99" s="70">
        <f>VALUE(IFERROR(VLOOKUP($A99,OT!$A:$BU,OT!T$1,0),0))</f>
        <v>2</v>
      </c>
      <c r="AX99" s="70">
        <f>VALUE(IFERROR(VLOOKUP($A99,OT!$A:$BU,OT!U$1,0),0))</f>
        <v>4</v>
      </c>
      <c r="AY99" s="70">
        <f>VALUE(IFERROR(VLOOKUP($A99,OT!$A:$BU,OT!V$1,0),0))</f>
        <v>0</v>
      </c>
      <c r="AZ99" s="70">
        <f>VALUE(IFERROR(VLOOKUP($A99,OT!$A:$BU,OT!W$1,0),0))</f>
        <v>0</v>
      </c>
      <c r="BA99" s="70">
        <f>VALUE(IFERROR(VLOOKUP($A99,OT!$A:$BU,OT!X$1,0),0))</f>
        <v>2</v>
      </c>
      <c r="BB99" s="70">
        <f>VALUE(IFERROR(VLOOKUP($A99,OT!$A:$BU,OT!Y$1,0),0))</f>
        <v>2</v>
      </c>
      <c r="BC99" s="70">
        <f>VALUE(IFERROR(VLOOKUP($A99,OT!$A:$BU,OT!Z$1,0),0))</f>
        <v>2</v>
      </c>
      <c r="BD99" s="70">
        <f>VALUE(IFERROR(VLOOKUP($A99,OT!$A:$BU,OT!AA$1,0),0))</f>
        <v>2</v>
      </c>
      <c r="BE99" s="70">
        <f>VALUE(IFERROR(VLOOKUP($A99,OT!$A:$BU,OT!AB$1,0),0))</f>
        <v>4</v>
      </c>
      <c r="BF99" s="70">
        <f>VALUE(IFERROR(VLOOKUP($A99,OT!$A:$BU,OT!AC$1,0),0))</f>
        <v>0</v>
      </c>
      <c r="BG99" s="70">
        <f>VALUE(IFERROR(VLOOKUP($A99,OT!$A:$BU,OT!AD$1,0),0))</f>
        <v>0</v>
      </c>
      <c r="BH99" s="70">
        <f>VALUE(IFERROR(VLOOKUP($A99,OT!$A:$BU,OT!AE$1,0),0))</f>
        <v>0</v>
      </c>
      <c r="BI99" s="70">
        <f>VALUE(IFERROR(VLOOKUP($A99,OT!$A:$BU,OT!AF$1,0),0))</f>
        <v>0</v>
      </c>
      <c r="BJ99" s="70">
        <f>VALUE(IFERROR(VLOOKUP($A99,OT!$A:$BU,OT!AG$1,0),0))</f>
        <v>0</v>
      </c>
      <c r="BK99" s="70">
        <f>VALUE(IFERROR(VLOOKUP($A99,OT!$A:$BU,OT!AH$1,0),0))</f>
        <v>0</v>
      </c>
      <c r="BL99" s="70">
        <f>VALUE(IFERROR(VLOOKUP($A99,OT!$A:$BU,OT!AI$1,0),0))</f>
        <v>0</v>
      </c>
      <c r="BM99" s="70">
        <f>VALUE(IFERROR(VLOOKUP($A99,OT!$A:$BU,OT!AJ$1,0),0))</f>
        <v>0</v>
      </c>
      <c r="BN99" s="70">
        <f>VALUE(IFERROR(VLOOKUP($A99,OT!$A:$BU,OT!AK$1,0),0))</f>
        <v>0</v>
      </c>
      <c r="BO99" s="70">
        <f>VALUE(IFERROR(VLOOKUP($A99,OT!$A:$BU,OT!AL$1,0),0))</f>
        <v>2</v>
      </c>
      <c r="BP99" s="70">
        <f>VALUE(IFERROR(VLOOKUP($A99,OT!$A:$BU,OT!AM$1,0),0))</f>
        <v>2</v>
      </c>
      <c r="BQ99" s="70">
        <f>VALUE(IFERROR(VLOOKUP($A99,OT!$A:$BU,OT!AN$1,0),0))</f>
        <v>0</v>
      </c>
      <c r="BR99" s="59"/>
    </row>
    <row r="100" spans="1:70" x14ac:dyDescent="0.35">
      <c r="A100" s="376" t="s">
        <v>886</v>
      </c>
      <c r="B100" s="221" t="str">
        <f>VLOOKUP(A100,Att!B:C,2,0)</f>
        <v>LÂM THỊ MỸ TRINH</v>
      </c>
      <c r="C100">
        <v>42000</v>
      </c>
      <c r="D100">
        <v>42000</v>
      </c>
      <c r="G100">
        <v>20000</v>
      </c>
      <c r="H100">
        <v>15000</v>
      </c>
      <c r="J100">
        <v>20000</v>
      </c>
      <c r="K100">
        <v>20000</v>
      </c>
      <c r="L100">
        <v>20000</v>
      </c>
      <c r="M100">
        <v>20000</v>
      </c>
      <c r="N100">
        <v>20000</v>
      </c>
      <c r="O100">
        <v>20000</v>
      </c>
      <c r="T100">
        <v>42000</v>
      </c>
      <c r="U100">
        <v>42000</v>
      </c>
      <c r="V100">
        <v>42000</v>
      </c>
      <c r="X100">
        <v>0</v>
      </c>
      <c r="AA100">
        <v>20000</v>
      </c>
      <c r="AB100">
        <v>20000</v>
      </c>
      <c r="AE100">
        <v>42000</v>
      </c>
      <c r="AH100" s="68">
        <f t="shared" si="3"/>
        <v>447000</v>
      </c>
      <c r="AI100" s="68">
        <f t="shared" si="4"/>
        <v>57000</v>
      </c>
      <c r="AJ100" s="68">
        <f t="shared" si="5"/>
        <v>390000</v>
      </c>
      <c r="AK100" s="68"/>
      <c r="AL100" s="74" t="str">
        <f>VLOOKUP(A100,Att!B:CX,101,0)</f>
        <v>ANNK-HR</v>
      </c>
      <c r="AM100" s="70">
        <f>VALUE(IFERROR(VLOOKUP($A100,OT!$A:$BU,OT!J$1,0),0))</f>
        <v>2</v>
      </c>
      <c r="AN100" s="70">
        <f>VALUE(IFERROR(VLOOKUP($A100,OT!$A:$BU,OT!K$1,0),0))</f>
        <v>2</v>
      </c>
      <c r="AO100" s="70">
        <f>VALUE(IFERROR(VLOOKUP($A100,OT!$A:$BU,OT!L$1,0),0))</f>
        <v>0</v>
      </c>
      <c r="AP100" s="70">
        <f>VALUE(IFERROR(VLOOKUP($A100,OT!$A:$BU,OT!M$1,0),0))</f>
        <v>0</v>
      </c>
      <c r="AQ100" s="70">
        <f>VALUE(IFERROR(VLOOKUP($A100,OT!$A:$BU,OT!N$1,0),0))</f>
        <v>2</v>
      </c>
      <c r="AR100" s="70">
        <f>VALUE(IFERROR(VLOOKUP($A100,OT!$A:$BU,OT!O$1,0),0))</f>
        <v>0</v>
      </c>
      <c r="AS100" s="70">
        <f>VALUE(IFERROR(VLOOKUP($A100,OT!$A:$BU,OT!P$1,0),0))</f>
        <v>0</v>
      </c>
      <c r="AT100" s="70">
        <f>VALUE(IFERROR(VLOOKUP($A100,OT!$A:$BU,OT!Q$1,0),0))</f>
        <v>2</v>
      </c>
      <c r="AU100" s="70">
        <f>VALUE(IFERROR(VLOOKUP($A100,OT!$A:$BU,OT!R$1,0),0))</f>
        <v>2</v>
      </c>
      <c r="AV100" s="70">
        <f>VALUE(IFERROR(VLOOKUP($A100,OT!$A:$BU,OT!S$1,0),0))</f>
        <v>2</v>
      </c>
      <c r="AW100" s="70">
        <f>VALUE(IFERROR(VLOOKUP($A100,OT!$A:$BU,OT!T$1,0),0))</f>
        <v>2</v>
      </c>
      <c r="AX100" s="70">
        <f>VALUE(IFERROR(VLOOKUP($A100,OT!$A:$BU,OT!U$1,0),0))</f>
        <v>4</v>
      </c>
      <c r="AY100" s="70">
        <f>VALUE(IFERROR(VLOOKUP($A100,OT!$A:$BU,OT!V$1,0),0))</f>
        <v>12</v>
      </c>
      <c r="AZ100" s="70">
        <f>VALUE(IFERROR(VLOOKUP($A100,OT!$A:$BU,OT!W$1,0),0))</f>
        <v>0</v>
      </c>
      <c r="BA100" s="70">
        <f>VALUE(IFERROR(VLOOKUP($A100,OT!$A:$BU,OT!X$1,0),0))</f>
        <v>0</v>
      </c>
      <c r="BB100" s="70">
        <f>VALUE(IFERROR(VLOOKUP($A100,OT!$A:$BU,OT!Y$1,0),0))</f>
        <v>0</v>
      </c>
      <c r="BC100" s="70">
        <f>VALUE(IFERROR(VLOOKUP($A100,OT!$A:$BU,OT!Z$1,0),0))</f>
        <v>0</v>
      </c>
      <c r="BD100" s="70">
        <f>VALUE(IFERROR(VLOOKUP($A100,OT!$A:$BU,OT!AA$1,0),0))</f>
        <v>2</v>
      </c>
      <c r="BE100" s="70">
        <f>VALUE(IFERROR(VLOOKUP($A100,OT!$A:$BU,OT!AB$1,0),0))</f>
        <v>2</v>
      </c>
      <c r="BF100" s="70">
        <f>VALUE(IFERROR(VLOOKUP($A100,OT!$A:$BU,OT!AC$1,0),0))</f>
        <v>4</v>
      </c>
      <c r="BG100" s="70">
        <f>VALUE(IFERROR(VLOOKUP($A100,OT!$A:$BU,OT!AD$1,0),0))</f>
        <v>0</v>
      </c>
      <c r="BH100" s="70">
        <f>VALUE(IFERROR(VLOOKUP($A100,OT!$A:$BU,OT!AE$1,0),0))</f>
        <v>0</v>
      </c>
      <c r="BI100" s="70">
        <f>VALUE(IFERROR(VLOOKUP($A100,OT!$A:$BU,OT!AF$1,0),0))</f>
        <v>0</v>
      </c>
      <c r="BJ100" s="70">
        <f>VALUE(IFERROR(VLOOKUP($A100,OT!$A:$BU,OT!AG$1,0),0))</f>
        <v>0</v>
      </c>
      <c r="BK100" s="70">
        <f>VALUE(IFERROR(VLOOKUP($A100,OT!$A:$BU,OT!AH$1,0),0))</f>
        <v>2</v>
      </c>
      <c r="BL100" s="70">
        <f>VALUE(IFERROR(VLOOKUP($A100,OT!$A:$BU,OT!AI$1,0),0))</f>
        <v>4</v>
      </c>
      <c r="BM100" s="70">
        <f>VALUE(IFERROR(VLOOKUP($A100,OT!$A:$BU,OT!AJ$1,0),0))</f>
        <v>0</v>
      </c>
      <c r="BN100" s="70">
        <f>VALUE(IFERROR(VLOOKUP($A100,OT!$A:$BU,OT!AK$1,0),0))</f>
        <v>0</v>
      </c>
      <c r="BO100" s="70">
        <f>VALUE(IFERROR(VLOOKUP($A100,OT!$A:$BU,OT!AL$1,0),0))</f>
        <v>0</v>
      </c>
      <c r="BP100" s="70">
        <f>VALUE(IFERROR(VLOOKUP($A100,OT!$A:$BU,OT!AM$1,0),0))</f>
        <v>0</v>
      </c>
      <c r="BQ100" s="70">
        <f>VALUE(IFERROR(VLOOKUP($A100,OT!$A:$BU,OT!AN$1,0),0))</f>
        <v>0</v>
      </c>
      <c r="BR100" s="59"/>
    </row>
    <row r="101" spans="1:70" x14ac:dyDescent="0.35">
      <c r="A101" s="376" t="s">
        <v>889</v>
      </c>
      <c r="B101" s="221" t="str">
        <f>VLOOKUP(A101,Att!B:C,2,0)</f>
        <v>TẠ NGUYỄN HUYỀN LINH</v>
      </c>
      <c r="C101">
        <v>20000</v>
      </c>
      <c r="E101">
        <v>20000</v>
      </c>
      <c r="F101">
        <v>0</v>
      </c>
      <c r="G101">
        <v>15000</v>
      </c>
      <c r="H101">
        <v>15000</v>
      </c>
      <c r="J101">
        <v>20000</v>
      </c>
      <c r="K101">
        <v>20000</v>
      </c>
      <c r="L101">
        <v>20000</v>
      </c>
      <c r="M101">
        <v>20000</v>
      </c>
      <c r="N101">
        <v>15000</v>
      </c>
      <c r="O101">
        <v>15000</v>
      </c>
      <c r="Q101">
        <v>20000</v>
      </c>
      <c r="R101">
        <v>20000</v>
      </c>
      <c r="S101">
        <v>20000</v>
      </c>
      <c r="T101">
        <v>20000</v>
      </c>
      <c r="V101">
        <v>15000</v>
      </c>
      <c r="W101">
        <v>15000</v>
      </c>
      <c r="X101">
        <v>20000</v>
      </c>
      <c r="Y101">
        <v>20000</v>
      </c>
      <c r="Z101">
        <v>20000</v>
      </c>
      <c r="AA101">
        <v>20000</v>
      </c>
      <c r="AB101">
        <v>15000</v>
      </c>
      <c r="AF101">
        <v>20000</v>
      </c>
      <c r="AH101" s="68">
        <f t="shared" si="3"/>
        <v>405000</v>
      </c>
      <c r="AI101" s="68">
        <f t="shared" si="4"/>
        <v>345000</v>
      </c>
      <c r="AJ101" s="68">
        <f t="shared" si="5"/>
        <v>60000</v>
      </c>
      <c r="AK101" s="68"/>
      <c r="AL101" s="74" t="str">
        <f>VLOOKUP(A101,Att!B:CX,101,0)</f>
        <v>MEKONG SUBLABOR</v>
      </c>
      <c r="AM101" s="70">
        <f>VALUE(IFERROR(VLOOKUP($A101,OT!$A:$BU,OT!J$1,0),0))</f>
        <v>0</v>
      </c>
      <c r="AN101" s="70">
        <f>VALUE(IFERROR(VLOOKUP($A101,OT!$A:$BU,OT!K$1,0),0))</f>
        <v>0</v>
      </c>
      <c r="AO101" s="70">
        <f>VALUE(IFERROR(VLOOKUP($A101,OT!$A:$BU,OT!L$1,0),0))</f>
        <v>0</v>
      </c>
      <c r="AP101" s="70">
        <f>VALUE(IFERROR(VLOOKUP($A101,OT!$A:$BU,OT!M$1,0),0))</f>
        <v>0</v>
      </c>
      <c r="AQ101" s="70">
        <f>VALUE(IFERROR(VLOOKUP($A101,OT!$A:$BU,OT!N$1,0),0))</f>
        <v>0</v>
      </c>
      <c r="AR101" s="70">
        <f>VALUE(IFERROR(VLOOKUP($A101,OT!$A:$BU,OT!O$1,0),0))</f>
        <v>8</v>
      </c>
      <c r="AS101" s="70">
        <f>VALUE(IFERROR(VLOOKUP($A101,OT!$A:$BU,OT!P$1,0),0))</f>
        <v>0</v>
      </c>
      <c r="AT101" s="70">
        <f>VALUE(IFERROR(VLOOKUP($A101,OT!$A:$BU,OT!Q$1,0),0))</f>
        <v>0</v>
      </c>
      <c r="AU101" s="70">
        <f>VALUE(IFERROR(VLOOKUP($A101,OT!$A:$BU,OT!R$1,0),0))</f>
        <v>0</v>
      </c>
      <c r="AV101" s="70">
        <f>VALUE(IFERROR(VLOOKUP($A101,OT!$A:$BU,OT!S$1,0),0))</f>
        <v>0</v>
      </c>
      <c r="AW101" s="70">
        <f>VALUE(IFERROR(VLOOKUP($A101,OT!$A:$BU,OT!T$1,0),0))</f>
        <v>0</v>
      </c>
      <c r="AX101" s="70">
        <f>VALUE(IFERROR(VLOOKUP($A101,OT!$A:$BU,OT!U$1,0),0))</f>
        <v>0</v>
      </c>
      <c r="AY101" s="70">
        <f>VALUE(IFERROR(VLOOKUP($A101,OT!$A:$BU,OT!V$1,0),0))</f>
        <v>8</v>
      </c>
      <c r="AZ101" s="70">
        <f>VALUE(IFERROR(VLOOKUP($A101,OT!$A:$BU,OT!W$1,0),0))</f>
        <v>0</v>
      </c>
      <c r="BA101" s="70">
        <f>VALUE(IFERROR(VLOOKUP($A101,OT!$A:$BU,OT!X$1,0),0))</f>
        <v>0</v>
      </c>
      <c r="BB101" s="70">
        <f>VALUE(IFERROR(VLOOKUP($A101,OT!$A:$BU,OT!Y$1,0),0))</f>
        <v>0</v>
      </c>
      <c r="BC101" s="70">
        <f>VALUE(IFERROR(VLOOKUP($A101,OT!$A:$BU,OT!Z$1,0),0))</f>
        <v>0</v>
      </c>
      <c r="BD101" s="70">
        <f>VALUE(IFERROR(VLOOKUP($A101,OT!$A:$BU,OT!AA$1,0),0))</f>
        <v>0</v>
      </c>
      <c r="BE101" s="70">
        <f>VALUE(IFERROR(VLOOKUP($A101,OT!$A:$BU,OT!AB$1,0),0))</f>
        <v>0</v>
      </c>
      <c r="BF101" s="70">
        <f>VALUE(IFERROR(VLOOKUP($A101,OT!$A:$BU,OT!AC$1,0),0))</f>
        <v>8</v>
      </c>
      <c r="BG101" s="70">
        <f>VALUE(IFERROR(VLOOKUP($A101,OT!$A:$BU,OT!AD$1,0),0))</f>
        <v>8</v>
      </c>
      <c r="BH101" s="70">
        <f>VALUE(IFERROR(VLOOKUP($A101,OT!$A:$BU,OT!AE$1,0),0))</f>
        <v>0</v>
      </c>
      <c r="BI101" s="70">
        <f>VALUE(IFERROR(VLOOKUP($A101,OT!$A:$BU,OT!AF$1,0),0))</f>
        <v>0</v>
      </c>
      <c r="BJ101" s="70">
        <f>VALUE(IFERROR(VLOOKUP($A101,OT!$A:$BU,OT!AG$1,0),0))</f>
        <v>0</v>
      </c>
      <c r="BK101" s="70">
        <f>VALUE(IFERROR(VLOOKUP($A101,OT!$A:$BU,OT!AH$1,0),0))</f>
        <v>0</v>
      </c>
      <c r="BL101" s="70">
        <f>VALUE(IFERROR(VLOOKUP($A101,OT!$A:$BU,OT!AI$1,0),0))</f>
        <v>0</v>
      </c>
      <c r="BM101" s="70">
        <f>VALUE(IFERROR(VLOOKUP($A101,OT!$A:$BU,OT!AJ$1,0),0))</f>
        <v>0</v>
      </c>
      <c r="BN101" s="70">
        <f>VALUE(IFERROR(VLOOKUP($A101,OT!$A:$BU,OT!AK$1,0),0))</f>
        <v>0</v>
      </c>
      <c r="BO101" s="70">
        <f>VALUE(IFERROR(VLOOKUP($A101,OT!$A:$BU,OT!AL$1,0),0))</f>
        <v>0</v>
      </c>
      <c r="BP101" s="70">
        <f>VALUE(IFERROR(VLOOKUP($A101,OT!$A:$BU,OT!AM$1,0),0))</f>
        <v>0</v>
      </c>
      <c r="BQ101" s="70">
        <f>VALUE(IFERROR(VLOOKUP($A101,OT!$A:$BU,OT!AN$1,0),0))</f>
        <v>0</v>
      </c>
      <c r="BR101" s="59"/>
    </row>
    <row r="102" spans="1:70" x14ac:dyDescent="0.35">
      <c r="A102" s="376" t="s">
        <v>892</v>
      </c>
      <c r="B102" s="221" t="str">
        <f>VLOOKUP(A102,Att!B:C,2,0)</f>
        <v>HỒ THỊ HƯƠNG</v>
      </c>
      <c r="D102">
        <v>20000</v>
      </c>
      <c r="E102">
        <v>20000</v>
      </c>
      <c r="F102">
        <v>20000</v>
      </c>
      <c r="G102">
        <v>20000</v>
      </c>
      <c r="J102">
        <v>20000</v>
      </c>
      <c r="K102">
        <v>20000</v>
      </c>
      <c r="L102">
        <v>20000</v>
      </c>
      <c r="M102">
        <v>20000</v>
      </c>
      <c r="N102">
        <v>15000</v>
      </c>
      <c r="S102">
        <v>20000</v>
      </c>
      <c r="T102">
        <v>20000</v>
      </c>
      <c r="U102">
        <v>20000</v>
      </c>
      <c r="V102">
        <v>20000</v>
      </c>
      <c r="X102">
        <v>20000</v>
      </c>
      <c r="Y102">
        <v>20000</v>
      </c>
      <c r="Z102">
        <v>20000</v>
      </c>
      <c r="AA102">
        <v>20000</v>
      </c>
      <c r="AB102">
        <v>15000</v>
      </c>
      <c r="AE102">
        <v>20000</v>
      </c>
      <c r="AF102">
        <v>20000</v>
      </c>
      <c r="AH102" s="68">
        <f t="shared" si="3"/>
        <v>390000</v>
      </c>
      <c r="AI102" s="68">
        <f t="shared" si="4"/>
        <v>130000</v>
      </c>
      <c r="AJ102" s="68">
        <f t="shared" si="5"/>
        <v>260000</v>
      </c>
      <c r="AK102" s="68"/>
      <c r="AL102" s="74" t="str">
        <f>VLOOKUP(A102,Att!B:CX,101,0)</f>
        <v>MEKONG SUBLABOR</v>
      </c>
      <c r="AM102" s="70">
        <f>VALUE(IFERROR(VLOOKUP($A102,OT!$A:$BU,OT!J$1,0),0))</f>
        <v>0</v>
      </c>
      <c r="AN102" s="70">
        <f>VALUE(IFERROR(VLOOKUP($A102,OT!$A:$BU,OT!K$1,0),0))</f>
        <v>2</v>
      </c>
      <c r="AO102" s="70">
        <f>VALUE(IFERROR(VLOOKUP($A102,OT!$A:$BU,OT!L$1,0),0))</f>
        <v>2</v>
      </c>
      <c r="AP102" s="70">
        <f>VALUE(IFERROR(VLOOKUP($A102,OT!$A:$BU,OT!M$1,0),0))</f>
        <v>2</v>
      </c>
      <c r="AQ102" s="70">
        <f>VALUE(IFERROR(VLOOKUP($A102,OT!$A:$BU,OT!N$1,0),0))</f>
        <v>4</v>
      </c>
      <c r="AR102" s="70">
        <f>VALUE(IFERROR(VLOOKUP($A102,OT!$A:$BU,OT!O$1,0),0))</f>
        <v>0</v>
      </c>
      <c r="AS102" s="70">
        <f>VALUE(IFERROR(VLOOKUP($A102,OT!$A:$BU,OT!P$1,0),0))</f>
        <v>0</v>
      </c>
      <c r="AT102" s="70">
        <f>VALUE(IFERROR(VLOOKUP($A102,OT!$A:$BU,OT!Q$1,0),0))</f>
        <v>2</v>
      </c>
      <c r="AU102" s="70">
        <f>VALUE(IFERROR(VLOOKUP($A102,OT!$A:$BU,OT!R$1,0),0))</f>
        <v>2</v>
      </c>
      <c r="AV102" s="70">
        <f>VALUE(IFERROR(VLOOKUP($A102,OT!$A:$BU,OT!S$1,0),0))</f>
        <v>2</v>
      </c>
      <c r="AW102" s="70">
        <f>VALUE(IFERROR(VLOOKUP($A102,OT!$A:$BU,OT!T$1,0),0))</f>
        <v>2</v>
      </c>
      <c r="AX102" s="70">
        <f>VALUE(IFERROR(VLOOKUP($A102,OT!$A:$BU,OT!U$1,0),0))</f>
        <v>0</v>
      </c>
      <c r="AY102" s="70">
        <f>VALUE(IFERROR(VLOOKUP($A102,OT!$A:$BU,OT!V$1,0),0))</f>
        <v>0</v>
      </c>
      <c r="AZ102" s="70">
        <f>VALUE(IFERROR(VLOOKUP($A102,OT!$A:$BU,OT!W$1,0),0))</f>
        <v>0</v>
      </c>
      <c r="BA102" s="70">
        <f>VALUE(IFERROR(VLOOKUP($A102,OT!$A:$BU,OT!X$1,0),0))</f>
        <v>0</v>
      </c>
      <c r="BB102" s="70">
        <f>VALUE(IFERROR(VLOOKUP($A102,OT!$A:$BU,OT!Y$1,0),0))</f>
        <v>0</v>
      </c>
      <c r="BC102" s="70">
        <f>VALUE(IFERROR(VLOOKUP($A102,OT!$A:$BU,OT!Z$1,0),0))</f>
        <v>0</v>
      </c>
      <c r="BD102" s="70">
        <f>VALUE(IFERROR(VLOOKUP($A102,OT!$A:$BU,OT!AA$1,0),0))</f>
        <v>0</v>
      </c>
      <c r="BE102" s="70">
        <f>VALUE(IFERROR(VLOOKUP($A102,OT!$A:$BU,OT!AB$1,0),0))</f>
        <v>2</v>
      </c>
      <c r="BF102" s="70">
        <f>VALUE(IFERROR(VLOOKUP($A102,OT!$A:$BU,OT!AC$1,0),0))</f>
        <v>4</v>
      </c>
      <c r="BG102" s="70">
        <f>VALUE(IFERROR(VLOOKUP($A102,OT!$A:$BU,OT!AD$1,0),0))</f>
        <v>0</v>
      </c>
      <c r="BH102" s="70">
        <f>VALUE(IFERROR(VLOOKUP($A102,OT!$A:$BU,OT!AE$1,0),0))</f>
        <v>2</v>
      </c>
      <c r="BI102" s="70">
        <f>VALUE(IFERROR(VLOOKUP($A102,OT!$A:$BU,OT!AF$1,0),0))</f>
        <v>0</v>
      </c>
      <c r="BJ102" s="70">
        <f>VALUE(IFERROR(VLOOKUP($A102,OT!$A:$BU,OT!AG$1,0),0))</f>
        <v>0</v>
      </c>
      <c r="BK102" s="70">
        <f>VALUE(IFERROR(VLOOKUP($A102,OT!$A:$BU,OT!AH$1,0),0))</f>
        <v>0</v>
      </c>
      <c r="BL102" s="70">
        <f>VALUE(IFERROR(VLOOKUP($A102,OT!$A:$BU,OT!AI$1,0),0))</f>
        <v>0</v>
      </c>
      <c r="BM102" s="70">
        <f>VALUE(IFERROR(VLOOKUP($A102,OT!$A:$BU,OT!AJ$1,0),0))</f>
        <v>0</v>
      </c>
      <c r="BN102" s="70">
        <f>VALUE(IFERROR(VLOOKUP($A102,OT!$A:$BU,OT!AK$1,0),0))</f>
        <v>0</v>
      </c>
      <c r="BO102" s="70">
        <f>VALUE(IFERROR(VLOOKUP($A102,OT!$A:$BU,OT!AL$1,0),0))</f>
        <v>2</v>
      </c>
      <c r="BP102" s="70">
        <f>VALUE(IFERROR(VLOOKUP($A102,OT!$A:$BU,OT!AM$1,0),0))</f>
        <v>2</v>
      </c>
      <c r="BQ102" s="70">
        <f>VALUE(IFERROR(VLOOKUP($A102,OT!$A:$BU,OT!AN$1,0),0))</f>
        <v>0</v>
      </c>
      <c r="BR102" s="59"/>
    </row>
    <row r="103" spans="1:70" x14ac:dyDescent="0.35">
      <c r="A103" s="376" t="s">
        <v>895</v>
      </c>
      <c r="B103" s="221" t="str">
        <f>VLOOKUP(A103,Att!B:C,2,0)</f>
        <v>NGUYỄN LÊ HOÀNG PHÚC</v>
      </c>
      <c r="C103">
        <v>42000</v>
      </c>
      <c r="D103">
        <v>42000</v>
      </c>
      <c r="E103">
        <v>42000</v>
      </c>
      <c r="F103">
        <v>42000</v>
      </c>
      <c r="H103">
        <v>42000</v>
      </c>
      <c r="K103">
        <v>20000</v>
      </c>
      <c r="L103">
        <v>20000</v>
      </c>
      <c r="M103">
        <v>20000</v>
      </c>
      <c r="N103">
        <v>20000</v>
      </c>
      <c r="O103">
        <v>20000</v>
      </c>
      <c r="P103">
        <v>20000</v>
      </c>
      <c r="Q103">
        <v>42000</v>
      </c>
      <c r="R103">
        <v>42000</v>
      </c>
      <c r="S103">
        <v>42000</v>
      </c>
      <c r="T103">
        <v>42000</v>
      </c>
      <c r="U103">
        <v>27000</v>
      </c>
      <c r="X103">
        <v>20000</v>
      </c>
      <c r="Y103">
        <v>20000</v>
      </c>
      <c r="Z103">
        <v>20000</v>
      </c>
      <c r="AA103">
        <v>20000</v>
      </c>
      <c r="AB103">
        <v>15000</v>
      </c>
      <c r="AE103">
        <v>42000</v>
      </c>
      <c r="AF103">
        <v>42000</v>
      </c>
      <c r="AH103" s="68">
        <f t="shared" si="3"/>
        <v>704000</v>
      </c>
      <c r="AI103" s="68">
        <f t="shared" si="4"/>
        <v>206000</v>
      </c>
      <c r="AJ103" s="68">
        <f t="shared" si="5"/>
        <v>498000</v>
      </c>
      <c r="AK103" s="68"/>
      <c r="AL103" s="74" t="str">
        <f>VLOOKUP(A103,Att!B:CX,101,0)</f>
        <v>MEKONG SUBLABOR</v>
      </c>
      <c r="AM103" s="70">
        <f>VALUE(IFERROR(VLOOKUP($A103,OT!$A:$BU,OT!J$1,0),0))</f>
        <v>2</v>
      </c>
      <c r="AN103" s="70">
        <f>VALUE(IFERROR(VLOOKUP($A103,OT!$A:$BU,OT!K$1,0),0))</f>
        <v>2</v>
      </c>
      <c r="AO103" s="70">
        <f>VALUE(IFERROR(VLOOKUP($A103,OT!$A:$BU,OT!L$1,0),0))</f>
        <v>2</v>
      </c>
      <c r="AP103" s="70">
        <f>VALUE(IFERROR(VLOOKUP($A103,OT!$A:$BU,OT!M$1,0),0))</f>
        <v>2</v>
      </c>
      <c r="AQ103" s="70">
        <f>VALUE(IFERROR(VLOOKUP($A103,OT!$A:$BU,OT!N$1,0),0))</f>
        <v>0</v>
      </c>
      <c r="AR103" s="70">
        <f>VALUE(IFERROR(VLOOKUP($A103,OT!$A:$BU,OT!O$1,0),0))</f>
        <v>4</v>
      </c>
      <c r="AS103" s="70">
        <f>VALUE(IFERROR(VLOOKUP($A103,OT!$A:$BU,OT!P$1,0),0))</f>
        <v>0</v>
      </c>
      <c r="AT103" s="70">
        <f>VALUE(IFERROR(VLOOKUP($A103,OT!$A:$BU,OT!Q$1,0),0))</f>
        <v>0</v>
      </c>
      <c r="AU103" s="70">
        <f>VALUE(IFERROR(VLOOKUP($A103,OT!$A:$BU,OT!R$1,0),0))</f>
        <v>2</v>
      </c>
      <c r="AV103" s="70">
        <f>VALUE(IFERROR(VLOOKUP($A103,OT!$A:$BU,OT!S$1,0),0))</f>
        <v>2</v>
      </c>
      <c r="AW103" s="70">
        <f>VALUE(IFERROR(VLOOKUP($A103,OT!$A:$BU,OT!T$1,0),0))</f>
        <v>2</v>
      </c>
      <c r="AX103" s="70">
        <f>VALUE(IFERROR(VLOOKUP($A103,OT!$A:$BU,OT!U$1,0),0))</f>
        <v>2</v>
      </c>
      <c r="AY103" s="70">
        <f>VALUE(IFERROR(VLOOKUP($A103,OT!$A:$BU,OT!V$1,0),0))</f>
        <v>4</v>
      </c>
      <c r="AZ103" s="70">
        <f>VALUE(IFERROR(VLOOKUP($A103,OT!$A:$BU,OT!W$1,0),0))</f>
        <v>12</v>
      </c>
      <c r="BA103" s="70">
        <f>VALUE(IFERROR(VLOOKUP($A103,OT!$A:$BU,OT!X$1,0),0))</f>
        <v>2</v>
      </c>
      <c r="BB103" s="70">
        <f>VALUE(IFERROR(VLOOKUP($A103,OT!$A:$BU,OT!Y$1,0),0))</f>
        <v>2</v>
      </c>
      <c r="BC103" s="70">
        <f>VALUE(IFERROR(VLOOKUP($A103,OT!$A:$BU,OT!Z$1,0),0))</f>
        <v>0</v>
      </c>
      <c r="BD103" s="70">
        <f>VALUE(IFERROR(VLOOKUP($A103,OT!$A:$BU,OT!AA$1,0),0))</f>
        <v>0</v>
      </c>
      <c r="BE103" s="70">
        <f>VALUE(IFERROR(VLOOKUP($A103,OT!$A:$BU,OT!AB$1,0),0))</f>
        <v>0</v>
      </c>
      <c r="BF103" s="70">
        <f>VALUE(IFERROR(VLOOKUP($A103,OT!$A:$BU,OT!AC$1,0),0))</f>
        <v>0</v>
      </c>
      <c r="BG103" s="70">
        <f>VALUE(IFERROR(VLOOKUP($A103,OT!$A:$BU,OT!AD$1,0),0))</f>
        <v>0</v>
      </c>
      <c r="BH103" s="70">
        <f>VALUE(IFERROR(VLOOKUP($A103,OT!$A:$BU,OT!AE$1,0),0))</f>
        <v>0</v>
      </c>
      <c r="BI103" s="70">
        <f>VALUE(IFERROR(VLOOKUP($A103,OT!$A:$BU,OT!AF$1,0),0))</f>
        <v>0</v>
      </c>
      <c r="BJ103" s="70">
        <f>VALUE(IFERROR(VLOOKUP($A103,OT!$A:$BU,OT!AG$1,0),0))</f>
        <v>0</v>
      </c>
      <c r="BK103" s="70">
        <f>VALUE(IFERROR(VLOOKUP($A103,OT!$A:$BU,OT!AH$1,0),0))</f>
        <v>0</v>
      </c>
      <c r="BL103" s="70">
        <f>VALUE(IFERROR(VLOOKUP($A103,OT!$A:$BU,OT!AI$1,0),0))</f>
        <v>0</v>
      </c>
      <c r="BM103" s="70">
        <f>VALUE(IFERROR(VLOOKUP($A103,OT!$A:$BU,OT!AJ$1,0),0))</f>
        <v>0</v>
      </c>
      <c r="BN103" s="70">
        <f>VALUE(IFERROR(VLOOKUP($A103,OT!$A:$BU,OT!AK$1,0),0))</f>
        <v>0</v>
      </c>
      <c r="BO103" s="70">
        <f>VALUE(IFERROR(VLOOKUP($A103,OT!$A:$BU,OT!AL$1,0),0))</f>
        <v>2</v>
      </c>
      <c r="BP103" s="70">
        <f>VALUE(IFERROR(VLOOKUP($A103,OT!$A:$BU,OT!AM$1,0),0))</f>
        <v>2</v>
      </c>
      <c r="BQ103" s="70">
        <f>VALUE(IFERROR(VLOOKUP($A103,OT!$A:$BU,OT!AN$1,0),0))</f>
        <v>0</v>
      </c>
      <c r="BR103" s="59"/>
    </row>
    <row r="104" spans="1:70" x14ac:dyDescent="0.35">
      <c r="A104" s="376" t="s">
        <v>898</v>
      </c>
      <c r="B104" s="221" t="str">
        <f>VLOOKUP(A104,Att!B:C,2,0)</f>
        <v>MAI THỊ LỆ HUYỀN</v>
      </c>
      <c r="C104">
        <v>15000</v>
      </c>
      <c r="E104">
        <v>20000</v>
      </c>
      <c r="F104">
        <v>20000</v>
      </c>
      <c r="G104">
        <v>20000</v>
      </c>
      <c r="H104">
        <v>20000</v>
      </c>
      <c r="K104">
        <v>20000</v>
      </c>
      <c r="M104">
        <v>20000</v>
      </c>
      <c r="N104">
        <v>20000</v>
      </c>
      <c r="O104">
        <v>20000</v>
      </c>
      <c r="Q104">
        <v>42000</v>
      </c>
      <c r="R104">
        <v>42000</v>
      </c>
      <c r="S104">
        <v>42000</v>
      </c>
      <c r="T104">
        <v>42000</v>
      </c>
      <c r="U104">
        <v>27000</v>
      </c>
      <c r="Y104">
        <v>20000</v>
      </c>
      <c r="Z104">
        <v>20000</v>
      </c>
      <c r="AA104">
        <v>20000</v>
      </c>
      <c r="AB104">
        <v>20000</v>
      </c>
      <c r="AC104">
        <v>20000</v>
      </c>
      <c r="AE104">
        <v>42000</v>
      </c>
      <c r="AF104">
        <v>42000</v>
      </c>
      <c r="AH104" s="68">
        <f t="shared" si="3"/>
        <v>554000</v>
      </c>
      <c r="AI104" s="68">
        <f t="shared" si="4"/>
        <v>82000</v>
      </c>
      <c r="AJ104" s="68">
        <f t="shared" si="5"/>
        <v>472000</v>
      </c>
      <c r="AK104" s="68"/>
      <c r="AL104" s="74" t="str">
        <f>VLOOKUP(A104,Att!B:CX,101,0)</f>
        <v>Nhân Kiệt</v>
      </c>
      <c r="AM104" s="70">
        <f>VALUE(IFERROR(VLOOKUP($A104,OT!$A:$BU,OT!J$1,0),0))</f>
        <v>0</v>
      </c>
      <c r="AN104" s="70">
        <f>VALUE(IFERROR(VLOOKUP($A104,OT!$A:$BU,OT!K$1,0),0))</f>
        <v>0</v>
      </c>
      <c r="AO104" s="70">
        <f>VALUE(IFERROR(VLOOKUP($A104,OT!$A:$BU,OT!L$1,0),0))</f>
        <v>2</v>
      </c>
      <c r="AP104" s="70">
        <f>VALUE(IFERROR(VLOOKUP($A104,OT!$A:$BU,OT!M$1,0),0))</f>
        <v>2</v>
      </c>
      <c r="AQ104" s="70">
        <f>VALUE(IFERROR(VLOOKUP($A104,OT!$A:$BU,OT!N$1,0),0))</f>
        <v>2</v>
      </c>
      <c r="AR104" s="70">
        <f>VALUE(IFERROR(VLOOKUP($A104,OT!$A:$BU,OT!O$1,0),0))</f>
        <v>2</v>
      </c>
      <c r="AS104" s="70">
        <f>VALUE(IFERROR(VLOOKUP($A104,OT!$A:$BU,OT!P$1,0),0))</f>
        <v>0</v>
      </c>
      <c r="AT104" s="70">
        <f>VALUE(IFERROR(VLOOKUP($A104,OT!$A:$BU,OT!Q$1,0),0))</f>
        <v>0</v>
      </c>
      <c r="AU104" s="70">
        <f>VALUE(IFERROR(VLOOKUP($A104,OT!$A:$BU,OT!R$1,0),0))</f>
        <v>2</v>
      </c>
      <c r="AV104" s="70">
        <f>VALUE(IFERROR(VLOOKUP($A104,OT!$A:$BU,OT!S$1,0),0))</f>
        <v>0</v>
      </c>
      <c r="AW104" s="70">
        <f>VALUE(IFERROR(VLOOKUP($A104,OT!$A:$BU,OT!T$1,0),0))</f>
        <v>0</v>
      </c>
      <c r="AX104" s="70">
        <f>VALUE(IFERROR(VLOOKUP($A104,OT!$A:$BU,OT!U$1,0),0))</f>
        <v>0</v>
      </c>
      <c r="AY104" s="70">
        <f>VALUE(IFERROR(VLOOKUP($A104,OT!$A:$BU,OT!V$1,0),0))</f>
        <v>4</v>
      </c>
      <c r="AZ104" s="70">
        <f>VALUE(IFERROR(VLOOKUP($A104,OT!$A:$BU,OT!W$1,0),0))</f>
        <v>0</v>
      </c>
      <c r="BA104" s="70">
        <f>VALUE(IFERROR(VLOOKUP($A104,OT!$A:$BU,OT!X$1,0),0))</f>
        <v>2</v>
      </c>
      <c r="BB104" s="70">
        <f>VALUE(IFERROR(VLOOKUP($A104,OT!$A:$BU,OT!Y$1,0),0))</f>
        <v>2</v>
      </c>
      <c r="BC104" s="70">
        <f>VALUE(IFERROR(VLOOKUP($A104,OT!$A:$BU,OT!Z$1,0),0))</f>
        <v>2</v>
      </c>
      <c r="BD104" s="70">
        <f>VALUE(IFERROR(VLOOKUP($A104,OT!$A:$BU,OT!AA$1,0),0))</f>
        <v>2</v>
      </c>
      <c r="BE104" s="70">
        <f>VALUE(IFERROR(VLOOKUP($A104,OT!$A:$BU,OT!AB$1,0),0))</f>
        <v>0</v>
      </c>
      <c r="BF104" s="70">
        <f>VALUE(IFERROR(VLOOKUP($A104,OT!$A:$BU,OT!AC$1,0),0))</f>
        <v>0</v>
      </c>
      <c r="BG104" s="70">
        <f>VALUE(IFERROR(VLOOKUP($A104,OT!$A:$BU,OT!AD$1,0),0))</f>
        <v>0</v>
      </c>
      <c r="BH104" s="70">
        <f>VALUE(IFERROR(VLOOKUP($A104,OT!$A:$BU,OT!AE$1,0),0))</f>
        <v>0</v>
      </c>
      <c r="BI104" s="70">
        <f>VALUE(IFERROR(VLOOKUP($A104,OT!$A:$BU,OT!AF$1,0),0))</f>
        <v>2</v>
      </c>
      <c r="BJ104" s="70">
        <f>VALUE(IFERROR(VLOOKUP($A104,OT!$A:$BU,OT!AG$1,0),0))</f>
        <v>2</v>
      </c>
      <c r="BK104" s="70">
        <f>VALUE(IFERROR(VLOOKUP($A104,OT!$A:$BU,OT!AH$1,0),0))</f>
        <v>2</v>
      </c>
      <c r="BL104" s="70">
        <f>VALUE(IFERROR(VLOOKUP($A104,OT!$A:$BU,OT!AI$1,0),0))</f>
        <v>2</v>
      </c>
      <c r="BM104" s="70">
        <f>VALUE(IFERROR(VLOOKUP($A104,OT!$A:$BU,OT!AJ$1,0),0))</f>
        <v>4</v>
      </c>
      <c r="BN104" s="70">
        <f>VALUE(IFERROR(VLOOKUP($A104,OT!$A:$BU,OT!AK$1,0),0))</f>
        <v>0</v>
      </c>
      <c r="BO104" s="70">
        <f>VALUE(IFERROR(VLOOKUP($A104,OT!$A:$BU,OT!AL$1,0),0))</f>
        <v>2</v>
      </c>
      <c r="BP104" s="70">
        <f>VALUE(IFERROR(VLOOKUP($A104,OT!$A:$BU,OT!AM$1,0),0))</f>
        <v>2</v>
      </c>
      <c r="BQ104" s="70">
        <f>VALUE(IFERROR(VLOOKUP($A104,OT!$A:$BU,OT!AN$1,0),0))</f>
        <v>0</v>
      </c>
      <c r="BR104" s="59"/>
    </row>
    <row r="105" spans="1:70" x14ac:dyDescent="0.35">
      <c r="A105" s="376" t="s">
        <v>901</v>
      </c>
      <c r="B105" s="221" t="str">
        <f>VLOOKUP(A105,Att!B:C,2,0)</f>
        <v>LÊ NGỌC HUYỀN</v>
      </c>
      <c r="C105">
        <v>20000</v>
      </c>
      <c r="D105">
        <v>20000</v>
      </c>
      <c r="E105">
        <v>20000</v>
      </c>
      <c r="F105">
        <v>20000</v>
      </c>
      <c r="G105">
        <v>20000</v>
      </c>
      <c r="H105">
        <v>20000</v>
      </c>
      <c r="J105">
        <v>42000</v>
      </c>
      <c r="K105">
        <v>42000</v>
      </c>
      <c r="L105">
        <v>42000</v>
      </c>
      <c r="M105">
        <v>42000</v>
      </c>
      <c r="O105">
        <v>42000</v>
      </c>
      <c r="Q105">
        <v>20000</v>
      </c>
      <c r="R105">
        <v>20000</v>
      </c>
      <c r="S105">
        <v>20000</v>
      </c>
      <c r="T105">
        <v>20000</v>
      </c>
      <c r="U105">
        <v>20000</v>
      </c>
      <c r="V105">
        <v>20000</v>
      </c>
      <c r="X105">
        <v>42000</v>
      </c>
      <c r="Y105">
        <v>42000</v>
      </c>
      <c r="Z105">
        <v>42000</v>
      </c>
      <c r="AB105">
        <v>42000</v>
      </c>
      <c r="AC105">
        <v>42000</v>
      </c>
      <c r="AE105">
        <v>20000</v>
      </c>
      <c r="AH105" s="68">
        <f t="shared" si="3"/>
        <v>680000</v>
      </c>
      <c r="AI105" s="68">
        <f t="shared" si="4"/>
        <v>20000</v>
      </c>
      <c r="AJ105" s="68">
        <f t="shared" si="5"/>
        <v>660000</v>
      </c>
      <c r="AK105" s="68"/>
      <c r="AL105" s="74" t="str">
        <f>VLOOKUP(A105,Att!B:CX,101,0)</f>
        <v>Nhân Kiệt</v>
      </c>
      <c r="AM105" s="70">
        <f>VALUE(IFERROR(VLOOKUP($A105,OT!$A:$BU,OT!J$1,0),0))</f>
        <v>2</v>
      </c>
      <c r="AN105" s="70">
        <f>VALUE(IFERROR(VLOOKUP($A105,OT!$A:$BU,OT!K$1,0),0))</f>
        <v>2</v>
      </c>
      <c r="AO105" s="70">
        <f>VALUE(IFERROR(VLOOKUP($A105,OT!$A:$BU,OT!L$1,0),0))</f>
        <v>2</v>
      </c>
      <c r="AP105" s="70">
        <f>VALUE(IFERROR(VLOOKUP($A105,OT!$A:$BU,OT!M$1,0),0))</f>
        <v>2</v>
      </c>
      <c r="AQ105" s="70">
        <f>VALUE(IFERROR(VLOOKUP($A105,OT!$A:$BU,OT!N$1,0),0))</f>
        <v>4</v>
      </c>
      <c r="AR105" s="70">
        <f>VALUE(IFERROR(VLOOKUP($A105,OT!$A:$BU,OT!O$1,0),0))</f>
        <v>12</v>
      </c>
      <c r="AS105" s="70">
        <f>VALUE(IFERROR(VLOOKUP($A105,OT!$A:$BU,OT!P$1,0),0))</f>
        <v>0</v>
      </c>
      <c r="AT105" s="70">
        <f>VALUE(IFERROR(VLOOKUP($A105,OT!$A:$BU,OT!Q$1,0),0))</f>
        <v>2</v>
      </c>
      <c r="AU105" s="70">
        <f>VALUE(IFERROR(VLOOKUP($A105,OT!$A:$BU,OT!R$1,0),0))</f>
        <v>2</v>
      </c>
      <c r="AV105" s="70">
        <f>VALUE(IFERROR(VLOOKUP($A105,OT!$A:$BU,OT!S$1,0),0))</f>
        <v>2</v>
      </c>
      <c r="AW105" s="70">
        <f>VALUE(IFERROR(VLOOKUP($A105,OT!$A:$BU,OT!T$1,0),0))</f>
        <v>2</v>
      </c>
      <c r="AX105" s="70">
        <f>VALUE(IFERROR(VLOOKUP($A105,OT!$A:$BU,OT!U$1,0),0))</f>
        <v>0</v>
      </c>
      <c r="AY105" s="70">
        <f>VALUE(IFERROR(VLOOKUP($A105,OT!$A:$BU,OT!V$1,0),0))</f>
        <v>4</v>
      </c>
      <c r="AZ105" s="70">
        <f>VALUE(IFERROR(VLOOKUP($A105,OT!$A:$BU,OT!W$1,0),0))</f>
        <v>0</v>
      </c>
      <c r="BA105" s="70">
        <f>VALUE(IFERROR(VLOOKUP($A105,OT!$A:$BU,OT!X$1,0),0))</f>
        <v>2</v>
      </c>
      <c r="BB105" s="70">
        <f>VALUE(IFERROR(VLOOKUP($A105,OT!$A:$BU,OT!Y$1,0),0))</f>
        <v>2</v>
      </c>
      <c r="BC105" s="70">
        <f>VALUE(IFERROR(VLOOKUP($A105,OT!$A:$BU,OT!Z$1,0),0))</f>
        <v>2</v>
      </c>
      <c r="BD105" s="70">
        <f>VALUE(IFERROR(VLOOKUP($A105,OT!$A:$BU,OT!AA$1,0),0))</f>
        <v>2</v>
      </c>
      <c r="BE105" s="70">
        <f>VALUE(IFERROR(VLOOKUP($A105,OT!$A:$BU,OT!AB$1,0),0))</f>
        <v>4</v>
      </c>
      <c r="BF105" s="70">
        <f>VALUE(IFERROR(VLOOKUP($A105,OT!$A:$BU,OT!AC$1,0),0))</f>
        <v>12</v>
      </c>
      <c r="BG105" s="70">
        <f>VALUE(IFERROR(VLOOKUP($A105,OT!$A:$BU,OT!AD$1,0),0))</f>
        <v>0</v>
      </c>
      <c r="BH105" s="70">
        <f>VALUE(IFERROR(VLOOKUP($A105,OT!$A:$BU,OT!AE$1,0),0))</f>
        <v>2</v>
      </c>
      <c r="BI105" s="70">
        <f>VALUE(IFERROR(VLOOKUP($A105,OT!$A:$BU,OT!AF$1,0),0))</f>
        <v>2</v>
      </c>
      <c r="BJ105" s="70">
        <f>VALUE(IFERROR(VLOOKUP($A105,OT!$A:$BU,OT!AG$1,0),0))</f>
        <v>2</v>
      </c>
      <c r="BK105" s="70">
        <f>VALUE(IFERROR(VLOOKUP($A105,OT!$A:$BU,OT!AH$1,0),0))</f>
        <v>0</v>
      </c>
      <c r="BL105" s="70">
        <f>VALUE(IFERROR(VLOOKUP($A105,OT!$A:$BU,OT!AI$1,0),0))</f>
        <v>2</v>
      </c>
      <c r="BM105" s="70">
        <f>VALUE(IFERROR(VLOOKUP($A105,OT!$A:$BU,OT!AJ$1,0),0))</f>
        <v>4</v>
      </c>
      <c r="BN105" s="70">
        <f>VALUE(IFERROR(VLOOKUP($A105,OT!$A:$BU,OT!AK$1,0),0))</f>
        <v>0</v>
      </c>
      <c r="BO105" s="70">
        <f>VALUE(IFERROR(VLOOKUP($A105,OT!$A:$BU,OT!AL$1,0),0))</f>
        <v>0</v>
      </c>
      <c r="BP105" s="70">
        <f>VALUE(IFERROR(VLOOKUP($A105,OT!$A:$BU,OT!AM$1,0),0))</f>
        <v>0</v>
      </c>
      <c r="BQ105" s="70">
        <f>VALUE(IFERROR(VLOOKUP($A105,OT!$A:$BU,OT!AN$1,0),0))</f>
        <v>0</v>
      </c>
      <c r="BR105" s="59"/>
    </row>
    <row r="106" spans="1:70" x14ac:dyDescent="0.35">
      <c r="A106" s="376" t="s">
        <v>904</v>
      </c>
      <c r="B106" s="221" t="str">
        <f>VLOOKUP(A106,Att!B:C,2,0)</f>
        <v>TRẦN THỊ TRƯỜNG XUÂN</v>
      </c>
      <c r="C106">
        <v>20000</v>
      </c>
      <c r="D106">
        <v>20000</v>
      </c>
      <c r="E106">
        <v>20000</v>
      </c>
      <c r="G106">
        <v>20000</v>
      </c>
      <c r="H106">
        <v>20000</v>
      </c>
      <c r="I106">
        <v>20000</v>
      </c>
      <c r="J106">
        <v>42000</v>
      </c>
      <c r="K106">
        <v>42000</v>
      </c>
      <c r="L106">
        <v>42000</v>
      </c>
      <c r="M106">
        <v>42000</v>
      </c>
      <c r="N106">
        <v>42000</v>
      </c>
      <c r="Q106">
        <v>20000</v>
      </c>
      <c r="S106">
        <v>20000</v>
      </c>
      <c r="T106">
        <v>20000</v>
      </c>
      <c r="U106">
        <v>20000</v>
      </c>
      <c r="Y106">
        <v>42000</v>
      </c>
      <c r="Z106">
        <v>42000</v>
      </c>
      <c r="AA106">
        <v>42000</v>
      </c>
      <c r="AB106">
        <v>42000</v>
      </c>
      <c r="AH106" s="68">
        <f t="shared" si="3"/>
        <v>578000</v>
      </c>
      <c r="AI106" s="68">
        <f t="shared" si="4"/>
        <v>84000</v>
      </c>
      <c r="AJ106" s="68">
        <f t="shared" si="5"/>
        <v>494000</v>
      </c>
      <c r="AK106" s="68"/>
      <c r="AL106" s="74" t="str">
        <f>VLOOKUP(A106,Att!B:CX,101,0)</f>
        <v>Power Connect</v>
      </c>
      <c r="AM106" s="70">
        <f>VALUE(IFERROR(VLOOKUP($A106,OT!$A:$BU,OT!J$1,0),0))</f>
        <v>2</v>
      </c>
      <c r="AN106" s="70">
        <f>VALUE(IFERROR(VLOOKUP($A106,OT!$A:$BU,OT!K$1,0),0))</f>
        <v>2</v>
      </c>
      <c r="AO106" s="70">
        <f>VALUE(IFERROR(VLOOKUP($A106,OT!$A:$BU,OT!L$1,0),0))</f>
        <v>2</v>
      </c>
      <c r="AP106" s="70">
        <f>VALUE(IFERROR(VLOOKUP($A106,OT!$A:$BU,OT!M$1,0),0))</f>
        <v>0</v>
      </c>
      <c r="AQ106" s="70">
        <f>VALUE(IFERROR(VLOOKUP($A106,OT!$A:$BU,OT!N$1,0),0))</f>
        <v>2</v>
      </c>
      <c r="AR106" s="70">
        <f>VALUE(IFERROR(VLOOKUP($A106,OT!$A:$BU,OT!O$1,0),0))</f>
        <v>4</v>
      </c>
      <c r="AS106" s="70">
        <f>VALUE(IFERROR(VLOOKUP($A106,OT!$A:$BU,OT!P$1,0),0))</f>
        <v>12</v>
      </c>
      <c r="AT106" s="70">
        <f>VALUE(IFERROR(VLOOKUP($A106,OT!$A:$BU,OT!Q$1,0),0))</f>
        <v>2</v>
      </c>
      <c r="AU106" s="70">
        <f>VALUE(IFERROR(VLOOKUP($A106,OT!$A:$BU,OT!R$1,0),0))</f>
        <v>2</v>
      </c>
      <c r="AV106" s="70">
        <f>VALUE(IFERROR(VLOOKUP($A106,OT!$A:$BU,OT!S$1,0),0))</f>
        <v>0</v>
      </c>
      <c r="AW106" s="70">
        <f>VALUE(IFERROR(VLOOKUP($A106,OT!$A:$BU,OT!T$1,0),0))</f>
        <v>0</v>
      </c>
      <c r="AX106" s="70">
        <f>VALUE(IFERROR(VLOOKUP($A106,OT!$A:$BU,OT!U$1,0),0))</f>
        <v>4</v>
      </c>
      <c r="AY106" s="70">
        <f>VALUE(IFERROR(VLOOKUP($A106,OT!$A:$BU,OT!V$1,0),0))</f>
        <v>0</v>
      </c>
      <c r="AZ106" s="70">
        <f>VALUE(IFERROR(VLOOKUP($A106,OT!$A:$BU,OT!W$1,0),0))</f>
        <v>0</v>
      </c>
      <c r="BA106" s="70">
        <f>VALUE(IFERROR(VLOOKUP($A106,OT!$A:$BU,OT!X$1,0),0))</f>
        <v>2</v>
      </c>
      <c r="BB106" s="70">
        <f>VALUE(IFERROR(VLOOKUP($A106,OT!$A:$BU,OT!Y$1,0),0))</f>
        <v>0</v>
      </c>
      <c r="BC106" s="70">
        <f>VALUE(IFERROR(VLOOKUP($A106,OT!$A:$BU,OT!Z$1,0),0))</f>
        <v>2</v>
      </c>
      <c r="BD106" s="70">
        <f>VALUE(IFERROR(VLOOKUP($A106,OT!$A:$BU,OT!AA$1,0),0))</f>
        <v>2</v>
      </c>
      <c r="BE106" s="70">
        <f>VALUE(IFERROR(VLOOKUP($A106,OT!$A:$BU,OT!AB$1,0),0))</f>
        <v>4</v>
      </c>
      <c r="BF106" s="70">
        <f>VALUE(IFERROR(VLOOKUP($A106,OT!$A:$BU,OT!AC$1,0),0))</f>
        <v>0</v>
      </c>
      <c r="BG106" s="70">
        <f>VALUE(IFERROR(VLOOKUP($A106,OT!$A:$BU,OT!AD$1,0),0))</f>
        <v>0</v>
      </c>
      <c r="BH106" s="70">
        <f>VALUE(IFERROR(VLOOKUP($A106,OT!$A:$BU,OT!AE$1,0),0))</f>
        <v>0</v>
      </c>
      <c r="BI106" s="70">
        <f>VALUE(IFERROR(VLOOKUP($A106,OT!$A:$BU,OT!AF$1,0),0))</f>
        <v>2</v>
      </c>
      <c r="BJ106" s="70">
        <f>VALUE(IFERROR(VLOOKUP($A106,OT!$A:$BU,OT!AG$1,0),0))</f>
        <v>2</v>
      </c>
      <c r="BK106" s="70">
        <f>VALUE(IFERROR(VLOOKUP($A106,OT!$A:$BU,OT!AH$1,0),0))</f>
        <v>2</v>
      </c>
      <c r="BL106" s="70">
        <f>VALUE(IFERROR(VLOOKUP($A106,OT!$A:$BU,OT!AI$1,0),0))</f>
        <v>2</v>
      </c>
      <c r="BM106" s="70">
        <f>VALUE(IFERROR(VLOOKUP($A106,OT!$A:$BU,OT!AJ$1,0),0))</f>
        <v>0</v>
      </c>
      <c r="BN106" s="70">
        <f>VALUE(IFERROR(VLOOKUP($A106,OT!$A:$BU,OT!AK$1,0),0))</f>
        <v>0</v>
      </c>
      <c r="BO106" s="70">
        <f>VALUE(IFERROR(VLOOKUP($A106,OT!$A:$BU,OT!AL$1,0),0))</f>
        <v>0</v>
      </c>
      <c r="BP106" s="70">
        <f>VALUE(IFERROR(VLOOKUP($A106,OT!$A:$BU,OT!AM$1,0),0))</f>
        <v>0</v>
      </c>
      <c r="BQ106" s="70">
        <f>VALUE(IFERROR(VLOOKUP($A106,OT!$A:$BU,OT!AN$1,0),0))</f>
        <v>0</v>
      </c>
      <c r="BR106" s="59"/>
    </row>
    <row r="107" spans="1:70" x14ac:dyDescent="0.35">
      <c r="A107" s="376" t="s">
        <v>907</v>
      </c>
      <c r="B107" s="221" t="str">
        <f>VLOOKUP(A107,Att!B:C,2,0)</f>
        <v>TRẦN NGỌC HƯNG</v>
      </c>
      <c r="C107">
        <v>20000</v>
      </c>
      <c r="E107">
        <v>20000</v>
      </c>
      <c r="F107">
        <v>20000</v>
      </c>
      <c r="G107">
        <v>20000</v>
      </c>
      <c r="K107">
        <v>20000</v>
      </c>
      <c r="L107">
        <v>20000</v>
      </c>
      <c r="M107">
        <v>20000</v>
      </c>
      <c r="N107">
        <v>20000</v>
      </c>
      <c r="O107">
        <v>20000</v>
      </c>
      <c r="Q107">
        <v>42000</v>
      </c>
      <c r="R107">
        <v>42000</v>
      </c>
      <c r="S107">
        <v>42000</v>
      </c>
      <c r="T107">
        <v>42000</v>
      </c>
      <c r="U107">
        <v>27000</v>
      </c>
      <c r="X107">
        <v>20000</v>
      </c>
      <c r="Y107">
        <v>20000</v>
      </c>
      <c r="Z107">
        <v>20000</v>
      </c>
      <c r="AA107">
        <v>20000</v>
      </c>
      <c r="AB107">
        <v>20000</v>
      </c>
      <c r="AF107">
        <v>42000</v>
      </c>
      <c r="AH107" s="68">
        <f t="shared" si="3"/>
        <v>517000</v>
      </c>
      <c r="AI107" s="68">
        <f t="shared" si="4"/>
        <v>171000</v>
      </c>
      <c r="AJ107" s="68">
        <f t="shared" si="5"/>
        <v>346000</v>
      </c>
      <c r="AK107" s="68"/>
      <c r="AL107" s="74" t="str">
        <f>VLOOKUP(A107,Att!B:CX,101,0)</f>
        <v>Power Connect</v>
      </c>
      <c r="AM107" s="70">
        <f>VALUE(IFERROR(VLOOKUP($A107,OT!$A:$BU,OT!J$1,0),0))</f>
        <v>0</v>
      </c>
      <c r="AN107" s="70">
        <f>VALUE(IFERROR(VLOOKUP($A107,OT!$A:$BU,OT!K$1,0),0))</f>
        <v>0</v>
      </c>
      <c r="AO107" s="70">
        <f>VALUE(IFERROR(VLOOKUP($A107,OT!$A:$BU,OT!L$1,0),0))</f>
        <v>0</v>
      </c>
      <c r="AP107" s="70">
        <f>VALUE(IFERROR(VLOOKUP($A107,OT!$A:$BU,OT!M$1,0),0))</f>
        <v>2</v>
      </c>
      <c r="AQ107" s="70">
        <f>VALUE(IFERROR(VLOOKUP($A107,OT!$A:$BU,OT!N$1,0),0))</f>
        <v>4</v>
      </c>
      <c r="AR107" s="70">
        <f>VALUE(IFERROR(VLOOKUP($A107,OT!$A:$BU,OT!O$1,0),0))</f>
        <v>0</v>
      </c>
      <c r="AS107" s="70">
        <f>VALUE(IFERROR(VLOOKUP($A107,OT!$A:$BU,OT!P$1,0),0))</f>
        <v>0</v>
      </c>
      <c r="AT107" s="70">
        <f>VALUE(IFERROR(VLOOKUP($A107,OT!$A:$BU,OT!Q$1,0),0))</f>
        <v>0</v>
      </c>
      <c r="AU107" s="70">
        <f>VALUE(IFERROR(VLOOKUP($A107,OT!$A:$BU,OT!R$1,0),0))</f>
        <v>2</v>
      </c>
      <c r="AV107" s="70">
        <f>VALUE(IFERROR(VLOOKUP($A107,OT!$A:$BU,OT!S$1,0),0))</f>
        <v>2</v>
      </c>
      <c r="AW107" s="70">
        <f>VALUE(IFERROR(VLOOKUP($A107,OT!$A:$BU,OT!T$1,0),0))</f>
        <v>2</v>
      </c>
      <c r="AX107" s="70">
        <f>VALUE(IFERROR(VLOOKUP($A107,OT!$A:$BU,OT!U$1,0),0))</f>
        <v>2</v>
      </c>
      <c r="AY107" s="70">
        <f>VALUE(IFERROR(VLOOKUP($A107,OT!$A:$BU,OT!V$1,0),0))</f>
        <v>4</v>
      </c>
      <c r="AZ107" s="70">
        <f>VALUE(IFERROR(VLOOKUP($A107,OT!$A:$BU,OT!W$1,0),0))</f>
        <v>0</v>
      </c>
      <c r="BA107" s="70">
        <f>VALUE(IFERROR(VLOOKUP($A107,OT!$A:$BU,OT!X$1,0),0))</f>
        <v>2</v>
      </c>
      <c r="BB107" s="70">
        <f>VALUE(IFERROR(VLOOKUP($A107,OT!$A:$BU,OT!Y$1,0),0))</f>
        <v>2</v>
      </c>
      <c r="BC107" s="70">
        <f>VALUE(IFERROR(VLOOKUP($A107,OT!$A:$BU,OT!Z$1,0),0))</f>
        <v>2</v>
      </c>
      <c r="BD107" s="70">
        <f>VALUE(IFERROR(VLOOKUP($A107,OT!$A:$BU,OT!AA$1,0),0))</f>
        <v>0</v>
      </c>
      <c r="BE107" s="70">
        <f>VALUE(IFERROR(VLOOKUP($A107,OT!$A:$BU,OT!AB$1,0),0))</f>
        <v>0</v>
      </c>
      <c r="BF107" s="70">
        <f>VALUE(IFERROR(VLOOKUP($A107,OT!$A:$BU,OT!AC$1,0),0))</f>
        <v>0</v>
      </c>
      <c r="BG107" s="70">
        <f>VALUE(IFERROR(VLOOKUP($A107,OT!$A:$BU,OT!AD$1,0),0))</f>
        <v>0</v>
      </c>
      <c r="BH107" s="70">
        <f>VALUE(IFERROR(VLOOKUP($A107,OT!$A:$BU,OT!AE$1,0),0))</f>
        <v>0</v>
      </c>
      <c r="BI107" s="70">
        <f>VALUE(IFERROR(VLOOKUP($A107,OT!$A:$BU,OT!AF$1,0),0))</f>
        <v>2</v>
      </c>
      <c r="BJ107" s="70">
        <f>VALUE(IFERROR(VLOOKUP($A107,OT!$A:$BU,OT!AG$1,0),0))</f>
        <v>2</v>
      </c>
      <c r="BK107" s="70">
        <f>VALUE(IFERROR(VLOOKUP($A107,OT!$A:$BU,OT!AH$1,0),0))</f>
        <v>2</v>
      </c>
      <c r="BL107" s="70">
        <f>VALUE(IFERROR(VLOOKUP($A107,OT!$A:$BU,OT!AI$1,0),0))</f>
        <v>4</v>
      </c>
      <c r="BM107" s="70">
        <f>VALUE(IFERROR(VLOOKUP($A107,OT!$A:$BU,OT!AJ$1,0),0))</f>
        <v>0</v>
      </c>
      <c r="BN107" s="70">
        <f>VALUE(IFERROR(VLOOKUP($A107,OT!$A:$BU,OT!AK$1,0),0))</f>
        <v>0</v>
      </c>
      <c r="BO107" s="70">
        <f>VALUE(IFERROR(VLOOKUP($A107,OT!$A:$BU,OT!AL$1,0),0))</f>
        <v>0</v>
      </c>
      <c r="BP107" s="70">
        <f>VALUE(IFERROR(VLOOKUP($A107,OT!$A:$BU,OT!AM$1,0),0))</f>
        <v>0</v>
      </c>
      <c r="BQ107" s="70">
        <f>VALUE(IFERROR(VLOOKUP($A107,OT!$A:$BU,OT!AN$1,0),0))</f>
        <v>0</v>
      </c>
      <c r="BR107" s="59"/>
    </row>
    <row r="108" spans="1:70" x14ac:dyDescent="0.35">
      <c r="A108" s="376" t="s">
        <v>910</v>
      </c>
      <c r="B108" s="221" t="str">
        <f>VLOOKUP(A108,Att!B:C,2,0)</f>
        <v>HUỲNH THỊ HUYỀN TRÂN</v>
      </c>
      <c r="D108">
        <v>20000</v>
      </c>
      <c r="E108">
        <v>20000</v>
      </c>
      <c r="J108">
        <v>42000</v>
      </c>
      <c r="K108">
        <v>42000</v>
      </c>
      <c r="L108">
        <v>42000</v>
      </c>
      <c r="M108">
        <v>42000</v>
      </c>
      <c r="O108">
        <v>42000</v>
      </c>
      <c r="Q108">
        <v>20000</v>
      </c>
      <c r="R108">
        <v>20000</v>
      </c>
      <c r="S108">
        <v>20000</v>
      </c>
      <c r="T108">
        <v>20000</v>
      </c>
      <c r="U108">
        <v>20000</v>
      </c>
      <c r="X108">
        <v>42000</v>
      </c>
      <c r="Y108">
        <v>42000</v>
      </c>
      <c r="Z108">
        <v>42000</v>
      </c>
      <c r="AA108">
        <v>42000</v>
      </c>
      <c r="AB108">
        <v>27000</v>
      </c>
      <c r="AE108">
        <v>20000</v>
      </c>
      <c r="AH108" s="68">
        <f t="shared" si="3"/>
        <v>565000</v>
      </c>
      <c r="AI108" s="68">
        <f t="shared" si="4"/>
        <v>153000</v>
      </c>
      <c r="AJ108" s="68">
        <f t="shared" si="5"/>
        <v>412000</v>
      </c>
      <c r="AK108" s="68"/>
      <c r="AL108" s="74" t="str">
        <f>VLOOKUP(A108,Att!B:CX,101,0)</f>
        <v>Power Connect</v>
      </c>
      <c r="AM108" s="70">
        <f>VALUE(IFERROR(VLOOKUP($A108,OT!$A:$BU,OT!J$1,0),0))</f>
        <v>0</v>
      </c>
      <c r="AN108" s="70">
        <f>VALUE(IFERROR(VLOOKUP($A108,OT!$A:$BU,OT!K$1,0),0))</f>
        <v>2</v>
      </c>
      <c r="AO108" s="70">
        <f>VALUE(IFERROR(VLOOKUP($A108,OT!$A:$BU,OT!L$1,0),0))</f>
        <v>2</v>
      </c>
      <c r="AP108" s="70">
        <f>VALUE(IFERROR(VLOOKUP($A108,OT!$A:$BU,OT!M$1,0),0))</f>
        <v>0</v>
      </c>
      <c r="AQ108" s="70">
        <f>VALUE(IFERROR(VLOOKUP($A108,OT!$A:$BU,OT!N$1,0),0))</f>
        <v>0</v>
      </c>
      <c r="AR108" s="70">
        <f>VALUE(IFERROR(VLOOKUP($A108,OT!$A:$BU,OT!O$1,0),0))</f>
        <v>0</v>
      </c>
      <c r="AS108" s="70">
        <f>VALUE(IFERROR(VLOOKUP($A108,OT!$A:$BU,OT!P$1,0),0))</f>
        <v>0</v>
      </c>
      <c r="AT108" s="70">
        <f>VALUE(IFERROR(VLOOKUP($A108,OT!$A:$BU,OT!Q$1,0),0))</f>
        <v>2</v>
      </c>
      <c r="AU108" s="70">
        <f>VALUE(IFERROR(VLOOKUP($A108,OT!$A:$BU,OT!R$1,0),0))</f>
        <v>2</v>
      </c>
      <c r="AV108" s="70">
        <f>VALUE(IFERROR(VLOOKUP($A108,OT!$A:$BU,OT!S$1,0),0))</f>
        <v>2</v>
      </c>
      <c r="AW108" s="70">
        <f>VALUE(IFERROR(VLOOKUP($A108,OT!$A:$BU,OT!T$1,0),0))</f>
        <v>2</v>
      </c>
      <c r="AX108" s="70">
        <f>VALUE(IFERROR(VLOOKUP($A108,OT!$A:$BU,OT!U$1,0),0))</f>
        <v>0</v>
      </c>
      <c r="AY108" s="70">
        <f>VALUE(IFERROR(VLOOKUP($A108,OT!$A:$BU,OT!V$1,0),0))</f>
        <v>4</v>
      </c>
      <c r="AZ108" s="70">
        <f>VALUE(IFERROR(VLOOKUP($A108,OT!$A:$BU,OT!W$1,0),0))</f>
        <v>0</v>
      </c>
      <c r="BA108" s="70">
        <f>VALUE(IFERROR(VLOOKUP($A108,OT!$A:$BU,OT!X$1,0),0))</f>
        <v>2</v>
      </c>
      <c r="BB108" s="70">
        <f>VALUE(IFERROR(VLOOKUP($A108,OT!$A:$BU,OT!Y$1,0),0))</f>
        <v>2</v>
      </c>
      <c r="BC108" s="70">
        <f>VALUE(IFERROR(VLOOKUP($A108,OT!$A:$BU,OT!Z$1,0),0))</f>
        <v>2</v>
      </c>
      <c r="BD108" s="70">
        <f>VALUE(IFERROR(VLOOKUP($A108,OT!$A:$BU,OT!AA$1,0),0))</f>
        <v>2</v>
      </c>
      <c r="BE108" s="70">
        <f>VALUE(IFERROR(VLOOKUP($A108,OT!$A:$BU,OT!AB$1,0),0))</f>
        <v>4</v>
      </c>
      <c r="BF108" s="70">
        <f>VALUE(IFERROR(VLOOKUP($A108,OT!$A:$BU,OT!AC$1,0),0))</f>
        <v>0</v>
      </c>
      <c r="BG108" s="70">
        <f>VALUE(IFERROR(VLOOKUP($A108,OT!$A:$BU,OT!AD$1,0),0))</f>
        <v>0</v>
      </c>
      <c r="BH108" s="70">
        <f>VALUE(IFERROR(VLOOKUP($A108,OT!$A:$BU,OT!AE$1,0),0))</f>
        <v>2</v>
      </c>
      <c r="BI108" s="70">
        <f>VALUE(IFERROR(VLOOKUP($A108,OT!$A:$BU,OT!AF$1,0),0))</f>
        <v>0</v>
      </c>
      <c r="BJ108" s="70">
        <f>VALUE(IFERROR(VLOOKUP($A108,OT!$A:$BU,OT!AG$1,0),0))</f>
        <v>0</v>
      </c>
      <c r="BK108" s="70">
        <f>VALUE(IFERROR(VLOOKUP($A108,OT!$A:$BU,OT!AH$1,0),0))</f>
        <v>0</v>
      </c>
      <c r="BL108" s="70">
        <f>VALUE(IFERROR(VLOOKUP($A108,OT!$A:$BU,OT!AI$1,0),0))</f>
        <v>0</v>
      </c>
      <c r="BM108" s="70">
        <f>VALUE(IFERROR(VLOOKUP($A108,OT!$A:$BU,OT!AJ$1,0),0))</f>
        <v>0</v>
      </c>
      <c r="BN108" s="70">
        <f>VALUE(IFERROR(VLOOKUP($A108,OT!$A:$BU,OT!AK$1,0),0))</f>
        <v>0</v>
      </c>
      <c r="BO108" s="70">
        <f>VALUE(IFERROR(VLOOKUP($A108,OT!$A:$BU,OT!AL$1,0),0))</f>
        <v>2</v>
      </c>
      <c r="BP108" s="70">
        <f>VALUE(IFERROR(VLOOKUP($A108,OT!$A:$BU,OT!AM$1,0),0))</f>
        <v>0</v>
      </c>
      <c r="BQ108" s="70">
        <f>VALUE(IFERROR(VLOOKUP($A108,OT!$A:$BU,OT!AN$1,0),0))</f>
        <v>0</v>
      </c>
      <c r="BR108" s="59"/>
    </row>
    <row r="109" spans="1:70" x14ac:dyDescent="0.35">
      <c r="A109" s="376" t="s">
        <v>913</v>
      </c>
      <c r="B109" s="221" t="str">
        <f>VLOOKUP(A109,Att!B:C,2,0)</f>
        <v>HỒ DŨNG THANH</v>
      </c>
      <c r="C109">
        <v>20000</v>
      </c>
      <c r="D109">
        <v>20000</v>
      </c>
      <c r="E109">
        <v>20000</v>
      </c>
      <c r="J109">
        <v>42000</v>
      </c>
      <c r="K109">
        <v>42000</v>
      </c>
      <c r="L109">
        <v>42000</v>
      </c>
      <c r="N109">
        <v>42000</v>
      </c>
      <c r="O109">
        <v>42000</v>
      </c>
      <c r="Q109">
        <v>20000</v>
      </c>
      <c r="R109">
        <v>20000</v>
      </c>
      <c r="S109">
        <v>20000</v>
      </c>
      <c r="T109">
        <v>20000</v>
      </c>
      <c r="U109">
        <v>15000</v>
      </c>
      <c r="V109">
        <v>15000</v>
      </c>
      <c r="X109">
        <v>42000</v>
      </c>
      <c r="Y109">
        <v>42000</v>
      </c>
      <c r="Z109">
        <v>42000</v>
      </c>
      <c r="AA109">
        <v>42000</v>
      </c>
      <c r="AB109">
        <v>27000</v>
      </c>
      <c r="AE109">
        <v>20000</v>
      </c>
      <c r="AH109" s="68">
        <f t="shared" si="3"/>
        <v>595000</v>
      </c>
      <c r="AI109" s="68">
        <f t="shared" si="4"/>
        <v>102000</v>
      </c>
      <c r="AJ109" s="68">
        <f t="shared" si="5"/>
        <v>493000</v>
      </c>
      <c r="AK109" s="68"/>
      <c r="AL109" s="74" t="str">
        <f>VLOOKUP(A109,Att!B:CX,101,0)</f>
        <v>Power Connect</v>
      </c>
      <c r="AM109" s="70">
        <f>VALUE(IFERROR(VLOOKUP($A109,OT!$A:$BU,OT!J$1,0),0))</f>
        <v>2</v>
      </c>
      <c r="AN109" s="70">
        <f>VALUE(IFERROR(VLOOKUP($A109,OT!$A:$BU,OT!K$1,0),0))</f>
        <v>2</v>
      </c>
      <c r="AO109" s="70">
        <f>VALUE(IFERROR(VLOOKUP($A109,OT!$A:$BU,OT!L$1,0),0))</f>
        <v>2</v>
      </c>
      <c r="AP109" s="70">
        <f>VALUE(IFERROR(VLOOKUP($A109,OT!$A:$BU,OT!M$1,0),0))</f>
        <v>0</v>
      </c>
      <c r="AQ109" s="70">
        <f>VALUE(IFERROR(VLOOKUP($A109,OT!$A:$BU,OT!N$1,0),0))</f>
        <v>0</v>
      </c>
      <c r="AR109" s="70">
        <f>VALUE(IFERROR(VLOOKUP($A109,OT!$A:$BU,OT!O$1,0),0))</f>
        <v>0</v>
      </c>
      <c r="AS109" s="70">
        <f>VALUE(IFERROR(VLOOKUP($A109,OT!$A:$BU,OT!P$1,0),0))</f>
        <v>0</v>
      </c>
      <c r="AT109" s="70">
        <f>VALUE(IFERROR(VLOOKUP($A109,OT!$A:$BU,OT!Q$1,0),0))</f>
        <v>2</v>
      </c>
      <c r="AU109" s="70">
        <f>VALUE(IFERROR(VLOOKUP($A109,OT!$A:$BU,OT!R$1,0),0))</f>
        <v>2</v>
      </c>
      <c r="AV109" s="70">
        <f>VALUE(IFERROR(VLOOKUP($A109,OT!$A:$BU,OT!S$1,0),0))</f>
        <v>2</v>
      </c>
      <c r="AW109" s="70">
        <f>VALUE(IFERROR(VLOOKUP($A109,OT!$A:$BU,OT!T$1,0),0))</f>
        <v>0</v>
      </c>
      <c r="AX109" s="70">
        <f>VALUE(IFERROR(VLOOKUP($A109,OT!$A:$BU,OT!U$1,0),0))</f>
        <v>2</v>
      </c>
      <c r="AY109" s="70">
        <f>VALUE(IFERROR(VLOOKUP($A109,OT!$A:$BU,OT!V$1,0),0))</f>
        <v>4</v>
      </c>
      <c r="AZ109" s="70">
        <f>VALUE(IFERROR(VLOOKUP($A109,OT!$A:$BU,OT!W$1,0),0))</f>
        <v>0</v>
      </c>
      <c r="BA109" s="70">
        <f>VALUE(IFERROR(VLOOKUP($A109,OT!$A:$BU,OT!X$1,0),0))</f>
        <v>2</v>
      </c>
      <c r="BB109" s="70">
        <f>VALUE(IFERROR(VLOOKUP($A109,OT!$A:$BU,OT!Y$1,0),0))</f>
        <v>0</v>
      </c>
      <c r="BC109" s="70">
        <f>VALUE(IFERROR(VLOOKUP($A109,OT!$A:$BU,OT!Z$1,0),0))</f>
        <v>0</v>
      </c>
      <c r="BD109" s="70">
        <f>VALUE(IFERROR(VLOOKUP($A109,OT!$A:$BU,OT!AA$1,0),0))</f>
        <v>0</v>
      </c>
      <c r="BE109" s="70">
        <f>VALUE(IFERROR(VLOOKUP($A109,OT!$A:$BU,OT!AB$1,0),0))</f>
        <v>0</v>
      </c>
      <c r="BF109" s="70">
        <f>VALUE(IFERROR(VLOOKUP($A109,OT!$A:$BU,OT!AC$1,0),0))</f>
        <v>8</v>
      </c>
      <c r="BG109" s="70">
        <f>VALUE(IFERROR(VLOOKUP($A109,OT!$A:$BU,OT!AD$1,0),0))</f>
        <v>0</v>
      </c>
      <c r="BH109" s="70">
        <f>VALUE(IFERROR(VLOOKUP($A109,OT!$A:$BU,OT!AE$1,0),0))</f>
        <v>2</v>
      </c>
      <c r="BI109" s="70">
        <f>VALUE(IFERROR(VLOOKUP($A109,OT!$A:$BU,OT!AF$1,0),0))</f>
        <v>2</v>
      </c>
      <c r="BJ109" s="70">
        <f>VALUE(IFERROR(VLOOKUP($A109,OT!$A:$BU,OT!AG$1,0),0))</f>
        <v>2</v>
      </c>
      <c r="BK109" s="70">
        <f>VALUE(IFERROR(VLOOKUP($A109,OT!$A:$BU,OT!AH$1,0),0))</f>
        <v>2</v>
      </c>
      <c r="BL109" s="70">
        <f>VALUE(IFERROR(VLOOKUP($A109,OT!$A:$BU,OT!AI$1,0),0))</f>
        <v>0</v>
      </c>
      <c r="BM109" s="70">
        <f>VALUE(IFERROR(VLOOKUP($A109,OT!$A:$BU,OT!AJ$1,0),0))</f>
        <v>0</v>
      </c>
      <c r="BN109" s="70">
        <f>VALUE(IFERROR(VLOOKUP($A109,OT!$A:$BU,OT!AK$1,0),0))</f>
        <v>0</v>
      </c>
      <c r="BO109" s="70">
        <f>VALUE(IFERROR(VLOOKUP($A109,OT!$A:$BU,OT!AL$1,0),0))</f>
        <v>2</v>
      </c>
      <c r="BP109" s="70">
        <f>VALUE(IFERROR(VLOOKUP($A109,OT!$A:$BU,OT!AM$1,0),0))</f>
        <v>0</v>
      </c>
      <c r="BQ109" s="70">
        <f>VALUE(IFERROR(VLOOKUP($A109,OT!$A:$BU,OT!AN$1,0),0))</f>
        <v>0</v>
      </c>
      <c r="BR109" s="59"/>
    </row>
    <row r="110" spans="1:70" x14ac:dyDescent="0.35">
      <c r="A110" s="376" t="s">
        <v>917</v>
      </c>
      <c r="B110" s="221" t="str">
        <f>VLOOKUP(A110,Att!B:C,2,0)</f>
        <v>NGUYỄN THÙY TRANG</v>
      </c>
      <c r="E110">
        <v>20000</v>
      </c>
      <c r="F110">
        <v>20000</v>
      </c>
      <c r="G110">
        <v>20000</v>
      </c>
      <c r="J110">
        <v>20000</v>
      </c>
      <c r="K110">
        <v>20000</v>
      </c>
      <c r="L110">
        <v>20000</v>
      </c>
      <c r="AH110" s="68">
        <f t="shared" si="3"/>
        <v>120000</v>
      </c>
      <c r="AI110" s="68">
        <f t="shared" si="4"/>
        <v>0</v>
      </c>
      <c r="AJ110" s="68">
        <f t="shared" si="5"/>
        <v>120000</v>
      </c>
      <c r="AK110" s="68"/>
      <c r="AL110" s="74" t="str">
        <f>VLOOKUP(A110,Att!B:CX,101,0)</f>
        <v>Power Connect</v>
      </c>
      <c r="AM110" s="70">
        <f>VALUE(IFERROR(VLOOKUP($A110,OT!$A:$BU,OT!J$1,0),0))</f>
        <v>0</v>
      </c>
      <c r="AN110" s="70">
        <f>VALUE(IFERROR(VLOOKUP($A110,OT!$A:$BU,OT!K$1,0),0))</f>
        <v>0</v>
      </c>
      <c r="AO110" s="70">
        <f>VALUE(IFERROR(VLOOKUP($A110,OT!$A:$BU,OT!L$1,0),0))</f>
        <v>2</v>
      </c>
      <c r="AP110" s="70">
        <f>VALUE(IFERROR(VLOOKUP($A110,OT!$A:$BU,OT!M$1,0),0))</f>
        <v>2</v>
      </c>
      <c r="AQ110" s="70">
        <f>VALUE(IFERROR(VLOOKUP($A110,OT!$A:$BU,OT!N$1,0),0))</f>
        <v>2</v>
      </c>
      <c r="AR110" s="70">
        <f>VALUE(IFERROR(VLOOKUP($A110,OT!$A:$BU,OT!O$1,0),0))</f>
        <v>0</v>
      </c>
      <c r="AS110" s="70">
        <f>VALUE(IFERROR(VLOOKUP($A110,OT!$A:$BU,OT!P$1,0),0))</f>
        <v>0</v>
      </c>
      <c r="AT110" s="70">
        <f>VALUE(IFERROR(VLOOKUP($A110,OT!$A:$BU,OT!Q$1,0),0))</f>
        <v>2</v>
      </c>
      <c r="AU110" s="70">
        <f>VALUE(IFERROR(VLOOKUP($A110,OT!$A:$BU,OT!R$1,0),0))</f>
        <v>2</v>
      </c>
      <c r="AV110" s="70">
        <f>VALUE(IFERROR(VLOOKUP($A110,OT!$A:$BU,OT!S$1,0),0))</f>
        <v>2</v>
      </c>
      <c r="AW110" s="70">
        <f>VALUE(IFERROR(VLOOKUP($A110,OT!$A:$BU,OT!T$1,0),0))</f>
        <v>0</v>
      </c>
      <c r="AX110" s="70">
        <f>VALUE(IFERROR(VLOOKUP($A110,OT!$A:$BU,OT!U$1,0),0))</f>
        <v>0</v>
      </c>
      <c r="AY110" s="70">
        <f>VALUE(IFERROR(VLOOKUP($A110,OT!$A:$BU,OT!V$1,0),0))</f>
        <v>0</v>
      </c>
      <c r="AZ110" s="70">
        <f>VALUE(IFERROR(VLOOKUP($A110,OT!$A:$BU,OT!W$1,0),0))</f>
        <v>0</v>
      </c>
      <c r="BA110" s="70">
        <f>VALUE(IFERROR(VLOOKUP($A110,OT!$A:$BU,OT!X$1,0),0))</f>
        <v>0</v>
      </c>
      <c r="BB110" s="70">
        <f>VALUE(IFERROR(VLOOKUP($A110,OT!$A:$BU,OT!Y$1,0),0))</f>
        <v>0</v>
      </c>
      <c r="BC110" s="70">
        <f>VALUE(IFERROR(VLOOKUP($A110,OT!$A:$BU,OT!Z$1,0),0))</f>
        <v>0</v>
      </c>
      <c r="BD110" s="70">
        <f>VALUE(IFERROR(VLOOKUP($A110,OT!$A:$BU,OT!AA$1,0),0))</f>
        <v>0</v>
      </c>
      <c r="BE110" s="70">
        <f>VALUE(IFERROR(VLOOKUP($A110,OT!$A:$BU,OT!AB$1,0),0))</f>
        <v>0</v>
      </c>
      <c r="BF110" s="70">
        <f>VALUE(IFERROR(VLOOKUP($A110,OT!$A:$BU,OT!AC$1,0),0))</f>
        <v>0</v>
      </c>
      <c r="BG110" s="70">
        <f>VALUE(IFERROR(VLOOKUP($A110,OT!$A:$BU,OT!AD$1,0),0))</f>
        <v>0</v>
      </c>
      <c r="BH110" s="70">
        <f>VALUE(IFERROR(VLOOKUP($A110,OT!$A:$BU,OT!AE$1,0),0))</f>
        <v>0</v>
      </c>
      <c r="BI110" s="70">
        <f>VALUE(IFERROR(VLOOKUP($A110,OT!$A:$BU,OT!AF$1,0),0))</f>
        <v>0</v>
      </c>
      <c r="BJ110" s="70">
        <f>VALUE(IFERROR(VLOOKUP($A110,OT!$A:$BU,OT!AG$1,0),0))</f>
        <v>0</v>
      </c>
      <c r="BK110" s="70">
        <f>VALUE(IFERROR(VLOOKUP($A110,OT!$A:$BU,OT!AH$1,0),0))</f>
        <v>0</v>
      </c>
      <c r="BL110" s="70">
        <f>VALUE(IFERROR(VLOOKUP($A110,OT!$A:$BU,OT!AI$1,0),0))</f>
        <v>0</v>
      </c>
      <c r="BM110" s="70">
        <f>VALUE(IFERROR(VLOOKUP($A110,OT!$A:$BU,OT!AJ$1,0),0))</f>
        <v>0</v>
      </c>
      <c r="BN110" s="70">
        <f>VALUE(IFERROR(VLOOKUP($A110,OT!$A:$BU,OT!AK$1,0),0))</f>
        <v>0</v>
      </c>
      <c r="BO110" s="70">
        <f>VALUE(IFERROR(VLOOKUP($A110,OT!$A:$BU,OT!AL$1,0),0))</f>
        <v>0</v>
      </c>
      <c r="BP110" s="70">
        <f>VALUE(IFERROR(VLOOKUP($A110,OT!$A:$BU,OT!AM$1,0),0))</f>
        <v>0</v>
      </c>
      <c r="BQ110" s="70">
        <f>VALUE(IFERROR(VLOOKUP($A110,OT!$A:$BU,OT!AN$1,0),0))</f>
        <v>0</v>
      </c>
      <c r="BR110" s="59"/>
    </row>
    <row r="111" spans="1:70" x14ac:dyDescent="0.35">
      <c r="A111" s="376" t="s">
        <v>919</v>
      </c>
      <c r="B111" s="221" t="str">
        <f>VLOOKUP(A111,Att!B:C,2,0)</f>
        <v>NGUYỄN THỊ GẤM</v>
      </c>
      <c r="C111">
        <v>42000</v>
      </c>
      <c r="D111">
        <v>42000</v>
      </c>
      <c r="E111">
        <v>42000</v>
      </c>
      <c r="F111">
        <v>42000</v>
      </c>
      <c r="G111">
        <v>42000</v>
      </c>
      <c r="L111">
        <v>20000</v>
      </c>
      <c r="M111">
        <v>20000</v>
      </c>
      <c r="N111">
        <v>20000</v>
      </c>
      <c r="O111">
        <v>20000</v>
      </c>
      <c r="Q111">
        <v>42000</v>
      </c>
      <c r="R111">
        <v>42000</v>
      </c>
      <c r="S111">
        <v>42000</v>
      </c>
      <c r="T111">
        <v>42000</v>
      </c>
      <c r="U111">
        <v>27000</v>
      </c>
      <c r="Y111">
        <v>20000</v>
      </c>
      <c r="AA111">
        <v>20000</v>
      </c>
      <c r="AB111">
        <v>20000</v>
      </c>
      <c r="AF111">
        <v>42000</v>
      </c>
      <c r="AH111" s="68">
        <f t="shared" si="3"/>
        <v>587000</v>
      </c>
      <c r="AI111" s="68">
        <f t="shared" si="4"/>
        <v>279000</v>
      </c>
      <c r="AJ111" s="68">
        <f t="shared" si="5"/>
        <v>308000</v>
      </c>
      <c r="AK111" s="68"/>
      <c r="AL111" s="74" t="str">
        <f>VLOOKUP(A111,Att!B:CX,101,0)</f>
        <v>Power Connect</v>
      </c>
      <c r="AM111" s="70">
        <f>VALUE(IFERROR(VLOOKUP($A111,OT!$A:$BU,OT!J$1,0),0))</f>
        <v>0</v>
      </c>
      <c r="AN111" s="70">
        <f>VALUE(IFERROR(VLOOKUP($A111,OT!$A:$BU,OT!K$1,0),0))</f>
        <v>0</v>
      </c>
      <c r="AO111" s="70">
        <f>VALUE(IFERROR(VLOOKUP($A111,OT!$A:$BU,OT!L$1,0),0))</f>
        <v>0</v>
      </c>
      <c r="AP111" s="70">
        <f>VALUE(IFERROR(VLOOKUP($A111,OT!$A:$BU,OT!M$1,0),0))</f>
        <v>0</v>
      </c>
      <c r="AQ111" s="70">
        <f>VALUE(IFERROR(VLOOKUP($A111,OT!$A:$BU,OT!N$1,0),0))</f>
        <v>4</v>
      </c>
      <c r="AR111" s="70">
        <f>VALUE(IFERROR(VLOOKUP($A111,OT!$A:$BU,OT!O$1,0),0))</f>
        <v>0</v>
      </c>
      <c r="AS111" s="70">
        <f>VALUE(IFERROR(VLOOKUP($A111,OT!$A:$BU,OT!P$1,0),0))</f>
        <v>0</v>
      </c>
      <c r="AT111" s="70">
        <f>VALUE(IFERROR(VLOOKUP($A111,OT!$A:$BU,OT!Q$1,0),0))</f>
        <v>0</v>
      </c>
      <c r="AU111" s="70">
        <f>VALUE(IFERROR(VLOOKUP($A111,OT!$A:$BU,OT!R$1,0),0))</f>
        <v>0</v>
      </c>
      <c r="AV111" s="70">
        <f>VALUE(IFERROR(VLOOKUP($A111,OT!$A:$BU,OT!S$1,0),0))</f>
        <v>2</v>
      </c>
      <c r="AW111" s="70">
        <f>VALUE(IFERROR(VLOOKUP($A111,OT!$A:$BU,OT!T$1,0),0))</f>
        <v>2</v>
      </c>
      <c r="AX111" s="70">
        <f>VALUE(IFERROR(VLOOKUP($A111,OT!$A:$BU,OT!U$1,0),0))</f>
        <v>2</v>
      </c>
      <c r="AY111" s="70">
        <f>VALUE(IFERROR(VLOOKUP($A111,OT!$A:$BU,OT!V$1,0),0))</f>
        <v>4</v>
      </c>
      <c r="AZ111" s="70">
        <f>VALUE(IFERROR(VLOOKUP($A111,OT!$A:$BU,OT!W$1,0),0))</f>
        <v>0</v>
      </c>
      <c r="BA111" s="70">
        <f>VALUE(IFERROR(VLOOKUP($A111,OT!$A:$BU,OT!X$1,0),0))</f>
        <v>2</v>
      </c>
      <c r="BB111" s="70">
        <f>VALUE(IFERROR(VLOOKUP($A111,OT!$A:$BU,OT!Y$1,0),0))</f>
        <v>2</v>
      </c>
      <c r="BC111" s="70">
        <f>VALUE(IFERROR(VLOOKUP($A111,OT!$A:$BU,OT!Z$1,0),0))</f>
        <v>2</v>
      </c>
      <c r="BD111" s="70">
        <f>VALUE(IFERROR(VLOOKUP($A111,OT!$A:$BU,OT!AA$1,0),0))</f>
        <v>0</v>
      </c>
      <c r="BE111" s="70">
        <f>VALUE(IFERROR(VLOOKUP($A111,OT!$A:$BU,OT!AB$1,0),0))</f>
        <v>0</v>
      </c>
      <c r="BF111" s="70">
        <f>VALUE(IFERROR(VLOOKUP($A111,OT!$A:$BU,OT!AC$1,0),0))</f>
        <v>0</v>
      </c>
      <c r="BG111" s="70">
        <f>VALUE(IFERROR(VLOOKUP($A111,OT!$A:$BU,OT!AD$1,0),0))</f>
        <v>0</v>
      </c>
      <c r="BH111" s="70">
        <f>VALUE(IFERROR(VLOOKUP($A111,OT!$A:$BU,OT!AE$1,0),0))</f>
        <v>0</v>
      </c>
      <c r="BI111" s="70">
        <f>VALUE(IFERROR(VLOOKUP($A111,OT!$A:$BU,OT!AF$1,0),0))</f>
        <v>2</v>
      </c>
      <c r="BJ111" s="70">
        <f>VALUE(IFERROR(VLOOKUP($A111,OT!$A:$BU,OT!AG$1,0),0))</f>
        <v>0</v>
      </c>
      <c r="BK111" s="70">
        <f>VALUE(IFERROR(VLOOKUP($A111,OT!$A:$BU,OT!AH$1,0),0))</f>
        <v>2</v>
      </c>
      <c r="BL111" s="70">
        <f>VALUE(IFERROR(VLOOKUP($A111,OT!$A:$BU,OT!AI$1,0),0))</f>
        <v>4</v>
      </c>
      <c r="BM111" s="70">
        <f>VALUE(IFERROR(VLOOKUP($A111,OT!$A:$BU,OT!AJ$1,0),0))</f>
        <v>0</v>
      </c>
      <c r="BN111" s="70">
        <f>VALUE(IFERROR(VLOOKUP($A111,OT!$A:$BU,OT!AK$1,0),0))</f>
        <v>0</v>
      </c>
      <c r="BO111" s="70">
        <f>VALUE(IFERROR(VLOOKUP($A111,OT!$A:$BU,OT!AL$1,0),0))</f>
        <v>0</v>
      </c>
      <c r="BP111" s="70">
        <f>VALUE(IFERROR(VLOOKUP($A111,OT!$A:$BU,OT!AM$1,0),0))</f>
        <v>0</v>
      </c>
      <c r="BQ111" s="70">
        <f>VALUE(IFERROR(VLOOKUP($A111,OT!$A:$BU,OT!AN$1,0),0))</f>
        <v>0</v>
      </c>
      <c r="BR111" s="59"/>
    </row>
    <row r="112" spans="1:70" x14ac:dyDescent="0.35">
      <c r="A112" s="376" t="s">
        <v>922</v>
      </c>
      <c r="B112" s="221" t="str">
        <f>VLOOKUP(A112,Att!B:C,2,0)</f>
        <v>LÊ PHÚC HẬU</v>
      </c>
      <c r="C112">
        <v>20000</v>
      </c>
      <c r="D112">
        <v>20000</v>
      </c>
      <c r="F112">
        <v>20000</v>
      </c>
      <c r="G112">
        <v>20000</v>
      </c>
      <c r="H112">
        <v>15000</v>
      </c>
      <c r="J112">
        <v>42000</v>
      </c>
      <c r="K112">
        <v>42000</v>
      </c>
      <c r="L112">
        <v>42000</v>
      </c>
      <c r="M112">
        <v>42000</v>
      </c>
      <c r="N112">
        <v>42000</v>
      </c>
      <c r="O112">
        <v>42000</v>
      </c>
      <c r="Q112">
        <v>20000</v>
      </c>
      <c r="R112">
        <v>20000</v>
      </c>
      <c r="T112">
        <v>20000</v>
      </c>
      <c r="U112">
        <v>20000</v>
      </c>
      <c r="V112">
        <v>20000</v>
      </c>
      <c r="X112">
        <v>42000</v>
      </c>
      <c r="Y112">
        <v>42000</v>
      </c>
      <c r="Z112">
        <v>42000</v>
      </c>
      <c r="AA112">
        <v>42000</v>
      </c>
      <c r="AB112">
        <v>42000</v>
      </c>
      <c r="AE112">
        <v>20000</v>
      </c>
      <c r="AH112" s="68">
        <f t="shared" si="3"/>
        <v>677000</v>
      </c>
      <c r="AI112" s="68">
        <f t="shared" si="4"/>
        <v>95000</v>
      </c>
      <c r="AJ112" s="68">
        <f t="shared" si="5"/>
        <v>582000</v>
      </c>
      <c r="AK112" s="68"/>
      <c r="AL112" s="74" t="str">
        <f>VLOOKUP(A112,Att!B:CX,101,0)</f>
        <v>Power Connect</v>
      </c>
      <c r="AM112" s="70">
        <f>VALUE(IFERROR(VLOOKUP($A112,OT!$A:$BU,OT!J$1,0),0))</f>
        <v>2</v>
      </c>
      <c r="AN112" s="70">
        <f>VALUE(IFERROR(VLOOKUP($A112,OT!$A:$BU,OT!K$1,0),0))</f>
        <v>2</v>
      </c>
      <c r="AO112" s="70">
        <f>VALUE(IFERROR(VLOOKUP($A112,OT!$A:$BU,OT!L$1,0),0))</f>
        <v>0</v>
      </c>
      <c r="AP112" s="70">
        <f>VALUE(IFERROR(VLOOKUP($A112,OT!$A:$BU,OT!M$1,0),0))</f>
        <v>0</v>
      </c>
      <c r="AQ112" s="70">
        <f>VALUE(IFERROR(VLOOKUP($A112,OT!$A:$BU,OT!N$1,0),0))</f>
        <v>0</v>
      </c>
      <c r="AR112" s="70">
        <f>VALUE(IFERROR(VLOOKUP($A112,OT!$A:$BU,OT!O$1,0),0))</f>
        <v>0</v>
      </c>
      <c r="AS112" s="70">
        <f>VALUE(IFERROR(VLOOKUP($A112,OT!$A:$BU,OT!P$1,0),0))</f>
        <v>0</v>
      </c>
      <c r="AT112" s="70">
        <f>VALUE(IFERROR(VLOOKUP($A112,OT!$A:$BU,OT!Q$1,0),0))</f>
        <v>2</v>
      </c>
      <c r="AU112" s="70">
        <f>VALUE(IFERROR(VLOOKUP($A112,OT!$A:$BU,OT!R$1,0),0))</f>
        <v>2</v>
      </c>
      <c r="AV112" s="70">
        <f>VALUE(IFERROR(VLOOKUP($A112,OT!$A:$BU,OT!S$1,0),0))</f>
        <v>2</v>
      </c>
      <c r="AW112" s="70">
        <f>VALUE(IFERROR(VLOOKUP($A112,OT!$A:$BU,OT!T$1,0),0))</f>
        <v>2</v>
      </c>
      <c r="AX112" s="70">
        <f>VALUE(IFERROR(VLOOKUP($A112,OT!$A:$BU,OT!U$1,0),0))</f>
        <v>4</v>
      </c>
      <c r="AY112" s="70">
        <f>VALUE(IFERROR(VLOOKUP($A112,OT!$A:$BU,OT!V$1,0),0))</f>
        <v>12</v>
      </c>
      <c r="AZ112" s="70">
        <f>VALUE(IFERROR(VLOOKUP($A112,OT!$A:$BU,OT!W$1,0),0))</f>
        <v>0</v>
      </c>
      <c r="BA112" s="70">
        <f>VALUE(IFERROR(VLOOKUP($A112,OT!$A:$BU,OT!X$1,0),0))</f>
        <v>0</v>
      </c>
      <c r="BB112" s="70">
        <f>VALUE(IFERROR(VLOOKUP($A112,OT!$A:$BU,OT!Y$1,0),0))</f>
        <v>2</v>
      </c>
      <c r="BC112" s="70">
        <f>VALUE(IFERROR(VLOOKUP($A112,OT!$A:$BU,OT!Z$1,0),0))</f>
        <v>0</v>
      </c>
      <c r="BD112" s="70">
        <f>VALUE(IFERROR(VLOOKUP($A112,OT!$A:$BU,OT!AA$1,0),0))</f>
        <v>2</v>
      </c>
      <c r="BE112" s="70">
        <f>VALUE(IFERROR(VLOOKUP($A112,OT!$A:$BU,OT!AB$1,0),0))</f>
        <v>2</v>
      </c>
      <c r="BF112" s="70">
        <f>VALUE(IFERROR(VLOOKUP($A112,OT!$A:$BU,OT!AC$1,0),0))</f>
        <v>4</v>
      </c>
      <c r="BG112" s="70">
        <f>VALUE(IFERROR(VLOOKUP($A112,OT!$A:$BU,OT!AD$1,0),0))</f>
        <v>0</v>
      </c>
      <c r="BH112" s="70">
        <f>VALUE(IFERROR(VLOOKUP($A112,OT!$A:$BU,OT!AE$1,0),0))</f>
        <v>2</v>
      </c>
      <c r="BI112" s="70">
        <f>VALUE(IFERROR(VLOOKUP($A112,OT!$A:$BU,OT!AF$1,0),0))</f>
        <v>2</v>
      </c>
      <c r="BJ112" s="70">
        <f>VALUE(IFERROR(VLOOKUP($A112,OT!$A:$BU,OT!AG$1,0),0))</f>
        <v>2</v>
      </c>
      <c r="BK112" s="70">
        <f>VALUE(IFERROR(VLOOKUP($A112,OT!$A:$BU,OT!AH$1,0),0))</f>
        <v>2</v>
      </c>
      <c r="BL112" s="70">
        <f>VALUE(IFERROR(VLOOKUP($A112,OT!$A:$BU,OT!AI$1,0),0))</f>
        <v>4</v>
      </c>
      <c r="BM112" s="70">
        <f>VALUE(IFERROR(VLOOKUP($A112,OT!$A:$BU,OT!AJ$1,0),0))</f>
        <v>0</v>
      </c>
      <c r="BN112" s="70">
        <f>VALUE(IFERROR(VLOOKUP($A112,OT!$A:$BU,OT!AK$1,0),0))</f>
        <v>0</v>
      </c>
      <c r="BO112" s="70">
        <f>VALUE(IFERROR(VLOOKUP($A112,OT!$A:$BU,OT!AL$1,0),0))</f>
        <v>0</v>
      </c>
      <c r="BP112" s="70">
        <f>VALUE(IFERROR(VLOOKUP($A112,OT!$A:$BU,OT!AM$1,0),0))</f>
        <v>0</v>
      </c>
      <c r="BQ112" s="70">
        <f>VALUE(IFERROR(VLOOKUP($A112,OT!$A:$BU,OT!AN$1,0),0))</f>
        <v>0</v>
      </c>
      <c r="BR112" s="59"/>
    </row>
    <row r="113" spans="1:70" x14ac:dyDescent="0.35">
      <c r="A113" s="376" t="s">
        <v>925</v>
      </c>
      <c r="B113" s="221" t="str">
        <f>VLOOKUP(A113,Att!B:C,2,0)</f>
        <v>LÊ PHAN TRÚC LINH</v>
      </c>
      <c r="C113">
        <v>42000</v>
      </c>
      <c r="D113">
        <v>42000</v>
      </c>
      <c r="E113">
        <v>42000</v>
      </c>
      <c r="F113">
        <v>42000</v>
      </c>
      <c r="H113">
        <v>42000</v>
      </c>
      <c r="J113">
        <v>20000</v>
      </c>
      <c r="K113">
        <v>20000</v>
      </c>
      <c r="L113">
        <v>20000</v>
      </c>
      <c r="M113">
        <v>20000</v>
      </c>
      <c r="N113">
        <v>20000</v>
      </c>
      <c r="O113">
        <v>42000</v>
      </c>
      <c r="Q113">
        <v>42000</v>
      </c>
      <c r="R113">
        <v>42000</v>
      </c>
      <c r="S113">
        <v>42000</v>
      </c>
      <c r="T113">
        <v>42000</v>
      </c>
      <c r="U113">
        <v>27000</v>
      </c>
      <c r="X113">
        <v>20000</v>
      </c>
      <c r="Y113">
        <v>20000</v>
      </c>
      <c r="Z113">
        <v>20000</v>
      </c>
      <c r="AA113">
        <v>20000</v>
      </c>
      <c r="AB113">
        <v>20000</v>
      </c>
      <c r="AE113">
        <v>42000</v>
      </c>
      <c r="AF113">
        <v>42000</v>
      </c>
      <c r="AH113" s="68">
        <f t="shared" si="3"/>
        <v>731000</v>
      </c>
      <c r="AI113" s="68">
        <f t="shared" si="4"/>
        <v>195000</v>
      </c>
      <c r="AJ113" s="68">
        <f t="shared" si="5"/>
        <v>536000</v>
      </c>
      <c r="AK113" s="68"/>
      <c r="AL113" s="74" t="str">
        <f>VLOOKUP(A113,Att!B:CX,101,0)</f>
        <v>Power Connect</v>
      </c>
      <c r="AM113" s="70">
        <f>VALUE(IFERROR(VLOOKUP($A113,OT!$A:$BU,OT!J$1,0),0))</f>
        <v>2</v>
      </c>
      <c r="AN113" s="70">
        <f>VALUE(IFERROR(VLOOKUP($A113,OT!$A:$BU,OT!K$1,0),0))</f>
        <v>2</v>
      </c>
      <c r="AO113" s="70">
        <f>VALUE(IFERROR(VLOOKUP($A113,OT!$A:$BU,OT!L$1,0),0))</f>
        <v>2</v>
      </c>
      <c r="AP113" s="70">
        <f>VALUE(IFERROR(VLOOKUP($A113,OT!$A:$BU,OT!M$1,0),0))</f>
        <v>2</v>
      </c>
      <c r="AQ113" s="70">
        <f>VALUE(IFERROR(VLOOKUP($A113,OT!$A:$BU,OT!N$1,0),0))</f>
        <v>0</v>
      </c>
      <c r="AR113" s="70">
        <f>VALUE(IFERROR(VLOOKUP($A113,OT!$A:$BU,OT!O$1,0),0))</f>
        <v>4</v>
      </c>
      <c r="AS113" s="70">
        <f>VALUE(IFERROR(VLOOKUP($A113,OT!$A:$BU,OT!P$1,0),0))</f>
        <v>0</v>
      </c>
      <c r="AT113" s="70">
        <f>VALUE(IFERROR(VLOOKUP($A113,OT!$A:$BU,OT!Q$1,0),0))</f>
        <v>2</v>
      </c>
      <c r="AU113" s="70">
        <f>VALUE(IFERROR(VLOOKUP($A113,OT!$A:$BU,OT!R$1,0),0))</f>
        <v>2</v>
      </c>
      <c r="AV113" s="70">
        <f>VALUE(IFERROR(VLOOKUP($A113,OT!$A:$BU,OT!S$1,0),0))</f>
        <v>2</v>
      </c>
      <c r="AW113" s="70">
        <f>VALUE(IFERROR(VLOOKUP($A113,OT!$A:$BU,OT!T$1,0),0))</f>
        <v>2</v>
      </c>
      <c r="AX113" s="70">
        <f>VALUE(IFERROR(VLOOKUP($A113,OT!$A:$BU,OT!U$1,0),0))</f>
        <v>4</v>
      </c>
      <c r="AY113" s="70">
        <f>VALUE(IFERROR(VLOOKUP($A113,OT!$A:$BU,OT!V$1,0),0))</f>
        <v>12</v>
      </c>
      <c r="AZ113" s="70">
        <f>VALUE(IFERROR(VLOOKUP($A113,OT!$A:$BU,OT!W$1,0),0))</f>
        <v>0</v>
      </c>
      <c r="BA113" s="70">
        <f>VALUE(IFERROR(VLOOKUP($A113,OT!$A:$BU,OT!X$1,0),0))</f>
        <v>2</v>
      </c>
      <c r="BB113" s="70">
        <f>VALUE(IFERROR(VLOOKUP($A113,OT!$A:$BU,OT!Y$1,0),0))</f>
        <v>0</v>
      </c>
      <c r="BC113" s="70">
        <f>VALUE(IFERROR(VLOOKUP($A113,OT!$A:$BU,OT!Z$1,0),0))</f>
        <v>0</v>
      </c>
      <c r="BD113" s="70">
        <f>VALUE(IFERROR(VLOOKUP($A113,OT!$A:$BU,OT!AA$1,0),0))</f>
        <v>0</v>
      </c>
      <c r="BE113" s="70">
        <f>VALUE(IFERROR(VLOOKUP($A113,OT!$A:$BU,OT!AB$1,0),0))</f>
        <v>0</v>
      </c>
      <c r="BF113" s="70">
        <f>VALUE(IFERROR(VLOOKUP($A113,OT!$A:$BU,OT!AC$1,0),0))</f>
        <v>0</v>
      </c>
      <c r="BG113" s="70">
        <f>VALUE(IFERROR(VLOOKUP($A113,OT!$A:$BU,OT!AD$1,0),0))</f>
        <v>0</v>
      </c>
      <c r="BH113" s="70">
        <f>VALUE(IFERROR(VLOOKUP($A113,OT!$A:$BU,OT!AE$1,0),0))</f>
        <v>2</v>
      </c>
      <c r="BI113" s="70">
        <f>VALUE(IFERROR(VLOOKUP($A113,OT!$A:$BU,OT!AF$1,0),0))</f>
        <v>2</v>
      </c>
      <c r="BJ113" s="70">
        <f>VALUE(IFERROR(VLOOKUP($A113,OT!$A:$BU,OT!AG$1,0),0))</f>
        <v>2</v>
      </c>
      <c r="BK113" s="70">
        <f>VALUE(IFERROR(VLOOKUP($A113,OT!$A:$BU,OT!AH$1,0),0))</f>
        <v>2</v>
      </c>
      <c r="BL113" s="70">
        <f>VALUE(IFERROR(VLOOKUP($A113,OT!$A:$BU,OT!AI$1,0),0))</f>
        <v>4</v>
      </c>
      <c r="BM113" s="70">
        <f>VALUE(IFERROR(VLOOKUP($A113,OT!$A:$BU,OT!AJ$1,0),0))</f>
        <v>0</v>
      </c>
      <c r="BN113" s="70">
        <f>VALUE(IFERROR(VLOOKUP($A113,OT!$A:$BU,OT!AK$1,0),0))</f>
        <v>0</v>
      </c>
      <c r="BO113" s="70">
        <f>VALUE(IFERROR(VLOOKUP($A113,OT!$A:$BU,OT!AL$1,0),0))</f>
        <v>2</v>
      </c>
      <c r="BP113" s="70">
        <f>VALUE(IFERROR(VLOOKUP($A113,OT!$A:$BU,OT!AM$1,0),0))</f>
        <v>0</v>
      </c>
      <c r="BQ113" s="70">
        <f>VALUE(IFERROR(VLOOKUP($A113,OT!$A:$BU,OT!AN$1,0),0))</f>
        <v>0</v>
      </c>
      <c r="BR113" s="59"/>
    </row>
    <row r="114" spans="1:70" x14ac:dyDescent="0.35">
      <c r="A114" s="376" t="s">
        <v>928</v>
      </c>
      <c r="B114" s="221" t="str">
        <f>VLOOKUP(A114,Att!B:C,2,0)</f>
        <v>PHẠM TẤN VĨ</v>
      </c>
      <c r="C114">
        <v>42000</v>
      </c>
      <c r="E114">
        <v>42000</v>
      </c>
      <c r="F114">
        <v>42000</v>
      </c>
      <c r="M114">
        <v>20000</v>
      </c>
      <c r="N114">
        <v>20000</v>
      </c>
      <c r="Q114">
        <v>42000</v>
      </c>
      <c r="R114">
        <v>42000</v>
      </c>
      <c r="T114">
        <v>0</v>
      </c>
      <c r="X114">
        <v>20000</v>
      </c>
      <c r="Z114">
        <v>20000</v>
      </c>
      <c r="AA114">
        <v>20000</v>
      </c>
      <c r="AB114">
        <v>20000</v>
      </c>
      <c r="AC114">
        <v>20000</v>
      </c>
      <c r="AF114">
        <v>42000</v>
      </c>
      <c r="AH114" s="68">
        <f t="shared" si="3"/>
        <v>392000</v>
      </c>
      <c r="AI114" s="68">
        <f t="shared" si="4"/>
        <v>40000</v>
      </c>
      <c r="AJ114" s="68">
        <f t="shared" si="5"/>
        <v>352000</v>
      </c>
      <c r="AK114" s="68"/>
      <c r="AL114" s="74" t="str">
        <f>VLOOKUP(A114,Att!B:CX,101,0)</f>
        <v>Power Connect</v>
      </c>
      <c r="AM114" s="70">
        <f>VALUE(IFERROR(VLOOKUP($A114,OT!$A:$BU,OT!J$1,0),0))</f>
        <v>4</v>
      </c>
      <c r="AN114" s="70">
        <f>VALUE(IFERROR(VLOOKUP($A114,OT!$A:$BU,OT!K$1,0),0))</f>
        <v>0</v>
      </c>
      <c r="AO114" s="70">
        <f>VALUE(IFERROR(VLOOKUP($A114,OT!$A:$BU,OT!L$1,0),0))</f>
        <v>2</v>
      </c>
      <c r="AP114" s="70">
        <f>VALUE(IFERROR(VLOOKUP($A114,OT!$A:$BU,OT!M$1,0),0))</f>
        <v>2</v>
      </c>
      <c r="AQ114" s="70">
        <f>VALUE(IFERROR(VLOOKUP($A114,OT!$A:$BU,OT!N$1,0),0))</f>
        <v>0</v>
      </c>
      <c r="AR114" s="70">
        <f>VALUE(IFERROR(VLOOKUP($A114,OT!$A:$BU,OT!O$1,0),0))</f>
        <v>0</v>
      </c>
      <c r="AS114" s="70">
        <f>VALUE(IFERROR(VLOOKUP($A114,OT!$A:$BU,OT!P$1,0),0))</f>
        <v>0</v>
      </c>
      <c r="AT114" s="70">
        <f>VALUE(IFERROR(VLOOKUP($A114,OT!$A:$BU,OT!Q$1,0),0))</f>
        <v>0</v>
      </c>
      <c r="AU114" s="70">
        <f>VALUE(IFERROR(VLOOKUP($A114,OT!$A:$BU,OT!R$1,0),0))</f>
        <v>0</v>
      </c>
      <c r="AV114" s="70">
        <f>VALUE(IFERROR(VLOOKUP($A114,OT!$A:$BU,OT!S$1,0),0))</f>
        <v>0</v>
      </c>
      <c r="AW114" s="70">
        <f>VALUE(IFERROR(VLOOKUP($A114,OT!$A:$BU,OT!T$1,0),0))</f>
        <v>0</v>
      </c>
      <c r="AX114" s="70">
        <f>VALUE(IFERROR(VLOOKUP($A114,OT!$A:$BU,OT!U$1,0),0))</f>
        <v>0</v>
      </c>
      <c r="AY114" s="70">
        <f>VALUE(IFERROR(VLOOKUP($A114,OT!$A:$BU,OT!V$1,0),0))</f>
        <v>0</v>
      </c>
      <c r="AZ114" s="70">
        <f>VALUE(IFERROR(VLOOKUP($A114,OT!$A:$BU,OT!W$1,0),0))</f>
        <v>0</v>
      </c>
      <c r="BA114" s="70">
        <f>VALUE(IFERROR(VLOOKUP($A114,OT!$A:$BU,OT!X$1,0),0))</f>
        <v>2</v>
      </c>
      <c r="BB114" s="70">
        <f>VALUE(IFERROR(VLOOKUP($A114,OT!$A:$BU,OT!Y$1,0),0))</f>
        <v>2</v>
      </c>
      <c r="BC114" s="70">
        <f>VALUE(IFERROR(VLOOKUP($A114,OT!$A:$BU,OT!Z$1,0),0))</f>
        <v>0</v>
      </c>
      <c r="BD114" s="70">
        <f>VALUE(IFERROR(VLOOKUP($A114,OT!$A:$BU,OT!AA$1,0),0))</f>
        <v>2</v>
      </c>
      <c r="BE114" s="70">
        <f>VALUE(IFERROR(VLOOKUP($A114,OT!$A:$BU,OT!AB$1,0),0))</f>
        <v>0</v>
      </c>
      <c r="BF114" s="70">
        <f>VALUE(IFERROR(VLOOKUP($A114,OT!$A:$BU,OT!AC$1,0),0))</f>
        <v>0</v>
      </c>
      <c r="BG114" s="70">
        <f>VALUE(IFERROR(VLOOKUP($A114,OT!$A:$BU,OT!AD$1,0),0))</f>
        <v>0</v>
      </c>
      <c r="BH114" s="70">
        <f>VALUE(IFERROR(VLOOKUP($A114,OT!$A:$BU,OT!AE$1,0),0))</f>
        <v>2</v>
      </c>
      <c r="BI114" s="70">
        <f>VALUE(IFERROR(VLOOKUP($A114,OT!$A:$BU,OT!AF$1,0),0))</f>
        <v>0</v>
      </c>
      <c r="BJ114" s="70">
        <f>VALUE(IFERROR(VLOOKUP($A114,OT!$A:$BU,OT!AG$1,0),0))</f>
        <v>2</v>
      </c>
      <c r="BK114" s="70">
        <f>VALUE(IFERROR(VLOOKUP($A114,OT!$A:$BU,OT!AH$1,0),0))</f>
        <v>2</v>
      </c>
      <c r="BL114" s="70">
        <f>VALUE(IFERROR(VLOOKUP($A114,OT!$A:$BU,OT!AI$1,0),0))</f>
        <v>2</v>
      </c>
      <c r="BM114" s="70">
        <f>VALUE(IFERROR(VLOOKUP($A114,OT!$A:$BU,OT!AJ$1,0),0))</f>
        <v>4</v>
      </c>
      <c r="BN114" s="70">
        <f>VALUE(IFERROR(VLOOKUP($A114,OT!$A:$BU,OT!AK$1,0),0))</f>
        <v>0</v>
      </c>
      <c r="BO114" s="70">
        <f>VALUE(IFERROR(VLOOKUP($A114,OT!$A:$BU,OT!AL$1,0),0))</f>
        <v>0</v>
      </c>
      <c r="BP114" s="70">
        <f>VALUE(IFERROR(VLOOKUP($A114,OT!$A:$BU,OT!AM$1,0),0))</f>
        <v>2</v>
      </c>
      <c r="BQ114" s="70">
        <f>VALUE(IFERROR(VLOOKUP($A114,OT!$A:$BU,OT!AN$1,0),0))</f>
        <v>0</v>
      </c>
      <c r="BR114" s="59"/>
    </row>
    <row r="115" spans="1:70" x14ac:dyDescent="0.35">
      <c r="A115" s="376" t="s">
        <v>931</v>
      </c>
      <c r="B115" s="221" t="str">
        <f>VLOOKUP(A115,Att!B:C,2,0)</f>
        <v>NGUYỄN THỊ CẨM PHƯƠNG</v>
      </c>
      <c r="D115">
        <v>20000</v>
      </c>
      <c r="E115">
        <v>20000</v>
      </c>
      <c r="F115">
        <v>20000</v>
      </c>
      <c r="G115">
        <v>20000</v>
      </c>
      <c r="H115">
        <v>20000</v>
      </c>
      <c r="L115">
        <v>42000</v>
      </c>
      <c r="M115">
        <v>42000</v>
      </c>
      <c r="N115">
        <v>42000</v>
      </c>
      <c r="O115">
        <v>42000</v>
      </c>
      <c r="Q115">
        <v>20000</v>
      </c>
      <c r="R115">
        <v>20000</v>
      </c>
      <c r="S115">
        <v>20000</v>
      </c>
      <c r="T115">
        <v>20000</v>
      </c>
      <c r="U115">
        <v>20000</v>
      </c>
      <c r="V115">
        <v>20000</v>
      </c>
      <c r="X115">
        <v>42000</v>
      </c>
      <c r="Y115">
        <v>42000</v>
      </c>
      <c r="Z115">
        <v>42000</v>
      </c>
      <c r="AA115">
        <v>42000</v>
      </c>
      <c r="AB115">
        <v>42000</v>
      </c>
      <c r="AE115">
        <v>20000</v>
      </c>
      <c r="AF115">
        <v>20000</v>
      </c>
      <c r="AH115" s="68">
        <f t="shared" si="3"/>
        <v>638000</v>
      </c>
      <c r="AI115" s="68">
        <f t="shared" si="4"/>
        <v>104000</v>
      </c>
      <c r="AJ115" s="68">
        <f t="shared" si="5"/>
        <v>534000</v>
      </c>
      <c r="AK115" s="68"/>
      <c r="AL115" s="74" t="str">
        <f>VLOOKUP(A115,Att!B:CX,101,0)</f>
        <v>Power Connect</v>
      </c>
      <c r="AM115" s="70">
        <f>VALUE(IFERROR(VLOOKUP($A115,OT!$A:$BU,OT!J$1,0),0))</f>
        <v>0</v>
      </c>
      <c r="AN115" s="70">
        <f>VALUE(IFERROR(VLOOKUP($A115,OT!$A:$BU,OT!K$1,0),0))</f>
        <v>2</v>
      </c>
      <c r="AO115" s="70">
        <f>VALUE(IFERROR(VLOOKUP($A115,OT!$A:$BU,OT!L$1,0),0))</f>
        <v>2</v>
      </c>
      <c r="AP115" s="70">
        <f>VALUE(IFERROR(VLOOKUP($A115,OT!$A:$BU,OT!M$1,0),0))</f>
        <v>2</v>
      </c>
      <c r="AQ115" s="70">
        <f>VALUE(IFERROR(VLOOKUP($A115,OT!$A:$BU,OT!N$1,0),0))</f>
        <v>2</v>
      </c>
      <c r="AR115" s="70">
        <f>VALUE(IFERROR(VLOOKUP($A115,OT!$A:$BU,OT!O$1,0),0))</f>
        <v>4</v>
      </c>
      <c r="AS115" s="70">
        <f>VALUE(IFERROR(VLOOKUP($A115,OT!$A:$BU,OT!P$1,0),0))</f>
        <v>0</v>
      </c>
      <c r="AT115" s="70">
        <f>VALUE(IFERROR(VLOOKUP($A115,OT!$A:$BU,OT!Q$1,0),0))</f>
        <v>0</v>
      </c>
      <c r="AU115" s="70">
        <f>VALUE(IFERROR(VLOOKUP($A115,OT!$A:$BU,OT!R$1,0),0))</f>
        <v>0</v>
      </c>
      <c r="AV115" s="70">
        <f>VALUE(IFERROR(VLOOKUP($A115,OT!$A:$BU,OT!S$1,0),0))</f>
        <v>2</v>
      </c>
      <c r="AW115" s="70">
        <f>VALUE(IFERROR(VLOOKUP($A115,OT!$A:$BU,OT!T$1,0),0))</f>
        <v>0</v>
      </c>
      <c r="AX115" s="70">
        <f>VALUE(IFERROR(VLOOKUP($A115,OT!$A:$BU,OT!U$1,0),0))</f>
        <v>2</v>
      </c>
      <c r="AY115" s="70">
        <f>VALUE(IFERROR(VLOOKUP($A115,OT!$A:$BU,OT!V$1,0),0))</f>
        <v>4</v>
      </c>
      <c r="AZ115" s="70">
        <f>VALUE(IFERROR(VLOOKUP($A115,OT!$A:$BU,OT!W$1,0),0))</f>
        <v>0</v>
      </c>
      <c r="BA115" s="70">
        <f>VALUE(IFERROR(VLOOKUP($A115,OT!$A:$BU,OT!X$1,0),0))</f>
        <v>2</v>
      </c>
      <c r="BB115" s="70">
        <f>VALUE(IFERROR(VLOOKUP($A115,OT!$A:$BU,OT!Y$1,0),0))</f>
        <v>2</v>
      </c>
      <c r="BC115" s="70">
        <f>VALUE(IFERROR(VLOOKUP($A115,OT!$A:$BU,OT!Z$1,0),0))</f>
        <v>2</v>
      </c>
      <c r="BD115" s="70">
        <f>VALUE(IFERROR(VLOOKUP($A115,OT!$A:$BU,OT!AA$1,0),0))</f>
        <v>2</v>
      </c>
      <c r="BE115" s="70">
        <f>VALUE(IFERROR(VLOOKUP($A115,OT!$A:$BU,OT!AB$1,0),0))</f>
        <v>4</v>
      </c>
      <c r="BF115" s="70">
        <f>VALUE(IFERROR(VLOOKUP($A115,OT!$A:$BU,OT!AC$1,0),0))</f>
        <v>11.75</v>
      </c>
      <c r="BG115" s="70">
        <f>VALUE(IFERROR(VLOOKUP($A115,OT!$A:$BU,OT!AD$1,0),0))</f>
        <v>0</v>
      </c>
      <c r="BH115" s="70">
        <f>VALUE(IFERROR(VLOOKUP($A115,OT!$A:$BU,OT!AE$1,0),0))</f>
        <v>2</v>
      </c>
      <c r="BI115" s="70">
        <f>VALUE(IFERROR(VLOOKUP($A115,OT!$A:$BU,OT!AF$1,0),0))</f>
        <v>2</v>
      </c>
      <c r="BJ115" s="70">
        <f>VALUE(IFERROR(VLOOKUP($A115,OT!$A:$BU,OT!AG$1,0),0))</f>
        <v>2</v>
      </c>
      <c r="BK115" s="70">
        <f>VALUE(IFERROR(VLOOKUP($A115,OT!$A:$BU,OT!AH$1,0),0))</f>
        <v>0</v>
      </c>
      <c r="BL115" s="70">
        <f>VALUE(IFERROR(VLOOKUP($A115,OT!$A:$BU,OT!AI$1,0),0))</f>
        <v>4</v>
      </c>
      <c r="BM115" s="70">
        <f>VALUE(IFERROR(VLOOKUP($A115,OT!$A:$BU,OT!AJ$1,0),0))</f>
        <v>0</v>
      </c>
      <c r="BN115" s="70">
        <f>VALUE(IFERROR(VLOOKUP($A115,OT!$A:$BU,OT!AK$1,0),0))</f>
        <v>0</v>
      </c>
      <c r="BO115" s="70">
        <f>VALUE(IFERROR(VLOOKUP($A115,OT!$A:$BU,OT!AL$1,0),0))</f>
        <v>0</v>
      </c>
      <c r="BP115" s="70">
        <f>VALUE(IFERROR(VLOOKUP($A115,OT!$A:$BU,OT!AM$1,0),0))</f>
        <v>2</v>
      </c>
      <c r="BQ115" s="70">
        <f>VALUE(IFERROR(VLOOKUP($A115,OT!$A:$BU,OT!AN$1,0),0))</f>
        <v>0</v>
      </c>
      <c r="BR115" s="59"/>
    </row>
    <row r="116" spans="1:70" x14ac:dyDescent="0.35">
      <c r="A116" s="376" t="s">
        <v>934</v>
      </c>
      <c r="B116" s="221" t="str">
        <f>VLOOKUP(A116,Att!B:C,2,0)</f>
        <v>KIỀU THỊ MIỀN</v>
      </c>
      <c r="C116">
        <v>42000</v>
      </c>
      <c r="D116">
        <v>42000</v>
      </c>
      <c r="E116">
        <v>42000</v>
      </c>
      <c r="F116">
        <v>42000</v>
      </c>
      <c r="H116">
        <v>42000</v>
      </c>
      <c r="J116">
        <v>20000</v>
      </c>
      <c r="Q116">
        <v>20000</v>
      </c>
      <c r="R116">
        <v>20000</v>
      </c>
      <c r="S116">
        <v>20000</v>
      </c>
      <c r="T116">
        <v>20000</v>
      </c>
      <c r="U116">
        <v>20000</v>
      </c>
      <c r="X116">
        <v>42000</v>
      </c>
      <c r="Y116">
        <v>42000</v>
      </c>
      <c r="Z116">
        <v>42000</v>
      </c>
      <c r="AA116">
        <v>42000</v>
      </c>
      <c r="AB116">
        <v>42000</v>
      </c>
      <c r="AC116">
        <v>42000</v>
      </c>
      <c r="AE116">
        <v>20000</v>
      </c>
      <c r="AF116">
        <v>20000</v>
      </c>
      <c r="AH116" s="68">
        <f t="shared" si="3"/>
        <v>622000</v>
      </c>
      <c r="AI116" s="68">
        <f t="shared" si="4"/>
        <v>42000</v>
      </c>
      <c r="AJ116" s="68">
        <f t="shared" si="5"/>
        <v>580000</v>
      </c>
      <c r="AK116" s="68"/>
      <c r="AL116" s="74" t="str">
        <f>VLOOKUP(A116,Att!B:CX,101,0)</f>
        <v>ANNK-HR</v>
      </c>
      <c r="AM116" s="70">
        <f>VALUE(IFERROR(VLOOKUP($A116,OT!$A:$BU,OT!J$1,0),0))</f>
        <v>2</v>
      </c>
      <c r="AN116" s="70">
        <f>VALUE(IFERROR(VLOOKUP($A116,OT!$A:$BU,OT!K$1,0),0))</f>
        <v>2</v>
      </c>
      <c r="AO116" s="70">
        <f>VALUE(IFERROR(VLOOKUP($A116,OT!$A:$BU,OT!L$1,0),0))</f>
        <v>2</v>
      </c>
      <c r="AP116" s="70">
        <f>VALUE(IFERROR(VLOOKUP($A116,OT!$A:$BU,OT!M$1,0),0))</f>
        <v>2</v>
      </c>
      <c r="AQ116" s="70">
        <f>VALUE(IFERROR(VLOOKUP($A116,OT!$A:$BU,OT!N$1,0),0))</f>
        <v>0</v>
      </c>
      <c r="AR116" s="70">
        <f>VALUE(IFERROR(VLOOKUP($A116,OT!$A:$BU,OT!O$1,0),0))</f>
        <v>4</v>
      </c>
      <c r="AS116" s="70">
        <f>VALUE(IFERROR(VLOOKUP($A116,OT!$A:$BU,OT!P$1,0),0))</f>
        <v>0</v>
      </c>
      <c r="AT116" s="70">
        <f>VALUE(IFERROR(VLOOKUP($A116,OT!$A:$BU,OT!Q$1,0),0))</f>
        <v>2</v>
      </c>
      <c r="AU116" s="70">
        <f>VALUE(IFERROR(VLOOKUP($A116,OT!$A:$BU,OT!R$1,0),0))</f>
        <v>0</v>
      </c>
      <c r="AV116" s="70">
        <f>VALUE(IFERROR(VLOOKUP($A116,OT!$A:$BU,OT!S$1,0),0))</f>
        <v>0</v>
      </c>
      <c r="AW116" s="70">
        <f>VALUE(IFERROR(VLOOKUP($A116,OT!$A:$BU,OT!T$1,0),0))</f>
        <v>0</v>
      </c>
      <c r="AX116" s="70">
        <f>VALUE(IFERROR(VLOOKUP($A116,OT!$A:$BU,OT!U$1,0),0))</f>
        <v>0</v>
      </c>
      <c r="AY116" s="70">
        <f>VALUE(IFERROR(VLOOKUP($A116,OT!$A:$BU,OT!V$1,0),0))</f>
        <v>0</v>
      </c>
      <c r="AZ116" s="70">
        <f>VALUE(IFERROR(VLOOKUP($A116,OT!$A:$BU,OT!W$1,0),0))</f>
        <v>0</v>
      </c>
      <c r="BA116" s="70">
        <f>VALUE(IFERROR(VLOOKUP($A116,OT!$A:$BU,OT!X$1,0),0))</f>
        <v>2</v>
      </c>
      <c r="BB116" s="70">
        <f>VALUE(IFERROR(VLOOKUP($A116,OT!$A:$BU,OT!Y$1,0),0))</f>
        <v>2</v>
      </c>
      <c r="BC116" s="70">
        <f>VALUE(IFERROR(VLOOKUP($A116,OT!$A:$BU,OT!Z$1,0),0))</f>
        <v>2</v>
      </c>
      <c r="BD116" s="70">
        <f>VALUE(IFERROR(VLOOKUP($A116,OT!$A:$BU,OT!AA$1,0),0))</f>
        <v>2</v>
      </c>
      <c r="BE116" s="70">
        <f>VALUE(IFERROR(VLOOKUP($A116,OT!$A:$BU,OT!AB$1,0),0))</f>
        <v>4</v>
      </c>
      <c r="BF116" s="70">
        <f>VALUE(IFERROR(VLOOKUP($A116,OT!$A:$BU,OT!AC$1,0),0))</f>
        <v>0</v>
      </c>
      <c r="BG116" s="70">
        <f>VALUE(IFERROR(VLOOKUP($A116,OT!$A:$BU,OT!AD$1,0),0))</f>
        <v>0</v>
      </c>
      <c r="BH116" s="70">
        <f>VALUE(IFERROR(VLOOKUP($A116,OT!$A:$BU,OT!AE$1,0),0))</f>
        <v>2</v>
      </c>
      <c r="BI116" s="70">
        <f>VALUE(IFERROR(VLOOKUP($A116,OT!$A:$BU,OT!AF$1,0),0))</f>
        <v>0</v>
      </c>
      <c r="BJ116" s="70">
        <f>VALUE(IFERROR(VLOOKUP($A116,OT!$A:$BU,OT!AG$1,0),0))</f>
        <v>2</v>
      </c>
      <c r="BK116" s="70">
        <f>VALUE(IFERROR(VLOOKUP($A116,OT!$A:$BU,OT!AH$1,0),0))</f>
        <v>2</v>
      </c>
      <c r="BL116" s="70">
        <f>VALUE(IFERROR(VLOOKUP($A116,OT!$A:$BU,OT!AI$1,0),0))</f>
        <v>4</v>
      </c>
      <c r="BM116" s="70">
        <f>VALUE(IFERROR(VLOOKUP($A116,OT!$A:$BU,OT!AJ$1,0),0))</f>
        <v>12</v>
      </c>
      <c r="BN116" s="70">
        <f>VALUE(IFERROR(VLOOKUP($A116,OT!$A:$BU,OT!AK$1,0),0))</f>
        <v>0</v>
      </c>
      <c r="BO116" s="70">
        <f>VALUE(IFERROR(VLOOKUP($A116,OT!$A:$BU,OT!AL$1,0),0))</f>
        <v>2</v>
      </c>
      <c r="BP116" s="70">
        <f>VALUE(IFERROR(VLOOKUP($A116,OT!$A:$BU,OT!AM$1,0),0))</f>
        <v>2</v>
      </c>
      <c r="BQ116" s="70">
        <f>VALUE(IFERROR(VLOOKUP($A116,OT!$A:$BU,OT!AN$1,0),0))</f>
        <v>0</v>
      </c>
      <c r="BR116" s="59"/>
    </row>
    <row r="117" spans="1:70" x14ac:dyDescent="0.35">
      <c r="A117" s="376" t="s">
        <v>941</v>
      </c>
      <c r="B117" s="221" t="str">
        <f>VLOOKUP(A117,Att!B:C,2,0)</f>
        <v>NGUYỄN THỊ KIM NGÂN</v>
      </c>
      <c r="C117">
        <v>20000</v>
      </c>
      <c r="D117">
        <v>20000</v>
      </c>
      <c r="E117">
        <v>20000</v>
      </c>
      <c r="F117">
        <v>20000</v>
      </c>
      <c r="G117">
        <v>15000</v>
      </c>
      <c r="K117">
        <v>42000</v>
      </c>
      <c r="L117">
        <v>42000</v>
      </c>
      <c r="M117">
        <v>42000</v>
      </c>
      <c r="N117">
        <v>42000</v>
      </c>
      <c r="O117">
        <v>42000</v>
      </c>
      <c r="Q117">
        <v>20000</v>
      </c>
      <c r="R117">
        <v>20000</v>
      </c>
      <c r="S117">
        <v>20000</v>
      </c>
      <c r="T117">
        <v>20000</v>
      </c>
      <c r="U117">
        <v>20000</v>
      </c>
      <c r="V117">
        <v>20000</v>
      </c>
      <c r="X117">
        <v>20000</v>
      </c>
      <c r="Y117">
        <v>20000</v>
      </c>
      <c r="Z117">
        <v>20000</v>
      </c>
      <c r="AA117">
        <v>20000</v>
      </c>
      <c r="AB117">
        <v>15000</v>
      </c>
      <c r="AE117">
        <v>20000</v>
      </c>
      <c r="AF117">
        <v>20000</v>
      </c>
      <c r="AH117" s="68">
        <f t="shared" si="3"/>
        <v>560000</v>
      </c>
      <c r="AI117" s="68">
        <f t="shared" si="4"/>
        <v>230000</v>
      </c>
      <c r="AJ117" s="68">
        <f t="shared" si="5"/>
        <v>330000</v>
      </c>
      <c r="AK117" s="68"/>
      <c r="AL117" s="74" t="str">
        <f>VLOOKUP(A117,Att!B:CX,101,0)</f>
        <v>Power Connect</v>
      </c>
      <c r="AM117" s="70">
        <f>VALUE(IFERROR(VLOOKUP($A117,OT!$A:$BU,OT!J$1,0),0))</f>
        <v>0</v>
      </c>
      <c r="AN117" s="70">
        <f>VALUE(IFERROR(VLOOKUP($A117,OT!$A:$BU,OT!K$1,0),0))</f>
        <v>0</v>
      </c>
      <c r="AO117" s="70">
        <f>VALUE(IFERROR(VLOOKUP($A117,OT!$A:$BU,OT!L$1,0),0))</f>
        <v>0</v>
      </c>
      <c r="AP117" s="70">
        <f>VALUE(IFERROR(VLOOKUP($A117,OT!$A:$BU,OT!M$1,0),0))</f>
        <v>0</v>
      </c>
      <c r="AQ117" s="70">
        <f>VALUE(IFERROR(VLOOKUP($A117,OT!$A:$BU,OT!N$1,0),0))</f>
        <v>0</v>
      </c>
      <c r="AR117" s="70">
        <f>VALUE(IFERROR(VLOOKUP($A117,OT!$A:$BU,OT!O$1,0),0))</f>
        <v>0</v>
      </c>
      <c r="AS117" s="70">
        <f>VALUE(IFERROR(VLOOKUP($A117,OT!$A:$BU,OT!P$1,0),0))</f>
        <v>0</v>
      </c>
      <c r="AT117" s="70">
        <f>VALUE(IFERROR(VLOOKUP($A117,OT!$A:$BU,OT!Q$1,0),0))</f>
        <v>0</v>
      </c>
      <c r="AU117" s="70">
        <f>VALUE(IFERROR(VLOOKUP($A117,OT!$A:$BU,OT!R$1,0),0))</f>
        <v>2</v>
      </c>
      <c r="AV117" s="70">
        <f>VALUE(IFERROR(VLOOKUP($A117,OT!$A:$BU,OT!S$1,0),0))</f>
        <v>2</v>
      </c>
      <c r="AW117" s="70">
        <f>VALUE(IFERROR(VLOOKUP($A117,OT!$A:$BU,OT!T$1,0),0))</f>
        <v>2</v>
      </c>
      <c r="AX117" s="70">
        <f>VALUE(IFERROR(VLOOKUP($A117,OT!$A:$BU,OT!U$1,0),0))</f>
        <v>2</v>
      </c>
      <c r="AY117" s="70">
        <f>VALUE(IFERROR(VLOOKUP($A117,OT!$A:$BU,OT!V$1,0),0))</f>
        <v>4</v>
      </c>
      <c r="AZ117" s="70">
        <f>VALUE(IFERROR(VLOOKUP($A117,OT!$A:$BU,OT!W$1,0),0))</f>
        <v>0</v>
      </c>
      <c r="BA117" s="70">
        <f>VALUE(IFERROR(VLOOKUP($A117,OT!$A:$BU,OT!X$1,0),0))</f>
        <v>2</v>
      </c>
      <c r="BB117" s="70">
        <f>VALUE(IFERROR(VLOOKUP($A117,OT!$A:$BU,OT!Y$1,0),0))</f>
        <v>2</v>
      </c>
      <c r="BC117" s="70">
        <f>VALUE(IFERROR(VLOOKUP($A117,OT!$A:$BU,OT!Z$1,0),0))</f>
        <v>2</v>
      </c>
      <c r="BD117" s="70">
        <f>VALUE(IFERROR(VLOOKUP($A117,OT!$A:$BU,OT!AA$1,0),0))</f>
        <v>2</v>
      </c>
      <c r="BE117" s="70">
        <f>VALUE(IFERROR(VLOOKUP($A117,OT!$A:$BU,OT!AB$1,0),0))</f>
        <v>4</v>
      </c>
      <c r="BF117" s="70">
        <f>VALUE(IFERROR(VLOOKUP($A117,OT!$A:$BU,OT!AC$1,0),0))</f>
        <v>12</v>
      </c>
      <c r="BG117" s="70">
        <f>VALUE(IFERROR(VLOOKUP($A117,OT!$A:$BU,OT!AD$1,0),0))</f>
        <v>0</v>
      </c>
      <c r="BH117" s="70">
        <f>VALUE(IFERROR(VLOOKUP($A117,OT!$A:$BU,OT!AE$1,0),0))</f>
        <v>0</v>
      </c>
      <c r="BI117" s="70">
        <f>VALUE(IFERROR(VLOOKUP($A117,OT!$A:$BU,OT!AF$1,0),0))</f>
        <v>0</v>
      </c>
      <c r="BJ117" s="70">
        <f>VALUE(IFERROR(VLOOKUP($A117,OT!$A:$BU,OT!AG$1,0),0))</f>
        <v>0</v>
      </c>
      <c r="BK117" s="70">
        <f>VALUE(IFERROR(VLOOKUP($A117,OT!$A:$BU,OT!AH$1,0),0))</f>
        <v>0</v>
      </c>
      <c r="BL117" s="70">
        <f>VALUE(IFERROR(VLOOKUP($A117,OT!$A:$BU,OT!AI$1,0),0))</f>
        <v>0</v>
      </c>
      <c r="BM117" s="70">
        <f>VALUE(IFERROR(VLOOKUP($A117,OT!$A:$BU,OT!AJ$1,0),0))</f>
        <v>0</v>
      </c>
      <c r="BN117" s="70">
        <f>VALUE(IFERROR(VLOOKUP($A117,OT!$A:$BU,OT!AK$1,0),0))</f>
        <v>0</v>
      </c>
      <c r="BO117" s="70">
        <f>VALUE(IFERROR(VLOOKUP($A117,OT!$A:$BU,OT!AL$1,0),0))</f>
        <v>0</v>
      </c>
      <c r="BP117" s="70">
        <f>VALUE(IFERROR(VLOOKUP($A117,OT!$A:$BU,OT!AM$1,0),0))</f>
        <v>0</v>
      </c>
      <c r="BQ117" s="70">
        <f>VALUE(IFERROR(VLOOKUP($A117,OT!$A:$BU,OT!AN$1,0),0))</f>
        <v>0</v>
      </c>
      <c r="BR117" s="59"/>
    </row>
    <row r="118" spans="1:70" x14ac:dyDescent="0.35">
      <c r="A118" s="376" t="s">
        <v>942</v>
      </c>
      <c r="B118" s="221" t="str">
        <f>VLOOKUP(A118,Att!B:C,2,0)</f>
        <v>TRẦN THANH TUẤN</v>
      </c>
      <c r="D118">
        <v>20000</v>
      </c>
      <c r="E118">
        <v>20000</v>
      </c>
      <c r="F118">
        <v>20000</v>
      </c>
      <c r="G118">
        <v>20000</v>
      </c>
      <c r="H118">
        <v>20000</v>
      </c>
      <c r="I118">
        <v>15000</v>
      </c>
      <c r="J118">
        <v>42000</v>
      </c>
      <c r="K118">
        <v>42000</v>
      </c>
      <c r="L118">
        <v>42000</v>
      </c>
      <c r="M118">
        <v>42000</v>
      </c>
      <c r="N118">
        <v>42000</v>
      </c>
      <c r="Q118">
        <v>20000</v>
      </c>
      <c r="R118">
        <v>20000</v>
      </c>
      <c r="S118">
        <v>20000</v>
      </c>
      <c r="Y118">
        <v>20000</v>
      </c>
      <c r="Z118">
        <v>20000</v>
      </c>
      <c r="AA118">
        <v>20000</v>
      </c>
      <c r="AB118">
        <v>15000</v>
      </c>
      <c r="AE118">
        <v>42000</v>
      </c>
      <c r="AF118">
        <v>42000</v>
      </c>
      <c r="AH118" s="68">
        <f t="shared" si="3"/>
        <v>544000</v>
      </c>
      <c r="AI118" s="68">
        <f t="shared" si="4"/>
        <v>35000</v>
      </c>
      <c r="AJ118" s="68">
        <f t="shared" si="5"/>
        <v>509000</v>
      </c>
      <c r="AK118" s="68"/>
      <c r="AL118" s="74" t="str">
        <f>VLOOKUP(A118,Att!B:CX,101,0)</f>
        <v>Power Connect</v>
      </c>
      <c r="AM118" s="70">
        <f>VALUE(IFERROR(VLOOKUP($A118,OT!$A:$BU,OT!J$1,0),0))</f>
        <v>0</v>
      </c>
      <c r="AN118" s="70">
        <f>VALUE(IFERROR(VLOOKUP($A118,OT!$A:$BU,OT!K$1,0),0))</f>
        <v>2</v>
      </c>
      <c r="AO118" s="70">
        <f>VALUE(IFERROR(VLOOKUP($A118,OT!$A:$BU,OT!L$1,0),0))</f>
        <v>2</v>
      </c>
      <c r="AP118" s="70">
        <f>VALUE(IFERROR(VLOOKUP($A118,OT!$A:$BU,OT!M$1,0),0))</f>
        <v>2</v>
      </c>
      <c r="AQ118" s="70">
        <f>VALUE(IFERROR(VLOOKUP($A118,OT!$A:$BU,OT!N$1,0),0))</f>
        <v>2</v>
      </c>
      <c r="AR118" s="70">
        <f>VALUE(IFERROR(VLOOKUP($A118,OT!$A:$BU,OT!O$1,0),0))</f>
        <v>4</v>
      </c>
      <c r="AS118" s="70">
        <f>VALUE(IFERROR(VLOOKUP($A118,OT!$A:$BU,OT!P$1,0),0))</f>
        <v>8</v>
      </c>
      <c r="AT118" s="70">
        <f>VALUE(IFERROR(VLOOKUP($A118,OT!$A:$BU,OT!Q$1,0),0))</f>
        <v>2</v>
      </c>
      <c r="AU118" s="70">
        <f>VALUE(IFERROR(VLOOKUP($A118,OT!$A:$BU,OT!R$1,0),0))</f>
        <v>2</v>
      </c>
      <c r="AV118" s="70">
        <f>VALUE(IFERROR(VLOOKUP($A118,OT!$A:$BU,OT!S$1,0),0))</f>
        <v>2</v>
      </c>
      <c r="AW118" s="70">
        <f>VALUE(IFERROR(VLOOKUP($A118,OT!$A:$BU,OT!T$1,0),0))</f>
        <v>2</v>
      </c>
      <c r="AX118" s="70">
        <f>VALUE(IFERROR(VLOOKUP($A118,OT!$A:$BU,OT!U$1,0),0))</f>
        <v>4</v>
      </c>
      <c r="AY118" s="70">
        <f>VALUE(IFERROR(VLOOKUP($A118,OT!$A:$BU,OT!V$1,0),0))</f>
        <v>0</v>
      </c>
      <c r="AZ118" s="70">
        <f>VALUE(IFERROR(VLOOKUP($A118,OT!$A:$BU,OT!W$1,0),0))</f>
        <v>0</v>
      </c>
      <c r="BA118" s="70">
        <f>VALUE(IFERROR(VLOOKUP($A118,OT!$A:$BU,OT!X$1,0),0))</f>
        <v>2</v>
      </c>
      <c r="BB118" s="70">
        <f>VALUE(IFERROR(VLOOKUP($A118,OT!$A:$BU,OT!Y$1,0),0))</f>
        <v>2</v>
      </c>
      <c r="BC118" s="70">
        <f>VALUE(IFERROR(VLOOKUP($A118,OT!$A:$BU,OT!Z$1,0),0))</f>
        <v>2</v>
      </c>
      <c r="BD118" s="70">
        <f>VALUE(IFERROR(VLOOKUP($A118,OT!$A:$BU,OT!AA$1,0),0))</f>
        <v>0</v>
      </c>
      <c r="BE118" s="70">
        <f>VALUE(IFERROR(VLOOKUP($A118,OT!$A:$BU,OT!AB$1,0),0))</f>
        <v>0</v>
      </c>
      <c r="BF118" s="70">
        <f>VALUE(IFERROR(VLOOKUP($A118,OT!$A:$BU,OT!AC$1,0),0))</f>
        <v>0</v>
      </c>
      <c r="BG118" s="70">
        <f>VALUE(IFERROR(VLOOKUP($A118,OT!$A:$BU,OT!AD$1,0),0))</f>
        <v>0</v>
      </c>
      <c r="BH118" s="70">
        <f>VALUE(IFERROR(VLOOKUP($A118,OT!$A:$BU,OT!AE$1,0),0))</f>
        <v>0</v>
      </c>
      <c r="BI118" s="70">
        <f>VALUE(IFERROR(VLOOKUP($A118,OT!$A:$BU,OT!AF$1,0),0))</f>
        <v>2</v>
      </c>
      <c r="BJ118" s="70">
        <f>VALUE(IFERROR(VLOOKUP($A118,OT!$A:$BU,OT!AG$1,0),0))</f>
        <v>2</v>
      </c>
      <c r="BK118" s="70">
        <f>VALUE(IFERROR(VLOOKUP($A118,OT!$A:$BU,OT!AH$1,0),0))</f>
        <v>0</v>
      </c>
      <c r="BL118" s="70">
        <f>VALUE(IFERROR(VLOOKUP($A118,OT!$A:$BU,OT!AI$1,0),0))</f>
        <v>0</v>
      </c>
      <c r="BM118" s="70">
        <f>VALUE(IFERROR(VLOOKUP($A118,OT!$A:$BU,OT!AJ$1,0),0))</f>
        <v>0</v>
      </c>
      <c r="BN118" s="70">
        <f>VALUE(IFERROR(VLOOKUP($A118,OT!$A:$BU,OT!AK$1,0),0))</f>
        <v>0</v>
      </c>
      <c r="BO118" s="70">
        <f>VALUE(IFERROR(VLOOKUP($A118,OT!$A:$BU,OT!AL$1,0),0))</f>
        <v>2</v>
      </c>
      <c r="BP118" s="70">
        <f>VALUE(IFERROR(VLOOKUP($A118,OT!$A:$BU,OT!AM$1,0),0))</f>
        <v>2</v>
      </c>
      <c r="BQ118" s="70">
        <f>VALUE(IFERROR(VLOOKUP($A118,OT!$A:$BU,OT!AN$1,0),0))</f>
        <v>0</v>
      </c>
      <c r="BR118" s="59"/>
    </row>
    <row r="119" spans="1:70" x14ac:dyDescent="0.35">
      <c r="A119" s="376" t="s">
        <v>943</v>
      </c>
      <c r="B119" s="221" t="str">
        <f>VLOOKUP(A119,Att!B:C,2,0)</f>
        <v>LÝ THỊ NGỌC LINH</v>
      </c>
      <c r="E119">
        <v>20000</v>
      </c>
      <c r="F119">
        <v>20000</v>
      </c>
      <c r="G119">
        <v>20000</v>
      </c>
      <c r="H119">
        <v>15000</v>
      </c>
      <c r="Q119">
        <v>20000</v>
      </c>
      <c r="R119">
        <v>20000</v>
      </c>
      <c r="S119">
        <v>20000</v>
      </c>
      <c r="T119">
        <v>20000</v>
      </c>
      <c r="U119">
        <v>20000</v>
      </c>
      <c r="V119">
        <v>20000</v>
      </c>
      <c r="Y119">
        <v>42000</v>
      </c>
      <c r="Z119">
        <v>42000</v>
      </c>
      <c r="AA119">
        <v>42000</v>
      </c>
      <c r="AB119">
        <v>42000</v>
      </c>
      <c r="AC119">
        <v>42000</v>
      </c>
      <c r="AH119" s="68">
        <f t="shared" si="3"/>
        <v>405000</v>
      </c>
      <c r="AI119" s="68">
        <f t="shared" si="4"/>
        <v>95000</v>
      </c>
      <c r="AJ119" s="68">
        <f t="shared" si="5"/>
        <v>310000</v>
      </c>
      <c r="AK119" s="68"/>
      <c r="AL119" s="74" t="str">
        <f>VLOOKUP(A119,Att!B:CX,101,0)</f>
        <v>Power Connect</v>
      </c>
      <c r="AM119" s="70">
        <f>VALUE(IFERROR(VLOOKUP($A119,OT!$A:$BU,OT!J$1,0),0))</f>
        <v>0</v>
      </c>
      <c r="AN119" s="70">
        <f>VALUE(IFERROR(VLOOKUP($A119,OT!$A:$BU,OT!K$1,0),0))</f>
        <v>0</v>
      </c>
      <c r="AO119" s="70">
        <f>VALUE(IFERROR(VLOOKUP($A119,OT!$A:$BU,OT!L$1,0),0))</f>
        <v>0</v>
      </c>
      <c r="AP119" s="70">
        <f>VALUE(IFERROR(VLOOKUP($A119,OT!$A:$BU,OT!M$1,0),0))</f>
        <v>0</v>
      </c>
      <c r="AQ119" s="70">
        <f>VALUE(IFERROR(VLOOKUP($A119,OT!$A:$BU,OT!N$1,0),0))</f>
        <v>0</v>
      </c>
      <c r="AR119" s="70">
        <f>VALUE(IFERROR(VLOOKUP($A119,OT!$A:$BU,OT!O$1,0),0))</f>
        <v>0</v>
      </c>
      <c r="AS119" s="70">
        <f>VALUE(IFERROR(VLOOKUP($A119,OT!$A:$BU,OT!P$1,0),0))</f>
        <v>0</v>
      </c>
      <c r="AT119" s="70">
        <f>VALUE(IFERROR(VLOOKUP($A119,OT!$A:$BU,OT!Q$1,0),0))</f>
        <v>0</v>
      </c>
      <c r="AU119" s="70">
        <f>VALUE(IFERROR(VLOOKUP($A119,OT!$A:$BU,OT!R$1,0),0))</f>
        <v>0</v>
      </c>
      <c r="AV119" s="70">
        <f>VALUE(IFERROR(VLOOKUP($A119,OT!$A:$BU,OT!S$1,0),0))</f>
        <v>0</v>
      </c>
      <c r="AW119" s="70">
        <f>VALUE(IFERROR(VLOOKUP($A119,OT!$A:$BU,OT!T$1,0),0))</f>
        <v>0</v>
      </c>
      <c r="AX119" s="70">
        <f>VALUE(IFERROR(VLOOKUP($A119,OT!$A:$BU,OT!U$1,0),0))</f>
        <v>0</v>
      </c>
      <c r="AY119" s="70">
        <f>VALUE(IFERROR(VLOOKUP($A119,OT!$A:$BU,OT!V$1,0),0))</f>
        <v>0</v>
      </c>
      <c r="AZ119" s="70">
        <f>VALUE(IFERROR(VLOOKUP($A119,OT!$A:$BU,OT!W$1,0),0))</f>
        <v>0</v>
      </c>
      <c r="BA119" s="70">
        <f>VALUE(IFERROR(VLOOKUP($A119,OT!$A:$BU,OT!X$1,0),0))</f>
        <v>0</v>
      </c>
      <c r="BB119" s="70">
        <f>VALUE(IFERROR(VLOOKUP($A119,OT!$A:$BU,OT!Y$1,0),0))</f>
        <v>2</v>
      </c>
      <c r="BC119" s="70">
        <f>VALUE(IFERROR(VLOOKUP($A119,OT!$A:$BU,OT!Z$1,0),0))</f>
        <v>2</v>
      </c>
      <c r="BD119" s="70">
        <f>VALUE(IFERROR(VLOOKUP($A119,OT!$A:$BU,OT!AA$1,0),0))</f>
        <v>2</v>
      </c>
      <c r="BE119" s="70">
        <f>VALUE(IFERROR(VLOOKUP($A119,OT!$A:$BU,OT!AB$1,0),0))</f>
        <v>4</v>
      </c>
      <c r="BF119" s="70">
        <f>VALUE(IFERROR(VLOOKUP($A119,OT!$A:$BU,OT!AC$1,0),0))</f>
        <v>11.75</v>
      </c>
      <c r="BG119" s="70">
        <f>VALUE(IFERROR(VLOOKUP($A119,OT!$A:$BU,OT!AD$1,0),0))</f>
        <v>0</v>
      </c>
      <c r="BH119" s="70">
        <f>VALUE(IFERROR(VLOOKUP($A119,OT!$A:$BU,OT!AE$1,0),0))</f>
        <v>0</v>
      </c>
      <c r="BI119" s="70">
        <f>VALUE(IFERROR(VLOOKUP($A119,OT!$A:$BU,OT!AF$1,0),0))</f>
        <v>2</v>
      </c>
      <c r="BJ119" s="70">
        <f>VALUE(IFERROR(VLOOKUP($A119,OT!$A:$BU,OT!AG$1,0),0))</f>
        <v>2</v>
      </c>
      <c r="BK119" s="70">
        <f>VALUE(IFERROR(VLOOKUP($A119,OT!$A:$BU,OT!AH$1,0),0))</f>
        <v>2</v>
      </c>
      <c r="BL119" s="70">
        <f>VALUE(IFERROR(VLOOKUP($A119,OT!$A:$BU,OT!AI$1,0),0))</f>
        <v>2</v>
      </c>
      <c r="BM119" s="70">
        <f>VALUE(IFERROR(VLOOKUP($A119,OT!$A:$BU,OT!AJ$1,0),0))</f>
        <v>3.75</v>
      </c>
      <c r="BN119" s="70">
        <f>VALUE(IFERROR(VLOOKUP($A119,OT!$A:$BU,OT!AK$1,0),0))</f>
        <v>0</v>
      </c>
      <c r="BO119" s="70">
        <f>VALUE(IFERROR(VLOOKUP($A119,OT!$A:$BU,OT!AL$1,0),0))</f>
        <v>0</v>
      </c>
      <c r="BP119" s="70">
        <f>VALUE(IFERROR(VLOOKUP($A119,OT!$A:$BU,OT!AM$1,0),0))</f>
        <v>0</v>
      </c>
      <c r="BQ119" s="70">
        <f>VALUE(IFERROR(VLOOKUP($A119,OT!$A:$BU,OT!AN$1,0),0))</f>
        <v>0</v>
      </c>
      <c r="BR119" s="59"/>
    </row>
    <row r="120" spans="1:70" x14ac:dyDescent="0.35">
      <c r="A120" s="376" t="s">
        <v>944</v>
      </c>
      <c r="B120" s="221" t="str">
        <f>VLOOKUP(A120,Att!B:C,2,0)</f>
        <v>PHẠM BẢO THIÊN</v>
      </c>
      <c r="C120">
        <v>20000</v>
      </c>
      <c r="D120">
        <v>20000</v>
      </c>
      <c r="F120">
        <v>42000</v>
      </c>
      <c r="G120">
        <v>42000</v>
      </c>
      <c r="J120">
        <v>20000</v>
      </c>
      <c r="K120">
        <v>20000</v>
      </c>
      <c r="L120">
        <v>20000</v>
      </c>
      <c r="M120">
        <v>20000</v>
      </c>
      <c r="N120">
        <v>20000</v>
      </c>
      <c r="R120">
        <v>42000</v>
      </c>
      <c r="S120">
        <v>42000</v>
      </c>
      <c r="T120">
        <v>42000</v>
      </c>
      <c r="U120">
        <v>0</v>
      </c>
      <c r="V120">
        <v>27000</v>
      </c>
      <c r="Y120">
        <v>20000</v>
      </c>
      <c r="Z120">
        <v>20000</v>
      </c>
      <c r="AA120">
        <v>20000</v>
      </c>
      <c r="AB120">
        <v>15000</v>
      </c>
      <c r="AC120">
        <v>20000</v>
      </c>
      <c r="AE120">
        <v>42000</v>
      </c>
      <c r="AF120">
        <v>42000</v>
      </c>
      <c r="AH120" s="68">
        <f t="shared" si="3"/>
        <v>556000</v>
      </c>
      <c r="AI120" s="68">
        <f t="shared" si="4"/>
        <v>188000</v>
      </c>
      <c r="AJ120" s="68">
        <f t="shared" si="5"/>
        <v>368000</v>
      </c>
      <c r="AK120" s="68"/>
      <c r="AL120" s="74" t="str">
        <f>VLOOKUP(A120,Att!B:CX,101,0)</f>
        <v>Nhân Kiệt</v>
      </c>
      <c r="AM120" s="70">
        <f>VALUE(IFERROR(VLOOKUP($A120,OT!$A:$BU,OT!J$1,0),0))</f>
        <v>2</v>
      </c>
      <c r="AN120" s="70">
        <f>VALUE(IFERROR(VLOOKUP($A120,OT!$A:$BU,OT!K$1,0),0))</f>
        <v>2</v>
      </c>
      <c r="AO120" s="70">
        <f>VALUE(IFERROR(VLOOKUP($A120,OT!$A:$BU,OT!L$1,0),0))</f>
        <v>0</v>
      </c>
      <c r="AP120" s="70">
        <f>VALUE(IFERROR(VLOOKUP($A120,OT!$A:$BU,OT!M$1,0),0))</f>
        <v>0</v>
      </c>
      <c r="AQ120" s="70">
        <f>VALUE(IFERROR(VLOOKUP($A120,OT!$A:$BU,OT!N$1,0),0))</f>
        <v>0</v>
      </c>
      <c r="AR120" s="70">
        <f>VALUE(IFERROR(VLOOKUP($A120,OT!$A:$BU,OT!O$1,0),0))</f>
        <v>0</v>
      </c>
      <c r="AS120" s="70">
        <f>VALUE(IFERROR(VLOOKUP($A120,OT!$A:$BU,OT!P$1,0),0))</f>
        <v>0</v>
      </c>
      <c r="AT120" s="70">
        <f>VALUE(IFERROR(VLOOKUP($A120,OT!$A:$BU,OT!Q$1,0),0))</f>
        <v>2</v>
      </c>
      <c r="AU120" s="70">
        <f>VALUE(IFERROR(VLOOKUP($A120,OT!$A:$BU,OT!R$1,0),0))</f>
        <v>2</v>
      </c>
      <c r="AV120" s="70">
        <f>VALUE(IFERROR(VLOOKUP($A120,OT!$A:$BU,OT!S$1,0),0))</f>
        <v>2</v>
      </c>
      <c r="AW120" s="70">
        <f>VALUE(IFERROR(VLOOKUP($A120,OT!$A:$BU,OT!T$1,0),0))</f>
        <v>2</v>
      </c>
      <c r="AX120" s="70">
        <f>VALUE(IFERROR(VLOOKUP($A120,OT!$A:$BU,OT!U$1,0),0))</f>
        <v>4</v>
      </c>
      <c r="AY120" s="70">
        <f>VALUE(IFERROR(VLOOKUP($A120,OT!$A:$BU,OT!V$1,0),0))</f>
        <v>0</v>
      </c>
      <c r="AZ120" s="70">
        <f>VALUE(IFERROR(VLOOKUP($A120,OT!$A:$BU,OT!W$1,0),0))</f>
        <v>0</v>
      </c>
      <c r="BA120" s="70">
        <f>VALUE(IFERROR(VLOOKUP($A120,OT!$A:$BU,OT!X$1,0),0))</f>
        <v>0</v>
      </c>
      <c r="BB120" s="70">
        <f>VALUE(IFERROR(VLOOKUP($A120,OT!$A:$BU,OT!Y$1,0),0))</f>
        <v>0</v>
      </c>
      <c r="BC120" s="70">
        <f>VALUE(IFERROR(VLOOKUP($A120,OT!$A:$BU,OT!Z$1,0),0))</f>
        <v>2</v>
      </c>
      <c r="BD120" s="70">
        <f>VALUE(IFERROR(VLOOKUP($A120,OT!$A:$BU,OT!AA$1,0),0))</f>
        <v>2</v>
      </c>
      <c r="BE120" s="70">
        <f>VALUE(IFERROR(VLOOKUP($A120,OT!$A:$BU,OT!AB$1,0),0))</f>
        <v>2</v>
      </c>
      <c r="BF120" s="70">
        <f>VALUE(IFERROR(VLOOKUP($A120,OT!$A:$BU,OT!AC$1,0),0))</f>
        <v>0</v>
      </c>
      <c r="BG120" s="70">
        <f>VALUE(IFERROR(VLOOKUP($A120,OT!$A:$BU,OT!AD$1,0),0))</f>
        <v>0</v>
      </c>
      <c r="BH120" s="70">
        <f>VALUE(IFERROR(VLOOKUP($A120,OT!$A:$BU,OT!AE$1,0),0))</f>
        <v>0</v>
      </c>
      <c r="BI120" s="70">
        <f>VALUE(IFERROR(VLOOKUP($A120,OT!$A:$BU,OT!AF$1,0),0))</f>
        <v>2</v>
      </c>
      <c r="BJ120" s="70">
        <f>VALUE(IFERROR(VLOOKUP($A120,OT!$A:$BU,OT!AG$1,0),0))</f>
        <v>0</v>
      </c>
      <c r="BK120" s="70">
        <f>VALUE(IFERROR(VLOOKUP($A120,OT!$A:$BU,OT!AH$1,0),0))</f>
        <v>2</v>
      </c>
      <c r="BL120" s="70">
        <f>VALUE(IFERROR(VLOOKUP($A120,OT!$A:$BU,OT!AI$1,0),0))</f>
        <v>0</v>
      </c>
      <c r="BM120" s="70">
        <f>VALUE(IFERROR(VLOOKUP($A120,OT!$A:$BU,OT!AJ$1,0),0))</f>
        <v>12</v>
      </c>
      <c r="BN120" s="70">
        <f>VALUE(IFERROR(VLOOKUP($A120,OT!$A:$BU,OT!AK$1,0),0))</f>
        <v>0</v>
      </c>
      <c r="BO120" s="70">
        <f>VALUE(IFERROR(VLOOKUP($A120,OT!$A:$BU,OT!AL$1,0),0))</f>
        <v>2</v>
      </c>
      <c r="BP120" s="70">
        <f>VALUE(IFERROR(VLOOKUP($A120,OT!$A:$BU,OT!AM$1,0),0))</f>
        <v>2</v>
      </c>
      <c r="BQ120" s="70">
        <f>VALUE(IFERROR(VLOOKUP($A120,OT!$A:$BU,OT!AN$1,0),0))</f>
        <v>0</v>
      </c>
      <c r="BR120" s="59"/>
    </row>
    <row r="121" spans="1:70" x14ac:dyDescent="0.35">
      <c r="A121" s="376" t="s">
        <v>945</v>
      </c>
      <c r="B121" s="221" t="str">
        <f>VLOOKUP(A121,Att!B:C,2,0)</f>
        <v>VÕ THỊ THU NGỌC</v>
      </c>
      <c r="J121">
        <v>20000</v>
      </c>
      <c r="L121">
        <v>20000</v>
      </c>
      <c r="M121">
        <v>20000</v>
      </c>
      <c r="N121">
        <v>20000</v>
      </c>
      <c r="O121">
        <v>15000</v>
      </c>
      <c r="P121">
        <v>20000</v>
      </c>
      <c r="Q121">
        <v>20000</v>
      </c>
      <c r="T121">
        <v>42000</v>
      </c>
      <c r="U121">
        <v>42000</v>
      </c>
      <c r="V121">
        <v>42000</v>
      </c>
      <c r="X121">
        <v>42000</v>
      </c>
      <c r="Y121">
        <v>42000</v>
      </c>
      <c r="Z121">
        <v>42000</v>
      </c>
      <c r="AA121">
        <v>42000</v>
      </c>
      <c r="AB121">
        <v>42000</v>
      </c>
      <c r="AH121" s="68">
        <f t="shared" si="3"/>
        <v>471000</v>
      </c>
      <c r="AI121" s="68">
        <f t="shared" si="4"/>
        <v>75000</v>
      </c>
      <c r="AJ121" s="68">
        <f t="shared" si="5"/>
        <v>396000</v>
      </c>
      <c r="AK121" s="68"/>
      <c r="AL121" s="74" t="str">
        <f>VLOOKUP(A121,Att!B:CX,101,0)</f>
        <v>Nhân Kiệt</v>
      </c>
      <c r="AM121" s="70">
        <f>VALUE(IFERROR(VLOOKUP($A121,OT!$A:$BU,OT!J$1,0),0))</f>
        <v>0</v>
      </c>
      <c r="AN121" s="70">
        <f>VALUE(IFERROR(VLOOKUP($A121,OT!$A:$BU,OT!K$1,0),0))</f>
        <v>0</v>
      </c>
      <c r="AO121" s="70">
        <f>VALUE(IFERROR(VLOOKUP($A121,OT!$A:$BU,OT!L$1,0),0))</f>
        <v>0</v>
      </c>
      <c r="AP121" s="70">
        <f>VALUE(IFERROR(VLOOKUP($A121,OT!$A:$BU,OT!M$1,0),0))</f>
        <v>0</v>
      </c>
      <c r="AQ121" s="70">
        <f>VALUE(IFERROR(VLOOKUP($A121,OT!$A:$BU,OT!N$1,0),0))</f>
        <v>0</v>
      </c>
      <c r="AR121" s="70">
        <f>VALUE(IFERROR(VLOOKUP($A121,OT!$A:$BU,OT!O$1,0),0))</f>
        <v>0</v>
      </c>
      <c r="AS121" s="70">
        <f>VALUE(IFERROR(VLOOKUP($A121,OT!$A:$BU,OT!P$1,0),0))</f>
        <v>0</v>
      </c>
      <c r="AT121" s="70">
        <f>VALUE(IFERROR(VLOOKUP($A121,OT!$A:$BU,OT!Q$1,0),0))</f>
        <v>2</v>
      </c>
      <c r="AU121" s="70">
        <f>VALUE(IFERROR(VLOOKUP($A121,OT!$A:$BU,OT!R$1,0),0))</f>
        <v>0</v>
      </c>
      <c r="AV121" s="70">
        <f>VALUE(IFERROR(VLOOKUP($A121,OT!$A:$BU,OT!S$1,0),0))</f>
        <v>0</v>
      </c>
      <c r="AW121" s="70">
        <f>VALUE(IFERROR(VLOOKUP($A121,OT!$A:$BU,OT!T$1,0),0))</f>
        <v>0</v>
      </c>
      <c r="AX121" s="70">
        <f>VALUE(IFERROR(VLOOKUP($A121,OT!$A:$BU,OT!U$1,0),0))</f>
        <v>0</v>
      </c>
      <c r="AY121" s="70">
        <f>VALUE(IFERROR(VLOOKUP($A121,OT!$A:$BU,OT!V$1,0),0))</f>
        <v>0</v>
      </c>
      <c r="AZ121" s="70">
        <f>VALUE(IFERROR(VLOOKUP($A121,OT!$A:$BU,OT!W$1,0),0))</f>
        <v>12</v>
      </c>
      <c r="BA121" s="70">
        <f>VALUE(IFERROR(VLOOKUP($A121,OT!$A:$BU,OT!X$1,0),0))</f>
        <v>2</v>
      </c>
      <c r="BB121" s="70">
        <f>VALUE(IFERROR(VLOOKUP($A121,OT!$A:$BU,OT!Y$1,0),0))</f>
        <v>0</v>
      </c>
      <c r="BC121" s="70">
        <f>VALUE(IFERROR(VLOOKUP($A121,OT!$A:$BU,OT!Z$1,0),0))</f>
        <v>0</v>
      </c>
      <c r="BD121" s="70">
        <f>VALUE(IFERROR(VLOOKUP($A121,OT!$A:$BU,OT!AA$1,0),0))</f>
        <v>2</v>
      </c>
      <c r="BE121" s="70">
        <f>VALUE(IFERROR(VLOOKUP($A121,OT!$A:$BU,OT!AB$1,0),0))</f>
        <v>2</v>
      </c>
      <c r="BF121" s="70">
        <f>VALUE(IFERROR(VLOOKUP($A121,OT!$A:$BU,OT!AC$1,0),0))</f>
        <v>4</v>
      </c>
      <c r="BG121" s="70">
        <f>VALUE(IFERROR(VLOOKUP($A121,OT!$A:$BU,OT!AD$1,0),0))</f>
        <v>0</v>
      </c>
      <c r="BH121" s="70">
        <f>VALUE(IFERROR(VLOOKUP($A121,OT!$A:$BU,OT!AE$1,0),0))</f>
        <v>2</v>
      </c>
      <c r="BI121" s="70">
        <f>VALUE(IFERROR(VLOOKUP($A121,OT!$A:$BU,OT!AF$1,0),0))</f>
        <v>2</v>
      </c>
      <c r="BJ121" s="70">
        <f>VALUE(IFERROR(VLOOKUP($A121,OT!$A:$BU,OT!AG$1,0),0))</f>
        <v>2</v>
      </c>
      <c r="BK121" s="70">
        <f>VALUE(IFERROR(VLOOKUP($A121,OT!$A:$BU,OT!AH$1,0),0))</f>
        <v>2</v>
      </c>
      <c r="BL121" s="70">
        <f>VALUE(IFERROR(VLOOKUP($A121,OT!$A:$BU,OT!AI$1,0),0))</f>
        <v>4</v>
      </c>
      <c r="BM121" s="70">
        <f>VALUE(IFERROR(VLOOKUP($A121,OT!$A:$BU,OT!AJ$1,0),0))</f>
        <v>0</v>
      </c>
      <c r="BN121" s="70">
        <f>VALUE(IFERROR(VLOOKUP($A121,OT!$A:$BU,OT!AK$1,0),0))</f>
        <v>0</v>
      </c>
      <c r="BO121" s="70">
        <f>VALUE(IFERROR(VLOOKUP($A121,OT!$A:$BU,OT!AL$1,0),0))</f>
        <v>0</v>
      </c>
      <c r="BP121" s="70">
        <f>VALUE(IFERROR(VLOOKUP($A121,OT!$A:$BU,OT!AM$1,0),0))</f>
        <v>0</v>
      </c>
      <c r="BQ121" s="70">
        <f>VALUE(IFERROR(VLOOKUP($A121,OT!$A:$BU,OT!AN$1,0),0))</f>
        <v>0</v>
      </c>
      <c r="BR121" s="59"/>
    </row>
    <row r="122" spans="1:70" x14ac:dyDescent="0.35">
      <c r="A122" s="376" t="s">
        <v>960</v>
      </c>
      <c r="B122" s="221" t="str">
        <f>VLOOKUP(A122,Att!B:C,2,0)</f>
        <v>NGUYỄN THỊ LÊ</v>
      </c>
      <c r="C122">
        <v>20000</v>
      </c>
      <c r="D122">
        <v>20000</v>
      </c>
      <c r="E122">
        <v>20000</v>
      </c>
      <c r="G122">
        <v>20000</v>
      </c>
      <c r="H122">
        <v>20000</v>
      </c>
      <c r="N122">
        <v>42000</v>
      </c>
      <c r="O122">
        <v>42000</v>
      </c>
      <c r="S122">
        <v>20000</v>
      </c>
      <c r="T122">
        <v>20000</v>
      </c>
      <c r="U122">
        <v>20000</v>
      </c>
      <c r="V122">
        <v>20000</v>
      </c>
      <c r="X122">
        <v>20000</v>
      </c>
      <c r="Z122">
        <v>20000</v>
      </c>
      <c r="AA122">
        <v>42000</v>
      </c>
      <c r="AB122">
        <v>42000</v>
      </c>
      <c r="AC122">
        <v>42000</v>
      </c>
      <c r="AE122">
        <v>42000</v>
      </c>
      <c r="AF122">
        <v>42000</v>
      </c>
      <c r="AH122" s="68">
        <f t="shared" si="3"/>
        <v>514000</v>
      </c>
      <c r="AI122" s="68">
        <f t="shared" si="4"/>
        <v>42000</v>
      </c>
      <c r="AJ122" s="68">
        <f t="shared" si="5"/>
        <v>472000</v>
      </c>
      <c r="AK122" s="68"/>
      <c r="AL122" s="74" t="str">
        <f>VLOOKUP(A122,Att!B:CX,101,0)</f>
        <v>Power Connect</v>
      </c>
      <c r="AM122" s="70">
        <f>VALUE(IFERROR(VLOOKUP($A122,OT!$A:$BU,OT!J$1,0),0))</f>
        <v>2</v>
      </c>
      <c r="AN122" s="70">
        <f>VALUE(IFERROR(VLOOKUP($A122,OT!$A:$BU,OT!K$1,0),0))</f>
        <v>2</v>
      </c>
      <c r="AO122" s="70">
        <f>VALUE(IFERROR(VLOOKUP($A122,OT!$A:$BU,OT!L$1,0),0))</f>
        <v>2</v>
      </c>
      <c r="AP122" s="70">
        <f>VALUE(IFERROR(VLOOKUP($A122,OT!$A:$BU,OT!M$1,0),0))</f>
        <v>0</v>
      </c>
      <c r="AQ122" s="70">
        <f>VALUE(IFERROR(VLOOKUP($A122,OT!$A:$BU,OT!N$1,0),0))</f>
        <v>2</v>
      </c>
      <c r="AR122" s="70">
        <f>VALUE(IFERROR(VLOOKUP($A122,OT!$A:$BU,OT!O$1,0),0))</f>
        <v>4</v>
      </c>
      <c r="AS122" s="70">
        <f>VALUE(IFERROR(VLOOKUP($A122,OT!$A:$BU,OT!P$1,0),0))</f>
        <v>0</v>
      </c>
      <c r="AT122" s="70">
        <f>VALUE(IFERROR(VLOOKUP($A122,OT!$A:$BU,OT!Q$1,0),0))</f>
        <v>0</v>
      </c>
      <c r="AU122" s="70">
        <f>VALUE(IFERROR(VLOOKUP($A122,OT!$A:$BU,OT!R$1,0),0))</f>
        <v>0</v>
      </c>
      <c r="AV122" s="70">
        <f>VALUE(IFERROR(VLOOKUP($A122,OT!$A:$BU,OT!S$1,0),0))</f>
        <v>0</v>
      </c>
      <c r="AW122" s="70">
        <f>VALUE(IFERROR(VLOOKUP($A122,OT!$A:$BU,OT!T$1,0),0))</f>
        <v>0</v>
      </c>
      <c r="AX122" s="70">
        <f>VALUE(IFERROR(VLOOKUP($A122,OT!$A:$BU,OT!U$1,0),0))</f>
        <v>2</v>
      </c>
      <c r="AY122" s="70">
        <f>VALUE(IFERROR(VLOOKUP($A122,OT!$A:$BU,OT!V$1,0),0))</f>
        <v>4</v>
      </c>
      <c r="AZ122" s="70">
        <f>VALUE(IFERROR(VLOOKUP($A122,OT!$A:$BU,OT!W$1,0),0))</f>
        <v>0</v>
      </c>
      <c r="BA122" s="70">
        <f>VALUE(IFERROR(VLOOKUP($A122,OT!$A:$BU,OT!X$1,0),0))</f>
        <v>0</v>
      </c>
      <c r="BB122" s="70">
        <f>VALUE(IFERROR(VLOOKUP($A122,OT!$A:$BU,OT!Y$1,0),0))</f>
        <v>0</v>
      </c>
      <c r="BC122" s="70">
        <f>VALUE(IFERROR(VLOOKUP($A122,OT!$A:$BU,OT!Z$1,0),0))</f>
        <v>2</v>
      </c>
      <c r="BD122" s="70">
        <f>VALUE(IFERROR(VLOOKUP($A122,OT!$A:$BU,OT!AA$1,0),0))</f>
        <v>2</v>
      </c>
      <c r="BE122" s="70">
        <f>VALUE(IFERROR(VLOOKUP($A122,OT!$A:$BU,OT!AB$1,0),0))</f>
        <v>2</v>
      </c>
      <c r="BF122" s="70">
        <f>VALUE(IFERROR(VLOOKUP($A122,OT!$A:$BU,OT!AC$1,0),0))</f>
        <v>4</v>
      </c>
      <c r="BG122" s="70">
        <f>VALUE(IFERROR(VLOOKUP($A122,OT!$A:$BU,OT!AD$1,0),0))</f>
        <v>0</v>
      </c>
      <c r="BH122" s="70">
        <f>VALUE(IFERROR(VLOOKUP($A122,OT!$A:$BU,OT!AE$1,0),0))</f>
        <v>2</v>
      </c>
      <c r="BI122" s="70">
        <f>VALUE(IFERROR(VLOOKUP($A122,OT!$A:$BU,OT!AF$1,0),0))</f>
        <v>0</v>
      </c>
      <c r="BJ122" s="70">
        <f>VALUE(IFERROR(VLOOKUP($A122,OT!$A:$BU,OT!AG$1,0),0))</f>
        <v>2</v>
      </c>
      <c r="BK122" s="70">
        <f>VALUE(IFERROR(VLOOKUP($A122,OT!$A:$BU,OT!AH$1,0),0))</f>
        <v>2</v>
      </c>
      <c r="BL122" s="70">
        <f>VALUE(IFERROR(VLOOKUP($A122,OT!$A:$BU,OT!AI$1,0),0))</f>
        <v>2</v>
      </c>
      <c r="BM122" s="70">
        <f>VALUE(IFERROR(VLOOKUP($A122,OT!$A:$BU,OT!AJ$1,0),0))</f>
        <v>4</v>
      </c>
      <c r="BN122" s="70">
        <f>VALUE(IFERROR(VLOOKUP($A122,OT!$A:$BU,OT!AK$1,0),0))</f>
        <v>0</v>
      </c>
      <c r="BO122" s="70">
        <f>VALUE(IFERROR(VLOOKUP($A122,OT!$A:$BU,OT!AL$1,0),0))</f>
        <v>2</v>
      </c>
      <c r="BP122" s="70">
        <f>VALUE(IFERROR(VLOOKUP($A122,OT!$A:$BU,OT!AM$1,0),0))</f>
        <v>0</v>
      </c>
      <c r="BQ122" s="70">
        <f>VALUE(IFERROR(VLOOKUP($A122,OT!$A:$BU,OT!AN$1,0),0))</f>
        <v>0</v>
      </c>
      <c r="BR122" s="59"/>
    </row>
    <row r="123" spans="1:70" x14ac:dyDescent="0.35">
      <c r="A123" s="376" t="s">
        <v>963</v>
      </c>
      <c r="B123" s="221" t="str">
        <f>VLOOKUP(A123,Att!B:C,2,0)</f>
        <v>LÊ THỊ MỸ HẠNH</v>
      </c>
      <c r="C123">
        <v>20000</v>
      </c>
      <c r="D123">
        <v>20000</v>
      </c>
      <c r="E123">
        <v>20000</v>
      </c>
      <c r="H123">
        <v>20000</v>
      </c>
      <c r="K123">
        <v>20000</v>
      </c>
      <c r="L123">
        <v>20000</v>
      </c>
      <c r="M123">
        <v>20000</v>
      </c>
      <c r="N123">
        <v>20000</v>
      </c>
      <c r="O123">
        <v>20000</v>
      </c>
      <c r="Q123">
        <v>42000</v>
      </c>
      <c r="R123">
        <v>42000</v>
      </c>
      <c r="S123">
        <v>42000</v>
      </c>
      <c r="T123">
        <v>42000</v>
      </c>
      <c r="U123">
        <v>42000</v>
      </c>
      <c r="V123">
        <v>42000</v>
      </c>
      <c r="X123">
        <v>20000</v>
      </c>
      <c r="Z123">
        <v>20000</v>
      </c>
      <c r="AA123">
        <v>20000</v>
      </c>
      <c r="AB123">
        <v>15000</v>
      </c>
      <c r="AE123">
        <v>20000</v>
      </c>
      <c r="AF123">
        <v>20000</v>
      </c>
      <c r="AH123" s="68">
        <f t="shared" si="3"/>
        <v>547000</v>
      </c>
      <c r="AI123" s="68">
        <f t="shared" si="4"/>
        <v>157000</v>
      </c>
      <c r="AJ123" s="68">
        <f t="shared" si="5"/>
        <v>390000</v>
      </c>
      <c r="AK123" s="68"/>
      <c r="AL123" s="74" t="str">
        <f>VLOOKUP(A123,Att!B:CX,101,0)</f>
        <v>Power Connect</v>
      </c>
      <c r="AM123" s="70">
        <f>VALUE(IFERROR(VLOOKUP($A123,OT!$A:$BU,OT!J$1,0),0))</f>
        <v>2</v>
      </c>
      <c r="AN123" s="70">
        <f>VALUE(IFERROR(VLOOKUP($A123,OT!$A:$BU,OT!K$1,0),0))</f>
        <v>2</v>
      </c>
      <c r="AO123" s="70">
        <f>VALUE(IFERROR(VLOOKUP($A123,OT!$A:$BU,OT!L$1,0),0))</f>
        <v>2</v>
      </c>
      <c r="AP123" s="70">
        <f>VALUE(IFERROR(VLOOKUP($A123,OT!$A:$BU,OT!M$1,0),0))</f>
        <v>0</v>
      </c>
      <c r="AQ123" s="70">
        <f>VALUE(IFERROR(VLOOKUP($A123,OT!$A:$BU,OT!N$1,0),0))</f>
        <v>0</v>
      </c>
      <c r="AR123" s="70">
        <f>VALUE(IFERROR(VLOOKUP($A123,OT!$A:$BU,OT!O$1,0),0))</f>
        <v>4</v>
      </c>
      <c r="AS123" s="70">
        <f>VALUE(IFERROR(VLOOKUP($A123,OT!$A:$BU,OT!P$1,0),0))</f>
        <v>0</v>
      </c>
      <c r="AT123" s="70">
        <f>VALUE(IFERROR(VLOOKUP($A123,OT!$A:$BU,OT!Q$1,0),0))</f>
        <v>0</v>
      </c>
      <c r="AU123" s="70">
        <f>VALUE(IFERROR(VLOOKUP($A123,OT!$A:$BU,OT!R$1,0),0))</f>
        <v>0</v>
      </c>
      <c r="AV123" s="70">
        <f>VALUE(IFERROR(VLOOKUP($A123,OT!$A:$BU,OT!S$1,0),0))</f>
        <v>0</v>
      </c>
      <c r="AW123" s="70">
        <f>VALUE(IFERROR(VLOOKUP($A123,OT!$A:$BU,OT!T$1,0),0))</f>
        <v>2</v>
      </c>
      <c r="AX123" s="70">
        <f>VALUE(IFERROR(VLOOKUP($A123,OT!$A:$BU,OT!U$1,0),0))</f>
        <v>4</v>
      </c>
      <c r="AY123" s="70">
        <f>VALUE(IFERROR(VLOOKUP($A123,OT!$A:$BU,OT!V$1,0),0))</f>
        <v>12</v>
      </c>
      <c r="AZ123" s="70">
        <f>VALUE(IFERROR(VLOOKUP($A123,OT!$A:$BU,OT!W$1,0),0))</f>
        <v>0</v>
      </c>
      <c r="BA123" s="70">
        <f>VALUE(IFERROR(VLOOKUP($A123,OT!$A:$BU,OT!X$1,0),0))</f>
        <v>0</v>
      </c>
      <c r="BB123" s="70">
        <f>VALUE(IFERROR(VLOOKUP($A123,OT!$A:$BU,OT!Y$1,0),0))</f>
        <v>2</v>
      </c>
      <c r="BC123" s="70">
        <f>VALUE(IFERROR(VLOOKUP($A123,OT!$A:$BU,OT!Z$1,0),0))</f>
        <v>2</v>
      </c>
      <c r="BD123" s="70">
        <f>VALUE(IFERROR(VLOOKUP($A123,OT!$A:$BU,OT!AA$1,0),0))</f>
        <v>2</v>
      </c>
      <c r="BE123" s="70">
        <f>VALUE(IFERROR(VLOOKUP($A123,OT!$A:$BU,OT!AB$1,0),0))</f>
        <v>4</v>
      </c>
      <c r="BF123" s="70">
        <f>VALUE(IFERROR(VLOOKUP($A123,OT!$A:$BU,OT!AC$1,0),0))</f>
        <v>12</v>
      </c>
      <c r="BG123" s="70">
        <f>VALUE(IFERROR(VLOOKUP($A123,OT!$A:$BU,OT!AD$1,0),0))</f>
        <v>0</v>
      </c>
      <c r="BH123" s="70">
        <f>VALUE(IFERROR(VLOOKUP($A123,OT!$A:$BU,OT!AE$1,0),0))</f>
        <v>2</v>
      </c>
      <c r="BI123" s="70">
        <f>VALUE(IFERROR(VLOOKUP($A123,OT!$A:$BU,OT!AF$1,0),0))</f>
        <v>0</v>
      </c>
      <c r="BJ123" s="70">
        <f>VALUE(IFERROR(VLOOKUP($A123,OT!$A:$BU,OT!AG$1,0),0))</f>
        <v>0</v>
      </c>
      <c r="BK123" s="70">
        <f>VALUE(IFERROR(VLOOKUP($A123,OT!$A:$BU,OT!AH$1,0),0))</f>
        <v>0</v>
      </c>
      <c r="BL123" s="70">
        <f>VALUE(IFERROR(VLOOKUP($A123,OT!$A:$BU,OT!AI$1,0),0))</f>
        <v>0</v>
      </c>
      <c r="BM123" s="70">
        <f>VALUE(IFERROR(VLOOKUP($A123,OT!$A:$BU,OT!AJ$1,0),0))</f>
        <v>0</v>
      </c>
      <c r="BN123" s="70">
        <f>VALUE(IFERROR(VLOOKUP($A123,OT!$A:$BU,OT!AK$1,0),0))</f>
        <v>0</v>
      </c>
      <c r="BO123" s="70">
        <f>VALUE(IFERROR(VLOOKUP($A123,OT!$A:$BU,OT!AL$1,0),0))</f>
        <v>2</v>
      </c>
      <c r="BP123" s="70">
        <f>VALUE(IFERROR(VLOOKUP($A123,OT!$A:$BU,OT!AM$1,0),0))</f>
        <v>0</v>
      </c>
      <c r="BQ123" s="70">
        <f>VALUE(IFERROR(VLOOKUP($A123,OT!$A:$BU,OT!AN$1,0),0))</f>
        <v>0</v>
      </c>
      <c r="BR123" s="59"/>
    </row>
    <row r="124" spans="1:70" x14ac:dyDescent="0.35">
      <c r="A124" s="376" t="s">
        <v>966</v>
      </c>
      <c r="B124" s="221" t="str">
        <f>VLOOKUP(A124,Att!B:C,2,0)</f>
        <v>NGUYỄN VĂN TRUNG</v>
      </c>
      <c r="D124">
        <v>0</v>
      </c>
      <c r="F124">
        <v>42000</v>
      </c>
      <c r="G124">
        <v>42000</v>
      </c>
      <c r="H124">
        <v>42000</v>
      </c>
      <c r="J124">
        <v>20000</v>
      </c>
      <c r="K124">
        <v>20000</v>
      </c>
      <c r="L124">
        <v>20000</v>
      </c>
      <c r="N124">
        <v>0</v>
      </c>
      <c r="O124">
        <v>15000</v>
      </c>
      <c r="Q124">
        <v>42000</v>
      </c>
      <c r="R124">
        <v>42000</v>
      </c>
      <c r="T124">
        <v>42000</v>
      </c>
      <c r="U124">
        <v>42000</v>
      </c>
      <c r="V124">
        <v>27000</v>
      </c>
      <c r="Y124">
        <v>15000</v>
      </c>
      <c r="Z124">
        <v>20000</v>
      </c>
      <c r="AA124">
        <v>20000</v>
      </c>
      <c r="AB124">
        <v>20000</v>
      </c>
      <c r="AC124">
        <v>20000</v>
      </c>
      <c r="AF124">
        <v>42000</v>
      </c>
      <c r="AH124" s="68">
        <f t="shared" si="3"/>
        <v>533000</v>
      </c>
      <c r="AI124" s="68">
        <f t="shared" si="4"/>
        <v>203000</v>
      </c>
      <c r="AJ124" s="68">
        <f t="shared" si="5"/>
        <v>330000</v>
      </c>
      <c r="AK124" s="68"/>
      <c r="AL124" s="74" t="str">
        <f>VLOOKUP(A124,Att!B:CX,101,0)</f>
        <v>Power Connect</v>
      </c>
      <c r="AM124" s="70">
        <f>VALUE(IFERROR(VLOOKUP($A124,OT!$A:$BU,OT!J$1,0),0))</f>
        <v>0</v>
      </c>
      <c r="AN124" s="70">
        <f>VALUE(IFERROR(VLOOKUP($A124,OT!$A:$BU,OT!K$1,0),0))</f>
        <v>0</v>
      </c>
      <c r="AO124" s="70">
        <f>VALUE(IFERROR(VLOOKUP($A124,OT!$A:$BU,OT!L$1,0),0))</f>
        <v>0</v>
      </c>
      <c r="AP124" s="70">
        <f>VALUE(IFERROR(VLOOKUP($A124,OT!$A:$BU,OT!M$1,0),0))</f>
        <v>0</v>
      </c>
      <c r="AQ124" s="70">
        <f>VALUE(IFERROR(VLOOKUP($A124,OT!$A:$BU,OT!N$1,0),0))</f>
        <v>0</v>
      </c>
      <c r="AR124" s="70">
        <f>VALUE(IFERROR(VLOOKUP($A124,OT!$A:$BU,OT!O$1,0),0))</f>
        <v>2</v>
      </c>
      <c r="AS124" s="70">
        <f>VALUE(IFERROR(VLOOKUP($A124,OT!$A:$BU,OT!P$1,0),0))</f>
        <v>0</v>
      </c>
      <c r="AT124" s="70">
        <f>VALUE(IFERROR(VLOOKUP($A124,OT!$A:$BU,OT!Q$1,0),0))</f>
        <v>2</v>
      </c>
      <c r="AU124" s="70">
        <f>VALUE(IFERROR(VLOOKUP($A124,OT!$A:$BU,OT!R$1,0),0))</f>
        <v>2</v>
      </c>
      <c r="AV124" s="70">
        <f>VALUE(IFERROR(VLOOKUP($A124,OT!$A:$BU,OT!S$1,0),0))</f>
        <v>2</v>
      </c>
      <c r="AW124" s="70">
        <f>VALUE(IFERROR(VLOOKUP($A124,OT!$A:$BU,OT!T$1,0),0))</f>
        <v>0</v>
      </c>
      <c r="AX124" s="70">
        <f>VALUE(IFERROR(VLOOKUP($A124,OT!$A:$BU,OT!U$1,0),0))</f>
        <v>0</v>
      </c>
      <c r="AY124" s="70">
        <f>VALUE(IFERROR(VLOOKUP($A124,OT!$A:$BU,OT!V$1,0),0))</f>
        <v>0</v>
      </c>
      <c r="AZ124" s="70">
        <f>VALUE(IFERROR(VLOOKUP($A124,OT!$A:$BU,OT!W$1,0),0))</f>
        <v>0</v>
      </c>
      <c r="BA124" s="70">
        <f>VALUE(IFERROR(VLOOKUP($A124,OT!$A:$BU,OT!X$1,0),0))</f>
        <v>0</v>
      </c>
      <c r="BB124" s="70">
        <f>VALUE(IFERROR(VLOOKUP($A124,OT!$A:$BU,OT!Y$1,0),0))</f>
        <v>2</v>
      </c>
      <c r="BC124" s="70">
        <f>VALUE(IFERROR(VLOOKUP($A124,OT!$A:$BU,OT!Z$1,0),0))</f>
        <v>0</v>
      </c>
      <c r="BD124" s="70">
        <f>VALUE(IFERROR(VLOOKUP($A124,OT!$A:$BU,OT!AA$1,0),0))</f>
        <v>1.75</v>
      </c>
      <c r="BE124" s="70">
        <f>VALUE(IFERROR(VLOOKUP($A124,OT!$A:$BU,OT!AB$1,0),0))</f>
        <v>2</v>
      </c>
      <c r="BF124" s="70">
        <f>VALUE(IFERROR(VLOOKUP($A124,OT!$A:$BU,OT!AC$1,0),0))</f>
        <v>0</v>
      </c>
      <c r="BG124" s="70">
        <f>VALUE(IFERROR(VLOOKUP($A124,OT!$A:$BU,OT!AD$1,0),0))</f>
        <v>0</v>
      </c>
      <c r="BH124" s="70">
        <f>VALUE(IFERROR(VLOOKUP($A124,OT!$A:$BU,OT!AE$1,0),0))</f>
        <v>0</v>
      </c>
      <c r="BI124" s="70">
        <f>VALUE(IFERROR(VLOOKUP($A124,OT!$A:$BU,OT!AF$1,0),0))</f>
        <v>0</v>
      </c>
      <c r="BJ124" s="70">
        <f>VALUE(IFERROR(VLOOKUP($A124,OT!$A:$BU,OT!AG$1,0),0))</f>
        <v>0</v>
      </c>
      <c r="BK124" s="70">
        <f>VALUE(IFERROR(VLOOKUP($A124,OT!$A:$BU,OT!AH$1,0),0))</f>
        <v>2</v>
      </c>
      <c r="BL124" s="70">
        <f>VALUE(IFERROR(VLOOKUP($A124,OT!$A:$BU,OT!AI$1,0),0))</f>
        <v>2</v>
      </c>
      <c r="BM124" s="70">
        <f>VALUE(IFERROR(VLOOKUP($A124,OT!$A:$BU,OT!AJ$1,0),0))</f>
        <v>2</v>
      </c>
      <c r="BN124" s="70">
        <f>VALUE(IFERROR(VLOOKUP($A124,OT!$A:$BU,OT!AK$1,0),0))</f>
        <v>0</v>
      </c>
      <c r="BO124" s="70">
        <f>VALUE(IFERROR(VLOOKUP($A124,OT!$A:$BU,OT!AL$1,0),0))</f>
        <v>0</v>
      </c>
      <c r="BP124" s="70">
        <f>VALUE(IFERROR(VLOOKUP($A124,OT!$A:$BU,OT!AM$1,0),0))</f>
        <v>2</v>
      </c>
      <c r="BQ124" s="70">
        <f>VALUE(IFERROR(VLOOKUP($A124,OT!$A:$BU,OT!AN$1,0),0))</f>
        <v>0</v>
      </c>
      <c r="BR124" s="59"/>
    </row>
    <row r="125" spans="1:70" x14ac:dyDescent="0.35">
      <c r="A125" s="376" t="s">
        <v>969</v>
      </c>
      <c r="B125" s="221" t="str">
        <f>VLOOKUP(A125,Att!B:C,2,0)</f>
        <v>NGUYỄN THỊ THƠM</v>
      </c>
      <c r="C125">
        <v>20000</v>
      </c>
      <c r="D125">
        <v>20000</v>
      </c>
      <c r="F125">
        <v>20000</v>
      </c>
      <c r="G125">
        <v>20000</v>
      </c>
      <c r="H125">
        <v>15000</v>
      </c>
      <c r="J125">
        <v>42000</v>
      </c>
      <c r="K125">
        <v>42000</v>
      </c>
      <c r="L125">
        <v>42000</v>
      </c>
      <c r="M125">
        <v>42000</v>
      </c>
      <c r="N125">
        <v>42000</v>
      </c>
      <c r="O125">
        <v>42000</v>
      </c>
      <c r="Q125">
        <v>20000</v>
      </c>
      <c r="R125">
        <v>20000</v>
      </c>
      <c r="S125">
        <v>20000</v>
      </c>
      <c r="U125">
        <v>20000</v>
      </c>
      <c r="V125">
        <v>20000</v>
      </c>
      <c r="X125">
        <v>42000</v>
      </c>
      <c r="Y125">
        <v>42000</v>
      </c>
      <c r="Z125">
        <v>42000</v>
      </c>
      <c r="AA125">
        <v>42000</v>
      </c>
      <c r="AB125">
        <v>42000</v>
      </c>
      <c r="AE125">
        <v>20000</v>
      </c>
      <c r="AF125">
        <v>20000</v>
      </c>
      <c r="AH125" s="68">
        <f t="shared" si="3"/>
        <v>697000</v>
      </c>
      <c r="AI125" s="68">
        <f t="shared" si="4"/>
        <v>95000</v>
      </c>
      <c r="AJ125" s="68">
        <f t="shared" si="5"/>
        <v>602000</v>
      </c>
      <c r="AK125" s="68"/>
      <c r="AL125" s="74" t="str">
        <f>VLOOKUP(A125,Att!B:CX,101,0)</f>
        <v>Power Connect</v>
      </c>
      <c r="AM125" s="70">
        <f>VALUE(IFERROR(VLOOKUP($A125,OT!$A:$BU,OT!J$1,0),0))</f>
        <v>2</v>
      </c>
      <c r="AN125" s="70">
        <f>VALUE(IFERROR(VLOOKUP($A125,OT!$A:$BU,OT!K$1,0),0))</f>
        <v>2</v>
      </c>
      <c r="AO125" s="70">
        <f>VALUE(IFERROR(VLOOKUP($A125,OT!$A:$BU,OT!L$1,0),0))</f>
        <v>0</v>
      </c>
      <c r="AP125" s="70">
        <f>VALUE(IFERROR(VLOOKUP($A125,OT!$A:$BU,OT!M$1,0),0))</f>
        <v>0</v>
      </c>
      <c r="AQ125" s="70">
        <f>VALUE(IFERROR(VLOOKUP($A125,OT!$A:$BU,OT!N$1,0),0))</f>
        <v>0</v>
      </c>
      <c r="AR125" s="70">
        <f>VALUE(IFERROR(VLOOKUP($A125,OT!$A:$BU,OT!O$1,0),0))</f>
        <v>0</v>
      </c>
      <c r="AS125" s="70">
        <f>VALUE(IFERROR(VLOOKUP($A125,OT!$A:$BU,OT!P$1,0),0))</f>
        <v>0</v>
      </c>
      <c r="AT125" s="70">
        <f>VALUE(IFERROR(VLOOKUP($A125,OT!$A:$BU,OT!Q$1,0),0))</f>
        <v>2</v>
      </c>
      <c r="AU125" s="70">
        <f>VALUE(IFERROR(VLOOKUP($A125,OT!$A:$BU,OT!R$1,0),0))</f>
        <v>2</v>
      </c>
      <c r="AV125" s="70">
        <f>VALUE(IFERROR(VLOOKUP($A125,OT!$A:$BU,OT!S$1,0),0))</f>
        <v>2</v>
      </c>
      <c r="AW125" s="70">
        <f>VALUE(IFERROR(VLOOKUP($A125,OT!$A:$BU,OT!T$1,0),0))</f>
        <v>2</v>
      </c>
      <c r="AX125" s="70">
        <f>VALUE(IFERROR(VLOOKUP($A125,OT!$A:$BU,OT!U$1,0),0))</f>
        <v>4</v>
      </c>
      <c r="AY125" s="70">
        <f>VALUE(IFERROR(VLOOKUP($A125,OT!$A:$BU,OT!V$1,0),0))</f>
        <v>12</v>
      </c>
      <c r="AZ125" s="70">
        <f>VALUE(IFERROR(VLOOKUP($A125,OT!$A:$BU,OT!W$1,0),0))</f>
        <v>0</v>
      </c>
      <c r="BA125" s="70">
        <f>VALUE(IFERROR(VLOOKUP($A125,OT!$A:$BU,OT!X$1,0),0))</f>
        <v>2</v>
      </c>
      <c r="BB125" s="70">
        <f>VALUE(IFERROR(VLOOKUP($A125,OT!$A:$BU,OT!Y$1,0),0))</f>
        <v>2</v>
      </c>
      <c r="BC125" s="70">
        <f>VALUE(IFERROR(VLOOKUP($A125,OT!$A:$BU,OT!Z$1,0),0))</f>
        <v>2</v>
      </c>
      <c r="BD125" s="70">
        <f>VALUE(IFERROR(VLOOKUP($A125,OT!$A:$BU,OT!AA$1,0),0))</f>
        <v>0</v>
      </c>
      <c r="BE125" s="70">
        <f>VALUE(IFERROR(VLOOKUP($A125,OT!$A:$BU,OT!AB$1,0),0))</f>
        <v>2</v>
      </c>
      <c r="BF125" s="70">
        <f>VALUE(IFERROR(VLOOKUP($A125,OT!$A:$BU,OT!AC$1,0),0))</f>
        <v>4</v>
      </c>
      <c r="BG125" s="70">
        <f>VALUE(IFERROR(VLOOKUP($A125,OT!$A:$BU,OT!AD$1,0),0))</f>
        <v>0</v>
      </c>
      <c r="BH125" s="70">
        <f>VALUE(IFERROR(VLOOKUP($A125,OT!$A:$BU,OT!AE$1,0),0))</f>
        <v>2</v>
      </c>
      <c r="BI125" s="70">
        <f>VALUE(IFERROR(VLOOKUP($A125,OT!$A:$BU,OT!AF$1,0),0))</f>
        <v>2</v>
      </c>
      <c r="BJ125" s="70">
        <f>VALUE(IFERROR(VLOOKUP($A125,OT!$A:$BU,OT!AG$1,0),0))</f>
        <v>2</v>
      </c>
      <c r="BK125" s="70">
        <f>VALUE(IFERROR(VLOOKUP($A125,OT!$A:$BU,OT!AH$1,0),0))</f>
        <v>2</v>
      </c>
      <c r="BL125" s="70">
        <f>VALUE(IFERROR(VLOOKUP($A125,OT!$A:$BU,OT!AI$1,0),0))</f>
        <v>4</v>
      </c>
      <c r="BM125" s="70">
        <f>VALUE(IFERROR(VLOOKUP($A125,OT!$A:$BU,OT!AJ$1,0),0))</f>
        <v>0</v>
      </c>
      <c r="BN125" s="70">
        <f>VALUE(IFERROR(VLOOKUP($A125,OT!$A:$BU,OT!AK$1,0),0))</f>
        <v>0</v>
      </c>
      <c r="BO125" s="70">
        <f>VALUE(IFERROR(VLOOKUP($A125,OT!$A:$BU,OT!AL$1,0),0))</f>
        <v>0</v>
      </c>
      <c r="BP125" s="70">
        <f>VALUE(IFERROR(VLOOKUP($A125,OT!$A:$BU,OT!AM$1,0),0))</f>
        <v>0</v>
      </c>
      <c r="BQ125" s="70">
        <f>VALUE(IFERROR(VLOOKUP($A125,OT!$A:$BU,OT!AN$1,0),0))</f>
        <v>0</v>
      </c>
      <c r="BR125" s="59"/>
    </row>
    <row r="126" spans="1:70" x14ac:dyDescent="0.35">
      <c r="A126" s="376" t="s">
        <v>975</v>
      </c>
      <c r="B126" s="221" t="str">
        <f>VLOOKUP(A126,Att!B:C,2,0)</f>
        <v>ĐỖ HOÀNG PHÚC</v>
      </c>
      <c r="C126">
        <v>20000</v>
      </c>
      <c r="D126">
        <v>20000</v>
      </c>
      <c r="E126">
        <v>20000</v>
      </c>
      <c r="F126">
        <v>20000</v>
      </c>
      <c r="G126">
        <v>20000</v>
      </c>
      <c r="H126">
        <v>20000</v>
      </c>
      <c r="J126">
        <v>42000</v>
      </c>
      <c r="K126">
        <v>42000</v>
      </c>
      <c r="L126">
        <v>42000</v>
      </c>
      <c r="M126">
        <v>42000</v>
      </c>
      <c r="Q126">
        <v>20000</v>
      </c>
      <c r="R126">
        <v>20000</v>
      </c>
      <c r="S126">
        <v>20000</v>
      </c>
      <c r="T126">
        <v>20000</v>
      </c>
      <c r="U126">
        <v>20000</v>
      </c>
      <c r="X126">
        <v>42000</v>
      </c>
      <c r="Y126">
        <v>42000</v>
      </c>
      <c r="Z126">
        <v>42000</v>
      </c>
      <c r="AA126">
        <v>42000</v>
      </c>
      <c r="AC126">
        <v>42000</v>
      </c>
      <c r="AE126">
        <v>20000</v>
      </c>
      <c r="AH126" s="68">
        <f t="shared" si="3"/>
        <v>618000</v>
      </c>
      <c r="AI126" s="68">
        <f t="shared" si="4"/>
        <v>20000</v>
      </c>
      <c r="AJ126" s="68">
        <f t="shared" si="5"/>
        <v>598000</v>
      </c>
      <c r="AK126" s="68"/>
      <c r="AL126" s="74" t="str">
        <f>VLOOKUP(A126,Att!B:CX,101,0)</f>
        <v>Power Connect</v>
      </c>
      <c r="AM126" s="70">
        <f>VALUE(IFERROR(VLOOKUP($A126,OT!$A:$BU,OT!J$1,0),0))</f>
        <v>2</v>
      </c>
      <c r="AN126" s="70">
        <f>VALUE(IFERROR(VLOOKUP($A126,OT!$A:$BU,OT!K$1,0),0))</f>
        <v>2</v>
      </c>
      <c r="AO126" s="70">
        <f>VALUE(IFERROR(VLOOKUP($A126,OT!$A:$BU,OT!L$1,0),0))</f>
        <v>2</v>
      </c>
      <c r="AP126" s="70">
        <f>VALUE(IFERROR(VLOOKUP($A126,OT!$A:$BU,OT!M$1,0),0))</f>
        <v>2</v>
      </c>
      <c r="AQ126" s="70">
        <f>VALUE(IFERROR(VLOOKUP($A126,OT!$A:$BU,OT!N$1,0),0))</f>
        <v>4</v>
      </c>
      <c r="AR126" s="70">
        <f>VALUE(IFERROR(VLOOKUP($A126,OT!$A:$BU,OT!O$1,0),0))</f>
        <v>12</v>
      </c>
      <c r="AS126" s="70">
        <f>VALUE(IFERROR(VLOOKUP($A126,OT!$A:$BU,OT!P$1,0),0))</f>
        <v>0</v>
      </c>
      <c r="AT126" s="70">
        <f>VALUE(IFERROR(VLOOKUP($A126,OT!$A:$BU,OT!Q$1,0),0))</f>
        <v>2</v>
      </c>
      <c r="AU126" s="70">
        <f>VALUE(IFERROR(VLOOKUP($A126,OT!$A:$BU,OT!R$1,0),0))</f>
        <v>2</v>
      </c>
      <c r="AV126" s="70">
        <f>VALUE(IFERROR(VLOOKUP($A126,OT!$A:$BU,OT!S$1,0),0))</f>
        <v>2</v>
      </c>
      <c r="AW126" s="70">
        <f>VALUE(IFERROR(VLOOKUP($A126,OT!$A:$BU,OT!T$1,0),0))</f>
        <v>2</v>
      </c>
      <c r="AX126" s="70">
        <f>VALUE(IFERROR(VLOOKUP($A126,OT!$A:$BU,OT!U$1,0),0))</f>
        <v>0</v>
      </c>
      <c r="AY126" s="70">
        <f>VALUE(IFERROR(VLOOKUP($A126,OT!$A:$BU,OT!V$1,0),0))</f>
        <v>0</v>
      </c>
      <c r="AZ126" s="70">
        <f>VALUE(IFERROR(VLOOKUP($A126,OT!$A:$BU,OT!W$1,0),0))</f>
        <v>0</v>
      </c>
      <c r="BA126" s="70">
        <f>VALUE(IFERROR(VLOOKUP($A126,OT!$A:$BU,OT!X$1,0),0))</f>
        <v>0</v>
      </c>
      <c r="BB126" s="70">
        <f>VALUE(IFERROR(VLOOKUP($A126,OT!$A:$BU,OT!Y$1,0),0))</f>
        <v>2</v>
      </c>
      <c r="BC126" s="70">
        <f>VALUE(IFERROR(VLOOKUP($A126,OT!$A:$BU,OT!Z$1,0),0))</f>
        <v>2</v>
      </c>
      <c r="BD126" s="70">
        <f>VALUE(IFERROR(VLOOKUP($A126,OT!$A:$BU,OT!AA$1,0),0))</f>
        <v>2</v>
      </c>
      <c r="BE126" s="70">
        <f>VALUE(IFERROR(VLOOKUP($A126,OT!$A:$BU,OT!AB$1,0),0))</f>
        <v>4</v>
      </c>
      <c r="BF126" s="70">
        <f>VALUE(IFERROR(VLOOKUP($A126,OT!$A:$BU,OT!AC$1,0),0))</f>
        <v>0</v>
      </c>
      <c r="BG126" s="70">
        <f>VALUE(IFERROR(VLOOKUP($A126,OT!$A:$BU,OT!AD$1,0),0))</f>
        <v>0</v>
      </c>
      <c r="BH126" s="70">
        <f>VALUE(IFERROR(VLOOKUP($A126,OT!$A:$BU,OT!AE$1,0),0))</f>
        <v>2</v>
      </c>
      <c r="BI126" s="70">
        <f>VALUE(IFERROR(VLOOKUP($A126,OT!$A:$BU,OT!AF$1,0),0))</f>
        <v>2</v>
      </c>
      <c r="BJ126" s="70">
        <f>VALUE(IFERROR(VLOOKUP($A126,OT!$A:$BU,OT!AG$1,0),0))</f>
        <v>2</v>
      </c>
      <c r="BK126" s="70">
        <f>VALUE(IFERROR(VLOOKUP($A126,OT!$A:$BU,OT!AH$1,0),0))</f>
        <v>2</v>
      </c>
      <c r="BL126" s="70">
        <f>VALUE(IFERROR(VLOOKUP($A126,OT!$A:$BU,OT!AI$1,0),0))</f>
        <v>0</v>
      </c>
      <c r="BM126" s="70">
        <f>VALUE(IFERROR(VLOOKUP($A126,OT!$A:$BU,OT!AJ$1,0),0))</f>
        <v>4</v>
      </c>
      <c r="BN126" s="70">
        <f>VALUE(IFERROR(VLOOKUP($A126,OT!$A:$BU,OT!AK$1,0),0))</f>
        <v>0</v>
      </c>
      <c r="BO126" s="70">
        <f>VALUE(IFERROR(VLOOKUP($A126,OT!$A:$BU,OT!AL$1,0),0))</f>
        <v>2</v>
      </c>
      <c r="BP126" s="70">
        <f>VALUE(IFERROR(VLOOKUP($A126,OT!$A:$BU,OT!AM$1,0),0))</f>
        <v>0</v>
      </c>
      <c r="BQ126" s="70">
        <f>VALUE(IFERROR(VLOOKUP($A126,OT!$A:$BU,OT!AN$1,0),0))</f>
        <v>0</v>
      </c>
      <c r="BR126" s="59"/>
    </row>
    <row r="127" spans="1:70" x14ac:dyDescent="0.35">
      <c r="A127" s="376" t="s">
        <v>978</v>
      </c>
      <c r="B127" s="221" t="str">
        <f>VLOOKUP(A127,Att!B:C,2,0)</f>
        <v>LÊ TRỌNG NGỌC NGHĨA</v>
      </c>
      <c r="C127">
        <v>0</v>
      </c>
      <c r="E127">
        <v>10000</v>
      </c>
      <c r="F127">
        <v>0</v>
      </c>
      <c r="G127">
        <v>10000</v>
      </c>
      <c r="J127">
        <v>10000</v>
      </c>
      <c r="K127">
        <v>10000</v>
      </c>
      <c r="L127">
        <v>10000</v>
      </c>
      <c r="N127">
        <v>10000</v>
      </c>
      <c r="Q127">
        <v>10000</v>
      </c>
      <c r="S127">
        <v>10000</v>
      </c>
      <c r="T127">
        <v>10000</v>
      </c>
      <c r="X127">
        <v>0</v>
      </c>
      <c r="Y127">
        <v>0</v>
      </c>
      <c r="Z127">
        <v>0</v>
      </c>
      <c r="AA127">
        <v>10000</v>
      </c>
      <c r="AB127">
        <v>0</v>
      </c>
      <c r="AH127" s="68">
        <f t="shared" si="3"/>
        <v>100000</v>
      </c>
      <c r="AI127" s="68">
        <f t="shared" si="4"/>
        <v>100000</v>
      </c>
      <c r="AJ127" s="68">
        <f t="shared" si="5"/>
        <v>0</v>
      </c>
      <c r="AK127" s="68"/>
      <c r="AL127" s="74" t="str">
        <f>VLOOKUP(A127,Att!B:CX,101,0)</f>
        <v>ANNK-HR</v>
      </c>
      <c r="AM127" s="70">
        <f>VALUE(IFERROR(VLOOKUP($A127,OT!$A:$BU,OT!J$1,0),0))</f>
        <v>0</v>
      </c>
      <c r="AN127" s="70">
        <f>VALUE(IFERROR(VLOOKUP($A127,OT!$A:$BU,OT!K$1,0),0))</f>
        <v>0</v>
      </c>
      <c r="AO127" s="70">
        <f>VALUE(IFERROR(VLOOKUP($A127,OT!$A:$BU,OT!L$1,0),0))</f>
        <v>0</v>
      </c>
      <c r="AP127" s="70">
        <f>VALUE(IFERROR(VLOOKUP($A127,OT!$A:$BU,OT!M$1,0),0))</f>
        <v>0</v>
      </c>
      <c r="AQ127" s="70">
        <f>VALUE(IFERROR(VLOOKUP($A127,OT!$A:$BU,OT!N$1,0),0))</f>
        <v>0</v>
      </c>
      <c r="AR127" s="70">
        <f>VALUE(IFERROR(VLOOKUP($A127,OT!$A:$BU,OT!O$1,0),0))</f>
        <v>0</v>
      </c>
      <c r="AS127" s="70">
        <f>VALUE(IFERROR(VLOOKUP($A127,OT!$A:$BU,OT!P$1,0),0))</f>
        <v>0</v>
      </c>
      <c r="AT127" s="70">
        <f>VALUE(IFERROR(VLOOKUP($A127,OT!$A:$BU,OT!Q$1,0),0))</f>
        <v>0</v>
      </c>
      <c r="AU127" s="70">
        <f>VALUE(IFERROR(VLOOKUP($A127,OT!$A:$BU,OT!R$1,0),0))</f>
        <v>0</v>
      </c>
      <c r="AV127" s="70">
        <f>VALUE(IFERROR(VLOOKUP($A127,OT!$A:$BU,OT!S$1,0),0))</f>
        <v>0</v>
      </c>
      <c r="AW127" s="70">
        <f>VALUE(IFERROR(VLOOKUP($A127,OT!$A:$BU,OT!T$1,0),0))</f>
        <v>0</v>
      </c>
      <c r="AX127" s="70">
        <f>VALUE(IFERROR(VLOOKUP($A127,OT!$A:$BU,OT!U$1,0),0))</f>
        <v>0</v>
      </c>
      <c r="AY127" s="70">
        <f>VALUE(IFERROR(VLOOKUP($A127,OT!$A:$BU,OT!V$1,0),0))</f>
        <v>0</v>
      </c>
      <c r="AZ127" s="70">
        <f>VALUE(IFERROR(VLOOKUP($A127,OT!$A:$BU,OT!W$1,0),0))</f>
        <v>0</v>
      </c>
      <c r="BA127" s="70">
        <f>VALUE(IFERROR(VLOOKUP($A127,OT!$A:$BU,OT!X$1,0),0))</f>
        <v>0</v>
      </c>
      <c r="BB127" s="70">
        <f>VALUE(IFERROR(VLOOKUP($A127,OT!$A:$BU,OT!Y$1,0),0))</f>
        <v>0</v>
      </c>
      <c r="BC127" s="70">
        <f>VALUE(IFERROR(VLOOKUP($A127,OT!$A:$BU,OT!Z$1,0),0))</f>
        <v>0</v>
      </c>
      <c r="BD127" s="70">
        <f>VALUE(IFERROR(VLOOKUP($A127,OT!$A:$BU,OT!AA$1,0),0))</f>
        <v>0</v>
      </c>
      <c r="BE127" s="70">
        <f>VALUE(IFERROR(VLOOKUP($A127,OT!$A:$BU,OT!AB$1,0),0))</f>
        <v>0</v>
      </c>
      <c r="BF127" s="70">
        <f>VALUE(IFERROR(VLOOKUP($A127,OT!$A:$BU,OT!AC$1,0),0))</f>
        <v>0</v>
      </c>
      <c r="BG127" s="70">
        <f>VALUE(IFERROR(VLOOKUP($A127,OT!$A:$BU,OT!AD$1,0),0))</f>
        <v>0</v>
      </c>
      <c r="BH127" s="70">
        <f>VALUE(IFERROR(VLOOKUP($A127,OT!$A:$BU,OT!AE$1,0),0))</f>
        <v>0</v>
      </c>
      <c r="BI127" s="70">
        <f>VALUE(IFERROR(VLOOKUP($A127,OT!$A:$BU,OT!AF$1,0),0))</f>
        <v>0</v>
      </c>
      <c r="BJ127" s="70">
        <f>VALUE(IFERROR(VLOOKUP($A127,OT!$A:$BU,OT!AG$1,0),0))</f>
        <v>0</v>
      </c>
      <c r="BK127" s="70">
        <f>VALUE(IFERROR(VLOOKUP($A127,OT!$A:$BU,OT!AH$1,0),0))</f>
        <v>0</v>
      </c>
      <c r="BL127" s="70">
        <f>VALUE(IFERROR(VLOOKUP($A127,OT!$A:$BU,OT!AI$1,0),0))</f>
        <v>0</v>
      </c>
      <c r="BM127" s="70">
        <f>VALUE(IFERROR(VLOOKUP($A127,OT!$A:$BU,OT!AJ$1,0),0))</f>
        <v>0</v>
      </c>
      <c r="BN127" s="70">
        <f>VALUE(IFERROR(VLOOKUP($A127,OT!$A:$BU,OT!AK$1,0),0))</f>
        <v>0</v>
      </c>
      <c r="BO127" s="70">
        <f>VALUE(IFERROR(VLOOKUP($A127,OT!$A:$BU,OT!AL$1,0),0))</f>
        <v>0</v>
      </c>
      <c r="BP127" s="70">
        <f>VALUE(IFERROR(VLOOKUP($A127,OT!$A:$BU,OT!AM$1,0),0))</f>
        <v>0</v>
      </c>
      <c r="BQ127" s="70">
        <f>VALUE(IFERROR(VLOOKUP($A127,OT!$A:$BU,OT!AN$1,0),0))</f>
        <v>0</v>
      </c>
      <c r="BR127" s="59"/>
    </row>
    <row r="128" spans="1:70" x14ac:dyDescent="0.35">
      <c r="A128" s="376" t="s">
        <v>987</v>
      </c>
      <c r="B128" s="221" t="str">
        <f>VLOOKUP(A128,Att!B:C,2,0)</f>
        <v>HUỲNH KHÁNH LINH</v>
      </c>
      <c r="C128">
        <v>10000</v>
      </c>
      <c r="D128">
        <v>10000</v>
      </c>
      <c r="E128">
        <v>10000</v>
      </c>
      <c r="F128">
        <v>10000</v>
      </c>
      <c r="G128">
        <v>0</v>
      </c>
      <c r="J128">
        <v>10000</v>
      </c>
      <c r="K128">
        <v>10000</v>
      </c>
      <c r="L128">
        <v>10000</v>
      </c>
      <c r="M128">
        <v>10000</v>
      </c>
      <c r="N128">
        <v>10000</v>
      </c>
      <c r="Q128">
        <v>10000</v>
      </c>
      <c r="R128">
        <v>10000</v>
      </c>
      <c r="S128">
        <v>10000</v>
      </c>
      <c r="T128">
        <v>10000</v>
      </c>
      <c r="U128">
        <v>0</v>
      </c>
      <c r="X128">
        <v>10000</v>
      </c>
      <c r="Y128">
        <v>10000</v>
      </c>
      <c r="Z128">
        <v>10000</v>
      </c>
      <c r="AA128">
        <v>10000</v>
      </c>
      <c r="AB128">
        <v>0</v>
      </c>
      <c r="AE128">
        <v>0</v>
      </c>
      <c r="AF128">
        <v>10000</v>
      </c>
      <c r="AH128" s="68">
        <f t="shared" si="3"/>
        <v>180000</v>
      </c>
      <c r="AI128" s="68">
        <f t="shared" si="4"/>
        <v>180000</v>
      </c>
      <c r="AJ128" s="68">
        <f t="shared" si="5"/>
        <v>0</v>
      </c>
      <c r="AK128" s="68"/>
      <c r="AL128" s="74" t="str">
        <f>VLOOKUP(A128,Att!B:CX,101,0)</f>
        <v>ANNK-HR</v>
      </c>
      <c r="AM128" s="70">
        <f>VALUE(IFERROR(VLOOKUP($A128,OT!$A:$BU,OT!J$1,0),0))</f>
        <v>0</v>
      </c>
      <c r="AN128" s="70">
        <f>VALUE(IFERROR(VLOOKUP($A128,OT!$A:$BU,OT!K$1,0),0))</f>
        <v>0</v>
      </c>
      <c r="AO128" s="70">
        <f>VALUE(IFERROR(VLOOKUP($A128,OT!$A:$BU,OT!L$1,0),0))</f>
        <v>0</v>
      </c>
      <c r="AP128" s="70">
        <f>VALUE(IFERROR(VLOOKUP($A128,OT!$A:$BU,OT!M$1,0),0))</f>
        <v>0</v>
      </c>
      <c r="AQ128" s="70">
        <f>VALUE(IFERROR(VLOOKUP($A128,OT!$A:$BU,OT!N$1,0),0))</f>
        <v>0</v>
      </c>
      <c r="AR128" s="70">
        <f>VALUE(IFERROR(VLOOKUP($A128,OT!$A:$BU,OT!O$1,0),0))</f>
        <v>0</v>
      </c>
      <c r="AS128" s="70">
        <f>VALUE(IFERROR(VLOOKUP($A128,OT!$A:$BU,OT!P$1,0),0))</f>
        <v>0</v>
      </c>
      <c r="AT128" s="70">
        <f>VALUE(IFERROR(VLOOKUP($A128,OT!$A:$BU,OT!Q$1,0),0))</f>
        <v>0</v>
      </c>
      <c r="AU128" s="70">
        <f>VALUE(IFERROR(VLOOKUP($A128,OT!$A:$BU,OT!R$1,0),0))</f>
        <v>0</v>
      </c>
      <c r="AV128" s="70">
        <f>VALUE(IFERROR(VLOOKUP($A128,OT!$A:$BU,OT!S$1,0),0))</f>
        <v>0</v>
      </c>
      <c r="AW128" s="70">
        <f>VALUE(IFERROR(VLOOKUP($A128,OT!$A:$BU,OT!T$1,0),0))</f>
        <v>0</v>
      </c>
      <c r="AX128" s="70">
        <f>VALUE(IFERROR(VLOOKUP($A128,OT!$A:$BU,OT!U$1,0),0))</f>
        <v>0</v>
      </c>
      <c r="AY128" s="70">
        <f>VALUE(IFERROR(VLOOKUP($A128,OT!$A:$BU,OT!V$1,0),0))</f>
        <v>0</v>
      </c>
      <c r="AZ128" s="70">
        <f>VALUE(IFERROR(VLOOKUP($A128,OT!$A:$BU,OT!W$1,0),0))</f>
        <v>0</v>
      </c>
      <c r="BA128" s="70">
        <f>VALUE(IFERROR(VLOOKUP($A128,OT!$A:$BU,OT!X$1,0),0))</f>
        <v>0</v>
      </c>
      <c r="BB128" s="70">
        <f>VALUE(IFERROR(VLOOKUP($A128,OT!$A:$BU,OT!Y$1,0),0))</f>
        <v>0</v>
      </c>
      <c r="BC128" s="70">
        <f>VALUE(IFERROR(VLOOKUP($A128,OT!$A:$BU,OT!Z$1,0),0))</f>
        <v>0</v>
      </c>
      <c r="BD128" s="70">
        <f>VALUE(IFERROR(VLOOKUP($A128,OT!$A:$BU,OT!AA$1,0),0))</f>
        <v>0</v>
      </c>
      <c r="BE128" s="70">
        <f>VALUE(IFERROR(VLOOKUP($A128,OT!$A:$BU,OT!AB$1,0),0))</f>
        <v>0</v>
      </c>
      <c r="BF128" s="70">
        <f>VALUE(IFERROR(VLOOKUP($A128,OT!$A:$BU,OT!AC$1,0),0))</f>
        <v>0</v>
      </c>
      <c r="BG128" s="70">
        <f>VALUE(IFERROR(VLOOKUP($A128,OT!$A:$BU,OT!AD$1,0),0))</f>
        <v>0</v>
      </c>
      <c r="BH128" s="70">
        <f>VALUE(IFERROR(VLOOKUP($A128,OT!$A:$BU,OT!AE$1,0),0))</f>
        <v>0</v>
      </c>
      <c r="BI128" s="70">
        <f>VALUE(IFERROR(VLOOKUP($A128,OT!$A:$BU,OT!AF$1,0),0))</f>
        <v>0</v>
      </c>
      <c r="BJ128" s="70">
        <f>VALUE(IFERROR(VLOOKUP($A128,OT!$A:$BU,OT!AG$1,0),0))</f>
        <v>0</v>
      </c>
      <c r="BK128" s="70">
        <f>VALUE(IFERROR(VLOOKUP($A128,OT!$A:$BU,OT!AH$1,0),0))</f>
        <v>0</v>
      </c>
      <c r="BL128" s="70">
        <f>VALUE(IFERROR(VLOOKUP($A128,OT!$A:$BU,OT!AI$1,0),0))</f>
        <v>0</v>
      </c>
      <c r="BM128" s="70">
        <f>VALUE(IFERROR(VLOOKUP($A128,OT!$A:$BU,OT!AJ$1,0),0))</f>
        <v>0</v>
      </c>
      <c r="BN128" s="70">
        <f>VALUE(IFERROR(VLOOKUP($A128,OT!$A:$BU,OT!AK$1,0),0))</f>
        <v>0</v>
      </c>
      <c r="BO128" s="70">
        <f>VALUE(IFERROR(VLOOKUP($A128,OT!$A:$BU,OT!AL$1,0),0))</f>
        <v>0</v>
      </c>
      <c r="BP128" s="70">
        <f>VALUE(IFERROR(VLOOKUP($A128,OT!$A:$BU,OT!AM$1,0),0))</f>
        <v>0</v>
      </c>
      <c r="BQ128" s="70">
        <f>VALUE(IFERROR(VLOOKUP($A128,OT!$A:$BU,OT!AN$1,0),0))</f>
        <v>0</v>
      </c>
      <c r="BR128" s="59"/>
    </row>
    <row r="129" spans="1:70" x14ac:dyDescent="0.35">
      <c r="A129" s="376" t="s">
        <v>990</v>
      </c>
      <c r="B129" s="221" t="str">
        <f>VLOOKUP(A129,Att!B:C,2,0)</f>
        <v>TRỊNH MẠNH QUỲNH</v>
      </c>
      <c r="C129">
        <v>10000</v>
      </c>
      <c r="D129">
        <v>10000</v>
      </c>
      <c r="E129">
        <v>10000</v>
      </c>
      <c r="F129">
        <v>10000</v>
      </c>
      <c r="G129">
        <v>10000</v>
      </c>
      <c r="J129">
        <v>10000</v>
      </c>
      <c r="K129">
        <v>10000</v>
      </c>
      <c r="L129">
        <v>0</v>
      </c>
      <c r="M129">
        <v>10000</v>
      </c>
      <c r="N129">
        <v>10000</v>
      </c>
      <c r="Q129">
        <v>10000</v>
      </c>
      <c r="R129">
        <v>10000</v>
      </c>
      <c r="S129">
        <v>10000</v>
      </c>
      <c r="T129">
        <v>10000</v>
      </c>
      <c r="U129">
        <v>10000</v>
      </c>
      <c r="X129">
        <v>10000</v>
      </c>
      <c r="Y129">
        <v>10000</v>
      </c>
      <c r="Z129">
        <v>10000</v>
      </c>
      <c r="AA129">
        <v>10000</v>
      </c>
      <c r="AB129">
        <v>10000</v>
      </c>
      <c r="AE129">
        <v>10000</v>
      </c>
      <c r="AF129">
        <v>10000</v>
      </c>
      <c r="AH129" s="68">
        <f t="shared" si="3"/>
        <v>210000</v>
      </c>
      <c r="AI129" s="68">
        <f t="shared" si="4"/>
        <v>210000</v>
      </c>
      <c r="AJ129" s="68">
        <f t="shared" si="5"/>
        <v>0</v>
      </c>
      <c r="AK129" s="68"/>
      <c r="AL129" s="74" t="str">
        <f>VLOOKUP(A129,Att!B:CX,101,0)</f>
        <v>ANNK-HR</v>
      </c>
      <c r="AM129" s="70">
        <f>VALUE(IFERROR(VLOOKUP($A129,OT!$A:$BU,OT!J$1,0),0))</f>
        <v>0</v>
      </c>
      <c r="AN129" s="70">
        <f>VALUE(IFERROR(VLOOKUP($A129,OT!$A:$BU,OT!K$1,0),0))</f>
        <v>0</v>
      </c>
      <c r="AO129" s="70">
        <f>VALUE(IFERROR(VLOOKUP($A129,OT!$A:$BU,OT!L$1,0),0))</f>
        <v>0</v>
      </c>
      <c r="AP129" s="70">
        <f>VALUE(IFERROR(VLOOKUP($A129,OT!$A:$BU,OT!M$1,0),0))</f>
        <v>0</v>
      </c>
      <c r="AQ129" s="70">
        <f>VALUE(IFERROR(VLOOKUP($A129,OT!$A:$BU,OT!N$1,0),0))</f>
        <v>0</v>
      </c>
      <c r="AR129" s="70">
        <f>VALUE(IFERROR(VLOOKUP($A129,OT!$A:$BU,OT!O$1,0),0))</f>
        <v>0</v>
      </c>
      <c r="AS129" s="70">
        <f>VALUE(IFERROR(VLOOKUP($A129,OT!$A:$BU,OT!P$1,0),0))</f>
        <v>0</v>
      </c>
      <c r="AT129" s="70">
        <f>VALUE(IFERROR(VLOOKUP($A129,OT!$A:$BU,OT!Q$1,0),0))</f>
        <v>0</v>
      </c>
      <c r="AU129" s="70">
        <f>VALUE(IFERROR(VLOOKUP($A129,OT!$A:$BU,OT!R$1,0),0))</f>
        <v>0</v>
      </c>
      <c r="AV129" s="70">
        <f>VALUE(IFERROR(VLOOKUP($A129,OT!$A:$BU,OT!S$1,0),0))</f>
        <v>0</v>
      </c>
      <c r="AW129" s="70">
        <f>VALUE(IFERROR(VLOOKUP($A129,OT!$A:$BU,OT!T$1,0),0))</f>
        <v>0</v>
      </c>
      <c r="AX129" s="70">
        <f>VALUE(IFERROR(VLOOKUP($A129,OT!$A:$BU,OT!U$1,0),0))</f>
        <v>0</v>
      </c>
      <c r="AY129" s="70">
        <f>VALUE(IFERROR(VLOOKUP($A129,OT!$A:$BU,OT!V$1,0),0))</f>
        <v>0</v>
      </c>
      <c r="AZ129" s="70">
        <f>VALUE(IFERROR(VLOOKUP($A129,OT!$A:$BU,OT!W$1,0),0))</f>
        <v>0</v>
      </c>
      <c r="BA129" s="70">
        <f>VALUE(IFERROR(VLOOKUP($A129,OT!$A:$BU,OT!X$1,0),0))</f>
        <v>0</v>
      </c>
      <c r="BB129" s="70">
        <f>VALUE(IFERROR(VLOOKUP($A129,OT!$A:$BU,OT!Y$1,0),0))</f>
        <v>0</v>
      </c>
      <c r="BC129" s="70">
        <f>VALUE(IFERROR(VLOOKUP($A129,OT!$A:$BU,OT!Z$1,0),0))</f>
        <v>0</v>
      </c>
      <c r="BD129" s="70">
        <f>VALUE(IFERROR(VLOOKUP($A129,OT!$A:$BU,OT!AA$1,0),0))</f>
        <v>0</v>
      </c>
      <c r="BE129" s="70">
        <f>VALUE(IFERROR(VLOOKUP($A129,OT!$A:$BU,OT!AB$1,0),0))</f>
        <v>0</v>
      </c>
      <c r="BF129" s="70">
        <f>VALUE(IFERROR(VLOOKUP($A129,OT!$A:$BU,OT!AC$1,0),0))</f>
        <v>0</v>
      </c>
      <c r="BG129" s="70">
        <f>VALUE(IFERROR(VLOOKUP($A129,OT!$A:$BU,OT!AD$1,0),0))</f>
        <v>0</v>
      </c>
      <c r="BH129" s="70">
        <f>VALUE(IFERROR(VLOOKUP($A129,OT!$A:$BU,OT!AE$1,0),0))</f>
        <v>0</v>
      </c>
      <c r="BI129" s="70">
        <f>VALUE(IFERROR(VLOOKUP($A129,OT!$A:$BU,OT!AF$1,0),0))</f>
        <v>0</v>
      </c>
      <c r="BJ129" s="70">
        <f>VALUE(IFERROR(VLOOKUP($A129,OT!$A:$BU,OT!AG$1,0),0))</f>
        <v>0</v>
      </c>
      <c r="BK129" s="70">
        <f>VALUE(IFERROR(VLOOKUP($A129,OT!$A:$BU,OT!AH$1,0),0))</f>
        <v>0</v>
      </c>
      <c r="BL129" s="70">
        <f>VALUE(IFERROR(VLOOKUP($A129,OT!$A:$BU,OT!AI$1,0),0))</f>
        <v>0</v>
      </c>
      <c r="BM129" s="70">
        <f>VALUE(IFERROR(VLOOKUP($A129,OT!$A:$BU,OT!AJ$1,0),0))</f>
        <v>0</v>
      </c>
      <c r="BN129" s="70">
        <f>VALUE(IFERROR(VLOOKUP($A129,OT!$A:$BU,OT!AK$1,0),0))</f>
        <v>0</v>
      </c>
      <c r="BO129" s="70">
        <f>VALUE(IFERROR(VLOOKUP($A129,OT!$A:$BU,OT!AL$1,0),0))</f>
        <v>0</v>
      </c>
      <c r="BP129" s="70">
        <f>VALUE(IFERROR(VLOOKUP($A129,OT!$A:$BU,OT!AM$1,0),0))</f>
        <v>0</v>
      </c>
      <c r="BQ129" s="70">
        <f>VALUE(IFERROR(VLOOKUP($A129,OT!$A:$BU,OT!AN$1,0),0))</f>
        <v>0</v>
      </c>
      <c r="BR129" s="59"/>
    </row>
    <row r="130" spans="1:70" x14ac:dyDescent="0.35">
      <c r="A130" s="376" t="s">
        <v>993</v>
      </c>
      <c r="B130" s="221" t="str">
        <f>VLOOKUP(A130,Att!B:C,2,0)</f>
        <v>DƯƠNG ĐÌNH VŨ</v>
      </c>
      <c r="C130">
        <v>10000</v>
      </c>
      <c r="D130">
        <v>10000</v>
      </c>
      <c r="E130">
        <v>10000</v>
      </c>
      <c r="F130">
        <v>10000</v>
      </c>
      <c r="G130">
        <v>10000</v>
      </c>
      <c r="J130">
        <v>10000</v>
      </c>
      <c r="K130">
        <v>10000</v>
      </c>
      <c r="M130">
        <v>10000</v>
      </c>
      <c r="N130">
        <v>10000</v>
      </c>
      <c r="Q130">
        <v>10000</v>
      </c>
      <c r="R130">
        <v>10000</v>
      </c>
      <c r="S130">
        <v>10000</v>
      </c>
      <c r="T130">
        <v>10000</v>
      </c>
      <c r="U130">
        <v>0</v>
      </c>
      <c r="X130">
        <v>10000</v>
      </c>
      <c r="Y130">
        <v>10000</v>
      </c>
      <c r="Z130">
        <v>10000</v>
      </c>
      <c r="AA130">
        <v>10000</v>
      </c>
      <c r="AB130">
        <v>10000</v>
      </c>
      <c r="AE130">
        <v>10000</v>
      </c>
      <c r="AF130">
        <v>0</v>
      </c>
      <c r="AH130" s="68">
        <f t="shared" si="3"/>
        <v>190000</v>
      </c>
      <c r="AI130" s="68">
        <f t="shared" si="4"/>
        <v>190000</v>
      </c>
      <c r="AJ130" s="68">
        <f t="shared" si="5"/>
        <v>0</v>
      </c>
      <c r="AK130" s="68"/>
      <c r="AL130" s="74" t="str">
        <f>VLOOKUP(A130,Att!B:CX,101,0)</f>
        <v>ANNK-HR</v>
      </c>
      <c r="AM130" s="70">
        <f>VALUE(IFERROR(VLOOKUP($A130,OT!$A:$BU,OT!J$1,0),0))</f>
        <v>0</v>
      </c>
      <c r="AN130" s="70">
        <f>VALUE(IFERROR(VLOOKUP($A130,OT!$A:$BU,OT!K$1,0),0))</f>
        <v>0</v>
      </c>
      <c r="AO130" s="70">
        <f>VALUE(IFERROR(VLOOKUP($A130,OT!$A:$BU,OT!L$1,0),0))</f>
        <v>0</v>
      </c>
      <c r="AP130" s="70">
        <f>VALUE(IFERROR(VLOOKUP($A130,OT!$A:$BU,OT!M$1,0),0))</f>
        <v>0</v>
      </c>
      <c r="AQ130" s="70">
        <f>VALUE(IFERROR(VLOOKUP($A130,OT!$A:$BU,OT!N$1,0),0))</f>
        <v>0</v>
      </c>
      <c r="AR130" s="70">
        <f>VALUE(IFERROR(VLOOKUP($A130,OT!$A:$BU,OT!O$1,0),0))</f>
        <v>0</v>
      </c>
      <c r="AS130" s="70">
        <f>VALUE(IFERROR(VLOOKUP($A130,OT!$A:$BU,OT!P$1,0),0))</f>
        <v>0</v>
      </c>
      <c r="AT130" s="70">
        <f>VALUE(IFERROR(VLOOKUP($A130,OT!$A:$BU,OT!Q$1,0),0))</f>
        <v>0</v>
      </c>
      <c r="AU130" s="70">
        <f>VALUE(IFERROR(VLOOKUP($A130,OT!$A:$BU,OT!R$1,0),0))</f>
        <v>0</v>
      </c>
      <c r="AV130" s="70">
        <f>VALUE(IFERROR(VLOOKUP($A130,OT!$A:$BU,OT!S$1,0),0))</f>
        <v>0</v>
      </c>
      <c r="AW130" s="70">
        <f>VALUE(IFERROR(VLOOKUP($A130,OT!$A:$BU,OT!T$1,0),0))</f>
        <v>0</v>
      </c>
      <c r="AX130" s="70">
        <f>VALUE(IFERROR(VLOOKUP($A130,OT!$A:$BU,OT!U$1,0),0))</f>
        <v>0</v>
      </c>
      <c r="AY130" s="70">
        <f>VALUE(IFERROR(VLOOKUP($A130,OT!$A:$BU,OT!V$1,0),0))</f>
        <v>0</v>
      </c>
      <c r="AZ130" s="70">
        <f>VALUE(IFERROR(VLOOKUP($A130,OT!$A:$BU,OT!W$1,0),0))</f>
        <v>0</v>
      </c>
      <c r="BA130" s="70">
        <f>VALUE(IFERROR(VLOOKUP($A130,OT!$A:$BU,OT!X$1,0),0))</f>
        <v>0</v>
      </c>
      <c r="BB130" s="70">
        <f>VALUE(IFERROR(VLOOKUP($A130,OT!$A:$BU,OT!Y$1,0),0))</f>
        <v>0</v>
      </c>
      <c r="BC130" s="70">
        <f>VALUE(IFERROR(VLOOKUP($A130,OT!$A:$BU,OT!Z$1,0),0))</f>
        <v>0</v>
      </c>
      <c r="BD130" s="70">
        <f>VALUE(IFERROR(VLOOKUP($A130,OT!$A:$BU,OT!AA$1,0),0))</f>
        <v>0</v>
      </c>
      <c r="BE130" s="70">
        <f>VALUE(IFERROR(VLOOKUP($A130,OT!$A:$BU,OT!AB$1,0),0))</f>
        <v>0</v>
      </c>
      <c r="BF130" s="70">
        <f>VALUE(IFERROR(VLOOKUP($A130,OT!$A:$BU,OT!AC$1,0),0))</f>
        <v>0</v>
      </c>
      <c r="BG130" s="70">
        <f>VALUE(IFERROR(VLOOKUP($A130,OT!$A:$BU,OT!AD$1,0),0))</f>
        <v>0</v>
      </c>
      <c r="BH130" s="70">
        <f>VALUE(IFERROR(VLOOKUP($A130,OT!$A:$BU,OT!AE$1,0),0))</f>
        <v>0</v>
      </c>
      <c r="BI130" s="70">
        <f>VALUE(IFERROR(VLOOKUP($A130,OT!$A:$BU,OT!AF$1,0),0))</f>
        <v>0</v>
      </c>
      <c r="BJ130" s="70">
        <f>VALUE(IFERROR(VLOOKUP($A130,OT!$A:$BU,OT!AG$1,0),0))</f>
        <v>0</v>
      </c>
      <c r="BK130" s="70">
        <f>VALUE(IFERROR(VLOOKUP($A130,OT!$A:$BU,OT!AH$1,0),0))</f>
        <v>0</v>
      </c>
      <c r="BL130" s="70">
        <f>VALUE(IFERROR(VLOOKUP($A130,OT!$A:$BU,OT!AI$1,0),0))</f>
        <v>0</v>
      </c>
      <c r="BM130" s="70">
        <f>VALUE(IFERROR(VLOOKUP($A130,OT!$A:$BU,OT!AJ$1,0),0))</f>
        <v>0</v>
      </c>
      <c r="BN130" s="70">
        <f>VALUE(IFERROR(VLOOKUP($A130,OT!$A:$BU,OT!AK$1,0),0))</f>
        <v>0</v>
      </c>
      <c r="BO130" s="70">
        <f>VALUE(IFERROR(VLOOKUP($A130,OT!$A:$BU,OT!AL$1,0),0))</f>
        <v>0</v>
      </c>
      <c r="BP130" s="70">
        <f>VALUE(IFERROR(VLOOKUP($A130,OT!$A:$BU,OT!AM$1,0),0))</f>
        <v>0</v>
      </c>
      <c r="BQ130" s="70">
        <f>VALUE(IFERROR(VLOOKUP($A130,OT!$A:$BU,OT!AN$1,0),0))</f>
        <v>0</v>
      </c>
      <c r="BR130" s="59"/>
    </row>
    <row r="131" spans="1:70" x14ac:dyDescent="0.35">
      <c r="A131" s="376" t="s">
        <v>996</v>
      </c>
      <c r="B131" s="221" t="str">
        <f>VLOOKUP(A131,Att!B:C,2,0)</f>
        <v>NGUYỄN TRUNG ĐỨC</v>
      </c>
      <c r="C131">
        <v>10000</v>
      </c>
      <c r="D131">
        <v>10000</v>
      </c>
      <c r="E131">
        <v>10000</v>
      </c>
      <c r="M131">
        <v>10000</v>
      </c>
      <c r="N131">
        <v>10000</v>
      </c>
      <c r="Q131">
        <v>10000</v>
      </c>
      <c r="R131">
        <v>10000</v>
      </c>
      <c r="S131">
        <v>10000</v>
      </c>
      <c r="T131">
        <v>10000</v>
      </c>
      <c r="U131">
        <v>10000</v>
      </c>
      <c r="X131">
        <v>10000</v>
      </c>
      <c r="Y131">
        <v>10000</v>
      </c>
      <c r="Z131">
        <v>10000</v>
      </c>
      <c r="AA131">
        <v>10000</v>
      </c>
      <c r="AB131">
        <v>10000</v>
      </c>
      <c r="AH131" s="68">
        <f t="shared" si="3"/>
        <v>150000</v>
      </c>
      <c r="AI131" s="68">
        <f t="shared" si="4"/>
        <v>150000</v>
      </c>
      <c r="AJ131" s="68">
        <f t="shared" si="5"/>
        <v>0</v>
      </c>
      <c r="AK131" s="68"/>
      <c r="AL131" s="74" t="str">
        <f>VLOOKUP(A131,Att!B:CX,101,0)</f>
        <v>ANNK-HR</v>
      </c>
      <c r="AM131" s="70">
        <f>VALUE(IFERROR(VLOOKUP($A131,OT!$A:$BU,OT!J$1,0),0))</f>
        <v>0</v>
      </c>
      <c r="AN131" s="70">
        <f>VALUE(IFERROR(VLOOKUP($A131,OT!$A:$BU,OT!K$1,0),0))</f>
        <v>0</v>
      </c>
      <c r="AO131" s="70">
        <f>VALUE(IFERROR(VLOOKUP($A131,OT!$A:$BU,OT!L$1,0),0))</f>
        <v>0</v>
      </c>
      <c r="AP131" s="70">
        <f>VALUE(IFERROR(VLOOKUP($A131,OT!$A:$BU,OT!M$1,0),0))</f>
        <v>0</v>
      </c>
      <c r="AQ131" s="70">
        <f>VALUE(IFERROR(VLOOKUP($A131,OT!$A:$BU,OT!N$1,0),0))</f>
        <v>0</v>
      </c>
      <c r="AR131" s="70">
        <f>VALUE(IFERROR(VLOOKUP($A131,OT!$A:$BU,OT!O$1,0),0))</f>
        <v>0</v>
      </c>
      <c r="AS131" s="70">
        <f>VALUE(IFERROR(VLOOKUP($A131,OT!$A:$BU,OT!P$1,0),0))</f>
        <v>0</v>
      </c>
      <c r="AT131" s="70">
        <f>VALUE(IFERROR(VLOOKUP($A131,OT!$A:$BU,OT!Q$1,0),0))</f>
        <v>0</v>
      </c>
      <c r="AU131" s="70">
        <f>VALUE(IFERROR(VLOOKUP($A131,OT!$A:$BU,OT!R$1,0),0))</f>
        <v>0</v>
      </c>
      <c r="AV131" s="70">
        <f>VALUE(IFERROR(VLOOKUP($A131,OT!$A:$BU,OT!S$1,0),0))</f>
        <v>0</v>
      </c>
      <c r="AW131" s="70">
        <f>VALUE(IFERROR(VLOOKUP($A131,OT!$A:$BU,OT!T$1,0),0))</f>
        <v>0</v>
      </c>
      <c r="AX131" s="70">
        <f>VALUE(IFERROR(VLOOKUP($A131,OT!$A:$BU,OT!U$1,0),0))</f>
        <v>0</v>
      </c>
      <c r="AY131" s="70">
        <f>VALUE(IFERROR(VLOOKUP($A131,OT!$A:$BU,OT!V$1,0),0))</f>
        <v>0</v>
      </c>
      <c r="AZ131" s="70">
        <f>VALUE(IFERROR(VLOOKUP($A131,OT!$A:$BU,OT!W$1,0),0))</f>
        <v>0</v>
      </c>
      <c r="BA131" s="70">
        <f>VALUE(IFERROR(VLOOKUP($A131,OT!$A:$BU,OT!X$1,0),0))</f>
        <v>0</v>
      </c>
      <c r="BB131" s="70">
        <f>VALUE(IFERROR(VLOOKUP($A131,OT!$A:$BU,OT!Y$1,0),0))</f>
        <v>0</v>
      </c>
      <c r="BC131" s="70">
        <f>VALUE(IFERROR(VLOOKUP($A131,OT!$A:$BU,OT!Z$1,0),0))</f>
        <v>0</v>
      </c>
      <c r="BD131" s="70">
        <f>VALUE(IFERROR(VLOOKUP($A131,OT!$A:$BU,OT!AA$1,0),0))</f>
        <v>0</v>
      </c>
      <c r="BE131" s="70">
        <f>VALUE(IFERROR(VLOOKUP($A131,OT!$A:$BU,OT!AB$1,0),0))</f>
        <v>0</v>
      </c>
      <c r="BF131" s="70">
        <f>VALUE(IFERROR(VLOOKUP($A131,OT!$A:$BU,OT!AC$1,0),0))</f>
        <v>0</v>
      </c>
      <c r="BG131" s="70">
        <f>VALUE(IFERROR(VLOOKUP($A131,OT!$A:$BU,OT!AD$1,0),0))</f>
        <v>0</v>
      </c>
      <c r="BH131" s="70">
        <f>VALUE(IFERROR(VLOOKUP($A131,OT!$A:$BU,OT!AE$1,0),0))</f>
        <v>0</v>
      </c>
      <c r="BI131" s="70">
        <f>VALUE(IFERROR(VLOOKUP($A131,OT!$A:$BU,OT!AF$1,0),0))</f>
        <v>0</v>
      </c>
      <c r="BJ131" s="70">
        <f>VALUE(IFERROR(VLOOKUP($A131,OT!$A:$BU,OT!AG$1,0),0))</f>
        <v>0</v>
      </c>
      <c r="BK131" s="70">
        <f>VALUE(IFERROR(VLOOKUP($A131,OT!$A:$BU,OT!AH$1,0),0))</f>
        <v>0</v>
      </c>
      <c r="BL131" s="70">
        <f>VALUE(IFERROR(VLOOKUP($A131,OT!$A:$BU,OT!AI$1,0),0))</f>
        <v>0</v>
      </c>
      <c r="BM131" s="70">
        <f>VALUE(IFERROR(VLOOKUP($A131,OT!$A:$BU,OT!AJ$1,0),0))</f>
        <v>0</v>
      </c>
      <c r="BN131" s="70">
        <f>VALUE(IFERROR(VLOOKUP($A131,OT!$A:$BU,OT!AK$1,0),0))</f>
        <v>0</v>
      </c>
      <c r="BO131" s="70">
        <f>VALUE(IFERROR(VLOOKUP($A131,OT!$A:$BU,OT!AL$1,0),0))</f>
        <v>0</v>
      </c>
      <c r="BP131" s="70">
        <f>VALUE(IFERROR(VLOOKUP($A131,OT!$A:$BU,OT!AM$1,0),0))</f>
        <v>0</v>
      </c>
      <c r="BQ131" s="70">
        <f>VALUE(IFERROR(VLOOKUP($A131,OT!$A:$BU,OT!AN$1,0),0))</f>
        <v>0</v>
      </c>
      <c r="BR131" s="59"/>
    </row>
    <row r="132" spans="1:70" x14ac:dyDescent="0.35">
      <c r="A132" s="376" t="s">
        <v>999</v>
      </c>
      <c r="B132" s="221" t="str">
        <f>VLOOKUP(A132,Att!B:C,2,0)</f>
        <v>TÔ HỮU ĐỨC</v>
      </c>
      <c r="C132">
        <v>10000</v>
      </c>
      <c r="D132">
        <v>10000</v>
      </c>
      <c r="E132">
        <v>10000</v>
      </c>
      <c r="F132">
        <v>10000</v>
      </c>
      <c r="G132">
        <v>10000</v>
      </c>
      <c r="J132">
        <v>10000</v>
      </c>
      <c r="K132">
        <v>10000</v>
      </c>
      <c r="L132">
        <v>10000</v>
      </c>
      <c r="M132">
        <v>10000</v>
      </c>
      <c r="N132">
        <v>10000</v>
      </c>
      <c r="Q132">
        <v>10000</v>
      </c>
      <c r="R132">
        <v>10000</v>
      </c>
      <c r="S132">
        <v>10000</v>
      </c>
      <c r="T132">
        <v>10000</v>
      </c>
      <c r="U132">
        <v>0</v>
      </c>
      <c r="X132">
        <v>10000</v>
      </c>
      <c r="Y132">
        <v>10000</v>
      </c>
      <c r="Z132">
        <v>10000</v>
      </c>
      <c r="AA132">
        <v>10000</v>
      </c>
      <c r="AB132">
        <v>10000</v>
      </c>
      <c r="AE132">
        <v>10000</v>
      </c>
      <c r="AF132">
        <v>0</v>
      </c>
      <c r="AH132" s="68">
        <f t="shared" si="3"/>
        <v>200000</v>
      </c>
      <c r="AI132" s="68">
        <f t="shared" si="4"/>
        <v>200000</v>
      </c>
      <c r="AJ132" s="68">
        <f t="shared" si="5"/>
        <v>0</v>
      </c>
      <c r="AK132" s="68"/>
      <c r="AL132" s="74" t="str">
        <f>VLOOKUP(A132,Att!B:CX,101,0)</f>
        <v>ANNK-HR</v>
      </c>
      <c r="AM132" s="70">
        <f>VALUE(IFERROR(VLOOKUP($A132,OT!$A:$BU,OT!J$1,0),0))</f>
        <v>0</v>
      </c>
      <c r="AN132" s="70">
        <f>VALUE(IFERROR(VLOOKUP($A132,OT!$A:$BU,OT!K$1,0),0))</f>
        <v>0</v>
      </c>
      <c r="AO132" s="70">
        <f>VALUE(IFERROR(VLOOKUP($A132,OT!$A:$BU,OT!L$1,0),0))</f>
        <v>0</v>
      </c>
      <c r="AP132" s="70">
        <f>VALUE(IFERROR(VLOOKUP($A132,OT!$A:$BU,OT!M$1,0),0))</f>
        <v>0</v>
      </c>
      <c r="AQ132" s="70">
        <f>VALUE(IFERROR(VLOOKUP($A132,OT!$A:$BU,OT!N$1,0),0))</f>
        <v>0</v>
      </c>
      <c r="AR132" s="70">
        <f>VALUE(IFERROR(VLOOKUP($A132,OT!$A:$BU,OT!O$1,0),0))</f>
        <v>0</v>
      </c>
      <c r="AS132" s="70">
        <f>VALUE(IFERROR(VLOOKUP($A132,OT!$A:$BU,OT!P$1,0),0))</f>
        <v>0</v>
      </c>
      <c r="AT132" s="70">
        <f>VALUE(IFERROR(VLOOKUP($A132,OT!$A:$BU,OT!Q$1,0),0))</f>
        <v>0</v>
      </c>
      <c r="AU132" s="70">
        <f>VALUE(IFERROR(VLOOKUP($A132,OT!$A:$BU,OT!R$1,0),0))</f>
        <v>0</v>
      </c>
      <c r="AV132" s="70">
        <f>VALUE(IFERROR(VLOOKUP($A132,OT!$A:$BU,OT!S$1,0),0))</f>
        <v>0</v>
      </c>
      <c r="AW132" s="70">
        <f>VALUE(IFERROR(VLOOKUP($A132,OT!$A:$BU,OT!T$1,0),0))</f>
        <v>0</v>
      </c>
      <c r="AX132" s="70">
        <f>VALUE(IFERROR(VLOOKUP($A132,OT!$A:$BU,OT!U$1,0),0))</f>
        <v>0</v>
      </c>
      <c r="AY132" s="70">
        <f>VALUE(IFERROR(VLOOKUP($A132,OT!$A:$BU,OT!V$1,0),0))</f>
        <v>0</v>
      </c>
      <c r="AZ132" s="70">
        <f>VALUE(IFERROR(VLOOKUP($A132,OT!$A:$BU,OT!W$1,0),0))</f>
        <v>0</v>
      </c>
      <c r="BA132" s="70">
        <f>VALUE(IFERROR(VLOOKUP($A132,OT!$A:$BU,OT!X$1,0),0))</f>
        <v>0</v>
      </c>
      <c r="BB132" s="70">
        <f>VALUE(IFERROR(VLOOKUP($A132,OT!$A:$BU,OT!Y$1,0),0))</f>
        <v>0</v>
      </c>
      <c r="BC132" s="70">
        <f>VALUE(IFERROR(VLOOKUP($A132,OT!$A:$BU,OT!Z$1,0),0))</f>
        <v>0</v>
      </c>
      <c r="BD132" s="70">
        <f>VALUE(IFERROR(VLOOKUP($A132,OT!$A:$BU,OT!AA$1,0),0))</f>
        <v>0</v>
      </c>
      <c r="BE132" s="70">
        <f>VALUE(IFERROR(VLOOKUP($A132,OT!$A:$BU,OT!AB$1,0),0))</f>
        <v>0</v>
      </c>
      <c r="BF132" s="70">
        <f>VALUE(IFERROR(VLOOKUP($A132,OT!$A:$BU,OT!AC$1,0),0))</f>
        <v>0</v>
      </c>
      <c r="BG132" s="70">
        <f>VALUE(IFERROR(VLOOKUP($A132,OT!$A:$BU,OT!AD$1,0),0))</f>
        <v>0</v>
      </c>
      <c r="BH132" s="70">
        <f>VALUE(IFERROR(VLOOKUP($A132,OT!$A:$BU,OT!AE$1,0),0))</f>
        <v>0</v>
      </c>
      <c r="BI132" s="70">
        <f>VALUE(IFERROR(VLOOKUP($A132,OT!$A:$BU,OT!AF$1,0),0))</f>
        <v>0</v>
      </c>
      <c r="BJ132" s="70">
        <f>VALUE(IFERROR(VLOOKUP($A132,OT!$A:$BU,OT!AG$1,0),0))</f>
        <v>0</v>
      </c>
      <c r="BK132" s="70">
        <f>VALUE(IFERROR(VLOOKUP($A132,OT!$A:$BU,OT!AH$1,0),0))</f>
        <v>0</v>
      </c>
      <c r="BL132" s="70">
        <f>VALUE(IFERROR(VLOOKUP($A132,OT!$A:$BU,OT!AI$1,0),0))</f>
        <v>0</v>
      </c>
      <c r="BM132" s="70">
        <f>VALUE(IFERROR(VLOOKUP($A132,OT!$A:$BU,OT!AJ$1,0),0))</f>
        <v>0</v>
      </c>
      <c r="BN132" s="70">
        <f>VALUE(IFERROR(VLOOKUP($A132,OT!$A:$BU,OT!AK$1,0),0))</f>
        <v>0</v>
      </c>
      <c r="BO132" s="70">
        <f>VALUE(IFERROR(VLOOKUP($A132,OT!$A:$BU,OT!AL$1,0),0))</f>
        <v>0</v>
      </c>
      <c r="BP132" s="70">
        <f>VALUE(IFERROR(VLOOKUP($A132,OT!$A:$BU,OT!AM$1,0),0))</f>
        <v>0</v>
      </c>
      <c r="BQ132" s="70">
        <f>VALUE(IFERROR(VLOOKUP($A132,OT!$A:$BU,OT!AN$1,0),0))</f>
        <v>0</v>
      </c>
      <c r="BR132" s="59"/>
    </row>
    <row r="133" spans="1:70" x14ac:dyDescent="0.35">
      <c r="A133" s="376" t="s">
        <v>1002</v>
      </c>
      <c r="B133" s="221" t="str">
        <f>VLOOKUP(A133,Att!B:C,2,0)</f>
        <v>NGUYỄN THỊ THU THỦY</v>
      </c>
      <c r="C133">
        <v>42000</v>
      </c>
      <c r="D133">
        <v>42000</v>
      </c>
      <c r="E133">
        <v>42000</v>
      </c>
      <c r="F133">
        <v>42000</v>
      </c>
      <c r="G133">
        <v>42000</v>
      </c>
      <c r="H133">
        <v>42000</v>
      </c>
      <c r="J133">
        <v>20000</v>
      </c>
      <c r="K133">
        <v>20000</v>
      </c>
      <c r="M133">
        <v>20000</v>
      </c>
      <c r="N133">
        <v>20000</v>
      </c>
      <c r="O133">
        <v>20000</v>
      </c>
      <c r="AH133" s="68">
        <f t="shared" si="3"/>
        <v>352000</v>
      </c>
      <c r="AI133" s="68">
        <f t="shared" si="4"/>
        <v>62000</v>
      </c>
      <c r="AJ133" s="68">
        <f t="shared" si="5"/>
        <v>290000</v>
      </c>
      <c r="AK133" s="68"/>
      <c r="AL133" s="74" t="str">
        <f>VLOOKUP(A133,Att!B:CX,101,0)</f>
        <v>Power Connect</v>
      </c>
      <c r="AM133" s="70">
        <f>VALUE(IFERROR(VLOOKUP($A133,OT!$A:$BU,OT!J$1,0),0))</f>
        <v>0</v>
      </c>
      <c r="AN133" s="70">
        <f>VALUE(IFERROR(VLOOKUP($A133,OT!$A:$BU,OT!K$1,0),0))</f>
        <v>2</v>
      </c>
      <c r="AO133" s="70">
        <f>VALUE(IFERROR(VLOOKUP($A133,OT!$A:$BU,OT!L$1,0),0))</f>
        <v>2</v>
      </c>
      <c r="AP133" s="70">
        <f>VALUE(IFERROR(VLOOKUP($A133,OT!$A:$BU,OT!M$1,0),0))</f>
        <v>2</v>
      </c>
      <c r="AQ133" s="70">
        <f>VALUE(IFERROR(VLOOKUP($A133,OT!$A:$BU,OT!N$1,0),0))</f>
        <v>4</v>
      </c>
      <c r="AR133" s="70">
        <f>VALUE(IFERROR(VLOOKUP($A133,OT!$A:$BU,OT!O$1,0),0))</f>
        <v>12</v>
      </c>
      <c r="AS133" s="70">
        <f>VALUE(IFERROR(VLOOKUP($A133,OT!$A:$BU,OT!P$1,0),0))</f>
        <v>0</v>
      </c>
      <c r="AT133" s="70">
        <f>VALUE(IFERROR(VLOOKUP($A133,OT!$A:$BU,OT!Q$1,0),0))</f>
        <v>2</v>
      </c>
      <c r="AU133" s="70">
        <f>VALUE(IFERROR(VLOOKUP($A133,OT!$A:$BU,OT!R$1,0),0))</f>
        <v>2</v>
      </c>
      <c r="AV133" s="70">
        <f>VALUE(IFERROR(VLOOKUP($A133,OT!$A:$BU,OT!S$1,0),0))</f>
        <v>0</v>
      </c>
      <c r="AW133" s="70">
        <f>VALUE(IFERROR(VLOOKUP($A133,OT!$A:$BU,OT!T$1,0),0))</f>
        <v>2</v>
      </c>
      <c r="AX133" s="70">
        <f>VALUE(IFERROR(VLOOKUP($A133,OT!$A:$BU,OT!U$1,0),0))</f>
        <v>0</v>
      </c>
      <c r="AY133" s="70">
        <f>VALUE(IFERROR(VLOOKUP($A133,OT!$A:$BU,OT!V$1,0),0))</f>
        <v>4</v>
      </c>
      <c r="AZ133" s="70">
        <f>VALUE(IFERROR(VLOOKUP($A133,OT!$A:$BU,OT!W$1,0),0))</f>
        <v>0</v>
      </c>
      <c r="BA133" s="70">
        <f>VALUE(IFERROR(VLOOKUP($A133,OT!$A:$BU,OT!X$1,0),0))</f>
        <v>0</v>
      </c>
      <c r="BB133" s="70">
        <f>VALUE(IFERROR(VLOOKUP($A133,OT!$A:$BU,OT!Y$1,0),0))</f>
        <v>0</v>
      </c>
      <c r="BC133" s="70">
        <f>VALUE(IFERROR(VLOOKUP($A133,OT!$A:$BU,OT!Z$1,0),0))</f>
        <v>0</v>
      </c>
      <c r="BD133" s="70">
        <f>VALUE(IFERROR(VLOOKUP($A133,OT!$A:$BU,OT!AA$1,0),0))</f>
        <v>0</v>
      </c>
      <c r="BE133" s="70">
        <f>VALUE(IFERROR(VLOOKUP($A133,OT!$A:$BU,OT!AB$1,0),0))</f>
        <v>0</v>
      </c>
      <c r="BF133" s="70">
        <f>VALUE(IFERROR(VLOOKUP($A133,OT!$A:$BU,OT!AC$1,0),0))</f>
        <v>0</v>
      </c>
      <c r="BG133" s="70">
        <f>VALUE(IFERROR(VLOOKUP($A133,OT!$A:$BU,OT!AD$1,0),0))</f>
        <v>0</v>
      </c>
      <c r="BH133" s="70">
        <f>VALUE(IFERROR(VLOOKUP($A133,OT!$A:$BU,OT!AE$1,0),0))</f>
        <v>0</v>
      </c>
      <c r="BI133" s="70">
        <f>VALUE(IFERROR(VLOOKUP($A133,OT!$A:$BU,OT!AF$1,0),0))</f>
        <v>0</v>
      </c>
      <c r="BJ133" s="70">
        <f>VALUE(IFERROR(VLOOKUP($A133,OT!$A:$BU,OT!AG$1,0),0))</f>
        <v>0</v>
      </c>
      <c r="BK133" s="70">
        <f>VALUE(IFERROR(VLOOKUP($A133,OT!$A:$BU,OT!AH$1,0),0))</f>
        <v>0</v>
      </c>
      <c r="BL133" s="70">
        <f>VALUE(IFERROR(VLOOKUP($A133,OT!$A:$BU,OT!AI$1,0),0))</f>
        <v>0</v>
      </c>
      <c r="BM133" s="70">
        <f>VALUE(IFERROR(VLOOKUP($A133,OT!$A:$BU,OT!AJ$1,0),0))</f>
        <v>0</v>
      </c>
      <c r="BN133" s="70">
        <f>VALUE(IFERROR(VLOOKUP($A133,OT!$A:$BU,OT!AK$1,0),0))</f>
        <v>0</v>
      </c>
      <c r="BO133" s="70">
        <f>VALUE(IFERROR(VLOOKUP($A133,OT!$A:$BU,OT!AL$1,0),0))</f>
        <v>0</v>
      </c>
      <c r="BP133" s="70">
        <f>VALUE(IFERROR(VLOOKUP($A133,OT!$A:$BU,OT!AM$1,0),0))</f>
        <v>0</v>
      </c>
      <c r="BQ133" s="70">
        <f>VALUE(IFERROR(VLOOKUP($A133,OT!$A:$BU,OT!AN$1,0),0))</f>
        <v>0</v>
      </c>
      <c r="BR133" s="59"/>
    </row>
    <row r="134" spans="1:70" x14ac:dyDescent="0.35">
      <c r="A134" s="376" t="s">
        <v>1005</v>
      </c>
      <c r="B134" s="221" t="str">
        <f>VLOOKUP(A134,Att!B:C,2,0)</f>
        <v>HUỲNH THỊ ANH THƯ</v>
      </c>
      <c r="C134">
        <v>20000</v>
      </c>
      <c r="D134">
        <v>20000</v>
      </c>
      <c r="E134">
        <v>20000</v>
      </c>
      <c r="K134">
        <v>42000</v>
      </c>
      <c r="L134">
        <v>42000</v>
      </c>
      <c r="M134">
        <v>42000</v>
      </c>
      <c r="N134">
        <v>42000</v>
      </c>
      <c r="Q134">
        <v>20000</v>
      </c>
      <c r="R134">
        <v>20000</v>
      </c>
      <c r="S134">
        <v>20000</v>
      </c>
      <c r="T134">
        <v>20000</v>
      </c>
      <c r="U134">
        <v>20000</v>
      </c>
      <c r="V134">
        <v>20000</v>
      </c>
      <c r="X134">
        <v>42000</v>
      </c>
      <c r="Y134">
        <v>42000</v>
      </c>
      <c r="Z134">
        <v>42000</v>
      </c>
      <c r="AA134">
        <v>42000</v>
      </c>
      <c r="AC134">
        <v>42000</v>
      </c>
      <c r="AE134">
        <v>20000</v>
      </c>
      <c r="AH134" s="68">
        <f t="shared" si="3"/>
        <v>578000</v>
      </c>
      <c r="AI134" s="68">
        <f t="shared" si="4"/>
        <v>42000</v>
      </c>
      <c r="AJ134" s="68">
        <f t="shared" si="5"/>
        <v>536000</v>
      </c>
      <c r="AK134" s="68"/>
      <c r="AL134" s="74" t="str">
        <f>VLOOKUP(A134,Att!B:CX,101,0)</f>
        <v>Power Connect</v>
      </c>
      <c r="AM134" s="70">
        <f>VALUE(IFERROR(VLOOKUP($A134,OT!$A:$BU,OT!J$1,0),0))</f>
        <v>2</v>
      </c>
      <c r="AN134" s="70">
        <f>VALUE(IFERROR(VLOOKUP($A134,OT!$A:$BU,OT!K$1,0),0))</f>
        <v>2</v>
      </c>
      <c r="AO134" s="70">
        <f>VALUE(IFERROR(VLOOKUP($A134,OT!$A:$BU,OT!L$1,0),0))</f>
        <v>2</v>
      </c>
      <c r="AP134" s="70">
        <f>VALUE(IFERROR(VLOOKUP($A134,OT!$A:$BU,OT!M$1,0),0))</f>
        <v>0</v>
      </c>
      <c r="AQ134" s="70">
        <f>VALUE(IFERROR(VLOOKUP($A134,OT!$A:$BU,OT!N$1,0),0))</f>
        <v>0</v>
      </c>
      <c r="AR134" s="70">
        <f>VALUE(IFERROR(VLOOKUP($A134,OT!$A:$BU,OT!O$1,0),0))</f>
        <v>0</v>
      </c>
      <c r="AS134" s="70">
        <f>VALUE(IFERROR(VLOOKUP($A134,OT!$A:$BU,OT!P$1,0),0))</f>
        <v>0</v>
      </c>
      <c r="AT134" s="70">
        <f>VALUE(IFERROR(VLOOKUP($A134,OT!$A:$BU,OT!Q$1,0),0))</f>
        <v>0</v>
      </c>
      <c r="AU134" s="70">
        <f>VALUE(IFERROR(VLOOKUP($A134,OT!$A:$BU,OT!R$1,0),0))</f>
        <v>2</v>
      </c>
      <c r="AV134" s="70">
        <f>VALUE(IFERROR(VLOOKUP($A134,OT!$A:$BU,OT!S$1,0),0))</f>
        <v>0</v>
      </c>
      <c r="AW134" s="70">
        <f>VALUE(IFERROR(VLOOKUP($A134,OT!$A:$BU,OT!T$1,0),0))</f>
        <v>2</v>
      </c>
      <c r="AX134" s="70">
        <f>VALUE(IFERROR(VLOOKUP($A134,OT!$A:$BU,OT!U$1,0),0))</f>
        <v>4</v>
      </c>
      <c r="AY134" s="70">
        <f>VALUE(IFERROR(VLOOKUP($A134,OT!$A:$BU,OT!V$1,0),0))</f>
        <v>0</v>
      </c>
      <c r="AZ134" s="70">
        <f>VALUE(IFERROR(VLOOKUP($A134,OT!$A:$BU,OT!W$1,0),0))</f>
        <v>0</v>
      </c>
      <c r="BA134" s="70">
        <f>VALUE(IFERROR(VLOOKUP($A134,OT!$A:$BU,OT!X$1,0),0))</f>
        <v>2</v>
      </c>
      <c r="BB134" s="70">
        <f>VALUE(IFERROR(VLOOKUP($A134,OT!$A:$BU,OT!Y$1,0),0))</f>
        <v>2</v>
      </c>
      <c r="BC134" s="70">
        <f>VALUE(IFERROR(VLOOKUP($A134,OT!$A:$BU,OT!Z$1,0),0))</f>
        <v>2</v>
      </c>
      <c r="BD134" s="70">
        <f>VALUE(IFERROR(VLOOKUP($A134,OT!$A:$BU,OT!AA$1,0),0))</f>
        <v>2</v>
      </c>
      <c r="BE134" s="70">
        <f>VALUE(IFERROR(VLOOKUP($A134,OT!$A:$BU,OT!AB$1,0),0))</f>
        <v>4</v>
      </c>
      <c r="BF134" s="70">
        <f>VALUE(IFERROR(VLOOKUP($A134,OT!$A:$BU,OT!AC$1,0),0))</f>
        <v>12</v>
      </c>
      <c r="BG134" s="70">
        <f>VALUE(IFERROR(VLOOKUP($A134,OT!$A:$BU,OT!AD$1,0),0))</f>
        <v>0</v>
      </c>
      <c r="BH134" s="70">
        <f>VALUE(IFERROR(VLOOKUP($A134,OT!$A:$BU,OT!AE$1,0),0))</f>
        <v>2</v>
      </c>
      <c r="BI134" s="70">
        <f>VALUE(IFERROR(VLOOKUP($A134,OT!$A:$BU,OT!AF$1,0),0))</f>
        <v>2</v>
      </c>
      <c r="BJ134" s="70">
        <f>VALUE(IFERROR(VLOOKUP($A134,OT!$A:$BU,OT!AG$1,0),0))</f>
        <v>2</v>
      </c>
      <c r="BK134" s="70">
        <f>VALUE(IFERROR(VLOOKUP($A134,OT!$A:$BU,OT!AH$1,0),0))</f>
        <v>2</v>
      </c>
      <c r="BL134" s="70">
        <f>VALUE(IFERROR(VLOOKUP($A134,OT!$A:$BU,OT!AI$1,0),0))</f>
        <v>0</v>
      </c>
      <c r="BM134" s="70">
        <f>VALUE(IFERROR(VLOOKUP($A134,OT!$A:$BU,OT!AJ$1,0),0))</f>
        <v>4</v>
      </c>
      <c r="BN134" s="70">
        <f>VALUE(IFERROR(VLOOKUP($A134,OT!$A:$BU,OT!AK$1,0),0))</f>
        <v>0</v>
      </c>
      <c r="BO134" s="70">
        <f>VALUE(IFERROR(VLOOKUP($A134,OT!$A:$BU,OT!AL$1,0),0))</f>
        <v>2</v>
      </c>
      <c r="BP134" s="70">
        <f>VALUE(IFERROR(VLOOKUP($A134,OT!$A:$BU,OT!AM$1,0),0))</f>
        <v>0</v>
      </c>
      <c r="BQ134" s="70">
        <f>VALUE(IFERROR(VLOOKUP($A134,OT!$A:$BU,OT!AN$1,0),0))</f>
        <v>0</v>
      </c>
      <c r="BR134" s="59"/>
    </row>
    <row r="135" spans="1:70" x14ac:dyDescent="0.35">
      <c r="A135" s="376" t="s">
        <v>1008</v>
      </c>
      <c r="B135" s="221" t="str">
        <f>VLOOKUP(A135,Att!B:C,2,0)</f>
        <v>PHẠM NGUYỄN THANH HÙNG</v>
      </c>
      <c r="C135">
        <v>42000</v>
      </c>
      <c r="D135">
        <v>42000</v>
      </c>
      <c r="E135">
        <v>42000</v>
      </c>
      <c r="F135">
        <v>42000</v>
      </c>
      <c r="G135">
        <v>42000</v>
      </c>
      <c r="H135">
        <v>42000</v>
      </c>
      <c r="J135">
        <v>20000</v>
      </c>
      <c r="K135">
        <v>20000</v>
      </c>
      <c r="L135">
        <v>20000</v>
      </c>
      <c r="M135">
        <v>20000</v>
      </c>
      <c r="N135">
        <v>20000</v>
      </c>
      <c r="O135">
        <v>20000</v>
      </c>
      <c r="R135">
        <v>0</v>
      </c>
      <c r="T135">
        <v>42000</v>
      </c>
      <c r="U135">
        <v>42000</v>
      </c>
      <c r="V135">
        <v>42000</v>
      </c>
      <c r="X135">
        <v>20000</v>
      </c>
      <c r="Y135">
        <v>20000</v>
      </c>
      <c r="Z135">
        <v>20000</v>
      </c>
      <c r="AA135">
        <v>20000</v>
      </c>
      <c r="AB135">
        <v>20000</v>
      </c>
      <c r="AC135">
        <v>20000</v>
      </c>
      <c r="AE135">
        <v>42000</v>
      </c>
      <c r="AH135" s="68">
        <f t="shared" si="3"/>
        <v>660000</v>
      </c>
      <c r="AI135" s="68">
        <f t="shared" si="4"/>
        <v>42000</v>
      </c>
      <c r="AJ135" s="68">
        <f t="shared" si="5"/>
        <v>618000</v>
      </c>
      <c r="AK135" s="68"/>
      <c r="AL135" s="74" t="str">
        <f>VLOOKUP(A135,Att!B:CX,101,0)</f>
        <v>Power Connect</v>
      </c>
      <c r="AM135" s="70">
        <f>VALUE(IFERROR(VLOOKUP($A135,OT!$A:$BU,OT!J$1,0),0))</f>
        <v>2</v>
      </c>
      <c r="AN135" s="70">
        <f>VALUE(IFERROR(VLOOKUP($A135,OT!$A:$BU,OT!K$1,0),0))</f>
        <v>2</v>
      </c>
      <c r="AO135" s="70">
        <f>VALUE(IFERROR(VLOOKUP($A135,OT!$A:$BU,OT!L$1,0),0))</f>
        <v>2</v>
      </c>
      <c r="AP135" s="70">
        <f>VALUE(IFERROR(VLOOKUP($A135,OT!$A:$BU,OT!M$1,0),0))</f>
        <v>2</v>
      </c>
      <c r="AQ135" s="70">
        <f>VALUE(IFERROR(VLOOKUP($A135,OT!$A:$BU,OT!N$1,0),0))</f>
        <v>4</v>
      </c>
      <c r="AR135" s="70">
        <f>VALUE(IFERROR(VLOOKUP($A135,OT!$A:$BU,OT!O$1,0),0))</f>
        <v>12</v>
      </c>
      <c r="AS135" s="70">
        <f>VALUE(IFERROR(VLOOKUP($A135,OT!$A:$BU,OT!P$1,0),0))</f>
        <v>0</v>
      </c>
      <c r="AT135" s="70">
        <f>VALUE(IFERROR(VLOOKUP($A135,OT!$A:$BU,OT!Q$1,0),0))</f>
        <v>2</v>
      </c>
      <c r="AU135" s="70">
        <f>VALUE(IFERROR(VLOOKUP($A135,OT!$A:$BU,OT!R$1,0),0))</f>
        <v>2</v>
      </c>
      <c r="AV135" s="70">
        <f>VALUE(IFERROR(VLOOKUP($A135,OT!$A:$BU,OT!S$1,0),0))</f>
        <v>2</v>
      </c>
      <c r="AW135" s="70">
        <f>VALUE(IFERROR(VLOOKUP($A135,OT!$A:$BU,OT!T$1,0),0))</f>
        <v>2</v>
      </c>
      <c r="AX135" s="70">
        <f>VALUE(IFERROR(VLOOKUP($A135,OT!$A:$BU,OT!U$1,0),0))</f>
        <v>4</v>
      </c>
      <c r="AY135" s="70">
        <f>VALUE(IFERROR(VLOOKUP($A135,OT!$A:$BU,OT!V$1,0),0))</f>
        <v>12</v>
      </c>
      <c r="AZ135" s="70">
        <f>VALUE(IFERROR(VLOOKUP($A135,OT!$A:$BU,OT!W$1,0),0))</f>
        <v>0</v>
      </c>
      <c r="BA135" s="70">
        <f>VALUE(IFERROR(VLOOKUP($A135,OT!$A:$BU,OT!X$1,0),0))</f>
        <v>0</v>
      </c>
      <c r="BB135" s="70">
        <f>VALUE(IFERROR(VLOOKUP($A135,OT!$A:$BU,OT!Y$1,0),0))</f>
        <v>0</v>
      </c>
      <c r="BC135" s="70">
        <f>VALUE(IFERROR(VLOOKUP($A135,OT!$A:$BU,OT!Z$1,0),0))</f>
        <v>0</v>
      </c>
      <c r="BD135" s="70">
        <f>VALUE(IFERROR(VLOOKUP($A135,OT!$A:$BU,OT!AA$1,0),0))</f>
        <v>2</v>
      </c>
      <c r="BE135" s="70">
        <f>VALUE(IFERROR(VLOOKUP($A135,OT!$A:$BU,OT!AB$1,0),0))</f>
        <v>2</v>
      </c>
      <c r="BF135" s="70">
        <f>VALUE(IFERROR(VLOOKUP($A135,OT!$A:$BU,OT!AC$1,0),0))</f>
        <v>4</v>
      </c>
      <c r="BG135" s="70">
        <f>VALUE(IFERROR(VLOOKUP($A135,OT!$A:$BU,OT!AD$1,0),0))</f>
        <v>0</v>
      </c>
      <c r="BH135" s="70">
        <f>VALUE(IFERROR(VLOOKUP($A135,OT!$A:$BU,OT!AE$1,0),0))</f>
        <v>2</v>
      </c>
      <c r="BI135" s="70">
        <f>VALUE(IFERROR(VLOOKUP($A135,OT!$A:$BU,OT!AF$1,0),0))</f>
        <v>2</v>
      </c>
      <c r="BJ135" s="70">
        <f>VALUE(IFERROR(VLOOKUP($A135,OT!$A:$BU,OT!AG$1,0),0))</f>
        <v>2</v>
      </c>
      <c r="BK135" s="70">
        <f>VALUE(IFERROR(VLOOKUP($A135,OT!$A:$BU,OT!AH$1,0),0))</f>
        <v>2</v>
      </c>
      <c r="BL135" s="70">
        <f>VALUE(IFERROR(VLOOKUP($A135,OT!$A:$BU,OT!AI$1,0),0))</f>
        <v>4</v>
      </c>
      <c r="BM135" s="70">
        <f>VALUE(IFERROR(VLOOKUP($A135,OT!$A:$BU,OT!AJ$1,0),0))</f>
        <v>12</v>
      </c>
      <c r="BN135" s="70">
        <f>VALUE(IFERROR(VLOOKUP($A135,OT!$A:$BU,OT!AK$1,0),0))</f>
        <v>0</v>
      </c>
      <c r="BO135" s="70">
        <f>VALUE(IFERROR(VLOOKUP($A135,OT!$A:$BU,OT!AL$1,0),0))</f>
        <v>0</v>
      </c>
      <c r="BP135" s="70">
        <f>VALUE(IFERROR(VLOOKUP($A135,OT!$A:$BU,OT!AM$1,0),0))</f>
        <v>0</v>
      </c>
      <c r="BQ135" s="70">
        <f>VALUE(IFERROR(VLOOKUP($A135,OT!$A:$BU,OT!AN$1,0),0))</f>
        <v>0</v>
      </c>
      <c r="BR135" s="59"/>
    </row>
    <row r="136" spans="1:70" x14ac:dyDescent="0.35">
      <c r="A136" s="376" t="s">
        <v>1011</v>
      </c>
      <c r="B136" s="221" t="str">
        <f>VLOOKUP(A136,Att!B:C,2,0)</f>
        <v>NGUYỄN GIA HUY</v>
      </c>
      <c r="E136">
        <v>20000</v>
      </c>
      <c r="F136">
        <v>20000</v>
      </c>
      <c r="G136">
        <v>20000</v>
      </c>
      <c r="H136">
        <v>20000</v>
      </c>
      <c r="I136">
        <v>20000</v>
      </c>
      <c r="J136">
        <v>42000</v>
      </c>
      <c r="K136">
        <v>42000</v>
      </c>
      <c r="L136">
        <v>42000</v>
      </c>
      <c r="N136">
        <v>42000</v>
      </c>
      <c r="Q136">
        <v>20000</v>
      </c>
      <c r="S136">
        <v>20000</v>
      </c>
      <c r="T136">
        <v>20000</v>
      </c>
      <c r="U136">
        <v>20000</v>
      </c>
      <c r="V136">
        <v>20000</v>
      </c>
      <c r="X136">
        <v>42000</v>
      </c>
      <c r="Y136">
        <v>42000</v>
      </c>
      <c r="Z136">
        <v>42000</v>
      </c>
      <c r="AA136">
        <v>42000</v>
      </c>
      <c r="AC136">
        <v>42000</v>
      </c>
      <c r="AF136">
        <v>20000</v>
      </c>
      <c r="AH136" s="68">
        <f t="shared" si="3"/>
        <v>598000</v>
      </c>
      <c r="AI136" s="68">
        <f t="shared" si="4"/>
        <v>80000</v>
      </c>
      <c r="AJ136" s="68">
        <f t="shared" si="5"/>
        <v>518000</v>
      </c>
      <c r="AK136" s="68"/>
      <c r="AL136" s="74" t="str">
        <f>VLOOKUP(A136,Att!B:CX,101,0)</f>
        <v>Power Connect</v>
      </c>
      <c r="AM136" s="70">
        <f>VALUE(IFERROR(VLOOKUP($A136,OT!$A:$BU,OT!J$1,0),0))</f>
        <v>0</v>
      </c>
      <c r="AN136" s="70">
        <f>VALUE(IFERROR(VLOOKUP($A136,OT!$A:$BU,OT!K$1,0),0))</f>
        <v>0</v>
      </c>
      <c r="AO136" s="70">
        <f>VALUE(IFERROR(VLOOKUP($A136,OT!$A:$BU,OT!L$1,0),0))</f>
        <v>2</v>
      </c>
      <c r="AP136" s="70">
        <f>VALUE(IFERROR(VLOOKUP($A136,OT!$A:$BU,OT!M$1,0),0))</f>
        <v>2</v>
      </c>
      <c r="AQ136" s="70">
        <f>VALUE(IFERROR(VLOOKUP($A136,OT!$A:$BU,OT!N$1,0),0))</f>
        <v>2</v>
      </c>
      <c r="AR136" s="70">
        <f>VALUE(IFERROR(VLOOKUP($A136,OT!$A:$BU,OT!O$1,0),0))</f>
        <v>4</v>
      </c>
      <c r="AS136" s="70">
        <f>VALUE(IFERROR(VLOOKUP($A136,OT!$A:$BU,OT!P$1,0),0))</f>
        <v>12</v>
      </c>
      <c r="AT136" s="70">
        <f>VALUE(IFERROR(VLOOKUP($A136,OT!$A:$BU,OT!Q$1,0),0))</f>
        <v>2</v>
      </c>
      <c r="AU136" s="70">
        <f>VALUE(IFERROR(VLOOKUP($A136,OT!$A:$BU,OT!R$1,0),0))</f>
        <v>2</v>
      </c>
      <c r="AV136" s="70">
        <f>VALUE(IFERROR(VLOOKUP($A136,OT!$A:$BU,OT!S$1,0),0))</f>
        <v>2</v>
      </c>
      <c r="AW136" s="70">
        <f>VALUE(IFERROR(VLOOKUP($A136,OT!$A:$BU,OT!T$1,0),0))</f>
        <v>0</v>
      </c>
      <c r="AX136" s="70">
        <f>VALUE(IFERROR(VLOOKUP($A136,OT!$A:$BU,OT!U$1,0),0))</f>
        <v>4</v>
      </c>
      <c r="AY136" s="70">
        <f>VALUE(IFERROR(VLOOKUP($A136,OT!$A:$BU,OT!V$1,0),0))</f>
        <v>0</v>
      </c>
      <c r="AZ136" s="70">
        <f>VALUE(IFERROR(VLOOKUP($A136,OT!$A:$BU,OT!W$1,0),0))</f>
        <v>0</v>
      </c>
      <c r="BA136" s="70">
        <f>VALUE(IFERROR(VLOOKUP($A136,OT!$A:$BU,OT!X$1,0),0))</f>
        <v>2</v>
      </c>
      <c r="BB136" s="70">
        <f>VALUE(IFERROR(VLOOKUP($A136,OT!$A:$BU,OT!Y$1,0),0))</f>
        <v>0</v>
      </c>
      <c r="BC136" s="70">
        <f>VALUE(IFERROR(VLOOKUP($A136,OT!$A:$BU,OT!Z$1,0),0))</f>
        <v>0</v>
      </c>
      <c r="BD136" s="70">
        <f>VALUE(IFERROR(VLOOKUP($A136,OT!$A:$BU,OT!AA$1,0),0))</f>
        <v>0</v>
      </c>
      <c r="BE136" s="70">
        <f>VALUE(IFERROR(VLOOKUP($A136,OT!$A:$BU,OT!AB$1,0),0))</f>
        <v>0</v>
      </c>
      <c r="BF136" s="70">
        <f>VALUE(IFERROR(VLOOKUP($A136,OT!$A:$BU,OT!AC$1,0),0))</f>
        <v>4</v>
      </c>
      <c r="BG136" s="70">
        <f>VALUE(IFERROR(VLOOKUP($A136,OT!$A:$BU,OT!AD$1,0),0))</f>
        <v>0</v>
      </c>
      <c r="BH136" s="70">
        <f>VALUE(IFERROR(VLOOKUP($A136,OT!$A:$BU,OT!AE$1,0),0))</f>
        <v>2</v>
      </c>
      <c r="BI136" s="70">
        <f>VALUE(IFERROR(VLOOKUP($A136,OT!$A:$BU,OT!AF$1,0),0))</f>
        <v>2</v>
      </c>
      <c r="BJ136" s="70">
        <f>VALUE(IFERROR(VLOOKUP($A136,OT!$A:$BU,OT!AG$1,0),0))</f>
        <v>2</v>
      </c>
      <c r="BK136" s="70">
        <f>VALUE(IFERROR(VLOOKUP($A136,OT!$A:$BU,OT!AH$1,0),0))</f>
        <v>2</v>
      </c>
      <c r="BL136" s="70">
        <f>VALUE(IFERROR(VLOOKUP($A136,OT!$A:$BU,OT!AI$1,0),0))</f>
        <v>0</v>
      </c>
      <c r="BM136" s="70">
        <f>VALUE(IFERROR(VLOOKUP($A136,OT!$A:$BU,OT!AJ$1,0),0))</f>
        <v>4</v>
      </c>
      <c r="BN136" s="70">
        <f>VALUE(IFERROR(VLOOKUP($A136,OT!$A:$BU,OT!AK$1,0),0))</f>
        <v>0</v>
      </c>
      <c r="BO136" s="70">
        <f>VALUE(IFERROR(VLOOKUP($A136,OT!$A:$BU,OT!AL$1,0),0))</f>
        <v>0</v>
      </c>
      <c r="BP136" s="70">
        <f>VALUE(IFERROR(VLOOKUP($A136,OT!$A:$BU,OT!AM$1,0),0))</f>
        <v>0</v>
      </c>
      <c r="BQ136" s="70">
        <f>VALUE(IFERROR(VLOOKUP($A136,OT!$A:$BU,OT!AN$1,0),0))</f>
        <v>0</v>
      </c>
      <c r="BR136" s="59"/>
    </row>
    <row r="137" spans="1:70" x14ac:dyDescent="0.35">
      <c r="A137" s="376" t="s">
        <v>1014</v>
      </c>
      <c r="B137" s="221" t="str">
        <f>VLOOKUP(A137,Att!B:C,2,0)</f>
        <v>NGUYỄN THỊ KIM NGÂN</v>
      </c>
      <c r="D137">
        <v>42000</v>
      </c>
      <c r="E137">
        <v>42000</v>
      </c>
      <c r="F137">
        <v>42000</v>
      </c>
      <c r="G137">
        <v>42000</v>
      </c>
      <c r="J137">
        <v>20000</v>
      </c>
      <c r="K137">
        <v>20000</v>
      </c>
      <c r="M137">
        <v>20000</v>
      </c>
      <c r="N137">
        <v>20000</v>
      </c>
      <c r="O137">
        <v>15000</v>
      </c>
      <c r="Z137">
        <v>20000</v>
      </c>
      <c r="AA137">
        <v>20000</v>
      </c>
      <c r="AB137">
        <v>20000</v>
      </c>
      <c r="AC137">
        <v>20000</v>
      </c>
      <c r="AE137">
        <v>42000</v>
      </c>
      <c r="AH137" s="68">
        <f t="shared" si="3"/>
        <v>385000</v>
      </c>
      <c r="AI137" s="68">
        <f t="shared" si="4"/>
        <v>57000</v>
      </c>
      <c r="AJ137" s="68">
        <f t="shared" si="5"/>
        <v>328000</v>
      </c>
      <c r="AK137" s="68"/>
      <c r="AL137" s="74" t="str">
        <f>VLOOKUP(A137,Att!B:CX,101,0)</f>
        <v>Power Connect</v>
      </c>
      <c r="AM137" s="70">
        <f>VALUE(IFERROR(VLOOKUP($A137,OT!$A:$BU,OT!J$1,0),0))</f>
        <v>0</v>
      </c>
      <c r="AN137" s="70">
        <f>VALUE(IFERROR(VLOOKUP($A137,OT!$A:$BU,OT!K$1,0),0))</f>
        <v>2</v>
      </c>
      <c r="AO137" s="70">
        <f>VALUE(IFERROR(VLOOKUP($A137,OT!$A:$BU,OT!L$1,0),0))</f>
        <v>2</v>
      </c>
      <c r="AP137" s="70">
        <f>VALUE(IFERROR(VLOOKUP($A137,OT!$A:$BU,OT!M$1,0),0))</f>
        <v>2</v>
      </c>
      <c r="AQ137" s="70">
        <f>VALUE(IFERROR(VLOOKUP($A137,OT!$A:$BU,OT!N$1,0),0))</f>
        <v>4</v>
      </c>
      <c r="AR137" s="70">
        <f>VALUE(IFERROR(VLOOKUP($A137,OT!$A:$BU,OT!O$1,0),0))</f>
        <v>0</v>
      </c>
      <c r="AS137" s="70">
        <f>VALUE(IFERROR(VLOOKUP($A137,OT!$A:$BU,OT!P$1,0),0))</f>
        <v>0</v>
      </c>
      <c r="AT137" s="70">
        <f>VALUE(IFERROR(VLOOKUP($A137,OT!$A:$BU,OT!Q$1,0),0))</f>
        <v>2</v>
      </c>
      <c r="AU137" s="70">
        <f>VALUE(IFERROR(VLOOKUP($A137,OT!$A:$BU,OT!R$1,0),0))</f>
        <v>2</v>
      </c>
      <c r="AV137" s="70">
        <f>VALUE(IFERROR(VLOOKUP($A137,OT!$A:$BU,OT!S$1,0),0))</f>
        <v>0</v>
      </c>
      <c r="AW137" s="70">
        <f>VALUE(IFERROR(VLOOKUP($A137,OT!$A:$BU,OT!T$1,0),0))</f>
        <v>2</v>
      </c>
      <c r="AX137" s="70">
        <f>VALUE(IFERROR(VLOOKUP($A137,OT!$A:$BU,OT!U$1,0),0))</f>
        <v>2</v>
      </c>
      <c r="AY137" s="70">
        <f>VALUE(IFERROR(VLOOKUP($A137,OT!$A:$BU,OT!V$1,0),0))</f>
        <v>0</v>
      </c>
      <c r="AZ137" s="70">
        <f>VALUE(IFERROR(VLOOKUP($A137,OT!$A:$BU,OT!W$1,0),0))</f>
        <v>0</v>
      </c>
      <c r="BA137" s="70">
        <f>VALUE(IFERROR(VLOOKUP($A137,OT!$A:$BU,OT!X$1,0),0))</f>
        <v>0</v>
      </c>
      <c r="BB137" s="70">
        <f>VALUE(IFERROR(VLOOKUP($A137,OT!$A:$BU,OT!Y$1,0),0))</f>
        <v>0</v>
      </c>
      <c r="BC137" s="70">
        <f>VALUE(IFERROR(VLOOKUP($A137,OT!$A:$BU,OT!Z$1,0),0))</f>
        <v>0</v>
      </c>
      <c r="BD137" s="70">
        <f>VALUE(IFERROR(VLOOKUP($A137,OT!$A:$BU,OT!AA$1,0),0))</f>
        <v>0</v>
      </c>
      <c r="BE137" s="70">
        <f>VALUE(IFERROR(VLOOKUP($A137,OT!$A:$BU,OT!AB$1,0),0))</f>
        <v>0</v>
      </c>
      <c r="BF137" s="70">
        <f>VALUE(IFERROR(VLOOKUP($A137,OT!$A:$BU,OT!AC$1,0),0))</f>
        <v>0</v>
      </c>
      <c r="BG137" s="70">
        <f>VALUE(IFERROR(VLOOKUP($A137,OT!$A:$BU,OT!AD$1,0),0))</f>
        <v>0</v>
      </c>
      <c r="BH137" s="70">
        <f>VALUE(IFERROR(VLOOKUP($A137,OT!$A:$BU,OT!AE$1,0),0))</f>
        <v>0</v>
      </c>
      <c r="BI137" s="70">
        <f>VALUE(IFERROR(VLOOKUP($A137,OT!$A:$BU,OT!AF$1,0),0))</f>
        <v>0</v>
      </c>
      <c r="BJ137" s="70">
        <f>VALUE(IFERROR(VLOOKUP($A137,OT!$A:$BU,OT!AG$1,0),0))</f>
        <v>2</v>
      </c>
      <c r="BK137" s="70">
        <f>VALUE(IFERROR(VLOOKUP($A137,OT!$A:$BU,OT!AH$1,0),0))</f>
        <v>2</v>
      </c>
      <c r="BL137" s="70">
        <f>VALUE(IFERROR(VLOOKUP($A137,OT!$A:$BU,OT!AI$1,0),0))</f>
        <v>2</v>
      </c>
      <c r="BM137" s="70">
        <f>VALUE(IFERROR(VLOOKUP($A137,OT!$A:$BU,OT!AJ$1,0),0))</f>
        <v>4</v>
      </c>
      <c r="BN137" s="70">
        <f>VALUE(IFERROR(VLOOKUP($A137,OT!$A:$BU,OT!AK$1,0),0))</f>
        <v>0</v>
      </c>
      <c r="BO137" s="70">
        <f>VALUE(IFERROR(VLOOKUP($A137,OT!$A:$BU,OT!AL$1,0),0))</f>
        <v>0</v>
      </c>
      <c r="BP137" s="70">
        <f>VALUE(IFERROR(VLOOKUP($A137,OT!$A:$BU,OT!AM$1,0),0))</f>
        <v>0</v>
      </c>
      <c r="BQ137" s="70">
        <f>VALUE(IFERROR(VLOOKUP($A137,OT!$A:$BU,OT!AN$1,0),0))</f>
        <v>0</v>
      </c>
      <c r="BR137" s="59"/>
    </row>
    <row r="138" spans="1:70" x14ac:dyDescent="0.35">
      <c r="A138" s="376" t="s">
        <v>1016</v>
      </c>
      <c r="B138" s="221" t="str">
        <f>VLOOKUP(A138,Att!B:C,2,0)</f>
        <v>TĂNG THỊ LIN ĐAN</v>
      </c>
      <c r="D138">
        <v>20000</v>
      </c>
      <c r="E138">
        <v>20000</v>
      </c>
      <c r="F138">
        <v>20000</v>
      </c>
      <c r="H138">
        <v>20000</v>
      </c>
      <c r="I138">
        <v>20000</v>
      </c>
      <c r="J138">
        <v>20000</v>
      </c>
      <c r="K138">
        <v>42000</v>
      </c>
      <c r="M138">
        <v>42000</v>
      </c>
      <c r="N138">
        <v>42000</v>
      </c>
      <c r="O138">
        <v>42000</v>
      </c>
      <c r="Q138">
        <v>20000</v>
      </c>
      <c r="S138">
        <v>20000</v>
      </c>
      <c r="T138">
        <v>20000</v>
      </c>
      <c r="X138">
        <v>42000</v>
      </c>
      <c r="Y138">
        <v>42000</v>
      </c>
      <c r="Z138">
        <v>42000</v>
      </c>
      <c r="AA138">
        <v>42000</v>
      </c>
      <c r="AC138">
        <v>42000</v>
      </c>
      <c r="AF138">
        <v>20000</v>
      </c>
      <c r="AH138" s="68">
        <f t="shared" si="3"/>
        <v>578000</v>
      </c>
      <c r="AI138" s="68">
        <f t="shared" si="4"/>
        <v>82000</v>
      </c>
      <c r="AJ138" s="68">
        <f t="shared" si="5"/>
        <v>496000</v>
      </c>
      <c r="AK138" s="68"/>
      <c r="AL138" s="74" t="str">
        <f>VLOOKUP(A138,Att!B:CX,101,0)</f>
        <v>Power Connect</v>
      </c>
      <c r="AM138" s="70">
        <f>VALUE(IFERROR(VLOOKUP($A138,OT!$A:$BU,OT!J$1,0),0))</f>
        <v>0</v>
      </c>
      <c r="AN138" s="70">
        <f>VALUE(IFERROR(VLOOKUP($A138,OT!$A:$BU,OT!K$1,0),0))</f>
        <v>2</v>
      </c>
      <c r="AO138" s="70">
        <f>VALUE(IFERROR(VLOOKUP($A138,OT!$A:$BU,OT!L$1,0),0))</f>
        <v>2</v>
      </c>
      <c r="AP138" s="70">
        <f>VALUE(IFERROR(VLOOKUP($A138,OT!$A:$BU,OT!M$1,0),0))</f>
        <v>2</v>
      </c>
      <c r="AQ138" s="70">
        <f>VALUE(IFERROR(VLOOKUP($A138,OT!$A:$BU,OT!N$1,0),0))</f>
        <v>0</v>
      </c>
      <c r="AR138" s="70">
        <f>VALUE(IFERROR(VLOOKUP($A138,OT!$A:$BU,OT!O$1,0),0))</f>
        <v>4</v>
      </c>
      <c r="AS138" s="70">
        <f>VALUE(IFERROR(VLOOKUP($A138,OT!$A:$BU,OT!P$1,0),0))</f>
        <v>12</v>
      </c>
      <c r="AT138" s="70">
        <f>VALUE(IFERROR(VLOOKUP($A138,OT!$A:$BU,OT!Q$1,0),0))</f>
        <v>2</v>
      </c>
      <c r="AU138" s="70">
        <f>VALUE(IFERROR(VLOOKUP($A138,OT!$A:$BU,OT!R$1,0),0))</f>
        <v>2</v>
      </c>
      <c r="AV138" s="70">
        <f>VALUE(IFERROR(VLOOKUP($A138,OT!$A:$BU,OT!S$1,0),0))</f>
        <v>0</v>
      </c>
      <c r="AW138" s="70">
        <f>VALUE(IFERROR(VLOOKUP($A138,OT!$A:$BU,OT!T$1,0),0))</f>
        <v>0</v>
      </c>
      <c r="AX138" s="70">
        <f>VALUE(IFERROR(VLOOKUP($A138,OT!$A:$BU,OT!U$1,0),0))</f>
        <v>2</v>
      </c>
      <c r="AY138" s="70">
        <f>VALUE(IFERROR(VLOOKUP($A138,OT!$A:$BU,OT!V$1,0),0))</f>
        <v>4</v>
      </c>
      <c r="AZ138" s="70">
        <f>VALUE(IFERROR(VLOOKUP($A138,OT!$A:$BU,OT!W$1,0),0))</f>
        <v>0</v>
      </c>
      <c r="BA138" s="70">
        <f>VALUE(IFERROR(VLOOKUP($A138,OT!$A:$BU,OT!X$1,0),0))</f>
        <v>2</v>
      </c>
      <c r="BB138" s="70">
        <f>VALUE(IFERROR(VLOOKUP($A138,OT!$A:$BU,OT!Y$1,0),0))</f>
        <v>0</v>
      </c>
      <c r="BC138" s="70">
        <f>VALUE(IFERROR(VLOOKUP($A138,OT!$A:$BU,OT!Z$1,0),0))</f>
        <v>0</v>
      </c>
      <c r="BD138" s="70">
        <f>VALUE(IFERROR(VLOOKUP($A138,OT!$A:$BU,OT!AA$1,0),0))</f>
        <v>0</v>
      </c>
      <c r="BE138" s="70">
        <f>VALUE(IFERROR(VLOOKUP($A138,OT!$A:$BU,OT!AB$1,0),0))</f>
        <v>0</v>
      </c>
      <c r="BF138" s="70">
        <f>VALUE(IFERROR(VLOOKUP($A138,OT!$A:$BU,OT!AC$1,0),0))</f>
        <v>0</v>
      </c>
      <c r="BG138" s="70">
        <f>VALUE(IFERROR(VLOOKUP($A138,OT!$A:$BU,OT!AD$1,0),0))</f>
        <v>0</v>
      </c>
      <c r="BH138" s="70">
        <f>VALUE(IFERROR(VLOOKUP($A138,OT!$A:$BU,OT!AE$1,0),0))</f>
        <v>2</v>
      </c>
      <c r="BI138" s="70">
        <f>VALUE(IFERROR(VLOOKUP($A138,OT!$A:$BU,OT!AF$1,0),0))</f>
        <v>2</v>
      </c>
      <c r="BJ138" s="70">
        <f>VALUE(IFERROR(VLOOKUP($A138,OT!$A:$BU,OT!AG$1,0),0))</f>
        <v>2</v>
      </c>
      <c r="BK138" s="70">
        <f>VALUE(IFERROR(VLOOKUP($A138,OT!$A:$BU,OT!AH$1,0),0))</f>
        <v>2</v>
      </c>
      <c r="BL138" s="70">
        <f>VALUE(IFERROR(VLOOKUP($A138,OT!$A:$BU,OT!AI$1,0),0))</f>
        <v>0</v>
      </c>
      <c r="BM138" s="70">
        <f>VALUE(IFERROR(VLOOKUP($A138,OT!$A:$BU,OT!AJ$1,0),0))</f>
        <v>2</v>
      </c>
      <c r="BN138" s="70">
        <f>VALUE(IFERROR(VLOOKUP($A138,OT!$A:$BU,OT!AK$1,0),0))</f>
        <v>0</v>
      </c>
      <c r="BO138" s="70">
        <f>VALUE(IFERROR(VLOOKUP($A138,OT!$A:$BU,OT!AL$1,0),0))</f>
        <v>0</v>
      </c>
      <c r="BP138" s="70">
        <f>VALUE(IFERROR(VLOOKUP($A138,OT!$A:$BU,OT!AM$1,0),0))</f>
        <v>2</v>
      </c>
      <c r="BQ138" s="70">
        <f>VALUE(IFERROR(VLOOKUP($A138,OT!$A:$BU,OT!AN$1,0),0))</f>
        <v>0</v>
      </c>
      <c r="BR138" s="59"/>
    </row>
    <row r="139" spans="1:70" x14ac:dyDescent="0.35">
      <c r="A139" s="376" t="s">
        <v>1019</v>
      </c>
      <c r="B139" s="221" t="str">
        <f>VLOOKUP(A139,Att!B:C,2,0)</f>
        <v>NGUYỄN THỊ MỘNG CẦM</v>
      </c>
      <c r="C139">
        <v>42000</v>
      </c>
      <c r="F139">
        <v>42000</v>
      </c>
      <c r="G139">
        <v>42000</v>
      </c>
      <c r="H139">
        <v>42000</v>
      </c>
      <c r="L139">
        <v>20000</v>
      </c>
      <c r="M139">
        <v>20000</v>
      </c>
      <c r="N139">
        <v>20000</v>
      </c>
      <c r="Q139">
        <v>42000</v>
      </c>
      <c r="R139">
        <v>42000</v>
      </c>
      <c r="S139">
        <v>42000</v>
      </c>
      <c r="T139">
        <v>42000</v>
      </c>
      <c r="U139">
        <v>42000</v>
      </c>
      <c r="V139">
        <v>42000</v>
      </c>
      <c r="X139">
        <v>20000</v>
      </c>
      <c r="Y139">
        <v>20000</v>
      </c>
      <c r="Z139">
        <v>20000</v>
      </c>
      <c r="AA139">
        <v>20000</v>
      </c>
      <c r="AC139">
        <v>20000</v>
      </c>
      <c r="AD139">
        <v>20000</v>
      </c>
      <c r="AE139">
        <v>42000</v>
      </c>
      <c r="AH139" s="68">
        <f t="shared" si="3"/>
        <v>642000</v>
      </c>
      <c r="AI139" s="68">
        <f t="shared" si="4"/>
        <v>82000</v>
      </c>
      <c r="AJ139" s="68">
        <f t="shared" si="5"/>
        <v>560000</v>
      </c>
      <c r="AK139" s="68"/>
      <c r="AL139" s="74" t="str">
        <f>VLOOKUP(A139,Att!B:CX,101,0)</f>
        <v>ANNK-HR</v>
      </c>
      <c r="AM139" s="70">
        <f>VALUE(IFERROR(VLOOKUP($A139,OT!$A:$BU,OT!J$1,0),0))</f>
        <v>0</v>
      </c>
      <c r="AN139" s="70">
        <f>VALUE(IFERROR(VLOOKUP($A139,OT!$A:$BU,OT!K$1,0),0))</f>
        <v>0</v>
      </c>
      <c r="AO139" s="70">
        <f>VALUE(IFERROR(VLOOKUP($A139,OT!$A:$BU,OT!L$1,0),0))</f>
        <v>0</v>
      </c>
      <c r="AP139" s="70">
        <f>VALUE(IFERROR(VLOOKUP($A139,OT!$A:$BU,OT!M$1,0),0))</f>
        <v>2</v>
      </c>
      <c r="AQ139" s="70">
        <f>VALUE(IFERROR(VLOOKUP($A139,OT!$A:$BU,OT!N$1,0),0))</f>
        <v>2</v>
      </c>
      <c r="AR139" s="70">
        <f>VALUE(IFERROR(VLOOKUP($A139,OT!$A:$BU,OT!O$1,0),0))</f>
        <v>4</v>
      </c>
      <c r="AS139" s="70">
        <f>VALUE(IFERROR(VLOOKUP($A139,OT!$A:$BU,OT!P$1,0),0))</f>
        <v>0</v>
      </c>
      <c r="AT139" s="70">
        <f>VALUE(IFERROR(VLOOKUP($A139,OT!$A:$BU,OT!Q$1,0),0))</f>
        <v>0</v>
      </c>
      <c r="AU139" s="70">
        <f>VALUE(IFERROR(VLOOKUP($A139,OT!$A:$BU,OT!R$1,0),0))</f>
        <v>0</v>
      </c>
      <c r="AV139" s="70">
        <f>VALUE(IFERROR(VLOOKUP($A139,OT!$A:$BU,OT!S$1,0),0))</f>
        <v>0</v>
      </c>
      <c r="AW139" s="70">
        <f>VALUE(IFERROR(VLOOKUP($A139,OT!$A:$BU,OT!T$1,0),0))</f>
        <v>2</v>
      </c>
      <c r="AX139" s="70">
        <f>VALUE(IFERROR(VLOOKUP($A139,OT!$A:$BU,OT!U$1,0),0))</f>
        <v>4</v>
      </c>
      <c r="AY139" s="70">
        <f>VALUE(IFERROR(VLOOKUP($A139,OT!$A:$BU,OT!V$1,0),0))</f>
        <v>0</v>
      </c>
      <c r="AZ139" s="70">
        <f>VALUE(IFERROR(VLOOKUP($A139,OT!$A:$BU,OT!W$1,0),0))</f>
        <v>0</v>
      </c>
      <c r="BA139" s="70">
        <f>VALUE(IFERROR(VLOOKUP($A139,OT!$A:$BU,OT!X$1,0),0))</f>
        <v>1</v>
      </c>
      <c r="BB139" s="70">
        <f>VALUE(IFERROR(VLOOKUP($A139,OT!$A:$BU,OT!Y$1,0),0))</f>
        <v>2</v>
      </c>
      <c r="BC139" s="70">
        <f>VALUE(IFERROR(VLOOKUP($A139,OT!$A:$BU,OT!Z$1,0),0))</f>
        <v>2</v>
      </c>
      <c r="BD139" s="70">
        <f>VALUE(IFERROR(VLOOKUP($A139,OT!$A:$BU,OT!AA$1,0),0))</f>
        <v>2</v>
      </c>
      <c r="BE139" s="70">
        <f>VALUE(IFERROR(VLOOKUP($A139,OT!$A:$BU,OT!AB$1,0),0))</f>
        <v>4</v>
      </c>
      <c r="BF139" s="70">
        <f>VALUE(IFERROR(VLOOKUP($A139,OT!$A:$BU,OT!AC$1,0),0))</f>
        <v>12</v>
      </c>
      <c r="BG139" s="70">
        <f>VALUE(IFERROR(VLOOKUP($A139,OT!$A:$BU,OT!AD$1,0),0))</f>
        <v>0</v>
      </c>
      <c r="BH139" s="70">
        <f>VALUE(IFERROR(VLOOKUP($A139,OT!$A:$BU,OT!AE$1,0),0))</f>
        <v>2</v>
      </c>
      <c r="BI139" s="70">
        <f>VALUE(IFERROR(VLOOKUP($A139,OT!$A:$BU,OT!AF$1,0),0))</f>
        <v>0</v>
      </c>
      <c r="BJ139" s="70">
        <f>VALUE(IFERROR(VLOOKUP($A139,OT!$A:$BU,OT!AG$1,0),0))</f>
        <v>2</v>
      </c>
      <c r="BK139" s="70">
        <f>VALUE(IFERROR(VLOOKUP($A139,OT!$A:$BU,OT!AH$1,0),0))</f>
        <v>2</v>
      </c>
      <c r="BL139" s="70">
        <f>VALUE(IFERROR(VLOOKUP($A139,OT!$A:$BU,OT!AI$1,0),0))</f>
        <v>0</v>
      </c>
      <c r="BM139" s="70">
        <f>VALUE(IFERROR(VLOOKUP($A139,OT!$A:$BU,OT!AJ$1,0),0))</f>
        <v>4</v>
      </c>
      <c r="BN139" s="70">
        <f>VALUE(IFERROR(VLOOKUP($A139,OT!$A:$BU,OT!AK$1,0),0))</f>
        <v>12</v>
      </c>
      <c r="BO139" s="70">
        <f>VALUE(IFERROR(VLOOKUP($A139,OT!$A:$BU,OT!AL$1,0),0))</f>
        <v>2</v>
      </c>
      <c r="BP139" s="70">
        <f>VALUE(IFERROR(VLOOKUP($A139,OT!$A:$BU,OT!AM$1,0),0))</f>
        <v>0</v>
      </c>
      <c r="BQ139" s="70">
        <f>VALUE(IFERROR(VLOOKUP($A139,OT!$A:$BU,OT!AN$1,0),0))</f>
        <v>0</v>
      </c>
      <c r="BR139" s="59"/>
    </row>
    <row r="140" spans="1:70" x14ac:dyDescent="0.35">
      <c r="A140" s="376" t="s">
        <v>1022</v>
      </c>
      <c r="B140" s="221" t="str">
        <f>VLOOKUP(A140,Att!B:C,2,0)</f>
        <v>NGÔ ĐỨC ĐỊNH</v>
      </c>
      <c r="C140">
        <v>20000</v>
      </c>
      <c r="D140">
        <v>20000</v>
      </c>
      <c r="E140">
        <v>20000</v>
      </c>
      <c r="F140">
        <v>20000</v>
      </c>
      <c r="G140">
        <v>20000</v>
      </c>
      <c r="H140">
        <v>20000</v>
      </c>
      <c r="J140">
        <v>42000</v>
      </c>
      <c r="K140">
        <v>42000</v>
      </c>
      <c r="L140">
        <v>42000</v>
      </c>
      <c r="M140">
        <v>42000</v>
      </c>
      <c r="N140">
        <v>42000</v>
      </c>
      <c r="Q140">
        <v>20000</v>
      </c>
      <c r="R140">
        <v>20000</v>
      </c>
      <c r="S140">
        <v>20000</v>
      </c>
      <c r="T140">
        <v>20000</v>
      </c>
      <c r="U140">
        <v>20000</v>
      </c>
      <c r="V140">
        <v>20000</v>
      </c>
      <c r="X140">
        <v>42000</v>
      </c>
      <c r="Y140">
        <v>42000</v>
      </c>
      <c r="Z140">
        <v>42000</v>
      </c>
      <c r="AB140">
        <v>42000</v>
      </c>
      <c r="AC140">
        <v>42000</v>
      </c>
      <c r="AE140">
        <v>20000</v>
      </c>
      <c r="AH140" s="68">
        <f t="shared" ref="AH140:AH203" si="6">SUM(C140:AG140)</f>
        <v>680000</v>
      </c>
      <c r="AI140" s="68">
        <f t="shared" ref="AI140:AI203" si="7">SUMIFS($C140:$AG140,$AM140:$BQ140,"=0")</f>
        <v>20000</v>
      </c>
      <c r="AJ140" s="68">
        <f t="shared" ref="AJ140:AJ203" si="8">SUMIFS($C140:$AG140,$AM140:$BQ140,"&gt;0")</f>
        <v>660000</v>
      </c>
      <c r="AK140" s="68"/>
      <c r="AL140" s="74" t="str">
        <f>VLOOKUP(A140,Att!B:CX,101,0)</f>
        <v>ANNK-HR</v>
      </c>
      <c r="AM140" s="70">
        <f>VALUE(IFERROR(VLOOKUP($A140,OT!$A:$BU,OT!J$1,0),0))</f>
        <v>2</v>
      </c>
      <c r="AN140" s="70">
        <f>VALUE(IFERROR(VLOOKUP($A140,OT!$A:$BU,OT!K$1,0),0))</f>
        <v>2</v>
      </c>
      <c r="AO140" s="70">
        <f>VALUE(IFERROR(VLOOKUP($A140,OT!$A:$BU,OT!L$1,0),0))</f>
        <v>2</v>
      </c>
      <c r="AP140" s="70">
        <f>VALUE(IFERROR(VLOOKUP($A140,OT!$A:$BU,OT!M$1,0),0))</f>
        <v>2</v>
      </c>
      <c r="AQ140" s="70">
        <f>VALUE(IFERROR(VLOOKUP($A140,OT!$A:$BU,OT!N$1,0),0))</f>
        <v>4</v>
      </c>
      <c r="AR140" s="70">
        <f>VALUE(IFERROR(VLOOKUP($A140,OT!$A:$BU,OT!O$1,0),0))</f>
        <v>12</v>
      </c>
      <c r="AS140" s="70">
        <f>VALUE(IFERROR(VLOOKUP($A140,OT!$A:$BU,OT!P$1,0),0))</f>
        <v>0</v>
      </c>
      <c r="AT140" s="70">
        <f>VALUE(IFERROR(VLOOKUP($A140,OT!$A:$BU,OT!Q$1,0),0))</f>
        <v>2</v>
      </c>
      <c r="AU140" s="70">
        <f>VALUE(IFERROR(VLOOKUP($A140,OT!$A:$BU,OT!R$1,0),0))</f>
        <v>2</v>
      </c>
      <c r="AV140" s="70">
        <f>VALUE(IFERROR(VLOOKUP($A140,OT!$A:$BU,OT!S$1,0),0))</f>
        <v>2</v>
      </c>
      <c r="AW140" s="70">
        <f>VALUE(IFERROR(VLOOKUP($A140,OT!$A:$BU,OT!T$1,0),0))</f>
        <v>2</v>
      </c>
      <c r="AX140" s="70">
        <f>VALUE(IFERROR(VLOOKUP($A140,OT!$A:$BU,OT!U$1,0),0))</f>
        <v>4</v>
      </c>
      <c r="AY140" s="70">
        <f>VALUE(IFERROR(VLOOKUP($A140,OT!$A:$BU,OT!V$1,0),0))</f>
        <v>0</v>
      </c>
      <c r="AZ140" s="70">
        <f>VALUE(IFERROR(VLOOKUP($A140,OT!$A:$BU,OT!W$1,0),0))</f>
        <v>0</v>
      </c>
      <c r="BA140" s="70">
        <f>VALUE(IFERROR(VLOOKUP($A140,OT!$A:$BU,OT!X$1,0),0))</f>
        <v>0</v>
      </c>
      <c r="BB140" s="70">
        <f>VALUE(IFERROR(VLOOKUP($A140,OT!$A:$BU,OT!Y$1,0),0))</f>
        <v>2</v>
      </c>
      <c r="BC140" s="70">
        <f>VALUE(IFERROR(VLOOKUP($A140,OT!$A:$BU,OT!Z$1,0),0))</f>
        <v>2</v>
      </c>
      <c r="BD140" s="70">
        <f>VALUE(IFERROR(VLOOKUP($A140,OT!$A:$BU,OT!AA$1,0),0))</f>
        <v>2</v>
      </c>
      <c r="BE140" s="70">
        <f>VALUE(IFERROR(VLOOKUP($A140,OT!$A:$BU,OT!AB$1,0),0))</f>
        <v>4</v>
      </c>
      <c r="BF140" s="70">
        <f>VALUE(IFERROR(VLOOKUP($A140,OT!$A:$BU,OT!AC$1,0),0))</f>
        <v>12</v>
      </c>
      <c r="BG140" s="70">
        <f>VALUE(IFERROR(VLOOKUP($A140,OT!$A:$BU,OT!AD$1,0),0))</f>
        <v>0</v>
      </c>
      <c r="BH140" s="70">
        <f>VALUE(IFERROR(VLOOKUP($A140,OT!$A:$BU,OT!AE$1,0),0))</f>
        <v>2</v>
      </c>
      <c r="BI140" s="70">
        <f>VALUE(IFERROR(VLOOKUP($A140,OT!$A:$BU,OT!AF$1,0),0))</f>
        <v>2</v>
      </c>
      <c r="BJ140" s="70">
        <f>VALUE(IFERROR(VLOOKUP($A140,OT!$A:$BU,OT!AG$1,0),0))</f>
        <v>2</v>
      </c>
      <c r="BK140" s="70">
        <f>VALUE(IFERROR(VLOOKUP($A140,OT!$A:$BU,OT!AH$1,0),0))</f>
        <v>0</v>
      </c>
      <c r="BL140" s="70">
        <f>VALUE(IFERROR(VLOOKUP($A140,OT!$A:$BU,OT!AI$1,0),0))</f>
        <v>2</v>
      </c>
      <c r="BM140" s="70">
        <f>VALUE(IFERROR(VLOOKUP($A140,OT!$A:$BU,OT!AJ$1,0),0))</f>
        <v>4</v>
      </c>
      <c r="BN140" s="70">
        <f>VALUE(IFERROR(VLOOKUP($A140,OT!$A:$BU,OT!AK$1,0),0))</f>
        <v>0</v>
      </c>
      <c r="BO140" s="70">
        <f>VALUE(IFERROR(VLOOKUP($A140,OT!$A:$BU,OT!AL$1,0),0))</f>
        <v>2</v>
      </c>
      <c r="BP140" s="70">
        <f>VALUE(IFERROR(VLOOKUP($A140,OT!$A:$BU,OT!AM$1,0),0))</f>
        <v>0</v>
      </c>
      <c r="BQ140" s="70">
        <f>VALUE(IFERROR(VLOOKUP($A140,OT!$A:$BU,OT!AN$1,0),0))</f>
        <v>0</v>
      </c>
      <c r="BR140" s="59"/>
    </row>
    <row r="141" spans="1:70" x14ac:dyDescent="0.35">
      <c r="A141" s="376" t="s">
        <v>1025</v>
      </c>
      <c r="B141" s="221" t="str">
        <f>VLOOKUP(A141,Att!B:C,2,0)</f>
        <v>KA THI KIM PHƯƠNG</v>
      </c>
      <c r="C141">
        <v>20000</v>
      </c>
      <c r="D141">
        <v>20000</v>
      </c>
      <c r="E141">
        <v>20000</v>
      </c>
      <c r="F141">
        <v>20000</v>
      </c>
      <c r="H141">
        <v>20000</v>
      </c>
      <c r="I141">
        <v>20000</v>
      </c>
      <c r="J141">
        <v>42000</v>
      </c>
      <c r="K141">
        <v>42000</v>
      </c>
      <c r="L141">
        <v>42000</v>
      </c>
      <c r="M141">
        <v>42000</v>
      </c>
      <c r="O141">
        <v>42000</v>
      </c>
      <c r="Q141">
        <v>20000</v>
      </c>
      <c r="R141">
        <v>20000</v>
      </c>
      <c r="S141">
        <v>20000</v>
      </c>
      <c r="T141">
        <v>20000</v>
      </c>
      <c r="U141">
        <v>20000</v>
      </c>
      <c r="V141">
        <v>20000</v>
      </c>
      <c r="X141">
        <v>42000</v>
      </c>
      <c r="Y141">
        <v>42000</v>
      </c>
      <c r="Z141">
        <v>42000</v>
      </c>
      <c r="AA141">
        <v>42000</v>
      </c>
      <c r="AC141">
        <v>42000</v>
      </c>
      <c r="AE141">
        <v>20000</v>
      </c>
      <c r="AH141" s="68">
        <f t="shared" si="6"/>
        <v>680000</v>
      </c>
      <c r="AI141" s="68">
        <f t="shared" si="7"/>
        <v>0</v>
      </c>
      <c r="AJ141" s="68">
        <f t="shared" si="8"/>
        <v>680000</v>
      </c>
      <c r="AK141" s="68"/>
      <c r="AL141" s="74" t="str">
        <f>VLOOKUP(A141,Att!B:CX,101,0)</f>
        <v>MEKONG SUBLABOR</v>
      </c>
      <c r="AM141" s="70">
        <f>VALUE(IFERROR(VLOOKUP($A141,OT!$A:$BU,OT!J$1,0),0))</f>
        <v>2</v>
      </c>
      <c r="AN141" s="70">
        <f>VALUE(IFERROR(VLOOKUP($A141,OT!$A:$BU,OT!K$1,0),0))</f>
        <v>2</v>
      </c>
      <c r="AO141" s="70">
        <f>VALUE(IFERROR(VLOOKUP($A141,OT!$A:$BU,OT!L$1,0),0))</f>
        <v>2</v>
      </c>
      <c r="AP141" s="70">
        <f>VALUE(IFERROR(VLOOKUP($A141,OT!$A:$BU,OT!M$1,0),0))</f>
        <v>2</v>
      </c>
      <c r="AQ141" s="70">
        <f>VALUE(IFERROR(VLOOKUP($A141,OT!$A:$BU,OT!N$1,0),0))</f>
        <v>0</v>
      </c>
      <c r="AR141" s="70">
        <f>VALUE(IFERROR(VLOOKUP($A141,OT!$A:$BU,OT!O$1,0),0))</f>
        <v>4</v>
      </c>
      <c r="AS141" s="70">
        <f>VALUE(IFERROR(VLOOKUP($A141,OT!$A:$BU,OT!P$1,0),0))</f>
        <v>12</v>
      </c>
      <c r="AT141" s="70">
        <f>VALUE(IFERROR(VLOOKUP($A141,OT!$A:$BU,OT!Q$1,0),0))</f>
        <v>2</v>
      </c>
      <c r="AU141" s="70">
        <f>VALUE(IFERROR(VLOOKUP($A141,OT!$A:$BU,OT!R$1,0),0))</f>
        <v>2</v>
      </c>
      <c r="AV141" s="70">
        <f>VALUE(IFERROR(VLOOKUP($A141,OT!$A:$BU,OT!S$1,0),0))</f>
        <v>2</v>
      </c>
      <c r="AW141" s="70">
        <f>VALUE(IFERROR(VLOOKUP($A141,OT!$A:$BU,OT!T$1,0),0))</f>
        <v>2</v>
      </c>
      <c r="AX141" s="70">
        <f>VALUE(IFERROR(VLOOKUP($A141,OT!$A:$BU,OT!U$1,0),0))</f>
        <v>0</v>
      </c>
      <c r="AY141" s="70">
        <f>VALUE(IFERROR(VLOOKUP($A141,OT!$A:$BU,OT!V$1,0),0))</f>
        <v>4</v>
      </c>
      <c r="AZ141" s="70">
        <f>VALUE(IFERROR(VLOOKUP($A141,OT!$A:$BU,OT!W$1,0),0))</f>
        <v>0</v>
      </c>
      <c r="BA141" s="70">
        <f>VALUE(IFERROR(VLOOKUP($A141,OT!$A:$BU,OT!X$1,0),0))</f>
        <v>2</v>
      </c>
      <c r="BB141" s="70">
        <f>VALUE(IFERROR(VLOOKUP($A141,OT!$A:$BU,OT!Y$1,0),0))</f>
        <v>2</v>
      </c>
      <c r="BC141" s="70">
        <f>VALUE(IFERROR(VLOOKUP($A141,OT!$A:$BU,OT!Z$1,0),0))</f>
        <v>2</v>
      </c>
      <c r="BD141" s="70">
        <f>VALUE(IFERROR(VLOOKUP($A141,OT!$A:$BU,OT!AA$1,0),0))</f>
        <v>2</v>
      </c>
      <c r="BE141" s="70">
        <f>VALUE(IFERROR(VLOOKUP($A141,OT!$A:$BU,OT!AB$1,0),0))</f>
        <v>4</v>
      </c>
      <c r="BF141" s="70">
        <f>VALUE(IFERROR(VLOOKUP($A141,OT!$A:$BU,OT!AC$1,0),0))</f>
        <v>12</v>
      </c>
      <c r="BG141" s="70">
        <f>VALUE(IFERROR(VLOOKUP($A141,OT!$A:$BU,OT!AD$1,0),0))</f>
        <v>0</v>
      </c>
      <c r="BH141" s="70">
        <f>VALUE(IFERROR(VLOOKUP($A141,OT!$A:$BU,OT!AE$1,0),0))</f>
        <v>2</v>
      </c>
      <c r="BI141" s="70">
        <f>VALUE(IFERROR(VLOOKUP($A141,OT!$A:$BU,OT!AF$1,0),0))</f>
        <v>2</v>
      </c>
      <c r="BJ141" s="70">
        <f>VALUE(IFERROR(VLOOKUP($A141,OT!$A:$BU,OT!AG$1,0),0))</f>
        <v>2</v>
      </c>
      <c r="BK141" s="70">
        <f>VALUE(IFERROR(VLOOKUP($A141,OT!$A:$BU,OT!AH$1,0),0))</f>
        <v>2</v>
      </c>
      <c r="BL141" s="70">
        <f>VALUE(IFERROR(VLOOKUP($A141,OT!$A:$BU,OT!AI$1,0),0))</f>
        <v>0</v>
      </c>
      <c r="BM141" s="70">
        <f>VALUE(IFERROR(VLOOKUP($A141,OT!$A:$BU,OT!AJ$1,0),0))</f>
        <v>4</v>
      </c>
      <c r="BN141" s="70">
        <f>VALUE(IFERROR(VLOOKUP($A141,OT!$A:$BU,OT!AK$1,0),0))</f>
        <v>0</v>
      </c>
      <c r="BO141" s="70">
        <f>VALUE(IFERROR(VLOOKUP($A141,OT!$A:$BU,OT!AL$1,0),0))</f>
        <v>2</v>
      </c>
      <c r="BP141" s="70">
        <f>VALUE(IFERROR(VLOOKUP($A141,OT!$A:$BU,OT!AM$1,0),0))</f>
        <v>0</v>
      </c>
      <c r="BQ141" s="70">
        <f>VALUE(IFERROR(VLOOKUP($A141,OT!$A:$BU,OT!AN$1,0),0))</f>
        <v>0</v>
      </c>
      <c r="BR141" s="59"/>
    </row>
    <row r="142" spans="1:70" x14ac:dyDescent="0.35">
      <c r="A142" s="376" t="s">
        <v>1030</v>
      </c>
      <c r="B142" s="221" t="str">
        <f>VLOOKUP(A142,Att!B:C,2,0)</f>
        <v>NGUYỄN THỊ KIỀU TIÊN</v>
      </c>
      <c r="G142">
        <v>42000</v>
      </c>
      <c r="H142">
        <v>42000</v>
      </c>
      <c r="L142">
        <v>20000</v>
      </c>
      <c r="M142">
        <v>20000</v>
      </c>
      <c r="N142">
        <v>20000</v>
      </c>
      <c r="Q142">
        <v>42000</v>
      </c>
      <c r="R142">
        <v>42000</v>
      </c>
      <c r="S142">
        <v>42000</v>
      </c>
      <c r="T142">
        <v>42000</v>
      </c>
      <c r="Y142">
        <v>20000</v>
      </c>
      <c r="Z142">
        <v>20000</v>
      </c>
      <c r="AA142">
        <v>20000</v>
      </c>
      <c r="AB142">
        <v>15000</v>
      </c>
      <c r="AE142">
        <v>42000</v>
      </c>
      <c r="AF142">
        <v>42000</v>
      </c>
      <c r="AH142" s="68">
        <f t="shared" si="6"/>
        <v>471000</v>
      </c>
      <c r="AI142" s="68">
        <f t="shared" si="7"/>
        <v>75000</v>
      </c>
      <c r="AJ142" s="68">
        <f t="shared" si="8"/>
        <v>396000</v>
      </c>
      <c r="AK142" s="68"/>
      <c r="AL142" s="74" t="str">
        <f>VLOOKUP(A142,Att!B:CX,101,0)</f>
        <v>ANNK-HR</v>
      </c>
      <c r="AM142" s="70">
        <f>VALUE(IFERROR(VLOOKUP($A142,OT!$A:$BU,OT!J$1,0),0))</f>
        <v>0</v>
      </c>
      <c r="AN142" s="70">
        <f>VALUE(IFERROR(VLOOKUP($A142,OT!$A:$BU,OT!K$1,0),0))</f>
        <v>0</v>
      </c>
      <c r="AO142" s="70">
        <f>VALUE(IFERROR(VLOOKUP($A142,OT!$A:$BU,OT!L$1,0),0))</f>
        <v>0</v>
      </c>
      <c r="AP142" s="70">
        <f>VALUE(IFERROR(VLOOKUP($A142,OT!$A:$BU,OT!M$1,0),0))</f>
        <v>0</v>
      </c>
      <c r="AQ142" s="70">
        <f>VALUE(IFERROR(VLOOKUP($A142,OT!$A:$BU,OT!N$1,0),0))</f>
        <v>2</v>
      </c>
      <c r="AR142" s="70">
        <f>VALUE(IFERROR(VLOOKUP($A142,OT!$A:$BU,OT!O$1,0),0))</f>
        <v>4</v>
      </c>
      <c r="AS142" s="70">
        <f>VALUE(IFERROR(VLOOKUP($A142,OT!$A:$BU,OT!P$1,0),0))</f>
        <v>0</v>
      </c>
      <c r="AT142" s="70">
        <f>VALUE(IFERROR(VLOOKUP($A142,OT!$A:$BU,OT!Q$1,0),0))</f>
        <v>0</v>
      </c>
      <c r="AU142" s="70">
        <f>VALUE(IFERROR(VLOOKUP($A142,OT!$A:$BU,OT!R$1,0),0))</f>
        <v>0</v>
      </c>
      <c r="AV142" s="70">
        <f>VALUE(IFERROR(VLOOKUP($A142,OT!$A:$BU,OT!S$1,0),0))</f>
        <v>2</v>
      </c>
      <c r="AW142" s="70">
        <f>VALUE(IFERROR(VLOOKUP($A142,OT!$A:$BU,OT!T$1,0),0))</f>
        <v>2</v>
      </c>
      <c r="AX142" s="70">
        <f>VALUE(IFERROR(VLOOKUP($A142,OT!$A:$BU,OT!U$1,0),0))</f>
        <v>4</v>
      </c>
      <c r="AY142" s="70">
        <f>VALUE(IFERROR(VLOOKUP($A142,OT!$A:$BU,OT!V$1,0),0))</f>
        <v>0</v>
      </c>
      <c r="AZ142" s="70">
        <f>VALUE(IFERROR(VLOOKUP($A142,OT!$A:$BU,OT!W$1,0),0))</f>
        <v>0</v>
      </c>
      <c r="BA142" s="70">
        <f>VALUE(IFERROR(VLOOKUP($A142,OT!$A:$BU,OT!X$1,0),0))</f>
        <v>2</v>
      </c>
      <c r="BB142" s="70">
        <f>VALUE(IFERROR(VLOOKUP($A142,OT!$A:$BU,OT!Y$1,0),0))</f>
        <v>2</v>
      </c>
      <c r="BC142" s="70">
        <f>VALUE(IFERROR(VLOOKUP($A142,OT!$A:$BU,OT!Z$1,0),0))</f>
        <v>2</v>
      </c>
      <c r="BD142" s="70">
        <f>VALUE(IFERROR(VLOOKUP($A142,OT!$A:$BU,OT!AA$1,0),0))</f>
        <v>2</v>
      </c>
      <c r="BE142" s="70">
        <f>VALUE(IFERROR(VLOOKUP($A142,OT!$A:$BU,OT!AB$1,0),0))</f>
        <v>0</v>
      </c>
      <c r="BF142" s="70">
        <f>VALUE(IFERROR(VLOOKUP($A142,OT!$A:$BU,OT!AC$1,0),0))</f>
        <v>0</v>
      </c>
      <c r="BG142" s="70">
        <f>VALUE(IFERROR(VLOOKUP($A142,OT!$A:$BU,OT!AD$1,0),0))</f>
        <v>0</v>
      </c>
      <c r="BH142" s="70">
        <f>VALUE(IFERROR(VLOOKUP($A142,OT!$A:$BU,OT!AE$1,0),0))</f>
        <v>0</v>
      </c>
      <c r="BI142" s="70">
        <f>VALUE(IFERROR(VLOOKUP($A142,OT!$A:$BU,OT!AF$1,0),0))</f>
        <v>0</v>
      </c>
      <c r="BJ142" s="70">
        <f>VALUE(IFERROR(VLOOKUP($A142,OT!$A:$BU,OT!AG$1,0),0))</f>
        <v>0</v>
      </c>
      <c r="BK142" s="70">
        <f>VALUE(IFERROR(VLOOKUP($A142,OT!$A:$BU,OT!AH$1,0),0))</f>
        <v>0</v>
      </c>
      <c r="BL142" s="70">
        <f>VALUE(IFERROR(VLOOKUP($A142,OT!$A:$BU,OT!AI$1,0),0))</f>
        <v>0</v>
      </c>
      <c r="BM142" s="70">
        <f>VALUE(IFERROR(VLOOKUP($A142,OT!$A:$BU,OT!AJ$1,0),0))</f>
        <v>0</v>
      </c>
      <c r="BN142" s="70">
        <f>VALUE(IFERROR(VLOOKUP($A142,OT!$A:$BU,OT!AK$1,0),0))</f>
        <v>0</v>
      </c>
      <c r="BO142" s="70">
        <f>VALUE(IFERROR(VLOOKUP($A142,OT!$A:$BU,OT!AL$1,0),0))</f>
        <v>2</v>
      </c>
      <c r="BP142" s="70">
        <f>VALUE(IFERROR(VLOOKUP($A142,OT!$A:$BU,OT!AM$1,0),0))</f>
        <v>2</v>
      </c>
      <c r="BQ142" s="70">
        <f>VALUE(IFERROR(VLOOKUP($A142,OT!$A:$BU,OT!AN$1,0),0))</f>
        <v>0</v>
      </c>
      <c r="BR142" s="59"/>
    </row>
    <row r="143" spans="1:70" x14ac:dyDescent="0.35">
      <c r="A143" s="376" t="s">
        <v>1034</v>
      </c>
      <c r="B143" s="221" t="str">
        <f>VLOOKUP(A143,Att!B:C,2,0)</f>
        <v>TRẦN LÊ BÍCH NGÂN</v>
      </c>
      <c r="C143">
        <v>20000</v>
      </c>
      <c r="E143">
        <v>20000</v>
      </c>
      <c r="F143">
        <v>42000</v>
      </c>
      <c r="G143">
        <v>42000</v>
      </c>
      <c r="H143">
        <v>42000</v>
      </c>
      <c r="J143">
        <v>42000</v>
      </c>
      <c r="K143">
        <v>42000</v>
      </c>
      <c r="M143">
        <v>42000</v>
      </c>
      <c r="O143">
        <v>20000</v>
      </c>
      <c r="P143">
        <v>20000</v>
      </c>
      <c r="Q143">
        <v>20000</v>
      </c>
      <c r="R143">
        <v>20000</v>
      </c>
      <c r="S143">
        <v>20000</v>
      </c>
      <c r="X143">
        <v>42000</v>
      </c>
      <c r="Y143">
        <v>42000</v>
      </c>
      <c r="Z143">
        <v>42000</v>
      </c>
      <c r="AA143">
        <v>42000</v>
      </c>
      <c r="AB143">
        <v>27000</v>
      </c>
      <c r="AE143">
        <v>20000</v>
      </c>
      <c r="AF143">
        <v>20000</v>
      </c>
      <c r="AH143" s="68">
        <f t="shared" si="6"/>
        <v>627000</v>
      </c>
      <c r="AI143" s="68">
        <f t="shared" si="7"/>
        <v>195000</v>
      </c>
      <c r="AJ143" s="68">
        <f t="shared" si="8"/>
        <v>432000</v>
      </c>
      <c r="AK143" s="68"/>
      <c r="AL143" s="74" t="str">
        <f>VLOOKUP(A143,Att!B:CX,101,0)</f>
        <v>Power Connect</v>
      </c>
      <c r="AM143" s="70">
        <f>VALUE(IFERROR(VLOOKUP($A143,OT!$A:$BU,OT!J$1,0),0))</f>
        <v>2</v>
      </c>
      <c r="AN143" s="70">
        <f>VALUE(IFERROR(VLOOKUP($A143,OT!$A:$BU,OT!K$1,0),0))</f>
        <v>0</v>
      </c>
      <c r="AO143" s="70">
        <f>VALUE(IFERROR(VLOOKUP($A143,OT!$A:$BU,OT!L$1,0),0))</f>
        <v>2</v>
      </c>
      <c r="AP143" s="70">
        <f>VALUE(IFERROR(VLOOKUP($A143,OT!$A:$BU,OT!M$1,0),0))</f>
        <v>2</v>
      </c>
      <c r="AQ143" s="70">
        <f>VALUE(IFERROR(VLOOKUP($A143,OT!$A:$BU,OT!N$1,0),0))</f>
        <v>2</v>
      </c>
      <c r="AR143" s="70">
        <f>VALUE(IFERROR(VLOOKUP($A143,OT!$A:$BU,OT!O$1,0),0))</f>
        <v>4</v>
      </c>
      <c r="AS143" s="70">
        <f>VALUE(IFERROR(VLOOKUP($A143,OT!$A:$BU,OT!P$1,0),0))</f>
        <v>0</v>
      </c>
      <c r="AT143" s="70">
        <f>VALUE(IFERROR(VLOOKUP($A143,OT!$A:$BU,OT!Q$1,0),0))</f>
        <v>2</v>
      </c>
      <c r="AU143" s="70">
        <f>VALUE(IFERROR(VLOOKUP($A143,OT!$A:$BU,OT!R$1,0),0))</f>
        <v>2</v>
      </c>
      <c r="AV143" s="70">
        <f>VALUE(IFERROR(VLOOKUP($A143,OT!$A:$BU,OT!S$1,0),0))</f>
        <v>0</v>
      </c>
      <c r="AW143" s="70">
        <f>VALUE(IFERROR(VLOOKUP($A143,OT!$A:$BU,OT!T$1,0),0))</f>
        <v>2</v>
      </c>
      <c r="AX143" s="70">
        <f>VALUE(IFERROR(VLOOKUP($A143,OT!$A:$BU,OT!U$1,0),0))</f>
        <v>0</v>
      </c>
      <c r="AY143" s="70">
        <f>VALUE(IFERROR(VLOOKUP($A143,OT!$A:$BU,OT!V$1,0),0))</f>
        <v>4</v>
      </c>
      <c r="AZ143" s="70">
        <f>VALUE(IFERROR(VLOOKUP($A143,OT!$A:$BU,OT!W$1,0),0))</f>
        <v>12</v>
      </c>
      <c r="BA143" s="70">
        <f>VALUE(IFERROR(VLOOKUP($A143,OT!$A:$BU,OT!X$1,0),0))</f>
        <v>2</v>
      </c>
      <c r="BB143" s="70">
        <f>VALUE(IFERROR(VLOOKUP($A143,OT!$A:$BU,OT!Y$1,0),0))</f>
        <v>2</v>
      </c>
      <c r="BC143" s="70">
        <f>VALUE(IFERROR(VLOOKUP($A143,OT!$A:$BU,OT!Z$1,0),0))</f>
        <v>2</v>
      </c>
      <c r="BD143" s="70">
        <f>VALUE(IFERROR(VLOOKUP($A143,OT!$A:$BU,OT!AA$1,0),0))</f>
        <v>0</v>
      </c>
      <c r="BE143" s="70">
        <f>VALUE(IFERROR(VLOOKUP($A143,OT!$A:$BU,OT!AB$1,0),0))</f>
        <v>0</v>
      </c>
      <c r="BF143" s="70">
        <f>VALUE(IFERROR(VLOOKUP($A143,OT!$A:$BU,OT!AC$1,0),0))</f>
        <v>0</v>
      </c>
      <c r="BG143" s="70">
        <f>VALUE(IFERROR(VLOOKUP($A143,OT!$A:$BU,OT!AD$1,0),0))</f>
        <v>0</v>
      </c>
      <c r="BH143" s="70">
        <f>VALUE(IFERROR(VLOOKUP($A143,OT!$A:$BU,OT!AE$1,0),0))</f>
        <v>0</v>
      </c>
      <c r="BI143" s="70">
        <f>VALUE(IFERROR(VLOOKUP($A143,OT!$A:$BU,OT!AF$1,0),0))</f>
        <v>0</v>
      </c>
      <c r="BJ143" s="70">
        <f>VALUE(IFERROR(VLOOKUP($A143,OT!$A:$BU,OT!AG$1,0),0))</f>
        <v>0</v>
      </c>
      <c r="BK143" s="70">
        <f>VALUE(IFERROR(VLOOKUP($A143,OT!$A:$BU,OT!AH$1,0),0))</f>
        <v>0</v>
      </c>
      <c r="BL143" s="70">
        <f>VALUE(IFERROR(VLOOKUP($A143,OT!$A:$BU,OT!AI$1,0),0))</f>
        <v>0</v>
      </c>
      <c r="BM143" s="70">
        <f>VALUE(IFERROR(VLOOKUP($A143,OT!$A:$BU,OT!AJ$1,0),0))</f>
        <v>0</v>
      </c>
      <c r="BN143" s="70">
        <f>VALUE(IFERROR(VLOOKUP($A143,OT!$A:$BU,OT!AK$1,0),0))</f>
        <v>0</v>
      </c>
      <c r="BO143" s="70">
        <f>VALUE(IFERROR(VLOOKUP($A143,OT!$A:$BU,OT!AL$1,0),0))</f>
        <v>2</v>
      </c>
      <c r="BP143" s="70">
        <f>VALUE(IFERROR(VLOOKUP($A143,OT!$A:$BU,OT!AM$1,0),0))</f>
        <v>2</v>
      </c>
      <c r="BQ143" s="70">
        <f>VALUE(IFERROR(VLOOKUP($A143,OT!$A:$BU,OT!AN$1,0),0))</f>
        <v>0</v>
      </c>
      <c r="BR143" s="59"/>
    </row>
    <row r="144" spans="1:70" x14ac:dyDescent="0.35">
      <c r="A144" s="376" t="s">
        <v>1072</v>
      </c>
      <c r="B144" s="221" t="str">
        <f>VLOOKUP(A144,Att!B:C,2,0)</f>
        <v>NGUYỄN NGỌC ẨN</v>
      </c>
      <c r="C144">
        <v>42000</v>
      </c>
      <c r="D144">
        <v>42000</v>
      </c>
      <c r="F144">
        <v>42000</v>
      </c>
      <c r="G144">
        <v>42000</v>
      </c>
      <c r="H144">
        <v>42000</v>
      </c>
      <c r="J144">
        <v>20000</v>
      </c>
      <c r="K144">
        <v>20000</v>
      </c>
      <c r="L144">
        <v>20000</v>
      </c>
      <c r="M144">
        <v>20000</v>
      </c>
      <c r="O144">
        <v>20000</v>
      </c>
      <c r="P144">
        <v>20000</v>
      </c>
      <c r="Q144">
        <v>42000</v>
      </c>
      <c r="R144">
        <v>42000</v>
      </c>
      <c r="Y144">
        <v>20000</v>
      </c>
      <c r="Z144">
        <v>20000</v>
      </c>
      <c r="AA144">
        <v>20000</v>
      </c>
      <c r="AB144">
        <v>20000</v>
      </c>
      <c r="AC144">
        <v>15000</v>
      </c>
      <c r="AE144">
        <v>42000</v>
      </c>
      <c r="AF144">
        <v>42000</v>
      </c>
      <c r="AH144" s="68">
        <f t="shared" si="6"/>
        <v>593000</v>
      </c>
      <c r="AI144" s="68">
        <f t="shared" si="7"/>
        <v>181000</v>
      </c>
      <c r="AJ144" s="68">
        <f t="shared" si="8"/>
        <v>412000</v>
      </c>
      <c r="AK144" s="68"/>
      <c r="AL144" s="74" t="str">
        <f>VLOOKUP(A144,Att!B:CX,101,0)</f>
        <v>Power Connect</v>
      </c>
      <c r="AM144" s="70">
        <f>VALUE(IFERROR(VLOOKUP($A144,OT!$A:$BU,OT!J$1,0),0))</f>
        <v>2</v>
      </c>
      <c r="AN144" s="70">
        <f>VALUE(IFERROR(VLOOKUP($A144,OT!$A:$BU,OT!K$1,0),0))</f>
        <v>0</v>
      </c>
      <c r="AO144" s="70">
        <f>VALUE(IFERROR(VLOOKUP($A144,OT!$A:$BU,OT!L$1,0),0))</f>
        <v>0</v>
      </c>
      <c r="AP144" s="70">
        <f>VALUE(IFERROR(VLOOKUP($A144,OT!$A:$BU,OT!M$1,0),0))</f>
        <v>0</v>
      </c>
      <c r="AQ144" s="70">
        <f>VALUE(IFERROR(VLOOKUP($A144,OT!$A:$BU,OT!N$1,0),0))</f>
        <v>2</v>
      </c>
      <c r="AR144" s="70">
        <f>VALUE(IFERROR(VLOOKUP($A144,OT!$A:$BU,OT!O$1,0),0))</f>
        <v>4</v>
      </c>
      <c r="AS144" s="70">
        <f>VALUE(IFERROR(VLOOKUP($A144,OT!$A:$BU,OT!P$1,0),0))</f>
        <v>0</v>
      </c>
      <c r="AT144" s="70">
        <f>VALUE(IFERROR(VLOOKUP($A144,OT!$A:$BU,OT!Q$1,0),0))</f>
        <v>2</v>
      </c>
      <c r="AU144" s="70">
        <f>VALUE(IFERROR(VLOOKUP($A144,OT!$A:$BU,OT!R$1,0),0))</f>
        <v>2</v>
      </c>
      <c r="AV144" s="70">
        <f>VALUE(IFERROR(VLOOKUP($A144,OT!$A:$BU,OT!S$1,0),0))</f>
        <v>2</v>
      </c>
      <c r="AW144" s="70">
        <f>VALUE(IFERROR(VLOOKUP($A144,OT!$A:$BU,OT!T$1,0),0))</f>
        <v>2</v>
      </c>
      <c r="AX144" s="70">
        <f>VALUE(IFERROR(VLOOKUP($A144,OT!$A:$BU,OT!U$1,0),0))</f>
        <v>0</v>
      </c>
      <c r="AY144" s="70">
        <f>VALUE(IFERROR(VLOOKUP($A144,OT!$A:$BU,OT!V$1,0),0))</f>
        <v>4</v>
      </c>
      <c r="AZ144" s="70">
        <f>VALUE(IFERROR(VLOOKUP($A144,OT!$A:$BU,OT!W$1,0),0))</f>
        <v>12</v>
      </c>
      <c r="BA144" s="70">
        <f>VALUE(IFERROR(VLOOKUP($A144,OT!$A:$BU,OT!X$1,0),0))</f>
        <v>2</v>
      </c>
      <c r="BB144" s="70">
        <f>VALUE(IFERROR(VLOOKUP($A144,OT!$A:$BU,OT!Y$1,0),0))</f>
        <v>0</v>
      </c>
      <c r="BC144" s="70">
        <f>VALUE(IFERROR(VLOOKUP($A144,OT!$A:$BU,OT!Z$1,0),0))</f>
        <v>0</v>
      </c>
      <c r="BD144" s="70">
        <f>VALUE(IFERROR(VLOOKUP($A144,OT!$A:$BU,OT!AA$1,0),0))</f>
        <v>0</v>
      </c>
      <c r="BE144" s="70">
        <f>VALUE(IFERROR(VLOOKUP($A144,OT!$A:$BU,OT!AB$1,0),0))</f>
        <v>0</v>
      </c>
      <c r="BF144" s="70">
        <f>VALUE(IFERROR(VLOOKUP($A144,OT!$A:$BU,OT!AC$1,0),0))</f>
        <v>0</v>
      </c>
      <c r="BG144" s="70">
        <f>VALUE(IFERROR(VLOOKUP($A144,OT!$A:$BU,OT!AD$1,0),0))</f>
        <v>0</v>
      </c>
      <c r="BH144" s="70">
        <f>VALUE(IFERROR(VLOOKUP($A144,OT!$A:$BU,OT!AE$1,0),0))</f>
        <v>0</v>
      </c>
      <c r="BI144" s="70">
        <f>VALUE(IFERROR(VLOOKUP($A144,OT!$A:$BU,OT!AF$1,0),0))</f>
        <v>2</v>
      </c>
      <c r="BJ144" s="70">
        <f>VALUE(IFERROR(VLOOKUP($A144,OT!$A:$BU,OT!AG$1,0),0))</f>
        <v>2</v>
      </c>
      <c r="BK144" s="70">
        <f>VALUE(IFERROR(VLOOKUP($A144,OT!$A:$BU,OT!AH$1,0),0))</f>
        <v>0</v>
      </c>
      <c r="BL144" s="70">
        <f>VALUE(IFERROR(VLOOKUP($A144,OT!$A:$BU,OT!AI$1,0),0))</f>
        <v>0</v>
      </c>
      <c r="BM144" s="70">
        <f>VALUE(IFERROR(VLOOKUP($A144,OT!$A:$BU,OT!AJ$1,0),0))</f>
        <v>0</v>
      </c>
      <c r="BN144" s="70">
        <f>VALUE(IFERROR(VLOOKUP($A144,OT!$A:$BU,OT!AK$1,0),0))</f>
        <v>0</v>
      </c>
      <c r="BO144" s="70">
        <f>VALUE(IFERROR(VLOOKUP($A144,OT!$A:$BU,OT!AL$1,0),0))</f>
        <v>2</v>
      </c>
      <c r="BP144" s="70">
        <f>VALUE(IFERROR(VLOOKUP($A144,OT!$A:$BU,OT!AM$1,0),0))</f>
        <v>2</v>
      </c>
      <c r="BQ144" s="70">
        <f>VALUE(IFERROR(VLOOKUP($A144,OT!$A:$BU,OT!AN$1,0),0))</f>
        <v>0</v>
      </c>
      <c r="BR144" s="59"/>
    </row>
    <row r="145" spans="1:70" x14ac:dyDescent="0.35">
      <c r="A145" s="376" t="s">
        <v>1075</v>
      </c>
      <c r="B145" s="221" t="str">
        <f>VLOOKUP(A145,Att!B:C,2,0)</f>
        <v>VÕ BÉ MẠI</v>
      </c>
      <c r="C145">
        <v>20000</v>
      </c>
      <c r="D145">
        <v>20000</v>
      </c>
      <c r="E145">
        <v>20000</v>
      </c>
      <c r="G145">
        <v>20000</v>
      </c>
      <c r="H145">
        <v>15000</v>
      </c>
      <c r="I145">
        <v>20000</v>
      </c>
      <c r="J145">
        <v>42000</v>
      </c>
      <c r="K145">
        <v>42000</v>
      </c>
      <c r="L145">
        <v>42000</v>
      </c>
      <c r="M145">
        <v>42000</v>
      </c>
      <c r="N145">
        <v>42000</v>
      </c>
      <c r="R145">
        <v>20000</v>
      </c>
      <c r="S145">
        <v>20000</v>
      </c>
      <c r="T145">
        <v>20000</v>
      </c>
      <c r="U145">
        <v>20000</v>
      </c>
      <c r="V145">
        <v>20000</v>
      </c>
      <c r="X145">
        <v>42000</v>
      </c>
      <c r="Y145">
        <v>42000</v>
      </c>
      <c r="Z145">
        <v>42000</v>
      </c>
      <c r="AA145">
        <v>42000</v>
      </c>
      <c r="AB145">
        <v>42000</v>
      </c>
      <c r="AC145">
        <v>42000</v>
      </c>
      <c r="AF145">
        <v>20000</v>
      </c>
      <c r="AH145" s="68">
        <f t="shared" si="6"/>
        <v>697000</v>
      </c>
      <c r="AI145" s="68">
        <f t="shared" si="7"/>
        <v>75000</v>
      </c>
      <c r="AJ145" s="68">
        <f t="shared" si="8"/>
        <v>622000</v>
      </c>
      <c r="AK145" s="68"/>
      <c r="AL145" s="74" t="str">
        <f>VLOOKUP(A145,Att!B:CX,101,0)</f>
        <v>Power Connect</v>
      </c>
      <c r="AM145" s="70">
        <f>VALUE(IFERROR(VLOOKUP($A145,OT!$A:$BU,OT!J$1,0),0))</f>
        <v>0</v>
      </c>
      <c r="AN145" s="70">
        <f>VALUE(IFERROR(VLOOKUP($A145,OT!$A:$BU,OT!K$1,0),0))</f>
        <v>2</v>
      </c>
      <c r="AO145" s="70">
        <f>VALUE(IFERROR(VLOOKUP($A145,OT!$A:$BU,OT!L$1,0),0))</f>
        <v>2</v>
      </c>
      <c r="AP145" s="70">
        <f>VALUE(IFERROR(VLOOKUP($A145,OT!$A:$BU,OT!M$1,0),0))</f>
        <v>0</v>
      </c>
      <c r="AQ145" s="70">
        <f>VALUE(IFERROR(VLOOKUP($A145,OT!$A:$BU,OT!N$1,0),0))</f>
        <v>2</v>
      </c>
      <c r="AR145" s="70">
        <f>VALUE(IFERROR(VLOOKUP($A145,OT!$A:$BU,OT!O$1,0),0))</f>
        <v>0</v>
      </c>
      <c r="AS145" s="70">
        <f>VALUE(IFERROR(VLOOKUP($A145,OT!$A:$BU,OT!P$1,0),0))</f>
        <v>12</v>
      </c>
      <c r="AT145" s="70">
        <f>VALUE(IFERROR(VLOOKUP($A145,OT!$A:$BU,OT!Q$1,0),0))</f>
        <v>2</v>
      </c>
      <c r="AU145" s="70">
        <f>VALUE(IFERROR(VLOOKUP($A145,OT!$A:$BU,OT!R$1,0),0))</f>
        <v>2</v>
      </c>
      <c r="AV145" s="70">
        <f>VALUE(IFERROR(VLOOKUP($A145,OT!$A:$BU,OT!S$1,0),0))</f>
        <v>2</v>
      </c>
      <c r="AW145" s="70">
        <f>VALUE(IFERROR(VLOOKUP($A145,OT!$A:$BU,OT!T$1,0),0))</f>
        <v>2</v>
      </c>
      <c r="AX145" s="70">
        <f>VALUE(IFERROR(VLOOKUP($A145,OT!$A:$BU,OT!U$1,0),0))</f>
        <v>4</v>
      </c>
      <c r="AY145" s="70">
        <f>VALUE(IFERROR(VLOOKUP($A145,OT!$A:$BU,OT!V$1,0),0))</f>
        <v>0</v>
      </c>
      <c r="AZ145" s="70">
        <f>VALUE(IFERROR(VLOOKUP($A145,OT!$A:$BU,OT!W$1,0),0))</f>
        <v>0</v>
      </c>
      <c r="BA145" s="70">
        <f>VALUE(IFERROR(VLOOKUP($A145,OT!$A:$BU,OT!X$1,0),0))</f>
        <v>0</v>
      </c>
      <c r="BB145" s="70">
        <f>VALUE(IFERROR(VLOOKUP($A145,OT!$A:$BU,OT!Y$1,0),0))</f>
        <v>2</v>
      </c>
      <c r="BC145" s="70">
        <f>VALUE(IFERROR(VLOOKUP($A145,OT!$A:$BU,OT!Z$1,0),0))</f>
        <v>2</v>
      </c>
      <c r="BD145" s="70">
        <f>VALUE(IFERROR(VLOOKUP($A145,OT!$A:$BU,OT!AA$1,0),0))</f>
        <v>2</v>
      </c>
      <c r="BE145" s="70">
        <f>VALUE(IFERROR(VLOOKUP($A145,OT!$A:$BU,OT!AB$1,0),0))</f>
        <v>0</v>
      </c>
      <c r="BF145" s="70">
        <f>VALUE(IFERROR(VLOOKUP($A145,OT!$A:$BU,OT!AC$1,0),0))</f>
        <v>4</v>
      </c>
      <c r="BG145" s="70">
        <f>VALUE(IFERROR(VLOOKUP($A145,OT!$A:$BU,OT!AD$1,0),0))</f>
        <v>0</v>
      </c>
      <c r="BH145" s="70">
        <f>VALUE(IFERROR(VLOOKUP($A145,OT!$A:$BU,OT!AE$1,0),0))</f>
        <v>2</v>
      </c>
      <c r="BI145" s="70">
        <f>VALUE(IFERROR(VLOOKUP($A145,OT!$A:$BU,OT!AF$1,0),0))</f>
        <v>2</v>
      </c>
      <c r="BJ145" s="70">
        <f>VALUE(IFERROR(VLOOKUP($A145,OT!$A:$BU,OT!AG$1,0),0))</f>
        <v>2</v>
      </c>
      <c r="BK145" s="70">
        <f>VALUE(IFERROR(VLOOKUP($A145,OT!$A:$BU,OT!AH$1,0),0))</f>
        <v>2</v>
      </c>
      <c r="BL145" s="70">
        <f>VALUE(IFERROR(VLOOKUP($A145,OT!$A:$BU,OT!AI$1,0),0))</f>
        <v>4</v>
      </c>
      <c r="BM145" s="70">
        <f>VALUE(IFERROR(VLOOKUP($A145,OT!$A:$BU,OT!AJ$1,0),0))</f>
        <v>12</v>
      </c>
      <c r="BN145" s="70">
        <f>VALUE(IFERROR(VLOOKUP($A145,OT!$A:$BU,OT!AK$1,0),0))</f>
        <v>0</v>
      </c>
      <c r="BO145" s="70">
        <f>VALUE(IFERROR(VLOOKUP($A145,OT!$A:$BU,OT!AL$1,0),0))</f>
        <v>0</v>
      </c>
      <c r="BP145" s="70">
        <f>VALUE(IFERROR(VLOOKUP($A145,OT!$A:$BU,OT!AM$1,0),0))</f>
        <v>0</v>
      </c>
      <c r="BQ145" s="70">
        <f>VALUE(IFERROR(VLOOKUP($A145,OT!$A:$BU,OT!AN$1,0),0))</f>
        <v>0</v>
      </c>
      <c r="BR145" s="59"/>
    </row>
    <row r="146" spans="1:70" x14ac:dyDescent="0.35">
      <c r="A146" s="376" t="s">
        <v>1079</v>
      </c>
      <c r="B146" s="221" t="str">
        <f>VLOOKUP(A146,Att!B:C,2,0)</f>
        <v>TÔ THỊ HƯỜNG</v>
      </c>
      <c r="C146">
        <v>27000</v>
      </c>
      <c r="D146">
        <v>42000</v>
      </c>
      <c r="E146">
        <v>42000</v>
      </c>
      <c r="F146">
        <v>42000</v>
      </c>
      <c r="G146">
        <v>42000</v>
      </c>
      <c r="J146">
        <v>20000</v>
      </c>
      <c r="K146">
        <v>20000</v>
      </c>
      <c r="M146">
        <v>20000</v>
      </c>
      <c r="N146">
        <v>20000</v>
      </c>
      <c r="O146">
        <v>20000</v>
      </c>
      <c r="Q146">
        <v>42000</v>
      </c>
      <c r="R146">
        <v>42000</v>
      </c>
      <c r="S146">
        <v>42000</v>
      </c>
      <c r="T146">
        <v>42000</v>
      </c>
      <c r="U146">
        <v>27000</v>
      </c>
      <c r="X146">
        <v>20000</v>
      </c>
      <c r="Y146">
        <v>20000</v>
      </c>
      <c r="Z146">
        <v>20000</v>
      </c>
      <c r="AB146">
        <v>20000</v>
      </c>
      <c r="AC146">
        <v>20000</v>
      </c>
      <c r="AE146">
        <v>42000</v>
      </c>
      <c r="AH146" s="68">
        <f t="shared" si="6"/>
        <v>632000</v>
      </c>
      <c r="AI146" s="68">
        <f t="shared" si="7"/>
        <v>136000</v>
      </c>
      <c r="AJ146" s="68">
        <f t="shared" si="8"/>
        <v>496000</v>
      </c>
      <c r="AK146" s="68"/>
      <c r="AL146" s="74" t="str">
        <f>VLOOKUP(A146,Att!B:CX,101,0)</f>
        <v>Power Connect</v>
      </c>
      <c r="AM146" s="70">
        <f>VALUE(IFERROR(VLOOKUP($A146,OT!$A:$BU,OT!J$1,0),0))</f>
        <v>0</v>
      </c>
      <c r="AN146" s="70">
        <f>VALUE(IFERROR(VLOOKUP($A146,OT!$A:$BU,OT!K$1,0),0))</f>
        <v>0</v>
      </c>
      <c r="AO146" s="70">
        <f>VALUE(IFERROR(VLOOKUP($A146,OT!$A:$BU,OT!L$1,0),0))</f>
        <v>2</v>
      </c>
      <c r="AP146" s="70">
        <f>VALUE(IFERROR(VLOOKUP($A146,OT!$A:$BU,OT!M$1,0),0))</f>
        <v>2</v>
      </c>
      <c r="AQ146" s="70">
        <f>VALUE(IFERROR(VLOOKUP($A146,OT!$A:$BU,OT!N$1,0),0))</f>
        <v>2</v>
      </c>
      <c r="AR146" s="70">
        <f>VALUE(IFERROR(VLOOKUP($A146,OT!$A:$BU,OT!O$1,0),0))</f>
        <v>0</v>
      </c>
      <c r="AS146" s="70">
        <f>VALUE(IFERROR(VLOOKUP($A146,OT!$A:$BU,OT!P$1,0),0))</f>
        <v>0</v>
      </c>
      <c r="AT146" s="70">
        <f>VALUE(IFERROR(VLOOKUP($A146,OT!$A:$BU,OT!Q$1,0),0))</f>
        <v>2</v>
      </c>
      <c r="AU146" s="70">
        <f>VALUE(IFERROR(VLOOKUP($A146,OT!$A:$BU,OT!R$1,0),0))</f>
        <v>2</v>
      </c>
      <c r="AV146" s="70">
        <f>VALUE(IFERROR(VLOOKUP($A146,OT!$A:$BU,OT!S$1,0),0))</f>
        <v>0</v>
      </c>
      <c r="AW146" s="70">
        <f>VALUE(IFERROR(VLOOKUP($A146,OT!$A:$BU,OT!T$1,0),0))</f>
        <v>0</v>
      </c>
      <c r="AX146" s="70">
        <f>VALUE(IFERROR(VLOOKUP($A146,OT!$A:$BU,OT!U$1,0),0))</f>
        <v>0</v>
      </c>
      <c r="AY146" s="70">
        <f>VALUE(IFERROR(VLOOKUP($A146,OT!$A:$BU,OT!V$1,0),0))</f>
        <v>4</v>
      </c>
      <c r="AZ146" s="70">
        <f>VALUE(IFERROR(VLOOKUP($A146,OT!$A:$BU,OT!W$1,0),0))</f>
        <v>0</v>
      </c>
      <c r="BA146" s="70">
        <f>VALUE(IFERROR(VLOOKUP($A146,OT!$A:$BU,OT!X$1,0),0))</f>
        <v>2</v>
      </c>
      <c r="BB146" s="70">
        <f>VALUE(IFERROR(VLOOKUP($A146,OT!$A:$BU,OT!Y$1,0),0))</f>
        <v>2</v>
      </c>
      <c r="BC146" s="70">
        <f>VALUE(IFERROR(VLOOKUP($A146,OT!$A:$BU,OT!Z$1,0),0))</f>
        <v>2</v>
      </c>
      <c r="BD146" s="70">
        <f>VALUE(IFERROR(VLOOKUP($A146,OT!$A:$BU,OT!AA$1,0),0))</f>
        <v>2</v>
      </c>
      <c r="BE146" s="70">
        <f>VALUE(IFERROR(VLOOKUP($A146,OT!$A:$BU,OT!AB$1,0),0))</f>
        <v>0</v>
      </c>
      <c r="BF146" s="70">
        <f>VALUE(IFERROR(VLOOKUP($A146,OT!$A:$BU,OT!AC$1,0),0))</f>
        <v>0</v>
      </c>
      <c r="BG146" s="70">
        <f>VALUE(IFERROR(VLOOKUP($A146,OT!$A:$BU,OT!AD$1,0),0))</f>
        <v>0</v>
      </c>
      <c r="BH146" s="70">
        <f>VALUE(IFERROR(VLOOKUP($A146,OT!$A:$BU,OT!AE$1,0),0))</f>
        <v>2</v>
      </c>
      <c r="BI146" s="70">
        <f>VALUE(IFERROR(VLOOKUP($A146,OT!$A:$BU,OT!AF$1,0),0))</f>
        <v>2</v>
      </c>
      <c r="BJ146" s="70">
        <f>VALUE(IFERROR(VLOOKUP($A146,OT!$A:$BU,OT!AG$1,0),0))</f>
        <v>2</v>
      </c>
      <c r="BK146" s="70">
        <f>VALUE(IFERROR(VLOOKUP($A146,OT!$A:$BU,OT!AH$1,0),0))</f>
        <v>0</v>
      </c>
      <c r="BL146" s="70">
        <f>VALUE(IFERROR(VLOOKUP($A146,OT!$A:$BU,OT!AI$1,0),0))</f>
        <v>2</v>
      </c>
      <c r="BM146" s="70">
        <f>VALUE(IFERROR(VLOOKUP($A146,OT!$A:$BU,OT!AJ$1,0),0))</f>
        <v>4</v>
      </c>
      <c r="BN146" s="70">
        <f>VALUE(IFERROR(VLOOKUP($A146,OT!$A:$BU,OT!AK$1,0),0))</f>
        <v>0</v>
      </c>
      <c r="BO146" s="70">
        <f>VALUE(IFERROR(VLOOKUP($A146,OT!$A:$BU,OT!AL$1,0),0))</f>
        <v>2</v>
      </c>
      <c r="BP146" s="70">
        <f>VALUE(IFERROR(VLOOKUP($A146,OT!$A:$BU,OT!AM$1,0),0))</f>
        <v>0</v>
      </c>
      <c r="BQ146" s="70">
        <f>VALUE(IFERROR(VLOOKUP($A146,OT!$A:$BU,OT!AN$1,0),0))</f>
        <v>0</v>
      </c>
      <c r="BR146" s="59"/>
    </row>
    <row r="147" spans="1:70" x14ac:dyDescent="0.35">
      <c r="A147" s="376" t="s">
        <v>1082</v>
      </c>
      <c r="B147" s="221" t="str">
        <f>VLOOKUP(A147,Att!B:C,2,0)</f>
        <v>NGUYỄN VĂN HÂN</v>
      </c>
      <c r="C147">
        <v>27000</v>
      </c>
      <c r="D147">
        <v>42000</v>
      </c>
      <c r="E147">
        <v>42000</v>
      </c>
      <c r="F147">
        <v>42000</v>
      </c>
      <c r="H147">
        <v>42000</v>
      </c>
      <c r="K147">
        <v>20000</v>
      </c>
      <c r="M147">
        <v>20000</v>
      </c>
      <c r="N147">
        <v>20000</v>
      </c>
      <c r="O147">
        <v>20000</v>
      </c>
      <c r="R147">
        <v>42000</v>
      </c>
      <c r="S147">
        <v>42000</v>
      </c>
      <c r="T147">
        <v>42000</v>
      </c>
      <c r="U147">
        <v>27000</v>
      </c>
      <c r="Z147">
        <v>20000</v>
      </c>
      <c r="AE147">
        <v>42000</v>
      </c>
      <c r="AF147">
        <v>42000</v>
      </c>
      <c r="AH147" s="68">
        <f t="shared" si="6"/>
        <v>532000</v>
      </c>
      <c r="AI147" s="68">
        <f t="shared" si="7"/>
        <v>178000</v>
      </c>
      <c r="AJ147" s="68">
        <f t="shared" si="8"/>
        <v>354000</v>
      </c>
      <c r="AK147" s="68"/>
      <c r="AL147" s="74" t="str">
        <f>VLOOKUP(A147,Att!B:CX,101,0)</f>
        <v>Power Connect</v>
      </c>
      <c r="AM147" s="70">
        <f>VALUE(IFERROR(VLOOKUP($A147,OT!$A:$BU,OT!J$1,0),0))</f>
        <v>0</v>
      </c>
      <c r="AN147" s="70">
        <f>VALUE(IFERROR(VLOOKUP($A147,OT!$A:$BU,OT!K$1,0),0))</f>
        <v>0</v>
      </c>
      <c r="AO147" s="70">
        <f>VALUE(IFERROR(VLOOKUP($A147,OT!$A:$BU,OT!L$1,0),0))</f>
        <v>2</v>
      </c>
      <c r="AP147" s="70">
        <f>VALUE(IFERROR(VLOOKUP($A147,OT!$A:$BU,OT!M$1,0),0))</f>
        <v>2</v>
      </c>
      <c r="AQ147" s="70">
        <f>VALUE(IFERROR(VLOOKUP($A147,OT!$A:$BU,OT!N$1,0),0))</f>
        <v>0</v>
      </c>
      <c r="AR147" s="70">
        <f>VALUE(IFERROR(VLOOKUP($A147,OT!$A:$BU,OT!O$1,0),0))</f>
        <v>2</v>
      </c>
      <c r="AS147" s="70">
        <f>VALUE(IFERROR(VLOOKUP($A147,OT!$A:$BU,OT!P$1,0),0))</f>
        <v>0</v>
      </c>
      <c r="AT147" s="70">
        <f>VALUE(IFERROR(VLOOKUP($A147,OT!$A:$BU,OT!Q$1,0),0))</f>
        <v>0</v>
      </c>
      <c r="AU147" s="70">
        <f>VALUE(IFERROR(VLOOKUP($A147,OT!$A:$BU,OT!R$1,0),0))</f>
        <v>2</v>
      </c>
      <c r="AV147" s="70">
        <f>VALUE(IFERROR(VLOOKUP($A147,OT!$A:$BU,OT!S$1,0),0))</f>
        <v>0</v>
      </c>
      <c r="AW147" s="70">
        <f>VALUE(IFERROR(VLOOKUP($A147,OT!$A:$BU,OT!T$1,0),0))</f>
        <v>0</v>
      </c>
      <c r="AX147" s="70">
        <f>VALUE(IFERROR(VLOOKUP($A147,OT!$A:$BU,OT!U$1,0),0))</f>
        <v>0</v>
      </c>
      <c r="AY147" s="70">
        <f>VALUE(IFERROR(VLOOKUP($A147,OT!$A:$BU,OT!V$1,0),0))</f>
        <v>4</v>
      </c>
      <c r="AZ147" s="70">
        <f>VALUE(IFERROR(VLOOKUP($A147,OT!$A:$BU,OT!W$1,0),0))</f>
        <v>0</v>
      </c>
      <c r="BA147" s="70">
        <f>VALUE(IFERROR(VLOOKUP($A147,OT!$A:$BU,OT!X$1,0),0))</f>
        <v>0</v>
      </c>
      <c r="BB147" s="70">
        <f>VALUE(IFERROR(VLOOKUP($A147,OT!$A:$BU,OT!Y$1,0),0))</f>
        <v>2</v>
      </c>
      <c r="BC147" s="70">
        <f>VALUE(IFERROR(VLOOKUP($A147,OT!$A:$BU,OT!Z$1,0),0))</f>
        <v>2</v>
      </c>
      <c r="BD147" s="70">
        <f>VALUE(IFERROR(VLOOKUP($A147,OT!$A:$BU,OT!AA$1,0),0))</f>
        <v>2</v>
      </c>
      <c r="BE147" s="70">
        <f>VALUE(IFERROR(VLOOKUP($A147,OT!$A:$BU,OT!AB$1,0),0))</f>
        <v>0</v>
      </c>
      <c r="BF147" s="70">
        <f>VALUE(IFERROR(VLOOKUP($A147,OT!$A:$BU,OT!AC$1,0),0))</f>
        <v>0</v>
      </c>
      <c r="BG147" s="70">
        <f>VALUE(IFERROR(VLOOKUP($A147,OT!$A:$BU,OT!AD$1,0),0))</f>
        <v>0</v>
      </c>
      <c r="BH147" s="70">
        <f>VALUE(IFERROR(VLOOKUP($A147,OT!$A:$BU,OT!AE$1,0),0))</f>
        <v>0</v>
      </c>
      <c r="BI147" s="70">
        <f>VALUE(IFERROR(VLOOKUP($A147,OT!$A:$BU,OT!AF$1,0),0))</f>
        <v>0</v>
      </c>
      <c r="BJ147" s="70">
        <f>VALUE(IFERROR(VLOOKUP($A147,OT!$A:$BU,OT!AG$1,0),0))</f>
        <v>2</v>
      </c>
      <c r="BK147" s="70">
        <f>VALUE(IFERROR(VLOOKUP($A147,OT!$A:$BU,OT!AH$1,0),0))</f>
        <v>0</v>
      </c>
      <c r="BL147" s="70">
        <f>VALUE(IFERROR(VLOOKUP($A147,OT!$A:$BU,OT!AI$1,0),0))</f>
        <v>0</v>
      </c>
      <c r="BM147" s="70">
        <f>VALUE(IFERROR(VLOOKUP($A147,OT!$A:$BU,OT!AJ$1,0),0))</f>
        <v>0</v>
      </c>
      <c r="BN147" s="70">
        <f>VALUE(IFERROR(VLOOKUP($A147,OT!$A:$BU,OT!AK$1,0),0))</f>
        <v>0</v>
      </c>
      <c r="BO147" s="70">
        <f>VALUE(IFERROR(VLOOKUP($A147,OT!$A:$BU,OT!AL$1,0),0))</f>
        <v>2</v>
      </c>
      <c r="BP147" s="70">
        <f>VALUE(IFERROR(VLOOKUP($A147,OT!$A:$BU,OT!AM$1,0),0))</f>
        <v>0</v>
      </c>
      <c r="BQ147" s="70">
        <f>VALUE(IFERROR(VLOOKUP($A147,OT!$A:$BU,OT!AN$1,0),0))</f>
        <v>0</v>
      </c>
      <c r="BR147" s="59"/>
    </row>
    <row r="148" spans="1:70" x14ac:dyDescent="0.35">
      <c r="A148" s="376" t="s">
        <v>1085</v>
      </c>
      <c r="B148" s="221" t="str">
        <f>VLOOKUP(A148,Att!B:C,2,0)</f>
        <v>NGUYỄN VĂN THIỆN</v>
      </c>
      <c r="E148">
        <v>20000</v>
      </c>
      <c r="F148">
        <v>20000</v>
      </c>
      <c r="H148">
        <v>20000</v>
      </c>
      <c r="J148">
        <v>42000</v>
      </c>
      <c r="K148">
        <v>42000</v>
      </c>
      <c r="L148">
        <v>42000</v>
      </c>
      <c r="M148">
        <v>42000</v>
      </c>
      <c r="N148">
        <v>42000</v>
      </c>
      <c r="O148">
        <v>42000</v>
      </c>
      <c r="Q148">
        <v>20000</v>
      </c>
      <c r="R148">
        <v>20000</v>
      </c>
      <c r="S148">
        <v>20000</v>
      </c>
      <c r="T148">
        <v>20000</v>
      </c>
      <c r="U148">
        <v>15000</v>
      </c>
      <c r="X148">
        <v>42000</v>
      </c>
      <c r="Y148">
        <v>42000</v>
      </c>
      <c r="Z148">
        <v>42000</v>
      </c>
      <c r="AA148">
        <v>42000</v>
      </c>
      <c r="AB148">
        <v>42000</v>
      </c>
      <c r="AC148">
        <v>42000</v>
      </c>
      <c r="AE148">
        <v>20000</v>
      </c>
      <c r="AF148">
        <v>20000</v>
      </c>
      <c r="AH148" s="68">
        <f t="shared" si="6"/>
        <v>699000</v>
      </c>
      <c r="AI148" s="68">
        <f t="shared" si="7"/>
        <v>97000</v>
      </c>
      <c r="AJ148" s="68">
        <f t="shared" si="8"/>
        <v>602000</v>
      </c>
      <c r="AK148" s="68"/>
      <c r="AL148" s="74" t="str">
        <f>VLOOKUP(A148,Att!B:CX,101,0)</f>
        <v>Power Connect</v>
      </c>
      <c r="AM148" s="70">
        <f>VALUE(IFERROR(VLOOKUP($A148,OT!$A:$BU,OT!J$1,0),0))</f>
        <v>0</v>
      </c>
      <c r="AN148" s="70">
        <f>VALUE(IFERROR(VLOOKUP($A148,OT!$A:$BU,OT!K$1,0),0))</f>
        <v>0</v>
      </c>
      <c r="AO148" s="70">
        <f>VALUE(IFERROR(VLOOKUP($A148,OT!$A:$BU,OT!L$1,0),0))</f>
        <v>2</v>
      </c>
      <c r="AP148" s="70">
        <f>VALUE(IFERROR(VLOOKUP($A148,OT!$A:$BU,OT!M$1,0),0))</f>
        <v>2</v>
      </c>
      <c r="AQ148" s="70">
        <f>VALUE(IFERROR(VLOOKUP($A148,OT!$A:$BU,OT!N$1,0),0))</f>
        <v>0</v>
      </c>
      <c r="AR148" s="70">
        <f>VALUE(IFERROR(VLOOKUP($A148,OT!$A:$BU,OT!O$1,0),0))</f>
        <v>4</v>
      </c>
      <c r="AS148" s="70">
        <f>VALUE(IFERROR(VLOOKUP($A148,OT!$A:$BU,OT!P$1,0),0))</f>
        <v>0</v>
      </c>
      <c r="AT148" s="70">
        <f>VALUE(IFERROR(VLOOKUP($A148,OT!$A:$BU,OT!Q$1,0),0))</f>
        <v>2</v>
      </c>
      <c r="AU148" s="70">
        <f>VALUE(IFERROR(VLOOKUP($A148,OT!$A:$BU,OT!R$1,0),0))</f>
        <v>2</v>
      </c>
      <c r="AV148" s="70">
        <f>VALUE(IFERROR(VLOOKUP($A148,OT!$A:$BU,OT!S$1,0),0))</f>
        <v>2</v>
      </c>
      <c r="AW148" s="70">
        <f>VALUE(IFERROR(VLOOKUP($A148,OT!$A:$BU,OT!T$1,0),0))</f>
        <v>2</v>
      </c>
      <c r="AX148" s="70">
        <f>VALUE(IFERROR(VLOOKUP($A148,OT!$A:$BU,OT!U$1,0),0))</f>
        <v>4</v>
      </c>
      <c r="AY148" s="70">
        <f>VALUE(IFERROR(VLOOKUP($A148,OT!$A:$BU,OT!V$1,0),0))</f>
        <v>12</v>
      </c>
      <c r="AZ148" s="70">
        <f>VALUE(IFERROR(VLOOKUP($A148,OT!$A:$BU,OT!W$1,0),0))</f>
        <v>0</v>
      </c>
      <c r="BA148" s="70">
        <f>VALUE(IFERROR(VLOOKUP($A148,OT!$A:$BU,OT!X$1,0),0))</f>
        <v>2</v>
      </c>
      <c r="BB148" s="70">
        <f>VALUE(IFERROR(VLOOKUP($A148,OT!$A:$BU,OT!Y$1,0),0))</f>
        <v>0</v>
      </c>
      <c r="BC148" s="70">
        <f>VALUE(IFERROR(VLOOKUP($A148,OT!$A:$BU,OT!Z$1,0),0))</f>
        <v>0</v>
      </c>
      <c r="BD148" s="70">
        <f>VALUE(IFERROR(VLOOKUP($A148,OT!$A:$BU,OT!AA$1,0),0))</f>
        <v>2</v>
      </c>
      <c r="BE148" s="70">
        <f>VALUE(IFERROR(VLOOKUP($A148,OT!$A:$BU,OT!AB$1,0),0))</f>
        <v>0</v>
      </c>
      <c r="BF148" s="70">
        <f>VALUE(IFERROR(VLOOKUP($A148,OT!$A:$BU,OT!AC$1,0),0))</f>
        <v>0</v>
      </c>
      <c r="BG148" s="70">
        <f>VALUE(IFERROR(VLOOKUP($A148,OT!$A:$BU,OT!AD$1,0),0))</f>
        <v>0</v>
      </c>
      <c r="BH148" s="70">
        <f>VALUE(IFERROR(VLOOKUP($A148,OT!$A:$BU,OT!AE$1,0),0))</f>
        <v>2</v>
      </c>
      <c r="BI148" s="70">
        <f>VALUE(IFERROR(VLOOKUP($A148,OT!$A:$BU,OT!AF$1,0),0))</f>
        <v>0</v>
      </c>
      <c r="BJ148" s="70">
        <f>VALUE(IFERROR(VLOOKUP($A148,OT!$A:$BU,OT!AG$1,0),0))</f>
        <v>2</v>
      </c>
      <c r="BK148" s="70">
        <f>VALUE(IFERROR(VLOOKUP($A148,OT!$A:$BU,OT!AH$1,0),0))</f>
        <v>2</v>
      </c>
      <c r="BL148" s="70">
        <f>VALUE(IFERROR(VLOOKUP($A148,OT!$A:$BU,OT!AI$1,0),0))</f>
        <v>4</v>
      </c>
      <c r="BM148" s="70">
        <f>VALUE(IFERROR(VLOOKUP($A148,OT!$A:$BU,OT!AJ$1,0),0))</f>
        <v>12</v>
      </c>
      <c r="BN148" s="70">
        <f>VALUE(IFERROR(VLOOKUP($A148,OT!$A:$BU,OT!AK$1,0),0))</f>
        <v>0</v>
      </c>
      <c r="BO148" s="70">
        <f>VALUE(IFERROR(VLOOKUP($A148,OT!$A:$BU,OT!AL$1,0),0))</f>
        <v>2</v>
      </c>
      <c r="BP148" s="70">
        <f>VALUE(IFERROR(VLOOKUP($A148,OT!$A:$BU,OT!AM$1,0),0))</f>
        <v>1.25</v>
      </c>
      <c r="BQ148" s="70">
        <f>VALUE(IFERROR(VLOOKUP($A148,OT!$A:$BU,OT!AN$1,0),0))</f>
        <v>0</v>
      </c>
      <c r="BR148" s="59"/>
    </row>
    <row r="149" spans="1:70" x14ac:dyDescent="0.35">
      <c r="A149" s="376" t="s">
        <v>1088</v>
      </c>
      <c r="B149" s="221" t="str">
        <f>VLOOKUP(A149,Att!B:C,2,0)</f>
        <v>NGUYỄN THỊ MAI TRINH</v>
      </c>
      <c r="C149">
        <v>42000</v>
      </c>
      <c r="D149">
        <v>42000</v>
      </c>
      <c r="E149">
        <v>42000</v>
      </c>
      <c r="G149">
        <v>42000</v>
      </c>
      <c r="H149">
        <v>42000</v>
      </c>
      <c r="K149">
        <v>20000</v>
      </c>
      <c r="L149">
        <v>20000</v>
      </c>
      <c r="M149">
        <v>20000</v>
      </c>
      <c r="N149">
        <v>20000</v>
      </c>
      <c r="O149">
        <v>20000</v>
      </c>
      <c r="Q149">
        <v>42000</v>
      </c>
      <c r="R149">
        <v>42000</v>
      </c>
      <c r="S149">
        <v>42000</v>
      </c>
      <c r="U149">
        <v>42000</v>
      </c>
      <c r="V149">
        <v>42000</v>
      </c>
      <c r="Y149">
        <v>20000</v>
      </c>
      <c r="Z149">
        <v>20000</v>
      </c>
      <c r="AA149">
        <v>20000</v>
      </c>
      <c r="AB149">
        <v>20000</v>
      </c>
      <c r="AC149">
        <v>20000</v>
      </c>
      <c r="AE149">
        <v>42000</v>
      </c>
      <c r="AF149">
        <v>42000</v>
      </c>
      <c r="AH149" s="68">
        <f t="shared" si="6"/>
        <v>704000</v>
      </c>
      <c r="AI149" s="68">
        <f t="shared" si="7"/>
        <v>42000</v>
      </c>
      <c r="AJ149" s="68">
        <f t="shared" si="8"/>
        <v>662000</v>
      </c>
      <c r="AK149" s="68"/>
      <c r="AL149" s="74" t="str">
        <f>VLOOKUP(A149,Att!B:CX,101,0)</f>
        <v>MEKONG SUBLABOR</v>
      </c>
      <c r="AM149" s="70">
        <f>VALUE(IFERROR(VLOOKUP($A149,OT!$A:$BU,OT!J$1,0),0))</f>
        <v>2</v>
      </c>
      <c r="AN149" s="70">
        <f>VALUE(IFERROR(VLOOKUP($A149,OT!$A:$BU,OT!K$1,0),0))</f>
        <v>2</v>
      </c>
      <c r="AO149" s="70">
        <f>VALUE(IFERROR(VLOOKUP($A149,OT!$A:$BU,OT!L$1,0),0))</f>
        <v>2</v>
      </c>
      <c r="AP149" s="70">
        <f>VALUE(IFERROR(VLOOKUP($A149,OT!$A:$BU,OT!M$1,0),0))</f>
        <v>0</v>
      </c>
      <c r="AQ149" s="70">
        <f>VALUE(IFERROR(VLOOKUP($A149,OT!$A:$BU,OT!N$1,0),0))</f>
        <v>2</v>
      </c>
      <c r="AR149" s="70">
        <f>VALUE(IFERROR(VLOOKUP($A149,OT!$A:$BU,OT!O$1,0),0))</f>
        <v>4</v>
      </c>
      <c r="AS149" s="70">
        <f>VALUE(IFERROR(VLOOKUP($A149,OT!$A:$BU,OT!P$1,0),0))</f>
        <v>0</v>
      </c>
      <c r="AT149" s="70">
        <f>VALUE(IFERROR(VLOOKUP($A149,OT!$A:$BU,OT!Q$1,0),0))</f>
        <v>0</v>
      </c>
      <c r="AU149" s="70">
        <f>VALUE(IFERROR(VLOOKUP($A149,OT!$A:$BU,OT!R$1,0),0))</f>
        <v>2</v>
      </c>
      <c r="AV149" s="70">
        <f>VALUE(IFERROR(VLOOKUP($A149,OT!$A:$BU,OT!S$1,0),0))</f>
        <v>2</v>
      </c>
      <c r="AW149" s="70">
        <f>VALUE(IFERROR(VLOOKUP($A149,OT!$A:$BU,OT!T$1,0),0))</f>
        <v>2</v>
      </c>
      <c r="AX149" s="70">
        <f>VALUE(IFERROR(VLOOKUP($A149,OT!$A:$BU,OT!U$1,0),0))</f>
        <v>2</v>
      </c>
      <c r="AY149" s="70">
        <f>VALUE(IFERROR(VLOOKUP($A149,OT!$A:$BU,OT!V$1,0),0))</f>
        <v>4</v>
      </c>
      <c r="AZ149" s="70">
        <f>VALUE(IFERROR(VLOOKUP($A149,OT!$A:$BU,OT!W$1,0),0))</f>
        <v>0</v>
      </c>
      <c r="BA149" s="70">
        <f>VALUE(IFERROR(VLOOKUP($A149,OT!$A:$BU,OT!X$1,0),0))</f>
        <v>2</v>
      </c>
      <c r="BB149" s="70">
        <f>VALUE(IFERROR(VLOOKUP($A149,OT!$A:$BU,OT!Y$1,0),0))</f>
        <v>2</v>
      </c>
      <c r="BC149" s="70">
        <f>VALUE(IFERROR(VLOOKUP($A149,OT!$A:$BU,OT!Z$1,0),0))</f>
        <v>2</v>
      </c>
      <c r="BD149" s="70">
        <f>VALUE(IFERROR(VLOOKUP($A149,OT!$A:$BU,OT!AA$1,0),0))</f>
        <v>0</v>
      </c>
      <c r="BE149" s="70">
        <f>VALUE(IFERROR(VLOOKUP($A149,OT!$A:$BU,OT!AB$1,0),0))</f>
        <v>0</v>
      </c>
      <c r="BF149" s="70">
        <f>VALUE(IFERROR(VLOOKUP($A149,OT!$A:$BU,OT!AC$1,0),0))</f>
        <v>4</v>
      </c>
      <c r="BG149" s="70">
        <f>VALUE(IFERROR(VLOOKUP($A149,OT!$A:$BU,OT!AD$1,0),0))</f>
        <v>0</v>
      </c>
      <c r="BH149" s="70">
        <f>VALUE(IFERROR(VLOOKUP($A149,OT!$A:$BU,OT!AE$1,0),0))</f>
        <v>0</v>
      </c>
      <c r="BI149" s="70">
        <f>VALUE(IFERROR(VLOOKUP($A149,OT!$A:$BU,OT!AF$1,0),0))</f>
        <v>2</v>
      </c>
      <c r="BJ149" s="70">
        <f>VALUE(IFERROR(VLOOKUP($A149,OT!$A:$BU,OT!AG$1,0),0))</f>
        <v>2</v>
      </c>
      <c r="BK149" s="70">
        <f>VALUE(IFERROR(VLOOKUP($A149,OT!$A:$BU,OT!AH$1,0),0))</f>
        <v>2</v>
      </c>
      <c r="BL149" s="70">
        <f>VALUE(IFERROR(VLOOKUP($A149,OT!$A:$BU,OT!AI$1,0),0))</f>
        <v>2</v>
      </c>
      <c r="BM149" s="70">
        <f>VALUE(IFERROR(VLOOKUP($A149,OT!$A:$BU,OT!AJ$1,0),0))</f>
        <v>4</v>
      </c>
      <c r="BN149" s="70">
        <f>VALUE(IFERROR(VLOOKUP($A149,OT!$A:$BU,OT!AK$1,0),0))</f>
        <v>0</v>
      </c>
      <c r="BO149" s="70">
        <f>VALUE(IFERROR(VLOOKUP($A149,OT!$A:$BU,OT!AL$1,0),0))</f>
        <v>2</v>
      </c>
      <c r="BP149" s="70">
        <f>VALUE(IFERROR(VLOOKUP($A149,OT!$A:$BU,OT!AM$1,0),0))</f>
        <v>2</v>
      </c>
      <c r="BQ149" s="70">
        <f>VALUE(IFERROR(VLOOKUP($A149,OT!$A:$BU,OT!AN$1,0),0))</f>
        <v>0</v>
      </c>
      <c r="BR149" s="59"/>
    </row>
    <row r="150" spans="1:70" x14ac:dyDescent="0.35">
      <c r="A150" s="376" t="s">
        <v>1091</v>
      </c>
      <c r="B150" s="221" t="str">
        <f>VLOOKUP(A150,Att!B:C,2,0)</f>
        <v>Ô VIỆT HÀ</v>
      </c>
      <c r="D150">
        <v>42000</v>
      </c>
      <c r="E150">
        <v>42000</v>
      </c>
      <c r="F150">
        <v>42000</v>
      </c>
      <c r="G150">
        <v>42000</v>
      </c>
      <c r="H150">
        <v>27000</v>
      </c>
      <c r="J150">
        <v>20000</v>
      </c>
      <c r="K150">
        <v>20000</v>
      </c>
      <c r="L150">
        <v>20000</v>
      </c>
      <c r="M150">
        <v>20000</v>
      </c>
      <c r="N150">
        <v>20000</v>
      </c>
      <c r="O150">
        <v>20000</v>
      </c>
      <c r="Q150">
        <v>42000</v>
      </c>
      <c r="R150">
        <v>42000</v>
      </c>
      <c r="S150">
        <v>42000</v>
      </c>
      <c r="T150">
        <v>42000</v>
      </c>
      <c r="U150">
        <v>27000</v>
      </c>
      <c r="V150">
        <v>27000</v>
      </c>
      <c r="X150">
        <v>20000</v>
      </c>
      <c r="Y150">
        <v>20000</v>
      </c>
      <c r="Z150">
        <v>20000</v>
      </c>
      <c r="AA150">
        <v>20000</v>
      </c>
      <c r="AB150">
        <v>15000</v>
      </c>
      <c r="AE150">
        <v>42000</v>
      </c>
      <c r="AF150">
        <v>42000</v>
      </c>
      <c r="AH150" s="68">
        <f t="shared" si="6"/>
        <v>716000</v>
      </c>
      <c r="AI150" s="68">
        <f t="shared" si="7"/>
        <v>467000</v>
      </c>
      <c r="AJ150" s="68">
        <f t="shared" si="8"/>
        <v>249000</v>
      </c>
      <c r="AK150" s="68"/>
      <c r="AL150" s="74" t="str">
        <f>VLOOKUP(A150,Att!B:CX,101,0)</f>
        <v>MEKONG SUBLABOR</v>
      </c>
      <c r="AM150" s="70">
        <f>VALUE(IFERROR(VLOOKUP($A150,OT!$A:$BU,OT!J$1,0),0))</f>
        <v>0</v>
      </c>
      <c r="AN150" s="70">
        <f>VALUE(IFERROR(VLOOKUP($A150,OT!$A:$BU,OT!K$1,0),0))</f>
        <v>0</v>
      </c>
      <c r="AO150" s="70">
        <f>VALUE(IFERROR(VLOOKUP($A150,OT!$A:$BU,OT!L$1,0),0))</f>
        <v>0</v>
      </c>
      <c r="AP150" s="70">
        <f>VALUE(IFERROR(VLOOKUP($A150,OT!$A:$BU,OT!M$1,0),0))</f>
        <v>0</v>
      </c>
      <c r="AQ150" s="70">
        <f>VALUE(IFERROR(VLOOKUP($A150,OT!$A:$BU,OT!N$1,0),0))</f>
        <v>0</v>
      </c>
      <c r="AR150" s="70">
        <f>VALUE(IFERROR(VLOOKUP($A150,OT!$A:$BU,OT!O$1,0),0))</f>
        <v>0</v>
      </c>
      <c r="AS150" s="70">
        <f>VALUE(IFERROR(VLOOKUP($A150,OT!$A:$BU,OT!P$1,0),0))</f>
        <v>0</v>
      </c>
      <c r="AT150" s="70">
        <f>VALUE(IFERROR(VLOOKUP($A150,OT!$A:$BU,OT!Q$1,0),0))</f>
        <v>2</v>
      </c>
      <c r="AU150" s="70">
        <f>VALUE(IFERROR(VLOOKUP($A150,OT!$A:$BU,OT!R$1,0),0))</f>
        <v>2</v>
      </c>
      <c r="AV150" s="70">
        <f>VALUE(IFERROR(VLOOKUP($A150,OT!$A:$BU,OT!S$1,0),0))</f>
        <v>2</v>
      </c>
      <c r="AW150" s="70">
        <f>VALUE(IFERROR(VLOOKUP($A150,OT!$A:$BU,OT!T$1,0),0))</f>
        <v>2</v>
      </c>
      <c r="AX150" s="70">
        <f>VALUE(IFERROR(VLOOKUP($A150,OT!$A:$BU,OT!U$1,0),0))</f>
        <v>4</v>
      </c>
      <c r="AY150" s="70">
        <f>VALUE(IFERROR(VLOOKUP($A150,OT!$A:$BU,OT!V$1,0),0))</f>
        <v>12</v>
      </c>
      <c r="AZ150" s="70">
        <f>VALUE(IFERROR(VLOOKUP($A150,OT!$A:$BU,OT!W$1,0),0))</f>
        <v>0</v>
      </c>
      <c r="BA150" s="70">
        <f>VALUE(IFERROR(VLOOKUP($A150,OT!$A:$BU,OT!X$1,0),0))</f>
        <v>0</v>
      </c>
      <c r="BB150" s="70">
        <f>VALUE(IFERROR(VLOOKUP($A150,OT!$A:$BU,OT!Y$1,0),0))</f>
        <v>0</v>
      </c>
      <c r="BC150" s="70">
        <f>VALUE(IFERROR(VLOOKUP($A150,OT!$A:$BU,OT!Z$1,0),0))</f>
        <v>0</v>
      </c>
      <c r="BD150" s="70">
        <f>VALUE(IFERROR(VLOOKUP($A150,OT!$A:$BU,OT!AA$1,0),0))</f>
        <v>0</v>
      </c>
      <c r="BE150" s="70">
        <f>VALUE(IFERROR(VLOOKUP($A150,OT!$A:$BU,OT!AB$1,0),0))</f>
        <v>0</v>
      </c>
      <c r="BF150" s="70">
        <f>VALUE(IFERROR(VLOOKUP($A150,OT!$A:$BU,OT!AC$1,0),0))</f>
        <v>8</v>
      </c>
      <c r="BG150" s="70">
        <f>VALUE(IFERROR(VLOOKUP($A150,OT!$A:$BU,OT!AD$1,0),0))</f>
        <v>0</v>
      </c>
      <c r="BH150" s="70">
        <f>VALUE(IFERROR(VLOOKUP($A150,OT!$A:$BU,OT!AE$1,0),0))</f>
        <v>0</v>
      </c>
      <c r="BI150" s="70">
        <f>VALUE(IFERROR(VLOOKUP($A150,OT!$A:$BU,OT!AF$1,0),0))</f>
        <v>2</v>
      </c>
      <c r="BJ150" s="70">
        <f>VALUE(IFERROR(VLOOKUP($A150,OT!$A:$BU,OT!AG$1,0),0))</f>
        <v>2</v>
      </c>
      <c r="BK150" s="70">
        <f>VALUE(IFERROR(VLOOKUP($A150,OT!$A:$BU,OT!AH$1,0),0))</f>
        <v>2</v>
      </c>
      <c r="BL150" s="70">
        <f>VALUE(IFERROR(VLOOKUP($A150,OT!$A:$BU,OT!AI$1,0),0))</f>
        <v>0</v>
      </c>
      <c r="BM150" s="70">
        <f>VALUE(IFERROR(VLOOKUP($A150,OT!$A:$BU,OT!AJ$1,0),0))</f>
        <v>0</v>
      </c>
      <c r="BN150" s="70">
        <f>VALUE(IFERROR(VLOOKUP($A150,OT!$A:$BU,OT!AK$1,0),0))</f>
        <v>0</v>
      </c>
      <c r="BO150" s="70">
        <f>VALUE(IFERROR(VLOOKUP($A150,OT!$A:$BU,OT!AL$1,0),0))</f>
        <v>0</v>
      </c>
      <c r="BP150" s="70">
        <f>VALUE(IFERROR(VLOOKUP($A150,OT!$A:$BU,OT!AM$1,0),0))</f>
        <v>2</v>
      </c>
      <c r="BQ150" s="70">
        <f>VALUE(IFERROR(VLOOKUP($A150,OT!$A:$BU,OT!AN$1,0),0))</f>
        <v>0</v>
      </c>
      <c r="BR150" s="59"/>
    </row>
    <row r="151" spans="1:70" x14ac:dyDescent="0.35">
      <c r="A151" s="376" t="s">
        <v>1094</v>
      </c>
      <c r="B151" s="221" t="str">
        <f>VLOOKUP(A151,Att!B:C,2,0)</f>
        <v>TRẦN THỊ TƯỜNG VÂN</v>
      </c>
      <c r="D151">
        <v>42000</v>
      </c>
      <c r="E151">
        <v>42000</v>
      </c>
      <c r="F151">
        <v>42000</v>
      </c>
      <c r="AH151" s="68">
        <f t="shared" si="6"/>
        <v>126000</v>
      </c>
      <c r="AI151" s="68">
        <f t="shared" si="7"/>
        <v>0</v>
      </c>
      <c r="AJ151" s="68">
        <f t="shared" si="8"/>
        <v>126000</v>
      </c>
      <c r="AK151" s="68"/>
      <c r="AL151" s="74" t="str">
        <f>VLOOKUP(A151,Att!B:CX,101,0)</f>
        <v>MEKONG SUBLABOR</v>
      </c>
      <c r="AM151" s="70">
        <f>VALUE(IFERROR(VLOOKUP($A151,OT!$A:$BU,OT!J$1,0),0))</f>
        <v>0</v>
      </c>
      <c r="AN151" s="70">
        <f>VALUE(IFERROR(VLOOKUP($A151,OT!$A:$BU,OT!K$1,0),0))</f>
        <v>1.75</v>
      </c>
      <c r="AO151" s="70">
        <f>VALUE(IFERROR(VLOOKUP($A151,OT!$A:$BU,OT!L$1,0),0))</f>
        <v>2</v>
      </c>
      <c r="AP151" s="70">
        <f>VALUE(IFERROR(VLOOKUP($A151,OT!$A:$BU,OT!M$1,0),0))</f>
        <v>2</v>
      </c>
      <c r="AQ151" s="70">
        <f>VALUE(IFERROR(VLOOKUP($A151,OT!$A:$BU,OT!N$1,0),0))</f>
        <v>0</v>
      </c>
      <c r="AR151" s="70">
        <f>VALUE(IFERROR(VLOOKUP($A151,OT!$A:$BU,OT!O$1,0),0))</f>
        <v>0</v>
      </c>
      <c r="AS151" s="70">
        <f>VALUE(IFERROR(VLOOKUP($A151,OT!$A:$BU,OT!P$1,0),0))</f>
        <v>0</v>
      </c>
      <c r="AT151" s="70">
        <f>VALUE(IFERROR(VLOOKUP($A151,OT!$A:$BU,OT!Q$1,0),0))</f>
        <v>0</v>
      </c>
      <c r="AU151" s="70">
        <f>VALUE(IFERROR(VLOOKUP($A151,OT!$A:$BU,OT!R$1,0),0))</f>
        <v>0</v>
      </c>
      <c r="AV151" s="70">
        <f>VALUE(IFERROR(VLOOKUP($A151,OT!$A:$BU,OT!S$1,0),0))</f>
        <v>0</v>
      </c>
      <c r="AW151" s="70">
        <f>VALUE(IFERROR(VLOOKUP($A151,OT!$A:$BU,OT!T$1,0),0))</f>
        <v>0</v>
      </c>
      <c r="AX151" s="70">
        <f>VALUE(IFERROR(VLOOKUP($A151,OT!$A:$BU,OT!U$1,0),0))</f>
        <v>0</v>
      </c>
      <c r="AY151" s="70">
        <f>VALUE(IFERROR(VLOOKUP($A151,OT!$A:$BU,OT!V$1,0),0))</f>
        <v>0</v>
      </c>
      <c r="AZ151" s="70">
        <f>VALUE(IFERROR(VLOOKUP($A151,OT!$A:$BU,OT!W$1,0),0))</f>
        <v>0</v>
      </c>
      <c r="BA151" s="70">
        <f>VALUE(IFERROR(VLOOKUP($A151,OT!$A:$BU,OT!X$1,0),0))</f>
        <v>0</v>
      </c>
      <c r="BB151" s="70">
        <f>VALUE(IFERROR(VLOOKUP($A151,OT!$A:$BU,OT!Y$1,0),0))</f>
        <v>0</v>
      </c>
      <c r="BC151" s="70">
        <f>VALUE(IFERROR(VLOOKUP($A151,OT!$A:$BU,OT!Z$1,0),0))</f>
        <v>0</v>
      </c>
      <c r="BD151" s="70">
        <f>VALUE(IFERROR(VLOOKUP($A151,OT!$A:$BU,OT!AA$1,0),0))</f>
        <v>0</v>
      </c>
      <c r="BE151" s="70">
        <f>VALUE(IFERROR(VLOOKUP($A151,OT!$A:$BU,OT!AB$1,0),0))</f>
        <v>0</v>
      </c>
      <c r="BF151" s="70">
        <f>VALUE(IFERROR(VLOOKUP($A151,OT!$A:$BU,OT!AC$1,0),0))</f>
        <v>0</v>
      </c>
      <c r="BG151" s="70">
        <f>VALUE(IFERROR(VLOOKUP($A151,OT!$A:$BU,OT!AD$1,0),0))</f>
        <v>0</v>
      </c>
      <c r="BH151" s="70">
        <f>VALUE(IFERROR(VLOOKUP($A151,OT!$A:$BU,OT!AE$1,0),0))</f>
        <v>0</v>
      </c>
      <c r="BI151" s="70">
        <f>VALUE(IFERROR(VLOOKUP($A151,OT!$A:$BU,OT!AF$1,0),0))</f>
        <v>0</v>
      </c>
      <c r="BJ151" s="70">
        <f>VALUE(IFERROR(VLOOKUP($A151,OT!$A:$BU,OT!AG$1,0),0))</f>
        <v>0</v>
      </c>
      <c r="BK151" s="70">
        <f>VALUE(IFERROR(VLOOKUP($A151,OT!$A:$BU,OT!AH$1,0),0))</f>
        <v>0</v>
      </c>
      <c r="BL151" s="70">
        <f>VALUE(IFERROR(VLOOKUP($A151,OT!$A:$BU,OT!AI$1,0),0))</f>
        <v>0</v>
      </c>
      <c r="BM151" s="70">
        <f>VALUE(IFERROR(VLOOKUP($A151,OT!$A:$BU,OT!AJ$1,0),0))</f>
        <v>0</v>
      </c>
      <c r="BN151" s="70">
        <f>VALUE(IFERROR(VLOOKUP($A151,OT!$A:$BU,OT!AK$1,0),0))</f>
        <v>0</v>
      </c>
      <c r="BO151" s="70">
        <f>VALUE(IFERROR(VLOOKUP($A151,OT!$A:$BU,OT!AL$1,0),0))</f>
        <v>0</v>
      </c>
      <c r="BP151" s="70">
        <f>VALUE(IFERROR(VLOOKUP($A151,OT!$A:$BU,OT!AM$1,0),0))</f>
        <v>0</v>
      </c>
      <c r="BQ151" s="70">
        <f>VALUE(IFERROR(VLOOKUP($A151,OT!$A:$BU,OT!AN$1,0),0))</f>
        <v>0</v>
      </c>
      <c r="BR151" s="59"/>
    </row>
    <row r="152" spans="1:70" x14ac:dyDescent="0.35">
      <c r="A152" s="376" t="s">
        <v>1097</v>
      </c>
      <c r="B152" s="221" t="str">
        <f>VLOOKUP(A152,Att!B:C,2,0)</f>
        <v>NGUYỄN THỊ THANH HÀ</v>
      </c>
      <c r="C152">
        <v>42000</v>
      </c>
      <c r="D152">
        <v>42000</v>
      </c>
      <c r="E152">
        <v>42000</v>
      </c>
      <c r="G152">
        <v>42000</v>
      </c>
      <c r="J152">
        <v>20000</v>
      </c>
      <c r="K152">
        <v>20000</v>
      </c>
      <c r="L152">
        <v>20000</v>
      </c>
      <c r="M152">
        <v>20000</v>
      </c>
      <c r="N152">
        <v>20000</v>
      </c>
      <c r="O152">
        <v>15000</v>
      </c>
      <c r="V152">
        <v>42000</v>
      </c>
      <c r="X152">
        <v>20000</v>
      </c>
      <c r="Y152">
        <v>20000</v>
      </c>
      <c r="Z152">
        <v>20000</v>
      </c>
      <c r="AA152">
        <v>20000</v>
      </c>
      <c r="AB152">
        <v>15000</v>
      </c>
      <c r="AE152">
        <v>42000</v>
      </c>
      <c r="AF152">
        <v>42000</v>
      </c>
      <c r="AH152" s="68">
        <f t="shared" si="6"/>
        <v>504000</v>
      </c>
      <c r="AI152" s="68">
        <f t="shared" si="7"/>
        <v>75000</v>
      </c>
      <c r="AJ152" s="68">
        <f t="shared" si="8"/>
        <v>429000</v>
      </c>
      <c r="AK152" s="68"/>
      <c r="AL152" s="74" t="str">
        <f>VLOOKUP(A152,Att!B:CX,101,0)</f>
        <v>MEKONG SUBLABOR</v>
      </c>
      <c r="AM152" s="70">
        <f>VALUE(IFERROR(VLOOKUP($A152,OT!$A:$BU,OT!J$1,0),0))</f>
        <v>2</v>
      </c>
      <c r="AN152" s="70">
        <f>VALUE(IFERROR(VLOOKUP($A152,OT!$A:$BU,OT!K$1,0),0))</f>
        <v>2</v>
      </c>
      <c r="AO152" s="70">
        <f>VALUE(IFERROR(VLOOKUP($A152,OT!$A:$BU,OT!L$1,0),0))</f>
        <v>2</v>
      </c>
      <c r="AP152" s="70">
        <f>VALUE(IFERROR(VLOOKUP($A152,OT!$A:$BU,OT!M$1,0),0))</f>
        <v>0</v>
      </c>
      <c r="AQ152" s="70">
        <f>VALUE(IFERROR(VLOOKUP($A152,OT!$A:$BU,OT!N$1,0),0))</f>
        <v>2</v>
      </c>
      <c r="AR152" s="70">
        <f>VALUE(IFERROR(VLOOKUP($A152,OT!$A:$BU,OT!O$1,0),0))</f>
        <v>0</v>
      </c>
      <c r="AS152" s="70">
        <f>VALUE(IFERROR(VLOOKUP($A152,OT!$A:$BU,OT!P$1,0),0))</f>
        <v>0</v>
      </c>
      <c r="AT152" s="70">
        <f>VALUE(IFERROR(VLOOKUP($A152,OT!$A:$BU,OT!Q$1,0),0))</f>
        <v>2</v>
      </c>
      <c r="AU152" s="70">
        <f>VALUE(IFERROR(VLOOKUP($A152,OT!$A:$BU,OT!R$1,0),0))</f>
        <v>2</v>
      </c>
      <c r="AV152" s="70">
        <f>VALUE(IFERROR(VLOOKUP($A152,OT!$A:$BU,OT!S$1,0),0))</f>
        <v>2</v>
      </c>
      <c r="AW152" s="70">
        <f>VALUE(IFERROR(VLOOKUP($A152,OT!$A:$BU,OT!T$1,0),0))</f>
        <v>2</v>
      </c>
      <c r="AX152" s="70">
        <f>VALUE(IFERROR(VLOOKUP($A152,OT!$A:$BU,OT!U$1,0),0))</f>
        <v>4</v>
      </c>
      <c r="AY152" s="70">
        <f>VALUE(IFERROR(VLOOKUP($A152,OT!$A:$BU,OT!V$1,0),0))</f>
        <v>8</v>
      </c>
      <c r="AZ152" s="70">
        <f>VALUE(IFERROR(VLOOKUP($A152,OT!$A:$BU,OT!W$1,0),0))</f>
        <v>0</v>
      </c>
      <c r="BA152" s="70">
        <f>VALUE(IFERROR(VLOOKUP($A152,OT!$A:$BU,OT!X$1,0),0))</f>
        <v>0</v>
      </c>
      <c r="BB152" s="70">
        <f>VALUE(IFERROR(VLOOKUP($A152,OT!$A:$BU,OT!Y$1,0),0))</f>
        <v>0</v>
      </c>
      <c r="BC152" s="70">
        <f>VALUE(IFERROR(VLOOKUP($A152,OT!$A:$BU,OT!Z$1,0),0))</f>
        <v>0</v>
      </c>
      <c r="BD152" s="70">
        <f>VALUE(IFERROR(VLOOKUP($A152,OT!$A:$BU,OT!AA$1,0),0))</f>
        <v>0</v>
      </c>
      <c r="BE152" s="70">
        <f>VALUE(IFERROR(VLOOKUP($A152,OT!$A:$BU,OT!AB$1,0),0))</f>
        <v>0</v>
      </c>
      <c r="BF152" s="70">
        <f>VALUE(IFERROR(VLOOKUP($A152,OT!$A:$BU,OT!AC$1,0),0))</f>
        <v>4</v>
      </c>
      <c r="BG152" s="70">
        <f>VALUE(IFERROR(VLOOKUP($A152,OT!$A:$BU,OT!AD$1,0),0))</f>
        <v>0</v>
      </c>
      <c r="BH152" s="70">
        <f>VALUE(IFERROR(VLOOKUP($A152,OT!$A:$BU,OT!AE$1,0),0))</f>
        <v>2</v>
      </c>
      <c r="BI152" s="70">
        <f>VALUE(IFERROR(VLOOKUP($A152,OT!$A:$BU,OT!AF$1,0),0))</f>
        <v>0</v>
      </c>
      <c r="BJ152" s="70">
        <f>VALUE(IFERROR(VLOOKUP($A152,OT!$A:$BU,OT!AG$1,0),0))</f>
        <v>0</v>
      </c>
      <c r="BK152" s="70">
        <f>VALUE(IFERROR(VLOOKUP($A152,OT!$A:$BU,OT!AH$1,0),0))</f>
        <v>0</v>
      </c>
      <c r="BL152" s="70">
        <f>VALUE(IFERROR(VLOOKUP($A152,OT!$A:$BU,OT!AI$1,0),0))</f>
        <v>0</v>
      </c>
      <c r="BM152" s="70">
        <f>VALUE(IFERROR(VLOOKUP($A152,OT!$A:$BU,OT!AJ$1,0),0))</f>
        <v>0</v>
      </c>
      <c r="BN152" s="70">
        <f>VALUE(IFERROR(VLOOKUP($A152,OT!$A:$BU,OT!AK$1,0),0))</f>
        <v>0</v>
      </c>
      <c r="BO152" s="70">
        <f>VALUE(IFERROR(VLOOKUP($A152,OT!$A:$BU,OT!AL$1,0),0))</f>
        <v>2</v>
      </c>
      <c r="BP152" s="70">
        <f>VALUE(IFERROR(VLOOKUP($A152,OT!$A:$BU,OT!AM$1,0),0))</f>
        <v>2</v>
      </c>
      <c r="BQ152" s="70">
        <f>VALUE(IFERROR(VLOOKUP($A152,OT!$A:$BU,OT!AN$1,0),0))</f>
        <v>0</v>
      </c>
      <c r="BR152" s="59"/>
    </row>
    <row r="153" spans="1:70" x14ac:dyDescent="0.35">
      <c r="A153" s="376" t="s">
        <v>1100</v>
      </c>
      <c r="B153" s="221" t="str">
        <f>VLOOKUP(A153,Att!B:C,2,0)</f>
        <v>NGUYỄN THỊ HẢO</v>
      </c>
      <c r="D153">
        <v>20000</v>
      </c>
      <c r="E153">
        <v>15000</v>
      </c>
      <c r="F153">
        <v>20000</v>
      </c>
      <c r="G153">
        <v>20000</v>
      </c>
      <c r="H153">
        <v>20000</v>
      </c>
      <c r="I153">
        <v>20000</v>
      </c>
      <c r="J153">
        <v>42000</v>
      </c>
      <c r="L153">
        <v>42000</v>
      </c>
      <c r="N153">
        <v>42000</v>
      </c>
      <c r="O153">
        <v>42000</v>
      </c>
      <c r="R153">
        <v>20000</v>
      </c>
      <c r="S153">
        <v>20000</v>
      </c>
      <c r="T153">
        <v>20000</v>
      </c>
      <c r="U153">
        <v>20000</v>
      </c>
      <c r="V153">
        <v>20000</v>
      </c>
      <c r="X153">
        <v>42000</v>
      </c>
      <c r="Y153">
        <v>42000</v>
      </c>
      <c r="Z153">
        <v>42000</v>
      </c>
      <c r="AB153">
        <v>27000</v>
      </c>
      <c r="AC153">
        <v>42000</v>
      </c>
      <c r="AF153">
        <v>20000</v>
      </c>
      <c r="AH153" s="68">
        <f t="shared" si="6"/>
        <v>598000</v>
      </c>
      <c r="AI153" s="68">
        <f t="shared" si="7"/>
        <v>124000</v>
      </c>
      <c r="AJ153" s="68">
        <f t="shared" si="8"/>
        <v>474000</v>
      </c>
      <c r="AK153" s="68"/>
      <c r="AL153" s="74" t="str">
        <f>VLOOKUP(A153,Att!B:CX,101,0)</f>
        <v>ANNK-HR</v>
      </c>
      <c r="AM153" s="70">
        <f>VALUE(IFERROR(VLOOKUP($A153,OT!$A:$BU,OT!J$1,0),0))</f>
        <v>0</v>
      </c>
      <c r="AN153" s="70">
        <f>VALUE(IFERROR(VLOOKUP($A153,OT!$A:$BU,OT!K$1,0),0))</f>
        <v>2</v>
      </c>
      <c r="AO153" s="70">
        <f>VALUE(IFERROR(VLOOKUP($A153,OT!$A:$BU,OT!L$1,0),0))</f>
        <v>0</v>
      </c>
      <c r="AP153" s="70">
        <f>VALUE(IFERROR(VLOOKUP($A153,OT!$A:$BU,OT!M$1,0),0))</f>
        <v>0</v>
      </c>
      <c r="AQ153" s="70">
        <f>VALUE(IFERROR(VLOOKUP($A153,OT!$A:$BU,OT!N$1,0),0))</f>
        <v>0</v>
      </c>
      <c r="AR153" s="70">
        <f>VALUE(IFERROR(VLOOKUP($A153,OT!$A:$BU,OT!O$1,0),0))</f>
        <v>2</v>
      </c>
      <c r="AS153" s="70">
        <f>VALUE(IFERROR(VLOOKUP($A153,OT!$A:$BU,OT!P$1,0),0))</f>
        <v>12</v>
      </c>
      <c r="AT153" s="70">
        <f>VALUE(IFERROR(VLOOKUP($A153,OT!$A:$BU,OT!Q$1,0),0))</f>
        <v>2</v>
      </c>
      <c r="AU153" s="70">
        <f>VALUE(IFERROR(VLOOKUP($A153,OT!$A:$BU,OT!R$1,0),0))</f>
        <v>0</v>
      </c>
      <c r="AV153" s="70">
        <f>VALUE(IFERROR(VLOOKUP($A153,OT!$A:$BU,OT!S$1,0),0))</f>
        <v>2</v>
      </c>
      <c r="AW153" s="70">
        <f>VALUE(IFERROR(VLOOKUP($A153,OT!$A:$BU,OT!T$1,0),0))</f>
        <v>0</v>
      </c>
      <c r="AX153" s="70">
        <f>VALUE(IFERROR(VLOOKUP($A153,OT!$A:$BU,OT!U$1,0),0))</f>
        <v>2</v>
      </c>
      <c r="AY153" s="70">
        <f>VALUE(IFERROR(VLOOKUP($A153,OT!$A:$BU,OT!V$1,0),0))</f>
        <v>4</v>
      </c>
      <c r="AZ153" s="70">
        <f>VALUE(IFERROR(VLOOKUP($A153,OT!$A:$BU,OT!W$1,0),0))</f>
        <v>0</v>
      </c>
      <c r="BA153" s="70">
        <f>VALUE(IFERROR(VLOOKUP($A153,OT!$A:$BU,OT!X$1,0),0))</f>
        <v>0</v>
      </c>
      <c r="BB153" s="70">
        <f>VALUE(IFERROR(VLOOKUP($A153,OT!$A:$BU,OT!Y$1,0),0))</f>
        <v>2</v>
      </c>
      <c r="BC153" s="70">
        <f>VALUE(IFERROR(VLOOKUP($A153,OT!$A:$BU,OT!Z$1,0),0))</f>
        <v>2</v>
      </c>
      <c r="BD153" s="70">
        <f>VALUE(IFERROR(VLOOKUP($A153,OT!$A:$BU,OT!AA$1,0),0))</f>
        <v>2</v>
      </c>
      <c r="BE153" s="70">
        <f>VALUE(IFERROR(VLOOKUP($A153,OT!$A:$BU,OT!AB$1,0),0))</f>
        <v>2</v>
      </c>
      <c r="BF153" s="70">
        <f>VALUE(IFERROR(VLOOKUP($A153,OT!$A:$BU,OT!AC$1,0),0))</f>
        <v>4</v>
      </c>
      <c r="BG153" s="70">
        <f>VALUE(IFERROR(VLOOKUP($A153,OT!$A:$BU,OT!AD$1,0),0))</f>
        <v>0</v>
      </c>
      <c r="BH153" s="70">
        <f>VALUE(IFERROR(VLOOKUP($A153,OT!$A:$BU,OT!AE$1,0),0))</f>
        <v>2</v>
      </c>
      <c r="BI153" s="70">
        <f>VALUE(IFERROR(VLOOKUP($A153,OT!$A:$BU,OT!AF$1,0),0))</f>
        <v>2</v>
      </c>
      <c r="BJ153" s="70">
        <f>VALUE(IFERROR(VLOOKUP($A153,OT!$A:$BU,OT!AG$1,0),0))</f>
        <v>2</v>
      </c>
      <c r="BK153" s="70">
        <f>VALUE(IFERROR(VLOOKUP($A153,OT!$A:$BU,OT!AH$1,0),0))</f>
        <v>0</v>
      </c>
      <c r="BL153" s="70">
        <f>VALUE(IFERROR(VLOOKUP($A153,OT!$A:$BU,OT!AI$1,0),0))</f>
        <v>0</v>
      </c>
      <c r="BM153" s="70">
        <f>VALUE(IFERROR(VLOOKUP($A153,OT!$A:$BU,OT!AJ$1,0),0))</f>
        <v>0</v>
      </c>
      <c r="BN153" s="70">
        <f>VALUE(IFERROR(VLOOKUP($A153,OT!$A:$BU,OT!AK$1,0),0))</f>
        <v>0</v>
      </c>
      <c r="BO153" s="70">
        <f>VALUE(IFERROR(VLOOKUP($A153,OT!$A:$BU,OT!AL$1,0),0))</f>
        <v>0</v>
      </c>
      <c r="BP153" s="70">
        <f>VALUE(IFERROR(VLOOKUP($A153,OT!$A:$BU,OT!AM$1,0),0))</f>
        <v>2</v>
      </c>
      <c r="BQ153" s="70">
        <f>VALUE(IFERROR(VLOOKUP($A153,OT!$A:$BU,OT!AN$1,0),0))</f>
        <v>0</v>
      </c>
      <c r="BR153" s="59"/>
    </row>
    <row r="154" spans="1:70" x14ac:dyDescent="0.35">
      <c r="A154" s="376" t="s">
        <v>1103</v>
      </c>
      <c r="B154" s="221" t="str">
        <f>VLOOKUP(A154,Att!B:C,2,0)</f>
        <v>TRẦN HOÀNG YẾN</v>
      </c>
      <c r="C154">
        <v>42000</v>
      </c>
      <c r="D154">
        <v>42000</v>
      </c>
      <c r="E154">
        <v>42000</v>
      </c>
      <c r="F154">
        <v>42000</v>
      </c>
      <c r="G154">
        <v>0</v>
      </c>
      <c r="K154">
        <v>20000</v>
      </c>
      <c r="L154">
        <v>20000</v>
      </c>
      <c r="M154">
        <v>20000</v>
      </c>
      <c r="N154">
        <v>20000</v>
      </c>
      <c r="O154">
        <v>15000</v>
      </c>
      <c r="P154">
        <v>20000</v>
      </c>
      <c r="Q154">
        <v>42000</v>
      </c>
      <c r="R154">
        <v>42000</v>
      </c>
      <c r="S154">
        <v>42000</v>
      </c>
      <c r="T154">
        <v>42000</v>
      </c>
      <c r="U154">
        <v>42000</v>
      </c>
      <c r="Y154">
        <v>20000</v>
      </c>
      <c r="Z154">
        <v>20000</v>
      </c>
      <c r="AA154">
        <v>20000</v>
      </c>
      <c r="AB154">
        <v>20000</v>
      </c>
      <c r="AC154">
        <v>20000</v>
      </c>
      <c r="AF154">
        <v>42000</v>
      </c>
      <c r="AH154" s="68">
        <f t="shared" si="6"/>
        <v>635000</v>
      </c>
      <c r="AI154" s="68">
        <f t="shared" si="7"/>
        <v>179000</v>
      </c>
      <c r="AJ154" s="68">
        <f t="shared" si="8"/>
        <v>456000</v>
      </c>
      <c r="AK154" s="68"/>
      <c r="AL154" s="74" t="str">
        <f>VLOOKUP(A154,Att!B:CX,101,0)</f>
        <v>ANNK-HR</v>
      </c>
      <c r="AM154" s="70">
        <f>VALUE(IFERROR(VLOOKUP($A154,OT!$A:$BU,OT!J$1,0),0))</f>
        <v>2</v>
      </c>
      <c r="AN154" s="70">
        <f>VALUE(IFERROR(VLOOKUP($A154,OT!$A:$BU,OT!K$1,0),0))</f>
        <v>0</v>
      </c>
      <c r="AO154" s="70">
        <f>VALUE(IFERROR(VLOOKUP($A154,OT!$A:$BU,OT!L$1,0),0))</f>
        <v>2</v>
      </c>
      <c r="AP154" s="70">
        <f>VALUE(IFERROR(VLOOKUP($A154,OT!$A:$BU,OT!M$1,0),0))</f>
        <v>2</v>
      </c>
      <c r="AQ154" s="70">
        <f>VALUE(IFERROR(VLOOKUP($A154,OT!$A:$BU,OT!N$1,0),0))</f>
        <v>4</v>
      </c>
      <c r="AR154" s="70">
        <f>VALUE(IFERROR(VLOOKUP($A154,OT!$A:$BU,OT!O$1,0),0))</f>
        <v>0</v>
      </c>
      <c r="AS154" s="70">
        <f>VALUE(IFERROR(VLOOKUP($A154,OT!$A:$BU,OT!P$1,0),0))</f>
        <v>0</v>
      </c>
      <c r="AT154" s="70">
        <f>VALUE(IFERROR(VLOOKUP($A154,OT!$A:$BU,OT!Q$1,0),0))</f>
        <v>0</v>
      </c>
      <c r="AU154" s="70">
        <f>VALUE(IFERROR(VLOOKUP($A154,OT!$A:$BU,OT!R$1,0),0))</f>
        <v>0</v>
      </c>
      <c r="AV154" s="70">
        <f>VALUE(IFERROR(VLOOKUP($A154,OT!$A:$BU,OT!S$1,0),0))</f>
        <v>0</v>
      </c>
      <c r="AW154" s="70">
        <f>VALUE(IFERROR(VLOOKUP($A154,OT!$A:$BU,OT!T$1,0),0))</f>
        <v>0</v>
      </c>
      <c r="AX154" s="70">
        <f>VALUE(IFERROR(VLOOKUP($A154,OT!$A:$BU,OT!U$1,0),0))</f>
        <v>0</v>
      </c>
      <c r="AY154" s="70">
        <f>VALUE(IFERROR(VLOOKUP($A154,OT!$A:$BU,OT!V$1,0),0))</f>
        <v>0</v>
      </c>
      <c r="AZ154" s="70">
        <f>VALUE(IFERROR(VLOOKUP($A154,OT!$A:$BU,OT!W$1,0),0))</f>
        <v>12</v>
      </c>
      <c r="BA154" s="70">
        <f>VALUE(IFERROR(VLOOKUP($A154,OT!$A:$BU,OT!X$1,0),0))</f>
        <v>2</v>
      </c>
      <c r="BB154" s="70">
        <f>VALUE(IFERROR(VLOOKUP($A154,OT!$A:$BU,OT!Y$1,0),0))</f>
        <v>2</v>
      </c>
      <c r="BC154" s="70">
        <f>VALUE(IFERROR(VLOOKUP($A154,OT!$A:$BU,OT!Z$1,0),0))</f>
        <v>2</v>
      </c>
      <c r="BD154" s="70">
        <f>VALUE(IFERROR(VLOOKUP($A154,OT!$A:$BU,OT!AA$1,0),0))</f>
        <v>2</v>
      </c>
      <c r="BE154" s="70">
        <f>VALUE(IFERROR(VLOOKUP($A154,OT!$A:$BU,OT!AB$1,0),0))</f>
        <v>4</v>
      </c>
      <c r="BF154" s="70">
        <f>VALUE(IFERROR(VLOOKUP($A154,OT!$A:$BU,OT!AC$1,0),0))</f>
        <v>0</v>
      </c>
      <c r="BG154" s="70">
        <f>VALUE(IFERROR(VLOOKUP($A154,OT!$A:$BU,OT!AD$1,0),0))</f>
        <v>0</v>
      </c>
      <c r="BH154" s="70">
        <f>VALUE(IFERROR(VLOOKUP($A154,OT!$A:$BU,OT!AE$1,0),0))</f>
        <v>0</v>
      </c>
      <c r="BI154" s="70">
        <f>VALUE(IFERROR(VLOOKUP($A154,OT!$A:$BU,OT!AF$1,0),0))</f>
        <v>2</v>
      </c>
      <c r="BJ154" s="70">
        <f>VALUE(IFERROR(VLOOKUP($A154,OT!$A:$BU,OT!AG$1,0),0))</f>
        <v>2</v>
      </c>
      <c r="BK154" s="70">
        <f>VALUE(IFERROR(VLOOKUP($A154,OT!$A:$BU,OT!AH$1,0),0))</f>
        <v>2</v>
      </c>
      <c r="BL154" s="70">
        <f>VALUE(IFERROR(VLOOKUP($A154,OT!$A:$BU,OT!AI$1,0),0))</f>
        <v>2</v>
      </c>
      <c r="BM154" s="70">
        <f>VALUE(IFERROR(VLOOKUP($A154,OT!$A:$BU,OT!AJ$1,0),0))</f>
        <v>4</v>
      </c>
      <c r="BN154" s="70">
        <f>VALUE(IFERROR(VLOOKUP($A154,OT!$A:$BU,OT!AK$1,0),0))</f>
        <v>0</v>
      </c>
      <c r="BO154" s="70">
        <f>VALUE(IFERROR(VLOOKUP($A154,OT!$A:$BU,OT!AL$1,0),0))</f>
        <v>0</v>
      </c>
      <c r="BP154" s="70">
        <f>VALUE(IFERROR(VLOOKUP($A154,OT!$A:$BU,OT!AM$1,0),0))</f>
        <v>0</v>
      </c>
      <c r="BQ154" s="70">
        <f>VALUE(IFERROR(VLOOKUP($A154,OT!$A:$BU,OT!AN$1,0),0))</f>
        <v>0</v>
      </c>
      <c r="BR154" s="59"/>
    </row>
    <row r="155" spans="1:70" x14ac:dyDescent="0.35">
      <c r="A155" s="376" t="s">
        <v>1106</v>
      </c>
      <c r="B155" s="221" t="str">
        <f>VLOOKUP(A155,Att!B:C,2,0)</f>
        <v>NGUYỄN THÀNH NGUYÊN PHÚC</v>
      </c>
      <c r="C155">
        <v>20000</v>
      </c>
      <c r="D155">
        <v>20000</v>
      </c>
      <c r="J155">
        <v>42000</v>
      </c>
      <c r="K155">
        <v>42000</v>
      </c>
      <c r="L155">
        <v>42000</v>
      </c>
      <c r="M155">
        <v>42000</v>
      </c>
      <c r="N155">
        <v>42000</v>
      </c>
      <c r="O155">
        <v>27000</v>
      </c>
      <c r="Q155">
        <v>20000</v>
      </c>
      <c r="S155">
        <v>20000</v>
      </c>
      <c r="T155">
        <v>20000</v>
      </c>
      <c r="U155">
        <v>20000</v>
      </c>
      <c r="Y155">
        <v>42000</v>
      </c>
      <c r="Z155">
        <v>42000</v>
      </c>
      <c r="AA155">
        <v>42000</v>
      </c>
      <c r="AB155">
        <v>42000</v>
      </c>
      <c r="AH155" s="68">
        <f t="shared" si="6"/>
        <v>525000</v>
      </c>
      <c r="AI155" s="68">
        <f t="shared" si="7"/>
        <v>20000</v>
      </c>
      <c r="AJ155" s="68">
        <f t="shared" si="8"/>
        <v>505000</v>
      </c>
      <c r="AK155" s="68"/>
      <c r="AL155" s="74" t="str">
        <f>VLOOKUP(A155,Att!B:CX,101,0)</f>
        <v>ANNK-HR</v>
      </c>
      <c r="AM155" s="70">
        <f>VALUE(IFERROR(VLOOKUP($A155,OT!$A:$BU,OT!J$1,0),0))</f>
        <v>2</v>
      </c>
      <c r="AN155" s="70">
        <f>VALUE(IFERROR(VLOOKUP($A155,OT!$A:$BU,OT!K$1,0),0))</f>
        <v>0</v>
      </c>
      <c r="AO155" s="70">
        <f>VALUE(IFERROR(VLOOKUP($A155,OT!$A:$BU,OT!L$1,0),0))</f>
        <v>0</v>
      </c>
      <c r="AP155" s="70">
        <f>VALUE(IFERROR(VLOOKUP($A155,OT!$A:$BU,OT!M$1,0),0))</f>
        <v>0</v>
      </c>
      <c r="AQ155" s="70">
        <f>VALUE(IFERROR(VLOOKUP($A155,OT!$A:$BU,OT!N$1,0),0))</f>
        <v>0</v>
      </c>
      <c r="AR155" s="70">
        <f>VALUE(IFERROR(VLOOKUP($A155,OT!$A:$BU,OT!O$1,0),0))</f>
        <v>0</v>
      </c>
      <c r="AS155" s="70">
        <f>VALUE(IFERROR(VLOOKUP($A155,OT!$A:$BU,OT!P$1,0),0))</f>
        <v>0</v>
      </c>
      <c r="AT155" s="70">
        <f>VALUE(IFERROR(VLOOKUP($A155,OT!$A:$BU,OT!Q$1,0),0))</f>
        <v>2</v>
      </c>
      <c r="AU155" s="70">
        <f>VALUE(IFERROR(VLOOKUP($A155,OT!$A:$BU,OT!R$1,0),0))</f>
        <v>2</v>
      </c>
      <c r="AV155" s="70">
        <f>VALUE(IFERROR(VLOOKUP($A155,OT!$A:$BU,OT!S$1,0),0))</f>
        <v>2</v>
      </c>
      <c r="AW155" s="70">
        <f>VALUE(IFERROR(VLOOKUP($A155,OT!$A:$BU,OT!T$1,0),0))</f>
        <v>2</v>
      </c>
      <c r="AX155" s="70">
        <f>VALUE(IFERROR(VLOOKUP($A155,OT!$A:$BU,OT!U$1,0),0))</f>
        <v>4</v>
      </c>
      <c r="AY155" s="70">
        <f>VALUE(IFERROR(VLOOKUP($A155,OT!$A:$BU,OT!V$1,0),0))</f>
        <v>8</v>
      </c>
      <c r="AZ155" s="70">
        <f>VALUE(IFERROR(VLOOKUP($A155,OT!$A:$BU,OT!W$1,0),0))</f>
        <v>0</v>
      </c>
      <c r="BA155" s="70">
        <f>VALUE(IFERROR(VLOOKUP($A155,OT!$A:$BU,OT!X$1,0),0))</f>
        <v>2</v>
      </c>
      <c r="BB155" s="70">
        <f>VALUE(IFERROR(VLOOKUP($A155,OT!$A:$BU,OT!Y$1,0),0))</f>
        <v>0</v>
      </c>
      <c r="BC155" s="70">
        <f>VALUE(IFERROR(VLOOKUP($A155,OT!$A:$BU,OT!Z$1,0),0))</f>
        <v>2</v>
      </c>
      <c r="BD155" s="70">
        <f>VALUE(IFERROR(VLOOKUP($A155,OT!$A:$BU,OT!AA$1,0),0))</f>
        <v>2</v>
      </c>
      <c r="BE155" s="70">
        <f>VALUE(IFERROR(VLOOKUP($A155,OT!$A:$BU,OT!AB$1,0),0))</f>
        <v>4</v>
      </c>
      <c r="BF155" s="70">
        <f>VALUE(IFERROR(VLOOKUP($A155,OT!$A:$BU,OT!AC$1,0),0))</f>
        <v>0</v>
      </c>
      <c r="BG155" s="70">
        <f>VALUE(IFERROR(VLOOKUP($A155,OT!$A:$BU,OT!AD$1,0),0))</f>
        <v>0</v>
      </c>
      <c r="BH155" s="70">
        <f>VALUE(IFERROR(VLOOKUP($A155,OT!$A:$BU,OT!AE$1,0),0))</f>
        <v>0</v>
      </c>
      <c r="BI155" s="70">
        <f>VALUE(IFERROR(VLOOKUP($A155,OT!$A:$BU,OT!AF$1,0),0))</f>
        <v>2</v>
      </c>
      <c r="BJ155" s="70">
        <f>VALUE(IFERROR(VLOOKUP($A155,OT!$A:$BU,OT!AG$1,0),0))</f>
        <v>2</v>
      </c>
      <c r="BK155" s="70">
        <f>VALUE(IFERROR(VLOOKUP($A155,OT!$A:$BU,OT!AH$1,0),0))</f>
        <v>2</v>
      </c>
      <c r="BL155" s="70">
        <f>VALUE(IFERROR(VLOOKUP($A155,OT!$A:$BU,OT!AI$1,0),0))</f>
        <v>2</v>
      </c>
      <c r="BM155" s="70">
        <f>VALUE(IFERROR(VLOOKUP($A155,OT!$A:$BU,OT!AJ$1,0),0))</f>
        <v>0</v>
      </c>
      <c r="BN155" s="70">
        <f>VALUE(IFERROR(VLOOKUP($A155,OT!$A:$BU,OT!AK$1,0),0))</f>
        <v>0</v>
      </c>
      <c r="BO155" s="70">
        <f>VALUE(IFERROR(VLOOKUP($A155,OT!$A:$BU,OT!AL$1,0),0))</f>
        <v>0</v>
      </c>
      <c r="BP155" s="70">
        <f>VALUE(IFERROR(VLOOKUP($A155,OT!$A:$BU,OT!AM$1,0),0))</f>
        <v>0</v>
      </c>
      <c r="BQ155" s="70">
        <f>VALUE(IFERROR(VLOOKUP($A155,OT!$A:$BU,OT!AN$1,0),0))</f>
        <v>0</v>
      </c>
      <c r="BR155" s="59"/>
    </row>
    <row r="156" spans="1:70" x14ac:dyDescent="0.35">
      <c r="A156" s="376" t="s">
        <v>1109</v>
      </c>
      <c r="B156" s="221" t="str">
        <f>VLOOKUP(A156,Att!B:C,2,0)</f>
        <v>LÊ TUẤN LINH</v>
      </c>
      <c r="F156">
        <v>20000</v>
      </c>
      <c r="G156">
        <v>20000</v>
      </c>
      <c r="H156">
        <v>0</v>
      </c>
      <c r="K156">
        <v>42000</v>
      </c>
      <c r="L156">
        <v>42000</v>
      </c>
      <c r="M156">
        <v>42000</v>
      </c>
      <c r="N156">
        <v>42000</v>
      </c>
      <c r="O156">
        <v>42000</v>
      </c>
      <c r="Q156">
        <v>20000</v>
      </c>
      <c r="R156">
        <v>20000</v>
      </c>
      <c r="S156">
        <v>20000</v>
      </c>
      <c r="T156">
        <v>20000</v>
      </c>
      <c r="U156">
        <v>15000</v>
      </c>
      <c r="X156">
        <v>42000</v>
      </c>
      <c r="Y156">
        <v>42000</v>
      </c>
      <c r="Z156">
        <v>42000</v>
      </c>
      <c r="AA156">
        <v>42000</v>
      </c>
      <c r="AB156">
        <v>42000</v>
      </c>
      <c r="AH156" s="68">
        <f t="shared" si="6"/>
        <v>555000</v>
      </c>
      <c r="AI156" s="68">
        <f t="shared" si="7"/>
        <v>15000</v>
      </c>
      <c r="AJ156" s="68">
        <f t="shared" si="8"/>
        <v>540000</v>
      </c>
      <c r="AK156" s="68"/>
      <c r="AL156" s="74" t="str">
        <f>VLOOKUP(A156,Att!B:CX,101,0)</f>
        <v>ANNK-HR</v>
      </c>
      <c r="AM156" s="70">
        <f>VALUE(IFERROR(VLOOKUP($A156,OT!$A:$BU,OT!J$1,0),0))</f>
        <v>0</v>
      </c>
      <c r="AN156" s="70">
        <f>VALUE(IFERROR(VLOOKUP($A156,OT!$A:$BU,OT!K$1,0),0))</f>
        <v>0</v>
      </c>
      <c r="AO156" s="70">
        <f>VALUE(IFERROR(VLOOKUP($A156,OT!$A:$BU,OT!L$1,0),0))</f>
        <v>0</v>
      </c>
      <c r="AP156" s="70">
        <f>VALUE(IFERROR(VLOOKUP($A156,OT!$A:$BU,OT!M$1,0),0))</f>
        <v>2</v>
      </c>
      <c r="AQ156" s="70">
        <f>VALUE(IFERROR(VLOOKUP($A156,OT!$A:$BU,OT!N$1,0),0))</f>
        <v>2</v>
      </c>
      <c r="AR156" s="70">
        <f>VALUE(IFERROR(VLOOKUP($A156,OT!$A:$BU,OT!O$1,0),0))</f>
        <v>0</v>
      </c>
      <c r="AS156" s="70">
        <f>VALUE(IFERROR(VLOOKUP($A156,OT!$A:$BU,OT!P$1,0),0))</f>
        <v>0</v>
      </c>
      <c r="AT156" s="70">
        <f>VALUE(IFERROR(VLOOKUP($A156,OT!$A:$BU,OT!Q$1,0),0))</f>
        <v>0</v>
      </c>
      <c r="AU156" s="70">
        <f>VALUE(IFERROR(VLOOKUP($A156,OT!$A:$BU,OT!R$1,0),0))</f>
        <v>2</v>
      </c>
      <c r="AV156" s="70">
        <f>VALUE(IFERROR(VLOOKUP($A156,OT!$A:$BU,OT!S$1,0),0))</f>
        <v>2</v>
      </c>
      <c r="AW156" s="70">
        <f>VALUE(IFERROR(VLOOKUP($A156,OT!$A:$BU,OT!T$1,0),0))</f>
        <v>2</v>
      </c>
      <c r="AX156" s="70">
        <f>VALUE(IFERROR(VLOOKUP($A156,OT!$A:$BU,OT!U$1,0),0))</f>
        <v>4</v>
      </c>
      <c r="AY156" s="70">
        <f>VALUE(IFERROR(VLOOKUP($A156,OT!$A:$BU,OT!V$1,0),0))</f>
        <v>12</v>
      </c>
      <c r="AZ156" s="70">
        <f>VALUE(IFERROR(VLOOKUP($A156,OT!$A:$BU,OT!W$1,0),0))</f>
        <v>0</v>
      </c>
      <c r="BA156" s="70">
        <f>VALUE(IFERROR(VLOOKUP($A156,OT!$A:$BU,OT!X$1,0),0))</f>
        <v>2</v>
      </c>
      <c r="BB156" s="70">
        <f>VALUE(IFERROR(VLOOKUP($A156,OT!$A:$BU,OT!Y$1,0),0))</f>
        <v>2</v>
      </c>
      <c r="BC156" s="70">
        <f>VALUE(IFERROR(VLOOKUP($A156,OT!$A:$BU,OT!Z$1,0),0))</f>
        <v>2</v>
      </c>
      <c r="BD156" s="70">
        <f>VALUE(IFERROR(VLOOKUP($A156,OT!$A:$BU,OT!AA$1,0),0))</f>
        <v>2</v>
      </c>
      <c r="BE156" s="70">
        <f>VALUE(IFERROR(VLOOKUP($A156,OT!$A:$BU,OT!AB$1,0),0))</f>
        <v>0</v>
      </c>
      <c r="BF156" s="70">
        <f>VALUE(IFERROR(VLOOKUP($A156,OT!$A:$BU,OT!AC$1,0),0))</f>
        <v>0</v>
      </c>
      <c r="BG156" s="70">
        <f>VALUE(IFERROR(VLOOKUP($A156,OT!$A:$BU,OT!AD$1,0),0))</f>
        <v>0</v>
      </c>
      <c r="BH156" s="70">
        <f>VALUE(IFERROR(VLOOKUP($A156,OT!$A:$BU,OT!AE$1,0),0))</f>
        <v>2</v>
      </c>
      <c r="BI156" s="70">
        <f>VALUE(IFERROR(VLOOKUP($A156,OT!$A:$BU,OT!AF$1,0),0))</f>
        <v>2</v>
      </c>
      <c r="BJ156" s="70">
        <f>VALUE(IFERROR(VLOOKUP($A156,OT!$A:$BU,OT!AG$1,0),0))</f>
        <v>2</v>
      </c>
      <c r="BK156" s="70">
        <f>VALUE(IFERROR(VLOOKUP($A156,OT!$A:$BU,OT!AH$1,0),0))</f>
        <v>2</v>
      </c>
      <c r="BL156" s="70">
        <f>VALUE(IFERROR(VLOOKUP($A156,OT!$A:$BU,OT!AI$1,0),0))</f>
        <v>4</v>
      </c>
      <c r="BM156" s="70">
        <f>VALUE(IFERROR(VLOOKUP($A156,OT!$A:$BU,OT!AJ$1,0),0))</f>
        <v>0</v>
      </c>
      <c r="BN156" s="70">
        <f>VALUE(IFERROR(VLOOKUP($A156,OT!$A:$BU,OT!AK$1,0),0))</f>
        <v>0</v>
      </c>
      <c r="BO156" s="70">
        <f>VALUE(IFERROR(VLOOKUP($A156,OT!$A:$BU,OT!AL$1,0),0))</f>
        <v>0</v>
      </c>
      <c r="BP156" s="70">
        <f>VALUE(IFERROR(VLOOKUP($A156,OT!$A:$BU,OT!AM$1,0),0))</f>
        <v>0</v>
      </c>
      <c r="BQ156" s="70">
        <f>VALUE(IFERROR(VLOOKUP($A156,OT!$A:$BU,OT!AN$1,0),0))</f>
        <v>0</v>
      </c>
      <c r="BR156" s="59"/>
    </row>
    <row r="157" spans="1:70" x14ac:dyDescent="0.35">
      <c r="A157" s="376" t="s">
        <v>1114</v>
      </c>
      <c r="B157" s="221" t="str">
        <f>VLOOKUP(A157,Att!B:C,2,0)</f>
        <v>HÀ MỸ DUY</v>
      </c>
      <c r="C157">
        <v>42000</v>
      </c>
      <c r="D157">
        <v>42000</v>
      </c>
      <c r="E157">
        <v>42000</v>
      </c>
      <c r="G157">
        <v>42000</v>
      </c>
      <c r="H157">
        <v>42000</v>
      </c>
      <c r="K157">
        <v>20000</v>
      </c>
      <c r="M157">
        <v>20000</v>
      </c>
      <c r="N157">
        <v>20000</v>
      </c>
      <c r="O157">
        <v>20000</v>
      </c>
      <c r="AH157" s="68">
        <f t="shared" si="6"/>
        <v>290000</v>
      </c>
      <c r="AI157" s="68">
        <f t="shared" si="7"/>
        <v>0</v>
      </c>
      <c r="AJ157" s="68">
        <f t="shared" si="8"/>
        <v>290000</v>
      </c>
      <c r="AK157" s="68"/>
      <c r="AL157" s="74" t="str">
        <f>VLOOKUP(A157,Att!B:CX,101,0)</f>
        <v>Nhân Kiệt</v>
      </c>
      <c r="AM157" s="70">
        <f>VALUE(IFERROR(VLOOKUP($A157,OT!$A:$BU,OT!J$1,0),0))</f>
        <v>2</v>
      </c>
      <c r="AN157" s="70">
        <f>VALUE(IFERROR(VLOOKUP($A157,OT!$A:$BU,OT!K$1,0),0))</f>
        <v>2</v>
      </c>
      <c r="AO157" s="70">
        <f>VALUE(IFERROR(VLOOKUP($A157,OT!$A:$BU,OT!L$1,0),0))</f>
        <v>2</v>
      </c>
      <c r="AP157" s="70">
        <f>VALUE(IFERROR(VLOOKUP($A157,OT!$A:$BU,OT!M$1,0),0))</f>
        <v>0</v>
      </c>
      <c r="AQ157" s="70">
        <f>VALUE(IFERROR(VLOOKUP($A157,OT!$A:$BU,OT!N$1,0),0))</f>
        <v>2</v>
      </c>
      <c r="AR157" s="70">
        <f>VALUE(IFERROR(VLOOKUP($A157,OT!$A:$BU,OT!O$1,0),0))</f>
        <v>4</v>
      </c>
      <c r="AS157" s="70">
        <f>VALUE(IFERROR(VLOOKUP($A157,OT!$A:$BU,OT!P$1,0),0))</f>
        <v>0</v>
      </c>
      <c r="AT157" s="70">
        <f>VALUE(IFERROR(VLOOKUP($A157,OT!$A:$BU,OT!Q$1,0),0))</f>
        <v>0</v>
      </c>
      <c r="AU157" s="70">
        <f>VALUE(IFERROR(VLOOKUP($A157,OT!$A:$BU,OT!R$1,0),0))</f>
        <v>2</v>
      </c>
      <c r="AV157" s="70">
        <f>VALUE(IFERROR(VLOOKUP($A157,OT!$A:$BU,OT!S$1,0),0))</f>
        <v>0</v>
      </c>
      <c r="AW157" s="70">
        <f>VALUE(IFERROR(VLOOKUP($A157,OT!$A:$BU,OT!T$1,0),0))</f>
        <v>2</v>
      </c>
      <c r="AX157" s="70">
        <f>VALUE(IFERROR(VLOOKUP($A157,OT!$A:$BU,OT!U$1,0),0))</f>
        <v>2</v>
      </c>
      <c r="AY157" s="70">
        <f>VALUE(IFERROR(VLOOKUP($A157,OT!$A:$BU,OT!V$1,0),0))</f>
        <v>4</v>
      </c>
      <c r="AZ157" s="70">
        <f>VALUE(IFERROR(VLOOKUP($A157,OT!$A:$BU,OT!W$1,0),0))</f>
        <v>0</v>
      </c>
      <c r="BA157" s="70">
        <f>VALUE(IFERROR(VLOOKUP($A157,OT!$A:$BU,OT!X$1,0),0))</f>
        <v>0</v>
      </c>
      <c r="BB157" s="70">
        <f>VALUE(IFERROR(VLOOKUP($A157,OT!$A:$BU,OT!Y$1,0),0))</f>
        <v>0</v>
      </c>
      <c r="BC157" s="70">
        <f>VALUE(IFERROR(VLOOKUP($A157,OT!$A:$BU,OT!Z$1,0),0))</f>
        <v>0</v>
      </c>
      <c r="BD157" s="70">
        <f>VALUE(IFERROR(VLOOKUP($A157,OT!$A:$BU,OT!AA$1,0),0))</f>
        <v>0</v>
      </c>
      <c r="BE157" s="70">
        <f>VALUE(IFERROR(VLOOKUP($A157,OT!$A:$BU,OT!AB$1,0),0))</f>
        <v>0</v>
      </c>
      <c r="BF157" s="70">
        <f>VALUE(IFERROR(VLOOKUP($A157,OT!$A:$BU,OT!AC$1,0),0))</f>
        <v>0</v>
      </c>
      <c r="BG157" s="70">
        <f>VALUE(IFERROR(VLOOKUP($A157,OT!$A:$BU,OT!AD$1,0),0))</f>
        <v>0</v>
      </c>
      <c r="BH157" s="70">
        <f>VALUE(IFERROR(VLOOKUP($A157,OT!$A:$BU,OT!AE$1,0),0))</f>
        <v>0</v>
      </c>
      <c r="BI157" s="70">
        <f>VALUE(IFERROR(VLOOKUP($A157,OT!$A:$BU,OT!AF$1,0),0))</f>
        <v>0</v>
      </c>
      <c r="BJ157" s="70">
        <f>VALUE(IFERROR(VLOOKUP($A157,OT!$A:$BU,OT!AG$1,0),0))</f>
        <v>0</v>
      </c>
      <c r="BK157" s="70">
        <f>VALUE(IFERROR(VLOOKUP($A157,OT!$A:$BU,OT!AH$1,0),0))</f>
        <v>0</v>
      </c>
      <c r="BL157" s="70">
        <f>VALUE(IFERROR(VLOOKUP($A157,OT!$A:$BU,OT!AI$1,0),0))</f>
        <v>0</v>
      </c>
      <c r="BM157" s="70">
        <f>VALUE(IFERROR(VLOOKUP($A157,OT!$A:$BU,OT!AJ$1,0),0))</f>
        <v>0</v>
      </c>
      <c r="BN157" s="70">
        <f>VALUE(IFERROR(VLOOKUP($A157,OT!$A:$BU,OT!AK$1,0),0))</f>
        <v>0</v>
      </c>
      <c r="BO157" s="70">
        <f>VALUE(IFERROR(VLOOKUP($A157,OT!$A:$BU,OT!AL$1,0),0))</f>
        <v>0</v>
      </c>
      <c r="BP157" s="70">
        <f>VALUE(IFERROR(VLOOKUP($A157,OT!$A:$BU,OT!AM$1,0),0))</f>
        <v>0</v>
      </c>
      <c r="BQ157" s="70">
        <f>VALUE(IFERROR(VLOOKUP($A157,OT!$A:$BU,OT!AN$1,0),0))</f>
        <v>0</v>
      </c>
      <c r="BR157" s="59"/>
    </row>
    <row r="158" spans="1:70" x14ac:dyDescent="0.35">
      <c r="A158" s="376" t="s">
        <v>1117</v>
      </c>
      <c r="B158" s="221" t="str">
        <f>VLOOKUP(A158,Att!B:C,2,0)</f>
        <v>TRƯƠNG THỊ QUỲNH NHƯ</v>
      </c>
      <c r="C158">
        <v>42000</v>
      </c>
      <c r="D158">
        <v>42000</v>
      </c>
      <c r="E158">
        <v>42000</v>
      </c>
      <c r="K158">
        <v>20000</v>
      </c>
      <c r="L158">
        <v>20000</v>
      </c>
      <c r="M158">
        <v>20000</v>
      </c>
      <c r="N158">
        <v>42000</v>
      </c>
      <c r="O158">
        <v>42000</v>
      </c>
      <c r="Q158">
        <v>42000</v>
      </c>
      <c r="R158">
        <v>42000</v>
      </c>
      <c r="S158">
        <v>42000</v>
      </c>
      <c r="T158">
        <v>42000</v>
      </c>
      <c r="V158">
        <v>42000</v>
      </c>
      <c r="Y158">
        <v>20000</v>
      </c>
      <c r="Z158">
        <v>20000</v>
      </c>
      <c r="AB158">
        <v>0</v>
      </c>
      <c r="AE158">
        <v>42000</v>
      </c>
      <c r="AH158" s="68">
        <f t="shared" si="6"/>
        <v>562000</v>
      </c>
      <c r="AI158" s="68">
        <f t="shared" si="7"/>
        <v>0</v>
      </c>
      <c r="AJ158" s="68">
        <f t="shared" si="8"/>
        <v>562000</v>
      </c>
      <c r="AK158" s="68"/>
      <c r="AL158" s="74" t="str">
        <f>VLOOKUP(A158,Att!B:CX,101,0)</f>
        <v>Power Connect</v>
      </c>
      <c r="AM158" s="70">
        <f>VALUE(IFERROR(VLOOKUP($A158,OT!$A:$BU,OT!J$1,0),0))</f>
        <v>2</v>
      </c>
      <c r="AN158" s="70">
        <f>VALUE(IFERROR(VLOOKUP($A158,OT!$A:$BU,OT!K$1,0),0))</f>
        <v>2</v>
      </c>
      <c r="AO158" s="70">
        <f>VALUE(IFERROR(VLOOKUP($A158,OT!$A:$BU,OT!L$1,0),0))</f>
        <v>2</v>
      </c>
      <c r="AP158" s="70">
        <f>VALUE(IFERROR(VLOOKUP($A158,OT!$A:$BU,OT!M$1,0),0))</f>
        <v>0</v>
      </c>
      <c r="AQ158" s="70">
        <f>VALUE(IFERROR(VLOOKUP($A158,OT!$A:$BU,OT!N$1,0),0))</f>
        <v>0</v>
      </c>
      <c r="AR158" s="70">
        <f>VALUE(IFERROR(VLOOKUP($A158,OT!$A:$BU,OT!O$1,0),0))</f>
        <v>0</v>
      </c>
      <c r="AS158" s="70">
        <f>VALUE(IFERROR(VLOOKUP($A158,OT!$A:$BU,OT!P$1,0),0))</f>
        <v>0</v>
      </c>
      <c r="AT158" s="70">
        <f>VALUE(IFERROR(VLOOKUP($A158,OT!$A:$BU,OT!Q$1,0),0))</f>
        <v>0</v>
      </c>
      <c r="AU158" s="70">
        <f>VALUE(IFERROR(VLOOKUP($A158,OT!$A:$BU,OT!R$1,0),0))</f>
        <v>2</v>
      </c>
      <c r="AV158" s="70">
        <f>VALUE(IFERROR(VLOOKUP($A158,OT!$A:$BU,OT!S$1,0),0))</f>
        <v>2</v>
      </c>
      <c r="AW158" s="70">
        <f>VALUE(IFERROR(VLOOKUP($A158,OT!$A:$BU,OT!T$1,0),0))</f>
        <v>2</v>
      </c>
      <c r="AX158" s="70">
        <f>VALUE(IFERROR(VLOOKUP($A158,OT!$A:$BU,OT!U$1,0),0))</f>
        <v>2</v>
      </c>
      <c r="AY158" s="70">
        <f>VALUE(IFERROR(VLOOKUP($A158,OT!$A:$BU,OT!V$1,0),0))</f>
        <v>4</v>
      </c>
      <c r="AZ158" s="70">
        <f>VALUE(IFERROR(VLOOKUP($A158,OT!$A:$BU,OT!W$1,0),0))</f>
        <v>0</v>
      </c>
      <c r="BA158" s="70">
        <f>VALUE(IFERROR(VLOOKUP($A158,OT!$A:$BU,OT!X$1,0),0))</f>
        <v>2</v>
      </c>
      <c r="BB158" s="70">
        <f>VALUE(IFERROR(VLOOKUP($A158,OT!$A:$BU,OT!Y$1,0),0))</f>
        <v>2</v>
      </c>
      <c r="BC158" s="70">
        <f>VALUE(IFERROR(VLOOKUP($A158,OT!$A:$BU,OT!Z$1,0),0))</f>
        <v>2</v>
      </c>
      <c r="BD158" s="70">
        <f>VALUE(IFERROR(VLOOKUP($A158,OT!$A:$BU,OT!AA$1,0),0))</f>
        <v>2</v>
      </c>
      <c r="BE158" s="70">
        <f>VALUE(IFERROR(VLOOKUP($A158,OT!$A:$BU,OT!AB$1,0),0))</f>
        <v>0</v>
      </c>
      <c r="BF158" s="70">
        <f>VALUE(IFERROR(VLOOKUP($A158,OT!$A:$BU,OT!AC$1,0),0))</f>
        <v>4</v>
      </c>
      <c r="BG158" s="70">
        <f>VALUE(IFERROR(VLOOKUP($A158,OT!$A:$BU,OT!AD$1,0),0))</f>
        <v>0</v>
      </c>
      <c r="BH158" s="70">
        <f>VALUE(IFERROR(VLOOKUP($A158,OT!$A:$BU,OT!AE$1,0),0))</f>
        <v>0</v>
      </c>
      <c r="BI158" s="70">
        <f>VALUE(IFERROR(VLOOKUP($A158,OT!$A:$BU,OT!AF$1,0),0))</f>
        <v>2</v>
      </c>
      <c r="BJ158" s="70">
        <f>VALUE(IFERROR(VLOOKUP($A158,OT!$A:$BU,OT!AG$1,0),0))</f>
        <v>2</v>
      </c>
      <c r="BK158" s="70">
        <f>VALUE(IFERROR(VLOOKUP($A158,OT!$A:$BU,OT!AH$1,0),0))</f>
        <v>0</v>
      </c>
      <c r="BL158" s="70">
        <f>VALUE(IFERROR(VLOOKUP($A158,OT!$A:$BU,OT!AI$1,0),0))</f>
        <v>0</v>
      </c>
      <c r="BM158" s="70">
        <f>VALUE(IFERROR(VLOOKUP($A158,OT!$A:$BU,OT!AJ$1,0),0))</f>
        <v>0</v>
      </c>
      <c r="BN158" s="70">
        <f>VALUE(IFERROR(VLOOKUP($A158,OT!$A:$BU,OT!AK$1,0),0))</f>
        <v>0</v>
      </c>
      <c r="BO158" s="70">
        <f>VALUE(IFERROR(VLOOKUP($A158,OT!$A:$BU,OT!AL$1,0),0))</f>
        <v>2</v>
      </c>
      <c r="BP158" s="70">
        <f>VALUE(IFERROR(VLOOKUP($A158,OT!$A:$BU,OT!AM$1,0),0))</f>
        <v>0</v>
      </c>
      <c r="BQ158" s="70">
        <f>VALUE(IFERROR(VLOOKUP($A158,OT!$A:$BU,OT!AN$1,0),0))</f>
        <v>0</v>
      </c>
      <c r="BR158" s="59"/>
    </row>
    <row r="159" spans="1:70" x14ac:dyDescent="0.35">
      <c r="A159" s="376" t="s">
        <v>1121</v>
      </c>
      <c r="B159" s="221" t="str">
        <f>VLOOKUP(A159,Att!B:C,2,0)</f>
        <v>NGUYỄN THỊ NGỌC THANH</v>
      </c>
      <c r="C159">
        <v>20000</v>
      </c>
      <c r="D159">
        <v>20000</v>
      </c>
      <c r="G159">
        <v>20000</v>
      </c>
      <c r="H159">
        <v>15000</v>
      </c>
      <c r="J159">
        <v>42000</v>
      </c>
      <c r="K159">
        <v>42000</v>
      </c>
      <c r="L159">
        <v>42000</v>
      </c>
      <c r="M159">
        <v>42000</v>
      </c>
      <c r="N159">
        <v>42000</v>
      </c>
      <c r="O159">
        <v>42000</v>
      </c>
      <c r="Q159">
        <v>42000</v>
      </c>
      <c r="R159">
        <v>42000</v>
      </c>
      <c r="S159">
        <v>42000</v>
      </c>
      <c r="T159">
        <v>42000</v>
      </c>
      <c r="V159">
        <v>42000</v>
      </c>
      <c r="X159">
        <v>42000</v>
      </c>
      <c r="Y159">
        <v>42000</v>
      </c>
      <c r="Z159">
        <v>42000</v>
      </c>
      <c r="AA159">
        <v>42000</v>
      </c>
      <c r="AB159">
        <v>42000</v>
      </c>
      <c r="AE159">
        <v>42000</v>
      </c>
      <c r="AH159" s="68">
        <f t="shared" si="6"/>
        <v>789000</v>
      </c>
      <c r="AI159" s="68">
        <f t="shared" si="7"/>
        <v>77000</v>
      </c>
      <c r="AJ159" s="68">
        <f t="shared" si="8"/>
        <v>712000</v>
      </c>
      <c r="AK159" s="68"/>
      <c r="AL159" s="74" t="str">
        <f>VLOOKUP(A159,Att!B:CX,101,0)</f>
        <v>Power Connect</v>
      </c>
      <c r="AM159" s="70">
        <f>VALUE(IFERROR(VLOOKUP($A159,OT!$A:$BU,OT!J$1,0),0))</f>
        <v>2</v>
      </c>
      <c r="AN159" s="70">
        <f>VALUE(IFERROR(VLOOKUP($A159,OT!$A:$BU,OT!K$1,0),0))</f>
        <v>2</v>
      </c>
      <c r="AO159" s="70">
        <f>VALUE(IFERROR(VLOOKUP($A159,OT!$A:$BU,OT!L$1,0),0))</f>
        <v>0</v>
      </c>
      <c r="AP159" s="70">
        <f>VALUE(IFERROR(VLOOKUP($A159,OT!$A:$BU,OT!M$1,0),0))</f>
        <v>0</v>
      </c>
      <c r="AQ159" s="70">
        <f>VALUE(IFERROR(VLOOKUP($A159,OT!$A:$BU,OT!N$1,0),0))</f>
        <v>0</v>
      </c>
      <c r="AR159" s="70">
        <f>VALUE(IFERROR(VLOOKUP($A159,OT!$A:$BU,OT!O$1,0),0))</f>
        <v>0</v>
      </c>
      <c r="AS159" s="70">
        <f>VALUE(IFERROR(VLOOKUP($A159,OT!$A:$BU,OT!P$1,0),0))</f>
        <v>0</v>
      </c>
      <c r="AT159" s="70">
        <f>VALUE(IFERROR(VLOOKUP($A159,OT!$A:$BU,OT!Q$1,0),0))</f>
        <v>2</v>
      </c>
      <c r="AU159" s="70">
        <f>VALUE(IFERROR(VLOOKUP($A159,OT!$A:$BU,OT!R$1,0),0))</f>
        <v>2</v>
      </c>
      <c r="AV159" s="70">
        <f>VALUE(IFERROR(VLOOKUP($A159,OT!$A:$BU,OT!S$1,0),0))</f>
        <v>2</v>
      </c>
      <c r="AW159" s="70">
        <f>VALUE(IFERROR(VLOOKUP($A159,OT!$A:$BU,OT!T$1,0),0))</f>
        <v>2</v>
      </c>
      <c r="AX159" s="70">
        <f>VALUE(IFERROR(VLOOKUP($A159,OT!$A:$BU,OT!U$1,0),0))</f>
        <v>4</v>
      </c>
      <c r="AY159" s="70">
        <f>VALUE(IFERROR(VLOOKUP($A159,OT!$A:$BU,OT!V$1,0),0))</f>
        <v>12</v>
      </c>
      <c r="AZ159" s="70">
        <f>VALUE(IFERROR(VLOOKUP($A159,OT!$A:$BU,OT!W$1,0),0))</f>
        <v>0</v>
      </c>
      <c r="BA159" s="70">
        <f>VALUE(IFERROR(VLOOKUP($A159,OT!$A:$BU,OT!X$1,0),0))</f>
        <v>2</v>
      </c>
      <c r="BB159" s="70">
        <f>VALUE(IFERROR(VLOOKUP($A159,OT!$A:$BU,OT!Y$1,0),0))</f>
        <v>2</v>
      </c>
      <c r="BC159" s="70">
        <f>VALUE(IFERROR(VLOOKUP($A159,OT!$A:$BU,OT!Z$1,0),0))</f>
        <v>2</v>
      </c>
      <c r="BD159" s="70">
        <f>VALUE(IFERROR(VLOOKUP($A159,OT!$A:$BU,OT!AA$1,0),0))</f>
        <v>2</v>
      </c>
      <c r="BE159" s="70">
        <f>VALUE(IFERROR(VLOOKUP($A159,OT!$A:$BU,OT!AB$1,0),0))</f>
        <v>0</v>
      </c>
      <c r="BF159" s="70">
        <f>VALUE(IFERROR(VLOOKUP($A159,OT!$A:$BU,OT!AC$1,0),0))</f>
        <v>4</v>
      </c>
      <c r="BG159" s="70">
        <f>VALUE(IFERROR(VLOOKUP($A159,OT!$A:$BU,OT!AD$1,0),0))</f>
        <v>0</v>
      </c>
      <c r="BH159" s="70">
        <f>VALUE(IFERROR(VLOOKUP($A159,OT!$A:$BU,OT!AE$1,0),0))</f>
        <v>2</v>
      </c>
      <c r="BI159" s="70">
        <f>VALUE(IFERROR(VLOOKUP($A159,OT!$A:$BU,OT!AF$1,0),0))</f>
        <v>2</v>
      </c>
      <c r="BJ159" s="70">
        <f>VALUE(IFERROR(VLOOKUP($A159,OT!$A:$BU,OT!AG$1,0),0))</f>
        <v>2</v>
      </c>
      <c r="BK159" s="70">
        <f>VALUE(IFERROR(VLOOKUP($A159,OT!$A:$BU,OT!AH$1,0),0))</f>
        <v>2</v>
      </c>
      <c r="BL159" s="70">
        <f>VALUE(IFERROR(VLOOKUP($A159,OT!$A:$BU,OT!AI$1,0),0))</f>
        <v>4</v>
      </c>
      <c r="BM159" s="70">
        <f>VALUE(IFERROR(VLOOKUP($A159,OT!$A:$BU,OT!AJ$1,0),0))</f>
        <v>0</v>
      </c>
      <c r="BN159" s="70">
        <f>VALUE(IFERROR(VLOOKUP($A159,OT!$A:$BU,OT!AK$1,0),0))</f>
        <v>0</v>
      </c>
      <c r="BO159" s="70">
        <f>VALUE(IFERROR(VLOOKUP($A159,OT!$A:$BU,OT!AL$1,0),0))</f>
        <v>0</v>
      </c>
      <c r="BP159" s="70">
        <f>VALUE(IFERROR(VLOOKUP($A159,OT!$A:$BU,OT!AM$1,0),0))</f>
        <v>0</v>
      </c>
      <c r="BQ159" s="70">
        <f>VALUE(IFERROR(VLOOKUP($A159,OT!$A:$BU,OT!AN$1,0),0))</f>
        <v>0</v>
      </c>
      <c r="BR159" s="59"/>
    </row>
    <row r="160" spans="1:70" x14ac:dyDescent="0.35">
      <c r="A160" s="376" t="s">
        <v>1124</v>
      </c>
      <c r="B160" s="221" t="str">
        <f>VLOOKUP(A160,Att!B:C,2,0)</f>
        <v>ĐOÀN THỊ NGỌC HÂN</v>
      </c>
      <c r="C160">
        <v>42000</v>
      </c>
      <c r="D160">
        <v>42000</v>
      </c>
      <c r="E160">
        <v>42000</v>
      </c>
      <c r="F160">
        <v>42000</v>
      </c>
      <c r="G160">
        <v>42000</v>
      </c>
      <c r="J160">
        <v>20000</v>
      </c>
      <c r="L160">
        <v>20000</v>
      </c>
      <c r="M160">
        <v>20000</v>
      </c>
      <c r="N160">
        <v>20000</v>
      </c>
      <c r="O160">
        <v>20000</v>
      </c>
      <c r="P160">
        <v>20000</v>
      </c>
      <c r="Q160">
        <v>42000</v>
      </c>
      <c r="R160">
        <v>42000</v>
      </c>
      <c r="S160">
        <v>42000</v>
      </c>
      <c r="T160">
        <v>42000</v>
      </c>
      <c r="U160">
        <v>27000</v>
      </c>
      <c r="X160">
        <v>20000</v>
      </c>
      <c r="Y160">
        <v>20000</v>
      </c>
      <c r="Z160">
        <v>20000</v>
      </c>
      <c r="AA160">
        <v>20000</v>
      </c>
      <c r="AB160">
        <v>15000</v>
      </c>
      <c r="AE160">
        <v>42000</v>
      </c>
      <c r="AF160">
        <v>42000</v>
      </c>
      <c r="AH160" s="68">
        <f t="shared" si="6"/>
        <v>704000</v>
      </c>
      <c r="AI160" s="68">
        <f t="shared" si="7"/>
        <v>206000</v>
      </c>
      <c r="AJ160" s="68">
        <f t="shared" si="8"/>
        <v>498000</v>
      </c>
      <c r="AK160" s="68"/>
      <c r="AL160" s="74" t="str">
        <f>VLOOKUP(A160,Att!B:CX,101,0)</f>
        <v>Power Connect</v>
      </c>
      <c r="AM160" s="70">
        <f>VALUE(IFERROR(VLOOKUP($A160,OT!$A:$BU,OT!J$1,0),0))</f>
        <v>2</v>
      </c>
      <c r="AN160" s="70">
        <f>VALUE(IFERROR(VLOOKUP($A160,OT!$A:$BU,OT!K$1,0),0))</f>
        <v>2</v>
      </c>
      <c r="AO160" s="70">
        <f>VALUE(IFERROR(VLOOKUP($A160,OT!$A:$BU,OT!L$1,0),0))</f>
        <v>2</v>
      </c>
      <c r="AP160" s="70">
        <f>VALUE(IFERROR(VLOOKUP($A160,OT!$A:$BU,OT!M$1,0),0))</f>
        <v>2</v>
      </c>
      <c r="AQ160" s="70">
        <f>VALUE(IFERROR(VLOOKUP($A160,OT!$A:$BU,OT!N$1,0),0))</f>
        <v>4</v>
      </c>
      <c r="AR160" s="70">
        <f>VALUE(IFERROR(VLOOKUP($A160,OT!$A:$BU,OT!O$1,0),0))</f>
        <v>0</v>
      </c>
      <c r="AS160" s="70">
        <f>VALUE(IFERROR(VLOOKUP($A160,OT!$A:$BU,OT!P$1,0),0))</f>
        <v>0</v>
      </c>
      <c r="AT160" s="70">
        <f>VALUE(IFERROR(VLOOKUP($A160,OT!$A:$BU,OT!Q$1,0),0))</f>
        <v>2</v>
      </c>
      <c r="AU160" s="70">
        <f>VALUE(IFERROR(VLOOKUP($A160,OT!$A:$BU,OT!R$1,0),0))</f>
        <v>0</v>
      </c>
      <c r="AV160" s="70">
        <f>VALUE(IFERROR(VLOOKUP($A160,OT!$A:$BU,OT!S$1,0),0))</f>
        <v>2</v>
      </c>
      <c r="AW160" s="70">
        <f>VALUE(IFERROR(VLOOKUP($A160,OT!$A:$BU,OT!T$1,0),0))</f>
        <v>2</v>
      </c>
      <c r="AX160" s="70">
        <f>VALUE(IFERROR(VLOOKUP($A160,OT!$A:$BU,OT!U$1,0),0))</f>
        <v>2</v>
      </c>
      <c r="AY160" s="70">
        <f>VALUE(IFERROR(VLOOKUP($A160,OT!$A:$BU,OT!V$1,0),0))</f>
        <v>4</v>
      </c>
      <c r="AZ160" s="70">
        <f>VALUE(IFERROR(VLOOKUP($A160,OT!$A:$BU,OT!W$1,0),0))</f>
        <v>12</v>
      </c>
      <c r="BA160" s="70">
        <f>VALUE(IFERROR(VLOOKUP($A160,OT!$A:$BU,OT!X$1,0),0))</f>
        <v>2</v>
      </c>
      <c r="BB160" s="70">
        <f>VALUE(IFERROR(VLOOKUP($A160,OT!$A:$BU,OT!Y$1,0),0))</f>
        <v>2</v>
      </c>
      <c r="BC160" s="70">
        <f>VALUE(IFERROR(VLOOKUP($A160,OT!$A:$BU,OT!Z$1,0),0))</f>
        <v>0</v>
      </c>
      <c r="BD160" s="70">
        <f>VALUE(IFERROR(VLOOKUP($A160,OT!$A:$BU,OT!AA$1,0),0))</f>
        <v>0</v>
      </c>
      <c r="BE160" s="70">
        <f>VALUE(IFERROR(VLOOKUP($A160,OT!$A:$BU,OT!AB$1,0),0))</f>
        <v>0</v>
      </c>
      <c r="BF160" s="70">
        <f>VALUE(IFERROR(VLOOKUP($A160,OT!$A:$BU,OT!AC$1,0),0))</f>
        <v>0</v>
      </c>
      <c r="BG160" s="70">
        <f>VALUE(IFERROR(VLOOKUP($A160,OT!$A:$BU,OT!AD$1,0),0))</f>
        <v>0</v>
      </c>
      <c r="BH160" s="70">
        <f>VALUE(IFERROR(VLOOKUP($A160,OT!$A:$BU,OT!AE$1,0),0))</f>
        <v>0</v>
      </c>
      <c r="BI160" s="70">
        <f>VALUE(IFERROR(VLOOKUP($A160,OT!$A:$BU,OT!AF$1,0),0))</f>
        <v>0</v>
      </c>
      <c r="BJ160" s="70">
        <f>VALUE(IFERROR(VLOOKUP($A160,OT!$A:$BU,OT!AG$1,0),0))</f>
        <v>0</v>
      </c>
      <c r="BK160" s="70">
        <f>VALUE(IFERROR(VLOOKUP($A160,OT!$A:$BU,OT!AH$1,0),0))</f>
        <v>0</v>
      </c>
      <c r="BL160" s="70">
        <f>VALUE(IFERROR(VLOOKUP($A160,OT!$A:$BU,OT!AI$1,0),0))</f>
        <v>0</v>
      </c>
      <c r="BM160" s="70">
        <f>VALUE(IFERROR(VLOOKUP($A160,OT!$A:$BU,OT!AJ$1,0),0))</f>
        <v>0</v>
      </c>
      <c r="BN160" s="70">
        <f>VALUE(IFERROR(VLOOKUP($A160,OT!$A:$BU,OT!AK$1,0),0))</f>
        <v>0</v>
      </c>
      <c r="BO160" s="70">
        <f>VALUE(IFERROR(VLOOKUP($A160,OT!$A:$BU,OT!AL$1,0),0))</f>
        <v>2</v>
      </c>
      <c r="BP160" s="70">
        <f>VALUE(IFERROR(VLOOKUP($A160,OT!$A:$BU,OT!AM$1,0),0))</f>
        <v>2</v>
      </c>
      <c r="BQ160" s="70">
        <f>VALUE(IFERROR(VLOOKUP($A160,OT!$A:$BU,OT!AN$1,0),0))</f>
        <v>0</v>
      </c>
      <c r="BR160" s="59"/>
    </row>
    <row r="161" spans="1:70" x14ac:dyDescent="0.35">
      <c r="A161" s="376" t="s">
        <v>1127</v>
      </c>
      <c r="B161" s="221" t="str">
        <f>VLOOKUP(A161,Att!B:C,2,0)</f>
        <v>PHAN THỊ LAN DUY</v>
      </c>
      <c r="C161">
        <v>20000</v>
      </c>
      <c r="D161">
        <v>20000</v>
      </c>
      <c r="E161">
        <v>20000</v>
      </c>
      <c r="G161">
        <v>20000</v>
      </c>
      <c r="H161">
        <v>15000</v>
      </c>
      <c r="J161">
        <v>42000</v>
      </c>
      <c r="K161">
        <v>42000</v>
      </c>
      <c r="L161">
        <v>42000</v>
      </c>
      <c r="M161">
        <v>42000</v>
      </c>
      <c r="N161">
        <v>42000</v>
      </c>
      <c r="T161">
        <v>20000</v>
      </c>
      <c r="U161">
        <v>20000</v>
      </c>
      <c r="X161">
        <v>42000</v>
      </c>
      <c r="Y161">
        <v>42000</v>
      </c>
      <c r="Z161">
        <v>42000</v>
      </c>
      <c r="AA161">
        <v>42000</v>
      </c>
      <c r="AB161">
        <v>42000</v>
      </c>
      <c r="AE161">
        <v>20000</v>
      </c>
      <c r="AF161">
        <v>20000</v>
      </c>
      <c r="AH161" s="68">
        <f t="shared" si="6"/>
        <v>595000</v>
      </c>
      <c r="AI161" s="68">
        <f t="shared" si="7"/>
        <v>75000</v>
      </c>
      <c r="AJ161" s="68">
        <f t="shared" si="8"/>
        <v>520000</v>
      </c>
      <c r="AK161" s="68"/>
      <c r="AL161" s="74" t="str">
        <f>VLOOKUP(A161,Att!B:CX,101,0)</f>
        <v>Power Connect</v>
      </c>
      <c r="AM161" s="70">
        <f>VALUE(IFERROR(VLOOKUP($A161,OT!$A:$BU,OT!J$1,0),0))</f>
        <v>2</v>
      </c>
      <c r="AN161" s="70">
        <f>VALUE(IFERROR(VLOOKUP($A161,OT!$A:$BU,OT!K$1,0),0))</f>
        <v>2</v>
      </c>
      <c r="AO161" s="70">
        <f>VALUE(IFERROR(VLOOKUP($A161,OT!$A:$BU,OT!L$1,0),0))</f>
        <v>2</v>
      </c>
      <c r="AP161" s="70">
        <f>VALUE(IFERROR(VLOOKUP($A161,OT!$A:$BU,OT!M$1,0),0))</f>
        <v>0</v>
      </c>
      <c r="AQ161" s="70">
        <f>VALUE(IFERROR(VLOOKUP($A161,OT!$A:$BU,OT!N$1,0),0))</f>
        <v>0</v>
      </c>
      <c r="AR161" s="70">
        <f>VALUE(IFERROR(VLOOKUP($A161,OT!$A:$BU,OT!O$1,0),0))</f>
        <v>0</v>
      </c>
      <c r="AS161" s="70">
        <f>VALUE(IFERROR(VLOOKUP($A161,OT!$A:$BU,OT!P$1,0),0))</f>
        <v>0</v>
      </c>
      <c r="AT161" s="70">
        <f>VALUE(IFERROR(VLOOKUP($A161,OT!$A:$BU,OT!Q$1,0),0))</f>
        <v>2</v>
      </c>
      <c r="AU161" s="70">
        <f>VALUE(IFERROR(VLOOKUP($A161,OT!$A:$BU,OT!R$1,0),0))</f>
        <v>2</v>
      </c>
      <c r="AV161" s="70">
        <f>VALUE(IFERROR(VLOOKUP($A161,OT!$A:$BU,OT!S$1,0),0))</f>
        <v>2</v>
      </c>
      <c r="AW161" s="70">
        <f>VALUE(IFERROR(VLOOKUP($A161,OT!$A:$BU,OT!T$1,0),0))</f>
        <v>2</v>
      </c>
      <c r="AX161" s="70">
        <f>VALUE(IFERROR(VLOOKUP($A161,OT!$A:$BU,OT!U$1,0),0))</f>
        <v>4</v>
      </c>
      <c r="AY161" s="70">
        <f>VALUE(IFERROR(VLOOKUP($A161,OT!$A:$BU,OT!V$1,0),0))</f>
        <v>0</v>
      </c>
      <c r="AZ161" s="70">
        <f>VALUE(IFERROR(VLOOKUP($A161,OT!$A:$BU,OT!W$1,0),0))</f>
        <v>0</v>
      </c>
      <c r="BA161" s="70">
        <f>VALUE(IFERROR(VLOOKUP($A161,OT!$A:$BU,OT!X$1,0),0))</f>
        <v>0</v>
      </c>
      <c r="BB161" s="70">
        <f>VALUE(IFERROR(VLOOKUP($A161,OT!$A:$BU,OT!Y$1,0),0))</f>
        <v>0</v>
      </c>
      <c r="BC161" s="70">
        <f>VALUE(IFERROR(VLOOKUP($A161,OT!$A:$BU,OT!Z$1,0),0))</f>
        <v>0</v>
      </c>
      <c r="BD161" s="70">
        <f>VALUE(IFERROR(VLOOKUP($A161,OT!$A:$BU,OT!AA$1,0),0))</f>
        <v>2</v>
      </c>
      <c r="BE161" s="70">
        <f>VALUE(IFERROR(VLOOKUP($A161,OT!$A:$BU,OT!AB$1,0),0))</f>
        <v>4</v>
      </c>
      <c r="BF161" s="70">
        <f>VALUE(IFERROR(VLOOKUP($A161,OT!$A:$BU,OT!AC$1,0),0))</f>
        <v>0</v>
      </c>
      <c r="BG161" s="70">
        <f>VALUE(IFERROR(VLOOKUP($A161,OT!$A:$BU,OT!AD$1,0),0))</f>
        <v>0</v>
      </c>
      <c r="BH161" s="70">
        <f>VALUE(IFERROR(VLOOKUP($A161,OT!$A:$BU,OT!AE$1,0),0))</f>
        <v>2</v>
      </c>
      <c r="BI161" s="70">
        <f>VALUE(IFERROR(VLOOKUP($A161,OT!$A:$BU,OT!AF$1,0),0))</f>
        <v>2</v>
      </c>
      <c r="BJ161" s="70">
        <f>VALUE(IFERROR(VLOOKUP($A161,OT!$A:$BU,OT!AG$1,0),0))</f>
        <v>2</v>
      </c>
      <c r="BK161" s="70">
        <f>VALUE(IFERROR(VLOOKUP($A161,OT!$A:$BU,OT!AH$1,0),0))</f>
        <v>2</v>
      </c>
      <c r="BL161" s="70">
        <f>VALUE(IFERROR(VLOOKUP($A161,OT!$A:$BU,OT!AI$1,0),0))</f>
        <v>4</v>
      </c>
      <c r="BM161" s="70">
        <f>VALUE(IFERROR(VLOOKUP($A161,OT!$A:$BU,OT!AJ$1,0),0))</f>
        <v>0</v>
      </c>
      <c r="BN161" s="70">
        <f>VALUE(IFERROR(VLOOKUP($A161,OT!$A:$BU,OT!AK$1,0),0))</f>
        <v>0</v>
      </c>
      <c r="BO161" s="70">
        <f>VALUE(IFERROR(VLOOKUP($A161,OT!$A:$BU,OT!AL$1,0),0))</f>
        <v>0</v>
      </c>
      <c r="BP161" s="70">
        <f>VALUE(IFERROR(VLOOKUP($A161,OT!$A:$BU,OT!AM$1,0),0))</f>
        <v>0</v>
      </c>
      <c r="BQ161" s="70">
        <f>VALUE(IFERROR(VLOOKUP($A161,OT!$A:$BU,OT!AN$1,0),0))</f>
        <v>0</v>
      </c>
      <c r="BR161" s="59"/>
    </row>
    <row r="162" spans="1:70" x14ac:dyDescent="0.35">
      <c r="A162" s="376" t="s">
        <v>1130</v>
      </c>
      <c r="B162" s="221" t="str">
        <f>VLOOKUP(A162,Att!B:C,2,0)</f>
        <v>NGUYỄN THỊ KIM THI</v>
      </c>
      <c r="J162">
        <v>20000</v>
      </c>
      <c r="K162">
        <v>20000</v>
      </c>
      <c r="L162">
        <v>20000</v>
      </c>
      <c r="M162">
        <v>20000</v>
      </c>
      <c r="Q162">
        <v>20000</v>
      </c>
      <c r="R162">
        <v>42000</v>
      </c>
      <c r="T162">
        <v>42000</v>
      </c>
      <c r="X162">
        <v>20000</v>
      </c>
      <c r="Z162">
        <v>20000</v>
      </c>
      <c r="AA162">
        <v>20000</v>
      </c>
      <c r="AC162">
        <v>15000</v>
      </c>
      <c r="AF162">
        <v>42000</v>
      </c>
      <c r="AH162" s="68">
        <f t="shared" si="6"/>
        <v>301000</v>
      </c>
      <c r="AI162" s="68">
        <f t="shared" si="7"/>
        <v>75000</v>
      </c>
      <c r="AJ162" s="68">
        <f t="shared" si="8"/>
        <v>226000</v>
      </c>
      <c r="AK162" s="68"/>
      <c r="AL162" s="74" t="str">
        <f>VLOOKUP(A162,Att!B:CX,101,0)</f>
        <v>Power Connect</v>
      </c>
      <c r="AM162" s="70">
        <f>VALUE(IFERROR(VLOOKUP($A162,OT!$A:$BU,OT!J$1,0),0))</f>
        <v>0</v>
      </c>
      <c r="AN162" s="70">
        <f>VALUE(IFERROR(VLOOKUP($A162,OT!$A:$BU,OT!K$1,0),0))</f>
        <v>0</v>
      </c>
      <c r="AO162" s="70">
        <f>VALUE(IFERROR(VLOOKUP($A162,OT!$A:$BU,OT!L$1,0),0))</f>
        <v>0</v>
      </c>
      <c r="AP162" s="70">
        <f>VALUE(IFERROR(VLOOKUP($A162,OT!$A:$BU,OT!M$1,0),0))</f>
        <v>0</v>
      </c>
      <c r="AQ162" s="70">
        <f>VALUE(IFERROR(VLOOKUP($A162,OT!$A:$BU,OT!N$1,0),0))</f>
        <v>0</v>
      </c>
      <c r="AR162" s="70">
        <f>VALUE(IFERROR(VLOOKUP($A162,OT!$A:$BU,OT!O$1,0),0))</f>
        <v>0</v>
      </c>
      <c r="AS162" s="70">
        <f>VALUE(IFERROR(VLOOKUP($A162,OT!$A:$BU,OT!P$1,0),0))</f>
        <v>0</v>
      </c>
      <c r="AT162" s="70">
        <f>VALUE(IFERROR(VLOOKUP($A162,OT!$A:$BU,OT!Q$1,0),0))</f>
        <v>2</v>
      </c>
      <c r="AU162" s="70">
        <f>VALUE(IFERROR(VLOOKUP($A162,OT!$A:$BU,OT!R$1,0),0))</f>
        <v>2</v>
      </c>
      <c r="AV162" s="70">
        <f>VALUE(IFERROR(VLOOKUP($A162,OT!$A:$BU,OT!S$1,0),0))</f>
        <v>2</v>
      </c>
      <c r="AW162" s="70">
        <f>VALUE(IFERROR(VLOOKUP($A162,OT!$A:$BU,OT!T$1,0),0))</f>
        <v>2</v>
      </c>
      <c r="AX162" s="70">
        <f>VALUE(IFERROR(VLOOKUP($A162,OT!$A:$BU,OT!U$1,0),0))</f>
        <v>0</v>
      </c>
      <c r="AY162" s="70">
        <f>VALUE(IFERROR(VLOOKUP($A162,OT!$A:$BU,OT!V$1,0),0))</f>
        <v>0</v>
      </c>
      <c r="AZ162" s="70">
        <f>VALUE(IFERROR(VLOOKUP($A162,OT!$A:$BU,OT!W$1,0),0))</f>
        <v>0</v>
      </c>
      <c r="BA162" s="70">
        <f>VALUE(IFERROR(VLOOKUP($A162,OT!$A:$BU,OT!X$1,0),0))</f>
        <v>2</v>
      </c>
      <c r="BB162" s="70">
        <f>VALUE(IFERROR(VLOOKUP($A162,OT!$A:$BU,OT!Y$1,0),0))</f>
        <v>2</v>
      </c>
      <c r="BC162" s="70">
        <f>VALUE(IFERROR(VLOOKUP($A162,OT!$A:$BU,OT!Z$1,0),0))</f>
        <v>0</v>
      </c>
      <c r="BD162" s="70">
        <f>VALUE(IFERROR(VLOOKUP($A162,OT!$A:$BU,OT!AA$1,0),0))</f>
        <v>2</v>
      </c>
      <c r="BE162" s="70">
        <f>VALUE(IFERROR(VLOOKUP($A162,OT!$A:$BU,OT!AB$1,0),0))</f>
        <v>0</v>
      </c>
      <c r="BF162" s="70">
        <f>VALUE(IFERROR(VLOOKUP($A162,OT!$A:$BU,OT!AC$1,0),0))</f>
        <v>0</v>
      </c>
      <c r="BG162" s="70">
        <f>VALUE(IFERROR(VLOOKUP($A162,OT!$A:$BU,OT!AD$1,0),0))</f>
        <v>0</v>
      </c>
      <c r="BH162" s="70">
        <f>VALUE(IFERROR(VLOOKUP($A162,OT!$A:$BU,OT!AE$1,0),0))</f>
        <v>0</v>
      </c>
      <c r="BI162" s="70">
        <f>VALUE(IFERROR(VLOOKUP($A162,OT!$A:$BU,OT!AF$1,0),0))</f>
        <v>0</v>
      </c>
      <c r="BJ162" s="70">
        <f>VALUE(IFERROR(VLOOKUP($A162,OT!$A:$BU,OT!AG$1,0),0))</f>
        <v>0</v>
      </c>
      <c r="BK162" s="70">
        <f>VALUE(IFERROR(VLOOKUP($A162,OT!$A:$BU,OT!AH$1,0),0))</f>
        <v>0</v>
      </c>
      <c r="BL162" s="70">
        <f>VALUE(IFERROR(VLOOKUP($A162,OT!$A:$BU,OT!AI$1,0),0))</f>
        <v>0</v>
      </c>
      <c r="BM162" s="70">
        <f>VALUE(IFERROR(VLOOKUP($A162,OT!$A:$BU,OT!AJ$1,0),0))</f>
        <v>0</v>
      </c>
      <c r="BN162" s="70">
        <f>VALUE(IFERROR(VLOOKUP($A162,OT!$A:$BU,OT!AK$1,0),0))</f>
        <v>0</v>
      </c>
      <c r="BO162" s="70">
        <f>VALUE(IFERROR(VLOOKUP($A162,OT!$A:$BU,OT!AL$1,0),0))</f>
        <v>0</v>
      </c>
      <c r="BP162" s="70">
        <f>VALUE(IFERROR(VLOOKUP($A162,OT!$A:$BU,OT!AM$1,0),0))</f>
        <v>2</v>
      </c>
      <c r="BQ162" s="70">
        <f>VALUE(IFERROR(VLOOKUP($A162,OT!$A:$BU,OT!AN$1,0),0))</f>
        <v>0</v>
      </c>
      <c r="BR162" s="59"/>
    </row>
    <row r="163" spans="1:70" x14ac:dyDescent="0.35">
      <c r="A163" s="376" t="s">
        <v>1133</v>
      </c>
      <c r="B163" s="221" t="str">
        <f>VLOOKUP(A163,Att!B:C,2,0)</f>
        <v>NINH NGUYỄN YẾN VY</v>
      </c>
      <c r="C163">
        <v>20000</v>
      </c>
      <c r="D163">
        <v>20000</v>
      </c>
      <c r="F163">
        <v>20000</v>
      </c>
      <c r="G163">
        <v>20000</v>
      </c>
      <c r="H163">
        <v>15000</v>
      </c>
      <c r="J163">
        <v>42000</v>
      </c>
      <c r="K163">
        <v>42000</v>
      </c>
      <c r="L163">
        <v>42000</v>
      </c>
      <c r="M163">
        <v>42000</v>
      </c>
      <c r="O163">
        <v>42000</v>
      </c>
      <c r="Q163">
        <v>20000</v>
      </c>
      <c r="R163">
        <v>20000</v>
      </c>
      <c r="S163">
        <v>20000</v>
      </c>
      <c r="T163">
        <v>20000</v>
      </c>
      <c r="U163">
        <v>15000</v>
      </c>
      <c r="V163">
        <v>20000</v>
      </c>
      <c r="X163">
        <v>42000</v>
      </c>
      <c r="Y163">
        <v>42000</v>
      </c>
      <c r="Z163">
        <v>42000</v>
      </c>
      <c r="AA163">
        <v>42000</v>
      </c>
      <c r="AC163">
        <v>42000</v>
      </c>
      <c r="AE163">
        <v>20000</v>
      </c>
      <c r="AH163" s="68">
        <f t="shared" si="6"/>
        <v>650000</v>
      </c>
      <c r="AI163" s="68">
        <f t="shared" si="7"/>
        <v>110000</v>
      </c>
      <c r="AJ163" s="68">
        <f t="shared" si="8"/>
        <v>540000</v>
      </c>
      <c r="AK163" s="68"/>
      <c r="AL163" s="74" t="str">
        <f>VLOOKUP(A163,Att!B:CX,101,0)</f>
        <v>Power Connect</v>
      </c>
      <c r="AM163" s="70">
        <f>VALUE(IFERROR(VLOOKUP($A163,OT!$A:$BU,OT!J$1,0),0))</f>
        <v>2</v>
      </c>
      <c r="AN163" s="70">
        <f>VALUE(IFERROR(VLOOKUP($A163,OT!$A:$BU,OT!K$1,0),0))</f>
        <v>2</v>
      </c>
      <c r="AO163" s="70">
        <f>VALUE(IFERROR(VLOOKUP($A163,OT!$A:$BU,OT!L$1,0),0))</f>
        <v>0</v>
      </c>
      <c r="AP163" s="70">
        <f>VALUE(IFERROR(VLOOKUP($A163,OT!$A:$BU,OT!M$1,0),0))</f>
        <v>2</v>
      </c>
      <c r="AQ163" s="70">
        <f>VALUE(IFERROR(VLOOKUP($A163,OT!$A:$BU,OT!N$1,0),0))</f>
        <v>2</v>
      </c>
      <c r="AR163" s="70">
        <f>VALUE(IFERROR(VLOOKUP($A163,OT!$A:$BU,OT!O$1,0),0))</f>
        <v>0</v>
      </c>
      <c r="AS163" s="70">
        <f>VALUE(IFERROR(VLOOKUP($A163,OT!$A:$BU,OT!P$1,0),0))</f>
        <v>0</v>
      </c>
      <c r="AT163" s="70">
        <f>VALUE(IFERROR(VLOOKUP($A163,OT!$A:$BU,OT!Q$1,0),0))</f>
        <v>2</v>
      </c>
      <c r="AU163" s="70">
        <f>VALUE(IFERROR(VLOOKUP($A163,OT!$A:$BU,OT!R$1,0),0))</f>
        <v>2</v>
      </c>
      <c r="AV163" s="70">
        <f>VALUE(IFERROR(VLOOKUP($A163,OT!$A:$BU,OT!S$1,0),0))</f>
        <v>2</v>
      </c>
      <c r="AW163" s="70">
        <f>VALUE(IFERROR(VLOOKUP($A163,OT!$A:$BU,OT!T$1,0),0))</f>
        <v>2</v>
      </c>
      <c r="AX163" s="70">
        <f>VALUE(IFERROR(VLOOKUP($A163,OT!$A:$BU,OT!U$1,0),0))</f>
        <v>0</v>
      </c>
      <c r="AY163" s="70">
        <f>VALUE(IFERROR(VLOOKUP($A163,OT!$A:$BU,OT!V$1,0),0))</f>
        <v>4</v>
      </c>
      <c r="AZ163" s="70">
        <f>VALUE(IFERROR(VLOOKUP($A163,OT!$A:$BU,OT!W$1,0),0))</f>
        <v>0</v>
      </c>
      <c r="BA163" s="70">
        <f>VALUE(IFERROR(VLOOKUP($A163,OT!$A:$BU,OT!X$1,0),0))</f>
        <v>2</v>
      </c>
      <c r="BB163" s="70">
        <f>VALUE(IFERROR(VLOOKUP($A163,OT!$A:$BU,OT!Y$1,0),0))</f>
        <v>0</v>
      </c>
      <c r="BC163" s="70">
        <f>VALUE(IFERROR(VLOOKUP($A163,OT!$A:$BU,OT!Z$1,0),0))</f>
        <v>0</v>
      </c>
      <c r="BD163" s="70">
        <f>VALUE(IFERROR(VLOOKUP($A163,OT!$A:$BU,OT!AA$1,0),0))</f>
        <v>0</v>
      </c>
      <c r="BE163" s="70">
        <f>VALUE(IFERROR(VLOOKUP($A163,OT!$A:$BU,OT!AB$1,0),0))</f>
        <v>0</v>
      </c>
      <c r="BF163" s="70">
        <f>VALUE(IFERROR(VLOOKUP($A163,OT!$A:$BU,OT!AC$1,0),0))</f>
        <v>12</v>
      </c>
      <c r="BG163" s="70">
        <f>VALUE(IFERROR(VLOOKUP($A163,OT!$A:$BU,OT!AD$1,0),0))</f>
        <v>0</v>
      </c>
      <c r="BH163" s="70">
        <f>VALUE(IFERROR(VLOOKUP($A163,OT!$A:$BU,OT!AE$1,0),0))</f>
        <v>2</v>
      </c>
      <c r="BI163" s="70">
        <f>VALUE(IFERROR(VLOOKUP($A163,OT!$A:$BU,OT!AF$1,0),0))</f>
        <v>2</v>
      </c>
      <c r="BJ163" s="70">
        <f>VALUE(IFERROR(VLOOKUP($A163,OT!$A:$BU,OT!AG$1,0),0))</f>
        <v>2</v>
      </c>
      <c r="BK163" s="70">
        <f>VALUE(IFERROR(VLOOKUP($A163,OT!$A:$BU,OT!AH$1,0),0))</f>
        <v>2</v>
      </c>
      <c r="BL163" s="70">
        <f>VALUE(IFERROR(VLOOKUP($A163,OT!$A:$BU,OT!AI$1,0),0))</f>
        <v>0</v>
      </c>
      <c r="BM163" s="70">
        <f>VALUE(IFERROR(VLOOKUP($A163,OT!$A:$BU,OT!AJ$1,0),0))</f>
        <v>4</v>
      </c>
      <c r="BN163" s="70">
        <f>VALUE(IFERROR(VLOOKUP($A163,OT!$A:$BU,OT!AK$1,0),0))</f>
        <v>0</v>
      </c>
      <c r="BO163" s="70">
        <f>VALUE(IFERROR(VLOOKUP($A163,OT!$A:$BU,OT!AL$1,0),0))</f>
        <v>0</v>
      </c>
      <c r="BP163" s="70">
        <f>VALUE(IFERROR(VLOOKUP($A163,OT!$A:$BU,OT!AM$1,0),0))</f>
        <v>0</v>
      </c>
      <c r="BQ163" s="70">
        <f>VALUE(IFERROR(VLOOKUP($A163,OT!$A:$BU,OT!AN$1,0),0))</f>
        <v>0</v>
      </c>
      <c r="BR163" s="59"/>
    </row>
    <row r="164" spans="1:70" x14ac:dyDescent="0.35">
      <c r="A164" s="376" t="s">
        <v>1136</v>
      </c>
      <c r="B164" s="221" t="str">
        <f>VLOOKUP(A164,Att!B:C,2,0)</f>
        <v>NGUYỄN NGỌC NHI</v>
      </c>
      <c r="C164">
        <v>20000</v>
      </c>
      <c r="D164">
        <v>20000</v>
      </c>
      <c r="H164">
        <v>15000</v>
      </c>
      <c r="M164">
        <v>42000</v>
      </c>
      <c r="N164">
        <v>0</v>
      </c>
      <c r="Q164">
        <v>20000</v>
      </c>
      <c r="R164">
        <v>20000</v>
      </c>
      <c r="S164">
        <v>20000</v>
      </c>
      <c r="T164">
        <v>20000</v>
      </c>
      <c r="U164">
        <v>20000</v>
      </c>
      <c r="V164">
        <v>20000</v>
      </c>
      <c r="X164">
        <v>42000</v>
      </c>
      <c r="Y164">
        <v>42000</v>
      </c>
      <c r="Z164">
        <v>42000</v>
      </c>
      <c r="AA164">
        <v>42000</v>
      </c>
      <c r="AC164">
        <v>42000</v>
      </c>
      <c r="AE164">
        <v>20000</v>
      </c>
      <c r="AH164" s="68">
        <f t="shared" si="6"/>
        <v>447000</v>
      </c>
      <c r="AI164" s="68">
        <f t="shared" si="7"/>
        <v>15000</v>
      </c>
      <c r="AJ164" s="68">
        <f t="shared" si="8"/>
        <v>432000</v>
      </c>
      <c r="AK164" s="68"/>
      <c r="AL164" s="74" t="str">
        <f>VLOOKUP(A164,Att!B:CX,101,0)</f>
        <v>MEKONG SUBLABOR</v>
      </c>
      <c r="AM164" s="70">
        <f>VALUE(IFERROR(VLOOKUP($A164,OT!$A:$BU,OT!J$1,0),0))</f>
        <v>2</v>
      </c>
      <c r="AN164" s="70">
        <f>VALUE(IFERROR(VLOOKUP($A164,OT!$A:$BU,OT!K$1,0),0))</f>
        <v>2</v>
      </c>
      <c r="AO164" s="70">
        <f>VALUE(IFERROR(VLOOKUP($A164,OT!$A:$BU,OT!L$1,0),0))</f>
        <v>0</v>
      </c>
      <c r="AP164" s="70">
        <f>VALUE(IFERROR(VLOOKUP($A164,OT!$A:$BU,OT!M$1,0),0))</f>
        <v>0</v>
      </c>
      <c r="AQ164" s="70">
        <f>VALUE(IFERROR(VLOOKUP($A164,OT!$A:$BU,OT!N$1,0),0))</f>
        <v>0</v>
      </c>
      <c r="AR164" s="70">
        <f>VALUE(IFERROR(VLOOKUP($A164,OT!$A:$BU,OT!O$1,0),0))</f>
        <v>0</v>
      </c>
      <c r="AS164" s="70">
        <f>VALUE(IFERROR(VLOOKUP($A164,OT!$A:$BU,OT!P$1,0),0))</f>
        <v>0</v>
      </c>
      <c r="AT164" s="70">
        <f>VALUE(IFERROR(VLOOKUP($A164,OT!$A:$BU,OT!Q$1,0),0))</f>
        <v>0</v>
      </c>
      <c r="AU164" s="70">
        <f>VALUE(IFERROR(VLOOKUP($A164,OT!$A:$BU,OT!R$1,0),0))</f>
        <v>0</v>
      </c>
      <c r="AV164" s="70">
        <f>VALUE(IFERROR(VLOOKUP($A164,OT!$A:$BU,OT!S$1,0),0))</f>
        <v>0</v>
      </c>
      <c r="AW164" s="70">
        <f>VALUE(IFERROR(VLOOKUP($A164,OT!$A:$BU,OT!T$1,0),0))</f>
        <v>2</v>
      </c>
      <c r="AX164" s="70">
        <f>VALUE(IFERROR(VLOOKUP($A164,OT!$A:$BU,OT!U$1,0),0))</f>
        <v>3.25</v>
      </c>
      <c r="AY164" s="70">
        <f>VALUE(IFERROR(VLOOKUP($A164,OT!$A:$BU,OT!V$1,0),0))</f>
        <v>0</v>
      </c>
      <c r="AZ164" s="70">
        <f>VALUE(IFERROR(VLOOKUP($A164,OT!$A:$BU,OT!W$1,0),0))</f>
        <v>0</v>
      </c>
      <c r="BA164" s="70">
        <f>VALUE(IFERROR(VLOOKUP($A164,OT!$A:$BU,OT!X$1,0),0))</f>
        <v>2</v>
      </c>
      <c r="BB164" s="70">
        <f>VALUE(IFERROR(VLOOKUP($A164,OT!$A:$BU,OT!Y$1,0),0))</f>
        <v>2</v>
      </c>
      <c r="BC164" s="70">
        <f>VALUE(IFERROR(VLOOKUP($A164,OT!$A:$BU,OT!Z$1,0),0))</f>
        <v>2</v>
      </c>
      <c r="BD164" s="70">
        <f>VALUE(IFERROR(VLOOKUP($A164,OT!$A:$BU,OT!AA$1,0),0))</f>
        <v>2</v>
      </c>
      <c r="BE164" s="70">
        <f>VALUE(IFERROR(VLOOKUP($A164,OT!$A:$BU,OT!AB$1,0),0))</f>
        <v>4</v>
      </c>
      <c r="BF164" s="70">
        <f>VALUE(IFERROR(VLOOKUP($A164,OT!$A:$BU,OT!AC$1,0),0))</f>
        <v>12</v>
      </c>
      <c r="BG164" s="70">
        <f>VALUE(IFERROR(VLOOKUP($A164,OT!$A:$BU,OT!AD$1,0),0))</f>
        <v>0</v>
      </c>
      <c r="BH164" s="70">
        <f>VALUE(IFERROR(VLOOKUP($A164,OT!$A:$BU,OT!AE$1,0),0))</f>
        <v>2</v>
      </c>
      <c r="BI164" s="70">
        <f>VALUE(IFERROR(VLOOKUP($A164,OT!$A:$BU,OT!AF$1,0),0))</f>
        <v>2</v>
      </c>
      <c r="BJ164" s="70">
        <f>VALUE(IFERROR(VLOOKUP($A164,OT!$A:$BU,OT!AG$1,0),0))</f>
        <v>2</v>
      </c>
      <c r="BK164" s="70">
        <f>VALUE(IFERROR(VLOOKUP($A164,OT!$A:$BU,OT!AH$1,0),0))</f>
        <v>2</v>
      </c>
      <c r="BL164" s="70">
        <f>VALUE(IFERROR(VLOOKUP($A164,OT!$A:$BU,OT!AI$1,0),0))</f>
        <v>0</v>
      </c>
      <c r="BM164" s="70">
        <f>VALUE(IFERROR(VLOOKUP($A164,OT!$A:$BU,OT!AJ$1,0),0))</f>
        <v>4</v>
      </c>
      <c r="BN164" s="70">
        <f>VALUE(IFERROR(VLOOKUP($A164,OT!$A:$BU,OT!AK$1,0),0))</f>
        <v>0</v>
      </c>
      <c r="BO164" s="70">
        <f>VALUE(IFERROR(VLOOKUP($A164,OT!$A:$BU,OT!AL$1,0),0))</f>
        <v>2</v>
      </c>
      <c r="BP164" s="70">
        <f>VALUE(IFERROR(VLOOKUP($A164,OT!$A:$BU,OT!AM$1,0),0))</f>
        <v>0</v>
      </c>
      <c r="BQ164" s="70">
        <f>VALUE(IFERROR(VLOOKUP($A164,OT!$A:$BU,OT!AN$1,0),0))</f>
        <v>0</v>
      </c>
      <c r="BR164" s="59"/>
    </row>
    <row r="165" spans="1:70" x14ac:dyDescent="0.35">
      <c r="A165" s="376" t="s">
        <v>1139</v>
      </c>
      <c r="B165" s="221" t="str">
        <f>VLOOKUP(A165,Att!B:C,2,0)</f>
        <v>LÊ THỊ QUỲNH MY</v>
      </c>
      <c r="C165">
        <v>20000</v>
      </c>
      <c r="D165">
        <v>20000</v>
      </c>
      <c r="E165">
        <v>20000</v>
      </c>
      <c r="F165">
        <v>20000</v>
      </c>
      <c r="H165">
        <v>20000</v>
      </c>
      <c r="I165">
        <v>20000</v>
      </c>
      <c r="J165">
        <v>42000</v>
      </c>
      <c r="K165">
        <v>42000</v>
      </c>
      <c r="M165">
        <v>42000</v>
      </c>
      <c r="N165">
        <v>42000</v>
      </c>
      <c r="O165">
        <v>42000</v>
      </c>
      <c r="Q165">
        <v>20000</v>
      </c>
      <c r="R165">
        <v>20000</v>
      </c>
      <c r="S165">
        <v>20000</v>
      </c>
      <c r="T165">
        <v>20000</v>
      </c>
      <c r="U165">
        <v>15000</v>
      </c>
      <c r="V165">
        <v>20000</v>
      </c>
      <c r="X165">
        <v>42000</v>
      </c>
      <c r="Y165">
        <v>42000</v>
      </c>
      <c r="Z165">
        <v>42000</v>
      </c>
      <c r="AB165">
        <v>42000</v>
      </c>
      <c r="AC165">
        <v>42000</v>
      </c>
      <c r="AE165">
        <v>20000</v>
      </c>
      <c r="AH165" s="68">
        <f t="shared" si="6"/>
        <v>675000</v>
      </c>
      <c r="AI165" s="68">
        <f t="shared" si="7"/>
        <v>95000</v>
      </c>
      <c r="AJ165" s="68">
        <f t="shared" si="8"/>
        <v>580000</v>
      </c>
      <c r="AK165" s="68"/>
      <c r="AL165" s="74" t="str">
        <f>VLOOKUP(A165,Att!B:CX,101,0)</f>
        <v>MEKONG SUBLABOR</v>
      </c>
      <c r="AM165" s="70">
        <f>VALUE(IFERROR(VLOOKUP($A165,OT!$A:$BU,OT!J$1,0),0))</f>
        <v>2</v>
      </c>
      <c r="AN165" s="70">
        <f>VALUE(IFERROR(VLOOKUP($A165,OT!$A:$BU,OT!K$1,0),0))</f>
        <v>2</v>
      </c>
      <c r="AO165" s="70">
        <f>VALUE(IFERROR(VLOOKUP($A165,OT!$A:$BU,OT!L$1,0),0))</f>
        <v>2</v>
      </c>
      <c r="AP165" s="70">
        <f>VALUE(IFERROR(VLOOKUP($A165,OT!$A:$BU,OT!M$1,0),0))</f>
        <v>2</v>
      </c>
      <c r="AQ165" s="70">
        <f>VALUE(IFERROR(VLOOKUP($A165,OT!$A:$BU,OT!N$1,0),0))</f>
        <v>0</v>
      </c>
      <c r="AR165" s="70">
        <f>VALUE(IFERROR(VLOOKUP($A165,OT!$A:$BU,OT!O$1,0),0))</f>
        <v>4</v>
      </c>
      <c r="AS165" s="70">
        <f>VALUE(IFERROR(VLOOKUP($A165,OT!$A:$BU,OT!P$1,0),0))</f>
        <v>12</v>
      </c>
      <c r="AT165" s="70">
        <f>VALUE(IFERROR(VLOOKUP($A165,OT!$A:$BU,OT!Q$1,0),0))</f>
        <v>2</v>
      </c>
      <c r="AU165" s="70">
        <f>VALUE(IFERROR(VLOOKUP($A165,OT!$A:$BU,OT!R$1,0),0))</f>
        <v>2</v>
      </c>
      <c r="AV165" s="70">
        <f>VALUE(IFERROR(VLOOKUP($A165,OT!$A:$BU,OT!S$1,0),0))</f>
        <v>0</v>
      </c>
      <c r="AW165" s="70">
        <f>VALUE(IFERROR(VLOOKUP($A165,OT!$A:$BU,OT!T$1,0),0))</f>
        <v>2</v>
      </c>
      <c r="AX165" s="70">
        <f>VALUE(IFERROR(VLOOKUP($A165,OT!$A:$BU,OT!U$1,0),0))</f>
        <v>2</v>
      </c>
      <c r="AY165" s="70">
        <f>VALUE(IFERROR(VLOOKUP($A165,OT!$A:$BU,OT!V$1,0),0))</f>
        <v>4</v>
      </c>
      <c r="AZ165" s="70">
        <f>VALUE(IFERROR(VLOOKUP($A165,OT!$A:$BU,OT!W$1,0),0))</f>
        <v>0</v>
      </c>
      <c r="BA165" s="70">
        <f>VALUE(IFERROR(VLOOKUP($A165,OT!$A:$BU,OT!X$1,0),0))</f>
        <v>2</v>
      </c>
      <c r="BB165" s="70">
        <f>VALUE(IFERROR(VLOOKUP($A165,OT!$A:$BU,OT!Y$1,0),0))</f>
        <v>0</v>
      </c>
      <c r="BC165" s="70">
        <f>VALUE(IFERROR(VLOOKUP($A165,OT!$A:$BU,OT!Z$1,0),0))</f>
        <v>0</v>
      </c>
      <c r="BD165" s="70">
        <f>VALUE(IFERROR(VLOOKUP($A165,OT!$A:$BU,OT!AA$1,0),0))</f>
        <v>0</v>
      </c>
      <c r="BE165" s="70">
        <f>VALUE(IFERROR(VLOOKUP($A165,OT!$A:$BU,OT!AB$1,0),0))</f>
        <v>0</v>
      </c>
      <c r="BF165" s="70">
        <f>VALUE(IFERROR(VLOOKUP($A165,OT!$A:$BU,OT!AC$1,0),0))</f>
        <v>12</v>
      </c>
      <c r="BG165" s="70">
        <f>VALUE(IFERROR(VLOOKUP($A165,OT!$A:$BU,OT!AD$1,0),0))</f>
        <v>0</v>
      </c>
      <c r="BH165" s="70">
        <f>VALUE(IFERROR(VLOOKUP($A165,OT!$A:$BU,OT!AE$1,0),0))</f>
        <v>2</v>
      </c>
      <c r="BI165" s="70">
        <f>VALUE(IFERROR(VLOOKUP($A165,OT!$A:$BU,OT!AF$1,0),0))</f>
        <v>2</v>
      </c>
      <c r="BJ165" s="70">
        <f>VALUE(IFERROR(VLOOKUP($A165,OT!$A:$BU,OT!AG$1,0),0))</f>
        <v>2</v>
      </c>
      <c r="BK165" s="70">
        <f>VALUE(IFERROR(VLOOKUP($A165,OT!$A:$BU,OT!AH$1,0),0))</f>
        <v>0</v>
      </c>
      <c r="BL165" s="70">
        <f>VALUE(IFERROR(VLOOKUP($A165,OT!$A:$BU,OT!AI$1,0),0))</f>
        <v>2</v>
      </c>
      <c r="BM165" s="70">
        <f>VALUE(IFERROR(VLOOKUP($A165,OT!$A:$BU,OT!AJ$1,0),0))</f>
        <v>4</v>
      </c>
      <c r="BN165" s="70">
        <f>VALUE(IFERROR(VLOOKUP($A165,OT!$A:$BU,OT!AK$1,0),0))</f>
        <v>0</v>
      </c>
      <c r="BO165" s="70">
        <f>VALUE(IFERROR(VLOOKUP($A165,OT!$A:$BU,OT!AL$1,0),0))</f>
        <v>0</v>
      </c>
      <c r="BP165" s="70">
        <f>VALUE(IFERROR(VLOOKUP($A165,OT!$A:$BU,OT!AM$1,0),0))</f>
        <v>0</v>
      </c>
      <c r="BQ165" s="70">
        <f>VALUE(IFERROR(VLOOKUP($A165,OT!$A:$BU,OT!AN$1,0),0))</f>
        <v>0</v>
      </c>
      <c r="BR165" s="59"/>
    </row>
    <row r="166" spans="1:70" x14ac:dyDescent="0.35">
      <c r="A166" s="376" t="s">
        <v>1142</v>
      </c>
      <c r="B166" s="221" t="str">
        <f>VLOOKUP(A166,Att!B:C,2,0)</f>
        <v>LƯU THANH THẢO</v>
      </c>
      <c r="C166">
        <v>20000</v>
      </c>
      <c r="E166">
        <v>20000</v>
      </c>
      <c r="F166">
        <v>42000</v>
      </c>
      <c r="G166">
        <v>42000</v>
      </c>
      <c r="H166">
        <v>42000</v>
      </c>
      <c r="J166">
        <v>20000</v>
      </c>
      <c r="K166">
        <v>20000</v>
      </c>
      <c r="M166">
        <v>20000</v>
      </c>
      <c r="N166">
        <v>20000</v>
      </c>
      <c r="O166">
        <v>20000</v>
      </c>
      <c r="P166">
        <v>20000</v>
      </c>
      <c r="Q166">
        <v>42000</v>
      </c>
      <c r="R166">
        <v>42000</v>
      </c>
      <c r="S166">
        <v>42000</v>
      </c>
      <c r="U166">
        <v>42000</v>
      </c>
      <c r="V166">
        <v>42000</v>
      </c>
      <c r="X166">
        <v>20000</v>
      </c>
      <c r="Y166">
        <v>20000</v>
      </c>
      <c r="Z166">
        <v>20000</v>
      </c>
      <c r="AB166">
        <v>20000</v>
      </c>
      <c r="AC166">
        <v>20000</v>
      </c>
      <c r="AE166">
        <v>42000</v>
      </c>
      <c r="AF166">
        <v>42000</v>
      </c>
      <c r="AH166" s="68">
        <f t="shared" si="6"/>
        <v>680000</v>
      </c>
      <c r="AI166" s="68">
        <f t="shared" si="7"/>
        <v>102000</v>
      </c>
      <c r="AJ166" s="68">
        <f t="shared" si="8"/>
        <v>578000</v>
      </c>
      <c r="AK166" s="68"/>
      <c r="AL166" s="74" t="str">
        <f>VLOOKUP(A166,Att!B:CX,101,0)</f>
        <v>ANNK-HR</v>
      </c>
      <c r="AM166" s="70">
        <f>VALUE(IFERROR(VLOOKUP($A166,OT!$A:$BU,OT!J$1,0),0))</f>
        <v>2</v>
      </c>
      <c r="AN166" s="70">
        <f>VALUE(IFERROR(VLOOKUP($A166,OT!$A:$BU,OT!K$1,0),0))</f>
        <v>0</v>
      </c>
      <c r="AO166" s="70">
        <f>VALUE(IFERROR(VLOOKUP($A166,OT!$A:$BU,OT!L$1,0),0))</f>
        <v>2</v>
      </c>
      <c r="AP166" s="70">
        <f>VALUE(IFERROR(VLOOKUP($A166,OT!$A:$BU,OT!M$1,0),0))</f>
        <v>2</v>
      </c>
      <c r="AQ166" s="70">
        <f>VALUE(IFERROR(VLOOKUP($A166,OT!$A:$BU,OT!N$1,0),0))</f>
        <v>2</v>
      </c>
      <c r="AR166" s="70">
        <f>VALUE(IFERROR(VLOOKUP($A166,OT!$A:$BU,OT!O$1,0),0))</f>
        <v>4</v>
      </c>
      <c r="AS166" s="70">
        <f>VALUE(IFERROR(VLOOKUP($A166,OT!$A:$BU,OT!P$1,0),0))</f>
        <v>0</v>
      </c>
      <c r="AT166" s="70">
        <f>VALUE(IFERROR(VLOOKUP($A166,OT!$A:$BU,OT!Q$1,0),0))</f>
        <v>2</v>
      </c>
      <c r="AU166" s="70">
        <f>VALUE(IFERROR(VLOOKUP($A166,OT!$A:$BU,OT!R$1,0),0))</f>
        <v>2</v>
      </c>
      <c r="AV166" s="70">
        <f>VALUE(IFERROR(VLOOKUP($A166,OT!$A:$BU,OT!S$1,0),0))</f>
        <v>0</v>
      </c>
      <c r="AW166" s="70">
        <f>VALUE(IFERROR(VLOOKUP($A166,OT!$A:$BU,OT!T$1,0),0))</f>
        <v>0</v>
      </c>
      <c r="AX166" s="70">
        <f>VALUE(IFERROR(VLOOKUP($A166,OT!$A:$BU,OT!U$1,0),0))</f>
        <v>0</v>
      </c>
      <c r="AY166" s="70">
        <f>VALUE(IFERROR(VLOOKUP($A166,OT!$A:$BU,OT!V$1,0),0))</f>
        <v>4</v>
      </c>
      <c r="AZ166" s="70">
        <f>VALUE(IFERROR(VLOOKUP($A166,OT!$A:$BU,OT!W$1,0),0))</f>
        <v>12</v>
      </c>
      <c r="BA166" s="70">
        <f>VALUE(IFERROR(VLOOKUP($A166,OT!$A:$BU,OT!X$1,0),0))</f>
        <v>2</v>
      </c>
      <c r="BB166" s="70">
        <f>VALUE(IFERROR(VLOOKUP($A166,OT!$A:$BU,OT!Y$1,0),0))</f>
        <v>2</v>
      </c>
      <c r="BC166" s="70">
        <f>VALUE(IFERROR(VLOOKUP($A166,OT!$A:$BU,OT!Z$1,0),0))</f>
        <v>2</v>
      </c>
      <c r="BD166" s="70">
        <f>VALUE(IFERROR(VLOOKUP($A166,OT!$A:$BU,OT!AA$1,0),0))</f>
        <v>0</v>
      </c>
      <c r="BE166" s="70">
        <f>VALUE(IFERROR(VLOOKUP($A166,OT!$A:$BU,OT!AB$1,0),0))</f>
        <v>2</v>
      </c>
      <c r="BF166" s="70">
        <f>VALUE(IFERROR(VLOOKUP($A166,OT!$A:$BU,OT!AC$1,0),0))</f>
        <v>4</v>
      </c>
      <c r="BG166" s="70">
        <f>VALUE(IFERROR(VLOOKUP($A166,OT!$A:$BU,OT!AD$1,0),0))</f>
        <v>0</v>
      </c>
      <c r="BH166" s="70">
        <f>VALUE(IFERROR(VLOOKUP($A166,OT!$A:$BU,OT!AE$1,0),0))</f>
        <v>2</v>
      </c>
      <c r="BI166" s="70">
        <f>VALUE(IFERROR(VLOOKUP($A166,OT!$A:$BU,OT!AF$1,0),0))</f>
        <v>2</v>
      </c>
      <c r="BJ166" s="70">
        <f>VALUE(IFERROR(VLOOKUP($A166,OT!$A:$BU,OT!AG$1,0),0))</f>
        <v>0</v>
      </c>
      <c r="BK166" s="70">
        <f>VALUE(IFERROR(VLOOKUP($A166,OT!$A:$BU,OT!AH$1,0),0))</f>
        <v>0</v>
      </c>
      <c r="BL166" s="70">
        <f>VALUE(IFERROR(VLOOKUP($A166,OT!$A:$BU,OT!AI$1,0),0))</f>
        <v>2</v>
      </c>
      <c r="BM166" s="70">
        <f>VALUE(IFERROR(VLOOKUP($A166,OT!$A:$BU,OT!AJ$1,0),0))</f>
        <v>4</v>
      </c>
      <c r="BN166" s="70">
        <f>VALUE(IFERROR(VLOOKUP($A166,OT!$A:$BU,OT!AK$1,0),0))</f>
        <v>0</v>
      </c>
      <c r="BO166" s="70">
        <f>VALUE(IFERROR(VLOOKUP($A166,OT!$A:$BU,OT!AL$1,0),0))</f>
        <v>2</v>
      </c>
      <c r="BP166" s="70">
        <f>VALUE(IFERROR(VLOOKUP($A166,OT!$A:$BU,OT!AM$1,0),0))</f>
        <v>0</v>
      </c>
      <c r="BQ166" s="70">
        <f>VALUE(IFERROR(VLOOKUP($A166,OT!$A:$BU,OT!AN$1,0),0))</f>
        <v>0</v>
      </c>
      <c r="BR166" s="59"/>
    </row>
    <row r="167" spans="1:70" x14ac:dyDescent="0.35">
      <c r="A167" s="376" t="s">
        <v>1145</v>
      </c>
      <c r="B167" s="221" t="str">
        <f>VLOOKUP(A167,Att!B:C,2,0)</f>
        <v>NGUYỄN HOÀNG THUỶ TIÊN</v>
      </c>
      <c r="C167">
        <v>27000</v>
      </c>
      <c r="D167">
        <v>42000</v>
      </c>
      <c r="E167">
        <v>42000</v>
      </c>
      <c r="F167">
        <v>42000</v>
      </c>
      <c r="G167">
        <v>42000</v>
      </c>
      <c r="J167">
        <v>42000</v>
      </c>
      <c r="K167">
        <v>42000</v>
      </c>
      <c r="Q167">
        <v>20000</v>
      </c>
      <c r="R167">
        <v>20000</v>
      </c>
      <c r="S167">
        <v>20000</v>
      </c>
      <c r="U167">
        <v>20000</v>
      </c>
      <c r="V167">
        <v>20000</v>
      </c>
      <c r="X167">
        <v>42000</v>
      </c>
      <c r="Y167">
        <v>42000</v>
      </c>
      <c r="Z167">
        <v>42000</v>
      </c>
      <c r="AB167">
        <v>42000</v>
      </c>
      <c r="AC167">
        <v>42000</v>
      </c>
      <c r="AH167" s="68">
        <f t="shared" si="6"/>
        <v>589000</v>
      </c>
      <c r="AI167" s="68">
        <f t="shared" si="7"/>
        <v>69000</v>
      </c>
      <c r="AJ167" s="68">
        <f t="shared" si="8"/>
        <v>520000</v>
      </c>
      <c r="AK167" s="68"/>
      <c r="AL167" s="74" t="str">
        <f>VLOOKUP(A167,Att!B:CX,101,0)</f>
        <v>ANNK-HR</v>
      </c>
      <c r="AM167" s="70">
        <f>VALUE(IFERROR(VLOOKUP($A167,OT!$A:$BU,OT!J$1,0),0))</f>
        <v>0</v>
      </c>
      <c r="AN167" s="70">
        <f>VALUE(IFERROR(VLOOKUP($A167,OT!$A:$BU,OT!K$1,0),0))</f>
        <v>0</v>
      </c>
      <c r="AO167" s="70">
        <f>VALUE(IFERROR(VLOOKUP($A167,OT!$A:$BU,OT!L$1,0),0))</f>
        <v>2</v>
      </c>
      <c r="AP167" s="70">
        <f>VALUE(IFERROR(VLOOKUP($A167,OT!$A:$BU,OT!M$1,0),0))</f>
        <v>2</v>
      </c>
      <c r="AQ167" s="70">
        <f>VALUE(IFERROR(VLOOKUP($A167,OT!$A:$BU,OT!N$1,0),0))</f>
        <v>2</v>
      </c>
      <c r="AR167" s="70">
        <f>VALUE(IFERROR(VLOOKUP($A167,OT!$A:$BU,OT!O$1,0),0))</f>
        <v>0</v>
      </c>
      <c r="AS167" s="70">
        <f>VALUE(IFERROR(VLOOKUP($A167,OT!$A:$BU,OT!P$1,0),0))</f>
        <v>0</v>
      </c>
      <c r="AT167" s="70">
        <f>VALUE(IFERROR(VLOOKUP($A167,OT!$A:$BU,OT!Q$1,0),0))</f>
        <v>2</v>
      </c>
      <c r="AU167" s="70">
        <f>VALUE(IFERROR(VLOOKUP($A167,OT!$A:$BU,OT!R$1,0),0))</f>
        <v>2</v>
      </c>
      <c r="AV167" s="70">
        <f>VALUE(IFERROR(VLOOKUP($A167,OT!$A:$BU,OT!S$1,0),0))</f>
        <v>0</v>
      </c>
      <c r="AW167" s="70">
        <f>VALUE(IFERROR(VLOOKUP($A167,OT!$A:$BU,OT!T$1,0),0))</f>
        <v>0</v>
      </c>
      <c r="AX167" s="70">
        <f>VALUE(IFERROR(VLOOKUP($A167,OT!$A:$BU,OT!U$1,0),0))</f>
        <v>0</v>
      </c>
      <c r="AY167" s="70">
        <f>VALUE(IFERROR(VLOOKUP($A167,OT!$A:$BU,OT!V$1,0),0))</f>
        <v>0</v>
      </c>
      <c r="AZ167" s="70">
        <f>VALUE(IFERROR(VLOOKUP($A167,OT!$A:$BU,OT!W$1,0),0))</f>
        <v>0</v>
      </c>
      <c r="BA167" s="70">
        <f>VALUE(IFERROR(VLOOKUP($A167,OT!$A:$BU,OT!X$1,0),0))</f>
        <v>2</v>
      </c>
      <c r="BB167" s="70">
        <f>VALUE(IFERROR(VLOOKUP($A167,OT!$A:$BU,OT!Y$1,0),0))</f>
        <v>2</v>
      </c>
      <c r="BC167" s="70">
        <f>VALUE(IFERROR(VLOOKUP($A167,OT!$A:$BU,OT!Z$1,0),0))</f>
        <v>2</v>
      </c>
      <c r="BD167" s="70">
        <f>VALUE(IFERROR(VLOOKUP($A167,OT!$A:$BU,OT!AA$1,0),0))</f>
        <v>0</v>
      </c>
      <c r="BE167" s="70">
        <f>VALUE(IFERROR(VLOOKUP($A167,OT!$A:$BU,OT!AB$1,0),0))</f>
        <v>2</v>
      </c>
      <c r="BF167" s="70">
        <f>VALUE(IFERROR(VLOOKUP($A167,OT!$A:$BU,OT!AC$1,0),0))</f>
        <v>4</v>
      </c>
      <c r="BG167" s="70">
        <f>VALUE(IFERROR(VLOOKUP($A167,OT!$A:$BU,OT!AD$1,0),0))</f>
        <v>0</v>
      </c>
      <c r="BH167" s="70">
        <f>VALUE(IFERROR(VLOOKUP($A167,OT!$A:$BU,OT!AE$1,0),0))</f>
        <v>2</v>
      </c>
      <c r="BI167" s="70">
        <f>VALUE(IFERROR(VLOOKUP($A167,OT!$A:$BU,OT!AF$1,0),0))</f>
        <v>2</v>
      </c>
      <c r="BJ167" s="70">
        <f>VALUE(IFERROR(VLOOKUP($A167,OT!$A:$BU,OT!AG$1,0),0))</f>
        <v>2</v>
      </c>
      <c r="BK167" s="70">
        <f>VALUE(IFERROR(VLOOKUP($A167,OT!$A:$BU,OT!AH$1,0),0))</f>
        <v>0</v>
      </c>
      <c r="BL167" s="70">
        <f>VALUE(IFERROR(VLOOKUP($A167,OT!$A:$BU,OT!AI$1,0),0))</f>
        <v>2</v>
      </c>
      <c r="BM167" s="70">
        <f>VALUE(IFERROR(VLOOKUP($A167,OT!$A:$BU,OT!AJ$1,0),0))</f>
        <v>4</v>
      </c>
      <c r="BN167" s="70">
        <f>VALUE(IFERROR(VLOOKUP($A167,OT!$A:$BU,OT!AK$1,0),0))</f>
        <v>0</v>
      </c>
      <c r="BO167" s="70">
        <f>VALUE(IFERROR(VLOOKUP($A167,OT!$A:$BU,OT!AL$1,0),0))</f>
        <v>0</v>
      </c>
      <c r="BP167" s="70">
        <f>VALUE(IFERROR(VLOOKUP($A167,OT!$A:$BU,OT!AM$1,0),0))</f>
        <v>0</v>
      </c>
      <c r="BQ167" s="70">
        <f>VALUE(IFERROR(VLOOKUP($A167,OT!$A:$BU,OT!AN$1,0),0))</f>
        <v>0</v>
      </c>
      <c r="BR167" s="59"/>
    </row>
    <row r="168" spans="1:70" x14ac:dyDescent="0.35">
      <c r="A168" s="376" t="s">
        <v>1148</v>
      </c>
      <c r="B168" s="221" t="str">
        <f>VLOOKUP(A168,Att!B:C,2,0)</f>
        <v>BÙI THỊ NGỌC TRANG</v>
      </c>
      <c r="C168">
        <v>20000</v>
      </c>
      <c r="D168">
        <v>20000</v>
      </c>
      <c r="E168">
        <v>20000</v>
      </c>
      <c r="F168">
        <v>20000</v>
      </c>
      <c r="G168">
        <v>15000</v>
      </c>
      <c r="J168">
        <v>42000</v>
      </c>
      <c r="K168">
        <v>42000</v>
      </c>
      <c r="M168">
        <v>42000</v>
      </c>
      <c r="N168">
        <v>42000</v>
      </c>
      <c r="O168">
        <v>42000</v>
      </c>
      <c r="Q168">
        <v>20000</v>
      </c>
      <c r="R168">
        <v>20000</v>
      </c>
      <c r="S168">
        <v>20000</v>
      </c>
      <c r="T168">
        <v>20000</v>
      </c>
      <c r="U168">
        <v>15000</v>
      </c>
      <c r="X168">
        <v>20000</v>
      </c>
      <c r="Y168">
        <v>42000</v>
      </c>
      <c r="Z168">
        <v>42000</v>
      </c>
      <c r="AA168">
        <v>42000</v>
      </c>
      <c r="AB168">
        <v>42000</v>
      </c>
      <c r="AE168">
        <v>20000</v>
      </c>
      <c r="AF168">
        <v>20000</v>
      </c>
      <c r="AH168" s="68">
        <f t="shared" si="6"/>
        <v>628000</v>
      </c>
      <c r="AI168" s="68">
        <f t="shared" si="7"/>
        <v>130000</v>
      </c>
      <c r="AJ168" s="68">
        <f t="shared" si="8"/>
        <v>498000</v>
      </c>
      <c r="AK168" s="68"/>
      <c r="AL168" s="74" t="str">
        <f>VLOOKUP(A168,Att!B:CX,101,0)</f>
        <v>Power Connect</v>
      </c>
      <c r="AM168" s="70">
        <f>VALUE(IFERROR(VLOOKUP($A168,OT!$A:$BU,OT!J$1,0),0))</f>
        <v>0</v>
      </c>
      <c r="AN168" s="70">
        <f>VALUE(IFERROR(VLOOKUP($A168,OT!$A:$BU,OT!K$1,0),0))</f>
        <v>0</v>
      </c>
      <c r="AO168" s="70">
        <f>VALUE(IFERROR(VLOOKUP($A168,OT!$A:$BU,OT!L$1,0),0))</f>
        <v>0</v>
      </c>
      <c r="AP168" s="70">
        <f>VALUE(IFERROR(VLOOKUP($A168,OT!$A:$BU,OT!M$1,0),0))</f>
        <v>0</v>
      </c>
      <c r="AQ168" s="70">
        <f>VALUE(IFERROR(VLOOKUP($A168,OT!$A:$BU,OT!N$1,0),0))</f>
        <v>0</v>
      </c>
      <c r="AR168" s="70">
        <f>VALUE(IFERROR(VLOOKUP($A168,OT!$A:$BU,OT!O$1,0),0))</f>
        <v>0</v>
      </c>
      <c r="AS168" s="70">
        <f>VALUE(IFERROR(VLOOKUP($A168,OT!$A:$BU,OT!P$1,0),0))</f>
        <v>0</v>
      </c>
      <c r="AT168" s="70">
        <f>VALUE(IFERROR(VLOOKUP($A168,OT!$A:$BU,OT!Q$1,0),0))</f>
        <v>2</v>
      </c>
      <c r="AU168" s="70">
        <f>VALUE(IFERROR(VLOOKUP($A168,OT!$A:$BU,OT!R$1,0),0))</f>
        <v>2</v>
      </c>
      <c r="AV168" s="70">
        <f>VALUE(IFERROR(VLOOKUP($A168,OT!$A:$BU,OT!S$1,0),0))</f>
        <v>0</v>
      </c>
      <c r="AW168" s="70">
        <f>VALUE(IFERROR(VLOOKUP($A168,OT!$A:$BU,OT!T$1,0),0))</f>
        <v>2</v>
      </c>
      <c r="AX168" s="70">
        <f>VALUE(IFERROR(VLOOKUP($A168,OT!$A:$BU,OT!U$1,0),0))</f>
        <v>2</v>
      </c>
      <c r="AY168" s="70">
        <f>VALUE(IFERROR(VLOOKUP($A168,OT!$A:$BU,OT!V$1,0),0))</f>
        <v>4</v>
      </c>
      <c r="AZ168" s="70">
        <f>VALUE(IFERROR(VLOOKUP($A168,OT!$A:$BU,OT!W$1,0),0))</f>
        <v>0</v>
      </c>
      <c r="BA168" s="70">
        <f>VALUE(IFERROR(VLOOKUP($A168,OT!$A:$BU,OT!X$1,0),0))</f>
        <v>2</v>
      </c>
      <c r="BB168" s="70">
        <f>VALUE(IFERROR(VLOOKUP($A168,OT!$A:$BU,OT!Y$1,0),0))</f>
        <v>2</v>
      </c>
      <c r="BC168" s="70">
        <f>VALUE(IFERROR(VLOOKUP($A168,OT!$A:$BU,OT!Z$1,0),0))</f>
        <v>2</v>
      </c>
      <c r="BD168" s="70">
        <f>VALUE(IFERROR(VLOOKUP($A168,OT!$A:$BU,OT!AA$1,0),0))</f>
        <v>2</v>
      </c>
      <c r="BE168" s="70">
        <f>VALUE(IFERROR(VLOOKUP($A168,OT!$A:$BU,OT!AB$1,0),0))</f>
        <v>0</v>
      </c>
      <c r="BF168" s="70">
        <f>VALUE(IFERROR(VLOOKUP($A168,OT!$A:$BU,OT!AC$1,0),0))</f>
        <v>0</v>
      </c>
      <c r="BG168" s="70">
        <f>VALUE(IFERROR(VLOOKUP($A168,OT!$A:$BU,OT!AD$1,0),0))</f>
        <v>0</v>
      </c>
      <c r="BH168" s="70">
        <f>VALUE(IFERROR(VLOOKUP($A168,OT!$A:$BU,OT!AE$1,0),0))</f>
        <v>0</v>
      </c>
      <c r="BI168" s="70">
        <f>VALUE(IFERROR(VLOOKUP($A168,OT!$A:$BU,OT!AF$1,0),0))</f>
        <v>2</v>
      </c>
      <c r="BJ168" s="70">
        <f>VALUE(IFERROR(VLOOKUP($A168,OT!$A:$BU,OT!AG$1,0),0))</f>
        <v>2</v>
      </c>
      <c r="BK168" s="70">
        <f>VALUE(IFERROR(VLOOKUP($A168,OT!$A:$BU,OT!AH$1,0),0))</f>
        <v>2</v>
      </c>
      <c r="BL168" s="70">
        <f>VALUE(IFERROR(VLOOKUP($A168,OT!$A:$BU,OT!AI$1,0),0))</f>
        <v>4</v>
      </c>
      <c r="BM168" s="70">
        <f>VALUE(IFERROR(VLOOKUP($A168,OT!$A:$BU,OT!AJ$1,0),0))</f>
        <v>0</v>
      </c>
      <c r="BN168" s="70">
        <f>VALUE(IFERROR(VLOOKUP($A168,OT!$A:$BU,OT!AK$1,0),0))</f>
        <v>0</v>
      </c>
      <c r="BO168" s="70">
        <f>VALUE(IFERROR(VLOOKUP($A168,OT!$A:$BU,OT!AL$1,0),0))</f>
        <v>2</v>
      </c>
      <c r="BP168" s="70">
        <f>VALUE(IFERROR(VLOOKUP($A168,OT!$A:$BU,OT!AM$1,0),0))</f>
        <v>2</v>
      </c>
      <c r="BQ168" s="70">
        <f>VALUE(IFERROR(VLOOKUP($A168,OT!$A:$BU,OT!AN$1,0),0))</f>
        <v>0</v>
      </c>
      <c r="BR168" s="59"/>
    </row>
    <row r="169" spans="1:70" x14ac:dyDescent="0.35">
      <c r="A169" s="376" t="s">
        <v>1151</v>
      </c>
      <c r="B169" s="221" t="str">
        <f>VLOOKUP(A169,Att!B:C,2,0)</f>
        <v>LÊ THỊ THANH MAI</v>
      </c>
      <c r="C169">
        <v>20000</v>
      </c>
      <c r="D169">
        <v>20000</v>
      </c>
      <c r="E169">
        <v>20000</v>
      </c>
      <c r="F169">
        <v>20000</v>
      </c>
      <c r="G169">
        <v>15000</v>
      </c>
      <c r="J169">
        <v>20000</v>
      </c>
      <c r="K169">
        <v>20000</v>
      </c>
      <c r="L169">
        <v>20000</v>
      </c>
      <c r="M169">
        <v>20000</v>
      </c>
      <c r="N169">
        <v>20000</v>
      </c>
      <c r="R169">
        <v>20000</v>
      </c>
      <c r="S169">
        <v>20000</v>
      </c>
      <c r="U169">
        <v>20000</v>
      </c>
      <c r="V169">
        <v>20000</v>
      </c>
      <c r="X169">
        <v>42000</v>
      </c>
      <c r="Y169">
        <v>42000</v>
      </c>
      <c r="Z169">
        <v>42000</v>
      </c>
      <c r="AA169">
        <v>42000</v>
      </c>
      <c r="AB169">
        <v>42000</v>
      </c>
      <c r="AE169">
        <v>20000</v>
      </c>
      <c r="AF169">
        <v>20000</v>
      </c>
      <c r="AH169" s="68">
        <f t="shared" si="6"/>
        <v>525000</v>
      </c>
      <c r="AI169" s="68">
        <f t="shared" si="7"/>
        <v>75000</v>
      </c>
      <c r="AJ169" s="68">
        <f t="shared" si="8"/>
        <v>450000</v>
      </c>
      <c r="AK169" s="68"/>
      <c r="AL169" s="74" t="str">
        <f>VLOOKUP(A169,Att!B:CX,101,0)</f>
        <v>Power Connect</v>
      </c>
      <c r="AM169" s="70">
        <f>VALUE(IFERROR(VLOOKUP($A169,OT!$A:$BU,OT!J$1,0),0))</f>
        <v>2</v>
      </c>
      <c r="AN169" s="70">
        <f>VALUE(IFERROR(VLOOKUP($A169,OT!$A:$BU,OT!K$1,0),0))</f>
        <v>2</v>
      </c>
      <c r="AO169" s="70">
        <f>VALUE(IFERROR(VLOOKUP($A169,OT!$A:$BU,OT!L$1,0),0))</f>
        <v>2</v>
      </c>
      <c r="AP169" s="70">
        <f>VALUE(IFERROR(VLOOKUP($A169,OT!$A:$BU,OT!M$1,0),0))</f>
        <v>0</v>
      </c>
      <c r="AQ169" s="70">
        <f>VALUE(IFERROR(VLOOKUP($A169,OT!$A:$BU,OT!N$1,0),0))</f>
        <v>0</v>
      </c>
      <c r="AR169" s="70">
        <f>VALUE(IFERROR(VLOOKUP($A169,OT!$A:$BU,OT!O$1,0),0))</f>
        <v>0</v>
      </c>
      <c r="AS169" s="70">
        <f>VALUE(IFERROR(VLOOKUP($A169,OT!$A:$BU,OT!P$1,0),0))</f>
        <v>0</v>
      </c>
      <c r="AT169" s="70">
        <f>VALUE(IFERROR(VLOOKUP($A169,OT!$A:$BU,OT!Q$1,0),0))</f>
        <v>2</v>
      </c>
      <c r="AU169" s="70">
        <f>VALUE(IFERROR(VLOOKUP($A169,OT!$A:$BU,OT!R$1,0),0))</f>
        <v>2</v>
      </c>
      <c r="AV169" s="70">
        <f>VALUE(IFERROR(VLOOKUP($A169,OT!$A:$BU,OT!S$1,0),0))</f>
        <v>2</v>
      </c>
      <c r="AW169" s="70">
        <f>VALUE(IFERROR(VLOOKUP($A169,OT!$A:$BU,OT!T$1,0),0))</f>
        <v>2</v>
      </c>
      <c r="AX169" s="70">
        <f>VALUE(IFERROR(VLOOKUP($A169,OT!$A:$BU,OT!U$1,0),0))</f>
        <v>4</v>
      </c>
      <c r="AY169" s="70">
        <f>VALUE(IFERROR(VLOOKUP($A169,OT!$A:$BU,OT!V$1,0),0))</f>
        <v>0</v>
      </c>
      <c r="AZ169" s="70">
        <f>VALUE(IFERROR(VLOOKUP($A169,OT!$A:$BU,OT!W$1,0),0))</f>
        <v>0</v>
      </c>
      <c r="BA169" s="70">
        <f>VALUE(IFERROR(VLOOKUP($A169,OT!$A:$BU,OT!X$1,0),0))</f>
        <v>0</v>
      </c>
      <c r="BB169" s="70">
        <f>VALUE(IFERROR(VLOOKUP($A169,OT!$A:$BU,OT!Y$1,0),0))</f>
        <v>2</v>
      </c>
      <c r="BC169" s="70">
        <f>VALUE(IFERROR(VLOOKUP($A169,OT!$A:$BU,OT!Z$1,0),0))</f>
        <v>2</v>
      </c>
      <c r="BD169" s="70">
        <f>VALUE(IFERROR(VLOOKUP($A169,OT!$A:$BU,OT!AA$1,0),0))</f>
        <v>0</v>
      </c>
      <c r="BE169" s="70">
        <f>VALUE(IFERROR(VLOOKUP($A169,OT!$A:$BU,OT!AB$1,0),0))</f>
        <v>2</v>
      </c>
      <c r="BF169" s="70">
        <f>VALUE(IFERROR(VLOOKUP($A169,OT!$A:$BU,OT!AC$1,0),0))</f>
        <v>4</v>
      </c>
      <c r="BG169" s="70">
        <f>VALUE(IFERROR(VLOOKUP($A169,OT!$A:$BU,OT!AD$1,0),0))</f>
        <v>0</v>
      </c>
      <c r="BH169" s="70">
        <f>VALUE(IFERROR(VLOOKUP($A169,OT!$A:$BU,OT!AE$1,0),0))</f>
        <v>2</v>
      </c>
      <c r="BI169" s="70">
        <f>VALUE(IFERROR(VLOOKUP($A169,OT!$A:$BU,OT!AF$1,0),0))</f>
        <v>2</v>
      </c>
      <c r="BJ169" s="70">
        <f>VALUE(IFERROR(VLOOKUP($A169,OT!$A:$BU,OT!AG$1,0),0))</f>
        <v>2</v>
      </c>
      <c r="BK169" s="70">
        <f>VALUE(IFERROR(VLOOKUP($A169,OT!$A:$BU,OT!AH$1,0),0))</f>
        <v>2</v>
      </c>
      <c r="BL169" s="70">
        <f>VALUE(IFERROR(VLOOKUP($A169,OT!$A:$BU,OT!AI$1,0),0))</f>
        <v>4</v>
      </c>
      <c r="BM169" s="70">
        <f>VALUE(IFERROR(VLOOKUP($A169,OT!$A:$BU,OT!AJ$1,0),0))</f>
        <v>0</v>
      </c>
      <c r="BN169" s="70">
        <f>VALUE(IFERROR(VLOOKUP($A169,OT!$A:$BU,OT!AK$1,0),0))</f>
        <v>0</v>
      </c>
      <c r="BO169" s="70">
        <f>VALUE(IFERROR(VLOOKUP($A169,OT!$A:$BU,OT!AL$1,0),0))</f>
        <v>0</v>
      </c>
      <c r="BP169" s="70">
        <f>VALUE(IFERROR(VLOOKUP($A169,OT!$A:$BU,OT!AM$1,0),0))</f>
        <v>0</v>
      </c>
      <c r="BQ169" s="70">
        <f>VALUE(IFERROR(VLOOKUP($A169,OT!$A:$BU,OT!AN$1,0),0))</f>
        <v>0</v>
      </c>
      <c r="BR169" s="59"/>
    </row>
    <row r="170" spans="1:70" x14ac:dyDescent="0.35">
      <c r="A170" s="376" t="s">
        <v>1154</v>
      </c>
      <c r="B170" s="221" t="str">
        <f>VLOOKUP(A170,Att!B:C,2,0)</f>
        <v>LÊ TRUNG TÍN</v>
      </c>
      <c r="C170">
        <v>15000</v>
      </c>
      <c r="E170">
        <v>20000</v>
      </c>
      <c r="F170">
        <v>20000</v>
      </c>
      <c r="G170">
        <v>20000</v>
      </c>
      <c r="J170">
        <v>20000</v>
      </c>
      <c r="M170">
        <v>20000</v>
      </c>
      <c r="R170">
        <v>42000</v>
      </c>
      <c r="S170">
        <v>42000</v>
      </c>
      <c r="T170">
        <v>42000</v>
      </c>
      <c r="U170">
        <v>27000</v>
      </c>
      <c r="X170">
        <v>20000</v>
      </c>
      <c r="Y170">
        <v>20000</v>
      </c>
      <c r="Z170">
        <v>20000</v>
      </c>
      <c r="AA170">
        <v>20000</v>
      </c>
      <c r="AB170">
        <v>20000</v>
      </c>
      <c r="AE170">
        <v>42000</v>
      </c>
      <c r="AF170">
        <v>42000</v>
      </c>
      <c r="AH170" s="68">
        <f t="shared" si="6"/>
        <v>452000</v>
      </c>
      <c r="AI170" s="68">
        <f t="shared" si="7"/>
        <v>62000</v>
      </c>
      <c r="AJ170" s="68">
        <f t="shared" si="8"/>
        <v>390000</v>
      </c>
      <c r="AK170" s="68"/>
      <c r="AL170" s="74" t="str">
        <f>VLOOKUP(A170,Att!B:CX,101,0)</f>
        <v>Power Connect</v>
      </c>
      <c r="AM170" s="70">
        <f>VALUE(IFERROR(VLOOKUP($A170,OT!$A:$BU,OT!J$1,0),0))</f>
        <v>0</v>
      </c>
      <c r="AN170" s="70">
        <f>VALUE(IFERROR(VLOOKUP($A170,OT!$A:$BU,OT!K$1,0),0))</f>
        <v>0</v>
      </c>
      <c r="AO170" s="70">
        <f>VALUE(IFERROR(VLOOKUP($A170,OT!$A:$BU,OT!L$1,0),0))</f>
        <v>2</v>
      </c>
      <c r="AP170" s="70">
        <f>VALUE(IFERROR(VLOOKUP($A170,OT!$A:$BU,OT!M$1,0),0))</f>
        <v>2</v>
      </c>
      <c r="AQ170" s="70">
        <f>VALUE(IFERROR(VLOOKUP($A170,OT!$A:$BU,OT!N$1,0),0))</f>
        <v>2</v>
      </c>
      <c r="AR170" s="70">
        <f>VALUE(IFERROR(VLOOKUP($A170,OT!$A:$BU,OT!O$1,0),0))</f>
        <v>0</v>
      </c>
      <c r="AS170" s="70">
        <f>VALUE(IFERROR(VLOOKUP($A170,OT!$A:$BU,OT!P$1,0),0))</f>
        <v>0</v>
      </c>
      <c r="AT170" s="70">
        <f>VALUE(IFERROR(VLOOKUP($A170,OT!$A:$BU,OT!Q$1,0),0))</f>
        <v>2</v>
      </c>
      <c r="AU170" s="70">
        <f>VALUE(IFERROR(VLOOKUP($A170,OT!$A:$BU,OT!R$1,0),0))</f>
        <v>0</v>
      </c>
      <c r="AV170" s="70">
        <f>VALUE(IFERROR(VLOOKUP($A170,OT!$A:$BU,OT!S$1,0),0))</f>
        <v>0</v>
      </c>
      <c r="AW170" s="70">
        <f>VALUE(IFERROR(VLOOKUP($A170,OT!$A:$BU,OT!T$1,0),0))</f>
        <v>0</v>
      </c>
      <c r="AX170" s="70">
        <f>VALUE(IFERROR(VLOOKUP($A170,OT!$A:$BU,OT!U$1,0),0))</f>
        <v>0</v>
      </c>
      <c r="AY170" s="70">
        <f>VALUE(IFERROR(VLOOKUP($A170,OT!$A:$BU,OT!V$1,0),0))</f>
        <v>0</v>
      </c>
      <c r="AZ170" s="70">
        <f>VALUE(IFERROR(VLOOKUP($A170,OT!$A:$BU,OT!W$1,0),0))</f>
        <v>0</v>
      </c>
      <c r="BA170" s="70">
        <f>VALUE(IFERROR(VLOOKUP($A170,OT!$A:$BU,OT!X$1,0),0))</f>
        <v>0</v>
      </c>
      <c r="BB170" s="70">
        <f>VALUE(IFERROR(VLOOKUP($A170,OT!$A:$BU,OT!Y$1,0),0))</f>
        <v>2</v>
      </c>
      <c r="BC170" s="70">
        <f>VALUE(IFERROR(VLOOKUP($A170,OT!$A:$BU,OT!Z$1,0),0))</f>
        <v>2</v>
      </c>
      <c r="BD170" s="70">
        <f>VALUE(IFERROR(VLOOKUP($A170,OT!$A:$BU,OT!AA$1,0),0))</f>
        <v>2</v>
      </c>
      <c r="BE170" s="70">
        <f>VALUE(IFERROR(VLOOKUP($A170,OT!$A:$BU,OT!AB$1,0),0))</f>
        <v>0</v>
      </c>
      <c r="BF170" s="70">
        <f>VALUE(IFERROR(VLOOKUP($A170,OT!$A:$BU,OT!AC$1,0),0))</f>
        <v>0</v>
      </c>
      <c r="BG170" s="70">
        <f>VALUE(IFERROR(VLOOKUP($A170,OT!$A:$BU,OT!AD$1,0),0))</f>
        <v>0</v>
      </c>
      <c r="BH170" s="70">
        <f>VALUE(IFERROR(VLOOKUP($A170,OT!$A:$BU,OT!AE$1,0),0))</f>
        <v>2</v>
      </c>
      <c r="BI170" s="70">
        <f>VALUE(IFERROR(VLOOKUP($A170,OT!$A:$BU,OT!AF$1,0),0))</f>
        <v>2</v>
      </c>
      <c r="BJ170" s="70">
        <f>VALUE(IFERROR(VLOOKUP($A170,OT!$A:$BU,OT!AG$1,0),0))</f>
        <v>2</v>
      </c>
      <c r="BK170" s="70">
        <f>VALUE(IFERROR(VLOOKUP($A170,OT!$A:$BU,OT!AH$1,0),0))</f>
        <v>2</v>
      </c>
      <c r="BL170" s="70">
        <f>VALUE(IFERROR(VLOOKUP($A170,OT!$A:$BU,OT!AI$1,0),0))</f>
        <v>4</v>
      </c>
      <c r="BM170" s="70">
        <f>VALUE(IFERROR(VLOOKUP($A170,OT!$A:$BU,OT!AJ$1,0),0))</f>
        <v>0</v>
      </c>
      <c r="BN170" s="70">
        <f>VALUE(IFERROR(VLOOKUP($A170,OT!$A:$BU,OT!AK$1,0),0))</f>
        <v>0</v>
      </c>
      <c r="BO170" s="70">
        <f>VALUE(IFERROR(VLOOKUP($A170,OT!$A:$BU,OT!AL$1,0),0))</f>
        <v>2</v>
      </c>
      <c r="BP170" s="70">
        <f>VALUE(IFERROR(VLOOKUP($A170,OT!$A:$BU,OT!AM$1,0),0))</f>
        <v>2</v>
      </c>
      <c r="BQ170" s="70">
        <f>VALUE(IFERROR(VLOOKUP($A170,OT!$A:$BU,OT!AN$1,0),0))</f>
        <v>0</v>
      </c>
      <c r="BR170" s="59"/>
    </row>
    <row r="171" spans="1:70" x14ac:dyDescent="0.35">
      <c r="A171" s="376" t="s">
        <v>1157</v>
      </c>
      <c r="B171" s="221" t="str">
        <f>VLOOKUP(A171,Att!B:C,2,0)</f>
        <v>NGUYỄN NGỌC HẬU</v>
      </c>
      <c r="C171">
        <v>20000</v>
      </c>
      <c r="D171">
        <v>20000</v>
      </c>
      <c r="E171">
        <v>20000</v>
      </c>
      <c r="F171">
        <v>20000</v>
      </c>
      <c r="J171">
        <v>20000</v>
      </c>
      <c r="K171">
        <v>20000</v>
      </c>
      <c r="L171">
        <v>20000</v>
      </c>
      <c r="M171">
        <v>20000</v>
      </c>
      <c r="N171">
        <v>20000</v>
      </c>
      <c r="O171">
        <v>20000</v>
      </c>
      <c r="Q171">
        <v>42000</v>
      </c>
      <c r="R171">
        <v>42000</v>
      </c>
      <c r="S171">
        <v>42000</v>
      </c>
      <c r="T171">
        <v>42000</v>
      </c>
      <c r="U171">
        <v>42000</v>
      </c>
      <c r="V171">
        <v>42000</v>
      </c>
      <c r="X171">
        <v>20000</v>
      </c>
      <c r="Y171">
        <v>20000</v>
      </c>
      <c r="Z171">
        <v>20000</v>
      </c>
      <c r="AA171">
        <v>20000</v>
      </c>
      <c r="AB171">
        <v>15000</v>
      </c>
      <c r="AE171">
        <v>20000</v>
      </c>
      <c r="AF171">
        <v>20000</v>
      </c>
      <c r="AH171" s="68">
        <f t="shared" si="6"/>
        <v>587000</v>
      </c>
      <c r="AI171" s="68">
        <f t="shared" si="7"/>
        <v>195000</v>
      </c>
      <c r="AJ171" s="68">
        <f t="shared" si="8"/>
        <v>392000</v>
      </c>
      <c r="AK171" s="68"/>
      <c r="AL171" s="74" t="str">
        <f>VLOOKUP(A171,Att!B:CX,101,0)</f>
        <v>Power Connect</v>
      </c>
      <c r="AM171" s="70">
        <f>VALUE(IFERROR(VLOOKUP($A171,OT!$A:$BU,OT!J$1,0),0))</f>
        <v>0</v>
      </c>
      <c r="AN171" s="70">
        <f>VALUE(IFERROR(VLOOKUP($A171,OT!$A:$BU,OT!K$1,0),0))</f>
        <v>0</v>
      </c>
      <c r="AO171" s="70">
        <f>VALUE(IFERROR(VLOOKUP($A171,OT!$A:$BU,OT!L$1,0),0))</f>
        <v>0</v>
      </c>
      <c r="AP171" s="70">
        <f>VALUE(IFERROR(VLOOKUP($A171,OT!$A:$BU,OT!M$1,0),0))</f>
        <v>0</v>
      </c>
      <c r="AQ171" s="70">
        <f>VALUE(IFERROR(VLOOKUP($A171,OT!$A:$BU,OT!N$1,0),0))</f>
        <v>0</v>
      </c>
      <c r="AR171" s="70">
        <f>VALUE(IFERROR(VLOOKUP($A171,OT!$A:$BU,OT!O$1,0),0))</f>
        <v>0</v>
      </c>
      <c r="AS171" s="70">
        <f>VALUE(IFERROR(VLOOKUP($A171,OT!$A:$BU,OT!P$1,0),0))</f>
        <v>0</v>
      </c>
      <c r="AT171" s="70">
        <f>VALUE(IFERROR(VLOOKUP($A171,OT!$A:$BU,OT!Q$1,0),0))</f>
        <v>2</v>
      </c>
      <c r="AU171" s="70">
        <f>VALUE(IFERROR(VLOOKUP($A171,OT!$A:$BU,OT!R$1,0),0))</f>
        <v>2</v>
      </c>
      <c r="AV171" s="70">
        <f>VALUE(IFERROR(VLOOKUP($A171,OT!$A:$BU,OT!S$1,0),0))</f>
        <v>2</v>
      </c>
      <c r="AW171" s="70">
        <f>VALUE(IFERROR(VLOOKUP($A171,OT!$A:$BU,OT!T$1,0),0))</f>
        <v>2</v>
      </c>
      <c r="AX171" s="70">
        <f>VALUE(IFERROR(VLOOKUP($A171,OT!$A:$BU,OT!U$1,0),0))</f>
        <v>4</v>
      </c>
      <c r="AY171" s="70">
        <f>VALUE(IFERROR(VLOOKUP($A171,OT!$A:$BU,OT!V$1,0),0))</f>
        <v>12</v>
      </c>
      <c r="AZ171" s="70">
        <f>VALUE(IFERROR(VLOOKUP($A171,OT!$A:$BU,OT!W$1,0),0))</f>
        <v>0</v>
      </c>
      <c r="BA171" s="70">
        <f>VALUE(IFERROR(VLOOKUP($A171,OT!$A:$BU,OT!X$1,0),0))</f>
        <v>2</v>
      </c>
      <c r="BB171" s="70">
        <f>VALUE(IFERROR(VLOOKUP($A171,OT!$A:$BU,OT!Y$1,0),0))</f>
        <v>2</v>
      </c>
      <c r="BC171" s="70">
        <f>VALUE(IFERROR(VLOOKUP($A171,OT!$A:$BU,OT!Z$1,0),0))</f>
        <v>2</v>
      </c>
      <c r="BD171" s="70">
        <f>VALUE(IFERROR(VLOOKUP($A171,OT!$A:$BU,OT!AA$1,0),0))</f>
        <v>2</v>
      </c>
      <c r="BE171" s="70">
        <f>VALUE(IFERROR(VLOOKUP($A171,OT!$A:$BU,OT!AB$1,0),0))</f>
        <v>4</v>
      </c>
      <c r="BF171" s="70">
        <f>VALUE(IFERROR(VLOOKUP($A171,OT!$A:$BU,OT!AC$1,0),0))</f>
        <v>12</v>
      </c>
      <c r="BG171" s="70">
        <f>VALUE(IFERROR(VLOOKUP($A171,OT!$A:$BU,OT!AD$1,0),0))</f>
        <v>0</v>
      </c>
      <c r="BH171" s="70">
        <f>VALUE(IFERROR(VLOOKUP($A171,OT!$A:$BU,OT!AE$1,0),0))</f>
        <v>2</v>
      </c>
      <c r="BI171" s="70">
        <f>VALUE(IFERROR(VLOOKUP($A171,OT!$A:$BU,OT!AF$1,0),0))</f>
        <v>0</v>
      </c>
      <c r="BJ171" s="70">
        <f>VALUE(IFERROR(VLOOKUP($A171,OT!$A:$BU,OT!AG$1,0),0))</f>
        <v>0</v>
      </c>
      <c r="BK171" s="70">
        <f>VALUE(IFERROR(VLOOKUP($A171,OT!$A:$BU,OT!AH$1,0),0))</f>
        <v>0</v>
      </c>
      <c r="BL171" s="70">
        <f>VALUE(IFERROR(VLOOKUP($A171,OT!$A:$BU,OT!AI$1,0),0))</f>
        <v>0</v>
      </c>
      <c r="BM171" s="70">
        <f>VALUE(IFERROR(VLOOKUP($A171,OT!$A:$BU,OT!AJ$1,0),0))</f>
        <v>0</v>
      </c>
      <c r="BN171" s="70">
        <f>VALUE(IFERROR(VLOOKUP($A171,OT!$A:$BU,OT!AK$1,0),0))</f>
        <v>0</v>
      </c>
      <c r="BO171" s="70">
        <f>VALUE(IFERROR(VLOOKUP($A171,OT!$A:$BU,OT!AL$1,0),0))</f>
        <v>0</v>
      </c>
      <c r="BP171" s="70">
        <f>VALUE(IFERROR(VLOOKUP($A171,OT!$A:$BU,OT!AM$1,0),0))</f>
        <v>0</v>
      </c>
      <c r="BQ171" s="70">
        <f>VALUE(IFERROR(VLOOKUP($A171,OT!$A:$BU,OT!AN$1,0),0))</f>
        <v>0</v>
      </c>
      <c r="BR171" s="59"/>
    </row>
    <row r="172" spans="1:70" x14ac:dyDescent="0.35">
      <c r="A172" s="376" t="s">
        <v>1160</v>
      </c>
      <c r="B172" s="221" t="str">
        <f>VLOOKUP(A172,Att!B:C,2,0)</f>
        <v>TRƯƠNG BÁ ĐỨC</v>
      </c>
      <c r="C172">
        <v>42000</v>
      </c>
      <c r="D172">
        <v>42000</v>
      </c>
      <c r="E172">
        <v>42000</v>
      </c>
      <c r="F172">
        <v>42000</v>
      </c>
      <c r="G172">
        <v>42000</v>
      </c>
      <c r="J172">
        <v>20000</v>
      </c>
      <c r="K172">
        <v>20000</v>
      </c>
      <c r="M172">
        <v>20000</v>
      </c>
      <c r="N172">
        <v>20000</v>
      </c>
      <c r="Q172">
        <v>42000</v>
      </c>
      <c r="S172">
        <v>42000</v>
      </c>
      <c r="T172">
        <v>42000</v>
      </c>
      <c r="U172">
        <v>42000</v>
      </c>
      <c r="V172">
        <v>42000</v>
      </c>
      <c r="Y172">
        <v>20000</v>
      </c>
      <c r="Z172">
        <v>20000</v>
      </c>
      <c r="AA172">
        <v>20000</v>
      </c>
      <c r="AB172">
        <v>20000</v>
      </c>
      <c r="AC172">
        <v>20000</v>
      </c>
      <c r="AE172">
        <v>42000</v>
      </c>
      <c r="AF172">
        <v>42000</v>
      </c>
      <c r="AH172" s="68">
        <f t="shared" si="6"/>
        <v>684000</v>
      </c>
      <c r="AI172" s="68">
        <f t="shared" si="7"/>
        <v>62000</v>
      </c>
      <c r="AJ172" s="68">
        <f t="shared" si="8"/>
        <v>622000</v>
      </c>
      <c r="AK172" s="68"/>
      <c r="AL172" s="74" t="str">
        <f>VLOOKUP(A172,Att!B:CX,101,0)</f>
        <v>Power Connect</v>
      </c>
      <c r="AM172" s="70">
        <f>VALUE(IFERROR(VLOOKUP($A172,OT!$A:$BU,OT!J$1,0),0))</f>
        <v>1.75</v>
      </c>
      <c r="AN172" s="70">
        <f>VALUE(IFERROR(VLOOKUP($A172,OT!$A:$BU,OT!K$1,0),0))</f>
        <v>2</v>
      </c>
      <c r="AO172" s="70">
        <f>VALUE(IFERROR(VLOOKUP($A172,OT!$A:$BU,OT!L$1,0),0))</f>
        <v>2</v>
      </c>
      <c r="AP172" s="70">
        <f>VALUE(IFERROR(VLOOKUP($A172,OT!$A:$BU,OT!M$1,0),0))</f>
        <v>2</v>
      </c>
      <c r="AQ172" s="70">
        <f>VALUE(IFERROR(VLOOKUP($A172,OT!$A:$BU,OT!N$1,0),0))</f>
        <v>4</v>
      </c>
      <c r="AR172" s="70">
        <f>VALUE(IFERROR(VLOOKUP($A172,OT!$A:$BU,OT!O$1,0),0))</f>
        <v>0</v>
      </c>
      <c r="AS172" s="70">
        <f>VALUE(IFERROR(VLOOKUP($A172,OT!$A:$BU,OT!P$1,0),0))</f>
        <v>0</v>
      </c>
      <c r="AT172" s="70">
        <f>VALUE(IFERROR(VLOOKUP($A172,OT!$A:$BU,OT!Q$1,0),0))</f>
        <v>2</v>
      </c>
      <c r="AU172" s="70">
        <f>VALUE(IFERROR(VLOOKUP($A172,OT!$A:$BU,OT!R$1,0),0))</f>
        <v>2</v>
      </c>
      <c r="AV172" s="70">
        <f>VALUE(IFERROR(VLOOKUP($A172,OT!$A:$BU,OT!S$1,0),0))</f>
        <v>0</v>
      </c>
      <c r="AW172" s="70">
        <f>VALUE(IFERROR(VLOOKUP($A172,OT!$A:$BU,OT!T$1,0),0))</f>
        <v>2</v>
      </c>
      <c r="AX172" s="70">
        <f>VALUE(IFERROR(VLOOKUP($A172,OT!$A:$BU,OT!U$1,0),0))</f>
        <v>4</v>
      </c>
      <c r="AY172" s="70">
        <f>VALUE(IFERROR(VLOOKUP($A172,OT!$A:$BU,OT!V$1,0),0))</f>
        <v>0</v>
      </c>
      <c r="AZ172" s="70">
        <f>VALUE(IFERROR(VLOOKUP($A172,OT!$A:$BU,OT!W$1,0),0))</f>
        <v>0</v>
      </c>
      <c r="BA172" s="70">
        <f>VALUE(IFERROR(VLOOKUP($A172,OT!$A:$BU,OT!X$1,0),0))</f>
        <v>2</v>
      </c>
      <c r="BB172" s="70">
        <f>VALUE(IFERROR(VLOOKUP($A172,OT!$A:$BU,OT!Y$1,0),0))</f>
        <v>0</v>
      </c>
      <c r="BC172" s="70">
        <f>VALUE(IFERROR(VLOOKUP($A172,OT!$A:$BU,OT!Z$1,0),0))</f>
        <v>2</v>
      </c>
      <c r="BD172" s="70">
        <f>VALUE(IFERROR(VLOOKUP($A172,OT!$A:$BU,OT!AA$1,0),0))</f>
        <v>2</v>
      </c>
      <c r="BE172" s="70">
        <f>VALUE(IFERROR(VLOOKUP($A172,OT!$A:$BU,OT!AB$1,0),0))</f>
        <v>2</v>
      </c>
      <c r="BF172" s="70">
        <f>VALUE(IFERROR(VLOOKUP($A172,OT!$A:$BU,OT!AC$1,0),0))</f>
        <v>4</v>
      </c>
      <c r="BG172" s="70">
        <f>VALUE(IFERROR(VLOOKUP($A172,OT!$A:$BU,OT!AD$1,0),0))</f>
        <v>0</v>
      </c>
      <c r="BH172" s="70">
        <f>VALUE(IFERROR(VLOOKUP($A172,OT!$A:$BU,OT!AE$1,0),0))</f>
        <v>0</v>
      </c>
      <c r="BI172" s="70">
        <f>VALUE(IFERROR(VLOOKUP($A172,OT!$A:$BU,OT!AF$1,0),0))</f>
        <v>0</v>
      </c>
      <c r="BJ172" s="70">
        <f>VALUE(IFERROR(VLOOKUP($A172,OT!$A:$BU,OT!AG$1,0),0))</f>
        <v>2</v>
      </c>
      <c r="BK172" s="70">
        <f>VALUE(IFERROR(VLOOKUP($A172,OT!$A:$BU,OT!AH$1,0),0))</f>
        <v>2</v>
      </c>
      <c r="BL172" s="70">
        <f>VALUE(IFERROR(VLOOKUP($A172,OT!$A:$BU,OT!AI$1,0),0))</f>
        <v>4</v>
      </c>
      <c r="BM172" s="70">
        <f>VALUE(IFERROR(VLOOKUP($A172,OT!$A:$BU,OT!AJ$1,0),0))</f>
        <v>12</v>
      </c>
      <c r="BN172" s="70">
        <f>VALUE(IFERROR(VLOOKUP($A172,OT!$A:$BU,OT!AK$1,0),0))</f>
        <v>0</v>
      </c>
      <c r="BO172" s="70">
        <f>VALUE(IFERROR(VLOOKUP($A172,OT!$A:$BU,OT!AL$1,0),0))</f>
        <v>2</v>
      </c>
      <c r="BP172" s="70">
        <f>VALUE(IFERROR(VLOOKUP($A172,OT!$A:$BU,OT!AM$1,0),0))</f>
        <v>0</v>
      </c>
      <c r="BQ172" s="70">
        <f>VALUE(IFERROR(VLOOKUP($A172,OT!$A:$BU,OT!AN$1,0),0))</f>
        <v>0</v>
      </c>
      <c r="BR172" s="59"/>
    </row>
    <row r="173" spans="1:70" x14ac:dyDescent="0.35">
      <c r="A173" s="376" t="s">
        <v>1163</v>
      </c>
      <c r="B173" s="221" t="str">
        <f>VLOOKUP(A173,Att!B:C,2,0)</f>
        <v>TRƯƠNG THỊ RIÊN</v>
      </c>
      <c r="C173">
        <v>42000</v>
      </c>
      <c r="D173">
        <v>42000</v>
      </c>
      <c r="E173">
        <v>42000</v>
      </c>
      <c r="F173">
        <v>42000</v>
      </c>
      <c r="H173">
        <v>42000</v>
      </c>
      <c r="J173">
        <v>20000</v>
      </c>
      <c r="K173">
        <v>20000</v>
      </c>
      <c r="L173">
        <v>20000</v>
      </c>
      <c r="N173">
        <v>20000</v>
      </c>
      <c r="O173">
        <v>20000</v>
      </c>
      <c r="Q173">
        <v>20000</v>
      </c>
      <c r="R173">
        <v>42000</v>
      </c>
      <c r="S173">
        <v>42000</v>
      </c>
      <c r="T173">
        <v>42000</v>
      </c>
      <c r="V173">
        <v>42000</v>
      </c>
      <c r="X173">
        <v>20000</v>
      </c>
      <c r="Z173">
        <v>20000</v>
      </c>
      <c r="AA173">
        <v>42000</v>
      </c>
      <c r="AB173">
        <v>42000</v>
      </c>
      <c r="AC173">
        <v>42000</v>
      </c>
      <c r="AE173">
        <v>20000</v>
      </c>
      <c r="AH173" s="68">
        <f t="shared" si="6"/>
        <v>684000</v>
      </c>
      <c r="AI173" s="68">
        <f t="shared" si="7"/>
        <v>0</v>
      </c>
      <c r="AJ173" s="68">
        <f t="shared" si="8"/>
        <v>684000</v>
      </c>
      <c r="AK173" s="68"/>
      <c r="AL173" s="74" t="str">
        <f>VLOOKUP(A173,Att!B:CX,101,0)</f>
        <v>Power Connect</v>
      </c>
      <c r="AM173" s="70">
        <f>VALUE(IFERROR(VLOOKUP($A173,OT!$A:$BU,OT!J$1,0),0))</f>
        <v>2</v>
      </c>
      <c r="AN173" s="70">
        <f>VALUE(IFERROR(VLOOKUP($A173,OT!$A:$BU,OT!K$1,0),0))</f>
        <v>2</v>
      </c>
      <c r="AO173" s="70">
        <f>VALUE(IFERROR(VLOOKUP($A173,OT!$A:$BU,OT!L$1,0),0))</f>
        <v>2</v>
      </c>
      <c r="AP173" s="70">
        <f>VALUE(IFERROR(VLOOKUP($A173,OT!$A:$BU,OT!M$1,0),0))</f>
        <v>2</v>
      </c>
      <c r="AQ173" s="70">
        <f>VALUE(IFERROR(VLOOKUP($A173,OT!$A:$BU,OT!N$1,0),0))</f>
        <v>0</v>
      </c>
      <c r="AR173" s="70">
        <f>VALUE(IFERROR(VLOOKUP($A173,OT!$A:$BU,OT!O$1,0),0))</f>
        <v>4</v>
      </c>
      <c r="AS173" s="70">
        <f>VALUE(IFERROR(VLOOKUP($A173,OT!$A:$BU,OT!P$1,0),0))</f>
        <v>0</v>
      </c>
      <c r="AT173" s="70">
        <f>VALUE(IFERROR(VLOOKUP($A173,OT!$A:$BU,OT!Q$1,0),0))</f>
        <v>2</v>
      </c>
      <c r="AU173" s="70">
        <f>VALUE(IFERROR(VLOOKUP($A173,OT!$A:$BU,OT!R$1,0),0))</f>
        <v>2</v>
      </c>
      <c r="AV173" s="70">
        <f>VALUE(IFERROR(VLOOKUP($A173,OT!$A:$BU,OT!S$1,0),0))</f>
        <v>2</v>
      </c>
      <c r="AW173" s="70">
        <f>VALUE(IFERROR(VLOOKUP($A173,OT!$A:$BU,OT!T$1,0),0))</f>
        <v>0</v>
      </c>
      <c r="AX173" s="70">
        <f>VALUE(IFERROR(VLOOKUP($A173,OT!$A:$BU,OT!U$1,0),0))</f>
        <v>2</v>
      </c>
      <c r="AY173" s="70">
        <f>VALUE(IFERROR(VLOOKUP($A173,OT!$A:$BU,OT!V$1,0),0))</f>
        <v>4</v>
      </c>
      <c r="AZ173" s="70">
        <f>VALUE(IFERROR(VLOOKUP($A173,OT!$A:$BU,OT!W$1,0),0))</f>
        <v>0</v>
      </c>
      <c r="BA173" s="70">
        <f>VALUE(IFERROR(VLOOKUP($A173,OT!$A:$BU,OT!X$1,0),0))</f>
        <v>2</v>
      </c>
      <c r="BB173" s="70">
        <f>VALUE(IFERROR(VLOOKUP($A173,OT!$A:$BU,OT!Y$1,0),0))</f>
        <v>2</v>
      </c>
      <c r="BC173" s="70">
        <f>VALUE(IFERROR(VLOOKUP($A173,OT!$A:$BU,OT!Z$1,0),0))</f>
        <v>2</v>
      </c>
      <c r="BD173" s="70">
        <f>VALUE(IFERROR(VLOOKUP($A173,OT!$A:$BU,OT!AA$1,0),0))</f>
        <v>2</v>
      </c>
      <c r="BE173" s="70">
        <f>VALUE(IFERROR(VLOOKUP($A173,OT!$A:$BU,OT!AB$1,0),0))</f>
        <v>0</v>
      </c>
      <c r="BF173" s="70">
        <f>VALUE(IFERROR(VLOOKUP($A173,OT!$A:$BU,OT!AC$1,0),0))</f>
        <v>4</v>
      </c>
      <c r="BG173" s="70">
        <f>VALUE(IFERROR(VLOOKUP($A173,OT!$A:$BU,OT!AD$1,0),0))</f>
        <v>0</v>
      </c>
      <c r="BH173" s="70">
        <f>VALUE(IFERROR(VLOOKUP($A173,OT!$A:$BU,OT!AE$1,0),0))</f>
        <v>2</v>
      </c>
      <c r="BI173" s="70">
        <f>VALUE(IFERROR(VLOOKUP($A173,OT!$A:$BU,OT!AF$1,0),0))</f>
        <v>0</v>
      </c>
      <c r="BJ173" s="70">
        <f>VALUE(IFERROR(VLOOKUP($A173,OT!$A:$BU,OT!AG$1,0),0))</f>
        <v>2</v>
      </c>
      <c r="BK173" s="70">
        <f>VALUE(IFERROR(VLOOKUP($A173,OT!$A:$BU,OT!AH$1,0),0))</f>
        <v>2</v>
      </c>
      <c r="BL173" s="70">
        <f>VALUE(IFERROR(VLOOKUP($A173,OT!$A:$BU,OT!AI$1,0),0))</f>
        <v>2</v>
      </c>
      <c r="BM173" s="70">
        <f>VALUE(IFERROR(VLOOKUP($A173,OT!$A:$BU,OT!AJ$1,0),0))</f>
        <v>4</v>
      </c>
      <c r="BN173" s="70">
        <f>VALUE(IFERROR(VLOOKUP($A173,OT!$A:$BU,OT!AK$1,0),0))</f>
        <v>0</v>
      </c>
      <c r="BO173" s="70">
        <f>VALUE(IFERROR(VLOOKUP($A173,OT!$A:$BU,OT!AL$1,0),0))</f>
        <v>2</v>
      </c>
      <c r="BP173" s="70">
        <f>VALUE(IFERROR(VLOOKUP($A173,OT!$A:$BU,OT!AM$1,0),0))</f>
        <v>0</v>
      </c>
      <c r="BQ173" s="70">
        <f>VALUE(IFERROR(VLOOKUP($A173,OT!$A:$BU,OT!AN$1,0),0))</f>
        <v>0</v>
      </c>
      <c r="BR173" s="59"/>
    </row>
    <row r="174" spans="1:70" x14ac:dyDescent="0.35">
      <c r="A174" s="376" t="s">
        <v>1166</v>
      </c>
      <c r="B174" s="221" t="str">
        <f>VLOOKUP(A174,Att!B:C,2,0)</f>
        <v>HUỲNH MINH TUẤN</v>
      </c>
      <c r="C174">
        <v>20000</v>
      </c>
      <c r="D174">
        <v>20000</v>
      </c>
      <c r="E174">
        <v>20000</v>
      </c>
      <c r="F174">
        <v>20000</v>
      </c>
      <c r="G174">
        <v>20000</v>
      </c>
      <c r="K174">
        <v>42000</v>
      </c>
      <c r="L174">
        <v>42000</v>
      </c>
      <c r="M174">
        <v>42000</v>
      </c>
      <c r="N174">
        <v>42000</v>
      </c>
      <c r="Q174">
        <v>20000</v>
      </c>
      <c r="R174">
        <v>20000</v>
      </c>
      <c r="U174">
        <v>20000</v>
      </c>
      <c r="X174">
        <v>42000</v>
      </c>
      <c r="Z174">
        <v>42000</v>
      </c>
      <c r="AA174">
        <v>42000</v>
      </c>
      <c r="AB174">
        <v>42000</v>
      </c>
      <c r="AC174">
        <v>42000</v>
      </c>
      <c r="AE174">
        <v>20000</v>
      </c>
      <c r="AF174">
        <v>0</v>
      </c>
      <c r="AH174" s="68">
        <f t="shared" si="6"/>
        <v>558000</v>
      </c>
      <c r="AI174" s="68">
        <f t="shared" si="7"/>
        <v>0</v>
      </c>
      <c r="AJ174" s="68">
        <f t="shared" si="8"/>
        <v>558000</v>
      </c>
      <c r="AK174" s="68"/>
      <c r="AL174" s="74" t="str">
        <f>VLOOKUP(A174,Att!B:CX,101,0)</f>
        <v>MEKONG SUBLABOR</v>
      </c>
      <c r="AM174" s="70">
        <f>VALUE(IFERROR(VLOOKUP($A174,OT!$A:$BU,OT!J$1,0),0))</f>
        <v>2</v>
      </c>
      <c r="AN174" s="70">
        <f>VALUE(IFERROR(VLOOKUP($A174,OT!$A:$BU,OT!K$1,0),0))</f>
        <v>2</v>
      </c>
      <c r="AO174" s="70">
        <f>VALUE(IFERROR(VLOOKUP($A174,OT!$A:$BU,OT!L$1,0),0))</f>
        <v>2</v>
      </c>
      <c r="AP174" s="70">
        <f>VALUE(IFERROR(VLOOKUP($A174,OT!$A:$BU,OT!M$1,0),0))</f>
        <v>2</v>
      </c>
      <c r="AQ174" s="70">
        <f>VALUE(IFERROR(VLOOKUP($A174,OT!$A:$BU,OT!N$1,0),0))</f>
        <v>4</v>
      </c>
      <c r="AR174" s="70">
        <f>VALUE(IFERROR(VLOOKUP($A174,OT!$A:$BU,OT!O$1,0),0))</f>
        <v>0</v>
      </c>
      <c r="AS174" s="70">
        <f>VALUE(IFERROR(VLOOKUP($A174,OT!$A:$BU,OT!P$1,0),0))</f>
        <v>0</v>
      </c>
      <c r="AT174" s="70">
        <f>VALUE(IFERROR(VLOOKUP($A174,OT!$A:$BU,OT!Q$1,0),0))</f>
        <v>0</v>
      </c>
      <c r="AU174" s="70">
        <f>VALUE(IFERROR(VLOOKUP($A174,OT!$A:$BU,OT!R$1,0),0))</f>
        <v>2</v>
      </c>
      <c r="AV174" s="70">
        <f>VALUE(IFERROR(VLOOKUP($A174,OT!$A:$BU,OT!S$1,0),0))</f>
        <v>2</v>
      </c>
      <c r="AW174" s="70">
        <f>VALUE(IFERROR(VLOOKUP($A174,OT!$A:$BU,OT!T$1,0),0))</f>
        <v>2</v>
      </c>
      <c r="AX174" s="70">
        <f>VALUE(IFERROR(VLOOKUP($A174,OT!$A:$BU,OT!U$1,0),0))</f>
        <v>2</v>
      </c>
      <c r="AY174" s="70">
        <f>VALUE(IFERROR(VLOOKUP($A174,OT!$A:$BU,OT!V$1,0),0))</f>
        <v>0</v>
      </c>
      <c r="AZ174" s="70">
        <f>VALUE(IFERROR(VLOOKUP($A174,OT!$A:$BU,OT!W$1,0),0))</f>
        <v>0</v>
      </c>
      <c r="BA174" s="70">
        <f>VALUE(IFERROR(VLOOKUP($A174,OT!$A:$BU,OT!X$1,0),0))</f>
        <v>2</v>
      </c>
      <c r="BB174" s="70">
        <f>VALUE(IFERROR(VLOOKUP($A174,OT!$A:$BU,OT!Y$1,0),0))</f>
        <v>2</v>
      </c>
      <c r="BC174" s="70">
        <f>VALUE(IFERROR(VLOOKUP($A174,OT!$A:$BU,OT!Z$1,0),0))</f>
        <v>0</v>
      </c>
      <c r="BD174" s="70">
        <f>VALUE(IFERROR(VLOOKUP($A174,OT!$A:$BU,OT!AA$1,0),0))</f>
        <v>0</v>
      </c>
      <c r="BE174" s="70">
        <f>VALUE(IFERROR(VLOOKUP($A174,OT!$A:$BU,OT!AB$1,0),0))</f>
        <v>2</v>
      </c>
      <c r="BF174" s="70">
        <f>VALUE(IFERROR(VLOOKUP($A174,OT!$A:$BU,OT!AC$1,0),0))</f>
        <v>0</v>
      </c>
      <c r="BG174" s="70">
        <f>VALUE(IFERROR(VLOOKUP($A174,OT!$A:$BU,OT!AD$1,0),0))</f>
        <v>0</v>
      </c>
      <c r="BH174" s="70">
        <f>VALUE(IFERROR(VLOOKUP($A174,OT!$A:$BU,OT!AE$1,0),0))</f>
        <v>2</v>
      </c>
      <c r="BI174" s="70">
        <f>VALUE(IFERROR(VLOOKUP($A174,OT!$A:$BU,OT!AF$1,0),0))</f>
        <v>0</v>
      </c>
      <c r="BJ174" s="70">
        <f>VALUE(IFERROR(VLOOKUP($A174,OT!$A:$BU,OT!AG$1,0),0))</f>
        <v>2</v>
      </c>
      <c r="BK174" s="70">
        <f>VALUE(IFERROR(VLOOKUP($A174,OT!$A:$BU,OT!AH$1,0),0))</f>
        <v>2</v>
      </c>
      <c r="BL174" s="70">
        <f>VALUE(IFERROR(VLOOKUP($A174,OT!$A:$BU,OT!AI$1,0),0))</f>
        <v>4</v>
      </c>
      <c r="BM174" s="70">
        <f>VALUE(IFERROR(VLOOKUP($A174,OT!$A:$BU,OT!AJ$1,0),0))</f>
        <v>12</v>
      </c>
      <c r="BN174" s="70">
        <f>VALUE(IFERROR(VLOOKUP($A174,OT!$A:$BU,OT!AK$1,0),0))</f>
        <v>0</v>
      </c>
      <c r="BO174" s="70">
        <f>VALUE(IFERROR(VLOOKUP($A174,OT!$A:$BU,OT!AL$1,0),0))</f>
        <v>2</v>
      </c>
      <c r="BP174" s="70">
        <f>VALUE(IFERROR(VLOOKUP($A174,OT!$A:$BU,OT!AM$1,0),0))</f>
        <v>0</v>
      </c>
      <c r="BQ174" s="70">
        <f>VALUE(IFERROR(VLOOKUP($A174,OT!$A:$BU,OT!AN$1,0),0))</f>
        <v>0</v>
      </c>
      <c r="BR174" s="59"/>
    </row>
    <row r="175" spans="1:70" x14ac:dyDescent="0.35">
      <c r="A175" s="376" t="s">
        <v>1169</v>
      </c>
      <c r="B175" s="221" t="str">
        <f>VLOOKUP(A175,Att!B:C,2,0)</f>
        <v>NGUYỄN THANH TUẤN</v>
      </c>
      <c r="C175">
        <v>20000</v>
      </c>
      <c r="D175">
        <v>20000</v>
      </c>
      <c r="E175">
        <v>20000</v>
      </c>
      <c r="G175">
        <v>20000</v>
      </c>
      <c r="H175">
        <v>20000</v>
      </c>
      <c r="J175">
        <v>20000</v>
      </c>
      <c r="K175">
        <v>20000</v>
      </c>
      <c r="L175">
        <v>42000</v>
      </c>
      <c r="M175">
        <v>42000</v>
      </c>
      <c r="N175">
        <v>42000</v>
      </c>
      <c r="O175">
        <v>42000</v>
      </c>
      <c r="Q175">
        <v>20000</v>
      </c>
      <c r="R175">
        <v>20000</v>
      </c>
      <c r="S175">
        <v>20000</v>
      </c>
      <c r="T175">
        <v>20000</v>
      </c>
      <c r="U175">
        <v>15000</v>
      </c>
      <c r="X175">
        <v>42000</v>
      </c>
      <c r="Y175">
        <v>42000</v>
      </c>
      <c r="Z175">
        <v>42000</v>
      </c>
      <c r="AA175">
        <v>42000</v>
      </c>
      <c r="AB175">
        <v>27000</v>
      </c>
      <c r="AF175">
        <v>20000</v>
      </c>
      <c r="AH175" s="68">
        <f t="shared" si="6"/>
        <v>618000</v>
      </c>
      <c r="AI175" s="68">
        <f t="shared" si="7"/>
        <v>186000</v>
      </c>
      <c r="AJ175" s="68">
        <f t="shared" si="8"/>
        <v>432000</v>
      </c>
      <c r="AK175" s="68"/>
      <c r="AL175" s="74" t="str">
        <f>VLOOKUP(A175,Att!B:CX,101,0)</f>
        <v>MEKONG SUBLABOR</v>
      </c>
      <c r="AM175" s="70">
        <f>VALUE(IFERROR(VLOOKUP($A175,OT!$A:$BU,OT!J$1,0),0))</f>
        <v>2</v>
      </c>
      <c r="AN175" s="70">
        <f>VALUE(IFERROR(VLOOKUP($A175,OT!$A:$BU,OT!K$1,0),0))</f>
        <v>2</v>
      </c>
      <c r="AO175" s="70">
        <f>VALUE(IFERROR(VLOOKUP($A175,OT!$A:$BU,OT!L$1,0),0))</f>
        <v>2</v>
      </c>
      <c r="AP175" s="70">
        <f>VALUE(IFERROR(VLOOKUP($A175,OT!$A:$BU,OT!M$1,0),0))</f>
        <v>0</v>
      </c>
      <c r="AQ175" s="70">
        <f>VALUE(IFERROR(VLOOKUP($A175,OT!$A:$BU,OT!N$1,0),0))</f>
        <v>2</v>
      </c>
      <c r="AR175" s="70">
        <f>VALUE(IFERROR(VLOOKUP($A175,OT!$A:$BU,OT!O$1,0),0))</f>
        <v>4</v>
      </c>
      <c r="AS175" s="70">
        <f>VALUE(IFERROR(VLOOKUP($A175,OT!$A:$BU,OT!P$1,0),0))</f>
        <v>0</v>
      </c>
      <c r="AT175" s="70">
        <f>VALUE(IFERROR(VLOOKUP($A175,OT!$A:$BU,OT!Q$1,0),0))</f>
        <v>2</v>
      </c>
      <c r="AU175" s="70">
        <f>VALUE(IFERROR(VLOOKUP($A175,OT!$A:$BU,OT!R$1,0),0))</f>
        <v>2</v>
      </c>
      <c r="AV175" s="70">
        <f>VALUE(IFERROR(VLOOKUP($A175,OT!$A:$BU,OT!S$1,0),0))</f>
        <v>2</v>
      </c>
      <c r="AW175" s="70">
        <f>VALUE(IFERROR(VLOOKUP($A175,OT!$A:$BU,OT!T$1,0),0))</f>
        <v>2</v>
      </c>
      <c r="AX175" s="70">
        <f>VALUE(IFERROR(VLOOKUP($A175,OT!$A:$BU,OT!U$1,0),0))</f>
        <v>4</v>
      </c>
      <c r="AY175" s="70">
        <f>VALUE(IFERROR(VLOOKUP($A175,OT!$A:$BU,OT!V$1,0),0))</f>
        <v>12</v>
      </c>
      <c r="AZ175" s="70">
        <f>VALUE(IFERROR(VLOOKUP($A175,OT!$A:$BU,OT!W$1,0),0))</f>
        <v>0</v>
      </c>
      <c r="BA175" s="70">
        <f>VALUE(IFERROR(VLOOKUP($A175,OT!$A:$BU,OT!X$1,0),0))</f>
        <v>2</v>
      </c>
      <c r="BB175" s="70">
        <f>VALUE(IFERROR(VLOOKUP($A175,OT!$A:$BU,OT!Y$1,0),0))</f>
        <v>0</v>
      </c>
      <c r="BC175" s="70">
        <f>VALUE(IFERROR(VLOOKUP($A175,OT!$A:$BU,OT!Z$1,0),0))</f>
        <v>0</v>
      </c>
      <c r="BD175" s="70">
        <f>VALUE(IFERROR(VLOOKUP($A175,OT!$A:$BU,OT!AA$1,0),0))</f>
        <v>2</v>
      </c>
      <c r="BE175" s="70">
        <f>VALUE(IFERROR(VLOOKUP($A175,OT!$A:$BU,OT!AB$1,0),0))</f>
        <v>0</v>
      </c>
      <c r="BF175" s="70">
        <f>VALUE(IFERROR(VLOOKUP($A175,OT!$A:$BU,OT!AC$1,0),0))</f>
        <v>0</v>
      </c>
      <c r="BG175" s="70">
        <f>VALUE(IFERROR(VLOOKUP($A175,OT!$A:$BU,OT!AD$1,0),0))</f>
        <v>0</v>
      </c>
      <c r="BH175" s="70">
        <f>VALUE(IFERROR(VLOOKUP($A175,OT!$A:$BU,OT!AE$1,0),0))</f>
        <v>2</v>
      </c>
      <c r="BI175" s="70">
        <f>VALUE(IFERROR(VLOOKUP($A175,OT!$A:$BU,OT!AF$1,0),0))</f>
        <v>0</v>
      </c>
      <c r="BJ175" s="70">
        <f>VALUE(IFERROR(VLOOKUP($A175,OT!$A:$BU,OT!AG$1,0),0))</f>
        <v>2</v>
      </c>
      <c r="BK175" s="70">
        <f>VALUE(IFERROR(VLOOKUP($A175,OT!$A:$BU,OT!AH$1,0),0))</f>
        <v>0</v>
      </c>
      <c r="BL175" s="70">
        <f>VALUE(IFERROR(VLOOKUP($A175,OT!$A:$BU,OT!AI$1,0),0))</f>
        <v>0</v>
      </c>
      <c r="BM175" s="70">
        <f>VALUE(IFERROR(VLOOKUP($A175,OT!$A:$BU,OT!AJ$1,0),0))</f>
        <v>0</v>
      </c>
      <c r="BN175" s="70">
        <f>VALUE(IFERROR(VLOOKUP($A175,OT!$A:$BU,OT!AK$1,0),0))</f>
        <v>0</v>
      </c>
      <c r="BO175" s="70">
        <f>VALUE(IFERROR(VLOOKUP($A175,OT!$A:$BU,OT!AL$1,0),0))</f>
        <v>0</v>
      </c>
      <c r="BP175" s="70">
        <f>VALUE(IFERROR(VLOOKUP($A175,OT!$A:$BU,OT!AM$1,0),0))</f>
        <v>0</v>
      </c>
      <c r="BQ175" s="70">
        <f>VALUE(IFERROR(VLOOKUP($A175,OT!$A:$BU,OT!AN$1,0),0))</f>
        <v>0</v>
      </c>
      <c r="BR175" s="59"/>
    </row>
    <row r="176" spans="1:70" x14ac:dyDescent="0.35">
      <c r="A176" s="376" t="s">
        <v>1172</v>
      </c>
      <c r="B176" s="221" t="str">
        <f>VLOOKUP(A176,Att!B:C,2,0)</f>
        <v>TRẦN THỊ MỸ TIÊN</v>
      </c>
      <c r="C176">
        <v>42000</v>
      </c>
      <c r="D176">
        <v>42000</v>
      </c>
      <c r="E176">
        <v>42000</v>
      </c>
      <c r="F176">
        <v>42000</v>
      </c>
      <c r="G176">
        <v>42000</v>
      </c>
      <c r="J176">
        <v>20000</v>
      </c>
      <c r="K176">
        <v>20000</v>
      </c>
      <c r="M176">
        <v>20000</v>
      </c>
      <c r="N176">
        <v>20000</v>
      </c>
      <c r="O176">
        <v>20000</v>
      </c>
      <c r="P176">
        <v>20000</v>
      </c>
      <c r="Q176">
        <v>42000</v>
      </c>
      <c r="R176">
        <v>42000</v>
      </c>
      <c r="S176">
        <v>0</v>
      </c>
      <c r="T176">
        <v>42000</v>
      </c>
      <c r="U176">
        <v>27000</v>
      </c>
      <c r="X176">
        <v>20000</v>
      </c>
      <c r="Y176">
        <v>20000</v>
      </c>
      <c r="AA176">
        <v>20000</v>
      </c>
      <c r="AB176">
        <v>15000</v>
      </c>
      <c r="AE176">
        <v>42000</v>
      </c>
      <c r="AF176">
        <v>42000</v>
      </c>
      <c r="AH176" s="68">
        <f t="shared" si="6"/>
        <v>642000</v>
      </c>
      <c r="AI176" s="68">
        <f t="shared" si="7"/>
        <v>144000</v>
      </c>
      <c r="AJ176" s="68">
        <f t="shared" si="8"/>
        <v>498000</v>
      </c>
      <c r="AK176" s="68"/>
      <c r="AL176" s="74" t="str">
        <f>VLOOKUP(A176,Att!B:CX,101,0)</f>
        <v>MEKONG SUBLABOR</v>
      </c>
      <c r="AM176" s="70">
        <f>VALUE(IFERROR(VLOOKUP($A176,OT!$A:$BU,OT!J$1,0),0))</f>
        <v>2</v>
      </c>
      <c r="AN176" s="70">
        <f>VALUE(IFERROR(VLOOKUP($A176,OT!$A:$BU,OT!K$1,0),0))</f>
        <v>2</v>
      </c>
      <c r="AO176" s="70">
        <f>VALUE(IFERROR(VLOOKUP($A176,OT!$A:$BU,OT!L$1,0),0))</f>
        <v>2</v>
      </c>
      <c r="AP176" s="70">
        <f>VALUE(IFERROR(VLOOKUP($A176,OT!$A:$BU,OT!M$1,0),0))</f>
        <v>2</v>
      </c>
      <c r="AQ176" s="70">
        <f>VALUE(IFERROR(VLOOKUP($A176,OT!$A:$BU,OT!N$1,0),0))</f>
        <v>4</v>
      </c>
      <c r="AR176" s="70">
        <f>VALUE(IFERROR(VLOOKUP($A176,OT!$A:$BU,OT!O$1,0),0))</f>
        <v>0</v>
      </c>
      <c r="AS176" s="70">
        <f>VALUE(IFERROR(VLOOKUP($A176,OT!$A:$BU,OT!P$1,0),0))</f>
        <v>0</v>
      </c>
      <c r="AT176" s="70">
        <f>VALUE(IFERROR(VLOOKUP($A176,OT!$A:$BU,OT!Q$1,0),0))</f>
        <v>2</v>
      </c>
      <c r="AU176" s="70">
        <f>VALUE(IFERROR(VLOOKUP($A176,OT!$A:$BU,OT!R$1,0),0))</f>
        <v>2</v>
      </c>
      <c r="AV176" s="70">
        <f>VALUE(IFERROR(VLOOKUP($A176,OT!$A:$BU,OT!S$1,0),0))</f>
        <v>0</v>
      </c>
      <c r="AW176" s="70">
        <f>VALUE(IFERROR(VLOOKUP($A176,OT!$A:$BU,OT!T$1,0),0))</f>
        <v>2</v>
      </c>
      <c r="AX176" s="70">
        <f>VALUE(IFERROR(VLOOKUP($A176,OT!$A:$BU,OT!U$1,0),0))</f>
        <v>2</v>
      </c>
      <c r="AY176" s="70">
        <f>VALUE(IFERROR(VLOOKUP($A176,OT!$A:$BU,OT!V$1,0),0))</f>
        <v>4</v>
      </c>
      <c r="AZ176" s="70">
        <f>VALUE(IFERROR(VLOOKUP($A176,OT!$A:$BU,OT!W$1,0),0))</f>
        <v>12</v>
      </c>
      <c r="BA176" s="70">
        <f>VALUE(IFERROR(VLOOKUP($A176,OT!$A:$BU,OT!X$1,0),0))</f>
        <v>2</v>
      </c>
      <c r="BB176" s="70">
        <f>VALUE(IFERROR(VLOOKUP($A176,OT!$A:$BU,OT!Y$1,0),0))</f>
        <v>2</v>
      </c>
      <c r="BC176" s="70">
        <f>VALUE(IFERROR(VLOOKUP($A176,OT!$A:$BU,OT!Z$1,0),0))</f>
        <v>0</v>
      </c>
      <c r="BD176" s="70">
        <f>VALUE(IFERROR(VLOOKUP($A176,OT!$A:$BU,OT!AA$1,0),0))</f>
        <v>0</v>
      </c>
      <c r="BE176" s="70">
        <f>VALUE(IFERROR(VLOOKUP($A176,OT!$A:$BU,OT!AB$1,0),0))</f>
        <v>0</v>
      </c>
      <c r="BF176" s="70">
        <f>VALUE(IFERROR(VLOOKUP($A176,OT!$A:$BU,OT!AC$1,0),0))</f>
        <v>0</v>
      </c>
      <c r="BG176" s="70">
        <f>VALUE(IFERROR(VLOOKUP($A176,OT!$A:$BU,OT!AD$1,0),0))</f>
        <v>0</v>
      </c>
      <c r="BH176" s="70">
        <f>VALUE(IFERROR(VLOOKUP($A176,OT!$A:$BU,OT!AE$1,0),0))</f>
        <v>0</v>
      </c>
      <c r="BI176" s="70">
        <f>VALUE(IFERROR(VLOOKUP($A176,OT!$A:$BU,OT!AF$1,0),0))</f>
        <v>0</v>
      </c>
      <c r="BJ176" s="70">
        <f>VALUE(IFERROR(VLOOKUP($A176,OT!$A:$BU,OT!AG$1,0),0))</f>
        <v>0</v>
      </c>
      <c r="BK176" s="70">
        <f>VALUE(IFERROR(VLOOKUP($A176,OT!$A:$BU,OT!AH$1,0),0))</f>
        <v>0</v>
      </c>
      <c r="BL176" s="70">
        <f>VALUE(IFERROR(VLOOKUP($A176,OT!$A:$BU,OT!AI$1,0),0))</f>
        <v>0</v>
      </c>
      <c r="BM176" s="70">
        <f>VALUE(IFERROR(VLOOKUP($A176,OT!$A:$BU,OT!AJ$1,0),0))</f>
        <v>0</v>
      </c>
      <c r="BN176" s="70">
        <f>VALUE(IFERROR(VLOOKUP($A176,OT!$A:$BU,OT!AK$1,0),0))</f>
        <v>0</v>
      </c>
      <c r="BO176" s="70">
        <f>VALUE(IFERROR(VLOOKUP($A176,OT!$A:$BU,OT!AL$1,0),0))</f>
        <v>2</v>
      </c>
      <c r="BP176" s="70">
        <f>VALUE(IFERROR(VLOOKUP($A176,OT!$A:$BU,OT!AM$1,0),0))</f>
        <v>2</v>
      </c>
      <c r="BQ176" s="70">
        <f>VALUE(IFERROR(VLOOKUP($A176,OT!$A:$BU,OT!AN$1,0),0))</f>
        <v>0</v>
      </c>
    </row>
    <row r="177" spans="1:69" x14ac:dyDescent="0.35">
      <c r="A177" s="376" t="s">
        <v>1175</v>
      </c>
      <c r="B177" s="221" t="str">
        <f>VLOOKUP(A177,Att!B:C,2,0)</f>
        <v>ĐÀO MINH TUẤN</v>
      </c>
      <c r="D177">
        <v>20000</v>
      </c>
      <c r="E177">
        <v>20000</v>
      </c>
      <c r="F177">
        <v>20000</v>
      </c>
      <c r="H177">
        <v>20000</v>
      </c>
      <c r="I177">
        <v>20000</v>
      </c>
      <c r="J177">
        <v>20000</v>
      </c>
      <c r="L177">
        <v>20000</v>
      </c>
      <c r="M177">
        <v>20000</v>
      </c>
      <c r="N177">
        <v>20000</v>
      </c>
      <c r="O177">
        <v>42000</v>
      </c>
      <c r="R177">
        <v>20000</v>
      </c>
      <c r="S177">
        <v>20000</v>
      </c>
      <c r="T177">
        <v>20000</v>
      </c>
      <c r="U177">
        <v>20000</v>
      </c>
      <c r="V177">
        <v>20000</v>
      </c>
      <c r="X177">
        <v>42000</v>
      </c>
      <c r="Y177">
        <v>42000</v>
      </c>
      <c r="Z177">
        <v>42000</v>
      </c>
      <c r="AA177">
        <v>42000</v>
      </c>
      <c r="AB177">
        <v>27000</v>
      </c>
      <c r="AE177">
        <v>20000</v>
      </c>
      <c r="AH177" s="68">
        <f t="shared" si="6"/>
        <v>537000</v>
      </c>
      <c r="AI177" s="68">
        <f t="shared" si="7"/>
        <v>235000</v>
      </c>
      <c r="AJ177" s="68">
        <f t="shared" si="8"/>
        <v>302000</v>
      </c>
      <c r="AK177" s="68"/>
      <c r="AL177" s="74" t="str">
        <f>VLOOKUP(A177,Att!B:CX,101,0)</f>
        <v>ANNK-HR</v>
      </c>
      <c r="AM177" s="70">
        <f>VALUE(IFERROR(VLOOKUP($A177,OT!$A:$BU,OT!J$1,0),0))</f>
        <v>0</v>
      </c>
      <c r="AN177" s="70">
        <f>VALUE(IFERROR(VLOOKUP($A177,OT!$A:$BU,OT!K$1,0),0))</f>
        <v>2</v>
      </c>
      <c r="AO177" s="70">
        <f>VALUE(IFERROR(VLOOKUP($A177,OT!$A:$BU,OT!L$1,0),0))</f>
        <v>2</v>
      </c>
      <c r="AP177" s="70">
        <f>VALUE(IFERROR(VLOOKUP($A177,OT!$A:$BU,OT!M$1,0),0))</f>
        <v>2</v>
      </c>
      <c r="AQ177" s="70">
        <f>VALUE(IFERROR(VLOOKUP($A177,OT!$A:$BU,OT!N$1,0),0))</f>
        <v>0</v>
      </c>
      <c r="AR177" s="70">
        <f>VALUE(IFERROR(VLOOKUP($A177,OT!$A:$BU,OT!O$1,0),0))</f>
        <v>4</v>
      </c>
      <c r="AS177" s="70">
        <f>VALUE(IFERROR(VLOOKUP($A177,OT!$A:$BU,OT!P$1,0),0))</f>
        <v>12</v>
      </c>
      <c r="AT177" s="70">
        <f>VALUE(IFERROR(VLOOKUP($A177,OT!$A:$BU,OT!Q$1,0),0))</f>
        <v>2</v>
      </c>
      <c r="AU177" s="70">
        <f>VALUE(IFERROR(VLOOKUP($A177,OT!$A:$BU,OT!R$1,0),0))</f>
        <v>0</v>
      </c>
      <c r="AV177" s="70">
        <f>VALUE(IFERROR(VLOOKUP($A177,OT!$A:$BU,OT!S$1,0),0))</f>
        <v>2</v>
      </c>
      <c r="AW177" s="70">
        <f>VALUE(IFERROR(VLOOKUP($A177,OT!$A:$BU,OT!T$1,0),0))</f>
        <v>2</v>
      </c>
      <c r="AX177" s="70">
        <f>VALUE(IFERROR(VLOOKUP($A177,OT!$A:$BU,OT!U$1,0),0))</f>
        <v>2</v>
      </c>
      <c r="AY177" s="70">
        <f>VALUE(IFERROR(VLOOKUP($A177,OT!$A:$BU,OT!V$1,0),0))</f>
        <v>4</v>
      </c>
      <c r="AZ177" s="70">
        <f>VALUE(IFERROR(VLOOKUP($A177,OT!$A:$BU,OT!W$1,0),0))</f>
        <v>0</v>
      </c>
      <c r="BA177" s="70">
        <f>VALUE(IFERROR(VLOOKUP($A177,OT!$A:$BU,OT!X$1,0),0))</f>
        <v>0</v>
      </c>
      <c r="BB177" s="70">
        <f>VALUE(IFERROR(VLOOKUP($A177,OT!$A:$BU,OT!Y$1,0),0))</f>
        <v>2</v>
      </c>
      <c r="BC177" s="70">
        <f>VALUE(IFERROR(VLOOKUP($A177,OT!$A:$BU,OT!Z$1,0),0))</f>
        <v>2</v>
      </c>
      <c r="BD177" s="70">
        <f>VALUE(IFERROR(VLOOKUP($A177,OT!$A:$BU,OT!AA$1,0),0))</f>
        <v>0</v>
      </c>
      <c r="BE177" s="70">
        <f>VALUE(IFERROR(VLOOKUP($A177,OT!$A:$BU,OT!AB$1,0),0))</f>
        <v>0</v>
      </c>
      <c r="BF177" s="70">
        <f>VALUE(IFERROR(VLOOKUP($A177,OT!$A:$BU,OT!AC$1,0),0))</f>
        <v>4</v>
      </c>
      <c r="BG177" s="70">
        <f>VALUE(IFERROR(VLOOKUP($A177,OT!$A:$BU,OT!AD$1,0),0))</f>
        <v>0</v>
      </c>
      <c r="BH177" s="70">
        <f>VALUE(IFERROR(VLOOKUP($A177,OT!$A:$BU,OT!AE$1,0),0))</f>
        <v>0</v>
      </c>
      <c r="BI177" s="70">
        <f>VALUE(IFERROR(VLOOKUP($A177,OT!$A:$BU,OT!AF$1,0),0))</f>
        <v>0</v>
      </c>
      <c r="BJ177" s="70">
        <f>VALUE(IFERROR(VLOOKUP($A177,OT!$A:$BU,OT!AG$1,0),0))</f>
        <v>0</v>
      </c>
      <c r="BK177" s="70">
        <f>VALUE(IFERROR(VLOOKUP($A177,OT!$A:$BU,OT!AH$1,0),0))</f>
        <v>0</v>
      </c>
      <c r="BL177" s="70">
        <f>VALUE(IFERROR(VLOOKUP($A177,OT!$A:$BU,OT!AI$1,0),0))</f>
        <v>0</v>
      </c>
      <c r="BM177" s="70">
        <f>VALUE(IFERROR(VLOOKUP($A177,OT!$A:$BU,OT!AJ$1,0),0))</f>
        <v>0</v>
      </c>
      <c r="BN177" s="70">
        <f>VALUE(IFERROR(VLOOKUP($A177,OT!$A:$BU,OT!AK$1,0),0))</f>
        <v>0</v>
      </c>
      <c r="BO177" s="70">
        <f>VALUE(IFERROR(VLOOKUP($A177,OT!$A:$BU,OT!AL$1,0),0))</f>
        <v>2</v>
      </c>
      <c r="BP177" s="70">
        <f>VALUE(IFERROR(VLOOKUP($A177,OT!$A:$BU,OT!AM$1,0),0))</f>
        <v>0</v>
      </c>
      <c r="BQ177" s="70">
        <f>VALUE(IFERROR(VLOOKUP($A177,OT!$A:$BU,OT!AN$1,0),0))</f>
        <v>0</v>
      </c>
    </row>
    <row r="178" spans="1:69" x14ac:dyDescent="0.35">
      <c r="A178" s="376" t="s">
        <v>1178</v>
      </c>
      <c r="B178" s="221" t="str">
        <f>VLOOKUP(A178,Att!B:C,2,0)</f>
        <v>VŨ MINH HIẾU</v>
      </c>
      <c r="C178">
        <v>20000</v>
      </c>
      <c r="E178">
        <v>20000</v>
      </c>
      <c r="F178">
        <v>42000</v>
      </c>
      <c r="G178">
        <v>42000</v>
      </c>
      <c r="H178">
        <v>42000</v>
      </c>
      <c r="J178">
        <v>20000</v>
      </c>
      <c r="L178">
        <v>20000</v>
      </c>
      <c r="M178">
        <v>20000</v>
      </c>
      <c r="N178">
        <v>20000</v>
      </c>
      <c r="O178">
        <v>20000</v>
      </c>
      <c r="P178">
        <v>20000</v>
      </c>
      <c r="R178">
        <v>20000</v>
      </c>
      <c r="S178">
        <v>20000</v>
      </c>
      <c r="T178">
        <v>20000</v>
      </c>
      <c r="U178">
        <v>20000</v>
      </c>
      <c r="V178">
        <v>20000</v>
      </c>
      <c r="X178">
        <v>42000</v>
      </c>
      <c r="Y178">
        <v>42000</v>
      </c>
      <c r="Z178">
        <v>42000</v>
      </c>
      <c r="AA178">
        <v>42000</v>
      </c>
      <c r="AH178" s="68">
        <f t="shared" si="6"/>
        <v>554000</v>
      </c>
      <c r="AI178" s="68">
        <f t="shared" si="7"/>
        <v>208000</v>
      </c>
      <c r="AJ178" s="68">
        <f t="shared" si="8"/>
        <v>346000</v>
      </c>
      <c r="AK178" s="68"/>
      <c r="AL178" s="74" t="str">
        <f>VLOOKUP(A178,Att!B:CX,101,0)</f>
        <v>ANNK-HR</v>
      </c>
      <c r="AM178" s="70">
        <f>VALUE(IFERROR(VLOOKUP($A178,OT!$A:$BU,OT!J$1,0),0))</f>
        <v>2</v>
      </c>
      <c r="AN178" s="70">
        <f>VALUE(IFERROR(VLOOKUP($A178,OT!$A:$BU,OT!K$1,0),0))</f>
        <v>0</v>
      </c>
      <c r="AO178" s="70">
        <f>VALUE(IFERROR(VLOOKUP($A178,OT!$A:$BU,OT!L$1,0),0))</f>
        <v>2</v>
      </c>
      <c r="AP178" s="70">
        <f>VALUE(IFERROR(VLOOKUP($A178,OT!$A:$BU,OT!M$1,0),0))</f>
        <v>2</v>
      </c>
      <c r="AQ178" s="70">
        <f>VALUE(IFERROR(VLOOKUP($A178,OT!$A:$BU,OT!N$1,0),0))</f>
        <v>2</v>
      </c>
      <c r="AR178" s="70">
        <f>VALUE(IFERROR(VLOOKUP($A178,OT!$A:$BU,OT!O$1,0),0))</f>
        <v>4</v>
      </c>
      <c r="AS178" s="70">
        <f>VALUE(IFERROR(VLOOKUP($A178,OT!$A:$BU,OT!P$1,0),0))</f>
        <v>0</v>
      </c>
      <c r="AT178" s="70">
        <f>VALUE(IFERROR(VLOOKUP($A178,OT!$A:$BU,OT!Q$1,0),0))</f>
        <v>2</v>
      </c>
      <c r="AU178" s="70">
        <f>VALUE(IFERROR(VLOOKUP($A178,OT!$A:$BU,OT!R$1,0),0))</f>
        <v>0</v>
      </c>
      <c r="AV178" s="70">
        <f>VALUE(IFERROR(VLOOKUP($A178,OT!$A:$BU,OT!S$1,0),0))</f>
        <v>2</v>
      </c>
      <c r="AW178" s="70">
        <f>VALUE(IFERROR(VLOOKUP($A178,OT!$A:$BU,OT!T$1,0),0))</f>
        <v>2</v>
      </c>
      <c r="AX178" s="70">
        <f>VALUE(IFERROR(VLOOKUP($A178,OT!$A:$BU,OT!U$1,0),0))</f>
        <v>2</v>
      </c>
      <c r="AY178" s="70">
        <f>VALUE(IFERROR(VLOOKUP($A178,OT!$A:$BU,OT!V$1,0),0))</f>
        <v>4</v>
      </c>
      <c r="AZ178" s="70">
        <f>VALUE(IFERROR(VLOOKUP($A178,OT!$A:$BU,OT!W$1,0),0))</f>
        <v>12</v>
      </c>
      <c r="BA178" s="70">
        <f>VALUE(IFERROR(VLOOKUP($A178,OT!$A:$BU,OT!X$1,0),0))</f>
        <v>0</v>
      </c>
      <c r="BB178" s="70">
        <f>VALUE(IFERROR(VLOOKUP($A178,OT!$A:$BU,OT!Y$1,0),0))</f>
        <v>2</v>
      </c>
      <c r="BC178" s="70">
        <f>VALUE(IFERROR(VLOOKUP($A178,OT!$A:$BU,OT!Z$1,0),0))</f>
        <v>2</v>
      </c>
      <c r="BD178" s="70">
        <f>VALUE(IFERROR(VLOOKUP($A178,OT!$A:$BU,OT!AA$1,0),0))</f>
        <v>0</v>
      </c>
      <c r="BE178" s="70">
        <f>VALUE(IFERROR(VLOOKUP($A178,OT!$A:$BU,OT!AB$1,0),0))</f>
        <v>0</v>
      </c>
      <c r="BF178" s="70">
        <f>VALUE(IFERROR(VLOOKUP($A178,OT!$A:$BU,OT!AC$1,0),0))</f>
        <v>4</v>
      </c>
      <c r="BG178" s="70">
        <f>VALUE(IFERROR(VLOOKUP($A178,OT!$A:$BU,OT!AD$1,0),0))</f>
        <v>0</v>
      </c>
      <c r="BH178" s="70">
        <f>VALUE(IFERROR(VLOOKUP($A178,OT!$A:$BU,OT!AE$1,0),0))</f>
        <v>0</v>
      </c>
      <c r="BI178" s="70">
        <f>VALUE(IFERROR(VLOOKUP($A178,OT!$A:$BU,OT!AF$1,0),0))</f>
        <v>0</v>
      </c>
      <c r="BJ178" s="70">
        <f>VALUE(IFERROR(VLOOKUP($A178,OT!$A:$BU,OT!AG$1,0),0))</f>
        <v>0</v>
      </c>
      <c r="BK178" s="70">
        <f>VALUE(IFERROR(VLOOKUP($A178,OT!$A:$BU,OT!AH$1,0),0))</f>
        <v>0</v>
      </c>
      <c r="BL178" s="70">
        <f>VALUE(IFERROR(VLOOKUP($A178,OT!$A:$BU,OT!AI$1,0),0))</f>
        <v>0</v>
      </c>
      <c r="BM178" s="70">
        <f>VALUE(IFERROR(VLOOKUP($A178,OT!$A:$BU,OT!AJ$1,0),0))</f>
        <v>0</v>
      </c>
      <c r="BN178" s="70">
        <f>VALUE(IFERROR(VLOOKUP($A178,OT!$A:$BU,OT!AK$1,0),0))</f>
        <v>0</v>
      </c>
      <c r="BO178" s="70">
        <f>VALUE(IFERROR(VLOOKUP($A178,OT!$A:$BU,OT!AL$1,0),0))</f>
        <v>0</v>
      </c>
      <c r="BP178" s="70">
        <f>VALUE(IFERROR(VLOOKUP($A178,OT!$A:$BU,OT!AM$1,0),0))</f>
        <v>0</v>
      </c>
      <c r="BQ178" s="70">
        <f>VALUE(IFERROR(VLOOKUP($A178,OT!$A:$BU,OT!AN$1,0),0))</f>
        <v>0</v>
      </c>
    </row>
    <row r="179" spans="1:69" x14ac:dyDescent="0.35">
      <c r="A179" s="376" t="s">
        <v>1181</v>
      </c>
      <c r="B179" s="221" t="str">
        <f>VLOOKUP(A179,Att!B:C,2,0)</f>
        <v>HUỲNH THANH PHƯỚC</v>
      </c>
      <c r="C179">
        <v>20000</v>
      </c>
      <c r="D179">
        <v>20000</v>
      </c>
      <c r="E179">
        <v>20000</v>
      </c>
      <c r="F179">
        <v>20000</v>
      </c>
      <c r="G179">
        <v>20000</v>
      </c>
      <c r="H179">
        <v>15000</v>
      </c>
      <c r="J179">
        <v>20000</v>
      </c>
      <c r="K179">
        <v>20000</v>
      </c>
      <c r="M179">
        <v>20000</v>
      </c>
      <c r="N179">
        <v>20000</v>
      </c>
      <c r="O179">
        <v>42000</v>
      </c>
      <c r="Q179">
        <v>20000</v>
      </c>
      <c r="R179">
        <v>20000</v>
      </c>
      <c r="S179">
        <v>20000</v>
      </c>
      <c r="T179">
        <v>20000</v>
      </c>
      <c r="U179">
        <v>42000</v>
      </c>
      <c r="V179">
        <v>42000</v>
      </c>
      <c r="X179">
        <v>42000</v>
      </c>
      <c r="Y179">
        <v>42000</v>
      </c>
      <c r="Z179">
        <v>42000</v>
      </c>
      <c r="AA179">
        <v>42000</v>
      </c>
      <c r="AB179">
        <v>42000</v>
      </c>
      <c r="AC179">
        <v>42000</v>
      </c>
      <c r="AE179">
        <v>42000</v>
      </c>
      <c r="AF179">
        <v>42000</v>
      </c>
      <c r="AH179" s="68">
        <f t="shared" si="6"/>
        <v>737000</v>
      </c>
      <c r="AI179" s="68">
        <f t="shared" si="7"/>
        <v>120000</v>
      </c>
      <c r="AJ179" s="68">
        <f t="shared" si="8"/>
        <v>617000</v>
      </c>
      <c r="AK179" s="68"/>
      <c r="AL179" s="74" t="str">
        <f>VLOOKUP(A179,Att!B:CX,101,0)</f>
        <v>Power Connect</v>
      </c>
      <c r="AM179" s="70">
        <f>VALUE(IFERROR(VLOOKUP($A179,OT!$A:$BU,OT!J$1,0),0))</f>
        <v>2</v>
      </c>
      <c r="AN179" s="70">
        <f>VALUE(IFERROR(VLOOKUP($A179,OT!$A:$BU,OT!K$1,0),0))</f>
        <v>0</v>
      </c>
      <c r="AO179" s="70">
        <f>VALUE(IFERROR(VLOOKUP($A179,OT!$A:$BU,OT!L$1,0),0))</f>
        <v>2</v>
      </c>
      <c r="AP179" s="70">
        <f>VALUE(IFERROR(VLOOKUP($A179,OT!$A:$BU,OT!M$1,0),0))</f>
        <v>0</v>
      </c>
      <c r="AQ179" s="70">
        <f>VALUE(IFERROR(VLOOKUP($A179,OT!$A:$BU,OT!N$1,0),0))</f>
        <v>4</v>
      </c>
      <c r="AR179" s="70">
        <f>VALUE(IFERROR(VLOOKUP($A179,OT!$A:$BU,OT!O$1,0),0))</f>
        <v>8</v>
      </c>
      <c r="AS179" s="70">
        <f>VALUE(IFERROR(VLOOKUP($A179,OT!$A:$BU,OT!P$1,0),0))</f>
        <v>0</v>
      </c>
      <c r="AT179" s="70">
        <f>VALUE(IFERROR(VLOOKUP($A179,OT!$A:$BU,OT!Q$1,0),0))</f>
        <v>0</v>
      </c>
      <c r="AU179" s="70">
        <f>VALUE(IFERROR(VLOOKUP($A179,OT!$A:$BU,OT!R$1,0),0))</f>
        <v>0</v>
      </c>
      <c r="AV179" s="70">
        <f>VALUE(IFERROR(VLOOKUP($A179,OT!$A:$BU,OT!S$1,0),0))</f>
        <v>0</v>
      </c>
      <c r="AW179" s="70">
        <f>VALUE(IFERROR(VLOOKUP($A179,OT!$A:$BU,OT!T$1,0),0))</f>
        <v>0</v>
      </c>
      <c r="AX179" s="70">
        <f>VALUE(IFERROR(VLOOKUP($A179,OT!$A:$BU,OT!U$1,0),0))</f>
        <v>0</v>
      </c>
      <c r="AY179" s="70">
        <f>VALUE(IFERROR(VLOOKUP($A179,OT!$A:$BU,OT!V$1,0),0))</f>
        <v>4</v>
      </c>
      <c r="AZ179" s="70">
        <f>VALUE(IFERROR(VLOOKUP($A179,OT!$A:$BU,OT!W$1,0),0))</f>
        <v>0</v>
      </c>
      <c r="BA179" s="70">
        <f>VALUE(IFERROR(VLOOKUP($A179,OT!$A:$BU,OT!X$1,0),0))</f>
        <v>2</v>
      </c>
      <c r="BB179" s="70">
        <f>VALUE(IFERROR(VLOOKUP($A179,OT!$A:$BU,OT!Y$1,0),0))</f>
        <v>2</v>
      </c>
      <c r="BC179" s="70">
        <f>VALUE(IFERROR(VLOOKUP($A179,OT!$A:$BU,OT!Z$1,0),0))</f>
        <v>4</v>
      </c>
      <c r="BD179" s="70">
        <f>VALUE(IFERROR(VLOOKUP($A179,OT!$A:$BU,OT!AA$1,0),0))</f>
        <v>11.75</v>
      </c>
      <c r="BE179" s="70">
        <f>VALUE(IFERROR(VLOOKUP($A179,OT!$A:$BU,OT!AB$1,0),0))</f>
        <v>2</v>
      </c>
      <c r="BF179" s="70">
        <f>VALUE(IFERROR(VLOOKUP($A179,OT!$A:$BU,OT!AC$1,0),0))</f>
        <v>2</v>
      </c>
      <c r="BG179" s="70">
        <f>VALUE(IFERROR(VLOOKUP($A179,OT!$A:$BU,OT!AD$1,0),0))</f>
        <v>0</v>
      </c>
      <c r="BH179" s="70">
        <f>VALUE(IFERROR(VLOOKUP($A179,OT!$A:$BU,OT!AE$1,0),0))</f>
        <v>2</v>
      </c>
      <c r="BI179" s="70">
        <f>VALUE(IFERROR(VLOOKUP($A179,OT!$A:$BU,OT!AF$1,0),0))</f>
        <v>2</v>
      </c>
      <c r="BJ179" s="70">
        <f>VALUE(IFERROR(VLOOKUP($A179,OT!$A:$BU,OT!AG$1,0),0))</f>
        <v>2</v>
      </c>
      <c r="BK179" s="70">
        <f>VALUE(IFERROR(VLOOKUP($A179,OT!$A:$BU,OT!AH$1,0),0))</f>
        <v>12</v>
      </c>
      <c r="BL179" s="70">
        <f>VALUE(IFERROR(VLOOKUP($A179,OT!$A:$BU,OT!AI$1,0),0))</f>
        <v>4</v>
      </c>
      <c r="BM179" s="70">
        <f>VALUE(IFERROR(VLOOKUP($A179,OT!$A:$BU,OT!AJ$1,0),0))</f>
        <v>2</v>
      </c>
      <c r="BN179" s="70">
        <f>VALUE(IFERROR(VLOOKUP($A179,OT!$A:$BU,OT!AK$1,0),0))</f>
        <v>0</v>
      </c>
      <c r="BO179" s="70">
        <f>VALUE(IFERROR(VLOOKUP($A179,OT!$A:$BU,OT!AL$1,0),0))</f>
        <v>2</v>
      </c>
      <c r="BP179" s="70">
        <f>VALUE(IFERROR(VLOOKUP($A179,OT!$A:$BU,OT!AM$1,0),0))</f>
        <v>2</v>
      </c>
      <c r="BQ179" s="70">
        <f>VALUE(IFERROR(VLOOKUP($A179,OT!$A:$BU,OT!AN$1,0),0))</f>
        <v>0</v>
      </c>
    </row>
    <row r="180" spans="1:69" x14ac:dyDescent="0.35">
      <c r="A180" s="376" t="s">
        <v>1184</v>
      </c>
      <c r="B180" s="221" t="str">
        <f>VLOOKUP(A180,Att!B:C,2,0)</f>
        <v>LÊ HOÀI TÂM</v>
      </c>
      <c r="C180">
        <v>27000</v>
      </c>
      <c r="D180">
        <v>42000</v>
      </c>
      <c r="E180">
        <v>42000</v>
      </c>
      <c r="F180">
        <v>42000</v>
      </c>
      <c r="H180">
        <v>42000</v>
      </c>
      <c r="J180">
        <v>20000</v>
      </c>
      <c r="K180">
        <v>20000</v>
      </c>
      <c r="M180">
        <v>20000</v>
      </c>
      <c r="N180">
        <v>20000</v>
      </c>
      <c r="Q180">
        <v>42000</v>
      </c>
      <c r="R180">
        <v>42000</v>
      </c>
      <c r="S180">
        <v>42000</v>
      </c>
      <c r="T180">
        <v>42000</v>
      </c>
      <c r="U180">
        <v>27000</v>
      </c>
      <c r="X180">
        <v>20000</v>
      </c>
      <c r="Y180">
        <v>20000</v>
      </c>
      <c r="Z180">
        <v>20000</v>
      </c>
      <c r="AA180">
        <v>20000</v>
      </c>
      <c r="AB180">
        <v>20000</v>
      </c>
      <c r="AE180">
        <v>42000</v>
      </c>
      <c r="AF180">
        <v>42000</v>
      </c>
      <c r="AH180" s="68">
        <f t="shared" si="6"/>
        <v>654000</v>
      </c>
      <c r="AI180" s="68">
        <f t="shared" si="7"/>
        <v>116000</v>
      </c>
      <c r="AJ180" s="68">
        <f t="shared" si="8"/>
        <v>538000</v>
      </c>
      <c r="AK180" s="68"/>
      <c r="AL180" s="74" t="str">
        <f>VLOOKUP(A180,Att!B:CX,101,0)</f>
        <v>Power Connect</v>
      </c>
      <c r="AM180" s="70">
        <f>VALUE(IFERROR(VLOOKUP($A180,OT!$A:$BU,OT!J$1,0),0))</f>
        <v>0</v>
      </c>
      <c r="AN180" s="70">
        <f>VALUE(IFERROR(VLOOKUP($A180,OT!$A:$BU,OT!K$1,0),0))</f>
        <v>0</v>
      </c>
      <c r="AO180" s="70">
        <f>VALUE(IFERROR(VLOOKUP($A180,OT!$A:$BU,OT!L$1,0),0))</f>
        <v>2</v>
      </c>
      <c r="AP180" s="70">
        <f>VALUE(IFERROR(VLOOKUP($A180,OT!$A:$BU,OT!M$1,0),0))</f>
        <v>2</v>
      </c>
      <c r="AQ180" s="70">
        <f>VALUE(IFERROR(VLOOKUP($A180,OT!$A:$BU,OT!N$1,0),0))</f>
        <v>0</v>
      </c>
      <c r="AR180" s="70">
        <f>VALUE(IFERROR(VLOOKUP($A180,OT!$A:$BU,OT!O$1,0),0))</f>
        <v>2</v>
      </c>
      <c r="AS180" s="70">
        <f>VALUE(IFERROR(VLOOKUP($A180,OT!$A:$BU,OT!P$1,0),0))</f>
        <v>0</v>
      </c>
      <c r="AT180" s="70">
        <f>VALUE(IFERROR(VLOOKUP($A180,OT!$A:$BU,OT!Q$1,0),0))</f>
        <v>2</v>
      </c>
      <c r="AU180" s="70">
        <f>VALUE(IFERROR(VLOOKUP($A180,OT!$A:$BU,OT!R$1,0),0))</f>
        <v>2</v>
      </c>
      <c r="AV180" s="70">
        <f>VALUE(IFERROR(VLOOKUP($A180,OT!$A:$BU,OT!S$1,0),0))</f>
        <v>0</v>
      </c>
      <c r="AW180" s="70">
        <f>VALUE(IFERROR(VLOOKUP($A180,OT!$A:$BU,OT!T$1,0),0))</f>
        <v>2</v>
      </c>
      <c r="AX180" s="70">
        <f>VALUE(IFERROR(VLOOKUP($A180,OT!$A:$BU,OT!U$1,0),0))</f>
        <v>0</v>
      </c>
      <c r="AY180" s="70">
        <f>VALUE(IFERROR(VLOOKUP($A180,OT!$A:$BU,OT!V$1,0),0))</f>
        <v>0</v>
      </c>
      <c r="AZ180" s="70">
        <f>VALUE(IFERROR(VLOOKUP($A180,OT!$A:$BU,OT!W$1,0),0))</f>
        <v>0</v>
      </c>
      <c r="BA180" s="70">
        <f>VALUE(IFERROR(VLOOKUP($A180,OT!$A:$BU,OT!X$1,0),0))</f>
        <v>2</v>
      </c>
      <c r="BB180" s="70">
        <f>VALUE(IFERROR(VLOOKUP($A180,OT!$A:$BU,OT!Y$1,0),0))</f>
        <v>2</v>
      </c>
      <c r="BC180" s="70">
        <f>VALUE(IFERROR(VLOOKUP($A180,OT!$A:$BU,OT!Z$1,0),0))</f>
        <v>2</v>
      </c>
      <c r="BD180" s="70">
        <f>VALUE(IFERROR(VLOOKUP($A180,OT!$A:$BU,OT!AA$1,0),0))</f>
        <v>2</v>
      </c>
      <c r="BE180" s="70">
        <f>VALUE(IFERROR(VLOOKUP($A180,OT!$A:$BU,OT!AB$1,0),0))</f>
        <v>0</v>
      </c>
      <c r="BF180" s="70">
        <f>VALUE(IFERROR(VLOOKUP($A180,OT!$A:$BU,OT!AC$1,0),0))</f>
        <v>0</v>
      </c>
      <c r="BG180" s="70">
        <f>VALUE(IFERROR(VLOOKUP($A180,OT!$A:$BU,OT!AD$1,0),0))</f>
        <v>0</v>
      </c>
      <c r="BH180" s="70">
        <f>VALUE(IFERROR(VLOOKUP($A180,OT!$A:$BU,OT!AE$1,0),0))</f>
        <v>2</v>
      </c>
      <c r="BI180" s="70">
        <f>VALUE(IFERROR(VLOOKUP($A180,OT!$A:$BU,OT!AF$1,0),0))</f>
        <v>2</v>
      </c>
      <c r="BJ180" s="70">
        <f>VALUE(IFERROR(VLOOKUP($A180,OT!$A:$BU,OT!AG$1,0),0))</f>
        <v>2</v>
      </c>
      <c r="BK180" s="70">
        <f>VALUE(IFERROR(VLOOKUP($A180,OT!$A:$BU,OT!AH$1,0),0))</f>
        <v>2</v>
      </c>
      <c r="BL180" s="70">
        <f>VALUE(IFERROR(VLOOKUP($A180,OT!$A:$BU,OT!AI$1,0),0))</f>
        <v>4</v>
      </c>
      <c r="BM180" s="70">
        <f>VALUE(IFERROR(VLOOKUP($A180,OT!$A:$BU,OT!AJ$1,0),0))</f>
        <v>0</v>
      </c>
      <c r="BN180" s="70">
        <f>VALUE(IFERROR(VLOOKUP($A180,OT!$A:$BU,OT!AK$1,0),0))</f>
        <v>0</v>
      </c>
      <c r="BO180" s="70">
        <f>VALUE(IFERROR(VLOOKUP($A180,OT!$A:$BU,OT!AL$1,0),0))</f>
        <v>2</v>
      </c>
      <c r="BP180" s="70">
        <f>VALUE(IFERROR(VLOOKUP($A180,OT!$A:$BU,OT!AM$1,0),0))</f>
        <v>2</v>
      </c>
      <c r="BQ180" s="70">
        <f>VALUE(IFERROR(VLOOKUP($A180,OT!$A:$BU,OT!AN$1,0),0))</f>
        <v>0</v>
      </c>
    </row>
    <row r="181" spans="1:69" x14ac:dyDescent="0.35">
      <c r="A181" s="376" t="s">
        <v>1187</v>
      </c>
      <c r="B181" s="221" t="str">
        <f>VLOOKUP(A181,Att!B:C,2,0)</f>
        <v>LÊ THỊ HỒNG PHÚC</v>
      </c>
      <c r="D181">
        <v>42000</v>
      </c>
      <c r="E181">
        <v>42000</v>
      </c>
      <c r="F181">
        <v>42000</v>
      </c>
      <c r="G181">
        <v>42000</v>
      </c>
      <c r="H181">
        <v>42000</v>
      </c>
      <c r="J181">
        <v>20000</v>
      </c>
      <c r="K181">
        <v>20000</v>
      </c>
      <c r="M181">
        <v>20000</v>
      </c>
      <c r="N181">
        <v>20000</v>
      </c>
      <c r="O181">
        <v>20000</v>
      </c>
      <c r="R181">
        <v>42000</v>
      </c>
      <c r="S181">
        <v>42000</v>
      </c>
      <c r="T181">
        <v>42000</v>
      </c>
      <c r="U181">
        <v>27000</v>
      </c>
      <c r="X181">
        <v>20000</v>
      </c>
      <c r="Y181">
        <v>20000</v>
      </c>
      <c r="AA181">
        <v>20000</v>
      </c>
      <c r="AB181">
        <v>20000</v>
      </c>
      <c r="AC181">
        <v>20000</v>
      </c>
      <c r="AE181">
        <v>42000</v>
      </c>
      <c r="AF181">
        <v>42000</v>
      </c>
      <c r="AH181" s="68">
        <f t="shared" si="6"/>
        <v>647000</v>
      </c>
      <c r="AI181" s="68">
        <f t="shared" si="7"/>
        <v>109000</v>
      </c>
      <c r="AJ181" s="68">
        <f t="shared" si="8"/>
        <v>538000</v>
      </c>
      <c r="AK181" s="68"/>
      <c r="AL181" s="74" t="str">
        <f>VLOOKUP(A181,Att!B:CX,101,0)</f>
        <v>Power Connect</v>
      </c>
      <c r="AM181" s="70">
        <f>VALUE(IFERROR(VLOOKUP($A181,OT!$A:$BU,OT!J$1,0),0))</f>
        <v>0</v>
      </c>
      <c r="AN181" s="70">
        <f>VALUE(IFERROR(VLOOKUP($A181,OT!$A:$BU,OT!K$1,0),0))</f>
        <v>0</v>
      </c>
      <c r="AO181" s="70">
        <f>VALUE(IFERROR(VLOOKUP($A181,OT!$A:$BU,OT!L$1,0),0))</f>
        <v>2</v>
      </c>
      <c r="AP181" s="70">
        <f>VALUE(IFERROR(VLOOKUP($A181,OT!$A:$BU,OT!M$1,0),0))</f>
        <v>2</v>
      </c>
      <c r="AQ181" s="70">
        <f>VALUE(IFERROR(VLOOKUP($A181,OT!$A:$BU,OT!N$1,0),0))</f>
        <v>2</v>
      </c>
      <c r="AR181" s="70">
        <f>VALUE(IFERROR(VLOOKUP($A181,OT!$A:$BU,OT!O$1,0),0))</f>
        <v>12</v>
      </c>
      <c r="AS181" s="70">
        <f>VALUE(IFERROR(VLOOKUP($A181,OT!$A:$BU,OT!P$1,0),0))</f>
        <v>0</v>
      </c>
      <c r="AT181" s="70">
        <f>VALUE(IFERROR(VLOOKUP($A181,OT!$A:$BU,OT!Q$1,0),0))</f>
        <v>2</v>
      </c>
      <c r="AU181" s="70">
        <f>VALUE(IFERROR(VLOOKUP($A181,OT!$A:$BU,OT!R$1,0),0))</f>
        <v>2</v>
      </c>
      <c r="AV181" s="70">
        <f>VALUE(IFERROR(VLOOKUP($A181,OT!$A:$BU,OT!S$1,0),0))</f>
        <v>0</v>
      </c>
      <c r="AW181" s="70">
        <f>VALUE(IFERROR(VLOOKUP($A181,OT!$A:$BU,OT!T$1,0),0))</f>
        <v>0</v>
      </c>
      <c r="AX181" s="70">
        <f>VALUE(IFERROR(VLOOKUP($A181,OT!$A:$BU,OT!U$1,0),0))</f>
        <v>0</v>
      </c>
      <c r="AY181" s="70">
        <f>VALUE(IFERROR(VLOOKUP($A181,OT!$A:$BU,OT!V$1,0),0))</f>
        <v>4</v>
      </c>
      <c r="AZ181" s="70">
        <f>VALUE(IFERROR(VLOOKUP($A181,OT!$A:$BU,OT!W$1,0),0))</f>
        <v>0</v>
      </c>
      <c r="BA181" s="70">
        <f>VALUE(IFERROR(VLOOKUP($A181,OT!$A:$BU,OT!X$1,0),0))</f>
        <v>0</v>
      </c>
      <c r="BB181" s="70">
        <f>VALUE(IFERROR(VLOOKUP($A181,OT!$A:$BU,OT!Y$1,0),0))</f>
        <v>2</v>
      </c>
      <c r="BC181" s="70">
        <f>VALUE(IFERROR(VLOOKUP($A181,OT!$A:$BU,OT!Z$1,0),0))</f>
        <v>2</v>
      </c>
      <c r="BD181" s="70">
        <f>VALUE(IFERROR(VLOOKUP($A181,OT!$A:$BU,OT!AA$1,0),0))</f>
        <v>2</v>
      </c>
      <c r="BE181" s="70">
        <f>VALUE(IFERROR(VLOOKUP($A181,OT!$A:$BU,OT!AB$1,0),0))</f>
        <v>0</v>
      </c>
      <c r="BF181" s="70">
        <f>VALUE(IFERROR(VLOOKUP($A181,OT!$A:$BU,OT!AC$1,0),0))</f>
        <v>0</v>
      </c>
      <c r="BG181" s="70">
        <f>VALUE(IFERROR(VLOOKUP($A181,OT!$A:$BU,OT!AD$1,0),0))</f>
        <v>0</v>
      </c>
      <c r="BH181" s="70">
        <f>VALUE(IFERROR(VLOOKUP($A181,OT!$A:$BU,OT!AE$1,0),0))</f>
        <v>2</v>
      </c>
      <c r="BI181" s="70">
        <f>VALUE(IFERROR(VLOOKUP($A181,OT!$A:$BU,OT!AF$1,0),0))</f>
        <v>2</v>
      </c>
      <c r="BJ181" s="70">
        <f>VALUE(IFERROR(VLOOKUP($A181,OT!$A:$BU,OT!AG$1,0),0))</f>
        <v>0</v>
      </c>
      <c r="BK181" s="70">
        <f>VALUE(IFERROR(VLOOKUP($A181,OT!$A:$BU,OT!AH$1,0),0))</f>
        <v>2</v>
      </c>
      <c r="BL181" s="70">
        <f>VALUE(IFERROR(VLOOKUP($A181,OT!$A:$BU,OT!AI$1,0),0))</f>
        <v>2</v>
      </c>
      <c r="BM181" s="70">
        <f>VALUE(IFERROR(VLOOKUP($A181,OT!$A:$BU,OT!AJ$1,0),0))</f>
        <v>4</v>
      </c>
      <c r="BN181" s="70">
        <f>VALUE(IFERROR(VLOOKUP($A181,OT!$A:$BU,OT!AK$1,0),0))</f>
        <v>0</v>
      </c>
      <c r="BO181" s="70">
        <f>VALUE(IFERROR(VLOOKUP($A181,OT!$A:$BU,OT!AL$1,0),0))</f>
        <v>2</v>
      </c>
      <c r="BP181" s="70">
        <f>VALUE(IFERROR(VLOOKUP($A181,OT!$A:$BU,OT!AM$1,0),0))</f>
        <v>2</v>
      </c>
      <c r="BQ181" s="70">
        <f>VALUE(IFERROR(VLOOKUP($A181,OT!$A:$BU,OT!AN$1,0),0))</f>
        <v>0</v>
      </c>
    </row>
    <row r="182" spans="1:69" x14ac:dyDescent="0.35">
      <c r="A182" s="376" t="s">
        <v>1190</v>
      </c>
      <c r="B182" s="221" t="str">
        <f>VLOOKUP(A182,Att!B:C,2,0)</f>
        <v>NGUYỄN THỊ TRINH NỮ</v>
      </c>
      <c r="E182">
        <v>20000</v>
      </c>
      <c r="F182">
        <v>20000</v>
      </c>
      <c r="G182">
        <v>20000</v>
      </c>
      <c r="H182">
        <v>20000</v>
      </c>
      <c r="J182">
        <v>20000</v>
      </c>
      <c r="K182">
        <v>20000</v>
      </c>
      <c r="M182">
        <v>20000</v>
      </c>
      <c r="N182">
        <v>20000</v>
      </c>
      <c r="R182">
        <v>20000</v>
      </c>
      <c r="T182">
        <v>20000</v>
      </c>
      <c r="U182">
        <v>20000</v>
      </c>
      <c r="V182">
        <v>20000</v>
      </c>
      <c r="X182">
        <v>42000</v>
      </c>
      <c r="Y182">
        <v>42000</v>
      </c>
      <c r="Z182">
        <v>42000</v>
      </c>
      <c r="AA182">
        <v>42000</v>
      </c>
      <c r="AB182">
        <v>42000</v>
      </c>
      <c r="AF182">
        <v>20000</v>
      </c>
      <c r="AH182" s="68">
        <f t="shared" si="6"/>
        <v>470000</v>
      </c>
      <c r="AI182" s="68">
        <f t="shared" si="7"/>
        <v>80000</v>
      </c>
      <c r="AJ182" s="68">
        <f t="shared" si="8"/>
        <v>390000</v>
      </c>
      <c r="AK182" s="68"/>
      <c r="AL182" s="74" t="str">
        <f>VLOOKUP(A182,Att!B:CX,101,0)</f>
        <v>Power Connect</v>
      </c>
      <c r="AM182" s="70">
        <f>VALUE(IFERROR(VLOOKUP($A182,OT!$A:$BU,OT!J$1,0),0))</f>
        <v>0</v>
      </c>
      <c r="AN182" s="70">
        <f>VALUE(IFERROR(VLOOKUP($A182,OT!$A:$BU,OT!K$1,0),0))</f>
        <v>0</v>
      </c>
      <c r="AO182" s="70">
        <f>VALUE(IFERROR(VLOOKUP($A182,OT!$A:$BU,OT!L$1,0),0))</f>
        <v>0</v>
      </c>
      <c r="AP182" s="70">
        <f>VALUE(IFERROR(VLOOKUP($A182,OT!$A:$BU,OT!M$1,0),0))</f>
        <v>0</v>
      </c>
      <c r="AQ182" s="70">
        <f>VALUE(IFERROR(VLOOKUP($A182,OT!$A:$BU,OT!N$1,0),0))</f>
        <v>0</v>
      </c>
      <c r="AR182" s="70">
        <f>VALUE(IFERROR(VLOOKUP($A182,OT!$A:$BU,OT!O$1,0),0))</f>
        <v>0</v>
      </c>
      <c r="AS182" s="70">
        <f>VALUE(IFERROR(VLOOKUP($A182,OT!$A:$BU,OT!P$1,0),0))</f>
        <v>0</v>
      </c>
      <c r="AT182" s="70">
        <f>VALUE(IFERROR(VLOOKUP($A182,OT!$A:$BU,OT!Q$1,0),0))</f>
        <v>2</v>
      </c>
      <c r="AU182" s="70">
        <f>VALUE(IFERROR(VLOOKUP($A182,OT!$A:$BU,OT!R$1,0),0))</f>
        <v>2</v>
      </c>
      <c r="AV182" s="70">
        <f>VALUE(IFERROR(VLOOKUP($A182,OT!$A:$BU,OT!S$1,0),0))</f>
        <v>0</v>
      </c>
      <c r="AW182" s="70">
        <f>VALUE(IFERROR(VLOOKUP($A182,OT!$A:$BU,OT!T$1,0),0))</f>
        <v>2</v>
      </c>
      <c r="AX182" s="70">
        <f>VALUE(IFERROR(VLOOKUP($A182,OT!$A:$BU,OT!U$1,0),0))</f>
        <v>4</v>
      </c>
      <c r="AY182" s="70">
        <f>VALUE(IFERROR(VLOOKUP($A182,OT!$A:$BU,OT!V$1,0),0))</f>
        <v>0</v>
      </c>
      <c r="AZ182" s="70">
        <f>VALUE(IFERROR(VLOOKUP($A182,OT!$A:$BU,OT!W$1,0),0))</f>
        <v>0</v>
      </c>
      <c r="BA182" s="70">
        <f>VALUE(IFERROR(VLOOKUP($A182,OT!$A:$BU,OT!X$1,0),0))</f>
        <v>0</v>
      </c>
      <c r="BB182" s="70">
        <f>VALUE(IFERROR(VLOOKUP($A182,OT!$A:$BU,OT!Y$1,0),0))</f>
        <v>2</v>
      </c>
      <c r="BC182" s="70">
        <f>VALUE(IFERROR(VLOOKUP($A182,OT!$A:$BU,OT!Z$1,0),0))</f>
        <v>0</v>
      </c>
      <c r="BD182" s="70">
        <f>VALUE(IFERROR(VLOOKUP($A182,OT!$A:$BU,OT!AA$1,0),0))</f>
        <v>2</v>
      </c>
      <c r="BE182" s="70">
        <f>VALUE(IFERROR(VLOOKUP($A182,OT!$A:$BU,OT!AB$1,0),0))</f>
        <v>2</v>
      </c>
      <c r="BF182" s="70">
        <f>VALUE(IFERROR(VLOOKUP($A182,OT!$A:$BU,OT!AC$1,0),0))</f>
        <v>4</v>
      </c>
      <c r="BG182" s="70">
        <f>VALUE(IFERROR(VLOOKUP($A182,OT!$A:$BU,OT!AD$1,0),0))</f>
        <v>0</v>
      </c>
      <c r="BH182" s="70">
        <f>VALUE(IFERROR(VLOOKUP($A182,OT!$A:$BU,OT!AE$1,0),0))</f>
        <v>2</v>
      </c>
      <c r="BI182" s="70">
        <f>VALUE(IFERROR(VLOOKUP($A182,OT!$A:$BU,OT!AF$1,0),0))</f>
        <v>2</v>
      </c>
      <c r="BJ182" s="70">
        <f>VALUE(IFERROR(VLOOKUP($A182,OT!$A:$BU,OT!AG$1,0),0))</f>
        <v>2</v>
      </c>
      <c r="BK182" s="70">
        <f>VALUE(IFERROR(VLOOKUP($A182,OT!$A:$BU,OT!AH$1,0),0))</f>
        <v>2</v>
      </c>
      <c r="BL182" s="70">
        <f>VALUE(IFERROR(VLOOKUP($A182,OT!$A:$BU,OT!AI$1,0),0))</f>
        <v>4</v>
      </c>
      <c r="BM182" s="70">
        <f>VALUE(IFERROR(VLOOKUP($A182,OT!$A:$BU,OT!AJ$1,0),0))</f>
        <v>0</v>
      </c>
      <c r="BN182" s="70">
        <f>VALUE(IFERROR(VLOOKUP($A182,OT!$A:$BU,OT!AK$1,0),0))</f>
        <v>0</v>
      </c>
      <c r="BO182" s="70">
        <f>VALUE(IFERROR(VLOOKUP($A182,OT!$A:$BU,OT!AL$1,0),0))</f>
        <v>0</v>
      </c>
      <c r="BP182" s="70">
        <f>VALUE(IFERROR(VLOOKUP($A182,OT!$A:$BU,OT!AM$1,0),0))</f>
        <v>2</v>
      </c>
      <c r="BQ182" s="70">
        <f>VALUE(IFERROR(VLOOKUP($A182,OT!$A:$BU,OT!AN$1,0),0))</f>
        <v>0</v>
      </c>
    </row>
    <row r="183" spans="1:69" x14ac:dyDescent="0.35">
      <c r="A183" s="376" t="s">
        <v>1193</v>
      </c>
      <c r="B183" s="221" t="str">
        <f>VLOOKUP(A183,Att!B:C,2,0)</f>
        <v>THANH HOÀNG TRANG HẠNH</v>
      </c>
      <c r="C183">
        <v>42000</v>
      </c>
      <c r="D183">
        <v>42000</v>
      </c>
      <c r="E183">
        <v>42000</v>
      </c>
      <c r="F183">
        <v>42000</v>
      </c>
      <c r="G183">
        <v>42000</v>
      </c>
      <c r="J183">
        <v>20000</v>
      </c>
      <c r="L183">
        <v>20000</v>
      </c>
      <c r="M183">
        <v>20000</v>
      </c>
      <c r="N183">
        <v>20000</v>
      </c>
      <c r="Q183">
        <v>42000</v>
      </c>
      <c r="X183">
        <v>20000</v>
      </c>
      <c r="Y183">
        <v>20000</v>
      </c>
      <c r="Z183">
        <v>20000</v>
      </c>
      <c r="AA183">
        <v>20000</v>
      </c>
      <c r="AB183">
        <v>20000</v>
      </c>
      <c r="AE183">
        <v>42000</v>
      </c>
      <c r="AF183">
        <v>42000</v>
      </c>
      <c r="AH183" s="68">
        <f t="shared" si="6"/>
        <v>516000</v>
      </c>
      <c r="AI183" s="68">
        <f t="shared" si="7"/>
        <v>42000</v>
      </c>
      <c r="AJ183" s="68">
        <f t="shared" si="8"/>
        <v>474000</v>
      </c>
      <c r="AK183" s="68"/>
      <c r="AL183" s="74" t="str">
        <f>VLOOKUP(A183,Att!B:CX,101,0)</f>
        <v>Power Connect</v>
      </c>
      <c r="AM183" s="70">
        <f>VALUE(IFERROR(VLOOKUP($A183,OT!$A:$BU,OT!J$1,0),0))</f>
        <v>2</v>
      </c>
      <c r="AN183" s="70">
        <f>VALUE(IFERROR(VLOOKUP($A183,OT!$A:$BU,OT!K$1,0),0))</f>
        <v>2</v>
      </c>
      <c r="AO183" s="70">
        <f>VALUE(IFERROR(VLOOKUP($A183,OT!$A:$BU,OT!L$1,0),0))</f>
        <v>2</v>
      </c>
      <c r="AP183" s="70">
        <f>VALUE(IFERROR(VLOOKUP($A183,OT!$A:$BU,OT!M$1,0),0))</f>
        <v>2</v>
      </c>
      <c r="AQ183" s="70">
        <f>VALUE(IFERROR(VLOOKUP($A183,OT!$A:$BU,OT!N$1,0),0))</f>
        <v>4</v>
      </c>
      <c r="AR183" s="70">
        <f>VALUE(IFERROR(VLOOKUP($A183,OT!$A:$BU,OT!O$1,0),0))</f>
        <v>0</v>
      </c>
      <c r="AS183" s="70">
        <f>VALUE(IFERROR(VLOOKUP($A183,OT!$A:$BU,OT!P$1,0),0))</f>
        <v>0</v>
      </c>
      <c r="AT183" s="70">
        <f>VALUE(IFERROR(VLOOKUP($A183,OT!$A:$BU,OT!Q$1,0),0))</f>
        <v>2</v>
      </c>
      <c r="AU183" s="70">
        <f>VALUE(IFERROR(VLOOKUP($A183,OT!$A:$BU,OT!R$1,0),0))</f>
        <v>0</v>
      </c>
      <c r="AV183" s="70">
        <f>VALUE(IFERROR(VLOOKUP($A183,OT!$A:$BU,OT!S$1,0),0))</f>
        <v>2</v>
      </c>
      <c r="AW183" s="70">
        <f>VALUE(IFERROR(VLOOKUP($A183,OT!$A:$BU,OT!T$1,0),0))</f>
        <v>2</v>
      </c>
      <c r="AX183" s="70">
        <f>VALUE(IFERROR(VLOOKUP($A183,OT!$A:$BU,OT!U$1,0),0))</f>
        <v>4</v>
      </c>
      <c r="AY183" s="70">
        <f>VALUE(IFERROR(VLOOKUP($A183,OT!$A:$BU,OT!V$1,0),0))</f>
        <v>0</v>
      </c>
      <c r="AZ183" s="70">
        <f>VALUE(IFERROR(VLOOKUP($A183,OT!$A:$BU,OT!W$1,0),0))</f>
        <v>0</v>
      </c>
      <c r="BA183" s="70">
        <f>VALUE(IFERROR(VLOOKUP($A183,OT!$A:$BU,OT!X$1,0),0))</f>
        <v>2</v>
      </c>
      <c r="BB183" s="70">
        <f>VALUE(IFERROR(VLOOKUP($A183,OT!$A:$BU,OT!Y$1,0),0))</f>
        <v>0</v>
      </c>
      <c r="BC183" s="70">
        <f>VALUE(IFERROR(VLOOKUP($A183,OT!$A:$BU,OT!Z$1,0),0))</f>
        <v>0</v>
      </c>
      <c r="BD183" s="70">
        <f>VALUE(IFERROR(VLOOKUP($A183,OT!$A:$BU,OT!AA$1,0),0))</f>
        <v>0</v>
      </c>
      <c r="BE183" s="70">
        <f>VALUE(IFERROR(VLOOKUP($A183,OT!$A:$BU,OT!AB$1,0),0))</f>
        <v>0</v>
      </c>
      <c r="BF183" s="70">
        <f>VALUE(IFERROR(VLOOKUP($A183,OT!$A:$BU,OT!AC$1,0),0))</f>
        <v>0</v>
      </c>
      <c r="BG183" s="70">
        <f>VALUE(IFERROR(VLOOKUP($A183,OT!$A:$BU,OT!AD$1,0),0))</f>
        <v>0</v>
      </c>
      <c r="BH183" s="70">
        <f>VALUE(IFERROR(VLOOKUP($A183,OT!$A:$BU,OT!AE$1,0),0))</f>
        <v>2</v>
      </c>
      <c r="BI183" s="70">
        <f>VALUE(IFERROR(VLOOKUP($A183,OT!$A:$BU,OT!AF$1,0),0))</f>
        <v>2</v>
      </c>
      <c r="BJ183" s="70">
        <f>VALUE(IFERROR(VLOOKUP($A183,OT!$A:$BU,OT!AG$1,0),0))</f>
        <v>2</v>
      </c>
      <c r="BK183" s="70">
        <f>VALUE(IFERROR(VLOOKUP($A183,OT!$A:$BU,OT!AH$1,0),0))</f>
        <v>2</v>
      </c>
      <c r="BL183" s="70">
        <f>VALUE(IFERROR(VLOOKUP($A183,OT!$A:$BU,OT!AI$1,0),0))</f>
        <v>4</v>
      </c>
      <c r="BM183" s="70">
        <f>VALUE(IFERROR(VLOOKUP($A183,OT!$A:$BU,OT!AJ$1,0),0))</f>
        <v>0</v>
      </c>
      <c r="BN183" s="70">
        <f>VALUE(IFERROR(VLOOKUP($A183,OT!$A:$BU,OT!AK$1,0),0))</f>
        <v>0</v>
      </c>
      <c r="BO183" s="70">
        <f>VALUE(IFERROR(VLOOKUP($A183,OT!$A:$BU,OT!AL$1,0),0))</f>
        <v>0</v>
      </c>
      <c r="BP183" s="70">
        <f>VALUE(IFERROR(VLOOKUP($A183,OT!$A:$BU,OT!AM$1,0),0))</f>
        <v>2</v>
      </c>
      <c r="BQ183" s="70">
        <f>VALUE(IFERROR(VLOOKUP($A183,OT!$A:$BU,OT!AN$1,0),0))</f>
        <v>0</v>
      </c>
    </row>
    <row r="184" spans="1:69" x14ac:dyDescent="0.35">
      <c r="A184" s="376" t="s">
        <v>1196</v>
      </c>
      <c r="B184" s="221" t="str">
        <f>VLOOKUP(A184,Att!B:C,2,0)</f>
        <v>LÊ XUÂN TÂY</v>
      </c>
      <c r="C184">
        <v>20000</v>
      </c>
      <c r="D184">
        <v>20000</v>
      </c>
      <c r="E184">
        <v>20000</v>
      </c>
      <c r="J184">
        <v>20000</v>
      </c>
      <c r="K184">
        <v>20000</v>
      </c>
      <c r="M184">
        <v>20000</v>
      </c>
      <c r="N184">
        <v>20000</v>
      </c>
      <c r="O184">
        <v>20000</v>
      </c>
      <c r="Q184">
        <v>20000</v>
      </c>
      <c r="R184">
        <v>20000</v>
      </c>
      <c r="S184">
        <v>20000</v>
      </c>
      <c r="T184">
        <v>20000</v>
      </c>
      <c r="U184">
        <v>15000</v>
      </c>
      <c r="X184">
        <v>20000</v>
      </c>
      <c r="Y184">
        <v>20000</v>
      </c>
      <c r="Z184">
        <v>20000</v>
      </c>
      <c r="AA184">
        <v>20000</v>
      </c>
      <c r="AB184">
        <v>15000</v>
      </c>
      <c r="AE184">
        <v>20000</v>
      </c>
      <c r="AF184">
        <v>20000</v>
      </c>
      <c r="AH184" s="68">
        <f t="shared" si="6"/>
        <v>390000</v>
      </c>
      <c r="AI184" s="68">
        <f t="shared" si="7"/>
        <v>130000</v>
      </c>
      <c r="AJ184" s="68">
        <f t="shared" si="8"/>
        <v>260000</v>
      </c>
      <c r="AK184" s="68"/>
      <c r="AL184" s="74" t="str">
        <f>VLOOKUP(A184,Att!B:CX,101,0)</f>
        <v>Nhân Kiệt</v>
      </c>
      <c r="AM184" s="70">
        <f>VALUE(IFERROR(VLOOKUP($A184,OT!$A:$BU,OT!J$1,0),0))</f>
        <v>2</v>
      </c>
      <c r="AN184" s="70">
        <f>VALUE(IFERROR(VLOOKUP($A184,OT!$A:$BU,OT!K$1,0),0))</f>
        <v>2</v>
      </c>
      <c r="AO184" s="70">
        <f>VALUE(IFERROR(VLOOKUP($A184,OT!$A:$BU,OT!L$1,0),0))</f>
        <v>2</v>
      </c>
      <c r="AP184" s="70">
        <f>VALUE(IFERROR(VLOOKUP($A184,OT!$A:$BU,OT!M$1,0),0))</f>
        <v>0</v>
      </c>
      <c r="AQ184" s="70">
        <f>VALUE(IFERROR(VLOOKUP($A184,OT!$A:$BU,OT!N$1,0),0))</f>
        <v>0</v>
      </c>
      <c r="AR184" s="70">
        <f>VALUE(IFERROR(VLOOKUP($A184,OT!$A:$BU,OT!O$1,0),0))</f>
        <v>0</v>
      </c>
      <c r="AS184" s="70">
        <f>VALUE(IFERROR(VLOOKUP($A184,OT!$A:$BU,OT!P$1,0),0))</f>
        <v>0</v>
      </c>
      <c r="AT184" s="70">
        <f>VALUE(IFERROR(VLOOKUP($A184,OT!$A:$BU,OT!Q$1,0),0))</f>
        <v>2</v>
      </c>
      <c r="AU184" s="70">
        <f>VALUE(IFERROR(VLOOKUP($A184,OT!$A:$BU,OT!R$1,0),0))</f>
        <v>2</v>
      </c>
      <c r="AV184" s="70">
        <f>VALUE(IFERROR(VLOOKUP($A184,OT!$A:$BU,OT!S$1,0),0))</f>
        <v>0</v>
      </c>
      <c r="AW184" s="70">
        <f>VALUE(IFERROR(VLOOKUP($A184,OT!$A:$BU,OT!T$1,0),0))</f>
        <v>2</v>
      </c>
      <c r="AX184" s="70">
        <f>VALUE(IFERROR(VLOOKUP($A184,OT!$A:$BU,OT!U$1,0),0))</f>
        <v>4</v>
      </c>
      <c r="AY184" s="70">
        <f>VALUE(IFERROR(VLOOKUP($A184,OT!$A:$BU,OT!V$1,0),0))</f>
        <v>12</v>
      </c>
      <c r="AZ184" s="70">
        <f>VALUE(IFERROR(VLOOKUP($A184,OT!$A:$BU,OT!W$1,0),0))</f>
        <v>0</v>
      </c>
      <c r="BA184" s="70">
        <f>VALUE(IFERROR(VLOOKUP($A184,OT!$A:$BU,OT!X$1,0),0))</f>
        <v>2</v>
      </c>
      <c r="BB184" s="70">
        <f>VALUE(IFERROR(VLOOKUP($A184,OT!$A:$BU,OT!Y$1,0),0))</f>
        <v>0</v>
      </c>
      <c r="BC184" s="70">
        <f>VALUE(IFERROR(VLOOKUP($A184,OT!$A:$BU,OT!Z$1,0),0))</f>
        <v>0</v>
      </c>
      <c r="BD184" s="70">
        <f>VALUE(IFERROR(VLOOKUP($A184,OT!$A:$BU,OT!AA$1,0),0))</f>
        <v>0</v>
      </c>
      <c r="BE184" s="70">
        <f>VALUE(IFERROR(VLOOKUP($A184,OT!$A:$BU,OT!AB$1,0),0))</f>
        <v>0</v>
      </c>
      <c r="BF184" s="70">
        <f>VALUE(IFERROR(VLOOKUP($A184,OT!$A:$BU,OT!AC$1,0),0))</f>
        <v>0</v>
      </c>
      <c r="BG184" s="70">
        <f>VALUE(IFERROR(VLOOKUP($A184,OT!$A:$BU,OT!AD$1,0),0))</f>
        <v>0</v>
      </c>
      <c r="BH184" s="70">
        <f>VALUE(IFERROR(VLOOKUP($A184,OT!$A:$BU,OT!AE$1,0),0))</f>
        <v>2</v>
      </c>
      <c r="BI184" s="70">
        <f>VALUE(IFERROR(VLOOKUP($A184,OT!$A:$BU,OT!AF$1,0),0))</f>
        <v>2</v>
      </c>
      <c r="BJ184" s="70">
        <f>VALUE(IFERROR(VLOOKUP($A184,OT!$A:$BU,OT!AG$1,0),0))</f>
        <v>2</v>
      </c>
      <c r="BK184" s="70">
        <f>VALUE(IFERROR(VLOOKUP($A184,OT!$A:$BU,OT!AH$1,0),0))</f>
        <v>2</v>
      </c>
      <c r="BL184" s="70">
        <f>VALUE(IFERROR(VLOOKUP($A184,OT!$A:$BU,OT!AI$1,0),0))</f>
        <v>0</v>
      </c>
      <c r="BM184" s="70">
        <f>VALUE(IFERROR(VLOOKUP($A184,OT!$A:$BU,OT!AJ$1,0),0))</f>
        <v>0</v>
      </c>
      <c r="BN184" s="70">
        <f>VALUE(IFERROR(VLOOKUP($A184,OT!$A:$BU,OT!AK$1,0),0))</f>
        <v>0</v>
      </c>
      <c r="BO184" s="70">
        <f>VALUE(IFERROR(VLOOKUP($A184,OT!$A:$BU,OT!AL$1,0),0))</f>
        <v>0</v>
      </c>
      <c r="BP184" s="70">
        <f>VALUE(IFERROR(VLOOKUP($A184,OT!$A:$BU,OT!AM$1,0),0))</f>
        <v>0</v>
      </c>
      <c r="BQ184" s="70">
        <f>VALUE(IFERROR(VLOOKUP($A184,OT!$A:$BU,OT!AN$1,0),0))</f>
        <v>0</v>
      </c>
    </row>
    <row r="185" spans="1:69" x14ac:dyDescent="0.35">
      <c r="A185" s="376" t="s">
        <v>1199</v>
      </c>
      <c r="B185" s="221" t="str">
        <f>VLOOKUP(A185,Att!B:C,2,0)</f>
        <v>LÊ THỊ HỒNG</v>
      </c>
      <c r="C185">
        <v>20000</v>
      </c>
      <c r="D185">
        <v>20000</v>
      </c>
      <c r="E185">
        <v>20000</v>
      </c>
      <c r="G185">
        <v>20000</v>
      </c>
      <c r="H185">
        <v>20000</v>
      </c>
      <c r="I185">
        <v>20000</v>
      </c>
      <c r="J185">
        <v>42000</v>
      </c>
      <c r="K185">
        <v>42000</v>
      </c>
      <c r="M185">
        <v>42000</v>
      </c>
      <c r="N185">
        <v>42000</v>
      </c>
      <c r="O185">
        <v>42000</v>
      </c>
      <c r="Q185">
        <v>20000</v>
      </c>
      <c r="R185">
        <v>20000</v>
      </c>
      <c r="S185">
        <v>20000</v>
      </c>
      <c r="T185">
        <v>20000</v>
      </c>
      <c r="U185">
        <v>15000</v>
      </c>
      <c r="W185">
        <v>15000</v>
      </c>
      <c r="X185">
        <v>42000</v>
      </c>
      <c r="Y185">
        <v>42000</v>
      </c>
      <c r="Z185">
        <v>42000</v>
      </c>
      <c r="AB185">
        <v>42000</v>
      </c>
      <c r="AC185">
        <v>42000</v>
      </c>
      <c r="AE185">
        <v>20000</v>
      </c>
      <c r="AH185" s="68">
        <f t="shared" si="6"/>
        <v>670000</v>
      </c>
      <c r="AI185" s="68">
        <f t="shared" si="7"/>
        <v>181000</v>
      </c>
      <c r="AJ185" s="68">
        <f t="shared" si="8"/>
        <v>489000</v>
      </c>
      <c r="AK185" s="68"/>
      <c r="AL185" s="74" t="str">
        <f>VLOOKUP(A185,Att!B:CX,101,0)</f>
        <v>MEKONG SUBLABOR</v>
      </c>
      <c r="AM185" s="70">
        <f>VALUE(IFERROR(VLOOKUP($A185,OT!$A:$BU,OT!J$1,0),0))</f>
        <v>2</v>
      </c>
      <c r="AN185" s="70">
        <f>VALUE(IFERROR(VLOOKUP($A185,OT!$A:$BU,OT!K$1,0),0))</f>
        <v>2</v>
      </c>
      <c r="AO185" s="70">
        <f>VALUE(IFERROR(VLOOKUP($A185,OT!$A:$BU,OT!L$1,0),0))</f>
        <v>2</v>
      </c>
      <c r="AP185" s="70">
        <f>VALUE(IFERROR(VLOOKUP($A185,OT!$A:$BU,OT!M$1,0),0))</f>
        <v>0</v>
      </c>
      <c r="AQ185" s="70">
        <f>VALUE(IFERROR(VLOOKUP($A185,OT!$A:$BU,OT!N$1,0),0))</f>
        <v>2</v>
      </c>
      <c r="AR185" s="70">
        <f>VALUE(IFERROR(VLOOKUP($A185,OT!$A:$BU,OT!O$1,0),0))</f>
        <v>4</v>
      </c>
      <c r="AS185" s="70">
        <f>VALUE(IFERROR(VLOOKUP($A185,OT!$A:$BU,OT!P$1,0),0))</f>
        <v>12</v>
      </c>
      <c r="AT185" s="70">
        <f>VALUE(IFERROR(VLOOKUP($A185,OT!$A:$BU,OT!Q$1,0),0))</f>
        <v>2</v>
      </c>
      <c r="AU185" s="70">
        <f>VALUE(IFERROR(VLOOKUP($A185,OT!$A:$BU,OT!R$1,0),0))</f>
        <v>2</v>
      </c>
      <c r="AV185" s="70">
        <f>VALUE(IFERROR(VLOOKUP($A185,OT!$A:$BU,OT!S$1,0),0))</f>
        <v>0</v>
      </c>
      <c r="AW185" s="70">
        <f>VALUE(IFERROR(VLOOKUP($A185,OT!$A:$BU,OT!T$1,0),0))</f>
        <v>2</v>
      </c>
      <c r="AX185" s="70">
        <f>VALUE(IFERROR(VLOOKUP($A185,OT!$A:$BU,OT!U$1,0),0))</f>
        <v>2</v>
      </c>
      <c r="AY185" s="70">
        <f>VALUE(IFERROR(VLOOKUP($A185,OT!$A:$BU,OT!V$1,0),0))</f>
        <v>4</v>
      </c>
      <c r="AZ185" s="70">
        <f>VALUE(IFERROR(VLOOKUP($A185,OT!$A:$BU,OT!W$1,0),0))</f>
        <v>0</v>
      </c>
      <c r="BA185" s="70">
        <f>VALUE(IFERROR(VLOOKUP($A185,OT!$A:$BU,OT!X$1,0),0))</f>
        <v>2</v>
      </c>
      <c r="BB185" s="70">
        <f>VALUE(IFERROR(VLOOKUP($A185,OT!$A:$BU,OT!Y$1,0),0))</f>
        <v>2</v>
      </c>
      <c r="BC185" s="70">
        <f>VALUE(IFERROR(VLOOKUP($A185,OT!$A:$BU,OT!Z$1,0),0))</f>
        <v>0</v>
      </c>
      <c r="BD185" s="70">
        <f>VALUE(IFERROR(VLOOKUP($A185,OT!$A:$BU,OT!AA$1,0),0))</f>
        <v>0</v>
      </c>
      <c r="BE185" s="70">
        <f>VALUE(IFERROR(VLOOKUP($A185,OT!$A:$BU,OT!AB$1,0),0))</f>
        <v>0</v>
      </c>
      <c r="BF185" s="70">
        <f>VALUE(IFERROR(VLOOKUP($A185,OT!$A:$BU,OT!AC$1,0),0))</f>
        <v>0</v>
      </c>
      <c r="BG185" s="70">
        <f>VALUE(IFERROR(VLOOKUP($A185,OT!$A:$BU,OT!AD$1,0),0))</f>
        <v>8</v>
      </c>
      <c r="BH185" s="70">
        <f>VALUE(IFERROR(VLOOKUP($A185,OT!$A:$BU,OT!AE$1,0),0))</f>
        <v>2</v>
      </c>
      <c r="BI185" s="70">
        <f>VALUE(IFERROR(VLOOKUP($A185,OT!$A:$BU,OT!AF$1,0),0))</f>
        <v>0</v>
      </c>
      <c r="BJ185" s="70">
        <f>VALUE(IFERROR(VLOOKUP($A185,OT!$A:$BU,OT!AG$1,0),0))</f>
        <v>0</v>
      </c>
      <c r="BK185" s="70">
        <f>VALUE(IFERROR(VLOOKUP($A185,OT!$A:$BU,OT!AH$1,0),0))</f>
        <v>0</v>
      </c>
      <c r="BL185" s="70">
        <f>VALUE(IFERROR(VLOOKUP($A185,OT!$A:$BU,OT!AI$1,0),0))</f>
        <v>0</v>
      </c>
      <c r="BM185" s="70">
        <f>VALUE(IFERROR(VLOOKUP($A185,OT!$A:$BU,OT!AJ$1,0),0))</f>
        <v>4</v>
      </c>
      <c r="BN185" s="70">
        <f>VALUE(IFERROR(VLOOKUP($A185,OT!$A:$BU,OT!AK$1,0),0))</f>
        <v>0</v>
      </c>
      <c r="BO185" s="70">
        <f>VALUE(IFERROR(VLOOKUP($A185,OT!$A:$BU,OT!AL$1,0),0))</f>
        <v>2</v>
      </c>
      <c r="BP185" s="70">
        <f>VALUE(IFERROR(VLOOKUP($A185,OT!$A:$BU,OT!AM$1,0),0))</f>
        <v>0</v>
      </c>
      <c r="BQ185" s="70">
        <f>VALUE(IFERROR(VLOOKUP($A185,OT!$A:$BU,OT!AN$1,0),0))</f>
        <v>0</v>
      </c>
    </row>
    <row r="186" spans="1:69" x14ac:dyDescent="0.35">
      <c r="A186" s="376" t="s">
        <v>1202</v>
      </c>
      <c r="B186" s="221" t="str">
        <f>VLOOKUP(A186,Att!B:C,2,0)</f>
        <v>TRẦN THỊ TỐ QUYÊN</v>
      </c>
      <c r="C186">
        <v>20000</v>
      </c>
      <c r="D186">
        <v>20000</v>
      </c>
      <c r="E186">
        <v>20000</v>
      </c>
      <c r="F186">
        <v>20000</v>
      </c>
      <c r="G186">
        <v>15000</v>
      </c>
      <c r="J186">
        <v>42000</v>
      </c>
      <c r="K186">
        <v>42000</v>
      </c>
      <c r="M186">
        <v>42000</v>
      </c>
      <c r="N186">
        <v>42000</v>
      </c>
      <c r="O186">
        <v>42000</v>
      </c>
      <c r="R186">
        <v>20000</v>
      </c>
      <c r="S186">
        <v>20000</v>
      </c>
      <c r="T186">
        <v>20000</v>
      </c>
      <c r="U186">
        <v>15000</v>
      </c>
      <c r="Y186">
        <v>42000</v>
      </c>
      <c r="Z186">
        <v>42000</v>
      </c>
      <c r="AB186">
        <v>42000</v>
      </c>
      <c r="AC186">
        <v>42000</v>
      </c>
      <c r="AE186">
        <v>20000</v>
      </c>
      <c r="AH186" s="68">
        <f t="shared" si="6"/>
        <v>568000</v>
      </c>
      <c r="AI186" s="68">
        <f t="shared" si="7"/>
        <v>110000</v>
      </c>
      <c r="AJ186" s="68">
        <f t="shared" si="8"/>
        <v>458000</v>
      </c>
      <c r="AK186" s="68"/>
      <c r="AL186" s="74" t="str">
        <f>VLOOKUP(A186,Att!B:CX,101,0)</f>
        <v>MEKONG SUBLABOR</v>
      </c>
      <c r="AM186" s="70">
        <f>VALUE(IFERROR(VLOOKUP($A186,OT!$A:$BU,OT!J$1,0),0))</f>
        <v>0</v>
      </c>
      <c r="AN186" s="70">
        <f>VALUE(IFERROR(VLOOKUP($A186,OT!$A:$BU,OT!K$1,0),0))</f>
        <v>0</v>
      </c>
      <c r="AO186" s="70">
        <f>VALUE(IFERROR(VLOOKUP($A186,OT!$A:$BU,OT!L$1,0),0))</f>
        <v>0</v>
      </c>
      <c r="AP186" s="70">
        <f>VALUE(IFERROR(VLOOKUP($A186,OT!$A:$BU,OT!M$1,0),0))</f>
        <v>0</v>
      </c>
      <c r="AQ186" s="70">
        <f>VALUE(IFERROR(VLOOKUP($A186,OT!$A:$BU,OT!N$1,0),0))</f>
        <v>0</v>
      </c>
      <c r="AR186" s="70">
        <f>VALUE(IFERROR(VLOOKUP($A186,OT!$A:$BU,OT!O$1,0),0))</f>
        <v>0</v>
      </c>
      <c r="AS186" s="70">
        <f>VALUE(IFERROR(VLOOKUP($A186,OT!$A:$BU,OT!P$1,0),0))</f>
        <v>0</v>
      </c>
      <c r="AT186" s="70">
        <f>VALUE(IFERROR(VLOOKUP($A186,OT!$A:$BU,OT!Q$1,0),0))</f>
        <v>2</v>
      </c>
      <c r="AU186" s="70">
        <f>VALUE(IFERROR(VLOOKUP($A186,OT!$A:$BU,OT!R$1,0),0))</f>
        <v>2</v>
      </c>
      <c r="AV186" s="70">
        <f>VALUE(IFERROR(VLOOKUP($A186,OT!$A:$BU,OT!S$1,0),0))</f>
        <v>0</v>
      </c>
      <c r="AW186" s="70">
        <f>VALUE(IFERROR(VLOOKUP($A186,OT!$A:$BU,OT!T$1,0),0))</f>
        <v>2</v>
      </c>
      <c r="AX186" s="70">
        <f>VALUE(IFERROR(VLOOKUP($A186,OT!$A:$BU,OT!U$1,0),0))</f>
        <v>2</v>
      </c>
      <c r="AY186" s="70">
        <f>VALUE(IFERROR(VLOOKUP($A186,OT!$A:$BU,OT!V$1,0),0))</f>
        <v>4</v>
      </c>
      <c r="AZ186" s="70">
        <f>VALUE(IFERROR(VLOOKUP($A186,OT!$A:$BU,OT!W$1,0),0))</f>
        <v>0</v>
      </c>
      <c r="BA186" s="70">
        <f>VALUE(IFERROR(VLOOKUP($A186,OT!$A:$BU,OT!X$1,0),0))</f>
        <v>0</v>
      </c>
      <c r="BB186" s="70">
        <f>VALUE(IFERROR(VLOOKUP($A186,OT!$A:$BU,OT!Y$1,0),0))</f>
        <v>2</v>
      </c>
      <c r="BC186" s="70">
        <f>VALUE(IFERROR(VLOOKUP($A186,OT!$A:$BU,OT!Z$1,0),0))</f>
        <v>2</v>
      </c>
      <c r="BD186" s="70">
        <f>VALUE(IFERROR(VLOOKUP($A186,OT!$A:$BU,OT!AA$1,0),0))</f>
        <v>2</v>
      </c>
      <c r="BE186" s="70">
        <f>VALUE(IFERROR(VLOOKUP($A186,OT!$A:$BU,OT!AB$1,0),0))</f>
        <v>0</v>
      </c>
      <c r="BF186" s="70">
        <f>VALUE(IFERROR(VLOOKUP($A186,OT!$A:$BU,OT!AC$1,0),0))</f>
        <v>0</v>
      </c>
      <c r="BG186" s="70">
        <f>VALUE(IFERROR(VLOOKUP($A186,OT!$A:$BU,OT!AD$1,0),0))</f>
        <v>0</v>
      </c>
      <c r="BH186" s="70">
        <f>VALUE(IFERROR(VLOOKUP($A186,OT!$A:$BU,OT!AE$1,0),0))</f>
        <v>0</v>
      </c>
      <c r="BI186" s="70">
        <f>VALUE(IFERROR(VLOOKUP($A186,OT!$A:$BU,OT!AF$1,0),0))</f>
        <v>2</v>
      </c>
      <c r="BJ186" s="70">
        <f>VALUE(IFERROR(VLOOKUP($A186,OT!$A:$BU,OT!AG$1,0),0))</f>
        <v>2</v>
      </c>
      <c r="BK186" s="70">
        <f>VALUE(IFERROR(VLOOKUP($A186,OT!$A:$BU,OT!AH$1,0),0))</f>
        <v>0</v>
      </c>
      <c r="BL186" s="70">
        <f>VALUE(IFERROR(VLOOKUP($A186,OT!$A:$BU,OT!AI$1,0),0))</f>
        <v>2</v>
      </c>
      <c r="BM186" s="70">
        <f>VALUE(IFERROR(VLOOKUP($A186,OT!$A:$BU,OT!AJ$1,0),0))</f>
        <v>4</v>
      </c>
      <c r="BN186" s="70">
        <f>VALUE(IFERROR(VLOOKUP($A186,OT!$A:$BU,OT!AK$1,0),0))</f>
        <v>0</v>
      </c>
      <c r="BO186" s="70">
        <f>VALUE(IFERROR(VLOOKUP($A186,OT!$A:$BU,OT!AL$1,0),0))</f>
        <v>2</v>
      </c>
      <c r="BP186" s="70">
        <f>VALUE(IFERROR(VLOOKUP($A186,OT!$A:$BU,OT!AM$1,0),0))</f>
        <v>0</v>
      </c>
      <c r="BQ186" s="70">
        <f>VALUE(IFERROR(VLOOKUP($A186,OT!$A:$BU,OT!AN$1,0),0))</f>
        <v>0</v>
      </c>
    </row>
    <row r="187" spans="1:69" x14ac:dyDescent="0.35">
      <c r="A187" s="376" t="s">
        <v>1205</v>
      </c>
      <c r="B187" s="221" t="str">
        <f>VLOOKUP(A187,Att!B:C,2,0)</f>
        <v>NGUYỄN HỒNG QUYÊN</v>
      </c>
      <c r="C187">
        <v>20000</v>
      </c>
      <c r="E187">
        <v>20000</v>
      </c>
      <c r="F187">
        <v>20000</v>
      </c>
      <c r="G187">
        <v>20000</v>
      </c>
      <c r="H187">
        <v>15000</v>
      </c>
      <c r="K187">
        <v>42000</v>
      </c>
      <c r="L187">
        <v>42000</v>
      </c>
      <c r="M187">
        <v>42000</v>
      </c>
      <c r="N187">
        <v>42000</v>
      </c>
      <c r="Q187">
        <v>20000</v>
      </c>
      <c r="R187">
        <v>20000</v>
      </c>
      <c r="S187">
        <v>20000</v>
      </c>
      <c r="T187">
        <v>20000</v>
      </c>
      <c r="U187">
        <v>15000</v>
      </c>
      <c r="X187">
        <v>42000</v>
      </c>
      <c r="Y187">
        <v>42000</v>
      </c>
      <c r="AA187">
        <v>42000</v>
      </c>
      <c r="AB187">
        <v>42000</v>
      </c>
      <c r="AC187">
        <v>42000</v>
      </c>
      <c r="AE187">
        <v>20000</v>
      </c>
      <c r="AF187">
        <v>20000</v>
      </c>
      <c r="AH187" s="68">
        <f t="shared" si="6"/>
        <v>608000</v>
      </c>
      <c r="AI187" s="68">
        <f t="shared" si="7"/>
        <v>152000</v>
      </c>
      <c r="AJ187" s="68">
        <f t="shared" si="8"/>
        <v>456000</v>
      </c>
      <c r="AK187" s="68"/>
      <c r="AL187" s="74" t="str">
        <f>VLOOKUP(A187,Att!B:CX,101,0)</f>
        <v>ANNK-HR</v>
      </c>
      <c r="AM187" s="70">
        <f>VALUE(IFERROR(VLOOKUP($A187,OT!$A:$BU,OT!J$1,0),0))</f>
        <v>2</v>
      </c>
      <c r="AN187" s="70">
        <f>VALUE(IFERROR(VLOOKUP($A187,OT!$A:$BU,OT!K$1,0),0))</f>
        <v>0</v>
      </c>
      <c r="AO187" s="70">
        <f>VALUE(IFERROR(VLOOKUP($A187,OT!$A:$BU,OT!L$1,0),0))</f>
        <v>0</v>
      </c>
      <c r="AP187" s="70">
        <f>VALUE(IFERROR(VLOOKUP($A187,OT!$A:$BU,OT!M$1,0),0))</f>
        <v>0</v>
      </c>
      <c r="AQ187" s="70">
        <f>VALUE(IFERROR(VLOOKUP($A187,OT!$A:$BU,OT!N$1,0),0))</f>
        <v>0</v>
      </c>
      <c r="AR187" s="70">
        <f>VALUE(IFERROR(VLOOKUP($A187,OT!$A:$BU,OT!O$1,0),0))</f>
        <v>0</v>
      </c>
      <c r="AS187" s="70">
        <f>VALUE(IFERROR(VLOOKUP($A187,OT!$A:$BU,OT!P$1,0),0))</f>
        <v>0</v>
      </c>
      <c r="AT187" s="70">
        <f>VALUE(IFERROR(VLOOKUP($A187,OT!$A:$BU,OT!Q$1,0),0))</f>
        <v>0</v>
      </c>
      <c r="AU187" s="70">
        <f>VALUE(IFERROR(VLOOKUP($A187,OT!$A:$BU,OT!R$1,0),0))</f>
        <v>2</v>
      </c>
      <c r="AV187" s="70">
        <f>VALUE(IFERROR(VLOOKUP($A187,OT!$A:$BU,OT!S$1,0),0))</f>
        <v>2</v>
      </c>
      <c r="AW187" s="70">
        <f>VALUE(IFERROR(VLOOKUP($A187,OT!$A:$BU,OT!T$1,0),0))</f>
        <v>2</v>
      </c>
      <c r="AX187" s="70">
        <f>VALUE(IFERROR(VLOOKUP($A187,OT!$A:$BU,OT!U$1,0),0))</f>
        <v>2</v>
      </c>
      <c r="AY187" s="70">
        <f>VALUE(IFERROR(VLOOKUP($A187,OT!$A:$BU,OT!V$1,0),0))</f>
        <v>0</v>
      </c>
      <c r="AZ187" s="70">
        <f>VALUE(IFERROR(VLOOKUP($A187,OT!$A:$BU,OT!W$1,0),0))</f>
        <v>0</v>
      </c>
      <c r="BA187" s="70">
        <f>VALUE(IFERROR(VLOOKUP($A187,OT!$A:$BU,OT!X$1,0),0))</f>
        <v>2</v>
      </c>
      <c r="BB187" s="70">
        <f>VALUE(IFERROR(VLOOKUP($A187,OT!$A:$BU,OT!Y$1,0),0))</f>
        <v>2</v>
      </c>
      <c r="BC187" s="70">
        <f>VALUE(IFERROR(VLOOKUP($A187,OT!$A:$BU,OT!Z$1,0),0))</f>
        <v>2</v>
      </c>
      <c r="BD187" s="70">
        <f>VALUE(IFERROR(VLOOKUP($A187,OT!$A:$BU,OT!AA$1,0),0))</f>
        <v>2</v>
      </c>
      <c r="BE187" s="70">
        <f>VALUE(IFERROR(VLOOKUP($A187,OT!$A:$BU,OT!AB$1,0),0))</f>
        <v>0</v>
      </c>
      <c r="BF187" s="70">
        <f>VALUE(IFERROR(VLOOKUP($A187,OT!$A:$BU,OT!AC$1,0),0))</f>
        <v>0</v>
      </c>
      <c r="BG187" s="70">
        <f>VALUE(IFERROR(VLOOKUP($A187,OT!$A:$BU,OT!AD$1,0),0))</f>
        <v>0</v>
      </c>
      <c r="BH187" s="70">
        <f>VALUE(IFERROR(VLOOKUP($A187,OT!$A:$BU,OT!AE$1,0),0))</f>
        <v>0</v>
      </c>
      <c r="BI187" s="70">
        <f>VALUE(IFERROR(VLOOKUP($A187,OT!$A:$BU,OT!AF$1,0),0))</f>
        <v>2</v>
      </c>
      <c r="BJ187" s="70">
        <f>VALUE(IFERROR(VLOOKUP($A187,OT!$A:$BU,OT!AG$1,0),0))</f>
        <v>0</v>
      </c>
      <c r="BK187" s="70">
        <f>VALUE(IFERROR(VLOOKUP($A187,OT!$A:$BU,OT!AH$1,0),0))</f>
        <v>2</v>
      </c>
      <c r="BL187" s="70">
        <f>VALUE(IFERROR(VLOOKUP($A187,OT!$A:$BU,OT!AI$1,0),0))</f>
        <v>1.5</v>
      </c>
      <c r="BM187" s="70">
        <f>VALUE(IFERROR(VLOOKUP($A187,OT!$A:$BU,OT!AJ$1,0),0))</f>
        <v>4</v>
      </c>
      <c r="BN187" s="70">
        <f>VALUE(IFERROR(VLOOKUP($A187,OT!$A:$BU,OT!AK$1,0),0))</f>
        <v>0</v>
      </c>
      <c r="BO187" s="70">
        <f>VALUE(IFERROR(VLOOKUP($A187,OT!$A:$BU,OT!AL$1,0),0))</f>
        <v>2</v>
      </c>
      <c r="BP187" s="70">
        <f>VALUE(IFERROR(VLOOKUP($A187,OT!$A:$BU,OT!AM$1,0),0))</f>
        <v>0</v>
      </c>
      <c r="BQ187" s="70">
        <f>VALUE(IFERROR(VLOOKUP($A187,OT!$A:$BU,OT!AN$1,0),0))</f>
        <v>0</v>
      </c>
    </row>
    <row r="188" spans="1:69" x14ac:dyDescent="0.35">
      <c r="A188" s="376" t="s">
        <v>1208</v>
      </c>
      <c r="B188" s="221" t="str">
        <f>VLOOKUP(A188,Att!B:C,2,0)</f>
        <v>THÁI ĐỨC HẬU</v>
      </c>
      <c r="C188">
        <v>20000</v>
      </c>
      <c r="D188">
        <v>20000</v>
      </c>
      <c r="E188">
        <v>20000</v>
      </c>
      <c r="F188">
        <v>20000</v>
      </c>
      <c r="G188">
        <v>15000</v>
      </c>
      <c r="J188">
        <v>15000</v>
      </c>
      <c r="K188">
        <v>20000</v>
      </c>
      <c r="L188">
        <v>15000</v>
      </c>
      <c r="M188">
        <v>20000</v>
      </c>
      <c r="N188">
        <v>42000</v>
      </c>
      <c r="O188">
        <v>42000</v>
      </c>
      <c r="Q188">
        <v>42000</v>
      </c>
      <c r="R188">
        <v>42000</v>
      </c>
      <c r="S188">
        <v>42000</v>
      </c>
      <c r="T188">
        <v>42000</v>
      </c>
      <c r="V188">
        <v>20000</v>
      </c>
      <c r="X188">
        <v>20000</v>
      </c>
      <c r="Y188">
        <v>20000</v>
      </c>
      <c r="Z188">
        <v>20000</v>
      </c>
      <c r="AA188">
        <v>20000</v>
      </c>
      <c r="AB188">
        <v>20000</v>
      </c>
      <c r="AE188">
        <v>42000</v>
      </c>
      <c r="AF188">
        <v>42000</v>
      </c>
      <c r="AH188" s="68">
        <f t="shared" si="6"/>
        <v>621000</v>
      </c>
      <c r="AI188" s="68">
        <f t="shared" si="7"/>
        <v>70000</v>
      </c>
      <c r="AJ188" s="68">
        <f t="shared" si="8"/>
        <v>551000</v>
      </c>
      <c r="AK188" s="68"/>
      <c r="AL188" s="74" t="str">
        <f>VLOOKUP(A188,Att!B:CX,101,0)</f>
        <v>MEKONG SUBLABOR</v>
      </c>
      <c r="AM188" s="70">
        <f>VALUE(IFERROR(VLOOKUP($A188,OT!$A:$BU,OT!J$1,0),0))</f>
        <v>0</v>
      </c>
      <c r="AN188" s="70">
        <f>VALUE(IFERROR(VLOOKUP($A188,OT!$A:$BU,OT!K$1,0),0))</f>
        <v>2</v>
      </c>
      <c r="AO188" s="70">
        <f>VALUE(IFERROR(VLOOKUP($A188,OT!$A:$BU,OT!L$1,0),0))</f>
        <v>0</v>
      </c>
      <c r="AP188" s="70">
        <f>VALUE(IFERROR(VLOOKUP($A188,OT!$A:$BU,OT!M$1,0),0))</f>
        <v>2</v>
      </c>
      <c r="AQ188" s="70">
        <f>VALUE(IFERROR(VLOOKUP($A188,OT!$A:$BU,OT!N$1,0),0))</f>
        <v>0</v>
      </c>
      <c r="AR188" s="70">
        <f>VALUE(IFERROR(VLOOKUP($A188,OT!$A:$BU,OT!O$1,0),0))</f>
        <v>0</v>
      </c>
      <c r="AS188" s="70">
        <f>VALUE(IFERROR(VLOOKUP($A188,OT!$A:$BU,OT!P$1,0),0))</f>
        <v>0</v>
      </c>
      <c r="AT188" s="70">
        <f>VALUE(IFERROR(VLOOKUP($A188,OT!$A:$BU,OT!Q$1,0),0))</f>
        <v>0</v>
      </c>
      <c r="AU188" s="70">
        <f>VALUE(IFERROR(VLOOKUP($A188,OT!$A:$BU,OT!R$1,0),0))</f>
        <v>2</v>
      </c>
      <c r="AV188" s="70">
        <f>VALUE(IFERROR(VLOOKUP($A188,OT!$A:$BU,OT!S$1,0),0))</f>
        <v>8</v>
      </c>
      <c r="AW188" s="70">
        <f>VALUE(IFERROR(VLOOKUP($A188,OT!$A:$BU,OT!T$1,0),0))</f>
        <v>2</v>
      </c>
      <c r="AX188" s="70">
        <f>VALUE(IFERROR(VLOOKUP($A188,OT!$A:$BU,OT!U$1,0),0))</f>
        <v>2</v>
      </c>
      <c r="AY188" s="70">
        <f>VALUE(IFERROR(VLOOKUP($A188,OT!$A:$BU,OT!V$1,0),0))</f>
        <v>2</v>
      </c>
      <c r="AZ188" s="70">
        <f>VALUE(IFERROR(VLOOKUP($A188,OT!$A:$BU,OT!W$1,0),0))</f>
        <v>0</v>
      </c>
      <c r="BA188" s="70">
        <f>VALUE(IFERROR(VLOOKUP($A188,OT!$A:$BU,OT!X$1,0),0))</f>
        <v>2</v>
      </c>
      <c r="BB188" s="70">
        <f>VALUE(IFERROR(VLOOKUP($A188,OT!$A:$BU,OT!Y$1,0),0))</f>
        <v>2</v>
      </c>
      <c r="BC188" s="70">
        <f>VALUE(IFERROR(VLOOKUP($A188,OT!$A:$BU,OT!Z$1,0),0))</f>
        <v>2</v>
      </c>
      <c r="BD188" s="70">
        <f>VALUE(IFERROR(VLOOKUP($A188,OT!$A:$BU,OT!AA$1,0),0))</f>
        <v>2</v>
      </c>
      <c r="BE188" s="70">
        <f>VALUE(IFERROR(VLOOKUP($A188,OT!$A:$BU,OT!AB$1,0),0))</f>
        <v>0</v>
      </c>
      <c r="BF188" s="70">
        <f>VALUE(IFERROR(VLOOKUP($A188,OT!$A:$BU,OT!AC$1,0),0))</f>
        <v>4</v>
      </c>
      <c r="BG188" s="70">
        <f>VALUE(IFERROR(VLOOKUP($A188,OT!$A:$BU,OT!AD$1,0),0))</f>
        <v>0</v>
      </c>
      <c r="BH188" s="70">
        <f>VALUE(IFERROR(VLOOKUP($A188,OT!$A:$BU,OT!AE$1,0),0))</f>
        <v>2</v>
      </c>
      <c r="BI188" s="70">
        <f>VALUE(IFERROR(VLOOKUP($A188,OT!$A:$BU,OT!AF$1,0),0))</f>
        <v>2</v>
      </c>
      <c r="BJ188" s="70">
        <f>VALUE(IFERROR(VLOOKUP($A188,OT!$A:$BU,OT!AG$1,0),0))</f>
        <v>2</v>
      </c>
      <c r="BK188" s="70">
        <f>VALUE(IFERROR(VLOOKUP($A188,OT!$A:$BU,OT!AH$1,0),0))</f>
        <v>2</v>
      </c>
      <c r="BL188" s="70">
        <f>VALUE(IFERROR(VLOOKUP($A188,OT!$A:$BU,OT!AI$1,0),0))</f>
        <v>4</v>
      </c>
      <c r="BM188" s="70">
        <f>VALUE(IFERROR(VLOOKUP($A188,OT!$A:$BU,OT!AJ$1,0),0))</f>
        <v>0</v>
      </c>
      <c r="BN188" s="70">
        <f>VALUE(IFERROR(VLOOKUP($A188,OT!$A:$BU,OT!AK$1,0),0))</f>
        <v>0</v>
      </c>
      <c r="BO188" s="70">
        <f>VALUE(IFERROR(VLOOKUP($A188,OT!$A:$BU,OT!AL$1,0),0))</f>
        <v>2</v>
      </c>
      <c r="BP188" s="70">
        <f>VALUE(IFERROR(VLOOKUP($A188,OT!$A:$BU,OT!AM$1,0),0))</f>
        <v>4</v>
      </c>
      <c r="BQ188" s="70">
        <f>VALUE(IFERROR(VLOOKUP($A188,OT!$A:$BU,OT!AN$1,0),0))</f>
        <v>0</v>
      </c>
    </row>
    <row r="189" spans="1:69" x14ac:dyDescent="0.35">
      <c r="A189" s="376" t="s">
        <v>1211</v>
      </c>
      <c r="B189" s="221" t="str">
        <f>VLOOKUP(A189,Att!B:C,2,0)</f>
        <v>HUỲNH TẤN LỰC</v>
      </c>
      <c r="C189">
        <v>20000</v>
      </c>
      <c r="D189">
        <v>20000</v>
      </c>
      <c r="E189">
        <v>20000</v>
      </c>
      <c r="F189">
        <v>20000</v>
      </c>
      <c r="J189">
        <v>20000</v>
      </c>
      <c r="K189">
        <v>20000</v>
      </c>
      <c r="L189">
        <v>20000</v>
      </c>
      <c r="N189">
        <v>20000</v>
      </c>
      <c r="O189">
        <v>15000</v>
      </c>
      <c r="Q189">
        <v>20000</v>
      </c>
      <c r="R189">
        <v>20000</v>
      </c>
      <c r="S189">
        <v>20000</v>
      </c>
      <c r="U189">
        <v>20000</v>
      </c>
      <c r="V189">
        <v>15000</v>
      </c>
      <c r="Y189">
        <v>20000</v>
      </c>
      <c r="Z189">
        <v>20000</v>
      </c>
      <c r="AA189">
        <v>20000</v>
      </c>
      <c r="AB189">
        <v>20000</v>
      </c>
      <c r="AC189">
        <v>20000</v>
      </c>
      <c r="AE189">
        <v>20000</v>
      </c>
      <c r="AF189">
        <v>20000</v>
      </c>
      <c r="AH189" s="68">
        <f t="shared" si="6"/>
        <v>410000</v>
      </c>
      <c r="AI189" s="68">
        <f t="shared" si="7"/>
        <v>190000</v>
      </c>
      <c r="AJ189" s="68">
        <f t="shared" si="8"/>
        <v>220000</v>
      </c>
      <c r="AK189" s="68"/>
      <c r="AL189" s="74" t="str">
        <f>VLOOKUP(A189,Att!B:CX,101,0)</f>
        <v>MEKONG SUBLABOR</v>
      </c>
      <c r="AM189" s="70">
        <f>VALUE(IFERROR(VLOOKUP($A189,OT!$A:$BU,OT!J$1,0),0))</f>
        <v>0</v>
      </c>
      <c r="AN189" s="70">
        <f>VALUE(IFERROR(VLOOKUP($A189,OT!$A:$BU,OT!K$1,0),0))</f>
        <v>2</v>
      </c>
      <c r="AO189" s="70">
        <f>VALUE(IFERROR(VLOOKUP($A189,OT!$A:$BU,OT!L$1,0),0))</f>
        <v>2</v>
      </c>
      <c r="AP189" s="70">
        <f>VALUE(IFERROR(VLOOKUP($A189,OT!$A:$BU,OT!M$1,0),0))</f>
        <v>2</v>
      </c>
      <c r="AQ189" s="70">
        <f>VALUE(IFERROR(VLOOKUP($A189,OT!$A:$BU,OT!N$1,0),0))</f>
        <v>0</v>
      </c>
      <c r="AR189" s="70">
        <f>VALUE(IFERROR(VLOOKUP($A189,OT!$A:$BU,OT!O$1,0),0))</f>
        <v>0</v>
      </c>
      <c r="AS189" s="70">
        <f>VALUE(IFERROR(VLOOKUP($A189,OT!$A:$BU,OT!P$1,0),0))</f>
        <v>0</v>
      </c>
      <c r="AT189" s="70">
        <f>VALUE(IFERROR(VLOOKUP($A189,OT!$A:$BU,OT!Q$1,0),0))</f>
        <v>0</v>
      </c>
      <c r="AU189" s="70">
        <f>VALUE(IFERROR(VLOOKUP($A189,OT!$A:$BU,OT!R$1,0),0))</f>
        <v>2</v>
      </c>
      <c r="AV189" s="70">
        <f>VALUE(IFERROR(VLOOKUP($A189,OT!$A:$BU,OT!S$1,0),0))</f>
        <v>2</v>
      </c>
      <c r="AW189" s="70">
        <f>VALUE(IFERROR(VLOOKUP($A189,OT!$A:$BU,OT!T$1,0),0))</f>
        <v>0</v>
      </c>
      <c r="AX189" s="70">
        <f>VALUE(IFERROR(VLOOKUP($A189,OT!$A:$BU,OT!U$1,0),0))</f>
        <v>2</v>
      </c>
      <c r="AY189" s="70">
        <f>VALUE(IFERROR(VLOOKUP($A189,OT!$A:$BU,OT!V$1,0),0))</f>
        <v>0</v>
      </c>
      <c r="AZ189" s="70">
        <f>VALUE(IFERROR(VLOOKUP($A189,OT!$A:$BU,OT!W$1,0),0))</f>
        <v>0</v>
      </c>
      <c r="BA189" s="70">
        <f>VALUE(IFERROR(VLOOKUP($A189,OT!$A:$BU,OT!X$1,0),0))</f>
        <v>0</v>
      </c>
      <c r="BB189" s="70">
        <f>VALUE(IFERROR(VLOOKUP($A189,OT!$A:$BU,OT!Y$1,0),0))</f>
        <v>0</v>
      </c>
      <c r="BC189" s="70">
        <f>VALUE(IFERROR(VLOOKUP($A189,OT!$A:$BU,OT!Z$1,0),0))</f>
        <v>0</v>
      </c>
      <c r="BD189" s="70">
        <f>VALUE(IFERROR(VLOOKUP($A189,OT!$A:$BU,OT!AA$1,0),0))</f>
        <v>0</v>
      </c>
      <c r="BE189" s="70">
        <f>VALUE(IFERROR(VLOOKUP($A189,OT!$A:$BU,OT!AB$1,0),0))</f>
        <v>2</v>
      </c>
      <c r="BF189" s="70">
        <f>VALUE(IFERROR(VLOOKUP($A189,OT!$A:$BU,OT!AC$1,0),0))</f>
        <v>0</v>
      </c>
      <c r="BG189" s="70">
        <f>VALUE(IFERROR(VLOOKUP($A189,OT!$A:$BU,OT!AD$1,0),0))</f>
        <v>0</v>
      </c>
      <c r="BH189" s="70">
        <f>VALUE(IFERROR(VLOOKUP($A189,OT!$A:$BU,OT!AE$1,0),0))</f>
        <v>0</v>
      </c>
      <c r="BI189" s="70">
        <f>VALUE(IFERROR(VLOOKUP($A189,OT!$A:$BU,OT!AF$1,0),0))</f>
        <v>0</v>
      </c>
      <c r="BJ189" s="70">
        <f>VALUE(IFERROR(VLOOKUP($A189,OT!$A:$BU,OT!AG$1,0),0))</f>
        <v>0</v>
      </c>
      <c r="BK189" s="70">
        <f>VALUE(IFERROR(VLOOKUP($A189,OT!$A:$BU,OT!AH$1,0),0))</f>
        <v>0</v>
      </c>
      <c r="BL189" s="70">
        <f>VALUE(IFERROR(VLOOKUP($A189,OT!$A:$BU,OT!AI$1,0),0))</f>
        <v>2</v>
      </c>
      <c r="BM189" s="70">
        <f>VALUE(IFERROR(VLOOKUP($A189,OT!$A:$BU,OT!AJ$1,0),0))</f>
        <v>12</v>
      </c>
      <c r="BN189" s="70">
        <f>VALUE(IFERROR(VLOOKUP($A189,OT!$A:$BU,OT!AK$1,0),0))</f>
        <v>0</v>
      </c>
      <c r="BO189" s="70">
        <f>VALUE(IFERROR(VLOOKUP($A189,OT!$A:$BU,OT!AL$1,0),0))</f>
        <v>2</v>
      </c>
      <c r="BP189" s="70">
        <f>VALUE(IFERROR(VLOOKUP($A189,OT!$A:$BU,OT!AM$1,0),0))</f>
        <v>2</v>
      </c>
      <c r="BQ189" s="70">
        <f>VALUE(IFERROR(VLOOKUP($A189,OT!$A:$BU,OT!AN$1,0),0))</f>
        <v>0</v>
      </c>
    </row>
    <row r="190" spans="1:69" x14ac:dyDescent="0.35">
      <c r="A190" s="376" t="s">
        <v>1214</v>
      </c>
      <c r="B190" s="221" t="str">
        <f>VLOOKUP(A190,Att!B:C,2,0)</f>
        <v>LƯƠNG THANH PHỤNG</v>
      </c>
      <c r="C190">
        <v>20000</v>
      </c>
      <c r="D190">
        <v>20000</v>
      </c>
      <c r="E190">
        <v>20000</v>
      </c>
      <c r="F190">
        <v>20000</v>
      </c>
      <c r="G190">
        <v>20000</v>
      </c>
      <c r="J190">
        <v>20000</v>
      </c>
      <c r="K190">
        <v>20000</v>
      </c>
      <c r="M190">
        <v>20000</v>
      </c>
      <c r="N190">
        <v>20000</v>
      </c>
      <c r="O190">
        <v>20000</v>
      </c>
      <c r="Q190">
        <v>20000</v>
      </c>
      <c r="R190">
        <v>20000</v>
      </c>
      <c r="S190">
        <v>20000</v>
      </c>
      <c r="U190">
        <v>42000</v>
      </c>
      <c r="V190">
        <v>42000</v>
      </c>
      <c r="X190">
        <v>20000</v>
      </c>
      <c r="Y190">
        <v>20000</v>
      </c>
      <c r="Z190">
        <v>20000</v>
      </c>
      <c r="AA190">
        <v>20000</v>
      </c>
      <c r="AB190">
        <v>15000</v>
      </c>
      <c r="AE190">
        <v>20000</v>
      </c>
      <c r="AF190">
        <v>20000</v>
      </c>
      <c r="AH190" s="68">
        <f t="shared" si="6"/>
        <v>479000</v>
      </c>
      <c r="AI190" s="68">
        <f t="shared" si="7"/>
        <v>195000</v>
      </c>
      <c r="AJ190" s="68">
        <f t="shared" si="8"/>
        <v>284000</v>
      </c>
      <c r="AK190" s="68"/>
      <c r="AL190" s="74" t="str">
        <f>VLOOKUP(A190,Att!B:CX,101,0)</f>
        <v>Power Connect</v>
      </c>
      <c r="AM190" s="70">
        <f>VALUE(IFERROR(VLOOKUP($A190,OT!$A:$BU,OT!J$1,0),0))</f>
        <v>2</v>
      </c>
      <c r="AN190" s="70">
        <f>VALUE(IFERROR(VLOOKUP($A190,OT!$A:$BU,OT!K$1,0),0))</f>
        <v>0</v>
      </c>
      <c r="AO190" s="70">
        <f>VALUE(IFERROR(VLOOKUP($A190,OT!$A:$BU,OT!L$1,0),0))</f>
        <v>2</v>
      </c>
      <c r="AP190" s="70">
        <f>VALUE(IFERROR(VLOOKUP($A190,OT!$A:$BU,OT!M$1,0),0))</f>
        <v>0</v>
      </c>
      <c r="AQ190" s="70">
        <f>VALUE(IFERROR(VLOOKUP($A190,OT!$A:$BU,OT!N$1,0),0))</f>
        <v>0</v>
      </c>
      <c r="AR190" s="70">
        <f>VALUE(IFERROR(VLOOKUP($A190,OT!$A:$BU,OT!O$1,0),0))</f>
        <v>0</v>
      </c>
      <c r="AS190" s="70">
        <f>VALUE(IFERROR(VLOOKUP($A190,OT!$A:$BU,OT!P$1,0),0))</f>
        <v>0</v>
      </c>
      <c r="AT190" s="70">
        <f>VALUE(IFERROR(VLOOKUP($A190,OT!$A:$BU,OT!Q$1,0),0))</f>
        <v>0</v>
      </c>
      <c r="AU190" s="70">
        <f>VALUE(IFERROR(VLOOKUP($A190,OT!$A:$BU,OT!R$1,0),0))</f>
        <v>0</v>
      </c>
      <c r="AV190" s="70">
        <f>VALUE(IFERROR(VLOOKUP($A190,OT!$A:$BU,OT!S$1,0),0))</f>
        <v>0</v>
      </c>
      <c r="AW190" s="70">
        <f>VALUE(IFERROR(VLOOKUP($A190,OT!$A:$BU,OT!T$1,0),0))</f>
        <v>0</v>
      </c>
      <c r="AX190" s="70">
        <f>VALUE(IFERROR(VLOOKUP($A190,OT!$A:$BU,OT!U$1,0),0))</f>
        <v>2</v>
      </c>
      <c r="AY190" s="70">
        <f>VALUE(IFERROR(VLOOKUP($A190,OT!$A:$BU,OT!V$1,0),0))</f>
        <v>0</v>
      </c>
      <c r="AZ190" s="70">
        <f>VALUE(IFERROR(VLOOKUP($A190,OT!$A:$BU,OT!W$1,0),0))</f>
        <v>0</v>
      </c>
      <c r="BA190" s="70">
        <f>VALUE(IFERROR(VLOOKUP($A190,OT!$A:$BU,OT!X$1,0),0))</f>
        <v>0</v>
      </c>
      <c r="BB190" s="70">
        <f>VALUE(IFERROR(VLOOKUP($A190,OT!$A:$BU,OT!Y$1,0),0))</f>
        <v>0</v>
      </c>
      <c r="BC190" s="70">
        <f>VALUE(IFERROR(VLOOKUP($A190,OT!$A:$BU,OT!Z$1,0),0))</f>
        <v>2</v>
      </c>
      <c r="BD190" s="70">
        <f>VALUE(IFERROR(VLOOKUP($A190,OT!$A:$BU,OT!AA$1,0),0))</f>
        <v>0</v>
      </c>
      <c r="BE190" s="70">
        <f>VALUE(IFERROR(VLOOKUP($A190,OT!$A:$BU,OT!AB$1,0),0))</f>
        <v>2</v>
      </c>
      <c r="BF190" s="70">
        <f>VALUE(IFERROR(VLOOKUP($A190,OT!$A:$BU,OT!AC$1,0),0))</f>
        <v>4</v>
      </c>
      <c r="BG190" s="70">
        <f>VALUE(IFERROR(VLOOKUP($A190,OT!$A:$BU,OT!AD$1,0),0))</f>
        <v>0</v>
      </c>
      <c r="BH190" s="70">
        <f>VALUE(IFERROR(VLOOKUP($A190,OT!$A:$BU,OT!AE$1,0),0))</f>
        <v>2</v>
      </c>
      <c r="BI190" s="70">
        <f>VALUE(IFERROR(VLOOKUP($A190,OT!$A:$BU,OT!AF$1,0),0))</f>
        <v>2</v>
      </c>
      <c r="BJ190" s="70">
        <f>VALUE(IFERROR(VLOOKUP($A190,OT!$A:$BU,OT!AG$1,0),0))</f>
        <v>2</v>
      </c>
      <c r="BK190" s="70">
        <f>VALUE(IFERROR(VLOOKUP($A190,OT!$A:$BU,OT!AH$1,0),0))</f>
        <v>2</v>
      </c>
      <c r="BL190" s="70">
        <f>VALUE(IFERROR(VLOOKUP($A190,OT!$A:$BU,OT!AI$1,0),0))</f>
        <v>0</v>
      </c>
      <c r="BM190" s="70">
        <f>VALUE(IFERROR(VLOOKUP($A190,OT!$A:$BU,OT!AJ$1,0),0))</f>
        <v>0</v>
      </c>
      <c r="BN190" s="70">
        <f>VALUE(IFERROR(VLOOKUP($A190,OT!$A:$BU,OT!AK$1,0),0))</f>
        <v>0</v>
      </c>
      <c r="BO190" s="70">
        <f>VALUE(IFERROR(VLOOKUP($A190,OT!$A:$BU,OT!AL$1,0),0))</f>
        <v>4</v>
      </c>
      <c r="BP190" s="70">
        <f>VALUE(IFERROR(VLOOKUP($A190,OT!$A:$BU,OT!AM$1,0),0))</f>
        <v>2</v>
      </c>
      <c r="BQ190" s="70">
        <f>VALUE(IFERROR(VLOOKUP($A190,OT!$A:$BU,OT!AN$1,0),0))</f>
        <v>0</v>
      </c>
    </row>
    <row r="191" spans="1:69" x14ac:dyDescent="0.35">
      <c r="A191" s="376" t="s">
        <v>1217</v>
      </c>
      <c r="B191" s="221" t="str">
        <f>VLOOKUP(A191,Att!B:C,2,0)</f>
        <v>NGUYỄN ĐỨC LƯƠNG</v>
      </c>
      <c r="C191">
        <v>20000</v>
      </c>
      <c r="D191">
        <v>20000</v>
      </c>
      <c r="F191">
        <v>42000</v>
      </c>
      <c r="G191">
        <v>42000</v>
      </c>
      <c r="H191">
        <v>27000</v>
      </c>
      <c r="J191">
        <v>20000</v>
      </c>
      <c r="K191">
        <v>20000</v>
      </c>
      <c r="L191">
        <v>20000</v>
      </c>
      <c r="M191">
        <v>20000</v>
      </c>
      <c r="N191">
        <v>20000</v>
      </c>
      <c r="Q191">
        <v>20000</v>
      </c>
      <c r="R191">
        <v>20000</v>
      </c>
      <c r="S191">
        <v>20000</v>
      </c>
      <c r="T191">
        <v>20000</v>
      </c>
      <c r="U191">
        <v>15000</v>
      </c>
      <c r="X191">
        <v>20000</v>
      </c>
      <c r="Y191">
        <v>20000</v>
      </c>
      <c r="Z191">
        <v>20000</v>
      </c>
      <c r="AA191">
        <v>20000</v>
      </c>
      <c r="AB191">
        <v>15000</v>
      </c>
      <c r="AC191">
        <v>20000</v>
      </c>
      <c r="AE191">
        <v>42000</v>
      </c>
      <c r="AF191">
        <v>42000</v>
      </c>
      <c r="AH191" s="68">
        <f t="shared" si="6"/>
        <v>545000</v>
      </c>
      <c r="AI191" s="68">
        <f t="shared" si="7"/>
        <v>181000</v>
      </c>
      <c r="AJ191" s="68">
        <f t="shared" si="8"/>
        <v>364000</v>
      </c>
      <c r="AK191" s="68"/>
      <c r="AL191" s="74" t="str">
        <f>VLOOKUP(A191,Att!B:CX,101,0)</f>
        <v>Power Connect</v>
      </c>
      <c r="AM191" s="70">
        <f>VALUE(IFERROR(VLOOKUP($A191,OT!$A:$BU,OT!J$1,0),0))</f>
        <v>2</v>
      </c>
      <c r="AN191" s="70">
        <f>VALUE(IFERROR(VLOOKUP($A191,OT!$A:$BU,OT!K$1,0),0))</f>
        <v>2</v>
      </c>
      <c r="AO191" s="70">
        <f>VALUE(IFERROR(VLOOKUP($A191,OT!$A:$BU,OT!L$1,0),0))</f>
        <v>0</v>
      </c>
      <c r="AP191" s="70">
        <f>VALUE(IFERROR(VLOOKUP($A191,OT!$A:$BU,OT!M$1,0),0))</f>
        <v>0</v>
      </c>
      <c r="AQ191" s="70">
        <f>VALUE(IFERROR(VLOOKUP($A191,OT!$A:$BU,OT!N$1,0),0))</f>
        <v>0</v>
      </c>
      <c r="AR191" s="70">
        <f>VALUE(IFERROR(VLOOKUP($A191,OT!$A:$BU,OT!O$1,0),0))</f>
        <v>0</v>
      </c>
      <c r="AS191" s="70">
        <f>VALUE(IFERROR(VLOOKUP($A191,OT!$A:$BU,OT!P$1,0),0))</f>
        <v>0</v>
      </c>
      <c r="AT191" s="70">
        <f>VALUE(IFERROR(VLOOKUP($A191,OT!$A:$BU,OT!Q$1,0),0))</f>
        <v>2</v>
      </c>
      <c r="AU191" s="70">
        <f>VALUE(IFERROR(VLOOKUP($A191,OT!$A:$BU,OT!R$1,0),0))</f>
        <v>2</v>
      </c>
      <c r="AV191" s="70">
        <f>VALUE(IFERROR(VLOOKUP($A191,OT!$A:$BU,OT!S$1,0),0))</f>
        <v>2</v>
      </c>
      <c r="AW191" s="70">
        <f>VALUE(IFERROR(VLOOKUP($A191,OT!$A:$BU,OT!T$1,0),0))</f>
        <v>2</v>
      </c>
      <c r="AX191" s="70">
        <f>VALUE(IFERROR(VLOOKUP($A191,OT!$A:$BU,OT!U$1,0),0))</f>
        <v>4</v>
      </c>
      <c r="AY191" s="70">
        <f>VALUE(IFERROR(VLOOKUP($A191,OT!$A:$BU,OT!V$1,0),0))</f>
        <v>0</v>
      </c>
      <c r="AZ191" s="70">
        <f>VALUE(IFERROR(VLOOKUP($A191,OT!$A:$BU,OT!W$1,0),0))</f>
        <v>0</v>
      </c>
      <c r="BA191" s="70">
        <f>VALUE(IFERROR(VLOOKUP($A191,OT!$A:$BU,OT!X$1,0),0))</f>
        <v>2</v>
      </c>
      <c r="BB191" s="70">
        <f>VALUE(IFERROR(VLOOKUP($A191,OT!$A:$BU,OT!Y$1,0),0))</f>
        <v>2</v>
      </c>
      <c r="BC191" s="70">
        <f>VALUE(IFERROR(VLOOKUP($A191,OT!$A:$BU,OT!Z$1,0),0))</f>
        <v>2</v>
      </c>
      <c r="BD191" s="70">
        <f>VALUE(IFERROR(VLOOKUP($A191,OT!$A:$BU,OT!AA$1,0),0))</f>
        <v>2</v>
      </c>
      <c r="BE191" s="70">
        <f>VALUE(IFERROR(VLOOKUP($A191,OT!$A:$BU,OT!AB$1,0),0))</f>
        <v>0</v>
      </c>
      <c r="BF191" s="70">
        <f>VALUE(IFERROR(VLOOKUP($A191,OT!$A:$BU,OT!AC$1,0),0))</f>
        <v>0</v>
      </c>
      <c r="BG191" s="70">
        <f>VALUE(IFERROR(VLOOKUP($A191,OT!$A:$BU,OT!AD$1,0),0))</f>
        <v>0</v>
      </c>
      <c r="BH191" s="70">
        <f>VALUE(IFERROR(VLOOKUP($A191,OT!$A:$BU,OT!AE$1,0),0))</f>
        <v>0</v>
      </c>
      <c r="BI191" s="70">
        <f>VALUE(IFERROR(VLOOKUP($A191,OT!$A:$BU,OT!AF$1,0),0))</f>
        <v>2</v>
      </c>
      <c r="BJ191" s="70">
        <f>VALUE(IFERROR(VLOOKUP($A191,OT!$A:$BU,OT!AG$1,0),0))</f>
        <v>0</v>
      </c>
      <c r="BK191" s="70">
        <f>VALUE(IFERROR(VLOOKUP($A191,OT!$A:$BU,OT!AH$1,0),0))</f>
        <v>2</v>
      </c>
      <c r="BL191" s="70">
        <f>VALUE(IFERROR(VLOOKUP($A191,OT!$A:$BU,OT!AI$1,0),0))</f>
        <v>0</v>
      </c>
      <c r="BM191" s="70">
        <f>VALUE(IFERROR(VLOOKUP($A191,OT!$A:$BU,OT!AJ$1,0),0))</f>
        <v>12</v>
      </c>
      <c r="BN191" s="70">
        <f>VALUE(IFERROR(VLOOKUP($A191,OT!$A:$BU,OT!AK$1,0),0))</f>
        <v>0</v>
      </c>
      <c r="BO191" s="70">
        <f>VALUE(IFERROR(VLOOKUP($A191,OT!$A:$BU,OT!AL$1,0),0))</f>
        <v>2</v>
      </c>
      <c r="BP191" s="70">
        <f>VALUE(IFERROR(VLOOKUP($A191,OT!$A:$BU,OT!AM$1,0),0))</f>
        <v>2</v>
      </c>
      <c r="BQ191" s="70">
        <f>VALUE(IFERROR(VLOOKUP($A191,OT!$A:$BU,OT!AN$1,0),0))</f>
        <v>0</v>
      </c>
    </row>
    <row r="192" spans="1:69" x14ac:dyDescent="0.35">
      <c r="A192" s="376" t="s">
        <v>1220</v>
      </c>
      <c r="B192" s="221" t="str">
        <f>VLOOKUP(A192,Att!B:C,2,0)</f>
        <v>VÕ THỊ THƠ</v>
      </c>
      <c r="C192">
        <v>20000</v>
      </c>
      <c r="E192">
        <v>20000</v>
      </c>
      <c r="F192">
        <v>42000</v>
      </c>
      <c r="G192">
        <v>42000</v>
      </c>
      <c r="H192">
        <v>27000</v>
      </c>
      <c r="J192">
        <v>20000</v>
      </c>
      <c r="L192">
        <v>20000</v>
      </c>
      <c r="M192">
        <v>42000</v>
      </c>
      <c r="N192">
        <v>42000</v>
      </c>
      <c r="O192">
        <v>42000</v>
      </c>
      <c r="R192">
        <v>20000</v>
      </c>
      <c r="S192">
        <v>20000</v>
      </c>
      <c r="T192">
        <v>42000</v>
      </c>
      <c r="U192">
        <v>42000</v>
      </c>
      <c r="V192">
        <v>42000</v>
      </c>
      <c r="X192">
        <v>20000</v>
      </c>
      <c r="Y192">
        <v>42000</v>
      </c>
      <c r="Z192">
        <v>42000</v>
      </c>
      <c r="AB192">
        <v>27000</v>
      </c>
      <c r="AC192">
        <v>42000</v>
      </c>
      <c r="AE192">
        <v>20000</v>
      </c>
      <c r="AH192" s="68">
        <f t="shared" si="6"/>
        <v>676000</v>
      </c>
      <c r="AI192" s="68">
        <f t="shared" si="7"/>
        <v>116000</v>
      </c>
      <c r="AJ192" s="68">
        <f t="shared" si="8"/>
        <v>560000</v>
      </c>
      <c r="AK192" s="68"/>
      <c r="AL192" s="74" t="str">
        <f>VLOOKUP(A192,Att!B:CX,101,0)</f>
        <v>ANNK-HR</v>
      </c>
      <c r="AM192" s="70">
        <f>VALUE(IFERROR(VLOOKUP($A192,OT!$A:$BU,OT!J$1,0),0))</f>
        <v>2</v>
      </c>
      <c r="AN192" s="70">
        <f>VALUE(IFERROR(VLOOKUP($A192,OT!$A:$BU,OT!K$1,0),0))</f>
        <v>0</v>
      </c>
      <c r="AO192" s="70">
        <f>VALUE(IFERROR(VLOOKUP($A192,OT!$A:$BU,OT!L$1,0),0))</f>
        <v>2</v>
      </c>
      <c r="AP192" s="70">
        <f>VALUE(IFERROR(VLOOKUP($A192,OT!$A:$BU,OT!M$1,0),0))</f>
        <v>2</v>
      </c>
      <c r="AQ192" s="70">
        <f>VALUE(IFERROR(VLOOKUP($A192,OT!$A:$BU,OT!N$1,0),0))</f>
        <v>0</v>
      </c>
      <c r="AR192" s="70">
        <f>VALUE(IFERROR(VLOOKUP($A192,OT!$A:$BU,OT!O$1,0),0))</f>
        <v>0</v>
      </c>
      <c r="AS192" s="70">
        <f>VALUE(IFERROR(VLOOKUP($A192,OT!$A:$BU,OT!P$1,0),0))</f>
        <v>0</v>
      </c>
      <c r="AT192" s="70">
        <f>VALUE(IFERROR(VLOOKUP($A192,OT!$A:$BU,OT!Q$1,0),0))</f>
        <v>2</v>
      </c>
      <c r="AU192" s="70">
        <f>VALUE(IFERROR(VLOOKUP($A192,OT!$A:$BU,OT!R$1,0),0))</f>
        <v>0</v>
      </c>
      <c r="AV192" s="70">
        <f>VALUE(IFERROR(VLOOKUP($A192,OT!$A:$BU,OT!S$1,0),0))</f>
        <v>2</v>
      </c>
      <c r="AW192" s="70">
        <f>VALUE(IFERROR(VLOOKUP($A192,OT!$A:$BU,OT!T$1,0),0))</f>
        <v>2</v>
      </c>
      <c r="AX192" s="70">
        <f>VALUE(IFERROR(VLOOKUP($A192,OT!$A:$BU,OT!U$1,0),0))</f>
        <v>2</v>
      </c>
      <c r="AY192" s="70">
        <f>VALUE(IFERROR(VLOOKUP($A192,OT!$A:$BU,OT!V$1,0),0))</f>
        <v>4</v>
      </c>
      <c r="AZ192" s="70">
        <f>VALUE(IFERROR(VLOOKUP($A192,OT!$A:$BU,OT!W$1,0),0))</f>
        <v>0</v>
      </c>
      <c r="BA192" s="70">
        <f>VALUE(IFERROR(VLOOKUP($A192,OT!$A:$BU,OT!X$1,0),0))</f>
        <v>0</v>
      </c>
      <c r="BB192" s="70">
        <f>VALUE(IFERROR(VLOOKUP($A192,OT!$A:$BU,OT!Y$1,0),0))</f>
        <v>0</v>
      </c>
      <c r="BC192" s="70">
        <f>VALUE(IFERROR(VLOOKUP($A192,OT!$A:$BU,OT!Z$1,0),0))</f>
        <v>2</v>
      </c>
      <c r="BD192" s="70">
        <f>VALUE(IFERROR(VLOOKUP($A192,OT!$A:$BU,OT!AA$1,0),0))</f>
        <v>2</v>
      </c>
      <c r="BE192" s="70">
        <f>VALUE(IFERROR(VLOOKUP($A192,OT!$A:$BU,OT!AB$1,0),0))</f>
        <v>2</v>
      </c>
      <c r="BF192" s="70">
        <f>VALUE(IFERROR(VLOOKUP($A192,OT!$A:$BU,OT!AC$1,0),0))</f>
        <v>4</v>
      </c>
      <c r="BG192" s="70">
        <f>VALUE(IFERROR(VLOOKUP($A192,OT!$A:$BU,OT!AD$1,0),0))</f>
        <v>0</v>
      </c>
      <c r="BH192" s="70">
        <f>VALUE(IFERROR(VLOOKUP($A192,OT!$A:$BU,OT!AE$1,0),0))</f>
        <v>2</v>
      </c>
      <c r="BI192" s="70">
        <f>VALUE(IFERROR(VLOOKUP($A192,OT!$A:$BU,OT!AF$1,0),0))</f>
        <v>2</v>
      </c>
      <c r="BJ192" s="70">
        <f>VALUE(IFERROR(VLOOKUP($A192,OT!$A:$BU,OT!AG$1,0),0))</f>
        <v>2</v>
      </c>
      <c r="BK192" s="70">
        <f>VALUE(IFERROR(VLOOKUP($A192,OT!$A:$BU,OT!AH$1,0),0))</f>
        <v>0</v>
      </c>
      <c r="BL192" s="70">
        <f>VALUE(IFERROR(VLOOKUP($A192,OT!$A:$BU,OT!AI$1,0),0))</f>
        <v>0</v>
      </c>
      <c r="BM192" s="70">
        <f>VALUE(IFERROR(VLOOKUP($A192,OT!$A:$BU,OT!AJ$1,0),0))</f>
        <v>2</v>
      </c>
      <c r="BN192" s="70">
        <f>VALUE(IFERROR(VLOOKUP($A192,OT!$A:$BU,OT!AK$1,0),0))</f>
        <v>0</v>
      </c>
      <c r="BO192" s="70">
        <f>VALUE(IFERROR(VLOOKUP($A192,OT!$A:$BU,OT!AL$1,0),0))</f>
        <v>2</v>
      </c>
      <c r="BP192" s="70">
        <f>VALUE(IFERROR(VLOOKUP($A192,OT!$A:$BU,OT!AM$1,0),0))</f>
        <v>0</v>
      </c>
      <c r="BQ192" s="70">
        <f>VALUE(IFERROR(VLOOKUP($A192,OT!$A:$BU,OT!AN$1,0),0))</f>
        <v>0</v>
      </c>
    </row>
    <row r="193" spans="1:69" x14ac:dyDescent="0.35">
      <c r="A193" s="376" t="s">
        <v>1225</v>
      </c>
      <c r="B193" s="221" t="str">
        <f>VLOOKUP(A193,Att!B:C,2,0)</f>
        <v>HÀ THỊ HUYỀN TRANG</v>
      </c>
      <c r="C193">
        <v>20000</v>
      </c>
      <c r="G193">
        <v>42000</v>
      </c>
      <c r="K193">
        <v>42000</v>
      </c>
      <c r="L193">
        <v>42000</v>
      </c>
      <c r="M193">
        <v>42000</v>
      </c>
      <c r="N193">
        <v>42000</v>
      </c>
      <c r="Q193">
        <v>20000</v>
      </c>
      <c r="R193">
        <v>20000</v>
      </c>
      <c r="S193">
        <v>20000</v>
      </c>
      <c r="T193">
        <v>20000</v>
      </c>
      <c r="U193">
        <v>15000</v>
      </c>
      <c r="X193">
        <v>20000</v>
      </c>
      <c r="AB193">
        <v>20000</v>
      </c>
      <c r="AE193">
        <v>42000</v>
      </c>
      <c r="AF193">
        <v>42000</v>
      </c>
      <c r="AH193" s="68">
        <f t="shared" si="6"/>
        <v>449000</v>
      </c>
      <c r="AI193" s="68">
        <f t="shared" si="7"/>
        <v>117000</v>
      </c>
      <c r="AJ193" s="68">
        <f t="shared" si="8"/>
        <v>332000</v>
      </c>
      <c r="AK193" s="68"/>
      <c r="AL193" s="74" t="str">
        <f>VLOOKUP(A193,Att!B:CX,101,0)</f>
        <v>Power Connect</v>
      </c>
      <c r="AM193" s="70">
        <f>VALUE(IFERROR(VLOOKUP($A193,OT!$A:$BU,OT!J$1,0),0))</f>
        <v>2</v>
      </c>
      <c r="AN193" s="70">
        <f>VALUE(IFERROR(VLOOKUP($A193,OT!$A:$BU,OT!K$1,0),0))</f>
        <v>0</v>
      </c>
      <c r="AO193" s="70">
        <f>VALUE(IFERROR(VLOOKUP($A193,OT!$A:$BU,OT!L$1,0),0))</f>
        <v>0</v>
      </c>
      <c r="AP193" s="70">
        <f>VALUE(IFERROR(VLOOKUP($A193,OT!$A:$BU,OT!M$1,0),0))</f>
        <v>0</v>
      </c>
      <c r="AQ193" s="70">
        <f>VALUE(IFERROR(VLOOKUP($A193,OT!$A:$BU,OT!N$1,0),0))</f>
        <v>2</v>
      </c>
      <c r="AR193" s="70">
        <f>VALUE(IFERROR(VLOOKUP($A193,OT!$A:$BU,OT!O$1,0),0))</f>
        <v>0</v>
      </c>
      <c r="AS193" s="70">
        <f>VALUE(IFERROR(VLOOKUP($A193,OT!$A:$BU,OT!P$1,0),0))</f>
        <v>0</v>
      </c>
      <c r="AT193" s="70">
        <f>VALUE(IFERROR(VLOOKUP($A193,OT!$A:$BU,OT!Q$1,0),0))</f>
        <v>0</v>
      </c>
      <c r="AU193" s="70">
        <f>VALUE(IFERROR(VLOOKUP($A193,OT!$A:$BU,OT!R$1,0),0))</f>
        <v>2</v>
      </c>
      <c r="AV193" s="70">
        <f>VALUE(IFERROR(VLOOKUP($A193,OT!$A:$BU,OT!S$1,0),0))</f>
        <v>2</v>
      </c>
      <c r="AW193" s="70">
        <f>VALUE(IFERROR(VLOOKUP($A193,OT!$A:$BU,OT!T$1,0),0))</f>
        <v>2</v>
      </c>
      <c r="AX193" s="70">
        <f>VALUE(IFERROR(VLOOKUP($A193,OT!$A:$BU,OT!U$1,0),0))</f>
        <v>4</v>
      </c>
      <c r="AY193" s="70">
        <f>VALUE(IFERROR(VLOOKUP($A193,OT!$A:$BU,OT!V$1,0),0))</f>
        <v>0</v>
      </c>
      <c r="AZ193" s="70">
        <f>VALUE(IFERROR(VLOOKUP($A193,OT!$A:$BU,OT!W$1,0),0))</f>
        <v>0</v>
      </c>
      <c r="BA193" s="70">
        <f>VALUE(IFERROR(VLOOKUP($A193,OT!$A:$BU,OT!X$1,0),0))</f>
        <v>0</v>
      </c>
      <c r="BB193" s="70">
        <f>VALUE(IFERROR(VLOOKUP($A193,OT!$A:$BU,OT!Y$1,0),0))</f>
        <v>0</v>
      </c>
      <c r="BC193" s="70">
        <f>VALUE(IFERROR(VLOOKUP($A193,OT!$A:$BU,OT!Z$1,0),0))</f>
        <v>2</v>
      </c>
      <c r="BD193" s="70">
        <f>VALUE(IFERROR(VLOOKUP($A193,OT!$A:$BU,OT!AA$1,0),0))</f>
        <v>0</v>
      </c>
      <c r="BE193" s="70">
        <f>VALUE(IFERROR(VLOOKUP($A193,OT!$A:$BU,OT!AB$1,0),0))</f>
        <v>0</v>
      </c>
      <c r="BF193" s="70">
        <f>VALUE(IFERROR(VLOOKUP($A193,OT!$A:$BU,OT!AC$1,0),0))</f>
        <v>0</v>
      </c>
      <c r="BG193" s="70">
        <f>VALUE(IFERROR(VLOOKUP($A193,OT!$A:$BU,OT!AD$1,0),0))</f>
        <v>0</v>
      </c>
      <c r="BH193" s="70">
        <f>VALUE(IFERROR(VLOOKUP($A193,OT!$A:$BU,OT!AE$1,0),0))</f>
        <v>2</v>
      </c>
      <c r="BI193" s="70">
        <f>VALUE(IFERROR(VLOOKUP($A193,OT!$A:$BU,OT!AF$1,0),0))</f>
        <v>0</v>
      </c>
      <c r="BJ193" s="70">
        <f>VALUE(IFERROR(VLOOKUP($A193,OT!$A:$BU,OT!AG$1,0),0))</f>
        <v>0</v>
      </c>
      <c r="BK193" s="70">
        <f>VALUE(IFERROR(VLOOKUP($A193,OT!$A:$BU,OT!AH$1,0),0))</f>
        <v>0</v>
      </c>
      <c r="BL193" s="70">
        <f>VALUE(IFERROR(VLOOKUP($A193,OT!$A:$BU,OT!AI$1,0),0))</f>
        <v>4</v>
      </c>
      <c r="BM193" s="70">
        <f>VALUE(IFERROR(VLOOKUP($A193,OT!$A:$BU,OT!AJ$1,0),0))</f>
        <v>0</v>
      </c>
      <c r="BN193" s="70">
        <f>VALUE(IFERROR(VLOOKUP($A193,OT!$A:$BU,OT!AK$1,0),0))</f>
        <v>0</v>
      </c>
      <c r="BO193" s="70">
        <f>VALUE(IFERROR(VLOOKUP($A193,OT!$A:$BU,OT!AL$1,0),0))</f>
        <v>2</v>
      </c>
      <c r="BP193" s="70">
        <f>VALUE(IFERROR(VLOOKUP($A193,OT!$A:$BU,OT!AM$1,0),0))</f>
        <v>0</v>
      </c>
      <c r="BQ193" s="70">
        <f>VALUE(IFERROR(VLOOKUP($A193,OT!$A:$BU,OT!AN$1,0),0))</f>
        <v>0</v>
      </c>
    </row>
    <row r="194" spans="1:69" x14ac:dyDescent="0.35">
      <c r="A194" s="376" t="s">
        <v>1228</v>
      </c>
      <c r="B194" s="221" t="str">
        <f>VLOOKUP(A194,Att!B:C,2,0)</f>
        <v>NGUYỄN VĂN MƯỜI</v>
      </c>
      <c r="C194">
        <v>20000</v>
      </c>
      <c r="D194">
        <v>20000</v>
      </c>
      <c r="E194">
        <v>20000</v>
      </c>
      <c r="F194">
        <v>20000</v>
      </c>
      <c r="G194">
        <v>20000</v>
      </c>
      <c r="AH194" s="68">
        <f t="shared" si="6"/>
        <v>100000</v>
      </c>
      <c r="AI194" s="68">
        <f t="shared" si="7"/>
        <v>60000</v>
      </c>
      <c r="AJ194" s="68">
        <f t="shared" si="8"/>
        <v>40000</v>
      </c>
      <c r="AK194" s="68"/>
      <c r="AL194" s="74" t="str">
        <f>VLOOKUP(A194,Att!B:CX,101,0)</f>
        <v>MEKONG SUBLABOR</v>
      </c>
      <c r="AM194" s="70">
        <f>VALUE(IFERROR(VLOOKUP($A194,OT!$A:$BU,OT!J$1,0),0))</f>
        <v>0</v>
      </c>
      <c r="AN194" s="70">
        <f>VALUE(IFERROR(VLOOKUP($A194,OT!$A:$BU,OT!K$1,0),0))</f>
        <v>2</v>
      </c>
      <c r="AO194" s="70">
        <f>VALUE(IFERROR(VLOOKUP($A194,OT!$A:$BU,OT!L$1,0),0))</f>
        <v>0</v>
      </c>
      <c r="AP194" s="70">
        <f>VALUE(IFERROR(VLOOKUP($A194,OT!$A:$BU,OT!M$1,0),0))</f>
        <v>2</v>
      </c>
      <c r="AQ194" s="70">
        <f>VALUE(IFERROR(VLOOKUP($A194,OT!$A:$BU,OT!N$1,0),0))</f>
        <v>0</v>
      </c>
      <c r="AR194" s="70">
        <f>VALUE(IFERROR(VLOOKUP($A194,OT!$A:$BU,OT!O$1,0),0))</f>
        <v>0</v>
      </c>
      <c r="AS194" s="70">
        <f>VALUE(IFERROR(VLOOKUP($A194,OT!$A:$BU,OT!P$1,0),0))</f>
        <v>0</v>
      </c>
      <c r="AT194" s="70">
        <f>VALUE(IFERROR(VLOOKUP($A194,OT!$A:$BU,OT!Q$1,0),0))</f>
        <v>0</v>
      </c>
      <c r="AU194" s="70">
        <f>VALUE(IFERROR(VLOOKUP($A194,OT!$A:$BU,OT!R$1,0),0))</f>
        <v>0</v>
      </c>
      <c r="AV194" s="70">
        <f>VALUE(IFERROR(VLOOKUP($A194,OT!$A:$BU,OT!S$1,0),0))</f>
        <v>0</v>
      </c>
      <c r="AW194" s="70">
        <f>VALUE(IFERROR(VLOOKUP($A194,OT!$A:$BU,OT!T$1,0),0))</f>
        <v>0</v>
      </c>
      <c r="AX194" s="70">
        <f>VALUE(IFERROR(VLOOKUP($A194,OT!$A:$BU,OT!U$1,0),0))</f>
        <v>0</v>
      </c>
      <c r="AY194" s="70">
        <f>VALUE(IFERROR(VLOOKUP($A194,OT!$A:$BU,OT!V$1,0),0))</f>
        <v>0</v>
      </c>
      <c r="AZ194" s="70">
        <f>VALUE(IFERROR(VLOOKUP($A194,OT!$A:$BU,OT!W$1,0),0))</f>
        <v>0</v>
      </c>
      <c r="BA194" s="70">
        <f>VALUE(IFERROR(VLOOKUP($A194,OT!$A:$BU,OT!X$1,0),0))</f>
        <v>0</v>
      </c>
      <c r="BB194" s="70">
        <f>VALUE(IFERROR(VLOOKUP($A194,OT!$A:$BU,OT!Y$1,0),0))</f>
        <v>0</v>
      </c>
      <c r="BC194" s="70">
        <f>VALUE(IFERROR(VLOOKUP($A194,OT!$A:$BU,OT!Z$1,0),0))</f>
        <v>0</v>
      </c>
      <c r="BD194" s="70">
        <f>VALUE(IFERROR(VLOOKUP($A194,OT!$A:$BU,OT!AA$1,0),0))</f>
        <v>0</v>
      </c>
      <c r="BE194" s="70">
        <f>VALUE(IFERROR(VLOOKUP($A194,OT!$A:$BU,OT!AB$1,0),0))</f>
        <v>0</v>
      </c>
      <c r="BF194" s="70">
        <f>VALUE(IFERROR(VLOOKUP($A194,OT!$A:$BU,OT!AC$1,0),0))</f>
        <v>0</v>
      </c>
      <c r="BG194" s="70">
        <f>VALUE(IFERROR(VLOOKUP($A194,OT!$A:$BU,OT!AD$1,0),0))</f>
        <v>0</v>
      </c>
      <c r="BH194" s="70">
        <f>VALUE(IFERROR(VLOOKUP($A194,OT!$A:$BU,OT!AE$1,0),0))</f>
        <v>0</v>
      </c>
      <c r="BI194" s="70">
        <f>VALUE(IFERROR(VLOOKUP($A194,OT!$A:$BU,OT!AF$1,0),0))</f>
        <v>0</v>
      </c>
      <c r="BJ194" s="70">
        <f>VALUE(IFERROR(VLOOKUP($A194,OT!$A:$BU,OT!AG$1,0),0))</f>
        <v>0</v>
      </c>
      <c r="BK194" s="70">
        <f>VALUE(IFERROR(VLOOKUP($A194,OT!$A:$BU,OT!AH$1,0),0))</f>
        <v>0</v>
      </c>
      <c r="BL194" s="70">
        <f>VALUE(IFERROR(VLOOKUP($A194,OT!$A:$BU,OT!AI$1,0),0))</f>
        <v>0</v>
      </c>
      <c r="BM194" s="70">
        <f>VALUE(IFERROR(VLOOKUP($A194,OT!$A:$BU,OT!AJ$1,0),0))</f>
        <v>0</v>
      </c>
      <c r="BN194" s="70">
        <f>VALUE(IFERROR(VLOOKUP($A194,OT!$A:$BU,OT!AK$1,0),0))</f>
        <v>0</v>
      </c>
      <c r="BO194" s="70">
        <f>VALUE(IFERROR(VLOOKUP($A194,OT!$A:$BU,OT!AL$1,0),0))</f>
        <v>0</v>
      </c>
      <c r="BP194" s="70">
        <f>VALUE(IFERROR(VLOOKUP($A194,OT!$A:$BU,OT!AM$1,0),0))</f>
        <v>0</v>
      </c>
      <c r="BQ194" s="70">
        <f>VALUE(IFERROR(VLOOKUP($A194,OT!$A:$BU,OT!AN$1,0),0))</f>
        <v>0</v>
      </c>
    </row>
    <row r="195" spans="1:69" x14ac:dyDescent="0.35">
      <c r="A195" s="376" t="s">
        <v>1231</v>
      </c>
      <c r="B195" s="221" t="str">
        <f>VLOOKUP(A195,Att!B:C,2,0)</f>
        <v>H ' MAI HWING</v>
      </c>
      <c r="E195">
        <v>20000</v>
      </c>
      <c r="F195">
        <v>20000</v>
      </c>
      <c r="G195">
        <v>20000</v>
      </c>
      <c r="H195">
        <v>20000</v>
      </c>
      <c r="J195">
        <v>42000</v>
      </c>
      <c r="K195">
        <v>42000</v>
      </c>
      <c r="M195">
        <v>42000</v>
      </c>
      <c r="X195">
        <v>42000</v>
      </c>
      <c r="Y195">
        <v>42000</v>
      </c>
      <c r="Z195">
        <v>42000</v>
      </c>
      <c r="AA195">
        <v>42000</v>
      </c>
      <c r="AC195">
        <v>42000</v>
      </c>
      <c r="AE195">
        <v>20000</v>
      </c>
      <c r="AH195" s="68">
        <f t="shared" si="6"/>
        <v>436000</v>
      </c>
      <c r="AI195" s="68">
        <f t="shared" si="7"/>
        <v>0</v>
      </c>
      <c r="AJ195" s="68">
        <f t="shared" si="8"/>
        <v>436000</v>
      </c>
      <c r="AK195" s="68"/>
      <c r="AL195" s="74" t="str">
        <f>VLOOKUP(A195,Att!B:CX,101,0)</f>
        <v>MEKONG SUBLABOR</v>
      </c>
      <c r="AM195" s="70">
        <f>VALUE(IFERROR(VLOOKUP($A195,OT!$A:$BU,OT!J$1,0),0))</f>
        <v>0</v>
      </c>
      <c r="AN195" s="70">
        <f>VALUE(IFERROR(VLOOKUP($A195,OT!$A:$BU,OT!K$1,0),0))</f>
        <v>0</v>
      </c>
      <c r="AO195" s="70">
        <f>VALUE(IFERROR(VLOOKUP($A195,OT!$A:$BU,OT!L$1,0),0))</f>
        <v>2</v>
      </c>
      <c r="AP195" s="70">
        <f>VALUE(IFERROR(VLOOKUP($A195,OT!$A:$BU,OT!M$1,0),0))</f>
        <v>2</v>
      </c>
      <c r="AQ195" s="70">
        <f>VALUE(IFERROR(VLOOKUP($A195,OT!$A:$BU,OT!N$1,0),0))</f>
        <v>2</v>
      </c>
      <c r="AR195" s="70">
        <f>VALUE(IFERROR(VLOOKUP($A195,OT!$A:$BU,OT!O$1,0),0))</f>
        <v>4</v>
      </c>
      <c r="AS195" s="70">
        <f>VALUE(IFERROR(VLOOKUP($A195,OT!$A:$BU,OT!P$1,0),0))</f>
        <v>0</v>
      </c>
      <c r="AT195" s="70">
        <f>VALUE(IFERROR(VLOOKUP($A195,OT!$A:$BU,OT!Q$1,0),0))</f>
        <v>2</v>
      </c>
      <c r="AU195" s="70">
        <f>VALUE(IFERROR(VLOOKUP($A195,OT!$A:$BU,OT!R$1,0),0))</f>
        <v>2</v>
      </c>
      <c r="AV195" s="70">
        <f>VALUE(IFERROR(VLOOKUP($A195,OT!$A:$BU,OT!S$1,0),0))</f>
        <v>0</v>
      </c>
      <c r="AW195" s="70">
        <f>VALUE(IFERROR(VLOOKUP($A195,OT!$A:$BU,OT!T$1,0),0))</f>
        <v>2</v>
      </c>
      <c r="AX195" s="70">
        <f>VALUE(IFERROR(VLOOKUP($A195,OT!$A:$BU,OT!U$1,0),0))</f>
        <v>0</v>
      </c>
      <c r="AY195" s="70">
        <f>VALUE(IFERROR(VLOOKUP($A195,OT!$A:$BU,OT!V$1,0),0))</f>
        <v>0</v>
      </c>
      <c r="AZ195" s="70">
        <f>VALUE(IFERROR(VLOOKUP($A195,OT!$A:$BU,OT!W$1,0),0))</f>
        <v>0</v>
      </c>
      <c r="BA195" s="70">
        <f>VALUE(IFERROR(VLOOKUP($A195,OT!$A:$BU,OT!X$1,0),0))</f>
        <v>0</v>
      </c>
      <c r="BB195" s="70">
        <f>VALUE(IFERROR(VLOOKUP($A195,OT!$A:$BU,OT!Y$1,0),0))</f>
        <v>0</v>
      </c>
      <c r="BC195" s="70">
        <f>VALUE(IFERROR(VLOOKUP($A195,OT!$A:$BU,OT!Z$1,0),0))</f>
        <v>0</v>
      </c>
      <c r="BD195" s="70">
        <f>VALUE(IFERROR(VLOOKUP($A195,OT!$A:$BU,OT!AA$1,0),0))</f>
        <v>0</v>
      </c>
      <c r="BE195" s="70">
        <f>VALUE(IFERROR(VLOOKUP($A195,OT!$A:$BU,OT!AB$1,0),0))</f>
        <v>0</v>
      </c>
      <c r="BF195" s="70">
        <f>VALUE(IFERROR(VLOOKUP($A195,OT!$A:$BU,OT!AC$1,0),0))</f>
        <v>0</v>
      </c>
      <c r="BG195" s="70">
        <f>VALUE(IFERROR(VLOOKUP($A195,OT!$A:$BU,OT!AD$1,0),0))</f>
        <v>0</v>
      </c>
      <c r="BH195" s="70">
        <f>VALUE(IFERROR(VLOOKUP($A195,OT!$A:$BU,OT!AE$1,0),0))</f>
        <v>2</v>
      </c>
      <c r="BI195" s="70">
        <f>VALUE(IFERROR(VLOOKUP($A195,OT!$A:$BU,OT!AF$1,0),0))</f>
        <v>2</v>
      </c>
      <c r="BJ195" s="70">
        <f>VALUE(IFERROR(VLOOKUP($A195,OT!$A:$BU,OT!AG$1,0),0))</f>
        <v>2</v>
      </c>
      <c r="BK195" s="70">
        <f>VALUE(IFERROR(VLOOKUP($A195,OT!$A:$BU,OT!AH$1,0),0))</f>
        <v>2</v>
      </c>
      <c r="BL195" s="70">
        <f>VALUE(IFERROR(VLOOKUP($A195,OT!$A:$BU,OT!AI$1,0),0))</f>
        <v>0</v>
      </c>
      <c r="BM195" s="70">
        <f>VALUE(IFERROR(VLOOKUP($A195,OT!$A:$BU,OT!AJ$1,0),0))</f>
        <v>4</v>
      </c>
      <c r="BN195" s="70">
        <f>VALUE(IFERROR(VLOOKUP($A195,OT!$A:$BU,OT!AK$1,0),0))</f>
        <v>0</v>
      </c>
      <c r="BO195" s="70">
        <f>VALUE(IFERROR(VLOOKUP($A195,OT!$A:$BU,OT!AL$1,0),0))</f>
        <v>2</v>
      </c>
      <c r="BP195" s="70">
        <f>VALUE(IFERROR(VLOOKUP($A195,OT!$A:$BU,OT!AM$1,0),0))</f>
        <v>0</v>
      </c>
      <c r="BQ195" s="70">
        <f>VALUE(IFERROR(VLOOKUP($A195,OT!$A:$BU,OT!AN$1,0),0))</f>
        <v>0</v>
      </c>
    </row>
    <row r="196" spans="1:69" x14ac:dyDescent="0.35">
      <c r="A196" s="376" t="s">
        <v>1234</v>
      </c>
      <c r="B196" s="221" t="str">
        <f>VLOOKUP(A196,Att!B:C,2,0)</f>
        <v>H ' HÒA HWING</v>
      </c>
      <c r="C196">
        <v>20000</v>
      </c>
      <c r="D196">
        <v>20000</v>
      </c>
      <c r="F196">
        <v>20000</v>
      </c>
      <c r="G196">
        <v>20000</v>
      </c>
      <c r="H196">
        <v>20000</v>
      </c>
      <c r="J196">
        <v>42000</v>
      </c>
      <c r="K196">
        <v>42000</v>
      </c>
      <c r="M196">
        <v>42000</v>
      </c>
      <c r="N196">
        <v>42000</v>
      </c>
      <c r="T196">
        <v>20000</v>
      </c>
      <c r="U196">
        <v>20000</v>
      </c>
      <c r="V196">
        <v>20000</v>
      </c>
      <c r="X196">
        <v>42000</v>
      </c>
      <c r="Y196">
        <v>42000</v>
      </c>
      <c r="Z196">
        <v>42000</v>
      </c>
      <c r="AA196">
        <v>42000</v>
      </c>
      <c r="AC196">
        <v>42000</v>
      </c>
      <c r="AE196">
        <v>20000</v>
      </c>
      <c r="AH196" s="68">
        <f t="shared" si="6"/>
        <v>558000</v>
      </c>
      <c r="AI196" s="68">
        <f t="shared" si="7"/>
        <v>0</v>
      </c>
      <c r="AJ196" s="68">
        <f t="shared" si="8"/>
        <v>558000</v>
      </c>
      <c r="AK196" s="68"/>
      <c r="AL196" s="74" t="str">
        <f>VLOOKUP(A196,Att!B:CX,101,0)</f>
        <v>MEKONG SUBLABOR</v>
      </c>
      <c r="AM196" s="70">
        <f>VALUE(IFERROR(VLOOKUP($A196,OT!$A:$BU,OT!J$1,0),0))</f>
        <v>2</v>
      </c>
      <c r="AN196" s="70">
        <f>VALUE(IFERROR(VLOOKUP($A196,OT!$A:$BU,OT!K$1,0),0))</f>
        <v>2</v>
      </c>
      <c r="AO196" s="70">
        <f>VALUE(IFERROR(VLOOKUP($A196,OT!$A:$BU,OT!L$1,0),0))</f>
        <v>0</v>
      </c>
      <c r="AP196" s="70">
        <f>VALUE(IFERROR(VLOOKUP($A196,OT!$A:$BU,OT!M$1,0),0))</f>
        <v>2</v>
      </c>
      <c r="AQ196" s="70">
        <f>VALUE(IFERROR(VLOOKUP($A196,OT!$A:$BU,OT!N$1,0),0))</f>
        <v>2</v>
      </c>
      <c r="AR196" s="70">
        <f>VALUE(IFERROR(VLOOKUP($A196,OT!$A:$BU,OT!O$1,0),0))</f>
        <v>4</v>
      </c>
      <c r="AS196" s="70">
        <f>VALUE(IFERROR(VLOOKUP($A196,OT!$A:$BU,OT!P$1,0),0))</f>
        <v>0</v>
      </c>
      <c r="AT196" s="70">
        <f>VALUE(IFERROR(VLOOKUP($A196,OT!$A:$BU,OT!Q$1,0),0))</f>
        <v>2</v>
      </c>
      <c r="AU196" s="70">
        <f>VALUE(IFERROR(VLOOKUP($A196,OT!$A:$BU,OT!R$1,0),0))</f>
        <v>2</v>
      </c>
      <c r="AV196" s="70">
        <f>VALUE(IFERROR(VLOOKUP($A196,OT!$A:$BU,OT!S$1,0),0))</f>
        <v>0</v>
      </c>
      <c r="AW196" s="70">
        <f>VALUE(IFERROR(VLOOKUP($A196,OT!$A:$BU,OT!T$1,0),0))</f>
        <v>2</v>
      </c>
      <c r="AX196" s="70">
        <f>VALUE(IFERROR(VLOOKUP($A196,OT!$A:$BU,OT!U$1,0),0))</f>
        <v>2</v>
      </c>
      <c r="AY196" s="70">
        <f>VALUE(IFERROR(VLOOKUP($A196,OT!$A:$BU,OT!V$1,0),0))</f>
        <v>0</v>
      </c>
      <c r="AZ196" s="70">
        <f>VALUE(IFERROR(VLOOKUP($A196,OT!$A:$BU,OT!W$1,0),0))</f>
        <v>0</v>
      </c>
      <c r="BA196" s="70">
        <f>VALUE(IFERROR(VLOOKUP($A196,OT!$A:$BU,OT!X$1,0),0))</f>
        <v>0</v>
      </c>
      <c r="BB196" s="70">
        <f>VALUE(IFERROR(VLOOKUP($A196,OT!$A:$BU,OT!Y$1,0),0))</f>
        <v>0</v>
      </c>
      <c r="BC196" s="70">
        <f>VALUE(IFERROR(VLOOKUP($A196,OT!$A:$BU,OT!Z$1,0),0))</f>
        <v>0</v>
      </c>
      <c r="BD196" s="70">
        <f>VALUE(IFERROR(VLOOKUP($A196,OT!$A:$BU,OT!AA$1,0),0))</f>
        <v>2</v>
      </c>
      <c r="BE196" s="70">
        <f>VALUE(IFERROR(VLOOKUP($A196,OT!$A:$BU,OT!AB$1,0),0))</f>
        <v>2</v>
      </c>
      <c r="BF196" s="70">
        <f>VALUE(IFERROR(VLOOKUP($A196,OT!$A:$BU,OT!AC$1,0),0))</f>
        <v>4</v>
      </c>
      <c r="BG196" s="70">
        <f>VALUE(IFERROR(VLOOKUP($A196,OT!$A:$BU,OT!AD$1,0),0))</f>
        <v>0</v>
      </c>
      <c r="BH196" s="70">
        <f>VALUE(IFERROR(VLOOKUP($A196,OT!$A:$BU,OT!AE$1,0),0))</f>
        <v>2</v>
      </c>
      <c r="BI196" s="70">
        <f>VALUE(IFERROR(VLOOKUP($A196,OT!$A:$BU,OT!AF$1,0),0))</f>
        <v>2</v>
      </c>
      <c r="BJ196" s="70">
        <f>VALUE(IFERROR(VLOOKUP($A196,OT!$A:$BU,OT!AG$1,0),0))</f>
        <v>2</v>
      </c>
      <c r="BK196" s="70">
        <f>VALUE(IFERROR(VLOOKUP($A196,OT!$A:$BU,OT!AH$1,0),0))</f>
        <v>2</v>
      </c>
      <c r="BL196" s="70">
        <f>VALUE(IFERROR(VLOOKUP($A196,OT!$A:$BU,OT!AI$1,0),0))</f>
        <v>0</v>
      </c>
      <c r="BM196" s="70">
        <f>VALUE(IFERROR(VLOOKUP($A196,OT!$A:$BU,OT!AJ$1,0),0))</f>
        <v>4</v>
      </c>
      <c r="BN196" s="70">
        <f>VALUE(IFERROR(VLOOKUP($A196,OT!$A:$BU,OT!AK$1,0),0))</f>
        <v>0</v>
      </c>
      <c r="BO196" s="70">
        <f>VALUE(IFERROR(VLOOKUP($A196,OT!$A:$BU,OT!AL$1,0),0))</f>
        <v>2</v>
      </c>
      <c r="BP196" s="70">
        <f>VALUE(IFERROR(VLOOKUP($A196,OT!$A:$BU,OT!AM$1,0),0))</f>
        <v>0</v>
      </c>
      <c r="BQ196" s="70">
        <f>VALUE(IFERROR(VLOOKUP($A196,OT!$A:$BU,OT!AN$1,0),0))</f>
        <v>0</v>
      </c>
    </row>
    <row r="197" spans="1:69" x14ac:dyDescent="0.35">
      <c r="A197" s="376" t="s">
        <v>1237</v>
      </c>
      <c r="B197" s="221" t="str">
        <f>VLOOKUP(A197,Att!B:C,2,0)</f>
        <v>NGUYỄN THẾ LỮ</v>
      </c>
      <c r="C197">
        <v>20000</v>
      </c>
      <c r="D197">
        <v>20000</v>
      </c>
      <c r="E197">
        <v>20000</v>
      </c>
      <c r="F197">
        <v>20000</v>
      </c>
      <c r="G197">
        <v>15000</v>
      </c>
      <c r="H197">
        <v>20000</v>
      </c>
      <c r="J197">
        <v>20000</v>
      </c>
      <c r="K197">
        <v>42000</v>
      </c>
      <c r="L197">
        <v>42000</v>
      </c>
      <c r="N197">
        <v>42000</v>
      </c>
      <c r="O197">
        <v>42000</v>
      </c>
      <c r="Q197">
        <v>20000</v>
      </c>
      <c r="R197">
        <v>20000</v>
      </c>
      <c r="S197">
        <v>20000</v>
      </c>
      <c r="V197">
        <v>20000</v>
      </c>
      <c r="X197">
        <v>0</v>
      </c>
      <c r="Y197">
        <v>42000</v>
      </c>
      <c r="Z197">
        <v>42000</v>
      </c>
      <c r="AB197">
        <v>42000</v>
      </c>
      <c r="AC197">
        <v>42000</v>
      </c>
      <c r="AE197">
        <v>20000</v>
      </c>
      <c r="AH197" s="68">
        <f t="shared" si="6"/>
        <v>571000</v>
      </c>
      <c r="AI197" s="68">
        <f t="shared" si="7"/>
        <v>97000</v>
      </c>
      <c r="AJ197" s="68">
        <f t="shared" si="8"/>
        <v>474000</v>
      </c>
      <c r="AK197" s="68"/>
      <c r="AL197" s="74" t="str">
        <f>VLOOKUP(A197,Att!B:CX,101,0)</f>
        <v>ANNK-HR</v>
      </c>
      <c r="AM197" s="70">
        <f>VALUE(IFERROR(VLOOKUP($A197,OT!$A:$BU,OT!J$1,0),0))</f>
        <v>2</v>
      </c>
      <c r="AN197" s="70">
        <f>VALUE(IFERROR(VLOOKUP($A197,OT!$A:$BU,OT!K$1,0),0))</f>
        <v>2</v>
      </c>
      <c r="AO197" s="70">
        <f>VALUE(IFERROR(VLOOKUP($A197,OT!$A:$BU,OT!L$1,0),0))</f>
        <v>2</v>
      </c>
      <c r="AP197" s="70">
        <f>VALUE(IFERROR(VLOOKUP($A197,OT!$A:$BU,OT!M$1,0),0))</f>
        <v>2</v>
      </c>
      <c r="AQ197" s="70">
        <f>VALUE(IFERROR(VLOOKUP($A197,OT!$A:$BU,OT!N$1,0),0))</f>
        <v>0</v>
      </c>
      <c r="AR197" s="70">
        <f>VALUE(IFERROR(VLOOKUP($A197,OT!$A:$BU,OT!O$1,0),0))</f>
        <v>12</v>
      </c>
      <c r="AS197" s="70">
        <f>VALUE(IFERROR(VLOOKUP($A197,OT!$A:$BU,OT!P$1,0),0))</f>
        <v>0</v>
      </c>
      <c r="AT197" s="70">
        <f>VALUE(IFERROR(VLOOKUP($A197,OT!$A:$BU,OT!Q$1,0),0))</f>
        <v>2</v>
      </c>
      <c r="AU197" s="70">
        <f>VALUE(IFERROR(VLOOKUP($A197,OT!$A:$BU,OT!R$1,0),0))</f>
        <v>2</v>
      </c>
      <c r="AV197" s="70">
        <f>VALUE(IFERROR(VLOOKUP($A197,OT!$A:$BU,OT!S$1,0),0))</f>
        <v>0</v>
      </c>
      <c r="AW197" s="70">
        <f>VALUE(IFERROR(VLOOKUP($A197,OT!$A:$BU,OT!T$1,0),0))</f>
        <v>0</v>
      </c>
      <c r="AX197" s="70">
        <f>VALUE(IFERROR(VLOOKUP($A197,OT!$A:$BU,OT!U$1,0),0))</f>
        <v>2</v>
      </c>
      <c r="AY197" s="70">
        <f>VALUE(IFERROR(VLOOKUP($A197,OT!$A:$BU,OT!V$1,0),0))</f>
        <v>4</v>
      </c>
      <c r="AZ197" s="70">
        <f>VALUE(IFERROR(VLOOKUP($A197,OT!$A:$BU,OT!W$1,0),0))</f>
        <v>0</v>
      </c>
      <c r="BA197" s="70">
        <f>VALUE(IFERROR(VLOOKUP($A197,OT!$A:$BU,OT!X$1,0),0))</f>
        <v>0</v>
      </c>
      <c r="BB197" s="70">
        <f>VALUE(IFERROR(VLOOKUP($A197,OT!$A:$BU,OT!Y$1,0),0))</f>
        <v>0</v>
      </c>
      <c r="BC197" s="70">
        <f>VALUE(IFERROR(VLOOKUP($A197,OT!$A:$BU,OT!Z$1,0),0))</f>
        <v>2</v>
      </c>
      <c r="BD197" s="70">
        <f>VALUE(IFERROR(VLOOKUP($A197,OT!$A:$BU,OT!AA$1,0),0))</f>
        <v>0</v>
      </c>
      <c r="BE197" s="70">
        <f>VALUE(IFERROR(VLOOKUP($A197,OT!$A:$BU,OT!AB$1,0),0))</f>
        <v>0</v>
      </c>
      <c r="BF197" s="70">
        <f>VALUE(IFERROR(VLOOKUP($A197,OT!$A:$BU,OT!AC$1,0),0))</f>
        <v>4</v>
      </c>
      <c r="BG197" s="70">
        <f>VALUE(IFERROR(VLOOKUP($A197,OT!$A:$BU,OT!AD$1,0),0))</f>
        <v>0</v>
      </c>
      <c r="BH197" s="70">
        <f>VALUE(IFERROR(VLOOKUP($A197,OT!$A:$BU,OT!AE$1,0),0))</f>
        <v>2</v>
      </c>
      <c r="BI197" s="70">
        <f>VALUE(IFERROR(VLOOKUP($A197,OT!$A:$BU,OT!AF$1,0),0))</f>
        <v>2</v>
      </c>
      <c r="BJ197" s="70">
        <f>VALUE(IFERROR(VLOOKUP($A197,OT!$A:$BU,OT!AG$1,0),0))</f>
        <v>2</v>
      </c>
      <c r="BK197" s="70">
        <f>VALUE(IFERROR(VLOOKUP($A197,OT!$A:$BU,OT!AH$1,0),0))</f>
        <v>0</v>
      </c>
      <c r="BL197" s="70">
        <f>VALUE(IFERROR(VLOOKUP($A197,OT!$A:$BU,OT!AI$1,0),0))</f>
        <v>2</v>
      </c>
      <c r="BM197" s="70">
        <f>VALUE(IFERROR(VLOOKUP($A197,OT!$A:$BU,OT!AJ$1,0),0))</f>
        <v>4</v>
      </c>
      <c r="BN197" s="70">
        <f>VALUE(IFERROR(VLOOKUP($A197,OT!$A:$BU,OT!AK$1,0),0))</f>
        <v>0</v>
      </c>
      <c r="BO197" s="70">
        <f>VALUE(IFERROR(VLOOKUP($A197,OT!$A:$BU,OT!AL$1,0),0))</f>
        <v>2</v>
      </c>
      <c r="BP197" s="70">
        <f>VALUE(IFERROR(VLOOKUP($A197,OT!$A:$BU,OT!AM$1,0),0))</f>
        <v>0</v>
      </c>
      <c r="BQ197" s="70">
        <f>VALUE(IFERROR(VLOOKUP($A197,OT!$A:$BU,OT!AN$1,0),0))</f>
        <v>0</v>
      </c>
    </row>
    <row r="198" spans="1:69" x14ac:dyDescent="0.35">
      <c r="A198" s="376" t="s">
        <v>1240</v>
      </c>
      <c r="B198" s="221" t="str">
        <f>VLOOKUP(A198,Att!B:C,2,0)</f>
        <v>NGUYỄN MỸ HẰNG</v>
      </c>
      <c r="C198">
        <v>42000</v>
      </c>
      <c r="D198">
        <v>42000</v>
      </c>
      <c r="E198">
        <v>42000</v>
      </c>
      <c r="F198">
        <v>42000</v>
      </c>
      <c r="G198">
        <v>42000</v>
      </c>
      <c r="H198">
        <v>42000</v>
      </c>
      <c r="J198">
        <v>20000</v>
      </c>
      <c r="K198">
        <v>20000</v>
      </c>
      <c r="L198">
        <v>20000</v>
      </c>
      <c r="M198">
        <v>20000</v>
      </c>
      <c r="N198">
        <v>20000</v>
      </c>
      <c r="O198">
        <v>20000</v>
      </c>
      <c r="Q198">
        <v>42000</v>
      </c>
      <c r="R198">
        <v>42000</v>
      </c>
      <c r="S198">
        <v>42000</v>
      </c>
      <c r="T198">
        <v>42000</v>
      </c>
      <c r="U198">
        <v>42000</v>
      </c>
      <c r="X198">
        <v>20000</v>
      </c>
      <c r="Y198">
        <v>20000</v>
      </c>
      <c r="Z198">
        <v>20000</v>
      </c>
      <c r="AA198">
        <v>20000</v>
      </c>
      <c r="AB198">
        <v>15000</v>
      </c>
      <c r="AD198">
        <v>20000</v>
      </c>
      <c r="AE198">
        <v>42000</v>
      </c>
      <c r="AH198" s="68">
        <f t="shared" si="6"/>
        <v>739000</v>
      </c>
      <c r="AI198" s="68">
        <f t="shared" si="7"/>
        <v>99000</v>
      </c>
      <c r="AJ198" s="68">
        <f t="shared" si="8"/>
        <v>640000</v>
      </c>
      <c r="AK198" s="68"/>
      <c r="AL198" s="74" t="str">
        <f>VLOOKUP(A198,Att!B:CX,101,0)</f>
        <v>Power Connect</v>
      </c>
      <c r="AM198" s="70">
        <f>VALUE(IFERROR(VLOOKUP($A198,OT!$A:$BU,OT!J$1,0),0))</f>
        <v>0</v>
      </c>
      <c r="AN198" s="70">
        <f>VALUE(IFERROR(VLOOKUP($A198,OT!$A:$BU,OT!K$1,0),0))</f>
        <v>2</v>
      </c>
      <c r="AO198" s="70">
        <f>VALUE(IFERROR(VLOOKUP($A198,OT!$A:$BU,OT!L$1,0),0))</f>
        <v>0</v>
      </c>
      <c r="AP198" s="70">
        <f>VALUE(IFERROR(VLOOKUP($A198,OT!$A:$BU,OT!M$1,0),0))</f>
        <v>2</v>
      </c>
      <c r="AQ198" s="70">
        <f>VALUE(IFERROR(VLOOKUP($A198,OT!$A:$BU,OT!N$1,0),0))</f>
        <v>3</v>
      </c>
      <c r="AR198" s="70">
        <f>VALUE(IFERROR(VLOOKUP($A198,OT!$A:$BU,OT!O$1,0),0))</f>
        <v>12</v>
      </c>
      <c r="AS198" s="70">
        <f>VALUE(IFERROR(VLOOKUP($A198,OT!$A:$BU,OT!P$1,0),0))</f>
        <v>0</v>
      </c>
      <c r="AT198" s="70">
        <f>VALUE(IFERROR(VLOOKUP($A198,OT!$A:$BU,OT!Q$1,0),0))</f>
        <v>2</v>
      </c>
      <c r="AU198" s="70">
        <f>VALUE(IFERROR(VLOOKUP($A198,OT!$A:$BU,OT!R$1,0),0))</f>
        <v>2</v>
      </c>
      <c r="AV198" s="70">
        <f>VALUE(IFERROR(VLOOKUP($A198,OT!$A:$BU,OT!S$1,0),0))</f>
        <v>2</v>
      </c>
      <c r="AW198" s="70">
        <f>VALUE(IFERROR(VLOOKUP($A198,OT!$A:$BU,OT!T$1,0),0))</f>
        <v>2</v>
      </c>
      <c r="AX198" s="70">
        <f>VALUE(IFERROR(VLOOKUP($A198,OT!$A:$BU,OT!U$1,0),0))</f>
        <v>4</v>
      </c>
      <c r="AY198" s="70">
        <f>VALUE(IFERROR(VLOOKUP($A198,OT!$A:$BU,OT!V$1,0),0))</f>
        <v>12</v>
      </c>
      <c r="AZ198" s="70">
        <f>VALUE(IFERROR(VLOOKUP($A198,OT!$A:$BU,OT!W$1,0),0))</f>
        <v>0</v>
      </c>
      <c r="BA198" s="70">
        <f>VALUE(IFERROR(VLOOKUP($A198,OT!$A:$BU,OT!X$1,0),0))</f>
        <v>2</v>
      </c>
      <c r="BB198" s="70">
        <f>VALUE(IFERROR(VLOOKUP($A198,OT!$A:$BU,OT!Y$1,0),0))</f>
        <v>2</v>
      </c>
      <c r="BC198" s="70">
        <f>VALUE(IFERROR(VLOOKUP($A198,OT!$A:$BU,OT!Z$1,0),0))</f>
        <v>2</v>
      </c>
      <c r="BD198" s="70">
        <f>VALUE(IFERROR(VLOOKUP($A198,OT!$A:$BU,OT!AA$1,0),0))</f>
        <v>2</v>
      </c>
      <c r="BE198" s="70">
        <f>VALUE(IFERROR(VLOOKUP($A198,OT!$A:$BU,OT!AB$1,0),0))</f>
        <v>4</v>
      </c>
      <c r="BF198" s="70">
        <f>VALUE(IFERROR(VLOOKUP($A198,OT!$A:$BU,OT!AC$1,0),0))</f>
        <v>0</v>
      </c>
      <c r="BG198" s="70">
        <f>VALUE(IFERROR(VLOOKUP($A198,OT!$A:$BU,OT!AD$1,0),0))</f>
        <v>0</v>
      </c>
      <c r="BH198" s="70">
        <f>VALUE(IFERROR(VLOOKUP($A198,OT!$A:$BU,OT!AE$1,0),0))</f>
        <v>2</v>
      </c>
      <c r="BI198" s="70">
        <f>VALUE(IFERROR(VLOOKUP($A198,OT!$A:$BU,OT!AF$1,0),0))</f>
        <v>2</v>
      </c>
      <c r="BJ198" s="70">
        <f>VALUE(IFERROR(VLOOKUP($A198,OT!$A:$BU,OT!AG$1,0),0))</f>
        <v>2</v>
      </c>
      <c r="BK198" s="70">
        <f>VALUE(IFERROR(VLOOKUP($A198,OT!$A:$BU,OT!AH$1,0),0))</f>
        <v>2</v>
      </c>
      <c r="BL198" s="70">
        <f>VALUE(IFERROR(VLOOKUP($A198,OT!$A:$BU,OT!AI$1,0),0))</f>
        <v>0</v>
      </c>
      <c r="BM198" s="70">
        <f>VALUE(IFERROR(VLOOKUP($A198,OT!$A:$BU,OT!AJ$1,0),0))</f>
        <v>0</v>
      </c>
      <c r="BN198" s="70">
        <f>VALUE(IFERROR(VLOOKUP($A198,OT!$A:$BU,OT!AK$1,0),0))</f>
        <v>12</v>
      </c>
      <c r="BO198" s="70">
        <f>VALUE(IFERROR(VLOOKUP($A198,OT!$A:$BU,OT!AL$1,0),0))</f>
        <v>2</v>
      </c>
      <c r="BP198" s="70">
        <f>VALUE(IFERROR(VLOOKUP($A198,OT!$A:$BU,OT!AM$1,0),0))</f>
        <v>0</v>
      </c>
      <c r="BQ198" s="70">
        <f>VALUE(IFERROR(VLOOKUP($A198,OT!$A:$BU,OT!AN$1,0),0))</f>
        <v>0</v>
      </c>
    </row>
    <row r="199" spans="1:69" x14ac:dyDescent="0.35">
      <c r="A199" s="376" t="s">
        <v>1243</v>
      </c>
      <c r="B199" s="221" t="str">
        <f>VLOOKUP(A199,Att!B:C,2,0)</f>
        <v>NGUYỄN THỊ THẢO</v>
      </c>
      <c r="C199">
        <v>42000</v>
      </c>
      <c r="D199">
        <v>42000</v>
      </c>
      <c r="E199">
        <v>42000</v>
      </c>
      <c r="G199">
        <v>42000</v>
      </c>
      <c r="H199">
        <v>42000</v>
      </c>
      <c r="J199">
        <v>20000</v>
      </c>
      <c r="K199">
        <v>20000</v>
      </c>
      <c r="M199">
        <v>42000</v>
      </c>
      <c r="N199">
        <v>42000</v>
      </c>
      <c r="O199">
        <v>42000</v>
      </c>
      <c r="Q199">
        <v>20000</v>
      </c>
      <c r="R199">
        <v>20000</v>
      </c>
      <c r="T199">
        <v>20000</v>
      </c>
      <c r="U199">
        <v>20000</v>
      </c>
      <c r="V199">
        <v>20000</v>
      </c>
      <c r="X199">
        <v>42000</v>
      </c>
      <c r="Y199">
        <v>42000</v>
      </c>
      <c r="Z199">
        <v>42000</v>
      </c>
      <c r="AH199" s="68">
        <f t="shared" si="6"/>
        <v>602000</v>
      </c>
      <c r="AI199" s="68">
        <f t="shared" si="7"/>
        <v>126000</v>
      </c>
      <c r="AJ199" s="68">
        <f t="shared" si="8"/>
        <v>476000</v>
      </c>
      <c r="AK199" s="68"/>
      <c r="AL199" s="74" t="str">
        <f>VLOOKUP(A199,Att!B:CX,101,0)</f>
        <v>MEKONG SUBLABOR</v>
      </c>
      <c r="AM199" s="70">
        <f>VALUE(IFERROR(VLOOKUP($A199,OT!$A:$BU,OT!J$1,0),0))</f>
        <v>2</v>
      </c>
      <c r="AN199" s="70">
        <f>VALUE(IFERROR(VLOOKUP($A199,OT!$A:$BU,OT!K$1,0),0))</f>
        <v>2</v>
      </c>
      <c r="AO199" s="70">
        <f>VALUE(IFERROR(VLOOKUP($A199,OT!$A:$BU,OT!L$1,0),0))</f>
        <v>2</v>
      </c>
      <c r="AP199" s="70">
        <f>VALUE(IFERROR(VLOOKUP($A199,OT!$A:$BU,OT!M$1,0),0))</f>
        <v>0</v>
      </c>
      <c r="AQ199" s="70">
        <f>VALUE(IFERROR(VLOOKUP($A199,OT!$A:$BU,OT!N$1,0),0))</f>
        <v>2</v>
      </c>
      <c r="AR199" s="70">
        <f>VALUE(IFERROR(VLOOKUP($A199,OT!$A:$BU,OT!O$1,0),0))</f>
        <v>4</v>
      </c>
      <c r="AS199" s="70">
        <f>VALUE(IFERROR(VLOOKUP($A199,OT!$A:$BU,OT!P$1,0),0))</f>
        <v>0</v>
      </c>
      <c r="AT199" s="70">
        <f>VALUE(IFERROR(VLOOKUP($A199,OT!$A:$BU,OT!Q$1,0),0))</f>
        <v>2</v>
      </c>
      <c r="AU199" s="70">
        <f>VALUE(IFERROR(VLOOKUP($A199,OT!$A:$BU,OT!R$1,0),0))</f>
        <v>2</v>
      </c>
      <c r="AV199" s="70">
        <f>VALUE(IFERROR(VLOOKUP($A199,OT!$A:$BU,OT!S$1,0),0))</f>
        <v>0</v>
      </c>
      <c r="AW199" s="70">
        <f>VALUE(IFERROR(VLOOKUP($A199,OT!$A:$BU,OT!T$1,0),0))</f>
        <v>2</v>
      </c>
      <c r="AX199" s="70">
        <f>VALUE(IFERROR(VLOOKUP($A199,OT!$A:$BU,OT!U$1,0),0))</f>
        <v>2</v>
      </c>
      <c r="AY199" s="70">
        <f>VALUE(IFERROR(VLOOKUP($A199,OT!$A:$BU,OT!V$1,0),0))</f>
        <v>4</v>
      </c>
      <c r="AZ199" s="70">
        <f>VALUE(IFERROR(VLOOKUP($A199,OT!$A:$BU,OT!W$1,0),0))</f>
        <v>0</v>
      </c>
      <c r="BA199" s="70">
        <f>VALUE(IFERROR(VLOOKUP($A199,OT!$A:$BU,OT!X$1,0),0))</f>
        <v>2</v>
      </c>
      <c r="BB199" s="70">
        <f>VALUE(IFERROR(VLOOKUP($A199,OT!$A:$BU,OT!Y$1,0),0))</f>
        <v>2</v>
      </c>
      <c r="BC199" s="70">
        <f>VALUE(IFERROR(VLOOKUP($A199,OT!$A:$BU,OT!Z$1,0),0))</f>
        <v>0</v>
      </c>
      <c r="BD199" s="70">
        <f>VALUE(IFERROR(VLOOKUP($A199,OT!$A:$BU,OT!AA$1,0),0))</f>
        <v>2</v>
      </c>
      <c r="BE199" s="70">
        <f>VALUE(IFERROR(VLOOKUP($A199,OT!$A:$BU,OT!AB$1,0),0))</f>
        <v>2</v>
      </c>
      <c r="BF199" s="70">
        <f>VALUE(IFERROR(VLOOKUP($A199,OT!$A:$BU,OT!AC$1,0),0))</f>
        <v>4</v>
      </c>
      <c r="BG199" s="70">
        <f>VALUE(IFERROR(VLOOKUP($A199,OT!$A:$BU,OT!AD$1,0),0))</f>
        <v>0</v>
      </c>
      <c r="BH199" s="70">
        <f>VALUE(IFERROR(VLOOKUP($A199,OT!$A:$BU,OT!AE$1,0),0))</f>
        <v>0</v>
      </c>
      <c r="BI199" s="70">
        <f>VALUE(IFERROR(VLOOKUP($A199,OT!$A:$BU,OT!AF$1,0),0))</f>
        <v>0</v>
      </c>
      <c r="BJ199" s="70">
        <f>VALUE(IFERROR(VLOOKUP($A199,OT!$A:$BU,OT!AG$1,0),0))</f>
        <v>0</v>
      </c>
      <c r="BK199" s="70">
        <f>VALUE(IFERROR(VLOOKUP($A199,OT!$A:$BU,OT!AH$1,0),0))</f>
        <v>0</v>
      </c>
      <c r="BL199" s="70">
        <f>VALUE(IFERROR(VLOOKUP($A199,OT!$A:$BU,OT!AI$1,0),0))</f>
        <v>0</v>
      </c>
      <c r="BM199" s="70">
        <f>VALUE(IFERROR(VLOOKUP($A199,OT!$A:$BU,OT!AJ$1,0),0))</f>
        <v>0</v>
      </c>
      <c r="BN199" s="70">
        <f>VALUE(IFERROR(VLOOKUP($A199,OT!$A:$BU,OT!AK$1,0),0))</f>
        <v>0</v>
      </c>
      <c r="BO199" s="70">
        <f>VALUE(IFERROR(VLOOKUP($A199,OT!$A:$BU,OT!AL$1,0),0))</f>
        <v>0</v>
      </c>
      <c r="BP199" s="70">
        <f>VALUE(IFERROR(VLOOKUP($A199,OT!$A:$BU,OT!AM$1,0),0))</f>
        <v>0</v>
      </c>
      <c r="BQ199" s="70">
        <f>VALUE(IFERROR(VLOOKUP($A199,OT!$A:$BU,OT!AN$1,0),0))</f>
        <v>0</v>
      </c>
    </row>
    <row r="200" spans="1:69" x14ac:dyDescent="0.35">
      <c r="A200" s="376" t="s">
        <v>1246</v>
      </c>
      <c r="B200" s="221" t="str">
        <f>VLOOKUP(A200,Att!B:C,2,0)</f>
        <v>TRẦN TRUNG TÍN</v>
      </c>
      <c r="C200">
        <v>20000</v>
      </c>
      <c r="D200">
        <v>20000</v>
      </c>
      <c r="E200">
        <v>20000</v>
      </c>
      <c r="H200">
        <v>20000</v>
      </c>
      <c r="J200">
        <v>42000</v>
      </c>
      <c r="K200">
        <v>42000</v>
      </c>
      <c r="M200">
        <v>42000</v>
      </c>
      <c r="N200">
        <v>42000</v>
      </c>
      <c r="O200">
        <v>27000</v>
      </c>
      <c r="Q200">
        <v>20000</v>
      </c>
      <c r="R200">
        <v>20000</v>
      </c>
      <c r="S200">
        <v>20000</v>
      </c>
      <c r="T200">
        <v>20000</v>
      </c>
      <c r="U200">
        <v>15000</v>
      </c>
      <c r="X200">
        <v>42000</v>
      </c>
      <c r="Y200">
        <v>42000</v>
      </c>
      <c r="Z200">
        <v>42000</v>
      </c>
      <c r="AA200">
        <v>42000</v>
      </c>
      <c r="AB200">
        <v>42000</v>
      </c>
      <c r="AE200">
        <v>20000</v>
      </c>
      <c r="AH200" s="68">
        <f t="shared" si="6"/>
        <v>600000</v>
      </c>
      <c r="AI200" s="68">
        <f t="shared" si="7"/>
        <v>146000</v>
      </c>
      <c r="AJ200" s="68">
        <f t="shared" si="8"/>
        <v>454000</v>
      </c>
      <c r="AK200" s="68"/>
      <c r="AL200" s="74" t="str">
        <f>VLOOKUP(A200,Att!B:CX,101,0)</f>
        <v>ANNK-HR</v>
      </c>
      <c r="AM200" s="70">
        <f>VALUE(IFERROR(VLOOKUP($A200,OT!$A:$BU,OT!J$1,0),0))</f>
        <v>4</v>
      </c>
      <c r="AN200" s="70">
        <f>VALUE(IFERROR(VLOOKUP($A200,OT!$A:$BU,OT!K$1,0),0))</f>
        <v>0</v>
      </c>
      <c r="AO200" s="70">
        <f>VALUE(IFERROR(VLOOKUP($A200,OT!$A:$BU,OT!L$1,0),0))</f>
        <v>2</v>
      </c>
      <c r="AP200" s="70">
        <f>VALUE(IFERROR(VLOOKUP($A200,OT!$A:$BU,OT!M$1,0),0))</f>
        <v>0</v>
      </c>
      <c r="AQ200" s="70">
        <f>VALUE(IFERROR(VLOOKUP($A200,OT!$A:$BU,OT!N$1,0),0))</f>
        <v>0</v>
      </c>
      <c r="AR200" s="70">
        <f>VALUE(IFERROR(VLOOKUP($A200,OT!$A:$BU,OT!O$1,0),0))</f>
        <v>2</v>
      </c>
      <c r="AS200" s="70">
        <f>VALUE(IFERROR(VLOOKUP($A200,OT!$A:$BU,OT!P$1,0),0))</f>
        <v>0</v>
      </c>
      <c r="AT200" s="70">
        <f>VALUE(IFERROR(VLOOKUP($A200,OT!$A:$BU,OT!Q$1,0),0))</f>
        <v>2</v>
      </c>
      <c r="AU200" s="70">
        <f>VALUE(IFERROR(VLOOKUP($A200,OT!$A:$BU,OT!R$1,0),0))</f>
        <v>2</v>
      </c>
      <c r="AV200" s="70">
        <f>VALUE(IFERROR(VLOOKUP($A200,OT!$A:$BU,OT!S$1,0),0))</f>
        <v>0</v>
      </c>
      <c r="AW200" s="70">
        <f>VALUE(IFERROR(VLOOKUP($A200,OT!$A:$BU,OT!T$1,0),0))</f>
        <v>0</v>
      </c>
      <c r="AX200" s="70">
        <f>VALUE(IFERROR(VLOOKUP($A200,OT!$A:$BU,OT!U$1,0),0))</f>
        <v>0</v>
      </c>
      <c r="AY200" s="70">
        <f>VALUE(IFERROR(VLOOKUP($A200,OT!$A:$BU,OT!V$1,0),0))</f>
        <v>0</v>
      </c>
      <c r="AZ200" s="70">
        <f>VALUE(IFERROR(VLOOKUP($A200,OT!$A:$BU,OT!W$1,0),0))</f>
        <v>0</v>
      </c>
      <c r="BA200" s="70">
        <f>VALUE(IFERROR(VLOOKUP($A200,OT!$A:$BU,OT!X$1,0),0))</f>
        <v>2</v>
      </c>
      <c r="BB200" s="70">
        <f>VALUE(IFERROR(VLOOKUP($A200,OT!$A:$BU,OT!Y$1,0),0))</f>
        <v>2</v>
      </c>
      <c r="BC200" s="70">
        <f>VALUE(IFERROR(VLOOKUP($A200,OT!$A:$BU,OT!Z$1,0),0))</f>
        <v>2</v>
      </c>
      <c r="BD200" s="70">
        <f>VALUE(IFERROR(VLOOKUP($A200,OT!$A:$BU,OT!AA$1,0),0))</f>
        <v>2</v>
      </c>
      <c r="BE200" s="70">
        <f>VALUE(IFERROR(VLOOKUP($A200,OT!$A:$BU,OT!AB$1,0),0))</f>
        <v>0</v>
      </c>
      <c r="BF200" s="70">
        <f>VALUE(IFERROR(VLOOKUP($A200,OT!$A:$BU,OT!AC$1,0),0))</f>
        <v>0</v>
      </c>
      <c r="BG200" s="70">
        <f>VALUE(IFERROR(VLOOKUP($A200,OT!$A:$BU,OT!AD$1,0),0))</f>
        <v>0</v>
      </c>
      <c r="BH200" s="70">
        <f>VALUE(IFERROR(VLOOKUP($A200,OT!$A:$BU,OT!AE$1,0),0))</f>
        <v>2</v>
      </c>
      <c r="BI200" s="70">
        <f>VALUE(IFERROR(VLOOKUP($A200,OT!$A:$BU,OT!AF$1,0),0))</f>
        <v>2</v>
      </c>
      <c r="BJ200" s="70">
        <f>VALUE(IFERROR(VLOOKUP($A200,OT!$A:$BU,OT!AG$1,0),0))</f>
        <v>2</v>
      </c>
      <c r="BK200" s="70">
        <f>VALUE(IFERROR(VLOOKUP($A200,OT!$A:$BU,OT!AH$1,0),0))</f>
        <v>2</v>
      </c>
      <c r="BL200" s="70">
        <f>VALUE(IFERROR(VLOOKUP($A200,OT!$A:$BU,OT!AI$1,0),0))</f>
        <v>4</v>
      </c>
      <c r="BM200" s="70">
        <f>VALUE(IFERROR(VLOOKUP($A200,OT!$A:$BU,OT!AJ$1,0),0))</f>
        <v>0</v>
      </c>
      <c r="BN200" s="70">
        <f>VALUE(IFERROR(VLOOKUP($A200,OT!$A:$BU,OT!AK$1,0),0))</f>
        <v>0</v>
      </c>
      <c r="BO200" s="70">
        <f>VALUE(IFERROR(VLOOKUP($A200,OT!$A:$BU,OT!AL$1,0),0))</f>
        <v>2</v>
      </c>
      <c r="BP200" s="70">
        <f>VALUE(IFERROR(VLOOKUP($A200,OT!$A:$BU,OT!AM$1,0),0))</f>
        <v>0</v>
      </c>
      <c r="BQ200" s="70">
        <f>VALUE(IFERROR(VLOOKUP($A200,OT!$A:$BU,OT!AN$1,0),0))</f>
        <v>0</v>
      </c>
    </row>
    <row r="201" spans="1:69" x14ac:dyDescent="0.35">
      <c r="A201" s="376" t="s">
        <v>1249</v>
      </c>
      <c r="B201" s="221" t="str">
        <f>VLOOKUP(A201,Att!B:C,2,0)</f>
        <v>NGUYỄN NA NA</v>
      </c>
      <c r="C201">
        <v>20000</v>
      </c>
      <c r="D201">
        <v>20000</v>
      </c>
      <c r="E201">
        <v>20000</v>
      </c>
      <c r="F201">
        <v>20000</v>
      </c>
      <c r="G201">
        <v>15000</v>
      </c>
      <c r="J201">
        <v>20000</v>
      </c>
      <c r="K201">
        <v>20000</v>
      </c>
      <c r="L201">
        <v>20000</v>
      </c>
      <c r="M201">
        <v>20000</v>
      </c>
      <c r="N201">
        <v>15000</v>
      </c>
      <c r="O201">
        <v>42000</v>
      </c>
      <c r="Q201">
        <v>20000</v>
      </c>
      <c r="R201">
        <v>20000</v>
      </c>
      <c r="S201">
        <v>20000</v>
      </c>
      <c r="T201">
        <v>20000</v>
      </c>
      <c r="V201">
        <v>20000</v>
      </c>
      <c r="X201">
        <v>20000</v>
      </c>
      <c r="Y201">
        <v>20000</v>
      </c>
      <c r="Z201">
        <v>20000</v>
      </c>
      <c r="AA201">
        <v>20000</v>
      </c>
      <c r="AB201">
        <v>15000</v>
      </c>
      <c r="AC201">
        <v>15000</v>
      </c>
      <c r="AE201">
        <v>20000</v>
      </c>
      <c r="AF201">
        <v>20000</v>
      </c>
      <c r="AH201" s="68">
        <f t="shared" si="6"/>
        <v>482000</v>
      </c>
      <c r="AI201" s="68">
        <f t="shared" si="7"/>
        <v>385000</v>
      </c>
      <c r="AJ201" s="68">
        <f t="shared" si="8"/>
        <v>97000</v>
      </c>
      <c r="AK201" s="68"/>
      <c r="AL201" s="74" t="str">
        <f>VLOOKUP(A201,Att!B:CX,101,0)</f>
        <v>Power Connect</v>
      </c>
      <c r="AM201" s="70">
        <f>VALUE(IFERROR(VLOOKUP($A201,OT!$A:$BU,OT!J$1,0),0))</f>
        <v>0</v>
      </c>
      <c r="AN201" s="70">
        <f>VALUE(IFERROR(VLOOKUP($A201,OT!$A:$BU,OT!K$1,0),0))</f>
        <v>0</v>
      </c>
      <c r="AO201" s="70">
        <f>VALUE(IFERROR(VLOOKUP($A201,OT!$A:$BU,OT!L$1,0),0))</f>
        <v>0</v>
      </c>
      <c r="AP201" s="70">
        <f>VALUE(IFERROR(VLOOKUP($A201,OT!$A:$BU,OT!M$1,0),0))</f>
        <v>0</v>
      </c>
      <c r="AQ201" s="70">
        <f>VALUE(IFERROR(VLOOKUP($A201,OT!$A:$BU,OT!N$1,0),0))</f>
        <v>0</v>
      </c>
      <c r="AR201" s="70">
        <f>VALUE(IFERROR(VLOOKUP($A201,OT!$A:$BU,OT!O$1,0),0))</f>
        <v>0</v>
      </c>
      <c r="AS201" s="70">
        <f>VALUE(IFERROR(VLOOKUP($A201,OT!$A:$BU,OT!P$1,0),0))</f>
        <v>0</v>
      </c>
      <c r="AT201" s="70">
        <f>VALUE(IFERROR(VLOOKUP($A201,OT!$A:$BU,OT!Q$1,0),0))</f>
        <v>0</v>
      </c>
      <c r="AU201" s="70">
        <f>VALUE(IFERROR(VLOOKUP($A201,OT!$A:$BU,OT!R$1,0),0))</f>
        <v>0</v>
      </c>
      <c r="AV201" s="70">
        <f>VALUE(IFERROR(VLOOKUP($A201,OT!$A:$BU,OT!S$1,0),0))</f>
        <v>0</v>
      </c>
      <c r="AW201" s="70">
        <f>VALUE(IFERROR(VLOOKUP($A201,OT!$A:$BU,OT!T$1,0),0))</f>
        <v>0</v>
      </c>
      <c r="AX201" s="70">
        <f>VALUE(IFERROR(VLOOKUP($A201,OT!$A:$BU,OT!U$1,0),0))</f>
        <v>0</v>
      </c>
      <c r="AY201" s="70">
        <f>VALUE(IFERROR(VLOOKUP($A201,OT!$A:$BU,OT!V$1,0),0))</f>
        <v>12</v>
      </c>
      <c r="AZ201" s="70">
        <f>VALUE(IFERROR(VLOOKUP($A201,OT!$A:$BU,OT!W$1,0),0))</f>
        <v>0</v>
      </c>
      <c r="BA201" s="70">
        <f>VALUE(IFERROR(VLOOKUP($A201,OT!$A:$BU,OT!X$1,0),0))</f>
        <v>2</v>
      </c>
      <c r="BB201" s="70">
        <f>VALUE(IFERROR(VLOOKUP($A201,OT!$A:$BU,OT!Y$1,0),0))</f>
        <v>0</v>
      </c>
      <c r="BC201" s="70">
        <f>VALUE(IFERROR(VLOOKUP($A201,OT!$A:$BU,OT!Z$1,0),0))</f>
        <v>0</v>
      </c>
      <c r="BD201" s="70">
        <f>VALUE(IFERROR(VLOOKUP($A201,OT!$A:$BU,OT!AA$1,0),0))</f>
        <v>0</v>
      </c>
      <c r="BE201" s="70">
        <f>VALUE(IFERROR(VLOOKUP($A201,OT!$A:$BU,OT!AB$1,0),0))</f>
        <v>0</v>
      </c>
      <c r="BF201" s="70">
        <f>VALUE(IFERROR(VLOOKUP($A201,OT!$A:$BU,OT!AC$1,0),0))</f>
        <v>12</v>
      </c>
      <c r="BG201" s="70">
        <f>VALUE(IFERROR(VLOOKUP($A201,OT!$A:$BU,OT!AD$1,0),0))</f>
        <v>0</v>
      </c>
      <c r="BH201" s="70">
        <f>VALUE(IFERROR(VLOOKUP($A201,OT!$A:$BU,OT!AE$1,0),0))</f>
        <v>0</v>
      </c>
      <c r="BI201" s="70">
        <f>VALUE(IFERROR(VLOOKUP($A201,OT!$A:$BU,OT!AF$1,0),0))</f>
        <v>0</v>
      </c>
      <c r="BJ201" s="70">
        <f>VALUE(IFERROR(VLOOKUP($A201,OT!$A:$BU,OT!AG$1,0),0))</f>
        <v>0</v>
      </c>
      <c r="BK201" s="70">
        <f>VALUE(IFERROR(VLOOKUP($A201,OT!$A:$BU,OT!AH$1,0),0))</f>
        <v>0</v>
      </c>
      <c r="BL201" s="70">
        <f>VALUE(IFERROR(VLOOKUP($A201,OT!$A:$BU,OT!AI$1,0),0))</f>
        <v>0</v>
      </c>
      <c r="BM201" s="70">
        <f>VALUE(IFERROR(VLOOKUP($A201,OT!$A:$BU,OT!AJ$1,0),0))</f>
        <v>8</v>
      </c>
      <c r="BN201" s="70">
        <f>VALUE(IFERROR(VLOOKUP($A201,OT!$A:$BU,OT!AK$1,0),0))</f>
        <v>0</v>
      </c>
      <c r="BO201" s="70">
        <f>VALUE(IFERROR(VLOOKUP($A201,OT!$A:$BU,OT!AL$1,0),0))</f>
        <v>0</v>
      </c>
      <c r="BP201" s="70">
        <f>VALUE(IFERROR(VLOOKUP($A201,OT!$A:$BU,OT!AM$1,0),0))</f>
        <v>0</v>
      </c>
      <c r="BQ201" s="70">
        <f>VALUE(IFERROR(VLOOKUP($A201,OT!$A:$BU,OT!AN$1,0),0))</f>
        <v>0</v>
      </c>
    </row>
    <row r="202" spans="1:69" x14ac:dyDescent="0.35">
      <c r="A202" s="376" t="s">
        <v>1252</v>
      </c>
      <c r="B202" s="221" t="str">
        <f>VLOOKUP(A202,Att!B:C,2,0)</f>
        <v>LÊ TRỌNG NHÂN</v>
      </c>
      <c r="C202">
        <v>15000</v>
      </c>
      <c r="E202">
        <v>20000</v>
      </c>
      <c r="F202">
        <v>20000</v>
      </c>
      <c r="G202">
        <v>42000</v>
      </c>
      <c r="H202">
        <v>42000</v>
      </c>
      <c r="J202">
        <v>42000</v>
      </c>
      <c r="K202">
        <v>42000</v>
      </c>
      <c r="M202">
        <v>42000</v>
      </c>
      <c r="N202">
        <v>42000</v>
      </c>
      <c r="O202">
        <v>27000</v>
      </c>
      <c r="Q202">
        <v>20000</v>
      </c>
      <c r="R202">
        <v>20000</v>
      </c>
      <c r="S202">
        <v>20000</v>
      </c>
      <c r="T202">
        <v>20000</v>
      </c>
      <c r="U202">
        <v>15000</v>
      </c>
      <c r="X202">
        <v>42000</v>
      </c>
      <c r="Y202">
        <v>42000</v>
      </c>
      <c r="Z202">
        <v>42000</v>
      </c>
      <c r="AA202">
        <v>42000</v>
      </c>
      <c r="AB202">
        <v>42000</v>
      </c>
      <c r="AE202">
        <v>20000</v>
      </c>
      <c r="AF202">
        <v>20000</v>
      </c>
      <c r="AH202" s="68">
        <f t="shared" si="6"/>
        <v>679000</v>
      </c>
      <c r="AI202" s="68">
        <f t="shared" si="7"/>
        <v>141000</v>
      </c>
      <c r="AJ202" s="68">
        <f t="shared" si="8"/>
        <v>538000</v>
      </c>
      <c r="AK202" s="68"/>
      <c r="AL202" s="74" t="str">
        <f>VLOOKUP(A202,Att!B:CX,101,0)</f>
        <v>Power Connect</v>
      </c>
      <c r="AM202" s="70">
        <f>VALUE(IFERROR(VLOOKUP($A202,OT!$A:$BU,OT!J$1,0),0))</f>
        <v>0</v>
      </c>
      <c r="AN202" s="70">
        <f>VALUE(IFERROR(VLOOKUP($A202,OT!$A:$BU,OT!K$1,0),0))</f>
        <v>0</v>
      </c>
      <c r="AO202" s="70">
        <f>VALUE(IFERROR(VLOOKUP($A202,OT!$A:$BU,OT!L$1,0),0))</f>
        <v>2</v>
      </c>
      <c r="AP202" s="70">
        <f>VALUE(IFERROR(VLOOKUP($A202,OT!$A:$BU,OT!M$1,0),0))</f>
        <v>2</v>
      </c>
      <c r="AQ202" s="70">
        <f>VALUE(IFERROR(VLOOKUP($A202,OT!$A:$BU,OT!N$1,0),0))</f>
        <v>2</v>
      </c>
      <c r="AR202" s="70">
        <f>VALUE(IFERROR(VLOOKUP($A202,OT!$A:$BU,OT!O$1,0),0))</f>
        <v>2</v>
      </c>
      <c r="AS202" s="70">
        <f>VALUE(IFERROR(VLOOKUP($A202,OT!$A:$BU,OT!P$1,0),0))</f>
        <v>0</v>
      </c>
      <c r="AT202" s="70">
        <f>VALUE(IFERROR(VLOOKUP($A202,OT!$A:$BU,OT!Q$1,0),0))</f>
        <v>2</v>
      </c>
      <c r="AU202" s="70">
        <f>VALUE(IFERROR(VLOOKUP($A202,OT!$A:$BU,OT!R$1,0),0))</f>
        <v>2</v>
      </c>
      <c r="AV202" s="70">
        <f>VALUE(IFERROR(VLOOKUP($A202,OT!$A:$BU,OT!S$1,0),0))</f>
        <v>0</v>
      </c>
      <c r="AW202" s="70">
        <f>VALUE(IFERROR(VLOOKUP($A202,OT!$A:$BU,OT!T$1,0),0))</f>
        <v>0</v>
      </c>
      <c r="AX202" s="70">
        <f>VALUE(IFERROR(VLOOKUP($A202,OT!$A:$BU,OT!U$1,0),0))</f>
        <v>0</v>
      </c>
      <c r="AY202" s="70">
        <f>VALUE(IFERROR(VLOOKUP($A202,OT!$A:$BU,OT!V$1,0),0))</f>
        <v>0</v>
      </c>
      <c r="AZ202" s="70">
        <f>VALUE(IFERROR(VLOOKUP($A202,OT!$A:$BU,OT!W$1,0),0))</f>
        <v>0</v>
      </c>
      <c r="BA202" s="70">
        <f>VALUE(IFERROR(VLOOKUP($A202,OT!$A:$BU,OT!X$1,0),0))</f>
        <v>2</v>
      </c>
      <c r="BB202" s="70">
        <f>VALUE(IFERROR(VLOOKUP($A202,OT!$A:$BU,OT!Y$1,0),0))</f>
        <v>2</v>
      </c>
      <c r="BC202" s="70">
        <f>VALUE(IFERROR(VLOOKUP($A202,OT!$A:$BU,OT!Z$1,0),0))</f>
        <v>2</v>
      </c>
      <c r="BD202" s="70">
        <f>VALUE(IFERROR(VLOOKUP($A202,OT!$A:$BU,OT!AA$1,0),0))</f>
        <v>2</v>
      </c>
      <c r="BE202" s="70">
        <f>VALUE(IFERROR(VLOOKUP($A202,OT!$A:$BU,OT!AB$1,0),0))</f>
        <v>0</v>
      </c>
      <c r="BF202" s="70">
        <f>VALUE(IFERROR(VLOOKUP($A202,OT!$A:$BU,OT!AC$1,0),0))</f>
        <v>0</v>
      </c>
      <c r="BG202" s="70">
        <f>VALUE(IFERROR(VLOOKUP($A202,OT!$A:$BU,OT!AD$1,0),0))</f>
        <v>0</v>
      </c>
      <c r="BH202" s="70">
        <f>VALUE(IFERROR(VLOOKUP($A202,OT!$A:$BU,OT!AE$1,0),0))</f>
        <v>2</v>
      </c>
      <c r="BI202" s="70">
        <f>VALUE(IFERROR(VLOOKUP($A202,OT!$A:$BU,OT!AF$1,0),0))</f>
        <v>2</v>
      </c>
      <c r="BJ202" s="70">
        <f>VALUE(IFERROR(VLOOKUP($A202,OT!$A:$BU,OT!AG$1,0),0))</f>
        <v>2</v>
      </c>
      <c r="BK202" s="70">
        <f>VALUE(IFERROR(VLOOKUP($A202,OT!$A:$BU,OT!AH$1,0),0))</f>
        <v>2</v>
      </c>
      <c r="BL202" s="70">
        <f>VALUE(IFERROR(VLOOKUP($A202,OT!$A:$BU,OT!AI$1,0),0))</f>
        <v>4</v>
      </c>
      <c r="BM202" s="70">
        <f>VALUE(IFERROR(VLOOKUP($A202,OT!$A:$BU,OT!AJ$1,0),0))</f>
        <v>0</v>
      </c>
      <c r="BN202" s="70">
        <f>VALUE(IFERROR(VLOOKUP($A202,OT!$A:$BU,OT!AK$1,0),0))</f>
        <v>0</v>
      </c>
      <c r="BO202" s="70">
        <f>VALUE(IFERROR(VLOOKUP($A202,OT!$A:$BU,OT!AL$1,0),0))</f>
        <v>2</v>
      </c>
      <c r="BP202" s="70">
        <f>VALUE(IFERROR(VLOOKUP($A202,OT!$A:$BU,OT!AM$1,0),0))</f>
        <v>2</v>
      </c>
      <c r="BQ202" s="70">
        <f>VALUE(IFERROR(VLOOKUP($A202,OT!$A:$BU,OT!AN$1,0),0))</f>
        <v>0</v>
      </c>
    </row>
    <row r="203" spans="1:69" x14ac:dyDescent="0.35">
      <c r="A203" s="376" t="s">
        <v>1255</v>
      </c>
      <c r="B203" s="221" t="str">
        <f>VLOOKUP(A203,Att!B:C,2,0)</f>
        <v>NGUYỄN VĂN THAN</v>
      </c>
      <c r="C203">
        <v>20000</v>
      </c>
      <c r="D203">
        <v>20000</v>
      </c>
      <c r="E203">
        <v>20000</v>
      </c>
      <c r="G203">
        <v>20000</v>
      </c>
      <c r="H203">
        <v>15000</v>
      </c>
      <c r="J203">
        <v>42000</v>
      </c>
      <c r="K203">
        <v>42000</v>
      </c>
      <c r="L203">
        <v>42000</v>
      </c>
      <c r="M203">
        <v>42000</v>
      </c>
      <c r="N203">
        <v>42000</v>
      </c>
      <c r="O203">
        <v>42000</v>
      </c>
      <c r="Q203">
        <v>20000</v>
      </c>
      <c r="R203">
        <v>20000</v>
      </c>
      <c r="T203">
        <v>20000</v>
      </c>
      <c r="U203">
        <v>0</v>
      </c>
      <c r="V203">
        <v>20000</v>
      </c>
      <c r="X203">
        <v>42000</v>
      </c>
      <c r="Y203">
        <v>42000</v>
      </c>
      <c r="Z203">
        <v>42000</v>
      </c>
      <c r="AA203">
        <v>42000</v>
      </c>
      <c r="AB203">
        <v>42000</v>
      </c>
      <c r="AF203">
        <v>20000</v>
      </c>
      <c r="AH203" s="68">
        <f t="shared" si="6"/>
        <v>657000</v>
      </c>
      <c r="AI203" s="68">
        <f t="shared" si="7"/>
        <v>55000</v>
      </c>
      <c r="AJ203" s="68">
        <f t="shared" si="8"/>
        <v>602000</v>
      </c>
      <c r="AK203" s="68"/>
      <c r="AL203" s="74" t="str">
        <f>VLOOKUP(A203,Att!B:CX,101,0)</f>
        <v>Power Connect</v>
      </c>
      <c r="AM203" s="70">
        <f>VALUE(IFERROR(VLOOKUP($A203,OT!$A:$BU,OT!J$1,0),0))</f>
        <v>2</v>
      </c>
      <c r="AN203" s="70">
        <f>VALUE(IFERROR(VLOOKUP($A203,OT!$A:$BU,OT!K$1,0),0))</f>
        <v>2</v>
      </c>
      <c r="AO203" s="70">
        <f>VALUE(IFERROR(VLOOKUP($A203,OT!$A:$BU,OT!L$1,0),0))</f>
        <v>2</v>
      </c>
      <c r="AP203" s="70">
        <f>VALUE(IFERROR(VLOOKUP($A203,OT!$A:$BU,OT!M$1,0),0))</f>
        <v>0</v>
      </c>
      <c r="AQ203" s="70">
        <f>VALUE(IFERROR(VLOOKUP($A203,OT!$A:$BU,OT!N$1,0),0))</f>
        <v>0</v>
      </c>
      <c r="AR203" s="70">
        <f>VALUE(IFERROR(VLOOKUP($A203,OT!$A:$BU,OT!O$1,0),0))</f>
        <v>0</v>
      </c>
      <c r="AS203" s="70">
        <f>VALUE(IFERROR(VLOOKUP($A203,OT!$A:$BU,OT!P$1,0),0))</f>
        <v>0</v>
      </c>
      <c r="AT203" s="70">
        <f>VALUE(IFERROR(VLOOKUP($A203,OT!$A:$BU,OT!Q$1,0),0))</f>
        <v>2</v>
      </c>
      <c r="AU203" s="70">
        <f>VALUE(IFERROR(VLOOKUP($A203,OT!$A:$BU,OT!R$1,0),0))</f>
        <v>2</v>
      </c>
      <c r="AV203" s="70">
        <f>VALUE(IFERROR(VLOOKUP($A203,OT!$A:$BU,OT!S$1,0),0))</f>
        <v>2</v>
      </c>
      <c r="AW203" s="70">
        <f>VALUE(IFERROR(VLOOKUP($A203,OT!$A:$BU,OT!T$1,0),0))</f>
        <v>2</v>
      </c>
      <c r="AX203" s="70">
        <f>VALUE(IFERROR(VLOOKUP($A203,OT!$A:$BU,OT!U$1,0),0))</f>
        <v>4</v>
      </c>
      <c r="AY203" s="70">
        <f>VALUE(IFERROR(VLOOKUP($A203,OT!$A:$BU,OT!V$1,0),0))</f>
        <v>12</v>
      </c>
      <c r="AZ203" s="70">
        <f>VALUE(IFERROR(VLOOKUP($A203,OT!$A:$BU,OT!W$1,0),0))</f>
        <v>0</v>
      </c>
      <c r="BA203" s="70">
        <f>VALUE(IFERROR(VLOOKUP($A203,OT!$A:$BU,OT!X$1,0),0))</f>
        <v>2</v>
      </c>
      <c r="BB203" s="70">
        <f>VALUE(IFERROR(VLOOKUP($A203,OT!$A:$BU,OT!Y$1,0),0))</f>
        <v>2</v>
      </c>
      <c r="BC203" s="70">
        <f>VALUE(IFERROR(VLOOKUP($A203,OT!$A:$BU,OT!Z$1,0),0))</f>
        <v>0</v>
      </c>
      <c r="BD203" s="70">
        <f>VALUE(IFERROR(VLOOKUP($A203,OT!$A:$BU,OT!AA$1,0),0))</f>
        <v>2</v>
      </c>
      <c r="BE203" s="70">
        <f>VALUE(IFERROR(VLOOKUP($A203,OT!$A:$BU,OT!AB$1,0),0))</f>
        <v>0</v>
      </c>
      <c r="BF203" s="70">
        <f>VALUE(IFERROR(VLOOKUP($A203,OT!$A:$BU,OT!AC$1,0),0))</f>
        <v>4</v>
      </c>
      <c r="BG203" s="70">
        <f>VALUE(IFERROR(VLOOKUP($A203,OT!$A:$BU,OT!AD$1,0),0))</f>
        <v>0</v>
      </c>
      <c r="BH203" s="70">
        <f>VALUE(IFERROR(VLOOKUP($A203,OT!$A:$BU,OT!AE$1,0),0))</f>
        <v>2</v>
      </c>
      <c r="BI203" s="70">
        <f>VALUE(IFERROR(VLOOKUP($A203,OT!$A:$BU,OT!AF$1,0),0))</f>
        <v>2</v>
      </c>
      <c r="BJ203" s="70">
        <f>VALUE(IFERROR(VLOOKUP($A203,OT!$A:$BU,OT!AG$1,0),0))</f>
        <v>2</v>
      </c>
      <c r="BK203" s="70">
        <f>VALUE(IFERROR(VLOOKUP($A203,OT!$A:$BU,OT!AH$1,0),0))</f>
        <v>2</v>
      </c>
      <c r="BL203" s="70">
        <f>VALUE(IFERROR(VLOOKUP($A203,OT!$A:$BU,OT!AI$1,0),0))</f>
        <v>4</v>
      </c>
      <c r="BM203" s="70">
        <f>VALUE(IFERROR(VLOOKUP($A203,OT!$A:$BU,OT!AJ$1,0),0))</f>
        <v>0</v>
      </c>
      <c r="BN203" s="70">
        <f>VALUE(IFERROR(VLOOKUP($A203,OT!$A:$BU,OT!AK$1,0),0))</f>
        <v>0</v>
      </c>
      <c r="BO203" s="70">
        <f>VALUE(IFERROR(VLOOKUP($A203,OT!$A:$BU,OT!AL$1,0),0))</f>
        <v>0</v>
      </c>
      <c r="BP203" s="70">
        <f>VALUE(IFERROR(VLOOKUP($A203,OT!$A:$BU,OT!AM$1,0),0))</f>
        <v>0</v>
      </c>
      <c r="BQ203" s="70">
        <f>VALUE(IFERROR(VLOOKUP($A203,OT!$A:$BU,OT!AN$1,0),0))</f>
        <v>0</v>
      </c>
    </row>
    <row r="204" spans="1:69" x14ac:dyDescent="0.35">
      <c r="A204" s="376" t="s">
        <v>1258</v>
      </c>
      <c r="B204" s="221" t="str">
        <f>VLOOKUP(A204,Att!B:C,2,0)</f>
        <v>NGUYỄN THỊ BÍCH HIÊN</v>
      </c>
      <c r="C204">
        <v>20000</v>
      </c>
      <c r="F204">
        <v>42000</v>
      </c>
      <c r="N204">
        <v>20000</v>
      </c>
      <c r="O204">
        <v>20000</v>
      </c>
      <c r="Q204">
        <v>42000</v>
      </c>
      <c r="R204">
        <v>42000</v>
      </c>
      <c r="S204">
        <v>42000</v>
      </c>
      <c r="T204">
        <v>42000</v>
      </c>
      <c r="V204">
        <v>42000</v>
      </c>
      <c r="X204">
        <v>20000</v>
      </c>
      <c r="AA204">
        <v>20000</v>
      </c>
      <c r="AC204">
        <v>20000</v>
      </c>
      <c r="AE204">
        <v>42000</v>
      </c>
      <c r="AF204">
        <v>42000</v>
      </c>
      <c r="AH204" s="68">
        <f t="shared" ref="AH204:AH267" si="9">SUM(C204:AG204)</f>
        <v>456000</v>
      </c>
      <c r="AI204" s="68">
        <f t="shared" ref="AI204:AI267" si="10">SUMIFS($C204:$AG204,$AM204:$BQ204,"=0")</f>
        <v>42000</v>
      </c>
      <c r="AJ204" s="68">
        <f t="shared" ref="AJ204:AJ267" si="11">SUMIFS($C204:$AG204,$AM204:$BQ204,"&gt;0")</f>
        <v>414000</v>
      </c>
      <c r="AK204" s="68"/>
      <c r="AL204" s="74" t="str">
        <f>VLOOKUP(A204,Att!B:CX,101,0)</f>
        <v>Power Connect</v>
      </c>
      <c r="AM204" s="70">
        <f>VALUE(IFERROR(VLOOKUP($A204,OT!$A:$BU,OT!J$1,0),0))</f>
        <v>2</v>
      </c>
      <c r="AN204" s="70">
        <f>VALUE(IFERROR(VLOOKUP($A204,OT!$A:$BU,OT!K$1,0),0))</f>
        <v>0</v>
      </c>
      <c r="AO204" s="70">
        <f>VALUE(IFERROR(VLOOKUP($A204,OT!$A:$BU,OT!L$1,0),0))</f>
        <v>0</v>
      </c>
      <c r="AP204" s="70">
        <f>VALUE(IFERROR(VLOOKUP($A204,OT!$A:$BU,OT!M$1,0),0))</f>
        <v>2</v>
      </c>
      <c r="AQ204" s="70">
        <f>VALUE(IFERROR(VLOOKUP($A204,OT!$A:$BU,OT!N$1,0),0))</f>
        <v>0</v>
      </c>
      <c r="AR204" s="70">
        <f>VALUE(IFERROR(VLOOKUP($A204,OT!$A:$BU,OT!O$1,0),0))</f>
        <v>0</v>
      </c>
      <c r="AS204" s="70">
        <f>VALUE(IFERROR(VLOOKUP($A204,OT!$A:$BU,OT!P$1,0),0))</f>
        <v>0</v>
      </c>
      <c r="AT204" s="70">
        <f>VALUE(IFERROR(VLOOKUP($A204,OT!$A:$BU,OT!Q$1,0),0))</f>
        <v>0</v>
      </c>
      <c r="AU204" s="70">
        <f>VALUE(IFERROR(VLOOKUP($A204,OT!$A:$BU,OT!R$1,0),0))</f>
        <v>0</v>
      </c>
      <c r="AV204" s="70">
        <f>VALUE(IFERROR(VLOOKUP($A204,OT!$A:$BU,OT!S$1,0),0))</f>
        <v>0</v>
      </c>
      <c r="AW204" s="70">
        <f>VALUE(IFERROR(VLOOKUP($A204,OT!$A:$BU,OT!T$1,0),0))</f>
        <v>0</v>
      </c>
      <c r="AX204" s="70">
        <f>VALUE(IFERROR(VLOOKUP($A204,OT!$A:$BU,OT!U$1,0),0))</f>
        <v>2</v>
      </c>
      <c r="AY204" s="70">
        <f>VALUE(IFERROR(VLOOKUP($A204,OT!$A:$BU,OT!V$1,0),0))</f>
        <v>4</v>
      </c>
      <c r="AZ204" s="70">
        <f>VALUE(IFERROR(VLOOKUP($A204,OT!$A:$BU,OT!W$1,0),0))</f>
        <v>0</v>
      </c>
      <c r="BA204" s="70">
        <f>VALUE(IFERROR(VLOOKUP($A204,OT!$A:$BU,OT!X$1,0),0))</f>
        <v>2</v>
      </c>
      <c r="BB204" s="70">
        <f>VALUE(IFERROR(VLOOKUP($A204,OT!$A:$BU,OT!Y$1,0),0))</f>
        <v>2</v>
      </c>
      <c r="BC204" s="70">
        <f>VALUE(IFERROR(VLOOKUP($A204,OT!$A:$BU,OT!Z$1,0),0))</f>
        <v>2</v>
      </c>
      <c r="BD204" s="70">
        <f>VALUE(IFERROR(VLOOKUP($A204,OT!$A:$BU,OT!AA$1,0),0))</f>
        <v>2</v>
      </c>
      <c r="BE204" s="70">
        <f>VALUE(IFERROR(VLOOKUP($A204,OT!$A:$BU,OT!AB$1,0),0))</f>
        <v>0</v>
      </c>
      <c r="BF204" s="70">
        <f>VALUE(IFERROR(VLOOKUP($A204,OT!$A:$BU,OT!AC$1,0),0))</f>
        <v>4</v>
      </c>
      <c r="BG204" s="70">
        <f>VALUE(IFERROR(VLOOKUP($A204,OT!$A:$BU,OT!AD$1,0),0))</f>
        <v>0</v>
      </c>
      <c r="BH204" s="70">
        <f>VALUE(IFERROR(VLOOKUP($A204,OT!$A:$BU,OT!AE$1,0),0))</f>
        <v>2</v>
      </c>
      <c r="BI204" s="70">
        <f>VALUE(IFERROR(VLOOKUP($A204,OT!$A:$BU,OT!AF$1,0),0))</f>
        <v>0</v>
      </c>
      <c r="BJ204" s="70">
        <f>VALUE(IFERROR(VLOOKUP($A204,OT!$A:$BU,OT!AG$1,0),0))</f>
        <v>0</v>
      </c>
      <c r="BK204" s="70">
        <f>VALUE(IFERROR(VLOOKUP($A204,OT!$A:$BU,OT!AH$1,0),0))</f>
        <v>2</v>
      </c>
      <c r="BL204" s="70">
        <f>VALUE(IFERROR(VLOOKUP($A204,OT!$A:$BU,OT!AI$1,0),0))</f>
        <v>0</v>
      </c>
      <c r="BM204" s="70">
        <f>VALUE(IFERROR(VLOOKUP($A204,OT!$A:$BU,OT!AJ$1,0),0))</f>
        <v>4</v>
      </c>
      <c r="BN204" s="70">
        <f>VALUE(IFERROR(VLOOKUP($A204,OT!$A:$BU,OT!AK$1,0),0))</f>
        <v>0</v>
      </c>
      <c r="BO204" s="70">
        <f>VALUE(IFERROR(VLOOKUP($A204,OT!$A:$BU,OT!AL$1,0),0))</f>
        <v>2</v>
      </c>
      <c r="BP204" s="70">
        <f>VALUE(IFERROR(VLOOKUP($A204,OT!$A:$BU,OT!AM$1,0),0))</f>
        <v>0</v>
      </c>
      <c r="BQ204" s="70">
        <f>VALUE(IFERROR(VLOOKUP($A204,OT!$A:$BU,OT!AN$1,0),0))</f>
        <v>0</v>
      </c>
    </row>
    <row r="205" spans="1:69" x14ac:dyDescent="0.35">
      <c r="A205" s="376" t="s">
        <v>1261</v>
      </c>
      <c r="B205" s="221" t="str">
        <f>VLOOKUP(A205,Att!B:C,2,0)</f>
        <v>LÊ NGUYỄN HÀ MY</v>
      </c>
      <c r="D205">
        <v>15000</v>
      </c>
      <c r="F205">
        <v>20000</v>
      </c>
      <c r="G205">
        <v>0</v>
      </c>
      <c r="K205">
        <v>42000</v>
      </c>
      <c r="L205">
        <v>42000</v>
      </c>
      <c r="N205">
        <v>20000</v>
      </c>
      <c r="Q205">
        <v>20000</v>
      </c>
      <c r="R205">
        <v>20000</v>
      </c>
      <c r="X205">
        <v>42000</v>
      </c>
      <c r="AH205" s="68">
        <f t="shared" si="9"/>
        <v>221000</v>
      </c>
      <c r="AI205" s="68">
        <f t="shared" si="10"/>
        <v>35000</v>
      </c>
      <c r="AJ205" s="68">
        <f t="shared" si="11"/>
        <v>186000</v>
      </c>
      <c r="AK205" s="68"/>
      <c r="AL205" s="74" t="str">
        <f>VLOOKUP(A205,Att!B:CX,101,0)</f>
        <v>Power Connect</v>
      </c>
      <c r="AM205" s="70">
        <f>VALUE(IFERROR(VLOOKUP($A205,OT!$A:$BU,OT!J$1,0),0))</f>
        <v>0</v>
      </c>
      <c r="AN205" s="70">
        <f>VALUE(IFERROR(VLOOKUP($A205,OT!$A:$BU,OT!K$1,0),0))</f>
        <v>0</v>
      </c>
      <c r="AO205" s="70">
        <f>VALUE(IFERROR(VLOOKUP($A205,OT!$A:$BU,OT!L$1,0),0))</f>
        <v>0</v>
      </c>
      <c r="AP205" s="70">
        <f>VALUE(IFERROR(VLOOKUP($A205,OT!$A:$BU,OT!M$1,0),0))</f>
        <v>0</v>
      </c>
      <c r="AQ205" s="70">
        <f>VALUE(IFERROR(VLOOKUP($A205,OT!$A:$BU,OT!N$1,0),0))</f>
        <v>0</v>
      </c>
      <c r="AR205" s="70">
        <f>VALUE(IFERROR(VLOOKUP($A205,OT!$A:$BU,OT!O$1,0),0))</f>
        <v>0</v>
      </c>
      <c r="AS205" s="70">
        <f>VALUE(IFERROR(VLOOKUP($A205,OT!$A:$BU,OT!P$1,0),0))</f>
        <v>0</v>
      </c>
      <c r="AT205" s="70">
        <f>VALUE(IFERROR(VLOOKUP($A205,OT!$A:$BU,OT!Q$1,0),0))</f>
        <v>0</v>
      </c>
      <c r="AU205" s="70">
        <f>VALUE(IFERROR(VLOOKUP($A205,OT!$A:$BU,OT!R$1,0),0))</f>
        <v>2</v>
      </c>
      <c r="AV205" s="70">
        <f>VALUE(IFERROR(VLOOKUP($A205,OT!$A:$BU,OT!S$1,0),0))</f>
        <v>2</v>
      </c>
      <c r="AW205" s="70">
        <f>VALUE(IFERROR(VLOOKUP($A205,OT!$A:$BU,OT!T$1,0),0))</f>
        <v>0</v>
      </c>
      <c r="AX205" s="70">
        <f>VALUE(IFERROR(VLOOKUP($A205,OT!$A:$BU,OT!U$1,0),0))</f>
        <v>2</v>
      </c>
      <c r="AY205" s="70">
        <f>VALUE(IFERROR(VLOOKUP($A205,OT!$A:$BU,OT!V$1,0),0))</f>
        <v>0</v>
      </c>
      <c r="AZ205" s="70">
        <f>VALUE(IFERROR(VLOOKUP($A205,OT!$A:$BU,OT!W$1,0),0))</f>
        <v>0</v>
      </c>
      <c r="BA205" s="70">
        <f>VALUE(IFERROR(VLOOKUP($A205,OT!$A:$BU,OT!X$1,0),0))</f>
        <v>2</v>
      </c>
      <c r="BB205" s="70">
        <f>VALUE(IFERROR(VLOOKUP($A205,OT!$A:$BU,OT!Y$1,0),0))</f>
        <v>2</v>
      </c>
      <c r="BC205" s="70">
        <f>VALUE(IFERROR(VLOOKUP($A205,OT!$A:$BU,OT!Z$1,0),0))</f>
        <v>0</v>
      </c>
      <c r="BD205" s="70">
        <f>VALUE(IFERROR(VLOOKUP($A205,OT!$A:$BU,OT!AA$1,0),0))</f>
        <v>0</v>
      </c>
      <c r="BE205" s="70">
        <f>VALUE(IFERROR(VLOOKUP($A205,OT!$A:$BU,OT!AB$1,0),0))</f>
        <v>0</v>
      </c>
      <c r="BF205" s="70">
        <f>VALUE(IFERROR(VLOOKUP($A205,OT!$A:$BU,OT!AC$1,0),0))</f>
        <v>0</v>
      </c>
      <c r="BG205" s="70">
        <f>VALUE(IFERROR(VLOOKUP($A205,OT!$A:$BU,OT!AD$1,0),0))</f>
        <v>0</v>
      </c>
      <c r="BH205" s="70">
        <f>VALUE(IFERROR(VLOOKUP($A205,OT!$A:$BU,OT!AE$1,0),0))</f>
        <v>2</v>
      </c>
      <c r="BI205" s="70">
        <f>VALUE(IFERROR(VLOOKUP($A205,OT!$A:$BU,OT!AF$1,0),0))</f>
        <v>0</v>
      </c>
      <c r="BJ205" s="70">
        <f>VALUE(IFERROR(VLOOKUP($A205,OT!$A:$BU,OT!AG$1,0),0))</f>
        <v>0</v>
      </c>
      <c r="BK205" s="70">
        <f>VALUE(IFERROR(VLOOKUP($A205,OT!$A:$BU,OT!AH$1,0),0))</f>
        <v>0</v>
      </c>
      <c r="BL205" s="70">
        <f>VALUE(IFERROR(VLOOKUP($A205,OT!$A:$BU,OT!AI$1,0),0))</f>
        <v>0</v>
      </c>
      <c r="BM205" s="70">
        <f>VALUE(IFERROR(VLOOKUP($A205,OT!$A:$BU,OT!AJ$1,0),0))</f>
        <v>0</v>
      </c>
      <c r="BN205" s="70">
        <f>VALUE(IFERROR(VLOOKUP($A205,OT!$A:$BU,OT!AK$1,0),0))</f>
        <v>0</v>
      </c>
      <c r="BO205" s="70">
        <f>VALUE(IFERROR(VLOOKUP($A205,OT!$A:$BU,OT!AL$1,0),0))</f>
        <v>0</v>
      </c>
      <c r="BP205" s="70">
        <f>VALUE(IFERROR(VLOOKUP($A205,OT!$A:$BU,OT!AM$1,0),0))</f>
        <v>0</v>
      </c>
      <c r="BQ205" s="70">
        <f>VALUE(IFERROR(VLOOKUP($A205,OT!$A:$BU,OT!AN$1,0),0))</f>
        <v>0</v>
      </c>
    </row>
    <row r="206" spans="1:69" x14ac:dyDescent="0.35">
      <c r="A206" s="376" t="s">
        <v>1264</v>
      </c>
      <c r="B206" s="221" t="str">
        <f>VLOOKUP(A206,Att!B:C,2,0)</f>
        <v>PHÚ NGỌC ANH THƯ</v>
      </c>
      <c r="G206">
        <v>15000</v>
      </c>
      <c r="J206">
        <v>20000</v>
      </c>
      <c r="K206">
        <v>20000</v>
      </c>
      <c r="L206">
        <v>20000</v>
      </c>
      <c r="M206">
        <v>20000</v>
      </c>
      <c r="N206">
        <v>20000</v>
      </c>
      <c r="O206">
        <v>20000</v>
      </c>
      <c r="Q206">
        <v>42000</v>
      </c>
      <c r="R206">
        <v>42000</v>
      </c>
      <c r="S206">
        <v>42000</v>
      </c>
      <c r="T206">
        <v>42000</v>
      </c>
      <c r="AE206">
        <v>42000</v>
      </c>
      <c r="AF206">
        <v>42000</v>
      </c>
      <c r="AH206" s="68">
        <f t="shared" si="9"/>
        <v>387000</v>
      </c>
      <c r="AI206" s="68">
        <f t="shared" si="10"/>
        <v>141000</v>
      </c>
      <c r="AJ206" s="68">
        <f t="shared" si="11"/>
        <v>246000</v>
      </c>
      <c r="AK206" s="68"/>
      <c r="AL206" s="74" t="str">
        <f>VLOOKUP(A206,Att!B:CX,101,0)</f>
        <v>Power Connect</v>
      </c>
      <c r="AM206" s="70">
        <f>VALUE(IFERROR(VLOOKUP($A206,OT!$A:$BU,OT!J$1,0),0))</f>
        <v>0</v>
      </c>
      <c r="AN206" s="70">
        <f>VALUE(IFERROR(VLOOKUP($A206,OT!$A:$BU,OT!K$1,0),0))</f>
        <v>0</v>
      </c>
      <c r="AO206" s="70">
        <f>VALUE(IFERROR(VLOOKUP($A206,OT!$A:$BU,OT!L$1,0),0))</f>
        <v>0</v>
      </c>
      <c r="AP206" s="70">
        <f>VALUE(IFERROR(VLOOKUP($A206,OT!$A:$BU,OT!M$1,0),0))</f>
        <v>0</v>
      </c>
      <c r="AQ206" s="70">
        <f>VALUE(IFERROR(VLOOKUP($A206,OT!$A:$BU,OT!N$1,0),0))</f>
        <v>0</v>
      </c>
      <c r="AR206" s="70">
        <f>VALUE(IFERROR(VLOOKUP($A206,OT!$A:$BU,OT!O$1,0),0))</f>
        <v>0</v>
      </c>
      <c r="AS206" s="70">
        <f>VALUE(IFERROR(VLOOKUP($A206,OT!$A:$BU,OT!P$1,0),0))</f>
        <v>0</v>
      </c>
      <c r="AT206" s="70">
        <f>VALUE(IFERROR(VLOOKUP($A206,OT!$A:$BU,OT!Q$1,0),0))</f>
        <v>2</v>
      </c>
      <c r="AU206" s="70">
        <f>VALUE(IFERROR(VLOOKUP($A206,OT!$A:$BU,OT!R$1,0),0))</f>
        <v>2</v>
      </c>
      <c r="AV206" s="70">
        <f>VALUE(IFERROR(VLOOKUP($A206,OT!$A:$BU,OT!S$1,0),0))</f>
        <v>2</v>
      </c>
      <c r="AW206" s="70">
        <f>VALUE(IFERROR(VLOOKUP($A206,OT!$A:$BU,OT!T$1,0),0))</f>
        <v>2</v>
      </c>
      <c r="AX206" s="70">
        <f>VALUE(IFERROR(VLOOKUP($A206,OT!$A:$BU,OT!U$1,0),0))</f>
        <v>4</v>
      </c>
      <c r="AY206" s="70">
        <f>VALUE(IFERROR(VLOOKUP($A206,OT!$A:$BU,OT!V$1,0),0))</f>
        <v>12</v>
      </c>
      <c r="AZ206" s="70">
        <f>VALUE(IFERROR(VLOOKUP($A206,OT!$A:$BU,OT!W$1,0),0))</f>
        <v>0</v>
      </c>
      <c r="BA206" s="70">
        <f>VALUE(IFERROR(VLOOKUP($A206,OT!$A:$BU,OT!X$1,0),0))</f>
        <v>0</v>
      </c>
      <c r="BB206" s="70">
        <f>VALUE(IFERROR(VLOOKUP($A206,OT!$A:$BU,OT!Y$1,0),0))</f>
        <v>2</v>
      </c>
      <c r="BC206" s="70">
        <f>VALUE(IFERROR(VLOOKUP($A206,OT!$A:$BU,OT!Z$1,0),0))</f>
        <v>0</v>
      </c>
      <c r="BD206" s="70">
        <f>VALUE(IFERROR(VLOOKUP($A206,OT!$A:$BU,OT!AA$1,0),0))</f>
        <v>0</v>
      </c>
      <c r="BE206" s="70">
        <f>VALUE(IFERROR(VLOOKUP($A206,OT!$A:$BU,OT!AB$1,0),0))</f>
        <v>0</v>
      </c>
      <c r="BF206" s="70">
        <f>VALUE(IFERROR(VLOOKUP($A206,OT!$A:$BU,OT!AC$1,0),0))</f>
        <v>0</v>
      </c>
      <c r="BG206" s="70">
        <f>VALUE(IFERROR(VLOOKUP($A206,OT!$A:$BU,OT!AD$1,0),0))</f>
        <v>0</v>
      </c>
      <c r="BH206" s="70">
        <f>VALUE(IFERROR(VLOOKUP($A206,OT!$A:$BU,OT!AE$1,0),0))</f>
        <v>0</v>
      </c>
      <c r="BI206" s="70">
        <f>VALUE(IFERROR(VLOOKUP($A206,OT!$A:$BU,OT!AF$1,0),0))</f>
        <v>0</v>
      </c>
      <c r="BJ206" s="70">
        <f>VALUE(IFERROR(VLOOKUP($A206,OT!$A:$BU,OT!AG$1,0),0))</f>
        <v>0</v>
      </c>
      <c r="BK206" s="70">
        <f>VALUE(IFERROR(VLOOKUP($A206,OT!$A:$BU,OT!AH$1,0),0))</f>
        <v>0</v>
      </c>
      <c r="BL206" s="70">
        <f>VALUE(IFERROR(VLOOKUP($A206,OT!$A:$BU,OT!AI$1,0),0))</f>
        <v>0</v>
      </c>
      <c r="BM206" s="70">
        <f>VALUE(IFERROR(VLOOKUP($A206,OT!$A:$BU,OT!AJ$1,0),0))</f>
        <v>0</v>
      </c>
      <c r="BN206" s="70">
        <f>VALUE(IFERROR(VLOOKUP($A206,OT!$A:$BU,OT!AK$1,0),0))</f>
        <v>0</v>
      </c>
      <c r="BO206" s="70">
        <f>VALUE(IFERROR(VLOOKUP($A206,OT!$A:$BU,OT!AL$1,0),0))</f>
        <v>2</v>
      </c>
      <c r="BP206" s="70">
        <f>VALUE(IFERROR(VLOOKUP($A206,OT!$A:$BU,OT!AM$1,0),0))</f>
        <v>2</v>
      </c>
      <c r="BQ206" s="70">
        <f>VALUE(IFERROR(VLOOKUP($A206,OT!$A:$BU,OT!AN$1,0),0))</f>
        <v>0</v>
      </c>
    </row>
    <row r="207" spans="1:69" x14ac:dyDescent="0.35">
      <c r="A207" s="376" t="s">
        <v>1267</v>
      </c>
      <c r="B207" s="221" t="str">
        <f>VLOOKUP(A207,Att!B:C,2,0)</f>
        <v>TRƯƠNG NGỌC VIÊN</v>
      </c>
      <c r="C207">
        <v>20000</v>
      </c>
      <c r="D207">
        <v>20000</v>
      </c>
      <c r="F207">
        <v>20000</v>
      </c>
      <c r="J207">
        <v>42000</v>
      </c>
      <c r="K207">
        <v>42000</v>
      </c>
      <c r="L207">
        <v>42000</v>
      </c>
      <c r="M207">
        <v>42000</v>
      </c>
      <c r="N207">
        <v>42000</v>
      </c>
      <c r="O207">
        <v>27000</v>
      </c>
      <c r="Q207">
        <v>20000</v>
      </c>
      <c r="R207">
        <v>20000</v>
      </c>
      <c r="S207">
        <v>20000</v>
      </c>
      <c r="T207">
        <v>20000</v>
      </c>
      <c r="V207">
        <v>15000</v>
      </c>
      <c r="Y207">
        <v>42000</v>
      </c>
      <c r="Z207">
        <v>42000</v>
      </c>
      <c r="AA207">
        <v>42000</v>
      </c>
      <c r="AB207">
        <v>42000</v>
      </c>
      <c r="AC207">
        <v>42000</v>
      </c>
      <c r="AE207">
        <v>20000</v>
      </c>
      <c r="AF207">
        <v>20000</v>
      </c>
      <c r="AH207" s="68">
        <f t="shared" si="9"/>
        <v>642000</v>
      </c>
      <c r="AI207" s="68">
        <f t="shared" si="10"/>
        <v>95000</v>
      </c>
      <c r="AJ207" s="68">
        <f t="shared" si="11"/>
        <v>547000</v>
      </c>
      <c r="AK207" s="68"/>
      <c r="AL207" s="74" t="str">
        <f>VLOOKUP(A207,Att!B:CX,101,0)</f>
        <v>Power Connect</v>
      </c>
      <c r="AM207" s="70">
        <f>VALUE(IFERROR(VLOOKUP($A207,OT!$A:$BU,OT!J$1,0),0))</f>
        <v>2</v>
      </c>
      <c r="AN207" s="70">
        <f>VALUE(IFERROR(VLOOKUP($A207,OT!$A:$BU,OT!K$1,0),0))</f>
        <v>0</v>
      </c>
      <c r="AO207" s="70">
        <f>VALUE(IFERROR(VLOOKUP($A207,OT!$A:$BU,OT!L$1,0),0))</f>
        <v>0</v>
      </c>
      <c r="AP207" s="70">
        <f>VALUE(IFERROR(VLOOKUP($A207,OT!$A:$BU,OT!M$1,0),0))</f>
        <v>0</v>
      </c>
      <c r="AQ207" s="70">
        <f>VALUE(IFERROR(VLOOKUP($A207,OT!$A:$BU,OT!N$1,0),0))</f>
        <v>0</v>
      </c>
      <c r="AR207" s="70">
        <f>VALUE(IFERROR(VLOOKUP($A207,OT!$A:$BU,OT!O$1,0),0))</f>
        <v>0</v>
      </c>
      <c r="AS207" s="70">
        <f>VALUE(IFERROR(VLOOKUP($A207,OT!$A:$BU,OT!P$1,0),0))</f>
        <v>0</v>
      </c>
      <c r="AT207" s="70">
        <f>VALUE(IFERROR(VLOOKUP($A207,OT!$A:$BU,OT!Q$1,0),0))</f>
        <v>2</v>
      </c>
      <c r="AU207" s="70">
        <f>VALUE(IFERROR(VLOOKUP($A207,OT!$A:$BU,OT!R$1,0),0))</f>
        <v>2</v>
      </c>
      <c r="AV207" s="70">
        <f>VALUE(IFERROR(VLOOKUP($A207,OT!$A:$BU,OT!S$1,0),0))</f>
        <v>2</v>
      </c>
      <c r="AW207" s="70">
        <f>VALUE(IFERROR(VLOOKUP($A207,OT!$A:$BU,OT!T$1,0),0))</f>
        <v>2</v>
      </c>
      <c r="AX207" s="70">
        <f>VALUE(IFERROR(VLOOKUP($A207,OT!$A:$BU,OT!U$1,0),0))</f>
        <v>4</v>
      </c>
      <c r="AY207" s="70">
        <f>VALUE(IFERROR(VLOOKUP($A207,OT!$A:$BU,OT!V$1,0),0))</f>
        <v>8</v>
      </c>
      <c r="AZ207" s="70">
        <f>VALUE(IFERROR(VLOOKUP($A207,OT!$A:$BU,OT!W$1,0),0))</f>
        <v>0</v>
      </c>
      <c r="BA207" s="70">
        <f>VALUE(IFERROR(VLOOKUP($A207,OT!$A:$BU,OT!X$1,0),0))</f>
        <v>2</v>
      </c>
      <c r="BB207" s="70">
        <f>VALUE(IFERROR(VLOOKUP($A207,OT!$A:$BU,OT!Y$1,0),0))</f>
        <v>2</v>
      </c>
      <c r="BC207" s="70">
        <f>VALUE(IFERROR(VLOOKUP($A207,OT!$A:$BU,OT!Z$1,0),0))</f>
        <v>2</v>
      </c>
      <c r="BD207" s="70">
        <f>VALUE(IFERROR(VLOOKUP($A207,OT!$A:$BU,OT!AA$1,0),0))</f>
        <v>2</v>
      </c>
      <c r="BE207" s="70">
        <f>VALUE(IFERROR(VLOOKUP($A207,OT!$A:$BU,OT!AB$1,0),0))</f>
        <v>0</v>
      </c>
      <c r="BF207" s="70">
        <f>VALUE(IFERROR(VLOOKUP($A207,OT!$A:$BU,OT!AC$1,0),0))</f>
        <v>0</v>
      </c>
      <c r="BG207" s="70">
        <f>VALUE(IFERROR(VLOOKUP($A207,OT!$A:$BU,OT!AD$1,0),0))</f>
        <v>0</v>
      </c>
      <c r="BH207" s="70">
        <f>VALUE(IFERROR(VLOOKUP($A207,OT!$A:$BU,OT!AE$1,0),0))</f>
        <v>0</v>
      </c>
      <c r="BI207" s="70">
        <f>VALUE(IFERROR(VLOOKUP($A207,OT!$A:$BU,OT!AF$1,0),0))</f>
        <v>2</v>
      </c>
      <c r="BJ207" s="70">
        <f>VALUE(IFERROR(VLOOKUP($A207,OT!$A:$BU,OT!AG$1,0),0))</f>
        <v>2</v>
      </c>
      <c r="BK207" s="70">
        <f>VALUE(IFERROR(VLOOKUP($A207,OT!$A:$BU,OT!AH$1,0),0))</f>
        <v>2</v>
      </c>
      <c r="BL207" s="70">
        <f>VALUE(IFERROR(VLOOKUP($A207,OT!$A:$BU,OT!AI$1,0),0))</f>
        <v>2</v>
      </c>
      <c r="BM207" s="70">
        <f>VALUE(IFERROR(VLOOKUP($A207,OT!$A:$BU,OT!AJ$1,0),0))</f>
        <v>4</v>
      </c>
      <c r="BN207" s="70">
        <f>VALUE(IFERROR(VLOOKUP($A207,OT!$A:$BU,OT!AK$1,0),0))</f>
        <v>0</v>
      </c>
      <c r="BO207" s="70">
        <f>VALUE(IFERROR(VLOOKUP($A207,OT!$A:$BU,OT!AL$1,0),0))</f>
        <v>0</v>
      </c>
      <c r="BP207" s="70">
        <f>VALUE(IFERROR(VLOOKUP($A207,OT!$A:$BU,OT!AM$1,0),0))</f>
        <v>0</v>
      </c>
      <c r="BQ207" s="70">
        <f>VALUE(IFERROR(VLOOKUP($A207,OT!$A:$BU,OT!AN$1,0),0))</f>
        <v>0</v>
      </c>
    </row>
    <row r="208" spans="1:69" x14ac:dyDescent="0.35">
      <c r="A208" s="376" t="s">
        <v>1270</v>
      </c>
      <c r="B208" s="221" t="str">
        <f>VLOOKUP(A208,Att!B:C,2,0)</f>
        <v>TRẦN NGỌC BÍCH</v>
      </c>
      <c r="C208">
        <v>42000</v>
      </c>
      <c r="D208">
        <v>42000</v>
      </c>
      <c r="E208">
        <v>42000</v>
      </c>
      <c r="F208">
        <v>42000</v>
      </c>
      <c r="G208">
        <v>42000</v>
      </c>
      <c r="H208">
        <v>42000</v>
      </c>
      <c r="J208">
        <v>20000</v>
      </c>
      <c r="K208">
        <v>20000</v>
      </c>
      <c r="L208">
        <v>20000</v>
      </c>
      <c r="M208">
        <v>20000</v>
      </c>
      <c r="N208">
        <v>20000</v>
      </c>
      <c r="O208">
        <v>20000</v>
      </c>
      <c r="Q208">
        <v>42000</v>
      </c>
      <c r="R208">
        <v>42000</v>
      </c>
      <c r="S208">
        <v>42000</v>
      </c>
      <c r="T208">
        <v>42000</v>
      </c>
      <c r="U208">
        <v>42000</v>
      </c>
      <c r="X208">
        <v>20000</v>
      </c>
      <c r="Y208">
        <v>20000</v>
      </c>
      <c r="Z208">
        <v>20000</v>
      </c>
      <c r="AA208">
        <v>20000</v>
      </c>
      <c r="AC208">
        <v>20000</v>
      </c>
      <c r="AF208">
        <v>42000</v>
      </c>
      <c r="AH208" s="68">
        <f t="shared" si="9"/>
        <v>724000</v>
      </c>
      <c r="AI208" s="68">
        <f t="shared" si="10"/>
        <v>0</v>
      </c>
      <c r="AJ208" s="68">
        <f t="shared" si="11"/>
        <v>724000</v>
      </c>
      <c r="AK208" s="68"/>
      <c r="AL208" s="74" t="str">
        <f>VLOOKUP(A208,Att!B:CX,101,0)</f>
        <v>Nhân Kiệt</v>
      </c>
      <c r="AM208" s="70">
        <f>VALUE(IFERROR(VLOOKUP($A208,OT!$A:$BU,OT!J$1,0),0))</f>
        <v>2</v>
      </c>
      <c r="AN208" s="70">
        <f>VALUE(IFERROR(VLOOKUP($A208,OT!$A:$BU,OT!K$1,0),0))</f>
        <v>2</v>
      </c>
      <c r="AO208" s="70">
        <f>VALUE(IFERROR(VLOOKUP($A208,OT!$A:$BU,OT!L$1,0),0))</f>
        <v>2</v>
      </c>
      <c r="AP208" s="70">
        <f>VALUE(IFERROR(VLOOKUP($A208,OT!$A:$BU,OT!M$1,0),0))</f>
        <v>2</v>
      </c>
      <c r="AQ208" s="70">
        <f>VALUE(IFERROR(VLOOKUP($A208,OT!$A:$BU,OT!N$1,0),0))</f>
        <v>4</v>
      </c>
      <c r="AR208" s="70">
        <f>VALUE(IFERROR(VLOOKUP($A208,OT!$A:$BU,OT!O$1,0),0))</f>
        <v>12</v>
      </c>
      <c r="AS208" s="70">
        <f>VALUE(IFERROR(VLOOKUP($A208,OT!$A:$BU,OT!P$1,0),0))</f>
        <v>0</v>
      </c>
      <c r="AT208" s="70">
        <f>VALUE(IFERROR(VLOOKUP($A208,OT!$A:$BU,OT!Q$1,0),0))</f>
        <v>2</v>
      </c>
      <c r="AU208" s="70">
        <f>VALUE(IFERROR(VLOOKUP($A208,OT!$A:$BU,OT!R$1,0),0))</f>
        <v>2</v>
      </c>
      <c r="AV208" s="70">
        <f>VALUE(IFERROR(VLOOKUP($A208,OT!$A:$BU,OT!S$1,0),0))</f>
        <v>2</v>
      </c>
      <c r="AW208" s="70">
        <f>VALUE(IFERROR(VLOOKUP($A208,OT!$A:$BU,OT!T$1,0),0))</f>
        <v>2</v>
      </c>
      <c r="AX208" s="70">
        <f>VALUE(IFERROR(VLOOKUP($A208,OT!$A:$BU,OT!U$1,0),0))</f>
        <v>4</v>
      </c>
      <c r="AY208" s="70">
        <f>VALUE(IFERROR(VLOOKUP($A208,OT!$A:$BU,OT!V$1,0),0))</f>
        <v>12</v>
      </c>
      <c r="AZ208" s="70">
        <f>VALUE(IFERROR(VLOOKUP($A208,OT!$A:$BU,OT!W$1,0),0))</f>
        <v>0</v>
      </c>
      <c r="BA208" s="70">
        <f>VALUE(IFERROR(VLOOKUP($A208,OT!$A:$BU,OT!X$1,0),0))</f>
        <v>2</v>
      </c>
      <c r="BB208" s="70">
        <f>VALUE(IFERROR(VLOOKUP($A208,OT!$A:$BU,OT!Y$1,0),0))</f>
        <v>2</v>
      </c>
      <c r="BC208" s="70">
        <f>VALUE(IFERROR(VLOOKUP($A208,OT!$A:$BU,OT!Z$1,0),0))</f>
        <v>2</v>
      </c>
      <c r="BD208" s="70">
        <f>VALUE(IFERROR(VLOOKUP($A208,OT!$A:$BU,OT!AA$1,0),0))</f>
        <v>2</v>
      </c>
      <c r="BE208" s="70">
        <f>VALUE(IFERROR(VLOOKUP($A208,OT!$A:$BU,OT!AB$1,0),0))</f>
        <v>4</v>
      </c>
      <c r="BF208" s="70">
        <f>VALUE(IFERROR(VLOOKUP($A208,OT!$A:$BU,OT!AC$1,0),0))</f>
        <v>0</v>
      </c>
      <c r="BG208" s="70">
        <f>VALUE(IFERROR(VLOOKUP($A208,OT!$A:$BU,OT!AD$1,0),0))</f>
        <v>0</v>
      </c>
      <c r="BH208" s="70">
        <f>VALUE(IFERROR(VLOOKUP($A208,OT!$A:$BU,OT!AE$1,0),0))</f>
        <v>2</v>
      </c>
      <c r="BI208" s="70">
        <f>VALUE(IFERROR(VLOOKUP($A208,OT!$A:$BU,OT!AF$1,0),0))</f>
        <v>2</v>
      </c>
      <c r="BJ208" s="70">
        <f>VALUE(IFERROR(VLOOKUP($A208,OT!$A:$BU,OT!AG$1,0),0))</f>
        <v>2</v>
      </c>
      <c r="BK208" s="70">
        <f>VALUE(IFERROR(VLOOKUP($A208,OT!$A:$BU,OT!AH$1,0),0))</f>
        <v>2</v>
      </c>
      <c r="BL208" s="70">
        <f>VALUE(IFERROR(VLOOKUP($A208,OT!$A:$BU,OT!AI$1,0),0))</f>
        <v>0</v>
      </c>
      <c r="BM208" s="70">
        <f>VALUE(IFERROR(VLOOKUP($A208,OT!$A:$BU,OT!AJ$1,0),0))</f>
        <v>4</v>
      </c>
      <c r="BN208" s="70">
        <f>VALUE(IFERROR(VLOOKUP($A208,OT!$A:$BU,OT!AK$1,0),0))</f>
        <v>0</v>
      </c>
      <c r="BO208" s="70">
        <f>VALUE(IFERROR(VLOOKUP($A208,OT!$A:$BU,OT!AL$1,0),0))</f>
        <v>0</v>
      </c>
      <c r="BP208" s="70">
        <f>VALUE(IFERROR(VLOOKUP($A208,OT!$A:$BU,OT!AM$1,0),0))</f>
        <v>2</v>
      </c>
      <c r="BQ208" s="70">
        <f>VALUE(IFERROR(VLOOKUP($A208,OT!$A:$BU,OT!AN$1,0),0))</f>
        <v>0</v>
      </c>
    </row>
    <row r="209" spans="1:69" x14ac:dyDescent="0.35">
      <c r="A209" s="376" t="s">
        <v>1273</v>
      </c>
      <c r="B209" s="221" t="str">
        <f>VLOOKUP(A209,Att!B:C,2,0)</f>
        <v>HUỲNH THANH XUÂN</v>
      </c>
      <c r="C209">
        <v>20000</v>
      </c>
      <c r="D209">
        <v>20000</v>
      </c>
      <c r="F209">
        <v>20000</v>
      </c>
      <c r="G209">
        <v>20000</v>
      </c>
      <c r="H209">
        <v>20000</v>
      </c>
      <c r="I209">
        <v>20000</v>
      </c>
      <c r="J209">
        <v>42000</v>
      </c>
      <c r="K209">
        <v>42000</v>
      </c>
      <c r="M209">
        <v>42000</v>
      </c>
      <c r="N209">
        <v>42000</v>
      </c>
      <c r="O209">
        <v>42000</v>
      </c>
      <c r="Q209">
        <v>20000</v>
      </c>
      <c r="R209">
        <v>20000</v>
      </c>
      <c r="S209">
        <v>20000</v>
      </c>
      <c r="T209">
        <v>20000</v>
      </c>
      <c r="U209">
        <v>20000</v>
      </c>
      <c r="V209">
        <v>20000</v>
      </c>
      <c r="X209">
        <v>42000</v>
      </c>
      <c r="Y209">
        <v>42000</v>
      </c>
      <c r="Z209">
        <v>42000</v>
      </c>
      <c r="AA209">
        <v>42000</v>
      </c>
      <c r="AB209">
        <v>42000</v>
      </c>
      <c r="AE209">
        <v>20000</v>
      </c>
      <c r="AH209" s="68">
        <f t="shared" si="9"/>
        <v>680000</v>
      </c>
      <c r="AI209" s="68">
        <f t="shared" si="10"/>
        <v>80000</v>
      </c>
      <c r="AJ209" s="68">
        <f t="shared" si="11"/>
        <v>600000</v>
      </c>
      <c r="AK209" s="68"/>
      <c r="AL209" s="74" t="str">
        <f>VLOOKUP(A209,Att!B:CX,101,0)</f>
        <v>Power Connect</v>
      </c>
      <c r="AM209" s="70">
        <f>VALUE(IFERROR(VLOOKUP($A209,OT!$A:$BU,OT!J$1,0),0))</f>
        <v>0</v>
      </c>
      <c r="AN209" s="70">
        <f>VALUE(IFERROR(VLOOKUP($A209,OT!$A:$BU,OT!K$1,0),0))</f>
        <v>0</v>
      </c>
      <c r="AO209" s="70">
        <f>VALUE(IFERROR(VLOOKUP($A209,OT!$A:$BU,OT!L$1,0),0))</f>
        <v>0</v>
      </c>
      <c r="AP209" s="70">
        <f>VALUE(IFERROR(VLOOKUP($A209,OT!$A:$BU,OT!M$1,0),0))</f>
        <v>0</v>
      </c>
      <c r="AQ209" s="70">
        <f>VALUE(IFERROR(VLOOKUP($A209,OT!$A:$BU,OT!N$1,0),0))</f>
        <v>2</v>
      </c>
      <c r="AR209" s="70">
        <f>VALUE(IFERROR(VLOOKUP($A209,OT!$A:$BU,OT!O$1,0),0))</f>
        <v>4</v>
      </c>
      <c r="AS209" s="70">
        <f>VALUE(IFERROR(VLOOKUP($A209,OT!$A:$BU,OT!P$1,0),0))</f>
        <v>12</v>
      </c>
      <c r="AT209" s="70">
        <f>VALUE(IFERROR(VLOOKUP($A209,OT!$A:$BU,OT!Q$1,0),0))</f>
        <v>2</v>
      </c>
      <c r="AU209" s="70">
        <f>VALUE(IFERROR(VLOOKUP($A209,OT!$A:$BU,OT!R$1,0),0))</f>
        <v>2</v>
      </c>
      <c r="AV209" s="70">
        <f>VALUE(IFERROR(VLOOKUP($A209,OT!$A:$BU,OT!S$1,0),0))</f>
        <v>0</v>
      </c>
      <c r="AW209" s="70">
        <f>VALUE(IFERROR(VLOOKUP($A209,OT!$A:$BU,OT!T$1,0),0))</f>
        <v>2</v>
      </c>
      <c r="AX209" s="70">
        <f>VALUE(IFERROR(VLOOKUP($A209,OT!$A:$BU,OT!U$1,0),0))</f>
        <v>2</v>
      </c>
      <c r="AY209" s="70">
        <f>VALUE(IFERROR(VLOOKUP($A209,OT!$A:$BU,OT!V$1,0),0))</f>
        <v>4</v>
      </c>
      <c r="AZ209" s="70">
        <f>VALUE(IFERROR(VLOOKUP($A209,OT!$A:$BU,OT!W$1,0),0))</f>
        <v>0</v>
      </c>
      <c r="BA209" s="70">
        <f>VALUE(IFERROR(VLOOKUP($A209,OT!$A:$BU,OT!X$1,0),0))</f>
        <v>2</v>
      </c>
      <c r="BB209" s="70">
        <f>VALUE(IFERROR(VLOOKUP($A209,OT!$A:$BU,OT!Y$1,0),0))</f>
        <v>2</v>
      </c>
      <c r="BC209" s="70">
        <f>VALUE(IFERROR(VLOOKUP($A209,OT!$A:$BU,OT!Z$1,0),0))</f>
        <v>2</v>
      </c>
      <c r="BD209" s="70">
        <f>VALUE(IFERROR(VLOOKUP($A209,OT!$A:$BU,OT!AA$1,0),0))</f>
        <v>2</v>
      </c>
      <c r="BE209" s="70">
        <f>VALUE(IFERROR(VLOOKUP($A209,OT!$A:$BU,OT!AB$1,0),0))</f>
        <v>4</v>
      </c>
      <c r="BF209" s="70">
        <f>VALUE(IFERROR(VLOOKUP($A209,OT!$A:$BU,OT!AC$1,0),0))</f>
        <v>12</v>
      </c>
      <c r="BG209" s="70">
        <f>VALUE(IFERROR(VLOOKUP($A209,OT!$A:$BU,OT!AD$1,0),0))</f>
        <v>0</v>
      </c>
      <c r="BH209" s="70">
        <f>VALUE(IFERROR(VLOOKUP($A209,OT!$A:$BU,OT!AE$1,0),0))</f>
        <v>2</v>
      </c>
      <c r="BI209" s="70">
        <f>VALUE(IFERROR(VLOOKUP($A209,OT!$A:$BU,OT!AF$1,0),0))</f>
        <v>2</v>
      </c>
      <c r="BJ209" s="70">
        <f>VALUE(IFERROR(VLOOKUP($A209,OT!$A:$BU,OT!AG$1,0),0))</f>
        <v>2</v>
      </c>
      <c r="BK209" s="70">
        <f>VALUE(IFERROR(VLOOKUP($A209,OT!$A:$BU,OT!AH$1,0),0))</f>
        <v>2</v>
      </c>
      <c r="BL209" s="70">
        <f>VALUE(IFERROR(VLOOKUP($A209,OT!$A:$BU,OT!AI$1,0),0))</f>
        <v>4</v>
      </c>
      <c r="BM209" s="70">
        <f>VALUE(IFERROR(VLOOKUP($A209,OT!$A:$BU,OT!AJ$1,0),0))</f>
        <v>0</v>
      </c>
      <c r="BN209" s="70">
        <f>VALUE(IFERROR(VLOOKUP($A209,OT!$A:$BU,OT!AK$1,0),0))</f>
        <v>0</v>
      </c>
      <c r="BO209" s="70">
        <f>VALUE(IFERROR(VLOOKUP($A209,OT!$A:$BU,OT!AL$1,0),0))</f>
        <v>0</v>
      </c>
      <c r="BP209" s="70">
        <f>VALUE(IFERROR(VLOOKUP($A209,OT!$A:$BU,OT!AM$1,0),0))</f>
        <v>0</v>
      </c>
      <c r="BQ209" s="70">
        <f>VALUE(IFERROR(VLOOKUP($A209,OT!$A:$BU,OT!AN$1,0),0))</f>
        <v>0</v>
      </c>
    </row>
    <row r="210" spans="1:69" x14ac:dyDescent="0.35">
      <c r="A210" s="376" t="s">
        <v>1276</v>
      </c>
      <c r="B210" s="221" t="str">
        <f>VLOOKUP(A210,Att!B:C,2,0)</f>
        <v>LƯƠNG ANH CHÍNH</v>
      </c>
      <c r="C210">
        <v>20000</v>
      </c>
      <c r="D210">
        <v>20000</v>
      </c>
      <c r="E210">
        <v>20000</v>
      </c>
      <c r="F210">
        <v>20000</v>
      </c>
      <c r="G210">
        <v>15000</v>
      </c>
      <c r="AH210" s="68">
        <f t="shared" si="9"/>
        <v>95000</v>
      </c>
      <c r="AI210" s="68">
        <f t="shared" si="10"/>
        <v>15000</v>
      </c>
      <c r="AJ210" s="68">
        <f t="shared" si="11"/>
        <v>80000</v>
      </c>
      <c r="AK210" s="68"/>
      <c r="AL210" s="74" t="str">
        <f>VLOOKUP(A210,Att!B:CX,101,0)</f>
        <v>Power Connect</v>
      </c>
      <c r="AM210" s="70">
        <f>VALUE(IFERROR(VLOOKUP($A210,OT!$A:$BU,OT!J$1,0),0))</f>
        <v>2</v>
      </c>
      <c r="AN210" s="70">
        <f>VALUE(IFERROR(VLOOKUP($A210,OT!$A:$BU,OT!K$1,0),0))</f>
        <v>2</v>
      </c>
      <c r="AO210" s="70">
        <f>VALUE(IFERROR(VLOOKUP($A210,OT!$A:$BU,OT!L$1,0),0))</f>
        <v>2</v>
      </c>
      <c r="AP210" s="70">
        <f>VALUE(IFERROR(VLOOKUP($A210,OT!$A:$BU,OT!M$1,0),0))</f>
        <v>2</v>
      </c>
      <c r="AQ210" s="70">
        <f>VALUE(IFERROR(VLOOKUP($A210,OT!$A:$BU,OT!N$1,0),0))</f>
        <v>0</v>
      </c>
      <c r="AR210" s="70">
        <f>VALUE(IFERROR(VLOOKUP($A210,OT!$A:$BU,OT!O$1,0),0))</f>
        <v>0</v>
      </c>
      <c r="AS210" s="70">
        <f>VALUE(IFERROR(VLOOKUP($A210,OT!$A:$BU,OT!P$1,0),0))</f>
        <v>0</v>
      </c>
      <c r="AT210" s="70">
        <f>VALUE(IFERROR(VLOOKUP($A210,OT!$A:$BU,OT!Q$1,0),0))</f>
        <v>0</v>
      </c>
      <c r="AU210" s="70">
        <f>VALUE(IFERROR(VLOOKUP($A210,OT!$A:$BU,OT!R$1,0),0))</f>
        <v>0</v>
      </c>
      <c r="AV210" s="70">
        <f>VALUE(IFERROR(VLOOKUP($A210,OT!$A:$BU,OT!S$1,0),0))</f>
        <v>0</v>
      </c>
      <c r="AW210" s="70">
        <f>VALUE(IFERROR(VLOOKUP($A210,OT!$A:$BU,OT!T$1,0),0))</f>
        <v>0</v>
      </c>
      <c r="AX210" s="70">
        <f>VALUE(IFERROR(VLOOKUP($A210,OT!$A:$BU,OT!U$1,0),0))</f>
        <v>0</v>
      </c>
      <c r="AY210" s="70">
        <f>VALUE(IFERROR(VLOOKUP($A210,OT!$A:$BU,OT!V$1,0),0))</f>
        <v>0</v>
      </c>
      <c r="AZ210" s="70">
        <f>VALUE(IFERROR(VLOOKUP($A210,OT!$A:$BU,OT!W$1,0),0))</f>
        <v>0</v>
      </c>
      <c r="BA210" s="70">
        <f>VALUE(IFERROR(VLOOKUP($A210,OT!$A:$BU,OT!X$1,0),0))</f>
        <v>0</v>
      </c>
      <c r="BB210" s="70">
        <f>VALUE(IFERROR(VLOOKUP($A210,OT!$A:$BU,OT!Y$1,0),0))</f>
        <v>0</v>
      </c>
      <c r="BC210" s="70">
        <f>VALUE(IFERROR(VLOOKUP($A210,OT!$A:$BU,OT!Z$1,0),0))</f>
        <v>0</v>
      </c>
      <c r="BD210" s="70">
        <f>VALUE(IFERROR(VLOOKUP($A210,OT!$A:$BU,OT!AA$1,0),0))</f>
        <v>0</v>
      </c>
      <c r="BE210" s="70">
        <f>VALUE(IFERROR(VLOOKUP($A210,OT!$A:$BU,OT!AB$1,0),0))</f>
        <v>0</v>
      </c>
      <c r="BF210" s="70">
        <f>VALUE(IFERROR(VLOOKUP($A210,OT!$A:$BU,OT!AC$1,0),0))</f>
        <v>0</v>
      </c>
      <c r="BG210" s="70">
        <f>VALUE(IFERROR(VLOOKUP($A210,OT!$A:$BU,OT!AD$1,0),0))</f>
        <v>0</v>
      </c>
      <c r="BH210" s="70">
        <f>VALUE(IFERROR(VLOOKUP($A210,OT!$A:$BU,OT!AE$1,0),0))</f>
        <v>0</v>
      </c>
      <c r="BI210" s="70">
        <f>VALUE(IFERROR(VLOOKUP($A210,OT!$A:$BU,OT!AF$1,0),0))</f>
        <v>0</v>
      </c>
      <c r="BJ210" s="70">
        <f>VALUE(IFERROR(VLOOKUP($A210,OT!$A:$BU,OT!AG$1,0),0))</f>
        <v>0</v>
      </c>
      <c r="BK210" s="70">
        <f>VALUE(IFERROR(VLOOKUP($A210,OT!$A:$BU,OT!AH$1,0),0))</f>
        <v>0</v>
      </c>
      <c r="BL210" s="70">
        <f>VALUE(IFERROR(VLOOKUP($A210,OT!$A:$BU,OT!AI$1,0),0))</f>
        <v>0</v>
      </c>
      <c r="BM210" s="70">
        <f>VALUE(IFERROR(VLOOKUP($A210,OT!$A:$BU,OT!AJ$1,0),0))</f>
        <v>0</v>
      </c>
      <c r="BN210" s="70">
        <f>VALUE(IFERROR(VLOOKUP($A210,OT!$A:$BU,OT!AK$1,0),0))</f>
        <v>0</v>
      </c>
      <c r="BO210" s="70">
        <f>VALUE(IFERROR(VLOOKUP($A210,OT!$A:$BU,OT!AL$1,0),0))</f>
        <v>0</v>
      </c>
      <c r="BP210" s="70">
        <f>VALUE(IFERROR(VLOOKUP($A210,OT!$A:$BU,OT!AM$1,0),0))</f>
        <v>0</v>
      </c>
      <c r="BQ210" s="70">
        <f>VALUE(IFERROR(VLOOKUP($A210,OT!$A:$BU,OT!AN$1,0),0))</f>
        <v>0</v>
      </c>
    </row>
    <row r="211" spans="1:69" x14ac:dyDescent="0.35">
      <c r="A211" s="376" t="s">
        <v>1279</v>
      </c>
      <c r="B211" s="221" t="str">
        <f>VLOOKUP(A211,Att!B:C,2,0)</f>
        <v>NGUYỄN VĂN THÂM</v>
      </c>
      <c r="C211">
        <v>42000</v>
      </c>
      <c r="D211">
        <v>42000</v>
      </c>
      <c r="E211">
        <v>42000</v>
      </c>
      <c r="F211">
        <v>42000</v>
      </c>
      <c r="H211">
        <v>42000</v>
      </c>
      <c r="K211">
        <v>20000</v>
      </c>
      <c r="L211">
        <v>20000</v>
      </c>
      <c r="M211">
        <v>42000</v>
      </c>
      <c r="N211">
        <v>42000</v>
      </c>
      <c r="O211">
        <v>42000</v>
      </c>
      <c r="Q211">
        <v>20000</v>
      </c>
      <c r="R211">
        <v>20000</v>
      </c>
      <c r="S211">
        <v>20000</v>
      </c>
      <c r="T211">
        <v>20000</v>
      </c>
      <c r="U211">
        <v>20000</v>
      </c>
      <c r="X211">
        <v>42000</v>
      </c>
      <c r="Y211">
        <v>42000</v>
      </c>
      <c r="Z211">
        <v>42000</v>
      </c>
      <c r="AA211">
        <v>42000</v>
      </c>
      <c r="AB211">
        <v>42000</v>
      </c>
      <c r="AE211">
        <v>42000</v>
      </c>
      <c r="AF211">
        <v>42000</v>
      </c>
      <c r="AH211" s="68">
        <f t="shared" si="9"/>
        <v>770000</v>
      </c>
      <c r="AI211" s="68">
        <f t="shared" si="10"/>
        <v>84000</v>
      </c>
      <c r="AJ211" s="68">
        <f t="shared" si="11"/>
        <v>686000</v>
      </c>
      <c r="AK211" s="68"/>
      <c r="AL211" s="74" t="str">
        <f>VLOOKUP(A211,Att!B:CX,101,0)</f>
        <v>Power Connect</v>
      </c>
      <c r="AM211" s="70">
        <f>VALUE(IFERROR(VLOOKUP($A211,OT!$A:$BU,OT!J$1,0),0))</f>
        <v>2</v>
      </c>
      <c r="AN211" s="70">
        <f>VALUE(IFERROR(VLOOKUP($A211,OT!$A:$BU,OT!K$1,0),0))</f>
        <v>2</v>
      </c>
      <c r="AO211" s="70">
        <f>VALUE(IFERROR(VLOOKUP($A211,OT!$A:$BU,OT!L$1,0),0))</f>
        <v>2</v>
      </c>
      <c r="AP211" s="70">
        <f>VALUE(IFERROR(VLOOKUP($A211,OT!$A:$BU,OT!M$1,0),0))</f>
        <v>2</v>
      </c>
      <c r="AQ211" s="70">
        <f>VALUE(IFERROR(VLOOKUP($A211,OT!$A:$BU,OT!N$1,0),0))</f>
        <v>0</v>
      </c>
      <c r="AR211" s="70">
        <f>VALUE(IFERROR(VLOOKUP($A211,OT!$A:$BU,OT!O$1,0),0))</f>
        <v>4</v>
      </c>
      <c r="AS211" s="70">
        <f>VALUE(IFERROR(VLOOKUP($A211,OT!$A:$BU,OT!P$1,0),0))</f>
        <v>0</v>
      </c>
      <c r="AT211" s="70">
        <f>VALUE(IFERROR(VLOOKUP($A211,OT!$A:$BU,OT!Q$1,0),0))</f>
        <v>0</v>
      </c>
      <c r="AU211" s="70">
        <f>VALUE(IFERROR(VLOOKUP($A211,OT!$A:$BU,OT!R$1,0),0))</f>
        <v>2</v>
      </c>
      <c r="AV211" s="70">
        <f>VALUE(IFERROR(VLOOKUP($A211,OT!$A:$BU,OT!S$1,0),0))</f>
        <v>2</v>
      </c>
      <c r="AW211" s="70">
        <f>VALUE(IFERROR(VLOOKUP($A211,OT!$A:$BU,OT!T$1,0),0))</f>
        <v>2</v>
      </c>
      <c r="AX211" s="70">
        <f>VALUE(IFERROR(VLOOKUP($A211,OT!$A:$BU,OT!U$1,0),0))</f>
        <v>2</v>
      </c>
      <c r="AY211" s="70">
        <f>VALUE(IFERROR(VLOOKUP($A211,OT!$A:$BU,OT!V$1,0),0))</f>
        <v>4</v>
      </c>
      <c r="AZ211" s="70">
        <f>VALUE(IFERROR(VLOOKUP($A211,OT!$A:$BU,OT!W$1,0),0))</f>
        <v>0</v>
      </c>
      <c r="BA211" s="70">
        <f>VALUE(IFERROR(VLOOKUP($A211,OT!$A:$BU,OT!X$1,0),0))</f>
        <v>2</v>
      </c>
      <c r="BB211" s="70">
        <f>VALUE(IFERROR(VLOOKUP($A211,OT!$A:$BU,OT!Y$1,0),0))</f>
        <v>2</v>
      </c>
      <c r="BC211" s="70">
        <f>VALUE(IFERROR(VLOOKUP($A211,OT!$A:$BU,OT!Z$1,0),0))</f>
        <v>2</v>
      </c>
      <c r="BD211" s="70">
        <f>VALUE(IFERROR(VLOOKUP($A211,OT!$A:$BU,OT!AA$1,0),0))</f>
        <v>2</v>
      </c>
      <c r="BE211" s="70">
        <f>VALUE(IFERROR(VLOOKUP($A211,OT!$A:$BU,OT!AB$1,0),0))</f>
        <v>4</v>
      </c>
      <c r="BF211" s="70">
        <f>VALUE(IFERROR(VLOOKUP($A211,OT!$A:$BU,OT!AC$1,0),0))</f>
        <v>0</v>
      </c>
      <c r="BG211" s="70">
        <f>VALUE(IFERROR(VLOOKUP($A211,OT!$A:$BU,OT!AD$1,0),0))</f>
        <v>0</v>
      </c>
      <c r="BH211" s="70">
        <f>VALUE(IFERROR(VLOOKUP($A211,OT!$A:$BU,OT!AE$1,0),0))</f>
        <v>2</v>
      </c>
      <c r="BI211" s="70">
        <f>VALUE(IFERROR(VLOOKUP($A211,OT!$A:$BU,OT!AF$1,0),0))</f>
        <v>2</v>
      </c>
      <c r="BJ211" s="70">
        <f>VALUE(IFERROR(VLOOKUP($A211,OT!$A:$BU,OT!AG$1,0),0))</f>
        <v>2</v>
      </c>
      <c r="BK211" s="70">
        <f>VALUE(IFERROR(VLOOKUP($A211,OT!$A:$BU,OT!AH$1,0),0))</f>
        <v>2</v>
      </c>
      <c r="BL211" s="70">
        <f>VALUE(IFERROR(VLOOKUP($A211,OT!$A:$BU,OT!AI$1,0),0))</f>
        <v>4</v>
      </c>
      <c r="BM211" s="70">
        <f>VALUE(IFERROR(VLOOKUP($A211,OT!$A:$BU,OT!AJ$1,0),0))</f>
        <v>0</v>
      </c>
      <c r="BN211" s="70">
        <f>VALUE(IFERROR(VLOOKUP($A211,OT!$A:$BU,OT!AK$1,0),0))</f>
        <v>0</v>
      </c>
      <c r="BO211" s="70">
        <f>VALUE(IFERROR(VLOOKUP($A211,OT!$A:$BU,OT!AL$1,0),0))</f>
        <v>0</v>
      </c>
      <c r="BP211" s="70">
        <f>VALUE(IFERROR(VLOOKUP($A211,OT!$A:$BU,OT!AM$1,0),0))</f>
        <v>0</v>
      </c>
      <c r="BQ211" s="70">
        <f>VALUE(IFERROR(VLOOKUP($A211,OT!$A:$BU,OT!AN$1,0),0))</f>
        <v>0</v>
      </c>
    </row>
    <row r="212" spans="1:69" x14ac:dyDescent="0.35">
      <c r="A212" s="376" t="s">
        <v>1282</v>
      </c>
      <c r="B212" s="221" t="str">
        <f>VLOOKUP(A212,Att!B:C,2,0)</f>
        <v>PHẠM THỊ THU TRANG</v>
      </c>
      <c r="C212">
        <v>20000</v>
      </c>
      <c r="D212">
        <v>20000</v>
      </c>
      <c r="E212">
        <v>20000</v>
      </c>
      <c r="F212">
        <v>20000</v>
      </c>
      <c r="G212">
        <v>15000</v>
      </c>
      <c r="K212">
        <v>20000</v>
      </c>
      <c r="L212">
        <v>20000</v>
      </c>
      <c r="M212">
        <v>20000</v>
      </c>
      <c r="N212">
        <v>20000</v>
      </c>
      <c r="O212">
        <v>20000</v>
      </c>
      <c r="Q212">
        <v>42000</v>
      </c>
      <c r="R212">
        <v>42000</v>
      </c>
      <c r="S212">
        <v>42000</v>
      </c>
      <c r="T212">
        <v>42000</v>
      </c>
      <c r="U212">
        <v>42000</v>
      </c>
      <c r="Y212">
        <v>20000</v>
      </c>
      <c r="Z212">
        <v>20000</v>
      </c>
      <c r="AA212">
        <v>20000</v>
      </c>
      <c r="AB212">
        <v>20000</v>
      </c>
      <c r="AC212">
        <v>15000</v>
      </c>
      <c r="AE212">
        <v>20000</v>
      </c>
      <c r="AF212">
        <v>20000</v>
      </c>
      <c r="AH212" s="68">
        <f t="shared" si="9"/>
        <v>540000</v>
      </c>
      <c r="AI212" s="68">
        <f t="shared" si="10"/>
        <v>55000</v>
      </c>
      <c r="AJ212" s="68">
        <f t="shared" si="11"/>
        <v>485000</v>
      </c>
      <c r="AK212" s="68"/>
      <c r="AL212" s="74" t="str">
        <f>VLOOKUP(A212,Att!B:CX,101,0)</f>
        <v>Power Connect</v>
      </c>
      <c r="AM212" s="70">
        <f>VALUE(IFERROR(VLOOKUP($A212,OT!$A:$BU,OT!J$1,0),0))</f>
        <v>2</v>
      </c>
      <c r="AN212" s="70">
        <f>VALUE(IFERROR(VLOOKUP($A212,OT!$A:$BU,OT!K$1,0),0))</f>
        <v>2</v>
      </c>
      <c r="AO212" s="70">
        <f>VALUE(IFERROR(VLOOKUP($A212,OT!$A:$BU,OT!L$1,0),0))</f>
        <v>2</v>
      </c>
      <c r="AP212" s="70">
        <f>VALUE(IFERROR(VLOOKUP($A212,OT!$A:$BU,OT!M$1,0),0))</f>
        <v>2</v>
      </c>
      <c r="AQ212" s="70">
        <f>VALUE(IFERROR(VLOOKUP($A212,OT!$A:$BU,OT!N$1,0),0))</f>
        <v>0</v>
      </c>
      <c r="AR212" s="70">
        <f>VALUE(IFERROR(VLOOKUP($A212,OT!$A:$BU,OT!O$1,0),0))</f>
        <v>0</v>
      </c>
      <c r="AS212" s="70">
        <f>VALUE(IFERROR(VLOOKUP($A212,OT!$A:$BU,OT!P$1,0),0))</f>
        <v>0</v>
      </c>
      <c r="AT212" s="70">
        <f>VALUE(IFERROR(VLOOKUP($A212,OT!$A:$BU,OT!Q$1,0),0))</f>
        <v>0</v>
      </c>
      <c r="AU212" s="70">
        <f>VALUE(IFERROR(VLOOKUP($A212,OT!$A:$BU,OT!R$1,0),0))</f>
        <v>2</v>
      </c>
      <c r="AV212" s="70">
        <f>VALUE(IFERROR(VLOOKUP($A212,OT!$A:$BU,OT!S$1,0),0))</f>
        <v>2</v>
      </c>
      <c r="AW212" s="70">
        <f>VALUE(IFERROR(VLOOKUP($A212,OT!$A:$BU,OT!T$1,0),0))</f>
        <v>2</v>
      </c>
      <c r="AX212" s="70">
        <f>VALUE(IFERROR(VLOOKUP($A212,OT!$A:$BU,OT!U$1,0),0))</f>
        <v>2</v>
      </c>
      <c r="AY212" s="70">
        <f>VALUE(IFERROR(VLOOKUP($A212,OT!$A:$BU,OT!V$1,0),0))</f>
        <v>4</v>
      </c>
      <c r="AZ212" s="70">
        <f>VALUE(IFERROR(VLOOKUP($A212,OT!$A:$BU,OT!W$1,0),0))</f>
        <v>0</v>
      </c>
      <c r="BA212" s="70">
        <f>VALUE(IFERROR(VLOOKUP($A212,OT!$A:$BU,OT!X$1,0),0))</f>
        <v>2</v>
      </c>
      <c r="BB212" s="70">
        <f>VALUE(IFERROR(VLOOKUP($A212,OT!$A:$BU,OT!Y$1,0),0))</f>
        <v>2</v>
      </c>
      <c r="BC212" s="70">
        <f>VALUE(IFERROR(VLOOKUP($A212,OT!$A:$BU,OT!Z$1,0),0))</f>
        <v>2</v>
      </c>
      <c r="BD212" s="70">
        <f>VALUE(IFERROR(VLOOKUP($A212,OT!$A:$BU,OT!AA$1,0),0))</f>
        <v>2</v>
      </c>
      <c r="BE212" s="70">
        <f>VALUE(IFERROR(VLOOKUP($A212,OT!$A:$BU,OT!AB$1,0),0))</f>
        <v>4</v>
      </c>
      <c r="BF212" s="70">
        <f>VALUE(IFERROR(VLOOKUP($A212,OT!$A:$BU,OT!AC$1,0),0))</f>
        <v>0</v>
      </c>
      <c r="BG212" s="70">
        <f>VALUE(IFERROR(VLOOKUP($A212,OT!$A:$BU,OT!AD$1,0),0))</f>
        <v>0</v>
      </c>
      <c r="BH212" s="70">
        <f>VALUE(IFERROR(VLOOKUP($A212,OT!$A:$BU,OT!AE$1,0),0))</f>
        <v>0</v>
      </c>
      <c r="BI212" s="70">
        <f>VALUE(IFERROR(VLOOKUP($A212,OT!$A:$BU,OT!AF$1,0),0))</f>
        <v>2</v>
      </c>
      <c r="BJ212" s="70">
        <f>VALUE(IFERROR(VLOOKUP($A212,OT!$A:$BU,OT!AG$1,0),0))</f>
        <v>2</v>
      </c>
      <c r="BK212" s="70">
        <f>VALUE(IFERROR(VLOOKUP($A212,OT!$A:$BU,OT!AH$1,0),0))</f>
        <v>2</v>
      </c>
      <c r="BL212" s="70">
        <f>VALUE(IFERROR(VLOOKUP($A212,OT!$A:$BU,OT!AI$1,0),0))</f>
        <v>2</v>
      </c>
      <c r="BM212" s="70">
        <f>VALUE(IFERROR(VLOOKUP($A212,OT!$A:$BU,OT!AJ$1,0),0))</f>
        <v>4</v>
      </c>
      <c r="BN212" s="70">
        <f>VALUE(IFERROR(VLOOKUP($A212,OT!$A:$BU,OT!AK$1,0),0))</f>
        <v>0</v>
      </c>
      <c r="BO212" s="70">
        <f>VALUE(IFERROR(VLOOKUP($A212,OT!$A:$BU,OT!AL$1,0),0))</f>
        <v>0</v>
      </c>
      <c r="BP212" s="70">
        <f>VALUE(IFERROR(VLOOKUP($A212,OT!$A:$BU,OT!AM$1,0),0))</f>
        <v>0</v>
      </c>
      <c r="BQ212" s="70">
        <f>VALUE(IFERROR(VLOOKUP($A212,OT!$A:$BU,OT!AN$1,0),0))</f>
        <v>0</v>
      </c>
    </row>
    <row r="213" spans="1:69" x14ac:dyDescent="0.35">
      <c r="A213" s="376" t="s">
        <v>1285</v>
      </c>
      <c r="B213" s="221" t="str">
        <f>VLOOKUP(A213,Att!B:C,2,0)</f>
        <v>NGUYỄN THANH NHẬN</v>
      </c>
      <c r="C213">
        <v>42000</v>
      </c>
      <c r="D213">
        <v>42000</v>
      </c>
      <c r="E213">
        <v>42000</v>
      </c>
      <c r="G213">
        <v>42000</v>
      </c>
      <c r="H213">
        <v>42000</v>
      </c>
      <c r="K213">
        <v>20000</v>
      </c>
      <c r="L213">
        <v>20000</v>
      </c>
      <c r="M213">
        <v>20000</v>
      </c>
      <c r="N213">
        <v>20000</v>
      </c>
      <c r="O213">
        <v>0</v>
      </c>
      <c r="Q213">
        <v>20000</v>
      </c>
      <c r="S213">
        <v>20000</v>
      </c>
      <c r="U213">
        <v>20000</v>
      </c>
      <c r="X213">
        <v>20000</v>
      </c>
      <c r="Z213">
        <v>20000</v>
      </c>
      <c r="AB213">
        <v>20000</v>
      </c>
      <c r="AC213">
        <v>20000</v>
      </c>
      <c r="AF213">
        <v>20000</v>
      </c>
      <c r="AH213" s="68">
        <f t="shared" si="9"/>
        <v>450000</v>
      </c>
      <c r="AI213" s="68">
        <f t="shared" si="10"/>
        <v>80000</v>
      </c>
      <c r="AJ213" s="68">
        <f t="shared" si="11"/>
        <v>370000</v>
      </c>
      <c r="AK213" s="68"/>
      <c r="AL213" s="74" t="str">
        <f>VLOOKUP(A213,Att!B:CX,101,0)</f>
        <v>MEKONG SUBLABOR</v>
      </c>
      <c r="AM213" s="70">
        <f>VALUE(IFERROR(VLOOKUP($A213,OT!$A:$BU,OT!J$1,0),0))</f>
        <v>2</v>
      </c>
      <c r="AN213" s="70">
        <f>VALUE(IFERROR(VLOOKUP($A213,OT!$A:$BU,OT!K$1,0),0))</f>
        <v>2</v>
      </c>
      <c r="AO213" s="70">
        <f>VALUE(IFERROR(VLOOKUP($A213,OT!$A:$BU,OT!L$1,0),0))</f>
        <v>1.75</v>
      </c>
      <c r="AP213" s="70">
        <f>VALUE(IFERROR(VLOOKUP($A213,OT!$A:$BU,OT!M$1,0),0))</f>
        <v>0</v>
      </c>
      <c r="AQ213" s="70">
        <f>VALUE(IFERROR(VLOOKUP($A213,OT!$A:$BU,OT!N$1,0),0))</f>
        <v>2</v>
      </c>
      <c r="AR213" s="70">
        <f>VALUE(IFERROR(VLOOKUP($A213,OT!$A:$BU,OT!O$1,0),0))</f>
        <v>4</v>
      </c>
      <c r="AS213" s="70">
        <f>VALUE(IFERROR(VLOOKUP($A213,OT!$A:$BU,OT!P$1,0),0))</f>
        <v>0</v>
      </c>
      <c r="AT213" s="70">
        <f>VALUE(IFERROR(VLOOKUP($A213,OT!$A:$BU,OT!Q$1,0),0))</f>
        <v>0</v>
      </c>
      <c r="AU213" s="70">
        <f>VALUE(IFERROR(VLOOKUP($A213,OT!$A:$BU,OT!R$1,0),0))</f>
        <v>0</v>
      </c>
      <c r="AV213" s="70">
        <f>VALUE(IFERROR(VLOOKUP($A213,OT!$A:$BU,OT!S$1,0),0))</f>
        <v>2</v>
      </c>
      <c r="AW213" s="70">
        <f>VALUE(IFERROR(VLOOKUP($A213,OT!$A:$BU,OT!T$1,0),0))</f>
        <v>2</v>
      </c>
      <c r="AX213" s="70">
        <f>VALUE(IFERROR(VLOOKUP($A213,OT!$A:$BU,OT!U$1,0),0))</f>
        <v>4</v>
      </c>
      <c r="AY213" s="70">
        <f>VALUE(IFERROR(VLOOKUP($A213,OT!$A:$BU,OT!V$1,0),0))</f>
        <v>6</v>
      </c>
      <c r="AZ213" s="70">
        <f>VALUE(IFERROR(VLOOKUP($A213,OT!$A:$BU,OT!W$1,0),0))</f>
        <v>0</v>
      </c>
      <c r="BA213" s="70">
        <f>VALUE(IFERROR(VLOOKUP($A213,OT!$A:$BU,OT!X$1,0),0))</f>
        <v>2</v>
      </c>
      <c r="BB213" s="70">
        <f>VALUE(IFERROR(VLOOKUP($A213,OT!$A:$BU,OT!Y$1,0),0))</f>
        <v>0</v>
      </c>
      <c r="BC213" s="70">
        <f>VALUE(IFERROR(VLOOKUP($A213,OT!$A:$BU,OT!Z$1,0),0))</f>
        <v>0</v>
      </c>
      <c r="BD213" s="70">
        <f>VALUE(IFERROR(VLOOKUP($A213,OT!$A:$BU,OT!AA$1,0),0))</f>
        <v>0</v>
      </c>
      <c r="BE213" s="70">
        <f>VALUE(IFERROR(VLOOKUP($A213,OT!$A:$BU,OT!AB$1,0),0))</f>
        <v>0</v>
      </c>
      <c r="BF213" s="70">
        <f>VALUE(IFERROR(VLOOKUP($A213,OT!$A:$BU,OT!AC$1,0),0))</f>
        <v>0</v>
      </c>
      <c r="BG213" s="70">
        <f>VALUE(IFERROR(VLOOKUP($A213,OT!$A:$BU,OT!AD$1,0),0))</f>
        <v>0</v>
      </c>
      <c r="BH213" s="70">
        <f>VALUE(IFERROR(VLOOKUP($A213,OT!$A:$BU,OT!AE$1,0),0))</f>
        <v>2</v>
      </c>
      <c r="BI213" s="70">
        <f>VALUE(IFERROR(VLOOKUP($A213,OT!$A:$BU,OT!AF$1,0),0))</f>
        <v>0</v>
      </c>
      <c r="BJ213" s="70">
        <f>VALUE(IFERROR(VLOOKUP($A213,OT!$A:$BU,OT!AG$1,0),0))</f>
        <v>2</v>
      </c>
      <c r="BK213" s="70">
        <f>VALUE(IFERROR(VLOOKUP($A213,OT!$A:$BU,OT!AH$1,0),0))</f>
        <v>0</v>
      </c>
      <c r="BL213" s="70">
        <f>VALUE(IFERROR(VLOOKUP($A213,OT!$A:$BU,OT!AI$1,0),0))</f>
        <v>4</v>
      </c>
      <c r="BM213" s="70">
        <f>VALUE(IFERROR(VLOOKUP($A213,OT!$A:$BU,OT!AJ$1,0),0))</f>
        <v>12</v>
      </c>
      <c r="BN213" s="70">
        <f>VALUE(IFERROR(VLOOKUP($A213,OT!$A:$BU,OT!AK$1,0),0))</f>
        <v>0</v>
      </c>
      <c r="BO213" s="70">
        <f>VALUE(IFERROR(VLOOKUP($A213,OT!$A:$BU,OT!AL$1,0),0))</f>
        <v>0</v>
      </c>
      <c r="BP213" s="70">
        <f>VALUE(IFERROR(VLOOKUP($A213,OT!$A:$BU,OT!AM$1,0),0))</f>
        <v>0</v>
      </c>
      <c r="BQ213" s="70">
        <f>VALUE(IFERROR(VLOOKUP($A213,OT!$A:$BU,OT!AN$1,0),0))</f>
        <v>0</v>
      </c>
    </row>
    <row r="214" spans="1:69" x14ac:dyDescent="0.35">
      <c r="A214" s="376" t="s">
        <v>1288</v>
      </c>
      <c r="B214" s="221" t="str">
        <f>VLOOKUP(A214,Att!B:C,2,0)</f>
        <v>THÁI QUỲNH NHƯ</v>
      </c>
      <c r="C214">
        <v>20000</v>
      </c>
      <c r="D214">
        <v>20000</v>
      </c>
      <c r="F214">
        <v>42000</v>
      </c>
      <c r="G214">
        <v>42000</v>
      </c>
      <c r="H214">
        <v>42000</v>
      </c>
      <c r="J214">
        <v>42000</v>
      </c>
      <c r="K214">
        <v>42000</v>
      </c>
      <c r="M214">
        <v>42000</v>
      </c>
      <c r="N214">
        <v>42000</v>
      </c>
      <c r="O214">
        <v>42000</v>
      </c>
      <c r="Q214">
        <v>20000</v>
      </c>
      <c r="R214">
        <v>20000</v>
      </c>
      <c r="X214">
        <v>42000</v>
      </c>
      <c r="Y214">
        <v>42000</v>
      </c>
      <c r="AA214">
        <v>42000</v>
      </c>
      <c r="AC214">
        <v>42000</v>
      </c>
      <c r="AE214">
        <v>20000</v>
      </c>
      <c r="AH214" s="68">
        <f t="shared" si="9"/>
        <v>604000</v>
      </c>
      <c r="AI214" s="68">
        <f t="shared" si="10"/>
        <v>0</v>
      </c>
      <c r="AJ214" s="68">
        <f t="shared" si="11"/>
        <v>604000</v>
      </c>
      <c r="AK214" s="68"/>
      <c r="AL214" s="74" t="str">
        <f>VLOOKUP(A214,Att!B:CX,101,0)</f>
        <v>MEKONG SUBLABOR</v>
      </c>
      <c r="AM214" s="70">
        <f>VALUE(IFERROR(VLOOKUP($A214,OT!$A:$BU,OT!J$1,0),0))</f>
        <v>2</v>
      </c>
      <c r="AN214" s="70">
        <f>VALUE(IFERROR(VLOOKUP($A214,OT!$A:$BU,OT!K$1,0),0))</f>
        <v>2</v>
      </c>
      <c r="AO214" s="70">
        <f>VALUE(IFERROR(VLOOKUP($A214,OT!$A:$BU,OT!L$1,0),0))</f>
        <v>0</v>
      </c>
      <c r="AP214" s="70">
        <f>VALUE(IFERROR(VLOOKUP($A214,OT!$A:$BU,OT!M$1,0),0))</f>
        <v>2</v>
      </c>
      <c r="AQ214" s="70">
        <f>VALUE(IFERROR(VLOOKUP($A214,OT!$A:$BU,OT!N$1,0),0))</f>
        <v>2</v>
      </c>
      <c r="AR214" s="70">
        <f>VALUE(IFERROR(VLOOKUP($A214,OT!$A:$BU,OT!O$1,0),0))</f>
        <v>4</v>
      </c>
      <c r="AS214" s="70">
        <f>VALUE(IFERROR(VLOOKUP($A214,OT!$A:$BU,OT!P$1,0),0))</f>
        <v>0</v>
      </c>
      <c r="AT214" s="70">
        <f>VALUE(IFERROR(VLOOKUP($A214,OT!$A:$BU,OT!Q$1,0),0))</f>
        <v>2</v>
      </c>
      <c r="AU214" s="70">
        <f>VALUE(IFERROR(VLOOKUP($A214,OT!$A:$BU,OT!R$1,0),0))</f>
        <v>2</v>
      </c>
      <c r="AV214" s="70">
        <f>VALUE(IFERROR(VLOOKUP($A214,OT!$A:$BU,OT!S$1,0),0))</f>
        <v>0</v>
      </c>
      <c r="AW214" s="70">
        <f>VALUE(IFERROR(VLOOKUP($A214,OT!$A:$BU,OT!T$1,0),0))</f>
        <v>2</v>
      </c>
      <c r="AX214" s="70">
        <f>VALUE(IFERROR(VLOOKUP($A214,OT!$A:$BU,OT!U$1,0),0))</f>
        <v>2</v>
      </c>
      <c r="AY214" s="70">
        <f>VALUE(IFERROR(VLOOKUP($A214,OT!$A:$BU,OT!V$1,0),0))</f>
        <v>4</v>
      </c>
      <c r="AZ214" s="70">
        <f>VALUE(IFERROR(VLOOKUP($A214,OT!$A:$BU,OT!W$1,0),0))</f>
        <v>0</v>
      </c>
      <c r="BA214" s="70">
        <f>VALUE(IFERROR(VLOOKUP($A214,OT!$A:$BU,OT!X$1,0),0))</f>
        <v>2</v>
      </c>
      <c r="BB214" s="70">
        <f>VALUE(IFERROR(VLOOKUP($A214,OT!$A:$BU,OT!Y$1,0),0))</f>
        <v>2</v>
      </c>
      <c r="BC214" s="70">
        <f>VALUE(IFERROR(VLOOKUP($A214,OT!$A:$BU,OT!Z$1,0),0))</f>
        <v>0</v>
      </c>
      <c r="BD214" s="70">
        <f>VALUE(IFERROR(VLOOKUP($A214,OT!$A:$BU,OT!AA$1,0),0))</f>
        <v>0</v>
      </c>
      <c r="BE214" s="70">
        <f>VALUE(IFERROR(VLOOKUP($A214,OT!$A:$BU,OT!AB$1,0),0))</f>
        <v>0</v>
      </c>
      <c r="BF214" s="70">
        <f>VALUE(IFERROR(VLOOKUP($A214,OT!$A:$BU,OT!AC$1,0),0))</f>
        <v>0</v>
      </c>
      <c r="BG214" s="70">
        <f>VALUE(IFERROR(VLOOKUP($A214,OT!$A:$BU,OT!AD$1,0),0))</f>
        <v>0</v>
      </c>
      <c r="BH214" s="70">
        <f>VALUE(IFERROR(VLOOKUP($A214,OT!$A:$BU,OT!AE$1,0),0))</f>
        <v>2</v>
      </c>
      <c r="BI214" s="70">
        <f>VALUE(IFERROR(VLOOKUP($A214,OT!$A:$BU,OT!AF$1,0),0))</f>
        <v>2</v>
      </c>
      <c r="BJ214" s="70">
        <f>VALUE(IFERROR(VLOOKUP($A214,OT!$A:$BU,OT!AG$1,0),0))</f>
        <v>0</v>
      </c>
      <c r="BK214" s="70">
        <f>VALUE(IFERROR(VLOOKUP($A214,OT!$A:$BU,OT!AH$1,0),0))</f>
        <v>2</v>
      </c>
      <c r="BL214" s="70">
        <f>VALUE(IFERROR(VLOOKUP($A214,OT!$A:$BU,OT!AI$1,0),0))</f>
        <v>0</v>
      </c>
      <c r="BM214" s="70">
        <f>VALUE(IFERROR(VLOOKUP($A214,OT!$A:$BU,OT!AJ$1,0),0))</f>
        <v>4</v>
      </c>
      <c r="BN214" s="70">
        <f>VALUE(IFERROR(VLOOKUP($A214,OT!$A:$BU,OT!AK$1,0),0))</f>
        <v>0</v>
      </c>
      <c r="BO214" s="70">
        <f>VALUE(IFERROR(VLOOKUP($A214,OT!$A:$BU,OT!AL$1,0),0))</f>
        <v>2</v>
      </c>
      <c r="BP214" s="70">
        <f>VALUE(IFERROR(VLOOKUP($A214,OT!$A:$BU,OT!AM$1,0),0))</f>
        <v>0</v>
      </c>
      <c r="BQ214" s="70">
        <f>VALUE(IFERROR(VLOOKUP($A214,OT!$A:$BU,OT!AN$1,0),0))</f>
        <v>0</v>
      </c>
    </row>
    <row r="215" spans="1:69" x14ac:dyDescent="0.35">
      <c r="A215" s="376" t="s">
        <v>1291</v>
      </c>
      <c r="B215" s="221" t="str">
        <f>VLOOKUP(A215,Att!B:C,2,0)</f>
        <v>LÊ THỊ HẠNH</v>
      </c>
      <c r="C215">
        <v>20000</v>
      </c>
      <c r="D215">
        <v>20000</v>
      </c>
      <c r="F215">
        <v>20000</v>
      </c>
      <c r="G215">
        <v>20000</v>
      </c>
      <c r="H215">
        <v>15000</v>
      </c>
      <c r="I215">
        <v>20000</v>
      </c>
      <c r="J215">
        <v>42000</v>
      </c>
      <c r="K215">
        <v>42000</v>
      </c>
      <c r="L215">
        <v>42000</v>
      </c>
      <c r="M215">
        <v>42000</v>
      </c>
      <c r="O215">
        <v>42000</v>
      </c>
      <c r="Q215">
        <v>20000</v>
      </c>
      <c r="R215">
        <v>20000</v>
      </c>
      <c r="T215">
        <v>20000</v>
      </c>
      <c r="U215">
        <v>20000</v>
      </c>
      <c r="V215">
        <v>20000</v>
      </c>
      <c r="X215">
        <v>42000</v>
      </c>
      <c r="Y215">
        <v>42000</v>
      </c>
      <c r="Z215">
        <v>42000</v>
      </c>
      <c r="AB215">
        <v>42000</v>
      </c>
      <c r="AC215">
        <v>42000</v>
      </c>
      <c r="AE215">
        <v>20000</v>
      </c>
      <c r="AF215">
        <v>20000</v>
      </c>
      <c r="AH215" s="68">
        <f t="shared" si="9"/>
        <v>675000</v>
      </c>
      <c r="AI215" s="68">
        <f t="shared" si="10"/>
        <v>119000</v>
      </c>
      <c r="AJ215" s="68">
        <f t="shared" si="11"/>
        <v>556000</v>
      </c>
      <c r="AK215" s="68"/>
      <c r="AL215" s="74" t="str">
        <f>VLOOKUP(A215,Att!B:CX,101,0)</f>
        <v>MEKONG SUBLABOR</v>
      </c>
      <c r="AM215" s="70">
        <f>VALUE(IFERROR(VLOOKUP($A215,OT!$A:$BU,OT!J$1,0),0))</f>
        <v>2</v>
      </c>
      <c r="AN215" s="70">
        <f>VALUE(IFERROR(VLOOKUP($A215,OT!$A:$BU,OT!K$1,0),0))</f>
        <v>2</v>
      </c>
      <c r="AO215" s="70">
        <f>VALUE(IFERROR(VLOOKUP($A215,OT!$A:$BU,OT!L$1,0),0))</f>
        <v>0</v>
      </c>
      <c r="AP215" s="70">
        <f>VALUE(IFERROR(VLOOKUP($A215,OT!$A:$BU,OT!M$1,0),0))</f>
        <v>2</v>
      </c>
      <c r="AQ215" s="70">
        <f>VALUE(IFERROR(VLOOKUP($A215,OT!$A:$BU,OT!N$1,0),0))</f>
        <v>2</v>
      </c>
      <c r="AR215" s="70">
        <f>VALUE(IFERROR(VLOOKUP($A215,OT!$A:$BU,OT!O$1,0),0))</f>
        <v>0</v>
      </c>
      <c r="AS215" s="70">
        <f>VALUE(IFERROR(VLOOKUP($A215,OT!$A:$BU,OT!P$1,0),0))</f>
        <v>12</v>
      </c>
      <c r="AT215" s="70">
        <f>VALUE(IFERROR(VLOOKUP($A215,OT!$A:$BU,OT!Q$1,0),0))</f>
        <v>2</v>
      </c>
      <c r="AU215" s="70">
        <f>VALUE(IFERROR(VLOOKUP($A215,OT!$A:$BU,OT!R$1,0),0))</f>
        <v>2</v>
      </c>
      <c r="AV215" s="70">
        <f>VALUE(IFERROR(VLOOKUP($A215,OT!$A:$BU,OT!S$1,0),0))</f>
        <v>2</v>
      </c>
      <c r="AW215" s="70">
        <f>VALUE(IFERROR(VLOOKUP($A215,OT!$A:$BU,OT!T$1,0),0))</f>
        <v>2</v>
      </c>
      <c r="AX215" s="70">
        <f>VALUE(IFERROR(VLOOKUP($A215,OT!$A:$BU,OT!U$1,0),0))</f>
        <v>0</v>
      </c>
      <c r="AY215" s="70">
        <f>VALUE(IFERROR(VLOOKUP($A215,OT!$A:$BU,OT!V$1,0),0))</f>
        <v>4</v>
      </c>
      <c r="AZ215" s="70">
        <f>VALUE(IFERROR(VLOOKUP($A215,OT!$A:$BU,OT!W$1,0),0))</f>
        <v>0</v>
      </c>
      <c r="BA215" s="70">
        <f>VALUE(IFERROR(VLOOKUP($A215,OT!$A:$BU,OT!X$1,0),0))</f>
        <v>2</v>
      </c>
      <c r="BB215" s="70">
        <f>VALUE(IFERROR(VLOOKUP($A215,OT!$A:$BU,OT!Y$1,0),0))</f>
        <v>2</v>
      </c>
      <c r="BC215" s="70">
        <f>VALUE(IFERROR(VLOOKUP($A215,OT!$A:$BU,OT!Z$1,0),0))</f>
        <v>0</v>
      </c>
      <c r="BD215" s="70">
        <f>VALUE(IFERROR(VLOOKUP($A215,OT!$A:$BU,OT!AA$1,0),0))</f>
        <v>2</v>
      </c>
      <c r="BE215" s="70">
        <f>VALUE(IFERROR(VLOOKUP($A215,OT!$A:$BU,OT!AB$1,0),0))</f>
        <v>2</v>
      </c>
      <c r="BF215" s="70">
        <f>VALUE(IFERROR(VLOOKUP($A215,OT!$A:$BU,OT!AC$1,0),0))</f>
        <v>4</v>
      </c>
      <c r="BG215" s="70">
        <f>VALUE(IFERROR(VLOOKUP($A215,OT!$A:$BU,OT!AD$1,0),0))</f>
        <v>0</v>
      </c>
      <c r="BH215" s="70">
        <f>VALUE(IFERROR(VLOOKUP($A215,OT!$A:$BU,OT!AE$1,0),0))</f>
        <v>2</v>
      </c>
      <c r="BI215" s="70">
        <f>VALUE(IFERROR(VLOOKUP($A215,OT!$A:$BU,OT!AF$1,0),0))</f>
        <v>2</v>
      </c>
      <c r="BJ215" s="70">
        <f>VALUE(IFERROR(VLOOKUP($A215,OT!$A:$BU,OT!AG$1,0),0))</f>
        <v>0</v>
      </c>
      <c r="BK215" s="70">
        <f>VALUE(IFERROR(VLOOKUP($A215,OT!$A:$BU,OT!AH$1,0),0))</f>
        <v>0</v>
      </c>
      <c r="BL215" s="70">
        <f>VALUE(IFERROR(VLOOKUP($A215,OT!$A:$BU,OT!AI$1,0),0))</f>
        <v>0</v>
      </c>
      <c r="BM215" s="70">
        <f>VALUE(IFERROR(VLOOKUP($A215,OT!$A:$BU,OT!AJ$1,0),0))</f>
        <v>4</v>
      </c>
      <c r="BN215" s="70">
        <f>VALUE(IFERROR(VLOOKUP($A215,OT!$A:$BU,OT!AK$1,0),0))</f>
        <v>0</v>
      </c>
      <c r="BO215" s="70">
        <f>VALUE(IFERROR(VLOOKUP($A215,OT!$A:$BU,OT!AL$1,0),0))</f>
        <v>2</v>
      </c>
      <c r="BP215" s="70">
        <f>VALUE(IFERROR(VLOOKUP($A215,OT!$A:$BU,OT!AM$1,0),0))</f>
        <v>0</v>
      </c>
      <c r="BQ215" s="70">
        <f>VALUE(IFERROR(VLOOKUP($A215,OT!$A:$BU,OT!AN$1,0),0))</f>
        <v>0</v>
      </c>
    </row>
    <row r="216" spans="1:69" x14ac:dyDescent="0.35">
      <c r="A216" s="376" t="s">
        <v>1294</v>
      </c>
      <c r="B216" s="221" t="str">
        <f>VLOOKUP(A216,Att!B:C,2,0)</f>
        <v>NGUYỄN NHẤT TRÍ</v>
      </c>
      <c r="C216">
        <v>42000</v>
      </c>
      <c r="D216">
        <v>42000</v>
      </c>
      <c r="E216">
        <v>42000</v>
      </c>
      <c r="F216">
        <v>42000</v>
      </c>
      <c r="G216">
        <v>42000</v>
      </c>
      <c r="Q216">
        <v>42000</v>
      </c>
      <c r="R216">
        <v>42000</v>
      </c>
      <c r="S216">
        <v>42000</v>
      </c>
      <c r="T216">
        <v>42000</v>
      </c>
      <c r="U216">
        <v>27000</v>
      </c>
      <c r="Y216">
        <v>20000</v>
      </c>
      <c r="Z216">
        <v>20000</v>
      </c>
      <c r="AA216">
        <v>20000</v>
      </c>
      <c r="AB216">
        <v>20000</v>
      </c>
      <c r="AH216" s="68">
        <f t="shared" si="9"/>
        <v>485000</v>
      </c>
      <c r="AI216" s="68">
        <f t="shared" si="10"/>
        <v>237000</v>
      </c>
      <c r="AJ216" s="68">
        <f t="shared" si="11"/>
        <v>248000</v>
      </c>
      <c r="AK216" s="68"/>
      <c r="AL216" s="74" t="str">
        <f>VLOOKUP(A216,Att!B:CX,101,0)</f>
        <v>ANNK-HR</v>
      </c>
      <c r="AM216" s="70">
        <f>VALUE(IFERROR(VLOOKUP($A216,OT!$A:$BU,OT!J$1,0),0))</f>
        <v>0</v>
      </c>
      <c r="AN216" s="70">
        <f>VALUE(IFERROR(VLOOKUP($A216,OT!$A:$BU,OT!K$1,0),0))</f>
        <v>0</v>
      </c>
      <c r="AO216" s="70">
        <f>VALUE(IFERROR(VLOOKUP($A216,OT!$A:$BU,OT!L$1,0),0))</f>
        <v>0</v>
      </c>
      <c r="AP216" s="70">
        <f>VALUE(IFERROR(VLOOKUP($A216,OT!$A:$BU,OT!M$1,0),0))</f>
        <v>0</v>
      </c>
      <c r="AQ216" s="70">
        <f>VALUE(IFERROR(VLOOKUP($A216,OT!$A:$BU,OT!N$1,0),0))</f>
        <v>4</v>
      </c>
      <c r="AR216" s="70">
        <f>VALUE(IFERROR(VLOOKUP($A216,OT!$A:$BU,OT!O$1,0),0))</f>
        <v>0</v>
      </c>
      <c r="AS216" s="70">
        <f>VALUE(IFERROR(VLOOKUP($A216,OT!$A:$BU,OT!P$1,0),0))</f>
        <v>0</v>
      </c>
      <c r="AT216" s="70">
        <f>VALUE(IFERROR(VLOOKUP($A216,OT!$A:$BU,OT!Q$1,0),0))</f>
        <v>0</v>
      </c>
      <c r="AU216" s="70">
        <f>VALUE(IFERROR(VLOOKUP($A216,OT!$A:$BU,OT!R$1,0),0))</f>
        <v>0</v>
      </c>
      <c r="AV216" s="70">
        <f>VALUE(IFERROR(VLOOKUP($A216,OT!$A:$BU,OT!S$1,0),0))</f>
        <v>0</v>
      </c>
      <c r="AW216" s="70">
        <f>VALUE(IFERROR(VLOOKUP($A216,OT!$A:$BU,OT!T$1,0),0))</f>
        <v>0</v>
      </c>
      <c r="AX216" s="70">
        <f>VALUE(IFERROR(VLOOKUP($A216,OT!$A:$BU,OT!U$1,0),0))</f>
        <v>0</v>
      </c>
      <c r="AY216" s="70">
        <f>VALUE(IFERROR(VLOOKUP($A216,OT!$A:$BU,OT!V$1,0),0))</f>
        <v>0</v>
      </c>
      <c r="AZ216" s="70">
        <f>VALUE(IFERROR(VLOOKUP($A216,OT!$A:$BU,OT!W$1,0),0))</f>
        <v>0</v>
      </c>
      <c r="BA216" s="70">
        <f>VALUE(IFERROR(VLOOKUP($A216,OT!$A:$BU,OT!X$1,0),0))</f>
        <v>2</v>
      </c>
      <c r="BB216" s="70">
        <f>VALUE(IFERROR(VLOOKUP($A216,OT!$A:$BU,OT!Y$1,0),0))</f>
        <v>2</v>
      </c>
      <c r="BC216" s="70">
        <f>VALUE(IFERROR(VLOOKUP($A216,OT!$A:$BU,OT!Z$1,0),0))</f>
        <v>2</v>
      </c>
      <c r="BD216" s="70">
        <f>VALUE(IFERROR(VLOOKUP($A216,OT!$A:$BU,OT!AA$1,0),0))</f>
        <v>0</v>
      </c>
      <c r="BE216" s="70">
        <f>VALUE(IFERROR(VLOOKUP($A216,OT!$A:$BU,OT!AB$1,0),0))</f>
        <v>0</v>
      </c>
      <c r="BF216" s="70">
        <f>VALUE(IFERROR(VLOOKUP($A216,OT!$A:$BU,OT!AC$1,0),0))</f>
        <v>0</v>
      </c>
      <c r="BG216" s="70">
        <f>VALUE(IFERROR(VLOOKUP($A216,OT!$A:$BU,OT!AD$1,0),0))</f>
        <v>0</v>
      </c>
      <c r="BH216" s="70">
        <f>VALUE(IFERROR(VLOOKUP($A216,OT!$A:$BU,OT!AE$1,0),0))</f>
        <v>0</v>
      </c>
      <c r="BI216" s="70">
        <f>VALUE(IFERROR(VLOOKUP($A216,OT!$A:$BU,OT!AF$1,0),0))</f>
        <v>2</v>
      </c>
      <c r="BJ216" s="70">
        <f>VALUE(IFERROR(VLOOKUP($A216,OT!$A:$BU,OT!AG$1,0),0))</f>
        <v>2</v>
      </c>
      <c r="BK216" s="70">
        <f>VALUE(IFERROR(VLOOKUP($A216,OT!$A:$BU,OT!AH$1,0),0))</f>
        <v>2</v>
      </c>
      <c r="BL216" s="70">
        <f>VALUE(IFERROR(VLOOKUP($A216,OT!$A:$BU,OT!AI$1,0),0))</f>
        <v>4</v>
      </c>
      <c r="BM216" s="70">
        <f>VALUE(IFERROR(VLOOKUP($A216,OT!$A:$BU,OT!AJ$1,0),0))</f>
        <v>0</v>
      </c>
      <c r="BN216" s="70">
        <f>VALUE(IFERROR(VLOOKUP($A216,OT!$A:$BU,OT!AK$1,0),0))</f>
        <v>0</v>
      </c>
      <c r="BO216" s="70">
        <f>VALUE(IFERROR(VLOOKUP($A216,OT!$A:$BU,OT!AL$1,0),0))</f>
        <v>0</v>
      </c>
      <c r="BP216" s="70">
        <f>VALUE(IFERROR(VLOOKUP($A216,OT!$A:$BU,OT!AM$1,0),0))</f>
        <v>0</v>
      </c>
      <c r="BQ216" s="70">
        <f>VALUE(IFERROR(VLOOKUP($A216,OT!$A:$BU,OT!AN$1,0),0))</f>
        <v>0</v>
      </c>
    </row>
    <row r="217" spans="1:69" x14ac:dyDescent="0.35">
      <c r="A217" s="376" t="s">
        <v>1332</v>
      </c>
      <c r="B217" s="221" t="str">
        <f>VLOOKUP(A217,Att!B:C,2,0)</f>
        <v>NGUYỄN THỊ TRƯỜNG AN</v>
      </c>
      <c r="C217">
        <v>10000</v>
      </c>
      <c r="D217">
        <v>10000</v>
      </c>
      <c r="E217">
        <v>10000</v>
      </c>
      <c r="F217">
        <v>10000</v>
      </c>
      <c r="G217">
        <v>10000</v>
      </c>
      <c r="J217">
        <v>10000</v>
      </c>
      <c r="K217">
        <v>10000</v>
      </c>
      <c r="L217">
        <v>10000</v>
      </c>
      <c r="M217">
        <v>10000</v>
      </c>
      <c r="N217">
        <v>10000</v>
      </c>
      <c r="Q217">
        <v>10000</v>
      </c>
      <c r="R217">
        <v>10000</v>
      </c>
      <c r="S217">
        <v>10000</v>
      </c>
      <c r="T217">
        <v>10000</v>
      </c>
      <c r="U217">
        <v>10000</v>
      </c>
      <c r="X217">
        <v>10000</v>
      </c>
      <c r="Y217">
        <v>10000</v>
      </c>
      <c r="Z217">
        <v>10000</v>
      </c>
      <c r="AA217">
        <v>10000</v>
      </c>
      <c r="AB217">
        <v>10000</v>
      </c>
      <c r="AE217">
        <v>10000</v>
      </c>
      <c r="AF217">
        <v>10000</v>
      </c>
      <c r="AH217" s="68">
        <f t="shared" si="9"/>
        <v>220000</v>
      </c>
      <c r="AI217" s="68">
        <f t="shared" si="10"/>
        <v>220000</v>
      </c>
      <c r="AJ217" s="68">
        <f t="shared" si="11"/>
        <v>0</v>
      </c>
      <c r="AK217" s="68"/>
      <c r="AL217" s="74" t="str">
        <f>VLOOKUP(A217,Att!B:CX,101,0)</f>
        <v>MEKONG SUBLABOR</v>
      </c>
      <c r="AM217" s="70">
        <f>VALUE(IFERROR(VLOOKUP($A217,OT!$A:$BU,OT!J$1,0),0))</f>
        <v>0</v>
      </c>
      <c r="AN217" s="70">
        <f>VALUE(IFERROR(VLOOKUP($A217,OT!$A:$BU,OT!K$1,0),0))</f>
        <v>0</v>
      </c>
      <c r="AO217" s="70">
        <f>VALUE(IFERROR(VLOOKUP($A217,OT!$A:$BU,OT!L$1,0),0))</f>
        <v>0</v>
      </c>
      <c r="AP217" s="70">
        <f>VALUE(IFERROR(VLOOKUP($A217,OT!$A:$BU,OT!M$1,0),0))</f>
        <v>0</v>
      </c>
      <c r="AQ217" s="70">
        <f>VALUE(IFERROR(VLOOKUP($A217,OT!$A:$BU,OT!N$1,0),0))</f>
        <v>0</v>
      </c>
      <c r="AR217" s="70">
        <f>VALUE(IFERROR(VLOOKUP($A217,OT!$A:$BU,OT!O$1,0),0))</f>
        <v>0</v>
      </c>
      <c r="AS217" s="70">
        <f>VALUE(IFERROR(VLOOKUP($A217,OT!$A:$BU,OT!P$1,0),0))</f>
        <v>0</v>
      </c>
      <c r="AT217" s="70">
        <f>VALUE(IFERROR(VLOOKUP($A217,OT!$A:$BU,OT!Q$1,0),0))</f>
        <v>0</v>
      </c>
      <c r="AU217" s="70">
        <f>VALUE(IFERROR(VLOOKUP($A217,OT!$A:$BU,OT!R$1,0),0))</f>
        <v>0</v>
      </c>
      <c r="AV217" s="70">
        <f>VALUE(IFERROR(VLOOKUP($A217,OT!$A:$BU,OT!S$1,0),0))</f>
        <v>0</v>
      </c>
      <c r="AW217" s="70">
        <f>VALUE(IFERROR(VLOOKUP($A217,OT!$A:$BU,OT!T$1,0),0))</f>
        <v>0</v>
      </c>
      <c r="AX217" s="70">
        <f>VALUE(IFERROR(VLOOKUP($A217,OT!$A:$BU,OT!U$1,0),0))</f>
        <v>0</v>
      </c>
      <c r="AY217" s="70">
        <f>VALUE(IFERROR(VLOOKUP($A217,OT!$A:$BU,OT!V$1,0),0))</f>
        <v>0</v>
      </c>
      <c r="AZ217" s="70">
        <f>VALUE(IFERROR(VLOOKUP($A217,OT!$A:$BU,OT!W$1,0),0))</f>
        <v>0</v>
      </c>
      <c r="BA217" s="70">
        <f>VALUE(IFERROR(VLOOKUP($A217,OT!$A:$BU,OT!X$1,0),0))</f>
        <v>0</v>
      </c>
      <c r="BB217" s="70">
        <f>VALUE(IFERROR(VLOOKUP($A217,OT!$A:$BU,OT!Y$1,0),0))</f>
        <v>0</v>
      </c>
      <c r="BC217" s="70">
        <f>VALUE(IFERROR(VLOOKUP($A217,OT!$A:$BU,OT!Z$1,0),0))</f>
        <v>0</v>
      </c>
      <c r="BD217" s="70">
        <f>VALUE(IFERROR(VLOOKUP($A217,OT!$A:$BU,OT!AA$1,0),0))</f>
        <v>0</v>
      </c>
      <c r="BE217" s="70">
        <f>VALUE(IFERROR(VLOOKUP($A217,OT!$A:$BU,OT!AB$1,0),0))</f>
        <v>0</v>
      </c>
      <c r="BF217" s="70">
        <f>VALUE(IFERROR(VLOOKUP($A217,OT!$A:$BU,OT!AC$1,0),0))</f>
        <v>0</v>
      </c>
      <c r="BG217" s="70">
        <f>VALUE(IFERROR(VLOOKUP($A217,OT!$A:$BU,OT!AD$1,0),0))</f>
        <v>0</v>
      </c>
      <c r="BH217" s="70">
        <f>VALUE(IFERROR(VLOOKUP($A217,OT!$A:$BU,OT!AE$1,0),0))</f>
        <v>0</v>
      </c>
      <c r="BI217" s="70">
        <f>VALUE(IFERROR(VLOOKUP($A217,OT!$A:$BU,OT!AF$1,0),0))</f>
        <v>0</v>
      </c>
      <c r="BJ217" s="70">
        <f>VALUE(IFERROR(VLOOKUP($A217,OT!$A:$BU,OT!AG$1,0),0))</f>
        <v>0</v>
      </c>
      <c r="BK217" s="70">
        <f>VALUE(IFERROR(VLOOKUP($A217,OT!$A:$BU,OT!AH$1,0),0))</f>
        <v>0</v>
      </c>
      <c r="BL217" s="70">
        <f>VALUE(IFERROR(VLOOKUP($A217,OT!$A:$BU,OT!AI$1,0),0))</f>
        <v>0</v>
      </c>
      <c r="BM217" s="70">
        <f>VALUE(IFERROR(VLOOKUP($A217,OT!$A:$BU,OT!AJ$1,0),0))</f>
        <v>0</v>
      </c>
      <c r="BN217" s="70">
        <f>VALUE(IFERROR(VLOOKUP($A217,OT!$A:$BU,OT!AK$1,0),0))</f>
        <v>0</v>
      </c>
      <c r="BO217" s="70">
        <f>VALUE(IFERROR(VLOOKUP($A217,OT!$A:$BU,OT!AL$1,0),0))</f>
        <v>0</v>
      </c>
      <c r="BP217" s="70">
        <f>VALUE(IFERROR(VLOOKUP($A217,OT!$A:$BU,OT!AM$1,0),0))</f>
        <v>0</v>
      </c>
      <c r="BQ217" s="70">
        <f>VALUE(IFERROR(VLOOKUP($A217,OT!$A:$BU,OT!AN$1,0),0))</f>
        <v>0</v>
      </c>
    </row>
    <row r="218" spans="1:69" x14ac:dyDescent="0.35">
      <c r="A218" s="376" t="s">
        <v>1297</v>
      </c>
      <c r="B218" s="221" t="str">
        <f>VLOOKUP(A218,Att!B:C,2,0)</f>
        <v>NGUYỄN THỊ BÍCH</v>
      </c>
      <c r="L218">
        <v>20000</v>
      </c>
      <c r="M218">
        <v>20000</v>
      </c>
      <c r="N218">
        <v>20000</v>
      </c>
      <c r="O218">
        <v>20000</v>
      </c>
      <c r="R218">
        <v>42000</v>
      </c>
      <c r="S218">
        <v>42000</v>
      </c>
      <c r="T218">
        <v>42000</v>
      </c>
      <c r="U218">
        <v>42000</v>
      </c>
      <c r="V218">
        <v>42000</v>
      </c>
      <c r="Y218">
        <v>20000</v>
      </c>
      <c r="Z218">
        <v>20000</v>
      </c>
      <c r="AA218">
        <v>20000</v>
      </c>
      <c r="AB218">
        <v>15000</v>
      </c>
      <c r="AE218">
        <v>42000</v>
      </c>
      <c r="AF218">
        <v>42000</v>
      </c>
      <c r="AH218" s="68">
        <f t="shared" si="9"/>
        <v>449000</v>
      </c>
      <c r="AI218" s="68">
        <f t="shared" si="10"/>
        <v>95000</v>
      </c>
      <c r="AJ218" s="68">
        <f t="shared" si="11"/>
        <v>354000</v>
      </c>
      <c r="AK218" s="68"/>
      <c r="AL218" s="74" t="str">
        <f>VLOOKUP(A218,Att!B:CX,101,0)</f>
        <v>Power Connect</v>
      </c>
      <c r="AM218" s="70">
        <f>VALUE(IFERROR(VLOOKUP($A218,OT!$A:$BU,OT!J$1,0),0))</f>
        <v>0</v>
      </c>
      <c r="AN218" s="70">
        <f>VALUE(IFERROR(VLOOKUP($A218,OT!$A:$BU,OT!K$1,0),0))</f>
        <v>0</v>
      </c>
      <c r="AO218" s="70">
        <f>VALUE(IFERROR(VLOOKUP($A218,OT!$A:$BU,OT!L$1,0),0))</f>
        <v>0</v>
      </c>
      <c r="AP218" s="70">
        <f>VALUE(IFERROR(VLOOKUP($A218,OT!$A:$BU,OT!M$1,0),0))</f>
        <v>0</v>
      </c>
      <c r="AQ218" s="70">
        <f>VALUE(IFERROR(VLOOKUP($A218,OT!$A:$BU,OT!N$1,0),0))</f>
        <v>0</v>
      </c>
      <c r="AR218" s="70">
        <f>VALUE(IFERROR(VLOOKUP($A218,OT!$A:$BU,OT!O$1,0),0))</f>
        <v>0</v>
      </c>
      <c r="AS218" s="70">
        <f>VALUE(IFERROR(VLOOKUP($A218,OT!$A:$BU,OT!P$1,0),0))</f>
        <v>0</v>
      </c>
      <c r="AT218" s="70">
        <f>VALUE(IFERROR(VLOOKUP($A218,OT!$A:$BU,OT!Q$1,0),0))</f>
        <v>0</v>
      </c>
      <c r="AU218" s="70">
        <f>VALUE(IFERROR(VLOOKUP($A218,OT!$A:$BU,OT!R$1,0),0))</f>
        <v>0</v>
      </c>
      <c r="AV218" s="70">
        <f>VALUE(IFERROR(VLOOKUP($A218,OT!$A:$BU,OT!S$1,0),0))</f>
        <v>2</v>
      </c>
      <c r="AW218" s="70">
        <f>VALUE(IFERROR(VLOOKUP($A218,OT!$A:$BU,OT!T$1,0),0))</f>
        <v>0</v>
      </c>
      <c r="AX218" s="70">
        <f>VALUE(IFERROR(VLOOKUP($A218,OT!$A:$BU,OT!U$1,0),0))</f>
        <v>2</v>
      </c>
      <c r="AY218" s="70">
        <f>VALUE(IFERROR(VLOOKUP($A218,OT!$A:$BU,OT!V$1,0),0))</f>
        <v>4</v>
      </c>
      <c r="AZ218" s="70">
        <f>VALUE(IFERROR(VLOOKUP($A218,OT!$A:$BU,OT!W$1,0),0))</f>
        <v>0</v>
      </c>
      <c r="BA218" s="70">
        <f>VALUE(IFERROR(VLOOKUP($A218,OT!$A:$BU,OT!X$1,0),0))</f>
        <v>0</v>
      </c>
      <c r="BB218" s="70">
        <f>VALUE(IFERROR(VLOOKUP($A218,OT!$A:$BU,OT!Y$1,0),0))</f>
        <v>2</v>
      </c>
      <c r="BC218" s="70">
        <f>VALUE(IFERROR(VLOOKUP($A218,OT!$A:$BU,OT!Z$1,0),0))</f>
        <v>2</v>
      </c>
      <c r="BD218" s="70">
        <f>VALUE(IFERROR(VLOOKUP($A218,OT!$A:$BU,OT!AA$1,0),0))</f>
        <v>2</v>
      </c>
      <c r="BE218" s="70">
        <f>VALUE(IFERROR(VLOOKUP($A218,OT!$A:$BU,OT!AB$1,0),0))</f>
        <v>2</v>
      </c>
      <c r="BF218" s="70">
        <f>VALUE(IFERROR(VLOOKUP($A218,OT!$A:$BU,OT!AC$1,0),0))</f>
        <v>4</v>
      </c>
      <c r="BG218" s="70">
        <f>VALUE(IFERROR(VLOOKUP($A218,OT!$A:$BU,OT!AD$1,0),0))</f>
        <v>0</v>
      </c>
      <c r="BH218" s="70">
        <f>VALUE(IFERROR(VLOOKUP($A218,OT!$A:$BU,OT!AE$1,0),0))</f>
        <v>0</v>
      </c>
      <c r="BI218" s="70">
        <f>VALUE(IFERROR(VLOOKUP($A218,OT!$A:$BU,OT!AF$1,0),0))</f>
        <v>0</v>
      </c>
      <c r="BJ218" s="70">
        <f>VALUE(IFERROR(VLOOKUP($A218,OT!$A:$BU,OT!AG$1,0),0))</f>
        <v>0</v>
      </c>
      <c r="BK218" s="70">
        <f>VALUE(IFERROR(VLOOKUP($A218,OT!$A:$BU,OT!AH$1,0),0))</f>
        <v>0</v>
      </c>
      <c r="BL218" s="70">
        <f>VALUE(IFERROR(VLOOKUP($A218,OT!$A:$BU,OT!AI$1,0),0))</f>
        <v>0</v>
      </c>
      <c r="BM218" s="70">
        <f>VALUE(IFERROR(VLOOKUP($A218,OT!$A:$BU,OT!AJ$1,0),0))</f>
        <v>0</v>
      </c>
      <c r="BN218" s="70">
        <f>VALUE(IFERROR(VLOOKUP($A218,OT!$A:$BU,OT!AK$1,0),0))</f>
        <v>0</v>
      </c>
      <c r="BO218" s="70">
        <f>VALUE(IFERROR(VLOOKUP($A218,OT!$A:$BU,OT!AL$1,0),0))</f>
        <v>2</v>
      </c>
      <c r="BP218" s="70">
        <f>VALUE(IFERROR(VLOOKUP($A218,OT!$A:$BU,OT!AM$1,0),0))</f>
        <v>2</v>
      </c>
      <c r="BQ218" s="70">
        <f>VALUE(IFERROR(VLOOKUP($A218,OT!$A:$BU,OT!AN$1,0),0))</f>
        <v>0</v>
      </c>
    </row>
    <row r="219" spans="1:69" x14ac:dyDescent="0.35">
      <c r="A219" s="376" t="s">
        <v>1300</v>
      </c>
      <c r="B219" s="221" t="str">
        <f>VLOOKUP(A219,Att!B:C,2,0)</f>
        <v>ĐOÀN VĂN DANH</v>
      </c>
      <c r="D219">
        <v>20000</v>
      </c>
      <c r="E219">
        <v>20000</v>
      </c>
      <c r="F219">
        <v>20000</v>
      </c>
      <c r="G219">
        <v>20000</v>
      </c>
      <c r="H219">
        <v>20000</v>
      </c>
      <c r="AH219" s="68">
        <f t="shared" si="9"/>
        <v>100000</v>
      </c>
      <c r="AI219" s="68">
        <f t="shared" si="10"/>
        <v>20000</v>
      </c>
      <c r="AJ219" s="68">
        <f t="shared" si="11"/>
        <v>80000</v>
      </c>
      <c r="AK219" s="68"/>
      <c r="AL219" s="74" t="str">
        <f>VLOOKUP(A219,Att!B:CX,101,0)</f>
        <v>Power Connect</v>
      </c>
      <c r="AM219" s="70">
        <f>VALUE(IFERROR(VLOOKUP($A219,OT!$A:$BU,OT!J$1,0),0))</f>
        <v>0</v>
      </c>
      <c r="AN219" s="70">
        <f>VALUE(IFERROR(VLOOKUP($A219,OT!$A:$BU,OT!K$1,0),0))</f>
        <v>0</v>
      </c>
      <c r="AO219" s="70">
        <f>VALUE(IFERROR(VLOOKUP($A219,OT!$A:$BU,OT!L$1,0),0))</f>
        <v>2</v>
      </c>
      <c r="AP219" s="70">
        <f>VALUE(IFERROR(VLOOKUP($A219,OT!$A:$BU,OT!M$1,0),0))</f>
        <v>2</v>
      </c>
      <c r="AQ219" s="70">
        <f>VALUE(IFERROR(VLOOKUP($A219,OT!$A:$BU,OT!N$1,0),0))</f>
        <v>2</v>
      </c>
      <c r="AR219" s="70">
        <f>VALUE(IFERROR(VLOOKUP($A219,OT!$A:$BU,OT!O$1,0),0))</f>
        <v>4</v>
      </c>
      <c r="AS219" s="70">
        <f>VALUE(IFERROR(VLOOKUP($A219,OT!$A:$BU,OT!P$1,0),0))</f>
        <v>0</v>
      </c>
      <c r="AT219" s="70">
        <f>VALUE(IFERROR(VLOOKUP($A219,OT!$A:$BU,OT!Q$1,0),0))</f>
        <v>0</v>
      </c>
      <c r="AU219" s="70">
        <f>VALUE(IFERROR(VLOOKUP($A219,OT!$A:$BU,OT!R$1,0),0))</f>
        <v>0</v>
      </c>
      <c r="AV219" s="70">
        <f>VALUE(IFERROR(VLOOKUP($A219,OT!$A:$BU,OT!S$1,0),0))</f>
        <v>0</v>
      </c>
      <c r="AW219" s="70">
        <f>VALUE(IFERROR(VLOOKUP($A219,OT!$A:$BU,OT!T$1,0),0))</f>
        <v>0</v>
      </c>
      <c r="AX219" s="70">
        <f>VALUE(IFERROR(VLOOKUP($A219,OT!$A:$BU,OT!U$1,0),0))</f>
        <v>0</v>
      </c>
      <c r="AY219" s="70">
        <f>VALUE(IFERROR(VLOOKUP($A219,OT!$A:$BU,OT!V$1,0),0))</f>
        <v>0</v>
      </c>
      <c r="AZ219" s="70">
        <f>VALUE(IFERROR(VLOOKUP($A219,OT!$A:$BU,OT!W$1,0),0))</f>
        <v>0</v>
      </c>
      <c r="BA219" s="70">
        <f>VALUE(IFERROR(VLOOKUP($A219,OT!$A:$BU,OT!X$1,0),0))</f>
        <v>0</v>
      </c>
      <c r="BB219" s="70">
        <f>VALUE(IFERROR(VLOOKUP($A219,OT!$A:$BU,OT!Y$1,0),0))</f>
        <v>0</v>
      </c>
      <c r="BC219" s="70">
        <f>VALUE(IFERROR(VLOOKUP($A219,OT!$A:$BU,OT!Z$1,0),0))</f>
        <v>0</v>
      </c>
      <c r="BD219" s="70">
        <f>VALUE(IFERROR(VLOOKUP($A219,OT!$A:$BU,OT!AA$1,0),0))</f>
        <v>0</v>
      </c>
      <c r="BE219" s="70">
        <f>VALUE(IFERROR(VLOOKUP($A219,OT!$A:$BU,OT!AB$1,0),0))</f>
        <v>0</v>
      </c>
      <c r="BF219" s="70">
        <f>VALUE(IFERROR(VLOOKUP($A219,OT!$A:$BU,OT!AC$1,0),0))</f>
        <v>0</v>
      </c>
      <c r="BG219" s="70">
        <f>VALUE(IFERROR(VLOOKUP($A219,OT!$A:$BU,OT!AD$1,0),0))</f>
        <v>0</v>
      </c>
      <c r="BH219" s="70">
        <f>VALUE(IFERROR(VLOOKUP($A219,OT!$A:$BU,OT!AE$1,0),0))</f>
        <v>0</v>
      </c>
      <c r="BI219" s="70">
        <f>VALUE(IFERROR(VLOOKUP($A219,OT!$A:$BU,OT!AF$1,0),0))</f>
        <v>0</v>
      </c>
      <c r="BJ219" s="70">
        <f>VALUE(IFERROR(VLOOKUP($A219,OT!$A:$BU,OT!AG$1,0),0))</f>
        <v>0</v>
      </c>
      <c r="BK219" s="70">
        <f>VALUE(IFERROR(VLOOKUP($A219,OT!$A:$BU,OT!AH$1,0),0))</f>
        <v>0</v>
      </c>
      <c r="BL219" s="70">
        <f>VALUE(IFERROR(VLOOKUP($A219,OT!$A:$BU,OT!AI$1,0),0))</f>
        <v>0</v>
      </c>
      <c r="BM219" s="70">
        <f>VALUE(IFERROR(VLOOKUP($A219,OT!$A:$BU,OT!AJ$1,0),0))</f>
        <v>0</v>
      </c>
      <c r="BN219" s="70">
        <f>VALUE(IFERROR(VLOOKUP($A219,OT!$A:$BU,OT!AK$1,0),0))</f>
        <v>0</v>
      </c>
      <c r="BO219" s="70">
        <f>VALUE(IFERROR(VLOOKUP($A219,OT!$A:$BU,OT!AL$1,0),0))</f>
        <v>0</v>
      </c>
      <c r="BP219" s="70">
        <f>VALUE(IFERROR(VLOOKUP($A219,OT!$A:$BU,OT!AM$1,0),0))</f>
        <v>0</v>
      </c>
      <c r="BQ219" s="70">
        <f>VALUE(IFERROR(VLOOKUP($A219,OT!$A:$BU,OT!AN$1,0),0))</f>
        <v>0</v>
      </c>
    </row>
    <row r="220" spans="1:69" x14ac:dyDescent="0.35">
      <c r="A220" s="376" t="s">
        <v>1305</v>
      </c>
      <c r="B220" s="221" t="str">
        <f>VLOOKUP(A220,Att!B:C,2,0)</f>
        <v>ĐỖ CHÍ HIẾU</v>
      </c>
      <c r="D220">
        <v>42000</v>
      </c>
      <c r="E220">
        <v>42000</v>
      </c>
      <c r="F220">
        <v>42000</v>
      </c>
      <c r="G220">
        <v>42000</v>
      </c>
      <c r="H220">
        <v>27000</v>
      </c>
      <c r="J220">
        <v>20000</v>
      </c>
      <c r="K220">
        <v>20000</v>
      </c>
      <c r="L220">
        <v>20000</v>
      </c>
      <c r="M220">
        <v>20000</v>
      </c>
      <c r="N220">
        <v>20000</v>
      </c>
      <c r="O220">
        <v>20000</v>
      </c>
      <c r="Q220">
        <v>42000</v>
      </c>
      <c r="R220">
        <v>42000</v>
      </c>
      <c r="S220">
        <v>42000</v>
      </c>
      <c r="T220">
        <v>42000</v>
      </c>
      <c r="U220">
        <v>27000</v>
      </c>
      <c r="V220">
        <v>27000</v>
      </c>
      <c r="X220">
        <v>20000</v>
      </c>
      <c r="Y220">
        <v>20000</v>
      </c>
      <c r="Z220">
        <v>20000</v>
      </c>
      <c r="AA220">
        <v>20000</v>
      </c>
      <c r="AB220">
        <v>15000</v>
      </c>
      <c r="AE220">
        <v>20000</v>
      </c>
      <c r="AF220">
        <v>20000</v>
      </c>
      <c r="AH220" s="68">
        <f t="shared" si="9"/>
        <v>672000</v>
      </c>
      <c r="AI220" s="68">
        <f t="shared" si="10"/>
        <v>445000</v>
      </c>
      <c r="AJ220" s="68">
        <f t="shared" si="11"/>
        <v>227000</v>
      </c>
      <c r="AK220" s="68"/>
      <c r="AL220" s="74" t="str">
        <f>VLOOKUP(A220,Att!B:CX,101,0)</f>
        <v>Power Connect</v>
      </c>
      <c r="AM220" s="70">
        <f>VALUE(IFERROR(VLOOKUP($A220,OT!$A:$BU,OT!J$1,0),0))</f>
        <v>0</v>
      </c>
      <c r="AN220" s="70">
        <f>VALUE(IFERROR(VLOOKUP($A220,OT!$A:$BU,OT!K$1,0),0))</f>
        <v>0</v>
      </c>
      <c r="AO220" s="70">
        <f>VALUE(IFERROR(VLOOKUP($A220,OT!$A:$BU,OT!L$1,0),0))</f>
        <v>0</v>
      </c>
      <c r="AP220" s="70">
        <f>VALUE(IFERROR(VLOOKUP($A220,OT!$A:$BU,OT!M$1,0),0))</f>
        <v>0</v>
      </c>
      <c r="AQ220" s="70">
        <f>VALUE(IFERROR(VLOOKUP($A220,OT!$A:$BU,OT!N$1,0),0))</f>
        <v>0</v>
      </c>
      <c r="AR220" s="70">
        <f>VALUE(IFERROR(VLOOKUP($A220,OT!$A:$BU,OT!O$1,0),0))</f>
        <v>0</v>
      </c>
      <c r="AS220" s="70">
        <f>VALUE(IFERROR(VLOOKUP($A220,OT!$A:$BU,OT!P$1,0),0))</f>
        <v>0</v>
      </c>
      <c r="AT220" s="70">
        <f>VALUE(IFERROR(VLOOKUP($A220,OT!$A:$BU,OT!Q$1,0),0))</f>
        <v>2</v>
      </c>
      <c r="AU220" s="70">
        <f>VALUE(IFERROR(VLOOKUP($A220,OT!$A:$BU,OT!R$1,0),0))</f>
        <v>2</v>
      </c>
      <c r="AV220" s="70">
        <f>VALUE(IFERROR(VLOOKUP($A220,OT!$A:$BU,OT!S$1,0),0))</f>
        <v>2</v>
      </c>
      <c r="AW220" s="70">
        <f>VALUE(IFERROR(VLOOKUP($A220,OT!$A:$BU,OT!T$1,0),0))</f>
        <v>2</v>
      </c>
      <c r="AX220" s="70">
        <f>VALUE(IFERROR(VLOOKUP($A220,OT!$A:$BU,OT!U$1,0),0))</f>
        <v>4</v>
      </c>
      <c r="AY220" s="70">
        <f>VALUE(IFERROR(VLOOKUP($A220,OT!$A:$BU,OT!V$1,0),0))</f>
        <v>12</v>
      </c>
      <c r="AZ220" s="70">
        <f>VALUE(IFERROR(VLOOKUP($A220,OT!$A:$BU,OT!W$1,0),0))</f>
        <v>0</v>
      </c>
      <c r="BA220" s="70">
        <f>VALUE(IFERROR(VLOOKUP($A220,OT!$A:$BU,OT!X$1,0),0))</f>
        <v>0</v>
      </c>
      <c r="BB220" s="70">
        <f>VALUE(IFERROR(VLOOKUP($A220,OT!$A:$BU,OT!Y$1,0),0))</f>
        <v>0</v>
      </c>
      <c r="BC220" s="70">
        <f>VALUE(IFERROR(VLOOKUP($A220,OT!$A:$BU,OT!Z$1,0),0))</f>
        <v>0</v>
      </c>
      <c r="BD220" s="70">
        <f>VALUE(IFERROR(VLOOKUP($A220,OT!$A:$BU,OT!AA$1,0),0))</f>
        <v>0</v>
      </c>
      <c r="BE220" s="70">
        <f>VALUE(IFERROR(VLOOKUP($A220,OT!$A:$BU,OT!AB$1,0),0))</f>
        <v>0</v>
      </c>
      <c r="BF220" s="70">
        <f>VALUE(IFERROR(VLOOKUP($A220,OT!$A:$BU,OT!AC$1,0),0))</f>
        <v>8</v>
      </c>
      <c r="BG220" s="70">
        <f>VALUE(IFERROR(VLOOKUP($A220,OT!$A:$BU,OT!AD$1,0),0))</f>
        <v>0</v>
      </c>
      <c r="BH220" s="70">
        <f>VALUE(IFERROR(VLOOKUP($A220,OT!$A:$BU,OT!AE$1,0),0))</f>
        <v>0</v>
      </c>
      <c r="BI220" s="70">
        <f>VALUE(IFERROR(VLOOKUP($A220,OT!$A:$BU,OT!AF$1,0),0))</f>
        <v>2</v>
      </c>
      <c r="BJ220" s="70">
        <f>VALUE(IFERROR(VLOOKUP($A220,OT!$A:$BU,OT!AG$1,0),0))</f>
        <v>2</v>
      </c>
      <c r="BK220" s="70">
        <f>VALUE(IFERROR(VLOOKUP($A220,OT!$A:$BU,OT!AH$1,0),0))</f>
        <v>2</v>
      </c>
      <c r="BL220" s="70">
        <f>VALUE(IFERROR(VLOOKUP($A220,OT!$A:$BU,OT!AI$1,0),0))</f>
        <v>0</v>
      </c>
      <c r="BM220" s="70">
        <f>VALUE(IFERROR(VLOOKUP($A220,OT!$A:$BU,OT!AJ$1,0),0))</f>
        <v>0</v>
      </c>
      <c r="BN220" s="70">
        <f>VALUE(IFERROR(VLOOKUP($A220,OT!$A:$BU,OT!AK$1,0),0))</f>
        <v>0</v>
      </c>
      <c r="BO220" s="70">
        <f>VALUE(IFERROR(VLOOKUP($A220,OT!$A:$BU,OT!AL$1,0),0))</f>
        <v>2</v>
      </c>
      <c r="BP220" s="70">
        <f>VALUE(IFERROR(VLOOKUP($A220,OT!$A:$BU,OT!AM$1,0),0))</f>
        <v>0</v>
      </c>
      <c r="BQ220" s="70">
        <f>VALUE(IFERROR(VLOOKUP($A220,OT!$A:$BU,OT!AN$1,0),0))</f>
        <v>0</v>
      </c>
    </row>
    <row r="221" spans="1:69" x14ac:dyDescent="0.35">
      <c r="A221" s="376" t="s">
        <v>1308</v>
      </c>
      <c r="B221" s="221" t="str">
        <f>VLOOKUP(A221,Att!B:C,2,0)</f>
        <v>LÊ THỊ THÙY LINH</v>
      </c>
      <c r="J221">
        <v>20000</v>
      </c>
      <c r="K221">
        <v>20000</v>
      </c>
      <c r="L221">
        <v>20000</v>
      </c>
      <c r="M221">
        <v>20000</v>
      </c>
      <c r="N221">
        <v>20000</v>
      </c>
      <c r="AH221" s="68">
        <f t="shared" si="9"/>
        <v>100000</v>
      </c>
      <c r="AI221" s="68">
        <f t="shared" si="10"/>
        <v>0</v>
      </c>
      <c r="AJ221" s="68">
        <f t="shared" si="11"/>
        <v>100000</v>
      </c>
      <c r="AK221" s="68"/>
      <c r="AL221" s="74" t="str">
        <f>VLOOKUP(A221,Att!B:CX,101,0)</f>
        <v>Power Connect</v>
      </c>
      <c r="AM221" s="70">
        <f>VALUE(IFERROR(VLOOKUP($A221,OT!$A:$BU,OT!J$1,0),0))</f>
        <v>0</v>
      </c>
      <c r="AN221" s="70">
        <f>VALUE(IFERROR(VLOOKUP($A221,OT!$A:$BU,OT!K$1,0),0))</f>
        <v>0</v>
      </c>
      <c r="AO221" s="70">
        <f>VALUE(IFERROR(VLOOKUP($A221,OT!$A:$BU,OT!L$1,0),0))</f>
        <v>0</v>
      </c>
      <c r="AP221" s="70">
        <f>VALUE(IFERROR(VLOOKUP($A221,OT!$A:$BU,OT!M$1,0),0))</f>
        <v>0</v>
      </c>
      <c r="AQ221" s="70">
        <f>VALUE(IFERROR(VLOOKUP($A221,OT!$A:$BU,OT!N$1,0),0))</f>
        <v>0</v>
      </c>
      <c r="AR221" s="70">
        <f>VALUE(IFERROR(VLOOKUP($A221,OT!$A:$BU,OT!O$1,0),0))</f>
        <v>0</v>
      </c>
      <c r="AS221" s="70">
        <f>VALUE(IFERROR(VLOOKUP($A221,OT!$A:$BU,OT!P$1,0),0))</f>
        <v>0</v>
      </c>
      <c r="AT221" s="70">
        <f>VALUE(IFERROR(VLOOKUP($A221,OT!$A:$BU,OT!Q$1,0),0))</f>
        <v>2</v>
      </c>
      <c r="AU221" s="70">
        <f>VALUE(IFERROR(VLOOKUP($A221,OT!$A:$BU,OT!R$1,0),0))</f>
        <v>2</v>
      </c>
      <c r="AV221" s="70">
        <f>VALUE(IFERROR(VLOOKUP($A221,OT!$A:$BU,OT!S$1,0),0))</f>
        <v>2</v>
      </c>
      <c r="AW221" s="70">
        <f>VALUE(IFERROR(VLOOKUP($A221,OT!$A:$BU,OT!T$1,0),0))</f>
        <v>2</v>
      </c>
      <c r="AX221" s="70">
        <f>VALUE(IFERROR(VLOOKUP($A221,OT!$A:$BU,OT!U$1,0),0))</f>
        <v>4</v>
      </c>
      <c r="AY221" s="70">
        <f>VALUE(IFERROR(VLOOKUP($A221,OT!$A:$BU,OT!V$1,0),0))</f>
        <v>0</v>
      </c>
      <c r="AZ221" s="70">
        <f>VALUE(IFERROR(VLOOKUP($A221,OT!$A:$BU,OT!W$1,0),0))</f>
        <v>0</v>
      </c>
      <c r="BA221" s="70">
        <f>VALUE(IFERROR(VLOOKUP($A221,OT!$A:$BU,OT!X$1,0),0))</f>
        <v>0</v>
      </c>
      <c r="BB221" s="70">
        <f>VALUE(IFERROR(VLOOKUP($A221,OT!$A:$BU,OT!Y$1,0),0))</f>
        <v>0</v>
      </c>
      <c r="BC221" s="70">
        <f>VALUE(IFERROR(VLOOKUP($A221,OT!$A:$BU,OT!Z$1,0),0))</f>
        <v>0</v>
      </c>
      <c r="BD221" s="70">
        <f>VALUE(IFERROR(VLOOKUP($A221,OT!$A:$BU,OT!AA$1,0),0))</f>
        <v>0</v>
      </c>
      <c r="BE221" s="70">
        <f>VALUE(IFERROR(VLOOKUP($A221,OT!$A:$BU,OT!AB$1,0),0))</f>
        <v>0</v>
      </c>
      <c r="BF221" s="70">
        <f>VALUE(IFERROR(VLOOKUP($A221,OT!$A:$BU,OT!AC$1,0),0))</f>
        <v>0</v>
      </c>
      <c r="BG221" s="70">
        <f>VALUE(IFERROR(VLOOKUP($A221,OT!$A:$BU,OT!AD$1,0),0))</f>
        <v>0</v>
      </c>
      <c r="BH221" s="70">
        <f>VALUE(IFERROR(VLOOKUP($A221,OT!$A:$BU,OT!AE$1,0),0))</f>
        <v>0</v>
      </c>
      <c r="BI221" s="70">
        <f>VALUE(IFERROR(VLOOKUP($A221,OT!$A:$BU,OT!AF$1,0),0))</f>
        <v>0</v>
      </c>
      <c r="BJ221" s="70">
        <f>VALUE(IFERROR(VLOOKUP($A221,OT!$A:$BU,OT!AG$1,0),0))</f>
        <v>0</v>
      </c>
      <c r="BK221" s="70">
        <f>VALUE(IFERROR(VLOOKUP($A221,OT!$A:$BU,OT!AH$1,0),0))</f>
        <v>0</v>
      </c>
      <c r="BL221" s="70">
        <f>VALUE(IFERROR(VLOOKUP($A221,OT!$A:$BU,OT!AI$1,0),0))</f>
        <v>0</v>
      </c>
      <c r="BM221" s="70">
        <f>VALUE(IFERROR(VLOOKUP($A221,OT!$A:$BU,OT!AJ$1,0),0))</f>
        <v>0</v>
      </c>
      <c r="BN221" s="70">
        <f>VALUE(IFERROR(VLOOKUP($A221,OT!$A:$BU,OT!AK$1,0),0))</f>
        <v>0</v>
      </c>
      <c r="BO221" s="70">
        <f>VALUE(IFERROR(VLOOKUP($A221,OT!$A:$BU,OT!AL$1,0),0))</f>
        <v>0</v>
      </c>
      <c r="BP221" s="70">
        <f>VALUE(IFERROR(VLOOKUP($A221,OT!$A:$BU,OT!AM$1,0),0))</f>
        <v>0</v>
      </c>
      <c r="BQ221" s="70">
        <f>VALUE(IFERROR(VLOOKUP($A221,OT!$A:$BU,OT!AN$1,0),0))</f>
        <v>0</v>
      </c>
    </row>
    <row r="222" spans="1:69" x14ac:dyDescent="0.35">
      <c r="A222" s="376" t="s">
        <v>1311</v>
      </c>
      <c r="B222" s="221" t="str">
        <f>VLOOKUP(A222,Att!B:C,2,0)</f>
        <v>NGUYỄN THỊ THÙY TIÊN</v>
      </c>
      <c r="C222">
        <v>42000</v>
      </c>
      <c r="D222">
        <v>42000</v>
      </c>
      <c r="E222">
        <v>42000</v>
      </c>
      <c r="F222">
        <v>42000</v>
      </c>
      <c r="G222">
        <v>42000</v>
      </c>
      <c r="J222">
        <v>20000</v>
      </c>
      <c r="K222">
        <v>20000</v>
      </c>
      <c r="L222">
        <v>20000</v>
      </c>
      <c r="M222">
        <v>20000</v>
      </c>
      <c r="N222">
        <v>20000</v>
      </c>
      <c r="Q222">
        <v>20000</v>
      </c>
      <c r="R222">
        <v>20000</v>
      </c>
      <c r="S222">
        <v>20000</v>
      </c>
      <c r="V222">
        <v>15000</v>
      </c>
      <c r="X222">
        <v>42000</v>
      </c>
      <c r="Y222">
        <v>42000</v>
      </c>
      <c r="Z222">
        <v>42000</v>
      </c>
      <c r="AA222">
        <v>42000</v>
      </c>
      <c r="AB222">
        <v>27000</v>
      </c>
      <c r="AF222">
        <v>20000</v>
      </c>
      <c r="AH222" s="68">
        <f t="shared" si="9"/>
        <v>600000</v>
      </c>
      <c r="AI222" s="68">
        <f t="shared" si="10"/>
        <v>168000</v>
      </c>
      <c r="AJ222" s="68">
        <f t="shared" si="11"/>
        <v>432000</v>
      </c>
      <c r="AK222" s="68"/>
      <c r="AL222" s="74" t="str">
        <f>VLOOKUP(A222,Att!B:CX,101,0)</f>
        <v>Power Connect</v>
      </c>
      <c r="AM222" s="70">
        <f>VALUE(IFERROR(VLOOKUP($A222,OT!$A:$BU,OT!J$1,0),0))</f>
        <v>2</v>
      </c>
      <c r="AN222" s="70">
        <f>VALUE(IFERROR(VLOOKUP($A222,OT!$A:$BU,OT!K$1,0),0))</f>
        <v>2</v>
      </c>
      <c r="AO222" s="70">
        <f>VALUE(IFERROR(VLOOKUP($A222,OT!$A:$BU,OT!L$1,0),0))</f>
        <v>2</v>
      </c>
      <c r="AP222" s="70">
        <f>VALUE(IFERROR(VLOOKUP($A222,OT!$A:$BU,OT!M$1,0),0))</f>
        <v>2</v>
      </c>
      <c r="AQ222" s="70">
        <f>VALUE(IFERROR(VLOOKUP($A222,OT!$A:$BU,OT!N$1,0),0))</f>
        <v>4</v>
      </c>
      <c r="AR222" s="70">
        <f>VALUE(IFERROR(VLOOKUP($A222,OT!$A:$BU,OT!O$1,0),0))</f>
        <v>0</v>
      </c>
      <c r="AS222" s="70">
        <f>VALUE(IFERROR(VLOOKUP($A222,OT!$A:$BU,OT!P$1,0),0))</f>
        <v>0</v>
      </c>
      <c r="AT222" s="70">
        <f>VALUE(IFERROR(VLOOKUP($A222,OT!$A:$BU,OT!Q$1,0),0))</f>
        <v>2</v>
      </c>
      <c r="AU222" s="70">
        <f>VALUE(IFERROR(VLOOKUP($A222,OT!$A:$BU,OT!R$1,0),0))</f>
        <v>2</v>
      </c>
      <c r="AV222" s="70">
        <f>VALUE(IFERROR(VLOOKUP($A222,OT!$A:$BU,OT!S$1,0),0))</f>
        <v>2</v>
      </c>
      <c r="AW222" s="70">
        <f>VALUE(IFERROR(VLOOKUP($A222,OT!$A:$BU,OT!T$1,0),0))</f>
        <v>2</v>
      </c>
      <c r="AX222" s="70">
        <f>VALUE(IFERROR(VLOOKUP($A222,OT!$A:$BU,OT!U$1,0),0))</f>
        <v>4</v>
      </c>
      <c r="AY222" s="70">
        <f>VALUE(IFERROR(VLOOKUP($A222,OT!$A:$BU,OT!V$1,0),0))</f>
        <v>0</v>
      </c>
      <c r="AZ222" s="70">
        <f>VALUE(IFERROR(VLOOKUP($A222,OT!$A:$BU,OT!W$1,0),0))</f>
        <v>0</v>
      </c>
      <c r="BA222" s="70">
        <f>VALUE(IFERROR(VLOOKUP($A222,OT!$A:$BU,OT!X$1,0),0))</f>
        <v>2</v>
      </c>
      <c r="BB222" s="70">
        <f>VALUE(IFERROR(VLOOKUP($A222,OT!$A:$BU,OT!Y$1,0),0))</f>
        <v>2</v>
      </c>
      <c r="BC222" s="70">
        <f>VALUE(IFERROR(VLOOKUP($A222,OT!$A:$BU,OT!Z$1,0),0))</f>
        <v>2</v>
      </c>
      <c r="BD222" s="70">
        <f>VALUE(IFERROR(VLOOKUP($A222,OT!$A:$BU,OT!AA$1,0),0))</f>
        <v>0</v>
      </c>
      <c r="BE222" s="70">
        <f>VALUE(IFERROR(VLOOKUP($A222,OT!$A:$BU,OT!AB$1,0),0))</f>
        <v>0</v>
      </c>
      <c r="BF222" s="70">
        <f>VALUE(IFERROR(VLOOKUP($A222,OT!$A:$BU,OT!AC$1,0),0))</f>
        <v>0</v>
      </c>
      <c r="BG222" s="70">
        <f>VALUE(IFERROR(VLOOKUP($A222,OT!$A:$BU,OT!AD$1,0),0))</f>
        <v>0</v>
      </c>
      <c r="BH222" s="70">
        <f>VALUE(IFERROR(VLOOKUP($A222,OT!$A:$BU,OT!AE$1,0),0))</f>
        <v>2</v>
      </c>
      <c r="BI222" s="70">
        <f>VALUE(IFERROR(VLOOKUP($A222,OT!$A:$BU,OT!AF$1,0),0))</f>
        <v>0</v>
      </c>
      <c r="BJ222" s="70">
        <f>VALUE(IFERROR(VLOOKUP($A222,OT!$A:$BU,OT!AG$1,0),0))</f>
        <v>0</v>
      </c>
      <c r="BK222" s="70">
        <f>VALUE(IFERROR(VLOOKUP($A222,OT!$A:$BU,OT!AH$1,0),0))</f>
        <v>0</v>
      </c>
      <c r="BL222" s="70">
        <f>VALUE(IFERROR(VLOOKUP($A222,OT!$A:$BU,OT!AI$1,0),0))</f>
        <v>0</v>
      </c>
      <c r="BM222" s="70">
        <f>VALUE(IFERROR(VLOOKUP($A222,OT!$A:$BU,OT!AJ$1,0),0))</f>
        <v>0</v>
      </c>
      <c r="BN222" s="70">
        <f>VALUE(IFERROR(VLOOKUP($A222,OT!$A:$BU,OT!AK$1,0),0))</f>
        <v>0</v>
      </c>
      <c r="BO222" s="70">
        <f>VALUE(IFERROR(VLOOKUP($A222,OT!$A:$BU,OT!AL$1,0),0))</f>
        <v>0</v>
      </c>
      <c r="BP222" s="70">
        <f>VALUE(IFERROR(VLOOKUP($A222,OT!$A:$BU,OT!AM$1,0),0))</f>
        <v>2</v>
      </c>
      <c r="BQ222" s="70">
        <f>VALUE(IFERROR(VLOOKUP($A222,OT!$A:$BU,OT!AN$1,0),0))</f>
        <v>0</v>
      </c>
    </row>
    <row r="223" spans="1:69" x14ac:dyDescent="0.35">
      <c r="A223" s="376" t="s">
        <v>1314</v>
      </c>
      <c r="B223" s="221" t="str">
        <f>VLOOKUP(A223,Att!B:C,2,0)</f>
        <v>NGÔ THANH NGÂN</v>
      </c>
      <c r="C223">
        <v>20000</v>
      </c>
      <c r="D223">
        <v>20000</v>
      </c>
      <c r="E223">
        <v>20000</v>
      </c>
      <c r="G223">
        <v>20000</v>
      </c>
      <c r="H223">
        <v>20000</v>
      </c>
      <c r="J223">
        <v>20000</v>
      </c>
      <c r="K223">
        <v>20000</v>
      </c>
      <c r="L223">
        <v>20000</v>
      </c>
      <c r="M223">
        <v>20000</v>
      </c>
      <c r="N223">
        <v>20000</v>
      </c>
      <c r="O223">
        <v>20000</v>
      </c>
      <c r="Q223">
        <v>20000</v>
      </c>
      <c r="R223">
        <v>20000</v>
      </c>
      <c r="S223">
        <v>20000</v>
      </c>
      <c r="T223">
        <v>20000</v>
      </c>
      <c r="U223">
        <v>20000</v>
      </c>
      <c r="Y223">
        <v>20000</v>
      </c>
      <c r="Z223">
        <v>20000</v>
      </c>
      <c r="AA223">
        <v>20000</v>
      </c>
      <c r="AB223">
        <v>20000</v>
      </c>
      <c r="AC223">
        <v>15000</v>
      </c>
      <c r="AE223">
        <v>20000</v>
      </c>
      <c r="AF223">
        <v>20000</v>
      </c>
      <c r="AH223" s="68">
        <f t="shared" si="9"/>
        <v>455000</v>
      </c>
      <c r="AI223" s="68">
        <f t="shared" si="10"/>
        <v>155000</v>
      </c>
      <c r="AJ223" s="68">
        <f t="shared" si="11"/>
        <v>300000</v>
      </c>
      <c r="AK223" s="68"/>
      <c r="AL223" s="74" t="str">
        <f>VLOOKUP(A223,Att!B:CX,101,0)</f>
        <v>Power Connect</v>
      </c>
      <c r="AM223" s="70">
        <f>VALUE(IFERROR(VLOOKUP($A223,OT!$A:$BU,OT!J$1,0),0))</f>
        <v>0</v>
      </c>
      <c r="AN223" s="70">
        <f>VALUE(IFERROR(VLOOKUP($A223,OT!$A:$BU,OT!K$1,0),0))</f>
        <v>0</v>
      </c>
      <c r="AO223" s="70">
        <f>VALUE(IFERROR(VLOOKUP($A223,OT!$A:$BU,OT!L$1,0),0))</f>
        <v>0</v>
      </c>
      <c r="AP223" s="70">
        <f>VALUE(IFERROR(VLOOKUP($A223,OT!$A:$BU,OT!M$1,0),0))</f>
        <v>0</v>
      </c>
      <c r="AQ223" s="70">
        <f>VALUE(IFERROR(VLOOKUP($A223,OT!$A:$BU,OT!N$1,0),0))</f>
        <v>2</v>
      </c>
      <c r="AR223" s="70">
        <f>VALUE(IFERROR(VLOOKUP($A223,OT!$A:$BU,OT!O$1,0),0))</f>
        <v>4</v>
      </c>
      <c r="AS223" s="70">
        <f>VALUE(IFERROR(VLOOKUP($A223,OT!$A:$BU,OT!P$1,0),0))</f>
        <v>0</v>
      </c>
      <c r="AT223" s="70">
        <f>VALUE(IFERROR(VLOOKUP($A223,OT!$A:$BU,OT!Q$1,0),0))</f>
        <v>2</v>
      </c>
      <c r="AU223" s="70">
        <f>VALUE(IFERROR(VLOOKUP($A223,OT!$A:$BU,OT!R$1,0),0))</f>
        <v>2</v>
      </c>
      <c r="AV223" s="70">
        <f>VALUE(IFERROR(VLOOKUP($A223,OT!$A:$BU,OT!S$1,0),0))</f>
        <v>2</v>
      </c>
      <c r="AW223" s="70">
        <f>VALUE(IFERROR(VLOOKUP($A223,OT!$A:$BU,OT!T$1,0),0))</f>
        <v>2</v>
      </c>
      <c r="AX223" s="70">
        <f>VALUE(IFERROR(VLOOKUP($A223,OT!$A:$BU,OT!U$1,0),0))</f>
        <v>4</v>
      </c>
      <c r="AY223" s="70">
        <f>VALUE(IFERROR(VLOOKUP($A223,OT!$A:$BU,OT!V$1,0),0))</f>
        <v>12</v>
      </c>
      <c r="AZ223" s="70">
        <f>VALUE(IFERROR(VLOOKUP($A223,OT!$A:$BU,OT!W$1,0),0))</f>
        <v>0</v>
      </c>
      <c r="BA223" s="70">
        <f>VALUE(IFERROR(VLOOKUP($A223,OT!$A:$BU,OT!X$1,0),0))</f>
        <v>2</v>
      </c>
      <c r="BB223" s="70">
        <f>VALUE(IFERROR(VLOOKUP($A223,OT!$A:$BU,OT!Y$1,0),0))</f>
        <v>2</v>
      </c>
      <c r="BC223" s="70">
        <f>VALUE(IFERROR(VLOOKUP($A223,OT!$A:$BU,OT!Z$1,0),0))</f>
        <v>2</v>
      </c>
      <c r="BD223" s="70">
        <f>VALUE(IFERROR(VLOOKUP($A223,OT!$A:$BU,OT!AA$1,0),0))</f>
        <v>2</v>
      </c>
      <c r="BE223" s="70">
        <f>VALUE(IFERROR(VLOOKUP($A223,OT!$A:$BU,OT!AB$1,0),0))</f>
        <v>4</v>
      </c>
      <c r="BF223" s="70">
        <f>VALUE(IFERROR(VLOOKUP($A223,OT!$A:$BU,OT!AC$1,0),0))</f>
        <v>0</v>
      </c>
      <c r="BG223" s="70">
        <f>VALUE(IFERROR(VLOOKUP($A223,OT!$A:$BU,OT!AD$1,0),0))</f>
        <v>0</v>
      </c>
      <c r="BH223" s="70">
        <f>VALUE(IFERROR(VLOOKUP($A223,OT!$A:$BU,OT!AE$1,0),0))</f>
        <v>0</v>
      </c>
      <c r="BI223" s="70">
        <f>VALUE(IFERROR(VLOOKUP($A223,OT!$A:$BU,OT!AF$1,0),0))</f>
        <v>0</v>
      </c>
      <c r="BJ223" s="70">
        <f>VALUE(IFERROR(VLOOKUP($A223,OT!$A:$BU,OT!AG$1,0),0))</f>
        <v>0</v>
      </c>
      <c r="BK223" s="70">
        <f>VALUE(IFERROR(VLOOKUP($A223,OT!$A:$BU,OT!AH$1,0),0))</f>
        <v>2</v>
      </c>
      <c r="BL223" s="70">
        <f>VALUE(IFERROR(VLOOKUP($A223,OT!$A:$BU,OT!AI$1,0),0))</f>
        <v>2</v>
      </c>
      <c r="BM223" s="70">
        <f>VALUE(IFERROR(VLOOKUP($A223,OT!$A:$BU,OT!AJ$1,0),0))</f>
        <v>0</v>
      </c>
      <c r="BN223" s="70">
        <f>VALUE(IFERROR(VLOOKUP($A223,OT!$A:$BU,OT!AK$1,0),0))</f>
        <v>0</v>
      </c>
      <c r="BO223" s="70">
        <f>VALUE(IFERROR(VLOOKUP($A223,OT!$A:$BU,OT!AL$1,0),0))</f>
        <v>0</v>
      </c>
      <c r="BP223" s="70">
        <f>VALUE(IFERROR(VLOOKUP($A223,OT!$A:$BU,OT!AM$1,0),0))</f>
        <v>0</v>
      </c>
      <c r="BQ223" s="70">
        <f>VALUE(IFERROR(VLOOKUP($A223,OT!$A:$BU,OT!AN$1,0),0))</f>
        <v>0</v>
      </c>
    </row>
    <row r="224" spans="1:69" x14ac:dyDescent="0.35">
      <c r="A224" s="376" t="s">
        <v>1317</v>
      </c>
      <c r="B224" s="221" t="str">
        <f>VLOOKUP(A224,Att!B:C,2,0)</f>
        <v>NGUYỄN TUẤN KHANH</v>
      </c>
      <c r="C224">
        <v>27000</v>
      </c>
      <c r="D224">
        <v>42000</v>
      </c>
      <c r="E224">
        <v>42000</v>
      </c>
      <c r="F224">
        <v>42000</v>
      </c>
      <c r="G224">
        <v>42000</v>
      </c>
      <c r="M224">
        <v>42000</v>
      </c>
      <c r="N224">
        <v>42000</v>
      </c>
      <c r="Q224">
        <v>42000</v>
      </c>
      <c r="R224">
        <v>42000</v>
      </c>
      <c r="S224">
        <v>42000</v>
      </c>
      <c r="T224">
        <v>42000</v>
      </c>
      <c r="U224">
        <v>27000</v>
      </c>
      <c r="X224">
        <v>20000</v>
      </c>
      <c r="Y224">
        <v>20000</v>
      </c>
      <c r="Z224">
        <v>20000</v>
      </c>
      <c r="AB224">
        <v>20000</v>
      </c>
      <c r="AC224">
        <v>20000</v>
      </c>
      <c r="AE224">
        <v>42000</v>
      </c>
      <c r="AF224">
        <v>42000</v>
      </c>
      <c r="AH224" s="68">
        <f t="shared" si="9"/>
        <v>658000</v>
      </c>
      <c r="AI224" s="68">
        <f t="shared" si="10"/>
        <v>96000</v>
      </c>
      <c r="AJ224" s="68">
        <f t="shared" si="11"/>
        <v>562000</v>
      </c>
      <c r="AK224" s="68"/>
      <c r="AL224" s="74" t="str">
        <f>VLOOKUP(A224,Att!B:CX,101,0)</f>
        <v>Power Connect</v>
      </c>
      <c r="AM224" s="70">
        <f>VALUE(IFERROR(VLOOKUP($A224,OT!$A:$BU,OT!J$1,0),0))</f>
        <v>0</v>
      </c>
      <c r="AN224" s="70">
        <f>VALUE(IFERROR(VLOOKUP($A224,OT!$A:$BU,OT!K$1,0),0))</f>
        <v>0</v>
      </c>
      <c r="AO224" s="70">
        <f>VALUE(IFERROR(VLOOKUP($A224,OT!$A:$BU,OT!L$1,0),0))</f>
        <v>2</v>
      </c>
      <c r="AP224" s="70">
        <f>VALUE(IFERROR(VLOOKUP($A224,OT!$A:$BU,OT!M$1,0),0))</f>
        <v>2</v>
      </c>
      <c r="AQ224" s="70">
        <f>VALUE(IFERROR(VLOOKUP($A224,OT!$A:$BU,OT!N$1,0),0))</f>
        <v>2</v>
      </c>
      <c r="AR224" s="70">
        <f>VALUE(IFERROR(VLOOKUP($A224,OT!$A:$BU,OT!O$1,0),0))</f>
        <v>0</v>
      </c>
      <c r="AS224" s="70">
        <f>VALUE(IFERROR(VLOOKUP($A224,OT!$A:$BU,OT!P$1,0),0))</f>
        <v>0</v>
      </c>
      <c r="AT224" s="70">
        <f>VALUE(IFERROR(VLOOKUP($A224,OT!$A:$BU,OT!Q$1,0),0))</f>
        <v>0</v>
      </c>
      <c r="AU224" s="70">
        <f>VALUE(IFERROR(VLOOKUP($A224,OT!$A:$BU,OT!R$1,0),0))</f>
        <v>0</v>
      </c>
      <c r="AV224" s="70">
        <f>VALUE(IFERROR(VLOOKUP($A224,OT!$A:$BU,OT!S$1,0),0))</f>
        <v>0</v>
      </c>
      <c r="AW224" s="70">
        <f>VALUE(IFERROR(VLOOKUP($A224,OT!$A:$BU,OT!T$1,0),0))</f>
        <v>2</v>
      </c>
      <c r="AX224" s="70">
        <f>VALUE(IFERROR(VLOOKUP($A224,OT!$A:$BU,OT!U$1,0),0))</f>
        <v>2</v>
      </c>
      <c r="AY224" s="70">
        <f>VALUE(IFERROR(VLOOKUP($A224,OT!$A:$BU,OT!V$1,0),0))</f>
        <v>0</v>
      </c>
      <c r="AZ224" s="70">
        <f>VALUE(IFERROR(VLOOKUP($A224,OT!$A:$BU,OT!W$1,0),0))</f>
        <v>0</v>
      </c>
      <c r="BA224" s="70">
        <f>VALUE(IFERROR(VLOOKUP($A224,OT!$A:$BU,OT!X$1,0),0))</f>
        <v>2</v>
      </c>
      <c r="BB224" s="70">
        <f>VALUE(IFERROR(VLOOKUP($A224,OT!$A:$BU,OT!Y$1,0),0))</f>
        <v>2</v>
      </c>
      <c r="BC224" s="70">
        <f>VALUE(IFERROR(VLOOKUP($A224,OT!$A:$BU,OT!Z$1,0),0))</f>
        <v>2</v>
      </c>
      <c r="BD224" s="70">
        <f>VALUE(IFERROR(VLOOKUP($A224,OT!$A:$BU,OT!AA$1,0),0))</f>
        <v>2</v>
      </c>
      <c r="BE224" s="70">
        <f>VALUE(IFERROR(VLOOKUP($A224,OT!$A:$BU,OT!AB$1,0),0))</f>
        <v>0</v>
      </c>
      <c r="BF224" s="70">
        <f>VALUE(IFERROR(VLOOKUP($A224,OT!$A:$BU,OT!AC$1,0),0))</f>
        <v>0</v>
      </c>
      <c r="BG224" s="70">
        <f>VALUE(IFERROR(VLOOKUP($A224,OT!$A:$BU,OT!AD$1,0),0))</f>
        <v>0</v>
      </c>
      <c r="BH224" s="70">
        <f>VALUE(IFERROR(VLOOKUP($A224,OT!$A:$BU,OT!AE$1,0),0))</f>
        <v>2</v>
      </c>
      <c r="BI224" s="70">
        <f>VALUE(IFERROR(VLOOKUP($A224,OT!$A:$BU,OT!AF$1,0),0))</f>
        <v>2</v>
      </c>
      <c r="BJ224" s="70">
        <f>VALUE(IFERROR(VLOOKUP($A224,OT!$A:$BU,OT!AG$1,0),0))</f>
        <v>2</v>
      </c>
      <c r="BK224" s="70">
        <f>VALUE(IFERROR(VLOOKUP($A224,OT!$A:$BU,OT!AH$1,0),0))</f>
        <v>0</v>
      </c>
      <c r="BL224" s="70">
        <f>VALUE(IFERROR(VLOOKUP($A224,OT!$A:$BU,OT!AI$1,0),0))</f>
        <v>2</v>
      </c>
      <c r="BM224" s="70">
        <f>VALUE(IFERROR(VLOOKUP($A224,OT!$A:$BU,OT!AJ$1,0),0))</f>
        <v>4</v>
      </c>
      <c r="BN224" s="70">
        <f>VALUE(IFERROR(VLOOKUP($A224,OT!$A:$BU,OT!AK$1,0),0))</f>
        <v>0</v>
      </c>
      <c r="BO224" s="70">
        <f>VALUE(IFERROR(VLOOKUP($A224,OT!$A:$BU,OT!AL$1,0),0))</f>
        <v>2</v>
      </c>
      <c r="BP224" s="70">
        <f>VALUE(IFERROR(VLOOKUP($A224,OT!$A:$BU,OT!AM$1,0),0))</f>
        <v>2</v>
      </c>
      <c r="BQ224" s="70">
        <f>VALUE(IFERROR(VLOOKUP($A224,OT!$A:$BU,OT!AN$1,0),0))</f>
        <v>0</v>
      </c>
    </row>
    <row r="225" spans="1:69" x14ac:dyDescent="0.35">
      <c r="A225" s="376" t="s">
        <v>1320</v>
      </c>
      <c r="B225" s="221" t="str">
        <f>VLOOKUP(A225,Att!B:C,2,0)</f>
        <v>MAI ĐÔNG PHƯƠNG</v>
      </c>
      <c r="C225">
        <v>15000</v>
      </c>
      <c r="D225">
        <v>20000</v>
      </c>
      <c r="E225">
        <v>20000</v>
      </c>
      <c r="F225">
        <v>20000</v>
      </c>
      <c r="G225">
        <v>20000</v>
      </c>
      <c r="J225">
        <v>42000</v>
      </c>
      <c r="K225">
        <v>42000</v>
      </c>
      <c r="M225">
        <v>42000</v>
      </c>
      <c r="N225">
        <v>42000</v>
      </c>
      <c r="O225">
        <v>27000</v>
      </c>
      <c r="Q225">
        <v>20000</v>
      </c>
      <c r="R225">
        <v>20000</v>
      </c>
      <c r="S225">
        <v>20000</v>
      </c>
      <c r="T225">
        <v>20000</v>
      </c>
      <c r="U225">
        <v>15000</v>
      </c>
      <c r="X225">
        <v>42000</v>
      </c>
      <c r="Y225">
        <v>42000</v>
      </c>
      <c r="Z225">
        <v>42000</v>
      </c>
      <c r="AA225">
        <v>42000</v>
      </c>
      <c r="AB225">
        <v>42000</v>
      </c>
      <c r="AE225">
        <v>20000</v>
      </c>
      <c r="AF225">
        <v>20000</v>
      </c>
      <c r="AH225" s="68">
        <f t="shared" si="9"/>
        <v>635000</v>
      </c>
      <c r="AI225" s="68">
        <f t="shared" si="10"/>
        <v>161000</v>
      </c>
      <c r="AJ225" s="68">
        <f t="shared" si="11"/>
        <v>474000</v>
      </c>
      <c r="AK225" s="68"/>
      <c r="AL225" s="74" t="str">
        <f>VLOOKUP(A225,Att!B:CX,101,0)</f>
        <v>Power Connect</v>
      </c>
      <c r="AM225" s="70">
        <f>VALUE(IFERROR(VLOOKUP($A225,OT!$A:$BU,OT!J$1,0),0))</f>
        <v>0</v>
      </c>
      <c r="AN225" s="70">
        <f>VALUE(IFERROR(VLOOKUP($A225,OT!$A:$BU,OT!K$1,0),0))</f>
        <v>0</v>
      </c>
      <c r="AO225" s="70">
        <f>VALUE(IFERROR(VLOOKUP($A225,OT!$A:$BU,OT!L$1,0),0))</f>
        <v>2</v>
      </c>
      <c r="AP225" s="70">
        <f>VALUE(IFERROR(VLOOKUP($A225,OT!$A:$BU,OT!M$1,0),0))</f>
        <v>2</v>
      </c>
      <c r="AQ225" s="70">
        <f>VALUE(IFERROR(VLOOKUP($A225,OT!$A:$BU,OT!N$1,0),0))</f>
        <v>2</v>
      </c>
      <c r="AR225" s="70">
        <f>VALUE(IFERROR(VLOOKUP($A225,OT!$A:$BU,OT!O$1,0),0))</f>
        <v>0</v>
      </c>
      <c r="AS225" s="70">
        <f>VALUE(IFERROR(VLOOKUP($A225,OT!$A:$BU,OT!P$1,0),0))</f>
        <v>0</v>
      </c>
      <c r="AT225" s="70">
        <f>VALUE(IFERROR(VLOOKUP($A225,OT!$A:$BU,OT!Q$1,0),0))</f>
        <v>2</v>
      </c>
      <c r="AU225" s="70">
        <f>VALUE(IFERROR(VLOOKUP($A225,OT!$A:$BU,OT!R$1,0),0))</f>
        <v>2</v>
      </c>
      <c r="AV225" s="70">
        <f>VALUE(IFERROR(VLOOKUP($A225,OT!$A:$BU,OT!S$1,0),0))</f>
        <v>0</v>
      </c>
      <c r="AW225" s="70">
        <f>VALUE(IFERROR(VLOOKUP($A225,OT!$A:$BU,OT!T$1,0),0))</f>
        <v>0</v>
      </c>
      <c r="AX225" s="70">
        <f>VALUE(IFERROR(VLOOKUP($A225,OT!$A:$BU,OT!U$1,0),0))</f>
        <v>0</v>
      </c>
      <c r="AY225" s="70">
        <f>VALUE(IFERROR(VLOOKUP($A225,OT!$A:$BU,OT!V$1,0),0))</f>
        <v>0</v>
      </c>
      <c r="AZ225" s="70">
        <f>VALUE(IFERROR(VLOOKUP($A225,OT!$A:$BU,OT!W$1,0),0))</f>
        <v>0</v>
      </c>
      <c r="BA225" s="70">
        <f>VALUE(IFERROR(VLOOKUP($A225,OT!$A:$BU,OT!X$1,0),0))</f>
        <v>2</v>
      </c>
      <c r="BB225" s="70">
        <f>VALUE(IFERROR(VLOOKUP($A225,OT!$A:$BU,OT!Y$1,0),0))</f>
        <v>2</v>
      </c>
      <c r="BC225" s="70">
        <f>VALUE(IFERROR(VLOOKUP($A225,OT!$A:$BU,OT!Z$1,0),0))</f>
        <v>2</v>
      </c>
      <c r="BD225" s="70">
        <f>VALUE(IFERROR(VLOOKUP($A225,OT!$A:$BU,OT!AA$1,0),0))</f>
        <v>2</v>
      </c>
      <c r="BE225" s="70">
        <f>VALUE(IFERROR(VLOOKUP($A225,OT!$A:$BU,OT!AB$1,0),0))</f>
        <v>0</v>
      </c>
      <c r="BF225" s="70">
        <f>VALUE(IFERROR(VLOOKUP($A225,OT!$A:$BU,OT!AC$1,0),0))</f>
        <v>0</v>
      </c>
      <c r="BG225" s="70">
        <f>VALUE(IFERROR(VLOOKUP($A225,OT!$A:$BU,OT!AD$1,0),0))</f>
        <v>0</v>
      </c>
      <c r="BH225" s="70">
        <f>VALUE(IFERROR(VLOOKUP($A225,OT!$A:$BU,OT!AE$1,0),0))</f>
        <v>2</v>
      </c>
      <c r="BI225" s="70">
        <f>VALUE(IFERROR(VLOOKUP($A225,OT!$A:$BU,OT!AF$1,0),0))</f>
        <v>2</v>
      </c>
      <c r="BJ225" s="70">
        <f>VALUE(IFERROR(VLOOKUP($A225,OT!$A:$BU,OT!AG$1,0),0))</f>
        <v>2</v>
      </c>
      <c r="BK225" s="70">
        <f>VALUE(IFERROR(VLOOKUP($A225,OT!$A:$BU,OT!AH$1,0),0))</f>
        <v>2</v>
      </c>
      <c r="BL225" s="70">
        <f>VALUE(IFERROR(VLOOKUP($A225,OT!$A:$BU,OT!AI$1,0),0))</f>
        <v>4</v>
      </c>
      <c r="BM225" s="70">
        <f>VALUE(IFERROR(VLOOKUP($A225,OT!$A:$BU,OT!AJ$1,0),0))</f>
        <v>0</v>
      </c>
      <c r="BN225" s="70">
        <f>VALUE(IFERROR(VLOOKUP($A225,OT!$A:$BU,OT!AK$1,0),0))</f>
        <v>0</v>
      </c>
      <c r="BO225" s="70">
        <f>VALUE(IFERROR(VLOOKUP($A225,OT!$A:$BU,OT!AL$1,0),0))</f>
        <v>2</v>
      </c>
      <c r="BP225" s="70">
        <f>VALUE(IFERROR(VLOOKUP($A225,OT!$A:$BU,OT!AM$1,0),0))</f>
        <v>2</v>
      </c>
      <c r="BQ225" s="70">
        <f>VALUE(IFERROR(VLOOKUP($A225,OT!$A:$BU,OT!AN$1,0),0))</f>
        <v>0</v>
      </c>
    </row>
    <row r="226" spans="1:69" x14ac:dyDescent="0.35">
      <c r="A226" s="376" t="s">
        <v>1323</v>
      </c>
      <c r="B226" s="221" t="str">
        <f>VLOOKUP(A226,Att!B:C,2,0)</f>
        <v>TRỊNH THỊ CẨM LY</v>
      </c>
      <c r="C226">
        <v>42000</v>
      </c>
      <c r="D226">
        <v>42000</v>
      </c>
      <c r="E226">
        <v>42000</v>
      </c>
      <c r="G226">
        <v>42000</v>
      </c>
      <c r="H226">
        <v>42000</v>
      </c>
      <c r="N226">
        <v>20000</v>
      </c>
      <c r="O226">
        <v>15000</v>
      </c>
      <c r="Q226">
        <v>20000</v>
      </c>
      <c r="R226">
        <v>20000</v>
      </c>
      <c r="T226">
        <v>42000</v>
      </c>
      <c r="U226">
        <v>42000</v>
      </c>
      <c r="V226">
        <v>42000</v>
      </c>
      <c r="X226">
        <v>42000</v>
      </c>
      <c r="Y226">
        <v>42000</v>
      </c>
      <c r="Z226">
        <v>42000</v>
      </c>
      <c r="AA226">
        <v>42000</v>
      </c>
      <c r="AC226">
        <v>42000</v>
      </c>
      <c r="AE226">
        <v>20000</v>
      </c>
      <c r="AF226">
        <v>20000</v>
      </c>
      <c r="AH226" s="68">
        <f t="shared" si="9"/>
        <v>661000</v>
      </c>
      <c r="AI226" s="68">
        <f t="shared" si="10"/>
        <v>35000</v>
      </c>
      <c r="AJ226" s="68">
        <f t="shared" si="11"/>
        <v>626000</v>
      </c>
      <c r="AK226" s="68"/>
      <c r="AL226" s="74" t="str">
        <f>VLOOKUP(A226,Att!B:CX,101,0)</f>
        <v>Power Connect</v>
      </c>
      <c r="AM226" s="70">
        <f>VALUE(IFERROR(VLOOKUP($A226,OT!$A:$BU,OT!J$1,0),0))</f>
        <v>2</v>
      </c>
      <c r="AN226" s="70">
        <f>VALUE(IFERROR(VLOOKUP($A226,OT!$A:$BU,OT!K$1,0),0))</f>
        <v>2</v>
      </c>
      <c r="AO226" s="70">
        <f>VALUE(IFERROR(VLOOKUP($A226,OT!$A:$BU,OT!L$1,0),0))</f>
        <v>2</v>
      </c>
      <c r="AP226" s="70">
        <f>VALUE(IFERROR(VLOOKUP($A226,OT!$A:$BU,OT!M$1,0),0))</f>
        <v>0</v>
      </c>
      <c r="AQ226" s="70">
        <f>VALUE(IFERROR(VLOOKUP($A226,OT!$A:$BU,OT!N$1,0),0))</f>
        <v>2</v>
      </c>
      <c r="AR226" s="70">
        <f>VALUE(IFERROR(VLOOKUP($A226,OT!$A:$BU,OT!O$1,0),0))</f>
        <v>4</v>
      </c>
      <c r="AS226" s="70">
        <f>VALUE(IFERROR(VLOOKUP($A226,OT!$A:$BU,OT!P$1,0),0))</f>
        <v>0</v>
      </c>
      <c r="AT226" s="70">
        <f>VALUE(IFERROR(VLOOKUP($A226,OT!$A:$BU,OT!Q$1,0),0))</f>
        <v>0</v>
      </c>
      <c r="AU226" s="70">
        <f>VALUE(IFERROR(VLOOKUP($A226,OT!$A:$BU,OT!R$1,0),0))</f>
        <v>0</v>
      </c>
      <c r="AV226" s="70">
        <f>VALUE(IFERROR(VLOOKUP($A226,OT!$A:$BU,OT!S$1,0),0))</f>
        <v>0</v>
      </c>
      <c r="AW226" s="70">
        <f>VALUE(IFERROR(VLOOKUP($A226,OT!$A:$BU,OT!T$1,0),0))</f>
        <v>0</v>
      </c>
      <c r="AX226" s="70">
        <f>VALUE(IFERROR(VLOOKUP($A226,OT!$A:$BU,OT!U$1,0),0))</f>
        <v>0</v>
      </c>
      <c r="AY226" s="70">
        <f>VALUE(IFERROR(VLOOKUP($A226,OT!$A:$BU,OT!V$1,0),0))</f>
        <v>0</v>
      </c>
      <c r="AZ226" s="70">
        <f>VALUE(IFERROR(VLOOKUP($A226,OT!$A:$BU,OT!W$1,0),0))</f>
        <v>0</v>
      </c>
      <c r="BA226" s="70">
        <f>VALUE(IFERROR(VLOOKUP($A226,OT!$A:$BU,OT!X$1,0),0))</f>
        <v>2</v>
      </c>
      <c r="BB226" s="70">
        <f>VALUE(IFERROR(VLOOKUP($A226,OT!$A:$BU,OT!Y$1,0),0))</f>
        <v>2</v>
      </c>
      <c r="BC226" s="70">
        <f>VALUE(IFERROR(VLOOKUP($A226,OT!$A:$BU,OT!Z$1,0),0))</f>
        <v>0</v>
      </c>
      <c r="BD226" s="70">
        <f>VALUE(IFERROR(VLOOKUP($A226,OT!$A:$BU,OT!AA$1,0),0))</f>
        <v>2</v>
      </c>
      <c r="BE226" s="70">
        <f>VALUE(IFERROR(VLOOKUP($A226,OT!$A:$BU,OT!AB$1,0),0))</f>
        <v>2</v>
      </c>
      <c r="BF226" s="70">
        <f>VALUE(IFERROR(VLOOKUP($A226,OT!$A:$BU,OT!AC$1,0),0))</f>
        <v>4</v>
      </c>
      <c r="BG226" s="70">
        <f>VALUE(IFERROR(VLOOKUP($A226,OT!$A:$BU,OT!AD$1,0),0))</f>
        <v>0</v>
      </c>
      <c r="BH226" s="70">
        <f>VALUE(IFERROR(VLOOKUP($A226,OT!$A:$BU,OT!AE$1,0),0))</f>
        <v>2</v>
      </c>
      <c r="BI226" s="70">
        <f>VALUE(IFERROR(VLOOKUP($A226,OT!$A:$BU,OT!AF$1,0),0))</f>
        <v>2</v>
      </c>
      <c r="BJ226" s="70">
        <f>VALUE(IFERROR(VLOOKUP($A226,OT!$A:$BU,OT!AG$1,0),0))</f>
        <v>2</v>
      </c>
      <c r="BK226" s="70">
        <f>VALUE(IFERROR(VLOOKUP($A226,OT!$A:$BU,OT!AH$1,0),0))</f>
        <v>2</v>
      </c>
      <c r="BL226" s="70">
        <f>VALUE(IFERROR(VLOOKUP($A226,OT!$A:$BU,OT!AI$1,0),0))</f>
        <v>0</v>
      </c>
      <c r="BM226" s="70">
        <f>VALUE(IFERROR(VLOOKUP($A226,OT!$A:$BU,OT!AJ$1,0),0))</f>
        <v>4</v>
      </c>
      <c r="BN226" s="70">
        <f>VALUE(IFERROR(VLOOKUP($A226,OT!$A:$BU,OT!AK$1,0),0))</f>
        <v>0</v>
      </c>
      <c r="BO226" s="70">
        <f>VALUE(IFERROR(VLOOKUP($A226,OT!$A:$BU,OT!AL$1,0),0))</f>
        <v>2</v>
      </c>
      <c r="BP226" s="70">
        <f>VALUE(IFERROR(VLOOKUP($A226,OT!$A:$BU,OT!AM$1,0),0))</f>
        <v>2</v>
      </c>
      <c r="BQ226" s="70">
        <f>VALUE(IFERROR(VLOOKUP($A226,OT!$A:$BU,OT!AN$1,0),0))</f>
        <v>0</v>
      </c>
    </row>
    <row r="227" spans="1:69" x14ac:dyDescent="0.35">
      <c r="A227" s="376" t="s">
        <v>1335</v>
      </c>
      <c r="B227" s="221" t="str">
        <f>VLOOKUP(A227,Att!B:C,2,0)</f>
        <v>TÀI THỊ KIỀU DUYÊN</v>
      </c>
      <c r="E227">
        <v>20000</v>
      </c>
      <c r="F227">
        <v>20000</v>
      </c>
      <c r="G227">
        <v>20000</v>
      </c>
      <c r="H227">
        <v>20000</v>
      </c>
      <c r="J227">
        <v>42000</v>
      </c>
      <c r="K227">
        <v>42000</v>
      </c>
      <c r="M227">
        <v>42000</v>
      </c>
      <c r="N227">
        <v>42000</v>
      </c>
      <c r="O227">
        <v>42000</v>
      </c>
      <c r="S227">
        <v>20000</v>
      </c>
      <c r="T227">
        <v>20000</v>
      </c>
      <c r="U227">
        <v>20000</v>
      </c>
      <c r="V227">
        <v>20000</v>
      </c>
      <c r="X227">
        <v>42000</v>
      </c>
      <c r="Y227">
        <v>42000</v>
      </c>
      <c r="Z227">
        <v>42000</v>
      </c>
      <c r="AA227">
        <v>42000</v>
      </c>
      <c r="AC227">
        <v>42000</v>
      </c>
      <c r="AF227">
        <v>20000</v>
      </c>
      <c r="AH227" s="68">
        <f t="shared" si="9"/>
        <v>600000</v>
      </c>
      <c r="AI227" s="68">
        <f t="shared" si="10"/>
        <v>0</v>
      </c>
      <c r="AJ227" s="68">
        <f t="shared" si="11"/>
        <v>600000</v>
      </c>
      <c r="AK227" s="68"/>
      <c r="AL227" s="74" t="str">
        <f>VLOOKUP(A227,Att!B:CX,101,0)</f>
        <v>Nhân Kiệt</v>
      </c>
      <c r="AM227" s="70">
        <f>VALUE(IFERROR(VLOOKUP($A227,OT!$A:$BU,OT!J$1,0),0))</f>
        <v>0</v>
      </c>
      <c r="AN227" s="70">
        <f>VALUE(IFERROR(VLOOKUP($A227,OT!$A:$BU,OT!K$1,0),0))</f>
        <v>0</v>
      </c>
      <c r="AO227" s="70">
        <f>VALUE(IFERROR(VLOOKUP($A227,OT!$A:$BU,OT!L$1,0),0))</f>
        <v>2</v>
      </c>
      <c r="AP227" s="70">
        <f>VALUE(IFERROR(VLOOKUP($A227,OT!$A:$BU,OT!M$1,0),0))</f>
        <v>2</v>
      </c>
      <c r="AQ227" s="70">
        <f>VALUE(IFERROR(VLOOKUP($A227,OT!$A:$BU,OT!N$1,0),0))</f>
        <v>2</v>
      </c>
      <c r="AR227" s="70">
        <f>VALUE(IFERROR(VLOOKUP($A227,OT!$A:$BU,OT!O$1,0),0))</f>
        <v>4</v>
      </c>
      <c r="AS227" s="70">
        <f>VALUE(IFERROR(VLOOKUP($A227,OT!$A:$BU,OT!P$1,0),0))</f>
        <v>0</v>
      </c>
      <c r="AT227" s="70">
        <f>VALUE(IFERROR(VLOOKUP($A227,OT!$A:$BU,OT!Q$1,0),0))</f>
        <v>2</v>
      </c>
      <c r="AU227" s="70">
        <f>VALUE(IFERROR(VLOOKUP($A227,OT!$A:$BU,OT!R$1,0),0))</f>
        <v>2</v>
      </c>
      <c r="AV227" s="70">
        <f>VALUE(IFERROR(VLOOKUP($A227,OT!$A:$BU,OT!S$1,0),0))</f>
        <v>0</v>
      </c>
      <c r="AW227" s="70">
        <f>VALUE(IFERROR(VLOOKUP($A227,OT!$A:$BU,OT!T$1,0),0))</f>
        <v>2</v>
      </c>
      <c r="AX227" s="70">
        <f>VALUE(IFERROR(VLOOKUP($A227,OT!$A:$BU,OT!U$1,0),0))</f>
        <v>2</v>
      </c>
      <c r="AY227" s="70">
        <f>VALUE(IFERROR(VLOOKUP($A227,OT!$A:$BU,OT!V$1,0),0))</f>
        <v>4</v>
      </c>
      <c r="AZ227" s="70">
        <f>VALUE(IFERROR(VLOOKUP($A227,OT!$A:$BU,OT!W$1,0),0))</f>
        <v>0</v>
      </c>
      <c r="BA227" s="70">
        <f>VALUE(IFERROR(VLOOKUP($A227,OT!$A:$BU,OT!X$1,0),0))</f>
        <v>0</v>
      </c>
      <c r="BB227" s="70">
        <f>VALUE(IFERROR(VLOOKUP($A227,OT!$A:$BU,OT!Y$1,0),0))</f>
        <v>0</v>
      </c>
      <c r="BC227" s="70">
        <f>VALUE(IFERROR(VLOOKUP($A227,OT!$A:$BU,OT!Z$1,0),0))</f>
        <v>2</v>
      </c>
      <c r="BD227" s="70">
        <f>VALUE(IFERROR(VLOOKUP($A227,OT!$A:$BU,OT!AA$1,0),0))</f>
        <v>2</v>
      </c>
      <c r="BE227" s="70">
        <f>VALUE(IFERROR(VLOOKUP($A227,OT!$A:$BU,OT!AB$1,0),0))</f>
        <v>2</v>
      </c>
      <c r="BF227" s="70">
        <f>VALUE(IFERROR(VLOOKUP($A227,OT!$A:$BU,OT!AC$1,0),0))</f>
        <v>4</v>
      </c>
      <c r="BG227" s="70">
        <f>VALUE(IFERROR(VLOOKUP($A227,OT!$A:$BU,OT!AD$1,0),0))</f>
        <v>0</v>
      </c>
      <c r="BH227" s="70">
        <f>VALUE(IFERROR(VLOOKUP($A227,OT!$A:$BU,OT!AE$1,0),0))</f>
        <v>2</v>
      </c>
      <c r="BI227" s="70">
        <f>VALUE(IFERROR(VLOOKUP($A227,OT!$A:$BU,OT!AF$1,0),0))</f>
        <v>2</v>
      </c>
      <c r="BJ227" s="70">
        <f>VALUE(IFERROR(VLOOKUP($A227,OT!$A:$BU,OT!AG$1,0),0))</f>
        <v>2</v>
      </c>
      <c r="BK227" s="70">
        <f>VALUE(IFERROR(VLOOKUP($A227,OT!$A:$BU,OT!AH$1,0),0))</f>
        <v>2</v>
      </c>
      <c r="BL227" s="70">
        <f>VALUE(IFERROR(VLOOKUP($A227,OT!$A:$BU,OT!AI$1,0),0))</f>
        <v>0</v>
      </c>
      <c r="BM227" s="70">
        <f>VALUE(IFERROR(VLOOKUP($A227,OT!$A:$BU,OT!AJ$1,0),0))</f>
        <v>4</v>
      </c>
      <c r="BN227" s="70">
        <f>VALUE(IFERROR(VLOOKUP($A227,OT!$A:$BU,OT!AK$1,0),0))</f>
        <v>0</v>
      </c>
      <c r="BO227" s="70">
        <f>VALUE(IFERROR(VLOOKUP($A227,OT!$A:$BU,OT!AL$1,0),0))</f>
        <v>0</v>
      </c>
      <c r="BP227" s="70">
        <f>VALUE(IFERROR(VLOOKUP($A227,OT!$A:$BU,OT!AM$1,0),0))</f>
        <v>2</v>
      </c>
      <c r="BQ227" s="70">
        <f>VALUE(IFERROR(VLOOKUP($A227,OT!$A:$BU,OT!AN$1,0),0))</f>
        <v>0</v>
      </c>
    </row>
    <row r="228" spans="1:69" x14ac:dyDescent="0.35">
      <c r="A228" s="376" t="s">
        <v>1341</v>
      </c>
      <c r="B228" s="221" t="str">
        <f>VLOOKUP(A228,Att!B:C,2,0)</f>
        <v>NGUYỄN PHƯƠNG THẢO VY</v>
      </c>
      <c r="C228">
        <v>42000</v>
      </c>
      <c r="D228">
        <v>0</v>
      </c>
      <c r="E228">
        <v>42000</v>
      </c>
      <c r="F228">
        <v>42000</v>
      </c>
      <c r="J228">
        <v>20000</v>
      </c>
      <c r="L228">
        <v>20000</v>
      </c>
      <c r="M228">
        <v>20000</v>
      </c>
      <c r="N228">
        <v>20000</v>
      </c>
      <c r="R228">
        <v>42000</v>
      </c>
      <c r="T228">
        <v>42000</v>
      </c>
      <c r="U228">
        <v>42000</v>
      </c>
      <c r="Y228">
        <v>20000</v>
      </c>
      <c r="Z228">
        <v>20000</v>
      </c>
      <c r="AB228">
        <v>20000</v>
      </c>
      <c r="AC228">
        <v>20000</v>
      </c>
      <c r="AD228">
        <v>20000</v>
      </c>
      <c r="AH228" s="68">
        <f t="shared" si="9"/>
        <v>432000</v>
      </c>
      <c r="AI228" s="68">
        <f t="shared" si="10"/>
        <v>104000</v>
      </c>
      <c r="AJ228" s="68">
        <f t="shared" si="11"/>
        <v>328000</v>
      </c>
      <c r="AK228" s="68"/>
      <c r="AL228" s="74" t="str">
        <f>VLOOKUP(A228,Att!B:CX,101,0)</f>
        <v>Power Connect</v>
      </c>
      <c r="AM228" s="70">
        <f>VALUE(IFERROR(VLOOKUP($A228,OT!$A:$BU,OT!J$1,0),0))</f>
        <v>0</v>
      </c>
      <c r="AN228" s="70">
        <f>VALUE(IFERROR(VLOOKUP($A228,OT!$A:$BU,OT!K$1,0),0))</f>
        <v>2</v>
      </c>
      <c r="AO228" s="70">
        <f>VALUE(IFERROR(VLOOKUP($A228,OT!$A:$BU,OT!L$1,0),0))</f>
        <v>2</v>
      </c>
      <c r="AP228" s="70">
        <f>VALUE(IFERROR(VLOOKUP($A228,OT!$A:$BU,OT!M$1,0),0))</f>
        <v>0</v>
      </c>
      <c r="AQ228" s="70">
        <f>VALUE(IFERROR(VLOOKUP($A228,OT!$A:$BU,OT!N$1,0),0))</f>
        <v>0</v>
      </c>
      <c r="AR228" s="70">
        <f>VALUE(IFERROR(VLOOKUP($A228,OT!$A:$BU,OT!O$1,0),0))</f>
        <v>0</v>
      </c>
      <c r="AS228" s="70">
        <f>VALUE(IFERROR(VLOOKUP($A228,OT!$A:$BU,OT!P$1,0),0))</f>
        <v>0</v>
      </c>
      <c r="AT228" s="70">
        <f>VALUE(IFERROR(VLOOKUP($A228,OT!$A:$BU,OT!Q$1,0),0))</f>
        <v>2</v>
      </c>
      <c r="AU228" s="70">
        <f>VALUE(IFERROR(VLOOKUP($A228,OT!$A:$BU,OT!R$1,0),0))</f>
        <v>0</v>
      </c>
      <c r="AV228" s="70">
        <f>VALUE(IFERROR(VLOOKUP($A228,OT!$A:$BU,OT!S$1,0),0))</f>
        <v>0</v>
      </c>
      <c r="AW228" s="70">
        <f>VALUE(IFERROR(VLOOKUP($A228,OT!$A:$BU,OT!T$1,0),0))</f>
        <v>2</v>
      </c>
      <c r="AX228" s="70">
        <f>VALUE(IFERROR(VLOOKUP($A228,OT!$A:$BU,OT!U$1,0),0))</f>
        <v>4</v>
      </c>
      <c r="AY228" s="70">
        <f>VALUE(IFERROR(VLOOKUP($A228,OT!$A:$BU,OT!V$1,0),0))</f>
        <v>0</v>
      </c>
      <c r="AZ228" s="70">
        <f>VALUE(IFERROR(VLOOKUP($A228,OT!$A:$BU,OT!W$1,0),0))</f>
        <v>0</v>
      </c>
      <c r="BA228" s="70">
        <f>VALUE(IFERROR(VLOOKUP($A228,OT!$A:$BU,OT!X$1,0),0))</f>
        <v>0</v>
      </c>
      <c r="BB228" s="70">
        <f>VALUE(IFERROR(VLOOKUP($A228,OT!$A:$BU,OT!Y$1,0),0))</f>
        <v>2</v>
      </c>
      <c r="BC228" s="70">
        <f>VALUE(IFERROR(VLOOKUP($A228,OT!$A:$BU,OT!Z$1,0),0))</f>
        <v>0</v>
      </c>
      <c r="BD228" s="70">
        <f>VALUE(IFERROR(VLOOKUP($A228,OT!$A:$BU,OT!AA$1,0),0))</f>
        <v>2</v>
      </c>
      <c r="BE228" s="70">
        <f>VALUE(IFERROR(VLOOKUP($A228,OT!$A:$BU,OT!AB$1,0),0))</f>
        <v>2</v>
      </c>
      <c r="BF228" s="70">
        <f>VALUE(IFERROR(VLOOKUP($A228,OT!$A:$BU,OT!AC$1,0),0))</f>
        <v>0</v>
      </c>
      <c r="BG228" s="70">
        <f>VALUE(IFERROR(VLOOKUP($A228,OT!$A:$BU,OT!AD$1,0),0))</f>
        <v>0</v>
      </c>
      <c r="BH228" s="70">
        <f>VALUE(IFERROR(VLOOKUP($A228,OT!$A:$BU,OT!AE$1,0),0))</f>
        <v>0</v>
      </c>
      <c r="BI228" s="70">
        <f>VALUE(IFERROR(VLOOKUP($A228,OT!$A:$BU,OT!AF$1,0),0))</f>
        <v>2</v>
      </c>
      <c r="BJ228" s="70">
        <f>VALUE(IFERROR(VLOOKUP($A228,OT!$A:$BU,OT!AG$1,0),0))</f>
        <v>2</v>
      </c>
      <c r="BK228" s="70">
        <f>VALUE(IFERROR(VLOOKUP($A228,OT!$A:$BU,OT!AH$1,0),0))</f>
        <v>0</v>
      </c>
      <c r="BL228" s="70">
        <f>VALUE(IFERROR(VLOOKUP($A228,OT!$A:$BU,OT!AI$1,0),0))</f>
        <v>2</v>
      </c>
      <c r="BM228" s="70">
        <f>VALUE(IFERROR(VLOOKUP($A228,OT!$A:$BU,OT!AJ$1,0),0))</f>
        <v>4</v>
      </c>
      <c r="BN228" s="70">
        <f>VALUE(IFERROR(VLOOKUP($A228,OT!$A:$BU,OT!AK$1,0),0))</f>
        <v>12</v>
      </c>
      <c r="BO228" s="70">
        <f>VALUE(IFERROR(VLOOKUP($A228,OT!$A:$BU,OT!AL$1,0),0))</f>
        <v>0</v>
      </c>
      <c r="BP228" s="70">
        <f>VALUE(IFERROR(VLOOKUP($A228,OT!$A:$BU,OT!AM$1,0),0))</f>
        <v>0</v>
      </c>
      <c r="BQ228" s="70">
        <f>VALUE(IFERROR(VLOOKUP($A228,OT!$A:$BU,OT!AN$1,0),0))</f>
        <v>0</v>
      </c>
    </row>
    <row r="229" spans="1:69" x14ac:dyDescent="0.35">
      <c r="A229" s="376" t="s">
        <v>1344</v>
      </c>
      <c r="B229" s="221" t="str">
        <f>VLOOKUP(A229,Att!B:C,2,0)</f>
        <v>LÊ THỊ MỸ LINH</v>
      </c>
      <c r="C229">
        <v>42000</v>
      </c>
      <c r="D229">
        <v>42000</v>
      </c>
      <c r="E229">
        <v>42000</v>
      </c>
      <c r="F229">
        <v>42000</v>
      </c>
      <c r="H229">
        <v>42000</v>
      </c>
      <c r="J229">
        <v>20000</v>
      </c>
      <c r="K229">
        <v>20000</v>
      </c>
      <c r="L229">
        <v>42000</v>
      </c>
      <c r="M229">
        <v>42000</v>
      </c>
      <c r="N229">
        <v>42000</v>
      </c>
      <c r="S229">
        <v>42000</v>
      </c>
      <c r="T229">
        <v>42000</v>
      </c>
      <c r="U229">
        <v>42000</v>
      </c>
      <c r="X229">
        <v>20000</v>
      </c>
      <c r="Y229">
        <v>20000</v>
      </c>
      <c r="AA229">
        <v>20000</v>
      </c>
      <c r="AB229">
        <v>42000</v>
      </c>
      <c r="AC229">
        <v>42000</v>
      </c>
      <c r="AE229">
        <v>42000</v>
      </c>
      <c r="AF229">
        <v>42000</v>
      </c>
      <c r="AH229" s="68">
        <f t="shared" si="9"/>
        <v>730000</v>
      </c>
      <c r="AI229" s="68">
        <f t="shared" si="10"/>
        <v>42000</v>
      </c>
      <c r="AJ229" s="68">
        <f t="shared" si="11"/>
        <v>688000</v>
      </c>
      <c r="AK229" s="68"/>
      <c r="AL229" s="74" t="str">
        <f>VLOOKUP(A229,Att!B:CX,101,0)</f>
        <v>Power Connect</v>
      </c>
      <c r="AM229" s="70">
        <f>VALUE(IFERROR(VLOOKUP($A229,OT!$A:$BU,OT!J$1,0),0))</f>
        <v>2</v>
      </c>
      <c r="AN229" s="70">
        <f>VALUE(IFERROR(VLOOKUP($A229,OT!$A:$BU,OT!K$1,0),0))</f>
        <v>2</v>
      </c>
      <c r="AO229" s="70">
        <f>VALUE(IFERROR(VLOOKUP($A229,OT!$A:$BU,OT!L$1,0),0))</f>
        <v>2</v>
      </c>
      <c r="AP229" s="70">
        <f>VALUE(IFERROR(VLOOKUP($A229,OT!$A:$BU,OT!M$1,0),0))</f>
        <v>2</v>
      </c>
      <c r="AQ229" s="70">
        <f>VALUE(IFERROR(VLOOKUP($A229,OT!$A:$BU,OT!N$1,0),0))</f>
        <v>0</v>
      </c>
      <c r="AR229" s="70">
        <f>VALUE(IFERROR(VLOOKUP($A229,OT!$A:$BU,OT!O$1,0),0))</f>
        <v>4</v>
      </c>
      <c r="AS229" s="70">
        <f>VALUE(IFERROR(VLOOKUP($A229,OT!$A:$BU,OT!P$1,0),0))</f>
        <v>0</v>
      </c>
      <c r="AT229" s="70">
        <f>VALUE(IFERROR(VLOOKUP($A229,OT!$A:$BU,OT!Q$1,0),0))</f>
        <v>2</v>
      </c>
      <c r="AU229" s="70">
        <f>VALUE(IFERROR(VLOOKUP($A229,OT!$A:$BU,OT!R$1,0),0))</f>
        <v>2</v>
      </c>
      <c r="AV229" s="70">
        <f>VALUE(IFERROR(VLOOKUP($A229,OT!$A:$BU,OT!S$1,0),0))</f>
        <v>2</v>
      </c>
      <c r="AW229" s="70">
        <f>VALUE(IFERROR(VLOOKUP($A229,OT!$A:$BU,OT!T$1,0),0))</f>
        <v>2</v>
      </c>
      <c r="AX229" s="70">
        <f>VALUE(IFERROR(VLOOKUP($A229,OT!$A:$BU,OT!U$1,0),0))</f>
        <v>4</v>
      </c>
      <c r="AY229" s="70">
        <f>VALUE(IFERROR(VLOOKUP($A229,OT!$A:$BU,OT!V$1,0),0))</f>
        <v>0</v>
      </c>
      <c r="AZ229" s="70">
        <f>VALUE(IFERROR(VLOOKUP($A229,OT!$A:$BU,OT!W$1,0),0))</f>
        <v>0</v>
      </c>
      <c r="BA229" s="70">
        <f>VALUE(IFERROR(VLOOKUP($A229,OT!$A:$BU,OT!X$1,0),0))</f>
        <v>0</v>
      </c>
      <c r="BB229" s="70">
        <f>VALUE(IFERROR(VLOOKUP($A229,OT!$A:$BU,OT!Y$1,0),0))</f>
        <v>0</v>
      </c>
      <c r="BC229" s="70">
        <f>VALUE(IFERROR(VLOOKUP($A229,OT!$A:$BU,OT!Z$1,0),0))</f>
        <v>2</v>
      </c>
      <c r="BD229" s="70">
        <f>VALUE(IFERROR(VLOOKUP($A229,OT!$A:$BU,OT!AA$1,0),0))</f>
        <v>2</v>
      </c>
      <c r="BE229" s="70">
        <f>VALUE(IFERROR(VLOOKUP($A229,OT!$A:$BU,OT!AB$1,0),0))</f>
        <v>4</v>
      </c>
      <c r="BF229" s="70">
        <f>VALUE(IFERROR(VLOOKUP($A229,OT!$A:$BU,OT!AC$1,0),0))</f>
        <v>0</v>
      </c>
      <c r="BG229" s="70">
        <f>VALUE(IFERROR(VLOOKUP($A229,OT!$A:$BU,OT!AD$1,0),0))</f>
        <v>0</v>
      </c>
      <c r="BH229" s="70">
        <f>VALUE(IFERROR(VLOOKUP($A229,OT!$A:$BU,OT!AE$1,0),0))</f>
        <v>2</v>
      </c>
      <c r="BI229" s="70">
        <f>VALUE(IFERROR(VLOOKUP($A229,OT!$A:$BU,OT!AF$1,0),0))</f>
        <v>2</v>
      </c>
      <c r="BJ229" s="70">
        <f>VALUE(IFERROR(VLOOKUP($A229,OT!$A:$BU,OT!AG$1,0),0))</f>
        <v>0</v>
      </c>
      <c r="BK229" s="70">
        <f>VALUE(IFERROR(VLOOKUP($A229,OT!$A:$BU,OT!AH$1,0),0))</f>
        <v>2</v>
      </c>
      <c r="BL229" s="70">
        <f>VALUE(IFERROR(VLOOKUP($A229,OT!$A:$BU,OT!AI$1,0),0))</f>
        <v>0</v>
      </c>
      <c r="BM229" s="70">
        <f>VALUE(IFERROR(VLOOKUP($A229,OT!$A:$BU,OT!AJ$1,0),0))</f>
        <v>4</v>
      </c>
      <c r="BN229" s="70">
        <f>VALUE(IFERROR(VLOOKUP($A229,OT!$A:$BU,OT!AK$1,0),0))</f>
        <v>0</v>
      </c>
      <c r="BO229" s="70">
        <f>VALUE(IFERROR(VLOOKUP($A229,OT!$A:$BU,OT!AL$1,0),0))</f>
        <v>2</v>
      </c>
      <c r="BP229" s="70">
        <f>VALUE(IFERROR(VLOOKUP($A229,OT!$A:$BU,OT!AM$1,0),0))</f>
        <v>2</v>
      </c>
      <c r="BQ229" s="70">
        <f>VALUE(IFERROR(VLOOKUP($A229,OT!$A:$BU,OT!AN$1,0),0))</f>
        <v>0</v>
      </c>
    </row>
    <row r="230" spans="1:69" x14ac:dyDescent="0.35">
      <c r="A230" s="376" t="s">
        <v>1348</v>
      </c>
      <c r="B230" s="221" t="str">
        <f>VLOOKUP(A230,Att!B:C,2,0)</f>
        <v>HUỲNH NHÃ</v>
      </c>
      <c r="J230">
        <v>20000</v>
      </c>
      <c r="K230">
        <v>20000</v>
      </c>
      <c r="L230">
        <v>20000</v>
      </c>
      <c r="M230">
        <v>20000</v>
      </c>
      <c r="N230">
        <v>20000</v>
      </c>
      <c r="O230">
        <v>42000</v>
      </c>
      <c r="Q230">
        <v>20000</v>
      </c>
      <c r="S230">
        <v>20000</v>
      </c>
      <c r="T230">
        <v>20000</v>
      </c>
      <c r="U230">
        <v>20000</v>
      </c>
      <c r="X230">
        <v>20000</v>
      </c>
      <c r="Y230">
        <v>20000</v>
      </c>
      <c r="Z230">
        <v>20000</v>
      </c>
      <c r="AA230">
        <v>20000</v>
      </c>
      <c r="AB230">
        <v>20000</v>
      </c>
      <c r="AE230">
        <v>42000</v>
      </c>
      <c r="AF230">
        <v>42000</v>
      </c>
      <c r="AH230" s="68">
        <f t="shared" si="9"/>
        <v>406000</v>
      </c>
      <c r="AI230" s="68">
        <f t="shared" si="10"/>
        <v>42000</v>
      </c>
      <c r="AJ230" s="68">
        <f t="shared" si="11"/>
        <v>364000</v>
      </c>
      <c r="AK230" s="68"/>
      <c r="AL230" s="74" t="str">
        <f>VLOOKUP(A230,Att!B:CX,101,0)</f>
        <v>Power Connect</v>
      </c>
      <c r="AM230" s="70">
        <f>VALUE(IFERROR(VLOOKUP($A230,OT!$A:$BU,OT!J$1,0),0))</f>
        <v>0</v>
      </c>
      <c r="AN230" s="70">
        <f>VALUE(IFERROR(VLOOKUP($A230,OT!$A:$BU,OT!K$1,0),0))</f>
        <v>0</v>
      </c>
      <c r="AO230" s="70">
        <f>VALUE(IFERROR(VLOOKUP($A230,OT!$A:$BU,OT!L$1,0),0))</f>
        <v>0</v>
      </c>
      <c r="AP230" s="70">
        <f>VALUE(IFERROR(VLOOKUP($A230,OT!$A:$BU,OT!M$1,0),0))</f>
        <v>0</v>
      </c>
      <c r="AQ230" s="70">
        <f>VALUE(IFERROR(VLOOKUP($A230,OT!$A:$BU,OT!N$1,0),0))</f>
        <v>0</v>
      </c>
      <c r="AR230" s="70">
        <f>VALUE(IFERROR(VLOOKUP($A230,OT!$A:$BU,OT!O$1,0),0))</f>
        <v>0</v>
      </c>
      <c r="AS230" s="70">
        <f>VALUE(IFERROR(VLOOKUP($A230,OT!$A:$BU,OT!P$1,0),0))</f>
        <v>0</v>
      </c>
      <c r="AT230" s="70">
        <f>VALUE(IFERROR(VLOOKUP($A230,OT!$A:$BU,OT!Q$1,0),0))</f>
        <v>2</v>
      </c>
      <c r="AU230" s="70">
        <f>VALUE(IFERROR(VLOOKUP($A230,OT!$A:$BU,OT!R$1,0),0))</f>
        <v>2</v>
      </c>
      <c r="AV230" s="70">
        <f>VALUE(IFERROR(VLOOKUP($A230,OT!$A:$BU,OT!S$1,0),0))</f>
        <v>2</v>
      </c>
      <c r="AW230" s="70">
        <f>VALUE(IFERROR(VLOOKUP($A230,OT!$A:$BU,OT!T$1,0),0))</f>
        <v>2</v>
      </c>
      <c r="AX230" s="70">
        <f>VALUE(IFERROR(VLOOKUP($A230,OT!$A:$BU,OT!U$1,0),0))</f>
        <v>4</v>
      </c>
      <c r="AY230" s="70">
        <f>VALUE(IFERROR(VLOOKUP($A230,OT!$A:$BU,OT!V$1,0),0))</f>
        <v>12</v>
      </c>
      <c r="AZ230" s="70">
        <f>VALUE(IFERROR(VLOOKUP($A230,OT!$A:$BU,OT!W$1,0),0))</f>
        <v>0</v>
      </c>
      <c r="BA230" s="70">
        <f>VALUE(IFERROR(VLOOKUP($A230,OT!$A:$BU,OT!X$1,0),0))</f>
        <v>2</v>
      </c>
      <c r="BB230" s="70">
        <f>VALUE(IFERROR(VLOOKUP($A230,OT!$A:$BU,OT!Y$1,0),0))</f>
        <v>0</v>
      </c>
      <c r="BC230" s="70">
        <f>VALUE(IFERROR(VLOOKUP($A230,OT!$A:$BU,OT!Z$1,0),0))</f>
        <v>2</v>
      </c>
      <c r="BD230" s="70">
        <f>VALUE(IFERROR(VLOOKUP($A230,OT!$A:$BU,OT!AA$1,0),0))</f>
        <v>2</v>
      </c>
      <c r="BE230" s="70">
        <f>VALUE(IFERROR(VLOOKUP($A230,OT!$A:$BU,OT!AB$1,0),0))</f>
        <v>4</v>
      </c>
      <c r="BF230" s="70">
        <f>VALUE(IFERROR(VLOOKUP($A230,OT!$A:$BU,OT!AC$1,0),0))</f>
        <v>0</v>
      </c>
      <c r="BG230" s="70">
        <f>VALUE(IFERROR(VLOOKUP($A230,OT!$A:$BU,OT!AD$1,0),0))</f>
        <v>0</v>
      </c>
      <c r="BH230" s="70">
        <f>VALUE(IFERROR(VLOOKUP($A230,OT!$A:$BU,OT!AE$1,0),0))</f>
        <v>2</v>
      </c>
      <c r="BI230" s="70">
        <f>VALUE(IFERROR(VLOOKUP($A230,OT!$A:$BU,OT!AF$1,0),0))</f>
        <v>2</v>
      </c>
      <c r="BJ230" s="70">
        <f>VALUE(IFERROR(VLOOKUP($A230,OT!$A:$BU,OT!AG$1,0),0))</f>
        <v>2</v>
      </c>
      <c r="BK230" s="70">
        <f>VALUE(IFERROR(VLOOKUP($A230,OT!$A:$BU,OT!AH$1,0),0))</f>
        <v>2</v>
      </c>
      <c r="BL230" s="70">
        <f>VALUE(IFERROR(VLOOKUP($A230,OT!$A:$BU,OT!AI$1,0),0))</f>
        <v>4</v>
      </c>
      <c r="BM230" s="70">
        <f>VALUE(IFERROR(VLOOKUP($A230,OT!$A:$BU,OT!AJ$1,0),0))</f>
        <v>0</v>
      </c>
      <c r="BN230" s="70">
        <f>VALUE(IFERROR(VLOOKUP($A230,OT!$A:$BU,OT!AK$1,0),0))</f>
        <v>0</v>
      </c>
      <c r="BO230" s="70">
        <f>VALUE(IFERROR(VLOOKUP($A230,OT!$A:$BU,OT!AL$1,0),0))</f>
        <v>2</v>
      </c>
      <c r="BP230" s="70">
        <f>VALUE(IFERROR(VLOOKUP($A230,OT!$A:$BU,OT!AM$1,0),0))</f>
        <v>0</v>
      </c>
      <c r="BQ230" s="70">
        <f>VALUE(IFERROR(VLOOKUP($A230,OT!$A:$BU,OT!AN$1,0),0))</f>
        <v>0</v>
      </c>
    </row>
    <row r="231" spans="1:69" x14ac:dyDescent="0.35">
      <c r="A231" s="376" t="s">
        <v>1351</v>
      </c>
      <c r="B231" s="221" t="str">
        <f>VLOOKUP(A231,Att!B:C,2,0)</f>
        <v>LÊ MINH LỄ</v>
      </c>
      <c r="C231">
        <v>20000</v>
      </c>
      <c r="D231">
        <v>20000</v>
      </c>
      <c r="E231">
        <v>20000</v>
      </c>
      <c r="F231">
        <v>20000</v>
      </c>
      <c r="G231">
        <v>20000</v>
      </c>
      <c r="K231">
        <v>42000</v>
      </c>
      <c r="L231">
        <v>42000</v>
      </c>
      <c r="M231">
        <v>42000</v>
      </c>
      <c r="N231">
        <v>42000</v>
      </c>
      <c r="Q231">
        <v>20000</v>
      </c>
      <c r="S231">
        <v>20000</v>
      </c>
      <c r="AH231" s="68">
        <f t="shared" si="9"/>
        <v>308000</v>
      </c>
      <c r="AI231" s="68">
        <f t="shared" si="10"/>
        <v>60000</v>
      </c>
      <c r="AJ231" s="68">
        <f t="shared" si="11"/>
        <v>248000</v>
      </c>
      <c r="AK231" s="68"/>
      <c r="AL231" s="74" t="str">
        <f>VLOOKUP(A231,Att!B:CX,101,0)</f>
        <v>Power Connect</v>
      </c>
      <c r="AM231" s="70">
        <f>VALUE(IFERROR(VLOOKUP($A231,OT!$A:$BU,OT!J$1,0),0))</f>
        <v>0</v>
      </c>
      <c r="AN231" s="70">
        <f>VALUE(IFERROR(VLOOKUP($A231,OT!$A:$BU,OT!K$1,0),0))</f>
        <v>0</v>
      </c>
      <c r="AO231" s="70">
        <f>VALUE(IFERROR(VLOOKUP($A231,OT!$A:$BU,OT!L$1,0),0))</f>
        <v>0</v>
      </c>
      <c r="AP231" s="70">
        <f>VALUE(IFERROR(VLOOKUP($A231,OT!$A:$BU,OT!M$1,0),0))</f>
        <v>2</v>
      </c>
      <c r="AQ231" s="70">
        <f>VALUE(IFERROR(VLOOKUP($A231,OT!$A:$BU,OT!N$1,0),0))</f>
        <v>4</v>
      </c>
      <c r="AR231" s="70">
        <f>VALUE(IFERROR(VLOOKUP($A231,OT!$A:$BU,OT!O$1,0),0))</f>
        <v>0</v>
      </c>
      <c r="AS231" s="70">
        <f>VALUE(IFERROR(VLOOKUP($A231,OT!$A:$BU,OT!P$1,0),0))</f>
        <v>0</v>
      </c>
      <c r="AT231" s="70">
        <f>VALUE(IFERROR(VLOOKUP($A231,OT!$A:$BU,OT!Q$1,0),0))</f>
        <v>0</v>
      </c>
      <c r="AU231" s="70">
        <f>VALUE(IFERROR(VLOOKUP($A231,OT!$A:$BU,OT!R$1,0),0))</f>
        <v>2</v>
      </c>
      <c r="AV231" s="70">
        <f>VALUE(IFERROR(VLOOKUP($A231,OT!$A:$BU,OT!S$1,0),0))</f>
        <v>2</v>
      </c>
      <c r="AW231" s="70">
        <f>VALUE(IFERROR(VLOOKUP($A231,OT!$A:$BU,OT!T$1,0),0))</f>
        <v>2</v>
      </c>
      <c r="AX231" s="70">
        <f>VALUE(IFERROR(VLOOKUP($A231,OT!$A:$BU,OT!U$1,0),0))</f>
        <v>2</v>
      </c>
      <c r="AY231" s="70">
        <f>VALUE(IFERROR(VLOOKUP($A231,OT!$A:$BU,OT!V$1,0),0))</f>
        <v>0</v>
      </c>
      <c r="AZ231" s="70">
        <f>VALUE(IFERROR(VLOOKUP($A231,OT!$A:$BU,OT!W$1,0),0))</f>
        <v>0</v>
      </c>
      <c r="BA231" s="70">
        <f>VALUE(IFERROR(VLOOKUP($A231,OT!$A:$BU,OT!X$1,0),0))</f>
        <v>2</v>
      </c>
      <c r="BB231" s="70">
        <f>VALUE(IFERROR(VLOOKUP($A231,OT!$A:$BU,OT!Y$1,0),0))</f>
        <v>0</v>
      </c>
      <c r="BC231" s="70">
        <f>VALUE(IFERROR(VLOOKUP($A231,OT!$A:$BU,OT!Z$1,0),0))</f>
        <v>2</v>
      </c>
      <c r="BD231" s="70">
        <f>VALUE(IFERROR(VLOOKUP($A231,OT!$A:$BU,OT!AA$1,0),0))</f>
        <v>0</v>
      </c>
      <c r="BE231" s="70">
        <f>VALUE(IFERROR(VLOOKUP($A231,OT!$A:$BU,OT!AB$1,0),0))</f>
        <v>0</v>
      </c>
      <c r="BF231" s="70">
        <f>VALUE(IFERROR(VLOOKUP($A231,OT!$A:$BU,OT!AC$1,0),0))</f>
        <v>0</v>
      </c>
      <c r="BG231" s="70">
        <f>VALUE(IFERROR(VLOOKUP($A231,OT!$A:$BU,OT!AD$1,0),0))</f>
        <v>0</v>
      </c>
      <c r="BH231" s="70">
        <f>VALUE(IFERROR(VLOOKUP($A231,OT!$A:$BU,OT!AE$1,0),0))</f>
        <v>0</v>
      </c>
      <c r="BI231" s="70">
        <f>VALUE(IFERROR(VLOOKUP($A231,OT!$A:$BU,OT!AF$1,0),0))</f>
        <v>0</v>
      </c>
      <c r="BJ231" s="70">
        <f>VALUE(IFERROR(VLOOKUP($A231,OT!$A:$BU,OT!AG$1,0),0))</f>
        <v>0</v>
      </c>
      <c r="BK231" s="70">
        <f>VALUE(IFERROR(VLOOKUP($A231,OT!$A:$BU,OT!AH$1,0),0))</f>
        <v>0</v>
      </c>
      <c r="BL231" s="70">
        <f>VALUE(IFERROR(VLOOKUP($A231,OT!$A:$BU,OT!AI$1,0),0))</f>
        <v>0</v>
      </c>
      <c r="BM231" s="70">
        <f>VALUE(IFERROR(VLOOKUP($A231,OT!$A:$BU,OT!AJ$1,0),0))</f>
        <v>0</v>
      </c>
      <c r="BN231" s="70">
        <f>VALUE(IFERROR(VLOOKUP($A231,OT!$A:$BU,OT!AK$1,0),0))</f>
        <v>0</v>
      </c>
      <c r="BO231" s="70">
        <f>VALUE(IFERROR(VLOOKUP($A231,OT!$A:$BU,OT!AL$1,0),0))</f>
        <v>0</v>
      </c>
      <c r="BP231" s="70">
        <f>VALUE(IFERROR(VLOOKUP($A231,OT!$A:$BU,OT!AM$1,0),0))</f>
        <v>0</v>
      </c>
      <c r="BQ231" s="70">
        <f>VALUE(IFERROR(VLOOKUP($A231,OT!$A:$BU,OT!AN$1,0),0))</f>
        <v>0</v>
      </c>
    </row>
    <row r="232" spans="1:69" x14ac:dyDescent="0.35">
      <c r="A232" s="376" t="s">
        <v>1354</v>
      </c>
      <c r="B232" s="221" t="str">
        <f>VLOOKUP(A232,Att!B:C,2,0)</f>
        <v>TRẦN DIỆU LINH</v>
      </c>
      <c r="C232">
        <v>20000</v>
      </c>
      <c r="D232">
        <v>20000</v>
      </c>
      <c r="F232">
        <v>20000</v>
      </c>
      <c r="G232">
        <v>20000</v>
      </c>
      <c r="H232">
        <v>20000</v>
      </c>
      <c r="I232">
        <v>20000</v>
      </c>
      <c r="J232">
        <v>20000</v>
      </c>
      <c r="K232">
        <v>20000</v>
      </c>
      <c r="M232">
        <v>42000</v>
      </c>
      <c r="N232">
        <v>42000</v>
      </c>
      <c r="O232">
        <v>27000</v>
      </c>
      <c r="Q232">
        <v>42000</v>
      </c>
      <c r="R232">
        <v>42000</v>
      </c>
      <c r="S232">
        <v>42000</v>
      </c>
      <c r="T232">
        <v>42000</v>
      </c>
      <c r="U232">
        <v>27000</v>
      </c>
      <c r="X232">
        <v>20000</v>
      </c>
      <c r="Y232">
        <v>20000</v>
      </c>
      <c r="Z232">
        <v>20000</v>
      </c>
      <c r="AA232">
        <v>20000</v>
      </c>
      <c r="AB232">
        <v>15000</v>
      </c>
      <c r="AE232">
        <v>42000</v>
      </c>
      <c r="AF232">
        <v>42000</v>
      </c>
      <c r="AH232" s="68">
        <f t="shared" si="9"/>
        <v>645000</v>
      </c>
      <c r="AI232" s="68">
        <f t="shared" si="10"/>
        <v>149000</v>
      </c>
      <c r="AJ232" s="68">
        <f t="shared" si="11"/>
        <v>496000</v>
      </c>
      <c r="AK232" s="68"/>
      <c r="AL232" s="74" t="str">
        <f>VLOOKUP(A232,Att!B:CX,101,0)</f>
        <v>MEKONG SUBLABOR</v>
      </c>
      <c r="AM232" s="70">
        <f>VALUE(IFERROR(VLOOKUP($A232,OT!$A:$BU,OT!J$1,0),0))</f>
        <v>2</v>
      </c>
      <c r="AN232" s="70">
        <f>VALUE(IFERROR(VLOOKUP($A232,OT!$A:$BU,OT!K$1,0),0))</f>
        <v>2</v>
      </c>
      <c r="AO232" s="70">
        <f>VALUE(IFERROR(VLOOKUP($A232,OT!$A:$BU,OT!L$1,0),0))</f>
        <v>0</v>
      </c>
      <c r="AP232" s="70">
        <f>VALUE(IFERROR(VLOOKUP($A232,OT!$A:$BU,OT!M$1,0),0))</f>
        <v>2</v>
      </c>
      <c r="AQ232" s="70">
        <f>VALUE(IFERROR(VLOOKUP($A232,OT!$A:$BU,OT!N$1,0),0))</f>
        <v>2</v>
      </c>
      <c r="AR232" s="70">
        <f>VALUE(IFERROR(VLOOKUP($A232,OT!$A:$BU,OT!O$1,0),0))</f>
        <v>4</v>
      </c>
      <c r="AS232" s="70">
        <f>VALUE(IFERROR(VLOOKUP($A232,OT!$A:$BU,OT!P$1,0),0))</f>
        <v>12</v>
      </c>
      <c r="AT232" s="70">
        <f>VALUE(IFERROR(VLOOKUP($A232,OT!$A:$BU,OT!Q$1,0),0))</f>
        <v>2</v>
      </c>
      <c r="AU232" s="70">
        <f>VALUE(IFERROR(VLOOKUP($A232,OT!$A:$BU,OT!R$1,0),0))</f>
        <v>2</v>
      </c>
      <c r="AV232" s="70">
        <f>VALUE(IFERROR(VLOOKUP($A232,OT!$A:$BU,OT!S$1,0),0))</f>
        <v>0</v>
      </c>
      <c r="AW232" s="70">
        <f>VALUE(IFERROR(VLOOKUP($A232,OT!$A:$BU,OT!T$1,0),0))</f>
        <v>2</v>
      </c>
      <c r="AX232" s="70">
        <f>VALUE(IFERROR(VLOOKUP($A232,OT!$A:$BU,OT!U$1,0),0))</f>
        <v>2</v>
      </c>
      <c r="AY232" s="70">
        <f>VALUE(IFERROR(VLOOKUP($A232,OT!$A:$BU,OT!V$1,0),0))</f>
        <v>0</v>
      </c>
      <c r="AZ232" s="70">
        <f>VALUE(IFERROR(VLOOKUP($A232,OT!$A:$BU,OT!W$1,0),0))</f>
        <v>0</v>
      </c>
      <c r="BA232" s="70">
        <f>VALUE(IFERROR(VLOOKUP($A232,OT!$A:$BU,OT!X$1,0),0))</f>
        <v>2</v>
      </c>
      <c r="BB232" s="70">
        <f>VALUE(IFERROR(VLOOKUP($A232,OT!$A:$BU,OT!Y$1,0),0))</f>
        <v>2</v>
      </c>
      <c r="BC232" s="70">
        <f>VALUE(IFERROR(VLOOKUP($A232,OT!$A:$BU,OT!Z$1,0),0))</f>
        <v>2</v>
      </c>
      <c r="BD232" s="70">
        <f>VALUE(IFERROR(VLOOKUP($A232,OT!$A:$BU,OT!AA$1,0),0))</f>
        <v>2</v>
      </c>
      <c r="BE232" s="70">
        <f>VALUE(IFERROR(VLOOKUP($A232,OT!$A:$BU,OT!AB$1,0),0))</f>
        <v>0</v>
      </c>
      <c r="BF232" s="70">
        <f>VALUE(IFERROR(VLOOKUP($A232,OT!$A:$BU,OT!AC$1,0),0))</f>
        <v>0</v>
      </c>
      <c r="BG232" s="70">
        <f>VALUE(IFERROR(VLOOKUP($A232,OT!$A:$BU,OT!AD$1,0),0))</f>
        <v>0</v>
      </c>
      <c r="BH232" s="70">
        <f>VALUE(IFERROR(VLOOKUP($A232,OT!$A:$BU,OT!AE$1,0),0))</f>
        <v>0</v>
      </c>
      <c r="BI232" s="70">
        <f>VALUE(IFERROR(VLOOKUP($A232,OT!$A:$BU,OT!AF$1,0),0))</f>
        <v>0</v>
      </c>
      <c r="BJ232" s="70">
        <f>VALUE(IFERROR(VLOOKUP($A232,OT!$A:$BU,OT!AG$1,0),0))</f>
        <v>0</v>
      </c>
      <c r="BK232" s="70">
        <f>VALUE(IFERROR(VLOOKUP($A232,OT!$A:$BU,OT!AH$1,0),0))</f>
        <v>0</v>
      </c>
      <c r="BL232" s="70">
        <f>VALUE(IFERROR(VLOOKUP($A232,OT!$A:$BU,OT!AI$1,0),0))</f>
        <v>0</v>
      </c>
      <c r="BM232" s="70">
        <f>VALUE(IFERROR(VLOOKUP($A232,OT!$A:$BU,OT!AJ$1,0),0))</f>
        <v>0</v>
      </c>
      <c r="BN232" s="70">
        <f>VALUE(IFERROR(VLOOKUP($A232,OT!$A:$BU,OT!AK$1,0),0))</f>
        <v>0</v>
      </c>
      <c r="BO232" s="70">
        <f>VALUE(IFERROR(VLOOKUP($A232,OT!$A:$BU,OT!AL$1,0),0))</f>
        <v>2</v>
      </c>
      <c r="BP232" s="70">
        <f>VALUE(IFERROR(VLOOKUP($A232,OT!$A:$BU,OT!AM$1,0),0))</f>
        <v>2</v>
      </c>
      <c r="BQ232" s="70">
        <f>VALUE(IFERROR(VLOOKUP($A232,OT!$A:$BU,OT!AN$1,0),0))</f>
        <v>0</v>
      </c>
    </row>
    <row r="233" spans="1:69" x14ac:dyDescent="0.35">
      <c r="A233" s="376" t="s">
        <v>1357</v>
      </c>
      <c r="B233" s="221" t="str">
        <f>VLOOKUP(A233,Att!B:C,2,0)</f>
        <v>NGUYỄN THỊ TRÚC LINH</v>
      </c>
      <c r="C233">
        <v>42000</v>
      </c>
      <c r="E233">
        <v>42000</v>
      </c>
      <c r="F233">
        <v>42000</v>
      </c>
      <c r="H233">
        <v>42000</v>
      </c>
      <c r="J233">
        <v>20000</v>
      </c>
      <c r="K233">
        <v>20000</v>
      </c>
      <c r="L233">
        <v>20000</v>
      </c>
      <c r="M233">
        <v>20000</v>
      </c>
      <c r="N233">
        <v>20000</v>
      </c>
      <c r="O233">
        <v>15000</v>
      </c>
      <c r="Q233">
        <v>20000</v>
      </c>
      <c r="R233">
        <v>20000</v>
      </c>
      <c r="S233">
        <v>20000</v>
      </c>
      <c r="T233">
        <v>20000</v>
      </c>
      <c r="U233">
        <v>20000</v>
      </c>
      <c r="Y233">
        <v>20000</v>
      </c>
      <c r="Z233">
        <v>20000</v>
      </c>
      <c r="AA233">
        <v>20000</v>
      </c>
      <c r="AB233">
        <v>20000</v>
      </c>
      <c r="AC233">
        <v>20000</v>
      </c>
      <c r="AD233">
        <v>20000</v>
      </c>
      <c r="AE233">
        <v>20000</v>
      </c>
      <c r="AF233">
        <v>20000</v>
      </c>
      <c r="AH233" s="68">
        <f t="shared" si="9"/>
        <v>543000</v>
      </c>
      <c r="AI233" s="68">
        <f t="shared" si="10"/>
        <v>40000</v>
      </c>
      <c r="AJ233" s="68">
        <f t="shared" si="11"/>
        <v>503000</v>
      </c>
      <c r="AK233" s="68"/>
      <c r="AL233" s="74" t="str">
        <f>VLOOKUP(A233,Att!B:CX,101,0)</f>
        <v>MEKONG SUBLABOR</v>
      </c>
      <c r="AM233" s="70">
        <f>VALUE(IFERROR(VLOOKUP($A233,OT!$A:$BU,OT!J$1,0),0))</f>
        <v>2</v>
      </c>
      <c r="AN233" s="70">
        <f>VALUE(IFERROR(VLOOKUP($A233,OT!$A:$BU,OT!K$1,0),0))</f>
        <v>0</v>
      </c>
      <c r="AO233" s="70">
        <f>VALUE(IFERROR(VLOOKUP($A233,OT!$A:$BU,OT!L$1,0),0))</f>
        <v>2</v>
      </c>
      <c r="AP233" s="70">
        <f>VALUE(IFERROR(VLOOKUP($A233,OT!$A:$BU,OT!M$1,0),0))</f>
        <v>2</v>
      </c>
      <c r="AQ233" s="70">
        <f>VALUE(IFERROR(VLOOKUP($A233,OT!$A:$BU,OT!N$1,0),0))</f>
        <v>0</v>
      </c>
      <c r="AR233" s="70">
        <f>VALUE(IFERROR(VLOOKUP($A233,OT!$A:$BU,OT!O$1,0),0))</f>
        <v>4</v>
      </c>
      <c r="AS233" s="70">
        <f>VALUE(IFERROR(VLOOKUP($A233,OT!$A:$BU,OT!P$1,0),0))</f>
        <v>0</v>
      </c>
      <c r="AT233" s="70">
        <f>VALUE(IFERROR(VLOOKUP($A233,OT!$A:$BU,OT!Q$1,0),0))</f>
        <v>2</v>
      </c>
      <c r="AU233" s="70">
        <f>VALUE(IFERROR(VLOOKUP($A233,OT!$A:$BU,OT!R$1,0),0))</f>
        <v>2</v>
      </c>
      <c r="AV233" s="70">
        <f>VALUE(IFERROR(VLOOKUP($A233,OT!$A:$BU,OT!S$1,0),0))</f>
        <v>2</v>
      </c>
      <c r="AW233" s="70">
        <f>VALUE(IFERROR(VLOOKUP($A233,OT!$A:$BU,OT!T$1,0),0))</f>
        <v>2</v>
      </c>
      <c r="AX233" s="70">
        <f>VALUE(IFERROR(VLOOKUP($A233,OT!$A:$BU,OT!U$1,0),0))</f>
        <v>4</v>
      </c>
      <c r="AY233" s="70">
        <f>VALUE(IFERROR(VLOOKUP($A233,OT!$A:$BU,OT!V$1,0),0))</f>
        <v>8</v>
      </c>
      <c r="AZ233" s="70">
        <f>VALUE(IFERROR(VLOOKUP($A233,OT!$A:$BU,OT!W$1,0),0))</f>
        <v>0</v>
      </c>
      <c r="BA233" s="70">
        <f>VALUE(IFERROR(VLOOKUP($A233,OT!$A:$BU,OT!X$1,0),0))</f>
        <v>2</v>
      </c>
      <c r="BB233" s="70">
        <f>VALUE(IFERROR(VLOOKUP($A233,OT!$A:$BU,OT!Y$1,0),0))</f>
        <v>2</v>
      </c>
      <c r="BC233" s="70">
        <f>VALUE(IFERROR(VLOOKUP($A233,OT!$A:$BU,OT!Z$1,0),0))</f>
        <v>2</v>
      </c>
      <c r="BD233" s="70">
        <f>VALUE(IFERROR(VLOOKUP($A233,OT!$A:$BU,OT!AA$1,0),0))</f>
        <v>2</v>
      </c>
      <c r="BE233" s="70">
        <f>VALUE(IFERROR(VLOOKUP($A233,OT!$A:$BU,OT!AB$1,0),0))</f>
        <v>4</v>
      </c>
      <c r="BF233" s="70">
        <f>VALUE(IFERROR(VLOOKUP($A233,OT!$A:$BU,OT!AC$1,0),0))</f>
        <v>0</v>
      </c>
      <c r="BG233" s="70">
        <f>VALUE(IFERROR(VLOOKUP($A233,OT!$A:$BU,OT!AD$1,0),0))</f>
        <v>0</v>
      </c>
      <c r="BH233" s="70">
        <f>VALUE(IFERROR(VLOOKUP($A233,OT!$A:$BU,OT!AE$1,0),0))</f>
        <v>0</v>
      </c>
      <c r="BI233" s="70">
        <f>VALUE(IFERROR(VLOOKUP($A233,OT!$A:$BU,OT!AF$1,0),0))</f>
        <v>2</v>
      </c>
      <c r="BJ233" s="70">
        <f>VALUE(IFERROR(VLOOKUP($A233,OT!$A:$BU,OT!AG$1,0),0))</f>
        <v>2</v>
      </c>
      <c r="BK233" s="70">
        <f>VALUE(IFERROR(VLOOKUP($A233,OT!$A:$BU,OT!AH$1,0),0))</f>
        <v>2</v>
      </c>
      <c r="BL233" s="70">
        <f>VALUE(IFERROR(VLOOKUP($A233,OT!$A:$BU,OT!AI$1,0),0))</f>
        <v>2</v>
      </c>
      <c r="BM233" s="70">
        <f>VALUE(IFERROR(VLOOKUP($A233,OT!$A:$BU,OT!AJ$1,0),0))</f>
        <v>4</v>
      </c>
      <c r="BN233" s="70">
        <f>VALUE(IFERROR(VLOOKUP($A233,OT!$A:$BU,OT!AK$1,0),0))</f>
        <v>12</v>
      </c>
      <c r="BO233" s="70">
        <f>VALUE(IFERROR(VLOOKUP($A233,OT!$A:$BU,OT!AL$1,0),0))</f>
        <v>0</v>
      </c>
      <c r="BP233" s="70">
        <f>VALUE(IFERROR(VLOOKUP($A233,OT!$A:$BU,OT!AM$1,0),0))</f>
        <v>0</v>
      </c>
      <c r="BQ233" s="70">
        <f>VALUE(IFERROR(VLOOKUP($A233,OT!$A:$BU,OT!AN$1,0),0))</f>
        <v>0</v>
      </c>
    </row>
    <row r="234" spans="1:69" x14ac:dyDescent="0.35">
      <c r="A234" s="376" t="s">
        <v>1360</v>
      </c>
      <c r="B234" s="221" t="str">
        <f>VLOOKUP(A234,Att!B:C,2,0)</f>
        <v>DƯƠNG VĂN BẢO</v>
      </c>
      <c r="C234">
        <v>20000</v>
      </c>
      <c r="D234">
        <v>20000</v>
      </c>
      <c r="E234">
        <v>20000</v>
      </c>
      <c r="F234">
        <v>20000</v>
      </c>
      <c r="G234">
        <v>15000</v>
      </c>
      <c r="J234">
        <v>20000</v>
      </c>
      <c r="K234">
        <v>20000</v>
      </c>
      <c r="L234">
        <v>20000</v>
      </c>
      <c r="M234">
        <v>20000</v>
      </c>
      <c r="N234">
        <v>20000</v>
      </c>
      <c r="Q234">
        <v>42000</v>
      </c>
      <c r="R234">
        <v>42000</v>
      </c>
      <c r="S234">
        <v>42000</v>
      </c>
      <c r="T234">
        <v>42000</v>
      </c>
      <c r="U234">
        <v>42000</v>
      </c>
      <c r="V234">
        <v>42000</v>
      </c>
      <c r="X234">
        <v>20000</v>
      </c>
      <c r="Y234">
        <v>20000</v>
      </c>
      <c r="Z234">
        <v>20000</v>
      </c>
      <c r="AA234">
        <v>20000</v>
      </c>
      <c r="AB234">
        <v>20000</v>
      </c>
      <c r="AC234">
        <v>20000</v>
      </c>
      <c r="AE234">
        <v>20000</v>
      </c>
      <c r="AF234">
        <v>20000</v>
      </c>
      <c r="AH234" s="68">
        <f t="shared" si="9"/>
        <v>607000</v>
      </c>
      <c r="AI234" s="68">
        <f t="shared" si="10"/>
        <v>115000</v>
      </c>
      <c r="AJ234" s="68">
        <f t="shared" si="11"/>
        <v>492000</v>
      </c>
      <c r="AK234" s="68"/>
      <c r="AL234" s="74" t="str">
        <f>VLOOKUP(A234,Att!B:CX,101,0)</f>
        <v>ANNK-HR</v>
      </c>
      <c r="AM234" s="70">
        <f>VALUE(IFERROR(VLOOKUP($A234,OT!$A:$BU,OT!J$1,0),0))</f>
        <v>0</v>
      </c>
      <c r="AN234" s="70">
        <f>VALUE(IFERROR(VLOOKUP($A234,OT!$A:$BU,OT!K$1,0),0))</f>
        <v>0</v>
      </c>
      <c r="AO234" s="70">
        <f>VALUE(IFERROR(VLOOKUP($A234,OT!$A:$BU,OT!L$1,0),0))</f>
        <v>0</v>
      </c>
      <c r="AP234" s="70">
        <f>VALUE(IFERROR(VLOOKUP($A234,OT!$A:$BU,OT!M$1,0),0))</f>
        <v>0</v>
      </c>
      <c r="AQ234" s="70">
        <f>VALUE(IFERROR(VLOOKUP($A234,OT!$A:$BU,OT!N$1,0),0))</f>
        <v>0</v>
      </c>
      <c r="AR234" s="70">
        <f>VALUE(IFERROR(VLOOKUP($A234,OT!$A:$BU,OT!O$1,0),0))</f>
        <v>0</v>
      </c>
      <c r="AS234" s="70">
        <f>VALUE(IFERROR(VLOOKUP($A234,OT!$A:$BU,OT!P$1,0),0))</f>
        <v>0</v>
      </c>
      <c r="AT234" s="70">
        <f>VALUE(IFERROR(VLOOKUP($A234,OT!$A:$BU,OT!Q$1,0),0))</f>
        <v>2</v>
      </c>
      <c r="AU234" s="70">
        <f>VALUE(IFERROR(VLOOKUP($A234,OT!$A:$BU,OT!R$1,0),0))</f>
        <v>2</v>
      </c>
      <c r="AV234" s="70">
        <f>VALUE(IFERROR(VLOOKUP($A234,OT!$A:$BU,OT!S$1,0),0))</f>
        <v>2</v>
      </c>
      <c r="AW234" s="70">
        <f>VALUE(IFERROR(VLOOKUP($A234,OT!$A:$BU,OT!T$1,0),0))</f>
        <v>2</v>
      </c>
      <c r="AX234" s="70">
        <f>VALUE(IFERROR(VLOOKUP($A234,OT!$A:$BU,OT!U$1,0),0))</f>
        <v>4</v>
      </c>
      <c r="AY234" s="70">
        <f>VALUE(IFERROR(VLOOKUP($A234,OT!$A:$BU,OT!V$1,0),0))</f>
        <v>0</v>
      </c>
      <c r="AZ234" s="70">
        <f>VALUE(IFERROR(VLOOKUP($A234,OT!$A:$BU,OT!W$1,0),0))</f>
        <v>0</v>
      </c>
      <c r="BA234" s="70">
        <f>VALUE(IFERROR(VLOOKUP($A234,OT!$A:$BU,OT!X$1,0),0))</f>
        <v>2</v>
      </c>
      <c r="BB234" s="70">
        <f>VALUE(IFERROR(VLOOKUP($A234,OT!$A:$BU,OT!Y$1,0),0))</f>
        <v>2</v>
      </c>
      <c r="BC234" s="70">
        <f>VALUE(IFERROR(VLOOKUP($A234,OT!$A:$BU,OT!Z$1,0),0))</f>
        <v>2</v>
      </c>
      <c r="BD234" s="70">
        <f>VALUE(IFERROR(VLOOKUP($A234,OT!$A:$BU,OT!AA$1,0),0))</f>
        <v>2</v>
      </c>
      <c r="BE234" s="70">
        <f>VALUE(IFERROR(VLOOKUP($A234,OT!$A:$BU,OT!AB$1,0),0))</f>
        <v>4</v>
      </c>
      <c r="BF234" s="70">
        <f>VALUE(IFERROR(VLOOKUP($A234,OT!$A:$BU,OT!AC$1,0),0))</f>
        <v>12</v>
      </c>
      <c r="BG234" s="70">
        <f>VALUE(IFERROR(VLOOKUP($A234,OT!$A:$BU,OT!AD$1,0),0))</f>
        <v>0</v>
      </c>
      <c r="BH234" s="70">
        <f>VALUE(IFERROR(VLOOKUP($A234,OT!$A:$BU,OT!AE$1,0),0))</f>
        <v>2</v>
      </c>
      <c r="BI234" s="70">
        <f>VALUE(IFERROR(VLOOKUP($A234,OT!$A:$BU,OT!AF$1,0),0))</f>
        <v>2</v>
      </c>
      <c r="BJ234" s="70">
        <f>VALUE(IFERROR(VLOOKUP($A234,OT!$A:$BU,OT!AG$1,0),0))</f>
        <v>2</v>
      </c>
      <c r="BK234" s="70">
        <f>VALUE(IFERROR(VLOOKUP($A234,OT!$A:$BU,OT!AH$1,0),0))</f>
        <v>2</v>
      </c>
      <c r="BL234" s="70">
        <f>VALUE(IFERROR(VLOOKUP($A234,OT!$A:$BU,OT!AI$1,0),0))</f>
        <v>4</v>
      </c>
      <c r="BM234" s="70">
        <f>VALUE(IFERROR(VLOOKUP($A234,OT!$A:$BU,OT!AJ$1,0),0))</f>
        <v>12</v>
      </c>
      <c r="BN234" s="70">
        <f>VALUE(IFERROR(VLOOKUP($A234,OT!$A:$BU,OT!AK$1,0),0))</f>
        <v>0</v>
      </c>
      <c r="BO234" s="70">
        <f>VALUE(IFERROR(VLOOKUP($A234,OT!$A:$BU,OT!AL$1,0),0))</f>
        <v>2</v>
      </c>
      <c r="BP234" s="70">
        <f>VALUE(IFERROR(VLOOKUP($A234,OT!$A:$BU,OT!AM$1,0),0))</f>
        <v>0</v>
      </c>
      <c r="BQ234" s="70">
        <f>VALUE(IFERROR(VLOOKUP($A234,OT!$A:$BU,OT!AN$1,0),0))</f>
        <v>0</v>
      </c>
    </row>
    <row r="235" spans="1:69" x14ac:dyDescent="0.35">
      <c r="A235" s="376" t="s">
        <v>1363</v>
      </c>
      <c r="B235" s="221" t="str">
        <f>VLOOKUP(A235,Att!B:C,2,0)</f>
        <v>NGUYỄN NGỌC TUYẾT NHI</v>
      </c>
      <c r="C235">
        <v>42000</v>
      </c>
      <c r="D235">
        <v>42000</v>
      </c>
      <c r="E235">
        <v>42000</v>
      </c>
      <c r="F235">
        <v>42000</v>
      </c>
      <c r="H235">
        <v>42000</v>
      </c>
      <c r="K235">
        <v>20000</v>
      </c>
      <c r="L235">
        <v>20000</v>
      </c>
      <c r="M235">
        <v>20000</v>
      </c>
      <c r="N235">
        <v>20000</v>
      </c>
      <c r="O235">
        <v>15000</v>
      </c>
      <c r="P235">
        <v>20000</v>
      </c>
      <c r="Q235">
        <v>42000</v>
      </c>
      <c r="R235">
        <v>42000</v>
      </c>
      <c r="S235">
        <v>42000</v>
      </c>
      <c r="T235">
        <v>42000</v>
      </c>
      <c r="V235">
        <v>42000</v>
      </c>
      <c r="X235">
        <v>20000</v>
      </c>
      <c r="Y235">
        <v>20000</v>
      </c>
      <c r="AA235">
        <v>20000</v>
      </c>
      <c r="AB235">
        <v>20000</v>
      </c>
      <c r="AC235">
        <v>20000</v>
      </c>
      <c r="AE235">
        <v>42000</v>
      </c>
      <c r="AF235">
        <v>42000</v>
      </c>
      <c r="AH235" s="68">
        <f t="shared" si="9"/>
        <v>719000</v>
      </c>
      <c r="AI235" s="68">
        <f t="shared" si="10"/>
        <v>97000</v>
      </c>
      <c r="AJ235" s="68">
        <f t="shared" si="11"/>
        <v>622000</v>
      </c>
      <c r="AK235" s="68"/>
      <c r="AL235" s="74" t="str">
        <f>VLOOKUP(A235,Att!B:CX,101,0)</f>
        <v>ANNK-HR</v>
      </c>
      <c r="AM235" s="70">
        <f>VALUE(IFERROR(VLOOKUP($A235,OT!$A:$BU,OT!J$1,0),0))</f>
        <v>2</v>
      </c>
      <c r="AN235" s="70">
        <f>VALUE(IFERROR(VLOOKUP($A235,OT!$A:$BU,OT!K$1,0),0))</f>
        <v>2</v>
      </c>
      <c r="AO235" s="70">
        <f>VALUE(IFERROR(VLOOKUP($A235,OT!$A:$BU,OT!L$1,0),0))</f>
        <v>2</v>
      </c>
      <c r="AP235" s="70">
        <f>VALUE(IFERROR(VLOOKUP($A235,OT!$A:$BU,OT!M$1,0),0))</f>
        <v>2</v>
      </c>
      <c r="AQ235" s="70">
        <f>VALUE(IFERROR(VLOOKUP($A235,OT!$A:$BU,OT!N$1,0),0))</f>
        <v>0</v>
      </c>
      <c r="AR235" s="70">
        <f>VALUE(IFERROR(VLOOKUP($A235,OT!$A:$BU,OT!O$1,0),0))</f>
        <v>4</v>
      </c>
      <c r="AS235" s="70">
        <f>VALUE(IFERROR(VLOOKUP($A235,OT!$A:$BU,OT!P$1,0),0))</f>
        <v>0</v>
      </c>
      <c r="AT235" s="70">
        <f>VALUE(IFERROR(VLOOKUP($A235,OT!$A:$BU,OT!Q$1,0),0))</f>
        <v>0</v>
      </c>
      <c r="AU235" s="70">
        <f>VALUE(IFERROR(VLOOKUP($A235,OT!$A:$BU,OT!R$1,0),0))</f>
        <v>2</v>
      </c>
      <c r="AV235" s="70">
        <f>VALUE(IFERROR(VLOOKUP($A235,OT!$A:$BU,OT!S$1,0),0))</f>
        <v>2</v>
      </c>
      <c r="AW235" s="70">
        <f>VALUE(IFERROR(VLOOKUP($A235,OT!$A:$BU,OT!T$1,0),0))</f>
        <v>2</v>
      </c>
      <c r="AX235" s="70">
        <f>VALUE(IFERROR(VLOOKUP($A235,OT!$A:$BU,OT!U$1,0),0))</f>
        <v>2</v>
      </c>
      <c r="AY235" s="70">
        <f>VALUE(IFERROR(VLOOKUP($A235,OT!$A:$BU,OT!V$1,0),0))</f>
        <v>0</v>
      </c>
      <c r="AZ235" s="70">
        <f>VALUE(IFERROR(VLOOKUP($A235,OT!$A:$BU,OT!W$1,0),0))</f>
        <v>12</v>
      </c>
      <c r="BA235" s="70">
        <f>VALUE(IFERROR(VLOOKUP($A235,OT!$A:$BU,OT!X$1,0),0))</f>
        <v>2</v>
      </c>
      <c r="BB235" s="70">
        <f>VALUE(IFERROR(VLOOKUP($A235,OT!$A:$BU,OT!Y$1,0),0))</f>
        <v>2</v>
      </c>
      <c r="BC235" s="70">
        <f>VALUE(IFERROR(VLOOKUP($A235,OT!$A:$BU,OT!Z$1,0),0))</f>
        <v>2</v>
      </c>
      <c r="BD235" s="70">
        <f>VALUE(IFERROR(VLOOKUP($A235,OT!$A:$BU,OT!AA$1,0),0))</f>
        <v>2</v>
      </c>
      <c r="BE235" s="70">
        <f>VALUE(IFERROR(VLOOKUP($A235,OT!$A:$BU,OT!AB$1,0),0))</f>
        <v>0</v>
      </c>
      <c r="BF235" s="70">
        <f>VALUE(IFERROR(VLOOKUP($A235,OT!$A:$BU,OT!AC$1,0),0))</f>
        <v>4</v>
      </c>
      <c r="BG235" s="70">
        <f>VALUE(IFERROR(VLOOKUP($A235,OT!$A:$BU,OT!AD$1,0),0))</f>
        <v>0</v>
      </c>
      <c r="BH235" s="70">
        <f>VALUE(IFERROR(VLOOKUP($A235,OT!$A:$BU,OT!AE$1,0),0))</f>
        <v>2</v>
      </c>
      <c r="BI235" s="70">
        <f>VALUE(IFERROR(VLOOKUP($A235,OT!$A:$BU,OT!AF$1,0),0))</f>
        <v>0</v>
      </c>
      <c r="BJ235" s="70">
        <f>VALUE(IFERROR(VLOOKUP($A235,OT!$A:$BU,OT!AG$1,0),0))</f>
        <v>0</v>
      </c>
      <c r="BK235" s="70">
        <f>VALUE(IFERROR(VLOOKUP($A235,OT!$A:$BU,OT!AH$1,0),0))</f>
        <v>2</v>
      </c>
      <c r="BL235" s="70">
        <f>VALUE(IFERROR(VLOOKUP($A235,OT!$A:$BU,OT!AI$1,0),0))</f>
        <v>0</v>
      </c>
      <c r="BM235" s="70">
        <f>VALUE(IFERROR(VLOOKUP($A235,OT!$A:$BU,OT!AJ$1,0),0))</f>
        <v>4</v>
      </c>
      <c r="BN235" s="70">
        <f>VALUE(IFERROR(VLOOKUP($A235,OT!$A:$BU,OT!AK$1,0),0))</f>
        <v>0</v>
      </c>
      <c r="BO235" s="70">
        <f>VALUE(IFERROR(VLOOKUP($A235,OT!$A:$BU,OT!AL$1,0),0))</f>
        <v>2</v>
      </c>
      <c r="BP235" s="70">
        <f>VALUE(IFERROR(VLOOKUP($A235,OT!$A:$BU,OT!AM$1,0),0))</f>
        <v>0</v>
      </c>
      <c r="BQ235" s="70">
        <f>VALUE(IFERROR(VLOOKUP($A235,OT!$A:$BU,OT!AN$1,0),0))</f>
        <v>0</v>
      </c>
    </row>
    <row r="236" spans="1:69" x14ac:dyDescent="0.35">
      <c r="A236" s="376" t="s">
        <v>1366</v>
      </c>
      <c r="B236" s="221" t="str">
        <f>VLOOKUP(A236,Att!B:C,2,0)</f>
        <v>MAI THỊ BÍCH LOAN</v>
      </c>
      <c r="C236">
        <v>20000</v>
      </c>
      <c r="D236">
        <v>20000</v>
      </c>
      <c r="F236">
        <v>42000</v>
      </c>
      <c r="G236">
        <v>42000</v>
      </c>
      <c r="H236">
        <v>42000</v>
      </c>
      <c r="J236">
        <v>20000</v>
      </c>
      <c r="K236">
        <v>20000</v>
      </c>
      <c r="L236">
        <v>20000</v>
      </c>
      <c r="N236">
        <v>42000</v>
      </c>
      <c r="O236">
        <v>42000</v>
      </c>
      <c r="S236">
        <v>20000</v>
      </c>
      <c r="T236">
        <v>20000</v>
      </c>
      <c r="X236">
        <v>42000</v>
      </c>
      <c r="Y236">
        <v>42000</v>
      </c>
      <c r="Z236">
        <v>42000</v>
      </c>
      <c r="AA236">
        <v>42000</v>
      </c>
      <c r="AB236">
        <v>27000</v>
      </c>
      <c r="AE236">
        <v>20000</v>
      </c>
      <c r="AF236">
        <v>20000</v>
      </c>
      <c r="AH236" s="68">
        <f t="shared" si="9"/>
        <v>585000</v>
      </c>
      <c r="AI236" s="68">
        <f t="shared" si="10"/>
        <v>153000</v>
      </c>
      <c r="AJ236" s="68">
        <f t="shared" si="11"/>
        <v>432000</v>
      </c>
      <c r="AK236" s="68"/>
      <c r="AL236" s="74" t="str">
        <f>VLOOKUP(A236,Att!B:CX,101,0)</f>
        <v>Power Connect</v>
      </c>
      <c r="AM236" s="70">
        <f>VALUE(IFERROR(VLOOKUP($A236,OT!$A:$BU,OT!J$1,0),0))</f>
        <v>2</v>
      </c>
      <c r="AN236" s="70">
        <f>VALUE(IFERROR(VLOOKUP($A236,OT!$A:$BU,OT!K$1,0),0))</f>
        <v>2</v>
      </c>
      <c r="AO236" s="70">
        <f>VALUE(IFERROR(VLOOKUP($A236,OT!$A:$BU,OT!L$1,0),0))</f>
        <v>0</v>
      </c>
      <c r="AP236" s="70">
        <f>VALUE(IFERROR(VLOOKUP($A236,OT!$A:$BU,OT!M$1,0),0))</f>
        <v>2</v>
      </c>
      <c r="AQ236" s="70">
        <f>VALUE(IFERROR(VLOOKUP($A236,OT!$A:$BU,OT!N$1,0),0))</f>
        <v>2</v>
      </c>
      <c r="AR236" s="70">
        <f>VALUE(IFERROR(VLOOKUP($A236,OT!$A:$BU,OT!O$1,0),0))</f>
        <v>4</v>
      </c>
      <c r="AS236" s="70">
        <f>VALUE(IFERROR(VLOOKUP($A236,OT!$A:$BU,OT!P$1,0),0))</f>
        <v>0</v>
      </c>
      <c r="AT236" s="70">
        <f>VALUE(IFERROR(VLOOKUP($A236,OT!$A:$BU,OT!Q$1,0),0))</f>
        <v>2</v>
      </c>
      <c r="AU236" s="70">
        <f>VALUE(IFERROR(VLOOKUP($A236,OT!$A:$BU,OT!R$1,0),0))</f>
        <v>2</v>
      </c>
      <c r="AV236" s="70">
        <f>VALUE(IFERROR(VLOOKUP($A236,OT!$A:$BU,OT!S$1,0),0))</f>
        <v>2</v>
      </c>
      <c r="AW236" s="70">
        <f>VALUE(IFERROR(VLOOKUP($A236,OT!$A:$BU,OT!T$1,0),0))</f>
        <v>0</v>
      </c>
      <c r="AX236" s="70">
        <f>VALUE(IFERROR(VLOOKUP($A236,OT!$A:$BU,OT!U$1,0),0))</f>
        <v>2</v>
      </c>
      <c r="AY236" s="70">
        <f>VALUE(IFERROR(VLOOKUP($A236,OT!$A:$BU,OT!V$1,0),0))</f>
        <v>4</v>
      </c>
      <c r="AZ236" s="70">
        <f>VALUE(IFERROR(VLOOKUP($A236,OT!$A:$BU,OT!W$1,0),0))</f>
        <v>0</v>
      </c>
      <c r="BA236" s="70">
        <f>VALUE(IFERROR(VLOOKUP($A236,OT!$A:$BU,OT!X$1,0),0))</f>
        <v>0</v>
      </c>
      <c r="BB236" s="70">
        <f>VALUE(IFERROR(VLOOKUP($A236,OT!$A:$BU,OT!Y$1,0),0))</f>
        <v>0</v>
      </c>
      <c r="BC236" s="70">
        <f>VALUE(IFERROR(VLOOKUP($A236,OT!$A:$BU,OT!Z$1,0),0))</f>
        <v>2</v>
      </c>
      <c r="BD236" s="70">
        <f>VALUE(IFERROR(VLOOKUP($A236,OT!$A:$BU,OT!AA$1,0),0))</f>
        <v>2</v>
      </c>
      <c r="BE236" s="70">
        <f>VALUE(IFERROR(VLOOKUP($A236,OT!$A:$BU,OT!AB$1,0),0))</f>
        <v>0</v>
      </c>
      <c r="BF236" s="70">
        <f>VALUE(IFERROR(VLOOKUP($A236,OT!$A:$BU,OT!AC$1,0),0))</f>
        <v>0</v>
      </c>
      <c r="BG236" s="70">
        <f>VALUE(IFERROR(VLOOKUP($A236,OT!$A:$BU,OT!AD$1,0),0))</f>
        <v>0</v>
      </c>
      <c r="BH236" s="70">
        <f>VALUE(IFERROR(VLOOKUP($A236,OT!$A:$BU,OT!AE$1,0),0))</f>
        <v>2</v>
      </c>
      <c r="BI236" s="70">
        <f>VALUE(IFERROR(VLOOKUP($A236,OT!$A:$BU,OT!AF$1,0),0))</f>
        <v>0</v>
      </c>
      <c r="BJ236" s="70">
        <f>VALUE(IFERROR(VLOOKUP($A236,OT!$A:$BU,OT!AG$1,0),0))</f>
        <v>0</v>
      </c>
      <c r="BK236" s="70">
        <f>VALUE(IFERROR(VLOOKUP($A236,OT!$A:$BU,OT!AH$1,0),0))</f>
        <v>0</v>
      </c>
      <c r="BL236" s="70">
        <f>VALUE(IFERROR(VLOOKUP($A236,OT!$A:$BU,OT!AI$1,0),0))</f>
        <v>0</v>
      </c>
      <c r="BM236" s="70">
        <f>VALUE(IFERROR(VLOOKUP($A236,OT!$A:$BU,OT!AJ$1,0),0))</f>
        <v>0</v>
      </c>
      <c r="BN236" s="70">
        <f>VALUE(IFERROR(VLOOKUP($A236,OT!$A:$BU,OT!AK$1,0),0))</f>
        <v>0</v>
      </c>
      <c r="BO236" s="70">
        <f>VALUE(IFERROR(VLOOKUP($A236,OT!$A:$BU,OT!AL$1,0),0))</f>
        <v>2</v>
      </c>
      <c r="BP236" s="70">
        <f>VALUE(IFERROR(VLOOKUP($A236,OT!$A:$BU,OT!AM$1,0),0))</f>
        <v>2</v>
      </c>
      <c r="BQ236" s="70">
        <f>VALUE(IFERROR(VLOOKUP($A236,OT!$A:$BU,OT!AN$1,0),0))</f>
        <v>0</v>
      </c>
    </row>
    <row r="237" spans="1:69" x14ac:dyDescent="0.35">
      <c r="A237" s="376" t="s">
        <v>1369</v>
      </c>
      <c r="B237" s="221" t="str">
        <f>VLOOKUP(A237,Att!B:C,2,0)</f>
        <v>NGÔ THỤY THANH THẢO</v>
      </c>
      <c r="D237">
        <v>42000</v>
      </c>
      <c r="E237">
        <v>42000</v>
      </c>
      <c r="F237">
        <v>42000</v>
      </c>
      <c r="G237">
        <v>42000</v>
      </c>
      <c r="H237">
        <v>42000</v>
      </c>
      <c r="J237">
        <v>20000</v>
      </c>
      <c r="K237">
        <v>20000</v>
      </c>
      <c r="M237">
        <v>20000</v>
      </c>
      <c r="N237">
        <v>20000</v>
      </c>
      <c r="O237">
        <v>20000</v>
      </c>
      <c r="Q237">
        <v>42000</v>
      </c>
      <c r="R237">
        <v>42000</v>
      </c>
      <c r="S237">
        <v>42000</v>
      </c>
      <c r="T237">
        <v>42000</v>
      </c>
      <c r="U237">
        <v>27000</v>
      </c>
      <c r="X237">
        <v>20000</v>
      </c>
      <c r="Y237">
        <v>20000</v>
      </c>
      <c r="Z237">
        <v>20000</v>
      </c>
      <c r="AA237">
        <v>20000</v>
      </c>
      <c r="AB237">
        <v>15000</v>
      </c>
      <c r="AE237">
        <v>42000</v>
      </c>
      <c r="AF237">
        <v>42000</v>
      </c>
      <c r="AH237" s="68">
        <f t="shared" si="9"/>
        <v>684000</v>
      </c>
      <c r="AI237" s="68">
        <f t="shared" si="10"/>
        <v>124000</v>
      </c>
      <c r="AJ237" s="68">
        <f t="shared" si="11"/>
        <v>560000</v>
      </c>
      <c r="AK237" s="68"/>
      <c r="AL237" s="74" t="str">
        <f>VLOOKUP(A237,Att!B:CX,101,0)</f>
        <v>Power Connect</v>
      </c>
      <c r="AM237" s="70">
        <f>VALUE(IFERROR(VLOOKUP($A237,OT!$A:$BU,OT!J$1,0),0))</f>
        <v>0</v>
      </c>
      <c r="AN237" s="70">
        <f>VALUE(IFERROR(VLOOKUP($A237,OT!$A:$BU,OT!K$1,0),0))</f>
        <v>0</v>
      </c>
      <c r="AO237" s="70">
        <f>VALUE(IFERROR(VLOOKUP($A237,OT!$A:$BU,OT!L$1,0),0))</f>
        <v>2</v>
      </c>
      <c r="AP237" s="70">
        <f>VALUE(IFERROR(VLOOKUP($A237,OT!$A:$BU,OT!M$1,0),0))</f>
        <v>2</v>
      </c>
      <c r="AQ237" s="70">
        <f>VALUE(IFERROR(VLOOKUP($A237,OT!$A:$BU,OT!N$1,0),0))</f>
        <v>2</v>
      </c>
      <c r="AR237" s="70">
        <f>VALUE(IFERROR(VLOOKUP($A237,OT!$A:$BU,OT!O$1,0),0))</f>
        <v>4</v>
      </c>
      <c r="AS237" s="70">
        <f>VALUE(IFERROR(VLOOKUP($A237,OT!$A:$BU,OT!P$1,0),0))</f>
        <v>0</v>
      </c>
      <c r="AT237" s="70">
        <f>VALUE(IFERROR(VLOOKUP($A237,OT!$A:$BU,OT!Q$1,0),0))</f>
        <v>2</v>
      </c>
      <c r="AU237" s="70">
        <f>VALUE(IFERROR(VLOOKUP($A237,OT!$A:$BU,OT!R$1,0),0))</f>
        <v>2</v>
      </c>
      <c r="AV237" s="70">
        <f>VALUE(IFERROR(VLOOKUP($A237,OT!$A:$BU,OT!S$1,0),0))</f>
        <v>0</v>
      </c>
      <c r="AW237" s="70">
        <f>VALUE(IFERROR(VLOOKUP($A237,OT!$A:$BU,OT!T$1,0),0))</f>
        <v>0</v>
      </c>
      <c r="AX237" s="70">
        <f>VALUE(IFERROR(VLOOKUP($A237,OT!$A:$BU,OT!U$1,0),0))</f>
        <v>0</v>
      </c>
      <c r="AY237" s="70">
        <f>VALUE(IFERROR(VLOOKUP($A237,OT!$A:$BU,OT!V$1,0),0))</f>
        <v>4</v>
      </c>
      <c r="AZ237" s="70">
        <f>VALUE(IFERROR(VLOOKUP($A237,OT!$A:$BU,OT!W$1,0),0))</f>
        <v>0</v>
      </c>
      <c r="BA237" s="70">
        <f>VALUE(IFERROR(VLOOKUP($A237,OT!$A:$BU,OT!X$1,0),0))</f>
        <v>2</v>
      </c>
      <c r="BB237" s="70">
        <f>VALUE(IFERROR(VLOOKUP($A237,OT!$A:$BU,OT!Y$1,0),0))</f>
        <v>2</v>
      </c>
      <c r="BC237" s="70">
        <f>VALUE(IFERROR(VLOOKUP($A237,OT!$A:$BU,OT!Z$1,0),0))</f>
        <v>2</v>
      </c>
      <c r="BD237" s="70">
        <f>VALUE(IFERROR(VLOOKUP($A237,OT!$A:$BU,OT!AA$1,0),0))</f>
        <v>2</v>
      </c>
      <c r="BE237" s="70">
        <f>VALUE(IFERROR(VLOOKUP($A237,OT!$A:$BU,OT!AB$1,0),0))</f>
        <v>0</v>
      </c>
      <c r="BF237" s="70">
        <f>VALUE(IFERROR(VLOOKUP($A237,OT!$A:$BU,OT!AC$1,0),0))</f>
        <v>0</v>
      </c>
      <c r="BG237" s="70">
        <f>VALUE(IFERROR(VLOOKUP($A237,OT!$A:$BU,OT!AD$1,0),0))</f>
        <v>0</v>
      </c>
      <c r="BH237" s="70">
        <f>VALUE(IFERROR(VLOOKUP($A237,OT!$A:$BU,OT!AE$1,0),0))</f>
        <v>2</v>
      </c>
      <c r="BI237" s="70">
        <f>VALUE(IFERROR(VLOOKUP($A237,OT!$A:$BU,OT!AF$1,0),0))</f>
        <v>2</v>
      </c>
      <c r="BJ237" s="70">
        <f>VALUE(IFERROR(VLOOKUP($A237,OT!$A:$BU,OT!AG$1,0),0))</f>
        <v>2</v>
      </c>
      <c r="BK237" s="70">
        <f>VALUE(IFERROR(VLOOKUP($A237,OT!$A:$BU,OT!AH$1,0),0))</f>
        <v>2</v>
      </c>
      <c r="BL237" s="70">
        <f>VALUE(IFERROR(VLOOKUP($A237,OT!$A:$BU,OT!AI$1,0),0))</f>
        <v>0</v>
      </c>
      <c r="BM237" s="70">
        <f>VALUE(IFERROR(VLOOKUP($A237,OT!$A:$BU,OT!AJ$1,0),0))</f>
        <v>0</v>
      </c>
      <c r="BN237" s="70">
        <f>VALUE(IFERROR(VLOOKUP($A237,OT!$A:$BU,OT!AK$1,0),0))</f>
        <v>0</v>
      </c>
      <c r="BO237" s="70">
        <f>VALUE(IFERROR(VLOOKUP($A237,OT!$A:$BU,OT!AL$1,0),0))</f>
        <v>2</v>
      </c>
      <c r="BP237" s="70">
        <f>VALUE(IFERROR(VLOOKUP($A237,OT!$A:$BU,OT!AM$1,0),0))</f>
        <v>2</v>
      </c>
      <c r="BQ237" s="70">
        <f>VALUE(IFERROR(VLOOKUP($A237,OT!$A:$BU,OT!AN$1,0),0))</f>
        <v>0</v>
      </c>
    </row>
    <row r="238" spans="1:69" x14ac:dyDescent="0.35">
      <c r="A238" s="376" t="s">
        <v>1372</v>
      </c>
      <c r="B238" s="221" t="str">
        <f>VLOOKUP(A238,Att!B:C,2,0)</f>
        <v>LÊ VĂN SƠN</v>
      </c>
      <c r="C238">
        <v>20000</v>
      </c>
      <c r="D238">
        <v>20000</v>
      </c>
      <c r="F238">
        <v>20000</v>
      </c>
      <c r="G238">
        <v>20000</v>
      </c>
      <c r="H238">
        <v>20000</v>
      </c>
      <c r="I238">
        <v>20000</v>
      </c>
      <c r="J238">
        <v>42000</v>
      </c>
      <c r="K238">
        <v>42000</v>
      </c>
      <c r="L238">
        <v>42000</v>
      </c>
      <c r="M238">
        <v>42000</v>
      </c>
      <c r="N238">
        <v>42000</v>
      </c>
      <c r="Q238">
        <v>20000</v>
      </c>
      <c r="R238">
        <v>20000</v>
      </c>
      <c r="S238">
        <v>20000</v>
      </c>
      <c r="T238">
        <v>20000</v>
      </c>
      <c r="U238">
        <v>20000</v>
      </c>
      <c r="V238">
        <v>20000</v>
      </c>
      <c r="X238">
        <v>42000</v>
      </c>
      <c r="Y238">
        <v>42000</v>
      </c>
      <c r="Z238">
        <v>42000</v>
      </c>
      <c r="AA238">
        <v>42000</v>
      </c>
      <c r="AC238">
        <v>42000</v>
      </c>
      <c r="AE238">
        <v>20000</v>
      </c>
      <c r="AF238">
        <v>20000</v>
      </c>
      <c r="AH238" s="68">
        <f t="shared" si="9"/>
        <v>700000</v>
      </c>
      <c r="AI238" s="68">
        <f t="shared" si="10"/>
        <v>20000</v>
      </c>
      <c r="AJ238" s="68">
        <f t="shared" si="11"/>
        <v>680000</v>
      </c>
      <c r="AK238" s="68"/>
      <c r="AL238" s="74" t="str">
        <f>VLOOKUP(A238,Att!B:CX,101,0)</f>
        <v>Power Connect</v>
      </c>
      <c r="AM238" s="70">
        <f>VALUE(IFERROR(VLOOKUP($A238,OT!$A:$BU,OT!J$1,0),0))</f>
        <v>0</v>
      </c>
      <c r="AN238" s="70">
        <f>VALUE(IFERROR(VLOOKUP($A238,OT!$A:$BU,OT!K$1,0),0))</f>
        <v>2</v>
      </c>
      <c r="AO238" s="70">
        <f>VALUE(IFERROR(VLOOKUP($A238,OT!$A:$BU,OT!L$1,0),0))</f>
        <v>0</v>
      </c>
      <c r="AP238" s="70">
        <f>VALUE(IFERROR(VLOOKUP($A238,OT!$A:$BU,OT!M$1,0),0))</f>
        <v>2</v>
      </c>
      <c r="AQ238" s="70">
        <f>VALUE(IFERROR(VLOOKUP($A238,OT!$A:$BU,OT!N$1,0),0))</f>
        <v>2</v>
      </c>
      <c r="AR238" s="70">
        <f>VALUE(IFERROR(VLOOKUP($A238,OT!$A:$BU,OT!O$1,0),0))</f>
        <v>4</v>
      </c>
      <c r="AS238" s="70">
        <f>VALUE(IFERROR(VLOOKUP($A238,OT!$A:$BU,OT!P$1,0),0))</f>
        <v>12</v>
      </c>
      <c r="AT238" s="70">
        <f>VALUE(IFERROR(VLOOKUP($A238,OT!$A:$BU,OT!Q$1,0),0))</f>
        <v>2</v>
      </c>
      <c r="AU238" s="70">
        <f>VALUE(IFERROR(VLOOKUP($A238,OT!$A:$BU,OT!R$1,0),0))</f>
        <v>2</v>
      </c>
      <c r="AV238" s="70">
        <f>VALUE(IFERROR(VLOOKUP($A238,OT!$A:$BU,OT!S$1,0),0))</f>
        <v>2</v>
      </c>
      <c r="AW238" s="70">
        <f>VALUE(IFERROR(VLOOKUP($A238,OT!$A:$BU,OT!T$1,0),0))</f>
        <v>2</v>
      </c>
      <c r="AX238" s="70">
        <f>VALUE(IFERROR(VLOOKUP($A238,OT!$A:$BU,OT!U$1,0),0))</f>
        <v>4</v>
      </c>
      <c r="AY238" s="70">
        <f>VALUE(IFERROR(VLOOKUP($A238,OT!$A:$BU,OT!V$1,0),0))</f>
        <v>0</v>
      </c>
      <c r="AZ238" s="70">
        <f>VALUE(IFERROR(VLOOKUP($A238,OT!$A:$BU,OT!W$1,0),0))</f>
        <v>0</v>
      </c>
      <c r="BA238" s="70">
        <f>VALUE(IFERROR(VLOOKUP($A238,OT!$A:$BU,OT!X$1,0),0))</f>
        <v>2</v>
      </c>
      <c r="BB238" s="70">
        <f>VALUE(IFERROR(VLOOKUP($A238,OT!$A:$BU,OT!Y$1,0),0))</f>
        <v>2</v>
      </c>
      <c r="BC238" s="70">
        <f>VALUE(IFERROR(VLOOKUP($A238,OT!$A:$BU,OT!Z$1,0),0))</f>
        <v>2</v>
      </c>
      <c r="BD238" s="70">
        <f>VALUE(IFERROR(VLOOKUP($A238,OT!$A:$BU,OT!AA$1,0),0))</f>
        <v>2</v>
      </c>
      <c r="BE238" s="70">
        <f>VALUE(IFERROR(VLOOKUP($A238,OT!$A:$BU,OT!AB$1,0),0))</f>
        <v>4</v>
      </c>
      <c r="BF238" s="70">
        <f>VALUE(IFERROR(VLOOKUP($A238,OT!$A:$BU,OT!AC$1,0),0))</f>
        <v>12</v>
      </c>
      <c r="BG238" s="70">
        <f>VALUE(IFERROR(VLOOKUP($A238,OT!$A:$BU,OT!AD$1,0),0))</f>
        <v>0</v>
      </c>
      <c r="BH238" s="70">
        <f>VALUE(IFERROR(VLOOKUP($A238,OT!$A:$BU,OT!AE$1,0),0))</f>
        <v>2</v>
      </c>
      <c r="BI238" s="70">
        <f>VALUE(IFERROR(VLOOKUP($A238,OT!$A:$BU,OT!AF$1,0),0))</f>
        <v>2</v>
      </c>
      <c r="BJ238" s="70">
        <f>VALUE(IFERROR(VLOOKUP($A238,OT!$A:$BU,OT!AG$1,0),0))</f>
        <v>2</v>
      </c>
      <c r="BK238" s="70">
        <f>VALUE(IFERROR(VLOOKUP($A238,OT!$A:$BU,OT!AH$1,0),0))</f>
        <v>2</v>
      </c>
      <c r="BL238" s="70">
        <f>VALUE(IFERROR(VLOOKUP($A238,OT!$A:$BU,OT!AI$1,0),0))</f>
        <v>0</v>
      </c>
      <c r="BM238" s="70">
        <f>VALUE(IFERROR(VLOOKUP($A238,OT!$A:$BU,OT!AJ$1,0),0))</f>
        <v>4</v>
      </c>
      <c r="BN238" s="70">
        <f>VALUE(IFERROR(VLOOKUP($A238,OT!$A:$BU,OT!AK$1,0),0))</f>
        <v>0</v>
      </c>
      <c r="BO238" s="70">
        <f>VALUE(IFERROR(VLOOKUP($A238,OT!$A:$BU,OT!AL$1,0),0))</f>
        <v>2</v>
      </c>
      <c r="BP238" s="70">
        <f>VALUE(IFERROR(VLOOKUP($A238,OT!$A:$BU,OT!AM$1,0),0))</f>
        <v>2</v>
      </c>
      <c r="BQ238" s="70">
        <f>VALUE(IFERROR(VLOOKUP($A238,OT!$A:$BU,OT!AN$1,0),0))</f>
        <v>0</v>
      </c>
    </row>
    <row r="239" spans="1:69" x14ac:dyDescent="0.35">
      <c r="A239" s="376" t="s">
        <v>1375</v>
      </c>
      <c r="B239" s="221" t="str">
        <f>VLOOKUP(A239,Att!B:C,2,0)</f>
        <v>KIỀU THỊ KIM HƯƠNG</v>
      </c>
      <c r="C239">
        <v>20000</v>
      </c>
      <c r="D239">
        <v>20000</v>
      </c>
      <c r="E239">
        <v>20000</v>
      </c>
      <c r="F239">
        <v>20000</v>
      </c>
      <c r="H239">
        <v>20000</v>
      </c>
      <c r="I239">
        <v>20000</v>
      </c>
      <c r="J239">
        <v>42000</v>
      </c>
      <c r="K239">
        <v>42000</v>
      </c>
      <c r="M239">
        <v>42000</v>
      </c>
      <c r="O239">
        <v>42000</v>
      </c>
      <c r="Q239">
        <v>20000</v>
      </c>
      <c r="AH239" s="68">
        <f t="shared" si="9"/>
        <v>308000</v>
      </c>
      <c r="AI239" s="68">
        <f t="shared" si="10"/>
        <v>40000</v>
      </c>
      <c r="AJ239" s="68">
        <f t="shared" si="11"/>
        <v>268000</v>
      </c>
      <c r="AK239" s="68"/>
      <c r="AL239" s="74" t="str">
        <f>VLOOKUP(A239,Att!B:CX,101,0)</f>
        <v>Power Connect</v>
      </c>
      <c r="AM239" s="70">
        <f>VALUE(IFERROR(VLOOKUP($A239,OT!$A:$BU,OT!J$1,0),0))</f>
        <v>2</v>
      </c>
      <c r="AN239" s="70">
        <f>VALUE(IFERROR(VLOOKUP($A239,OT!$A:$BU,OT!K$1,0),0))</f>
        <v>2</v>
      </c>
      <c r="AO239" s="70">
        <f>VALUE(IFERROR(VLOOKUP($A239,OT!$A:$BU,OT!L$1,0),0))</f>
        <v>0</v>
      </c>
      <c r="AP239" s="70">
        <f>VALUE(IFERROR(VLOOKUP($A239,OT!$A:$BU,OT!M$1,0),0))</f>
        <v>0</v>
      </c>
      <c r="AQ239" s="70">
        <f>VALUE(IFERROR(VLOOKUP($A239,OT!$A:$BU,OT!N$1,0),0))</f>
        <v>0</v>
      </c>
      <c r="AR239" s="70">
        <f>VALUE(IFERROR(VLOOKUP($A239,OT!$A:$BU,OT!O$1,0),0))</f>
        <v>4</v>
      </c>
      <c r="AS239" s="70">
        <f>VALUE(IFERROR(VLOOKUP($A239,OT!$A:$BU,OT!P$1,0),0))</f>
        <v>12</v>
      </c>
      <c r="AT239" s="70">
        <f>VALUE(IFERROR(VLOOKUP($A239,OT!$A:$BU,OT!Q$1,0),0))</f>
        <v>2</v>
      </c>
      <c r="AU239" s="70">
        <f>VALUE(IFERROR(VLOOKUP($A239,OT!$A:$BU,OT!R$1,0),0))</f>
        <v>2</v>
      </c>
      <c r="AV239" s="70">
        <f>VALUE(IFERROR(VLOOKUP($A239,OT!$A:$BU,OT!S$1,0),0))</f>
        <v>0</v>
      </c>
      <c r="AW239" s="70">
        <f>VALUE(IFERROR(VLOOKUP($A239,OT!$A:$BU,OT!T$1,0),0))</f>
        <v>2</v>
      </c>
      <c r="AX239" s="70">
        <f>VALUE(IFERROR(VLOOKUP($A239,OT!$A:$BU,OT!U$1,0),0))</f>
        <v>0</v>
      </c>
      <c r="AY239" s="70">
        <f>VALUE(IFERROR(VLOOKUP($A239,OT!$A:$BU,OT!V$1,0),0))</f>
        <v>4</v>
      </c>
      <c r="AZ239" s="70">
        <f>VALUE(IFERROR(VLOOKUP($A239,OT!$A:$BU,OT!W$1,0),0))</f>
        <v>0</v>
      </c>
      <c r="BA239" s="70">
        <f>VALUE(IFERROR(VLOOKUP($A239,OT!$A:$BU,OT!X$1,0),0))</f>
        <v>2</v>
      </c>
      <c r="BB239" s="70">
        <f>VALUE(IFERROR(VLOOKUP($A239,OT!$A:$BU,OT!Y$1,0),0))</f>
        <v>0</v>
      </c>
      <c r="BC239" s="70">
        <f>VALUE(IFERROR(VLOOKUP($A239,OT!$A:$BU,OT!Z$1,0),0))</f>
        <v>0</v>
      </c>
      <c r="BD239" s="70">
        <f>VALUE(IFERROR(VLOOKUP($A239,OT!$A:$BU,OT!AA$1,0),0))</f>
        <v>0</v>
      </c>
      <c r="BE239" s="70">
        <f>VALUE(IFERROR(VLOOKUP($A239,OT!$A:$BU,OT!AB$1,0),0))</f>
        <v>0</v>
      </c>
      <c r="BF239" s="70">
        <f>VALUE(IFERROR(VLOOKUP($A239,OT!$A:$BU,OT!AC$1,0),0))</f>
        <v>0</v>
      </c>
      <c r="BG239" s="70">
        <f>VALUE(IFERROR(VLOOKUP($A239,OT!$A:$BU,OT!AD$1,0),0))</f>
        <v>0</v>
      </c>
      <c r="BH239" s="70">
        <f>VALUE(IFERROR(VLOOKUP($A239,OT!$A:$BU,OT!AE$1,0),0))</f>
        <v>0</v>
      </c>
      <c r="BI239" s="70">
        <f>VALUE(IFERROR(VLOOKUP($A239,OT!$A:$BU,OT!AF$1,0),0))</f>
        <v>0</v>
      </c>
      <c r="BJ239" s="70">
        <f>VALUE(IFERROR(VLOOKUP($A239,OT!$A:$BU,OT!AG$1,0),0))</f>
        <v>0</v>
      </c>
      <c r="BK239" s="70">
        <f>VALUE(IFERROR(VLOOKUP($A239,OT!$A:$BU,OT!AH$1,0),0))</f>
        <v>0</v>
      </c>
      <c r="BL239" s="70">
        <f>VALUE(IFERROR(VLOOKUP($A239,OT!$A:$BU,OT!AI$1,0),0))</f>
        <v>0</v>
      </c>
      <c r="BM239" s="70">
        <f>VALUE(IFERROR(VLOOKUP($A239,OT!$A:$BU,OT!AJ$1,0),0))</f>
        <v>0</v>
      </c>
      <c r="BN239" s="70">
        <f>VALUE(IFERROR(VLOOKUP($A239,OT!$A:$BU,OT!AK$1,0),0))</f>
        <v>0</v>
      </c>
      <c r="BO239" s="70">
        <f>VALUE(IFERROR(VLOOKUP($A239,OT!$A:$BU,OT!AL$1,0),0))</f>
        <v>0</v>
      </c>
      <c r="BP239" s="70">
        <f>VALUE(IFERROR(VLOOKUP($A239,OT!$A:$BU,OT!AM$1,0),0))</f>
        <v>0</v>
      </c>
      <c r="BQ239" s="70">
        <f>VALUE(IFERROR(VLOOKUP($A239,OT!$A:$BU,OT!AN$1,0),0))</f>
        <v>0</v>
      </c>
    </row>
    <row r="240" spans="1:69" x14ac:dyDescent="0.35">
      <c r="A240" s="376" t="s">
        <v>1378</v>
      </c>
      <c r="B240" s="221" t="str">
        <f>VLOOKUP(A240,Att!B:C,2,0)</f>
        <v>NGUYỄN HỒNG THANH</v>
      </c>
      <c r="C240">
        <v>20000</v>
      </c>
      <c r="E240">
        <v>20000</v>
      </c>
      <c r="AH240" s="68">
        <f t="shared" si="9"/>
        <v>40000</v>
      </c>
      <c r="AI240" s="68">
        <f t="shared" si="10"/>
        <v>20000</v>
      </c>
      <c r="AJ240" s="68">
        <f t="shared" si="11"/>
        <v>20000</v>
      </c>
      <c r="AK240" s="68"/>
      <c r="AL240" s="74" t="str">
        <f>VLOOKUP(A240,Att!B:CX,101,0)</f>
        <v>Power Connect</v>
      </c>
      <c r="AM240" s="70">
        <f>VALUE(IFERROR(VLOOKUP($A240,OT!$A:$BU,OT!J$1,0),0))</f>
        <v>2</v>
      </c>
      <c r="AN240" s="70">
        <f>VALUE(IFERROR(VLOOKUP($A240,OT!$A:$BU,OT!K$1,0),0))</f>
        <v>0</v>
      </c>
      <c r="AO240" s="70">
        <f>VALUE(IFERROR(VLOOKUP($A240,OT!$A:$BU,OT!L$1,0),0))</f>
        <v>0</v>
      </c>
      <c r="AP240" s="70">
        <f>VALUE(IFERROR(VLOOKUP($A240,OT!$A:$BU,OT!M$1,0),0))</f>
        <v>0</v>
      </c>
      <c r="AQ240" s="70">
        <f>VALUE(IFERROR(VLOOKUP($A240,OT!$A:$BU,OT!N$1,0),0))</f>
        <v>0</v>
      </c>
      <c r="AR240" s="70">
        <f>VALUE(IFERROR(VLOOKUP($A240,OT!$A:$BU,OT!O$1,0),0))</f>
        <v>0</v>
      </c>
      <c r="AS240" s="70">
        <f>VALUE(IFERROR(VLOOKUP($A240,OT!$A:$BU,OT!P$1,0),0))</f>
        <v>0</v>
      </c>
      <c r="AT240" s="70">
        <f>VALUE(IFERROR(VLOOKUP($A240,OT!$A:$BU,OT!Q$1,0),0))</f>
        <v>0</v>
      </c>
      <c r="AU240" s="70">
        <f>VALUE(IFERROR(VLOOKUP($A240,OT!$A:$BU,OT!R$1,0),0))</f>
        <v>0</v>
      </c>
      <c r="AV240" s="70">
        <f>VALUE(IFERROR(VLOOKUP($A240,OT!$A:$BU,OT!S$1,0),0))</f>
        <v>0</v>
      </c>
      <c r="AW240" s="70">
        <f>VALUE(IFERROR(VLOOKUP($A240,OT!$A:$BU,OT!T$1,0),0))</f>
        <v>0</v>
      </c>
      <c r="AX240" s="70">
        <f>VALUE(IFERROR(VLOOKUP($A240,OT!$A:$BU,OT!U$1,0),0))</f>
        <v>0</v>
      </c>
      <c r="AY240" s="70">
        <f>VALUE(IFERROR(VLOOKUP($A240,OT!$A:$BU,OT!V$1,0),0))</f>
        <v>0</v>
      </c>
      <c r="AZ240" s="70">
        <f>VALUE(IFERROR(VLOOKUP($A240,OT!$A:$BU,OT!W$1,0),0))</f>
        <v>0</v>
      </c>
      <c r="BA240" s="70">
        <f>VALUE(IFERROR(VLOOKUP($A240,OT!$A:$BU,OT!X$1,0),0))</f>
        <v>0</v>
      </c>
      <c r="BB240" s="70">
        <f>VALUE(IFERROR(VLOOKUP($A240,OT!$A:$BU,OT!Y$1,0),0))</f>
        <v>0</v>
      </c>
      <c r="BC240" s="70">
        <f>VALUE(IFERROR(VLOOKUP($A240,OT!$A:$BU,OT!Z$1,0),0))</f>
        <v>0</v>
      </c>
      <c r="BD240" s="70">
        <f>VALUE(IFERROR(VLOOKUP($A240,OT!$A:$BU,OT!AA$1,0),0))</f>
        <v>0</v>
      </c>
      <c r="BE240" s="70">
        <f>VALUE(IFERROR(VLOOKUP($A240,OT!$A:$BU,OT!AB$1,0),0))</f>
        <v>0</v>
      </c>
      <c r="BF240" s="70">
        <f>VALUE(IFERROR(VLOOKUP($A240,OT!$A:$BU,OT!AC$1,0),0))</f>
        <v>0</v>
      </c>
      <c r="BG240" s="70">
        <f>VALUE(IFERROR(VLOOKUP($A240,OT!$A:$BU,OT!AD$1,0),0))</f>
        <v>0</v>
      </c>
      <c r="BH240" s="70">
        <f>VALUE(IFERROR(VLOOKUP($A240,OT!$A:$BU,OT!AE$1,0),0))</f>
        <v>0</v>
      </c>
      <c r="BI240" s="70">
        <f>VALUE(IFERROR(VLOOKUP($A240,OT!$A:$BU,OT!AF$1,0),0))</f>
        <v>0</v>
      </c>
      <c r="BJ240" s="70">
        <f>VALUE(IFERROR(VLOOKUP($A240,OT!$A:$BU,OT!AG$1,0),0))</f>
        <v>0</v>
      </c>
      <c r="BK240" s="70">
        <f>VALUE(IFERROR(VLOOKUP($A240,OT!$A:$BU,OT!AH$1,0),0))</f>
        <v>0</v>
      </c>
      <c r="BL240" s="70">
        <f>VALUE(IFERROR(VLOOKUP($A240,OT!$A:$BU,OT!AI$1,0),0))</f>
        <v>0</v>
      </c>
      <c r="BM240" s="70">
        <f>VALUE(IFERROR(VLOOKUP($A240,OT!$A:$BU,OT!AJ$1,0),0))</f>
        <v>0</v>
      </c>
      <c r="BN240" s="70">
        <f>VALUE(IFERROR(VLOOKUP($A240,OT!$A:$BU,OT!AK$1,0),0))</f>
        <v>0</v>
      </c>
      <c r="BO240" s="70">
        <f>VALUE(IFERROR(VLOOKUP($A240,OT!$A:$BU,OT!AL$1,0),0))</f>
        <v>0</v>
      </c>
      <c r="BP240" s="70">
        <f>VALUE(IFERROR(VLOOKUP($A240,OT!$A:$BU,OT!AM$1,0),0))</f>
        <v>0</v>
      </c>
      <c r="BQ240" s="70">
        <f>VALUE(IFERROR(VLOOKUP($A240,OT!$A:$BU,OT!AN$1,0),0))</f>
        <v>0</v>
      </c>
    </row>
    <row r="241" spans="1:69" x14ac:dyDescent="0.35">
      <c r="A241" s="376" t="s">
        <v>1381</v>
      </c>
      <c r="B241" s="221" t="str">
        <f>VLOOKUP(A241,Att!B:C,2,0)</f>
        <v>TRẦN THỊ MỸ</v>
      </c>
      <c r="C241">
        <v>20000</v>
      </c>
      <c r="D241">
        <v>20000</v>
      </c>
      <c r="F241">
        <v>42000</v>
      </c>
      <c r="G241">
        <v>42000</v>
      </c>
      <c r="H241">
        <v>42000</v>
      </c>
      <c r="J241">
        <v>42000</v>
      </c>
      <c r="K241">
        <v>42000</v>
      </c>
      <c r="L241">
        <v>42000</v>
      </c>
      <c r="M241">
        <v>42000</v>
      </c>
      <c r="O241">
        <v>42000</v>
      </c>
      <c r="S241">
        <v>20000</v>
      </c>
      <c r="T241">
        <v>42000</v>
      </c>
      <c r="U241">
        <v>42000</v>
      </c>
      <c r="V241">
        <v>42000</v>
      </c>
      <c r="X241">
        <v>20000</v>
      </c>
      <c r="Z241">
        <v>20000</v>
      </c>
      <c r="AA241">
        <v>42000</v>
      </c>
      <c r="AB241">
        <v>27000</v>
      </c>
      <c r="AE241">
        <v>42000</v>
      </c>
      <c r="AF241">
        <v>42000</v>
      </c>
      <c r="AH241" s="68">
        <f t="shared" si="9"/>
        <v>715000</v>
      </c>
      <c r="AI241" s="68">
        <f t="shared" si="10"/>
        <v>109000</v>
      </c>
      <c r="AJ241" s="68">
        <f t="shared" si="11"/>
        <v>606000</v>
      </c>
      <c r="AK241" s="68"/>
      <c r="AL241" s="74" t="str">
        <f>VLOOKUP(A241,Att!B:CX,101,0)</f>
        <v>Nhân Kiệt</v>
      </c>
      <c r="AM241" s="70">
        <f>VALUE(IFERROR(VLOOKUP($A241,OT!$A:$BU,OT!J$1,0),0))</f>
        <v>2</v>
      </c>
      <c r="AN241" s="70">
        <f>VALUE(IFERROR(VLOOKUP($A241,OT!$A:$BU,OT!K$1,0),0))</f>
        <v>2</v>
      </c>
      <c r="AO241" s="70">
        <f>VALUE(IFERROR(VLOOKUP($A241,OT!$A:$BU,OT!L$1,0),0))</f>
        <v>0</v>
      </c>
      <c r="AP241" s="70">
        <f>VALUE(IFERROR(VLOOKUP($A241,OT!$A:$BU,OT!M$1,0),0))</f>
        <v>2</v>
      </c>
      <c r="AQ241" s="70">
        <f>VALUE(IFERROR(VLOOKUP($A241,OT!$A:$BU,OT!N$1,0),0))</f>
        <v>2</v>
      </c>
      <c r="AR241" s="70">
        <f>VALUE(IFERROR(VLOOKUP($A241,OT!$A:$BU,OT!O$1,0),0))</f>
        <v>4</v>
      </c>
      <c r="AS241" s="70">
        <f>VALUE(IFERROR(VLOOKUP($A241,OT!$A:$BU,OT!P$1,0),0))</f>
        <v>0</v>
      </c>
      <c r="AT241" s="70">
        <f>VALUE(IFERROR(VLOOKUP($A241,OT!$A:$BU,OT!Q$1,0),0))</f>
        <v>2</v>
      </c>
      <c r="AU241" s="70">
        <f>VALUE(IFERROR(VLOOKUP($A241,OT!$A:$BU,OT!R$1,0),0))</f>
        <v>2</v>
      </c>
      <c r="AV241" s="70">
        <f>VALUE(IFERROR(VLOOKUP($A241,OT!$A:$BU,OT!S$1,0),0))</f>
        <v>2</v>
      </c>
      <c r="AW241" s="70">
        <f>VALUE(IFERROR(VLOOKUP($A241,OT!$A:$BU,OT!T$1,0),0))</f>
        <v>2</v>
      </c>
      <c r="AX241" s="70">
        <f>VALUE(IFERROR(VLOOKUP($A241,OT!$A:$BU,OT!U$1,0),0))</f>
        <v>0</v>
      </c>
      <c r="AY241" s="70">
        <f>VALUE(IFERROR(VLOOKUP($A241,OT!$A:$BU,OT!V$1,0),0))</f>
        <v>4</v>
      </c>
      <c r="AZ241" s="70">
        <f>VALUE(IFERROR(VLOOKUP($A241,OT!$A:$BU,OT!W$1,0),0))</f>
        <v>0</v>
      </c>
      <c r="BA241" s="70">
        <f>VALUE(IFERROR(VLOOKUP($A241,OT!$A:$BU,OT!X$1,0),0))</f>
        <v>0</v>
      </c>
      <c r="BB241" s="70">
        <f>VALUE(IFERROR(VLOOKUP($A241,OT!$A:$BU,OT!Y$1,0),0))</f>
        <v>0</v>
      </c>
      <c r="BC241" s="70">
        <f>VALUE(IFERROR(VLOOKUP($A241,OT!$A:$BU,OT!Z$1,0),0))</f>
        <v>2</v>
      </c>
      <c r="BD241" s="70">
        <f>VALUE(IFERROR(VLOOKUP($A241,OT!$A:$BU,OT!AA$1,0),0))</f>
        <v>2</v>
      </c>
      <c r="BE241" s="70">
        <f>VALUE(IFERROR(VLOOKUP($A241,OT!$A:$BU,OT!AB$1,0),0))</f>
        <v>2</v>
      </c>
      <c r="BF241" s="70">
        <f>VALUE(IFERROR(VLOOKUP($A241,OT!$A:$BU,OT!AC$1,0),0))</f>
        <v>4</v>
      </c>
      <c r="BG241" s="70">
        <f>VALUE(IFERROR(VLOOKUP($A241,OT!$A:$BU,OT!AD$1,0),0))</f>
        <v>0</v>
      </c>
      <c r="BH241" s="70">
        <f>VALUE(IFERROR(VLOOKUP($A241,OT!$A:$BU,OT!AE$1,0),0))</f>
        <v>0</v>
      </c>
      <c r="BI241" s="70">
        <f>VALUE(IFERROR(VLOOKUP($A241,OT!$A:$BU,OT!AF$1,0),0))</f>
        <v>0</v>
      </c>
      <c r="BJ241" s="70">
        <f>VALUE(IFERROR(VLOOKUP($A241,OT!$A:$BU,OT!AG$1,0),0))</f>
        <v>0</v>
      </c>
      <c r="BK241" s="70">
        <f>VALUE(IFERROR(VLOOKUP($A241,OT!$A:$BU,OT!AH$1,0),0))</f>
        <v>0</v>
      </c>
      <c r="BL241" s="70">
        <f>VALUE(IFERROR(VLOOKUP($A241,OT!$A:$BU,OT!AI$1,0),0))</f>
        <v>0</v>
      </c>
      <c r="BM241" s="70">
        <f>VALUE(IFERROR(VLOOKUP($A241,OT!$A:$BU,OT!AJ$1,0),0))</f>
        <v>0</v>
      </c>
      <c r="BN241" s="70">
        <f>VALUE(IFERROR(VLOOKUP($A241,OT!$A:$BU,OT!AK$1,0),0))</f>
        <v>0</v>
      </c>
      <c r="BO241" s="70">
        <f>VALUE(IFERROR(VLOOKUP($A241,OT!$A:$BU,OT!AL$1,0),0))</f>
        <v>2</v>
      </c>
      <c r="BP241" s="70">
        <f>VALUE(IFERROR(VLOOKUP($A241,OT!$A:$BU,OT!AM$1,0),0))</f>
        <v>2</v>
      </c>
      <c r="BQ241" s="70">
        <f>VALUE(IFERROR(VLOOKUP($A241,OT!$A:$BU,OT!AN$1,0),0))</f>
        <v>0</v>
      </c>
    </row>
    <row r="242" spans="1:69" x14ac:dyDescent="0.35">
      <c r="A242" s="376" t="s">
        <v>1384</v>
      </c>
      <c r="B242" s="221" t="str">
        <f>VLOOKUP(A242,Att!B:C,2,0)</f>
        <v>ĐẶNG MAI ĐÌNH</v>
      </c>
      <c r="C242">
        <v>42000</v>
      </c>
      <c r="D242">
        <v>42000</v>
      </c>
      <c r="E242">
        <v>42000</v>
      </c>
      <c r="F242">
        <v>42000</v>
      </c>
      <c r="G242">
        <v>42000</v>
      </c>
      <c r="H242">
        <v>42000</v>
      </c>
      <c r="J242">
        <v>20000</v>
      </c>
      <c r="K242">
        <v>20000</v>
      </c>
      <c r="L242">
        <v>20000</v>
      </c>
      <c r="M242">
        <v>20000</v>
      </c>
      <c r="N242">
        <v>20000</v>
      </c>
      <c r="O242">
        <v>20000</v>
      </c>
      <c r="Q242">
        <v>20000</v>
      </c>
      <c r="T242">
        <v>42000</v>
      </c>
      <c r="U242">
        <v>42000</v>
      </c>
      <c r="V242">
        <v>42000</v>
      </c>
      <c r="AD242">
        <v>20000</v>
      </c>
      <c r="AF242">
        <v>42000</v>
      </c>
      <c r="AH242" s="68">
        <f t="shared" si="9"/>
        <v>580000</v>
      </c>
      <c r="AI242" s="68">
        <f t="shared" si="10"/>
        <v>42000</v>
      </c>
      <c r="AJ242" s="68">
        <f t="shared" si="11"/>
        <v>538000</v>
      </c>
      <c r="AK242" s="68"/>
      <c r="AL242" s="74" t="str">
        <f>VLOOKUP(A242,Att!B:CX,101,0)</f>
        <v>Nhân Kiệt</v>
      </c>
      <c r="AM242" s="70">
        <f>VALUE(IFERROR(VLOOKUP($A242,OT!$A:$BU,OT!J$1,0),0))</f>
        <v>2</v>
      </c>
      <c r="AN242" s="70">
        <f>VALUE(IFERROR(VLOOKUP($A242,OT!$A:$BU,OT!K$1,0),0))</f>
        <v>2</v>
      </c>
      <c r="AO242" s="70">
        <f>VALUE(IFERROR(VLOOKUP($A242,OT!$A:$BU,OT!L$1,0),0))</f>
        <v>0</v>
      </c>
      <c r="AP242" s="70">
        <f>VALUE(IFERROR(VLOOKUP($A242,OT!$A:$BU,OT!M$1,0),0))</f>
        <v>2</v>
      </c>
      <c r="AQ242" s="70">
        <f>VALUE(IFERROR(VLOOKUP($A242,OT!$A:$BU,OT!N$1,0),0))</f>
        <v>4</v>
      </c>
      <c r="AR242" s="70">
        <f>VALUE(IFERROR(VLOOKUP($A242,OT!$A:$BU,OT!O$1,0),0))</f>
        <v>12</v>
      </c>
      <c r="AS242" s="70">
        <f>VALUE(IFERROR(VLOOKUP($A242,OT!$A:$BU,OT!P$1,0),0))</f>
        <v>0</v>
      </c>
      <c r="AT242" s="70">
        <f>VALUE(IFERROR(VLOOKUP($A242,OT!$A:$BU,OT!Q$1,0),0))</f>
        <v>2</v>
      </c>
      <c r="AU242" s="70">
        <f>VALUE(IFERROR(VLOOKUP($A242,OT!$A:$BU,OT!R$1,0),0))</f>
        <v>2</v>
      </c>
      <c r="AV242" s="70">
        <f>VALUE(IFERROR(VLOOKUP($A242,OT!$A:$BU,OT!S$1,0),0))</f>
        <v>2</v>
      </c>
      <c r="AW242" s="70">
        <f>VALUE(IFERROR(VLOOKUP($A242,OT!$A:$BU,OT!T$1,0),0))</f>
        <v>2</v>
      </c>
      <c r="AX242" s="70">
        <f>VALUE(IFERROR(VLOOKUP($A242,OT!$A:$BU,OT!U$1,0),0))</f>
        <v>4</v>
      </c>
      <c r="AY242" s="70">
        <f>VALUE(IFERROR(VLOOKUP($A242,OT!$A:$BU,OT!V$1,0),0))</f>
        <v>12</v>
      </c>
      <c r="AZ242" s="70">
        <f>VALUE(IFERROR(VLOOKUP($A242,OT!$A:$BU,OT!W$1,0),0))</f>
        <v>0</v>
      </c>
      <c r="BA242" s="70">
        <f>VALUE(IFERROR(VLOOKUP($A242,OT!$A:$BU,OT!X$1,0),0))</f>
        <v>2</v>
      </c>
      <c r="BB242" s="70">
        <f>VALUE(IFERROR(VLOOKUP($A242,OT!$A:$BU,OT!Y$1,0),0))</f>
        <v>0</v>
      </c>
      <c r="BC242" s="70">
        <f>VALUE(IFERROR(VLOOKUP($A242,OT!$A:$BU,OT!Z$1,0),0))</f>
        <v>0</v>
      </c>
      <c r="BD242" s="70">
        <f>VALUE(IFERROR(VLOOKUP($A242,OT!$A:$BU,OT!AA$1,0),0))</f>
        <v>2</v>
      </c>
      <c r="BE242" s="70">
        <f>VALUE(IFERROR(VLOOKUP($A242,OT!$A:$BU,OT!AB$1,0),0))</f>
        <v>2</v>
      </c>
      <c r="BF242" s="70">
        <f>VALUE(IFERROR(VLOOKUP($A242,OT!$A:$BU,OT!AC$1,0),0))</f>
        <v>4</v>
      </c>
      <c r="BG242" s="70">
        <f>VALUE(IFERROR(VLOOKUP($A242,OT!$A:$BU,OT!AD$1,0),0))</f>
        <v>0</v>
      </c>
      <c r="BH242" s="70">
        <f>VALUE(IFERROR(VLOOKUP($A242,OT!$A:$BU,OT!AE$1,0),0))</f>
        <v>0</v>
      </c>
      <c r="BI242" s="70">
        <f>VALUE(IFERROR(VLOOKUP($A242,OT!$A:$BU,OT!AF$1,0),0))</f>
        <v>0</v>
      </c>
      <c r="BJ242" s="70">
        <f>VALUE(IFERROR(VLOOKUP($A242,OT!$A:$BU,OT!AG$1,0),0))</f>
        <v>0</v>
      </c>
      <c r="BK242" s="70">
        <f>VALUE(IFERROR(VLOOKUP($A242,OT!$A:$BU,OT!AH$1,0),0))</f>
        <v>0</v>
      </c>
      <c r="BL242" s="70">
        <f>VALUE(IFERROR(VLOOKUP($A242,OT!$A:$BU,OT!AI$1,0),0))</f>
        <v>0</v>
      </c>
      <c r="BM242" s="70">
        <f>VALUE(IFERROR(VLOOKUP($A242,OT!$A:$BU,OT!AJ$1,0),0))</f>
        <v>0</v>
      </c>
      <c r="BN242" s="70">
        <f>VALUE(IFERROR(VLOOKUP($A242,OT!$A:$BU,OT!AK$1,0),0))</f>
        <v>12</v>
      </c>
      <c r="BO242" s="70">
        <f>VALUE(IFERROR(VLOOKUP($A242,OT!$A:$BU,OT!AL$1,0),0))</f>
        <v>0</v>
      </c>
      <c r="BP242" s="70">
        <f>VALUE(IFERROR(VLOOKUP($A242,OT!$A:$BU,OT!AM$1,0),0))</f>
        <v>2</v>
      </c>
      <c r="BQ242" s="70">
        <f>VALUE(IFERROR(VLOOKUP($A242,OT!$A:$BU,OT!AN$1,0),0))</f>
        <v>0</v>
      </c>
    </row>
    <row r="243" spans="1:69" x14ac:dyDescent="0.35">
      <c r="A243" s="376" t="s">
        <v>1387</v>
      </c>
      <c r="B243" s="221" t="str">
        <f>VLOOKUP(A243,Att!B:C,2,0)</f>
        <v>NGUYỄN THỊ CẨM</v>
      </c>
      <c r="C243">
        <v>42000</v>
      </c>
      <c r="D243">
        <v>42000</v>
      </c>
      <c r="E243">
        <v>42000</v>
      </c>
      <c r="F243">
        <v>42000</v>
      </c>
      <c r="G243">
        <v>42000</v>
      </c>
      <c r="H243">
        <v>42000</v>
      </c>
      <c r="J243">
        <v>20000</v>
      </c>
      <c r="K243">
        <v>20000</v>
      </c>
      <c r="M243">
        <v>20000</v>
      </c>
      <c r="N243">
        <v>20000</v>
      </c>
      <c r="Q243">
        <v>20000</v>
      </c>
      <c r="R243">
        <v>42000</v>
      </c>
      <c r="T243">
        <v>42000</v>
      </c>
      <c r="U243">
        <v>42000</v>
      </c>
      <c r="V243">
        <v>42000</v>
      </c>
      <c r="X243">
        <v>20000</v>
      </c>
      <c r="Y243">
        <v>20000</v>
      </c>
      <c r="Z243">
        <v>20000</v>
      </c>
      <c r="AA243">
        <v>20000</v>
      </c>
      <c r="AC243">
        <v>20000</v>
      </c>
      <c r="AD243">
        <v>20000</v>
      </c>
      <c r="AH243" s="68">
        <f t="shared" si="9"/>
        <v>640000</v>
      </c>
      <c r="AI243" s="68">
        <f t="shared" si="10"/>
        <v>226000</v>
      </c>
      <c r="AJ243" s="68">
        <f t="shared" si="11"/>
        <v>414000</v>
      </c>
      <c r="AK243" s="68"/>
      <c r="AL243" s="74" t="str">
        <f>VLOOKUP(A243,Att!B:CX,101,0)</f>
        <v>Power Connect</v>
      </c>
      <c r="AM243" s="70">
        <f>VALUE(IFERROR(VLOOKUP($A243,OT!$A:$BU,OT!J$1,0),0))</f>
        <v>2</v>
      </c>
      <c r="AN243" s="70">
        <f>VALUE(IFERROR(VLOOKUP($A243,OT!$A:$BU,OT!K$1,0),0))</f>
        <v>2</v>
      </c>
      <c r="AO243" s="70">
        <f>VALUE(IFERROR(VLOOKUP($A243,OT!$A:$BU,OT!L$1,0),0))</f>
        <v>0</v>
      </c>
      <c r="AP243" s="70">
        <f>VALUE(IFERROR(VLOOKUP($A243,OT!$A:$BU,OT!M$1,0),0))</f>
        <v>2</v>
      </c>
      <c r="AQ243" s="70">
        <f>VALUE(IFERROR(VLOOKUP($A243,OT!$A:$BU,OT!N$1,0),0))</f>
        <v>4</v>
      </c>
      <c r="AR243" s="70">
        <f>VALUE(IFERROR(VLOOKUP($A243,OT!$A:$BU,OT!O$1,0),0))</f>
        <v>11.5</v>
      </c>
      <c r="AS243" s="70">
        <f>VALUE(IFERROR(VLOOKUP($A243,OT!$A:$BU,OT!P$1,0),0))</f>
        <v>0</v>
      </c>
      <c r="AT243" s="70">
        <f>VALUE(IFERROR(VLOOKUP($A243,OT!$A:$BU,OT!Q$1,0),0))</f>
        <v>0</v>
      </c>
      <c r="AU243" s="70">
        <f>VALUE(IFERROR(VLOOKUP($A243,OT!$A:$BU,OT!R$1,0),0))</f>
        <v>2</v>
      </c>
      <c r="AV243" s="70">
        <f>VALUE(IFERROR(VLOOKUP($A243,OT!$A:$BU,OT!S$1,0),0))</f>
        <v>0</v>
      </c>
      <c r="AW243" s="70">
        <f>VALUE(IFERROR(VLOOKUP($A243,OT!$A:$BU,OT!T$1,0),0))</f>
        <v>2</v>
      </c>
      <c r="AX243" s="70">
        <f>VALUE(IFERROR(VLOOKUP($A243,OT!$A:$BU,OT!U$1,0),0))</f>
        <v>4</v>
      </c>
      <c r="AY243" s="70">
        <f>VALUE(IFERROR(VLOOKUP($A243,OT!$A:$BU,OT!V$1,0),0))</f>
        <v>0</v>
      </c>
      <c r="AZ243" s="70">
        <f>VALUE(IFERROR(VLOOKUP($A243,OT!$A:$BU,OT!W$1,0),0))</f>
        <v>0</v>
      </c>
      <c r="BA243" s="70">
        <f>VALUE(IFERROR(VLOOKUP($A243,OT!$A:$BU,OT!X$1,0),0))</f>
        <v>2</v>
      </c>
      <c r="BB243" s="70">
        <f>VALUE(IFERROR(VLOOKUP($A243,OT!$A:$BU,OT!Y$1,0),0))</f>
        <v>0</v>
      </c>
      <c r="BC243" s="70">
        <f>VALUE(IFERROR(VLOOKUP($A243,OT!$A:$BU,OT!Z$1,0),0))</f>
        <v>0</v>
      </c>
      <c r="BD243" s="70">
        <f>VALUE(IFERROR(VLOOKUP($A243,OT!$A:$BU,OT!AA$1,0),0))</f>
        <v>0</v>
      </c>
      <c r="BE243" s="70">
        <f>VALUE(IFERROR(VLOOKUP($A243,OT!$A:$BU,OT!AB$1,0),0))</f>
        <v>2</v>
      </c>
      <c r="BF243" s="70">
        <f>VALUE(IFERROR(VLOOKUP($A243,OT!$A:$BU,OT!AC$1,0),0))</f>
        <v>4</v>
      </c>
      <c r="BG243" s="70">
        <f>VALUE(IFERROR(VLOOKUP($A243,OT!$A:$BU,OT!AD$1,0),0))</f>
        <v>0</v>
      </c>
      <c r="BH243" s="70">
        <f>VALUE(IFERROR(VLOOKUP($A243,OT!$A:$BU,OT!AE$1,0),0))</f>
        <v>0</v>
      </c>
      <c r="BI243" s="70">
        <f>VALUE(IFERROR(VLOOKUP($A243,OT!$A:$BU,OT!AF$1,0),0))</f>
        <v>0</v>
      </c>
      <c r="BJ243" s="70">
        <f>VALUE(IFERROR(VLOOKUP($A243,OT!$A:$BU,OT!AG$1,0),0))</f>
        <v>0</v>
      </c>
      <c r="BK243" s="70">
        <f>VALUE(IFERROR(VLOOKUP($A243,OT!$A:$BU,OT!AH$1,0),0))</f>
        <v>0</v>
      </c>
      <c r="BL243" s="70">
        <f>VALUE(IFERROR(VLOOKUP($A243,OT!$A:$BU,OT!AI$1,0),0))</f>
        <v>0</v>
      </c>
      <c r="BM243" s="70">
        <f>VALUE(IFERROR(VLOOKUP($A243,OT!$A:$BU,OT!AJ$1,0),0))</f>
        <v>4</v>
      </c>
      <c r="BN243" s="70">
        <f>VALUE(IFERROR(VLOOKUP($A243,OT!$A:$BU,OT!AK$1,0),0))</f>
        <v>12</v>
      </c>
      <c r="BO243" s="70">
        <f>VALUE(IFERROR(VLOOKUP($A243,OT!$A:$BU,OT!AL$1,0),0))</f>
        <v>0</v>
      </c>
      <c r="BP243" s="70">
        <f>VALUE(IFERROR(VLOOKUP($A243,OT!$A:$BU,OT!AM$1,0),0))</f>
        <v>0</v>
      </c>
      <c r="BQ243" s="70">
        <f>VALUE(IFERROR(VLOOKUP($A243,OT!$A:$BU,OT!AN$1,0),0))</f>
        <v>0</v>
      </c>
    </row>
    <row r="244" spans="1:69" x14ac:dyDescent="0.35">
      <c r="A244" s="376" t="s">
        <v>1392</v>
      </c>
      <c r="B244" s="221" t="str">
        <f>VLOOKUP(A244,Att!B:C,2,0)</f>
        <v>TẠ QUANG THÀNH</v>
      </c>
      <c r="C244">
        <v>42000</v>
      </c>
      <c r="D244">
        <v>42000</v>
      </c>
      <c r="E244">
        <v>42000</v>
      </c>
      <c r="F244">
        <v>42000</v>
      </c>
      <c r="H244">
        <v>20000</v>
      </c>
      <c r="J244">
        <v>42000</v>
      </c>
      <c r="K244">
        <v>42000</v>
      </c>
      <c r="L244">
        <v>42000</v>
      </c>
      <c r="M244">
        <v>42000</v>
      </c>
      <c r="N244">
        <v>42000</v>
      </c>
      <c r="Q244">
        <v>20000</v>
      </c>
      <c r="R244">
        <v>20000</v>
      </c>
      <c r="S244">
        <v>20000</v>
      </c>
      <c r="T244">
        <v>20000</v>
      </c>
      <c r="U244">
        <v>20000</v>
      </c>
      <c r="V244">
        <v>20000</v>
      </c>
      <c r="X244">
        <v>42000</v>
      </c>
      <c r="Y244">
        <v>42000</v>
      </c>
      <c r="Z244">
        <v>42000</v>
      </c>
      <c r="AA244">
        <v>42000</v>
      </c>
      <c r="AB244">
        <v>42000</v>
      </c>
      <c r="AC244">
        <v>42000</v>
      </c>
      <c r="AE244">
        <v>20000</v>
      </c>
      <c r="AF244">
        <v>20000</v>
      </c>
      <c r="AH244" s="68">
        <f t="shared" si="9"/>
        <v>810000</v>
      </c>
      <c r="AI244" s="68">
        <f t="shared" si="10"/>
        <v>104000</v>
      </c>
      <c r="AJ244" s="68">
        <f t="shared" si="11"/>
        <v>706000</v>
      </c>
      <c r="AK244" s="68"/>
      <c r="AL244" s="74" t="str">
        <f>VLOOKUP(A244,Att!B:CX,101,0)</f>
        <v>Power Connect</v>
      </c>
      <c r="AM244" s="70">
        <f>VALUE(IFERROR(VLOOKUP($A244,OT!$A:$BU,OT!J$1,0),0))</f>
        <v>2</v>
      </c>
      <c r="AN244" s="70">
        <f>VALUE(IFERROR(VLOOKUP($A244,OT!$A:$BU,OT!K$1,0),0))</f>
        <v>2</v>
      </c>
      <c r="AO244" s="70">
        <f>VALUE(IFERROR(VLOOKUP($A244,OT!$A:$BU,OT!L$1,0),0))</f>
        <v>0</v>
      </c>
      <c r="AP244" s="70">
        <f>VALUE(IFERROR(VLOOKUP($A244,OT!$A:$BU,OT!M$1,0),0))</f>
        <v>2</v>
      </c>
      <c r="AQ244" s="70">
        <f>VALUE(IFERROR(VLOOKUP($A244,OT!$A:$BU,OT!N$1,0),0))</f>
        <v>0</v>
      </c>
      <c r="AR244" s="70">
        <f>VALUE(IFERROR(VLOOKUP($A244,OT!$A:$BU,OT!O$1,0),0))</f>
        <v>4</v>
      </c>
      <c r="AS244" s="70">
        <f>VALUE(IFERROR(VLOOKUP($A244,OT!$A:$BU,OT!P$1,0),0))</f>
        <v>0</v>
      </c>
      <c r="AT244" s="70">
        <f>VALUE(IFERROR(VLOOKUP($A244,OT!$A:$BU,OT!Q$1,0),0))</f>
        <v>0</v>
      </c>
      <c r="AU244" s="70">
        <f>VALUE(IFERROR(VLOOKUP($A244,OT!$A:$BU,OT!R$1,0),0))</f>
        <v>2</v>
      </c>
      <c r="AV244" s="70">
        <f>VALUE(IFERROR(VLOOKUP($A244,OT!$A:$BU,OT!S$1,0),0))</f>
        <v>2</v>
      </c>
      <c r="AW244" s="70">
        <f>VALUE(IFERROR(VLOOKUP($A244,OT!$A:$BU,OT!T$1,0),0))</f>
        <v>2</v>
      </c>
      <c r="AX244" s="70">
        <f>VALUE(IFERROR(VLOOKUP($A244,OT!$A:$BU,OT!U$1,0),0))</f>
        <v>2</v>
      </c>
      <c r="AY244" s="70">
        <f>VALUE(IFERROR(VLOOKUP($A244,OT!$A:$BU,OT!V$1,0),0))</f>
        <v>0</v>
      </c>
      <c r="AZ244" s="70">
        <f>VALUE(IFERROR(VLOOKUP($A244,OT!$A:$BU,OT!W$1,0),0))</f>
        <v>0</v>
      </c>
      <c r="BA244" s="70">
        <f>VALUE(IFERROR(VLOOKUP($A244,OT!$A:$BU,OT!X$1,0),0))</f>
        <v>0</v>
      </c>
      <c r="BB244" s="70">
        <f>VALUE(IFERROR(VLOOKUP($A244,OT!$A:$BU,OT!Y$1,0),0))</f>
        <v>4</v>
      </c>
      <c r="BC244" s="70">
        <f>VALUE(IFERROR(VLOOKUP($A244,OT!$A:$BU,OT!Z$1,0),0))</f>
        <v>12</v>
      </c>
      <c r="BD244" s="70">
        <f>VALUE(IFERROR(VLOOKUP($A244,OT!$A:$BU,OT!AA$1,0),0))</f>
        <v>2</v>
      </c>
      <c r="BE244" s="70">
        <f>VALUE(IFERROR(VLOOKUP($A244,OT!$A:$BU,OT!AB$1,0),0))</f>
        <v>2</v>
      </c>
      <c r="BF244" s="70">
        <f>VALUE(IFERROR(VLOOKUP($A244,OT!$A:$BU,OT!AC$1,0),0))</f>
        <v>2</v>
      </c>
      <c r="BG244" s="70">
        <f>VALUE(IFERROR(VLOOKUP($A244,OT!$A:$BU,OT!AD$1,0),0))</f>
        <v>0</v>
      </c>
      <c r="BH244" s="70">
        <f>VALUE(IFERROR(VLOOKUP($A244,OT!$A:$BU,OT!AE$1,0),0))</f>
        <v>2</v>
      </c>
      <c r="BI244" s="70">
        <f>VALUE(IFERROR(VLOOKUP($A244,OT!$A:$BU,OT!AF$1,0),0))</f>
        <v>2</v>
      </c>
      <c r="BJ244" s="70">
        <f>VALUE(IFERROR(VLOOKUP($A244,OT!$A:$BU,OT!AG$1,0),0))</f>
        <v>2</v>
      </c>
      <c r="BK244" s="70">
        <f>VALUE(IFERROR(VLOOKUP($A244,OT!$A:$BU,OT!AH$1,0),0))</f>
        <v>12</v>
      </c>
      <c r="BL244" s="70">
        <f>VALUE(IFERROR(VLOOKUP($A244,OT!$A:$BU,OT!AI$1,0),0))</f>
        <v>4</v>
      </c>
      <c r="BM244" s="70">
        <f>VALUE(IFERROR(VLOOKUP($A244,OT!$A:$BU,OT!AJ$1,0),0))</f>
        <v>2</v>
      </c>
      <c r="BN244" s="70">
        <f>VALUE(IFERROR(VLOOKUP($A244,OT!$A:$BU,OT!AK$1,0),0))</f>
        <v>0</v>
      </c>
      <c r="BO244" s="70">
        <f>VALUE(IFERROR(VLOOKUP($A244,OT!$A:$BU,OT!AL$1,0),0))</f>
        <v>12</v>
      </c>
      <c r="BP244" s="70">
        <f>VALUE(IFERROR(VLOOKUP($A244,OT!$A:$BU,OT!AM$1,0),0))</f>
        <v>4</v>
      </c>
      <c r="BQ244" s="70">
        <f>VALUE(IFERROR(VLOOKUP($A244,OT!$A:$BU,OT!AN$1,0),0))</f>
        <v>0</v>
      </c>
    </row>
    <row r="245" spans="1:69" x14ac:dyDescent="0.35">
      <c r="A245" s="376" t="s">
        <v>1395</v>
      </c>
      <c r="B245" s="221" t="str">
        <f>VLOOKUP(A245,Att!B:C,2,0)</f>
        <v>NGUYỄN THỊ LONG PHỤNG</v>
      </c>
      <c r="D245">
        <v>42000</v>
      </c>
      <c r="E245">
        <v>42000</v>
      </c>
      <c r="F245">
        <v>42000</v>
      </c>
      <c r="G245">
        <v>42000</v>
      </c>
      <c r="H245">
        <v>42000</v>
      </c>
      <c r="J245">
        <v>20000</v>
      </c>
      <c r="K245">
        <v>20000</v>
      </c>
      <c r="L245">
        <v>20000</v>
      </c>
      <c r="M245">
        <v>20000</v>
      </c>
      <c r="N245">
        <v>20000</v>
      </c>
      <c r="P245">
        <v>20000</v>
      </c>
      <c r="Q245">
        <v>20000</v>
      </c>
      <c r="R245">
        <v>42000</v>
      </c>
      <c r="S245">
        <v>42000</v>
      </c>
      <c r="T245">
        <v>42000</v>
      </c>
      <c r="U245">
        <v>42000</v>
      </c>
      <c r="Y245">
        <v>20000</v>
      </c>
      <c r="Z245">
        <v>20000</v>
      </c>
      <c r="AA245">
        <v>20000</v>
      </c>
      <c r="AC245">
        <v>20000</v>
      </c>
      <c r="AE245">
        <v>42000</v>
      </c>
      <c r="AH245" s="68">
        <f t="shared" si="9"/>
        <v>640000</v>
      </c>
      <c r="AI245" s="68">
        <f t="shared" si="10"/>
        <v>186000</v>
      </c>
      <c r="AJ245" s="68">
        <f t="shared" si="11"/>
        <v>454000</v>
      </c>
      <c r="AK245" s="68"/>
      <c r="AL245" s="74" t="str">
        <f>VLOOKUP(A245,Att!B:CX,101,0)</f>
        <v>Power Connect</v>
      </c>
      <c r="AM245" s="70">
        <f>VALUE(IFERROR(VLOOKUP($A245,OT!$A:$BU,OT!J$1,0),0))</f>
        <v>0</v>
      </c>
      <c r="AN245" s="70">
        <f>VALUE(IFERROR(VLOOKUP($A245,OT!$A:$BU,OT!K$1,0),0))</f>
        <v>2</v>
      </c>
      <c r="AO245" s="70">
        <f>VALUE(IFERROR(VLOOKUP($A245,OT!$A:$BU,OT!L$1,0),0))</f>
        <v>0</v>
      </c>
      <c r="AP245" s="70">
        <f>VALUE(IFERROR(VLOOKUP($A245,OT!$A:$BU,OT!M$1,0),0))</f>
        <v>0</v>
      </c>
      <c r="AQ245" s="70">
        <f>VALUE(IFERROR(VLOOKUP($A245,OT!$A:$BU,OT!N$1,0),0))</f>
        <v>4</v>
      </c>
      <c r="AR245" s="70">
        <f>VALUE(IFERROR(VLOOKUP($A245,OT!$A:$BU,OT!O$1,0),0))</f>
        <v>12</v>
      </c>
      <c r="AS245" s="70">
        <f>VALUE(IFERROR(VLOOKUP($A245,OT!$A:$BU,OT!P$1,0),0))</f>
        <v>0</v>
      </c>
      <c r="AT245" s="70">
        <f>VALUE(IFERROR(VLOOKUP($A245,OT!$A:$BU,OT!Q$1,0),0))</f>
        <v>2</v>
      </c>
      <c r="AU245" s="70">
        <f>VALUE(IFERROR(VLOOKUP($A245,OT!$A:$BU,OT!R$1,0),0))</f>
        <v>2</v>
      </c>
      <c r="AV245" s="70">
        <f>VALUE(IFERROR(VLOOKUP($A245,OT!$A:$BU,OT!S$1,0),0))</f>
        <v>2</v>
      </c>
      <c r="AW245" s="70">
        <f>VALUE(IFERROR(VLOOKUP($A245,OT!$A:$BU,OT!T$1,0),0))</f>
        <v>2</v>
      </c>
      <c r="AX245" s="70">
        <f>VALUE(IFERROR(VLOOKUP($A245,OT!$A:$BU,OT!U$1,0),0))</f>
        <v>4</v>
      </c>
      <c r="AY245" s="70">
        <f>VALUE(IFERROR(VLOOKUP($A245,OT!$A:$BU,OT!V$1,0),0))</f>
        <v>0</v>
      </c>
      <c r="AZ245" s="70">
        <f>VALUE(IFERROR(VLOOKUP($A245,OT!$A:$BU,OT!W$1,0),0))</f>
        <v>12</v>
      </c>
      <c r="BA245" s="70">
        <f>VALUE(IFERROR(VLOOKUP($A245,OT!$A:$BU,OT!X$1,0),0))</f>
        <v>2</v>
      </c>
      <c r="BB245" s="70">
        <f>VALUE(IFERROR(VLOOKUP($A245,OT!$A:$BU,OT!Y$1,0),0))</f>
        <v>2</v>
      </c>
      <c r="BC245" s="70">
        <f>VALUE(IFERROR(VLOOKUP($A245,OT!$A:$BU,OT!Z$1,0),0))</f>
        <v>2</v>
      </c>
      <c r="BD245" s="70">
        <f>VALUE(IFERROR(VLOOKUP($A245,OT!$A:$BU,OT!AA$1,0),0))</f>
        <v>2</v>
      </c>
      <c r="BE245" s="70">
        <f>VALUE(IFERROR(VLOOKUP($A245,OT!$A:$BU,OT!AB$1,0),0))</f>
        <v>4</v>
      </c>
      <c r="BF245" s="70">
        <f>VALUE(IFERROR(VLOOKUP($A245,OT!$A:$BU,OT!AC$1,0),0))</f>
        <v>0</v>
      </c>
      <c r="BG245" s="70">
        <f>VALUE(IFERROR(VLOOKUP($A245,OT!$A:$BU,OT!AD$1,0),0))</f>
        <v>0</v>
      </c>
      <c r="BH245" s="70">
        <f>VALUE(IFERROR(VLOOKUP($A245,OT!$A:$BU,OT!AE$1,0),0))</f>
        <v>0</v>
      </c>
      <c r="BI245" s="70">
        <f>VALUE(IFERROR(VLOOKUP($A245,OT!$A:$BU,OT!AF$1,0),0))</f>
        <v>0</v>
      </c>
      <c r="BJ245" s="70">
        <f>VALUE(IFERROR(VLOOKUP($A245,OT!$A:$BU,OT!AG$1,0),0))</f>
        <v>0</v>
      </c>
      <c r="BK245" s="70">
        <f>VALUE(IFERROR(VLOOKUP($A245,OT!$A:$BU,OT!AH$1,0),0))</f>
        <v>0</v>
      </c>
      <c r="BL245" s="70">
        <f>VALUE(IFERROR(VLOOKUP($A245,OT!$A:$BU,OT!AI$1,0),0))</f>
        <v>0</v>
      </c>
      <c r="BM245" s="70">
        <f>VALUE(IFERROR(VLOOKUP($A245,OT!$A:$BU,OT!AJ$1,0),0))</f>
        <v>4</v>
      </c>
      <c r="BN245" s="70">
        <f>VALUE(IFERROR(VLOOKUP($A245,OT!$A:$BU,OT!AK$1,0),0))</f>
        <v>0</v>
      </c>
      <c r="BO245" s="70">
        <f>VALUE(IFERROR(VLOOKUP($A245,OT!$A:$BU,OT!AL$1,0),0))</f>
        <v>0</v>
      </c>
      <c r="BP245" s="70">
        <f>VALUE(IFERROR(VLOOKUP($A245,OT!$A:$BU,OT!AM$1,0),0))</f>
        <v>0</v>
      </c>
      <c r="BQ245" s="70">
        <f>VALUE(IFERROR(VLOOKUP($A245,OT!$A:$BU,OT!AN$1,0),0))</f>
        <v>0</v>
      </c>
    </row>
    <row r="246" spans="1:69" x14ac:dyDescent="0.35">
      <c r="A246" s="376" t="s">
        <v>1398</v>
      </c>
      <c r="B246" s="221" t="str">
        <f>VLOOKUP(A246,Att!B:C,2,0)</f>
        <v>NGUYỄN THỊ THANH LƯƠNG</v>
      </c>
      <c r="C246">
        <v>42000</v>
      </c>
      <c r="D246">
        <v>42000</v>
      </c>
      <c r="E246">
        <v>42000</v>
      </c>
      <c r="F246">
        <v>42000</v>
      </c>
      <c r="G246">
        <v>42000</v>
      </c>
      <c r="H246">
        <v>42000</v>
      </c>
      <c r="L246">
        <v>20000</v>
      </c>
      <c r="M246">
        <v>20000</v>
      </c>
      <c r="N246">
        <v>0</v>
      </c>
      <c r="Q246">
        <v>42000</v>
      </c>
      <c r="R246">
        <v>42000</v>
      </c>
      <c r="S246">
        <v>42000</v>
      </c>
      <c r="T246">
        <v>42000</v>
      </c>
      <c r="U246">
        <v>42000</v>
      </c>
      <c r="V246">
        <v>42000</v>
      </c>
      <c r="X246">
        <v>20000</v>
      </c>
      <c r="Z246">
        <v>0</v>
      </c>
      <c r="AA246">
        <v>20000</v>
      </c>
      <c r="AC246">
        <v>20000</v>
      </c>
      <c r="AE246">
        <v>42000</v>
      </c>
      <c r="AF246">
        <v>42000</v>
      </c>
      <c r="AH246" s="68">
        <f t="shared" si="9"/>
        <v>688000</v>
      </c>
      <c r="AI246" s="68">
        <f t="shared" si="10"/>
        <v>42000</v>
      </c>
      <c r="AJ246" s="68">
        <f t="shared" si="11"/>
        <v>646000</v>
      </c>
      <c r="AK246" s="68"/>
      <c r="AL246" s="74" t="str">
        <f>VLOOKUP(A246,Att!B:CX,101,0)</f>
        <v>ANNK-HR</v>
      </c>
      <c r="AM246" s="70">
        <f>VALUE(IFERROR(VLOOKUP($A246,OT!$A:$BU,OT!J$1,0),0))</f>
        <v>2</v>
      </c>
      <c r="AN246" s="70">
        <f>VALUE(IFERROR(VLOOKUP($A246,OT!$A:$BU,OT!K$1,0),0))</f>
        <v>2</v>
      </c>
      <c r="AO246" s="70">
        <f>VALUE(IFERROR(VLOOKUP($A246,OT!$A:$BU,OT!L$1,0),0))</f>
        <v>2</v>
      </c>
      <c r="AP246" s="70">
        <f>VALUE(IFERROR(VLOOKUP($A246,OT!$A:$BU,OT!M$1,0),0))</f>
        <v>2</v>
      </c>
      <c r="AQ246" s="70">
        <f>VALUE(IFERROR(VLOOKUP($A246,OT!$A:$BU,OT!N$1,0),0))</f>
        <v>4</v>
      </c>
      <c r="AR246" s="70">
        <f>VALUE(IFERROR(VLOOKUP($A246,OT!$A:$BU,OT!O$1,0),0))</f>
        <v>12</v>
      </c>
      <c r="AS246" s="70">
        <f>VALUE(IFERROR(VLOOKUP($A246,OT!$A:$BU,OT!P$1,0),0))</f>
        <v>0</v>
      </c>
      <c r="AT246" s="70">
        <f>VALUE(IFERROR(VLOOKUP($A246,OT!$A:$BU,OT!Q$1,0),0))</f>
        <v>0</v>
      </c>
      <c r="AU246" s="70">
        <f>VALUE(IFERROR(VLOOKUP($A246,OT!$A:$BU,OT!R$1,0),0))</f>
        <v>0</v>
      </c>
      <c r="AV246" s="70">
        <f>VALUE(IFERROR(VLOOKUP($A246,OT!$A:$BU,OT!S$1,0),0))</f>
        <v>2</v>
      </c>
      <c r="AW246" s="70">
        <f>VALUE(IFERROR(VLOOKUP($A246,OT!$A:$BU,OT!T$1,0),0))</f>
        <v>2</v>
      </c>
      <c r="AX246" s="70">
        <f>VALUE(IFERROR(VLOOKUP($A246,OT!$A:$BU,OT!U$1,0),0))</f>
        <v>0</v>
      </c>
      <c r="AY246" s="70">
        <f>VALUE(IFERROR(VLOOKUP($A246,OT!$A:$BU,OT!V$1,0),0))</f>
        <v>0</v>
      </c>
      <c r="AZ246" s="70">
        <f>VALUE(IFERROR(VLOOKUP($A246,OT!$A:$BU,OT!W$1,0),0))</f>
        <v>0</v>
      </c>
      <c r="BA246" s="70">
        <f>VALUE(IFERROR(VLOOKUP($A246,OT!$A:$BU,OT!X$1,0),0))</f>
        <v>2</v>
      </c>
      <c r="BB246" s="70">
        <f>VALUE(IFERROR(VLOOKUP($A246,OT!$A:$BU,OT!Y$1,0),0))</f>
        <v>2</v>
      </c>
      <c r="BC246" s="70">
        <f>VALUE(IFERROR(VLOOKUP($A246,OT!$A:$BU,OT!Z$1,0),0))</f>
        <v>2</v>
      </c>
      <c r="BD246" s="70">
        <f>VALUE(IFERROR(VLOOKUP($A246,OT!$A:$BU,OT!AA$1,0),0))</f>
        <v>2</v>
      </c>
      <c r="BE246" s="70">
        <f>VALUE(IFERROR(VLOOKUP($A246,OT!$A:$BU,OT!AB$1,0),0))</f>
        <v>4</v>
      </c>
      <c r="BF246" s="70">
        <f>VALUE(IFERROR(VLOOKUP($A246,OT!$A:$BU,OT!AC$1,0),0))</f>
        <v>12</v>
      </c>
      <c r="BG246" s="70">
        <f>VALUE(IFERROR(VLOOKUP($A246,OT!$A:$BU,OT!AD$1,0),0))</f>
        <v>0</v>
      </c>
      <c r="BH246" s="70">
        <f>VALUE(IFERROR(VLOOKUP($A246,OT!$A:$BU,OT!AE$1,0),0))</f>
        <v>2</v>
      </c>
      <c r="BI246" s="70">
        <f>VALUE(IFERROR(VLOOKUP($A246,OT!$A:$BU,OT!AF$1,0),0))</f>
        <v>0</v>
      </c>
      <c r="BJ246" s="70">
        <f>VALUE(IFERROR(VLOOKUP($A246,OT!$A:$BU,OT!AG$1,0),0))</f>
        <v>2</v>
      </c>
      <c r="BK246" s="70">
        <f>VALUE(IFERROR(VLOOKUP($A246,OT!$A:$BU,OT!AH$1,0),0))</f>
        <v>2</v>
      </c>
      <c r="BL246" s="70">
        <f>VALUE(IFERROR(VLOOKUP($A246,OT!$A:$BU,OT!AI$1,0),0))</f>
        <v>0</v>
      </c>
      <c r="BM246" s="70">
        <f>VALUE(IFERROR(VLOOKUP($A246,OT!$A:$BU,OT!AJ$1,0),0))</f>
        <v>4</v>
      </c>
      <c r="BN246" s="70">
        <f>VALUE(IFERROR(VLOOKUP($A246,OT!$A:$BU,OT!AK$1,0),0))</f>
        <v>0</v>
      </c>
      <c r="BO246" s="70">
        <f>VALUE(IFERROR(VLOOKUP($A246,OT!$A:$BU,OT!AL$1,0),0))</f>
        <v>0</v>
      </c>
      <c r="BP246" s="70">
        <f>VALUE(IFERROR(VLOOKUP($A246,OT!$A:$BU,OT!AM$1,0),0))</f>
        <v>2</v>
      </c>
      <c r="BQ246" s="70">
        <f>VALUE(IFERROR(VLOOKUP($A246,OT!$A:$BU,OT!AN$1,0),0))</f>
        <v>0</v>
      </c>
    </row>
    <row r="247" spans="1:69" x14ac:dyDescent="0.35">
      <c r="A247" s="376" t="s">
        <v>1403</v>
      </c>
      <c r="B247" s="221" t="str">
        <f>VLOOKUP(A247,Att!B:C,2,0)</f>
        <v>LÊ QUỐC CƯỜNG</v>
      </c>
      <c r="C247">
        <v>15000</v>
      </c>
      <c r="D247">
        <v>20000</v>
      </c>
      <c r="F247">
        <v>20000</v>
      </c>
      <c r="G247">
        <v>20000</v>
      </c>
      <c r="H247">
        <v>20000</v>
      </c>
      <c r="I247">
        <v>20000</v>
      </c>
      <c r="J247">
        <v>42000</v>
      </c>
      <c r="K247">
        <v>42000</v>
      </c>
      <c r="M247">
        <v>42000</v>
      </c>
      <c r="N247">
        <v>42000</v>
      </c>
      <c r="O247">
        <v>27000</v>
      </c>
      <c r="Q247">
        <v>20000</v>
      </c>
      <c r="R247">
        <v>20000</v>
      </c>
      <c r="T247">
        <v>20000</v>
      </c>
      <c r="U247">
        <v>20000</v>
      </c>
      <c r="V247">
        <v>20000</v>
      </c>
      <c r="X247">
        <v>42000</v>
      </c>
      <c r="Y247">
        <v>42000</v>
      </c>
      <c r="Z247">
        <v>42000</v>
      </c>
      <c r="AA247">
        <v>42000</v>
      </c>
      <c r="AB247">
        <v>42000</v>
      </c>
      <c r="AE247">
        <v>20000</v>
      </c>
      <c r="AF247">
        <v>20000</v>
      </c>
      <c r="AH247" s="68">
        <f t="shared" si="9"/>
        <v>660000</v>
      </c>
      <c r="AI247" s="68">
        <f t="shared" si="10"/>
        <v>146000</v>
      </c>
      <c r="AJ247" s="68">
        <f t="shared" si="11"/>
        <v>514000</v>
      </c>
      <c r="AK247" s="68"/>
      <c r="AL247" s="74" t="str">
        <f>VLOOKUP(A247,Att!B:CX,101,0)</f>
        <v>MEKONG SUBLABOR</v>
      </c>
      <c r="AM247" s="70">
        <f>VALUE(IFERROR(VLOOKUP($A247,OT!$A:$BU,OT!J$1,0),0))</f>
        <v>0</v>
      </c>
      <c r="AN247" s="70">
        <f>VALUE(IFERROR(VLOOKUP($A247,OT!$A:$BU,OT!K$1,0),0))</f>
        <v>0</v>
      </c>
      <c r="AO247" s="70">
        <f>VALUE(IFERROR(VLOOKUP($A247,OT!$A:$BU,OT!L$1,0),0))</f>
        <v>0</v>
      </c>
      <c r="AP247" s="70">
        <f>VALUE(IFERROR(VLOOKUP($A247,OT!$A:$BU,OT!M$1,0),0))</f>
        <v>2</v>
      </c>
      <c r="AQ247" s="70">
        <f>VALUE(IFERROR(VLOOKUP($A247,OT!$A:$BU,OT!N$1,0),0))</f>
        <v>2</v>
      </c>
      <c r="AR247" s="70">
        <f>VALUE(IFERROR(VLOOKUP($A247,OT!$A:$BU,OT!O$1,0),0))</f>
        <v>2</v>
      </c>
      <c r="AS247" s="70">
        <f>VALUE(IFERROR(VLOOKUP($A247,OT!$A:$BU,OT!P$1,0),0))</f>
        <v>12</v>
      </c>
      <c r="AT247" s="70">
        <f>VALUE(IFERROR(VLOOKUP($A247,OT!$A:$BU,OT!Q$1,0),0))</f>
        <v>2</v>
      </c>
      <c r="AU247" s="70">
        <f>VALUE(IFERROR(VLOOKUP($A247,OT!$A:$BU,OT!R$1,0),0))</f>
        <v>2</v>
      </c>
      <c r="AV247" s="70">
        <f>VALUE(IFERROR(VLOOKUP($A247,OT!$A:$BU,OT!S$1,0),0))</f>
        <v>0</v>
      </c>
      <c r="AW247" s="70">
        <f>VALUE(IFERROR(VLOOKUP($A247,OT!$A:$BU,OT!T$1,0),0))</f>
        <v>0</v>
      </c>
      <c r="AX247" s="70">
        <f>VALUE(IFERROR(VLOOKUP($A247,OT!$A:$BU,OT!U$1,0),0))</f>
        <v>0</v>
      </c>
      <c r="AY247" s="70">
        <f>VALUE(IFERROR(VLOOKUP($A247,OT!$A:$BU,OT!V$1,0),0))</f>
        <v>0</v>
      </c>
      <c r="AZ247" s="70">
        <f>VALUE(IFERROR(VLOOKUP($A247,OT!$A:$BU,OT!W$1,0),0))</f>
        <v>0</v>
      </c>
      <c r="BA247" s="70">
        <f>VALUE(IFERROR(VLOOKUP($A247,OT!$A:$BU,OT!X$1,0),0))</f>
        <v>2</v>
      </c>
      <c r="BB247" s="70">
        <f>VALUE(IFERROR(VLOOKUP($A247,OT!$A:$BU,OT!Y$1,0),0))</f>
        <v>2</v>
      </c>
      <c r="BC247" s="70">
        <f>VALUE(IFERROR(VLOOKUP($A247,OT!$A:$BU,OT!Z$1,0),0))</f>
        <v>0</v>
      </c>
      <c r="BD247" s="70">
        <f>VALUE(IFERROR(VLOOKUP($A247,OT!$A:$BU,OT!AA$1,0),0))</f>
        <v>2</v>
      </c>
      <c r="BE247" s="70">
        <f>VALUE(IFERROR(VLOOKUP($A247,OT!$A:$BU,OT!AB$1,0),0))</f>
        <v>2</v>
      </c>
      <c r="BF247" s="70">
        <f>VALUE(IFERROR(VLOOKUP($A247,OT!$A:$BU,OT!AC$1,0),0))</f>
        <v>4</v>
      </c>
      <c r="BG247" s="70">
        <f>VALUE(IFERROR(VLOOKUP($A247,OT!$A:$BU,OT!AD$1,0),0))</f>
        <v>0</v>
      </c>
      <c r="BH247" s="70">
        <f>VALUE(IFERROR(VLOOKUP($A247,OT!$A:$BU,OT!AE$1,0),0))</f>
        <v>2</v>
      </c>
      <c r="BI247" s="70">
        <f>VALUE(IFERROR(VLOOKUP($A247,OT!$A:$BU,OT!AF$1,0),0))</f>
        <v>2</v>
      </c>
      <c r="BJ247" s="70">
        <f>VALUE(IFERROR(VLOOKUP($A247,OT!$A:$BU,OT!AG$1,0),0))</f>
        <v>2</v>
      </c>
      <c r="BK247" s="70">
        <f>VALUE(IFERROR(VLOOKUP($A247,OT!$A:$BU,OT!AH$1,0),0))</f>
        <v>2</v>
      </c>
      <c r="BL247" s="70">
        <f>VALUE(IFERROR(VLOOKUP($A247,OT!$A:$BU,OT!AI$1,0),0))</f>
        <v>4</v>
      </c>
      <c r="BM247" s="70">
        <f>VALUE(IFERROR(VLOOKUP($A247,OT!$A:$BU,OT!AJ$1,0),0))</f>
        <v>0</v>
      </c>
      <c r="BN247" s="70">
        <f>VALUE(IFERROR(VLOOKUP($A247,OT!$A:$BU,OT!AK$1,0),0))</f>
        <v>0</v>
      </c>
      <c r="BO247" s="70">
        <f>VALUE(IFERROR(VLOOKUP($A247,OT!$A:$BU,OT!AL$1,0),0))</f>
        <v>2</v>
      </c>
      <c r="BP247" s="70">
        <f>VALUE(IFERROR(VLOOKUP($A247,OT!$A:$BU,OT!AM$1,0),0))</f>
        <v>2</v>
      </c>
      <c r="BQ247" s="70">
        <f>VALUE(IFERROR(VLOOKUP($A247,OT!$A:$BU,OT!AN$1,0),0))</f>
        <v>0</v>
      </c>
    </row>
    <row r="248" spans="1:69" x14ac:dyDescent="0.35">
      <c r="A248" s="376" t="s">
        <v>1408</v>
      </c>
      <c r="B248" s="221" t="str">
        <f>VLOOKUP(A248,Att!B:C,2,0)</f>
        <v>NGUYỄN THỊ THU THỦY</v>
      </c>
      <c r="K248">
        <v>20000</v>
      </c>
      <c r="L248">
        <v>20000</v>
      </c>
      <c r="M248">
        <v>20000</v>
      </c>
      <c r="N248">
        <v>20000</v>
      </c>
      <c r="O248">
        <v>20000</v>
      </c>
      <c r="P248">
        <v>20000</v>
      </c>
      <c r="Q248">
        <v>20000</v>
      </c>
      <c r="R248">
        <v>20000</v>
      </c>
      <c r="T248">
        <v>20000</v>
      </c>
      <c r="U248">
        <v>20000</v>
      </c>
      <c r="V248">
        <v>20000</v>
      </c>
      <c r="X248">
        <v>42000</v>
      </c>
      <c r="Y248">
        <v>42000</v>
      </c>
      <c r="Z248">
        <v>42000</v>
      </c>
      <c r="AA248">
        <v>42000</v>
      </c>
      <c r="AC248">
        <v>42000</v>
      </c>
      <c r="AE248">
        <v>20000</v>
      </c>
      <c r="AF248">
        <v>20000</v>
      </c>
      <c r="AH248" s="68">
        <f t="shared" si="9"/>
        <v>470000</v>
      </c>
      <c r="AI248" s="68">
        <f t="shared" si="10"/>
        <v>20000</v>
      </c>
      <c r="AJ248" s="68">
        <f t="shared" si="11"/>
        <v>450000</v>
      </c>
      <c r="AK248" s="68"/>
      <c r="AL248" s="74" t="str">
        <f>VLOOKUP(A248,Att!B:CX,101,0)</f>
        <v>MEKONG SUBLABOR</v>
      </c>
      <c r="AM248" s="70">
        <f>VALUE(IFERROR(VLOOKUP($A248,OT!$A:$BU,OT!J$1,0),0))</f>
        <v>0</v>
      </c>
      <c r="AN248" s="70">
        <f>VALUE(IFERROR(VLOOKUP($A248,OT!$A:$BU,OT!K$1,0),0))</f>
        <v>0</v>
      </c>
      <c r="AO248" s="70">
        <f>VALUE(IFERROR(VLOOKUP($A248,OT!$A:$BU,OT!L$1,0),0))</f>
        <v>0</v>
      </c>
      <c r="AP248" s="70">
        <f>VALUE(IFERROR(VLOOKUP($A248,OT!$A:$BU,OT!M$1,0),0))</f>
        <v>0</v>
      </c>
      <c r="AQ248" s="70">
        <f>VALUE(IFERROR(VLOOKUP($A248,OT!$A:$BU,OT!N$1,0),0))</f>
        <v>0</v>
      </c>
      <c r="AR248" s="70">
        <f>VALUE(IFERROR(VLOOKUP($A248,OT!$A:$BU,OT!O$1,0),0))</f>
        <v>0</v>
      </c>
      <c r="AS248" s="70">
        <f>VALUE(IFERROR(VLOOKUP($A248,OT!$A:$BU,OT!P$1,0),0))</f>
        <v>0</v>
      </c>
      <c r="AT248" s="70">
        <f>VALUE(IFERROR(VLOOKUP($A248,OT!$A:$BU,OT!Q$1,0),0))</f>
        <v>0</v>
      </c>
      <c r="AU248" s="70">
        <f>VALUE(IFERROR(VLOOKUP($A248,OT!$A:$BU,OT!R$1,0),0))</f>
        <v>2</v>
      </c>
      <c r="AV248" s="70">
        <f>VALUE(IFERROR(VLOOKUP($A248,OT!$A:$BU,OT!S$1,0),0))</f>
        <v>2</v>
      </c>
      <c r="AW248" s="70">
        <f>VALUE(IFERROR(VLOOKUP($A248,OT!$A:$BU,OT!T$1,0),0))</f>
        <v>2</v>
      </c>
      <c r="AX248" s="70">
        <f>VALUE(IFERROR(VLOOKUP($A248,OT!$A:$BU,OT!U$1,0),0))</f>
        <v>2</v>
      </c>
      <c r="AY248" s="70">
        <f>VALUE(IFERROR(VLOOKUP($A248,OT!$A:$BU,OT!V$1,0),0))</f>
        <v>4</v>
      </c>
      <c r="AZ248" s="70">
        <f>VALUE(IFERROR(VLOOKUP($A248,OT!$A:$BU,OT!W$1,0),0))</f>
        <v>12</v>
      </c>
      <c r="BA248" s="70">
        <f>VALUE(IFERROR(VLOOKUP($A248,OT!$A:$BU,OT!X$1,0),0))</f>
        <v>2</v>
      </c>
      <c r="BB248" s="70">
        <f>VALUE(IFERROR(VLOOKUP($A248,OT!$A:$BU,OT!Y$1,0),0))</f>
        <v>2</v>
      </c>
      <c r="BC248" s="70">
        <f>VALUE(IFERROR(VLOOKUP($A248,OT!$A:$BU,OT!Z$1,0),0))</f>
        <v>0</v>
      </c>
      <c r="BD248" s="70">
        <f>VALUE(IFERROR(VLOOKUP($A248,OT!$A:$BU,OT!AA$1,0),0))</f>
        <v>2</v>
      </c>
      <c r="BE248" s="70">
        <f>VALUE(IFERROR(VLOOKUP($A248,OT!$A:$BU,OT!AB$1,0),0))</f>
        <v>2</v>
      </c>
      <c r="BF248" s="70">
        <f>VALUE(IFERROR(VLOOKUP($A248,OT!$A:$BU,OT!AC$1,0),0))</f>
        <v>4</v>
      </c>
      <c r="BG248" s="70">
        <f>VALUE(IFERROR(VLOOKUP($A248,OT!$A:$BU,OT!AD$1,0),0))</f>
        <v>0</v>
      </c>
      <c r="BH248" s="70">
        <f>VALUE(IFERROR(VLOOKUP($A248,OT!$A:$BU,OT!AE$1,0),0))</f>
        <v>2</v>
      </c>
      <c r="BI248" s="70">
        <f>VALUE(IFERROR(VLOOKUP($A248,OT!$A:$BU,OT!AF$1,0),0))</f>
        <v>2</v>
      </c>
      <c r="BJ248" s="70">
        <f>VALUE(IFERROR(VLOOKUP($A248,OT!$A:$BU,OT!AG$1,0),0))</f>
        <v>2</v>
      </c>
      <c r="BK248" s="70">
        <f>VALUE(IFERROR(VLOOKUP($A248,OT!$A:$BU,OT!AH$1,0),0))</f>
        <v>2</v>
      </c>
      <c r="BL248" s="70">
        <f>VALUE(IFERROR(VLOOKUP($A248,OT!$A:$BU,OT!AI$1,0),0))</f>
        <v>0</v>
      </c>
      <c r="BM248" s="70">
        <f>VALUE(IFERROR(VLOOKUP($A248,OT!$A:$BU,OT!AJ$1,0),0))</f>
        <v>4</v>
      </c>
      <c r="BN248" s="70">
        <f>VALUE(IFERROR(VLOOKUP($A248,OT!$A:$BU,OT!AK$1,0),0))</f>
        <v>0</v>
      </c>
      <c r="BO248" s="70">
        <f>VALUE(IFERROR(VLOOKUP($A248,OT!$A:$BU,OT!AL$1,0),0))</f>
        <v>2</v>
      </c>
      <c r="BP248" s="70">
        <f>VALUE(IFERROR(VLOOKUP($A248,OT!$A:$BU,OT!AM$1,0),0))</f>
        <v>0</v>
      </c>
      <c r="BQ248" s="70">
        <f>VALUE(IFERROR(VLOOKUP($A248,OT!$A:$BU,OT!AN$1,0),0))</f>
        <v>0</v>
      </c>
    </row>
    <row r="249" spans="1:69" x14ac:dyDescent="0.35">
      <c r="A249" s="376" t="s">
        <v>1410</v>
      </c>
      <c r="B249" s="221" t="str">
        <f>VLOOKUP(A249,Att!B:C,2,0)</f>
        <v>VŨ THỊ HÒA</v>
      </c>
      <c r="C249">
        <v>20000</v>
      </c>
      <c r="D249">
        <v>20000</v>
      </c>
      <c r="E249">
        <v>20000</v>
      </c>
      <c r="G249">
        <v>20000</v>
      </c>
      <c r="H249">
        <v>20000</v>
      </c>
      <c r="J249">
        <v>42000</v>
      </c>
      <c r="K249">
        <v>42000</v>
      </c>
      <c r="L249">
        <v>42000</v>
      </c>
      <c r="M249">
        <v>42000</v>
      </c>
      <c r="N249">
        <v>42000</v>
      </c>
      <c r="Q249">
        <v>20000</v>
      </c>
      <c r="R249">
        <v>20000</v>
      </c>
      <c r="S249">
        <v>20000</v>
      </c>
      <c r="T249">
        <v>20000</v>
      </c>
      <c r="V249">
        <v>20000</v>
      </c>
      <c r="X249">
        <v>42000</v>
      </c>
      <c r="Y249">
        <v>42000</v>
      </c>
      <c r="Z249">
        <v>42000</v>
      </c>
      <c r="AA249">
        <v>42000</v>
      </c>
      <c r="AB249">
        <v>27000</v>
      </c>
      <c r="AE249">
        <v>20000</v>
      </c>
      <c r="AF249">
        <v>20000</v>
      </c>
      <c r="AH249" s="68">
        <f t="shared" si="9"/>
        <v>645000</v>
      </c>
      <c r="AI249" s="68">
        <f t="shared" si="10"/>
        <v>153000</v>
      </c>
      <c r="AJ249" s="68">
        <f t="shared" si="11"/>
        <v>492000</v>
      </c>
      <c r="AK249" s="68"/>
      <c r="AL249" s="74" t="str">
        <f>VLOOKUP(A249,Att!B:CX,101,0)</f>
        <v>MEKONG SUBLABOR</v>
      </c>
      <c r="AM249" s="70">
        <f>VALUE(IFERROR(VLOOKUP($A249,OT!$A:$BU,OT!J$1,0),0))</f>
        <v>2</v>
      </c>
      <c r="AN249" s="70">
        <f>VALUE(IFERROR(VLOOKUP($A249,OT!$A:$BU,OT!K$1,0),0))</f>
        <v>2</v>
      </c>
      <c r="AO249" s="70">
        <f>VALUE(IFERROR(VLOOKUP($A249,OT!$A:$BU,OT!L$1,0),0))</f>
        <v>2</v>
      </c>
      <c r="AP249" s="70">
        <f>VALUE(IFERROR(VLOOKUP($A249,OT!$A:$BU,OT!M$1,0),0))</f>
        <v>0</v>
      </c>
      <c r="AQ249" s="70">
        <f>VALUE(IFERROR(VLOOKUP($A249,OT!$A:$BU,OT!N$1,0),0))</f>
        <v>2</v>
      </c>
      <c r="AR249" s="70">
        <f>VALUE(IFERROR(VLOOKUP($A249,OT!$A:$BU,OT!O$1,0),0))</f>
        <v>4</v>
      </c>
      <c r="AS249" s="70">
        <f>VALUE(IFERROR(VLOOKUP($A249,OT!$A:$BU,OT!P$1,0),0))</f>
        <v>0</v>
      </c>
      <c r="AT249" s="70">
        <f>VALUE(IFERROR(VLOOKUP($A249,OT!$A:$BU,OT!Q$1,0),0))</f>
        <v>2</v>
      </c>
      <c r="AU249" s="70">
        <f>VALUE(IFERROR(VLOOKUP($A249,OT!$A:$BU,OT!R$1,0),0))</f>
        <v>2</v>
      </c>
      <c r="AV249" s="70">
        <f>VALUE(IFERROR(VLOOKUP($A249,OT!$A:$BU,OT!S$1,0),0))</f>
        <v>2</v>
      </c>
      <c r="AW249" s="70">
        <f>VALUE(IFERROR(VLOOKUP($A249,OT!$A:$BU,OT!T$1,0),0))</f>
        <v>2</v>
      </c>
      <c r="AX249" s="70">
        <f>VALUE(IFERROR(VLOOKUP($A249,OT!$A:$BU,OT!U$1,0),0))</f>
        <v>4</v>
      </c>
      <c r="AY249" s="70">
        <f>VALUE(IFERROR(VLOOKUP($A249,OT!$A:$BU,OT!V$1,0),0))</f>
        <v>0</v>
      </c>
      <c r="AZ249" s="70">
        <f>VALUE(IFERROR(VLOOKUP($A249,OT!$A:$BU,OT!W$1,0),0))</f>
        <v>0</v>
      </c>
      <c r="BA249" s="70">
        <f>VALUE(IFERROR(VLOOKUP($A249,OT!$A:$BU,OT!X$1,0),0))</f>
        <v>2</v>
      </c>
      <c r="BB249" s="70">
        <f>VALUE(IFERROR(VLOOKUP($A249,OT!$A:$BU,OT!Y$1,0),0))</f>
        <v>2</v>
      </c>
      <c r="BC249" s="70">
        <f>VALUE(IFERROR(VLOOKUP($A249,OT!$A:$BU,OT!Z$1,0),0))</f>
        <v>2</v>
      </c>
      <c r="BD249" s="70">
        <f>VALUE(IFERROR(VLOOKUP($A249,OT!$A:$BU,OT!AA$1,0),0))</f>
        <v>2</v>
      </c>
      <c r="BE249" s="70">
        <f>VALUE(IFERROR(VLOOKUP($A249,OT!$A:$BU,OT!AB$1,0),0))</f>
        <v>0</v>
      </c>
      <c r="BF249" s="70">
        <f>VALUE(IFERROR(VLOOKUP($A249,OT!$A:$BU,OT!AC$1,0),0))</f>
        <v>4</v>
      </c>
      <c r="BG249" s="70">
        <f>VALUE(IFERROR(VLOOKUP($A249,OT!$A:$BU,OT!AD$1,0),0))</f>
        <v>0</v>
      </c>
      <c r="BH249" s="70">
        <f>VALUE(IFERROR(VLOOKUP($A249,OT!$A:$BU,OT!AE$1,0),0))</f>
        <v>2</v>
      </c>
      <c r="BI249" s="70">
        <f>VALUE(IFERROR(VLOOKUP($A249,OT!$A:$BU,OT!AF$1,0),0))</f>
        <v>0</v>
      </c>
      <c r="BJ249" s="70">
        <f>VALUE(IFERROR(VLOOKUP($A249,OT!$A:$BU,OT!AG$1,0),0))</f>
        <v>0</v>
      </c>
      <c r="BK249" s="70">
        <f>VALUE(IFERROR(VLOOKUP($A249,OT!$A:$BU,OT!AH$1,0),0))</f>
        <v>0</v>
      </c>
      <c r="BL249" s="70">
        <f>VALUE(IFERROR(VLOOKUP($A249,OT!$A:$BU,OT!AI$1,0),0))</f>
        <v>0</v>
      </c>
      <c r="BM249" s="70">
        <f>VALUE(IFERROR(VLOOKUP($A249,OT!$A:$BU,OT!AJ$1,0),0))</f>
        <v>0</v>
      </c>
      <c r="BN249" s="70">
        <f>VALUE(IFERROR(VLOOKUP($A249,OT!$A:$BU,OT!AK$1,0),0))</f>
        <v>0</v>
      </c>
      <c r="BO249" s="70">
        <f>VALUE(IFERROR(VLOOKUP($A249,OT!$A:$BU,OT!AL$1,0),0))</f>
        <v>2</v>
      </c>
      <c r="BP249" s="70">
        <f>VALUE(IFERROR(VLOOKUP($A249,OT!$A:$BU,OT!AM$1,0),0))</f>
        <v>2</v>
      </c>
      <c r="BQ249" s="70">
        <f>VALUE(IFERROR(VLOOKUP($A249,OT!$A:$BU,OT!AN$1,0),0))</f>
        <v>0</v>
      </c>
    </row>
    <row r="250" spans="1:69" x14ac:dyDescent="0.35">
      <c r="A250" s="376" t="s">
        <v>1413</v>
      </c>
      <c r="B250" s="221" t="str">
        <f>VLOOKUP(A250,Att!B:C,2,0)</f>
        <v>HỒ NGỌC LAN ANH</v>
      </c>
      <c r="C250">
        <v>20000</v>
      </c>
      <c r="D250">
        <v>20000</v>
      </c>
      <c r="E250">
        <v>20000</v>
      </c>
      <c r="F250">
        <v>20000</v>
      </c>
      <c r="G250">
        <v>15000</v>
      </c>
      <c r="K250">
        <v>20000</v>
      </c>
      <c r="L250">
        <v>20000</v>
      </c>
      <c r="M250">
        <v>20000</v>
      </c>
      <c r="N250">
        <v>20000</v>
      </c>
      <c r="O250">
        <v>15000</v>
      </c>
      <c r="R250">
        <v>20000</v>
      </c>
      <c r="S250">
        <v>20000</v>
      </c>
      <c r="T250">
        <v>20000</v>
      </c>
      <c r="U250">
        <v>20000</v>
      </c>
      <c r="V250">
        <v>20000</v>
      </c>
      <c r="X250">
        <v>20000</v>
      </c>
      <c r="Y250">
        <v>20000</v>
      </c>
      <c r="Z250">
        <v>20000</v>
      </c>
      <c r="AA250">
        <v>20000</v>
      </c>
      <c r="AB250">
        <v>15000</v>
      </c>
      <c r="AE250">
        <v>20000</v>
      </c>
      <c r="AF250">
        <v>20000</v>
      </c>
      <c r="AH250" s="68">
        <f t="shared" si="9"/>
        <v>425000</v>
      </c>
      <c r="AI250" s="68">
        <f t="shared" si="10"/>
        <v>145000</v>
      </c>
      <c r="AJ250" s="68">
        <f t="shared" si="11"/>
        <v>280000</v>
      </c>
      <c r="AK250" s="68"/>
      <c r="AL250" s="74" t="str">
        <f>VLOOKUP(A250,Att!B:CX,101,0)</f>
        <v>MEKONG SUBLABOR</v>
      </c>
      <c r="AM250" s="70">
        <f>VALUE(IFERROR(VLOOKUP($A250,OT!$A:$BU,OT!J$1,0),0))</f>
        <v>2</v>
      </c>
      <c r="AN250" s="70">
        <f>VALUE(IFERROR(VLOOKUP($A250,OT!$A:$BU,OT!K$1,0),0))</f>
        <v>2</v>
      </c>
      <c r="AO250" s="70">
        <f>VALUE(IFERROR(VLOOKUP($A250,OT!$A:$BU,OT!L$1,0),0))</f>
        <v>0</v>
      </c>
      <c r="AP250" s="70">
        <f>VALUE(IFERROR(VLOOKUP($A250,OT!$A:$BU,OT!M$1,0),0))</f>
        <v>0</v>
      </c>
      <c r="AQ250" s="70">
        <f>VALUE(IFERROR(VLOOKUP($A250,OT!$A:$BU,OT!N$1,0),0))</f>
        <v>0</v>
      </c>
      <c r="AR250" s="70">
        <f>VALUE(IFERROR(VLOOKUP($A250,OT!$A:$BU,OT!O$1,0),0))</f>
        <v>0</v>
      </c>
      <c r="AS250" s="70">
        <f>VALUE(IFERROR(VLOOKUP($A250,OT!$A:$BU,OT!P$1,0),0))</f>
        <v>0</v>
      </c>
      <c r="AT250" s="70">
        <f>VALUE(IFERROR(VLOOKUP($A250,OT!$A:$BU,OT!Q$1,0),0))</f>
        <v>0</v>
      </c>
      <c r="AU250" s="70">
        <f>VALUE(IFERROR(VLOOKUP($A250,OT!$A:$BU,OT!R$1,0),0))</f>
        <v>0</v>
      </c>
      <c r="AV250" s="70">
        <f>VALUE(IFERROR(VLOOKUP($A250,OT!$A:$BU,OT!S$1,0),0))</f>
        <v>2</v>
      </c>
      <c r="AW250" s="70">
        <f>VALUE(IFERROR(VLOOKUP($A250,OT!$A:$BU,OT!T$1,0),0))</f>
        <v>2</v>
      </c>
      <c r="AX250" s="70">
        <f>VALUE(IFERROR(VLOOKUP($A250,OT!$A:$BU,OT!U$1,0),0))</f>
        <v>2</v>
      </c>
      <c r="AY250" s="70">
        <f>VALUE(IFERROR(VLOOKUP($A250,OT!$A:$BU,OT!V$1,0),0))</f>
        <v>0</v>
      </c>
      <c r="AZ250" s="70">
        <f>VALUE(IFERROR(VLOOKUP($A250,OT!$A:$BU,OT!W$1,0),0))</f>
        <v>0</v>
      </c>
      <c r="BA250" s="70">
        <f>VALUE(IFERROR(VLOOKUP($A250,OT!$A:$BU,OT!X$1,0),0))</f>
        <v>0</v>
      </c>
      <c r="BB250" s="70">
        <f>VALUE(IFERROR(VLOOKUP($A250,OT!$A:$BU,OT!Y$1,0),0))</f>
        <v>0</v>
      </c>
      <c r="BC250" s="70">
        <f>VALUE(IFERROR(VLOOKUP($A250,OT!$A:$BU,OT!Z$1,0),0))</f>
        <v>2</v>
      </c>
      <c r="BD250" s="70">
        <f>VALUE(IFERROR(VLOOKUP($A250,OT!$A:$BU,OT!AA$1,0),0))</f>
        <v>2</v>
      </c>
      <c r="BE250" s="70">
        <f>VALUE(IFERROR(VLOOKUP($A250,OT!$A:$BU,OT!AB$1,0),0))</f>
        <v>2</v>
      </c>
      <c r="BF250" s="70">
        <f>VALUE(IFERROR(VLOOKUP($A250,OT!$A:$BU,OT!AC$1,0),0))</f>
        <v>4</v>
      </c>
      <c r="BG250" s="70">
        <f>VALUE(IFERROR(VLOOKUP($A250,OT!$A:$BU,OT!AD$1,0),0))</f>
        <v>0</v>
      </c>
      <c r="BH250" s="70">
        <f>VALUE(IFERROR(VLOOKUP($A250,OT!$A:$BU,OT!AE$1,0),0))</f>
        <v>0</v>
      </c>
      <c r="BI250" s="70">
        <f>VALUE(IFERROR(VLOOKUP($A250,OT!$A:$BU,OT!AF$1,0),0))</f>
        <v>2</v>
      </c>
      <c r="BJ250" s="70">
        <f>VALUE(IFERROR(VLOOKUP($A250,OT!$A:$BU,OT!AG$1,0),0))</f>
        <v>2</v>
      </c>
      <c r="BK250" s="70">
        <f>VALUE(IFERROR(VLOOKUP($A250,OT!$A:$BU,OT!AH$1,0),0))</f>
        <v>2</v>
      </c>
      <c r="BL250" s="70">
        <f>VALUE(IFERROR(VLOOKUP($A250,OT!$A:$BU,OT!AI$1,0),0))</f>
        <v>0</v>
      </c>
      <c r="BM250" s="70">
        <f>VALUE(IFERROR(VLOOKUP($A250,OT!$A:$BU,OT!AJ$1,0),0))</f>
        <v>0</v>
      </c>
      <c r="BN250" s="70">
        <f>VALUE(IFERROR(VLOOKUP($A250,OT!$A:$BU,OT!AK$1,0),0))</f>
        <v>0</v>
      </c>
      <c r="BO250" s="70">
        <f>VALUE(IFERROR(VLOOKUP($A250,OT!$A:$BU,OT!AL$1,0),0))</f>
        <v>2</v>
      </c>
      <c r="BP250" s="70">
        <f>VALUE(IFERROR(VLOOKUP($A250,OT!$A:$BU,OT!AM$1,0),0))</f>
        <v>2</v>
      </c>
      <c r="BQ250" s="70">
        <f>VALUE(IFERROR(VLOOKUP($A250,OT!$A:$BU,OT!AN$1,0),0))</f>
        <v>0</v>
      </c>
    </row>
    <row r="251" spans="1:69" x14ac:dyDescent="0.35">
      <c r="A251" s="376" t="s">
        <v>1416</v>
      </c>
      <c r="B251" s="221" t="str">
        <f>VLOOKUP(A251,Att!B:C,2,0)</f>
        <v>ĐINH HOÀNG NGỌC</v>
      </c>
      <c r="C251">
        <v>27000</v>
      </c>
      <c r="D251">
        <v>42000</v>
      </c>
      <c r="E251">
        <v>42000</v>
      </c>
      <c r="F251">
        <v>42000</v>
      </c>
      <c r="H251">
        <v>42000</v>
      </c>
      <c r="J251">
        <v>42000</v>
      </c>
      <c r="K251">
        <v>42000</v>
      </c>
      <c r="M251">
        <v>42000</v>
      </c>
      <c r="N251">
        <v>42000</v>
      </c>
      <c r="O251">
        <v>27000</v>
      </c>
      <c r="R251">
        <v>20000</v>
      </c>
      <c r="S251">
        <v>20000</v>
      </c>
      <c r="T251">
        <v>20000</v>
      </c>
      <c r="U251">
        <v>20000</v>
      </c>
      <c r="V251">
        <v>20000</v>
      </c>
      <c r="X251">
        <v>42000</v>
      </c>
      <c r="Y251">
        <v>42000</v>
      </c>
      <c r="Z251">
        <v>42000</v>
      </c>
      <c r="AA251">
        <v>42000</v>
      </c>
      <c r="AB251">
        <v>42000</v>
      </c>
      <c r="AE251">
        <v>20000</v>
      </c>
      <c r="AF251">
        <v>20000</v>
      </c>
      <c r="AH251" s="68">
        <f t="shared" si="9"/>
        <v>740000</v>
      </c>
      <c r="AI251" s="68">
        <f t="shared" si="10"/>
        <v>180000</v>
      </c>
      <c r="AJ251" s="68">
        <f t="shared" si="11"/>
        <v>560000</v>
      </c>
      <c r="AK251" s="68"/>
      <c r="AL251" s="74" t="str">
        <f>VLOOKUP(A251,Att!B:CX,101,0)</f>
        <v>Nhân Kiệt</v>
      </c>
      <c r="AM251" s="70">
        <f>VALUE(IFERROR(VLOOKUP($A251,OT!$A:$BU,OT!J$1,0),0))</f>
        <v>0</v>
      </c>
      <c r="AN251" s="70">
        <f>VALUE(IFERROR(VLOOKUP($A251,OT!$A:$BU,OT!K$1,0),0))</f>
        <v>0</v>
      </c>
      <c r="AO251" s="70">
        <f>VALUE(IFERROR(VLOOKUP($A251,OT!$A:$BU,OT!L$1,0),0))</f>
        <v>2</v>
      </c>
      <c r="AP251" s="70">
        <f>VALUE(IFERROR(VLOOKUP($A251,OT!$A:$BU,OT!M$1,0),0))</f>
        <v>2</v>
      </c>
      <c r="AQ251" s="70">
        <f>VALUE(IFERROR(VLOOKUP($A251,OT!$A:$BU,OT!N$1,0),0))</f>
        <v>0</v>
      </c>
      <c r="AR251" s="70">
        <f>VALUE(IFERROR(VLOOKUP($A251,OT!$A:$BU,OT!O$1,0),0))</f>
        <v>2</v>
      </c>
      <c r="AS251" s="70">
        <f>VALUE(IFERROR(VLOOKUP($A251,OT!$A:$BU,OT!P$1,0),0))</f>
        <v>0</v>
      </c>
      <c r="AT251" s="70">
        <f>VALUE(IFERROR(VLOOKUP($A251,OT!$A:$BU,OT!Q$1,0),0))</f>
        <v>2</v>
      </c>
      <c r="AU251" s="70">
        <f>VALUE(IFERROR(VLOOKUP($A251,OT!$A:$BU,OT!R$1,0),0))</f>
        <v>2</v>
      </c>
      <c r="AV251" s="70">
        <f>VALUE(IFERROR(VLOOKUP($A251,OT!$A:$BU,OT!S$1,0),0))</f>
        <v>0</v>
      </c>
      <c r="AW251" s="70">
        <f>VALUE(IFERROR(VLOOKUP($A251,OT!$A:$BU,OT!T$1,0),0))</f>
        <v>0</v>
      </c>
      <c r="AX251" s="70">
        <f>VALUE(IFERROR(VLOOKUP($A251,OT!$A:$BU,OT!U$1,0),0))</f>
        <v>0</v>
      </c>
      <c r="AY251" s="70">
        <f>VALUE(IFERROR(VLOOKUP($A251,OT!$A:$BU,OT!V$1,0),0))</f>
        <v>0</v>
      </c>
      <c r="AZ251" s="70">
        <f>VALUE(IFERROR(VLOOKUP($A251,OT!$A:$BU,OT!W$1,0),0))</f>
        <v>0</v>
      </c>
      <c r="BA251" s="70">
        <f>VALUE(IFERROR(VLOOKUP($A251,OT!$A:$BU,OT!X$1,0),0))</f>
        <v>0</v>
      </c>
      <c r="BB251" s="70">
        <f>VALUE(IFERROR(VLOOKUP($A251,OT!$A:$BU,OT!Y$1,0),0))</f>
        <v>2</v>
      </c>
      <c r="BC251" s="70">
        <f>VALUE(IFERROR(VLOOKUP($A251,OT!$A:$BU,OT!Z$1,0),0))</f>
        <v>2</v>
      </c>
      <c r="BD251" s="70">
        <f>VALUE(IFERROR(VLOOKUP($A251,OT!$A:$BU,OT!AA$1,0),0))</f>
        <v>2</v>
      </c>
      <c r="BE251" s="70">
        <f>VALUE(IFERROR(VLOOKUP($A251,OT!$A:$BU,OT!AB$1,0),0))</f>
        <v>2</v>
      </c>
      <c r="BF251" s="70">
        <f>VALUE(IFERROR(VLOOKUP($A251,OT!$A:$BU,OT!AC$1,0),0))</f>
        <v>4</v>
      </c>
      <c r="BG251" s="70">
        <f>VALUE(IFERROR(VLOOKUP($A251,OT!$A:$BU,OT!AD$1,0),0))</f>
        <v>0</v>
      </c>
      <c r="BH251" s="70">
        <f>VALUE(IFERROR(VLOOKUP($A251,OT!$A:$BU,OT!AE$1,0),0))</f>
        <v>2</v>
      </c>
      <c r="BI251" s="70">
        <f>VALUE(IFERROR(VLOOKUP($A251,OT!$A:$BU,OT!AF$1,0),0))</f>
        <v>2</v>
      </c>
      <c r="BJ251" s="70">
        <f>VALUE(IFERROR(VLOOKUP($A251,OT!$A:$BU,OT!AG$1,0),0))</f>
        <v>2</v>
      </c>
      <c r="BK251" s="70">
        <f>VALUE(IFERROR(VLOOKUP($A251,OT!$A:$BU,OT!AH$1,0),0))</f>
        <v>2</v>
      </c>
      <c r="BL251" s="70">
        <f>VALUE(IFERROR(VLOOKUP($A251,OT!$A:$BU,OT!AI$1,0),0))</f>
        <v>4</v>
      </c>
      <c r="BM251" s="70">
        <f>VALUE(IFERROR(VLOOKUP($A251,OT!$A:$BU,OT!AJ$1,0),0))</f>
        <v>0</v>
      </c>
      <c r="BN251" s="70">
        <f>VALUE(IFERROR(VLOOKUP($A251,OT!$A:$BU,OT!AK$1,0),0))</f>
        <v>0</v>
      </c>
      <c r="BO251" s="70">
        <f>VALUE(IFERROR(VLOOKUP($A251,OT!$A:$BU,OT!AL$1,0),0))</f>
        <v>2</v>
      </c>
      <c r="BP251" s="70">
        <f>VALUE(IFERROR(VLOOKUP($A251,OT!$A:$BU,OT!AM$1,0),0))</f>
        <v>2</v>
      </c>
      <c r="BQ251" s="70">
        <f>VALUE(IFERROR(VLOOKUP($A251,OT!$A:$BU,OT!AN$1,0),0))</f>
        <v>0</v>
      </c>
    </row>
    <row r="252" spans="1:69" x14ac:dyDescent="0.35">
      <c r="A252" s="376" t="s">
        <v>1419</v>
      </c>
      <c r="B252" s="221" t="str">
        <f>VLOOKUP(A252,Att!B:C,2,0)</f>
        <v>DƯƠNG THỊ NGỌC HÀ</v>
      </c>
      <c r="D252">
        <v>20000</v>
      </c>
      <c r="E252">
        <v>20000</v>
      </c>
      <c r="F252">
        <v>20000</v>
      </c>
      <c r="G252">
        <v>15000</v>
      </c>
      <c r="K252">
        <v>42000</v>
      </c>
      <c r="L252">
        <v>42000</v>
      </c>
      <c r="N252">
        <v>42000</v>
      </c>
      <c r="O252">
        <v>42000</v>
      </c>
      <c r="S252">
        <v>20000</v>
      </c>
      <c r="T252">
        <v>20000</v>
      </c>
      <c r="U252">
        <v>15000</v>
      </c>
      <c r="Y252">
        <v>20000</v>
      </c>
      <c r="Z252">
        <v>20000</v>
      </c>
      <c r="AA252">
        <v>20000</v>
      </c>
      <c r="AB252">
        <v>20000</v>
      </c>
      <c r="AE252">
        <v>20000</v>
      </c>
      <c r="AH252" s="68">
        <f t="shared" si="9"/>
        <v>398000</v>
      </c>
      <c r="AI252" s="68">
        <f t="shared" si="10"/>
        <v>70000</v>
      </c>
      <c r="AJ252" s="68">
        <f t="shared" si="11"/>
        <v>328000</v>
      </c>
      <c r="AK252" s="68"/>
      <c r="AL252" s="74" t="str">
        <f>VLOOKUP(A252,Att!B:CX,101,0)</f>
        <v>Nhân Kiệt</v>
      </c>
      <c r="AM252" s="70">
        <f>VALUE(IFERROR(VLOOKUP($A252,OT!$A:$BU,OT!J$1,0),0))</f>
        <v>0</v>
      </c>
      <c r="AN252" s="70">
        <f>VALUE(IFERROR(VLOOKUP($A252,OT!$A:$BU,OT!K$1,0),0))</f>
        <v>2</v>
      </c>
      <c r="AO252" s="70">
        <f>VALUE(IFERROR(VLOOKUP($A252,OT!$A:$BU,OT!L$1,0),0))</f>
        <v>2</v>
      </c>
      <c r="AP252" s="70">
        <f>VALUE(IFERROR(VLOOKUP($A252,OT!$A:$BU,OT!M$1,0),0))</f>
        <v>0</v>
      </c>
      <c r="AQ252" s="70">
        <f>VALUE(IFERROR(VLOOKUP($A252,OT!$A:$BU,OT!N$1,0),0))</f>
        <v>0</v>
      </c>
      <c r="AR252" s="70">
        <f>VALUE(IFERROR(VLOOKUP($A252,OT!$A:$BU,OT!O$1,0),0))</f>
        <v>0</v>
      </c>
      <c r="AS252" s="70">
        <f>VALUE(IFERROR(VLOOKUP($A252,OT!$A:$BU,OT!P$1,0),0))</f>
        <v>0</v>
      </c>
      <c r="AT252" s="70">
        <f>VALUE(IFERROR(VLOOKUP($A252,OT!$A:$BU,OT!Q$1,0),0))</f>
        <v>0</v>
      </c>
      <c r="AU252" s="70">
        <f>VALUE(IFERROR(VLOOKUP($A252,OT!$A:$BU,OT!R$1,0),0))</f>
        <v>2</v>
      </c>
      <c r="AV252" s="70">
        <f>VALUE(IFERROR(VLOOKUP($A252,OT!$A:$BU,OT!S$1,0),0))</f>
        <v>2</v>
      </c>
      <c r="AW252" s="70">
        <f>VALUE(IFERROR(VLOOKUP($A252,OT!$A:$BU,OT!T$1,0),0))</f>
        <v>0</v>
      </c>
      <c r="AX252" s="70">
        <f>VALUE(IFERROR(VLOOKUP($A252,OT!$A:$BU,OT!U$1,0),0))</f>
        <v>2</v>
      </c>
      <c r="AY252" s="70">
        <f>VALUE(IFERROR(VLOOKUP($A252,OT!$A:$BU,OT!V$1,0),0))</f>
        <v>4</v>
      </c>
      <c r="AZ252" s="70">
        <f>VALUE(IFERROR(VLOOKUP($A252,OT!$A:$BU,OT!W$1,0),0))</f>
        <v>0</v>
      </c>
      <c r="BA252" s="70">
        <f>VALUE(IFERROR(VLOOKUP($A252,OT!$A:$BU,OT!X$1,0),0))</f>
        <v>0</v>
      </c>
      <c r="BB252" s="70">
        <f>VALUE(IFERROR(VLOOKUP($A252,OT!$A:$BU,OT!Y$1,0),0))</f>
        <v>0</v>
      </c>
      <c r="BC252" s="70">
        <f>VALUE(IFERROR(VLOOKUP($A252,OT!$A:$BU,OT!Z$1,0),0))</f>
        <v>2</v>
      </c>
      <c r="BD252" s="70">
        <f>VALUE(IFERROR(VLOOKUP($A252,OT!$A:$BU,OT!AA$1,0),0))</f>
        <v>2</v>
      </c>
      <c r="BE252" s="70">
        <f>VALUE(IFERROR(VLOOKUP($A252,OT!$A:$BU,OT!AB$1,0),0))</f>
        <v>0</v>
      </c>
      <c r="BF252" s="70">
        <f>VALUE(IFERROR(VLOOKUP($A252,OT!$A:$BU,OT!AC$1,0),0))</f>
        <v>0</v>
      </c>
      <c r="BG252" s="70">
        <f>VALUE(IFERROR(VLOOKUP($A252,OT!$A:$BU,OT!AD$1,0),0))</f>
        <v>0</v>
      </c>
      <c r="BH252" s="70">
        <f>VALUE(IFERROR(VLOOKUP($A252,OT!$A:$BU,OT!AE$1,0),0))</f>
        <v>0</v>
      </c>
      <c r="BI252" s="70">
        <f>VALUE(IFERROR(VLOOKUP($A252,OT!$A:$BU,OT!AF$1,0),0))</f>
        <v>2</v>
      </c>
      <c r="BJ252" s="70">
        <f>VALUE(IFERROR(VLOOKUP($A252,OT!$A:$BU,OT!AG$1,0),0))</f>
        <v>2</v>
      </c>
      <c r="BK252" s="70">
        <f>VALUE(IFERROR(VLOOKUP($A252,OT!$A:$BU,OT!AH$1,0),0))</f>
        <v>2</v>
      </c>
      <c r="BL252" s="70">
        <f>VALUE(IFERROR(VLOOKUP($A252,OT!$A:$BU,OT!AI$1,0),0))</f>
        <v>4</v>
      </c>
      <c r="BM252" s="70">
        <f>VALUE(IFERROR(VLOOKUP($A252,OT!$A:$BU,OT!AJ$1,0),0))</f>
        <v>0</v>
      </c>
      <c r="BN252" s="70">
        <f>VALUE(IFERROR(VLOOKUP($A252,OT!$A:$BU,OT!AK$1,0),0))</f>
        <v>0</v>
      </c>
      <c r="BO252" s="70">
        <f>VALUE(IFERROR(VLOOKUP($A252,OT!$A:$BU,OT!AL$1,0),0))</f>
        <v>0</v>
      </c>
      <c r="BP252" s="70">
        <f>VALUE(IFERROR(VLOOKUP($A252,OT!$A:$BU,OT!AM$1,0),0))</f>
        <v>0</v>
      </c>
      <c r="BQ252" s="70">
        <f>VALUE(IFERROR(VLOOKUP($A252,OT!$A:$BU,OT!AN$1,0),0))</f>
        <v>0</v>
      </c>
    </row>
    <row r="253" spans="1:69" x14ac:dyDescent="0.35">
      <c r="A253" s="376" t="s">
        <v>1422</v>
      </c>
      <c r="B253" s="221" t="str">
        <f>VLOOKUP(A253,Att!B:C,2,0)</f>
        <v>NGUYỄN HÀ TIÊN</v>
      </c>
      <c r="C253">
        <v>20000</v>
      </c>
      <c r="D253">
        <v>20000</v>
      </c>
      <c r="F253">
        <v>20000</v>
      </c>
      <c r="G253">
        <v>20000</v>
      </c>
      <c r="H253">
        <v>20000</v>
      </c>
      <c r="L253">
        <v>20000</v>
      </c>
      <c r="M253">
        <v>20000</v>
      </c>
      <c r="O253">
        <v>15000</v>
      </c>
      <c r="P253">
        <v>20000</v>
      </c>
      <c r="Q253">
        <v>42000</v>
      </c>
      <c r="R253">
        <v>42000</v>
      </c>
      <c r="S253">
        <v>42000</v>
      </c>
      <c r="U253">
        <v>42000</v>
      </c>
      <c r="V253">
        <v>42000</v>
      </c>
      <c r="X253">
        <v>20000</v>
      </c>
      <c r="Y253">
        <v>20000</v>
      </c>
      <c r="Z253">
        <v>20000</v>
      </c>
      <c r="AB253">
        <v>20000</v>
      </c>
      <c r="AC253">
        <v>20000</v>
      </c>
      <c r="AE253">
        <v>42000</v>
      </c>
      <c r="AF253">
        <v>42000</v>
      </c>
      <c r="AH253" s="68">
        <f t="shared" si="9"/>
        <v>569000</v>
      </c>
      <c r="AI253" s="68">
        <f t="shared" si="10"/>
        <v>57000</v>
      </c>
      <c r="AJ253" s="68">
        <f t="shared" si="11"/>
        <v>512000</v>
      </c>
      <c r="AK253" s="68"/>
      <c r="AL253" s="74" t="str">
        <f>VLOOKUP(A253,Att!B:CX,101,0)</f>
        <v>Nhân Kiệt</v>
      </c>
      <c r="AM253" s="70">
        <f>VALUE(IFERROR(VLOOKUP($A253,OT!$A:$BU,OT!J$1,0),0))</f>
        <v>2</v>
      </c>
      <c r="AN253" s="70">
        <f>VALUE(IFERROR(VLOOKUP($A253,OT!$A:$BU,OT!K$1,0),0))</f>
        <v>2</v>
      </c>
      <c r="AO253" s="70">
        <f>VALUE(IFERROR(VLOOKUP($A253,OT!$A:$BU,OT!L$1,0),0))</f>
        <v>0</v>
      </c>
      <c r="AP253" s="70">
        <f>VALUE(IFERROR(VLOOKUP($A253,OT!$A:$BU,OT!M$1,0),0))</f>
        <v>2</v>
      </c>
      <c r="AQ253" s="70">
        <f>VALUE(IFERROR(VLOOKUP($A253,OT!$A:$BU,OT!N$1,0),0))</f>
        <v>2</v>
      </c>
      <c r="AR253" s="70">
        <f>VALUE(IFERROR(VLOOKUP($A253,OT!$A:$BU,OT!O$1,0),0))</f>
        <v>4</v>
      </c>
      <c r="AS253" s="70">
        <f>VALUE(IFERROR(VLOOKUP($A253,OT!$A:$BU,OT!P$1,0),0))</f>
        <v>0</v>
      </c>
      <c r="AT253" s="70">
        <f>VALUE(IFERROR(VLOOKUP($A253,OT!$A:$BU,OT!Q$1,0),0))</f>
        <v>0</v>
      </c>
      <c r="AU253" s="70">
        <f>VALUE(IFERROR(VLOOKUP($A253,OT!$A:$BU,OT!R$1,0),0))</f>
        <v>0</v>
      </c>
      <c r="AV253" s="70">
        <f>VALUE(IFERROR(VLOOKUP($A253,OT!$A:$BU,OT!S$1,0),0))</f>
        <v>2</v>
      </c>
      <c r="AW253" s="70">
        <f>VALUE(IFERROR(VLOOKUP($A253,OT!$A:$BU,OT!T$1,0),0))</f>
        <v>2</v>
      </c>
      <c r="AX253" s="70">
        <f>VALUE(IFERROR(VLOOKUP($A253,OT!$A:$BU,OT!U$1,0),0))</f>
        <v>0</v>
      </c>
      <c r="AY253" s="70">
        <f>VALUE(IFERROR(VLOOKUP($A253,OT!$A:$BU,OT!V$1,0),0))</f>
        <v>0</v>
      </c>
      <c r="AZ253" s="70">
        <f>VALUE(IFERROR(VLOOKUP($A253,OT!$A:$BU,OT!W$1,0),0))</f>
        <v>12</v>
      </c>
      <c r="BA253" s="70">
        <f>VALUE(IFERROR(VLOOKUP($A253,OT!$A:$BU,OT!X$1,0),0))</f>
        <v>2</v>
      </c>
      <c r="BB253" s="70">
        <f>VALUE(IFERROR(VLOOKUP($A253,OT!$A:$BU,OT!Y$1,0),0))</f>
        <v>2</v>
      </c>
      <c r="BC253" s="70">
        <f>VALUE(IFERROR(VLOOKUP($A253,OT!$A:$BU,OT!Z$1,0),0))</f>
        <v>2</v>
      </c>
      <c r="BD253" s="70">
        <f>VALUE(IFERROR(VLOOKUP($A253,OT!$A:$BU,OT!AA$1,0),0))</f>
        <v>0</v>
      </c>
      <c r="BE253" s="70">
        <f>VALUE(IFERROR(VLOOKUP($A253,OT!$A:$BU,OT!AB$1,0),0))</f>
        <v>2</v>
      </c>
      <c r="BF253" s="70">
        <f>VALUE(IFERROR(VLOOKUP($A253,OT!$A:$BU,OT!AC$1,0),0))</f>
        <v>4</v>
      </c>
      <c r="BG253" s="70">
        <f>VALUE(IFERROR(VLOOKUP($A253,OT!$A:$BU,OT!AD$1,0),0))</f>
        <v>0</v>
      </c>
      <c r="BH253" s="70">
        <f>VALUE(IFERROR(VLOOKUP($A253,OT!$A:$BU,OT!AE$1,0),0))</f>
        <v>2</v>
      </c>
      <c r="BI253" s="70">
        <f>VALUE(IFERROR(VLOOKUP($A253,OT!$A:$BU,OT!AF$1,0),0))</f>
        <v>2</v>
      </c>
      <c r="BJ253" s="70">
        <f>VALUE(IFERROR(VLOOKUP($A253,OT!$A:$BU,OT!AG$1,0),0))</f>
        <v>2</v>
      </c>
      <c r="BK253" s="70">
        <f>VALUE(IFERROR(VLOOKUP($A253,OT!$A:$BU,OT!AH$1,0),0))</f>
        <v>0</v>
      </c>
      <c r="BL253" s="70">
        <f>VALUE(IFERROR(VLOOKUP($A253,OT!$A:$BU,OT!AI$1,0),0))</f>
        <v>2</v>
      </c>
      <c r="BM253" s="70">
        <f>VALUE(IFERROR(VLOOKUP($A253,OT!$A:$BU,OT!AJ$1,0),0))</f>
        <v>4</v>
      </c>
      <c r="BN253" s="70">
        <f>VALUE(IFERROR(VLOOKUP($A253,OT!$A:$BU,OT!AK$1,0),0))</f>
        <v>0</v>
      </c>
      <c r="BO253" s="70">
        <f>VALUE(IFERROR(VLOOKUP($A253,OT!$A:$BU,OT!AL$1,0),0))</f>
        <v>2</v>
      </c>
      <c r="BP253" s="70">
        <f>VALUE(IFERROR(VLOOKUP($A253,OT!$A:$BU,OT!AM$1,0),0))</f>
        <v>0</v>
      </c>
      <c r="BQ253" s="70">
        <f>VALUE(IFERROR(VLOOKUP($A253,OT!$A:$BU,OT!AN$1,0),0))</f>
        <v>0</v>
      </c>
    </row>
    <row r="254" spans="1:69" x14ac:dyDescent="0.35">
      <c r="A254" s="376" t="s">
        <v>1425</v>
      </c>
      <c r="B254" s="221" t="str">
        <f>VLOOKUP(A254,Att!B:C,2,0)</f>
        <v>BÙI GIA HUY</v>
      </c>
      <c r="C254">
        <v>20000</v>
      </c>
      <c r="D254">
        <v>20000</v>
      </c>
      <c r="E254">
        <v>20000</v>
      </c>
      <c r="F254">
        <v>20000</v>
      </c>
      <c r="G254">
        <v>20000</v>
      </c>
      <c r="K254">
        <v>20000</v>
      </c>
      <c r="L254">
        <v>20000</v>
      </c>
      <c r="M254">
        <v>20000</v>
      </c>
      <c r="N254">
        <v>20000</v>
      </c>
      <c r="O254">
        <v>42000</v>
      </c>
      <c r="Q254">
        <v>42000</v>
      </c>
      <c r="R254">
        <v>42000</v>
      </c>
      <c r="S254">
        <v>42000</v>
      </c>
      <c r="T254">
        <v>42000</v>
      </c>
      <c r="U254">
        <v>42000</v>
      </c>
      <c r="Y254">
        <v>15000</v>
      </c>
      <c r="Z254">
        <v>20000</v>
      </c>
      <c r="AA254">
        <v>20000</v>
      </c>
      <c r="AB254">
        <v>20000</v>
      </c>
      <c r="AC254">
        <v>42000</v>
      </c>
      <c r="AE254">
        <v>20000</v>
      </c>
      <c r="AH254" s="68">
        <f t="shared" si="9"/>
        <v>569000</v>
      </c>
      <c r="AI254" s="68">
        <f t="shared" si="10"/>
        <v>159000</v>
      </c>
      <c r="AJ254" s="68">
        <f t="shared" si="11"/>
        <v>410000</v>
      </c>
      <c r="AK254" s="68"/>
      <c r="AL254" s="74" t="str">
        <f>VLOOKUP(A254,Att!B:CX,101,0)</f>
        <v>Nhân Kiệt</v>
      </c>
      <c r="AM254" s="70">
        <f>VALUE(IFERROR(VLOOKUP($A254,OT!$A:$BU,OT!J$1,0),0))</f>
        <v>2</v>
      </c>
      <c r="AN254" s="70">
        <f>VALUE(IFERROR(VLOOKUP($A254,OT!$A:$BU,OT!K$1,0),0))</f>
        <v>2</v>
      </c>
      <c r="AO254" s="70">
        <f>VALUE(IFERROR(VLOOKUP($A254,OT!$A:$BU,OT!L$1,0),0))</f>
        <v>2</v>
      </c>
      <c r="AP254" s="70">
        <f>VALUE(IFERROR(VLOOKUP($A254,OT!$A:$BU,OT!M$1,0),0))</f>
        <v>0</v>
      </c>
      <c r="AQ254" s="70">
        <f>VALUE(IFERROR(VLOOKUP($A254,OT!$A:$BU,OT!N$1,0),0))</f>
        <v>0</v>
      </c>
      <c r="AR254" s="70">
        <f>VALUE(IFERROR(VLOOKUP($A254,OT!$A:$BU,OT!O$1,0),0))</f>
        <v>0</v>
      </c>
      <c r="AS254" s="70">
        <f>VALUE(IFERROR(VLOOKUP($A254,OT!$A:$BU,OT!P$1,0),0))</f>
        <v>0</v>
      </c>
      <c r="AT254" s="70">
        <f>VALUE(IFERROR(VLOOKUP($A254,OT!$A:$BU,OT!Q$1,0),0))</f>
        <v>0</v>
      </c>
      <c r="AU254" s="70">
        <f>VALUE(IFERROR(VLOOKUP($A254,OT!$A:$BU,OT!R$1,0),0))</f>
        <v>2</v>
      </c>
      <c r="AV254" s="70">
        <f>VALUE(IFERROR(VLOOKUP($A254,OT!$A:$BU,OT!S$1,0),0))</f>
        <v>2</v>
      </c>
      <c r="AW254" s="70">
        <f>VALUE(IFERROR(VLOOKUP($A254,OT!$A:$BU,OT!T$1,0),0))</f>
        <v>0</v>
      </c>
      <c r="AX254" s="70">
        <f>VALUE(IFERROR(VLOOKUP($A254,OT!$A:$BU,OT!U$1,0),0))</f>
        <v>2</v>
      </c>
      <c r="AY254" s="70">
        <f>VALUE(IFERROR(VLOOKUP($A254,OT!$A:$BU,OT!V$1,0),0))</f>
        <v>0</v>
      </c>
      <c r="AZ254" s="70">
        <f>VALUE(IFERROR(VLOOKUP($A254,OT!$A:$BU,OT!W$1,0),0))</f>
        <v>0</v>
      </c>
      <c r="BA254" s="70">
        <f>VALUE(IFERROR(VLOOKUP($A254,OT!$A:$BU,OT!X$1,0),0))</f>
        <v>0</v>
      </c>
      <c r="BB254" s="70">
        <f>VALUE(IFERROR(VLOOKUP($A254,OT!$A:$BU,OT!Y$1,0),0))</f>
        <v>2</v>
      </c>
      <c r="BC254" s="70">
        <f>VALUE(IFERROR(VLOOKUP($A254,OT!$A:$BU,OT!Z$1,0),0))</f>
        <v>2</v>
      </c>
      <c r="BD254" s="70">
        <f>VALUE(IFERROR(VLOOKUP($A254,OT!$A:$BU,OT!AA$1,0),0))</f>
        <v>2</v>
      </c>
      <c r="BE254" s="70">
        <f>VALUE(IFERROR(VLOOKUP($A254,OT!$A:$BU,OT!AB$1,0),0))</f>
        <v>4</v>
      </c>
      <c r="BF254" s="70">
        <f>VALUE(IFERROR(VLOOKUP($A254,OT!$A:$BU,OT!AC$1,0),0))</f>
        <v>0</v>
      </c>
      <c r="BG254" s="70">
        <f>VALUE(IFERROR(VLOOKUP($A254,OT!$A:$BU,OT!AD$1,0),0))</f>
        <v>0</v>
      </c>
      <c r="BH254" s="70">
        <f>VALUE(IFERROR(VLOOKUP($A254,OT!$A:$BU,OT!AE$1,0),0))</f>
        <v>0</v>
      </c>
      <c r="BI254" s="70">
        <f>VALUE(IFERROR(VLOOKUP($A254,OT!$A:$BU,OT!AF$1,0),0))</f>
        <v>0</v>
      </c>
      <c r="BJ254" s="70">
        <f>VALUE(IFERROR(VLOOKUP($A254,OT!$A:$BU,OT!AG$1,0),0))</f>
        <v>2</v>
      </c>
      <c r="BK254" s="70">
        <f>VALUE(IFERROR(VLOOKUP($A254,OT!$A:$BU,OT!AH$1,0),0))</f>
        <v>2</v>
      </c>
      <c r="BL254" s="70">
        <f>VALUE(IFERROR(VLOOKUP($A254,OT!$A:$BU,OT!AI$1,0),0))</f>
        <v>2</v>
      </c>
      <c r="BM254" s="70">
        <f>VALUE(IFERROR(VLOOKUP($A254,OT!$A:$BU,OT!AJ$1,0),0))</f>
        <v>2</v>
      </c>
      <c r="BN254" s="70">
        <f>VALUE(IFERROR(VLOOKUP($A254,OT!$A:$BU,OT!AK$1,0),0))</f>
        <v>0</v>
      </c>
      <c r="BO254" s="70">
        <f>VALUE(IFERROR(VLOOKUP($A254,OT!$A:$BU,OT!AL$1,0),0))</f>
        <v>4</v>
      </c>
      <c r="BP254" s="70">
        <f>VALUE(IFERROR(VLOOKUP($A254,OT!$A:$BU,OT!AM$1,0),0))</f>
        <v>0</v>
      </c>
      <c r="BQ254" s="70">
        <f>VALUE(IFERROR(VLOOKUP($A254,OT!$A:$BU,OT!AN$1,0),0))</f>
        <v>0</v>
      </c>
    </row>
    <row r="255" spans="1:69" x14ac:dyDescent="0.35">
      <c r="A255" s="376" t="s">
        <v>1428</v>
      </c>
      <c r="B255" s="221" t="str">
        <f>VLOOKUP(A255,Att!B:C,2,0)</f>
        <v>NGUYỄN QUỐC HUY</v>
      </c>
      <c r="C255">
        <v>42000</v>
      </c>
      <c r="D255">
        <v>42000</v>
      </c>
      <c r="E255">
        <v>42000</v>
      </c>
      <c r="F255">
        <v>27000</v>
      </c>
      <c r="H255">
        <v>42000</v>
      </c>
      <c r="J255">
        <v>20000</v>
      </c>
      <c r="K255">
        <v>15000</v>
      </c>
      <c r="M255">
        <v>20000</v>
      </c>
      <c r="N255">
        <v>20000</v>
      </c>
      <c r="O255">
        <v>20000</v>
      </c>
      <c r="Q255">
        <v>42000</v>
      </c>
      <c r="S255">
        <v>42000</v>
      </c>
      <c r="T255">
        <v>42000</v>
      </c>
      <c r="U255">
        <v>27000</v>
      </c>
      <c r="V255">
        <v>42000</v>
      </c>
      <c r="X255">
        <v>20000</v>
      </c>
      <c r="Y255">
        <v>20000</v>
      </c>
      <c r="Z255">
        <v>20000</v>
      </c>
      <c r="AA255">
        <v>15000</v>
      </c>
      <c r="AC255">
        <v>20000</v>
      </c>
      <c r="AD255">
        <v>20000</v>
      </c>
      <c r="AE255">
        <v>27000</v>
      </c>
      <c r="AH255" s="68">
        <f t="shared" si="9"/>
        <v>627000</v>
      </c>
      <c r="AI255" s="68">
        <f t="shared" si="10"/>
        <v>277000</v>
      </c>
      <c r="AJ255" s="68">
        <f t="shared" si="11"/>
        <v>350000</v>
      </c>
      <c r="AK255" s="68"/>
      <c r="AL255" s="74" t="str">
        <f>VLOOKUP(A255,Att!B:CX,101,0)</f>
        <v>Power Connect</v>
      </c>
      <c r="AM255" s="70">
        <f>VALUE(IFERROR(VLOOKUP($A255,OT!$A:$BU,OT!J$1,0),0))</f>
        <v>0</v>
      </c>
      <c r="AN255" s="70">
        <f>VALUE(IFERROR(VLOOKUP($A255,OT!$A:$BU,OT!K$1,0),0))</f>
        <v>2</v>
      </c>
      <c r="AO255" s="70">
        <f>VALUE(IFERROR(VLOOKUP($A255,OT!$A:$BU,OT!L$1,0),0))</f>
        <v>0</v>
      </c>
      <c r="AP255" s="70">
        <f>VALUE(IFERROR(VLOOKUP($A255,OT!$A:$BU,OT!M$1,0),0))</f>
        <v>0</v>
      </c>
      <c r="AQ255" s="70">
        <f>VALUE(IFERROR(VLOOKUP($A255,OT!$A:$BU,OT!N$1,0),0))</f>
        <v>0</v>
      </c>
      <c r="AR255" s="70">
        <f>VALUE(IFERROR(VLOOKUP($A255,OT!$A:$BU,OT!O$1,0),0))</f>
        <v>0</v>
      </c>
      <c r="AS255" s="70">
        <f>VALUE(IFERROR(VLOOKUP($A255,OT!$A:$BU,OT!P$1,0),0))</f>
        <v>0</v>
      </c>
      <c r="AT255" s="70">
        <f>VALUE(IFERROR(VLOOKUP($A255,OT!$A:$BU,OT!Q$1,0),0))</f>
        <v>0</v>
      </c>
      <c r="AU255" s="70">
        <f>VALUE(IFERROR(VLOOKUP($A255,OT!$A:$BU,OT!R$1,0),0))</f>
        <v>0</v>
      </c>
      <c r="AV255" s="70">
        <f>VALUE(IFERROR(VLOOKUP($A255,OT!$A:$BU,OT!S$1,0),0))</f>
        <v>0</v>
      </c>
      <c r="AW255" s="70">
        <f>VALUE(IFERROR(VLOOKUP($A255,OT!$A:$BU,OT!T$1,0),0))</f>
        <v>2</v>
      </c>
      <c r="AX255" s="70">
        <f>VALUE(IFERROR(VLOOKUP($A255,OT!$A:$BU,OT!U$1,0),0))</f>
        <v>2</v>
      </c>
      <c r="AY255" s="70">
        <f>VALUE(IFERROR(VLOOKUP($A255,OT!$A:$BU,OT!V$1,0),0))</f>
        <v>0</v>
      </c>
      <c r="AZ255" s="70">
        <f>VALUE(IFERROR(VLOOKUP($A255,OT!$A:$BU,OT!W$1,0),0))</f>
        <v>0</v>
      </c>
      <c r="BA255" s="70">
        <f>VALUE(IFERROR(VLOOKUP($A255,OT!$A:$BU,OT!X$1,0),0))</f>
        <v>2</v>
      </c>
      <c r="BB255" s="70">
        <f>VALUE(IFERROR(VLOOKUP($A255,OT!$A:$BU,OT!Y$1,0),0))</f>
        <v>0</v>
      </c>
      <c r="BC255" s="70">
        <f>VALUE(IFERROR(VLOOKUP($A255,OT!$A:$BU,OT!Z$1,0),0))</f>
        <v>2</v>
      </c>
      <c r="BD255" s="70">
        <f>VALUE(IFERROR(VLOOKUP($A255,OT!$A:$BU,OT!AA$1,0),0))</f>
        <v>2</v>
      </c>
      <c r="BE255" s="70">
        <f>VALUE(IFERROR(VLOOKUP($A255,OT!$A:$BU,OT!AB$1,0),0))</f>
        <v>0</v>
      </c>
      <c r="BF255" s="70">
        <f>VALUE(IFERROR(VLOOKUP($A255,OT!$A:$BU,OT!AC$1,0),0))</f>
        <v>2</v>
      </c>
      <c r="BG255" s="70">
        <f>VALUE(IFERROR(VLOOKUP($A255,OT!$A:$BU,OT!AD$1,0),0))</f>
        <v>0</v>
      </c>
      <c r="BH255" s="70">
        <f>VALUE(IFERROR(VLOOKUP($A255,OT!$A:$BU,OT!AE$1,0),0))</f>
        <v>2</v>
      </c>
      <c r="BI255" s="70">
        <f>VALUE(IFERROR(VLOOKUP($A255,OT!$A:$BU,OT!AF$1,0),0))</f>
        <v>2</v>
      </c>
      <c r="BJ255" s="70">
        <f>VALUE(IFERROR(VLOOKUP($A255,OT!$A:$BU,OT!AG$1,0),0))</f>
        <v>2</v>
      </c>
      <c r="BK255" s="70">
        <f>VALUE(IFERROR(VLOOKUP($A255,OT!$A:$BU,OT!AH$1,0),0))</f>
        <v>0</v>
      </c>
      <c r="BL255" s="70">
        <f>VALUE(IFERROR(VLOOKUP($A255,OT!$A:$BU,OT!AI$1,0),0))</f>
        <v>0</v>
      </c>
      <c r="BM255" s="70">
        <f>VALUE(IFERROR(VLOOKUP($A255,OT!$A:$BU,OT!AJ$1,0),0))</f>
        <v>2</v>
      </c>
      <c r="BN255" s="70">
        <f>VALUE(IFERROR(VLOOKUP($A255,OT!$A:$BU,OT!AK$1,0),0))</f>
        <v>12</v>
      </c>
      <c r="BO255" s="70">
        <f>VALUE(IFERROR(VLOOKUP($A255,OT!$A:$BU,OT!AL$1,0),0))</f>
        <v>0</v>
      </c>
      <c r="BP255" s="70">
        <f>VALUE(IFERROR(VLOOKUP($A255,OT!$A:$BU,OT!AM$1,0),0))</f>
        <v>0</v>
      </c>
      <c r="BQ255" s="70">
        <f>VALUE(IFERROR(VLOOKUP($A255,OT!$A:$BU,OT!AN$1,0),0))</f>
        <v>0</v>
      </c>
    </row>
    <row r="256" spans="1:69" x14ac:dyDescent="0.35">
      <c r="A256" s="376" t="s">
        <v>1431</v>
      </c>
      <c r="B256" s="221" t="str">
        <f>VLOOKUP(A256,Att!B:C,2,0)</f>
        <v>NGUYỄN QUYẾT TRUNG</v>
      </c>
      <c r="D256">
        <v>20000</v>
      </c>
      <c r="E256">
        <v>20000</v>
      </c>
      <c r="F256">
        <v>20000</v>
      </c>
      <c r="G256">
        <v>20000</v>
      </c>
      <c r="J256">
        <v>20000</v>
      </c>
      <c r="K256">
        <v>20000</v>
      </c>
      <c r="L256">
        <v>20000</v>
      </c>
      <c r="M256">
        <v>20000</v>
      </c>
      <c r="R256">
        <v>42000</v>
      </c>
      <c r="S256">
        <v>42000</v>
      </c>
      <c r="T256">
        <v>42000</v>
      </c>
      <c r="U256">
        <v>42000</v>
      </c>
      <c r="X256">
        <v>20000</v>
      </c>
      <c r="Y256">
        <v>20000</v>
      </c>
      <c r="Z256">
        <v>20000</v>
      </c>
      <c r="AA256">
        <v>20000</v>
      </c>
      <c r="AB256">
        <v>15000</v>
      </c>
      <c r="AE256">
        <v>20000</v>
      </c>
      <c r="AF256">
        <v>20000</v>
      </c>
      <c r="AH256" s="68">
        <f t="shared" si="9"/>
        <v>463000</v>
      </c>
      <c r="AI256" s="68">
        <f t="shared" si="10"/>
        <v>137000</v>
      </c>
      <c r="AJ256" s="68">
        <f t="shared" si="11"/>
        <v>326000</v>
      </c>
      <c r="AK256" s="68"/>
      <c r="AL256" s="74" t="str">
        <f>VLOOKUP(A256,Att!B:CX,101,0)</f>
        <v>Power Connect</v>
      </c>
      <c r="AM256" s="70">
        <f>VALUE(IFERROR(VLOOKUP($A256,OT!$A:$BU,OT!J$1,0),0))</f>
        <v>0</v>
      </c>
      <c r="AN256" s="70">
        <f>VALUE(IFERROR(VLOOKUP($A256,OT!$A:$BU,OT!K$1,0),0))</f>
        <v>2</v>
      </c>
      <c r="AO256" s="70">
        <f>VALUE(IFERROR(VLOOKUP($A256,OT!$A:$BU,OT!L$1,0),0))</f>
        <v>2</v>
      </c>
      <c r="AP256" s="70">
        <f>VALUE(IFERROR(VLOOKUP($A256,OT!$A:$BU,OT!M$1,0),0))</f>
        <v>0</v>
      </c>
      <c r="AQ256" s="70">
        <f>VALUE(IFERROR(VLOOKUP($A256,OT!$A:$BU,OT!N$1,0),0))</f>
        <v>2</v>
      </c>
      <c r="AR256" s="70">
        <f>VALUE(IFERROR(VLOOKUP($A256,OT!$A:$BU,OT!O$1,0),0))</f>
        <v>0</v>
      </c>
      <c r="AS256" s="70">
        <f>VALUE(IFERROR(VLOOKUP($A256,OT!$A:$BU,OT!P$1,0),0))</f>
        <v>0</v>
      </c>
      <c r="AT256" s="70">
        <f>VALUE(IFERROR(VLOOKUP($A256,OT!$A:$BU,OT!Q$1,0),0))</f>
        <v>2</v>
      </c>
      <c r="AU256" s="70">
        <f>VALUE(IFERROR(VLOOKUP($A256,OT!$A:$BU,OT!R$1,0),0))</f>
        <v>2</v>
      </c>
      <c r="AV256" s="70">
        <f>VALUE(IFERROR(VLOOKUP($A256,OT!$A:$BU,OT!S$1,0),0))</f>
        <v>2</v>
      </c>
      <c r="AW256" s="70">
        <f>VALUE(IFERROR(VLOOKUP($A256,OT!$A:$BU,OT!T$1,0),0))</f>
        <v>2</v>
      </c>
      <c r="AX256" s="70">
        <f>VALUE(IFERROR(VLOOKUP($A256,OT!$A:$BU,OT!U$1,0),0))</f>
        <v>0</v>
      </c>
      <c r="AY256" s="70">
        <f>VALUE(IFERROR(VLOOKUP($A256,OT!$A:$BU,OT!V$1,0),0))</f>
        <v>0</v>
      </c>
      <c r="AZ256" s="70">
        <f>VALUE(IFERROR(VLOOKUP($A256,OT!$A:$BU,OT!W$1,0),0))</f>
        <v>0</v>
      </c>
      <c r="BA256" s="70">
        <f>VALUE(IFERROR(VLOOKUP($A256,OT!$A:$BU,OT!X$1,0),0))</f>
        <v>0</v>
      </c>
      <c r="BB256" s="70">
        <f>VALUE(IFERROR(VLOOKUP($A256,OT!$A:$BU,OT!Y$1,0),0))</f>
        <v>0</v>
      </c>
      <c r="BC256" s="70">
        <f>VALUE(IFERROR(VLOOKUP($A256,OT!$A:$BU,OT!Z$1,0),0))</f>
        <v>2</v>
      </c>
      <c r="BD256" s="70">
        <f>VALUE(IFERROR(VLOOKUP($A256,OT!$A:$BU,OT!AA$1,0),0))</f>
        <v>2</v>
      </c>
      <c r="BE256" s="70">
        <f>VALUE(IFERROR(VLOOKUP($A256,OT!$A:$BU,OT!AB$1,0),0))</f>
        <v>2</v>
      </c>
      <c r="BF256" s="70">
        <f>VALUE(IFERROR(VLOOKUP($A256,OT!$A:$BU,OT!AC$1,0),0))</f>
        <v>0</v>
      </c>
      <c r="BG256" s="70">
        <f>VALUE(IFERROR(VLOOKUP($A256,OT!$A:$BU,OT!AD$1,0),0))</f>
        <v>0</v>
      </c>
      <c r="BH256" s="70">
        <f>VALUE(IFERROR(VLOOKUP($A256,OT!$A:$BU,OT!AE$1,0),0))</f>
        <v>0</v>
      </c>
      <c r="BI256" s="70">
        <f>VALUE(IFERROR(VLOOKUP($A256,OT!$A:$BU,OT!AF$1,0),0))</f>
        <v>2</v>
      </c>
      <c r="BJ256" s="70">
        <f>VALUE(IFERROR(VLOOKUP($A256,OT!$A:$BU,OT!AG$1,0),0))</f>
        <v>0</v>
      </c>
      <c r="BK256" s="70">
        <f>VALUE(IFERROR(VLOOKUP($A256,OT!$A:$BU,OT!AH$1,0),0))</f>
        <v>2</v>
      </c>
      <c r="BL256" s="70">
        <f>VALUE(IFERROR(VLOOKUP($A256,OT!$A:$BU,OT!AI$1,0),0))</f>
        <v>0</v>
      </c>
      <c r="BM256" s="70">
        <f>VALUE(IFERROR(VLOOKUP($A256,OT!$A:$BU,OT!AJ$1,0),0))</f>
        <v>0</v>
      </c>
      <c r="BN256" s="70">
        <f>VALUE(IFERROR(VLOOKUP($A256,OT!$A:$BU,OT!AK$1,0),0))</f>
        <v>0</v>
      </c>
      <c r="BO256" s="70">
        <f>VALUE(IFERROR(VLOOKUP($A256,OT!$A:$BU,OT!AL$1,0),0))</f>
        <v>2</v>
      </c>
      <c r="BP256" s="70">
        <f>VALUE(IFERROR(VLOOKUP($A256,OT!$A:$BU,OT!AM$1,0),0))</f>
        <v>0</v>
      </c>
      <c r="BQ256" s="70">
        <f>VALUE(IFERROR(VLOOKUP($A256,OT!$A:$BU,OT!AN$1,0),0))</f>
        <v>0</v>
      </c>
    </row>
    <row r="257" spans="1:69" x14ac:dyDescent="0.35">
      <c r="A257" s="376" t="s">
        <v>1434</v>
      </c>
      <c r="B257" s="221" t="str">
        <f>VLOOKUP(A257,Att!B:C,2,0)</f>
        <v>NGUYỄN THỊ DIỄM</v>
      </c>
      <c r="C257">
        <v>42000</v>
      </c>
      <c r="D257">
        <v>42000</v>
      </c>
      <c r="F257">
        <v>42000</v>
      </c>
      <c r="G257">
        <v>42000</v>
      </c>
      <c r="H257">
        <v>42000</v>
      </c>
      <c r="J257">
        <v>20000</v>
      </c>
      <c r="K257">
        <v>20000</v>
      </c>
      <c r="L257">
        <v>20000</v>
      </c>
      <c r="M257">
        <v>20000</v>
      </c>
      <c r="N257">
        <v>20000</v>
      </c>
      <c r="P257">
        <v>20000</v>
      </c>
      <c r="Q257">
        <v>20000</v>
      </c>
      <c r="R257">
        <v>42000</v>
      </c>
      <c r="S257">
        <v>42000</v>
      </c>
      <c r="T257">
        <v>42000</v>
      </c>
      <c r="U257">
        <v>42000</v>
      </c>
      <c r="V257">
        <v>42000</v>
      </c>
      <c r="X257">
        <v>20000</v>
      </c>
      <c r="Y257">
        <v>20000</v>
      </c>
      <c r="Z257">
        <v>20000</v>
      </c>
      <c r="AA257">
        <v>20000</v>
      </c>
      <c r="AC257">
        <v>20000</v>
      </c>
      <c r="AD257">
        <v>20000</v>
      </c>
      <c r="AE257">
        <v>42000</v>
      </c>
      <c r="AH257" s="68">
        <f t="shared" si="9"/>
        <v>722000</v>
      </c>
      <c r="AI257" s="68">
        <f t="shared" si="10"/>
        <v>122000</v>
      </c>
      <c r="AJ257" s="68">
        <f t="shared" si="11"/>
        <v>600000</v>
      </c>
      <c r="AK257" s="68"/>
      <c r="AL257" s="74" t="str">
        <f>VLOOKUP(A257,Att!B:CX,101,0)</f>
        <v>Power Connect</v>
      </c>
      <c r="AM257" s="70">
        <f>VALUE(IFERROR(VLOOKUP($A257,OT!$A:$BU,OT!J$1,0),0))</f>
        <v>2</v>
      </c>
      <c r="AN257" s="70">
        <f>VALUE(IFERROR(VLOOKUP($A257,OT!$A:$BU,OT!K$1,0),0))</f>
        <v>0</v>
      </c>
      <c r="AO257" s="70">
        <f>VALUE(IFERROR(VLOOKUP($A257,OT!$A:$BU,OT!L$1,0),0))</f>
        <v>0</v>
      </c>
      <c r="AP257" s="70">
        <f>VALUE(IFERROR(VLOOKUP($A257,OT!$A:$BU,OT!M$1,0),0))</f>
        <v>2</v>
      </c>
      <c r="AQ257" s="70">
        <f>VALUE(IFERROR(VLOOKUP($A257,OT!$A:$BU,OT!N$1,0),0))</f>
        <v>2</v>
      </c>
      <c r="AR257" s="70">
        <f>VALUE(IFERROR(VLOOKUP($A257,OT!$A:$BU,OT!O$1,0),0))</f>
        <v>4</v>
      </c>
      <c r="AS257" s="70">
        <f>VALUE(IFERROR(VLOOKUP($A257,OT!$A:$BU,OT!P$1,0),0))</f>
        <v>0</v>
      </c>
      <c r="AT257" s="70">
        <f>VALUE(IFERROR(VLOOKUP($A257,OT!$A:$BU,OT!Q$1,0),0))</f>
        <v>2</v>
      </c>
      <c r="AU257" s="70">
        <f>VALUE(IFERROR(VLOOKUP($A257,OT!$A:$BU,OT!R$1,0),0))</f>
        <v>2</v>
      </c>
      <c r="AV257" s="70">
        <f>VALUE(IFERROR(VLOOKUP($A257,OT!$A:$BU,OT!S$1,0),0))</f>
        <v>2</v>
      </c>
      <c r="AW257" s="70">
        <f>VALUE(IFERROR(VLOOKUP($A257,OT!$A:$BU,OT!T$1,0),0))</f>
        <v>2</v>
      </c>
      <c r="AX257" s="70">
        <f>VALUE(IFERROR(VLOOKUP($A257,OT!$A:$BU,OT!U$1,0),0))</f>
        <v>4</v>
      </c>
      <c r="AY257" s="70">
        <f>VALUE(IFERROR(VLOOKUP($A257,OT!$A:$BU,OT!V$1,0),0))</f>
        <v>0</v>
      </c>
      <c r="AZ257" s="70">
        <f>VALUE(IFERROR(VLOOKUP($A257,OT!$A:$BU,OT!W$1,0),0))</f>
        <v>12</v>
      </c>
      <c r="BA257" s="70">
        <f>VALUE(IFERROR(VLOOKUP($A257,OT!$A:$BU,OT!X$1,0),0))</f>
        <v>2</v>
      </c>
      <c r="BB257" s="70">
        <f>VALUE(IFERROR(VLOOKUP($A257,OT!$A:$BU,OT!Y$1,0),0))</f>
        <v>2</v>
      </c>
      <c r="BC257" s="70">
        <f>VALUE(IFERROR(VLOOKUP($A257,OT!$A:$BU,OT!Z$1,0),0))</f>
        <v>2</v>
      </c>
      <c r="BD257" s="70">
        <f>VALUE(IFERROR(VLOOKUP($A257,OT!$A:$BU,OT!AA$1,0),0))</f>
        <v>2</v>
      </c>
      <c r="BE257" s="70">
        <f>VALUE(IFERROR(VLOOKUP($A257,OT!$A:$BU,OT!AB$1,0),0))</f>
        <v>4</v>
      </c>
      <c r="BF257" s="70">
        <f>VALUE(IFERROR(VLOOKUP($A257,OT!$A:$BU,OT!AC$1,0),0))</f>
        <v>12</v>
      </c>
      <c r="BG257" s="70">
        <f>VALUE(IFERROR(VLOOKUP($A257,OT!$A:$BU,OT!AD$1,0),0))</f>
        <v>0</v>
      </c>
      <c r="BH257" s="70">
        <f>VALUE(IFERROR(VLOOKUP($A257,OT!$A:$BU,OT!AE$1,0),0))</f>
        <v>0</v>
      </c>
      <c r="BI257" s="70">
        <f>VALUE(IFERROR(VLOOKUP($A257,OT!$A:$BU,OT!AF$1,0),0))</f>
        <v>0</v>
      </c>
      <c r="BJ257" s="70">
        <f>VALUE(IFERROR(VLOOKUP($A257,OT!$A:$BU,OT!AG$1,0),0))</f>
        <v>0</v>
      </c>
      <c r="BK257" s="70">
        <f>VALUE(IFERROR(VLOOKUP($A257,OT!$A:$BU,OT!AH$1,0),0))</f>
        <v>0</v>
      </c>
      <c r="BL257" s="70">
        <f>VALUE(IFERROR(VLOOKUP($A257,OT!$A:$BU,OT!AI$1,0),0))</f>
        <v>0</v>
      </c>
      <c r="BM257" s="70">
        <f>VALUE(IFERROR(VLOOKUP($A257,OT!$A:$BU,OT!AJ$1,0),0))</f>
        <v>4</v>
      </c>
      <c r="BN257" s="70">
        <f>VALUE(IFERROR(VLOOKUP($A257,OT!$A:$BU,OT!AK$1,0),0))</f>
        <v>12</v>
      </c>
      <c r="BO257" s="70">
        <f>VALUE(IFERROR(VLOOKUP($A257,OT!$A:$BU,OT!AL$1,0),0))</f>
        <v>2</v>
      </c>
      <c r="BP257" s="70">
        <f>VALUE(IFERROR(VLOOKUP($A257,OT!$A:$BU,OT!AM$1,0),0))</f>
        <v>0</v>
      </c>
      <c r="BQ257" s="70">
        <f>VALUE(IFERROR(VLOOKUP($A257,OT!$A:$BU,OT!AN$1,0),0))</f>
        <v>0</v>
      </c>
    </row>
    <row r="258" spans="1:69" x14ac:dyDescent="0.35">
      <c r="A258" s="376" t="s">
        <v>1437</v>
      </c>
      <c r="B258" s="221" t="str">
        <f>VLOOKUP(A258,Att!B:C,2,0)</f>
        <v>NGUYỄN THỊ HỒNG HẬU</v>
      </c>
      <c r="C258">
        <v>20000</v>
      </c>
      <c r="D258">
        <v>20000</v>
      </c>
      <c r="E258">
        <v>20000</v>
      </c>
      <c r="G258">
        <v>20000</v>
      </c>
      <c r="J258">
        <v>42000</v>
      </c>
      <c r="L258">
        <v>42000</v>
      </c>
      <c r="AH258" s="68">
        <f t="shared" si="9"/>
        <v>164000</v>
      </c>
      <c r="AI258" s="68">
        <f t="shared" si="10"/>
        <v>0</v>
      </c>
      <c r="AJ258" s="68">
        <f t="shared" si="11"/>
        <v>164000</v>
      </c>
      <c r="AK258" s="68"/>
      <c r="AL258" s="74" t="str">
        <f>VLOOKUP(A258,Att!B:CX,101,0)</f>
        <v>Power Connect</v>
      </c>
      <c r="AM258" s="70">
        <f>VALUE(IFERROR(VLOOKUP($A258,OT!$A:$BU,OT!J$1,0),0))</f>
        <v>2</v>
      </c>
      <c r="AN258" s="70">
        <f>VALUE(IFERROR(VLOOKUP($A258,OT!$A:$BU,OT!K$1,0),0))</f>
        <v>2</v>
      </c>
      <c r="AO258" s="70">
        <f>VALUE(IFERROR(VLOOKUP($A258,OT!$A:$BU,OT!L$1,0),0))</f>
        <v>2</v>
      </c>
      <c r="AP258" s="70">
        <f>VALUE(IFERROR(VLOOKUP($A258,OT!$A:$BU,OT!M$1,0),0))</f>
        <v>0</v>
      </c>
      <c r="AQ258" s="70">
        <f>VALUE(IFERROR(VLOOKUP($A258,OT!$A:$BU,OT!N$1,0),0))</f>
        <v>2</v>
      </c>
      <c r="AR258" s="70">
        <f>VALUE(IFERROR(VLOOKUP($A258,OT!$A:$BU,OT!O$1,0),0))</f>
        <v>0</v>
      </c>
      <c r="AS258" s="70">
        <f>VALUE(IFERROR(VLOOKUP($A258,OT!$A:$BU,OT!P$1,0),0))</f>
        <v>0</v>
      </c>
      <c r="AT258" s="70">
        <f>VALUE(IFERROR(VLOOKUP($A258,OT!$A:$BU,OT!Q$1,0),0))</f>
        <v>2</v>
      </c>
      <c r="AU258" s="70">
        <f>VALUE(IFERROR(VLOOKUP($A258,OT!$A:$BU,OT!R$1,0),0))</f>
        <v>0</v>
      </c>
      <c r="AV258" s="70">
        <f>VALUE(IFERROR(VLOOKUP($A258,OT!$A:$BU,OT!S$1,0),0))</f>
        <v>2</v>
      </c>
      <c r="AW258" s="70">
        <f>VALUE(IFERROR(VLOOKUP($A258,OT!$A:$BU,OT!T$1,0),0))</f>
        <v>0</v>
      </c>
      <c r="AX258" s="70">
        <f>VALUE(IFERROR(VLOOKUP($A258,OT!$A:$BU,OT!U$1,0),0))</f>
        <v>0</v>
      </c>
      <c r="AY258" s="70">
        <f>VALUE(IFERROR(VLOOKUP($A258,OT!$A:$BU,OT!V$1,0),0))</f>
        <v>0</v>
      </c>
      <c r="AZ258" s="70">
        <f>VALUE(IFERROR(VLOOKUP($A258,OT!$A:$BU,OT!W$1,0),0))</f>
        <v>0</v>
      </c>
      <c r="BA258" s="70">
        <f>VALUE(IFERROR(VLOOKUP($A258,OT!$A:$BU,OT!X$1,0),0))</f>
        <v>0</v>
      </c>
      <c r="BB258" s="70">
        <f>VALUE(IFERROR(VLOOKUP($A258,OT!$A:$BU,OT!Y$1,0),0))</f>
        <v>0</v>
      </c>
      <c r="BC258" s="70">
        <f>VALUE(IFERROR(VLOOKUP($A258,OT!$A:$BU,OT!Z$1,0),0))</f>
        <v>0</v>
      </c>
      <c r="BD258" s="70">
        <f>VALUE(IFERROR(VLOOKUP($A258,OT!$A:$BU,OT!AA$1,0),0))</f>
        <v>0</v>
      </c>
      <c r="BE258" s="70">
        <f>VALUE(IFERROR(VLOOKUP($A258,OT!$A:$BU,OT!AB$1,0),0))</f>
        <v>0</v>
      </c>
      <c r="BF258" s="70">
        <f>VALUE(IFERROR(VLOOKUP($A258,OT!$A:$BU,OT!AC$1,0),0))</f>
        <v>0</v>
      </c>
      <c r="BG258" s="70">
        <f>VALUE(IFERROR(VLOOKUP($A258,OT!$A:$BU,OT!AD$1,0),0))</f>
        <v>0</v>
      </c>
      <c r="BH258" s="70">
        <f>VALUE(IFERROR(VLOOKUP($A258,OT!$A:$BU,OT!AE$1,0),0))</f>
        <v>0</v>
      </c>
      <c r="BI258" s="70">
        <f>VALUE(IFERROR(VLOOKUP($A258,OT!$A:$BU,OT!AF$1,0),0))</f>
        <v>0</v>
      </c>
      <c r="BJ258" s="70">
        <f>VALUE(IFERROR(VLOOKUP($A258,OT!$A:$BU,OT!AG$1,0),0))</f>
        <v>0</v>
      </c>
      <c r="BK258" s="70">
        <f>VALUE(IFERROR(VLOOKUP($A258,OT!$A:$BU,OT!AH$1,0),0))</f>
        <v>0</v>
      </c>
      <c r="BL258" s="70">
        <f>VALUE(IFERROR(VLOOKUP($A258,OT!$A:$BU,OT!AI$1,0),0))</f>
        <v>0</v>
      </c>
      <c r="BM258" s="70">
        <f>VALUE(IFERROR(VLOOKUP($A258,OT!$A:$BU,OT!AJ$1,0),0))</f>
        <v>0</v>
      </c>
      <c r="BN258" s="70">
        <f>VALUE(IFERROR(VLOOKUP($A258,OT!$A:$BU,OT!AK$1,0),0))</f>
        <v>0</v>
      </c>
      <c r="BO258" s="70">
        <f>VALUE(IFERROR(VLOOKUP($A258,OT!$A:$BU,OT!AL$1,0),0))</f>
        <v>0</v>
      </c>
      <c r="BP258" s="70">
        <f>VALUE(IFERROR(VLOOKUP($A258,OT!$A:$BU,OT!AM$1,0),0))</f>
        <v>0</v>
      </c>
      <c r="BQ258" s="70">
        <f>VALUE(IFERROR(VLOOKUP($A258,OT!$A:$BU,OT!AN$1,0),0))</f>
        <v>0</v>
      </c>
    </row>
    <row r="259" spans="1:69" x14ac:dyDescent="0.35">
      <c r="A259" t="s">
        <v>1440</v>
      </c>
      <c r="B259" s="221" t="str">
        <f>VLOOKUP(A259,Att!B:C,2,0)</f>
        <v>NGUYỄN THỊ HUỲNH NHƯ</v>
      </c>
      <c r="C259">
        <v>20000</v>
      </c>
      <c r="D259">
        <v>20000</v>
      </c>
      <c r="E259">
        <v>20000</v>
      </c>
      <c r="G259">
        <v>20000</v>
      </c>
      <c r="J259">
        <v>42000</v>
      </c>
      <c r="K259">
        <v>42000</v>
      </c>
      <c r="M259">
        <v>42000</v>
      </c>
      <c r="N259">
        <v>42000</v>
      </c>
      <c r="O259">
        <v>42000</v>
      </c>
      <c r="Q259">
        <v>20000</v>
      </c>
      <c r="R259">
        <v>20000</v>
      </c>
      <c r="S259">
        <v>20000</v>
      </c>
      <c r="T259">
        <v>20000</v>
      </c>
      <c r="U259">
        <v>20000</v>
      </c>
      <c r="V259">
        <v>20000</v>
      </c>
      <c r="X259">
        <v>42000</v>
      </c>
      <c r="Y259">
        <v>42000</v>
      </c>
      <c r="AA259">
        <v>42000</v>
      </c>
      <c r="AB259">
        <v>42000</v>
      </c>
      <c r="AC259">
        <v>42000</v>
      </c>
      <c r="AE259">
        <v>20000</v>
      </c>
      <c r="AF259">
        <v>20000</v>
      </c>
      <c r="AH259" s="68">
        <f t="shared" si="9"/>
        <v>660000</v>
      </c>
      <c r="AI259" s="68">
        <f t="shared" si="10"/>
        <v>20000</v>
      </c>
      <c r="AJ259" s="68">
        <f t="shared" si="11"/>
        <v>640000</v>
      </c>
      <c r="AK259" s="68"/>
      <c r="AL259" s="74" t="str">
        <f>VLOOKUP(A259,Att!B:CX,101,0)</f>
        <v>Power Connect</v>
      </c>
      <c r="AM259" s="70">
        <f>VALUE(IFERROR(VLOOKUP($A259,OT!$A:$BU,OT!J$1,0),0))</f>
        <v>2</v>
      </c>
      <c r="AN259" s="70">
        <f>VALUE(IFERROR(VLOOKUP($A259,OT!$A:$BU,OT!K$1,0),0))</f>
        <v>2</v>
      </c>
      <c r="AO259" s="70">
        <f>VALUE(IFERROR(VLOOKUP($A259,OT!$A:$BU,OT!L$1,0),0))</f>
        <v>2</v>
      </c>
      <c r="AP259" s="70">
        <f>VALUE(IFERROR(VLOOKUP($A259,OT!$A:$BU,OT!M$1,0),0))</f>
        <v>0</v>
      </c>
      <c r="AQ259" s="70">
        <f>VALUE(IFERROR(VLOOKUP($A259,OT!$A:$BU,OT!N$1,0),0))</f>
        <v>0</v>
      </c>
      <c r="AR259" s="70">
        <f>VALUE(IFERROR(VLOOKUP($A259,OT!$A:$BU,OT!O$1,0),0))</f>
        <v>0</v>
      </c>
      <c r="AS259" s="70">
        <f>VALUE(IFERROR(VLOOKUP($A259,OT!$A:$BU,OT!P$1,0),0))</f>
        <v>0</v>
      </c>
      <c r="AT259" s="70">
        <f>VALUE(IFERROR(VLOOKUP($A259,OT!$A:$BU,OT!Q$1,0),0))</f>
        <v>2</v>
      </c>
      <c r="AU259" s="70">
        <f>VALUE(IFERROR(VLOOKUP($A259,OT!$A:$BU,OT!R$1,0),0))</f>
        <v>2</v>
      </c>
      <c r="AV259" s="70">
        <f>VALUE(IFERROR(VLOOKUP($A259,OT!$A:$BU,OT!S$1,0),0))</f>
        <v>0</v>
      </c>
      <c r="AW259" s="70">
        <f>VALUE(IFERROR(VLOOKUP($A259,OT!$A:$BU,OT!T$1,0),0))</f>
        <v>2</v>
      </c>
      <c r="AX259" s="70">
        <f>VALUE(IFERROR(VLOOKUP($A259,OT!$A:$BU,OT!U$1,0),0))</f>
        <v>2</v>
      </c>
      <c r="AY259" s="70">
        <f>VALUE(IFERROR(VLOOKUP($A259,OT!$A:$BU,OT!V$1,0),0))</f>
        <v>4</v>
      </c>
      <c r="AZ259" s="70">
        <f>VALUE(IFERROR(VLOOKUP($A259,OT!$A:$BU,OT!W$1,0),0))</f>
        <v>0</v>
      </c>
      <c r="BA259" s="70">
        <f>VALUE(IFERROR(VLOOKUP($A259,OT!$A:$BU,OT!X$1,0),0))</f>
        <v>2</v>
      </c>
      <c r="BB259" s="70">
        <f>VALUE(IFERROR(VLOOKUP($A259,OT!$A:$BU,OT!Y$1,0),0))</f>
        <v>2</v>
      </c>
      <c r="BC259" s="70">
        <f>VALUE(IFERROR(VLOOKUP($A259,OT!$A:$BU,OT!Z$1,0),0))</f>
        <v>2</v>
      </c>
      <c r="BD259" s="70">
        <f>VALUE(IFERROR(VLOOKUP($A259,OT!$A:$BU,OT!AA$1,0),0))</f>
        <v>2</v>
      </c>
      <c r="BE259" s="70">
        <f>VALUE(IFERROR(VLOOKUP($A259,OT!$A:$BU,OT!AB$1,0),0))</f>
        <v>4</v>
      </c>
      <c r="BF259" s="70">
        <f>VALUE(IFERROR(VLOOKUP($A259,OT!$A:$BU,OT!AC$1,0),0))</f>
        <v>12</v>
      </c>
      <c r="BG259" s="70">
        <f>VALUE(IFERROR(VLOOKUP($A259,OT!$A:$BU,OT!AD$1,0),0))</f>
        <v>0</v>
      </c>
      <c r="BH259" s="70">
        <f>VALUE(IFERROR(VLOOKUP($A259,OT!$A:$BU,OT!AE$1,0),0))</f>
        <v>2</v>
      </c>
      <c r="BI259" s="70">
        <f>VALUE(IFERROR(VLOOKUP($A259,OT!$A:$BU,OT!AF$1,0),0))</f>
        <v>2</v>
      </c>
      <c r="BJ259" s="70">
        <f>VALUE(IFERROR(VLOOKUP($A259,OT!$A:$BU,OT!AG$1,0),0))</f>
        <v>0</v>
      </c>
      <c r="BK259" s="70">
        <f>VALUE(IFERROR(VLOOKUP($A259,OT!$A:$BU,OT!AH$1,0),0))</f>
        <v>2</v>
      </c>
      <c r="BL259" s="70">
        <f>VALUE(IFERROR(VLOOKUP($A259,OT!$A:$BU,OT!AI$1,0),0))</f>
        <v>2</v>
      </c>
      <c r="BM259" s="70">
        <f>VALUE(IFERROR(VLOOKUP($A259,OT!$A:$BU,OT!AJ$1,0),0))</f>
        <v>4</v>
      </c>
      <c r="BN259" s="70">
        <f>VALUE(IFERROR(VLOOKUP($A259,OT!$A:$BU,OT!AK$1,0),0))</f>
        <v>0</v>
      </c>
      <c r="BO259" s="70">
        <f>VALUE(IFERROR(VLOOKUP($A259,OT!$A:$BU,OT!AL$1,0),0))</f>
        <v>2</v>
      </c>
      <c r="BP259" s="70">
        <f>VALUE(IFERROR(VLOOKUP($A259,OT!$A:$BU,OT!AM$1,0),0))</f>
        <v>2</v>
      </c>
      <c r="BQ259" s="70">
        <f>VALUE(IFERROR(VLOOKUP($A259,OT!$A:$BU,OT!AN$1,0),0))</f>
        <v>0</v>
      </c>
    </row>
    <row r="260" spans="1:69" x14ac:dyDescent="0.35">
      <c r="A260" t="s">
        <v>1443</v>
      </c>
      <c r="B260" s="221" t="str">
        <f>VLOOKUP(A260,Att!B:C,2,0)</f>
        <v>NGUYỄN THỊ SEN</v>
      </c>
      <c r="D260">
        <v>20000</v>
      </c>
      <c r="E260">
        <v>15000</v>
      </c>
      <c r="F260">
        <v>20000</v>
      </c>
      <c r="G260">
        <v>20000</v>
      </c>
      <c r="H260">
        <v>20000</v>
      </c>
      <c r="I260">
        <v>20000</v>
      </c>
      <c r="O260">
        <v>42000</v>
      </c>
      <c r="Q260">
        <v>20000</v>
      </c>
      <c r="R260">
        <v>20000</v>
      </c>
      <c r="U260">
        <v>42000</v>
      </c>
      <c r="V260">
        <v>42000</v>
      </c>
      <c r="X260">
        <v>20000</v>
      </c>
      <c r="Y260">
        <v>20000</v>
      </c>
      <c r="AA260">
        <v>20000</v>
      </c>
      <c r="AE260">
        <v>42000</v>
      </c>
      <c r="AF260">
        <v>42000</v>
      </c>
      <c r="AH260" s="68">
        <f t="shared" si="9"/>
        <v>425000</v>
      </c>
      <c r="AI260" s="68">
        <f t="shared" si="10"/>
        <v>77000</v>
      </c>
      <c r="AJ260" s="68">
        <f t="shared" si="11"/>
        <v>348000</v>
      </c>
      <c r="AK260" s="68"/>
      <c r="AL260" s="74" t="str">
        <f>VLOOKUP(A260,Att!B:CX,101,0)</f>
        <v>Power Connect</v>
      </c>
      <c r="AM260" s="70">
        <f>VALUE(IFERROR(VLOOKUP($A260,OT!$A:$BU,OT!J$1,0),0))</f>
        <v>0</v>
      </c>
      <c r="AN260" s="70">
        <f>VALUE(IFERROR(VLOOKUP($A260,OT!$A:$BU,OT!K$1,0),0))</f>
        <v>2</v>
      </c>
      <c r="AO260" s="70">
        <f>VALUE(IFERROR(VLOOKUP($A260,OT!$A:$BU,OT!L$1,0),0))</f>
        <v>0</v>
      </c>
      <c r="AP260" s="70">
        <f>VALUE(IFERROR(VLOOKUP($A260,OT!$A:$BU,OT!M$1,0),0))</f>
        <v>0</v>
      </c>
      <c r="AQ260" s="70">
        <f>VALUE(IFERROR(VLOOKUP($A260,OT!$A:$BU,OT!N$1,0),0))</f>
        <v>2</v>
      </c>
      <c r="AR260" s="70">
        <f>VALUE(IFERROR(VLOOKUP($A260,OT!$A:$BU,OT!O$1,0),0))</f>
        <v>2</v>
      </c>
      <c r="AS260" s="70">
        <f>VALUE(IFERROR(VLOOKUP($A260,OT!$A:$BU,OT!P$1,0),0))</f>
        <v>12</v>
      </c>
      <c r="AT260" s="70">
        <f>VALUE(IFERROR(VLOOKUP($A260,OT!$A:$BU,OT!Q$1,0),0))</f>
        <v>0</v>
      </c>
      <c r="AU260" s="70">
        <f>VALUE(IFERROR(VLOOKUP($A260,OT!$A:$BU,OT!R$1,0),0))</f>
        <v>0</v>
      </c>
      <c r="AV260" s="70">
        <f>VALUE(IFERROR(VLOOKUP($A260,OT!$A:$BU,OT!S$1,0),0))</f>
        <v>0</v>
      </c>
      <c r="AW260" s="70">
        <f>VALUE(IFERROR(VLOOKUP($A260,OT!$A:$BU,OT!T$1,0),0))</f>
        <v>0</v>
      </c>
      <c r="AX260" s="70">
        <f>VALUE(IFERROR(VLOOKUP($A260,OT!$A:$BU,OT!U$1,0),0))</f>
        <v>0</v>
      </c>
      <c r="AY260" s="70">
        <f>VALUE(IFERROR(VLOOKUP($A260,OT!$A:$BU,OT!V$1,0),0))</f>
        <v>4</v>
      </c>
      <c r="AZ260" s="70">
        <f>VALUE(IFERROR(VLOOKUP($A260,OT!$A:$BU,OT!W$1,0),0))</f>
        <v>0</v>
      </c>
      <c r="BA260" s="70">
        <f>VALUE(IFERROR(VLOOKUP($A260,OT!$A:$BU,OT!X$1,0),0))</f>
        <v>2</v>
      </c>
      <c r="BB260" s="70">
        <f>VALUE(IFERROR(VLOOKUP($A260,OT!$A:$BU,OT!Y$1,0),0))</f>
        <v>2</v>
      </c>
      <c r="BC260" s="70">
        <f>VALUE(IFERROR(VLOOKUP($A260,OT!$A:$BU,OT!Z$1,0),0))</f>
        <v>0</v>
      </c>
      <c r="BD260" s="70">
        <f>VALUE(IFERROR(VLOOKUP($A260,OT!$A:$BU,OT!AA$1,0),0))</f>
        <v>0</v>
      </c>
      <c r="BE260" s="70">
        <f>VALUE(IFERROR(VLOOKUP($A260,OT!$A:$BU,OT!AB$1,0),0))</f>
        <v>2</v>
      </c>
      <c r="BF260" s="70">
        <f>VALUE(IFERROR(VLOOKUP($A260,OT!$A:$BU,OT!AC$1,0),0))</f>
        <v>4</v>
      </c>
      <c r="BG260" s="70">
        <f>VALUE(IFERROR(VLOOKUP($A260,OT!$A:$BU,OT!AD$1,0),0))</f>
        <v>0</v>
      </c>
      <c r="BH260" s="70">
        <f>VALUE(IFERROR(VLOOKUP($A260,OT!$A:$BU,OT!AE$1,0),0))</f>
        <v>2</v>
      </c>
      <c r="BI260" s="70">
        <f>VALUE(IFERROR(VLOOKUP($A260,OT!$A:$BU,OT!AF$1,0),0))</f>
        <v>2</v>
      </c>
      <c r="BJ260" s="70">
        <f>VALUE(IFERROR(VLOOKUP($A260,OT!$A:$BU,OT!AG$1,0),0))</f>
        <v>0</v>
      </c>
      <c r="BK260" s="70">
        <f>VALUE(IFERROR(VLOOKUP($A260,OT!$A:$BU,OT!AH$1,0),0))</f>
        <v>2</v>
      </c>
      <c r="BL260" s="70">
        <f>VALUE(IFERROR(VLOOKUP($A260,OT!$A:$BU,OT!AI$1,0),0))</f>
        <v>0</v>
      </c>
      <c r="BM260" s="70">
        <f>VALUE(IFERROR(VLOOKUP($A260,OT!$A:$BU,OT!AJ$1,0),0))</f>
        <v>0</v>
      </c>
      <c r="BN260" s="70">
        <f>VALUE(IFERROR(VLOOKUP($A260,OT!$A:$BU,OT!AK$1,0),0))</f>
        <v>0</v>
      </c>
      <c r="BO260" s="70">
        <f>VALUE(IFERROR(VLOOKUP($A260,OT!$A:$BU,OT!AL$1,0),0))</f>
        <v>2</v>
      </c>
      <c r="BP260" s="70">
        <f>VALUE(IFERROR(VLOOKUP($A260,OT!$A:$BU,OT!AM$1,0),0))</f>
        <v>0</v>
      </c>
      <c r="BQ260" s="70">
        <f>VALUE(IFERROR(VLOOKUP($A260,OT!$A:$BU,OT!AN$1,0),0))</f>
        <v>0</v>
      </c>
    </row>
    <row r="261" spans="1:69" x14ac:dyDescent="0.35">
      <c r="A261" t="s">
        <v>1446</v>
      </c>
      <c r="B261" s="221" t="str">
        <f>VLOOKUP(A261,Att!B:C,2,0)</f>
        <v>NGUYỄN THỊ TÚ QUYÊN</v>
      </c>
      <c r="C261">
        <v>20000</v>
      </c>
      <c r="D261">
        <v>20000</v>
      </c>
      <c r="E261">
        <v>20000</v>
      </c>
      <c r="I261">
        <v>20000</v>
      </c>
      <c r="L261">
        <v>20000</v>
      </c>
      <c r="M261">
        <v>20000</v>
      </c>
      <c r="N261">
        <v>20000</v>
      </c>
      <c r="O261">
        <v>15000</v>
      </c>
      <c r="P261">
        <v>20000</v>
      </c>
      <c r="R261">
        <v>20000</v>
      </c>
      <c r="S261">
        <v>20000</v>
      </c>
      <c r="T261">
        <v>20000</v>
      </c>
      <c r="V261">
        <v>20000</v>
      </c>
      <c r="W261">
        <v>15000</v>
      </c>
      <c r="X261">
        <v>42000</v>
      </c>
      <c r="Y261">
        <v>42000</v>
      </c>
      <c r="Z261">
        <v>42000</v>
      </c>
      <c r="AB261">
        <v>42000</v>
      </c>
      <c r="AC261">
        <v>42000</v>
      </c>
      <c r="AE261">
        <v>20000</v>
      </c>
      <c r="AH261" s="68">
        <f t="shared" si="9"/>
        <v>500000</v>
      </c>
      <c r="AI261" s="68">
        <f t="shared" si="10"/>
        <v>201000</v>
      </c>
      <c r="AJ261" s="68">
        <f t="shared" si="11"/>
        <v>299000</v>
      </c>
      <c r="AK261" s="68"/>
      <c r="AL261" s="74" t="str">
        <f>VLOOKUP(A261,Att!B:CX,101,0)</f>
        <v>Power Connect</v>
      </c>
      <c r="AM261" s="70">
        <f>VALUE(IFERROR(VLOOKUP($A261,OT!$A:$BU,OT!J$1,0),0))</f>
        <v>2</v>
      </c>
      <c r="AN261" s="70">
        <f>VALUE(IFERROR(VLOOKUP($A261,OT!$A:$BU,OT!K$1,0),0))</f>
        <v>0</v>
      </c>
      <c r="AO261" s="70">
        <f>VALUE(IFERROR(VLOOKUP($A261,OT!$A:$BU,OT!L$1,0),0))</f>
        <v>2</v>
      </c>
      <c r="AP261" s="70">
        <f>VALUE(IFERROR(VLOOKUP($A261,OT!$A:$BU,OT!M$1,0),0))</f>
        <v>0</v>
      </c>
      <c r="AQ261" s="70">
        <f>VALUE(IFERROR(VLOOKUP($A261,OT!$A:$BU,OT!N$1,0),0))</f>
        <v>0</v>
      </c>
      <c r="AR261" s="70">
        <f>VALUE(IFERROR(VLOOKUP($A261,OT!$A:$BU,OT!O$1,0),0))</f>
        <v>0</v>
      </c>
      <c r="AS261" s="70">
        <f>VALUE(IFERROR(VLOOKUP($A261,OT!$A:$BU,OT!P$1,0),0))</f>
        <v>12</v>
      </c>
      <c r="AT261" s="70">
        <f>VALUE(IFERROR(VLOOKUP($A261,OT!$A:$BU,OT!Q$1,0),0))</f>
        <v>0</v>
      </c>
      <c r="AU261" s="70">
        <f>VALUE(IFERROR(VLOOKUP($A261,OT!$A:$BU,OT!R$1,0),0))</f>
        <v>0</v>
      </c>
      <c r="AV261" s="70">
        <f>VALUE(IFERROR(VLOOKUP($A261,OT!$A:$BU,OT!S$1,0),0))</f>
        <v>2</v>
      </c>
      <c r="AW261" s="70">
        <f>VALUE(IFERROR(VLOOKUP($A261,OT!$A:$BU,OT!T$1,0),0))</f>
        <v>2</v>
      </c>
      <c r="AX261" s="70">
        <f>VALUE(IFERROR(VLOOKUP($A261,OT!$A:$BU,OT!U$1,0),0))</f>
        <v>2</v>
      </c>
      <c r="AY261" s="70">
        <f>VALUE(IFERROR(VLOOKUP($A261,OT!$A:$BU,OT!V$1,0),0))</f>
        <v>0</v>
      </c>
      <c r="AZ261" s="70">
        <f>VALUE(IFERROR(VLOOKUP($A261,OT!$A:$BU,OT!W$1,0),0))</f>
        <v>12</v>
      </c>
      <c r="BA261" s="70">
        <f>VALUE(IFERROR(VLOOKUP($A261,OT!$A:$BU,OT!X$1,0),0))</f>
        <v>0</v>
      </c>
      <c r="BB261" s="70">
        <f>VALUE(IFERROR(VLOOKUP($A261,OT!$A:$BU,OT!Y$1,0),0))</f>
        <v>2</v>
      </c>
      <c r="BC261" s="70">
        <f>VALUE(IFERROR(VLOOKUP($A261,OT!$A:$BU,OT!Z$1,0),0))</f>
        <v>0</v>
      </c>
      <c r="BD261" s="70">
        <f>VALUE(IFERROR(VLOOKUP($A261,OT!$A:$BU,OT!AA$1,0),0))</f>
        <v>0</v>
      </c>
      <c r="BE261" s="70">
        <f>VALUE(IFERROR(VLOOKUP($A261,OT!$A:$BU,OT!AB$1,0),0))</f>
        <v>0</v>
      </c>
      <c r="BF261" s="70">
        <f>VALUE(IFERROR(VLOOKUP($A261,OT!$A:$BU,OT!AC$1,0),0))</f>
        <v>4</v>
      </c>
      <c r="BG261" s="70">
        <f>VALUE(IFERROR(VLOOKUP($A261,OT!$A:$BU,OT!AD$1,0),0))</f>
        <v>8</v>
      </c>
      <c r="BH261" s="70">
        <f>VALUE(IFERROR(VLOOKUP($A261,OT!$A:$BU,OT!AE$1,0),0))</f>
        <v>2</v>
      </c>
      <c r="BI261" s="70">
        <f>VALUE(IFERROR(VLOOKUP($A261,OT!$A:$BU,OT!AF$1,0),0))</f>
        <v>0</v>
      </c>
      <c r="BJ261" s="70">
        <f>VALUE(IFERROR(VLOOKUP($A261,OT!$A:$BU,OT!AG$1,0),0))</f>
        <v>0</v>
      </c>
      <c r="BK261" s="70">
        <f>VALUE(IFERROR(VLOOKUP($A261,OT!$A:$BU,OT!AH$1,0),0))</f>
        <v>0</v>
      </c>
      <c r="BL261" s="70">
        <f>VALUE(IFERROR(VLOOKUP($A261,OT!$A:$BU,OT!AI$1,0),0))</f>
        <v>0</v>
      </c>
      <c r="BM261" s="70">
        <f>VALUE(IFERROR(VLOOKUP($A261,OT!$A:$BU,OT!AJ$1,0),0))</f>
        <v>4</v>
      </c>
      <c r="BN261" s="70">
        <f>VALUE(IFERROR(VLOOKUP($A261,OT!$A:$BU,OT!AK$1,0),0))</f>
        <v>0</v>
      </c>
      <c r="BO261" s="70">
        <f>VALUE(IFERROR(VLOOKUP($A261,OT!$A:$BU,OT!AL$1,0),0))</f>
        <v>2</v>
      </c>
      <c r="BP261" s="70">
        <f>VALUE(IFERROR(VLOOKUP($A261,OT!$A:$BU,OT!AM$1,0),0))</f>
        <v>0</v>
      </c>
      <c r="BQ261" s="70">
        <f>VALUE(IFERROR(VLOOKUP($A261,OT!$A:$BU,OT!AN$1,0),0))</f>
        <v>0</v>
      </c>
    </row>
    <row r="262" spans="1:69" x14ac:dyDescent="0.35">
      <c r="A262" t="s">
        <v>1449</v>
      </c>
      <c r="B262" s="221" t="str">
        <f>VLOOKUP(A262,Att!B:C,2,0)</f>
        <v>PHAN THỊ KIM NGÂN</v>
      </c>
      <c r="C262">
        <v>20000</v>
      </c>
      <c r="D262">
        <v>20000</v>
      </c>
      <c r="E262">
        <v>20000</v>
      </c>
      <c r="F262">
        <v>20000</v>
      </c>
      <c r="G262">
        <v>15000</v>
      </c>
      <c r="K262">
        <v>20000</v>
      </c>
      <c r="L262">
        <v>20000</v>
      </c>
      <c r="M262">
        <v>20000</v>
      </c>
      <c r="N262">
        <v>20000</v>
      </c>
      <c r="O262">
        <v>20000</v>
      </c>
      <c r="P262">
        <v>20000</v>
      </c>
      <c r="Q262">
        <v>20000</v>
      </c>
      <c r="R262">
        <v>20000</v>
      </c>
      <c r="S262">
        <v>20000</v>
      </c>
      <c r="U262">
        <v>42000</v>
      </c>
      <c r="V262">
        <v>42000</v>
      </c>
      <c r="X262">
        <v>42000</v>
      </c>
      <c r="Y262">
        <v>42000</v>
      </c>
      <c r="Z262">
        <v>42000</v>
      </c>
      <c r="AA262">
        <v>42000</v>
      </c>
      <c r="AB262">
        <v>42000</v>
      </c>
      <c r="AF262">
        <v>20000</v>
      </c>
      <c r="AH262" s="68">
        <f t="shared" si="9"/>
        <v>589000</v>
      </c>
      <c r="AI262" s="68">
        <f t="shared" si="10"/>
        <v>75000</v>
      </c>
      <c r="AJ262" s="68">
        <f t="shared" si="11"/>
        <v>514000</v>
      </c>
      <c r="AK262" s="68"/>
      <c r="AL262" s="74" t="str">
        <f>VLOOKUP(A262,Att!B:CX,101,0)</f>
        <v>Power Connect</v>
      </c>
      <c r="AM262" s="70">
        <f>VALUE(IFERROR(VLOOKUP($A262,OT!$A:$BU,OT!J$1,0),0))</f>
        <v>2</v>
      </c>
      <c r="AN262" s="70">
        <f>VALUE(IFERROR(VLOOKUP($A262,OT!$A:$BU,OT!K$1,0),0))</f>
        <v>2</v>
      </c>
      <c r="AO262" s="70">
        <f>VALUE(IFERROR(VLOOKUP($A262,OT!$A:$BU,OT!L$1,0),0))</f>
        <v>0</v>
      </c>
      <c r="AP262" s="70">
        <f>VALUE(IFERROR(VLOOKUP($A262,OT!$A:$BU,OT!M$1,0),0))</f>
        <v>0</v>
      </c>
      <c r="AQ262" s="70">
        <f>VALUE(IFERROR(VLOOKUP($A262,OT!$A:$BU,OT!N$1,0),0))</f>
        <v>0</v>
      </c>
      <c r="AR262" s="70">
        <f>VALUE(IFERROR(VLOOKUP($A262,OT!$A:$BU,OT!O$1,0),0))</f>
        <v>0</v>
      </c>
      <c r="AS262" s="70">
        <f>VALUE(IFERROR(VLOOKUP($A262,OT!$A:$BU,OT!P$1,0),0))</f>
        <v>0</v>
      </c>
      <c r="AT262" s="70">
        <f>VALUE(IFERROR(VLOOKUP($A262,OT!$A:$BU,OT!Q$1,0),0))</f>
        <v>0</v>
      </c>
      <c r="AU262" s="70">
        <f>VALUE(IFERROR(VLOOKUP($A262,OT!$A:$BU,OT!R$1,0),0))</f>
        <v>2</v>
      </c>
      <c r="AV262" s="70">
        <f>VALUE(IFERROR(VLOOKUP($A262,OT!$A:$BU,OT!S$1,0),0))</f>
        <v>2</v>
      </c>
      <c r="AW262" s="70">
        <f>VALUE(IFERROR(VLOOKUP($A262,OT!$A:$BU,OT!T$1,0),0))</f>
        <v>2</v>
      </c>
      <c r="AX262" s="70">
        <f>VALUE(IFERROR(VLOOKUP($A262,OT!$A:$BU,OT!U$1,0),0))</f>
        <v>2</v>
      </c>
      <c r="AY262" s="70">
        <f>VALUE(IFERROR(VLOOKUP($A262,OT!$A:$BU,OT!V$1,0),0))</f>
        <v>4</v>
      </c>
      <c r="AZ262" s="70">
        <f>VALUE(IFERROR(VLOOKUP($A262,OT!$A:$BU,OT!W$1,0),0))</f>
        <v>12</v>
      </c>
      <c r="BA262" s="70">
        <f>VALUE(IFERROR(VLOOKUP($A262,OT!$A:$BU,OT!X$1,0),0))</f>
        <v>2</v>
      </c>
      <c r="BB262" s="70">
        <f>VALUE(IFERROR(VLOOKUP($A262,OT!$A:$BU,OT!Y$1,0),0))</f>
        <v>2</v>
      </c>
      <c r="BC262" s="70">
        <f>VALUE(IFERROR(VLOOKUP($A262,OT!$A:$BU,OT!Z$1,0),0))</f>
        <v>2</v>
      </c>
      <c r="BD262" s="70">
        <f>VALUE(IFERROR(VLOOKUP($A262,OT!$A:$BU,OT!AA$1,0),0))</f>
        <v>0</v>
      </c>
      <c r="BE262" s="70">
        <f>VALUE(IFERROR(VLOOKUP($A262,OT!$A:$BU,OT!AB$1,0),0))</f>
        <v>2</v>
      </c>
      <c r="BF262" s="70">
        <f>VALUE(IFERROR(VLOOKUP($A262,OT!$A:$BU,OT!AC$1,0),0))</f>
        <v>4</v>
      </c>
      <c r="BG262" s="70">
        <f>VALUE(IFERROR(VLOOKUP($A262,OT!$A:$BU,OT!AD$1,0),0))</f>
        <v>0</v>
      </c>
      <c r="BH262" s="70">
        <f>VALUE(IFERROR(VLOOKUP($A262,OT!$A:$BU,OT!AE$1,0),0))</f>
        <v>2</v>
      </c>
      <c r="BI262" s="70">
        <f>VALUE(IFERROR(VLOOKUP($A262,OT!$A:$BU,OT!AF$1,0),0))</f>
        <v>2</v>
      </c>
      <c r="BJ262" s="70">
        <f>VALUE(IFERROR(VLOOKUP($A262,OT!$A:$BU,OT!AG$1,0),0))</f>
        <v>2</v>
      </c>
      <c r="BK262" s="70">
        <f>VALUE(IFERROR(VLOOKUP($A262,OT!$A:$BU,OT!AH$1,0),0))</f>
        <v>2</v>
      </c>
      <c r="BL262" s="70">
        <f>VALUE(IFERROR(VLOOKUP($A262,OT!$A:$BU,OT!AI$1,0),0))</f>
        <v>4</v>
      </c>
      <c r="BM262" s="70">
        <f>VALUE(IFERROR(VLOOKUP($A262,OT!$A:$BU,OT!AJ$1,0),0))</f>
        <v>0</v>
      </c>
      <c r="BN262" s="70">
        <f>VALUE(IFERROR(VLOOKUP($A262,OT!$A:$BU,OT!AK$1,0),0))</f>
        <v>0</v>
      </c>
      <c r="BO262" s="70">
        <f>VALUE(IFERROR(VLOOKUP($A262,OT!$A:$BU,OT!AL$1,0),0))</f>
        <v>0</v>
      </c>
      <c r="BP262" s="70">
        <f>VALUE(IFERROR(VLOOKUP($A262,OT!$A:$BU,OT!AM$1,0),0))</f>
        <v>0</v>
      </c>
      <c r="BQ262" s="70">
        <f>VALUE(IFERROR(VLOOKUP($A262,OT!$A:$BU,OT!AN$1,0),0))</f>
        <v>0</v>
      </c>
    </row>
    <row r="263" spans="1:69" x14ac:dyDescent="0.35">
      <c r="A263" t="s">
        <v>1452</v>
      </c>
      <c r="B263" s="221" t="str">
        <f>VLOOKUP(A263,Att!B:C,2,0)</f>
        <v>THÀNH THẬP Ý NHƯ</v>
      </c>
      <c r="C263">
        <v>42000</v>
      </c>
      <c r="D263">
        <v>42000</v>
      </c>
      <c r="E263">
        <v>42000</v>
      </c>
      <c r="G263">
        <v>42000</v>
      </c>
      <c r="H263">
        <v>42000</v>
      </c>
      <c r="J263">
        <v>20000</v>
      </c>
      <c r="L263">
        <v>20000</v>
      </c>
      <c r="M263">
        <v>20000</v>
      </c>
      <c r="N263">
        <v>20000</v>
      </c>
      <c r="O263">
        <v>15000</v>
      </c>
      <c r="P263">
        <v>20000</v>
      </c>
      <c r="Q263">
        <v>42000</v>
      </c>
      <c r="R263">
        <v>42000</v>
      </c>
      <c r="S263">
        <v>42000</v>
      </c>
      <c r="T263">
        <v>42000</v>
      </c>
      <c r="V263">
        <v>42000</v>
      </c>
      <c r="X263">
        <v>20000</v>
      </c>
      <c r="Y263">
        <v>20000</v>
      </c>
      <c r="AA263">
        <v>20000</v>
      </c>
      <c r="AB263">
        <v>20000</v>
      </c>
      <c r="AC263">
        <v>20000</v>
      </c>
      <c r="AE263">
        <v>42000</v>
      </c>
      <c r="AF263">
        <v>42000</v>
      </c>
      <c r="AH263" s="68">
        <f t="shared" si="9"/>
        <v>719000</v>
      </c>
      <c r="AI263" s="68">
        <f t="shared" si="10"/>
        <v>77000</v>
      </c>
      <c r="AJ263" s="68">
        <f t="shared" si="11"/>
        <v>642000</v>
      </c>
      <c r="AK263" s="68"/>
      <c r="AL263" s="74" t="str">
        <f>VLOOKUP(A263,Att!B:CX,101,0)</f>
        <v>Power Connect</v>
      </c>
      <c r="AM263" s="70">
        <f>VALUE(IFERROR(VLOOKUP($A263,OT!$A:$BU,OT!J$1,0),0))</f>
        <v>2</v>
      </c>
      <c r="AN263" s="70">
        <f>VALUE(IFERROR(VLOOKUP($A263,OT!$A:$BU,OT!K$1,0),0))</f>
        <v>2</v>
      </c>
      <c r="AO263" s="70">
        <f>VALUE(IFERROR(VLOOKUP($A263,OT!$A:$BU,OT!L$1,0),0))</f>
        <v>2</v>
      </c>
      <c r="AP263" s="70">
        <f>VALUE(IFERROR(VLOOKUP($A263,OT!$A:$BU,OT!M$1,0),0))</f>
        <v>0</v>
      </c>
      <c r="AQ263" s="70">
        <f>VALUE(IFERROR(VLOOKUP($A263,OT!$A:$BU,OT!N$1,0),0))</f>
        <v>2</v>
      </c>
      <c r="AR263" s="70">
        <f>VALUE(IFERROR(VLOOKUP($A263,OT!$A:$BU,OT!O$1,0),0))</f>
        <v>4</v>
      </c>
      <c r="AS263" s="70">
        <f>VALUE(IFERROR(VLOOKUP($A263,OT!$A:$BU,OT!P$1,0),0))</f>
        <v>0</v>
      </c>
      <c r="AT263" s="70">
        <f>VALUE(IFERROR(VLOOKUP($A263,OT!$A:$BU,OT!Q$1,0),0))</f>
        <v>2</v>
      </c>
      <c r="AU263" s="70">
        <f>VALUE(IFERROR(VLOOKUP($A263,OT!$A:$BU,OT!R$1,0),0))</f>
        <v>0</v>
      </c>
      <c r="AV263" s="70">
        <f>VALUE(IFERROR(VLOOKUP($A263,OT!$A:$BU,OT!S$1,0),0))</f>
        <v>2</v>
      </c>
      <c r="AW263" s="70">
        <f>VALUE(IFERROR(VLOOKUP($A263,OT!$A:$BU,OT!T$1,0),0))</f>
        <v>2</v>
      </c>
      <c r="AX263" s="70">
        <f>VALUE(IFERROR(VLOOKUP($A263,OT!$A:$BU,OT!U$1,0),0))</f>
        <v>2</v>
      </c>
      <c r="AY263" s="70">
        <f>VALUE(IFERROR(VLOOKUP($A263,OT!$A:$BU,OT!V$1,0),0))</f>
        <v>0</v>
      </c>
      <c r="AZ263" s="70">
        <f>VALUE(IFERROR(VLOOKUP($A263,OT!$A:$BU,OT!W$1,0),0))</f>
        <v>12</v>
      </c>
      <c r="BA263" s="70">
        <f>VALUE(IFERROR(VLOOKUP($A263,OT!$A:$BU,OT!X$1,0),0))</f>
        <v>2</v>
      </c>
      <c r="BB263" s="70">
        <f>VALUE(IFERROR(VLOOKUP($A263,OT!$A:$BU,OT!Y$1,0),0))</f>
        <v>2</v>
      </c>
      <c r="BC263" s="70">
        <f>VALUE(IFERROR(VLOOKUP($A263,OT!$A:$BU,OT!Z$1,0),0))</f>
        <v>2</v>
      </c>
      <c r="BD263" s="70">
        <f>VALUE(IFERROR(VLOOKUP($A263,OT!$A:$BU,OT!AA$1,0),0))</f>
        <v>2</v>
      </c>
      <c r="BE263" s="70">
        <f>VALUE(IFERROR(VLOOKUP($A263,OT!$A:$BU,OT!AB$1,0),0))</f>
        <v>0</v>
      </c>
      <c r="BF263" s="70">
        <f>VALUE(IFERROR(VLOOKUP($A263,OT!$A:$BU,OT!AC$1,0),0))</f>
        <v>4</v>
      </c>
      <c r="BG263" s="70">
        <f>VALUE(IFERROR(VLOOKUP($A263,OT!$A:$BU,OT!AD$1,0),0))</f>
        <v>0</v>
      </c>
      <c r="BH263" s="70">
        <f>VALUE(IFERROR(VLOOKUP($A263,OT!$A:$BU,OT!AE$1,0),0))</f>
        <v>0</v>
      </c>
      <c r="BI263" s="70">
        <f>VALUE(IFERROR(VLOOKUP($A263,OT!$A:$BU,OT!AF$1,0),0))</f>
        <v>2</v>
      </c>
      <c r="BJ263" s="70">
        <f>VALUE(IFERROR(VLOOKUP($A263,OT!$A:$BU,OT!AG$1,0),0))</f>
        <v>0</v>
      </c>
      <c r="BK263" s="70">
        <f>VALUE(IFERROR(VLOOKUP($A263,OT!$A:$BU,OT!AH$1,0),0))</f>
        <v>2</v>
      </c>
      <c r="BL263" s="70">
        <f>VALUE(IFERROR(VLOOKUP($A263,OT!$A:$BU,OT!AI$1,0),0))</f>
        <v>2</v>
      </c>
      <c r="BM263" s="70">
        <f>VALUE(IFERROR(VLOOKUP($A263,OT!$A:$BU,OT!AJ$1,0),0))</f>
        <v>4</v>
      </c>
      <c r="BN263" s="70">
        <f>VALUE(IFERROR(VLOOKUP($A263,OT!$A:$BU,OT!AK$1,0),0))</f>
        <v>0</v>
      </c>
      <c r="BO263" s="70">
        <f>VALUE(IFERROR(VLOOKUP($A263,OT!$A:$BU,OT!AL$1,0),0))</f>
        <v>2</v>
      </c>
      <c r="BP263" s="70">
        <f>VALUE(IFERROR(VLOOKUP($A263,OT!$A:$BU,OT!AM$1,0),0))</f>
        <v>0</v>
      </c>
      <c r="BQ263" s="70">
        <f>VALUE(IFERROR(VLOOKUP($A263,OT!$A:$BU,OT!AN$1,0),0))</f>
        <v>0</v>
      </c>
    </row>
    <row r="264" spans="1:69" x14ac:dyDescent="0.35">
      <c r="A264" t="s">
        <v>1455</v>
      </c>
      <c r="B264" s="221" t="str">
        <f>VLOOKUP(A264,Att!B:C,2,0)</f>
        <v>TRẦN TIẾN ĐẠT</v>
      </c>
      <c r="D264">
        <v>20000</v>
      </c>
      <c r="E264">
        <v>20000</v>
      </c>
      <c r="G264">
        <v>20000</v>
      </c>
      <c r="H264">
        <v>20000</v>
      </c>
      <c r="J264">
        <v>42000</v>
      </c>
      <c r="K264">
        <v>42000</v>
      </c>
      <c r="M264">
        <v>42000</v>
      </c>
      <c r="N264">
        <v>42000</v>
      </c>
      <c r="O264">
        <v>27000</v>
      </c>
      <c r="Q264">
        <v>20000</v>
      </c>
      <c r="R264">
        <v>20000</v>
      </c>
      <c r="S264">
        <v>20000</v>
      </c>
      <c r="U264">
        <v>15000</v>
      </c>
      <c r="X264">
        <v>42000</v>
      </c>
      <c r="Y264">
        <v>42000</v>
      </c>
      <c r="Z264">
        <v>42000</v>
      </c>
      <c r="AA264">
        <v>42000</v>
      </c>
      <c r="AB264">
        <v>42000</v>
      </c>
      <c r="AE264">
        <v>20000</v>
      </c>
      <c r="AF264">
        <v>20000</v>
      </c>
      <c r="AH264" s="68">
        <f t="shared" si="9"/>
        <v>600000</v>
      </c>
      <c r="AI264" s="68">
        <f t="shared" si="10"/>
        <v>146000</v>
      </c>
      <c r="AJ264" s="68">
        <f t="shared" si="11"/>
        <v>454000</v>
      </c>
      <c r="AK264" s="68"/>
      <c r="AL264" s="74" t="str">
        <f>VLOOKUP(A264,Att!B:CX,101,0)</f>
        <v>Power Connect</v>
      </c>
      <c r="AM264" s="70">
        <f>VALUE(IFERROR(VLOOKUP($A264,OT!$A:$BU,OT!J$1,0),0))</f>
        <v>0</v>
      </c>
      <c r="AN264" s="70">
        <f>VALUE(IFERROR(VLOOKUP($A264,OT!$A:$BU,OT!K$1,0),0))</f>
        <v>0</v>
      </c>
      <c r="AO264" s="70">
        <f>VALUE(IFERROR(VLOOKUP($A264,OT!$A:$BU,OT!L$1,0),0))</f>
        <v>2</v>
      </c>
      <c r="AP264" s="70">
        <f>VALUE(IFERROR(VLOOKUP($A264,OT!$A:$BU,OT!M$1,0),0))</f>
        <v>0</v>
      </c>
      <c r="AQ264" s="70">
        <f>VALUE(IFERROR(VLOOKUP($A264,OT!$A:$BU,OT!N$1,0),0))</f>
        <v>2</v>
      </c>
      <c r="AR264" s="70">
        <f>VALUE(IFERROR(VLOOKUP($A264,OT!$A:$BU,OT!O$1,0),0))</f>
        <v>4</v>
      </c>
      <c r="AS264" s="70">
        <f>VALUE(IFERROR(VLOOKUP($A264,OT!$A:$BU,OT!P$1,0),0))</f>
        <v>0</v>
      </c>
      <c r="AT264" s="70">
        <f>VALUE(IFERROR(VLOOKUP($A264,OT!$A:$BU,OT!Q$1,0),0))</f>
        <v>2</v>
      </c>
      <c r="AU264" s="70">
        <f>VALUE(IFERROR(VLOOKUP($A264,OT!$A:$BU,OT!R$1,0),0))</f>
        <v>2</v>
      </c>
      <c r="AV264" s="70">
        <f>VALUE(IFERROR(VLOOKUP($A264,OT!$A:$BU,OT!S$1,0),0))</f>
        <v>0</v>
      </c>
      <c r="AW264" s="70">
        <f>VALUE(IFERROR(VLOOKUP($A264,OT!$A:$BU,OT!T$1,0),0))</f>
        <v>0</v>
      </c>
      <c r="AX264" s="70">
        <f>VALUE(IFERROR(VLOOKUP($A264,OT!$A:$BU,OT!U$1,0),0))</f>
        <v>0</v>
      </c>
      <c r="AY264" s="70">
        <f>VALUE(IFERROR(VLOOKUP($A264,OT!$A:$BU,OT!V$1,0),0))</f>
        <v>0</v>
      </c>
      <c r="AZ264" s="70">
        <f>VALUE(IFERROR(VLOOKUP($A264,OT!$A:$BU,OT!W$1,0),0))</f>
        <v>0</v>
      </c>
      <c r="BA264" s="70">
        <f>VALUE(IFERROR(VLOOKUP($A264,OT!$A:$BU,OT!X$1,0),0))</f>
        <v>2</v>
      </c>
      <c r="BB264" s="70">
        <f>VALUE(IFERROR(VLOOKUP($A264,OT!$A:$BU,OT!Y$1,0),0))</f>
        <v>2</v>
      </c>
      <c r="BC264" s="70">
        <f>VALUE(IFERROR(VLOOKUP($A264,OT!$A:$BU,OT!Z$1,0),0))</f>
        <v>2</v>
      </c>
      <c r="BD264" s="70">
        <f>VALUE(IFERROR(VLOOKUP($A264,OT!$A:$BU,OT!AA$1,0),0))</f>
        <v>0</v>
      </c>
      <c r="BE264" s="70">
        <f>VALUE(IFERROR(VLOOKUP($A264,OT!$A:$BU,OT!AB$1,0),0))</f>
        <v>0</v>
      </c>
      <c r="BF264" s="70">
        <f>VALUE(IFERROR(VLOOKUP($A264,OT!$A:$BU,OT!AC$1,0),0))</f>
        <v>0</v>
      </c>
      <c r="BG264" s="70">
        <f>VALUE(IFERROR(VLOOKUP($A264,OT!$A:$BU,OT!AD$1,0),0))</f>
        <v>0</v>
      </c>
      <c r="BH264" s="70">
        <f>VALUE(IFERROR(VLOOKUP($A264,OT!$A:$BU,OT!AE$1,0),0))</f>
        <v>2</v>
      </c>
      <c r="BI264" s="70">
        <f>VALUE(IFERROR(VLOOKUP($A264,OT!$A:$BU,OT!AF$1,0),0))</f>
        <v>2</v>
      </c>
      <c r="BJ264" s="70">
        <f>VALUE(IFERROR(VLOOKUP($A264,OT!$A:$BU,OT!AG$1,0),0))</f>
        <v>2</v>
      </c>
      <c r="BK264" s="70">
        <f>VALUE(IFERROR(VLOOKUP($A264,OT!$A:$BU,OT!AH$1,0),0))</f>
        <v>2</v>
      </c>
      <c r="BL264" s="70">
        <f>VALUE(IFERROR(VLOOKUP($A264,OT!$A:$BU,OT!AI$1,0),0))</f>
        <v>4</v>
      </c>
      <c r="BM264" s="70">
        <f>VALUE(IFERROR(VLOOKUP($A264,OT!$A:$BU,OT!AJ$1,0),0))</f>
        <v>0</v>
      </c>
      <c r="BN264" s="70">
        <f>VALUE(IFERROR(VLOOKUP($A264,OT!$A:$BU,OT!AK$1,0),0))</f>
        <v>0</v>
      </c>
      <c r="BO264" s="70">
        <f>VALUE(IFERROR(VLOOKUP($A264,OT!$A:$BU,OT!AL$1,0),0))</f>
        <v>2</v>
      </c>
      <c r="BP264" s="70">
        <f>VALUE(IFERROR(VLOOKUP($A264,OT!$A:$BU,OT!AM$1,0),0))</f>
        <v>2</v>
      </c>
      <c r="BQ264" s="70">
        <f>VALUE(IFERROR(VLOOKUP($A264,OT!$A:$BU,OT!AN$1,0),0))</f>
        <v>0</v>
      </c>
    </row>
    <row r="265" spans="1:69" x14ac:dyDescent="0.35">
      <c r="A265" t="s">
        <v>1458</v>
      </c>
      <c r="B265" s="221" t="str">
        <f>VLOOKUP(A265,Att!B:C,2,0)</f>
        <v>NGUYỄN HOÀNG CƯỜNG</v>
      </c>
      <c r="C265">
        <v>20000</v>
      </c>
      <c r="D265">
        <v>20000</v>
      </c>
      <c r="E265">
        <v>20000</v>
      </c>
      <c r="G265">
        <v>20000</v>
      </c>
      <c r="H265">
        <v>20000</v>
      </c>
      <c r="J265">
        <v>42000</v>
      </c>
      <c r="K265">
        <v>42000</v>
      </c>
      <c r="M265">
        <v>42000</v>
      </c>
      <c r="N265">
        <v>42000</v>
      </c>
      <c r="O265">
        <v>27000</v>
      </c>
      <c r="Q265">
        <v>20000</v>
      </c>
      <c r="R265">
        <v>20000</v>
      </c>
      <c r="S265">
        <v>20000</v>
      </c>
      <c r="T265">
        <v>20000</v>
      </c>
      <c r="U265">
        <v>15000</v>
      </c>
      <c r="X265">
        <v>42000</v>
      </c>
      <c r="Y265">
        <v>42000</v>
      </c>
      <c r="Z265">
        <v>42000</v>
      </c>
      <c r="AA265">
        <v>42000</v>
      </c>
      <c r="AB265">
        <v>42000</v>
      </c>
      <c r="AF265">
        <v>20000</v>
      </c>
      <c r="AH265" s="68">
        <f t="shared" si="9"/>
        <v>620000</v>
      </c>
      <c r="AI265" s="68">
        <f t="shared" si="10"/>
        <v>146000</v>
      </c>
      <c r="AJ265" s="68">
        <f t="shared" si="11"/>
        <v>474000</v>
      </c>
      <c r="AK265" s="68"/>
      <c r="AL265" s="74" t="str">
        <f>VLOOKUP(A265,Att!B:CX,101,0)</f>
        <v>Nhân Kiệt</v>
      </c>
      <c r="AM265" s="70">
        <f>VALUE(IFERROR(VLOOKUP($A265,OT!$A:$BU,OT!J$1,0),0))</f>
        <v>4</v>
      </c>
      <c r="AN265" s="70">
        <f>VALUE(IFERROR(VLOOKUP($A265,OT!$A:$BU,OT!K$1,0),0))</f>
        <v>0</v>
      </c>
      <c r="AO265" s="70">
        <f>VALUE(IFERROR(VLOOKUP($A265,OT!$A:$BU,OT!L$1,0),0))</f>
        <v>2</v>
      </c>
      <c r="AP265" s="70">
        <f>VALUE(IFERROR(VLOOKUP($A265,OT!$A:$BU,OT!M$1,0),0))</f>
        <v>0</v>
      </c>
      <c r="AQ265" s="70">
        <f>VALUE(IFERROR(VLOOKUP($A265,OT!$A:$BU,OT!N$1,0),0))</f>
        <v>2</v>
      </c>
      <c r="AR265" s="70">
        <f>VALUE(IFERROR(VLOOKUP($A265,OT!$A:$BU,OT!O$1,0),0))</f>
        <v>2</v>
      </c>
      <c r="AS265" s="70">
        <f>VALUE(IFERROR(VLOOKUP($A265,OT!$A:$BU,OT!P$1,0),0))</f>
        <v>0</v>
      </c>
      <c r="AT265" s="70">
        <f>VALUE(IFERROR(VLOOKUP($A265,OT!$A:$BU,OT!Q$1,0),0))</f>
        <v>2</v>
      </c>
      <c r="AU265" s="70">
        <f>VALUE(IFERROR(VLOOKUP($A265,OT!$A:$BU,OT!R$1,0),0))</f>
        <v>2</v>
      </c>
      <c r="AV265" s="70">
        <f>VALUE(IFERROR(VLOOKUP($A265,OT!$A:$BU,OT!S$1,0),0))</f>
        <v>0</v>
      </c>
      <c r="AW265" s="70">
        <f>VALUE(IFERROR(VLOOKUP($A265,OT!$A:$BU,OT!T$1,0),0))</f>
        <v>0</v>
      </c>
      <c r="AX265" s="70">
        <f>VALUE(IFERROR(VLOOKUP($A265,OT!$A:$BU,OT!U$1,0),0))</f>
        <v>0</v>
      </c>
      <c r="AY265" s="70">
        <f>VALUE(IFERROR(VLOOKUP($A265,OT!$A:$BU,OT!V$1,0),0))</f>
        <v>0</v>
      </c>
      <c r="AZ265" s="70">
        <f>VALUE(IFERROR(VLOOKUP($A265,OT!$A:$BU,OT!W$1,0),0))</f>
        <v>0</v>
      </c>
      <c r="BA265" s="70">
        <f>VALUE(IFERROR(VLOOKUP($A265,OT!$A:$BU,OT!X$1,0),0))</f>
        <v>2</v>
      </c>
      <c r="BB265" s="70">
        <f>VALUE(IFERROR(VLOOKUP($A265,OT!$A:$BU,OT!Y$1,0),0))</f>
        <v>2</v>
      </c>
      <c r="BC265" s="70">
        <f>VALUE(IFERROR(VLOOKUP($A265,OT!$A:$BU,OT!Z$1,0),0))</f>
        <v>2</v>
      </c>
      <c r="BD265" s="70">
        <f>VALUE(IFERROR(VLOOKUP($A265,OT!$A:$BU,OT!AA$1,0),0))</f>
        <v>2</v>
      </c>
      <c r="BE265" s="70">
        <f>VALUE(IFERROR(VLOOKUP($A265,OT!$A:$BU,OT!AB$1,0),0))</f>
        <v>0</v>
      </c>
      <c r="BF265" s="70">
        <f>VALUE(IFERROR(VLOOKUP($A265,OT!$A:$BU,OT!AC$1,0),0))</f>
        <v>0</v>
      </c>
      <c r="BG265" s="70">
        <f>VALUE(IFERROR(VLOOKUP($A265,OT!$A:$BU,OT!AD$1,0),0))</f>
        <v>0</v>
      </c>
      <c r="BH265" s="70">
        <f>VALUE(IFERROR(VLOOKUP($A265,OT!$A:$BU,OT!AE$1,0),0))</f>
        <v>2</v>
      </c>
      <c r="BI265" s="70">
        <f>VALUE(IFERROR(VLOOKUP($A265,OT!$A:$BU,OT!AF$1,0),0))</f>
        <v>2</v>
      </c>
      <c r="BJ265" s="70">
        <f>VALUE(IFERROR(VLOOKUP($A265,OT!$A:$BU,OT!AG$1,0),0))</f>
        <v>2</v>
      </c>
      <c r="BK265" s="70">
        <f>VALUE(IFERROR(VLOOKUP($A265,OT!$A:$BU,OT!AH$1,0),0))</f>
        <v>2</v>
      </c>
      <c r="BL265" s="70">
        <f>VALUE(IFERROR(VLOOKUP($A265,OT!$A:$BU,OT!AI$1,0),0))</f>
        <v>4</v>
      </c>
      <c r="BM265" s="70">
        <f>VALUE(IFERROR(VLOOKUP($A265,OT!$A:$BU,OT!AJ$1,0),0))</f>
        <v>0</v>
      </c>
      <c r="BN265" s="70">
        <f>VALUE(IFERROR(VLOOKUP($A265,OT!$A:$BU,OT!AK$1,0),0))</f>
        <v>0</v>
      </c>
      <c r="BO265" s="70">
        <f>VALUE(IFERROR(VLOOKUP($A265,OT!$A:$BU,OT!AL$1,0),0))</f>
        <v>0</v>
      </c>
      <c r="BP265" s="70">
        <f>VALUE(IFERROR(VLOOKUP($A265,OT!$A:$BU,OT!AM$1,0),0))</f>
        <v>2</v>
      </c>
      <c r="BQ265" s="70">
        <f>VALUE(IFERROR(VLOOKUP($A265,OT!$A:$BU,OT!AN$1,0),0))</f>
        <v>0</v>
      </c>
    </row>
    <row r="266" spans="1:69" x14ac:dyDescent="0.35">
      <c r="A266" t="s">
        <v>1461</v>
      </c>
      <c r="B266" s="221" t="str">
        <f>VLOOKUP(A266,Att!B:C,2,0)</f>
        <v>TRƯƠNG THỊ THỦY TIÊN</v>
      </c>
      <c r="C266">
        <v>20000</v>
      </c>
      <c r="D266">
        <v>20000</v>
      </c>
      <c r="E266">
        <v>20000</v>
      </c>
      <c r="F266">
        <v>20000</v>
      </c>
      <c r="G266">
        <v>20000</v>
      </c>
      <c r="J266">
        <v>20000</v>
      </c>
      <c r="K266">
        <v>20000</v>
      </c>
      <c r="L266">
        <v>20000</v>
      </c>
      <c r="M266">
        <v>20000</v>
      </c>
      <c r="N266">
        <v>15000</v>
      </c>
      <c r="Q266">
        <v>20000</v>
      </c>
      <c r="R266">
        <v>20000</v>
      </c>
      <c r="S266">
        <v>20000</v>
      </c>
      <c r="T266">
        <v>20000</v>
      </c>
      <c r="U266">
        <v>15000</v>
      </c>
      <c r="V266">
        <v>15000</v>
      </c>
      <c r="X266">
        <v>42000</v>
      </c>
      <c r="Y266">
        <v>42000</v>
      </c>
      <c r="Z266">
        <v>42000</v>
      </c>
      <c r="AA266">
        <v>42000</v>
      </c>
      <c r="AB266">
        <v>27000</v>
      </c>
      <c r="AE266">
        <v>20000</v>
      </c>
      <c r="AF266">
        <v>20000</v>
      </c>
      <c r="AH266" s="68">
        <f t="shared" si="9"/>
        <v>540000</v>
      </c>
      <c r="AI266" s="68">
        <f t="shared" si="10"/>
        <v>243000</v>
      </c>
      <c r="AJ266" s="68">
        <f t="shared" si="11"/>
        <v>297000</v>
      </c>
      <c r="AK266" s="68"/>
      <c r="AL266" s="74" t="str">
        <f>VLOOKUP(A266,Att!B:CX,101,0)</f>
        <v>MEKONG SUBLABOR</v>
      </c>
      <c r="AM266" s="70">
        <f>VALUE(IFERROR(VLOOKUP($A266,OT!$A:$BU,OT!J$1,0),0))</f>
        <v>2</v>
      </c>
      <c r="AN266" s="70">
        <f>VALUE(IFERROR(VLOOKUP($A266,OT!$A:$BU,OT!K$1,0),0))</f>
        <v>2</v>
      </c>
      <c r="AO266" s="70">
        <f>VALUE(IFERROR(VLOOKUP($A266,OT!$A:$BU,OT!L$1,0),0))</f>
        <v>2</v>
      </c>
      <c r="AP266" s="70">
        <f>VALUE(IFERROR(VLOOKUP($A266,OT!$A:$BU,OT!M$1,0),0))</f>
        <v>2</v>
      </c>
      <c r="AQ266" s="70">
        <f>VALUE(IFERROR(VLOOKUP($A266,OT!$A:$BU,OT!N$1,0),0))</f>
        <v>4</v>
      </c>
      <c r="AR266" s="70">
        <f>VALUE(IFERROR(VLOOKUP($A266,OT!$A:$BU,OT!O$1,0),0))</f>
        <v>0</v>
      </c>
      <c r="AS266" s="70">
        <f>VALUE(IFERROR(VLOOKUP($A266,OT!$A:$BU,OT!P$1,0),0))</f>
        <v>0</v>
      </c>
      <c r="AT266" s="70">
        <f>VALUE(IFERROR(VLOOKUP($A266,OT!$A:$BU,OT!Q$1,0),0))</f>
        <v>2</v>
      </c>
      <c r="AU266" s="70">
        <f>VALUE(IFERROR(VLOOKUP($A266,OT!$A:$BU,OT!R$1,0),0))</f>
        <v>2</v>
      </c>
      <c r="AV266" s="70">
        <f>VALUE(IFERROR(VLOOKUP($A266,OT!$A:$BU,OT!S$1,0),0))</f>
        <v>2</v>
      </c>
      <c r="AW266" s="70">
        <f>VALUE(IFERROR(VLOOKUP($A266,OT!$A:$BU,OT!T$1,0),0))</f>
        <v>2</v>
      </c>
      <c r="AX266" s="70">
        <f>VALUE(IFERROR(VLOOKUP($A266,OT!$A:$BU,OT!U$1,0),0))</f>
        <v>0</v>
      </c>
      <c r="AY266" s="70">
        <f>VALUE(IFERROR(VLOOKUP($A266,OT!$A:$BU,OT!V$1,0),0))</f>
        <v>0</v>
      </c>
      <c r="AZ266" s="70">
        <f>VALUE(IFERROR(VLOOKUP($A266,OT!$A:$BU,OT!W$1,0),0))</f>
        <v>0</v>
      </c>
      <c r="BA266" s="70">
        <f>VALUE(IFERROR(VLOOKUP($A266,OT!$A:$BU,OT!X$1,0),0))</f>
        <v>2</v>
      </c>
      <c r="BB266" s="70">
        <f>VALUE(IFERROR(VLOOKUP($A266,OT!$A:$BU,OT!Y$1,0),0))</f>
        <v>0</v>
      </c>
      <c r="BC266" s="70">
        <f>VALUE(IFERROR(VLOOKUP($A266,OT!$A:$BU,OT!Z$1,0),0))</f>
        <v>0</v>
      </c>
      <c r="BD266" s="70">
        <f>VALUE(IFERROR(VLOOKUP($A266,OT!$A:$BU,OT!AA$1,0),0))</f>
        <v>0</v>
      </c>
      <c r="BE266" s="70">
        <f>VALUE(IFERROR(VLOOKUP($A266,OT!$A:$BU,OT!AB$1,0),0))</f>
        <v>0</v>
      </c>
      <c r="BF266" s="70">
        <f>VALUE(IFERROR(VLOOKUP($A266,OT!$A:$BU,OT!AC$1,0),0))</f>
        <v>8</v>
      </c>
      <c r="BG266" s="70">
        <f>VALUE(IFERROR(VLOOKUP($A266,OT!$A:$BU,OT!AD$1,0),0))</f>
        <v>0</v>
      </c>
      <c r="BH266" s="70">
        <f>VALUE(IFERROR(VLOOKUP($A266,OT!$A:$BU,OT!AE$1,0),0))</f>
        <v>2</v>
      </c>
      <c r="BI266" s="70">
        <f>VALUE(IFERROR(VLOOKUP($A266,OT!$A:$BU,OT!AF$1,0),0))</f>
        <v>0</v>
      </c>
      <c r="BJ266" s="70">
        <f>VALUE(IFERROR(VLOOKUP($A266,OT!$A:$BU,OT!AG$1,0),0))</f>
        <v>0</v>
      </c>
      <c r="BK266" s="70">
        <f>VALUE(IFERROR(VLOOKUP($A266,OT!$A:$BU,OT!AH$1,0),0))</f>
        <v>0</v>
      </c>
      <c r="BL266" s="70">
        <f>VALUE(IFERROR(VLOOKUP($A266,OT!$A:$BU,OT!AI$1,0),0))</f>
        <v>0</v>
      </c>
      <c r="BM266" s="70">
        <f>VALUE(IFERROR(VLOOKUP($A266,OT!$A:$BU,OT!AJ$1,0),0))</f>
        <v>0</v>
      </c>
      <c r="BN266" s="70">
        <f>VALUE(IFERROR(VLOOKUP($A266,OT!$A:$BU,OT!AK$1,0),0))</f>
        <v>0</v>
      </c>
      <c r="BO266" s="70">
        <f>VALUE(IFERROR(VLOOKUP($A266,OT!$A:$BU,OT!AL$1,0),0))</f>
        <v>2</v>
      </c>
      <c r="BP266" s="70">
        <f>VALUE(IFERROR(VLOOKUP($A266,OT!$A:$BU,OT!AM$1,0),0))</f>
        <v>2</v>
      </c>
      <c r="BQ266" s="70">
        <f>VALUE(IFERROR(VLOOKUP($A266,OT!$A:$BU,OT!AN$1,0),0))</f>
        <v>0</v>
      </c>
    </row>
    <row r="267" spans="1:69" x14ac:dyDescent="0.35">
      <c r="A267" t="s">
        <v>1465</v>
      </c>
      <c r="B267" s="221" t="str">
        <f>VLOOKUP(A267,Att!B:C,2,0)</f>
        <v>VÕ THỊ MỸ TIÊN</v>
      </c>
      <c r="C267">
        <v>20000</v>
      </c>
      <c r="E267">
        <v>20000</v>
      </c>
      <c r="J267">
        <v>20000</v>
      </c>
      <c r="L267">
        <v>20000</v>
      </c>
      <c r="M267">
        <v>20000</v>
      </c>
      <c r="N267">
        <v>15000</v>
      </c>
      <c r="Q267">
        <v>20000</v>
      </c>
      <c r="R267">
        <v>0</v>
      </c>
      <c r="S267">
        <v>20000</v>
      </c>
      <c r="T267">
        <v>20000</v>
      </c>
      <c r="U267">
        <v>15000</v>
      </c>
      <c r="V267">
        <v>15000</v>
      </c>
      <c r="X267">
        <v>20000</v>
      </c>
      <c r="AA267">
        <v>20000</v>
      </c>
      <c r="AB267">
        <v>20000</v>
      </c>
      <c r="AC267">
        <v>20000</v>
      </c>
      <c r="AE267">
        <v>20000</v>
      </c>
      <c r="AF267">
        <v>20000</v>
      </c>
      <c r="AH267" s="68">
        <f t="shared" si="9"/>
        <v>325000</v>
      </c>
      <c r="AI267" s="68">
        <f t="shared" si="10"/>
        <v>170000</v>
      </c>
      <c r="AJ267" s="68">
        <f t="shared" si="11"/>
        <v>155000</v>
      </c>
      <c r="AK267" s="68"/>
      <c r="AL267" s="74" t="str">
        <f>VLOOKUP(A267,Att!B:CX,101,0)</f>
        <v>Power Connect</v>
      </c>
      <c r="AM267" s="70">
        <f>VALUE(IFERROR(VLOOKUP($A267,OT!$A:$BU,OT!J$1,0),0))</f>
        <v>0</v>
      </c>
      <c r="AN267" s="70">
        <f>VALUE(IFERROR(VLOOKUP($A267,OT!$A:$BU,OT!K$1,0),0))</f>
        <v>0</v>
      </c>
      <c r="AO267" s="70">
        <f>VALUE(IFERROR(VLOOKUP($A267,OT!$A:$BU,OT!L$1,0),0))</f>
        <v>0</v>
      </c>
      <c r="AP267" s="70">
        <f>VALUE(IFERROR(VLOOKUP($A267,OT!$A:$BU,OT!M$1,0),0))</f>
        <v>0</v>
      </c>
      <c r="AQ267" s="70">
        <f>VALUE(IFERROR(VLOOKUP($A267,OT!$A:$BU,OT!N$1,0),0))</f>
        <v>0</v>
      </c>
      <c r="AR267" s="70">
        <f>VALUE(IFERROR(VLOOKUP($A267,OT!$A:$BU,OT!O$1,0),0))</f>
        <v>0</v>
      </c>
      <c r="AS267" s="70">
        <f>VALUE(IFERROR(VLOOKUP($A267,OT!$A:$BU,OT!P$1,0),0))</f>
        <v>0</v>
      </c>
      <c r="AT267" s="70">
        <f>VALUE(IFERROR(VLOOKUP($A267,OT!$A:$BU,OT!Q$1,0),0))</f>
        <v>2</v>
      </c>
      <c r="AU267" s="70">
        <f>VALUE(IFERROR(VLOOKUP($A267,OT!$A:$BU,OT!R$1,0),0))</f>
        <v>0</v>
      </c>
      <c r="AV267" s="70">
        <f>VALUE(IFERROR(VLOOKUP($A267,OT!$A:$BU,OT!S$1,0),0))</f>
        <v>0</v>
      </c>
      <c r="AW267" s="70">
        <f>VALUE(IFERROR(VLOOKUP($A267,OT!$A:$BU,OT!T$1,0),0))</f>
        <v>0</v>
      </c>
      <c r="AX267" s="70">
        <f>VALUE(IFERROR(VLOOKUP($A267,OT!$A:$BU,OT!U$1,0),0))</f>
        <v>0</v>
      </c>
      <c r="AY267" s="70">
        <f>VALUE(IFERROR(VLOOKUP($A267,OT!$A:$BU,OT!V$1,0),0))</f>
        <v>0</v>
      </c>
      <c r="AZ267" s="70">
        <f>VALUE(IFERROR(VLOOKUP($A267,OT!$A:$BU,OT!W$1,0),0))</f>
        <v>0</v>
      </c>
      <c r="BA267" s="70">
        <f>VALUE(IFERROR(VLOOKUP($A267,OT!$A:$BU,OT!X$1,0),0))</f>
        <v>0</v>
      </c>
      <c r="BB267" s="70">
        <f>VALUE(IFERROR(VLOOKUP($A267,OT!$A:$BU,OT!Y$1,0),0))</f>
        <v>0</v>
      </c>
      <c r="BC267" s="70">
        <f>VALUE(IFERROR(VLOOKUP($A267,OT!$A:$BU,OT!Z$1,0),0))</f>
        <v>0</v>
      </c>
      <c r="BD267" s="70">
        <f>VALUE(IFERROR(VLOOKUP($A267,OT!$A:$BU,OT!AA$1,0),0))</f>
        <v>0</v>
      </c>
      <c r="BE267" s="70">
        <f>VALUE(IFERROR(VLOOKUP($A267,OT!$A:$BU,OT!AB$1,0),0))</f>
        <v>0</v>
      </c>
      <c r="BF267" s="70">
        <f>VALUE(IFERROR(VLOOKUP($A267,OT!$A:$BU,OT!AC$1,0),0))</f>
        <v>8</v>
      </c>
      <c r="BG267" s="70">
        <f>VALUE(IFERROR(VLOOKUP($A267,OT!$A:$BU,OT!AD$1,0),0))</f>
        <v>0</v>
      </c>
      <c r="BH267" s="70">
        <f>VALUE(IFERROR(VLOOKUP($A267,OT!$A:$BU,OT!AE$1,0),0))</f>
        <v>2</v>
      </c>
      <c r="BI267" s="70">
        <f>VALUE(IFERROR(VLOOKUP($A267,OT!$A:$BU,OT!AF$1,0),0))</f>
        <v>0</v>
      </c>
      <c r="BJ267" s="70">
        <f>VALUE(IFERROR(VLOOKUP($A267,OT!$A:$BU,OT!AG$1,0),0))</f>
        <v>0</v>
      </c>
      <c r="BK267" s="70">
        <f>VALUE(IFERROR(VLOOKUP($A267,OT!$A:$BU,OT!AH$1,0),0))</f>
        <v>2</v>
      </c>
      <c r="BL267" s="70">
        <f>VALUE(IFERROR(VLOOKUP($A267,OT!$A:$BU,OT!AI$1,0),0))</f>
        <v>4</v>
      </c>
      <c r="BM267" s="70">
        <f>VALUE(IFERROR(VLOOKUP($A267,OT!$A:$BU,OT!AJ$1,0),0))</f>
        <v>12</v>
      </c>
      <c r="BN267" s="70">
        <f>VALUE(IFERROR(VLOOKUP($A267,OT!$A:$BU,OT!AK$1,0),0))</f>
        <v>0</v>
      </c>
      <c r="BO267" s="70">
        <f>VALUE(IFERROR(VLOOKUP($A267,OT!$A:$BU,OT!AL$1,0),0))</f>
        <v>2</v>
      </c>
      <c r="BP267" s="70">
        <f>VALUE(IFERROR(VLOOKUP($A267,OT!$A:$BU,OT!AM$1,0),0))</f>
        <v>2</v>
      </c>
      <c r="BQ267" s="70">
        <f>VALUE(IFERROR(VLOOKUP($A267,OT!$A:$BU,OT!AN$1,0),0))</f>
        <v>0</v>
      </c>
    </row>
    <row r="268" spans="1:69" x14ac:dyDescent="0.35">
      <c r="A268" t="s">
        <v>1467</v>
      </c>
      <c r="B268" s="221" t="str">
        <f>VLOOKUP(A268,Att!B:C,2,0)</f>
        <v>NGUYỄN THANH SANG</v>
      </c>
      <c r="C268">
        <v>20000</v>
      </c>
      <c r="D268">
        <v>20000</v>
      </c>
      <c r="E268">
        <v>20000</v>
      </c>
      <c r="G268">
        <v>20000</v>
      </c>
      <c r="H268">
        <v>20000</v>
      </c>
      <c r="J268">
        <v>20000</v>
      </c>
      <c r="L268">
        <v>15000</v>
      </c>
      <c r="M268">
        <v>20000</v>
      </c>
      <c r="N268">
        <v>20000</v>
      </c>
      <c r="O268">
        <v>20000</v>
      </c>
      <c r="Q268">
        <v>20000</v>
      </c>
      <c r="R268">
        <v>20000</v>
      </c>
      <c r="S268">
        <v>20000</v>
      </c>
      <c r="T268">
        <v>20000</v>
      </c>
      <c r="U268">
        <v>0</v>
      </c>
      <c r="X268">
        <v>20000</v>
      </c>
      <c r="Y268">
        <v>20000</v>
      </c>
      <c r="Z268">
        <v>20000</v>
      </c>
      <c r="AA268">
        <v>20000</v>
      </c>
      <c r="AB268">
        <v>20000</v>
      </c>
      <c r="AC268">
        <v>20000</v>
      </c>
      <c r="AE268">
        <v>20000</v>
      </c>
      <c r="AF268">
        <v>20000</v>
      </c>
      <c r="AH268" s="68">
        <f t="shared" ref="AH268:AH331" si="12">SUM(C268:AG268)</f>
        <v>435000</v>
      </c>
      <c r="AI268" s="68">
        <f t="shared" ref="AI268:AI331" si="13">SUMIFS($C268:$AG268,$AM268:$BQ268,"=0")</f>
        <v>115000</v>
      </c>
      <c r="AJ268" s="68">
        <f t="shared" ref="AJ268:AJ331" si="14">SUMIFS($C268:$AG268,$AM268:$BQ268,"&gt;0")</f>
        <v>320000</v>
      </c>
      <c r="AK268" s="68"/>
      <c r="AL268" s="74" t="str">
        <f>VLOOKUP(A268,Att!B:CX,101,0)</f>
        <v>ANNK-HR</v>
      </c>
      <c r="AM268" s="70">
        <f>VALUE(IFERROR(VLOOKUP($A268,OT!$A:$BU,OT!J$1,0),0))</f>
        <v>2</v>
      </c>
      <c r="AN268" s="70">
        <f>VALUE(IFERROR(VLOOKUP($A268,OT!$A:$BU,OT!K$1,0),0))</f>
        <v>2</v>
      </c>
      <c r="AO268" s="70">
        <f>VALUE(IFERROR(VLOOKUP($A268,OT!$A:$BU,OT!L$1,0),0))</f>
        <v>4</v>
      </c>
      <c r="AP268" s="70">
        <f>VALUE(IFERROR(VLOOKUP($A268,OT!$A:$BU,OT!M$1,0),0))</f>
        <v>0</v>
      </c>
      <c r="AQ268" s="70">
        <f>VALUE(IFERROR(VLOOKUP($A268,OT!$A:$BU,OT!N$1,0),0))</f>
        <v>0</v>
      </c>
      <c r="AR268" s="70">
        <f>VALUE(IFERROR(VLOOKUP($A268,OT!$A:$BU,OT!O$1,0),0))</f>
        <v>0</v>
      </c>
      <c r="AS268" s="70">
        <f>VALUE(IFERROR(VLOOKUP($A268,OT!$A:$BU,OT!P$1,0),0))</f>
        <v>0</v>
      </c>
      <c r="AT268" s="70">
        <f>VALUE(IFERROR(VLOOKUP($A268,OT!$A:$BU,OT!Q$1,0),0))</f>
        <v>2</v>
      </c>
      <c r="AU268" s="70">
        <f>VALUE(IFERROR(VLOOKUP($A268,OT!$A:$BU,OT!R$1,0),0))</f>
        <v>0</v>
      </c>
      <c r="AV268" s="70">
        <f>VALUE(IFERROR(VLOOKUP($A268,OT!$A:$BU,OT!S$1,0),0))</f>
        <v>0</v>
      </c>
      <c r="AW268" s="70">
        <f>VALUE(IFERROR(VLOOKUP($A268,OT!$A:$BU,OT!T$1,0),0))</f>
        <v>2</v>
      </c>
      <c r="AX268" s="70">
        <f>VALUE(IFERROR(VLOOKUP($A268,OT!$A:$BU,OT!U$1,0),0))</f>
        <v>2</v>
      </c>
      <c r="AY268" s="70">
        <f>VALUE(IFERROR(VLOOKUP($A268,OT!$A:$BU,OT!V$1,0),0))</f>
        <v>0</v>
      </c>
      <c r="AZ268" s="70">
        <f>VALUE(IFERROR(VLOOKUP($A268,OT!$A:$BU,OT!W$1,0),0))</f>
        <v>0</v>
      </c>
      <c r="BA268" s="70">
        <f>VALUE(IFERROR(VLOOKUP($A268,OT!$A:$BU,OT!X$1,0),0))</f>
        <v>2</v>
      </c>
      <c r="BB268" s="70">
        <f>VALUE(IFERROR(VLOOKUP($A268,OT!$A:$BU,OT!Y$1,0),0))</f>
        <v>0</v>
      </c>
      <c r="BC268" s="70">
        <f>VALUE(IFERROR(VLOOKUP($A268,OT!$A:$BU,OT!Z$1,0),0))</f>
        <v>4</v>
      </c>
      <c r="BD268" s="70">
        <f>VALUE(IFERROR(VLOOKUP($A268,OT!$A:$BU,OT!AA$1,0),0))</f>
        <v>0</v>
      </c>
      <c r="BE268" s="70">
        <f>VALUE(IFERROR(VLOOKUP($A268,OT!$A:$BU,OT!AB$1,0),0))</f>
        <v>0</v>
      </c>
      <c r="BF268" s="70">
        <f>VALUE(IFERROR(VLOOKUP($A268,OT!$A:$BU,OT!AC$1,0),0))</f>
        <v>0</v>
      </c>
      <c r="BG268" s="70">
        <f>VALUE(IFERROR(VLOOKUP($A268,OT!$A:$BU,OT!AD$1,0),0))</f>
        <v>0</v>
      </c>
      <c r="BH268" s="70">
        <f>VALUE(IFERROR(VLOOKUP($A268,OT!$A:$BU,OT!AE$1,0),0))</f>
        <v>2</v>
      </c>
      <c r="BI268" s="70">
        <f>VALUE(IFERROR(VLOOKUP($A268,OT!$A:$BU,OT!AF$1,0),0))</f>
        <v>2</v>
      </c>
      <c r="BJ268" s="70">
        <f>VALUE(IFERROR(VLOOKUP($A268,OT!$A:$BU,OT!AG$1,0),0))</f>
        <v>4</v>
      </c>
      <c r="BK268" s="70">
        <f>VALUE(IFERROR(VLOOKUP($A268,OT!$A:$BU,OT!AH$1,0),0))</f>
        <v>2</v>
      </c>
      <c r="BL268" s="70">
        <f>VALUE(IFERROR(VLOOKUP($A268,OT!$A:$BU,OT!AI$1,0),0))</f>
        <v>12</v>
      </c>
      <c r="BM268" s="70">
        <f>VALUE(IFERROR(VLOOKUP($A268,OT!$A:$BU,OT!AJ$1,0),0))</f>
        <v>2</v>
      </c>
      <c r="BN268" s="70">
        <f>VALUE(IFERROR(VLOOKUP($A268,OT!$A:$BU,OT!AK$1,0),0))</f>
        <v>0</v>
      </c>
      <c r="BO268" s="70">
        <f>VALUE(IFERROR(VLOOKUP($A268,OT!$A:$BU,OT!AL$1,0),0))</f>
        <v>12</v>
      </c>
      <c r="BP268" s="70">
        <f>VALUE(IFERROR(VLOOKUP($A268,OT!$A:$BU,OT!AM$1,0),0))</f>
        <v>4</v>
      </c>
      <c r="BQ268" s="70">
        <f>VALUE(IFERROR(VLOOKUP($A268,OT!$A:$BU,OT!AN$1,0),0))</f>
        <v>0</v>
      </c>
    </row>
    <row r="269" spans="1:69" x14ac:dyDescent="0.35">
      <c r="A269" t="s">
        <v>1470</v>
      </c>
      <c r="B269" s="221" t="str">
        <f>VLOOKUP(A269,Att!B:C,2,0)</f>
        <v>NGUYỄN SỸ THĂNG</v>
      </c>
      <c r="C269">
        <v>15000</v>
      </c>
      <c r="D269">
        <v>42000</v>
      </c>
      <c r="E269">
        <v>42000</v>
      </c>
      <c r="F269">
        <v>42000</v>
      </c>
      <c r="G269">
        <v>42000</v>
      </c>
      <c r="H269">
        <v>42000</v>
      </c>
      <c r="J269">
        <v>20000</v>
      </c>
      <c r="K269">
        <v>15000</v>
      </c>
      <c r="L269">
        <v>20000</v>
      </c>
      <c r="N269">
        <v>20000</v>
      </c>
      <c r="O269">
        <v>20000</v>
      </c>
      <c r="Q269">
        <v>42000</v>
      </c>
      <c r="R269">
        <v>42000</v>
      </c>
      <c r="S269">
        <v>42000</v>
      </c>
      <c r="T269">
        <v>42000</v>
      </c>
      <c r="V269">
        <v>20000</v>
      </c>
      <c r="X269">
        <v>42000</v>
      </c>
      <c r="Y269">
        <v>42000</v>
      </c>
      <c r="Z269">
        <v>42000</v>
      </c>
      <c r="AA269">
        <v>42000</v>
      </c>
      <c r="AB269">
        <v>42000</v>
      </c>
      <c r="AC269">
        <v>42000</v>
      </c>
      <c r="AE269">
        <v>20000</v>
      </c>
      <c r="AF269">
        <v>20000</v>
      </c>
      <c r="AH269" s="68">
        <f t="shared" si="12"/>
        <v>800000</v>
      </c>
      <c r="AI269" s="68">
        <f t="shared" si="13"/>
        <v>92000</v>
      </c>
      <c r="AJ269" s="68">
        <f t="shared" si="14"/>
        <v>708000</v>
      </c>
      <c r="AK269" s="68"/>
      <c r="AL269" s="74" t="str">
        <f>VLOOKUP(A269,Att!B:CX,101,0)</f>
        <v>Nhân Kiệt</v>
      </c>
      <c r="AM269" s="70">
        <f>VALUE(IFERROR(VLOOKUP($A269,OT!$A:$BU,OT!J$1,0),0))</f>
        <v>0</v>
      </c>
      <c r="AN269" s="70">
        <f>VALUE(IFERROR(VLOOKUP($A269,OT!$A:$BU,OT!K$1,0),0))</f>
        <v>2</v>
      </c>
      <c r="AO269" s="70">
        <f>VALUE(IFERROR(VLOOKUP($A269,OT!$A:$BU,OT!L$1,0),0))</f>
        <v>2</v>
      </c>
      <c r="AP269" s="70">
        <f>VALUE(IFERROR(VLOOKUP($A269,OT!$A:$BU,OT!M$1,0),0))</f>
        <v>2</v>
      </c>
      <c r="AQ269" s="70">
        <f>VALUE(IFERROR(VLOOKUP($A269,OT!$A:$BU,OT!N$1,0),0))</f>
        <v>0</v>
      </c>
      <c r="AR269" s="70">
        <f>VALUE(IFERROR(VLOOKUP($A269,OT!$A:$BU,OT!O$1,0),0))</f>
        <v>12</v>
      </c>
      <c r="AS269" s="70">
        <f>VALUE(IFERROR(VLOOKUP($A269,OT!$A:$BU,OT!P$1,0),0))</f>
        <v>0</v>
      </c>
      <c r="AT269" s="70">
        <f>VALUE(IFERROR(VLOOKUP($A269,OT!$A:$BU,OT!Q$1,0),0))</f>
        <v>2</v>
      </c>
      <c r="AU269" s="70">
        <f>VALUE(IFERROR(VLOOKUP($A269,OT!$A:$BU,OT!R$1,0),0))</f>
        <v>0</v>
      </c>
      <c r="AV269" s="70">
        <f>VALUE(IFERROR(VLOOKUP($A269,OT!$A:$BU,OT!S$1,0),0))</f>
        <v>2</v>
      </c>
      <c r="AW269" s="70">
        <f>VALUE(IFERROR(VLOOKUP($A269,OT!$A:$BU,OT!T$1,0),0))</f>
        <v>0</v>
      </c>
      <c r="AX269" s="70">
        <f>VALUE(IFERROR(VLOOKUP($A269,OT!$A:$BU,OT!U$1,0),0))</f>
        <v>0</v>
      </c>
      <c r="AY269" s="70">
        <f>VALUE(IFERROR(VLOOKUP($A269,OT!$A:$BU,OT!V$1,0),0))</f>
        <v>2</v>
      </c>
      <c r="AZ269" s="70">
        <f>VALUE(IFERROR(VLOOKUP($A269,OT!$A:$BU,OT!W$1,0),0))</f>
        <v>0</v>
      </c>
      <c r="BA269" s="70">
        <f>VALUE(IFERROR(VLOOKUP($A269,OT!$A:$BU,OT!X$1,0),0))</f>
        <v>2</v>
      </c>
      <c r="BB269" s="70">
        <f>VALUE(IFERROR(VLOOKUP($A269,OT!$A:$BU,OT!Y$1,0),0))</f>
        <v>2</v>
      </c>
      <c r="BC269" s="70">
        <f>VALUE(IFERROR(VLOOKUP($A269,OT!$A:$BU,OT!Z$1,0),0))</f>
        <v>2</v>
      </c>
      <c r="BD269" s="70">
        <f>VALUE(IFERROR(VLOOKUP($A269,OT!$A:$BU,OT!AA$1,0),0))</f>
        <v>2</v>
      </c>
      <c r="BE269" s="70">
        <f>VALUE(IFERROR(VLOOKUP($A269,OT!$A:$BU,OT!AB$1,0),0))</f>
        <v>0</v>
      </c>
      <c r="BF269" s="70">
        <f>VALUE(IFERROR(VLOOKUP($A269,OT!$A:$BU,OT!AC$1,0),0))</f>
        <v>4</v>
      </c>
      <c r="BG269" s="70">
        <f>VALUE(IFERROR(VLOOKUP($A269,OT!$A:$BU,OT!AD$1,0),0))</f>
        <v>0</v>
      </c>
      <c r="BH269" s="70">
        <f>VALUE(IFERROR(VLOOKUP($A269,OT!$A:$BU,OT!AE$1,0),0))</f>
        <v>2</v>
      </c>
      <c r="BI269" s="70">
        <f>VALUE(IFERROR(VLOOKUP($A269,OT!$A:$BU,OT!AF$1,0),0))</f>
        <v>2</v>
      </c>
      <c r="BJ269" s="70">
        <f>VALUE(IFERROR(VLOOKUP($A269,OT!$A:$BU,OT!AG$1,0),0))</f>
        <v>2</v>
      </c>
      <c r="BK269" s="70">
        <f>VALUE(IFERROR(VLOOKUP($A269,OT!$A:$BU,OT!AH$1,0),0))</f>
        <v>12</v>
      </c>
      <c r="BL269" s="70">
        <f>VALUE(IFERROR(VLOOKUP($A269,OT!$A:$BU,OT!AI$1,0),0))</f>
        <v>4</v>
      </c>
      <c r="BM269" s="70">
        <f>VALUE(IFERROR(VLOOKUP($A269,OT!$A:$BU,OT!AJ$1,0),0))</f>
        <v>2</v>
      </c>
      <c r="BN269" s="70">
        <f>VALUE(IFERROR(VLOOKUP($A269,OT!$A:$BU,OT!AK$1,0),0))</f>
        <v>0</v>
      </c>
      <c r="BO269" s="70">
        <f>VALUE(IFERROR(VLOOKUP($A269,OT!$A:$BU,OT!AL$1,0),0))</f>
        <v>12</v>
      </c>
      <c r="BP269" s="70">
        <f>VALUE(IFERROR(VLOOKUP($A269,OT!$A:$BU,OT!AM$1,0),0))</f>
        <v>4</v>
      </c>
      <c r="BQ269" s="70">
        <f>VALUE(IFERROR(VLOOKUP($A269,OT!$A:$BU,OT!AN$1,0),0))</f>
        <v>0</v>
      </c>
    </row>
    <row r="270" spans="1:69" x14ac:dyDescent="0.35">
      <c r="A270" t="s">
        <v>1473</v>
      </c>
      <c r="B270" s="221" t="str">
        <f>VLOOKUP(A270,Att!B:C,2,0)</f>
        <v>HUỲNH KIM TRÃI</v>
      </c>
      <c r="C270">
        <v>20000</v>
      </c>
      <c r="D270">
        <v>20000</v>
      </c>
      <c r="E270">
        <v>20000</v>
      </c>
      <c r="G270">
        <v>20000</v>
      </c>
      <c r="H270">
        <v>20000</v>
      </c>
      <c r="J270">
        <v>20000</v>
      </c>
      <c r="K270">
        <v>20000</v>
      </c>
      <c r="L270">
        <v>20000</v>
      </c>
      <c r="M270">
        <v>20000</v>
      </c>
      <c r="N270">
        <v>20000</v>
      </c>
      <c r="Q270">
        <v>20000</v>
      </c>
      <c r="R270">
        <v>20000</v>
      </c>
      <c r="S270">
        <v>20000</v>
      </c>
      <c r="T270">
        <v>20000</v>
      </c>
      <c r="U270">
        <v>20000</v>
      </c>
      <c r="V270">
        <v>20000</v>
      </c>
      <c r="Y270">
        <v>20000</v>
      </c>
      <c r="Z270">
        <v>20000</v>
      </c>
      <c r="AA270">
        <v>20000</v>
      </c>
      <c r="AB270">
        <v>20000</v>
      </c>
      <c r="AC270">
        <v>20000</v>
      </c>
      <c r="AE270">
        <v>20000</v>
      </c>
      <c r="AF270">
        <v>20000</v>
      </c>
      <c r="AH270" s="68">
        <f t="shared" si="12"/>
        <v>460000</v>
      </c>
      <c r="AI270" s="68">
        <f t="shared" si="13"/>
        <v>180000</v>
      </c>
      <c r="AJ270" s="68">
        <f t="shared" si="14"/>
        <v>280000</v>
      </c>
      <c r="AK270" s="68"/>
      <c r="AL270" s="74" t="str">
        <f>VLOOKUP(A270,Att!B:CX,101,0)</f>
        <v>Power Connect</v>
      </c>
      <c r="AM270" s="70">
        <f>VALUE(IFERROR(VLOOKUP($A270,OT!$A:$BU,OT!J$1,0),0))</f>
        <v>0</v>
      </c>
      <c r="AN270" s="70">
        <f>VALUE(IFERROR(VLOOKUP($A270,OT!$A:$BU,OT!K$1,0),0))</f>
        <v>4</v>
      </c>
      <c r="AO270" s="70">
        <f>VALUE(IFERROR(VLOOKUP($A270,OT!$A:$BU,OT!L$1,0),0))</f>
        <v>0</v>
      </c>
      <c r="AP270" s="70">
        <f>VALUE(IFERROR(VLOOKUP($A270,OT!$A:$BU,OT!M$1,0),0))</f>
        <v>0</v>
      </c>
      <c r="AQ270" s="70">
        <f>VALUE(IFERROR(VLOOKUP($A270,OT!$A:$BU,OT!N$1,0),0))</f>
        <v>2</v>
      </c>
      <c r="AR270" s="70">
        <f>VALUE(IFERROR(VLOOKUP($A270,OT!$A:$BU,OT!O$1,0),0))</f>
        <v>0</v>
      </c>
      <c r="AS270" s="70">
        <f>VALUE(IFERROR(VLOOKUP($A270,OT!$A:$BU,OT!P$1,0),0))</f>
        <v>0</v>
      </c>
      <c r="AT270" s="70">
        <f>VALUE(IFERROR(VLOOKUP($A270,OT!$A:$BU,OT!Q$1,0),0))</f>
        <v>0</v>
      </c>
      <c r="AU270" s="70">
        <f>VALUE(IFERROR(VLOOKUP($A270,OT!$A:$BU,OT!R$1,0),0))</f>
        <v>0</v>
      </c>
      <c r="AV270" s="70">
        <f>VALUE(IFERROR(VLOOKUP($A270,OT!$A:$BU,OT!S$1,0),0))</f>
        <v>4</v>
      </c>
      <c r="AW270" s="70">
        <f>VALUE(IFERROR(VLOOKUP($A270,OT!$A:$BU,OT!T$1,0),0))</f>
        <v>0</v>
      </c>
      <c r="AX270" s="70">
        <f>VALUE(IFERROR(VLOOKUP($A270,OT!$A:$BU,OT!U$1,0),0))</f>
        <v>2</v>
      </c>
      <c r="AY270" s="70">
        <f>VALUE(IFERROR(VLOOKUP($A270,OT!$A:$BU,OT!V$1,0),0))</f>
        <v>0</v>
      </c>
      <c r="AZ270" s="70">
        <f>VALUE(IFERROR(VLOOKUP($A270,OT!$A:$BU,OT!W$1,0),0))</f>
        <v>0</v>
      </c>
      <c r="BA270" s="70">
        <f>VALUE(IFERROR(VLOOKUP($A270,OT!$A:$BU,OT!X$1,0),0))</f>
        <v>0</v>
      </c>
      <c r="BB270" s="70">
        <f>VALUE(IFERROR(VLOOKUP($A270,OT!$A:$BU,OT!Y$1,0),0))</f>
        <v>0</v>
      </c>
      <c r="BC270" s="70">
        <f>VALUE(IFERROR(VLOOKUP($A270,OT!$A:$BU,OT!Z$1,0),0))</f>
        <v>0</v>
      </c>
      <c r="BD270" s="70">
        <f>VALUE(IFERROR(VLOOKUP($A270,OT!$A:$BU,OT!AA$1,0),0))</f>
        <v>4</v>
      </c>
      <c r="BE270" s="70">
        <f>VALUE(IFERROR(VLOOKUP($A270,OT!$A:$BU,OT!AB$1,0),0))</f>
        <v>2</v>
      </c>
      <c r="BF270" s="70">
        <f>VALUE(IFERROR(VLOOKUP($A270,OT!$A:$BU,OT!AC$1,0),0))</f>
        <v>12</v>
      </c>
      <c r="BG270" s="70">
        <f>VALUE(IFERROR(VLOOKUP($A270,OT!$A:$BU,OT!AD$1,0),0))</f>
        <v>0</v>
      </c>
      <c r="BH270" s="70">
        <f>VALUE(IFERROR(VLOOKUP($A270,OT!$A:$BU,OT!AE$1,0),0))</f>
        <v>0</v>
      </c>
      <c r="BI270" s="70">
        <f>VALUE(IFERROR(VLOOKUP($A270,OT!$A:$BU,OT!AF$1,0),0))</f>
        <v>2</v>
      </c>
      <c r="BJ270" s="70">
        <f>VALUE(IFERROR(VLOOKUP($A270,OT!$A:$BU,OT!AG$1,0),0))</f>
        <v>2</v>
      </c>
      <c r="BK270" s="70">
        <f>VALUE(IFERROR(VLOOKUP($A270,OT!$A:$BU,OT!AH$1,0),0))</f>
        <v>2</v>
      </c>
      <c r="BL270" s="70">
        <f>VALUE(IFERROR(VLOOKUP($A270,OT!$A:$BU,OT!AI$1,0),0))</f>
        <v>2</v>
      </c>
      <c r="BM270" s="70">
        <f>VALUE(IFERROR(VLOOKUP($A270,OT!$A:$BU,OT!AJ$1,0),0))</f>
        <v>4</v>
      </c>
      <c r="BN270" s="70">
        <f>VALUE(IFERROR(VLOOKUP($A270,OT!$A:$BU,OT!AK$1,0),0))</f>
        <v>0</v>
      </c>
      <c r="BO270" s="70">
        <f>VALUE(IFERROR(VLOOKUP($A270,OT!$A:$BU,OT!AL$1,0),0))</f>
        <v>2</v>
      </c>
      <c r="BP270" s="70">
        <f>VALUE(IFERROR(VLOOKUP($A270,OT!$A:$BU,OT!AM$1,0),0))</f>
        <v>2</v>
      </c>
      <c r="BQ270" s="70">
        <f>VALUE(IFERROR(VLOOKUP($A270,OT!$A:$BU,OT!AN$1,0),0))</f>
        <v>0</v>
      </c>
    </row>
    <row r="271" spans="1:69" x14ac:dyDescent="0.35">
      <c r="A271" t="s">
        <v>1476</v>
      </c>
      <c r="B271" s="221" t="str">
        <f>VLOOKUP(A271,Att!B:C,2,0)</f>
        <v>PHẠM QUANG SANG</v>
      </c>
      <c r="C271">
        <v>20000</v>
      </c>
      <c r="E271">
        <v>15000</v>
      </c>
      <c r="F271">
        <v>20000</v>
      </c>
      <c r="G271">
        <v>20000</v>
      </c>
      <c r="H271">
        <v>20000</v>
      </c>
      <c r="I271">
        <v>20000</v>
      </c>
      <c r="J271">
        <v>42000</v>
      </c>
      <c r="K271">
        <v>42000</v>
      </c>
      <c r="L271">
        <v>42000</v>
      </c>
      <c r="N271">
        <v>42000</v>
      </c>
      <c r="O271">
        <v>27000</v>
      </c>
      <c r="Q271">
        <v>20000</v>
      </c>
      <c r="R271">
        <v>20000</v>
      </c>
      <c r="T271">
        <v>20000</v>
      </c>
      <c r="U271">
        <v>20000</v>
      </c>
      <c r="V271">
        <v>15000</v>
      </c>
      <c r="X271">
        <v>42000</v>
      </c>
      <c r="Y271">
        <v>42000</v>
      </c>
      <c r="Z271">
        <v>27000</v>
      </c>
      <c r="AB271">
        <v>42000</v>
      </c>
      <c r="AC271">
        <v>42000</v>
      </c>
      <c r="AE271">
        <v>20000</v>
      </c>
      <c r="AF271">
        <v>20000</v>
      </c>
      <c r="AH271" s="68">
        <f t="shared" si="12"/>
        <v>640000</v>
      </c>
      <c r="AI271" s="68">
        <f t="shared" si="13"/>
        <v>290000</v>
      </c>
      <c r="AJ271" s="68">
        <f t="shared" si="14"/>
        <v>350000</v>
      </c>
      <c r="AK271" s="68"/>
      <c r="AL271" s="74" t="str">
        <f>VLOOKUP(A271,Att!B:CX,101,0)</f>
        <v>MEKONG SUBLABOR</v>
      </c>
      <c r="AM271" s="70">
        <f>VALUE(IFERROR(VLOOKUP($A271,OT!$A:$BU,OT!J$1,0),0))</f>
        <v>0</v>
      </c>
      <c r="AN271" s="70">
        <f>VALUE(IFERROR(VLOOKUP($A271,OT!$A:$BU,OT!K$1,0),0))</f>
        <v>0</v>
      </c>
      <c r="AO271" s="70">
        <f>VALUE(IFERROR(VLOOKUP($A271,OT!$A:$BU,OT!L$1,0),0))</f>
        <v>0</v>
      </c>
      <c r="AP271" s="70">
        <f>VALUE(IFERROR(VLOOKUP($A271,OT!$A:$BU,OT!M$1,0),0))</f>
        <v>0</v>
      </c>
      <c r="AQ271" s="70">
        <f>VALUE(IFERROR(VLOOKUP($A271,OT!$A:$BU,OT!N$1,0),0))</f>
        <v>0</v>
      </c>
      <c r="AR271" s="70">
        <f>VALUE(IFERROR(VLOOKUP($A271,OT!$A:$BU,OT!O$1,0),0))</f>
        <v>0</v>
      </c>
      <c r="AS271" s="70">
        <f>VALUE(IFERROR(VLOOKUP($A271,OT!$A:$BU,OT!P$1,0),0))</f>
        <v>12</v>
      </c>
      <c r="AT271" s="70">
        <f>VALUE(IFERROR(VLOOKUP($A271,OT!$A:$BU,OT!Q$1,0),0))</f>
        <v>2</v>
      </c>
      <c r="AU271" s="70">
        <f>VALUE(IFERROR(VLOOKUP($A271,OT!$A:$BU,OT!R$1,0),0))</f>
        <v>2</v>
      </c>
      <c r="AV271" s="70">
        <f>VALUE(IFERROR(VLOOKUP($A271,OT!$A:$BU,OT!S$1,0),0))</f>
        <v>2</v>
      </c>
      <c r="AW271" s="70">
        <f>VALUE(IFERROR(VLOOKUP($A271,OT!$A:$BU,OT!T$1,0),0))</f>
        <v>0</v>
      </c>
      <c r="AX271" s="70">
        <f>VALUE(IFERROR(VLOOKUP($A271,OT!$A:$BU,OT!U$1,0),0))</f>
        <v>0</v>
      </c>
      <c r="AY271" s="70">
        <f>VALUE(IFERROR(VLOOKUP($A271,OT!$A:$BU,OT!V$1,0),0))</f>
        <v>0</v>
      </c>
      <c r="AZ271" s="70">
        <f>VALUE(IFERROR(VLOOKUP($A271,OT!$A:$BU,OT!W$1,0),0))</f>
        <v>0</v>
      </c>
      <c r="BA271" s="70">
        <f>VALUE(IFERROR(VLOOKUP($A271,OT!$A:$BU,OT!X$1,0),0))</f>
        <v>2</v>
      </c>
      <c r="BB271" s="70">
        <f>VALUE(IFERROR(VLOOKUP($A271,OT!$A:$BU,OT!Y$1,0),0))</f>
        <v>2</v>
      </c>
      <c r="BC271" s="70">
        <f>VALUE(IFERROR(VLOOKUP($A271,OT!$A:$BU,OT!Z$1,0),0))</f>
        <v>0</v>
      </c>
      <c r="BD271" s="70">
        <f>VALUE(IFERROR(VLOOKUP($A271,OT!$A:$BU,OT!AA$1,0),0))</f>
        <v>2</v>
      </c>
      <c r="BE271" s="70">
        <f>VALUE(IFERROR(VLOOKUP($A271,OT!$A:$BU,OT!AB$1,0),0))</f>
        <v>2</v>
      </c>
      <c r="BF271" s="70">
        <f>VALUE(IFERROR(VLOOKUP($A271,OT!$A:$BU,OT!AC$1,0),0))</f>
        <v>0</v>
      </c>
      <c r="BG271" s="70">
        <f>VALUE(IFERROR(VLOOKUP($A271,OT!$A:$BU,OT!AD$1,0),0))</f>
        <v>0</v>
      </c>
      <c r="BH271" s="70">
        <f>VALUE(IFERROR(VLOOKUP($A271,OT!$A:$BU,OT!AE$1,0),0))</f>
        <v>0</v>
      </c>
      <c r="BI271" s="70">
        <f>VALUE(IFERROR(VLOOKUP($A271,OT!$A:$BU,OT!AF$1,0),0))</f>
        <v>2</v>
      </c>
      <c r="BJ271" s="70">
        <f>VALUE(IFERROR(VLOOKUP($A271,OT!$A:$BU,OT!AG$1,0),0))</f>
        <v>0</v>
      </c>
      <c r="BK271" s="70">
        <f>VALUE(IFERROR(VLOOKUP($A271,OT!$A:$BU,OT!AH$1,0),0))</f>
        <v>0</v>
      </c>
      <c r="BL271" s="70">
        <f>VALUE(IFERROR(VLOOKUP($A271,OT!$A:$BU,OT!AI$1,0),0))</f>
        <v>0</v>
      </c>
      <c r="BM271" s="70">
        <f>VALUE(IFERROR(VLOOKUP($A271,OT!$A:$BU,OT!AJ$1,0),0))</f>
        <v>2</v>
      </c>
      <c r="BN271" s="70">
        <f>VALUE(IFERROR(VLOOKUP($A271,OT!$A:$BU,OT!AK$1,0),0))</f>
        <v>0</v>
      </c>
      <c r="BO271" s="70">
        <f>VALUE(IFERROR(VLOOKUP($A271,OT!$A:$BU,OT!AL$1,0),0))</f>
        <v>2</v>
      </c>
      <c r="BP271" s="70">
        <f>VALUE(IFERROR(VLOOKUP($A271,OT!$A:$BU,OT!AM$1,0),0))</f>
        <v>4</v>
      </c>
      <c r="BQ271" s="70">
        <f>VALUE(IFERROR(VLOOKUP($A271,OT!$A:$BU,OT!AN$1,0),0))</f>
        <v>0</v>
      </c>
    </row>
    <row r="272" spans="1:69" x14ac:dyDescent="0.35">
      <c r="A272" t="s">
        <v>1481</v>
      </c>
      <c r="B272" s="221" t="str">
        <f>VLOOKUP(A272,Att!B:C,2,0)</f>
        <v>GIANG THỊ KHÁNH NHƯ</v>
      </c>
      <c r="C272">
        <v>42000</v>
      </c>
      <c r="D272">
        <v>42000</v>
      </c>
      <c r="E272">
        <v>42000</v>
      </c>
      <c r="F272">
        <v>42000</v>
      </c>
      <c r="G272">
        <v>42000</v>
      </c>
      <c r="H272">
        <v>42000</v>
      </c>
      <c r="J272">
        <v>20000</v>
      </c>
      <c r="K272">
        <v>20000</v>
      </c>
      <c r="L272">
        <v>20000</v>
      </c>
      <c r="M272">
        <v>20000</v>
      </c>
      <c r="N272">
        <v>20000</v>
      </c>
      <c r="O272">
        <v>20000</v>
      </c>
      <c r="Q272">
        <v>42000</v>
      </c>
      <c r="R272">
        <v>42000</v>
      </c>
      <c r="S272">
        <v>42000</v>
      </c>
      <c r="T272">
        <v>42000</v>
      </c>
      <c r="U272">
        <v>42000</v>
      </c>
      <c r="X272">
        <v>20000</v>
      </c>
      <c r="Y272">
        <v>20000</v>
      </c>
      <c r="Z272">
        <v>20000</v>
      </c>
      <c r="AA272">
        <v>20000</v>
      </c>
      <c r="AB272">
        <v>20000</v>
      </c>
      <c r="AE272">
        <v>42000</v>
      </c>
      <c r="AH272" s="68">
        <f t="shared" si="12"/>
        <v>724000</v>
      </c>
      <c r="AI272" s="68">
        <f t="shared" si="13"/>
        <v>0</v>
      </c>
      <c r="AJ272" s="68">
        <f t="shared" si="14"/>
        <v>724000</v>
      </c>
      <c r="AK272" s="68"/>
      <c r="AL272" s="74" t="str">
        <f>VLOOKUP(A272,Att!B:CX,101,0)</f>
        <v>Power Connect</v>
      </c>
      <c r="AM272" s="70">
        <f>VALUE(IFERROR(VLOOKUP($A272,OT!$A:$BU,OT!J$1,0),0))</f>
        <v>2</v>
      </c>
      <c r="AN272" s="70">
        <f>VALUE(IFERROR(VLOOKUP($A272,OT!$A:$BU,OT!K$1,0),0))</f>
        <v>2</v>
      </c>
      <c r="AO272" s="70">
        <f>VALUE(IFERROR(VLOOKUP($A272,OT!$A:$BU,OT!L$1,0),0))</f>
        <v>2</v>
      </c>
      <c r="AP272" s="70">
        <f>VALUE(IFERROR(VLOOKUP($A272,OT!$A:$BU,OT!M$1,0),0))</f>
        <v>2</v>
      </c>
      <c r="AQ272" s="70">
        <f>VALUE(IFERROR(VLOOKUP($A272,OT!$A:$BU,OT!N$1,0),0))</f>
        <v>4</v>
      </c>
      <c r="AR272" s="70">
        <f>VALUE(IFERROR(VLOOKUP($A272,OT!$A:$BU,OT!O$1,0),0))</f>
        <v>12</v>
      </c>
      <c r="AS272" s="70">
        <f>VALUE(IFERROR(VLOOKUP($A272,OT!$A:$BU,OT!P$1,0),0))</f>
        <v>0</v>
      </c>
      <c r="AT272" s="70">
        <f>VALUE(IFERROR(VLOOKUP($A272,OT!$A:$BU,OT!Q$1,0),0))</f>
        <v>2</v>
      </c>
      <c r="AU272" s="70">
        <f>VALUE(IFERROR(VLOOKUP($A272,OT!$A:$BU,OT!R$1,0),0))</f>
        <v>2</v>
      </c>
      <c r="AV272" s="70">
        <f>VALUE(IFERROR(VLOOKUP($A272,OT!$A:$BU,OT!S$1,0),0))</f>
        <v>2</v>
      </c>
      <c r="AW272" s="70">
        <f>VALUE(IFERROR(VLOOKUP($A272,OT!$A:$BU,OT!T$1,0),0))</f>
        <v>2</v>
      </c>
      <c r="AX272" s="70">
        <f>VALUE(IFERROR(VLOOKUP($A272,OT!$A:$BU,OT!U$1,0),0))</f>
        <v>4</v>
      </c>
      <c r="AY272" s="70">
        <f>VALUE(IFERROR(VLOOKUP($A272,OT!$A:$BU,OT!V$1,0),0))</f>
        <v>12</v>
      </c>
      <c r="AZ272" s="70">
        <f>VALUE(IFERROR(VLOOKUP($A272,OT!$A:$BU,OT!W$1,0),0))</f>
        <v>0</v>
      </c>
      <c r="BA272" s="70">
        <f>VALUE(IFERROR(VLOOKUP($A272,OT!$A:$BU,OT!X$1,0),0))</f>
        <v>2</v>
      </c>
      <c r="BB272" s="70">
        <f>VALUE(IFERROR(VLOOKUP($A272,OT!$A:$BU,OT!Y$1,0),0))</f>
        <v>2</v>
      </c>
      <c r="BC272" s="70">
        <f>VALUE(IFERROR(VLOOKUP($A272,OT!$A:$BU,OT!Z$1,0),0))</f>
        <v>2</v>
      </c>
      <c r="BD272" s="70">
        <f>VALUE(IFERROR(VLOOKUP($A272,OT!$A:$BU,OT!AA$1,0),0))</f>
        <v>2</v>
      </c>
      <c r="BE272" s="70">
        <f>VALUE(IFERROR(VLOOKUP($A272,OT!$A:$BU,OT!AB$1,0),0))</f>
        <v>4</v>
      </c>
      <c r="BF272" s="70">
        <f>VALUE(IFERROR(VLOOKUP($A272,OT!$A:$BU,OT!AC$1,0),0))</f>
        <v>0</v>
      </c>
      <c r="BG272" s="70">
        <f>VALUE(IFERROR(VLOOKUP($A272,OT!$A:$BU,OT!AD$1,0),0))</f>
        <v>0</v>
      </c>
      <c r="BH272" s="70">
        <f>VALUE(IFERROR(VLOOKUP($A272,OT!$A:$BU,OT!AE$1,0),0))</f>
        <v>2</v>
      </c>
      <c r="BI272" s="70">
        <f>VALUE(IFERROR(VLOOKUP($A272,OT!$A:$BU,OT!AF$1,0),0))</f>
        <v>2</v>
      </c>
      <c r="BJ272" s="70">
        <f>VALUE(IFERROR(VLOOKUP($A272,OT!$A:$BU,OT!AG$1,0),0))</f>
        <v>2</v>
      </c>
      <c r="BK272" s="70">
        <f>VALUE(IFERROR(VLOOKUP($A272,OT!$A:$BU,OT!AH$1,0),0))</f>
        <v>2</v>
      </c>
      <c r="BL272" s="70">
        <f>VALUE(IFERROR(VLOOKUP($A272,OT!$A:$BU,OT!AI$1,0),0))</f>
        <v>4</v>
      </c>
      <c r="BM272" s="70">
        <f>VALUE(IFERROR(VLOOKUP($A272,OT!$A:$BU,OT!AJ$1,0),0))</f>
        <v>0</v>
      </c>
      <c r="BN272" s="70">
        <f>VALUE(IFERROR(VLOOKUP($A272,OT!$A:$BU,OT!AK$1,0),0))</f>
        <v>0</v>
      </c>
      <c r="BO272" s="70">
        <f>VALUE(IFERROR(VLOOKUP($A272,OT!$A:$BU,OT!AL$1,0),0))</f>
        <v>2</v>
      </c>
      <c r="BP272" s="70">
        <f>VALUE(IFERROR(VLOOKUP($A272,OT!$A:$BU,OT!AM$1,0),0))</f>
        <v>0</v>
      </c>
      <c r="BQ272" s="70">
        <f>VALUE(IFERROR(VLOOKUP($A272,OT!$A:$BU,OT!AN$1,0),0))</f>
        <v>0</v>
      </c>
    </row>
    <row r="273" spans="1:69" x14ac:dyDescent="0.35">
      <c r="A273" t="s">
        <v>1484</v>
      </c>
      <c r="B273" s="221" t="str">
        <f>VLOOKUP(A273,Att!B:C,2,0)</f>
        <v>LÊ THỊ KIM NGÂN</v>
      </c>
      <c r="C273">
        <v>42000</v>
      </c>
      <c r="D273">
        <v>42000</v>
      </c>
      <c r="E273">
        <v>42000</v>
      </c>
      <c r="F273">
        <v>42000</v>
      </c>
      <c r="G273">
        <v>42000</v>
      </c>
      <c r="H273">
        <v>42000</v>
      </c>
      <c r="J273">
        <v>20000</v>
      </c>
      <c r="K273">
        <v>20000</v>
      </c>
      <c r="L273">
        <v>20000</v>
      </c>
      <c r="M273">
        <v>20000</v>
      </c>
      <c r="N273">
        <v>15000</v>
      </c>
      <c r="O273">
        <v>20000</v>
      </c>
      <c r="Q273">
        <v>42000</v>
      </c>
      <c r="R273">
        <v>42000</v>
      </c>
      <c r="S273">
        <v>42000</v>
      </c>
      <c r="T273">
        <v>42000</v>
      </c>
      <c r="U273">
        <v>42000</v>
      </c>
      <c r="V273">
        <v>42000</v>
      </c>
      <c r="X273">
        <v>20000</v>
      </c>
      <c r="Y273">
        <v>20000</v>
      </c>
      <c r="Z273">
        <v>20000</v>
      </c>
      <c r="AA273">
        <v>20000</v>
      </c>
      <c r="AC273">
        <v>20000</v>
      </c>
      <c r="AD273">
        <v>20000</v>
      </c>
      <c r="AE273">
        <v>42000</v>
      </c>
      <c r="AH273" s="68">
        <f t="shared" si="12"/>
        <v>781000</v>
      </c>
      <c r="AI273" s="68">
        <f t="shared" si="13"/>
        <v>137000</v>
      </c>
      <c r="AJ273" s="68">
        <f t="shared" si="14"/>
        <v>644000</v>
      </c>
      <c r="AK273" s="68"/>
      <c r="AL273" s="74" t="str">
        <f>VLOOKUP(A273,Att!B:CX,101,0)</f>
        <v>Power Connect</v>
      </c>
      <c r="AM273" s="70">
        <f>VALUE(IFERROR(VLOOKUP($A273,OT!$A:$BU,OT!J$1,0),0))</f>
        <v>2</v>
      </c>
      <c r="AN273" s="70">
        <f>VALUE(IFERROR(VLOOKUP($A273,OT!$A:$BU,OT!K$1,0),0))</f>
        <v>2</v>
      </c>
      <c r="AO273" s="70">
        <f>VALUE(IFERROR(VLOOKUP($A273,OT!$A:$BU,OT!L$1,0),0))</f>
        <v>0</v>
      </c>
      <c r="AP273" s="70">
        <f>VALUE(IFERROR(VLOOKUP($A273,OT!$A:$BU,OT!M$1,0),0))</f>
        <v>2</v>
      </c>
      <c r="AQ273" s="70">
        <f>VALUE(IFERROR(VLOOKUP($A273,OT!$A:$BU,OT!N$1,0),0))</f>
        <v>4</v>
      </c>
      <c r="AR273" s="70">
        <f>VALUE(IFERROR(VLOOKUP($A273,OT!$A:$BU,OT!O$1,0),0))</f>
        <v>12</v>
      </c>
      <c r="AS273" s="70">
        <f>VALUE(IFERROR(VLOOKUP($A273,OT!$A:$BU,OT!P$1,0),0))</f>
        <v>0</v>
      </c>
      <c r="AT273" s="70">
        <f>VALUE(IFERROR(VLOOKUP($A273,OT!$A:$BU,OT!Q$1,0),0))</f>
        <v>2</v>
      </c>
      <c r="AU273" s="70">
        <f>VALUE(IFERROR(VLOOKUP($A273,OT!$A:$BU,OT!R$1,0),0))</f>
        <v>0</v>
      </c>
      <c r="AV273" s="70">
        <f>VALUE(IFERROR(VLOOKUP($A273,OT!$A:$BU,OT!S$1,0),0))</f>
        <v>0</v>
      </c>
      <c r="AW273" s="70">
        <f>VALUE(IFERROR(VLOOKUP($A273,OT!$A:$BU,OT!T$1,0),0))</f>
        <v>0</v>
      </c>
      <c r="AX273" s="70">
        <f>VALUE(IFERROR(VLOOKUP($A273,OT!$A:$BU,OT!U$1,0),0))</f>
        <v>0</v>
      </c>
      <c r="AY273" s="70">
        <f>VALUE(IFERROR(VLOOKUP($A273,OT!$A:$BU,OT!V$1,0),0))</f>
        <v>12</v>
      </c>
      <c r="AZ273" s="70">
        <f>VALUE(IFERROR(VLOOKUP($A273,OT!$A:$BU,OT!W$1,0),0))</f>
        <v>0</v>
      </c>
      <c r="BA273" s="70">
        <f>VALUE(IFERROR(VLOOKUP($A273,OT!$A:$BU,OT!X$1,0),0))</f>
        <v>2</v>
      </c>
      <c r="BB273" s="70">
        <f>VALUE(IFERROR(VLOOKUP($A273,OT!$A:$BU,OT!Y$1,0),0))</f>
        <v>2</v>
      </c>
      <c r="BC273" s="70">
        <f>VALUE(IFERROR(VLOOKUP($A273,OT!$A:$BU,OT!Z$1,0),0))</f>
        <v>2</v>
      </c>
      <c r="BD273" s="70">
        <f>VALUE(IFERROR(VLOOKUP($A273,OT!$A:$BU,OT!AA$1,0),0))</f>
        <v>2</v>
      </c>
      <c r="BE273" s="70">
        <f>VALUE(IFERROR(VLOOKUP($A273,OT!$A:$BU,OT!AB$1,0),0))</f>
        <v>4</v>
      </c>
      <c r="BF273" s="70">
        <f>VALUE(IFERROR(VLOOKUP($A273,OT!$A:$BU,OT!AC$1,0),0))</f>
        <v>12</v>
      </c>
      <c r="BG273" s="70">
        <f>VALUE(IFERROR(VLOOKUP($A273,OT!$A:$BU,OT!AD$1,0),0))</f>
        <v>0</v>
      </c>
      <c r="BH273" s="70">
        <f>VALUE(IFERROR(VLOOKUP($A273,OT!$A:$BU,OT!AE$1,0),0))</f>
        <v>0</v>
      </c>
      <c r="BI273" s="70">
        <f>VALUE(IFERROR(VLOOKUP($A273,OT!$A:$BU,OT!AF$1,0),0))</f>
        <v>2</v>
      </c>
      <c r="BJ273" s="70">
        <f>VALUE(IFERROR(VLOOKUP($A273,OT!$A:$BU,OT!AG$1,0),0))</f>
        <v>2</v>
      </c>
      <c r="BK273" s="70">
        <f>VALUE(IFERROR(VLOOKUP($A273,OT!$A:$BU,OT!AH$1,0),0))</f>
        <v>2</v>
      </c>
      <c r="BL273" s="70">
        <f>VALUE(IFERROR(VLOOKUP($A273,OT!$A:$BU,OT!AI$1,0),0))</f>
        <v>0</v>
      </c>
      <c r="BM273" s="70">
        <f>VALUE(IFERROR(VLOOKUP($A273,OT!$A:$BU,OT!AJ$1,0),0))</f>
        <v>4</v>
      </c>
      <c r="BN273" s="70">
        <f>VALUE(IFERROR(VLOOKUP($A273,OT!$A:$BU,OT!AK$1,0),0))</f>
        <v>12</v>
      </c>
      <c r="BO273" s="70">
        <f>VALUE(IFERROR(VLOOKUP($A273,OT!$A:$BU,OT!AL$1,0),0))</f>
        <v>2</v>
      </c>
      <c r="BP273" s="70">
        <f>VALUE(IFERROR(VLOOKUP($A273,OT!$A:$BU,OT!AM$1,0),0))</f>
        <v>0</v>
      </c>
      <c r="BQ273" s="70">
        <f>VALUE(IFERROR(VLOOKUP($A273,OT!$A:$BU,OT!AN$1,0),0))</f>
        <v>0</v>
      </c>
    </row>
    <row r="274" spans="1:69" x14ac:dyDescent="0.35">
      <c r="A274" t="s">
        <v>1487</v>
      </c>
      <c r="B274" s="221" t="str">
        <f>VLOOKUP(A274,Att!B:C,2,0)</f>
        <v>NGUYỄN LÊ TUYẾT HOA</v>
      </c>
      <c r="F274">
        <v>42000</v>
      </c>
      <c r="G274">
        <v>42000</v>
      </c>
      <c r="H274">
        <v>27000</v>
      </c>
      <c r="J274">
        <v>20000</v>
      </c>
      <c r="K274">
        <v>20000</v>
      </c>
      <c r="M274">
        <v>20000</v>
      </c>
      <c r="N274">
        <v>20000</v>
      </c>
      <c r="O274">
        <v>20000</v>
      </c>
      <c r="P274">
        <v>20000</v>
      </c>
      <c r="Q274">
        <v>42000</v>
      </c>
      <c r="R274">
        <v>42000</v>
      </c>
      <c r="S274">
        <v>42000</v>
      </c>
      <c r="T274">
        <v>42000</v>
      </c>
      <c r="U274">
        <v>42000</v>
      </c>
      <c r="X274">
        <v>42000</v>
      </c>
      <c r="Y274">
        <v>42000</v>
      </c>
      <c r="Z274">
        <v>42000</v>
      </c>
      <c r="AA274">
        <v>42000</v>
      </c>
      <c r="AB274">
        <v>42000</v>
      </c>
      <c r="AC274">
        <v>42000</v>
      </c>
      <c r="AE274">
        <v>20000</v>
      </c>
      <c r="AF274">
        <v>20000</v>
      </c>
      <c r="AH274" s="68">
        <f t="shared" si="12"/>
        <v>733000</v>
      </c>
      <c r="AI274" s="68">
        <f t="shared" si="13"/>
        <v>131000</v>
      </c>
      <c r="AJ274" s="68">
        <f t="shared" si="14"/>
        <v>602000</v>
      </c>
      <c r="AK274" s="68"/>
      <c r="AL274" s="74" t="str">
        <f>VLOOKUP(A274,Att!B:CX,101,0)</f>
        <v>Power Connect</v>
      </c>
      <c r="AM274" s="70">
        <f>VALUE(IFERROR(VLOOKUP($A274,OT!$A:$BU,OT!J$1,0),0))</f>
        <v>0</v>
      </c>
      <c r="AN274" s="70">
        <f>VALUE(IFERROR(VLOOKUP($A274,OT!$A:$BU,OT!K$1,0),0))</f>
        <v>0</v>
      </c>
      <c r="AO274" s="70">
        <f>VALUE(IFERROR(VLOOKUP($A274,OT!$A:$BU,OT!L$1,0),0))</f>
        <v>0</v>
      </c>
      <c r="AP274" s="70">
        <f>VALUE(IFERROR(VLOOKUP($A274,OT!$A:$BU,OT!M$1,0),0))</f>
        <v>0</v>
      </c>
      <c r="AQ274" s="70">
        <f>VALUE(IFERROR(VLOOKUP($A274,OT!$A:$BU,OT!N$1,0),0))</f>
        <v>0</v>
      </c>
      <c r="AR274" s="70">
        <f>VALUE(IFERROR(VLOOKUP($A274,OT!$A:$BU,OT!O$1,0),0))</f>
        <v>0</v>
      </c>
      <c r="AS274" s="70">
        <f>VALUE(IFERROR(VLOOKUP($A274,OT!$A:$BU,OT!P$1,0),0))</f>
        <v>0</v>
      </c>
      <c r="AT274" s="70">
        <f>VALUE(IFERROR(VLOOKUP($A274,OT!$A:$BU,OT!Q$1,0),0))</f>
        <v>2</v>
      </c>
      <c r="AU274" s="70">
        <f>VALUE(IFERROR(VLOOKUP($A274,OT!$A:$BU,OT!R$1,0),0))</f>
        <v>2</v>
      </c>
      <c r="AV274" s="70">
        <f>VALUE(IFERROR(VLOOKUP($A274,OT!$A:$BU,OT!S$1,0),0))</f>
        <v>0</v>
      </c>
      <c r="AW274" s="70">
        <f>VALUE(IFERROR(VLOOKUP($A274,OT!$A:$BU,OT!T$1,0),0))</f>
        <v>2</v>
      </c>
      <c r="AX274" s="70">
        <f>VALUE(IFERROR(VLOOKUP($A274,OT!$A:$BU,OT!U$1,0),0))</f>
        <v>2</v>
      </c>
      <c r="AY274" s="70">
        <f>VALUE(IFERROR(VLOOKUP($A274,OT!$A:$BU,OT!V$1,0),0))</f>
        <v>4</v>
      </c>
      <c r="AZ274" s="70">
        <f>VALUE(IFERROR(VLOOKUP($A274,OT!$A:$BU,OT!W$1,0),0))</f>
        <v>12</v>
      </c>
      <c r="BA274" s="70">
        <f>VALUE(IFERROR(VLOOKUP($A274,OT!$A:$BU,OT!X$1,0),0))</f>
        <v>2</v>
      </c>
      <c r="BB274" s="70">
        <f>VALUE(IFERROR(VLOOKUP($A274,OT!$A:$BU,OT!Y$1,0),0))</f>
        <v>2</v>
      </c>
      <c r="BC274" s="70">
        <f>VALUE(IFERROR(VLOOKUP($A274,OT!$A:$BU,OT!Z$1,0),0))</f>
        <v>2</v>
      </c>
      <c r="BD274" s="70">
        <f>VALUE(IFERROR(VLOOKUP($A274,OT!$A:$BU,OT!AA$1,0),0))</f>
        <v>2</v>
      </c>
      <c r="BE274" s="70">
        <f>VALUE(IFERROR(VLOOKUP($A274,OT!$A:$BU,OT!AB$1,0),0))</f>
        <v>4</v>
      </c>
      <c r="BF274" s="70">
        <f>VALUE(IFERROR(VLOOKUP($A274,OT!$A:$BU,OT!AC$1,0),0))</f>
        <v>0</v>
      </c>
      <c r="BG274" s="70">
        <f>VALUE(IFERROR(VLOOKUP($A274,OT!$A:$BU,OT!AD$1,0),0))</f>
        <v>0</v>
      </c>
      <c r="BH274" s="70">
        <f>VALUE(IFERROR(VLOOKUP($A274,OT!$A:$BU,OT!AE$1,0),0))</f>
        <v>2</v>
      </c>
      <c r="BI274" s="70">
        <f>VALUE(IFERROR(VLOOKUP($A274,OT!$A:$BU,OT!AF$1,0),0))</f>
        <v>2</v>
      </c>
      <c r="BJ274" s="70">
        <f>VALUE(IFERROR(VLOOKUP($A274,OT!$A:$BU,OT!AG$1,0),0))</f>
        <v>2</v>
      </c>
      <c r="BK274" s="70">
        <f>VALUE(IFERROR(VLOOKUP($A274,OT!$A:$BU,OT!AH$1,0),0))</f>
        <v>2</v>
      </c>
      <c r="BL274" s="70">
        <f>VALUE(IFERROR(VLOOKUP($A274,OT!$A:$BU,OT!AI$1,0),0))</f>
        <v>4</v>
      </c>
      <c r="BM274" s="70">
        <f>VALUE(IFERROR(VLOOKUP($A274,OT!$A:$BU,OT!AJ$1,0),0))</f>
        <v>12</v>
      </c>
      <c r="BN274" s="70">
        <f>VALUE(IFERROR(VLOOKUP($A274,OT!$A:$BU,OT!AK$1,0),0))</f>
        <v>0</v>
      </c>
      <c r="BO274" s="70">
        <f>VALUE(IFERROR(VLOOKUP($A274,OT!$A:$BU,OT!AL$1,0),0))</f>
        <v>2</v>
      </c>
      <c r="BP274" s="70">
        <f>VALUE(IFERROR(VLOOKUP($A274,OT!$A:$BU,OT!AM$1,0),0))</f>
        <v>0</v>
      </c>
      <c r="BQ274" s="70">
        <f>VALUE(IFERROR(VLOOKUP($A274,OT!$A:$BU,OT!AN$1,0),0))</f>
        <v>0</v>
      </c>
    </row>
    <row r="275" spans="1:69" x14ac:dyDescent="0.35">
      <c r="A275" t="s">
        <v>1493</v>
      </c>
      <c r="B275" s="221" t="str">
        <f>VLOOKUP(A275,Att!B:C,2,0)</f>
        <v>ĐỖ QUANG TÚ</v>
      </c>
      <c r="C275">
        <v>20000</v>
      </c>
      <c r="E275">
        <v>20000</v>
      </c>
      <c r="F275">
        <v>20000</v>
      </c>
      <c r="G275">
        <v>20000</v>
      </c>
      <c r="H275">
        <v>20000</v>
      </c>
      <c r="J275">
        <v>20000</v>
      </c>
      <c r="K275">
        <v>20000</v>
      </c>
      <c r="L275">
        <v>20000</v>
      </c>
      <c r="M275">
        <v>20000</v>
      </c>
      <c r="N275">
        <v>20000</v>
      </c>
      <c r="O275">
        <v>20000</v>
      </c>
      <c r="Q275">
        <v>42000</v>
      </c>
      <c r="R275">
        <v>42000</v>
      </c>
      <c r="S275">
        <v>42000</v>
      </c>
      <c r="T275">
        <v>42000</v>
      </c>
      <c r="U275">
        <v>27000</v>
      </c>
      <c r="X275">
        <v>20000</v>
      </c>
      <c r="Y275">
        <v>20000</v>
      </c>
      <c r="Z275">
        <v>20000</v>
      </c>
      <c r="AA275">
        <v>20000</v>
      </c>
      <c r="AB275">
        <v>20000</v>
      </c>
      <c r="AE275">
        <v>42000</v>
      </c>
      <c r="AF275">
        <v>42000</v>
      </c>
      <c r="AH275" s="68">
        <f t="shared" si="12"/>
        <v>599000</v>
      </c>
      <c r="AI275" s="68">
        <f t="shared" si="13"/>
        <v>131000</v>
      </c>
      <c r="AJ275" s="68">
        <f t="shared" si="14"/>
        <v>468000</v>
      </c>
      <c r="AK275" s="68"/>
      <c r="AL275" s="74" t="str">
        <f>VLOOKUP(A275,Att!B:CX,101,0)</f>
        <v>MEKONG SUBLABOR</v>
      </c>
      <c r="AM275" s="70">
        <f>VALUE(IFERROR(VLOOKUP($A275,OT!$A:$BU,OT!J$1,0),0))</f>
        <v>2</v>
      </c>
      <c r="AN275" s="70">
        <f>VALUE(IFERROR(VLOOKUP($A275,OT!$A:$BU,OT!K$1,0),0))</f>
        <v>0</v>
      </c>
      <c r="AO275" s="70">
        <f>VALUE(IFERROR(VLOOKUP($A275,OT!$A:$BU,OT!L$1,0),0))</f>
        <v>2</v>
      </c>
      <c r="AP275" s="70">
        <f>VALUE(IFERROR(VLOOKUP($A275,OT!$A:$BU,OT!M$1,0),0))</f>
        <v>2</v>
      </c>
      <c r="AQ275" s="70">
        <f>VALUE(IFERROR(VLOOKUP($A275,OT!$A:$BU,OT!N$1,0),0))</f>
        <v>2</v>
      </c>
      <c r="AR275" s="70">
        <f>VALUE(IFERROR(VLOOKUP($A275,OT!$A:$BU,OT!O$1,0),0))</f>
        <v>4</v>
      </c>
      <c r="AS275" s="70">
        <f>VALUE(IFERROR(VLOOKUP($A275,OT!$A:$BU,OT!P$1,0),0))</f>
        <v>0</v>
      </c>
      <c r="AT275" s="70">
        <f>VALUE(IFERROR(VLOOKUP($A275,OT!$A:$BU,OT!Q$1,0),0))</f>
        <v>2</v>
      </c>
      <c r="AU275" s="70">
        <f>VALUE(IFERROR(VLOOKUP($A275,OT!$A:$BU,OT!R$1,0),0))</f>
        <v>0</v>
      </c>
      <c r="AV275" s="70">
        <f>VALUE(IFERROR(VLOOKUP($A275,OT!$A:$BU,OT!S$1,0),0))</f>
        <v>2</v>
      </c>
      <c r="AW275" s="70">
        <f>VALUE(IFERROR(VLOOKUP($A275,OT!$A:$BU,OT!T$1,0),0))</f>
        <v>2</v>
      </c>
      <c r="AX275" s="70">
        <f>VALUE(IFERROR(VLOOKUP($A275,OT!$A:$BU,OT!U$1,0),0))</f>
        <v>4</v>
      </c>
      <c r="AY275" s="70">
        <f>VALUE(IFERROR(VLOOKUP($A275,OT!$A:$BU,OT!V$1,0),0))</f>
        <v>12</v>
      </c>
      <c r="AZ275" s="70">
        <f>VALUE(IFERROR(VLOOKUP($A275,OT!$A:$BU,OT!W$1,0),0))</f>
        <v>0</v>
      </c>
      <c r="BA275" s="70">
        <f>VALUE(IFERROR(VLOOKUP($A275,OT!$A:$BU,OT!X$1,0),0))</f>
        <v>2</v>
      </c>
      <c r="BB275" s="70">
        <f>VALUE(IFERROR(VLOOKUP($A275,OT!$A:$BU,OT!Y$1,0),0))</f>
        <v>2</v>
      </c>
      <c r="BC275" s="70">
        <f>VALUE(IFERROR(VLOOKUP($A275,OT!$A:$BU,OT!Z$1,0),0))</f>
        <v>2</v>
      </c>
      <c r="BD275" s="70">
        <f>VALUE(IFERROR(VLOOKUP($A275,OT!$A:$BU,OT!AA$1,0),0))</f>
        <v>0</v>
      </c>
      <c r="BE275" s="70">
        <f>VALUE(IFERROR(VLOOKUP($A275,OT!$A:$BU,OT!AB$1,0),0))</f>
        <v>0</v>
      </c>
      <c r="BF275" s="70">
        <f>VALUE(IFERROR(VLOOKUP($A275,OT!$A:$BU,OT!AC$1,0),0))</f>
        <v>0</v>
      </c>
      <c r="BG275" s="70">
        <f>VALUE(IFERROR(VLOOKUP($A275,OT!$A:$BU,OT!AD$1,0),0))</f>
        <v>0</v>
      </c>
      <c r="BH275" s="70">
        <f>VALUE(IFERROR(VLOOKUP($A275,OT!$A:$BU,OT!AE$1,0),0))</f>
        <v>2</v>
      </c>
      <c r="BI275" s="70">
        <f>VALUE(IFERROR(VLOOKUP($A275,OT!$A:$BU,OT!AF$1,0),0))</f>
        <v>2</v>
      </c>
      <c r="BJ275" s="70">
        <f>VALUE(IFERROR(VLOOKUP($A275,OT!$A:$BU,OT!AG$1,0),0))</f>
        <v>2</v>
      </c>
      <c r="BK275" s="70">
        <f>VALUE(IFERROR(VLOOKUP($A275,OT!$A:$BU,OT!AH$1,0),0))</f>
        <v>2</v>
      </c>
      <c r="BL275" s="70">
        <f>VALUE(IFERROR(VLOOKUP($A275,OT!$A:$BU,OT!AI$1,0),0))</f>
        <v>4</v>
      </c>
      <c r="BM275" s="70">
        <f>VALUE(IFERROR(VLOOKUP($A275,OT!$A:$BU,OT!AJ$1,0),0))</f>
        <v>0</v>
      </c>
      <c r="BN275" s="70">
        <f>VALUE(IFERROR(VLOOKUP($A275,OT!$A:$BU,OT!AK$1,0),0))</f>
        <v>0</v>
      </c>
      <c r="BO275" s="70">
        <f>VALUE(IFERROR(VLOOKUP($A275,OT!$A:$BU,OT!AL$1,0),0))</f>
        <v>2</v>
      </c>
      <c r="BP275" s="70">
        <f>VALUE(IFERROR(VLOOKUP($A275,OT!$A:$BU,OT!AM$1,0),0))</f>
        <v>0</v>
      </c>
      <c r="BQ275" s="70">
        <f>VALUE(IFERROR(VLOOKUP($A275,OT!$A:$BU,OT!AN$1,0),0))</f>
        <v>0</v>
      </c>
    </row>
    <row r="276" spans="1:69" x14ac:dyDescent="0.35">
      <c r="A276" t="s">
        <v>1496</v>
      </c>
      <c r="B276" s="221" t="str">
        <f>VLOOKUP(A276,Att!B:C,2,0)</f>
        <v>ĐOÀN MINH SANG</v>
      </c>
      <c r="C276">
        <v>42000</v>
      </c>
      <c r="D276">
        <v>42000</v>
      </c>
      <c r="F276">
        <v>42000</v>
      </c>
      <c r="H276">
        <v>42000</v>
      </c>
      <c r="J276">
        <v>20000</v>
      </c>
      <c r="K276">
        <v>20000</v>
      </c>
      <c r="L276">
        <v>20000</v>
      </c>
      <c r="M276">
        <v>20000</v>
      </c>
      <c r="N276">
        <v>20000</v>
      </c>
      <c r="O276">
        <v>15000</v>
      </c>
      <c r="Q276">
        <v>20000</v>
      </c>
      <c r="R276">
        <v>20000</v>
      </c>
      <c r="S276">
        <v>20000</v>
      </c>
      <c r="T276">
        <v>20000</v>
      </c>
      <c r="U276">
        <v>20000</v>
      </c>
      <c r="Y276">
        <v>20000</v>
      </c>
      <c r="Z276">
        <v>20000</v>
      </c>
      <c r="AA276">
        <v>20000</v>
      </c>
      <c r="AB276">
        <v>20000</v>
      </c>
      <c r="AC276">
        <v>20000</v>
      </c>
      <c r="AD276">
        <v>20000</v>
      </c>
      <c r="AE276">
        <v>20000</v>
      </c>
      <c r="AF276">
        <v>20000</v>
      </c>
      <c r="AH276" s="68">
        <f t="shared" si="12"/>
        <v>543000</v>
      </c>
      <c r="AI276" s="68">
        <f t="shared" si="13"/>
        <v>82000</v>
      </c>
      <c r="AJ276" s="68">
        <f t="shared" si="14"/>
        <v>461000</v>
      </c>
      <c r="AK276" s="68"/>
      <c r="AL276" s="74" t="str">
        <f>VLOOKUP(A276,Att!B:CX,101,0)</f>
        <v>MEKONG SUBLABOR</v>
      </c>
      <c r="AM276" s="70">
        <f>VALUE(IFERROR(VLOOKUP($A276,OT!$A:$BU,OT!J$1,0),0))</f>
        <v>2</v>
      </c>
      <c r="AN276" s="70">
        <f>VALUE(IFERROR(VLOOKUP($A276,OT!$A:$BU,OT!K$1,0),0))</f>
        <v>0</v>
      </c>
      <c r="AO276" s="70">
        <f>VALUE(IFERROR(VLOOKUP($A276,OT!$A:$BU,OT!L$1,0),0))</f>
        <v>0</v>
      </c>
      <c r="AP276" s="70">
        <f>VALUE(IFERROR(VLOOKUP($A276,OT!$A:$BU,OT!M$1,0),0))</f>
        <v>2</v>
      </c>
      <c r="AQ276" s="70">
        <f>VALUE(IFERROR(VLOOKUP($A276,OT!$A:$BU,OT!N$1,0),0))</f>
        <v>0</v>
      </c>
      <c r="AR276" s="70">
        <f>VALUE(IFERROR(VLOOKUP($A276,OT!$A:$BU,OT!O$1,0),0))</f>
        <v>4</v>
      </c>
      <c r="AS276" s="70">
        <f>VALUE(IFERROR(VLOOKUP($A276,OT!$A:$BU,OT!P$1,0),0))</f>
        <v>0</v>
      </c>
      <c r="AT276" s="70">
        <f>VALUE(IFERROR(VLOOKUP($A276,OT!$A:$BU,OT!Q$1,0),0))</f>
        <v>2</v>
      </c>
      <c r="AU276" s="70">
        <f>VALUE(IFERROR(VLOOKUP($A276,OT!$A:$BU,OT!R$1,0),0))</f>
        <v>2</v>
      </c>
      <c r="AV276" s="70">
        <f>VALUE(IFERROR(VLOOKUP($A276,OT!$A:$BU,OT!S$1,0),0))</f>
        <v>2</v>
      </c>
      <c r="AW276" s="70">
        <f>VALUE(IFERROR(VLOOKUP($A276,OT!$A:$BU,OT!T$1,0),0))</f>
        <v>2</v>
      </c>
      <c r="AX276" s="70">
        <f>VALUE(IFERROR(VLOOKUP($A276,OT!$A:$BU,OT!U$1,0),0))</f>
        <v>4</v>
      </c>
      <c r="AY276" s="70">
        <f>VALUE(IFERROR(VLOOKUP($A276,OT!$A:$BU,OT!V$1,0),0))</f>
        <v>8</v>
      </c>
      <c r="AZ276" s="70">
        <f>VALUE(IFERROR(VLOOKUP($A276,OT!$A:$BU,OT!W$1,0),0))</f>
        <v>0</v>
      </c>
      <c r="BA276" s="70">
        <f>VALUE(IFERROR(VLOOKUP($A276,OT!$A:$BU,OT!X$1,0),0))</f>
        <v>2</v>
      </c>
      <c r="BB276" s="70">
        <f>VALUE(IFERROR(VLOOKUP($A276,OT!$A:$BU,OT!Y$1,0),0))</f>
        <v>2</v>
      </c>
      <c r="BC276" s="70">
        <f>VALUE(IFERROR(VLOOKUP($A276,OT!$A:$BU,OT!Z$1,0),0))</f>
        <v>2</v>
      </c>
      <c r="BD276" s="70">
        <f>VALUE(IFERROR(VLOOKUP($A276,OT!$A:$BU,OT!AA$1,0),0))</f>
        <v>2</v>
      </c>
      <c r="BE276" s="70">
        <f>VALUE(IFERROR(VLOOKUP($A276,OT!$A:$BU,OT!AB$1,0),0))</f>
        <v>4</v>
      </c>
      <c r="BF276" s="70">
        <f>VALUE(IFERROR(VLOOKUP($A276,OT!$A:$BU,OT!AC$1,0),0))</f>
        <v>0</v>
      </c>
      <c r="BG276" s="70">
        <f>VALUE(IFERROR(VLOOKUP($A276,OT!$A:$BU,OT!AD$1,0),0))</f>
        <v>0</v>
      </c>
      <c r="BH276" s="70">
        <f>VALUE(IFERROR(VLOOKUP($A276,OT!$A:$BU,OT!AE$1,0),0))</f>
        <v>0</v>
      </c>
      <c r="BI276" s="70">
        <f>VALUE(IFERROR(VLOOKUP($A276,OT!$A:$BU,OT!AF$1,0),0))</f>
        <v>2</v>
      </c>
      <c r="BJ276" s="70">
        <f>VALUE(IFERROR(VLOOKUP($A276,OT!$A:$BU,OT!AG$1,0),0))</f>
        <v>2</v>
      </c>
      <c r="BK276" s="70">
        <f>VALUE(IFERROR(VLOOKUP($A276,OT!$A:$BU,OT!AH$1,0),0))</f>
        <v>2</v>
      </c>
      <c r="BL276" s="70">
        <f>VALUE(IFERROR(VLOOKUP($A276,OT!$A:$BU,OT!AI$1,0),0))</f>
        <v>2</v>
      </c>
      <c r="BM276" s="70">
        <f>VALUE(IFERROR(VLOOKUP($A276,OT!$A:$BU,OT!AJ$1,0),0))</f>
        <v>4</v>
      </c>
      <c r="BN276" s="70">
        <f>VALUE(IFERROR(VLOOKUP($A276,OT!$A:$BU,OT!AK$1,0),0))</f>
        <v>12</v>
      </c>
      <c r="BO276" s="70">
        <f>VALUE(IFERROR(VLOOKUP($A276,OT!$A:$BU,OT!AL$1,0),0))</f>
        <v>0</v>
      </c>
      <c r="BP276" s="70">
        <f>VALUE(IFERROR(VLOOKUP($A276,OT!$A:$BU,OT!AM$1,0),0))</f>
        <v>0</v>
      </c>
      <c r="BQ276" s="70">
        <f>VALUE(IFERROR(VLOOKUP($A276,OT!$A:$BU,OT!AN$1,0),0))</f>
        <v>0</v>
      </c>
    </row>
    <row r="277" spans="1:69" x14ac:dyDescent="0.35">
      <c r="A277" t="s">
        <v>1499</v>
      </c>
      <c r="B277" s="221" t="str">
        <f>VLOOKUP(A277,Att!B:C,2,0)</f>
        <v>LÊ NHÃ QUYÊN</v>
      </c>
      <c r="D277">
        <v>20000</v>
      </c>
      <c r="E277">
        <v>20000</v>
      </c>
      <c r="F277">
        <v>20000</v>
      </c>
      <c r="G277">
        <v>42000</v>
      </c>
      <c r="H277">
        <v>42000</v>
      </c>
      <c r="J277">
        <v>20000</v>
      </c>
      <c r="K277">
        <v>20000</v>
      </c>
      <c r="N277">
        <v>20000</v>
      </c>
      <c r="O277">
        <v>20000</v>
      </c>
      <c r="Q277">
        <v>42000</v>
      </c>
      <c r="R277">
        <v>42000</v>
      </c>
      <c r="S277">
        <v>42000</v>
      </c>
      <c r="T277">
        <v>42000</v>
      </c>
      <c r="U277">
        <v>42000</v>
      </c>
      <c r="X277">
        <v>20000</v>
      </c>
      <c r="Y277">
        <v>20000</v>
      </c>
      <c r="Z277">
        <v>20000</v>
      </c>
      <c r="AA277">
        <v>20000</v>
      </c>
      <c r="AB277">
        <v>20000</v>
      </c>
      <c r="AE277">
        <v>42000</v>
      </c>
      <c r="AH277" s="68">
        <f t="shared" si="12"/>
        <v>576000</v>
      </c>
      <c r="AI277" s="68">
        <f t="shared" si="13"/>
        <v>62000</v>
      </c>
      <c r="AJ277" s="68">
        <f t="shared" si="14"/>
        <v>514000</v>
      </c>
      <c r="AK277" s="68"/>
      <c r="AL277" s="74" t="str">
        <f>VLOOKUP(A277,Att!B:CX,101,0)</f>
        <v>MEKONG SUBLABOR</v>
      </c>
      <c r="AM277" s="70">
        <f>VALUE(IFERROR(VLOOKUP($A277,OT!$A:$BU,OT!J$1,0),0))</f>
        <v>0</v>
      </c>
      <c r="AN277" s="70">
        <f>VALUE(IFERROR(VLOOKUP($A277,OT!$A:$BU,OT!K$1,0),0))</f>
        <v>2</v>
      </c>
      <c r="AO277" s="70">
        <f>VALUE(IFERROR(VLOOKUP($A277,OT!$A:$BU,OT!L$1,0),0))</f>
        <v>2</v>
      </c>
      <c r="AP277" s="70">
        <f>VALUE(IFERROR(VLOOKUP($A277,OT!$A:$BU,OT!M$1,0),0))</f>
        <v>0</v>
      </c>
      <c r="AQ277" s="70">
        <f>VALUE(IFERROR(VLOOKUP($A277,OT!$A:$BU,OT!N$1,0),0))</f>
        <v>2</v>
      </c>
      <c r="AR277" s="70">
        <f>VALUE(IFERROR(VLOOKUP($A277,OT!$A:$BU,OT!O$1,0),0))</f>
        <v>4</v>
      </c>
      <c r="AS277" s="70">
        <f>VALUE(IFERROR(VLOOKUP($A277,OT!$A:$BU,OT!P$1,0),0))</f>
        <v>0</v>
      </c>
      <c r="AT277" s="70">
        <f>VALUE(IFERROR(VLOOKUP($A277,OT!$A:$BU,OT!Q$1,0),0))</f>
        <v>2</v>
      </c>
      <c r="AU277" s="70">
        <f>VALUE(IFERROR(VLOOKUP($A277,OT!$A:$BU,OT!R$1,0),0))</f>
        <v>2</v>
      </c>
      <c r="AV277" s="70">
        <f>VALUE(IFERROR(VLOOKUP($A277,OT!$A:$BU,OT!S$1,0),0))</f>
        <v>0</v>
      </c>
      <c r="AW277" s="70">
        <f>VALUE(IFERROR(VLOOKUP($A277,OT!$A:$BU,OT!T$1,0),0))</f>
        <v>0</v>
      </c>
      <c r="AX277" s="70">
        <f>VALUE(IFERROR(VLOOKUP($A277,OT!$A:$BU,OT!U$1,0),0))</f>
        <v>2</v>
      </c>
      <c r="AY277" s="70">
        <f>VALUE(IFERROR(VLOOKUP($A277,OT!$A:$BU,OT!V$1,0),0))</f>
        <v>4</v>
      </c>
      <c r="AZ277" s="70">
        <f>VALUE(IFERROR(VLOOKUP($A277,OT!$A:$BU,OT!W$1,0),0))</f>
        <v>0</v>
      </c>
      <c r="BA277" s="70">
        <f>VALUE(IFERROR(VLOOKUP($A277,OT!$A:$BU,OT!X$1,0),0))</f>
        <v>2</v>
      </c>
      <c r="BB277" s="70">
        <f>VALUE(IFERROR(VLOOKUP($A277,OT!$A:$BU,OT!Y$1,0),0))</f>
        <v>2</v>
      </c>
      <c r="BC277" s="70">
        <f>VALUE(IFERROR(VLOOKUP($A277,OT!$A:$BU,OT!Z$1,0),0))</f>
        <v>2</v>
      </c>
      <c r="BD277" s="70">
        <f>VALUE(IFERROR(VLOOKUP($A277,OT!$A:$BU,OT!AA$1,0),0))</f>
        <v>2</v>
      </c>
      <c r="BE277" s="70">
        <f>VALUE(IFERROR(VLOOKUP($A277,OT!$A:$BU,OT!AB$1,0),0))</f>
        <v>4</v>
      </c>
      <c r="BF277" s="70">
        <f>VALUE(IFERROR(VLOOKUP($A277,OT!$A:$BU,OT!AC$1,0),0))</f>
        <v>0</v>
      </c>
      <c r="BG277" s="70">
        <f>VALUE(IFERROR(VLOOKUP($A277,OT!$A:$BU,OT!AD$1,0),0))</f>
        <v>0</v>
      </c>
      <c r="BH277" s="70">
        <f>VALUE(IFERROR(VLOOKUP($A277,OT!$A:$BU,OT!AE$1,0),0))</f>
        <v>2</v>
      </c>
      <c r="BI277" s="70">
        <f>VALUE(IFERROR(VLOOKUP($A277,OT!$A:$BU,OT!AF$1,0),0))</f>
        <v>2</v>
      </c>
      <c r="BJ277" s="70">
        <f>VALUE(IFERROR(VLOOKUP($A277,OT!$A:$BU,OT!AG$1,0),0))</f>
        <v>2</v>
      </c>
      <c r="BK277" s="70">
        <f>VALUE(IFERROR(VLOOKUP($A277,OT!$A:$BU,OT!AH$1,0),0))</f>
        <v>2</v>
      </c>
      <c r="BL277" s="70">
        <f>VALUE(IFERROR(VLOOKUP($A277,OT!$A:$BU,OT!AI$1,0),0))</f>
        <v>4</v>
      </c>
      <c r="BM277" s="70">
        <f>VALUE(IFERROR(VLOOKUP($A277,OT!$A:$BU,OT!AJ$1,0),0))</f>
        <v>0</v>
      </c>
      <c r="BN277" s="70">
        <f>VALUE(IFERROR(VLOOKUP($A277,OT!$A:$BU,OT!AK$1,0),0))</f>
        <v>0</v>
      </c>
      <c r="BO277" s="70">
        <f>VALUE(IFERROR(VLOOKUP($A277,OT!$A:$BU,OT!AL$1,0),0))</f>
        <v>0</v>
      </c>
      <c r="BP277" s="70">
        <f>VALUE(IFERROR(VLOOKUP($A277,OT!$A:$BU,OT!AM$1,0),0))</f>
        <v>0</v>
      </c>
      <c r="BQ277" s="70">
        <f>VALUE(IFERROR(VLOOKUP($A277,OT!$A:$BU,OT!AN$1,0),0))</f>
        <v>0</v>
      </c>
    </row>
    <row r="278" spans="1:69" x14ac:dyDescent="0.35">
      <c r="A278" t="s">
        <v>1502</v>
      </c>
      <c r="B278" s="221" t="str">
        <f>VLOOKUP(A278,Att!B:C,2,0)</f>
        <v>LÊ YẾN THANH</v>
      </c>
      <c r="C278">
        <v>20000</v>
      </c>
      <c r="D278">
        <v>20000</v>
      </c>
      <c r="F278">
        <v>20000</v>
      </c>
      <c r="G278">
        <v>20000</v>
      </c>
      <c r="H278">
        <v>20000</v>
      </c>
      <c r="I278">
        <v>20000</v>
      </c>
      <c r="J278">
        <v>42000</v>
      </c>
      <c r="K278">
        <v>42000</v>
      </c>
      <c r="L278">
        <v>42000</v>
      </c>
      <c r="N278">
        <v>42000</v>
      </c>
      <c r="O278">
        <v>42000</v>
      </c>
      <c r="Q278">
        <v>20000</v>
      </c>
      <c r="R278">
        <v>20000</v>
      </c>
      <c r="S278">
        <v>20000</v>
      </c>
      <c r="T278">
        <v>20000</v>
      </c>
      <c r="U278">
        <v>15000</v>
      </c>
      <c r="V278">
        <v>20000</v>
      </c>
      <c r="X278">
        <v>42000</v>
      </c>
      <c r="Y278">
        <v>42000</v>
      </c>
      <c r="Z278">
        <v>42000</v>
      </c>
      <c r="AA278">
        <v>42000</v>
      </c>
      <c r="AB278">
        <v>27000</v>
      </c>
      <c r="AE278">
        <v>20000</v>
      </c>
      <c r="AF278">
        <v>20000</v>
      </c>
      <c r="AH278" s="68">
        <f t="shared" si="12"/>
        <v>680000</v>
      </c>
      <c r="AI278" s="68">
        <f t="shared" si="13"/>
        <v>290000</v>
      </c>
      <c r="AJ278" s="68">
        <f t="shared" si="14"/>
        <v>390000</v>
      </c>
      <c r="AK278" s="68"/>
      <c r="AL278" s="74" t="str">
        <f>VLOOKUP(A278,Att!B:CX,101,0)</f>
        <v>MEKONG SUBLABOR</v>
      </c>
      <c r="AM278" s="70">
        <f>VALUE(IFERROR(VLOOKUP($A278,OT!$A:$BU,OT!J$1,0),0))</f>
        <v>2</v>
      </c>
      <c r="AN278" s="70">
        <f>VALUE(IFERROR(VLOOKUP($A278,OT!$A:$BU,OT!K$1,0),0))</f>
        <v>2</v>
      </c>
      <c r="AO278" s="70">
        <f>VALUE(IFERROR(VLOOKUP($A278,OT!$A:$BU,OT!L$1,0),0))</f>
        <v>0</v>
      </c>
      <c r="AP278" s="70">
        <f>VALUE(IFERROR(VLOOKUP($A278,OT!$A:$BU,OT!M$1,0),0))</f>
        <v>2</v>
      </c>
      <c r="AQ278" s="70">
        <f>VALUE(IFERROR(VLOOKUP($A278,OT!$A:$BU,OT!N$1,0),0))</f>
        <v>2</v>
      </c>
      <c r="AR278" s="70">
        <f>VALUE(IFERROR(VLOOKUP($A278,OT!$A:$BU,OT!O$1,0),0))</f>
        <v>4</v>
      </c>
      <c r="AS278" s="70">
        <f>VALUE(IFERROR(VLOOKUP($A278,OT!$A:$BU,OT!P$1,0),0))</f>
        <v>12</v>
      </c>
      <c r="AT278" s="70">
        <f>VALUE(IFERROR(VLOOKUP($A278,OT!$A:$BU,OT!Q$1,0),0))</f>
        <v>2</v>
      </c>
      <c r="AU278" s="70">
        <f>VALUE(IFERROR(VLOOKUP($A278,OT!$A:$BU,OT!R$1,0),0))</f>
        <v>2</v>
      </c>
      <c r="AV278" s="70">
        <f>VALUE(IFERROR(VLOOKUP($A278,OT!$A:$BU,OT!S$1,0),0))</f>
        <v>2</v>
      </c>
      <c r="AW278" s="70">
        <f>VALUE(IFERROR(VLOOKUP($A278,OT!$A:$BU,OT!T$1,0),0))</f>
        <v>0</v>
      </c>
      <c r="AX278" s="70">
        <f>VALUE(IFERROR(VLOOKUP($A278,OT!$A:$BU,OT!U$1,0),0))</f>
        <v>2</v>
      </c>
      <c r="AY278" s="70">
        <f>VALUE(IFERROR(VLOOKUP($A278,OT!$A:$BU,OT!V$1,0),0))</f>
        <v>4</v>
      </c>
      <c r="AZ278" s="70">
        <f>VALUE(IFERROR(VLOOKUP($A278,OT!$A:$BU,OT!W$1,0),0))</f>
        <v>0</v>
      </c>
      <c r="BA278" s="70">
        <f>VALUE(IFERROR(VLOOKUP($A278,OT!$A:$BU,OT!X$1,0),0))</f>
        <v>2</v>
      </c>
      <c r="BB278" s="70">
        <f>VALUE(IFERROR(VLOOKUP($A278,OT!$A:$BU,OT!Y$1,0),0))</f>
        <v>2</v>
      </c>
      <c r="BC278" s="70">
        <f>VALUE(IFERROR(VLOOKUP($A278,OT!$A:$BU,OT!Z$1,0),0))</f>
        <v>0</v>
      </c>
      <c r="BD278" s="70">
        <f>VALUE(IFERROR(VLOOKUP($A278,OT!$A:$BU,OT!AA$1,0),0))</f>
        <v>0</v>
      </c>
      <c r="BE278" s="70">
        <f>VALUE(IFERROR(VLOOKUP($A278,OT!$A:$BU,OT!AB$1,0),0))</f>
        <v>0</v>
      </c>
      <c r="BF278" s="70">
        <f>VALUE(IFERROR(VLOOKUP($A278,OT!$A:$BU,OT!AC$1,0),0))</f>
        <v>12</v>
      </c>
      <c r="BG278" s="70">
        <f>VALUE(IFERROR(VLOOKUP($A278,OT!$A:$BU,OT!AD$1,0),0))</f>
        <v>0</v>
      </c>
      <c r="BH278" s="70">
        <f>VALUE(IFERROR(VLOOKUP($A278,OT!$A:$BU,OT!AE$1,0),0))</f>
        <v>0</v>
      </c>
      <c r="BI278" s="70">
        <f>VALUE(IFERROR(VLOOKUP($A278,OT!$A:$BU,OT!AF$1,0),0))</f>
        <v>0</v>
      </c>
      <c r="BJ278" s="70">
        <f>VALUE(IFERROR(VLOOKUP($A278,OT!$A:$BU,OT!AG$1,0),0))</f>
        <v>0</v>
      </c>
      <c r="BK278" s="70">
        <f>VALUE(IFERROR(VLOOKUP($A278,OT!$A:$BU,OT!AH$1,0),0))</f>
        <v>0</v>
      </c>
      <c r="BL278" s="70">
        <f>VALUE(IFERROR(VLOOKUP($A278,OT!$A:$BU,OT!AI$1,0),0))</f>
        <v>0</v>
      </c>
      <c r="BM278" s="70">
        <f>VALUE(IFERROR(VLOOKUP($A278,OT!$A:$BU,OT!AJ$1,0),0))</f>
        <v>0</v>
      </c>
      <c r="BN278" s="70">
        <f>VALUE(IFERROR(VLOOKUP($A278,OT!$A:$BU,OT!AK$1,0),0))</f>
        <v>0</v>
      </c>
      <c r="BO278" s="70">
        <f>VALUE(IFERROR(VLOOKUP($A278,OT!$A:$BU,OT!AL$1,0),0))</f>
        <v>0</v>
      </c>
      <c r="BP278" s="70">
        <f>VALUE(IFERROR(VLOOKUP($A278,OT!$A:$BU,OT!AM$1,0),0))</f>
        <v>0</v>
      </c>
      <c r="BQ278" s="70">
        <f>VALUE(IFERROR(VLOOKUP($A278,OT!$A:$BU,OT!AN$1,0),0))</f>
        <v>0</v>
      </c>
    </row>
    <row r="279" spans="1:69" x14ac:dyDescent="0.35">
      <c r="A279" t="s">
        <v>1505</v>
      </c>
      <c r="B279" s="221" t="str">
        <f>VLOOKUP(A279,Att!B:C,2,0)</f>
        <v>NGUYỄN HỮU BÌNH</v>
      </c>
      <c r="C279">
        <v>15000</v>
      </c>
      <c r="D279">
        <v>20000</v>
      </c>
      <c r="E279">
        <v>20000</v>
      </c>
      <c r="F279">
        <v>20000</v>
      </c>
      <c r="G279">
        <v>20000</v>
      </c>
      <c r="K279">
        <v>42000</v>
      </c>
      <c r="L279">
        <v>42000</v>
      </c>
      <c r="M279">
        <v>42000</v>
      </c>
      <c r="N279">
        <v>42000</v>
      </c>
      <c r="O279">
        <v>42000</v>
      </c>
      <c r="Q279">
        <v>20000</v>
      </c>
      <c r="R279">
        <v>20000</v>
      </c>
      <c r="S279">
        <v>20000</v>
      </c>
      <c r="T279">
        <v>20000</v>
      </c>
      <c r="U279">
        <v>20000</v>
      </c>
      <c r="V279">
        <v>20000</v>
      </c>
      <c r="X279">
        <v>42000</v>
      </c>
      <c r="Y279">
        <v>42000</v>
      </c>
      <c r="Z279">
        <v>42000</v>
      </c>
      <c r="AA279">
        <v>42000</v>
      </c>
      <c r="AB279">
        <v>42000</v>
      </c>
      <c r="AC279">
        <v>42000</v>
      </c>
      <c r="AE279">
        <v>20000</v>
      </c>
      <c r="AF279">
        <v>20000</v>
      </c>
      <c r="AH279" s="68">
        <f t="shared" si="12"/>
        <v>717000</v>
      </c>
      <c r="AI279" s="68">
        <f t="shared" si="13"/>
        <v>137000</v>
      </c>
      <c r="AJ279" s="68">
        <f t="shared" si="14"/>
        <v>580000</v>
      </c>
      <c r="AK279" s="68"/>
      <c r="AL279" s="74" t="str">
        <f>VLOOKUP(A279,Att!B:CX,101,0)</f>
        <v>MEKONG SUBLABOR</v>
      </c>
      <c r="AM279" s="70">
        <f>VALUE(IFERROR(VLOOKUP($A279,OT!$A:$BU,OT!J$1,0),0))</f>
        <v>0</v>
      </c>
      <c r="AN279" s="70">
        <f>VALUE(IFERROR(VLOOKUP($A279,OT!$A:$BU,OT!K$1,0),0))</f>
        <v>0</v>
      </c>
      <c r="AO279" s="70">
        <f>VALUE(IFERROR(VLOOKUP($A279,OT!$A:$BU,OT!L$1,0),0))</f>
        <v>0</v>
      </c>
      <c r="AP279" s="70">
        <f>VALUE(IFERROR(VLOOKUP($A279,OT!$A:$BU,OT!M$1,0),0))</f>
        <v>0</v>
      </c>
      <c r="AQ279" s="70">
        <f>VALUE(IFERROR(VLOOKUP($A279,OT!$A:$BU,OT!N$1,0),0))</f>
        <v>0</v>
      </c>
      <c r="AR279" s="70">
        <f>VALUE(IFERROR(VLOOKUP($A279,OT!$A:$BU,OT!O$1,0),0))</f>
        <v>0</v>
      </c>
      <c r="AS279" s="70">
        <f>VALUE(IFERROR(VLOOKUP($A279,OT!$A:$BU,OT!P$1,0),0))</f>
        <v>0</v>
      </c>
      <c r="AT279" s="70">
        <f>VALUE(IFERROR(VLOOKUP($A279,OT!$A:$BU,OT!Q$1,0),0))</f>
        <v>0</v>
      </c>
      <c r="AU279" s="70">
        <f>VALUE(IFERROR(VLOOKUP($A279,OT!$A:$BU,OT!R$1,0),0))</f>
        <v>2</v>
      </c>
      <c r="AV279" s="70">
        <f>VALUE(IFERROR(VLOOKUP($A279,OT!$A:$BU,OT!S$1,0),0))</f>
        <v>2</v>
      </c>
      <c r="AW279" s="70">
        <f>VALUE(IFERROR(VLOOKUP($A279,OT!$A:$BU,OT!T$1,0),0))</f>
        <v>2</v>
      </c>
      <c r="AX279" s="70">
        <f>VALUE(IFERROR(VLOOKUP($A279,OT!$A:$BU,OT!U$1,0),0))</f>
        <v>2</v>
      </c>
      <c r="AY279" s="70">
        <f>VALUE(IFERROR(VLOOKUP($A279,OT!$A:$BU,OT!V$1,0),0))</f>
        <v>4</v>
      </c>
      <c r="AZ279" s="70">
        <f>VALUE(IFERROR(VLOOKUP($A279,OT!$A:$BU,OT!W$1,0),0))</f>
        <v>0</v>
      </c>
      <c r="BA279" s="70">
        <f>VALUE(IFERROR(VLOOKUP($A279,OT!$A:$BU,OT!X$1,0),0))</f>
        <v>2</v>
      </c>
      <c r="BB279" s="70">
        <f>VALUE(IFERROR(VLOOKUP($A279,OT!$A:$BU,OT!Y$1,0),0))</f>
        <v>2</v>
      </c>
      <c r="BC279" s="70">
        <f>VALUE(IFERROR(VLOOKUP($A279,OT!$A:$BU,OT!Z$1,0),0))</f>
        <v>2</v>
      </c>
      <c r="BD279" s="70">
        <f>VALUE(IFERROR(VLOOKUP($A279,OT!$A:$BU,OT!AA$1,0),0))</f>
        <v>2</v>
      </c>
      <c r="BE279" s="70">
        <f>VALUE(IFERROR(VLOOKUP($A279,OT!$A:$BU,OT!AB$1,0),0))</f>
        <v>4</v>
      </c>
      <c r="BF279" s="70">
        <f>VALUE(IFERROR(VLOOKUP($A279,OT!$A:$BU,OT!AC$1,0),0))</f>
        <v>12</v>
      </c>
      <c r="BG279" s="70">
        <f>VALUE(IFERROR(VLOOKUP($A279,OT!$A:$BU,OT!AD$1,0),0))</f>
        <v>0</v>
      </c>
      <c r="BH279" s="70">
        <f>VALUE(IFERROR(VLOOKUP($A279,OT!$A:$BU,OT!AE$1,0),0))</f>
        <v>2</v>
      </c>
      <c r="BI279" s="70">
        <f>VALUE(IFERROR(VLOOKUP($A279,OT!$A:$BU,OT!AF$1,0),0))</f>
        <v>0</v>
      </c>
      <c r="BJ279" s="70">
        <f>VALUE(IFERROR(VLOOKUP($A279,OT!$A:$BU,OT!AG$1,0),0))</f>
        <v>2</v>
      </c>
      <c r="BK279" s="70">
        <f>VALUE(IFERROR(VLOOKUP($A279,OT!$A:$BU,OT!AH$1,0),0))</f>
        <v>2</v>
      </c>
      <c r="BL279" s="70">
        <f>VALUE(IFERROR(VLOOKUP($A279,OT!$A:$BU,OT!AI$1,0),0))</f>
        <v>4</v>
      </c>
      <c r="BM279" s="70">
        <f>VALUE(IFERROR(VLOOKUP($A279,OT!$A:$BU,OT!AJ$1,0),0))</f>
        <v>12</v>
      </c>
      <c r="BN279" s="70">
        <f>VALUE(IFERROR(VLOOKUP($A279,OT!$A:$BU,OT!AK$1,0),0))</f>
        <v>0</v>
      </c>
      <c r="BO279" s="70">
        <f>VALUE(IFERROR(VLOOKUP($A279,OT!$A:$BU,OT!AL$1,0),0))</f>
        <v>2</v>
      </c>
      <c r="BP279" s="70">
        <f>VALUE(IFERROR(VLOOKUP($A279,OT!$A:$BU,OT!AM$1,0),0))</f>
        <v>2</v>
      </c>
      <c r="BQ279" s="70">
        <f>VALUE(IFERROR(VLOOKUP($A279,OT!$A:$BU,OT!AN$1,0),0))</f>
        <v>0</v>
      </c>
    </row>
    <row r="280" spans="1:69" x14ac:dyDescent="0.35">
      <c r="A280" t="s">
        <v>1508</v>
      </c>
      <c r="B280" s="221" t="str">
        <f>VLOOKUP(A280,Att!B:C,2,0)</f>
        <v>NGUYỄN THỊ LAN</v>
      </c>
      <c r="C280">
        <v>20000</v>
      </c>
      <c r="D280">
        <v>20000</v>
      </c>
      <c r="E280">
        <v>20000</v>
      </c>
      <c r="F280">
        <v>20000</v>
      </c>
      <c r="L280">
        <v>20000</v>
      </c>
      <c r="M280">
        <v>20000</v>
      </c>
      <c r="N280">
        <v>20000</v>
      </c>
      <c r="R280">
        <v>42000</v>
      </c>
      <c r="S280">
        <v>42000</v>
      </c>
      <c r="T280">
        <v>42000</v>
      </c>
      <c r="U280">
        <v>42000</v>
      </c>
      <c r="V280">
        <v>27000</v>
      </c>
      <c r="X280">
        <v>20000</v>
      </c>
      <c r="Y280">
        <v>20000</v>
      </c>
      <c r="Z280">
        <v>20000</v>
      </c>
      <c r="AA280">
        <v>20000</v>
      </c>
      <c r="AB280">
        <v>15000</v>
      </c>
      <c r="AC280">
        <v>20000</v>
      </c>
      <c r="AE280">
        <v>42000</v>
      </c>
      <c r="AF280">
        <v>42000</v>
      </c>
      <c r="AH280" s="68">
        <f t="shared" si="12"/>
        <v>534000</v>
      </c>
      <c r="AI280" s="68">
        <f t="shared" si="13"/>
        <v>124000</v>
      </c>
      <c r="AJ280" s="68">
        <f t="shared" si="14"/>
        <v>410000</v>
      </c>
      <c r="AK280" s="68"/>
      <c r="AL280" s="74" t="str">
        <f>VLOOKUP(A280,Att!B:CX,101,0)</f>
        <v>MEKONG SUBLABOR</v>
      </c>
      <c r="AM280" s="70">
        <f>VALUE(IFERROR(VLOOKUP($A280,OT!$A:$BU,OT!J$1,0),0))</f>
        <v>2</v>
      </c>
      <c r="AN280" s="70">
        <f>VALUE(IFERROR(VLOOKUP($A280,OT!$A:$BU,OT!K$1,0),0))</f>
        <v>2</v>
      </c>
      <c r="AO280" s="70">
        <f>VALUE(IFERROR(VLOOKUP($A280,OT!$A:$BU,OT!L$1,0),0))</f>
        <v>2</v>
      </c>
      <c r="AP280" s="70">
        <f>VALUE(IFERROR(VLOOKUP($A280,OT!$A:$BU,OT!M$1,0),0))</f>
        <v>2</v>
      </c>
      <c r="AQ280" s="70">
        <f>VALUE(IFERROR(VLOOKUP($A280,OT!$A:$BU,OT!N$1,0),0))</f>
        <v>0</v>
      </c>
      <c r="AR280" s="70">
        <f>VALUE(IFERROR(VLOOKUP($A280,OT!$A:$BU,OT!O$1,0),0))</f>
        <v>0</v>
      </c>
      <c r="AS280" s="70">
        <f>VALUE(IFERROR(VLOOKUP($A280,OT!$A:$BU,OT!P$1,0),0))</f>
        <v>0</v>
      </c>
      <c r="AT280" s="70">
        <f>VALUE(IFERROR(VLOOKUP($A280,OT!$A:$BU,OT!Q$1,0),0))</f>
        <v>0</v>
      </c>
      <c r="AU280" s="70">
        <f>VALUE(IFERROR(VLOOKUP($A280,OT!$A:$BU,OT!R$1,0),0))</f>
        <v>0</v>
      </c>
      <c r="AV280" s="70">
        <f>VALUE(IFERROR(VLOOKUP($A280,OT!$A:$BU,OT!S$1,0),0))</f>
        <v>2</v>
      </c>
      <c r="AW280" s="70">
        <f>VALUE(IFERROR(VLOOKUP($A280,OT!$A:$BU,OT!T$1,0),0))</f>
        <v>2</v>
      </c>
      <c r="AX280" s="70">
        <f>VALUE(IFERROR(VLOOKUP($A280,OT!$A:$BU,OT!U$1,0),0))</f>
        <v>4</v>
      </c>
      <c r="AY280" s="70">
        <f>VALUE(IFERROR(VLOOKUP($A280,OT!$A:$BU,OT!V$1,0),0))</f>
        <v>0</v>
      </c>
      <c r="AZ280" s="70">
        <f>VALUE(IFERROR(VLOOKUP($A280,OT!$A:$BU,OT!W$1,0),0))</f>
        <v>0</v>
      </c>
      <c r="BA280" s="70">
        <f>VALUE(IFERROR(VLOOKUP($A280,OT!$A:$BU,OT!X$1,0),0))</f>
        <v>0</v>
      </c>
      <c r="BB280" s="70">
        <f>VALUE(IFERROR(VLOOKUP($A280,OT!$A:$BU,OT!Y$1,0),0))</f>
        <v>0</v>
      </c>
      <c r="BC280" s="70">
        <f>VALUE(IFERROR(VLOOKUP($A280,OT!$A:$BU,OT!Z$1,0),0))</f>
        <v>2</v>
      </c>
      <c r="BD280" s="70">
        <f>VALUE(IFERROR(VLOOKUP($A280,OT!$A:$BU,OT!AA$1,0),0))</f>
        <v>2</v>
      </c>
      <c r="BE280" s="70">
        <f>VALUE(IFERROR(VLOOKUP($A280,OT!$A:$BU,OT!AB$1,0),0))</f>
        <v>2</v>
      </c>
      <c r="BF280" s="70">
        <f>VALUE(IFERROR(VLOOKUP($A280,OT!$A:$BU,OT!AC$1,0),0))</f>
        <v>0</v>
      </c>
      <c r="BG280" s="70">
        <f>VALUE(IFERROR(VLOOKUP($A280,OT!$A:$BU,OT!AD$1,0),0))</f>
        <v>0</v>
      </c>
      <c r="BH280" s="70">
        <f>VALUE(IFERROR(VLOOKUP($A280,OT!$A:$BU,OT!AE$1,0),0))</f>
        <v>0</v>
      </c>
      <c r="BI280" s="70">
        <f>VALUE(IFERROR(VLOOKUP($A280,OT!$A:$BU,OT!AF$1,0),0))</f>
        <v>2</v>
      </c>
      <c r="BJ280" s="70">
        <f>VALUE(IFERROR(VLOOKUP($A280,OT!$A:$BU,OT!AG$1,0),0))</f>
        <v>0</v>
      </c>
      <c r="BK280" s="70">
        <f>VALUE(IFERROR(VLOOKUP($A280,OT!$A:$BU,OT!AH$1,0),0))</f>
        <v>2</v>
      </c>
      <c r="BL280" s="70">
        <f>VALUE(IFERROR(VLOOKUP($A280,OT!$A:$BU,OT!AI$1,0),0))</f>
        <v>0</v>
      </c>
      <c r="BM280" s="70">
        <f>VALUE(IFERROR(VLOOKUP($A280,OT!$A:$BU,OT!AJ$1,0),0))</f>
        <v>12</v>
      </c>
      <c r="BN280" s="70">
        <f>VALUE(IFERROR(VLOOKUP($A280,OT!$A:$BU,OT!AK$1,0),0))</f>
        <v>0</v>
      </c>
      <c r="BO280" s="70">
        <f>VALUE(IFERROR(VLOOKUP($A280,OT!$A:$BU,OT!AL$1,0),0))</f>
        <v>2</v>
      </c>
      <c r="BP280" s="70">
        <f>VALUE(IFERROR(VLOOKUP($A280,OT!$A:$BU,OT!AM$1,0),0))</f>
        <v>2</v>
      </c>
      <c r="BQ280" s="70">
        <f>VALUE(IFERROR(VLOOKUP($A280,OT!$A:$BU,OT!AN$1,0),0))</f>
        <v>0</v>
      </c>
    </row>
    <row r="281" spans="1:69" x14ac:dyDescent="0.35">
      <c r="A281" t="s">
        <v>1511</v>
      </c>
      <c r="B281" s="221" t="str">
        <f>VLOOKUP(A281,Att!B:C,2,0)</f>
        <v>PHAN HUY ĐỨC</v>
      </c>
      <c r="C281">
        <v>42000</v>
      </c>
      <c r="D281">
        <v>42000</v>
      </c>
      <c r="E281">
        <v>42000</v>
      </c>
      <c r="F281">
        <v>42000</v>
      </c>
      <c r="G281">
        <v>42000</v>
      </c>
      <c r="K281">
        <v>20000</v>
      </c>
      <c r="L281">
        <v>20000</v>
      </c>
      <c r="M281">
        <v>20000</v>
      </c>
      <c r="N281">
        <v>20000</v>
      </c>
      <c r="O281">
        <v>20000</v>
      </c>
      <c r="Q281">
        <v>42000</v>
      </c>
      <c r="R281">
        <v>42000</v>
      </c>
      <c r="S281">
        <v>42000</v>
      </c>
      <c r="T281">
        <v>42000</v>
      </c>
      <c r="U281">
        <v>27000</v>
      </c>
      <c r="X281">
        <v>20000</v>
      </c>
      <c r="Y281">
        <v>20000</v>
      </c>
      <c r="Z281">
        <v>20000</v>
      </c>
      <c r="AA281">
        <v>42000</v>
      </c>
      <c r="AB281">
        <v>42000</v>
      </c>
      <c r="AC281">
        <v>42000</v>
      </c>
      <c r="AE281">
        <v>20000</v>
      </c>
      <c r="AF281">
        <v>20000</v>
      </c>
      <c r="AH281" s="68">
        <f t="shared" si="12"/>
        <v>731000</v>
      </c>
      <c r="AI281" s="68">
        <f t="shared" si="13"/>
        <v>277000</v>
      </c>
      <c r="AJ281" s="68">
        <f t="shared" si="14"/>
        <v>454000</v>
      </c>
      <c r="AK281" s="68"/>
      <c r="AL281" s="74" t="str">
        <f>VLOOKUP(A281,Att!B:CX,101,0)</f>
        <v>MEKONG SUBLABOR</v>
      </c>
      <c r="AM281" s="70">
        <f>VALUE(IFERROR(VLOOKUP($A281,OT!$A:$BU,OT!J$1,0),0))</f>
        <v>0</v>
      </c>
      <c r="AN281" s="70">
        <f>VALUE(IFERROR(VLOOKUP($A281,OT!$A:$BU,OT!K$1,0),0))</f>
        <v>0</v>
      </c>
      <c r="AO281" s="70">
        <f>VALUE(IFERROR(VLOOKUP($A281,OT!$A:$BU,OT!L$1,0),0))</f>
        <v>0</v>
      </c>
      <c r="AP281" s="70">
        <f>VALUE(IFERROR(VLOOKUP($A281,OT!$A:$BU,OT!M$1,0),0))</f>
        <v>0</v>
      </c>
      <c r="AQ281" s="70">
        <f>VALUE(IFERROR(VLOOKUP($A281,OT!$A:$BU,OT!N$1,0),0))</f>
        <v>4</v>
      </c>
      <c r="AR281" s="70">
        <f>VALUE(IFERROR(VLOOKUP($A281,OT!$A:$BU,OT!O$1,0),0))</f>
        <v>0</v>
      </c>
      <c r="AS281" s="70">
        <f>VALUE(IFERROR(VLOOKUP($A281,OT!$A:$BU,OT!P$1,0),0))</f>
        <v>0</v>
      </c>
      <c r="AT281" s="70">
        <f>VALUE(IFERROR(VLOOKUP($A281,OT!$A:$BU,OT!Q$1,0),0))</f>
        <v>0</v>
      </c>
      <c r="AU281" s="70">
        <f>VALUE(IFERROR(VLOOKUP($A281,OT!$A:$BU,OT!R$1,0),0))</f>
        <v>2</v>
      </c>
      <c r="AV281" s="70">
        <f>VALUE(IFERROR(VLOOKUP($A281,OT!$A:$BU,OT!S$1,0),0))</f>
        <v>2</v>
      </c>
      <c r="AW281" s="70">
        <f>VALUE(IFERROR(VLOOKUP($A281,OT!$A:$BU,OT!T$1,0),0))</f>
        <v>2</v>
      </c>
      <c r="AX281" s="70">
        <f>VALUE(IFERROR(VLOOKUP($A281,OT!$A:$BU,OT!U$1,0),0))</f>
        <v>2</v>
      </c>
      <c r="AY281" s="70">
        <f>VALUE(IFERROR(VLOOKUP($A281,OT!$A:$BU,OT!V$1,0),0))</f>
        <v>4</v>
      </c>
      <c r="AZ281" s="70">
        <f>VALUE(IFERROR(VLOOKUP($A281,OT!$A:$BU,OT!W$1,0),0))</f>
        <v>0</v>
      </c>
      <c r="BA281" s="70">
        <f>VALUE(IFERROR(VLOOKUP($A281,OT!$A:$BU,OT!X$1,0),0))</f>
        <v>2</v>
      </c>
      <c r="BB281" s="70">
        <f>VALUE(IFERROR(VLOOKUP($A281,OT!$A:$BU,OT!Y$1,0),0))</f>
        <v>2</v>
      </c>
      <c r="BC281" s="70">
        <f>VALUE(IFERROR(VLOOKUP($A281,OT!$A:$BU,OT!Z$1,0),0))</f>
        <v>2</v>
      </c>
      <c r="BD281" s="70">
        <f>VALUE(IFERROR(VLOOKUP($A281,OT!$A:$BU,OT!AA$1,0),0))</f>
        <v>0</v>
      </c>
      <c r="BE281" s="70">
        <f>VALUE(IFERROR(VLOOKUP($A281,OT!$A:$BU,OT!AB$1,0),0))</f>
        <v>0</v>
      </c>
      <c r="BF281" s="70">
        <f>VALUE(IFERROR(VLOOKUP($A281,OT!$A:$BU,OT!AC$1,0),0))</f>
        <v>0</v>
      </c>
      <c r="BG281" s="70">
        <f>VALUE(IFERROR(VLOOKUP($A281,OT!$A:$BU,OT!AD$1,0),0))</f>
        <v>0</v>
      </c>
      <c r="BH281" s="70">
        <f>VALUE(IFERROR(VLOOKUP($A281,OT!$A:$BU,OT!AE$1,0),0))</f>
        <v>0</v>
      </c>
      <c r="BI281" s="70">
        <f>VALUE(IFERROR(VLOOKUP($A281,OT!$A:$BU,OT!AF$1,0),0))</f>
        <v>2</v>
      </c>
      <c r="BJ281" s="70">
        <f>VALUE(IFERROR(VLOOKUP($A281,OT!$A:$BU,OT!AG$1,0),0))</f>
        <v>2</v>
      </c>
      <c r="BK281" s="70">
        <f>VALUE(IFERROR(VLOOKUP($A281,OT!$A:$BU,OT!AH$1,0),0))</f>
        <v>2</v>
      </c>
      <c r="BL281" s="70">
        <f>VALUE(IFERROR(VLOOKUP($A281,OT!$A:$BU,OT!AI$1,0),0))</f>
        <v>4</v>
      </c>
      <c r="BM281" s="70">
        <f>VALUE(IFERROR(VLOOKUP($A281,OT!$A:$BU,OT!AJ$1,0),0))</f>
        <v>12</v>
      </c>
      <c r="BN281" s="70">
        <f>VALUE(IFERROR(VLOOKUP($A281,OT!$A:$BU,OT!AK$1,0),0))</f>
        <v>0</v>
      </c>
      <c r="BO281" s="70">
        <f>VALUE(IFERROR(VLOOKUP($A281,OT!$A:$BU,OT!AL$1,0),0))</f>
        <v>2</v>
      </c>
      <c r="BP281" s="70">
        <f>VALUE(IFERROR(VLOOKUP($A281,OT!$A:$BU,OT!AM$1,0),0))</f>
        <v>0</v>
      </c>
      <c r="BQ281" s="70">
        <f>VALUE(IFERROR(VLOOKUP($A281,OT!$A:$BU,OT!AN$1,0),0))</f>
        <v>0</v>
      </c>
    </row>
    <row r="282" spans="1:69" x14ac:dyDescent="0.35">
      <c r="A282" t="s">
        <v>1514</v>
      </c>
      <c r="B282" s="221" t="str">
        <f>VLOOKUP(A282,Att!B:C,2,0)</f>
        <v>QUÁCH DỰ HÀO</v>
      </c>
      <c r="C282">
        <v>27000</v>
      </c>
      <c r="D282">
        <v>42000</v>
      </c>
      <c r="E282">
        <v>42000</v>
      </c>
      <c r="G282">
        <v>42000</v>
      </c>
      <c r="H282">
        <v>42000</v>
      </c>
      <c r="J282">
        <v>20000</v>
      </c>
      <c r="K282">
        <v>20000</v>
      </c>
      <c r="M282">
        <v>20000</v>
      </c>
      <c r="N282">
        <v>20000</v>
      </c>
      <c r="O282">
        <v>15000</v>
      </c>
      <c r="Q282">
        <v>42000</v>
      </c>
      <c r="R282">
        <v>42000</v>
      </c>
      <c r="S282">
        <v>42000</v>
      </c>
      <c r="T282">
        <v>42000</v>
      </c>
      <c r="U282">
        <v>27000</v>
      </c>
      <c r="V282">
        <v>42000</v>
      </c>
      <c r="X282">
        <v>20000</v>
      </c>
      <c r="Y282">
        <v>20000</v>
      </c>
      <c r="Z282">
        <v>20000</v>
      </c>
      <c r="AB282">
        <v>20000</v>
      </c>
      <c r="AC282">
        <v>20000</v>
      </c>
      <c r="AE282">
        <v>42000</v>
      </c>
      <c r="AF282">
        <v>42000</v>
      </c>
      <c r="AH282" s="68">
        <f t="shared" si="12"/>
        <v>711000</v>
      </c>
      <c r="AI282" s="68">
        <f t="shared" si="13"/>
        <v>151000</v>
      </c>
      <c r="AJ282" s="68">
        <f t="shared" si="14"/>
        <v>560000</v>
      </c>
      <c r="AK282" s="68"/>
      <c r="AL282" s="74" t="str">
        <f>VLOOKUP(A282,Att!B:CX,101,0)</f>
        <v>MEKONG SUBLABOR</v>
      </c>
      <c r="AM282" s="70">
        <f>VALUE(IFERROR(VLOOKUP($A282,OT!$A:$BU,OT!J$1,0),0))</f>
        <v>0</v>
      </c>
      <c r="AN282" s="70">
        <f>VALUE(IFERROR(VLOOKUP($A282,OT!$A:$BU,OT!K$1,0),0))</f>
        <v>0</v>
      </c>
      <c r="AO282" s="70">
        <f>VALUE(IFERROR(VLOOKUP($A282,OT!$A:$BU,OT!L$1,0),0))</f>
        <v>2</v>
      </c>
      <c r="AP282" s="70">
        <f>VALUE(IFERROR(VLOOKUP($A282,OT!$A:$BU,OT!M$1,0),0))</f>
        <v>0</v>
      </c>
      <c r="AQ282" s="70">
        <f>VALUE(IFERROR(VLOOKUP($A282,OT!$A:$BU,OT!N$1,0),0))</f>
        <v>2</v>
      </c>
      <c r="AR282" s="70">
        <f>VALUE(IFERROR(VLOOKUP($A282,OT!$A:$BU,OT!O$1,0),0))</f>
        <v>2</v>
      </c>
      <c r="AS282" s="70">
        <f>VALUE(IFERROR(VLOOKUP($A282,OT!$A:$BU,OT!P$1,0),0))</f>
        <v>0</v>
      </c>
      <c r="AT282" s="70">
        <f>VALUE(IFERROR(VLOOKUP($A282,OT!$A:$BU,OT!Q$1,0),0))</f>
        <v>2</v>
      </c>
      <c r="AU282" s="70">
        <f>VALUE(IFERROR(VLOOKUP($A282,OT!$A:$BU,OT!R$1,0),0))</f>
        <v>2</v>
      </c>
      <c r="AV282" s="70">
        <f>VALUE(IFERROR(VLOOKUP($A282,OT!$A:$BU,OT!S$1,0),0))</f>
        <v>0</v>
      </c>
      <c r="AW282" s="70">
        <f>VALUE(IFERROR(VLOOKUP($A282,OT!$A:$BU,OT!T$1,0),0))</f>
        <v>0</v>
      </c>
      <c r="AX282" s="70">
        <f>VALUE(IFERROR(VLOOKUP($A282,OT!$A:$BU,OT!U$1,0),0))</f>
        <v>0</v>
      </c>
      <c r="AY282" s="70">
        <f>VALUE(IFERROR(VLOOKUP($A282,OT!$A:$BU,OT!V$1,0),0))</f>
        <v>0</v>
      </c>
      <c r="AZ282" s="70">
        <f>VALUE(IFERROR(VLOOKUP($A282,OT!$A:$BU,OT!W$1,0),0))</f>
        <v>0</v>
      </c>
      <c r="BA282" s="70">
        <f>VALUE(IFERROR(VLOOKUP($A282,OT!$A:$BU,OT!X$1,0),0))</f>
        <v>2</v>
      </c>
      <c r="BB282" s="70">
        <f>VALUE(IFERROR(VLOOKUP($A282,OT!$A:$BU,OT!Y$1,0),0))</f>
        <v>2</v>
      </c>
      <c r="BC282" s="70">
        <f>VALUE(IFERROR(VLOOKUP($A282,OT!$A:$BU,OT!Z$1,0),0))</f>
        <v>1.5</v>
      </c>
      <c r="BD282" s="70">
        <f>VALUE(IFERROR(VLOOKUP($A282,OT!$A:$BU,OT!AA$1,0),0))</f>
        <v>2</v>
      </c>
      <c r="BE282" s="70">
        <f>VALUE(IFERROR(VLOOKUP($A282,OT!$A:$BU,OT!AB$1,0),0))</f>
        <v>0</v>
      </c>
      <c r="BF282" s="70">
        <f>VALUE(IFERROR(VLOOKUP($A282,OT!$A:$BU,OT!AC$1,0),0))</f>
        <v>12</v>
      </c>
      <c r="BG282" s="70">
        <f>VALUE(IFERROR(VLOOKUP($A282,OT!$A:$BU,OT!AD$1,0),0))</f>
        <v>0</v>
      </c>
      <c r="BH282" s="70">
        <f>VALUE(IFERROR(VLOOKUP($A282,OT!$A:$BU,OT!AE$1,0),0))</f>
        <v>2</v>
      </c>
      <c r="BI282" s="70">
        <f>VALUE(IFERROR(VLOOKUP($A282,OT!$A:$BU,OT!AF$1,0),0))</f>
        <v>2</v>
      </c>
      <c r="BJ282" s="70">
        <f>VALUE(IFERROR(VLOOKUP($A282,OT!$A:$BU,OT!AG$1,0),0))</f>
        <v>2</v>
      </c>
      <c r="BK282" s="70">
        <f>VALUE(IFERROR(VLOOKUP($A282,OT!$A:$BU,OT!AH$1,0),0))</f>
        <v>0</v>
      </c>
      <c r="BL282" s="70">
        <f>VALUE(IFERROR(VLOOKUP($A282,OT!$A:$BU,OT!AI$1,0),0))</f>
        <v>2</v>
      </c>
      <c r="BM282" s="70">
        <f>VALUE(IFERROR(VLOOKUP($A282,OT!$A:$BU,OT!AJ$1,0),0))</f>
        <v>4</v>
      </c>
      <c r="BN282" s="70">
        <f>VALUE(IFERROR(VLOOKUP($A282,OT!$A:$BU,OT!AK$1,0),0))</f>
        <v>0</v>
      </c>
      <c r="BO282" s="70">
        <f>VALUE(IFERROR(VLOOKUP($A282,OT!$A:$BU,OT!AL$1,0),0))</f>
        <v>2</v>
      </c>
      <c r="BP282" s="70">
        <f>VALUE(IFERROR(VLOOKUP($A282,OT!$A:$BU,OT!AM$1,0),0))</f>
        <v>2</v>
      </c>
      <c r="BQ282" s="70">
        <f>VALUE(IFERROR(VLOOKUP($A282,OT!$A:$BU,OT!AN$1,0),0))</f>
        <v>0</v>
      </c>
    </row>
    <row r="283" spans="1:69" x14ac:dyDescent="0.35">
      <c r="A283" t="s">
        <v>1530</v>
      </c>
      <c r="B283" s="221" t="str">
        <f>VLOOKUP(A283,Att!B:C,2,0)</f>
        <v>ĐỖ TẤN THỌ</v>
      </c>
      <c r="C283">
        <v>10000</v>
      </c>
      <c r="D283">
        <v>10000</v>
      </c>
      <c r="E283">
        <v>10000</v>
      </c>
      <c r="F283">
        <v>10000</v>
      </c>
      <c r="G283">
        <v>10000</v>
      </c>
      <c r="J283">
        <v>10000</v>
      </c>
      <c r="K283">
        <v>10000</v>
      </c>
      <c r="L283">
        <v>10000</v>
      </c>
      <c r="M283">
        <v>10000</v>
      </c>
      <c r="N283">
        <v>10000</v>
      </c>
      <c r="Q283">
        <v>10000</v>
      </c>
      <c r="S283">
        <v>10000</v>
      </c>
      <c r="T283">
        <v>10000</v>
      </c>
      <c r="U283">
        <v>10000</v>
      </c>
      <c r="X283">
        <v>10000</v>
      </c>
      <c r="Y283">
        <v>10000</v>
      </c>
      <c r="Z283">
        <v>10000</v>
      </c>
      <c r="AA283">
        <v>10000</v>
      </c>
      <c r="AB283">
        <v>10000</v>
      </c>
      <c r="AE283">
        <v>10000</v>
      </c>
      <c r="AF283">
        <v>10000</v>
      </c>
      <c r="AH283" s="68">
        <f t="shared" si="12"/>
        <v>210000</v>
      </c>
      <c r="AI283" s="68">
        <f t="shared" si="13"/>
        <v>120000</v>
      </c>
      <c r="AJ283" s="68">
        <f t="shared" si="14"/>
        <v>90000</v>
      </c>
      <c r="AK283" s="68"/>
      <c r="AL283" s="74" t="str">
        <f>VLOOKUP(A283,Att!B:CX,101,0)</f>
        <v>MEKONG SUBLABOR</v>
      </c>
      <c r="AM283" s="70">
        <f>VALUE(IFERROR(VLOOKUP($A283,OT!$A:$BU,OT!J$1,0),0))</f>
        <v>0</v>
      </c>
      <c r="AN283" s="70">
        <f>VALUE(IFERROR(VLOOKUP($A283,OT!$A:$BU,OT!K$1,0),0))</f>
        <v>0</v>
      </c>
      <c r="AO283" s="70">
        <f>VALUE(IFERROR(VLOOKUP($A283,OT!$A:$BU,OT!L$1,0),0))</f>
        <v>0</v>
      </c>
      <c r="AP283" s="70">
        <f>VALUE(IFERROR(VLOOKUP($A283,OT!$A:$BU,OT!M$1,0),0))</f>
        <v>0</v>
      </c>
      <c r="AQ283" s="70">
        <f>VALUE(IFERROR(VLOOKUP($A283,OT!$A:$BU,OT!N$1,0),0))</f>
        <v>0</v>
      </c>
      <c r="AR283" s="70">
        <f>VALUE(IFERROR(VLOOKUP($A283,OT!$A:$BU,OT!O$1,0),0))</f>
        <v>0</v>
      </c>
      <c r="AS283" s="70">
        <f>VALUE(IFERROR(VLOOKUP($A283,OT!$A:$BU,OT!P$1,0),0))</f>
        <v>0</v>
      </c>
      <c r="AT283" s="70">
        <f>VALUE(IFERROR(VLOOKUP($A283,OT!$A:$BU,OT!Q$1,0),0))</f>
        <v>0</v>
      </c>
      <c r="AU283" s="70">
        <f>VALUE(IFERROR(VLOOKUP($A283,OT!$A:$BU,OT!R$1,0),0))</f>
        <v>0</v>
      </c>
      <c r="AV283" s="70">
        <f>VALUE(IFERROR(VLOOKUP($A283,OT!$A:$BU,OT!S$1,0),0))</f>
        <v>2</v>
      </c>
      <c r="AW283" s="70">
        <f>VALUE(IFERROR(VLOOKUP($A283,OT!$A:$BU,OT!T$1,0),0))</f>
        <v>0</v>
      </c>
      <c r="AX283" s="70">
        <f>VALUE(IFERROR(VLOOKUP($A283,OT!$A:$BU,OT!U$1,0),0))</f>
        <v>1</v>
      </c>
      <c r="AY283" s="70">
        <f>VALUE(IFERROR(VLOOKUP($A283,OT!$A:$BU,OT!V$1,0),0))</f>
        <v>0</v>
      </c>
      <c r="AZ283" s="70">
        <f>VALUE(IFERROR(VLOOKUP($A283,OT!$A:$BU,OT!W$1,0),0))</f>
        <v>0</v>
      </c>
      <c r="BA283" s="70">
        <f>VALUE(IFERROR(VLOOKUP($A283,OT!$A:$BU,OT!X$1,0),0))</f>
        <v>0</v>
      </c>
      <c r="BB283" s="70">
        <f>VALUE(IFERROR(VLOOKUP($A283,OT!$A:$BU,OT!Y$1,0),0))</f>
        <v>0</v>
      </c>
      <c r="BC283" s="70">
        <f>VALUE(IFERROR(VLOOKUP($A283,OT!$A:$BU,OT!Z$1,0),0))</f>
        <v>2</v>
      </c>
      <c r="BD283" s="70">
        <f>VALUE(IFERROR(VLOOKUP($A283,OT!$A:$BU,OT!AA$1,0),0))</f>
        <v>2</v>
      </c>
      <c r="BE283" s="70">
        <f>VALUE(IFERROR(VLOOKUP($A283,OT!$A:$BU,OT!AB$1,0),0))</f>
        <v>0</v>
      </c>
      <c r="BF283" s="70">
        <f>VALUE(IFERROR(VLOOKUP($A283,OT!$A:$BU,OT!AC$1,0),0))</f>
        <v>4</v>
      </c>
      <c r="BG283" s="70">
        <f>VALUE(IFERROR(VLOOKUP($A283,OT!$A:$BU,OT!AD$1,0),0))</f>
        <v>2</v>
      </c>
      <c r="BH283" s="70">
        <f>VALUE(IFERROR(VLOOKUP($A283,OT!$A:$BU,OT!AE$1,0),0))</f>
        <v>1.5</v>
      </c>
      <c r="BI283" s="70">
        <f>VALUE(IFERROR(VLOOKUP($A283,OT!$A:$BU,OT!AF$1,0),0))</f>
        <v>0</v>
      </c>
      <c r="BJ283" s="70">
        <f>VALUE(IFERROR(VLOOKUP($A283,OT!$A:$BU,OT!AG$1,0),0))</f>
        <v>2</v>
      </c>
      <c r="BK283" s="70">
        <f>VALUE(IFERROR(VLOOKUP($A283,OT!$A:$BU,OT!AH$1,0),0))</f>
        <v>0</v>
      </c>
      <c r="BL283" s="70">
        <f>VALUE(IFERROR(VLOOKUP($A283,OT!$A:$BU,OT!AI$1,0),0))</f>
        <v>1.5</v>
      </c>
      <c r="BM283" s="70">
        <f>VALUE(IFERROR(VLOOKUP($A283,OT!$A:$BU,OT!AJ$1,0),0))</f>
        <v>1.5</v>
      </c>
      <c r="BN283" s="70">
        <f>VALUE(IFERROR(VLOOKUP($A283,OT!$A:$BU,OT!AK$1,0),0))</f>
        <v>2</v>
      </c>
      <c r="BO283" s="70">
        <f>VALUE(IFERROR(VLOOKUP($A283,OT!$A:$BU,OT!AL$1,0),0))</f>
        <v>2</v>
      </c>
      <c r="BP283" s="70">
        <f>VALUE(IFERROR(VLOOKUP($A283,OT!$A:$BU,OT!AM$1,0),0))</f>
        <v>2</v>
      </c>
      <c r="BQ283" s="70">
        <f>VALUE(IFERROR(VLOOKUP($A283,OT!$A:$BU,OT!AN$1,0),0))</f>
        <v>0</v>
      </c>
    </row>
    <row r="284" spans="1:69" x14ac:dyDescent="0.35">
      <c r="A284" t="s">
        <v>1535</v>
      </c>
      <c r="B284" s="221" t="str">
        <f>VLOOKUP(A284,Att!B:C,2,0)</f>
        <v>TRẦN NGỌC LINH</v>
      </c>
      <c r="C284">
        <v>42000</v>
      </c>
      <c r="D284">
        <v>42000</v>
      </c>
      <c r="E284">
        <v>42000</v>
      </c>
      <c r="G284">
        <v>42000</v>
      </c>
      <c r="H284">
        <v>42000</v>
      </c>
      <c r="L284">
        <v>20000</v>
      </c>
      <c r="M284">
        <v>20000</v>
      </c>
      <c r="N284">
        <v>20000</v>
      </c>
      <c r="R284">
        <v>42000</v>
      </c>
      <c r="S284">
        <v>42000</v>
      </c>
      <c r="T284">
        <v>42000</v>
      </c>
      <c r="U284">
        <v>42000</v>
      </c>
      <c r="Y284">
        <v>20000</v>
      </c>
      <c r="Z284">
        <v>20000</v>
      </c>
      <c r="AC284">
        <v>20000</v>
      </c>
      <c r="AF284">
        <v>42000</v>
      </c>
      <c r="AH284" s="68">
        <f t="shared" si="12"/>
        <v>540000</v>
      </c>
      <c r="AI284" s="68">
        <f t="shared" si="13"/>
        <v>62000</v>
      </c>
      <c r="AJ284" s="68">
        <f t="shared" si="14"/>
        <v>478000</v>
      </c>
      <c r="AK284" s="68"/>
      <c r="AL284" s="74" t="str">
        <f>VLOOKUP(A284,Att!B:CX,101,0)</f>
        <v>Nhân Kiệt</v>
      </c>
      <c r="AM284" s="70">
        <f>VALUE(IFERROR(VLOOKUP($A284,OT!$A:$BU,OT!J$1,0),0))</f>
        <v>2</v>
      </c>
      <c r="AN284" s="70">
        <f>VALUE(IFERROR(VLOOKUP($A284,OT!$A:$BU,OT!K$1,0),0))</f>
        <v>2</v>
      </c>
      <c r="AO284" s="70">
        <f>VALUE(IFERROR(VLOOKUP($A284,OT!$A:$BU,OT!L$1,0),0))</f>
        <v>2</v>
      </c>
      <c r="AP284" s="70">
        <f>VALUE(IFERROR(VLOOKUP($A284,OT!$A:$BU,OT!M$1,0),0))</f>
        <v>0</v>
      </c>
      <c r="AQ284" s="70">
        <f>VALUE(IFERROR(VLOOKUP($A284,OT!$A:$BU,OT!N$1,0),0))</f>
        <v>4</v>
      </c>
      <c r="AR284" s="70">
        <f>VALUE(IFERROR(VLOOKUP($A284,OT!$A:$BU,OT!O$1,0),0))</f>
        <v>12</v>
      </c>
      <c r="AS284" s="70">
        <f>VALUE(IFERROR(VLOOKUP($A284,OT!$A:$BU,OT!P$1,0),0))</f>
        <v>0</v>
      </c>
      <c r="AT284" s="70">
        <f>VALUE(IFERROR(VLOOKUP($A284,OT!$A:$BU,OT!Q$1,0),0))</f>
        <v>0</v>
      </c>
      <c r="AU284" s="70">
        <f>VALUE(IFERROR(VLOOKUP($A284,OT!$A:$BU,OT!R$1,0),0))</f>
        <v>0</v>
      </c>
      <c r="AV284" s="70">
        <f>VALUE(IFERROR(VLOOKUP($A284,OT!$A:$BU,OT!S$1,0),0))</f>
        <v>2</v>
      </c>
      <c r="AW284" s="70">
        <f>VALUE(IFERROR(VLOOKUP($A284,OT!$A:$BU,OT!T$1,0),0))</f>
        <v>0</v>
      </c>
      <c r="AX284" s="70">
        <f>VALUE(IFERROR(VLOOKUP($A284,OT!$A:$BU,OT!U$1,0),0))</f>
        <v>4</v>
      </c>
      <c r="AY284" s="70">
        <f>VALUE(IFERROR(VLOOKUP($A284,OT!$A:$BU,OT!V$1,0),0))</f>
        <v>0</v>
      </c>
      <c r="AZ284" s="70">
        <f>VALUE(IFERROR(VLOOKUP($A284,OT!$A:$BU,OT!W$1,0),0))</f>
        <v>0</v>
      </c>
      <c r="BA284" s="70">
        <f>VALUE(IFERROR(VLOOKUP($A284,OT!$A:$BU,OT!X$1,0),0))</f>
        <v>0</v>
      </c>
      <c r="BB284" s="70">
        <f>VALUE(IFERROR(VLOOKUP($A284,OT!$A:$BU,OT!Y$1,0),0))</f>
        <v>2</v>
      </c>
      <c r="BC284" s="70">
        <f>VALUE(IFERROR(VLOOKUP($A284,OT!$A:$BU,OT!Z$1,0),0))</f>
        <v>2</v>
      </c>
      <c r="BD284" s="70">
        <f>VALUE(IFERROR(VLOOKUP($A284,OT!$A:$BU,OT!AA$1,0),0))</f>
        <v>0</v>
      </c>
      <c r="BE284" s="70">
        <f>VALUE(IFERROR(VLOOKUP($A284,OT!$A:$BU,OT!AB$1,0),0))</f>
        <v>4</v>
      </c>
      <c r="BF284" s="70">
        <f>VALUE(IFERROR(VLOOKUP($A284,OT!$A:$BU,OT!AC$1,0),0))</f>
        <v>0</v>
      </c>
      <c r="BG284" s="70">
        <f>VALUE(IFERROR(VLOOKUP($A284,OT!$A:$BU,OT!AD$1,0),0))</f>
        <v>0</v>
      </c>
      <c r="BH284" s="70">
        <f>VALUE(IFERROR(VLOOKUP($A284,OT!$A:$BU,OT!AE$1,0),0))</f>
        <v>0</v>
      </c>
      <c r="BI284" s="70">
        <f>VALUE(IFERROR(VLOOKUP($A284,OT!$A:$BU,OT!AF$1,0),0))</f>
        <v>2</v>
      </c>
      <c r="BJ284" s="70">
        <f>VALUE(IFERROR(VLOOKUP($A284,OT!$A:$BU,OT!AG$1,0),0))</f>
        <v>2</v>
      </c>
      <c r="BK284" s="70">
        <f>VALUE(IFERROR(VLOOKUP($A284,OT!$A:$BU,OT!AH$1,0),0))</f>
        <v>0</v>
      </c>
      <c r="BL284" s="70">
        <f>VALUE(IFERROR(VLOOKUP($A284,OT!$A:$BU,OT!AI$1,0),0))</f>
        <v>0</v>
      </c>
      <c r="BM284" s="70">
        <f>VALUE(IFERROR(VLOOKUP($A284,OT!$A:$BU,OT!AJ$1,0),0))</f>
        <v>4</v>
      </c>
      <c r="BN284" s="70">
        <f>VALUE(IFERROR(VLOOKUP($A284,OT!$A:$BU,OT!AK$1,0),0))</f>
        <v>0</v>
      </c>
      <c r="BO284" s="70">
        <f>VALUE(IFERROR(VLOOKUP($A284,OT!$A:$BU,OT!AL$1,0),0))</f>
        <v>0</v>
      </c>
      <c r="BP284" s="70">
        <f>VALUE(IFERROR(VLOOKUP($A284,OT!$A:$BU,OT!AM$1,0),0))</f>
        <v>2</v>
      </c>
      <c r="BQ284" s="70">
        <f>VALUE(IFERROR(VLOOKUP($A284,OT!$A:$BU,OT!AN$1,0),0))</f>
        <v>0</v>
      </c>
    </row>
    <row r="285" spans="1:69" x14ac:dyDescent="0.35">
      <c r="A285" t="s">
        <v>1538</v>
      </c>
      <c r="B285" s="221" t="str">
        <f>VLOOKUP(A285,Att!B:C,2,0)</f>
        <v>VÕ THỊ HỒNG YẾN</v>
      </c>
      <c r="C285">
        <v>42000</v>
      </c>
      <c r="D285">
        <v>42000</v>
      </c>
      <c r="E285">
        <v>42000</v>
      </c>
      <c r="F285">
        <v>42000</v>
      </c>
      <c r="G285">
        <v>42000</v>
      </c>
      <c r="H285">
        <v>42000</v>
      </c>
      <c r="J285">
        <v>20000</v>
      </c>
      <c r="K285">
        <v>20000</v>
      </c>
      <c r="L285">
        <v>20000</v>
      </c>
      <c r="M285">
        <v>20000</v>
      </c>
      <c r="N285">
        <v>20000</v>
      </c>
      <c r="O285">
        <v>20000</v>
      </c>
      <c r="Q285">
        <v>42000</v>
      </c>
      <c r="R285">
        <v>42000</v>
      </c>
      <c r="S285">
        <v>42000</v>
      </c>
      <c r="T285">
        <v>42000</v>
      </c>
      <c r="U285">
        <v>42000</v>
      </c>
      <c r="X285">
        <v>20000</v>
      </c>
      <c r="Y285">
        <v>20000</v>
      </c>
      <c r="Z285">
        <v>20000</v>
      </c>
      <c r="AA285">
        <v>20000</v>
      </c>
      <c r="AB285">
        <v>20000</v>
      </c>
      <c r="AF285">
        <v>42000</v>
      </c>
      <c r="AH285" s="68">
        <f t="shared" si="12"/>
        <v>724000</v>
      </c>
      <c r="AI285" s="68">
        <f t="shared" si="13"/>
        <v>0</v>
      </c>
      <c r="AJ285" s="68">
        <f t="shared" si="14"/>
        <v>724000</v>
      </c>
      <c r="AK285" s="68"/>
      <c r="AL285" s="74" t="str">
        <f>VLOOKUP(A285,Att!B:CX,101,0)</f>
        <v>Nhân Kiệt</v>
      </c>
      <c r="AM285" s="70">
        <f>VALUE(IFERROR(VLOOKUP($A285,OT!$A:$BU,OT!J$1,0),0))</f>
        <v>2</v>
      </c>
      <c r="AN285" s="70">
        <f>VALUE(IFERROR(VLOOKUP($A285,OT!$A:$BU,OT!K$1,0),0))</f>
        <v>2</v>
      </c>
      <c r="AO285" s="70">
        <f>VALUE(IFERROR(VLOOKUP($A285,OT!$A:$BU,OT!L$1,0),0))</f>
        <v>2</v>
      </c>
      <c r="AP285" s="70">
        <f>VALUE(IFERROR(VLOOKUP($A285,OT!$A:$BU,OT!M$1,0),0))</f>
        <v>2</v>
      </c>
      <c r="AQ285" s="70">
        <f>VALUE(IFERROR(VLOOKUP($A285,OT!$A:$BU,OT!N$1,0),0))</f>
        <v>4</v>
      </c>
      <c r="AR285" s="70">
        <f>VALUE(IFERROR(VLOOKUP($A285,OT!$A:$BU,OT!O$1,0),0))</f>
        <v>12</v>
      </c>
      <c r="AS285" s="70">
        <f>VALUE(IFERROR(VLOOKUP($A285,OT!$A:$BU,OT!P$1,0),0))</f>
        <v>0</v>
      </c>
      <c r="AT285" s="70">
        <f>VALUE(IFERROR(VLOOKUP($A285,OT!$A:$BU,OT!Q$1,0),0))</f>
        <v>2</v>
      </c>
      <c r="AU285" s="70">
        <f>VALUE(IFERROR(VLOOKUP($A285,OT!$A:$BU,OT!R$1,0),0))</f>
        <v>2</v>
      </c>
      <c r="AV285" s="70">
        <f>VALUE(IFERROR(VLOOKUP($A285,OT!$A:$BU,OT!S$1,0),0))</f>
        <v>2</v>
      </c>
      <c r="AW285" s="70">
        <f>VALUE(IFERROR(VLOOKUP($A285,OT!$A:$BU,OT!T$1,0),0))</f>
        <v>2</v>
      </c>
      <c r="AX285" s="70">
        <f>VALUE(IFERROR(VLOOKUP($A285,OT!$A:$BU,OT!U$1,0),0))</f>
        <v>4</v>
      </c>
      <c r="AY285" s="70">
        <f>VALUE(IFERROR(VLOOKUP($A285,OT!$A:$BU,OT!V$1,0),0))</f>
        <v>12</v>
      </c>
      <c r="AZ285" s="70">
        <f>VALUE(IFERROR(VLOOKUP($A285,OT!$A:$BU,OT!W$1,0),0))</f>
        <v>0</v>
      </c>
      <c r="BA285" s="70">
        <f>VALUE(IFERROR(VLOOKUP($A285,OT!$A:$BU,OT!X$1,0),0))</f>
        <v>2</v>
      </c>
      <c r="BB285" s="70">
        <f>VALUE(IFERROR(VLOOKUP($A285,OT!$A:$BU,OT!Y$1,0),0))</f>
        <v>2</v>
      </c>
      <c r="BC285" s="70">
        <f>VALUE(IFERROR(VLOOKUP($A285,OT!$A:$BU,OT!Z$1,0),0))</f>
        <v>2</v>
      </c>
      <c r="BD285" s="70">
        <f>VALUE(IFERROR(VLOOKUP($A285,OT!$A:$BU,OT!AA$1,0),0))</f>
        <v>2</v>
      </c>
      <c r="BE285" s="70">
        <f>VALUE(IFERROR(VLOOKUP($A285,OT!$A:$BU,OT!AB$1,0),0))</f>
        <v>4</v>
      </c>
      <c r="BF285" s="70">
        <f>VALUE(IFERROR(VLOOKUP($A285,OT!$A:$BU,OT!AC$1,0),0))</f>
        <v>0</v>
      </c>
      <c r="BG285" s="70">
        <f>VALUE(IFERROR(VLOOKUP($A285,OT!$A:$BU,OT!AD$1,0),0))</f>
        <v>0</v>
      </c>
      <c r="BH285" s="70">
        <f>VALUE(IFERROR(VLOOKUP($A285,OT!$A:$BU,OT!AE$1,0),0))</f>
        <v>2</v>
      </c>
      <c r="BI285" s="70">
        <f>VALUE(IFERROR(VLOOKUP($A285,OT!$A:$BU,OT!AF$1,0),0))</f>
        <v>2</v>
      </c>
      <c r="BJ285" s="70">
        <f>VALUE(IFERROR(VLOOKUP($A285,OT!$A:$BU,OT!AG$1,0),0))</f>
        <v>2</v>
      </c>
      <c r="BK285" s="70">
        <f>VALUE(IFERROR(VLOOKUP($A285,OT!$A:$BU,OT!AH$1,0),0))</f>
        <v>2</v>
      </c>
      <c r="BL285" s="70">
        <f>VALUE(IFERROR(VLOOKUP($A285,OT!$A:$BU,OT!AI$1,0),0))</f>
        <v>4</v>
      </c>
      <c r="BM285" s="70">
        <f>VALUE(IFERROR(VLOOKUP($A285,OT!$A:$BU,OT!AJ$1,0),0))</f>
        <v>0</v>
      </c>
      <c r="BN285" s="70">
        <f>VALUE(IFERROR(VLOOKUP($A285,OT!$A:$BU,OT!AK$1,0),0))</f>
        <v>0</v>
      </c>
      <c r="BO285" s="70">
        <f>VALUE(IFERROR(VLOOKUP($A285,OT!$A:$BU,OT!AL$1,0),0))</f>
        <v>0</v>
      </c>
      <c r="BP285" s="70">
        <f>VALUE(IFERROR(VLOOKUP($A285,OT!$A:$BU,OT!AM$1,0),0))</f>
        <v>2</v>
      </c>
      <c r="BQ285" s="70">
        <f>VALUE(IFERROR(VLOOKUP($A285,OT!$A:$BU,OT!AN$1,0),0))</f>
        <v>0</v>
      </c>
    </row>
    <row r="286" spans="1:69" x14ac:dyDescent="0.35">
      <c r="A286" t="s">
        <v>1541</v>
      </c>
      <c r="B286" s="221" t="str">
        <f>VLOOKUP(A286,Att!B:C,2,0)</f>
        <v>TRẦN THỊ THANH PHƯỢNG</v>
      </c>
      <c r="C286">
        <v>20000</v>
      </c>
      <c r="D286">
        <v>20000</v>
      </c>
      <c r="E286">
        <v>20000</v>
      </c>
      <c r="F286">
        <v>20000</v>
      </c>
      <c r="H286">
        <v>20000</v>
      </c>
      <c r="I286">
        <v>20000</v>
      </c>
      <c r="K286">
        <v>42000</v>
      </c>
      <c r="L286">
        <v>42000</v>
      </c>
      <c r="M286">
        <v>42000</v>
      </c>
      <c r="O286">
        <v>42000</v>
      </c>
      <c r="Q286">
        <v>20000</v>
      </c>
      <c r="R286">
        <v>20000</v>
      </c>
      <c r="S286">
        <v>20000</v>
      </c>
      <c r="U286">
        <v>20000</v>
      </c>
      <c r="V286">
        <v>20000</v>
      </c>
      <c r="X286">
        <v>42000</v>
      </c>
      <c r="Y286">
        <v>42000</v>
      </c>
      <c r="AA286">
        <v>42000</v>
      </c>
      <c r="AB286">
        <v>42000</v>
      </c>
      <c r="AC286">
        <v>42000</v>
      </c>
      <c r="AE286">
        <v>20000</v>
      </c>
      <c r="AH286" s="68">
        <f t="shared" si="12"/>
        <v>618000</v>
      </c>
      <c r="AI286" s="68">
        <f t="shared" si="13"/>
        <v>40000</v>
      </c>
      <c r="AJ286" s="68">
        <f t="shared" si="14"/>
        <v>578000</v>
      </c>
      <c r="AK286" s="68"/>
      <c r="AL286" s="74" t="str">
        <f>VLOOKUP(A286,Att!B:CX,101,0)</f>
        <v>Nhân Kiệt</v>
      </c>
      <c r="AM286" s="70">
        <f>VALUE(IFERROR(VLOOKUP($A286,OT!$A:$BU,OT!J$1,0),0))</f>
        <v>2</v>
      </c>
      <c r="AN286" s="70">
        <f>VALUE(IFERROR(VLOOKUP($A286,OT!$A:$BU,OT!K$1,0),0))</f>
        <v>2</v>
      </c>
      <c r="AO286" s="70">
        <f>VALUE(IFERROR(VLOOKUP($A286,OT!$A:$BU,OT!L$1,0),0))</f>
        <v>2</v>
      </c>
      <c r="AP286" s="70">
        <f>VALUE(IFERROR(VLOOKUP($A286,OT!$A:$BU,OT!M$1,0),0))</f>
        <v>0</v>
      </c>
      <c r="AQ286" s="70">
        <f>VALUE(IFERROR(VLOOKUP($A286,OT!$A:$BU,OT!N$1,0),0))</f>
        <v>0</v>
      </c>
      <c r="AR286" s="70">
        <f>VALUE(IFERROR(VLOOKUP($A286,OT!$A:$BU,OT!O$1,0),0))</f>
        <v>4</v>
      </c>
      <c r="AS286" s="70">
        <f>VALUE(IFERROR(VLOOKUP($A286,OT!$A:$BU,OT!P$1,0),0))</f>
        <v>12</v>
      </c>
      <c r="AT286" s="70">
        <f>VALUE(IFERROR(VLOOKUP($A286,OT!$A:$BU,OT!Q$1,0),0))</f>
        <v>0</v>
      </c>
      <c r="AU286" s="70">
        <f>VALUE(IFERROR(VLOOKUP($A286,OT!$A:$BU,OT!R$1,0),0))</f>
        <v>2</v>
      </c>
      <c r="AV286" s="70">
        <f>VALUE(IFERROR(VLOOKUP($A286,OT!$A:$BU,OT!S$1,0),0))</f>
        <v>2</v>
      </c>
      <c r="AW286" s="70">
        <f>VALUE(IFERROR(VLOOKUP($A286,OT!$A:$BU,OT!T$1,0),0))</f>
        <v>2</v>
      </c>
      <c r="AX286" s="70">
        <f>VALUE(IFERROR(VLOOKUP($A286,OT!$A:$BU,OT!U$1,0),0))</f>
        <v>0</v>
      </c>
      <c r="AY286" s="70">
        <f>VALUE(IFERROR(VLOOKUP($A286,OT!$A:$BU,OT!V$1,0),0))</f>
        <v>4</v>
      </c>
      <c r="AZ286" s="70">
        <f>VALUE(IFERROR(VLOOKUP($A286,OT!$A:$BU,OT!W$1,0),0))</f>
        <v>0</v>
      </c>
      <c r="BA286" s="70">
        <f>VALUE(IFERROR(VLOOKUP($A286,OT!$A:$BU,OT!X$1,0),0))</f>
        <v>2</v>
      </c>
      <c r="BB286" s="70">
        <f>VALUE(IFERROR(VLOOKUP($A286,OT!$A:$BU,OT!Y$1,0),0))</f>
        <v>0</v>
      </c>
      <c r="BC286" s="70">
        <f>VALUE(IFERROR(VLOOKUP($A286,OT!$A:$BU,OT!Z$1,0),0))</f>
        <v>2</v>
      </c>
      <c r="BD286" s="70">
        <f>VALUE(IFERROR(VLOOKUP($A286,OT!$A:$BU,OT!AA$1,0),0))</f>
        <v>0</v>
      </c>
      <c r="BE286" s="70">
        <f>VALUE(IFERROR(VLOOKUP($A286,OT!$A:$BU,OT!AB$1,0),0))</f>
        <v>2</v>
      </c>
      <c r="BF286" s="70">
        <f>VALUE(IFERROR(VLOOKUP($A286,OT!$A:$BU,OT!AC$1,0),0))</f>
        <v>4</v>
      </c>
      <c r="BG286" s="70">
        <f>VALUE(IFERROR(VLOOKUP($A286,OT!$A:$BU,OT!AD$1,0),0))</f>
        <v>0</v>
      </c>
      <c r="BH286" s="70">
        <f>VALUE(IFERROR(VLOOKUP($A286,OT!$A:$BU,OT!AE$1,0),0))</f>
        <v>2</v>
      </c>
      <c r="BI286" s="70">
        <f>VALUE(IFERROR(VLOOKUP($A286,OT!$A:$BU,OT!AF$1,0),0))</f>
        <v>2</v>
      </c>
      <c r="BJ286" s="70">
        <f>VALUE(IFERROR(VLOOKUP($A286,OT!$A:$BU,OT!AG$1,0),0))</f>
        <v>0</v>
      </c>
      <c r="BK286" s="70">
        <f>VALUE(IFERROR(VLOOKUP($A286,OT!$A:$BU,OT!AH$1,0),0))</f>
        <v>2</v>
      </c>
      <c r="BL286" s="70">
        <f>VALUE(IFERROR(VLOOKUP($A286,OT!$A:$BU,OT!AI$1,0),0))</f>
        <v>2</v>
      </c>
      <c r="BM286" s="70">
        <f>VALUE(IFERROR(VLOOKUP($A286,OT!$A:$BU,OT!AJ$1,0),0))</f>
        <v>4</v>
      </c>
      <c r="BN286" s="70">
        <f>VALUE(IFERROR(VLOOKUP($A286,OT!$A:$BU,OT!AK$1,0),0))</f>
        <v>0</v>
      </c>
      <c r="BO286" s="70">
        <f>VALUE(IFERROR(VLOOKUP($A286,OT!$A:$BU,OT!AL$1,0),0))</f>
        <v>2</v>
      </c>
      <c r="BP286" s="70">
        <f>VALUE(IFERROR(VLOOKUP($A286,OT!$A:$BU,OT!AM$1,0),0))</f>
        <v>0</v>
      </c>
      <c r="BQ286" s="70">
        <f>VALUE(IFERROR(VLOOKUP($A286,OT!$A:$BU,OT!AN$1,0),0))</f>
        <v>0</v>
      </c>
    </row>
    <row r="287" spans="1:69" x14ac:dyDescent="0.35">
      <c r="A287" t="s">
        <v>1544</v>
      </c>
      <c r="B287" s="221" t="str">
        <f>VLOOKUP(A287,Att!B:C,2,0)</f>
        <v>VÕ KIM NGỌC</v>
      </c>
      <c r="E287">
        <v>20000</v>
      </c>
      <c r="G287">
        <v>20000</v>
      </c>
      <c r="H287">
        <v>20000</v>
      </c>
      <c r="J287">
        <v>42000</v>
      </c>
      <c r="M287">
        <v>42000</v>
      </c>
      <c r="N287">
        <v>42000</v>
      </c>
      <c r="S287">
        <v>20000</v>
      </c>
      <c r="U287">
        <v>20000</v>
      </c>
      <c r="X287">
        <v>42000</v>
      </c>
      <c r="Y287">
        <v>42000</v>
      </c>
      <c r="Z287">
        <v>42000</v>
      </c>
      <c r="AA287">
        <v>42000</v>
      </c>
      <c r="AC287">
        <v>42000</v>
      </c>
      <c r="AF287">
        <v>20000</v>
      </c>
      <c r="AH287" s="68">
        <f t="shared" si="12"/>
        <v>456000</v>
      </c>
      <c r="AI287" s="68">
        <f t="shared" si="13"/>
        <v>20000</v>
      </c>
      <c r="AJ287" s="68">
        <f t="shared" si="14"/>
        <v>436000</v>
      </c>
      <c r="AK287" s="68"/>
      <c r="AL287" s="74" t="str">
        <f>VLOOKUP(A287,Att!B:CX,101,0)</f>
        <v>ANNK-HR</v>
      </c>
      <c r="AM287" s="70">
        <f>VALUE(IFERROR(VLOOKUP($A287,OT!$A:$BU,OT!J$1,0),0))</f>
        <v>0</v>
      </c>
      <c r="AN287" s="70">
        <f>VALUE(IFERROR(VLOOKUP($A287,OT!$A:$BU,OT!K$1,0),0))</f>
        <v>0</v>
      </c>
      <c r="AO287" s="70">
        <f>VALUE(IFERROR(VLOOKUP($A287,OT!$A:$BU,OT!L$1,0),0))</f>
        <v>2</v>
      </c>
      <c r="AP287" s="70">
        <f>VALUE(IFERROR(VLOOKUP($A287,OT!$A:$BU,OT!M$1,0),0))</f>
        <v>0</v>
      </c>
      <c r="AQ287" s="70">
        <f>VALUE(IFERROR(VLOOKUP($A287,OT!$A:$BU,OT!N$1,0),0))</f>
        <v>2</v>
      </c>
      <c r="AR287" s="70">
        <f>VALUE(IFERROR(VLOOKUP($A287,OT!$A:$BU,OT!O$1,0),0))</f>
        <v>4</v>
      </c>
      <c r="AS287" s="70">
        <f>VALUE(IFERROR(VLOOKUP($A287,OT!$A:$BU,OT!P$1,0),0))</f>
        <v>0</v>
      </c>
      <c r="AT287" s="70">
        <f>VALUE(IFERROR(VLOOKUP($A287,OT!$A:$BU,OT!Q$1,0),0))</f>
        <v>2</v>
      </c>
      <c r="AU287" s="70">
        <f>VALUE(IFERROR(VLOOKUP($A287,OT!$A:$BU,OT!R$1,0),0))</f>
        <v>0</v>
      </c>
      <c r="AV287" s="70">
        <f>VALUE(IFERROR(VLOOKUP($A287,OT!$A:$BU,OT!S$1,0),0))</f>
        <v>0</v>
      </c>
      <c r="AW287" s="70">
        <f>VALUE(IFERROR(VLOOKUP($A287,OT!$A:$BU,OT!T$1,0),0))</f>
        <v>2</v>
      </c>
      <c r="AX287" s="70">
        <f>VALUE(IFERROR(VLOOKUP($A287,OT!$A:$BU,OT!U$1,0),0))</f>
        <v>2</v>
      </c>
      <c r="AY287" s="70">
        <f>VALUE(IFERROR(VLOOKUP($A287,OT!$A:$BU,OT!V$1,0),0))</f>
        <v>0</v>
      </c>
      <c r="AZ287" s="70">
        <f>VALUE(IFERROR(VLOOKUP($A287,OT!$A:$BU,OT!W$1,0),0))</f>
        <v>0</v>
      </c>
      <c r="BA287" s="70">
        <f>VALUE(IFERROR(VLOOKUP($A287,OT!$A:$BU,OT!X$1,0),0))</f>
        <v>0</v>
      </c>
      <c r="BB287" s="70">
        <f>VALUE(IFERROR(VLOOKUP($A287,OT!$A:$BU,OT!Y$1,0),0))</f>
        <v>0</v>
      </c>
      <c r="BC287" s="70">
        <f>VALUE(IFERROR(VLOOKUP($A287,OT!$A:$BU,OT!Z$1,0),0))</f>
        <v>0</v>
      </c>
      <c r="BD287" s="70">
        <f>VALUE(IFERROR(VLOOKUP($A287,OT!$A:$BU,OT!AA$1,0),0))</f>
        <v>0</v>
      </c>
      <c r="BE287" s="70">
        <f>VALUE(IFERROR(VLOOKUP($A287,OT!$A:$BU,OT!AB$1,0),0))</f>
        <v>2</v>
      </c>
      <c r="BF287" s="70">
        <f>VALUE(IFERROR(VLOOKUP($A287,OT!$A:$BU,OT!AC$1,0),0))</f>
        <v>0</v>
      </c>
      <c r="BG287" s="70">
        <f>VALUE(IFERROR(VLOOKUP($A287,OT!$A:$BU,OT!AD$1,0),0))</f>
        <v>0</v>
      </c>
      <c r="BH287" s="70">
        <f>VALUE(IFERROR(VLOOKUP($A287,OT!$A:$BU,OT!AE$1,0),0))</f>
        <v>2</v>
      </c>
      <c r="BI287" s="70">
        <f>VALUE(IFERROR(VLOOKUP($A287,OT!$A:$BU,OT!AF$1,0),0))</f>
        <v>2</v>
      </c>
      <c r="BJ287" s="70">
        <f>VALUE(IFERROR(VLOOKUP($A287,OT!$A:$BU,OT!AG$1,0),0))</f>
        <v>2</v>
      </c>
      <c r="BK287" s="70">
        <f>VALUE(IFERROR(VLOOKUP($A287,OT!$A:$BU,OT!AH$1,0),0))</f>
        <v>2</v>
      </c>
      <c r="BL287" s="70">
        <f>VALUE(IFERROR(VLOOKUP($A287,OT!$A:$BU,OT!AI$1,0),0))</f>
        <v>0</v>
      </c>
      <c r="BM287" s="70">
        <f>VALUE(IFERROR(VLOOKUP($A287,OT!$A:$BU,OT!AJ$1,0),0))</f>
        <v>4</v>
      </c>
      <c r="BN287" s="70">
        <f>VALUE(IFERROR(VLOOKUP($A287,OT!$A:$BU,OT!AK$1,0),0))</f>
        <v>0</v>
      </c>
      <c r="BO287" s="70">
        <f>VALUE(IFERROR(VLOOKUP($A287,OT!$A:$BU,OT!AL$1,0),0))</f>
        <v>0</v>
      </c>
      <c r="BP287" s="70">
        <f>VALUE(IFERROR(VLOOKUP($A287,OT!$A:$BU,OT!AM$1,0),0))</f>
        <v>2</v>
      </c>
      <c r="BQ287" s="70">
        <f>VALUE(IFERROR(VLOOKUP($A287,OT!$A:$BU,OT!AN$1,0),0))</f>
        <v>0</v>
      </c>
    </row>
    <row r="288" spans="1:69" x14ac:dyDescent="0.35">
      <c r="A288" t="s">
        <v>1547</v>
      </c>
      <c r="B288" s="221" t="str">
        <f>VLOOKUP(A288,Att!B:C,2,0)</f>
        <v>NGUYỄN HỒNG THIÊN KIM</v>
      </c>
      <c r="C288">
        <v>20000</v>
      </c>
      <c r="D288">
        <v>42000</v>
      </c>
      <c r="G288">
        <v>42000</v>
      </c>
      <c r="J288">
        <v>20000</v>
      </c>
      <c r="L288">
        <v>20000</v>
      </c>
      <c r="M288">
        <v>20000</v>
      </c>
      <c r="R288">
        <v>42000</v>
      </c>
      <c r="S288">
        <v>42000</v>
      </c>
      <c r="T288">
        <v>42000</v>
      </c>
      <c r="V288">
        <v>42000</v>
      </c>
      <c r="X288">
        <v>20000</v>
      </c>
      <c r="Z288">
        <v>42000</v>
      </c>
      <c r="AA288">
        <v>42000</v>
      </c>
      <c r="AB288">
        <v>42000</v>
      </c>
      <c r="AC288">
        <v>27000</v>
      </c>
      <c r="AF288">
        <v>0</v>
      </c>
      <c r="AH288" s="68">
        <f t="shared" si="12"/>
        <v>505000</v>
      </c>
      <c r="AI288" s="68">
        <f t="shared" si="13"/>
        <v>89000</v>
      </c>
      <c r="AJ288" s="68">
        <f t="shared" si="14"/>
        <v>416000</v>
      </c>
      <c r="AK288" s="68"/>
      <c r="AL288" s="74" t="str">
        <f>VLOOKUP(A288,Att!B:CX,101,0)</f>
        <v>Power Connect</v>
      </c>
      <c r="AM288" s="70">
        <f>VALUE(IFERROR(VLOOKUP($A288,OT!$A:$BU,OT!J$1,0),0))</f>
        <v>2</v>
      </c>
      <c r="AN288" s="70">
        <f>VALUE(IFERROR(VLOOKUP($A288,OT!$A:$BU,OT!K$1,0),0))</f>
        <v>2</v>
      </c>
      <c r="AO288" s="70">
        <f>VALUE(IFERROR(VLOOKUP($A288,OT!$A:$BU,OT!L$1,0),0))</f>
        <v>0</v>
      </c>
      <c r="AP288" s="70">
        <f>VALUE(IFERROR(VLOOKUP($A288,OT!$A:$BU,OT!M$1,0),0))</f>
        <v>0</v>
      </c>
      <c r="AQ288" s="70">
        <f>VALUE(IFERROR(VLOOKUP($A288,OT!$A:$BU,OT!N$1,0),0))</f>
        <v>4</v>
      </c>
      <c r="AR288" s="70">
        <f>VALUE(IFERROR(VLOOKUP($A288,OT!$A:$BU,OT!O$1,0),0))</f>
        <v>0</v>
      </c>
      <c r="AS288" s="70">
        <f>VALUE(IFERROR(VLOOKUP($A288,OT!$A:$BU,OT!P$1,0),0))</f>
        <v>0</v>
      </c>
      <c r="AT288" s="70">
        <f>VALUE(IFERROR(VLOOKUP($A288,OT!$A:$BU,OT!Q$1,0),0))</f>
        <v>2</v>
      </c>
      <c r="AU288" s="70">
        <f>VALUE(IFERROR(VLOOKUP($A288,OT!$A:$BU,OT!R$1,0),0))</f>
        <v>0</v>
      </c>
      <c r="AV288" s="70">
        <f>VALUE(IFERROR(VLOOKUP($A288,OT!$A:$BU,OT!S$1,0),0))</f>
        <v>2</v>
      </c>
      <c r="AW288" s="70">
        <f>VALUE(IFERROR(VLOOKUP($A288,OT!$A:$BU,OT!T$1,0),0))</f>
        <v>2</v>
      </c>
      <c r="AX288" s="70">
        <f>VALUE(IFERROR(VLOOKUP($A288,OT!$A:$BU,OT!U$1,0),0))</f>
        <v>0</v>
      </c>
      <c r="AY288" s="70">
        <f>VALUE(IFERROR(VLOOKUP($A288,OT!$A:$BU,OT!V$1,0),0))</f>
        <v>0</v>
      </c>
      <c r="AZ288" s="70">
        <f>VALUE(IFERROR(VLOOKUP($A288,OT!$A:$BU,OT!W$1,0),0))</f>
        <v>0</v>
      </c>
      <c r="BA288" s="70">
        <f>VALUE(IFERROR(VLOOKUP($A288,OT!$A:$BU,OT!X$1,0),0))</f>
        <v>0</v>
      </c>
      <c r="BB288" s="70">
        <f>VALUE(IFERROR(VLOOKUP($A288,OT!$A:$BU,OT!Y$1,0),0))</f>
        <v>2</v>
      </c>
      <c r="BC288" s="70">
        <f>VALUE(IFERROR(VLOOKUP($A288,OT!$A:$BU,OT!Z$1,0),0))</f>
        <v>2</v>
      </c>
      <c r="BD288" s="70">
        <f>VALUE(IFERROR(VLOOKUP($A288,OT!$A:$BU,OT!AA$1,0),0))</f>
        <v>0</v>
      </c>
      <c r="BE288" s="70">
        <f>VALUE(IFERROR(VLOOKUP($A288,OT!$A:$BU,OT!AB$1,0),0))</f>
        <v>0</v>
      </c>
      <c r="BF288" s="70">
        <f>VALUE(IFERROR(VLOOKUP($A288,OT!$A:$BU,OT!AC$1,0),0))</f>
        <v>4</v>
      </c>
      <c r="BG288" s="70">
        <f>VALUE(IFERROR(VLOOKUP($A288,OT!$A:$BU,OT!AD$1,0),0))</f>
        <v>0</v>
      </c>
      <c r="BH288" s="70">
        <f>VALUE(IFERROR(VLOOKUP($A288,OT!$A:$BU,OT!AE$1,0),0))</f>
        <v>0</v>
      </c>
      <c r="BI288" s="70">
        <f>VALUE(IFERROR(VLOOKUP($A288,OT!$A:$BU,OT!AF$1,0),0))</f>
        <v>0</v>
      </c>
      <c r="BJ288" s="70">
        <f>VALUE(IFERROR(VLOOKUP($A288,OT!$A:$BU,OT!AG$1,0),0))</f>
        <v>2</v>
      </c>
      <c r="BK288" s="70">
        <f>VALUE(IFERROR(VLOOKUP($A288,OT!$A:$BU,OT!AH$1,0),0))</f>
        <v>2</v>
      </c>
      <c r="BL288" s="70">
        <f>VALUE(IFERROR(VLOOKUP($A288,OT!$A:$BU,OT!AI$1,0),0))</f>
        <v>2</v>
      </c>
      <c r="BM288" s="70">
        <f>VALUE(IFERROR(VLOOKUP($A288,OT!$A:$BU,OT!AJ$1,0),0))</f>
        <v>0</v>
      </c>
      <c r="BN288" s="70">
        <f>VALUE(IFERROR(VLOOKUP($A288,OT!$A:$BU,OT!AK$1,0),0))</f>
        <v>0</v>
      </c>
      <c r="BO288" s="70">
        <f>VALUE(IFERROR(VLOOKUP($A288,OT!$A:$BU,OT!AL$1,0),0))</f>
        <v>0</v>
      </c>
      <c r="BP288" s="70">
        <f>VALUE(IFERROR(VLOOKUP($A288,OT!$A:$BU,OT!AM$1,0),0))</f>
        <v>0</v>
      </c>
      <c r="BQ288" s="70">
        <f>VALUE(IFERROR(VLOOKUP($A288,OT!$A:$BU,OT!AN$1,0),0))</f>
        <v>0</v>
      </c>
    </row>
    <row r="289" spans="1:69" x14ac:dyDescent="0.35">
      <c r="A289" t="s">
        <v>1550</v>
      </c>
      <c r="B289" s="221" t="str">
        <f>VLOOKUP(A289,Att!B:C,2,0)</f>
        <v>DƯƠNG HỒNG PHÁT</v>
      </c>
      <c r="C289">
        <v>20000</v>
      </c>
      <c r="D289">
        <v>20000</v>
      </c>
      <c r="E289">
        <v>20000</v>
      </c>
      <c r="F289">
        <v>20000</v>
      </c>
      <c r="G289">
        <v>20000</v>
      </c>
      <c r="J289">
        <v>42000</v>
      </c>
      <c r="K289">
        <v>42000</v>
      </c>
      <c r="L289">
        <v>42000</v>
      </c>
      <c r="M289">
        <v>42000</v>
      </c>
      <c r="N289">
        <v>42000</v>
      </c>
      <c r="O289">
        <v>42000</v>
      </c>
      <c r="Q289">
        <v>20000</v>
      </c>
      <c r="R289">
        <v>20000</v>
      </c>
      <c r="S289">
        <v>20000</v>
      </c>
      <c r="T289">
        <v>20000</v>
      </c>
      <c r="U289">
        <v>15000</v>
      </c>
      <c r="V289">
        <v>15000</v>
      </c>
      <c r="X289">
        <v>42000</v>
      </c>
      <c r="Y289">
        <v>42000</v>
      </c>
      <c r="Z289">
        <v>42000</v>
      </c>
      <c r="AA289">
        <v>42000</v>
      </c>
      <c r="AE289">
        <v>20000</v>
      </c>
      <c r="AH289" s="68">
        <f t="shared" si="12"/>
        <v>650000</v>
      </c>
      <c r="AI289" s="68">
        <f t="shared" si="13"/>
        <v>279000</v>
      </c>
      <c r="AJ289" s="68">
        <f t="shared" si="14"/>
        <v>371000</v>
      </c>
      <c r="AK289" s="68"/>
      <c r="AL289" s="74" t="str">
        <f>VLOOKUP(A289,Att!B:CX,101,0)</f>
        <v>Power Connect</v>
      </c>
      <c r="AM289" s="70">
        <f>VALUE(IFERROR(VLOOKUP($A289,OT!$A:$BU,OT!J$1,0),0))</f>
        <v>0</v>
      </c>
      <c r="AN289" s="70">
        <f>VALUE(IFERROR(VLOOKUP($A289,OT!$A:$BU,OT!K$1,0),0))</f>
        <v>0</v>
      </c>
      <c r="AO289" s="70">
        <f>VALUE(IFERROR(VLOOKUP($A289,OT!$A:$BU,OT!L$1,0),0))</f>
        <v>0</v>
      </c>
      <c r="AP289" s="70">
        <f>VALUE(IFERROR(VLOOKUP($A289,OT!$A:$BU,OT!M$1,0),0))</f>
        <v>0</v>
      </c>
      <c r="AQ289" s="70">
        <f>VALUE(IFERROR(VLOOKUP($A289,OT!$A:$BU,OT!N$1,0),0))</f>
        <v>2</v>
      </c>
      <c r="AR289" s="70">
        <f>VALUE(IFERROR(VLOOKUP($A289,OT!$A:$BU,OT!O$1,0),0))</f>
        <v>0</v>
      </c>
      <c r="AS289" s="70">
        <f>VALUE(IFERROR(VLOOKUP($A289,OT!$A:$BU,OT!P$1,0),0))</f>
        <v>0</v>
      </c>
      <c r="AT289" s="70">
        <f>VALUE(IFERROR(VLOOKUP($A289,OT!$A:$BU,OT!Q$1,0),0))</f>
        <v>0</v>
      </c>
      <c r="AU289" s="70">
        <f>VALUE(IFERROR(VLOOKUP($A289,OT!$A:$BU,OT!R$1,0),0))</f>
        <v>2</v>
      </c>
      <c r="AV289" s="70">
        <f>VALUE(IFERROR(VLOOKUP($A289,OT!$A:$BU,OT!S$1,0),0))</f>
        <v>2</v>
      </c>
      <c r="AW289" s="70">
        <f>VALUE(IFERROR(VLOOKUP($A289,OT!$A:$BU,OT!T$1,0),0))</f>
        <v>2</v>
      </c>
      <c r="AX289" s="70">
        <f>VALUE(IFERROR(VLOOKUP($A289,OT!$A:$BU,OT!U$1,0),0))</f>
        <v>4</v>
      </c>
      <c r="AY289" s="70">
        <f>VALUE(IFERROR(VLOOKUP($A289,OT!$A:$BU,OT!V$1,0),0))</f>
        <v>12</v>
      </c>
      <c r="AZ289" s="70">
        <f>VALUE(IFERROR(VLOOKUP($A289,OT!$A:$BU,OT!W$1,0),0))</f>
        <v>0</v>
      </c>
      <c r="BA289" s="70">
        <f>VALUE(IFERROR(VLOOKUP($A289,OT!$A:$BU,OT!X$1,0),0))</f>
        <v>0</v>
      </c>
      <c r="BB289" s="70">
        <f>VALUE(IFERROR(VLOOKUP($A289,OT!$A:$BU,OT!Y$1,0),0))</f>
        <v>0</v>
      </c>
      <c r="BC289" s="70">
        <f>VALUE(IFERROR(VLOOKUP($A289,OT!$A:$BU,OT!Z$1,0),0))</f>
        <v>0</v>
      </c>
      <c r="BD289" s="70">
        <f>VALUE(IFERROR(VLOOKUP($A289,OT!$A:$BU,OT!AA$1,0),0))</f>
        <v>0</v>
      </c>
      <c r="BE289" s="70">
        <f>VALUE(IFERROR(VLOOKUP($A289,OT!$A:$BU,OT!AB$1,0),0))</f>
        <v>0</v>
      </c>
      <c r="BF289" s="70">
        <f>VALUE(IFERROR(VLOOKUP($A289,OT!$A:$BU,OT!AC$1,0),0))</f>
        <v>8</v>
      </c>
      <c r="BG289" s="70">
        <f>VALUE(IFERROR(VLOOKUP($A289,OT!$A:$BU,OT!AD$1,0),0))</f>
        <v>0</v>
      </c>
      <c r="BH289" s="70">
        <f>VALUE(IFERROR(VLOOKUP($A289,OT!$A:$BU,OT!AE$1,0),0))</f>
        <v>0</v>
      </c>
      <c r="BI289" s="70">
        <f>VALUE(IFERROR(VLOOKUP($A289,OT!$A:$BU,OT!AF$1,0),0))</f>
        <v>2</v>
      </c>
      <c r="BJ289" s="70">
        <f>VALUE(IFERROR(VLOOKUP($A289,OT!$A:$BU,OT!AG$1,0),0))</f>
        <v>2</v>
      </c>
      <c r="BK289" s="70">
        <f>VALUE(IFERROR(VLOOKUP($A289,OT!$A:$BU,OT!AH$1,0),0))</f>
        <v>2</v>
      </c>
      <c r="BL289" s="70">
        <f>VALUE(IFERROR(VLOOKUP($A289,OT!$A:$BU,OT!AI$1,0),0))</f>
        <v>0</v>
      </c>
      <c r="BM289" s="70">
        <f>VALUE(IFERROR(VLOOKUP($A289,OT!$A:$BU,OT!AJ$1,0),0))</f>
        <v>0</v>
      </c>
      <c r="BN289" s="70">
        <f>VALUE(IFERROR(VLOOKUP($A289,OT!$A:$BU,OT!AK$1,0),0))</f>
        <v>0</v>
      </c>
      <c r="BO289" s="70">
        <f>VALUE(IFERROR(VLOOKUP($A289,OT!$A:$BU,OT!AL$1,0),0))</f>
        <v>0</v>
      </c>
      <c r="BP289" s="70">
        <f>VALUE(IFERROR(VLOOKUP($A289,OT!$A:$BU,OT!AM$1,0),0))</f>
        <v>0</v>
      </c>
      <c r="BQ289" s="70">
        <f>VALUE(IFERROR(VLOOKUP($A289,OT!$A:$BU,OT!AN$1,0),0))</f>
        <v>0</v>
      </c>
    </row>
    <row r="290" spans="1:69" x14ac:dyDescent="0.35">
      <c r="A290" t="s">
        <v>1553</v>
      </c>
      <c r="B290" s="221" t="str">
        <f>VLOOKUP(A290,Att!B:C,2,0)</f>
        <v>TRẦN NGUYỄN LAN TRINH</v>
      </c>
      <c r="D290">
        <v>0</v>
      </c>
      <c r="G290">
        <v>15000</v>
      </c>
      <c r="J290">
        <v>42000</v>
      </c>
      <c r="K290">
        <v>42000</v>
      </c>
      <c r="L290">
        <v>42000</v>
      </c>
      <c r="N290">
        <v>27000</v>
      </c>
      <c r="T290">
        <v>20000</v>
      </c>
      <c r="U290">
        <v>15000</v>
      </c>
      <c r="Y290">
        <v>20000</v>
      </c>
      <c r="Z290">
        <v>20000</v>
      </c>
      <c r="AB290">
        <v>20000</v>
      </c>
      <c r="AC290">
        <v>15000</v>
      </c>
      <c r="AE290">
        <v>0</v>
      </c>
      <c r="AF290">
        <v>42000</v>
      </c>
      <c r="AH290" s="68">
        <f t="shared" si="12"/>
        <v>320000</v>
      </c>
      <c r="AI290" s="68">
        <f t="shared" si="13"/>
        <v>154000</v>
      </c>
      <c r="AJ290" s="68">
        <f t="shared" si="14"/>
        <v>166000</v>
      </c>
      <c r="AK290" s="68"/>
      <c r="AL290" s="74" t="str">
        <f>VLOOKUP(A290,Att!B:CX,101,0)</f>
        <v>Power Connect</v>
      </c>
      <c r="AM290" s="70">
        <f>VALUE(IFERROR(VLOOKUP($A290,OT!$A:$BU,OT!J$1,0),0))</f>
        <v>0</v>
      </c>
      <c r="AN290" s="70">
        <f>VALUE(IFERROR(VLOOKUP($A290,OT!$A:$BU,OT!K$1,0),0))</f>
        <v>0</v>
      </c>
      <c r="AO290" s="70">
        <f>VALUE(IFERROR(VLOOKUP($A290,OT!$A:$BU,OT!L$1,0),0))</f>
        <v>0</v>
      </c>
      <c r="AP290" s="70">
        <f>VALUE(IFERROR(VLOOKUP($A290,OT!$A:$BU,OT!M$1,0),0))</f>
        <v>0</v>
      </c>
      <c r="AQ290" s="70">
        <f>VALUE(IFERROR(VLOOKUP($A290,OT!$A:$BU,OT!N$1,0),0))</f>
        <v>0</v>
      </c>
      <c r="AR290" s="70">
        <f>VALUE(IFERROR(VLOOKUP($A290,OT!$A:$BU,OT!O$1,0),0))</f>
        <v>0</v>
      </c>
      <c r="AS290" s="70">
        <f>VALUE(IFERROR(VLOOKUP($A290,OT!$A:$BU,OT!P$1,0),0))</f>
        <v>0</v>
      </c>
      <c r="AT290" s="70">
        <f>VALUE(IFERROR(VLOOKUP($A290,OT!$A:$BU,OT!Q$1,0),0))</f>
        <v>2</v>
      </c>
      <c r="AU290" s="70">
        <f>VALUE(IFERROR(VLOOKUP($A290,OT!$A:$BU,OT!R$1,0),0))</f>
        <v>2</v>
      </c>
      <c r="AV290" s="70">
        <f>VALUE(IFERROR(VLOOKUP($A290,OT!$A:$BU,OT!S$1,0),0))</f>
        <v>0</v>
      </c>
      <c r="AW290" s="70">
        <f>VALUE(IFERROR(VLOOKUP($A290,OT!$A:$BU,OT!T$1,0),0))</f>
        <v>0</v>
      </c>
      <c r="AX290" s="70">
        <f>VALUE(IFERROR(VLOOKUP($A290,OT!$A:$BU,OT!U$1,0),0))</f>
        <v>0</v>
      </c>
      <c r="AY290" s="70">
        <f>VALUE(IFERROR(VLOOKUP($A290,OT!$A:$BU,OT!V$1,0),0))</f>
        <v>0</v>
      </c>
      <c r="AZ290" s="70">
        <f>VALUE(IFERROR(VLOOKUP($A290,OT!$A:$BU,OT!W$1,0),0))</f>
        <v>0</v>
      </c>
      <c r="BA290" s="70">
        <f>VALUE(IFERROR(VLOOKUP($A290,OT!$A:$BU,OT!X$1,0),0))</f>
        <v>0</v>
      </c>
      <c r="BB290" s="70">
        <f>VALUE(IFERROR(VLOOKUP($A290,OT!$A:$BU,OT!Y$1,0),0))</f>
        <v>0</v>
      </c>
      <c r="BC290" s="70">
        <f>VALUE(IFERROR(VLOOKUP($A290,OT!$A:$BU,OT!Z$1,0),0))</f>
        <v>0</v>
      </c>
      <c r="BD290" s="70">
        <f>VALUE(IFERROR(VLOOKUP($A290,OT!$A:$BU,OT!AA$1,0),0))</f>
        <v>0</v>
      </c>
      <c r="BE290" s="70">
        <f>VALUE(IFERROR(VLOOKUP($A290,OT!$A:$BU,OT!AB$1,0),0))</f>
        <v>0</v>
      </c>
      <c r="BF290" s="70">
        <f>VALUE(IFERROR(VLOOKUP($A290,OT!$A:$BU,OT!AC$1,0),0))</f>
        <v>0</v>
      </c>
      <c r="BG290" s="70">
        <f>VALUE(IFERROR(VLOOKUP($A290,OT!$A:$BU,OT!AD$1,0),0))</f>
        <v>0</v>
      </c>
      <c r="BH290" s="70">
        <f>VALUE(IFERROR(VLOOKUP($A290,OT!$A:$BU,OT!AE$1,0),0))</f>
        <v>0</v>
      </c>
      <c r="BI290" s="70">
        <f>VALUE(IFERROR(VLOOKUP($A290,OT!$A:$BU,OT!AF$1,0),0))</f>
        <v>2</v>
      </c>
      <c r="BJ290" s="70">
        <f>VALUE(IFERROR(VLOOKUP($A290,OT!$A:$BU,OT!AG$1,0),0))</f>
        <v>2</v>
      </c>
      <c r="BK290" s="70">
        <f>VALUE(IFERROR(VLOOKUP($A290,OT!$A:$BU,OT!AH$1,0),0))</f>
        <v>0</v>
      </c>
      <c r="BL290" s="70">
        <f>VALUE(IFERROR(VLOOKUP($A290,OT!$A:$BU,OT!AI$1,0),0))</f>
        <v>0</v>
      </c>
      <c r="BM290" s="70">
        <f>VALUE(IFERROR(VLOOKUP($A290,OT!$A:$BU,OT!AJ$1,0),0))</f>
        <v>0</v>
      </c>
      <c r="BN290" s="70">
        <f>VALUE(IFERROR(VLOOKUP($A290,OT!$A:$BU,OT!AK$1,0),0))</f>
        <v>0</v>
      </c>
      <c r="BO290" s="70">
        <f>VALUE(IFERROR(VLOOKUP($A290,OT!$A:$BU,OT!AL$1,0),0))</f>
        <v>2</v>
      </c>
      <c r="BP290" s="70">
        <f>VALUE(IFERROR(VLOOKUP($A290,OT!$A:$BU,OT!AM$1,0),0))</f>
        <v>2</v>
      </c>
      <c r="BQ290" s="70">
        <f>VALUE(IFERROR(VLOOKUP($A290,OT!$A:$BU,OT!AN$1,0),0))</f>
        <v>0</v>
      </c>
    </row>
    <row r="291" spans="1:69" x14ac:dyDescent="0.35">
      <c r="A291" t="s">
        <v>1556</v>
      </c>
      <c r="B291" s="221" t="str">
        <f>VLOOKUP(A291,Att!B:C,2,0)</f>
        <v>TRƯƠNG THỊ KIM PHỤNG</v>
      </c>
      <c r="C291">
        <v>20000</v>
      </c>
      <c r="D291">
        <v>20000</v>
      </c>
      <c r="E291">
        <v>20000</v>
      </c>
      <c r="G291">
        <v>20000</v>
      </c>
      <c r="H291">
        <v>15000</v>
      </c>
      <c r="J291">
        <v>42000</v>
      </c>
      <c r="K291">
        <v>42000</v>
      </c>
      <c r="L291">
        <v>42000</v>
      </c>
      <c r="M291">
        <v>42000</v>
      </c>
      <c r="N291">
        <v>42000</v>
      </c>
      <c r="Q291">
        <v>20000</v>
      </c>
      <c r="R291">
        <v>20000</v>
      </c>
      <c r="T291">
        <v>20000</v>
      </c>
      <c r="X291">
        <v>42000</v>
      </c>
      <c r="Y291">
        <v>42000</v>
      </c>
      <c r="Z291">
        <v>42000</v>
      </c>
      <c r="AA291">
        <v>42000</v>
      </c>
      <c r="AB291">
        <v>42000</v>
      </c>
      <c r="AE291">
        <v>20000</v>
      </c>
      <c r="AF291">
        <v>20000</v>
      </c>
      <c r="AH291" s="68">
        <f t="shared" si="12"/>
        <v>615000</v>
      </c>
      <c r="AI291" s="68">
        <f t="shared" si="13"/>
        <v>55000</v>
      </c>
      <c r="AJ291" s="68">
        <f t="shared" si="14"/>
        <v>560000</v>
      </c>
      <c r="AK291" s="68"/>
      <c r="AL291" s="74" t="str">
        <f>VLOOKUP(A291,Att!B:CX,101,0)</f>
        <v>Power Connect</v>
      </c>
      <c r="AM291" s="70">
        <f>VALUE(IFERROR(VLOOKUP($A291,OT!$A:$BU,OT!J$1,0),0))</f>
        <v>2</v>
      </c>
      <c r="AN291" s="70">
        <f>VALUE(IFERROR(VLOOKUP($A291,OT!$A:$BU,OT!K$1,0),0))</f>
        <v>2</v>
      </c>
      <c r="AO291" s="70">
        <f>VALUE(IFERROR(VLOOKUP($A291,OT!$A:$BU,OT!L$1,0),0))</f>
        <v>2</v>
      </c>
      <c r="AP291" s="70">
        <f>VALUE(IFERROR(VLOOKUP($A291,OT!$A:$BU,OT!M$1,0),0))</f>
        <v>0</v>
      </c>
      <c r="AQ291" s="70">
        <f>VALUE(IFERROR(VLOOKUP($A291,OT!$A:$BU,OT!N$1,0),0))</f>
        <v>2</v>
      </c>
      <c r="AR291" s="70">
        <f>VALUE(IFERROR(VLOOKUP($A291,OT!$A:$BU,OT!O$1,0),0))</f>
        <v>0</v>
      </c>
      <c r="AS291" s="70">
        <f>VALUE(IFERROR(VLOOKUP($A291,OT!$A:$BU,OT!P$1,0),0))</f>
        <v>0</v>
      </c>
      <c r="AT291" s="70">
        <f>VALUE(IFERROR(VLOOKUP($A291,OT!$A:$BU,OT!Q$1,0),0))</f>
        <v>2</v>
      </c>
      <c r="AU291" s="70">
        <f>VALUE(IFERROR(VLOOKUP($A291,OT!$A:$BU,OT!R$1,0),0))</f>
        <v>2</v>
      </c>
      <c r="AV291" s="70">
        <f>VALUE(IFERROR(VLOOKUP($A291,OT!$A:$BU,OT!S$1,0),0))</f>
        <v>2</v>
      </c>
      <c r="AW291" s="70">
        <f>VALUE(IFERROR(VLOOKUP($A291,OT!$A:$BU,OT!T$1,0),0))</f>
        <v>2</v>
      </c>
      <c r="AX291" s="70">
        <f>VALUE(IFERROR(VLOOKUP($A291,OT!$A:$BU,OT!U$1,0),0))</f>
        <v>4</v>
      </c>
      <c r="AY291" s="70">
        <f>VALUE(IFERROR(VLOOKUP($A291,OT!$A:$BU,OT!V$1,0),0))</f>
        <v>0</v>
      </c>
      <c r="AZ291" s="70">
        <f>VALUE(IFERROR(VLOOKUP($A291,OT!$A:$BU,OT!W$1,0),0))</f>
        <v>0</v>
      </c>
      <c r="BA291" s="70">
        <f>VALUE(IFERROR(VLOOKUP($A291,OT!$A:$BU,OT!X$1,0),0))</f>
        <v>2</v>
      </c>
      <c r="BB291" s="70">
        <f>VALUE(IFERROR(VLOOKUP($A291,OT!$A:$BU,OT!Y$1,0),0))</f>
        <v>2</v>
      </c>
      <c r="BC291" s="70">
        <f>VALUE(IFERROR(VLOOKUP($A291,OT!$A:$BU,OT!Z$1,0),0))</f>
        <v>0</v>
      </c>
      <c r="BD291" s="70">
        <f>VALUE(IFERROR(VLOOKUP($A291,OT!$A:$BU,OT!AA$1,0),0))</f>
        <v>2</v>
      </c>
      <c r="BE291" s="70">
        <f>VALUE(IFERROR(VLOOKUP($A291,OT!$A:$BU,OT!AB$1,0),0))</f>
        <v>0</v>
      </c>
      <c r="BF291" s="70">
        <f>VALUE(IFERROR(VLOOKUP($A291,OT!$A:$BU,OT!AC$1,0),0))</f>
        <v>0</v>
      </c>
      <c r="BG291" s="70">
        <f>VALUE(IFERROR(VLOOKUP($A291,OT!$A:$BU,OT!AD$1,0),0))</f>
        <v>0</v>
      </c>
      <c r="BH291" s="70">
        <f>VALUE(IFERROR(VLOOKUP($A291,OT!$A:$BU,OT!AE$1,0),0))</f>
        <v>2</v>
      </c>
      <c r="BI291" s="70">
        <f>VALUE(IFERROR(VLOOKUP($A291,OT!$A:$BU,OT!AF$1,0),0))</f>
        <v>2</v>
      </c>
      <c r="BJ291" s="70">
        <f>VALUE(IFERROR(VLOOKUP($A291,OT!$A:$BU,OT!AG$1,0),0))</f>
        <v>2</v>
      </c>
      <c r="BK291" s="70">
        <f>VALUE(IFERROR(VLOOKUP($A291,OT!$A:$BU,OT!AH$1,0),0))</f>
        <v>2</v>
      </c>
      <c r="BL291" s="70">
        <f>VALUE(IFERROR(VLOOKUP($A291,OT!$A:$BU,OT!AI$1,0),0))</f>
        <v>4</v>
      </c>
      <c r="BM291" s="70">
        <f>VALUE(IFERROR(VLOOKUP($A291,OT!$A:$BU,OT!AJ$1,0),0))</f>
        <v>0</v>
      </c>
      <c r="BN291" s="70">
        <f>VALUE(IFERROR(VLOOKUP($A291,OT!$A:$BU,OT!AK$1,0),0))</f>
        <v>0</v>
      </c>
      <c r="BO291" s="70">
        <f>VALUE(IFERROR(VLOOKUP($A291,OT!$A:$BU,OT!AL$1,0),0))</f>
        <v>0</v>
      </c>
      <c r="BP291" s="70">
        <f>VALUE(IFERROR(VLOOKUP($A291,OT!$A:$BU,OT!AM$1,0),0))</f>
        <v>0</v>
      </c>
      <c r="BQ291" s="70">
        <f>VALUE(IFERROR(VLOOKUP($A291,OT!$A:$BU,OT!AN$1,0),0))</f>
        <v>0</v>
      </c>
    </row>
    <row r="292" spans="1:69" x14ac:dyDescent="0.35">
      <c r="A292" t="s">
        <v>1559</v>
      </c>
      <c r="B292" s="221" t="str">
        <f>VLOOKUP(A292,Att!B:C,2,0)</f>
        <v>CAO ĐÀM CẨM HƯƠNG</v>
      </c>
      <c r="C292">
        <v>42000</v>
      </c>
      <c r="D292">
        <v>42000</v>
      </c>
      <c r="E292">
        <v>42000</v>
      </c>
      <c r="G292">
        <v>42000</v>
      </c>
      <c r="H292">
        <v>42000</v>
      </c>
      <c r="K292">
        <v>20000</v>
      </c>
      <c r="L292">
        <v>20000</v>
      </c>
      <c r="M292">
        <v>20000</v>
      </c>
      <c r="N292">
        <v>20000</v>
      </c>
      <c r="O292">
        <v>20000</v>
      </c>
      <c r="Q292">
        <v>42000</v>
      </c>
      <c r="R292">
        <v>42000</v>
      </c>
      <c r="T292">
        <v>42000</v>
      </c>
      <c r="U292">
        <v>42000</v>
      </c>
      <c r="V292">
        <v>42000</v>
      </c>
      <c r="X292">
        <v>20000</v>
      </c>
      <c r="Y292">
        <v>20000</v>
      </c>
      <c r="AA292">
        <v>20000</v>
      </c>
      <c r="AB292">
        <v>20000</v>
      </c>
      <c r="AC292">
        <v>20000</v>
      </c>
      <c r="AE292">
        <v>42000</v>
      </c>
      <c r="AF292">
        <v>42000</v>
      </c>
      <c r="AH292" s="68">
        <f t="shared" si="12"/>
        <v>704000</v>
      </c>
      <c r="AI292" s="68">
        <f t="shared" si="13"/>
        <v>42000</v>
      </c>
      <c r="AJ292" s="68">
        <f t="shared" si="14"/>
        <v>662000</v>
      </c>
      <c r="AK292" s="68"/>
      <c r="AL292" s="74" t="str">
        <f>VLOOKUP(A292,Att!B:CX,101,0)</f>
        <v>Power Connect</v>
      </c>
      <c r="AM292" s="70">
        <f>VALUE(IFERROR(VLOOKUP($A292,OT!$A:$BU,OT!J$1,0),0))</f>
        <v>2</v>
      </c>
      <c r="AN292" s="70">
        <f>VALUE(IFERROR(VLOOKUP($A292,OT!$A:$BU,OT!K$1,0),0))</f>
        <v>2</v>
      </c>
      <c r="AO292" s="70">
        <f>VALUE(IFERROR(VLOOKUP($A292,OT!$A:$BU,OT!L$1,0),0))</f>
        <v>2</v>
      </c>
      <c r="AP292" s="70">
        <f>VALUE(IFERROR(VLOOKUP($A292,OT!$A:$BU,OT!M$1,0),0))</f>
        <v>0</v>
      </c>
      <c r="AQ292" s="70">
        <f>VALUE(IFERROR(VLOOKUP($A292,OT!$A:$BU,OT!N$1,0),0))</f>
        <v>2</v>
      </c>
      <c r="AR292" s="70">
        <f>VALUE(IFERROR(VLOOKUP($A292,OT!$A:$BU,OT!O$1,0),0))</f>
        <v>4</v>
      </c>
      <c r="AS292" s="70">
        <f>VALUE(IFERROR(VLOOKUP($A292,OT!$A:$BU,OT!P$1,0),0))</f>
        <v>0</v>
      </c>
      <c r="AT292" s="70">
        <f>VALUE(IFERROR(VLOOKUP($A292,OT!$A:$BU,OT!Q$1,0),0))</f>
        <v>0</v>
      </c>
      <c r="AU292" s="70">
        <f>VALUE(IFERROR(VLOOKUP($A292,OT!$A:$BU,OT!R$1,0),0))</f>
        <v>2</v>
      </c>
      <c r="AV292" s="70">
        <f>VALUE(IFERROR(VLOOKUP($A292,OT!$A:$BU,OT!S$1,0),0))</f>
        <v>2</v>
      </c>
      <c r="AW292" s="70">
        <f>VALUE(IFERROR(VLOOKUP($A292,OT!$A:$BU,OT!T$1,0),0))</f>
        <v>2</v>
      </c>
      <c r="AX292" s="70">
        <f>VALUE(IFERROR(VLOOKUP($A292,OT!$A:$BU,OT!U$1,0),0))</f>
        <v>2</v>
      </c>
      <c r="AY292" s="70">
        <f>VALUE(IFERROR(VLOOKUP($A292,OT!$A:$BU,OT!V$1,0),0))</f>
        <v>4</v>
      </c>
      <c r="AZ292" s="70">
        <f>VALUE(IFERROR(VLOOKUP($A292,OT!$A:$BU,OT!W$1,0),0))</f>
        <v>0</v>
      </c>
      <c r="BA292" s="70">
        <f>VALUE(IFERROR(VLOOKUP($A292,OT!$A:$BU,OT!X$1,0),0))</f>
        <v>2</v>
      </c>
      <c r="BB292" s="70">
        <f>VALUE(IFERROR(VLOOKUP($A292,OT!$A:$BU,OT!Y$1,0),0))</f>
        <v>2</v>
      </c>
      <c r="BC292" s="70">
        <f>VALUE(IFERROR(VLOOKUP($A292,OT!$A:$BU,OT!Z$1,0),0))</f>
        <v>0</v>
      </c>
      <c r="BD292" s="70">
        <f>VALUE(IFERROR(VLOOKUP($A292,OT!$A:$BU,OT!AA$1,0),0))</f>
        <v>2</v>
      </c>
      <c r="BE292" s="70">
        <f>VALUE(IFERROR(VLOOKUP($A292,OT!$A:$BU,OT!AB$1,0),0))</f>
        <v>2</v>
      </c>
      <c r="BF292" s="70">
        <f>VALUE(IFERROR(VLOOKUP($A292,OT!$A:$BU,OT!AC$1,0),0))</f>
        <v>4</v>
      </c>
      <c r="BG292" s="70">
        <f>VALUE(IFERROR(VLOOKUP($A292,OT!$A:$BU,OT!AD$1,0),0))</f>
        <v>0</v>
      </c>
      <c r="BH292" s="70">
        <f>VALUE(IFERROR(VLOOKUP($A292,OT!$A:$BU,OT!AE$1,0),0))</f>
        <v>2</v>
      </c>
      <c r="BI292" s="70">
        <f>VALUE(IFERROR(VLOOKUP($A292,OT!$A:$BU,OT!AF$1,0),0))</f>
        <v>2</v>
      </c>
      <c r="BJ292" s="70">
        <f>VALUE(IFERROR(VLOOKUP($A292,OT!$A:$BU,OT!AG$1,0),0))</f>
        <v>0</v>
      </c>
      <c r="BK292" s="70">
        <f>VALUE(IFERROR(VLOOKUP($A292,OT!$A:$BU,OT!AH$1,0),0))</f>
        <v>2</v>
      </c>
      <c r="BL292" s="70">
        <f>VALUE(IFERROR(VLOOKUP($A292,OT!$A:$BU,OT!AI$1,0),0))</f>
        <v>2</v>
      </c>
      <c r="BM292" s="70">
        <f>VALUE(IFERROR(VLOOKUP($A292,OT!$A:$BU,OT!AJ$1,0),0))</f>
        <v>4</v>
      </c>
      <c r="BN292" s="70">
        <f>VALUE(IFERROR(VLOOKUP($A292,OT!$A:$BU,OT!AK$1,0),0))</f>
        <v>0</v>
      </c>
      <c r="BO292" s="70">
        <f>VALUE(IFERROR(VLOOKUP($A292,OT!$A:$BU,OT!AL$1,0),0))</f>
        <v>2</v>
      </c>
      <c r="BP292" s="70">
        <f>VALUE(IFERROR(VLOOKUP($A292,OT!$A:$BU,OT!AM$1,0),0))</f>
        <v>0</v>
      </c>
      <c r="BQ292" s="70">
        <f>VALUE(IFERROR(VLOOKUP($A292,OT!$A:$BU,OT!AN$1,0),0))</f>
        <v>0</v>
      </c>
    </row>
    <row r="293" spans="1:69" x14ac:dyDescent="0.35">
      <c r="A293" t="s">
        <v>1562</v>
      </c>
      <c r="B293" s="221" t="str">
        <f>VLOOKUP(A293,Att!B:C,2,0)</f>
        <v>ĐÀO THỊ QUỲNH MI</v>
      </c>
      <c r="C293">
        <v>42000</v>
      </c>
      <c r="D293">
        <v>42000</v>
      </c>
      <c r="F293">
        <v>42000</v>
      </c>
      <c r="J293">
        <v>20000</v>
      </c>
      <c r="L293">
        <v>20000</v>
      </c>
      <c r="M293">
        <v>20000</v>
      </c>
      <c r="N293">
        <v>20000</v>
      </c>
      <c r="O293">
        <v>15000</v>
      </c>
      <c r="P293">
        <v>20000</v>
      </c>
      <c r="Q293">
        <v>42000</v>
      </c>
      <c r="R293">
        <v>42000</v>
      </c>
      <c r="S293">
        <v>42000</v>
      </c>
      <c r="T293">
        <v>42000</v>
      </c>
      <c r="V293">
        <v>42000</v>
      </c>
      <c r="X293">
        <v>20000</v>
      </c>
      <c r="Z293">
        <v>20000</v>
      </c>
      <c r="AH293" s="68">
        <f t="shared" si="12"/>
        <v>491000</v>
      </c>
      <c r="AI293" s="68">
        <f t="shared" si="13"/>
        <v>35000</v>
      </c>
      <c r="AJ293" s="68">
        <f t="shared" si="14"/>
        <v>456000</v>
      </c>
      <c r="AK293" s="68"/>
      <c r="AL293" s="74" t="str">
        <f>VLOOKUP(A293,Att!B:CX,101,0)</f>
        <v>Power Connect</v>
      </c>
      <c r="AM293" s="70">
        <f>VALUE(IFERROR(VLOOKUP($A293,OT!$A:$BU,OT!J$1,0),0))</f>
        <v>2</v>
      </c>
      <c r="AN293" s="70">
        <f>VALUE(IFERROR(VLOOKUP($A293,OT!$A:$BU,OT!K$1,0),0))</f>
        <v>2</v>
      </c>
      <c r="AO293" s="70">
        <f>VALUE(IFERROR(VLOOKUP($A293,OT!$A:$BU,OT!L$1,0),0))</f>
        <v>0</v>
      </c>
      <c r="AP293" s="70">
        <f>VALUE(IFERROR(VLOOKUP($A293,OT!$A:$BU,OT!M$1,0),0))</f>
        <v>2</v>
      </c>
      <c r="AQ293" s="70">
        <f>VALUE(IFERROR(VLOOKUP($A293,OT!$A:$BU,OT!N$1,0),0))</f>
        <v>0</v>
      </c>
      <c r="AR293" s="70">
        <f>VALUE(IFERROR(VLOOKUP($A293,OT!$A:$BU,OT!O$1,0),0))</f>
        <v>0</v>
      </c>
      <c r="AS293" s="70">
        <f>VALUE(IFERROR(VLOOKUP($A293,OT!$A:$BU,OT!P$1,0),0))</f>
        <v>0</v>
      </c>
      <c r="AT293" s="70">
        <f>VALUE(IFERROR(VLOOKUP($A293,OT!$A:$BU,OT!Q$1,0),0))</f>
        <v>2</v>
      </c>
      <c r="AU293" s="70">
        <f>VALUE(IFERROR(VLOOKUP($A293,OT!$A:$BU,OT!R$1,0),0))</f>
        <v>0</v>
      </c>
      <c r="AV293" s="70">
        <f>VALUE(IFERROR(VLOOKUP($A293,OT!$A:$BU,OT!S$1,0),0))</f>
        <v>2</v>
      </c>
      <c r="AW293" s="70">
        <f>VALUE(IFERROR(VLOOKUP($A293,OT!$A:$BU,OT!T$1,0),0))</f>
        <v>2</v>
      </c>
      <c r="AX293" s="70">
        <f>VALUE(IFERROR(VLOOKUP($A293,OT!$A:$BU,OT!U$1,0),0))</f>
        <v>2</v>
      </c>
      <c r="AY293" s="70">
        <f>VALUE(IFERROR(VLOOKUP($A293,OT!$A:$BU,OT!V$1,0),0))</f>
        <v>0</v>
      </c>
      <c r="AZ293" s="70">
        <f>VALUE(IFERROR(VLOOKUP($A293,OT!$A:$BU,OT!W$1,0),0))</f>
        <v>12</v>
      </c>
      <c r="BA293" s="70">
        <f>VALUE(IFERROR(VLOOKUP($A293,OT!$A:$BU,OT!X$1,0),0))</f>
        <v>2</v>
      </c>
      <c r="BB293" s="70">
        <f>VALUE(IFERROR(VLOOKUP($A293,OT!$A:$BU,OT!Y$1,0),0))</f>
        <v>2</v>
      </c>
      <c r="BC293" s="70">
        <f>VALUE(IFERROR(VLOOKUP($A293,OT!$A:$BU,OT!Z$1,0),0))</f>
        <v>2</v>
      </c>
      <c r="BD293" s="70">
        <f>VALUE(IFERROR(VLOOKUP($A293,OT!$A:$BU,OT!AA$1,0),0))</f>
        <v>2</v>
      </c>
      <c r="BE293" s="70">
        <f>VALUE(IFERROR(VLOOKUP($A293,OT!$A:$BU,OT!AB$1,0),0))</f>
        <v>0</v>
      </c>
      <c r="BF293" s="70">
        <f>VALUE(IFERROR(VLOOKUP($A293,OT!$A:$BU,OT!AC$1,0),0))</f>
        <v>4</v>
      </c>
      <c r="BG293" s="70">
        <f>VALUE(IFERROR(VLOOKUP($A293,OT!$A:$BU,OT!AD$1,0),0))</f>
        <v>0</v>
      </c>
      <c r="BH293" s="70">
        <f>VALUE(IFERROR(VLOOKUP($A293,OT!$A:$BU,OT!AE$1,0),0))</f>
        <v>2</v>
      </c>
      <c r="BI293" s="70">
        <f>VALUE(IFERROR(VLOOKUP($A293,OT!$A:$BU,OT!AF$1,0),0))</f>
        <v>0</v>
      </c>
      <c r="BJ293" s="70">
        <f>VALUE(IFERROR(VLOOKUP($A293,OT!$A:$BU,OT!AG$1,0),0))</f>
        <v>0</v>
      </c>
      <c r="BK293" s="70">
        <f>VALUE(IFERROR(VLOOKUP($A293,OT!$A:$BU,OT!AH$1,0),0))</f>
        <v>0</v>
      </c>
      <c r="BL293" s="70">
        <f>VALUE(IFERROR(VLOOKUP($A293,OT!$A:$BU,OT!AI$1,0),0))</f>
        <v>0</v>
      </c>
      <c r="BM293" s="70">
        <f>VALUE(IFERROR(VLOOKUP($A293,OT!$A:$BU,OT!AJ$1,0),0))</f>
        <v>0</v>
      </c>
      <c r="BN293" s="70">
        <f>VALUE(IFERROR(VLOOKUP($A293,OT!$A:$BU,OT!AK$1,0),0))</f>
        <v>0</v>
      </c>
      <c r="BO293" s="70">
        <f>VALUE(IFERROR(VLOOKUP($A293,OT!$A:$BU,OT!AL$1,0),0))</f>
        <v>0</v>
      </c>
      <c r="BP293" s="70">
        <f>VALUE(IFERROR(VLOOKUP($A293,OT!$A:$BU,OT!AM$1,0),0))</f>
        <v>0</v>
      </c>
      <c r="BQ293" s="70">
        <f>VALUE(IFERROR(VLOOKUP($A293,OT!$A:$BU,OT!AN$1,0),0))</f>
        <v>0</v>
      </c>
    </row>
    <row r="294" spans="1:69" x14ac:dyDescent="0.35">
      <c r="A294" t="s">
        <v>1567</v>
      </c>
      <c r="B294" s="221" t="str">
        <f>VLOOKUP(A294,Att!B:C,2,0)</f>
        <v>HỒ THANH TIÊN</v>
      </c>
      <c r="C294">
        <v>42000</v>
      </c>
      <c r="D294">
        <v>42000</v>
      </c>
      <c r="E294">
        <v>42000</v>
      </c>
      <c r="F294">
        <v>42000</v>
      </c>
      <c r="H294">
        <v>42000</v>
      </c>
      <c r="K294">
        <v>20000</v>
      </c>
      <c r="L294">
        <v>20000</v>
      </c>
      <c r="M294">
        <v>20000</v>
      </c>
      <c r="N294">
        <v>20000</v>
      </c>
      <c r="O294">
        <v>20000</v>
      </c>
      <c r="P294">
        <v>20000</v>
      </c>
      <c r="Q294">
        <v>42000</v>
      </c>
      <c r="R294">
        <v>42000</v>
      </c>
      <c r="S294">
        <v>42000</v>
      </c>
      <c r="T294">
        <v>42000</v>
      </c>
      <c r="U294">
        <v>27000</v>
      </c>
      <c r="V294">
        <v>42000</v>
      </c>
      <c r="X294">
        <v>20000</v>
      </c>
      <c r="Y294">
        <v>20000</v>
      </c>
      <c r="AA294">
        <v>20000</v>
      </c>
      <c r="AB294">
        <v>20000</v>
      </c>
      <c r="AC294">
        <v>20000</v>
      </c>
      <c r="AE294">
        <v>42000</v>
      </c>
      <c r="AH294" s="68">
        <f t="shared" si="12"/>
        <v>709000</v>
      </c>
      <c r="AI294" s="68">
        <f t="shared" si="13"/>
        <v>107000</v>
      </c>
      <c r="AJ294" s="68">
        <f t="shared" si="14"/>
        <v>602000</v>
      </c>
      <c r="AK294" s="68"/>
      <c r="AL294" s="74" t="str">
        <f>VLOOKUP(A294,Att!B:CX,101,0)</f>
        <v>MEKONG SUBLABOR</v>
      </c>
      <c r="AM294" s="70">
        <f>VALUE(IFERROR(VLOOKUP($A294,OT!$A:$BU,OT!J$1,0),0))</f>
        <v>2</v>
      </c>
      <c r="AN294" s="70">
        <f>VALUE(IFERROR(VLOOKUP($A294,OT!$A:$BU,OT!K$1,0),0))</f>
        <v>2</v>
      </c>
      <c r="AO294" s="70">
        <f>VALUE(IFERROR(VLOOKUP($A294,OT!$A:$BU,OT!L$1,0),0))</f>
        <v>2</v>
      </c>
      <c r="AP294" s="70">
        <f>VALUE(IFERROR(VLOOKUP($A294,OT!$A:$BU,OT!M$1,0),0))</f>
        <v>2</v>
      </c>
      <c r="AQ294" s="70">
        <f>VALUE(IFERROR(VLOOKUP($A294,OT!$A:$BU,OT!N$1,0),0))</f>
        <v>0</v>
      </c>
      <c r="AR294" s="70">
        <f>VALUE(IFERROR(VLOOKUP($A294,OT!$A:$BU,OT!O$1,0),0))</f>
        <v>4</v>
      </c>
      <c r="AS294" s="70">
        <f>VALUE(IFERROR(VLOOKUP($A294,OT!$A:$BU,OT!P$1,0),0))</f>
        <v>0</v>
      </c>
      <c r="AT294" s="70">
        <f>VALUE(IFERROR(VLOOKUP($A294,OT!$A:$BU,OT!Q$1,0),0))</f>
        <v>0</v>
      </c>
      <c r="AU294" s="70">
        <f>VALUE(IFERROR(VLOOKUP($A294,OT!$A:$BU,OT!R$1,0),0))</f>
        <v>0</v>
      </c>
      <c r="AV294" s="70">
        <f>VALUE(IFERROR(VLOOKUP($A294,OT!$A:$BU,OT!S$1,0),0))</f>
        <v>0</v>
      </c>
      <c r="AW294" s="70">
        <f>VALUE(IFERROR(VLOOKUP($A294,OT!$A:$BU,OT!T$1,0),0))</f>
        <v>2</v>
      </c>
      <c r="AX294" s="70">
        <f>VALUE(IFERROR(VLOOKUP($A294,OT!$A:$BU,OT!U$1,0),0))</f>
        <v>2</v>
      </c>
      <c r="AY294" s="70">
        <f>VALUE(IFERROR(VLOOKUP($A294,OT!$A:$BU,OT!V$1,0),0))</f>
        <v>4</v>
      </c>
      <c r="AZ294" s="70">
        <f>VALUE(IFERROR(VLOOKUP($A294,OT!$A:$BU,OT!W$1,0),0))</f>
        <v>12</v>
      </c>
      <c r="BA294" s="70">
        <f>VALUE(IFERROR(VLOOKUP($A294,OT!$A:$BU,OT!X$1,0),0))</f>
        <v>2</v>
      </c>
      <c r="BB294" s="70">
        <f>VALUE(IFERROR(VLOOKUP($A294,OT!$A:$BU,OT!Y$1,0),0))</f>
        <v>2</v>
      </c>
      <c r="BC294" s="70">
        <f>VALUE(IFERROR(VLOOKUP($A294,OT!$A:$BU,OT!Z$1,0),0))</f>
        <v>2</v>
      </c>
      <c r="BD294" s="70">
        <f>VALUE(IFERROR(VLOOKUP($A294,OT!$A:$BU,OT!AA$1,0),0))</f>
        <v>2</v>
      </c>
      <c r="BE294" s="70">
        <f>VALUE(IFERROR(VLOOKUP($A294,OT!$A:$BU,OT!AB$1,0),0))</f>
        <v>0</v>
      </c>
      <c r="BF294" s="70">
        <f>VALUE(IFERROR(VLOOKUP($A294,OT!$A:$BU,OT!AC$1,0),0))</f>
        <v>12</v>
      </c>
      <c r="BG294" s="70">
        <f>VALUE(IFERROR(VLOOKUP($A294,OT!$A:$BU,OT!AD$1,0),0))</f>
        <v>0</v>
      </c>
      <c r="BH294" s="70">
        <f>VALUE(IFERROR(VLOOKUP($A294,OT!$A:$BU,OT!AE$1,0),0))</f>
        <v>2</v>
      </c>
      <c r="BI294" s="70">
        <f>VALUE(IFERROR(VLOOKUP($A294,OT!$A:$BU,OT!AF$1,0),0))</f>
        <v>0</v>
      </c>
      <c r="BJ294" s="70">
        <f>VALUE(IFERROR(VLOOKUP($A294,OT!$A:$BU,OT!AG$1,0),0))</f>
        <v>0</v>
      </c>
      <c r="BK294" s="70">
        <f>VALUE(IFERROR(VLOOKUP($A294,OT!$A:$BU,OT!AH$1,0),0))</f>
        <v>0</v>
      </c>
      <c r="BL294" s="70">
        <f>VALUE(IFERROR(VLOOKUP($A294,OT!$A:$BU,OT!AI$1,0),0))</f>
        <v>4</v>
      </c>
      <c r="BM294" s="70">
        <f>VALUE(IFERROR(VLOOKUP($A294,OT!$A:$BU,OT!AJ$1,0),0))</f>
        <v>12</v>
      </c>
      <c r="BN294" s="70">
        <f>VALUE(IFERROR(VLOOKUP($A294,OT!$A:$BU,OT!AK$1,0),0))</f>
        <v>0</v>
      </c>
      <c r="BO294" s="70">
        <f>VALUE(IFERROR(VLOOKUP($A294,OT!$A:$BU,OT!AL$1,0),0))</f>
        <v>2</v>
      </c>
      <c r="BP294" s="70">
        <f>VALUE(IFERROR(VLOOKUP($A294,OT!$A:$BU,OT!AM$1,0),0))</f>
        <v>0</v>
      </c>
      <c r="BQ294" s="70">
        <f>VALUE(IFERROR(VLOOKUP($A294,OT!$A:$BU,OT!AN$1,0),0))</f>
        <v>0</v>
      </c>
    </row>
    <row r="295" spans="1:69" x14ac:dyDescent="0.35">
      <c r="A295" t="s">
        <v>1570</v>
      </c>
      <c r="B295" s="221" t="str">
        <f>VLOOKUP(A295,Att!B:C,2,0)</f>
        <v>NGUYỄN HỒNG THÚY</v>
      </c>
      <c r="C295">
        <v>20000</v>
      </c>
      <c r="D295">
        <v>20000</v>
      </c>
      <c r="E295">
        <v>20000</v>
      </c>
      <c r="F295">
        <v>20000</v>
      </c>
      <c r="G295">
        <v>15000</v>
      </c>
      <c r="K295">
        <v>42000</v>
      </c>
      <c r="L295">
        <v>42000</v>
      </c>
      <c r="M295">
        <v>42000</v>
      </c>
      <c r="N295">
        <v>42000</v>
      </c>
      <c r="O295">
        <v>27000</v>
      </c>
      <c r="T295">
        <v>20000</v>
      </c>
      <c r="U295">
        <v>15000</v>
      </c>
      <c r="AH295" s="68">
        <f t="shared" si="12"/>
        <v>325000</v>
      </c>
      <c r="AI295" s="68">
        <f t="shared" si="13"/>
        <v>82000</v>
      </c>
      <c r="AJ295" s="68">
        <f t="shared" si="14"/>
        <v>243000</v>
      </c>
      <c r="AK295" s="68"/>
      <c r="AL295" s="74" t="str">
        <f>VLOOKUP(A295,Att!B:CX,101,0)</f>
        <v>MEKONG SUBLABOR</v>
      </c>
      <c r="AM295" s="70">
        <f>VALUE(IFERROR(VLOOKUP($A295,OT!$A:$BU,OT!J$1,0),0))</f>
        <v>2</v>
      </c>
      <c r="AN295" s="70">
        <f>VALUE(IFERROR(VLOOKUP($A295,OT!$A:$BU,OT!K$1,0),0))</f>
        <v>2</v>
      </c>
      <c r="AO295" s="70">
        <f>VALUE(IFERROR(VLOOKUP($A295,OT!$A:$BU,OT!L$1,0),0))</f>
        <v>0</v>
      </c>
      <c r="AP295" s="70">
        <f>VALUE(IFERROR(VLOOKUP($A295,OT!$A:$BU,OT!M$1,0),0))</f>
        <v>0</v>
      </c>
      <c r="AQ295" s="70">
        <f>VALUE(IFERROR(VLOOKUP($A295,OT!$A:$BU,OT!N$1,0),0))</f>
        <v>2</v>
      </c>
      <c r="AR295" s="70">
        <f>VALUE(IFERROR(VLOOKUP($A295,OT!$A:$BU,OT!O$1,0),0))</f>
        <v>0</v>
      </c>
      <c r="AS295" s="70">
        <f>VALUE(IFERROR(VLOOKUP($A295,OT!$A:$BU,OT!P$1,0),0))</f>
        <v>0</v>
      </c>
      <c r="AT295" s="70">
        <f>VALUE(IFERROR(VLOOKUP($A295,OT!$A:$BU,OT!Q$1,0),0))</f>
        <v>0</v>
      </c>
      <c r="AU295" s="70">
        <f>VALUE(IFERROR(VLOOKUP($A295,OT!$A:$BU,OT!R$1,0),0))</f>
        <v>2</v>
      </c>
      <c r="AV295" s="70">
        <f>VALUE(IFERROR(VLOOKUP($A295,OT!$A:$BU,OT!S$1,0),0))</f>
        <v>2</v>
      </c>
      <c r="AW295" s="70">
        <f>VALUE(IFERROR(VLOOKUP($A295,OT!$A:$BU,OT!T$1,0),0))</f>
        <v>2</v>
      </c>
      <c r="AX295" s="70">
        <f>VALUE(IFERROR(VLOOKUP($A295,OT!$A:$BU,OT!U$1,0),0))</f>
        <v>2</v>
      </c>
      <c r="AY295" s="70">
        <f>VALUE(IFERROR(VLOOKUP($A295,OT!$A:$BU,OT!V$1,0),0))</f>
        <v>0</v>
      </c>
      <c r="AZ295" s="70">
        <f>VALUE(IFERROR(VLOOKUP($A295,OT!$A:$BU,OT!W$1,0),0))</f>
        <v>0</v>
      </c>
      <c r="BA295" s="70">
        <f>VALUE(IFERROR(VLOOKUP($A295,OT!$A:$BU,OT!X$1,0),0))</f>
        <v>0</v>
      </c>
      <c r="BB295" s="70">
        <f>VALUE(IFERROR(VLOOKUP($A295,OT!$A:$BU,OT!Y$1,0),0))</f>
        <v>0</v>
      </c>
      <c r="BC295" s="70">
        <f>VALUE(IFERROR(VLOOKUP($A295,OT!$A:$BU,OT!Z$1,0),0))</f>
        <v>0</v>
      </c>
      <c r="BD295" s="70">
        <f>VALUE(IFERROR(VLOOKUP($A295,OT!$A:$BU,OT!AA$1,0),0))</f>
        <v>2</v>
      </c>
      <c r="BE295" s="70">
        <f>VALUE(IFERROR(VLOOKUP($A295,OT!$A:$BU,OT!AB$1,0),0))</f>
        <v>0</v>
      </c>
      <c r="BF295" s="70">
        <f>VALUE(IFERROR(VLOOKUP($A295,OT!$A:$BU,OT!AC$1,0),0))</f>
        <v>0</v>
      </c>
      <c r="BG295" s="70">
        <f>VALUE(IFERROR(VLOOKUP($A295,OT!$A:$BU,OT!AD$1,0),0))</f>
        <v>0</v>
      </c>
      <c r="BH295" s="70">
        <f>VALUE(IFERROR(VLOOKUP($A295,OT!$A:$BU,OT!AE$1,0),0))</f>
        <v>0</v>
      </c>
      <c r="BI295" s="70">
        <f>VALUE(IFERROR(VLOOKUP($A295,OT!$A:$BU,OT!AF$1,0),0))</f>
        <v>0</v>
      </c>
      <c r="BJ295" s="70">
        <f>VALUE(IFERROR(VLOOKUP($A295,OT!$A:$BU,OT!AG$1,0),0))</f>
        <v>0</v>
      </c>
      <c r="BK295" s="70">
        <f>VALUE(IFERROR(VLOOKUP($A295,OT!$A:$BU,OT!AH$1,0),0))</f>
        <v>0</v>
      </c>
      <c r="BL295" s="70">
        <f>VALUE(IFERROR(VLOOKUP($A295,OT!$A:$BU,OT!AI$1,0),0))</f>
        <v>0</v>
      </c>
      <c r="BM295" s="70">
        <f>VALUE(IFERROR(VLOOKUP($A295,OT!$A:$BU,OT!AJ$1,0),0))</f>
        <v>0</v>
      </c>
      <c r="BN295" s="70">
        <f>VALUE(IFERROR(VLOOKUP($A295,OT!$A:$BU,OT!AK$1,0),0))</f>
        <v>0</v>
      </c>
      <c r="BO295" s="70">
        <f>VALUE(IFERROR(VLOOKUP($A295,OT!$A:$BU,OT!AL$1,0),0))</f>
        <v>0</v>
      </c>
      <c r="BP295" s="70">
        <f>VALUE(IFERROR(VLOOKUP($A295,OT!$A:$BU,OT!AM$1,0),0))</f>
        <v>0</v>
      </c>
      <c r="BQ295" s="70">
        <f>VALUE(IFERROR(VLOOKUP($A295,OT!$A:$BU,OT!AN$1,0),0))</f>
        <v>0</v>
      </c>
    </row>
    <row r="296" spans="1:69" x14ac:dyDescent="0.35">
      <c r="A296" t="s">
        <v>1573</v>
      </c>
      <c r="B296" s="221" t="str">
        <f>VLOOKUP(A296,Att!B:C,2,0)</f>
        <v>LÝ THỊ TUYẾT PHƯƠNG</v>
      </c>
      <c r="C296">
        <v>42000</v>
      </c>
      <c r="D296">
        <v>42000</v>
      </c>
      <c r="E296">
        <v>42000</v>
      </c>
      <c r="F296">
        <v>42000</v>
      </c>
      <c r="G296">
        <v>42000</v>
      </c>
      <c r="J296">
        <v>20000</v>
      </c>
      <c r="L296">
        <v>20000</v>
      </c>
      <c r="M296">
        <v>20000</v>
      </c>
      <c r="N296">
        <v>20000</v>
      </c>
      <c r="O296">
        <v>20000</v>
      </c>
      <c r="Q296">
        <v>42000</v>
      </c>
      <c r="R296">
        <v>42000</v>
      </c>
      <c r="S296">
        <v>42000</v>
      </c>
      <c r="T296">
        <v>42000</v>
      </c>
      <c r="U296">
        <v>42000</v>
      </c>
      <c r="X296">
        <v>20000</v>
      </c>
      <c r="Y296">
        <v>20000</v>
      </c>
      <c r="Z296">
        <v>20000</v>
      </c>
      <c r="AA296">
        <v>20000</v>
      </c>
      <c r="AB296">
        <v>20000</v>
      </c>
      <c r="AE296">
        <v>42000</v>
      </c>
      <c r="AF296">
        <v>42000</v>
      </c>
      <c r="AH296" s="68">
        <f t="shared" si="12"/>
        <v>704000</v>
      </c>
      <c r="AI296" s="68">
        <f t="shared" si="13"/>
        <v>84000</v>
      </c>
      <c r="AJ296" s="68">
        <f t="shared" si="14"/>
        <v>620000</v>
      </c>
      <c r="AK296" s="68"/>
      <c r="AL296" s="74" t="str">
        <f>VLOOKUP(A296,Att!B:CX,101,0)</f>
        <v>MEKONG SUBLABOR</v>
      </c>
      <c r="AM296" s="70">
        <f>VALUE(IFERROR(VLOOKUP($A296,OT!$A:$BU,OT!J$1,0),0))</f>
        <v>2</v>
      </c>
      <c r="AN296" s="70">
        <f>VALUE(IFERROR(VLOOKUP($A296,OT!$A:$BU,OT!K$1,0),0))</f>
        <v>2</v>
      </c>
      <c r="AO296" s="70">
        <f>VALUE(IFERROR(VLOOKUP($A296,OT!$A:$BU,OT!L$1,0),0))</f>
        <v>2</v>
      </c>
      <c r="AP296" s="70">
        <f>VALUE(IFERROR(VLOOKUP($A296,OT!$A:$BU,OT!M$1,0),0))</f>
        <v>2</v>
      </c>
      <c r="AQ296" s="70">
        <f>VALUE(IFERROR(VLOOKUP($A296,OT!$A:$BU,OT!N$1,0),0))</f>
        <v>4</v>
      </c>
      <c r="AR296" s="70">
        <f>VALUE(IFERROR(VLOOKUP($A296,OT!$A:$BU,OT!O$1,0),0))</f>
        <v>0</v>
      </c>
      <c r="AS296" s="70">
        <f>VALUE(IFERROR(VLOOKUP($A296,OT!$A:$BU,OT!P$1,0),0))</f>
        <v>0</v>
      </c>
      <c r="AT296" s="70">
        <f>VALUE(IFERROR(VLOOKUP($A296,OT!$A:$BU,OT!Q$1,0),0))</f>
        <v>2</v>
      </c>
      <c r="AU296" s="70">
        <f>VALUE(IFERROR(VLOOKUP($A296,OT!$A:$BU,OT!R$1,0),0))</f>
        <v>0</v>
      </c>
      <c r="AV296" s="70">
        <f>VALUE(IFERROR(VLOOKUP($A296,OT!$A:$BU,OT!S$1,0),0))</f>
        <v>2</v>
      </c>
      <c r="AW296" s="70">
        <f>VALUE(IFERROR(VLOOKUP($A296,OT!$A:$BU,OT!T$1,0),0))</f>
        <v>2</v>
      </c>
      <c r="AX296" s="70">
        <f>VALUE(IFERROR(VLOOKUP($A296,OT!$A:$BU,OT!U$1,0),0))</f>
        <v>2</v>
      </c>
      <c r="AY296" s="70">
        <f>VALUE(IFERROR(VLOOKUP($A296,OT!$A:$BU,OT!V$1,0),0))</f>
        <v>4</v>
      </c>
      <c r="AZ296" s="70">
        <f>VALUE(IFERROR(VLOOKUP($A296,OT!$A:$BU,OT!W$1,0),0))</f>
        <v>0</v>
      </c>
      <c r="BA296" s="70">
        <f>VALUE(IFERROR(VLOOKUP($A296,OT!$A:$BU,OT!X$1,0),0))</f>
        <v>2</v>
      </c>
      <c r="BB296" s="70">
        <f>VALUE(IFERROR(VLOOKUP($A296,OT!$A:$BU,OT!Y$1,0),0))</f>
        <v>2</v>
      </c>
      <c r="BC296" s="70">
        <f>VALUE(IFERROR(VLOOKUP($A296,OT!$A:$BU,OT!Z$1,0),0))</f>
        <v>2</v>
      </c>
      <c r="BD296" s="70">
        <f>VALUE(IFERROR(VLOOKUP($A296,OT!$A:$BU,OT!AA$1,0),0))</f>
        <v>2</v>
      </c>
      <c r="BE296" s="70">
        <f>VALUE(IFERROR(VLOOKUP($A296,OT!$A:$BU,OT!AB$1,0),0))</f>
        <v>4</v>
      </c>
      <c r="BF296" s="70">
        <f>VALUE(IFERROR(VLOOKUP($A296,OT!$A:$BU,OT!AC$1,0),0))</f>
        <v>0</v>
      </c>
      <c r="BG296" s="70">
        <f>VALUE(IFERROR(VLOOKUP($A296,OT!$A:$BU,OT!AD$1,0),0))</f>
        <v>0</v>
      </c>
      <c r="BH296" s="70">
        <f>VALUE(IFERROR(VLOOKUP($A296,OT!$A:$BU,OT!AE$1,0),0))</f>
        <v>2</v>
      </c>
      <c r="BI296" s="70">
        <f>VALUE(IFERROR(VLOOKUP($A296,OT!$A:$BU,OT!AF$1,0),0))</f>
        <v>2</v>
      </c>
      <c r="BJ296" s="70">
        <f>VALUE(IFERROR(VLOOKUP($A296,OT!$A:$BU,OT!AG$1,0),0))</f>
        <v>2</v>
      </c>
      <c r="BK296" s="70">
        <f>VALUE(IFERROR(VLOOKUP($A296,OT!$A:$BU,OT!AH$1,0),0))</f>
        <v>2</v>
      </c>
      <c r="BL296" s="70">
        <f>VALUE(IFERROR(VLOOKUP($A296,OT!$A:$BU,OT!AI$1,0),0))</f>
        <v>4</v>
      </c>
      <c r="BM296" s="70">
        <f>VALUE(IFERROR(VLOOKUP($A296,OT!$A:$BU,OT!AJ$1,0),0))</f>
        <v>0</v>
      </c>
      <c r="BN296" s="70">
        <f>VALUE(IFERROR(VLOOKUP($A296,OT!$A:$BU,OT!AK$1,0),0))</f>
        <v>0</v>
      </c>
      <c r="BO296" s="70">
        <f>VALUE(IFERROR(VLOOKUP($A296,OT!$A:$BU,OT!AL$1,0),0))</f>
        <v>0</v>
      </c>
      <c r="BP296" s="70">
        <f>VALUE(IFERROR(VLOOKUP($A296,OT!$A:$BU,OT!AM$1,0),0))</f>
        <v>0</v>
      </c>
      <c r="BQ296" s="70">
        <f>VALUE(IFERROR(VLOOKUP($A296,OT!$A:$BU,OT!AN$1,0),0))</f>
        <v>0</v>
      </c>
    </row>
    <row r="297" spans="1:69" x14ac:dyDescent="0.35">
      <c r="A297" t="s">
        <v>1576</v>
      </c>
      <c r="B297" s="221" t="str">
        <f>VLOOKUP(A297,Att!B:C,2,0)</f>
        <v>NGUYỄN NỮ LINH NHI</v>
      </c>
      <c r="C297">
        <v>42000</v>
      </c>
      <c r="D297">
        <v>42000</v>
      </c>
      <c r="E297">
        <v>42000</v>
      </c>
      <c r="F297">
        <v>42000</v>
      </c>
      <c r="G297">
        <v>42000</v>
      </c>
      <c r="J297">
        <v>20000</v>
      </c>
      <c r="K297">
        <v>20000</v>
      </c>
      <c r="L297">
        <v>20000</v>
      </c>
      <c r="M297">
        <v>20000</v>
      </c>
      <c r="N297">
        <v>20000</v>
      </c>
      <c r="O297">
        <v>15000</v>
      </c>
      <c r="Q297">
        <v>20000</v>
      </c>
      <c r="R297">
        <v>20000</v>
      </c>
      <c r="S297">
        <v>20000</v>
      </c>
      <c r="T297">
        <v>20000</v>
      </c>
      <c r="U297">
        <v>20000</v>
      </c>
      <c r="Y297">
        <v>20000</v>
      </c>
      <c r="Z297">
        <v>20000</v>
      </c>
      <c r="AA297">
        <v>20000</v>
      </c>
      <c r="AB297">
        <v>20000</v>
      </c>
      <c r="AC297">
        <v>20000</v>
      </c>
      <c r="AD297">
        <v>20000</v>
      </c>
      <c r="AE297">
        <v>20000</v>
      </c>
      <c r="AF297">
        <v>20000</v>
      </c>
      <c r="AH297" s="68">
        <f t="shared" si="12"/>
        <v>585000</v>
      </c>
      <c r="AI297" s="68">
        <f t="shared" si="13"/>
        <v>82000</v>
      </c>
      <c r="AJ297" s="68">
        <f t="shared" si="14"/>
        <v>503000</v>
      </c>
      <c r="AK297" s="68"/>
      <c r="AL297" s="74" t="str">
        <f>VLOOKUP(A297,Att!B:CX,101,0)</f>
        <v>MEKONG SUBLABOR</v>
      </c>
      <c r="AM297" s="70">
        <f>VALUE(IFERROR(VLOOKUP($A297,OT!$A:$BU,OT!J$1,0),0))</f>
        <v>2</v>
      </c>
      <c r="AN297" s="70">
        <f>VALUE(IFERROR(VLOOKUP($A297,OT!$A:$BU,OT!K$1,0),0))</f>
        <v>0</v>
      </c>
      <c r="AO297" s="70">
        <f>VALUE(IFERROR(VLOOKUP($A297,OT!$A:$BU,OT!L$1,0),0))</f>
        <v>2</v>
      </c>
      <c r="AP297" s="70">
        <f>VALUE(IFERROR(VLOOKUP($A297,OT!$A:$BU,OT!M$1,0),0))</f>
        <v>2</v>
      </c>
      <c r="AQ297" s="70">
        <f>VALUE(IFERROR(VLOOKUP($A297,OT!$A:$BU,OT!N$1,0),0))</f>
        <v>4</v>
      </c>
      <c r="AR297" s="70">
        <f>VALUE(IFERROR(VLOOKUP($A297,OT!$A:$BU,OT!O$1,0),0))</f>
        <v>0</v>
      </c>
      <c r="AS297" s="70">
        <f>VALUE(IFERROR(VLOOKUP($A297,OT!$A:$BU,OT!P$1,0),0))</f>
        <v>0</v>
      </c>
      <c r="AT297" s="70">
        <f>VALUE(IFERROR(VLOOKUP($A297,OT!$A:$BU,OT!Q$1,0),0))</f>
        <v>2</v>
      </c>
      <c r="AU297" s="70">
        <f>VALUE(IFERROR(VLOOKUP($A297,OT!$A:$BU,OT!R$1,0),0))</f>
        <v>2</v>
      </c>
      <c r="AV297" s="70">
        <f>VALUE(IFERROR(VLOOKUP($A297,OT!$A:$BU,OT!S$1,0),0))</f>
        <v>2</v>
      </c>
      <c r="AW297" s="70">
        <f>VALUE(IFERROR(VLOOKUP($A297,OT!$A:$BU,OT!T$1,0),0))</f>
        <v>2</v>
      </c>
      <c r="AX297" s="70">
        <f>VALUE(IFERROR(VLOOKUP($A297,OT!$A:$BU,OT!U$1,0),0))</f>
        <v>4</v>
      </c>
      <c r="AY297" s="70">
        <f>VALUE(IFERROR(VLOOKUP($A297,OT!$A:$BU,OT!V$1,0),0))</f>
        <v>8</v>
      </c>
      <c r="AZ297" s="70">
        <f>VALUE(IFERROR(VLOOKUP($A297,OT!$A:$BU,OT!W$1,0),0))</f>
        <v>0</v>
      </c>
      <c r="BA297" s="70">
        <f>VALUE(IFERROR(VLOOKUP($A297,OT!$A:$BU,OT!X$1,0),0))</f>
        <v>2</v>
      </c>
      <c r="BB297" s="70">
        <f>VALUE(IFERROR(VLOOKUP($A297,OT!$A:$BU,OT!Y$1,0),0))</f>
        <v>2</v>
      </c>
      <c r="BC297" s="70">
        <f>VALUE(IFERROR(VLOOKUP($A297,OT!$A:$BU,OT!Z$1,0),0))</f>
        <v>2</v>
      </c>
      <c r="BD297" s="70">
        <f>VALUE(IFERROR(VLOOKUP($A297,OT!$A:$BU,OT!AA$1,0),0))</f>
        <v>2</v>
      </c>
      <c r="BE297" s="70">
        <f>VALUE(IFERROR(VLOOKUP($A297,OT!$A:$BU,OT!AB$1,0),0))</f>
        <v>4</v>
      </c>
      <c r="BF297" s="70">
        <f>VALUE(IFERROR(VLOOKUP($A297,OT!$A:$BU,OT!AC$1,0),0))</f>
        <v>0</v>
      </c>
      <c r="BG297" s="70">
        <f>VALUE(IFERROR(VLOOKUP($A297,OT!$A:$BU,OT!AD$1,0),0))</f>
        <v>0</v>
      </c>
      <c r="BH297" s="70">
        <f>VALUE(IFERROR(VLOOKUP($A297,OT!$A:$BU,OT!AE$1,0),0))</f>
        <v>0</v>
      </c>
      <c r="BI297" s="70">
        <f>VALUE(IFERROR(VLOOKUP($A297,OT!$A:$BU,OT!AF$1,0),0))</f>
        <v>2</v>
      </c>
      <c r="BJ297" s="70">
        <f>VALUE(IFERROR(VLOOKUP($A297,OT!$A:$BU,OT!AG$1,0),0))</f>
        <v>2</v>
      </c>
      <c r="BK297" s="70">
        <f>VALUE(IFERROR(VLOOKUP($A297,OT!$A:$BU,OT!AH$1,0),0))</f>
        <v>2</v>
      </c>
      <c r="BL297" s="70">
        <f>VALUE(IFERROR(VLOOKUP($A297,OT!$A:$BU,OT!AI$1,0),0))</f>
        <v>2</v>
      </c>
      <c r="BM297" s="70">
        <f>VALUE(IFERROR(VLOOKUP($A297,OT!$A:$BU,OT!AJ$1,0),0))</f>
        <v>4</v>
      </c>
      <c r="BN297" s="70">
        <f>VALUE(IFERROR(VLOOKUP($A297,OT!$A:$BU,OT!AK$1,0),0))</f>
        <v>12</v>
      </c>
      <c r="BO297" s="70">
        <f>VALUE(IFERROR(VLOOKUP($A297,OT!$A:$BU,OT!AL$1,0),0))</f>
        <v>0</v>
      </c>
      <c r="BP297" s="70">
        <f>VALUE(IFERROR(VLOOKUP($A297,OT!$A:$BU,OT!AM$1,0),0))</f>
        <v>0</v>
      </c>
      <c r="BQ297" s="70">
        <f>VALUE(IFERROR(VLOOKUP($A297,OT!$A:$BU,OT!AN$1,0),0))</f>
        <v>0</v>
      </c>
    </row>
    <row r="298" spans="1:69" x14ac:dyDescent="0.35">
      <c r="A298" t="s">
        <v>1579</v>
      </c>
      <c r="B298" s="221" t="str">
        <f>VLOOKUP(A298,Att!B:C,2,0)</f>
        <v>NGUYỄN VIỆT ANH</v>
      </c>
      <c r="C298">
        <v>27000</v>
      </c>
      <c r="D298">
        <v>42000</v>
      </c>
      <c r="E298">
        <v>42000</v>
      </c>
      <c r="F298">
        <v>42000</v>
      </c>
      <c r="G298">
        <v>42000</v>
      </c>
      <c r="J298">
        <v>20000</v>
      </c>
      <c r="K298">
        <v>20000</v>
      </c>
      <c r="M298">
        <v>20000</v>
      </c>
      <c r="N298">
        <v>20000</v>
      </c>
      <c r="O298">
        <v>15000</v>
      </c>
      <c r="Q298">
        <v>42000</v>
      </c>
      <c r="R298">
        <v>42000</v>
      </c>
      <c r="S298">
        <v>42000</v>
      </c>
      <c r="T298">
        <v>42000</v>
      </c>
      <c r="U298">
        <v>27000</v>
      </c>
      <c r="X298">
        <v>20000</v>
      </c>
      <c r="Y298">
        <v>20000</v>
      </c>
      <c r="Z298">
        <v>20000</v>
      </c>
      <c r="AA298">
        <v>20000</v>
      </c>
      <c r="AB298">
        <v>20000</v>
      </c>
      <c r="AE298">
        <v>42000</v>
      </c>
      <c r="AF298">
        <v>42000</v>
      </c>
      <c r="AH298" s="68">
        <f t="shared" si="12"/>
        <v>669000</v>
      </c>
      <c r="AI298" s="68">
        <f t="shared" si="13"/>
        <v>89000</v>
      </c>
      <c r="AJ298" s="68">
        <f t="shared" si="14"/>
        <v>580000</v>
      </c>
      <c r="AK298" s="68"/>
      <c r="AL298" s="74" t="str">
        <f>VLOOKUP(A298,Att!B:CX,101,0)</f>
        <v>MEKONG SUBLABOR</v>
      </c>
      <c r="AM298" s="70">
        <f>VALUE(IFERROR(VLOOKUP($A298,OT!$A:$BU,OT!J$1,0),0))</f>
        <v>0</v>
      </c>
      <c r="AN298" s="70">
        <f>VALUE(IFERROR(VLOOKUP($A298,OT!$A:$BU,OT!K$1,0),0))</f>
        <v>2</v>
      </c>
      <c r="AO298" s="70">
        <f>VALUE(IFERROR(VLOOKUP($A298,OT!$A:$BU,OT!L$1,0),0))</f>
        <v>2</v>
      </c>
      <c r="AP298" s="70">
        <f>VALUE(IFERROR(VLOOKUP($A298,OT!$A:$BU,OT!M$1,0),0))</f>
        <v>2</v>
      </c>
      <c r="AQ298" s="70">
        <f>VALUE(IFERROR(VLOOKUP($A298,OT!$A:$BU,OT!N$1,0),0))</f>
        <v>2</v>
      </c>
      <c r="AR298" s="70">
        <f>VALUE(IFERROR(VLOOKUP($A298,OT!$A:$BU,OT!O$1,0),0))</f>
        <v>0</v>
      </c>
      <c r="AS298" s="70">
        <f>VALUE(IFERROR(VLOOKUP($A298,OT!$A:$BU,OT!P$1,0),0))</f>
        <v>0</v>
      </c>
      <c r="AT298" s="70">
        <f>VALUE(IFERROR(VLOOKUP($A298,OT!$A:$BU,OT!Q$1,0),0))</f>
        <v>2</v>
      </c>
      <c r="AU298" s="70">
        <f>VALUE(IFERROR(VLOOKUP($A298,OT!$A:$BU,OT!R$1,0),0))</f>
        <v>2</v>
      </c>
      <c r="AV298" s="70">
        <f>VALUE(IFERROR(VLOOKUP($A298,OT!$A:$BU,OT!S$1,0),0))</f>
        <v>0</v>
      </c>
      <c r="AW298" s="70">
        <f>VALUE(IFERROR(VLOOKUP($A298,OT!$A:$BU,OT!T$1,0),0))</f>
        <v>2</v>
      </c>
      <c r="AX298" s="70">
        <f>VALUE(IFERROR(VLOOKUP($A298,OT!$A:$BU,OT!U$1,0),0))</f>
        <v>0</v>
      </c>
      <c r="AY298" s="70">
        <f>VALUE(IFERROR(VLOOKUP($A298,OT!$A:$BU,OT!V$1,0),0))</f>
        <v>0</v>
      </c>
      <c r="AZ298" s="70">
        <f>VALUE(IFERROR(VLOOKUP($A298,OT!$A:$BU,OT!W$1,0),0))</f>
        <v>0</v>
      </c>
      <c r="BA298" s="70">
        <f>VALUE(IFERROR(VLOOKUP($A298,OT!$A:$BU,OT!X$1,0),0))</f>
        <v>2</v>
      </c>
      <c r="BB298" s="70">
        <f>VALUE(IFERROR(VLOOKUP($A298,OT!$A:$BU,OT!Y$1,0),0))</f>
        <v>2</v>
      </c>
      <c r="BC298" s="70">
        <f>VALUE(IFERROR(VLOOKUP($A298,OT!$A:$BU,OT!Z$1,0),0))</f>
        <v>2</v>
      </c>
      <c r="BD298" s="70">
        <f>VALUE(IFERROR(VLOOKUP($A298,OT!$A:$BU,OT!AA$1,0),0))</f>
        <v>2</v>
      </c>
      <c r="BE298" s="70">
        <f>VALUE(IFERROR(VLOOKUP($A298,OT!$A:$BU,OT!AB$1,0),0))</f>
        <v>0</v>
      </c>
      <c r="BF298" s="70">
        <f>VALUE(IFERROR(VLOOKUP($A298,OT!$A:$BU,OT!AC$1,0),0))</f>
        <v>0</v>
      </c>
      <c r="BG298" s="70">
        <f>VALUE(IFERROR(VLOOKUP($A298,OT!$A:$BU,OT!AD$1,0),0))</f>
        <v>0</v>
      </c>
      <c r="BH298" s="70">
        <f>VALUE(IFERROR(VLOOKUP($A298,OT!$A:$BU,OT!AE$1,0),0))</f>
        <v>2</v>
      </c>
      <c r="BI298" s="70">
        <f>VALUE(IFERROR(VLOOKUP($A298,OT!$A:$BU,OT!AF$1,0),0))</f>
        <v>2</v>
      </c>
      <c r="BJ298" s="70">
        <f>VALUE(IFERROR(VLOOKUP($A298,OT!$A:$BU,OT!AG$1,0),0))</f>
        <v>2</v>
      </c>
      <c r="BK298" s="70">
        <f>VALUE(IFERROR(VLOOKUP($A298,OT!$A:$BU,OT!AH$1,0),0))</f>
        <v>2</v>
      </c>
      <c r="BL298" s="70">
        <f>VALUE(IFERROR(VLOOKUP($A298,OT!$A:$BU,OT!AI$1,0),0))</f>
        <v>4</v>
      </c>
      <c r="BM298" s="70">
        <f>VALUE(IFERROR(VLOOKUP($A298,OT!$A:$BU,OT!AJ$1,0),0))</f>
        <v>0</v>
      </c>
      <c r="BN298" s="70">
        <f>VALUE(IFERROR(VLOOKUP($A298,OT!$A:$BU,OT!AK$1,0),0))</f>
        <v>0</v>
      </c>
      <c r="BO298" s="70">
        <f>VALUE(IFERROR(VLOOKUP($A298,OT!$A:$BU,OT!AL$1,0),0))</f>
        <v>2</v>
      </c>
      <c r="BP298" s="70">
        <f>VALUE(IFERROR(VLOOKUP($A298,OT!$A:$BU,OT!AM$1,0),0))</f>
        <v>2</v>
      </c>
      <c r="BQ298" s="70">
        <f>VALUE(IFERROR(VLOOKUP($A298,OT!$A:$BU,OT!AN$1,0),0))</f>
        <v>0</v>
      </c>
    </row>
    <row r="299" spans="1:69" x14ac:dyDescent="0.35">
      <c r="A299" t="s">
        <v>1582</v>
      </c>
      <c r="B299" s="221" t="str">
        <f>VLOOKUP(A299,Att!B:C,2,0)</f>
        <v>PHẠM LÊ NGỌC DUNG</v>
      </c>
      <c r="C299">
        <v>42000</v>
      </c>
      <c r="D299">
        <v>42000</v>
      </c>
      <c r="E299">
        <v>42000</v>
      </c>
      <c r="G299">
        <v>42000</v>
      </c>
      <c r="H299">
        <v>42000</v>
      </c>
      <c r="K299">
        <v>20000</v>
      </c>
      <c r="L299">
        <v>20000</v>
      </c>
      <c r="N299">
        <v>20000</v>
      </c>
      <c r="O299">
        <v>15000</v>
      </c>
      <c r="P299">
        <v>20000</v>
      </c>
      <c r="Q299">
        <v>42000</v>
      </c>
      <c r="R299">
        <v>42000</v>
      </c>
      <c r="S299">
        <v>42000</v>
      </c>
      <c r="T299">
        <v>42000</v>
      </c>
      <c r="U299">
        <v>27000</v>
      </c>
      <c r="X299">
        <v>20000</v>
      </c>
      <c r="Y299">
        <v>20000</v>
      </c>
      <c r="Z299">
        <v>20000</v>
      </c>
      <c r="AA299">
        <v>20000</v>
      </c>
      <c r="AB299">
        <v>15000</v>
      </c>
      <c r="AH299" s="68">
        <f t="shared" si="12"/>
        <v>595000</v>
      </c>
      <c r="AI299" s="68">
        <f t="shared" si="13"/>
        <v>137000</v>
      </c>
      <c r="AJ299" s="68">
        <f t="shared" si="14"/>
        <v>458000</v>
      </c>
      <c r="AK299" s="68"/>
      <c r="AL299" s="74" t="str">
        <f>VLOOKUP(A299,Att!B:CX,101,0)</f>
        <v>MEKONG SUBLABOR</v>
      </c>
      <c r="AM299" s="70">
        <f>VALUE(IFERROR(VLOOKUP($A299,OT!$A:$BU,OT!J$1,0),0))</f>
        <v>2</v>
      </c>
      <c r="AN299" s="70">
        <f>VALUE(IFERROR(VLOOKUP($A299,OT!$A:$BU,OT!K$1,0),0))</f>
        <v>2</v>
      </c>
      <c r="AO299" s="70">
        <f>VALUE(IFERROR(VLOOKUP($A299,OT!$A:$BU,OT!L$1,0),0))</f>
        <v>2</v>
      </c>
      <c r="AP299" s="70">
        <f>VALUE(IFERROR(VLOOKUP($A299,OT!$A:$BU,OT!M$1,0),0))</f>
        <v>0</v>
      </c>
      <c r="AQ299" s="70">
        <f>VALUE(IFERROR(VLOOKUP($A299,OT!$A:$BU,OT!N$1,0),0))</f>
        <v>2</v>
      </c>
      <c r="AR299" s="70">
        <f>VALUE(IFERROR(VLOOKUP($A299,OT!$A:$BU,OT!O$1,0),0))</f>
        <v>4</v>
      </c>
      <c r="AS299" s="70">
        <f>VALUE(IFERROR(VLOOKUP($A299,OT!$A:$BU,OT!P$1,0),0))</f>
        <v>0</v>
      </c>
      <c r="AT299" s="70">
        <f>VALUE(IFERROR(VLOOKUP($A299,OT!$A:$BU,OT!Q$1,0),0))</f>
        <v>0</v>
      </c>
      <c r="AU299" s="70">
        <f>VALUE(IFERROR(VLOOKUP($A299,OT!$A:$BU,OT!R$1,0),0))</f>
        <v>2</v>
      </c>
      <c r="AV299" s="70">
        <f>VALUE(IFERROR(VLOOKUP($A299,OT!$A:$BU,OT!S$1,0),0))</f>
        <v>2</v>
      </c>
      <c r="AW299" s="70">
        <f>VALUE(IFERROR(VLOOKUP($A299,OT!$A:$BU,OT!T$1,0),0))</f>
        <v>0</v>
      </c>
      <c r="AX299" s="70">
        <f>VALUE(IFERROR(VLOOKUP($A299,OT!$A:$BU,OT!U$1,0),0))</f>
        <v>2</v>
      </c>
      <c r="AY299" s="70">
        <f>VALUE(IFERROR(VLOOKUP($A299,OT!$A:$BU,OT!V$1,0),0))</f>
        <v>0</v>
      </c>
      <c r="AZ299" s="70">
        <f>VALUE(IFERROR(VLOOKUP($A299,OT!$A:$BU,OT!W$1,0),0))</f>
        <v>12</v>
      </c>
      <c r="BA299" s="70">
        <f>VALUE(IFERROR(VLOOKUP($A299,OT!$A:$BU,OT!X$1,0),0))</f>
        <v>2</v>
      </c>
      <c r="BB299" s="70">
        <f>VALUE(IFERROR(VLOOKUP($A299,OT!$A:$BU,OT!Y$1,0),0))</f>
        <v>2</v>
      </c>
      <c r="BC299" s="70">
        <f>VALUE(IFERROR(VLOOKUP($A299,OT!$A:$BU,OT!Z$1,0),0))</f>
        <v>2</v>
      </c>
      <c r="BD299" s="70">
        <f>VALUE(IFERROR(VLOOKUP($A299,OT!$A:$BU,OT!AA$1,0),0))</f>
        <v>2</v>
      </c>
      <c r="BE299" s="70">
        <f>VALUE(IFERROR(VLOOKUP($A299,OT!$A:$BU,OT!AB$1,0),0))</f>
        <v>0</v>
      </c>
      <c r="BF299" s="70">
        <f>VALUE(IFERROR(VLOOKUP($A299,OT!$A:$BU,OT!AC$1,0),0))</f>
        <v>0</v>
      </c>
      <c r="BG299" s="70">
        <f>VALUE(IFERROR(VLOOKUP($A299,OT!$A:$BU,OT!AD$1,0),0))</f>
        <v>0</v>
      </c>
      <c r="BH299" s="70">
        <f>VALUE(IFERROR(VLOOKUP($A299,OT!$A:$BU,OT!AE$1,0),0))</f>
        <v>0</v>
      </c>
      <c r="BI299" s="70">
        <f>VALUE(IFERROR(VLOOKUP($A299,OT!$A:$BU,OT!AF$1,0),0))</f>
        <v>0</v>
      </c>
      <c r="BJ299" s="70">
        <f>VALUE(IFERROR(VLOOKUP($A299,OT!$A:$BU,OT!AG$1,0),0))</f>
        <v>0</v>
      </c>
      <c r="BK299" s="70">
        <f>VALUE(IFERROR(VLOOKUP($A299,OT!$A:$BU,OT!AH$1,0),0))</f>
        <v>0</v>
      </c>
      <c r="BL299" s="70">
        <f>VALUE(IFERROR(VLOOKUP($A299,OT!$A:$BU,OT!AI$1,0),0))</f>
        <v>0</v>
      </c>
      <c r="BM299" s="70">
        <f>VALUE(IFERROR(VLOOKUP($A299,OT!$A:$BU,OT!AJ$1,0),0))</f>
        <v>0</v>
      </c>
      <c r="BN299" s="70">
        <f>VALUE(IFERROR(VLOOKUP($A299,OT!$A:$BU,OT!AK$1,0),0))</f>
        <v>0</v>
      </c>
      <c r="BO299" s="70">
        <f>VALUE(IFERROR(VLOOKUP($A299,OT!$A:$BU,OT!AL$1,0),0))</f>
        <v>0</v>
      </c>
      <c r="BP299" s="70">
        <f>VALUE(IFERROR(VLOOKUP($A299,OT!$A:$BU,OT!AM$1,0),0))</f>
        <v>0</v>
      </c>
      <c r="BQ299" s="70">
        <f>VALUE(IFERROR(VLOOKUP($A299,OT!$A:$BU,OT!AN$1,0),0))</f>
        <v>0</v>
      </c>
    </row>
    <row r="300" spans="1:69" x14ac:dyDescent="0.35">
      <c r="A300" t="s">
        <v>1585</v>
      </c>
      <c r="B300" s="221" t="str">
        <f>VLOOKUP(A300,Att!B:C,2,0)</f>
        <v>NGUYỄN HOÀNG YẾN</v>
      </c>
      <c r="C300">
        <v>42000</v>
      </c>
      <c r="D300">
        <v>42000</v>
      </c>
      <c r="E300">
        <v>42000</v>
      </c>
      <c r="F300">
        <v>42000</v>
      </c>
      <c r="G300">
        <v>42000</v>
      </c>
      <c r="J300">
        <v>42000</v>
      </c>
      <c r="L300">
        <v>42000</v>
      </c>
      <c r="M300">
        <v>42000</v>
      </c>
      <c r="N300">
        <v>42000</v>
      </c>
      <c r="O300">
        <v>42000</v>
      </c>
      <c r="Q300">
        <v>20000</v>
      </c>
      <c r="R300">
        <v>20000</v>
      </c>
      <c r="S300">
        <v>20000</v>
      </c>
      <c r="U300">
        <v>20000</v>
      </c>
      <c r="V300">
        <v>15000</v>
      </c>
      <c r="Y300">
        <v>42000</v>
      </c>
      <c r="Z300">
        <v>42000</v>
      </c>
      <c r="AA300">
        <v>42000</v>
      </c>
      <c r="AB300">
        <v>42000</v>
      </c>
      <c r="AC300">
        <v>27000</v>
      </c>
      <c r="AF300">
        <v>42000</v>
      </c>
      <c r="AH300" s="68">
        <f t="shared" si="12"/>
        <v>752000</v>
      </c>
      <c r="AI300" s="68">
        <f t="shared" si="13"/>
        <v>146000</v>
      </c>
      <c r="AJ300" s="68">
        <f t="shared" si="14"/>
        <v>606000</v>
      </c>
      <c r="AK300" s="68"/>
      <c r="AL300" s="74" t="str">
        <f>VLOOKUP(A300,Att!B:CX,101,0)</f>
        <v>MEKONG SUBLABOR</v>
      </c>
      <c r="AM300" s="70">
        <f>VALUE(IFERROR(VLOOKUP($A300,OT!$A:$BU,OT!J$1,0),0))</f>
        <v>2</v>
      </c>
      <c r="AN300" s="70">
        <f>VALUE(IFERROR(VLOOKUP($A300,OT!$A:$BU,OT!K$1,0),0))</f>
        <v>2</v>
      </c>
      <c r="AO300" s="70">
        <f>VALUE(IFERROR(VLOOKUP($A300,OT!$A:$BU,OT!L$1,0),0))</f>
        <v>0</v>
      </c>
      <c r="AP300" s="70">
        <f>VALUE(IFERROR(VLOOKUP($A300,OT!$A:$BU,OT!M$1,0),0))</f>
        <v>0</v>
      </c>
      <c r="AQ300" s="70">
        <f>VALUE(IFERROR(VLOOKUP($A300,OT!$A:$BU,OT!N$1,0),0))</f>
        <v>2.25</v>
      </c>
      <c r="AR300" s="70">
        <f>VALUE(IFERROR(VLOOKUP($A300,OT!$A:$BU,OT!O$1,0),0))</f>
        <v>0</v>
      </c>
      <c r="AS300" s="70">
        <f>VALUE(IFERROR(VLOOKUP($A300,OT!$A:$BU,OT!P$1,0),0))</f>
        <v>0</v>
      </c>
      <c r="AT300" s="70">
        <f>VALUE(IFERROR(VLOOKUP($A300,OT!$A:$BU,OT!Q$1,0),0))</f>
        <v>2</v>
      </c>
      <c r="AU300" s="70">
        <f>VALUE(IFERROR(VLOOKUP($A300,OT!$A:$BU,OT!R$1,0),0))</f>
        <v>0</v>
      </c>
      <c r="AV300" s="70">
        <f>VALUE(IFERROR(VLOOKUP($A300,OT!$A:$BU,OT!S$1,0),0))</f>
        <v>2</v>
      </c>
      <c r="AW300" s="70">
        <f>VALUE(IFERROR(VLOOKUP($A300,OT!$A:$BU,OT!T$1,0),0))</f>
        <v>2</v>
      </c>
      <c r="AX300" s="70">
        <f>VALUE(IFERROR(VLOOKUP($A300,OT!$A:$BU,OT!U$1,0),0))</f>
        <v>2</v>
      </c>
      <c r="AY300" s="70">
        <f>VALUE(IFERROR(VLOOKUP($A300,OT!$A:$BU,OT!V$1,0),0))</f>
        <v>4</v>
      </c>
      <c r="AZ300" s="70">
        <f>VALUE(IFERROR(VLOOKUP($A300,OT!$A:$BU,OT!W$1,0),0))</f>
        <v>0</v>
      </c>
      <c r="BA300" s="70">
        <f>VALUE(IFERROR(VLOOKUP($A300,OT!$A:$BU,OT!X$1,0),0))</f>
        <v>2</v>
      </c>
      <c r="BB300" s="70">
        <f>VALUE(IFERROR(VLOOKUP($A300,OT!$A:$BU,OT!Y$1,0),0))</f>
        <v>2</v>
      </c>
      <c r="BC300" s="70">
        <f>VALUE(IFERROR(VLOOKUP($A300,OT!$A:$BU,OT!Z$1,0),0))</f>
        <v>2</v>
      </c>
      <c r="BD300" s="70">
        <f>VALUE(IFERROR(VLOOKUP($A300,OT!$A:$BU,OT!AA$1,0),0))</f>
        <v>0</v>
      </c>
      <c r="BE300" s="70">
        <f>VALUE(IFERROR(VLOOKUP($A300,OT!$A:$BU,OT!AB$1,0),0))</f>
        <v>0</v>
      </c>
      <c r="BF300" s="70">
        <f>VALUE(IFERROR(VLOOKUP($A300,OT!$A:$BU,OT!AC$1,0),0))</f>
        <v>0</v>
      </c>
      <c r="BG300" s="70">
        <f>VALUE(IFERROR(VLOOKUP($A300,OT!$A:$BU,OT!AD$1,0),0))</f>
        <v>0</v>
      </c>
      <c r="BH300" s="70">
        <f>VALUE(IFERROR(VLOOKUP($A300,OT!$A:$BU,OT!AE$1,0),0))</f>
        <v>0</v>
      </c>
      <c r="BI300" s="70">
        <f>VALUE(IFERROR(VLOOKUP($A300,OT!$A:$BU,OT!AF$1,0),0))</f>
        <v>2</v>
      </c>
      <c r="BJ300" s="70">
        <f>VALUE(IFERROR(VLOOKUP($A300,OT!$A:$BU,OT!AG$1,0),0))</f>
        <v>2</v>
      </c>
      <c r="BK300" s="70">
        <f>VALUE(IFERROR(VLOOKUP($A300,OT!$A:$BU,OT!AH$1,0),0))</f>
        <v>2</v>
      </c>
      <c r="BL300" s="70">
        <f>VALUE(IFERROR(VLOOKUP($A300,OT!$A:$BU,OT!AI$1,0),0))</f>
        <v>2</v>
      </c>
      <c r="BM300" s="70">
        <f>VALUE(IFERROR(VLOOKUP($A300,OT!$A:$BU,OT!AJ$1,0),0))</f>
        <v>0</v>
      </c>
      <c r="BN300" s="70">
        <f>VALUE(IFERROR(VLOOKUP($A300,OT!$A:$BU,OT!AK$1,0),0))</f>
        <v>0</v>
      </c>
      <c r="BO300" s="70">
        <f>VALUE(IFERROR(VLOOKUP($A300,OT!$A:$BU,OT!AL$1,0),0))</f>
        <v>0</v>
      </c>
      <c r="BP300" s="70">
        <f>VALUE(IFERROR(VLOOKUP($A300,OT!$A:$BU,OT!AM$1,0),0))</f>
        <v>2</v>
      </c>
      <c r="BQ300" s="70">
        <f>VALUE(IFERROR(VLOOKUP($A300,OT!$A:$BU,OT!AN$1,0),0))</f>
        <v>0</v>
      </c>
    </row>
    <row r="301" spans="1:69" x14ac:dyDescent="0.35">
      <c r="A301" t="s">
        <v>1588</v>
      </c>
      <c r="B301" s="221" t="str">
        <f>VLOOKUP(A301,Att!B:C,2,0)</f>
        <v>HỒ THỊ MỸ NAM</v>
      </c>
      <c r="C301">
        <v>20000</v>
      </c>
      <c r="D301">
        <v>20000</v>
      </c>
      <c r="E301">
        <v>20000</v>
      </c>
      <c r="G301">
        <v>20000</v>
      </c>
      <c r="H301">
        <v>20000</v>
      </c>
      <c r="J301">
        <v>42000</v>
      </c>
      <c r="K301">
        <v>42000</v>
      </c>
      <c r="L301">
        <v>42000</v>
      </c>
      <c r="M301">
        <v>42000</v>
      </c>
      <c r="N301">
        <v>42000</v>
      </c>
      <c r="Q301">
        <v>20000</v>
      </c>
      <c r="R301">
        <v>20000</v>
      </c>
      <c r="S301">
        <v>20000</v>
      </c>
      <c r="T301">
        <v>20000</v>
      </c>
      <c r="V301">
        <v>15000</v>
      </c>
      <c r="X301">
        <v>42000</v>
      </c>
      <c r="Y301">
        <v>42000</v>
      </c>
      <c r="Z301">
        <v>42000</v>
      </c>
      <c r="AA301">
        <v>42000</v>
      </c>
      <c r="AB301">
        <v>42000</v>
      </c>
      <c r="AH301" s="68">
        <f t="shared" si="12"/>
        <v>615000</v>
      </c>
      <c r="AI301" s="68">
        <f t="shared" si="13"/>
        <v>15000</v>
      </c>
      <c r="AJ301" s="68">
        <f t="shared" si="14"/>
        <v>600000</v>
      </c>
      <c r="AK301" s="68"/>
      <c r="AL301" s="74" t="str">
        <f>VLOOKUP(A301,Att!B:CX,101,0)</f>
        <v>MEKONG SUBLABOR</v>
      </c>
      <c r="AM301" s="70">
        <f>VALUE(IFERROR(VLOOKUP($A301,OT!$A:$BU,OT!J$1,0),0))</f>
        <v>2</v>
      </c>
      <c r="AN301" s="70">
        <f>VALUE(IFERROR(VLOOKUP($A301,OT!$A:$BU,OT!K$1,0),0))</f>
        <v>2</v>
      </c>
      <c r="AO301" s="70">
        <f>VALUE(IFERROR(VLOOKUP($A301,OT!$A:$BU,OT!L$1,0),0))</f>
        <v>2</v>
      </c>
      <c r="AP301" s="70">
        <f>VALUE(IFERROR(VLOOKUP($A301,OT!$A:$BU,OT!M$1,0),0))</f>
        <v>0</v>
      </c>
      <c r="AQ301" s="70">
        <f>VALUE(IFERROR(VLOOKUP($A301,OT!$A:$BU,OT!N$1,0),0))</f>
        <v>2</v>
      </c>
      <c r="AR301" s="70">
        <f>VALUE(IFERROR(VLOOKUP($A301,OT!$A:$BU,OT!O$1,0),0))</f>
        <v>4</v>
      </c>
      <c r="AS301" s="70">
        <f>VALUE(IFERROR(VLOOKUP($A301,OT!$A:$BU,OT!P$1,0),0))</f>
        <v>0</v>
      </c>
      <c r="AT301" s="70">
        <f>VALUE(IFERROR(VLOOKUP($A301,OT!$A:$BU,OT!Q$1,0),0))</f>
        <v>2</v>
      </c>
      <c r="AU301" s="70">
        <f>VALUE(IFERROR(VLOOKUP($A301,OT!$A:$BU,OT!R$1,0),0))</f>
        <v>2</v>
      </c>
      <c r="AV301" s="70">
        <f>VALUE(IFERROR(VLOOKUP($A301,OT!$A:$BU,OT!S$1,0),0))</f>
        <v>2</v>
      </c>
      <c r="AW301" s="70">
        <f>VALUE(IFERROR(VLOOKUP($A301,OT!$A:$BU,OT!T$1,0),0))</f>
        <v>2</v>
      </c>
      <c r="AX301" s="70">
        <f>VALUE(IFERROR(VLOOKUP($A301,OT!$A:$BU,OT!U$1,0),0))</f>
        <v>4</v>
      </c>
      <c r="AY301" s="70">
        <f>VALUE(IFERROR(VLOOKUP($A301,OT!$A:$BU,OT!V$1,0),0))</f>
        <v>0</v>
      </c>
      <c r="AZ301" s="70">
        <f>VALUE(IFERROR(VLOOKUP($A301,OT!$A:$BU,OT!W$1,0),0))</f>
        <v>0</v>
      </c>
      <c r="BA301" s="70">
        <f>VALUE(IFERROR(VLOOKUP($A301,OT!$A:$BU,OT!X$1,0),0))</f>
        <v>2</v>
      </c>
      <c r="BB301" s="70">
        <f>VALUE(IFERROR(VLOOKUP($A301,OT!$A:$BU,OT!Y$1,0),0))</f>
        <v>2</v>
      </c>
      <c r="BC301" s="70">
        <f>VALUE(IFERROR(VLOOKUP($A301,OT!$A:$BU,OT!Z$1,0),0))</f>
        <v>2</v>
      </c>
      <c r="BD301" s="70">
        <f>VALUE(IFERROR(VLOOKUP($A301,OT!$A:$BU,OT!AA$1,0),0))</f>
        <v>2</v>
      </c>
      <c r="BE301" s="70">
        <f>VALUE(IFERROR(VLOOKUP($A301,OT!$A:$BU,OT!AB$1,0),0))</f>
        <v>0</v>
      </c>
      <c r="BF301" s="70">
        <f>VALUE(IFERROR(VLOOKUP($A301,OT!$A:$BU,OT!AC$1,0),0))</f>
        <v>0</v>
      </c>
      <c r="BG301" s="70">
        <f>VALUE(IFERROR(VLOOKUP($A301,OT!$A:$BU,OT!AD$1,0),0))</f>
        <v>0</v>
      </c>
      <c r="BH301" s="70">
        <f>VALUE(IFERROR(VLOOKUP($A301,OT!$A:$BU,OT!AE$1,0),0))</f>
        <v>2</v>
      </c>
      <c r="BI301" s="70">
        <f>VALUE(IFERROR(VLOOKUP($A301,OT!$A:$BU,OT!AF$1,0),0))</f>
        <v>2</v>
      </c>
      <c r="BJ301" s="70">
        <f>VALUE(IFERROR(VLOOKUP($A301,OT!$A:$BU,OT!AG$1,0),0))</f>
        <v>2</v>
      </c>
      <c r="BK301" s="70">
        <f>VALUE(IFERROR(VLOOKUP($A301,OT!$A:$BU,OT!AH$1,0),0))</f>
        <v>2</v>
      </c>
      <c r="BL301" s="70">
        <f>VALUE(IFERROR(VLOOKUP($A301,OT!$A:$BU,OT!AI$1,0),0))</f>
        <v>4</v>
      </c>
      <c r="BM301" s="70">
        <f>VALUE(IFERROR(VLOOKUP($A301,OT!$A:$BU,OT!AJ$1,0),0))</f>
        <v>0</v>
      </c>
      <c r="BN301" s="70">
        <f>VALUE(IFERROR(VLOOKUP($A301,OT!$A:$BU,OT!AK$1,0),0))</f>
        <v>0</v>
      </c>
      <c r="BO301" s="70">
        <f>VALUE(IFERROR(VLOOKUP($A301,OT!$A:$BU,OT!AL$1,0),0))</f>
        <v>0</v>
      </c>
      <c r="BP301" s="70">
        <f>VALUE(IFERROR(VLOOKUP($A301,OT!$A:$BU,OT!AM$1,0),0))</f>
        <v>0</v>
      </c>
      <c r="BQ301" s="70">
        <f>VALUE(IFERROR(VLOOKUP($A301,OT!$A:$BU,OT!AN$1,0),0))</f>
        <v>0</v>
      </c>
    </row>
    <row r="302" spans="1:69" x14ac:dyDescent="0.35">
      <c r="A302" t="s">
        <v>1591</v>
      </c>
      <c r="B302" s="221" t="str">
        <f>VLOOKUP(A302,Att!B:C,2,0)</f>
        <v>TRẦN YẾN DƯƠNG</v>
      </c>
      <c r="C302">
        <v>42000</v>
      </c>
      <c r="D302">
        <v>42000</v>
      </c>
      <c r="E302">
        <v>42000</v>
      </c>
      <c r="F302">
        <v>42000</v>
      </c>
      <c r="T302">
        <v>42000</v>
      </c>
      <c r="U302">
        <v>42000</v>
      </c>
      <c r="V302">
        <v>42000</v>
      </c>
      <c r="X302">
        <v>20000</v>
      </c>
      <c r="Y302">
        <v>20000</v>
      </c>
      <c r="Z302">
        <v>20000</v>
      </c>
      <c r="AB302">
        <v>15000</v>
      </c>
      <c r="AF302">
        <v>42000</v>
      </c>
      <c r="AH302" s="68">
        <f t="shared" si="12"/>
        <v>411000</v>
      </c>
      <c r="AI302" s="68">
        <f t="shared" si="13"/>
        <v>55000</v>
      </c>
      <c r="AJ302" s="68">
        <f t="shared" si="14"/>
        <v>356000</v>
      </c>
      <c r="AK302" s="68"/>
      <c r="AL302" s="74" t="str">
        <f>VLOOKUP(A302,Att!B:CX,101,0)</f>
        <v>MEKONG SUBLABOR</v>
      </c>
      <c r="AM302" s="70">
        <f>VALUE(IFERROR(VLOOKUP($A302,OT!$A:$BU,OT!J$1,0),0))</f>
        <v>2</v>
      </c>
      <c r="AN302" s="70">
        <f>VALUE(IFERROR(VLOOKUP($A302,OT!$A:$BU,OT!K$1,0),0))</f>
        <v>2</v>
      </c>
      <c r="AO302" s="70">
        <f>VALUE(IFERROR(VLOOKUP($A302,OT!$A:$BU,OT!L$1,0),0))</f>
        <v>2</v>
      </c>
      <c r="AP302" s="70">
        <f>VALUE(IFERROR(VLOOKUP($A302,OT!$A:$BU,OT!M$1,0),0))</f>
        <v>2</v>
      </c>
      <c r="AQ302" s="70">
        <f>VALUE(IFERROR(VLOOKUP($A302,OT!$A:$BU,OT!N$1,0),0))</f>
        <v>0</v>
      </c>
      <c r="AR302" s="70">
        <f>VALUE(IFERROR(VLOOKUP($A302,OT!$A:$BU,OT!O$1,0),0))</f>
        <v>0</v>
      </c>
      <c r="AS302" s="70">
        <f>VALUE(IFERROR(VLOOKUP($A302,OT!$A:$BU,OT!P$1,0),0))</f>
        <v>0</v>
      </c>
      <c r="AT302" s="70">
        <f>VALUE(IFERROR(VLOOKUP($A302,OT!$A:$BU,OT!Q$1,0),0))</f>
        <v>0</v>
      </c>
      <c r="AU302" s="70">
        <f>VALUE(IFERROR(VLOOKUP($A302,OT!$A:$BU,OT!R$1,0),0))</f>
        <v>0</v>
      </c>
      <c r="AV302" s="70">
        <f>VALUE(IFERROR(VLOOKUP($A302,OT!$A:$BU,OT!S$1,0),0))</f>
        <v>0</v>
      </c>
      <c r="AW302" s="70">
        <f>VALUE(IFERROR(VLOOKUP($A302,OT!$A:$BU,OT!T$1,0),0))</f>
        <v>0</v>
      </c>
      <c r="AX302" s="70">
        <f>VALUE(IFERROR(VLOOKUP($A302,OT!$A:$BU,OT!U$1,0),0))</f>
        <v>0</v>
      </c>
      <c r="AY302" s="70">
        <f>VALUE(IFERROR(VLOOKUP($A302,OT!$A:$BU,OT!V$1,0),0))</f>
        <v>0</v>
      </c>
      <c r="AZ302" s="70">
        <f>VALUE(IFERROR(VLOOKUP($A302,OT!$A:$BU,OT!W$1,0),0))</f>
        <v>0</v>
      </c>
      <c r="BA302" s="70">
        <f>VALUE(IFERROR(VLOOKUP($A302,OT!$A:$BU,OT!X$1,0),0))</f>
        <v>0</v>
      </c>
      <c r="BB302" s="70">
        <f>VALUE(IFERROR(VLOOKUP($A302,OT!$A:$BU,OT!Y$1,0),0))</f>
        <v>0</v>
      </c>
      <c r="BC302" s="70">
        <f>VALUE(IFERROR(VLOOKUP($A302,OT!$A:$BU,OT!Z$1,0),0))</f>
        <v>0</v>
      </c>
      <c r="BD302" s="70">
        <f>VALUE(IFERROR(VLOOKUP($A302,OT!$A:$BU,OT!AA$1,0),0))</f>
        <v>2</v>
      </c>
      <c r="BE302" s="70">
        <f>VALUE(IFERROR(VLOOKUP($A302,OT!$A:$BU,OT!AB$1,0),0))</f>
        <v>2</v>
      </c>
      <c r="BF302" s="70">
        <f>VALUE(IFERROR(VLOOKUP($A302,OT!$A:$BU,OT!AC$1,0),0))</f>
        <v>4</v>
      </c>
      <c r="BG302" s="70">
        <f>VALUE(IFERROR(VLOOKUP($A302,OT!$A:$BU,OT!AD$1,0),0))</f>
        <v>0</v>
      </c>
      <c r="BH302" s="70">
        <f>VALUE(IFERROR(VLOOKUP($A302,OT!$A:$BU,OT!AE$1,0),0))</f>
        <v>2</v>
      </c>
      <c r="BI302" s="70">
        <f>VALUE(IFERROR(VLOOKUP($A302,OT!$A:$BU,OT!AF$1,0),0))</f>
        <v>0</v>
      </c>
      <c r="BJ302" s="70">
        <f>VALUE(IFERROR(VLOOKUP($A302,OT!$A:$BU,OT!AG$1,0),0))</f>
        <v>0</v>
      </c>
      <c r="BK302" s="70">
        <f>VALUE(IFERROR(VLOOKUP($A302,OT!$A:$BU,OT!AH$1,0),0))</f>
        <v>0</v>
      </c>
      <c r="BL302" s="70">
        <f>VALUE(IFERROR(VLOOKUP($A302,OT!$A:$BU,OT!AI$1,0),0))</f>
        <v>0</v>
      </c>
      <c r="BM302" s="70">
        <f>VALUE(IFERROR(VLOOKUP($A302,OT!$A:$BU,OT!AJ$1,0),0))</f>
        <v>0</v>
      </c>
      <c r="BN302" s="70">
        <f>VALUE(IFERROR(VLOOKUP($A302,OT!$A:$BU,OT!AK$1,0),0))</f>
        <v>0</v>
      </c>
      <c r="BO302" s="70">
        <f>VALUE(IFERROR(VLOOKUP($A302,OT!$A:$BU,OT!AL$1,0),0))</f>
        <v>0</v>
      </c>
      <c r="BP302" s="70">
        <f>VALUE(IFERROR(VLOOKUP($A302,OT!$A:$BU,OT!AM$1,0),0))</f>
        <v>2</v>
      </c>
      <c r="BQ302" s="70">
        <f>VALUE(IFERROR(VLOOKUP($A302,OT!$A:$BU,OT!AN$1,0),0))</f>
        <v>0</v>
      </c>
    </row>
    <row r="303" spans="1:69" x14ac:dyDescent="0.35">
      <c r="A303" t="s">
        <v>1594</v>
      </c>
      <c r="B303" s="221" t="str">
        <f>VLOOKUP(A303,Att!B:C,2,0)</f>
        <v>LÊ TUẤN KIỆT</v>
      </c>
      <c r="C303">
        <v>20000</v>
      </c>
      <c r="E303">
        <v>20000</v>
      </c>
      <c r="F303">
        <v>20000</v>
      </c>
      <c r="Q303">
        <v>20000</v>
      </c>
      <c r="R303">
        <v>20000</v>
      </c>
      <c r="AH303" s="68">
        <f t="shared" si="12"/>
        <v>100000</v>
      </c>
      <c r="AI303" s="68">
        <f t="shared" si="13"/>
        <v>60000</v>
      </c>
      <c r="AJ303" s="68">
        <f t="shared" si="14"/>
        <v>40000</v>
      </c>
      <c r="AK303" s="68"/>
      <c r="AL303" s="74" t="str">
        <f>VLOOKUP(A303,Att!B:CX,101,0)</f>
        <v>MEKONG SUBLABOR</v>
      </c>
      <c r="AM303" s="70">
        <f>VALUE(IFERROR(VLOOKUP($A303,OT!$A:$BU,OT!J$1,0),0))</f>
        <v>2</v>
      </c>
      <c r="AN303" s="70">
        <f>VALUE(IFERROR(VLOOKUP($A303,OT!$A:$BU,OT!K$1,0),0))</f>
        <v>0</v>
      </c>
      <c r="AO303" s="70">
        <f>VALUE(IFERROR(VLOOKUP($A303,OT!$A:$BU,OT!L$1,0),0))</f>
        <v>2</v>
      </c>
      <c r="AP303" s="70">
        <f>VALUE(IFERROR(VLOOKUP($A303,OT!$A:$BU,OT!M$1,0),0))</f>
        <v>0</v>
      </c>
      <c r="AQ303" s="70">
        <f>VALUE(IFERROR(VLOOKUP($A303,OT!$A:$BU,OT!N$1,0),0))</f>
        <v>0</v>
      </c>
      <c r="AR303" s="70">
        <f>VALUE(IFERROR(VLOOKUP($A303,OT!$A:$BU,OT!O$1,0),0))</f>
        <v>0</v>
      </c>
      <c r="AS303" s="70">
        <f>VALUE(IFERROR(VLOOKUP($A303,OT!$A:$BU,OT!P$1,0),0))</f>
        <v>0</v>
      </c>
      <c r="AT303" s="70">
        <f>VALUE(IFERROR(VLOOKUP($A303,OT!$A:$BU,OT!Q$1,0),0))</f>
        <v>0</v>
      </c>
      <c r="AU303" s="70">
        <f>VALUE(IFERROR(VLOOKUP($A303,OT!$A:$BU,OT!R$1,0),0))</f>
        <v>0</v>
      </c>
      <c r="AV303" s="70">
        <f>VALUE(IFERROR(VLOOKUP($A303,OT!$A:$BU,OT!S$1,0),0))</f>
        <v>0</v>
      </c>
      <c r="AW303" s="70">
        <f>VALUE(IFERROR(VLOOKUP($A303,OT!$A:$BU,OT!T$1,0),0))</f>
        <v>0</v>
      </c>
      <c r="AX303" s="70">
        <f>VALUE(IFERROR(VLOOKUP($A303,OT!$A:$BU,OT!U$1,0),0))</f>
        <v>0</v>
      </c>
      <c r="AY303" s="70">
        <f>VALUE(IFERROR(VLOOKUP($A303,OT!$A:$BU,OT!V$1,0),0))</f>
        <v>0</v>
      </c>
      <c r="AZ303" s="70">
        <f>VALUE(IFERROR(VLOOKUP($A303,OT!$A:$BU,OT!W$1,0),0))</f>
        <v>0</v>
      </c>
      <c r="BA303" s="70">
        <f>VALUE(IFERROR(VLOOKUP($A303,OT!$A:$BU,OT!X$1,0),0))</f>
        <v>0</v>
      </c>
      <c r="BB303" s="70">
        <f>VALUE(IFERROR(VLOOKUP($A303,OT!$A:$BU,OT!Y$1,0),0))</f>
        <v>0</v>
      </c>
      <c r="BC303" s="70">
        <f>VALUE(IFERROR(VLOOKUP($A303,OT!$A:$BU,OT!Z$1,0),0))</f>
        <v>0</v>
      </c>
      <c r="BD303" s="70">
        <f>VALUE(IFERROR(VLOOKUP($A303,OT!$A:$BU,OT!AA$1,0),0))</f>
        <v>0</v>
      </c>
      <c r="BE303" s="70">
        <f>VALUE(IFERROR(VLOOKUP($A303,OT!$A:$BU,OT!AB$1,0),0))</f>
        <v>0</v>
      </c>
      <c r="BF303" s="70">
        <f>VALUE(IFERROR(VLOOKUP($A303,OT!$A:$BU,OT!AC$1,0),0))</f>
        <v>0</v>
      </c>
      <c r="BG303" s="70">
        <f>VALUE(IFERROR(VLOOKUP($A303,OT!$A:$BU,OT!AD$1,0),0))</f>
        <v>0</v>
      </c>
      <c r="BH303" s="70">
        <f>VALUE(IFERROR(VLOOKUP($A303,OT!$A:$BU,OT!AE$1,0),0))</f>
        <v>0</v>
      </c>
      <c r="BI303" s="70">
        <f>VALUE(IFERROR(VLOOKUP($A303,OT!$A:$BU,OT!AF$1,0),0))</f>
        <v>0</v>
      </c>
      <c r="BJ303" s="70">
        <f>VALUE(IFERROR(VLOOKUP($A303,OT!$A:$BU,OT!AG$1,0),0))</f>
        <v>0</v>
      </c>
      <c r="BK303" s="70">
        <f>VALUE(IFERROR(VLOOKUP($A303,OT!$A:$BU,OT!AH$1,0),0))</f>
        <v>0</v>
      </c>
      <c r="BL303" s="70">
        <f>VALUE(IFERROR(VLOOKUP($A303,OT!$A:$BU,OT!AI$1,0),0))</f>
        <v>0</v>
      </c>
      <c r="BM303" s="70">
        <f>VALUE(IFERROR(VLOOKUP($A303,OT!$A:$BU,OT!AJ$1,0),0))</f>
        <v>0</v>
      </c>
      <c r="BN303" s="70">
        <f>VALUE(IFERROR(VLOOKUP($A303,OT!$A:$BU,OT!AK$1,0),0))</f>
        <v>0</v>
      </c>
      <c r="BO303" s="70">
        <f>VALUE(IFERROR(VLOOKUP($A303,OT!$A:$BU,OT!AL$1,0),0))</f>
        <v>0</v>
      </c>
      <c r="BP303" s="70">
        <f>VALUE(IFERROR(VLOOKUP($A303,OT!$A:$BU,OT!AM$1,0),0))</f>
        <v>0</v>
      </c>
      <c r="BQ303" s="70">
        <f>VALUE(IFERROR(VLOOKUP($A303,OT!$A:$BU,OT!AN$1,0),0))</f>
        <v>0</v>
      </c>
    </row>
    <row r="304" spans="1:69" x14ac:dyDescent="0.35">
      <c r="A304" t="s">
        <v>1597</v>
      </c>
      <c r="B304" s="221" t="str">
        <f>VLOOKUP(A304,Att!B:C,2,0)</f>
        <v>LÊ NGỌC MỸ UYÊN</v>
      </c>
      <c r="C304">
        <v>42000</v>
      </c>
      <c r="D304">
        <v>42000</v>
      </c>
      <c r="E304">
        <v>42000</v>
      </c>
      <c r="F304">
        <v>42000</v>
      </c>
      <c r="G304">
        <v>42000</v>
      </c>
      <c r="J304">
        <v>20000</v>
      </c>
      <c r="K304">
        <v>20000</v>
      </c>
      <c r="L304">
        <v>20000</v>
      </c>
      <c r="M304">
        <v>20000</v>
      </c>
      <c r="N304">
        <v>20000</v>
      </c>
      <c r="Q304">
        <v>42000</v>
      </c>
      <c r="R304">
        <v>42000</v>
      </c>
      <c r="S304">
        <v>42000</v>
      </c>
      <c r="T304">
        <v>42000</v>
      </c>
      <c r="U304">
        <v>42000</v>
      </c>
      <c r="X304">
        <v>20000</v>
      </c>
      <c r="Y304">
        <v>20000</v>
      </c>
      <c r="Z304">
        <v>20000</v>
      </c>
      <c r="AA304">
        <v>20000</v>
      </c>
      <c r="AC304">
        <v>20000</v>
      </c>
      <c r="AF304">
        <v>42000</v>
      </c>
      <c r="AH304" s="68">
        <f t="shared" si="12"/>
        <v>662000</v>
      </c>
      <c r="AI304" s="68">
        <f t="shared" si="13"/>
        <v>20000</v>
      </c>
      <c r="AJ304" s="68">
        <f t="shared" si="14"/>
        <v>642000</v>
      </c>
      <c r="AK304" s="68"/>
      <c r="AL304" s="74" t="str">
        <f>VLOOKUP(A304,Att!B:CX,101,0)</f>
        <v>Power Connect</v>
      </c>
      <c r="AM304" s="70">
        <f>VALUE(IFERROR(VLOOKUP($A304,OT!$A:$BU,OT!J$1,0),0))</f>
        <v>2</v>
      </c>
      <c r="AN304" s="70">
        <f>VALUE(IFERROR(VLOOKUP($A304,OT!$A:$BU,OT!K$1,0),0))</f>
        <v>2</v>
      </c>
      <c r="AO304" s="70">
        <f>VALUE(IFERROR(VLOOKUP($A304,OT!$A:$BU,OT!L$1,0),0))</f>
        <v>2</v>
      </c>
      <c r="AP304" s="70">
        <f>VALUE(IFERROR(VLOOKUP($A304,OT!$A:$BU,OT!M$1,0),0))</f>
        <v>2</v>
      </c>
      <c r="AQ304" s="70">
        <f>VALUE(IFERROR(VLOOKUP($A304,OT!$A:$BU,OT!N$1,0),0))</f>
        <v>4</v>
      </c>
      <c r="AR304" s="70">
        <f>VALUE(IFERROR(VLOOKUP($A304,OT!$A:$BU,OT!O$1,0),0))</f>
        <v>0</v>
      </c>
      <c r="AS304" s="70">
        <f>VALUE(IFERROR(VLOOKUP($A304,OT!$A:$BU,OT!P$1,0),0))</f>
        <v>0</v>
      </c>
      <c r="AT304" s="70">
        <f>VALUE(IFERROR(VLOOKUP($A304,OT!$A:$BU,OT!Q$1,0),0))</f>
        <v>2</v>
      </c>
      <c r="AU304" s="70">
        <f>VALUE(IFERROR(VLOOKUP($A304,OT!$A:$BU,OT!R$1,0),0))</f>
        <v>2</v>
      </c>
      <c r="AV304" s="70">
        <f>VALUE(IFERROR(VLOOKUP($A304,OT!$A:$BU,OT!S$1,0),0))</f>
        <v>2</v>
      </c>
      <c r="AW304" s="70">
        <f>VALUE(IFERROR(VLOOKUP($A304,OT!$A:$BU,OT!T$1,0),0))</f>
        <v>2</v>
      </c>
      <c r="AX304" s="70">
        <f>VALUE(IFERROR(VLOOKUP($A304,OT!$A:$BU,OT!U$1,0),0))</f>
        <v>4</v>
      </c>
      <c r="AY304" s="70">
        <f>VALUE(IFERROR(VLOOKUP($A304,OT!$A:$BU,OT!V$1,0),0))</f>
        <v>0</v>
      </c>
      <c r="AZ304" s="70">
        <f>VALUE(IFERROR(VLOOKUP($A304,OT!$A:$BU,OT!W$1,0),0))</f>
        <v>0</v>
      </c>
      <c r="BA304" s="70">
        <f>VALUE(IFERROR(VLOOKUP($A304,OT!$A:$BU,OT!X$1,0),0))</f>
        <v>2</v>
      </c>
      <c r="BB304" s="70">
        <f>VALUE(IFERROR(VLOOKUP($A304,OT!$A:$BU,OT!Y$1,0),0))</f>
        <v>2</v>
      </c>
      <c r="BC304" s="70">
        <f>VALUE(IFERROR(VLOOKUP($A304,OT!$A:$BU,OT!Z$1,0),0))</f>
        <v>2</v>
      </c>
      <c r="BD304" s="70">
        <f>VALUE(IFERROR(VLOOKUP($A304,OT!$A:$BU,OT!AA$1,0),0))</f>
        <v>2</v>
      </c>
      <c r="BE304" s="70">
        <f>VALUE(IFERROR(VLOOKUP($A304,OT!$A:$BU,OT!AB$1,0),0))</f>
        <v>4</v>
      </c>
      <c r="BF304" s="70">
        <f>VALUE(IFERROR(VLOOKUP($A304,OT!$A:$BU,OT!AC$1,0),0))</f>
        <v>0</v>
      </c>
      <c r="BG304" s="70">
        <f>VALUE(IFERROR(VLOOKUP($A304,OT!$A:$BU,OT!AD$1,0),0))</f>
        <v>0</v>
      </c>
      <c r="BH304" s="70">
        <f>VALUE(IFERROR(VLOOKUP($A304,OT!$A:$BU,OT!AE$1,0),0))</f>
        <v>2</v>
      </c>
      <c r="BI304" s="70">
        <f>VALUE(IFERROR(VLOOKUP($A304,OT!$A:$BU,OT!AF$1,0),0))</f>
        <v>2</v>
      </c>
      <c r="BJ304" s="70">
        <f>VALUE(IFERROR(VLOOKUP($A304,OT!$A:$BU,OT!AG$1,0),0))</f>
        <v>2</v>
      </c>
      <c r="BK304" s="70">
        <f>VALUE(IFERROR(VLOOKUP($A304,OT!$A:$BU,OT!AH$1,0),0))</f>
        <v>0</v>
      </c>
      <c r="BL304" s="70">
        <f>VALUE(IFERROR(VLOOKUP($A304,OT!$A:$BU,OT!AI$1,0),0))</f>
        <v>0</v>
      </c>
      <c r="BM304" s="70">
        <f>VALUE(IFERROR(VLOOKUP($A304,OT!$A:$BU,OT!AJ$1,0),0))</f>
        <v>4</v>
      </c>
      <c r="BN304" s="70">
        <f>VALUE(IFERROR(VLOOKUP($A304,OT!$A:$BU,OT!AK$1,0),0))</f>
        <v>0</v>
      </c>
      <c r="BO304" s="70">
        <f>VALUE(IFERROR(VLOOKUP($A304,OT!$A:$BU,OT!AL$1,0),0))</f>
        <v>0</v>
      </c>
      <c r="BP304" s="70">
        <f>VALUE(IFERROR(VLOOKUP($A304,OT!$A:$BU,OT!AM$1,0),0))</f>
        <v>2</v>
      </c>
      <c r="BQ304" s="70">
        <f>VALUE(IFERROR(VLOOKUP($A304,OT!$A:$BU,OT!AN$1,0),0))</f>
        <v>0</v>
      </c>
    </row>
    <row r="305" spans="1:69" x14ac:dyDescent="0.35">
      <c r="A305" t="s">
        <v>1600</v>
      </c>
      <c r="B305" s="221" t="str">
        <f>VLOOKUP(A305,Att!B:C,2,0)</f>
        <v>LÊ THỊ KIM THÀNH</v>
      </c>
      <c r="C305">
        <v>20000</v>
      </c>
      <c r="D305">
        <v>20000</v>
      </c>
      <c r="E305">
        <v>20000</v>
      </c>
      <c r="F305">
        <v>20000</v>
      </c>
      <c r="G305">
        <v>15000</v>
      </c>
      <c r="J305">
        <v>42000</v>
      </c>
      <c r="K305">
        <v>42000</v>
      </c>
      <c r="L305">
        <v>42000</v>
      </c>
      <c r="M305">
        <v>42000</v>
      </c>
      <c r="N305">
        <v>42000</v>
      </c>
      <c r="Q305">
        <v>20000</v>
      </c>
      <c r="R305">
        <v>20000</v>
      </c>
      <c r="S305">
        <v>20000</v>
      </c>
      <c r="T305">
        <v>20000</v>
      </c>
      <c r="U305">
        <v>20000</v>
      </c>
      <c r="X305">
        <v>20000</v>
      </c>
      <c r="Y305">
        <v>20000</v>
      </c>
      <c r="AA305">
        <v>20000</v>
      </c>
      <c r="AB305">
        <v>20000</v>
      </c>
      <c r="AE305">
        <v>20000</v>
      </c>
      <c r="AF305">
        <v>20000</v>
      </c>
      <c r="AH305" s="68">
        <f t="shared" si="12"/>
        <v>525000</v>
      </c>
      <c r="AI305" s="68">
        <f t="shared" si="13"/>
        <v>55000</v>
      </c>
      <c r="AJ305" s="68">
        <f t="shared" si="14"/>
        <v>470000</v>
      </c>
      <c r="AK305" s="68"/>
      <c r="AL305" s="74" t="str">
        <f>VLOOKUP(A305,Att!B:CX,101,0)</f>
        <v>Power Connect</v>
      </c>
      <c r="AM305" s="70">
        <f>VALUE(IFERROR(VLOOKUP($A305,OT!$A:$BU,OT!J$1,0),0))</f>
        <v>2</v>
      </c>
      <c r="AN305" s="70">
        <f>VALUE(IFERROR(VLOOKUP($A305,OT!$A:$BU,OT!K$1,0),0))</f>
        <v>2</v>
      </c>
      <c r="AO305" s="70">
        <f>VALUE(IFERROR(VLOOKUP($A305,OT!$A:$BU,OT!L$1,0),0))</f>
        <v>2</v>
      </c>
      <c r="AP305" s="70">
        <f>VALUE(IFERROR(VLOOKUP($A305,OT!$A:$BU,OT!M$1,0),0))</f>
        <v>2</v>
      </c>
      <c r="AQ305" s="70">
        <f>VALUE(IFERROR(VLOOKUP($A305,OT!$A:$BU,OT!N$1,0),0))</f>
        <v>0</v>
      </c>
      <c r="AR305" s="70">
        <f>VALUE(IFERROR(VLOOKUP($A305,OT!$A:$BU,OT!O$1,0),0))</f>
        <v>0</v>
      </c>
      <c r="AS305" s="70">
        <f>VALUE(IFERROR(VLOOKUP($A305,OT!$A:$BU,OT!P$1,0),0))</f>
        <v>0</v>
      </c>
      <c r="AT305" s="70">
        <f>VALUE(IFERROR(VLOOKUP($A305,OT!$A:$BU,OT!Q$1,0),0))</f>
        <v>2</v>
      </c>
      <c r="AU305" s="70">
        <f>VALUE(IFERROR(VLOOKUP($A305,OT!$A:$BU,OT!R$1,0),0))</f>
        <v>2</v>
      </c>
      <c r="AV305" s="70">
        <f>VALUE(IFERROR(VLOOKUP($A305,OT!$A:$BU,OT!S$1,0),0))</f>
        <v>2</v>
      </c>
      <c r="AW305" s="70">
        <f>VALUE(IFERROR(VLOOKUP($A305,OT!$A:$BU,OT!T$1,0),0))</f>
        <v>2</v>
      </c>
      <c r="AX305" s="70">
        <f>VALUE(IFERROR(VLOOKUP($A305,OT!$A:$BU,OT!U$1,0),0))</f>
        <v>4</v>
      </c>
      <c r="AY305" s="70">
        <f>VALUE(IFERROR(VLOOKUP($A305,OT!$A:$BU,OT!V$1,0),0))</f>
        <v>0</v>
      </c>
      <c r="AZ305" s="70">
        <f>VALUE(IFERROR(VLOOKUP($A305,OT!$A:$BU,OT!W$1,0),0))</f>
        <v>0</v>
      </c>
      <c r="BA305" s="70">
        <f>VALUE(IFERROR(VLOOKUP($A305,OT!$A:$BU,OT!X$1,0),0))</f>
        <v>2</v>
      </c>
      <c r="BB305" s="70">
        <f>VALUE(IFERROR(VLOOKUP($A305,OT!$A:$BU,OT!Y$1,0),0))</f>
        <v>2</v>
      </c>
      <c r="BC305" s="70">
        <f>VALUE(IFERROR(VLOOKUP($A305,OT!$A:$BU,OT!Z$1,0),0))</f>
        <v>2</v>
      </c>
      <c r="BD305" s="70">
        <f>VALUE(IFERROR(VLOOKUP($A305,OT!$A:$BU,OT!AA$1,0),0))</f>
        <v>2</v>
      </c>
      <c r="BE305" s="70">
        <f>VALUE(IFERROR(VLOOKUP($A305,OT!$A:$BU,OT!AB$1,0),0))</f>
        <v>4</v>
      </c>
      <c r="BF305" s="70">
        <f>VALUE(IFERROR(VLOOKUP($A305,OT!$A:$BU,OT!AC$1,0),0))</f>
        <v>0</v>
      </c>
      <c r="BG305" s="70">
        <f>VALUE(IFERROR(VLOOKUP($A305,OT!$A:$BU,OT!AD$1,0),0))</f>
        <v>0</v>
      </c>
      <c r="BH305" s="70">
        <f>VALUE(IFERROR(VLOOKUP($A305,OT!$A:$BU,OT!AE$1,0),0))</f>
        <v>0</v>
      </c>
      <c r="BI305" s="70">
        <f>VALUE(IFERROR(VLOOKUP($A305,OT!$A:$BU,OT!AF$1,0),0))</f>
        <v>0</v>
      </c>
      <c r="BJ305" s="70">
        <f>VALUE(IFERROR(VLOOKUP($A305,OT!$A:$BU,OT!AG$1,0),0))</f>
        <v>0</v>
      </c>
      <c r="BK305" s="70">
        <f>VALUE(IFERROR(VLOOKUP($A305,OT!$A:$BU,OT!AH$1,0),0))</f>
        <v>2</v>
      </c>
      <c r="BL305" s="70">
        <f>VALUE(IFERROR(VLOOKUP($A305,OT!$A:$BU,OT!AI$1,0),0))</f>
        <v>4</v>
      </c>
      <c r="BM305" s="70">
        <f>VALUE(IFERROR(VLOOKUP($A305,OT!$A:$BU,OT!AJ$1,0),0))</f>
        <v>0</v>
      </c>
      <c r="BN305" s="70">
        <f>VALUE(IFERROR(VLOOKUP($A305,OT!$A:$BU,OT!AK$1,0),0))</f>
        <v>0</v>
      </c>
      <c r="BO305" s="70">
        <f>VALUE(IFERROR(VLOOKUP($A305,OT!$A:$BU,OT!AL$1,0),0))</f>
        <v>2</v>
      </c>
      <c r="BP305" s="70">
        <f>VALUE(IFERROR(VLOOKUP($A305,OT!$A:$BU,OT!AM$1,0),0))</f>
        <v>2</v>
      </c>
      <c r="BQ305" s="70">
        <f>VALUE(IFERROR(VLOOKUP($A305,OT!$A:$BU,OT!AN$1,0),0))</f>
        <v>0</v>
      </c>
    </row>
    <row r="306" spans="1:69" x14ac:dyDescent="0.35">
      <c r="A306" t="s">
        <v>1603</v>
      </c>
      <c r="B306" s="221" t="str">
        <f>VLOOKUP(A306,Att!B:C,2,0)</f>
        <v>LÊ THỤY HOÀNG KHUÊ</v>
      </c>
      <c r="C306">
        <v>42000</v>
      </c>
      <c r="D306">
        <v>42000</v>
      </c>
      <c r="E306">
        <v>42000</v>
      </c>
      <c r="F306">
        <v>42000</v>
      </c>
      <c r="G306">
        <v>42000</v>
      </c>
      <c r="J306">
        <v>20000</v>
      </c>
      <c r="L306">
        <v>20000</v>
      </c>
      <c r="M306">
        <v>42000</v>
      </c>
      <c r="N306">
        <v>42000</v>
      </c>
      <c r="O306">
        <v>42000</v>
      </c>
      <c r="Q306">
        <v>42000</v>
      </c>
      <c r="R306">
        <v>42000</v>
      </c>
      <c r="S306">
        <v>42000</v>
      </c>
      <c r="U306">
        <v>42000</v>
      </c>
      <c r="V306">
        <v>42000</v>
      </c>
      <c r="Y306">
        <v>20000</v>
      </c>
      <c r="Z306">
        <v>20000</v>
      </c>
      <c r="AA306">
        <v>20000</v>
      </c>
      <c r="AB306">
        <v>20000</v>
      </c>
      <c r="AC306">
        <v>20000</v>
      </c>
      <c r="AE306">
        <v>42000</v>
      </c>
      <c r="AF306">
        <v>42000</v>
      </c>
      <c r="AH306" s="68">
        <f t="shared" si="12"/>
        <v>770000</v>
      </c>
      <c r="AI306" s="68">
        <f t="shared" si="13"/>
        <v>0</v>
      </c>
      <c r="AJ306" s="68">
        <f t="shared" si="14"/>
        <v>770000</v>
      </c>
      <c r="AK306" s="68"/>
      <c r="AL306" s="74" t="str">
        <f>VLOOKUP(A306,Att!B:CX,101,0)</f>
        <v>Power Connect</v>
      </c>
      <c r="AM306" s="70">
        <f>VALUE(IFERROR(VLOOKUP($A306,OT!$A:$BU,OT!J$1,0),0))</f>
        <v>2</v>
      </c>
      <c r="AN306" s="70">
        <f>VALUE(IFERROR(VLOOKUP($A306,OT!$A:$BU,OT!K$1,0),0))</f>
        <v>2</v>
      </c>
      <c r="AO306" s="70">
        <f>VALUE(IFERROR(VLOOKUP($A306,OT!$A:$BU,OT!L$1,0),0))</f>
        <v>2</v>
      </c>
      <c r="AP306" s="70">
        <f>VALUE(IFERROR(VLOOKUP($A306,OT!$A:$BU,OT!M$1,0),0))</f>
        <v>2</v>
      </c>
      <c r="AQ306" s="70">
        <f>VALUE(IFERROR(VLOOKUP($A306,OT!$A:$BU,OT!N$1,0),0))</f>
        <v>4</v>
      </c>
      <c r="AR306" s="70">
        <f>VALUE(IFERROR(VLOOKUP($A306,OT!$A:$BU,OT!O$1,0),0))</f>
        <v>0</v>
      </c>
      <c r="AS306" s="70">
        <f>VALUE(IFERROR(VLOOKUP($A306,OT!$A:$BU,OT!P$1,0),0))</f>
        <v>0</v>
      </c>
      <c r="AT306" s="70">
        <f>VALUE(IFERROR(VLOOKUP($A306,OT!$A:$BU,OT!Q$1,0),0))</f>
        <v>2</v>
      </c>
      <c r="AU306" s="70">
        <f>VALUE(IFERROR(VLOOKUP($A306,OT!$A:$BU,OT!R$1,0),0))</f>
        <v>0</v>
      </c>
      <c r="AV306" s="70">
        <f>VALUE(IFERROR(VLOOKUP($A306,OT!$A:$BU,OT!S$1,0),0))</f>
        <v>2</v>
      </c>
      <c r="AW306" s="70">
        <f>VALUE(IFERROR(VLOOKUP($A306,OT!$A:$BU,OT!T$1,0),0))</f>
        <v>2</v>
      </c>
      <c r="AX306" s="70">
        <f>VALUE(IFERROR(VLOOKUP($A306,OT!$A:$BU,OT!U$1,0),0))</f>
        <v>2</v>
      </c>
      <c r="AY306" s="70">
        <f>VALUE(IFERROR(VLOOKUP($A306,OT!$A:$BU,OT!V$1,0),0))</f>
        <v>4</v>
      </c>
      <c r="AZ306" s="70">
        <f>VALUE(IFERROR(VLOOKUP($A306,OT!$A:$BU,OT!W$1,0),0))</f>
        <v>0</v>
      </c>
      <c r="BA306" s="70">
        <f>VALUE(IFERROR(VLOOKUP($A306,OT!$A:$BU,OT!X$1,0),0))</f>
        <v>2</v>
      </c>
      <c r="BB306" s="70">
        <f>VALUE(IFERROR(VLOOKUP($A306,OT!$A:$BU,OT!Y$1,0),0))</f>
        <v>2</v>
      </c>
      <c r="BC306" s="70">
        <f>VALUE(IFERROR(VLOOKUP($A306,OT!$A:$BU,OT!Z$1,0),0))</f>
        <v>2</v>
      </c>
      <c r="BD306" s="70">
        <f>VALUE(IFERROR(VLOOKUP($A306,OT!$A:$BU,OT!AA$1,0),0))</f>
        <v>0</v>
      </c>
      <c r="BE306" s="70">
        <f>VALUE(IFERROR(VLOOKUP($A306,OT!$A:$BU,OT!AB$1,0),0))</f>
        <v>2</v>
      </c>
      <c r="BF306" s="70">
        <f>VALUE(IFERROR(VLOOKUP($A306,OT!$A:$BU,OT!AC$1,0),0))</f>
        <v>4</v>
      </c>
      <c r="BG306" s="70">
        <f>VALUE(IFERROR(VLOOKUP($A306,OT!$A:$BU,OT!AD$1,0),0))</f>
        <v>0</v>
      </c>
      <c r="BH306" s="70">
        <f>VALUE(IFERROR(VLOOKUP($A306,OT!$A:$BU,OT!AE$1,0),0))</f>
        <v>0</v>
      </c>
      <c r="BI306" s="70">
        <f>VALUE(IFERROR(VLOOKUP($A306,OT!$A:$BU,OT!AF$1,0),0))</f>
        <v>2</v>
      </c>
      <c r="BJ306" s="70">
        <f>VALUE(IFERROR(VLOOKUP($A306,OT!$A:$BU,OT!AG$1,0),0))</f>
        <v>2</v>
      </c>
      <c r="BK306" s="70">
        <f>VALUE(IFERROR(VLOOKUP($A306,OT!$A:$BU,OT!AH$1,0),0))</f>
        <v>2</v>
      </c>
      <c r="BL306" s="70">
        <f>VALUE(IFERROR(VLOOKUP($A306,OT!$A:$BU,OT!AI$1,0),0))</f>
        <v>2</v>
      </c>
      <c r="BM306" s="70">
        <f>VALUE(IFERROR(VLOOKUP($A306,OT!$A:$BU,OT!AJ$1,0),0))</f>
        <v>4</v>
      </c>
      <c r="BN306" s="70">
        <f>VALUE(IFERROR(VLOOKUP($A306,OT!$A:$BU,OT!AK$1,0),0))</f>
        <v>0</v>
      </c>
      <c r="BO306" s="70">
        <f>VALUE(IFERROR(VLOOKUP($A306,OT!$A:$BU,OT!AL$1,0),0))</f>
        <v>2</v>
      </c>
      <c r="BP306" s="70">
        <f>VALUE(IFERROR(VLOOKUP($A306,OT!$A:$BU,OT!AM$1,0),0))</f>
        <v>2</v>
      </c>
      <c r="BQ306" s="70">
        <f>VALUE(IFERROR(VLOOKUP($A306,OT!$A:$BU,OT!AN$1,0),0))</f>
        <v>0</v>
      </c>
    </row>
    <row r="307" spans="1:69" x14ac:dyDescent="0.35">
      <c r="A307" t="s">
        <v>1606</v>
      </c>
      <c r="B307" s="221" t="str">
        <f>VLOOKUP(A307,Att!B:C,2,0)</f>
        <v>NGUYỄN DUY ĐĂNG</v>
      </c>
      <c r="C307">
        <v>20000</v>
      </c>
      <c r="D307">
        <v>20000</v>
      </c>
      <c r="F307">
        <v>42000</v>
      </c>
      <c r="G307">
        <v>42000</v>
      </c>
      <c r="H307">
        <v>27000</v>
      </c>
      <c r="J307">
        <v>20000</v>
      </c>
      <c r="K307">
        <v>20000</v>
      </c>
      <c r="L307">
        <v>20000</v>
      </c>
      <c r="M307">
        <v>20000</v>
      </c>
      <c r="N307">
        <v>20000</v>
      </c>
      <c r="R307">
        <v>42000</v>
      </c>
      <c r="S307">
        <v>42000</v>
      </c>
      <c r="T307">
        <v>42000</v>
      </c>
      <c r="U307">
        <v>42000</v>
      </c>
      <c r="V307">
        <v>0</v>
      </c>
      <c r="X307">
        <v>20000</v>
      </c>
      <c r="Y307">
        <v>20000</v>
      </c>
      <c r="Z307">
        <v>20000</v>
      </c>
      <c r="AA307">
        <v>20000</v>
      </c>
      <c r="AB307">
        <v>15000</v>
      </c>
      <c r="AE307">
        <v>42000</v>
      </c>
      <c r="AF307">
        <v>42000</v>
      </c>
      <c r="AH307" s="68">
        <f t="shared" si="12"/>
        <v>598000</v>
      </c>
      <c r="AI307" s="68">
        <f t="shared" si="13"/>
        <v>208000</v>
      </c>
      <c r="AJ307" s="68">
        <f t="shared" si="14"/>
        <v>390000</v>
      </c>
      <c r="AK307" s="68"/>
      <c r="AL307" s="74" t="str">
        <f>VLOOKUP(A307,Att!B:CX,101,0)</f>
        <v>Power Connect</v>
      </c>
      <c r="AM307" s="70">
        <f>VALUE(IFERROR(VLOOKUP($A307,OT!$A:$BU,OT!J$1,0),0))</f>
        <v>2</v>
      </c>
      <c r="AN307" s="70">
        <f>VALUE(IFERROR(VLOOKUP($A307,OT!$A:$BU,OT!K$1,0),0))</f>
        <v>2</v>
      </c>
      <c r="AO307" s="70">
        <f>VALUE(IFERROR(VLOOKUP($A307,OT!$A:$BU,OT!L$1,0),0))</f>
        <v>0</v>
      </c>
      <c r="AP307" s="70">
        <f>VALUE(IFERROR(VLOOKUP($A307,OT!$A:$BU,OT!M$1,0),0))</f>
        <v>0</v>
      </c>
      <c r="AQ307" s="70">
        <f>VALUE(IFERROR(VLOOKUP($A307,OT!$A:$BU,OT!N$1,0),0))</f>
        <v>0</v>
      </c>
      <c r="AR307" s="70">
        <f>VALUE(IFERROR(VLOOKUP($A307,OT!$A:$BU,OT!O$1,0),0))</f>
        <v>0</v>
      </c>
      <c r="AS307" s="70">
        <f>VALUE(IFERROR(VLOOKUP($A307,OT!$A:$BU,OT!P$1,0),0))</f>
        <v>0</v>
      </c>
      <c r="AT307" s="70">
        <f>VALUE(IFERROR(VLOOKUP($A307,OT!$A:$BU,OT!Q$1,0),0))</f>
        <v>2</v>
      </c>
      <c r="AU307" s="70">
        <f>VALUE(IFERROR(VLOOKUP($A307,OT!$A:$BU,OT!R$1,0),0))</f>
        <v>2</v>
      </c>
      <c r="AV307" s="70">
        <f>VALUE(IFERROR(VLOOKUP($A307,OT!$A:$BU,OT!S$1,0),0))</f>
        <v>2</v>
      </c>
      <c r="AW307" s="70">
        <f>VALUE(IFERROR(VLOOKUP($A307,OT!$A:$BU,OT!T$1,0),0))</f>
        <v>2</v>
      </c>
      <c r="AX307" s="70">
        <f>VALUE(IFERROR(VLOOKUP($A307,OT!$A:$BU,OT!U$1,0),0))</f>
        <v>4</v>
      </c>
      <c r="AY307" s="70">
        <f>VALUE(IFERROR(VLOOKUP($A307,OT!$A:$BU,OT!V$1,0),0))</f>
        <v>0</v>
      </c>
      <c r="AZ307" s="70">
        <f>VALUE(IFERROR(VLOOKUP($A307,OT!$A:$BU,OT!W$1,0),0))</f>
        <v>0</v>
      </c>
      <c r="BA307" s="70">
        <f>VALUE(IFERROR(VLOOKUP($A307,OT!$A:$BU,OT!X$1,0),0))</f>
        <v>0</v>
      </c>
      <c r="BB307" s="70">
        <f>VALUE(IFERROR(VLOOKUP($A307,OT!$A:$BU,OT!Y$1,0),0))</f>
        <v>0</v>
      </c>
      <c r="BC307" s="70">
        <f>VALUE(IFERROR(VLOOKUP($A307,OT!$A:$BU,OT!Z$1,0),0))</f>
        <v>2</v>
      </c>
      <c r="BD307" s="70">
        <f>VALUE(IFERROR(VLOOKUP($A307,OT!$A:$BU,OT!AA$1,0),0))</f>
        <v>2</v>
      </c>
      <c r="BE307" s="70">
        <f>VALUE(IFERROR(VLOOKUP($A307,OT!$A:$BU,OT!AB$1,0),0))</f>
        <v>2</v>
      </c>
      <c r="BF307" s="70">
        <f>VALUE(IFERROR(VLOOKUP($A307,OT!$A:$BU,OT!AC$1,0),0))</f>
        <v>0</v>
      </c>
      <c r="BG307" s="70">
        <f>VALUE(IFERROR(VLOOKUP($A307,OT!$A:$BU,OT!AD$1,0),0))</f>
        <v>0</v>
      </c>
      <c r="BH307" s="70">
        <f>VALUE(IFERROR(VLOOKUP($A307,OT!$A:$BU,OT!AE$1,0),0))</f>
        <v>0</v>
      </c>
      <c r="BI307" s="70">
        <f>VALUE(IFERROR(VLOOKUP($A307,OT!$A:$BU,OT!AF$1,0),0))</f>
        <v>2</v>
      </c>
      <c r="BJ307" s="70">
        <f>VALUE(IFERROR(VLOOKUP($A307,OT!$A:$BU,OT!AG$1,0),0))</f>
        <v>0</v>
      </c>
      <c r="BK307" s="70">
        <f>VALUE(IFERROR(VLOOKUP($A307,OT!$A:$BU,OT!AH$1,0),0))</f>
        <v>2</v>
      </c>
      <c r="BL307" s="70">
        <f>VALUE(IFERROR(VLOOKUP($A307,OT!$A:$BU,OT!AI$1,0),0))</f>
        <v>0</v>
      </c>
      <c r="BM307" s="70">
        <f>VALUE(IFERROR(VLOOKUP($A307,OT!$A:$BU,OT!AJ$1,0),0))</f>
        <v>0</v>
      </c>
      <c r="BN307" s="70">
        <f>VALUE(IFERROR(VLOOKUP($A307,OT!$A:$BU,OT!AK$1,0),0))</f>
        <v>0</v>
      </c>
      <c r="BO307" s="70">
        <f>VALUE(IFERROR(VLOOKUP($A307,OT!$A:$BU,OT!AL$1,0),0))</f>
        <v>2</v>
      </c>
      <c r="BP307" s="70">
        <f>VALUE(IFERROR(VLOOKUP($A307,OT!$A:$BU,OT!AM$1,0),0))</f>
        <v>2</v>
      </c>
      <c r="BQ307" s="70">
        <f>VALUE(IFERROR(VLOOKUP($A307,OT!$A:$BU,OT!AN$1,0),0))</f>
        <v>0</v>
      </c>
    </row>
    <row r="308" spans="1:69" x14ac:dyDescent="0.35">
      <c r="A308" t="s">
        <v>1609</v>
      </c>
      <c r="B308" s="221" t="str">
        <f>VLOOKUP(A308,Att!B:C,2,0)</f>
        <v>NGUYỄN THỊ ÁNH TUYẾT</v>
      </c>
      <c r="D308">
        <v>20000</v>
      </c>
      <c r="E308">
        <v>20000</v>
      </c>
      <c r="F308">
        <v>20000</v>
      </c>
      <c r="G308">
        <v>15000</v>
      </c>
      <c r="J308">
        <v>42000</v>
      </c>
      <c r="K308">
        <v>42000</v>
      </c>
      <c r="L308">
        <v>42000</v>
      </c>
      <c r="M308">
        <v>42000</v>
      </c>
      <c r="N308">
        <v>42000</v>
      </c>
      <c r="O308">
        <v>42000</v>
      </c>
      <c r="Q308">
        <v>20000</v>
      </c>
      <c r="R308">
        <v>20000</v>
      </c>
      <c r="T308">
        <v>20000</v>
      </c>
      <c r="U308">
        <v>15000</v>
      </c>
      <c r="X308">
        <v>42000</v>
      </c>
      <c r="Y308">
        <v>42000</v>
      </c>
      <c r="Z308">
        <v>42000</v>
      </c>
      <c r="AA308">
        <v>42000</v>
      </c>
      <c r="AB308">
        <v>27000</v>
      </c>
      <c r="AE308">
        <v>20000</v>
      </c>
      <c r="AF308">
        <v>20000</v>
      </c>
      <c r="AH308" s="68">
        <f t="shared" si="12"/>
        <v>637000</v>
      </c>
      <c r="AI308" s="68">
        <f t="shared" si="13"/>
        <v>181000</v>
      </c>
      <c r="AJ308" s="68">
        <f t="shared" si="14"/>
        <v>456000</v>
      </c>
      <c r="AK308" s="68"/>
      <c r="AL308" s="74" t="str">
        <f>VLOOKUP(A308,Att!B:CX,101,0)</f>
        <v>Power Connect</v>
      </c>
      <c r="AM308" s="70">
        <f>VALUE(IFERROR(VLOOKUP($A308,OT!$A:$BU,OT!J$1,0),0))</f>
        <v>0</v>
      </c>
      <c r="AN308" s="70">
        <f>VALUE(IFERROR(VLOOKUP($A308,OT!$A:$BU,OT!K$1,0),0))</f>
        <v>2</v>
      </c>
      <c r="AO308" s="70">
        <f>VALUE(IFERROR(VLOOKUP($A308,OT!$A:$BU,OT!L$1,0),0))</f>
        <v>2</v>
      </c>
      <c r="AP308" s="70">
        <f>VALUE(IFERROR(VLOOKUP($A308,OT!$A:$BU,OT!M$1,0),0))</f>
        <v>2</v>
      </c>
      <c r="AQ308" s="70">
        <f>VALUE(IFERROR(VLOOKUP($A308,OT!$A:$BU,OT!N$1,0),0))</f>
        <v>0</v>
      </c>
      <c r="AR308" s="70">
        <f>VALUE(IFERROR(VLOOKUP($A308,OT!$A:$BU,OT!O$1,0),0))</f>
        <v>0</v>
      </c>
      <c r="AS308" s="70">
        <f>VALUE(IFERROR(VLOOKUP($A308,OT!$A:$BU,OT!P$1,0),0))</f>
        <v>0</v>
      </c>
      <c r="AT308" s="70">
        <f>VALUE(IFERROR(VLOOKUP($A308,OT!$A:$BU,OT!Q$1,0),0))</f>
        <v>2</v>
      </c>
      <c r="AU308" s="70">
        <f>VALUE(IFERROR(VLOOKUP($A308,OT!$A:$BU,OT!R$1,0),0))</f>
        <v>2</v>
      </c>
      <c r="AV308" s="70">
        <f>VALUE(IFERROR(VLOOKUP($A308,OT!$A:$BU,OT!S$1,0),0))</f>
        <v>2</v>
      </c>
      <c r="AW308" s="70">
        <f>VALUE(IFERROR(VLOOKUP($A308,OT!$A:$BU,OT!T$1,0),0))</f>
        <v>2</v>
      </c>
      <c r="AX308" s="70">
        <f>VALUE(IFERROR(VLOOKUP($A308,OT!$A:$BU,OT!U$1,0),0))</f>
        <v>4</v>
      </c>
      <c r="AY308" s="70">
        <f>VALUE(IFERROR(VLOOKUP($A308,OT!$A:$BU,OT!V$1,0),0))</f>
        <v>12</v>
      </c>
      <c r="AZ308" s="70">
        <f>VALUE(IFERROR(VLOOKUP($A308,OT!$A:$BU,OT!W$1,0),0))</f>
        <v>0</v>
      </c>
      <c r="BA308" s="70">
        <f>VALUE(IFERROR(VLOOKUP($A308,OT!$A:$BU,OT!X$1,0),0))</f>
        <v>2</v>
      </c>
      <c r="BB308" s="70">
        <f>VALUE(IFERROR(VLOOKUP($A308,OT!$A:$BU,OT!Y$1,0),0))</f>
        <v>2</v>
      </c>
      <c r="BC308" s="70">
        <f>VALUE(IFERROR(VLOOKUP($A308,OT!$A:$BU,OT!Z$1,0),0))</f>
        <v>0</v>
      </c>
      <c r="BD308" s="70">
        <f>VALUE(IFERROR(VLOOKUP($A308,OT!$A:$BU,OT!AA$1,0),0))</f>
        <v>2</v>
      </c>
      <c r="BE308" s="70">
        <f>VALUE(IFERROR(VLOOKUP($A308,OT!$A:$BU,OT!AB$1,0),0))</f>
        <v>0</v>
      </c>
      <c r="BF308" s="70">
        <f>VALUE(IFERROR(VLOOKUP($A308,OT!$A:$BU,OT!AC$1,0),0))</f>
        <v>0</v>
      </c>
      <c r="BG308" s="70">
        <f>VALUE(IFERROR(VLOOKUP($A308,OT!$A:$BU,OT!AD$1,0),0))</f>
        <v>0</v>
      </c>
      <c r="BH308" s="70">
        <f>VALUE(IFERROR(VLOOKUP($A308,OT!$A:$BU,OT!AE$1,0),0))</f>
        <v>2</v>
      </c>
      <c r="BI308" s="70">
        <f>VALUE(IFERROR(VLOOKUP($A308,OT!$A:$BU,OT!AF$1,0),0))</f>
        <v>2</v>
      </c>
      <c r="BJ308" s="70">
        <f>VALUE(IFERROR(VLOOKUP($A308,OT!$A:$BU,OT!AG$1,0),0))</f>
        <v>0</v>
      </c>
      <c r="BK308" s="70">
        <f>VALUE(IFERROR(VLOOKUP($A308,OT!$A:$BU,OT!AH$1,0),0))</f>
        <v>0</v>
      </c>
      <c r="BL308" s="70">
        <f>VALUE(IFERROR(VLOOKUP($A308,OT!$A:$BU,OT!AI$1,0),0))</f>
        <v>0</v>
      </c>
      <c r="BM308" s="70">
        <f>VALUE(IFERROR(VLOOKUP($A308,OT!$A:$BU,OT!AJ$1,0),0))</f>
        <v>0</v>
      </c>
      <c r="BN308" s="70">
        <f>VALUE(IFERROR(VLOOKUP($A308,OT!$A:$BU,OT!AK$1,0),0))</f>
        <v>0</v>
      </c>
      <c r="BO308" s="70">
        <f>VALUE(IFERROR(VLOOKUP($A308,OT!$A:$BU,OT!AL$1,0),0))</f>
        <v>0</v>
      </c>
      <c r="BP308" s="70">
        <f>VALUE(IFERROR(VLOOKUP($A308,OT!$A:$BU,OT!AM$1,0),0))</f>
        <v>0</v>
      </c>
      <c r="BQ308" s="70">
        <f>VALUE(IFERROR(VLOOKUP($A308,OT!$A:$BU,OT!AN$1,0),0))</f>
        <v>0</v>
      </c>
    </row>
    <row r="309" spans="1:69" x14ac:dyDescent="0.35">
      <c r="A309" t="s">
        <v>1612</v>
      </c>
      <c r="B309" s="221" t="str">
        <f>VLOOKUP(A309,Att!B:C,2,0)</f>
        <v>NGUYỄN THỊ HỒNG NHUNG</v>
      </c>
      <c r="C309">
        <v>42000</v>
      </c>
      <c r="D309">
        <v>42000</v>
      </c>
      <c r="E309">
        <v>42000</v>
      </c>
      <c r="F309">
        <v>42000</v>
      </c>
      <c r="H309">
        <v>42000</v>
      </c>
      <c r="J309">
        <v>20000</v>
      </c>
      <c r="K309">
        <v>20000</v>
      </c>
      <c r="L309">
        <v>20000</v>
      </c>
      <c r="M309">
        <v>20000</v>
      </c>
      <c r="N309">
        <v>20000</v>
      </c>
      <c r="Q309">
        <v>20000</v>
      </c>
      <c r="R309">
        <v>20000</v>
      </c>
      <c r="S309">
        <v>20000</v>
      </c>
      <c r="X309">
        <v>20000</v>
      </c>
      <c r="Y309">
        <v>20000</v>
      </c>
      <c r="Z309">
        <v>20000</v>
      </c>
      <c r="AA309">
        <v>20000</v>
      </c>
      <c r="AB309">
        <v>20000</v>
      </c>
      <c r="AE309">
        <v>42000</v>
      </c>
      <c r="AF309">
        <v>42000</v>
      </c>
      <c r="AH309" s="68">
        <f t="shared" si="12"/>
        <v>554000</v>
      </c>
      <c r="AI309" s="68">
        <f t="shared" si="13"/>
        <v>62000</v>
      </c>
      <c r="AJ309" s="68">
        <f t="shared" si="14"/>
        <v>492000</v>
      </c>
      <c r="AK309" s="68"/>
      <c r="AL309" s="74" t="str">
        <f>VLOOKUP(A309,Att!B:CX,101,0)</f>
        <v>Power Connect</v>
      </c>
      <c r="AM309" s="70">
        <f>VALUE(IFERROR(VLOOKUP($A309,OT!$A:$BU,OT!J$1,0),0))</f>
        <v>2</v>
      </c>
      <c r="AN309" s="70">
        <f>VALUE(IFERROR(VLOOKUP($A309,OT!$A:$BU,OT!K$1,0),0))</f>
        <v>2</v>
      </c>
      <c r="AO309" s="70">
        <f>VALUE(IFERROR(VLOOKUP($A309,OT!$A:$BU,OT!L$1,0),0))</f>
        <v>2</v>
      </c>
      <c r="AP309" s="70">
        <f>VALUE(IFERROR(VLOOKUP($A309,OT!$A:$BU,OT!M$1,0),0))</f>
        <v>2</v>
      </c>
      <c r="AQ309" s="70">
        <f>VALUE(IFERROR(VLOOKUP($A309,OT!$A:$BU,OT!N$1,0),0))</f>
        <v>0</v>
      </c>
      <c r="AR309" s="70">
        <f>VALUE(IFERROR(VLOOKUP($A309,OT!$A:$BU,OT!O$1,0),0))</f>
        <v>4</v>
      </c>
      <c r="AS309" s="70">
        <f>VALUE(IFERROR(VLOOKUP($A309,OT!$A:$BU,OT!P$1,0),0))</f>
        <v>0</v>
      </c>
      <c r="AT309" s="70">
        <f>VALUE(IFERROR(VLOOKUP($A309,OT!$A:$BU,OT!Q$1,0),0))</f>
        <v>2</v>
      </c>
      <c r="AU309" s="70">
        <f>VALUE(IFERROR(VLOOKUP($A309,OT!$A:$BU,OT!R$1,0),0))</f>
        <v>2</v>
      </c>
      <c r="AV309" s="70">
        <f>VALUE(IFERROR(VLOOKUP($A309,OT!$A:$BU,OT!S$1,0),0))</f>
        <v>2</v>
      </c>
      <c r="AW309" s="70">
        <f>VALUE(IFERROR(VLOOKUP($A309,OT!$A:$BU,OT!T$1,0),0))</f>
        <v>2</v>
      </c>
      <c r="AX309" s="70">
        <f>VALUE(IFERROR(VLOOKUP($A309,OT!$A:$BU,OT!U$1,0),0))</f>
        <v>4</v>
      </c>
      <c r="AY309" s="70">
        <f>VALUE(IFERROR(VLOOKUP($A309,OT!$A:$BU,OT!V$1,0),0))</f>
        <v>0</v>
      </c>
      <c r="AZ309" s="70">
        <f>VALUE(IFERROR(VLOOKUP($A309,OT!$A:$BU,OT!W$1,0),0))</f>
        <v>0</v>
      </c>
      <c r="BA309" s="70">
        <f>VALUE(IFERROR(VLOOKUP($A309,OT!$A:$BU,OT!X$1,0),0))</f>
        <v>0</v>
      </c>
      <c r="BB309" s="70">
        <f>VALUE(IFERROR(VLOOKUP($A309,OT!$A:$BU,OT!Y$1,0),0))</f>
        <v>2</v>
      </c>
      <c r="BC309" s="70">
        <f>VALUE(IFERROR(VLOOKUP($A309,OT!$A:$BU,OT!Z$1,0),0))</f>
        <v>2</v>
      </c>
      <c r="BD309" s="70">
        <f>VALUE(IFERROR(VLOOKUP($A309,OT!$A:$BU,OT!AA$1,0),0))</f>
        <v>0</v>
      </c>
      <c r="BE309" s="70">
        <f>VALUE(IFERROR(VLOOKUP($A309,OT!$A:$BU,OT!AB$1,0),0))</f>
        <v>0</v>
      </c>
      <c r="BF309" s="70">
        <f>VALUE(IFERROR(VLOOKUP($A309,OT!$A:$BU,OT!AC$1,0),0))</f>
        <v>0</v>
      </c>
      <c r="BG309" s="70">
        <f>VALUE(IFERROR(VLOOKUP($A309,OT!$A:$BU,OT!AD$1,0),0))</f>
        <v>0</v>
      </c>
      <c r="BH309" s="70">
        <f>VALUE(IFERROR(VLOOKUP($A309,OT!$A:$BU,OT!AE$1,0),0))</f>
        <v>2</v>
      </c>
      <c r="BI309" s="70">
        <f>VALUE(IFERROR(VLOOKUP($A309,OT!$A:$BU,OT!AF$1,0),0))</f>
        <v>2</v>
      </c>
      <c r="BJ309" s="70">
        <f>VALUE(IFERROR(VLOOKUP($A309,OT!$A:$BU,OT!AG$1,0),0))</f>
        <v>2</v>
      </c>
      <c r="BK309" s="70">
        <f>VALUE(IFERROR(VLOOKUP($A309,OT!$A:$BU,OT!AH$1,0),0))</f>
        <v>2</v>
      </c>
      <c r="BL309" s="70">
        <f>VALUE(IFERROR(VLOOKUP($A309,OT!$A:$BU,OT!AI$1,0),0))</f>
        <v>4</v>
      </c>
      <c r="BM309" s="70">
        <f>VALUE(IFERROR(VLOOKUP($A309,OT!$A:$BU,OT!AJ$1,0),0))</f>
        <v>0</v>
      </c>
      <c r="BN309" s="70">
        <f>VALUE(IFERROR(VLOOKUP($A309,OT!$A:$BU,OT!AK$1,0),0))</f>
        <v>0</v>
      </c>
      <c r="BO309" s="70">
        <f>VALUE(IFERROR(VLOOKUP($A309,OT!$A:$BU,OT!AL$1,0),0))</f>
        <v>2</v>
      </c>
      <c r="BP309" s="70">
        <f>VALUE(IFERROR(VLOOKUP($A309,OT!$A:$BU,OT!AM$1,0),0))</f>
        <v>0</v>
      </c>
      <c r="BQ309" s="70">
        <f>VALUE(IFERROR(VLOOKUP($A309,OT!$A:$BU,OT!AN$1,0),0))</f>
        <v>0</v>
      </c>
    </row>
    <row r="310" spans="1:69" x14ac:dyDescent="0.35">
      <c r="A310" t="s">
        <v>1616</v>
      </c>
      <c r="B310" s="221" t="str">
        <f>VLOOKUP(A310,Att!B:C,2,0)</f>
        <v>PHẠM NGUYỄN ANH THƯ</v>
      </c>
      <c r="C310">
        <v>42000</v>
      </c>
      <c r="D310">
        <v>42000</v>
      </c>
      <c r="E310">
        <v>42000</v>
      </c>
      <c r="F310">
        <v>42000</v>
      </c>
      <c r="H310">
        <v>42000</v>
      </c>
      <c r="J310">
        <v>20000</v>
      </c>
      <c r="K310">
        <v>20000</v>
      </c>
      <c r="L310">
        <v>20000</v>
      </c>
      <c r="M310">
        <v>20000</v>
      </c>
      <c r="N310">
        <v>20000</v>
      </c>
      <c r="O310">
        <v>20000</v>
      </c>
      <c r="Q310">
        <v>42000</v>
      </c>
      <c r="R310">
        <v>42000</v>
      </c>
      <c r="S310">
        <v>42000</v>
      </c>
      <c r="T310">
        <v>42000</v>
      </c>
      <c r="U310">
        <v>27000</v>
      </c>
      <c r="X310">
        <v>20000</v>
      </c>
      <c r="Z310">
        <v>20000</v>
      </c>
      <c r="AA310">
        <v>20000</v>
      </c>
      <c r="AB310">
        <v>20000</v>
      </c>
      <c r="AE310">
        <v>42000</v>
      </c>
      <c r="AF310">
        <v>42000</v>
      </c>
      <c r="AH310" s="68">
        <f t="shared" si="12"/>
        <v>689000</v>
      </c>
      <c r="AI310" s="68">
        <f t="shared" si="13"/>
        <v>153000</v>
      </c>
      <c r="AJ310" s="68">
        <f t="shared" si="14"/>
        <v>536000</v>
      </c>
      <c r="AK310" s="68"/>
      <c r="AL310" s="74" t="str">
        <f>VLOOKUP(A310,Att!B:CX,101,0)</f>
        <v>Power Connect</v>
      </c>
      <c r="AM310" s="70">
        <f>VALUE(IFERROR(VLOOKUP($A310,OT!$A:$BU,OT!J$1,0),0))</f>
        <v>1.75</v>
      </c>
      <c r="AN310" s="70">
        <f>VALUE(IFERROR(VLOOKUP($A310,OT!$A:$BU,OT!K$1,0),0))</f>
        <v>2</v>
      </c>
      <c r="AO310" s="70">
        <f>VALUE(IFERROR(VLOOKUP($A310,OT!$A:$BU,OT!L$1,0),0))</f>
        <v>2</v>
      </c>
      <c r="AP310" s="70">
        <f>VALUE(IFERROR(VLOOKUP($A310,OT!$A:$BU,OT!M$1,0),0))</f>
        <v>2</v>
      </c>
      <c r="AQ310" s="70">
        <f>VALUE(IFERROR(VLOOKUP($A310,OT!$A:$BU,OT!N$1,0),0))</f>
        <v>0</v>
      </c>
      <c r="AR310" s="70">
        <f>VALUE(IFERROR(VLOOKUP($A310,OT!$A:$BU,OT!O$1,0),0))</f>
        <v>4</v>
      </c>
      <c r="AS310" s="70">
        <f>VALUE(IFERROR(VLOOKUP($A310,OT!$A:$BU,OT!P$1,0),0))</f>
        <v>0</v>
      </c>
      <c r="AT310" s="70">
        <f>VALUE(IFERROR(VLOOKUP($A310,OT!$A:$BU,OT!Q$1,0),0))</f>
        <v>2</v>
      </c>
      <c r="AU310" s="70">
        <f>VALUE(IFERROR(VLOOKUP($A310,OT!$A:$BU,OT!R$1,0),0))</f>
        <v>2</v>
      </c>
      <c r="AV310" s="70">
        <f>VALUE(IFERROR(VLOOKUP($A310,OT!$A:$BU,OT!S$1,0),0))</f>
        <v>2</v>
      </c>
      <c r="AW310" s="70">
        <f>VALUE(IFERROR(VLOOKUP($A310,OT!$A:$BU,OT!T$1,0),0))</f>
        <v>2</v>
      </c>
      <c r="AX310" s="70">
        <f>VALUE(IFERROR(VLOOKUP($A310,OT!$A:$BU,OT!U$1,0),0))</f>
        <v>4</v>
      </c>
      <c r="AY310" s="70">
        <f>VALUE(IFERROR(VLOOKUP($A310,OT!$A:$BU,OT!V$1,0),0))</f>
        <v>12</v>
      </c>
      <c r="AZ310" s="70">
        <f>VALUE(IFERROR(VLOOKUP($A310,OT!$A:$BU,OT!W$1,0),0))</f>
        <v>0</v>
      </c>
      <c r="BA310" s="70">
        <f>VALUE(IFERROR(VLOOKUP($A310,OT!$A:$BU,OT!X$1,0),0))</f>
        <v>1.75</v>
      </c>
      <c r="BB310" s="70">
        <f>VALUE(IFERROR(VLOOKUP($A310,OT!$A:$BU,OT!Y$1,0),0))</f>
        <v>2</v>
      </c>
      <c r="BC310" s="70">
        <f>VALUE(IFERROR(VLOOKUP($A310,OT!$A:$BU,OT!Z$1,0),0))</f>
        <v>0</v>
      </c>
      <c r="BD310" s="70">
        <f>VALUE(IFERROR(VLOOKUP($A310,OT!$A:$BU,OT!AA$1,0),0))</f>
        <v>0</v>
      </c>
      <c r="BE310" s="70">
        <f>VALUE(IFERROR(VLOOKUP($A310,OT!$A:$BU,OT!AB$1,0),0))</f>
        <v>0</v>
      </c>
      <c r="BF310" s="70">
        <f>VALUE(IFERROR(VLOOKUP($A310,OT!$A:$BU,OT!AC$1,0),0))</f>
        <v>0</v>
      </c>
      <c r="BG310" s="70">
        <f>VALUE(IFERROR(VLOOKUP($A310,OT!$A:$BU,OT!AD$1,0),0))</f>
        <v>0</v>
      </c>
      <c r="BH310" s="70">
        <f>VALUE(IFERROR(VLOOKUP($A310,OT!$A:$BU,OT!AE$1,0),0))</f>
        <v>2</v>
      </c>
      <c r="BI310" s="70">
        <f>VALUE(IFERROR(VLOOKUP($A310,OT!$A:$BU,OT!AF$1,0),0))</f>
        <v>0</v>
      </c>
      <c r="BJ310" s="70">
        <f>VALUE(IFERROR(VLOOKUP($A310,OT!$A:$BU,OT!AG$1,0),0))</f>
        <v>2</v>
      </c>
      <c r="BK310" s="70">
        <f>VALUE(IFERROR(VLOOKUP($A310,OT!$A:$BU,OT!AH$1,0),0))</f>
        <v>2</v>
      </c>
      <c r="BL310" s="70">
        <f>VALUE(IFERROR(VLOOKUP($A310,OT!$A:$BU,OT!AI$1,0),0))</f>
        <v>4</v>
      </c>
      <c r="BM310" s="70">
        <f>VALUE(IFERROR(VLOOKUP($A310,OT!$A:$BU,OT!AJ$1,0),0))</f>
        <v>0</v>
      </c>
      <c r="BN310" s="70">
        <f>VALUE(IFERROR(VLOOKUP($A310,OT!$A:$BU,OT!AK$1,0),0))</f>
        <v>0</v>
      </c>
      <c r="BO310" s="70">
        <f>VALUE(IFERROR(VLOOKUP($A310,OT!$A:$BU,OT!AL$1,0),0))</f>
        <v>2</v>
      </c>
      <c r="BP310" s="70">
        <f>VALUE(IFERROR(VLOOKUP($A310,OT!$A:$BU,OT!AM$1,0),0))</f>
        <v>0</v>
      </c>
      <c r="BQ310" s="70">
        <f>VALUE(IFERROR(VLOOKUP($A310,OT!$A:$BU,OT!AN$1,0),0))</f>
        <v>0</v>
      </c>
    </row>
    <row r="311" spans="1:69" x14ac:dyDescent="0.35">
      <c r="A311" t="s">
        <v>1619</v>
      </c>
      <c r="B311" s="221" t="str">
        <f>VLOOKUP(A311,Att!B:C,2,0)</f>
        <v>PHẠM THỊ KIỀU LINH</v>
      </c>
      <c r="C311">
        <v>20000</v>
      </c>
      <c r="E311">
        <v>20000</v>
      </c>
      <c r="F311">
        <v>20000</v>
      </c>
      <c r="J311">
        <v>42000</v>
      </c>
      <c r="K311">
        <v>42000</v>
      </c>
      <c r="L311">
        <v>42000</v>
      </c>
      <c r="M311">
        <v>42000</v>
      </c>
      <c r="N311">
        <v>42000</v>
      </c>
      <c r="Q311">
        <v>20000</v>
      </c>
      <c r="R311">
        <v>20000</v>
      </c>
      <c r="S311">
        <v>20000</v>
      </c>
      <c r="T311">
        <v>20000</v>
      </c>
      <c r="U311">
        <v>15000</v>
      </c>
      <c r="V311">
        <v>20000</v>
      </c>
      <c r="X311">
        <v>20000</v>
      </c>
      <c r="Y311">
        <v>20000</v>
      </c>
      <c r="AA311">
        <v>20000</v>
      </c>
      <c r="AB311">
        <v>20000</v>
      </c>
      <c r="AE311">
        <v>42000</v>
      </c>
      <c r="AH311" s="68">
        <f t="shared" si="12"/>
        <v>507000</v>
      </c>
      <c r="AI311" s="68">
        <f t="shared" si="13"/>
        <v>157000</v>
      </c>
      <c r="AJ311" s="68">
        <f t="shared" si="14"/>
        <v>350000</v>
      </c>
      <c r="AK311" s="68"/>
      <c r="AL311" s="74" t="str">
        <f>VLOOKUP(A311,Att!B:CX,101,0)</f>
        <v>Power Connect</v>
      </c>
      <c r="AM311" s="70">
        <f>VALUE(IFERROR(VLOOKUP($A311,OT!$A:$BU,OT!J$1,0),0))</f>
        <v>2</v>
      </c>
      <c r="AN311" s="70">
        <f>VALUE(IFERROR(VLOOKUP($A311,OT!$A:$BU,OT!K$1,0),0))</f>
        <v>0</v>
      </c>
      <c r="AO311" s="70">
        <f>VALUE(IFERROR(VLOOKUP($A311,OT!$A:$BU,OT!L$1,0),0))</f>
        <v>2</v>
      </c>
      <c r="AP311" s="70">
        <f>VALUE(IFERROR(VLOOKUP($A311,OT!$A:$BU,OT!M$1,0),0))</f>
        <v>2</v>
      </c>
      <c r="AQ311" s="70">
        <f>VALUE(IFERROR(VLOOKUP($A311,OT!$A:$BU,OT!N$1,0),0))</f>
        <v>0</v>
      </c>
      <c r="AR311" s="70">
        <f>VALUE(IFERROR(VLOOKUP($A311,OT!$A:$BU,OT!O$1,0),0))</f>
        <v>0</v>
      </c>
      <c r="AS311" s="70">
        <f>VALUE(IFERROR(VLOOKUP($A311,OT!$A:$BU,OT!P$1,0),0))</f>
        <v>0</v>
      </c>
      <c r="AT311" s="70">
        <f>VALUE(IFERROR(VLOOKUP($A311,OT!$A:$BU,OT!Q$1,0),0))</f>
        <v>2</v>
      </c>
      <c r="AU311" s="70">
        <f>VALUE(IFERROR(VLOOKUP($A311,OT!$A:$BU,OT!R$1,0),0))</f>
        <v>2</v>
      </c>
      <c r="AV311" s="70">
        <f>VALUE(IFERROR(VLOOKUP($A311,OT!$A:$BU,OT!S$1,0),0))</f>
        <v>2</v>
      </c>
      <c r="AW311" s="70">
        <f>VALUE(IFERROR(VLOOKUP($A311,OT!$A:$BU,OT!T$1,0),0))</f>
        <v>2</v>
      </c>
      <c r="AX311" s="70">
        <f>VALUE(IFERROR(VLOOKUP($A311,OT!$A:$BU,OT!U$1,0),0))</f>
        <v>4</v>
      </c>
      <c r="AY311" s="70">
        <f>VALUE(IFERROR(VLOOKUP($A311,OT!$A:$BU,OT!V$1,0),0))</f>
        <v>0</v>
      </c>
      <c r="AZ311" s="70">
        <f>VALUE(IFERROR(VLOOKUP($A311,OT!$A:$BU,OT!W$1,0),0))</f>
        <v>0</v>
      </c>
      <c r="BA311" s="70">
        <f>VALUE(IFERROR(VLOOKUP($A311,OT!$A:$BU,OT!X$1,0),0))</f>
        <v>0</v>
      </c>
      <c r="BB311" s="70">
        <f>VALUE(IFERROR(VLOOKUP($A311,OT!$A:$BU,OT!Y$1,0),0))</f>
        <v>0</v>
      </c>
      <c r="BC311" s="70">
        <f>VALUE(IFERROR(VLOOKUP($A311,OT!$A:$BU,OT!Z$1,0),0))</f>
        <v>0</v>
      </c>
      <c r="BD311" s="70">
        <f>VALUE(IFERROR(VLOOKUP($A311,OT!$A:$BU,OT!AA$1,0),0))</f>
        <v>0</v>
      </c>
      <c r="BE311" s="70">
        <f>VALUE(IFERROR(VLOOKUP($A311,OT!$A:$BU,OT!AB$1,0),0))</f>
        <v>0</v>
      </c>
      <c r="BF311" s="70">
        <f>VALUE(IFERROR(VLOOKUP($A311,OT!$A:$BU,OT!AC$1,0),0))</f>
        <v>12</v>
      </c>
      <c r="BG311" s="70">
        <f>VALUE(IFERROR(VLOOKUP($A311,OT!$A:$BU,OT!AD$1,0),0))</f>
        <v>0</v>
      </c>
      <c r="BH311" s="70">
        <f>VALUE(IFERROR(VLOOKUP($A311,OT!$A:$BU,OT!AE$1,0),0))</f>
        <v>2</v>
      </c>
      <c r="BI311" s="70">
        <f>VALUE(IFERROR(VLOOKUP($A311,OT!$A:$BU,OT!AF$1,0),0))</f>
        <v>2</v>
      </c>
      <c r="BJ311" s="70">
        <f>VALUE(IFERROR(VLOOKUP($A311,OT!$A:$BU,OT!AG$1,0),0))</f>
        <v>0</v>
      </c>
      <c r="BK311" s="70">
        <f>VALUE(IFERROR(VLOOKUP($A311,OT!$A:$BU,OT!AH$1,0),0))</f>
        <v>0</v>
      </c>
      <c r="BL311" s="70">
        <f>VALUE(IFERROR(VLOOKUP($A311,OT!$A:$BU,OT!AI$1,0),0))</f>
        <v>4</v>
      </c>
      <c r="BM311" s="70">
        <f>VALUE(IFERROR(VLOOKUP($A311,OT!$A:$BU,OT!AJ$1,0),0))</f>
        <v>0</v>
      </c>
      <c r="BN311" s="70">
        <f>VALUE(IFERROR(VLOOKUP($A311,OT!$A:$BU,OT!AK$1,0),0))</f>
        <v>0</v>
      </c>
      <c r="BO311" s="70">
        <f>VALUE(IFERROR(VLOOKUP($A311,OT!$A:$BU,OT!AL$1,0),0))</f>
        <v>0</v>
      </c>
      <c r="BP311" s="70">
        <f>VALUE(IFERROR(VLOOKUP($A311,OT!$A:$BU,OT!AM$1,0),0))</f>
        <v>0</v>
      </c>
      <c r="BQ311" s="70">
        <f>VALUE(IFERROR(VLOOKUP($A311,OT!$A:$BU,OT!AN$1,0),0))</f>
        <v>0</v>
      </c>
    </row>
    <row r="312" spans="1:69" x14ac:dyDescent="0.35">
      <c r="A312" t="s">
        <v>1622</v>
      </c>
      <c r="B312" s="221" t="str">
        <f>VLOOKUP(A312,Att!B:C,2,0)</f>
        <v>TRẦN DỈ</v>
      </c>
      <c r="D312">
        <v>20000</v>
      </c>
      <c r="E312">
        <v>20000</v>
      </c>
      <c r="F312">
        <v>20000</v>
      </c>
      <c r="H312">
        <v>20000</v>
      </c>
      <c r="K312">
        <v>42000</v>
      </c>
      <c r="M312">
        <v>42000</v>
      </c>
      <c r="N312">
        <v>42000</v>
      </c>
      <c r="O312">
        <v>42000</v>
      </c>
      <c r="S312">
        <v>20000</v>
      </c>
      <c r="T312">
        <v>20000</v>
      </c>
      <c r="U312">
        <v>20000</v>
      </c>
      <c r="Y312">
        <v>42000</v>
      </c>
      <c r="Z312">
        <v>42000</v>
      </c>
      <c r="AA312">
        <v>42000</v>
      </c>
      <c r="AF312">
        <v>20000</v>
      </c>
      <c r="AH312" s="68">
        <f t="shared" si="12"/>
        <v>454000</v>
      </c>
      <c r="AI312" s="68">
        <f t="shared" si="13"/>
        <v>186000</v>
      </c>
      <c r="AJ312" s="68">
        <f t="shared" si="14"/>
        <v>268000</v>
      </c>
      <c r="AK312" s="68"/>
      <c r="AL312" s="74" t="str">
        <f>VLOOKUP(A312,Att!B:CX,101,0)</f>
        <v>Power Connect</v>
      </c>
      <c r="AM312" s="70">
        <f>VALUE(IFERROR(VLOOKUP($A312,OT!$A:$BU,OT!J$1,0),0))</f>
        <v>0</v>
      </c>
      <c r="AN312" s="70">
        <f>VALUE(IFERROR(VLOOKUP($A312,OT!$A:$BU,OT!K$1,0),0))</f>
        <v>2</v>
      </c>
      <c r="AO312" s="70">
        <f>VALUE(IFERROR(VLOOKUP($A312,OT!$A:$BU,OT!L$1,0),0))</f>
        <v>0</v>
      </c>
      <c r="AP312" s="70">
        <f>VALUE(IFERROR(VLOOKUP($A312,OT!$A:$BU,OT!M$1,0),0))</f>
        <v>0</v>
      </c>
      <c r="AQ312" s="70">
        <f>VALUE(IFERROR(VLOOKUP($A312,OT!$A:$BU,OT!N$1,0),0))</f>
        <v>0</v>
      </c>
      <c r="AR312" s="70">
        <f>VALUE(IFERROR(VLOOKUP($A312,OT!$A:$BU,OT!O$1,0),0))</f>
        <v>4</v>
      </c>
      <c r="AS312" s="70">
        <f>VALUE(IFERROR(VLOOKUP($A312,OT!$A:$BU,OT!P$1,0),0))</f>
        <v>0</v>
      </c>
      <c r="AT312" s="70">
        <f>VALUE(IFERROR(VLOOKUP($A312,OT!$A:$BU,OT!Q$1,0),0))</f>
        <v>0</v>
      </c>
      <c r="AU312" s="70">
        <f>VALUE(IFERROR(VLOOKUP($A312,OT!$A:$BU,OT!R$1,0),0))</f>
        <v>2</v>
      </c>
      <c r="AV312" s="70">
        <f>VALUE(IFERROR(VLOOKUP($A312,OT!$A:$BU,OT!S$1,0),0))</f>
        <v>0</v>
      </c>
      <c r="AW312" s="70">
        <f>VALUE(IFERROR(VLOOKUP($A312,OT!$A:$BU,OT!T$1,0),0))</f>
        <v>2</v>
      </c>
      <c r="AX312" s="70">
        <f>VALUE(IFERROR(VLOOKUP($A312,OT!$A:$BU,OT!U$1,0),0))</f>
        <v>2</v>
      </c>
      <c r="AY312" s="70">
        <f>VALUE(IFERROR(VLOOKUP($A312,OT!$A:$BU,OT!V$1,0),0))</f>
        <v>4</v>
      </c>
      <c r="AZ312" s="70">
        <f>VALUE(IFERROR(VLOOKUP($A312,OT!$A:$BU,OT!W$1,0),0))</f>
        <v>0</v>
      </c>
      <c r="BA312" s="70">
        <f>VALUE(IFERROR(VLOOKUP($A312,OT!$A:$BU,OT!X$1,0),0))</f>
        <v>0</v>
      </c>
      <c r="BB312" s="70">
        <f>VALUE(IFERROR(VLOOKUP($A312,OT!$A:$BU,OT!Y$1,0),0))</f>
        <v>0</v>
      </c>
      <c r="BC312" s="70">
        <f>VALUE(IFERROR(VLOOKUP($A312,OT!$A:$BU,OT!Z$1,0),0))</f>
        <v>2</v>
      </c>
      <c r="BD312" s="70">
        <f>VALUE(IFERROR(VLOOKUP($A312,OT!$A:$BU,OT!AA$1,0),0))</f>
        <v>2</v>
      </c>
      <c r="BE312" s="70">
        <f>VALUE(IFERROR(VLOOKUP($A312,OT!$A:$BU,OT!AB$1,0),0))</f>
        <v>4</v>
      </c>
      <c r="BF312" s="70">
        <f>VALUE(IFERROR(VLOOKUP($A312,OT!$A:$BU,OT!AC$1,0),0))</f>
        <v>0</v>
      </c>
      <c r="BG312" s="70">
        <f>VALUE(IFERROR(VLOOKUP($A312,OT!$A:$BU,OT!AD$1,0),0))</f>
        <v>0</v>
      </c>
      <c r="BH312" s="70">
        <f>VALUE(IFERROR(VLOOKUP($A312,OT!$A:$BU,OT!AE$1,0),0))</f>
        <v>0</v>
      </c>
      <c r="BI312" s="70">
        <f>VALUE(IFERROR(VLOOKUP($A312,OT!$A:$BU,OT!AF$1,0),0))</f>
        <v>0</v>
      </c>
      <c r="BJ312" s="70">
        <f>VALUE(IFERROR(VLOOKUP($A312,OT!$A:$BU,OT!AG$1,0),0))</f>
        <v>0</v>
      </c>
      <c r="BK312" s="70">
        <f>VALUE(IFERROR(VLOOKUP($A312,OT!$A:$BU,OT!AH$1,0),0))</f>
        <v>0</v>
      </c>
      <c r="BL312" s="70">
        <f>VALUE(IFERROR(VLOOKUP($A312,OT!$A:$BU,OT!AI$1,0),0))</f>
        <v>0</v>
      </c>
      <c r="BM312" s="70">
        <f>VALUE(IFERROR(VLOOKUP($A312,OT!$A:$BU,OT!AJ$1,0),0))</f>
        <v>0</v>
      </c>
      <c r="BN312" s="70">
        <f>VALUE(IFERROR(VLOOKUP($A312,OT!$A:$BU,OT!AK$1,0),0))</f>
        <v>0</v>
      </c>
      <c r="BO312" s="70">
        <f>VALUE(IFERROR(VLOOKUP($A312,OT!$A:$BU,OT!AL$1,0),0))</f>
        <v>0</v>
      </c>
      <c r="BP312" s="70">
        <f>VALUE(IFERROR(VLOOKUP($A312,OT!$A:$BU,OT!AM$1,0),0))</f>
        <v>0</v>
      </c>
      <c r="BQ312" s="70">
        <f>VALUE(IFERROR(VLOOKUP($A312,OT!$A:$BU,OT!AN$1,0),0))</f>
        <v>0</v>
      </c>
    </row>
    <row r="313" spans="1:69" x14ac:dyDescent="0.35">
      <c r="A313" t="s">
        <v>1625</v>
      </c>
      <c r="B313" s="221" t="str">
        <f>VLOOKUP(A313,Att!B:C,2,0)</f>
        <v>TRẦN THỊ HOÀI PHƯƠNG</v>
      </c>
      <c r="C313">
        <v>20000</v>
      </c>
      <c r="D313">
        <v>20000</v>
      </c>
      <c r="E313">
        <v>20000</v>
      </c>
      <c r="F313">
        <v>20000</v>
      </c>
      <c r="G313">
        <v>15000</v>
      </c>
      <c r="J313">
        <v>42000</v>
      </c>
      <c r="K313">
        <v>42000</v>
      </c>
      <c r="L313">
        <v>42000</v>
      </c>
      <c r="M313">
        <v>42000</v>
      </c>
      <c r="N313">
        <v>42000</v>
      </c>
      <c r="O313">
        <v>27000</v>
      </c>
      <c r="Q313">
        <v>20000</v>
      </c>
      <c r="R313">
        <v>20000</v>
      </c>
      <c r="S313">
        <v>20000</v>
      </c>
      <c r="T313">
        <v>20000</v>
      </c>
      <c r="U313">
        <v>20000</v>
      </c>
      <c r="Y313">
        <v>42000</v>
      </c>
      <c r="Z313">
        <v>42000</v>
      </c>
      <c r="AA313">
        <v>42000</v>
      </c>
      <c r="AB313">
        <v>42000</v>
      </c>
      <c r="AC313">
        <v>42000</v>
      </c>
      <c r="AE313">
        <v>20000</v>
      </c>
      <c r="AF313">
        <v>20000</v>
      </c>
      <c r="AH313" s="68">
        <f t="shared" si="12"/>
        <v>682000</v>
      </c>
      <c r="AI313" s="68">
        <f t="shared" si="13"/>
        <v>75000</v>
      </c>
      <c r="AJ313" s="68">
        <f t="shared" si="14"/>
        <v>607000</v>
      </c>
      <c r="AK313" s="68"/>
      <c r="AL313" s="74" t="str">
        <f>VLOOKUP(A313,Att!B:CX,101,0)</f>
        <v>Power Connect</v>
      </c>
      <c r="AM313" s="70">
        <f>VALUE(IFERROR(VLOOKUP($A313,OT!$A:$BU,OT!J$1,0),0))</f>
        <v>2</v>
      </c>
      <c r="AN313" s="70">
        <f>VALUE(IFERROR(VLOOKUP($A313,OT!$A:$BU,OT!K$1,0),0))</f>
        <v>0</v>
      </c>
      <c r="AO313" s="70">
        <f>VALUE(IFERROR(VLOOKUP($A313,OT!$A:$BU,OT!L$1,0),0))</f>
        <v>2</v>
      </c>
      <c r="AP313" s="70">
        <f>VALUE(IFERROR(VLOOKUP($A313,OT!$A:$BU,OT!M$1,0),0))</f>
        <v>2</v>
      </c>
      <c r="AQ313" s="70">
        <f>VALUE(IFERROR(VLOOKUP($A313,OT!$A:$BU,OT!N$1,0),0))</f>
        <v>0</v>
      </c>
      <c r="AR313" s="70">
        <f>VALUE(IFERROR(VLOOKUP($A313,OT!$A:$BU,OT!O$1,0),0))</f>
        <v>0</v>
      </c>
      <c r="AS313" s="70">
        <f>VALUE(IFERROR(VLOOKUP($A313,OT!$A:$BU,OT!P$1,0),0))</f>
        <v>0</v>
      </c>
      <c r="AT313" s="70">
        <f>VALUE(IFERROR(VLOOKUP($A313,OT!$A:$BU,OT!Q$1,0),0))</f>
        <v>2</v>
      </c>
      <c r="AU313" s="70">
        <f>VALUE(IFERROR(VLOOKUP($A313,OT!$A:$BU,OT!R$1,0),0))</f>
        <v>2</v>
      </c>
      <c r="AV313" s="70">
        <f>VALUE(IFERROR(VLOOKUP($A313,OT!$A:$BU,OT!S$1,0),0))</f>
        <v>2</v>
      </c>
      <c r="AW313" s="70">
        <f>VALUE(IFERROR(VLOOKUP($A313,OT!$A:$BU,OT!T$1,0),0))</f>
        <v>2</v>
      </c>
      <c r="AX313" s="70">
        <f>VALUE(IFERROR(VLOOKUP($A313,OT!$A:$BU,OT!U$1,0),0))</f>
        <v>4</v>
      </c>
      <c r="AY313" s="70">
        <f>VALUE(IFERROR(VLOOKUP($A313,OT!$A:$BU,OT!V$1,0),0))</f>
        <v>8</v>
      </c>
      <c r="AZ313" s="70">
        <f>VALUE(IFERROR(VLOOKUP($A313,OT!$A:$BU,OT!W$1,0),0))</f>
        <v>0</v>
      </c>
      <c r="BA313" s="70">
        <f>VALUE(IFERROR(VLOOKUP($A313,OT!$A:$BU,OT!X$1,0),0))</f>
        <v>2</v>
      </c>
      <c r="BB313" s="70">
        <f>VALUE(IFERROR(VLOOKUP($A313,OT!$A:$BU,OT!Y$1,0),0))</f>
        <v>2</v>
      </c>
      <c r="BC313" s="70">
        <f>VALUE(IFERROR(VLOOKUP($A313,OT!$A:$BU,OT!Z$1,0),0))</f>
        <v>2</v>
      </c>
      <c r="BD313" s="70">
        <f>VALUE(IFERROR(VLOOKUP($A313,OT!$A:$BU,OT!AA$1,0),0))</f>
        <v>2</v>
      </c>
      <c r="BE313" s="70">
        <f>VALUE(IFERROR(VLOOKUP($A313,OT!$A:$BU,OT!AB$1,0),0))</f>
        <v>4</v>
      </c>
      <c r="BF313" s="70">
        <f>VALUE(IFERROR(VLOOKUP($A313,OT!$A:$BU,OT!AC$1,0),0))</f>
        <v>0</v>
      </c>
      <c r="BG313" s="70">
        <f>VALUE(IFERROR(VLOOKUP($A313,OT!$A:$BU,OT!AD$1,0),0))</f>
        <v>0</v>
      </c>
      <c r="BH313" s="70">
        <f>VALUE(IFERROR(VLOOKUP($A313,OT!$A:$BU,OT!AE$1,0),0))</f>
        <v>0</v>
      </c>
      <c r="BI313" s="70">
        <f>VALUE(IFERROR(VLOOKUP($A313,OT!$A:$BU,OT!AF$1,0),0))</f>
        <v>2</v>
      </c>
      <c r="BJ313" s="70">
        <f>VALUE(IFERROR(VLOOKUP($A313,OT!$A:$BU,OT!AG$1,0),0))</f>
        <v>2</v>
      </c>
      <c r="BK313" s="70">
        <f>VALUE(IFERROR(VLOOKUP($A313,OT!$A:$BU,OT!AH$1,0),0))</f>
        <v>2</v>
      </c>
      <c r="BL313" s="70">
        <f>VALUE(IFERROR(VLOOKUP($A313,OT!$A:$BU,OT!AI$1,0),0))</f>
        <v>2</v>
      </c>
      <c r="BM313" s="70">
        <f>VALUE(IFERROR(VLOOKUP($A313,OT!$A:$BU,OT!AJ$1,0),0))</f>
        <v>4</v>
      </c>
      <c r="BN313" s="70">
        <f>VALUE(IFERROR(VLOOKUP($A313,OT!$A:$BU,OT!AK$1,0),0))</f>
        <v>0</v>
      </c>
      <c r="BO313" s="70">
        <f>VALUE(IFERROR(VLOOKUP($A313,OT!$A:$BU,OT!AL$1,0),0))</f>
        <v>0</v>
      </c>
      <c r="BP313" s="70">
        <f>VALUE(IFERROR(VLOOKUP($A313,OT!$A:$BU,OT!AM$1,0),0))</f>
        <v>0</v>
      </c>
      <c r="BQ313" s="70">
        <f>VALUE(IFERROR(VLOOKUP($A313,OT!$A:$BU,OT!AN$1,0),0))</f>
        <v>0</v>
      </c>
    </row>
    <row r="314" spans="1:69" x14ac:dyDescent="0.35">
      <c r="A314" t="s">
        <v>1630</v>
      </c>
      <c r="B314" s="221" t="str">
        <f>VLOOKUP(A314,Att!B:C,2,0)</f>
        <v>ĐẶNG THỊ MINH TRIỀU</v>
      </c>
      <c r="C314">
        <v>20000</v>
      </c>
      <c r="D314">
        <v>20000</v>
      </c>
      <c r="E314">
        <v>20000</v>
      </c>
      <c r="F314">
        <v>20000</v>
      </c>
      <c r="G314">
        <v>15000</v>
      </c>
      <c r="H314">
        <v>15000</v>
      </c>
      <c r="J314">
        <v>20000</v>
      </c>
      <c r="K314">
        <v>20000</v>
      </c>
      <c r="L314">
        <v>20000</v>
      </c>
      <c r="M314">
        <v>20000</v>
      </c>
      <c r="N314">
        <v>15000</v>
      </c>
      <c r="O314">
        <v>15000</v>
      </c>
      <c r="Q314">
        <v>20000</v>
      </c>
      <c r="R314">
        <v>20000</v>
      </c>
      <c r="S314">
        <v>20000</v>
      </c>
      <c r="T314">
        <v>20000</v>
      </c>
      <c r="U314">
        <v>15000</v>
      </c>
      <c r="V314">
        <v>15000</v>
      </c>
      <c r="W314">
        <v>15000</v>
      </c>
      <c r="X314">
        <v>20000</v>
      </c>
      <c r="Y314">
        <v>20000</v>
      </c>
      <c r="Z314">
        <v>20000</v>
      </c>
      <c r="AA314">
        <v>20000</v>
      </c>
      <c r="AB314">
        <v>15000</v>
      </c>
      <c r="AE314">
        <v>20000</v>
      </c>
      <c r="AF314">
        <v>20000</v>
      </c>
      <c r="AH314" s="68">
        <f t="shared" si="12"/>
        <v>480000</v>
      </c>
      <c r="AI314" s="68">
        <f t="shared" si="13"/>
        <v>420000</v>
      </c>
      <c r="AJ314" s="68">
        <f t="shared" si="14"/>
        <v>60000</v>
      </c>
      <c r="AK314" s="68"/>
      <c r="AL314" s="74" t="str">
        <f>VLOOKUP(A314,Att!B:CX,101,0)</f>
        <v>Power Connect</v>
      </c>
      <c r="AM314" s="70">
        <f>VALUE(IFERROR(VLOOKUP($A314,OT!$A:$BU,OT!J$1,0),0))</f>
        <v>0</v>
      </c>
      <c r="AN314" s="70">
        <f>VALUE(IFERROR(VLOOKUP($A314,OT!$A:$BU,OT!K$1,0),0))</f>
        <v>0</v>
      </c>
      <c r="AO314" s="70">
        <f>VALUE(IFERROR(VLOOKUP($A314,OT!$A:$BU,OT!L$1,0),0))</f>
        <v>0</v>
      </c>
      <c r="AP314" s="70">
        <f>VALUE(IFERROR(VLOOKUP($A314,OT!$A:$BU,OT!M$1,0),0))</f>
        <v>0</v>
      </c>
      <c r="AQ314" s="70">
        <f>VALUE(IFERROR(VLOOKUP($A314,OT!$A:$BU,OT!N$1,0),0))</f>
        <v>0</v>
      </c>
      <c r="AR314" s="70">
        <f>VALUE(IFERROR(VLOOKUP($A314,OT!$A:$BU,OT!O$1,0),0))</f>
        <v>8</v>
      </c>
      <c r="AS314" s="70">
        <f>VALUE(IFERROR(VLOOKUP($A314,OT!$A:$BU,OT!P$1,0),0))</f>
        <v>0</v>
      </c>
      <c r="AT314" s="70">
        <f>VALUE(IFERROR(VLOOKUP($A314,OT!$A:$BU,OT!Q$1,0),0))</f>
        <v>0</v>
      </c>
      <c r="AU314" s="70">
        <f>VALUE(IFERROR(VLOOKUP($A314,OT!$A:$BU,OT!R$1,0),0))</f>
        <v>0</v>
      </c>
      <c r="AV314" s="70">
        <f>VALUE(IFERROR(VLOOKUP($A314,OT!$A:$BU,OT!S$1,0),0))</f>
        <v>0</v>
      </c>
      <c r="AW314" s="70">
        <f>VALUE(IFERROR(VLOOKUP($A314,OT!$A:$BU,OT!T$1,0),0))</f>
        <v>0</v>
      </c>
      <c r="AX314" s="70">
        <f>VALUE(IFERROR(VLOOKUP($A314,OT!$A:$BU,OT!U$1,0),0))</f>
        <v>0</v>
      </c>
      <c r="AY314" s="70">
        <f>VALUE(IFERROR(VLOOKUP($A314,OT!$A:$BU,OT!V$1,0),0))</f>
        <v>8</v>
      </c>
      <c r="AZ314" s="70">
        <f>VALUE(IFERROR(VLOOKUP($A314,OT!$A:$BU,OT!W$1,0),0))</f>
        <v>0</v>
      </c>
      <c r="BA314" s="70">
        <f>VALUE(IFERROR(VLOOKUP($A314,OT!$A:$BU,OT!X$1,0),0))</f>
        <v>0</v>
      </c>
      <c r="BB314" s="70">
        <f>VALUE(IFERROR(VLOOKUP($A314,OT!$A:$BU,OT!Y$1,0),0))</f>
        <v>0</v>
      </c>
      <c r="BC314" s="70">
        <f>VALUE(IFERROR(VLOOKUP($A314,OT!$A:$BU,OT!Z$1,0),0))</f>
        <v>0</v>
      </c>
      <c r="BD314" s="70">
        <f>VALUE(IFERROR(VLOOKUP($A314,OT!$A:$BU,OT!AA$1,0),0))</f>
        <v>0</v>
      </c>
      <c r="BE314" s="70">
        <f>VALUE(IFERROR(VLOOKUP($A314,OT!$A:$BU,OT!AB$1,0),0))</f>
        <v>0</v>
      </c>
      <c r="BF314" s="70">
        <f>VALUE(IFERROR(VLOOKUP($A314,OT!$A:$BU,OT!AC$1,0),0))</f>
        <v>8</v>
      </c>
      <c r="BG314" s="70">
        <f>VALUE(IFERROR(VLOOKUP($A314,OT!$A:$BU,OT!AD$1,0),0))</f>
        <v>8</v>
      </c>
      <c r="BH314" s="70">
        <f>VALUE(IFERROR(VLOOKUP($A314,OT!$A:$BU,OT!AE$1,0),0))</f>
        <v>0</v>
      </c>
      <c r="BI314" s="70">
        <f>VALUE(IFERROR(VLOOKUP($A314,OT!$A:$BU,OT!AF$1,0),0))</f>
        <v>0</v>
      </c>
      <c r="BJ314" s="70">
        <f>VALUE(IFERROR(VLOOKUP($A314,OT!$A:$BU,OT!AG$1,0),0))</f>
        <v>0</v>
      </c>
      <c r="BK314" s="70">
        <f>VALUE(IFERROR(VLOOKUP($A314,OT!$A:$BU,OT!AH$1,0),0))</f>
        <v>0</v>
      </c>
      <c r="BL314" s="70">
        <f>VALUE(IFERROR(VLOOKUP($A314,OT!$A:$BU,OT!AI$1,0),0))</f>
        <v>0</v>
      </c>
      <c r="BM314" s="70">
        <f>VALUE(IFERROR(VLOOKUP($A314,OT!$A:$BU,OT!AJ$1,0),0))</f>
        <v>0</v>
      </c>
      <c r="BN314" s="70">
        <f>VALUE(IFERROR(VLOOKUP($A314,OT!$A:$BU,OT!AK$1,0),0))</f>
        <v>0</v>
      </c>
      <c r="BO314" s="70">
        <f>VALUE(IFERROR(VLOOKUP($A314,OT!$A:$BU,OT!AL$1,0),0))</f>
        <v>0</v>
      </c>
      <c r="BP314" s="70">
        <f>VALUE(IFERROR(VLOOKUP($A314,OT!$A:$BU,OT!AM$1,0),0))</f>
        <v>0</v>
      </c>
      <c r="BQ314" s="70">
        <f>VALUE(IFERROR(VLOOKUP($A314,OT!$A:$BU,OT!AN$1,0),0))</f>
        <v>0</v>
      </c>
    </row>
    <row r="315" spans="1:69" x14ac:dyDescent="0.35">
      <c r="A315" t="s">
        <v>1634</v>
      </c>
      <c r="B315" s="221" t="str">
        <f>VLOOKUP(A315,Att!B:C,2,0)</f>
        <v>PHAN THỊ VÂN ANH</v>
      </c>
      <c r="C315">
        <v>20000</v>
      </c>
      <c r="D315">
        <v>20000</v>
      </c>
      <c r="E315">
        <v>20000</v>
      </c>
      <c r="F315">
        <v>20000</v>
      </c>
      <c r="G315">
        <v>15000</v>
      </c>
      <c r="H315">
        <v>15000</v>
      </c>
      <c r="J315">
        <v>20000</v>
      </c>
      <c r="K315">
        <v>20000</v>
      </c>
      <c r="L315">
        <v>20000</v>
      </c>
      <c r="M315">
        <v>20000</v>
      </c>
      <c r="N315">
        <v>15000</v>
      </c>
      <c r="O315">
        <v>15000</v>
      </c>
      <c r="Q315">
        <v>20000</v>
      </c>
      <c r="R315">
        <v>20000</v>
      </c>
      <c r="S315">
        <v>20000</v>
      </c>
      <c r="T315">
        <v>20000</v>
      </c>
      <c r="U315">
        <v>15000</v>
      </c>
      <c r="V315">
        <v>15000</v>
      </c>
      <c r="W315">
        <v>15000</v>
      </c>
      <c r="X315">
        <v>20000</v>
      </c>
      <c r="Y315">
        <v>20000</v>
      </c>
      <c r="Z315">
        <v>20000</v>
      </c>
      <c r="AA315">
        <v>20000</v>
      </c>
      <c r="AB315">
        <v>15000</v>
      </c>
      <c r="AC315">
        <v>15000</v>
      </c>
      <c r="AE315">
        <v>20000</v>
      </c>
      <c r="AF315">
        <v>20000</v>
      </c>
      <c r="AH315" s="68">
        <f t="shared" si="12"/>
        <v>495000</v>
      </c>
      <c r="AI315" s="68">
        <f t="shared" si="13"/>
        <v>420000</v>
      </c>
      <c r="AJ315" s="68">
        <f t="shared" si="14"/>
        <v>75000</v>
      </c>
      <c r="AK315" s="68"/>
      <c r="AL315" s="74" t="str">
        <f>VLOOKUP(A315,Att!B:CX,101,0)</f>
        <v>Power Connect</v>
      </c>
      <c r="AM315" s="70">
        <f>VALUE(IFERROR(VLOOKUP($A315,OT!$A:$BU,OT!J$1,0),0))</f>
        <v>0</v>
      </c>
      <c r="AN315" s="70">
        <f>VALUE(IFERROR(VLOOKUP($A315,OT!$A:$BU,OT!K$1,0),0))</f>
        <v>0</v>
      </c>
      <c r="AO315" s="70">
        <f>VALUE(IFERROR(VLOOKUP($A315,OT!$A:$BU,OT!L$1,0),0))</f>
        <v>0</v>
      </c>
      <c r="AP315" s="70">
        <f>VALUE(IFERROR(VLOOKUP($A315,OT!$A:$BU,OT!M$1,0),0))</f>
        <v>0</v>
      </c>
      <c r="AQ315" s="70">
        <f>VALUE(IFERROR(VLOOKUP($A315,OT!$A:$BU,OT!N$1,0),0))</f>
        <v>0</v>
      </c>
      <c r="AR315" s="70">
        <f>VALUE(IFERROR(VLOOKUP($A315,OT!$A:$BU,OT!O$1,0),0))</f>
        <v>8</v>
      </c>
      <c r="AS315" s="70">
        <f>VALUE(IFERROR(VLOOKUP($A315,OT!$A:$BU,OT!P$1,0),0))</f>
        <v>0</v>
      </c>
      <c r="AT315" s="70">
        <f>VALUE(IFERROR(VLOOKUP($A315,OT!$A:$BU,OT!Q$1,0),0))</f>
        <v>0</v>
      </c>
      <c r="AU315" s="70">
        <f>VALUE(IFERROR(VLOOKUP($A315,OT!$A:$BU,OT!R$1,0),0))</f>
        <v>0</v>
      </c>
      <c r="AV315" s="70">
        <f>VALUE(IFERROR(VLOOKUP($A315,OT!$A:$BU,OT!S$1,0),0))</f>
        <v>0</v>
      </c>
      <c r="AW315" s="70">
        <f>VALUE(IFERROR(VLOOKUP($A315,OT!$A:$BU,OT!T$1,0),0))</f>
        <v>0</v>
      </c>
      <c r="AX315" s="70">
        <f>VALUE(IFERROR(VLOOKUP($A315,OT!$A:$BU,OT!U$1,0),0))</f>
        <v>0</v>
      </c>
      <c r="AY315" s="70">
        <f>VALUE(IFERROR(VLOOKUP($A315,OT!$A:$BU,OT!V$1,0),0))</f>
        <v>8</v>
      </c>
      <c r="AZ315" s="70">
        <f>VALUE(IFERROR(VLOOKUP($A315,OT!$A:$BU,OT!W$1,0),0))</f>
        <v>0</v>
      </c>
      <c r="BA315" s="70">
        <f>VALUE(IFERROR(VLOOKUP($A315,OT!$A:$BU,OT!X$1,0),0))</f>
        <v>0</v>
      </c>
      <c r="BB315" s="70">
        <f>VALUE(IFERROR(VLOOKUP($A315,OT!$A:$BU,OT!Y$1,0),0))</f>
        <v>0</v>
      </c>
      <c r="BC315" s="70">
        <f>VALUE(IFERROR(VLOOKUP($A315,OT!$A:$BU,OT!Z$1,0),0))</f>
        <v>0</v>
      </c>
      <c r="BD315" s="70">
        <f>VALUE(IFERROR(VLOOKUP($A315,OT!$A:$BU,OT!AA$1,0),0))</f>
        <v>0</v>
      </c>
      <c r="BE315" s="70">
        <f>VALUE(IFERROR(VLOOKUP($A315,OT!$A:$BU,OT!AB$1,0),0))</f>
        <v>0</v>
      </c>
      <c r="BF315" s="70">
        <f>VALUE(IFERROR(VLOOKUP($A315,OT!$A:$BU,OT!AC$1,0),0))</f>
        <v>8</v>
      </c>
      <c r="BG315" s="70">
        <f>VALUE(IFERROR(VLOOKUP($A315,OT!$A:$BU,OT!AD$1,0),0))</f>
        <v>8</v>
      </c>
      <c r="BH315" s="70">
        <f>VALUE(IFERROR(VLOOKUP($A315,OT!$A:$BU,OT!AE$1,0),0))</f>
        <v>0</v>
      </c>
      <c r="BI315" s="70">
        <f>VALUE(IFERROR(VLOOKUP($A315,OT!$A:$BU,OT!AF$1,0),0))</f>
        <v>0</v>
      </c>
      <c r="BJ315" s="70">
        <f>VALUE(IFERROR(VLOOKUP($A315,OT!$A:$BU,OT!AG$1,0),0))</f>
        <v>0</v>
      </c>
      <c r="BK315" s="70">
        <f>VALUE(IFERROR(VLOOKUP($A315,OT!$A:$BU,OT!AH$1,0),0))</f>
        <v>0</v>
      </c>
      <c r="BL315" s="70">
        <f>VALUE(IFERROR(VLOOKUP($A315,OT!$A:$BU,OT!AI$1,0),0))</f>
        <v>0</v>
      </c>
      <c r="BM315" s="70">
        <f>VALUE(IFERROR(VLOOKUP($A315,OT!$A:$BU,OT!AJ$1,0),0))</f>
        <v>8</v>
      </c>
      <c r="BN315" s="70">
        <f>VALUE(IFERROR(VLOOKUP($A315,OT!$A:$BU,OT!AK$1,0),0))</f>
        <v>0</v>
      </c>
      <c r="BO315" s="70">
        <f>VALUE(IFERROR(VLOOKUP($A315,OT!$A:$BU,OT!AL$1,0),0))</f>
        <v>0</v>
      </c>
      <c r="BP315" s="70">
        <f>VALUE(IFERROR(VLOOKUP($A315,OT!$A:$BU,OT!AM$1,0),0))</f>
        <v>0</v>
      </c>
      <c r="BQ315" s="70">
        <f>VALUE(IFERROR(VLOOKUP($A315,OT!$A:$BU,OT!AN$1,0),0))</f>
        <v>0</v>
      </c>
    </row>
    <row r="316" spans="1:69" x14ac:dyDescent="0.35">
      <c r="A316" t="s">
        <v>1637</v>
      </c>
      <c r="B316" s="221" t="str">
        <f>VLOOKUP(A316,Att!B:C,2,0)</f>
        <v>LÊ THỊ VI NA</v>
      </c>
      <c r="C316">
        <v>20000</v>
      </c>
      <c r="D316">
        <v>20000</v>
      </c>
      <c r="E316">
        <v>20000</v>
      </c>
      <c r="F316">
        <v>20000</v>
      </c>
      <c r="G316">
        <v>15000</v>
      </c>
      <c r="H316">
        <v>15000</v>
      </c>
      <c r="J316">
        <v>20000</v>
      </c>
      <c r="K316">
        <v>20000</v>
      </c>
      <c r="L316">
        <v>20000</v>
      </c>
      <c r="M316">
        <v>20000</v>
      </c>
      <c r="N316">
        <v>15000</v>
      </c>
      <c r="O316">
        <v>15000</v>
      </c>
      <c r="Q316">
        <v>20000</v>
      </c>
      <c r="R316">
        <v>20000</v>
      </c>
      <c r="S316">
        <v>20000</v>
      </c>
      <c r="T316">
        <v>20000</v>
      </c>
      <c r="U316">
        <v>15000</v>
      </c>
      <c r="V316">
        <v>15000</v>
      </c>
      <c r="W316">
        <v>15000</v>
      </c>
      <c r="X316">
        <v>20000</v>
      </c>
      <c r="Y316">
        <v>20000</v>
      </c>
      <c r="Z316">
        <v>20000</v>
      </c>
      <c r="AA316">
        <v>20000</v>
      </c>
      <c r="AB316">
        <v>15000</v>
      </c>
      <c r="AC316">
        <v>15000</v>
      </c>
      <c r="AE316">
        <v>20000</v>
      </c>
      <c r="AF316">
        <v>20000</v>
      </c>
      <c r="AH316" s="68">
        <f t="shared" si="12"/>
        <v>495000</v>
      </c>
      <c r="AI316" s="68">
        <f t="shared" si="13"/>
        <v>420000</v>
      </c>
      <c r="AJ316" s="68">
        <f t="shared" si="14"/>
        <v>75000</v>
      </c>
      <c r="AK316" s="68"/>
      <c r="AL316" s="74" t="str">
        <f>VLOOKUP(A316,Att!B:CX,101,0)</f>
        <v>Power Connect</v>
      </c>
      <c r="AM316" s="70">
        <f>VALUE(IFERROR(VLOOKUP($A316,OT!$A:$BU,OT!J$1,0),0))</f>
        <v>0</v>
      </c>
      <c r="AN316" s="70">
        <f>VALUE(IFERROR(VLOOKUP($A316,OT!$A:$BU,OT!K$1,0),0))</f>
        <v>0</v>
      </c>
      <c r="AO316" s="70">
        <f>VALUE(IFERROR(VLOOKUP($A316,OT!$A:$BU,OT!L$1,0),0))</f>
        <v>0</v>
      </c>
      <c r="AP316" s="70">
        <f>VALUE(IFERROR(VLOOKUP($A316,OT!$A:$BU,OT!M$1,0),0))</f>
        <v>0</v>
      </c>
      <c r="AQ316" s="70">
        <f>VALUE(IFERROR(VLOOKUP($A316,OT!$A:$BU,OT!N$1,0),0))</f>
        <v>0</v>
      </c>
      <c r="AR316" s="70">
        <f>VALUE(IFERROR(VLOOKUP($A316,OT!$A:$BU,OT!O$1,0),0))</f>
        <v>8</v>
      </c>
      <c r="AS316" s="70">
        <f>VALUE(IFERROR(VLOOKUP($A316,OT!$A:$BU,OT!P$1,0),0))</f>
        <v>0</v>
      </c>
      <c r="AT316" s="70">
        <f>VALUE(IFERROR(VLOOKUP($A316,OT!$A:$BU,OT!Q$1,0),0))</f>
        <v>0</v>
      </c>
      <c r="AU316" s="70">
        <f>VALUE(IFERROR(VLOOKUP($A316,OT!$A:$BU,OT!R$1,0),0))</f>
        <v>0</v>
      </c>
      <c r="AV316" s="70">
        <f>VALUE(IFERROR(VLOOKUP($A316,OT!$A:$BU,OT!S$1,0),0))</f>
        <v>0</v>
      </c>
      <c r="AW316" s="70">
        <f>VALUE(IFERROR(VLOOKUP($A316,OT!$A:$BU,OT!T$1,0),0))</f>
        <v>0</v>
      </c>
      <c r="AX316" s="70">
        <f>VALUE(IFERROR(VLOOKUP($A316,OT!$A:$BU,OT!U$1,0),0))</f>
        <v>0</v>
      </c>
      <c r="AY316" s="70">
        <f>VALUE(IFERROR(VLOOKUP($A316,OT!$A:$BU,OT!V$1,0),0))</f>
        <v>8</v>
      </c>
      <c r="AZ316" s="70">
        <f>VALUE(IFERROR(VLOOKUP($A316,OT!$A:$BU,OT!W$1,0),0))</f>
        <v>0</v>
      </c>
      <c r="BA316" s="70">
        <f>VALUE(IFERROR(VLOOKUP($A316,OT!$A:$BU,OT!X$1,0),0))</f>
        <v>0</v>
      </c>
      <c r="BB316" s="70">
        <f>VALUE(IFERROR(VLOOKUP($A316,OT!$A:$BU,OT!Y$1,0),0))</f>
        <v>0</v>
      </c>
      <c r="BC316" s="70">
        <f>VALUE(IFERROR(VLOOKUP($A316,OT!$A:$BU,OT!Z$1,0),0))</f>
        <v>0</v>
      </c>
      <c r="BD316" s="70">
        <f>VALUE(IFERROR(VLOOKUP($A316,OT!$A:$BU,OT!AA$1,0),0))</f>
        <v>0</v>
      </c>
      <c r="BE316" s="70">
        <f>VALUE(IFERROR(VLOOKUP($A316,OT!$A:$BU,OT!AB$1,0),0))</f>
        <v>0</v>
      </c>
      <c r="BF316" s="70">
        <f>VALUE(IFERROR(VLOOKUP($A316,OT!$A:$BU,OT!AC$1,0),0))</f>
        <v>8</v>
      </c>
      <c r="BG316" s="70">
        <f>VALUE(IFERROR(VLOOKUP($A316,OT!$A:$BU,OT!AD$1,0),0))</f>
        <v>8</v>
      </c>
      <c r="BH316" s="70">
        <f>VALUE(IFERROR(VLOOKUP($A316,OT!$A:$BU,OT!AE$1,0),0))</f>
        <v>0</v>
      </c>
      <c r="BI316" s="70">
        <f>VALUE(IFERROR(VLOOKUP($A316,OT!$A:$BU,OT!AF$1,0),0))</f>
        <v>0</v>
      </c>
      <c r="BJ316" s="70">
        <f>VALUE(IFERROR(VLOOKUP($A316,OT!$A:$BU,OT!AG$1,0),0))</f>
        <v>0</v>
      </c>
      <c r="BK316" s="70">
        <f>VALUE(IFERROR(VLOOKUP($A316,OT!$A:$BU,OT!AH$1,0),0))</f>
        <v>0</v>
      </c>
      <c r="BL316" s="70">
        <f>VALUE(IFERROR(VLOOKUP($A316,OT!$A:$BU,OT!AI$1,0),0))</f>
        <v>0</v>
      </c>
      <c r="BM316" s="70">
        <f>VALUE(IFERROR(VLOOKUP($A316,OT!$A:$BU,OT!AJ$1,0),0))</f>
        <v>8</v>
      </c>
      <c r="BN316" s="70">
        <f>VALUE(IFERROR(VLOOKUP($A316,OT!$A:$BU,OT!AK$1,0),0))</f>
        <v>0</v>
      </c>
      <c r="BO316" s="70">
        <f>VALUE(IFERROR(VLOOKUP($A316,OT!$A:$BU,OT!AL$1,0),0))</f>
        <v>0</v>
      </c>
      <c r="BP316" s="70">
        <f>VALUE(IFERROR(VLOOKUP($A316,OT!$A:$BU,OT!AM$1,0),0))</f>
        <v>0</v>
      </c>
      <c r="BQ316" s="70">
        <f>VALUE(IFERROR(VLOOKUP($A316,OT!$A:$BU,OT!AN$1,0),0))</f>
        <v>0</v>
      </c>
    </row>
    <row r="317" spans="1:69" x14ac:dyDescent="0.35">
      <c r="A317" t="s">
        <v>1640</v>
      </c>
      <c r="B317" s="221" t="str">
        <f>VLOOKUP(A317,Att!B:C,2,0)</f>
        <v>NGUYỄN THỊ CẨM TÚ</v>
      </c>
      <c r="C317">
        <v>20000</v>
      </c>
      <c r="D317">
        <v>20000</v>
      </c>
      <c r="E317">
        <v>20000</v>
      </c>
      <c r="F317">
        <v>20000</v>
      </c>
      <c r="G317">
        <v>15000</v>
      </c>
      <c r="J317">
        <v>20000</v>
      </c>
      <c r="K317">
        <v>20000</v>
      </c>
      <c r="L317">
        <v>20000</v>
      </c>
      <c r="M317">
        <v>20000</v>
      </c>
      <c r="N317">
        <v>15000</v>
      </c>
      <c r="O317">
        <v>15000</v>
      </c>
      <c r="Q317">
        <v>20000</v>
      </c>
      <c r="R317">
        <v>20000</v>
      </c>
      <c r="S317">
        <v>20000</v>
      </c>
      <c r="T317">
        <v>20000</v>
      </c>
      <c r="U317">
        <v>15000</v>
      </c>
      <c r="V317">
        <v>15000</v>
      </c>
      <c r="W317">
        <v>15000</v>
      </c>
      <c r="X317">
        <v>20000</v>
      </c>
      <c r="Y317">
        <v>20000</v>
      </c>
      <c r="Z317">
        <v>20000</v>
      </c>
      <c r="AA317">
        <v>20000</v>
      </c>
      <c r="AE317">
        <v>20000</v>
      </c>
      <c r="AF317">
        <v>20000</v>
      </c>
      <c r="AH317" s="68">
        <f t="shared" si="12"/>
        <v>450000</v>
      </c>
      <c r="AI317" s="68">
        <f t="shared" si="13"/>
        <v>405000</v>
      </c>
      <c r="AJ317" s="68">
        <f t="shared" si="14"/>
        <v>45000</v>
      </c>
      <c r="AK317" s="68"/>
      <c r="AL317" s="74" t="str">
        <f>VLOOKUP(A317,Att!B:CX,101,0)</f>
        <v>Power Connect</v>
      </c>
      <c r="AM317" s="70">
        <f>VALUE(IFERROR(VLOOKUP($A317,OT!$A:$BU,OT!J$1,0),0))</f>
        <v>0</v>
      </c>
      <c r="AN317" s="70">
        <f>VALUE(IFERROR(VLOOKUP($A317,OT!$A:$BU,OT!K$1,0),0))</f>
        <v>0</v>
      </c>
      <c r="AO317" s="70">
        <f>VALUE(IFERROR(VLOOKUP($A317,OT!$A:$BU,OT!L$1,0),0))</f>
        <v>0</v>
      </c>
      <c r="AP317" s="70">
        <f>VALUE(IFERROR(VLOOKUP($A317,OT!$A:$BU,OT!M$1,0),0))</f>
        <v>0</v>
      </c>
      <c r="AQ317" s="70">
        <f>VALUE(IFERROR(VLOOKUP($A317,OT!$A:$BU,OT!N$1,0),0))</f>
        <v>0</v>
      </c>
      <c r="AR317" s="70">
        <f>VALUE(IFERROR(VLOOKUP($A317,OT!$A:$BU,OT!O$1,0),0))</f>
        <v>0</v>
      </c>
      <c r="AS317" s="70">
        <f>VALUE(IFERROR(VLOOKUP($A317,OT!$A:$BU,OT!P$1,0),0))</f>
        <v>0</v>
      </c>
      <c r="AT317" s="70">
        <f>VALUE(IFERROR(VLOOKUP($A317,OT!$A:$BU,OT!Q$1,0),0))</f>
        <v>0</v>
      </c>
      <c r="AU317" s="70">
        <f>VALUE(IFERROR(VLOOKUP($A317,OT!$A:$BU,OT!R$1,0),0))</f>
        <v>0</v>
      </c>
      <c r="AV317" s="70">
        <f>VALUE(IFERROR(VLOOKUP($A317,OT!$A:$BU,OT!S$1,0),0))</f>
        <v>0</v>
      </c>
      <c r="AW317" s="70">
        <f>VALUE(IFERROR(VLOOKUP($A317,OT!$A:$BU,OT!T$1,0),0))</f>
        <v>0</v>
      </c>
      <c r="AX317" s="70">
        <f>VALUE(IFERROR(VLOOKUP($A317,OT!$A:$BU,OT!U$1,0),0))</f>
        <v>0</v>
      </c>
      <c r="AY317" s="70">
        <f>VALUE(IFERROR(VLOOKUP($A317,OT!$A:$BU,OT!V$1,0),0))</f>
        <v>8</v>
      </c>
      <c r="AZ317" s="70">
        <f>VALUE(IFERROR(VLOOKUP($A317,OT!$A:$BU,OT!W$1,0),0))</f>
        <v>0</v>
      </c>
      <c r="BA317" s="70">
        <f>VALUE(IFERROR(VLOOKUP($A317,OT!$A:$BU,OT!X$1,0),0))</f>
        <v>0</v>
      </c>
      <c r="BB317" s="70">
        <f>VALUE(IFERROR(VLOOKUP($A317,OT!$A:$BU,OT!Y$1,0),0))</f>
        <v>0</v>
      </c>
      <c r="BC317" s="70">
        <f>VALUE(IFERROR(VLOOKUP($A317,OT!$A:$BU,OT!Z$1,0),0))</f>
        <v>0</v>
      </c>
      <c r="BD317" s="70">
        <f>VALUE(IFERROR(VLOOKUP($A317,OT!$A:$BU,OT!AA$1,0),0))</f>
        <v>0</v>
      </c>
      <c r="BE317" s="70">
        <f>VALUE(IFERROR(VLOOKUP($A317,OT!$A:$BU,OT!AB$1,0),0))</f>
        <v>0</v>
      </c>
      <c r="BF317" s="70">
        <f>VALUE(IFERROR(VLOOKUP($A317,OT!$A:$BU,OT!AC$1,0),0))</f>
        <v>8</v>
      </c>
      <c r="BG317" s="70">
        <f>VALUE(IFERROR(VLOOKUP($A317,OT!$A:$BU,OT!AD$1,0),0))</f>
        <v>8</v>
      </c>
      <c r="BH317" s="70">
        <f>VALUE(IFERROR(VLOOKUP($A317,OT!$A:$BU,OT!AE$1,0),0))</f>
        <v>0</v>
      </c>
      <c r="BI317" s="70">
        <f>VALUE(IFERROR(VLOOKUP($A317,OT!$A:$BU,OT!AF$1,0),0))</f>
        <v>0</v>
      </c>
      <c r="BJ317" s="70">
        <f>VALUE(IFERROR(VLOOKUP($A317,OT!$A:$BU,OT!AG$1,0),0))</f>
        <v>0</v>
      </c>
      <c r="BK317" s="70">
        <f>VALUE(IFERROR(VLOOKUP($A317,OT!$A:$BU,OT!AH$1,0),0))</f>
        <v>0</v>
      </c>
      <c r="BL317" s="70">
        <f>VALUE(IFERROR(VLOOKUP($A317,OT!$A:$BU,OT!AI$1,0),0))</f>
        <v>0</v>
      </c>
      <c r="BM317" s="70">
        <f>VALUE(IFERROR(VLOOKUP($A317,OT!$A:$BU,OT!AJ$1,0),0))</f>
        <v>0</v>
      </c>
      <c r="BN317" s="70">
        <f>VALUE(IFERROR(VLOOKUP($A317,OT!$A:$BU,OT!AK$1,0),0))</f>
        <v>0</v>
      </c>
      <c r="BO317" s="70">
        <f>VALUE(IFERROR(VLOOKUP($A317,OT!$A:$BU,OT!AL$1,0),0))</f>
        <v>0</v>
      </c>
      <c r="BP317" s="70">
        <f>VALUE(IFERROR(VLOOKUP($A317,OT!$A:$BU,OT!AM$1,0),0))</f>
        <v>0</v>
      </c>
      <c r="BQ317" s="70">
        <f>VALUE(IFERROR(VLOOKUP($A317,OT!$A:$BU,OT!AN$1,0),0))</f>
        <v>0</v>
      </c>
    </row>
    <row r="318" spans="1:69" x14ac:dyDescent="0.35">
      <c r="A318" t="s">
        <v>1643</v>
      </c>
      <c r="B318" s="221" t="str">
        <f>VLOOKUP(A318,Att!B:C,2,0)</f>
        <v>PHẠM HOÀNG YẾN VY</v>
      </c>
      <c r="C318">
        <v>20000</v>
      </c>
      <c r="D318">
        <v>20000</v>
      </c>
      <c r="E318">
        <v>20000</v>
      </c>
      <c r="F318">
        <v>20000</v>
      </c>
      <c r="G318">
        <v>15000</v>
      </c>
      <c r="H318">
        <v>15000</v>
      </c>
      <c r="J318">
        <v>20000</v>
      </c>
      <c r="K318">
        <v>20000</v>
      </c>
      <c r="L318">
        <v>20000</v>
      </c>
      <c r="M318">
        <v>20000</v>
      </c>
      <c r="N318">
        <v>15000</v>
      </c>
      <c r="O318">
        <v>15000</v>
      </c>
      <c r="Q318">
        <v>20000</v>
      </c>
      <c r="R318">
        <v>20000</v>
      </c>
      <c r="S318">
        <v>20000</v>
      </c>
      <c r="T318">
        <v>20000</v>
      </c>
      <c r="U318">
        <v>15000</v>
      </c>
      <c r="V318">
        <v>15000</v>
      </c>
      <c r="W318">
        <v>15000</v>
      </c>
      <c r="X318">
        <v>20000</v>
      </c>
      <c r="Y318">
        <v>20000</v>
      </c>
      <c r="Z318">
        <v>20000</v>
      </c>
      <c r="AA318">
        <v>20000</v>
      </c>
      <c r="AB318">
        <v>15000</v>
      </c>
      <c r="AE318">
        <v>20000</v>
      </c>
      <c r="AF318">
        <v>20000</v>
      </c>
      <c r="AH318" s="68">
        <f t="shared" si="12"/>
        <v>480000</v>
      </c>
      <c r="AI318" s="68">
        <f t="shared" si="13"/>
        <v>420000</v>
      </c>
      <c r="AJ318" s="68">
        <f t="shared" si="14"/>
        <v>60000</v>
      </c>
      <c r="AK318" s="68"/>
      <c r="AL318" s="74" t="str">
        <f>VLOOKUP(A318,Att!B:CX,101,0)</f>
        <v>Power Connect</v>
      </c>
      <c r="AM318" s="70">
        <f>VALUE(IFERROR(VLOOKUP($A318,OT!$A:$BU,OT!J$1,0),0))</f>
        <v>0</v>
      </c>
      <c r="AN318" s="70">
        <f>VALUE(IFERROR(VLOOKUP($A318,OT!$A:$BU,OT!K$1,0),0))</f>
        <v>0</v>
      </c>
      <c r="AO318" s="70">
        <f>VALUE(IFERROR(VLOOKUP($A318,OT!$A:$BU,OT!L$1,0),0))</f>
        <v>0</v>
      </c>
      <c r="AP318" s="70">
        <f>VALUE(IFERROR(VLOOKUP($A318,OT!$A:$BU,OT!M$1,0),0))</f>
        <v>0</v>
      </c>
      <c r="AQ318" s="70">
        <f>VALUE(IFERROR(VLOOKUP($A318,OT!$A:$BU,OT!N$1,0),0))</f>
        <v>0</v>
      </c>
      <c r="AR318" s="70">
        <f>VALUE(IFERROR(VLOOKUP($A318,OT!$A:$BU,OT!O$1,0),0))</f>
        <v>8</v>
      </c>
      <c r="AS318" s="70">
        <f>VALUE(IFERROR(VLOOKUP($A318,OT!$A:$BU,OT!P$1,0),0))</f>
        <v>0</v>
      </c>
      <c r="AT318" s="70">
        <f>VALUE(IFERROR(VLOOKUP($A318,OT!$A:$BU,OT!Q$1,0),0))</f>
        <v>0</v>
      </c>
      <c r="AU318" s="70">
        <f>VALUE(IFERROR(VLOOKUP($A318,OT!$A:$BU,OT!R$1,0),0))</f>
        <v>0</v>
      </c>
      <c r="AV318" s="70">
        <f>VALUE(IFERROR(VLOOKUP($A318,OT!$A:$BU,OT!S$1,0),0))</f>
        <v>0</v>
      </c>
      <c r="AW318" s="70">
        <f>VALUE(IFERROR(VLOOKUP($A318,OT!$A:$BU,OT!T$1,0),0))</f>
        <v>0</v>
      </c>
      <c r="AX318" s="70">
        <f>VALUE(IFERROR(VLOOKUP($A318,OT!$A:$BU,OT!U$1,0),0))</f>
        <v>0</v>
      </c>
      <c r="AY318" s="70">
        <f>VALUE(IFERROR(VLOOKUP($A318,OT!$A:$BU,OT!V$1,0),0))</f>
        <v>8</v>
      </c>
      <c r="AZ318" s="70">
        <f>VALUE(IFERROR(VLOOKUP($A318,OT!$A:$BU,OT!W$1,0),0))</f>
        <v>0</v>
      </c>
      <c r="BA318" s="70">
        <f>VALUE(IFERROR(VLOOKUP($A318,OT!$A:$BU,OT!X$1,0),0))</f>
        <v>0</v>
      </c>
      <c r="BB318" s="70">
        <f>VALUE(IFERROR(VLOOKUP($A318,OT!$A:$BU,OT!Y$1,0),0))</f>
        <v>0</v>
      </c>
      <c r="BC318" s="70">
        <f>VALUE(IFERROR(VLOOKUP($A318,OT!$A:$BU,OT!Z$1,0),0))</f>
        <v>0</v>
      </c>
      <c r="BD318" s="70">
        <f>VALUE(IFERROR(VLOOKUP($A318,OT!$A:$BU,OT!AA$1,0),0))</f>
        <v>0</v>
      </c>
      <c r="BE318" s="70">
        <f>VALUE(IFERROR(VLOOKUP($A318,OT!$A:$BU,OT!AB$1,0),0))</f>
        <v>0</v>
      </c>
      <c r="BF318" s="70">
        <f>VALUE(IFERROR(VLOOKUP($A318,OT!$A:$BU,OT!AC$1,0),0))</f>
        <v>8</v>
      </c>
      <c r="BG318" s="70">
        <f>VALUE(IFERROR(VLOOKUP($A318,OT!$A:$BU,OT!AD$1,0),0))</f>
        <v>8</v>
      </c>
      <c r="BH318" s="70">
        <f>VALUE(IFERROR(VLOOKUP($A318,OT!$A:$BU,OT!AE$1,0),0))</f>
        <v>0</v>
      </c>
      <c r="BI318" s="70">
        <f>VALUE(IFERROR(VLOOKUP($A318,OT!$A:$BU,OT!AF$1,0),0))</f>
        <v>0</v>
      </c>
      <c r="BJ318" s="70">
        <f>VALUE(IFERROR(VLOOKUP($A318,OT!$A:$BU,OT!AG$1,0),0))</f>
        <v>0</v>
      </c>
      <c r="BK318" s="70">
        <f>VALUE(IFERROR(VLOOKUP($A318,OT!$A:$BU,OT!AH$1,0),0))</f>
        <v>0</v>
      </c>
      <c r="BL318" s="70">
        <f>VALUE(IFERROR(VLOOKUP($A318,OT!$A:$BU,OT!AI$1,0),0))</f>
        <v>0</v>
      </c>
      <c r="BM318" s="70">
        <f>VALUE(IFERROR(VLOOKUP($A318,OT!$A:$BU,OT!AJ$1,0),0))</f>
        <v>0</v>
      </c>
      <c r="BN318" s="70">
        <f>VALUE(IFERROR(VLOOKUP($A318,OT!$A:$BU,OT!AK$1,0),0))</f>
        <v>0</v>
      </c>
      <c r="BO318" s="70">
        <f>VALUE(IFERROR(VLOOKUP($A318,OT!$A:$BU,OT!AL$1,0),0))</f>
        <v>0</v>
      </c>
      <c r="BP318" s="70">
        <f>VALUE(IFERROR(VLOOKUP($A318,OT!$A:$BU,OT!AM$1,0),0))</f>
        <v>0</v>
      </c>
      <c r="BQ318" s="70">
        <f>VALUE(IFERROR(VLOOKUP($A318,OT!$A:$BU,OT!AN$1,0),0))</f>
        <v>0</v>
      </c>
    </row>
    <row r="319" spans="1:69" x14ac:dyDescent="0.35">
      <c r="A319" t="s">
        <v>1646</v>
      </c>
      <c r="B319" s="221" t="str">
        <f>VLOOKUP(A319,Att!B:C,2,0)</f>
        <v>PHẠM THỊ HÀ</v>
      </c>
      <c r="C319">
        <v>20000</v>
      </c>
      <c r="D319">
        <v>20000</v>
      </c>
      <c r="E319">
        <v>20000</v>
      </c>
      <c r="F319">
        <v>20000</v>
      </c>
      <c r="G319">
        <v>15000</v>
      </c>
      <c r="H319">
        <v>15000</v>
      </c>
      <c r="J319">
        <v>20000</v>
      </c>
      <c r="K319">
        <v>20000</v>
      </c>
      <c r="L319">
        <v>20000</v>
      </c>
      <c r="M319">
        <v>20000</v>
      </c>
      <c r="N319">
        <v>15000</v>
      </c>
      <c r="O319">
        <v>15000</v>
      </c>
      <c r="Q319">
        <v>20000</v>
      </c>
      <c r="R319">
        <v>20000</v>
      </c>
      <c r="S319">
        <v>20000</v>
      </c>
      <c r="T319">
        <v>20000</v>
      </c>
      <c r="U319">
        <v>15000</v>
      </c>
      <c r="V319">
        <v>15000</v>
      </c>
      <c r="W319">
        <v>15000</v>
      </c>
      <c r="X319">
        <v>20000</v>
      </c>
      <c r="Y319">
        <v>20000</v>
      </c>
      <c r="Z319">
        <v>20000</v>
      </c>
      <c r="AA319">
        <v>20000</v>
      </c>
      <c r="AB319">
        <v>15000</v>
      </c>
      <c r="AE319">
        <v>20000</v>
      </c>
      <c r="AF319">
        <v>20000</v>
      </c>
      <c r="AH319" s="68">
        <f t="shared" si="12"/>
        <v>480000</v>
      </c>
      <c r="AI319" s="68">
        <f t="shared" si="13"/>
        <v>420000</v>
      </c>
      <c r="AJ319" s="68">
        <f t="shared" si="14"/>
        <v>60000</v>
      </c>
      <c r="AK319" s="68"/>
      <c r="AL319" s="74" t="str">
        <f>VLOOKUP(A319,Att!B:CX,101,0)</f>
        <v>MEKONG SUBLABOR</v>
      </c>
      <c r="AM319" s="70">
        <f>VALUE(IFERROR(VLOOKUP($A319,OT!$A:$BU,OT!J$1,0),0))</f>
        <v>0</v>
      </c>
      <c r="AN319" s="70">
        <f>VALUE(IFERROR(VLOOKUP($A319,OT!$A:$BU,OT!K$1,0),0))</f>
        <v>0</v>
      </c>
      <c r="AO319" s="70">
        <f>VALUE(IFERROR(VLOOKUP($A319,OT!$A:$BU,OT!L$1,0),0))</f>
        <v>0</v>
      </c>
      <c r="AP319" s="70">
        <f>VALUE(IFERROR(VLOOKUP($A319,OT!$A:$BU,OT!M$1,0),0))</f>
        <v>0</v>
      </c>
      <c r="AQ319" s="70">
        <f>VALUE(IFERROR(VLOOKUP($A319,OT!$A:$BU,OT!N$1,0),0))</f>
        <v>0</v>
      </c>
      <c r="AR319" s="70">
        <f>VALUE(IFERROR(VLOOKUP($A319,OT!$A:$BU,OT!O$1,0),0))</f>
        <v>8</v>
      </c>
      <c r="AS319" s="70">
        <f>VALUE(IFERROR(VLOOKUP($A319,OT!$A:$BU,OT!P$1,0),0))</f>
        <v>0</v>
      </c>
      <c r="AT319" s="70">
        <f>VALUE(IFERROR(VLOOKUP($A319,OT!$A:$BU,OT!Q$1,0),0))</f>
        <v>0</v>
      </c>
      <c r="AU319" s="70">
        <f>VALUE(IFERROR(VLOOKUP($A319,OT!$A:$BU,OT!R$1,0),0))</f>
        <v>0</v>
      </c>
      <c r="AV319" s="70">
        <f>VALUE(IFERROR(VLOOKUP($A319,OT!$A:$BU,OT!S$1,0),0))</f>
        <v>0</v>
      </c>
      <c r="AW319" s="70">
        <f>VALUE(IFERROR(VLOOKUP($A319,OT!$A:$BU,OT!T$1,0),0))</f>
        <v>0</v>
      </c>
      <c r="AX319" s="70">
        <f>VALUE(IFERROR(VLOOKUP($A319,OT!$A:$BU,OT!U$1,0),0))</f>
        <v>0</v>
      </c>
      <c r="AY319" s="70">
        <f>VALUE(IFERROR(VLOOKUP($A319,OT!$A:$BU,OT!V$1,0),0))</f>
        <v>8</v>
      </c>
      <c r="AZ319" s="70">
        <f>VALUE(IFERROR(VLOOKUP($A319,OT!$A:$BU,OT!W$1,0),0))</f>
        <v>0</v>
      </c>
      <c r="BA319" s="70">
        <f>VALUE(IFERROR(VLOOKUP($A319,OT!$A:$BU,OT!X$1,0),0))</f>
        <v>0</v>
      </c>
      <c r="BB319" s="70">
        <f>VALUE(IFERROR(VLOOKUP($A319,OT!$A:$BU,OT!Y$1,0),0))</f>
        <v>0</v>
      </c>
      <c r="BC319" s="70">
        <f>VALUE(IFERROR(VLOOKUP($A319,OT!$A:$BU,OT!Z$1,0),0))</f>
        <v>0</v>
      </c>
      <c r="BD319" s="70">
        <f>VALUE(IFERROR(VLOOKUP($A319,OT!$A:$BU,OT!AA$1,0),0))</f>
        <v>0</v>
      </c>
      <c r="BE319" s="70">
        <f>VALUE(IFERROR(VLOOKUP($A319,OT!$A:$BU,OT!AB$1,0),0))</f>
        <v>0</v>
      </c>
      <c r="BF319" s="70">
        <f>VALUE(IFERROR(VLOOKUP($A319,OT!$A:$BU,OT!AC$1,0),0))</f>
        <v>8</v>
      </c>
      <c r="BG319" s="70">
        <f>VALUE(IFERROR(VLOOKUP($A319,OT!$A:$BU,OT!AD$1,0),0))</f>
        <v>8</v>
      </c>
      <c r="BH319" s="70">
        <f>VALUE(IFERROR(VLOOKUP($A319,OT!$A:$BU,OT!AE$1,0),0))</f>
        <v>0</v>
      </c>
      <c r="BI319" s="70">
        <f>VALUE(IFERROR(VLOOKUP($A319,OT!$A:$BU,OT!AF$1,0),0))</f>
        <v>0</v>
      </c>
      <c r="BJ319" s="70">
        <f>VALUE(IFERROR(VLOOKUP($A319,OT!$A:$BU,OT!AG$1,0),0))</f>
        <v>0</v>
      </c>
      <c r="BK319" s="70">
        <f>VALUE(IFERROR(VLOOKUP($A319,OT!$A:$BU,OT!AH$1,0),0))</f>
        <v>0</v>
      </c>
      <c r="BL319" s="70">
        <f>VALUE(IFERROR(VLOOKUP($A319,OT!$A:$BU,OT!AI$1,0),0))</f>
        <v>0</v>
      </c>
      <c r="BM319" s="70">
        <f>VALUE(IFERROR(VLOOKUP($A319,OT!$A:$BU,OT!AJ$1,0),0))</f>
        <v>0</v>
      </c>
      <c r="BN319" s="70">
        <f>VALUE(IFERROR(VLOOKUP($A319,OT!$A:$BU,OT!AK$1,0),0))</f>
        <v>0</v>
      </c>
      <c r="BO319" s="70">
        <f>VALUE(IFERROR(VLOOKUP($A319,OT!$A:$BU,OT!AL$1,0),0))</f>
        <v>0</v>
      </c>
      <c r="BP319" s="70">
        <f>VALUE(IFERROR(VLOOKUP($A319,OT!$A:$BU,OT!AM$1,0),0))</f>
        <v>0</v>
      </c>
      <c r="BQ319" s="70">
        <f>VALUE(IFERROR(VLOOKUP($A319,OT!$A:$BU,OT!AN$1,0),0))</f>
        <v>0</v>
      </c>
    </row>
    <row r="320" spans="1:69" x14ac:dyDescent="0.35">
      <c r="A320" t="s">
        <v>1651</v>
      </c>
      <c r="B320" s="221" t="str">
        <f>VLOOKUP(A320,Att!B:C,2,0)</f>
        <v>HỒ KIM TRÍ</v>
      </c>
      <c r="C320">
        <v>20000</v>
      </c>
      <c r="D320">
        <v>20000</v>
      </c>
      <c r="E320">
        <v>20000</v>
      </c>
      <c r="F320">
        <v>20000</v>
      </c>
      <c r="G320">
        <v>15000</v>
      </c>
      <c r="J320">
        <v>20000</v>
      </c>
      <c r="K320">
        <v>20000</v>
      </c>
      <c r="L320">
        <v>20000</v>
      </c>
      <c r="M320">
        <v>20000</v>
      </c>
      <c r="N320">
        <v>15000</v>
      </c>
      <c r="Q320">
        <v>20000</v>
      </c>
      <c r="R320">
        <v>20000</v>
      </c>
      <c r="S320">
        <v>20000</v>
      </c>
      <c r="T320">
        <v>20000</v>
      </c>
      <c r="U320">
        <v>15000</v>
      </c>
      <c r="X320">
        <v>20000</v>
      </c>
      <c r="Y320">
        <v>20000</v>
      </c>
      <c r="Z320">
        <v>20000</v>
      </c>
      <c r="AA320">
        <v>20000</v>
      </c>
      <c r="AB320">
        <v>15000</v>
      </c>
      <c r="AE320">
        <v>20000</v>
      </c>
      <c r="AF320">
        <v>20000</v>
      </c>
      <c r="AH320" s="68">
        <f t="shared" si="12"/>
        <v>420000</v>
      </c>
      <c r="AI320" s="68">
        <f t="shared" si="13"/>
        <v>420000</v>
      </c>
      <c r="AJ320" s="68">
        <f t="shared" si="14"/>
        <v>0</v>
      </c>
      <c r="AK320" s="68"/>
      <c r="AL320" s="74" t="str">
        <f>VLOOKUP(A320,Att!B:CX,101,0)</f>
        <v>MEKONG SUBLABOR</v>
      </c>
      <c r="AM320" s="70">
        <f>VALUE(IFERROR(VLOOKUP($A320,OT!$A:$BU,OT!J$1,0),0))</f>
        <v>0</v>
      </c>
      <c r="AN320" s="70">
        <f>VALUE(IFERROR(VLOOKUP($A320,OT!$A:$BU,OT!K$1,0),0))</f>
        <v>0</v>
      </c>
      <c r="AO320" s="70">
        <f>VALUE(IFERROR(VLOOKUP($A320,OT!$A:$BU,OT!L$1,0),0))</f>
        <v>0</v>
      </c>
      <c r="AP320" s="70">
        <f>VALUE(IFERROR(VLOOKUP($A320,OT!$A:$BU,OT!M$1,0),0))</f>
        <v>0</v>
      </c>
      <c r="AQ320" s="70">
        <f>VALUE(IFERROR(VLOOKUP($A320,OT!$A:$BU,OT!N$1,0),0))</f>
        <v>0</v>
      </c>
      <c r="AR320" s="70">
        <f>VALUE(IFERROR(VLOOKUP($A320,OT!$A:$BU,OT!O$1,0),0))</f>
        <v>0</v>
      </c>
      <c r="AS320" s="70">
        <f>VALUE(IFERROR(VLOOKUP($A320,OT!$A:$BU,OT!P$1,0),0))</f>
        <v>0</v>
      </c>
      <c r="AT320" s="70">
        <f>VALUE(IFERROR(VLOOKUP($A320,OT!$A:$BU,OT!Q$1,0),0))</f>
        <v>0</v>
      </c>
      <c r="AU320" s="70">
        <f>VALUE(IFERROR(VLOOKUP($A320,OT!$A:$BU,OT!R$1,0),0))</f>
        <v>0</v>
      </c>
      <c r="AV320" s="70">
        <f>VALUE(IFERROR(VLOOKUP($A320,OT!$A:$BU,OT!S$1,0),0))</f>
        <v>0</v>
      </c>
      <c r="AW320" s="70">
        <f>VALUE(IFERROR(VLOOKUP($A320,OT!$A:$BU,OT!T$1,0),0))</f>
        <v>0</v>
      </c>
      <c r="AX320" s="70">
        <f>VALUE(IFERROR(VLOOKUP($A320,OT!$A:$BU,OT!U$1,0),0))</f>
        <v>0</v>
      </c>
      <c r="AY320" s="70">
        <f>VALUE(IFERROR(VLOOKUP($A320,OT!$A:$BU,OT!V$1,0),0))</f>
        <v>0</v>
      </c>
      <c r="AZ320" s="70">
        <f>VALUE(IFERROR(VLOOKUP($A320,OT!$A:$BU,OT!W$1,0),0))</f>
        <v>0</v>
      </c>
      <c r="BA320" s="70">
        <f>VALUE(IFERROR(VLOOKUP($A320,OT!$A:$BU,OT!X$1,0),0))</f>
        <v>0</v>
      </c>
      <c r="BB320" s="70">
        <f>VALUE(IFERROR(VLOOKUP($A320,OT!$A:$BU,OT!Y$1,0),0))</f>
        <v>0</v>
      </c>
      <c r="BC320" s="70">
        <f>VALUE(IFERROR(VLOOKUP($A320,OT!$A:$BU,OT!Z$1,0),0))</f>
        <v>0</v>
      </c>
      <c r="BD320" s="70">
        <f>VALUE(IFERROR(VLOOKUP($A320,OT!$A:$BU,OT!AA$1,0),0))</f>
        <v>0</v>
      </c>
      <c r="BE320" s="70">
        <f>VALUE(IFERROR(VLOOKUP($A320,OT!$A:$BU,OT!AB$1,0),0))</f>
        <v>0</v>
      </c>
      <c r="BF320" s="70">
        <f>VALUE(IFERROR(VLOOKUP($A320,OT!$A:$BU,OT!AC$1,0),0))</f>
        <v>0</v>
      </c>
      <c r="BG320" s="70">
        <f>VALUE(IFERROR(VLOOKUP($A320,OT!$A:$BU,OT!AD$1,0),0))</f>
        <v>0</v>
      </c>
      <c r="BH320" s="70">
        <f>VALUE(IFERROR(VLOOKUP($A320,OT!$A:$BU,OT!AE$1,0),0))</f>
        <v>0</v>
      </c>
      <c r="BI320" s="70">
        <f>VALUE(IFERROR(VLOOKUP($A320,OT!$A:$BU,OT!AF$1,0),0))</f>
        <v>0</v>
      </c>
      <c r="BJ320" s="70">
        <f>VALUE(IFERROR(VLOOKUP($A320,OT!$A:$BU,OT!AG$1,0),0))</f>
        <v>0</v>
      </c>
      <c r="BK320" s="70">
        <f>VALUE(IFERROR(VLOOKUP($A320,OT!$A:$BU,OT!AH$1,0),0))</f>
        <v>0</v>
      </c>
      <c r="BL320" s="70">
        <f>VALUE(IFERROR(VLOOKUP($A320,OT!$A:$BU,OT!AI$1,0),0))</f>
        <v>0</v>
      </c>
      <c r="BM320" s="70">
        <f>VALUE(IFERROR(VLOOKUP($A320,OT!$A:$BU,OT!AJ$1,0),0))</f>
        <v>0</v>
      </c>
      <c r="BN320" s="70">
        <f>VALUE(IFERROR(VLOOKUP($A320,OT!$A:$BU,OT!AK$1,0),0))</f>
        <v>0</v>
      </c>
      <c r="BO320" s="70">
        <f>VALUE(IFERROR(VLOOKUP($A320,OT!$A:$BU,OT!AL$1,0),0))</f>
        <v>0</v>
      </c>
      <c r="BP320" s="70">
        <f>VALUE(IFERROR(VLOOKUP($A320,OT!$A:$BU,OT!AM$1,0),0))</f>
        <v>0</v>
      </c>
      <c r="BQ320" s="70">
        <f>VALUE(IFERROR(VLOOKUP($A320,OT!$A:$BU,OT!AN$1,0),0))</f>
        <v>0</v>
      </c>
    </row>
    <row r="321" spans="1:69" x14ac:dyDescent="0.35">
      <c r="A321" t="s">
        <v>1654</v>
      </c>
      <c r="B321" s="221" t="str">
        <f>VLOOKUP(A321,Att!B:C,2,0)</f>
        <v>LÊ LÂM QUÍ</v>
      </c>
      <c r="C321">
        <v>20000</v>
      </c>
      <c r="E321">
        <v>20000</v>
      </c>
      <c r="F321">
        <v>20000</v>
      </c>
      <c r="G321">
        <v>20000</v>
      </c>
      <c r="H321">
        <v>15000</v>
      </c>
      <c r="K321">
        <v>20000</v>
      </c>
      <c r="L321">
        <v>20000</v>
      </c>
      <c r="M321">
        <v>20000</v>
      </c>
      <c r="N321">
        <v>20000</v>
      </c>
      <c r="O321">
        <v>20000</v>
      </c>
      <c r="Q321">
        <v>20000</v>
      </c>
      <c r="R321">
        <v>20000</v>
      </c>
      <c r="S321">
        <v>20000</v>
      </c>
      <c r="T321">
        <v>20000</v>
      </c>
      <c r="U321">
        <v>20000</v>
      </c>
      <c r="X321">
        <v>20000</v>
      </c>
      <c r="Y321">
        <v>20000</v>
      </c>
      <c r="Z321">
        <v>20000</v>
      </c>
      <c r="AA321">
        <v>20000</v>
      </c>
      <c r="AB321">
        <v>20000</v>
      </c>
      <c r="AC321">
        <v>20000</v>
      </c>
      <c r="AE321">
        <v>20000</v>
      </c>
      <c r="AF321">
        <v>20000</v>
      </c>
      <c r="AH321" s="68">
        <f t="shared" si="12"/>
        <v>455000</v>
      </c>
      <c r="AI321" s="68">
        <f t="shared" si="13"/>
        <v>215000</v>
      </c>
      <c r="AJ321" s="68">
        <f t="shared" si="14"/>
        <v>240000</v>
      </c>
      <c r="AK321" s="68"/>
      <c r="AL321" s="74" t="str">
        <f>VLOOKUP(A321,Att!B:CX,101,0)</f>
        <v>ANNK-HR</v>
      </c>
      <c r="AM321" s="70">
        <f>VALUE(IFERROR(VLOOKUP($A321,OT!$A:$BU,OT!J$1,0),0))</f>
        <v>0</v>
      </c>
      <c r="AN321" s="70">
        <f>VALUE(IFERROR(VLOOKUP($A321,OT!$A:$BU,OT!K$1,0),0))</f>
        <v>0</v>
      </c>
      <c r="AO321" s="70">
        <f>VALUE(IFERROR(VLOOKUP($A321,OT!$A:$BU,OT!L$1,0),0))</f>
        <v>0</v>
      </c>
      <c r="AP321" s="70">
        <f>VALUE(IFERROR(VLOOKUP($A321,OT!$A:$BU,OT!M$1,0),0))</f>
        <v>0</v>
      </c>
      <c r="AQ321" s="70">
        <f>VALUE(IFERROR(VLOOKUP($A321,OT!$A:$BU,OT!N$1,0),0))</f>
        <v>2</v>
      </c>
      <c r="AR321" s="70">
        <f>VALUE(IFERROR(VLOOKUP($A321,OT!$A:$BU,OT!O$1,0),0))</f>
        <v>0</v>
      </c>
      <c r="AS321" s="70">
        <f>VALUE(IFERROR(VLOOKUP($A321,OT!$A:$BU,OT!P$1,0),0))</f>
        <v>0</v>
      </c>
      <c r="AT321" s="70">
        <f>VALUE(IFERROR(VLOOKUP($A321,OT!$A:$BU,OT!Q$1,0),0))</f>
        <v>0</v>
      </c>
      <c r="AU321" s="70">
        <f>VALUE(IFERROR(VLOOKUP($A321,OT!$A:$BU,OT!R$1,0),0))</f>
        <v>2</v>
      </c>
      <c r="AV321" s="70">
        <f>VALUE(IFERROR(VLOOKUP($A321,OT!$A:$BU,OT!S$1,0),0))</f>
        <v>2</v>
      </c>
      <c r="AW321" s="70">
        <f>VALUE(IFERROR(VLOOKUP($A321,OT!$A:$BU,OT!T$1,0),0))</f>
        <v>4</v>
      </c>
      <c r="AX321" s="70">
        <f>VALUE(IFERROR(VLOOKUP($A321,OT!$A:$BU,OT!U$1,0),0))</f>
        <v>2</v>
      </c>
      <c r="AY321" s="70">
        <f>VALUE(IFERROR(VLOOKUP($A321,OT!$A:$BU,OT!V$1,0),0))</f>
        <v>0</v>
      </c>
      <c r="AZ321" s="70">
        <f>VALUE(IFERROR(VLOOKUP($A321,OT!$A:$BU,OT!W$1,0),0))</f>
        <v>0</v>
      </c>
      <c r="BA321" s="70">
        <f>VALUE(IFERROR(VLOOKUP($A321,OT!$A:$BU,OT!X$1,0),0))</f>
        <v>0</v>
      </c>
      <c r="BB321" s="70">
        <f>VALUE(IFERROR(VLOOKUP($A321,OT!$A:$BU,OT!Y$1,0),0))</f>
        <v>0</v>
      </c>
      <c r="BC321" s="70">
        <f>VALUE(IFERROR(VLOOKUP($A321,OT!$A:$BU,OT!Z$1,0),0))</f>
        <v>0</v>
      </c>
      <c r="BD321" s="70">
        <f>VALUE(IFERROR(VLOOKUP($A321,OT!$A:$BU,OT!AA$1,0),0))</f>
        <v>4</v>
      </c>
      <c r="BE321" s="70">
        <f>VALUE(IFERROR(VLOOKUP($A321,OT!$A:$BU,OT!AB$1,0),0))</f>
        <v>2</v>
      </c>
      <c r="BF321" s="70">
        <f>VALUE(IFERROR(VLOOKUP($A321,OT!$A:$BU,OT!AC$1,0),0))</f>
        <v>0</v>
      </c>
      <c r="BG321" s="70">
        <f>VALUE(IFERROR(VLOOKUP($A321,OT!$A:$BU,OT!AD$1,0),0))</f>
        <v>0</v>
      </c>
      <c r="BH321" s="70">
        <f>VALUE(IFERROR(VLOOKUP($A321,OT!$A:$BU,OT!AE$1,0),0))</f>
        <v>0</v>
      </c>
      <c r="BI321" s="70">
        <f>VALUE(IFERROR(VLOOKUP($A321,OT!$A:$BU,OT!AF$1,0),0))</f>
        <v>0</v>
      </c>
      <c r="BJ321" s="70">
        <f>VALUE(IFERROR(VLOOKUP($A321,OT!$A:$BU,OT!AG$1,0),0))</f>
        <v>0</v>
      </c>
      <c r="BK321" s="70">
        <f>VALUE(IFERROR(VLOOKUP($A321,OT!$A:$BU,OT!AH$1,0),0))</f>
        <v>4</v>
      </c>
      <c r="BL321" s="70">
        <f>VALUE(IFERROR(VLOOKUP($A321,OT!$A:$BU,OT!AI$1,0),0))</f>
        <v>2</v>
      </c>
      <c r="BM321" s="70">
        <f>VALUE(IFERROR(VLOOKUP($A321,OT!$A:$BU,OT!AJ$1,0),0))</f>
        <v>12</v>
      </c>
      <c r="BN321" s="70">
        <f>VALUE(IFERROR(VLOOKUP($A321,OT!$A:$BU,OT!AK$1,0),0))</f>
        <v>0</v>
      </c>
      <c r="BO321" s="70">
        <f>VALUE(IFERROR(VLOOKUP($A321,OT!$A:$BU,OT!AL$1,0),0))</f>
        <v>2</v>
      </c>
      <c r="BP321" s="70">
        <f>VALUE(IFERROR(VLOOKUP($A321,OT!$A:$BU,OT!AM$1,0),0))</f>
        <v>2</v>
      </c>
      <c r="BQ321" s="70">
        <f>VALUE(IFERROR(VLOOKUP($A321,OT!$A:$BU,OT!AN$1,0),0))</f>
        <v>0</v>
      </c>
    </row>
    <row r="322" spans="1:69" x14ac:dyDescent="0.35">
      <c r="A322" t="s">
        <v>1659</v>
      </c>
      <c r="B322" s="221" t="str">
        <f>VLOOKUP(A322,Att!B:C,2,0)</f>
        <v>LÊ THỊ HỒNG THU</v>
      </c>
      <c r="C322">
        <v>42000</v>
      </c>
      <c r="D322">
        <v>42000</v>
      </c>
      <c r="E322">
        <v>42000</v>
      </c>
      <c r="F322">
        <v>42000</v>
      </c>
      <c r="G322">
        <v>42000</v>
      </c>
      <c r="J322">
        <v>20000</v>
      </c>
      <c r="K322">
        <v>20000</v>
      </c>
      <c r="M322">
        <v>20000</v>
      </c>
      <c r="R322">
        <v>42000</v>
      </c>
      <c r="S322">
        <v>42000</v>
      </c>
      <c r="T322">
        <v>42000</v>
      </c>
      <c r="U322">
        <v>42000</v>
      </c>
      <c r="X322">
        <v>20000</v>
      </c>
      <c r="Y322">
        <v>20000</v>
      </c>
      <c r="AA322">
        <v>20000</v>
      </c>
      <c r="AE322">
        <v>42000</v>
      </c>
      <c r="AF322">
        <v>42000</v>
      </c>
      <c r="AH322" s="68">
        <f t="shared" si="12"/>
        <v>582000</v>
      </c>
      <c r="AI322" s="68">
        <f t="shared" si="13"/>
        <v>82000</v>
      </c>
      <c r="AJ322" s="68">
        <f t="shared" si="14"/>
        <v>500000</v>
      </c>
      <c r="AK322" s="68"/>
      <c r="AL322" s="74" t="str">
        <f>VLOOKUP(A322,Att!B:CX,101,0)</f>
        <v>ANNK-HR</v>
      </c>
      <c r="AM322" s="70">
        <f>VALUE(IFERROR(VLOOKUP($A322,OT!$A:$BU,OT!J$1,0),0))</f>
        <v>2</v>
      </c>
      <c r="AN322" s="70">
        <f>VALUE(IFERROR(VLOOKUP($A322,OT!$A:$BU,OT!K$1,0),0))</f>
        <v>2</v>
      </c>
      <c r="AO322" s="70">
        <f>VALUE(IFERROR(VLOOKUP($A322,OT!$A:$BU,OT!L$1,0),0))</f>
        <v>2</v>
      </c>
      <c r="AP322" s="70">
        <f>VALUE(IFERROR(VLOOKUP($A322,OT!$A:$BU,OT!M$1,0),0))</f>
        <v>2</v>
      </c>
      <c r="AQ322" s="70">
        <f>VALUE(IFERROR(VLOOKUP($A322,OT!$A:$BU,OT!N$1,0),0))</f>
        <v>4</v>
      </c>
      <c r="AR322" s="70">
        <f>VALUE(IFERROR(VLOOKUP($A322,OT!$A:$BU,OT!O$1,0),0))</f>
        <v>0</v>
      </c>
      <c r="AS322" s="70">
        <f>VALUE(IFERROR(VLOOKUP($A322,OT!$A:$BU,OT!P$1,0),0))</f>
        <v>0</v>
      </c>
      <c r="AT322" s="70">
        <f>VALUE(IFERROR(VLOOKUP($A322,OT!$A:$BU,OT!Q$1,0),0))</f>
        <v>2</v>
      </c>
      <c r="AU322" s="70">
        <f>VALUE(IFERROR(VLOOKUP($A322,OT!$A:$BU,OT!R$1,0),0))</f>
        <v>2</v>
      </c>
      <c r="AV322" s="70">
        <f>VALUE(IFERROR(VLOOKUP($A322,OT!$A:$BU,OT!S$1,0),0))</f>
        <v>0</v>
      </c>
      <c r="AW322" s="70">
        <f>VALUE(IFERROR(VLOOKUP($A322,OT!$A:$BU,OT!T$1,0),0))</f>
        <v>2</v>
      </c>
      <c r="AX322" s="70">
        <f>VALUE(IFERROR(VLOOKUP($A322,OT!$A:$BU,OT!U$1,0),0))</f>
        <v>0</v>
      </c>
      <c r="AY322" s="70">
        <f>VALUE(IFERROR(VLOOKUP($A322,OT!$A:$BU,OT!V$1,0),0))</f>
        <v>0</v>
      </c>
      <c r="AZ322" s="70">
        <f>VALUE(IFERROR(VLOOKUP($A322,OT!$A:$BU,OT!W$1,0),0))</f>
        <v>0</v>
      </c>
      <c r="BA322" s="70">
        <f>VALUE(IFERROR(VLOOKUP($A322,OT!$A:$BU,OT!X$1,0),0))</f>
        <v>0</v>
      </c>
      <c r="BB322" s="70">
        <f>VALUE(IFERROR(VLOOKUP($A322,OT!$A:$BU,OT!Y$1,0),0))</f>
        <v>2</v>
      </c>
      <c r="BC322" s="70">
        <f>VALUE(IFERROR(VLOOKUP($A322,OT!$A:$BU,OT!Z$1,0),0))</f>
        <v>2</v>
      </c>
      <c r="BD322" s="70">
        <f>VALUE(IFERROR(VLOOKUP($A322,OT!$A:$BU,OT!AA$1,0),0))</f>
        <v>2</v>
      </c>
      <c r="BE322" s="70">
        <f>VALUE(IFERROR(VLOOKUP($A322,OT!$A:$BU,OT!AB$1,0),0))</f>
        <v>4</v>
      </c>
      <c r="BF322" s="70">
        <f>VALUE(IFERROR(VLOOKUP($A322,OT!$A:$BU,OT!AC$1,0),0))</f>
        <v>0</v>
      </c>
      <c r="BG322" s="70">
        <f>VALUE(IFERROR(VLOOKUP($A322,OT!$A:$BU,OT!AD$1,0),0))</f>
        <v>0</v>
      </c>
      <c r="BH322" s="70">
        <f>VALUE(IFERROR(VLOOKUP($A322,OT!$A:$BU,OT!AE$1,0),0))</f>
        <v>2</v>
      </c>
      <c r="BI322" s="70">
        <f>VALUE(IFERROR(VLOOKUP($A322,OT!$A:$BU,OT!AF$1,0),0))</f>
        <v>0</v>
      </c>
      <c r="BJ322" s="70">
        <f>VALUE(IFERROR(VLOOKUP($A322,OT!$A:$BU,OT!AG$1,0),0))</f>
        <v>0</v>
      </c>
      <c r="BK322" s="70">
        <f>VALUE(IFERROR(VLOOKUP($A322,OT!$A:$BU,OT!AH$1,0),0))</f>
        <v>0</v>
      </c>
      <c r="BL322" s="70">
        <f>VALUE(IFERROR(VLOOKUP($A322,OT!$A:$BU,OT!AI$1,0),0))</f>
        <v>0</v>
      </c>
      <c r="BM322" s="70">
        <f>VALUE(IFERROR(VLOOKUP($A322,OT!$A:$BU,OT!AJ$1,0),0))</f>
        <v>0</v>
      </c>
      <c r="BN322" s="70">
        <f>VALUE(IFERROR(VLOOKUP($A322,OT!$A:$BU,OT!AK$1,0),0))</f>
        <v>0</v>
      </c>
      <c r="BO322" s="70">
        <f>VALUE(IFERROR(VLOOKUP($A322,OT!$A:$BU,OT!AL$1,0),0))</f>
        <v>0</v>
      </c>
      <c r="BP322" s="70">
        <f>VALUE(IFERROR(VLOOKUP($A322,OT!$A:$BU,OT!AM$1,0),0))</f>
        <v>2</v>
      </c>
      <c r="BQ322" s="70">
        <f>VALUE(IFERROR(VLOOKUP($A322,OT!$A:$BU,OT!AN$1,0),0))</f>
        <v>0</v>
      </c>
    </row>
    <row r="323" spans="1:69" x14ac:dyDescent="0.35">
      <c r="A323" t="s">
        <v>1662</v>
      </c>
      <c r="B323" s="221" t="str">
        <f>VLOOKUP(A323,Att!B:C,2,0)</f>
        <v>VĂN THỊ NGỌC CHÍNH</v>
      </c>
      <c r="C323">
        <v>20000</v>
      </c>
      <c r="D323">
        <v>20000</v>
      </c>
      <c r="G323">
        <v>20000</v>
      </c>
      <c r="H323">
        <v>20000</v>
      </c>
      <c r="I323">
        <v>20000</v>
      </c>
      <c r="J323">
        <v>42000</v>
      </c>
      <c r="K323">
        <v>42000</v>
      </c>
      <c r="L323">
        <v>42000</v>
      </c>
      <c r="M323">
        <v>42000</v>
      </c>
      <c r="O323">
        <v>42000</v>
      </c>
      <c r="Q323">
        <v>42000</v>
      </c>
      <c r="R323">
        <v>42000</v>
      </c>
      <c r="T323">
        <v>42000</v>
      </c>
      <c r="U323">
        <v>27000</v>
      </c>
      <c r="X323">
        <v>20000</v>
      </c>
      <c r="Y323">
        <v>20000</v>
      </c>
      <c r="Z323">
        <v>20000</v>
      </c>
      <c r="AB323">
        <v>20000</v>
      </c>
      <c r="AC323">
        <v>20000</v>
      </c>
      <c r="AE323">
        <v>42000</v>
      </c>
      <c r="AF323">
        <v>42000</v>
      </c>
      <c r="AH323" s="68">
        <f t="shared" si="12"/>
        <v>647000</v>
      </c>
      <c r="AI323" s="68">
        <f t="shared" si="13"/>
        <v>153000</v>
      </c>
      <c r="AJ323" s="68">
        <f t="shared" si="14"/>
        <v>494000</v>
      </c>
      <c r="AK323" s="68"/>
      <c r="AL323" s="74" t="str">
        <f>VLOOKUP(A323,Att!B:CX,101,0)</f>
        <v>ANNK-HR</v>
      </c>
      <c r="AM323" s="70">
        <f>VALUE(IFERROR(VLOOKUP($A323,OT!$A:$BU,OT!J$1,0),0))</f>
        <v>2</v>
      </c>
      <c r="AN323" s="70">
        <f>VALUE(IFERROR(VLOOKUP($A323,OT!$A:$BU,OT!K$1,0),0))</f>
        <v>2</v>
      </c>
      <c r="AO323" s="70">
        <f>VALUE(IFERROR(VLOOKUP($A323,OT!$A:$BU,OT!L$1,0),0))</f>
        <v>0</v>
      </c>
      <c r="AP323" s="70">
        <f>VALUE(IFERROR(VLOOKUP($A323,OT!$A:$BU,OT!M$1,0),0))</f>
        <v>0</v>
      </c>
      <c r="AQ323" s="70">
        <f>VALUE(IFERROR(VLOOKUP($A323,OT!$A:$BU,OT!N$1,0),0))</f>
        <v>2</v>
      </c>
      <c r="AR323" s="70">
        <f>VALUE(IFERROR(VLOOKUP($A323,OT!$A:$BU,OT!O$1,0),0))</f>
        <v>4</v>
      </c>
      <c r="AS323" s="70">
        <f>VALUE(IFERROR(VLOOKUP($A323,OT!$A:$BU,OT!P$1,0),0))</f>
        <v>12</v>
      </c>
      <c r="AT323" s="70">
        <f>VALUE(IFERROR(VLOOKUP($A323,OT!$A:$BU,OT!Q$1,0),0))</f>
        <v>2</v>
      </c>
      <c r="AU323" s="70">
        <f>VALUE(IFERROR(VLOOKUP($A323,OT!$A:$BU,OT!R$1,0),0))</f>
        <v>2</v>
      </c>
      <c r="AV323" s="70">
        <f>VALUE(IFERROR(VLOOKUP($A323,OT!$A:$BU,OT!S$1,0),0))</f>
        <v>2</v>
      </c>
      <c r="AW323" s="70">
        <f>VALUE(IFERROR(VLOOKUP($A323,OT!$A:$BU,OT!T$1,0),0))</f>
        <v>2</v>
      </c>
      <c r="AX323" s="70">
        <f>VALUE(IFERROR(VLOOKUP($A323,OT!$A:$BU,OT!U$1,0),0))</f>
        <v>0</v>
      </c>
      <c r="AY323" s="70">
        <f>VALUE(IFERROR(VLOOKUP($A323,OT!$A:$BU,OT!V$1,0),0))</f>
        <v>4</v>
      </c>
      <c r="AZ323" s="70">
        <f>VALUE(IFERROR(VLOOKUP($A323,OT!$A:$BU,OT!W$1,0),0))</f>
        <v>0</v>
      </c>
      <c r="BA323" s="70">
        <f>VALUE(IFERROR(VLOOKUP($A323,OT!$A:$BU,OT!X$1,0),0))</f>
        <v>2</v>
      </c>
      <c r="BB323" s="70">
        <f>VALUE(IFERROR(VLOOKUP($A323,OT!$A:$BU,OT!Y$1,0),0))</f>
        <v>0</v>
      </c>
      <c r="BC323" s="70">
        <f>VALUE(IFERROR(VLOOKUP($A323,OT!$A:$BU,OT!Z$1,0),0))</f>
        <v>0</v>
      </c>
      <c r="BD323" s="70">
        <f>VALUE(IFERROR(VLOOKUP($A323,OT!$A:$BU,OT!AA$1,0),0))</f>
        <v>0</v>
      </c>
      <c r="BE323" s="70">
        <f>VALUE(IFERROR(VLOOKUP($A323,OT!$A:$BU,OT!AB$1,0),0))</f>
        <v>0</v>
      </c>
      <c r="BF323" s="70">
        <f>VALUE(IFERROR(VLOOKUP($A323,OT!$A:$BU,OT!AC$1,0),0))</f>
        <v>0</v>
      </c>
      <c r="BG323" s="70">
        <f>VALUE(IFERROR(VLOOKUP($A323,OT!$A:$BU,OT!AD$1,0),0))</f>
        <v>0</v>
      </c>
      <c r="BH323" s="70">
        <f>VALUE(IFERROR(VLOOKUP($A323,OT!$A:$BU,OT!AE$1,0),0))</f>
        <v>2</v>
      </c>
      <c r="BI323" s="70">
        <f>VALUE(IFERROR(VLOOKUP($A323,OT!$A:$BU,OT!AF$1,0),0))</f>
        <v>2</v>
      </c>
      <c r="BJ323" s="70">
        <f>VALUE(IFERROR(VLOOKUP($A323,OT!$A:$BU,OT!AG$1,0),0))</f>
        <v>2</v>
      </c>
      <c r="BK323" s="70">
        <f>VALUE(IFERROR(VLOOKUP($A323,OT!$A:$BU,OT!AH$1,0),0))</f>
        <v>0</v>
      </c>
      <c r="BL323" s="70">
        <f>VALUE(IFERROR(VLOOKUP($A323,OT!$A:$BU,OT!AI$1,0),0))</f>
        <v>2</v>
      </c>
      <c r="BM323" s="70">
        <f>VALUE(IFERROR(VLOOKUP($A323,OT!$A:$BU,OT!AJ$1,0),0))</f>
        <v>4</v>
      </c>
      <c r="BN323" s="70">
        <f>VALUE(IFERROR(VLOOKUP($A323,OT!$A:$BU,OT!AK$1,0),0))</f>
        <v>0</v>
      </c>
      <c r="BO323" s="70">
        <f>VALUE(IFERROR(VLOOKUP($A323,OT!$A:$BU,OT!AL$1,0),0))</f>
        <v>2</v>
      </c>
      <c r="BP323" s="70">
        <f>VALUE(IFERROR(VLOOKUP($A323,OT!$A:$BU,OT!AM$1,0),0))</f>
        <v>0</v>
      </c>
      <c r="BQ323" s="70">
        <f>VALUE(IFERROR(VLOOKUP($A323,OT!$A:$BU,OT!AN$1,0),0))</f>
        <v>0</v>
      </c>
    </row>
    <row r="324" spans="1:69" x14ac:dyDescent="0.35">
      <c r="A324" t="s">
        <v>1665</v>
      </c>
      <c r="B324" s="221" t="str">
        <f>VLOOKUP(A324,Att!B:C,2,0)</f>
        <v>TRẦN NỮ THANH THẢO</v>
      </c>
      <c r="D324">
        <v>20000</v>
      </c>
      <c r="E324">
        <v>20000</v>
      </c>
      <c r="K324">
        <v>42000</v>
      </c>
      <c r="R324">
        <v>20000</v>
      </c>
      <c r="T324">
        <v>20000</v>
      </c>
      <c r="U324">
        <v>15000</v>
      </c>
      <c r="Z324">
        <v>0</v>
      </c>
      <c r="AA324">
        <v>42000</v>
      </c>
      <c r="AB324">
        <v>42000</v>
      </c>
      <c r="AE324">
        <v>20000</v>
      </c>
      <c r="AH324" s="68">
        <f t="shared" si="12"/>
        <v>241000</v>
      </c>
      <c r="AI324" s="68">
        <f t="shared" si="13"/>
        <v>55000</v>
      </c>
      <c r="AJ324" s="68">
        <f t="shared" si="14"/>
        <v>186000</v>
      </c>
      <c r="AK324" s="68"/>
      <c r="AL324" s="74" t="str">
        <f>VLOOKUP(A324,Att!B:CX,101,0)</f>
        <v>ANNK-HR</v>
      </c>
      <c r="AM324" s="70">
        <f>VALUE(IFERROR(VLOOKUP($A324,OT!$A:$BU,OT!J$1,0),0))</f>
        <v>0</v>
      </c>
      <c r="AN324" s="70">
        <f>VALUE(IFERROR(VLOOKUP($A324,OT!$A:$BU,OT!K$1,0),0))</f>
        <v>0</v>
      </c>
      <c r="AO324" s="70">
        <f>VALUE(IFERROR(VLOOKUP($A324,OT!$A:$BU,OT!L$1,0),0))</f>
        <v>0</v>
      </c>
      <c r="AP324" s="70">
        <f>VALUE(IFERROR(VLOOKUP($A324,OT!$A:$BU,OT!M$1,0),0))</f>
        <v>0</v>
      </c>
      <c r="AQ324" s="70">
        <f>VALUE(IFERROR(VLOOKUP($A324,OT!$A:$BU,OT!N$1,0),0))</f>
        <v>0</v>
      </c>
      <c r="AR324" s="70">
        <f>VALUE(IFERROR(VLOOKUP($A324,OT!$A:$BU,OT!O$1,0),0))</f>
        <v>0</v>
      </c>
      <c r="AS324" s="70">
        <f>VALUE(IFERROR(VLOOKUP($A324,OT!$A:$BU,OT!P$1,0),0))</f>
        <v>0</v>
      </c>
      <c r="AT324" s="70">
        <f>VALUE(IFERROR(VLOOKUP($A324,OT!$A:$BU,OT!Q$1,0),0))</f>
        <v>0</v>
      </c>
      <c r="AU324" s="70">
        <f>VALUE(IFERROR(VLOOKUP($A324,OT!$A:$BU,OT!R$1,0),0))</f>
        <v>2</v>
      </c>
      <c r="AV324" s="70">
        <f>VALUE(IFERROR(VLOOKUP($A324,OT!$A:$BU,OT!S$1,0),0))</f>
        <v>0</v>
      </c>
      <c r="AW324" s="70">
        <f>VALUE(IFERROR(VLOOKUP($A324,OT!$A:$BU,OT!T$1,0),0))</f>
        <v>0</v>
      </c>
      <c r="AX324" s="70">
        <f>VALUE(IFERROR(VLOOKUP($A324,OT!$A:$BU,OT!U$1,0),0))</f>
        <v>0</v>
      </c>
      <c r="AY324" s="70">
        <f>VALUE(IFERROR(VLOOKUP($A324,OT!$A:$BU,OT!V$1,0),0))</f>
        <v>0</v>
      </c>
      <c r="AZ324" s="70">
        <f>VALUE(IFERROR(VLOOKUP($A324,OT!$A:$BU,OT!W$1,0),0))</f>
        <v>0</v>
      </c>
      <c r="BA324" s="70">
        <f>VALUE(IFERROR(VLOOKUP($A324,OT!$A:$BU,OT!X$1,0),0))</f>
        <v>0</v>
      </c>
      <c r="BB324" s="70">
        <f>VALUE(IFERROR(VLOOKUP($A324,OT!$A:$BU,OT!Y$1,0),0))</f>
        <v>2</v>
      </c>
      <c r="BC324" s="70">
        <f>VALUE(IFERROR(VLOOKUP($A324,OT!$A:$BU,OT!Z$1,0),0))</f>
        <v>0</v>
      </c>
      <c r="BD324" s="70">
        <f>VALUE(IFERROR(VLOOKUP($A324,OT!$A:$BU,OT!AA$1,0),0))</f>
        <v>2</v>
      </c>
      <c r="BE324" s="70">
        <f>VALUE(IFERROR(VLOOKUP($A324,OT!$A:$BU,OT!AB$1,0),0))</f>
        <v>0</v>
      </c>
      <c r="BF324" s="70">
        <f>VALUE(IFERROR(VLOOKUP($A324,OT!$A:$BU,OT!AC$1,0),0))</f>
        <v>0</v>
      </c>
      <c r="BG324" s="70">
        <f>VALUE(IFERROR(VLOOKUP($A324,OT!$A:$BU,OT!AD$1,0),0))</f>
        <v>0</v>
      </c>
      <c r="BH324" s="70">
        <f>VALUE(IFERROR(VLOOKUP($A324,OT!$A:$BU,OT!AE$1,0),0))</f>
        <v>0</v>
      </c>
      <c r="BI324" s="70">
        <f>VALUE(IFERROR(VLOOKUP($A324,OT!$A:$BU,OT!AF$1,0),0))</f>
        <v>0</v>
      </c>
      <c r="BJ324" s="70">
        <f>VALUE(IFERROR(VLOOKUP($A324,OT!$A:$BU,OT!AG$1,0),0))</f>
        <v>2</v>
      </c>
      <c r="BK324" s="70">
        <f>VALUE(IFERROR(VLOOKUP($A324,OT!$A:$BU,OT!AH$1,0),0))</f>
        <v>2</v>
      </c>
      <c r="BL324" s="70">
        <f>VALUE(IFERROR(VLOOKUP($A324,OT!$A:$BU,OT!AI$1,0),0))</f>
        <v>2</v>
      </c>
      <c r="BM324" s="70">
        <f>VALUE(IFERROR(VLOOKUP($A324,OT!$A:$BU,OT!AJ$1,0),0))</f>
        <v>0</v>
      </c>
      <c r="BN324" s="70">
        <f>VALUE(IFERROR(VLOOKUP($A324,OT!$A:$BU,OT!AK$1,0),0))</f>
        <v>0</v>
      </c>
      <c r="BO324" s="70">
        <f>VALUE(IFERROR(VLOOKUP($A324,OT!$A:$BU,OT!AL$1,0),0))</f>
        <v>2</v>
      </c>
      <c r="BP324" s="70">
        <f>VALUE(IFERROR(VLOOKUP($A324,OT!$A:$BU,OT!AM$1,0),0))</f>
        <v>0</v>
      </c>
      <c r="BQ324" s="70">
        <f>VALUE(IFERROR(VLOOKUP($A324,OT!$A:$BU,OT!AN$1,0),0))</f>
        <v>0</v>
      </c>
    </row>
    <row r="325" spans="1:69" x14ac:dyDescent="0.35">
      <c r="A325" t="s">
        <v>1668</v>
      </c>
      <c r="B325" s="221" t="str">
        <f>VLOOKUP(A325,Att!B:C,2,0)</f>
        <v>NGUYỄN CAO SÁNG</v>
      </c>
      <c r="D325">
        <v>20000</v>
      </c>
      <c r="E325">
        <v>20000</v>
      </c>
      <c r="F325">
        <v>42000</v>
      </c>
      <c r="G325">
        <v>42000</v>
      </c>
      <c r="K325">
        <v>20000</v>
      </c>
      <c r="M325">
        <v>42000</v>
      </c>
      <c r="N325">
        <v>42000</v>
      </c>
      <c r="O325">
        <v>42000</v>
      </c>
      <c r="Q325">
        <v>20000</v>
      </c>
      <c r="R325">
        <v>20000</v>
      </c>
      <c r="T325">
        <v>20000</v>
      </c>
      <c r="U325">
        <v>20000</v>
      </c>
      <c r="V325">
        <v>20000</v>
      </c>
      <c r="X325">
        <v>42000</v>
      </c>
      <c r="Y325">
        <v>42000</v>
      </c>
      <c r="Z325">
        <v>42000</v>
      </c>
      <c r="AA325">
        <v>42000</v>
      </c>
      <c r="AB325">
        <v>27000</v>
      </c>
      <c r="AE325">
        <v>20000</v>
      </c>
      <c r="AF325">
        <v>20000</v>
      </c>
      <c r="AH325" s="68">
        <f t="shared" si="12"/>
        <v>605000</v>
      </c>
      <c r="AI325" s="68">
        <f t="shared" si="13"/>
        <v>195000</v>
      </c>
      <c r="AJ325" s="68">
        <f t="shared" si="14"/>
        <v>410000</v>
      </c>
      <c r="AK325" s="68"/>
      <c r="AL325" s="74" t="str">
        <f>VLOOKUP(A325,Att!B:CX,101,0)</f>
        <v>ANNK-HR</v>
      </c>
      <c r="AM325" s="70">
        <f>VALUE(IFERROR(VLOOKUP($A325,OT!$A:$BU,OT!J$1,0),0))</f>
        <v>0</v>
      </c>
      <c r="AN325" s="70">
        <f>VALUE(IFERROR(VLOOKUP($A325,OT!$A:$BU,OT!K$1,0),0))</f>
        <v>2</v>
      </c>
      <c r="AO325" s="70">
        <f>VALUE(IFERROR(VLOOKUP($A325,OT!$A:$BU,OT!L$1,0),0))</f>
        <v>2</v>
      </c>
      <c r="AP325" s="70">
        <f>VALUE(IFERROR(VLOOKUP($A325,OT!$A:$BU,OT!M$1,0),0))</f>
        <v>2</v>
      </c>
      <c r="AQ325" s="70">
        <f>VALUE(IFERROR(VLOOKUP($A325,OT!$A:$BU,OT!N$1,0),0))</f>
        <v>2</v>
      </c>
      <c r="AR325" s="70">
        <f>VALUE(IFERROR(VLOOKUP($A325,OT!$A:$BU,OT!O$1,0),0))</f>
        <v>0</v>
      </c>
      <c r="AS325" s="70">
        <f>VALUE(IFERROR(VLOOKUP($A325,OT!$A:$BU,OT!P$1,0),0))</f>
        <v>0</v>
      </c>
      <c r="AT325" s="70">
        <f>VALUE(IFERROR(VLOOKUP($A325,OT!$A:$BU,OT!Q$1,0),0))</f>
        <v>0</v>
      </c>
      <c r="AU325" s="70">
        <f>VALUE(IFERROR(VLOOKUP($A325,OT!$A:$BU,OT!R$1,0),0))</f>
        <v>2</v>
      </c>
      <c r="AV325" s="70">
        <f>VALUE(IFERROR(VLOOKUP($A325,OT!$A:$BU,OT!S$1,0),0))</f>
        <v>0</v>
      </c>
      <c r="AW325" s="70">
        <f>VALUE(IFERROR(VLOOKUP($A325,OT!$A:$BU,OT!T$1,0),0))</f>
        <v>2</v>
      </c>
      <c r="AX325" s="70">
        <f>VALUE(IFERROR(VLOOKUP($A325,OT!$A:$BU,OT!U$1,0),0))</f>
        <v>2</v>
      </c>
      <c r="AY325" s="70">
        <f>VALUE(IFERROR(VLOOKUP($A325,OT!$A:$BU,OT!V$1,0),0))</f>
        <v>4</v>
      </c>
      <c r="AZ325" s="70">
        <f>VALUE(IFERROR(VLOOKUP($A325,OT!$A:$BU,OT!W$1,0),0))</f>
        <v>0</v>
      </c>
      <c r="BA325" s="70">
        <f>VALUE(IFERROR(VLOOKUP($A325,OT!$A:$BU,OT!X$1,0),0))</f>
        <v>2</v>
      </c>
      <c r="BB325" s="70">
        <f>VALUE(IFERROR(VLOOKUP($A325,OT!$A:$BU,OT!Y$1,0),0))</f>
        <v>2</v>
      </c>
      <c r="BC325" s="70">
        <f>VALUE(IFERROR(VLOOKUP($A325,OT!$A:$BU,OT!Z$1,0),0))</f>
        <v>0</v>
      </c>
      <c r="BD325" s="70">
        <f>VALUE(IFERROR(VLOOKUP($A325,OT!$A:$BU,OT!AA$1,0),0))</f>
        <v>2</v>
      </c>
      <c r="BE325" s="70">
        <f>VALUE(IFERROR(VLOOKUP($A325,OT!$A:$BU,OT!AB$1,0),0))</f>
        <v>2</v>
      </c>
      <c r="BF325" s="70">
        <f>VALUE(IFERROR(VLOOKUP($A325,OT!$A:$BU,OT!AC$1,0),0))</f>
        <v>4</v>
      </c>
      <c r="BG325" s="70">
        <f>VALUE(IFERROR(VLOOKUP($A325,OT!$A:$BU,OT!AD$1,0),0))</f>
        <v>0</v>
      </c>
      <c r="BH325" s="70">
        <f>VALUE(IFERROR(VLOOKUP($A325,OT!$A:$BU,OT!AE$1,0),0))</f>
        <v>0</v>
      </c>
      <c r="BI325" s="70">
        <f>VALUE(IFERROR(VLOOKUP($A325,OT!$A:$BU,OT!AF$1,0),0))</f>
        <v>0</v>
      </c>
      <c r="BJ325" s="70">
        <f>VALUE(IFERROR(VLOOKUP($A325,OT!$A:$BU,OT!AG$1,0),0))</f>
        <v>0</v>
      </c>
      <c r="BK325" s="70">
        <f>VALUE(IFERROR(VLOOKUP($A325,OT!$A:$BU,OT!AH$1,0),0))</f>
        <v>0</v>
      </c>
      <c r="BL325" s="70">
        <f>VALUE(IFERROR(VLOOKUP($A325,OT!$A:$BU,OT!AI$1,0),0))</f>
        <v>0</v>
      </c>
      <c r="BM325" s="70">
        <f>VALUE(IFERROR(VLOOKUP($A325,OT!$A:$BU,OT!AJ$1,0),0))</f>
        <v>0</v>
      </c>
      <c r="BN325" s="70">
        <f>VALUE(IFERROR(VLOOKUP($A325,OT!$A:$BU,OT!AK$1,0),0))</f>
        <v>0</v>
      </c>
      <c r="BO325" s="70">
        <f>VALUE(IFERROR(VLOOKUP($A325,OT!$A:$BU,OT!AL$1,0),0))</f>
        <v>2</v>
      </c>
      <c r="BP325" s="70">
        <f>VALUE(IFERROR(VLOOKUP($A325,OT!$A:$BU,OT!AM$1,0),0))</f>
        <v>2</v>
      </c>
      <c r="BQ325" s="70">
        <f>VALUE(IFERROR(VLOOKUP($A325,OT!$A:$BU,OT!AN$1,0),0))</f>
        <v>0</v>
      </c>
    </row>
    <row r="326" spans="1:69" x14ac:dyDescent="0.35">
      <c r="A326" t="s">
        <v>1671</v>
      </c>
      <c r="B326" s="221" t="str">
        <f>VLOOKUP(A326,Att!B:C,2,0)</f>
        <v>VÕ HOÀNG THÚY AN</v>
      </c>
      <c r="C326">
        <v>20000</v>
      </c>
      <c r="D326">
        <v>20000</v>
      </c>
      <c r="E326">
        <v>20000</v>
      </c>
      <c r="F326">
        <v>20000</v>
      </c>
      <c r="G326">
        <v>15000</v>
      </c>
      <c r="J326">
        <v>20000</v>
      </c>
      <c r="K326">
        <v>20000</v>
      </c>
      <c r="L326">
        <v>20000</v>
      </c>
      <c r="M326">
        <v>20000</v>
      </c>
      <c r="N326">
        <v>20000</v>
      </c>
      <c r="O326">
        <v>0</v>
      </c>
      <c r="Q326">
        <v>20000</v>
      </c>
      <c r="R326">
        <v>20000</v>
      </c>
      <c r="S326">
        <v>20000</v>
      </c>
      <c r="T326">
        <v>20000</v>
      </c>
      <c r="U326">
        <v>15000</v>
      </c>
      <c r="V326">
        <v>15000</v>
      </c>
      <c r="Y326">
        <v>42000</v>
      </c>
      <c r="Z326">
        <v>42000</v>
      </c>
      <c r="AA326">
        <v>42000</v>
      </c>
      <c r="AB326">
        <v>42000</v>
      </c>
      <c r="AC326">
        <v>42000</v>
      </c>
      <c r="AE326">
        <v>20000</v>
      </c>
      <c r="AF326">
        <v>20000</v>
      </c>
      <c r="AH326" s="68">
        <f t="shared" si="12"/>
        <v>555000</v>
      </c>
      <c r="AI326" s="68">
        <f t="shared" si="13"/>
        <v>190000</v>
      </c>
      <c r="AJ326" s="68">
        <f t="shared" si="14"/>
        <v>365000</v>
      </c>
      <c r="AK326" s="68"/>
      <c r="AL326" s="74" t="str">
        <f>VLOOKUP(A326,Att!B:CX,101,0)</f>
        <v>MEKONG SUBLABOR</v>
      </c>
      <c r="AM326" s="70">
        <f>VALUE(IFERROR(VLOOKUP($A326,OT!$A:$BU,OT!J$1,0),0))</f>
        <v>0</v>
      </c>
      <c r="AN326" s="70">
        <f>VALUE(IFERROR(VLOOKUP($A326,OT!$A:$BU,OT!K$1,0),0))</f>
        <v>0</v>
      </c>
      <c r="AO326" s="70">
        <f>VALUE(IFERROR(VLOOKUP($A326,OT!$A:$BU,OT!L$1,0),0))</f>
        <v>0</v>
      </c>
      <c r="AP326" s="70">
        <f>VALUE(IFERROR(VLOOKUP($A326,OT!$A:$BU,OT!M$1,0),0))</f>
        <v>0</v>
      </c>
      <c r="AQ326" s="70">
        <f>VALUE(IFERROR(VLOOKUP($A326,OT!$A:$BU,OT!N$1,0),0))</f>
        <v>0</v>
      </c>
      <c r="AR326" s="70">
        <f>VALUE(IFERROR(VLOOKUP($A326,OT!$A:$BU,OT!O$1,0),0))</f>
        <v>0</v>
      </c>
      <c r="AS326" s="70">
        <f>VALUE(IFERROR(VLOOKUP($A326,OT!$A:$BU,OT!P$1,0),0))</f>
        <v>0</v>
      </c>
      <c r="AT326" s="70">
        <f>VALUE(IFERROR(VLOOKUP($A326,OT!$A:$BU,OT!Q$1,0),0))</f>
        <v>2</v>
      </c>
      <c r="AU326" s="70">
        <f>VALUE(IFERROR(VLOOKUP($A326,OT!$A:$BU,OT!R$1,0),0))</f>
        <v>2</v>
      </c>
      <c r="AV326" s="70">
        <f>VALUE(IFERROR(VLOOKUP($A326,OT!$A:$BU,OT!S$1,0),0))</f>
        <v>2</v>
      </c>
      <c r="AW326" s="70">
        <f>VALUE(IFERROR(VLOOKUP($A326,OT!$A:$BU,OT!T$1,0),0))</f>
        <v>2</v>
      </c>
      <c r="AX326" s="70">
        <f>VALUE(IFERROR(VLOOKUP($A326,OT!$A:$BU,OT!U$1,0),0))</f>
        <v>4</v>
      </c>
      <c r="AY326" s="70">
        <f>VALUE(IFERROR(VLOOKUP($A326,OT!$A:$BU,OT!V$1,0),0))</f>
        <v>6</v>
      </c>
      <c r="AZ326" s="70">
        <f>VALUE(IFERROR(VLOOKUP($A326,OT!$A:$BU,OT!W$1,0),0))</f>
        <v>0</v>
      </c>
      <c r="BA326" s="70">
        <f>VALUE(IFERROR(VLOOKUP($A326,OT!$A:$BU,OT!X$1,0),0))</f>
        <v>0</v>
      </c>
      <c r="BB326" s="70">
        <f>VALUE(IFERROR(VLOOKUP($A326,OT!$A:$BU,OT!Y$1,0),0))</f>
        <v>0</v>
      </c>
      <c r="BC326" s="70">
        <f>VALUE(IFERROR(VLOOKUP($A326,OT!$A:$BU,OT!Z$1,0),0))</f>
        <v>0</v>
      </c>
      <c r="BD326" s="70">
        <f>VALUE(IFERROR(VLOOKUP($A326,OT!$A:$BU,OT!AA$1,0),0))</f>
        <v>1.25</v>
      </c>
      <c r="BE326" s="70">
        <f>VALUE(IFERROR(VLOOKUP($A326,OT!$A:$BU,OT!AB$1,0),0))</f>
        <v>0</v>
      </c>
      <c r="BF326" s="70">
        <f>VALUE(IFERROR(VLOOKUP($A326,OT!$A:$BU,OT!AC$1,0),0))</f>
        <v>8</v>
      </c>
      <c r="BG326" s="70">
        <f>VALUE(IFERROR(VLOOKUP($A326,OT!$A:$BU,OT!AD$1,0),0))</f>
        <v>0</v>
      </c>
      <c r="BH326" s="70">
        <f>VALUE(IFERROR(VLOOKUP($A326,OT!$A:$BU,OT!AE$1,0),0))</f>
        <v>0</v>
      </c>
      <c r="BI326" s="70">
        <f>VALUE(IFERROR(VLOOKUP($A326,OT!$A:$BU,OT!AF$1,0),0))</f>
        <v>2</v>
      </c>
      <c r="BJ326" s="70">
        <f>VALUE(IFERROR(VLOOKUP($A326,OT!$A:$BU,OT!AG$1,0),0))</f>
        <v>2</v>
      </c>
      <c r="BK326" s="70">
        <f>VALUE(IFERROR(VLOOKUP($A326,OT!$A:$BU,OT!AH$1,0),0))</f>
        <v>2</v>
      </c>
      <c r="BL326" s="70">
        <f>VALUE(IFERROR(VLOOKUP($A326,OT!$A:$BU,OT!AI$1,0),0))</f>
        <v>2</v>
      </c>
      <c r="BM326" s="70">
        <f>VALUE(IFERROR(VLOOKUP($A326,OT!$A:$BU,OT!AJ$1,0),0))</f>
        <v>4</v>
      </c>
      <c r="BN326" s="70">
        <f>VALUE(IFERROR(VLOOKUP($A326,OT!$A:$BU,OT!AK$1,0),0))</f>
        <v>0</v>
      </c>
      <c r="BO326" s="70">
        <f>VALUE(IFERROR(VLOOKUP($A326,OT!$A:$BU,OT!AL$1,0),0))</f>
        <v>2</v>
      </c>
      <c r="BP326" s="70">
        <f>VALUE(IFERROR(VLOOKUP($A326,OT!$A:$BU,OT!AM$1,0),0))</f>
        <v>0</v>
      </c>
      <c r="BQ326" s="70">
        <f>VALUE(IFERROR(VLOOKUP($A326,OT!$A:$BU,OT!AN$1,0),0))</f>
        <v>0</v>
      </c>
    </row>
    <row r="327" spans="1:69" x14ac:dyDescent="0.35">
      <c r="A327" t="s">
        <v>1674</v>
      </c>
      <c r="B327" s="221" t="str">
        <f>VLOOKUP(A327,Att!B:C,2,0)</f>
        <v>HOÀNG ĐÌNH KHÁNH</v>
      </c>
      <c r="C327">
        <v>20000</v>
      </c>
      <c r="D327">
        <v>20000</v>
      </c>
      <c r="G327">
        <v>20000</v>
      </c>
      <c r="H327">
        <v>15000</v>
      </c>
      <c r="J327">
        <v>42000</v>
      </c>
      <c r="K327">
        <v>42000</v>
      </c>
      <c r="L327">
        <v>42000</v>
      </c>
      <c r="M327">
        <v>42000</v>
      </c>
      <c r="N327">
        <v>42000</v>
      </c>
      <c r="O327">
        <v>42000</v>
      </c>
      <c r="Q327">
        <v>20000</v>
      </c>
      <c r="R327">
        <v>20000</v>
      </c>
      <c r="S327">
        <v>20000</v>
      </c>
      <c r="U327">
        <v>20000</v>
      </c>
      <c r="V327">
        <v>20000</v>
      </c>
      <c r="Y327">
        <v>20000</v>
      </c>
      <c r="Z327">
        <v>20000</v>
      </c>
      <c r="AA327">
        <v>20000</v>
      </c>
      <c r="AB327">
        <v>20000</v>
      </c>
      <c r="AE327">
        <v>42000</v>
      </c>
      <c r="AH327" s="68">
        <f t="shared" si="12"/>
        <v>549000</v>
      </c>
      <c r="AI327" s="68">
        <f t="shared" si="13"/>
        <v>77000</v>
      </c>
      <c r="AJ327" s="68">
        <f t="shared" si="14"/>
        <v>472000</v>
      </c>
      <c r="AK327" s="68"/>
      <c r="AL327" s="74" t="str">
        <f>VLOOKUP(A327,Att!B:CX,101,0)</f>
        <v>MEKONG SUBLABOR</v>
      </c>
      <c r="AM327" s="70">
        <f>VALUE(IFERROR(VLOOKUP($A327,OT!$A:$BU,OT!J$1,0),0))</f>
        <v>2</v>
      </c>
      <c r="AN327" s="70">
        <f>VALUE(IFERROR(VLOOKUP($A327,OT!$A:$BU,OT!K$1,0),0))</f>
        <v>2</v>
      </c>
      <c r="AO327" s="70">
        <f>VALUE(IFERROR(VLOOKUP($A327,OT!$A:$BU,OT!L$1,0),0))</f>
        <v>0</v>
      </c>
      <c r="AP327" s="70">
        <f>VALUE(IFERROR(VLOOKUP($A327,OT!$A:$BU,OT!M$1,0),0))</f>
        <v>0</v>
      </c>
      <c r="AQ327" s="70">
        <f>VALUE(IFERROR(VLOOKUP($A327,OT!$A:$BU,OT!N$1,0),0))</f>
        <v>0</v>
      </c>
      <c r="AR327" s="70">
        <f>VALUE(IFERROR(VLOOKUP($A327,OT!$A:$BU,OT!O$1,0),0))</f>
        <v>0</v>
      </c>
      <c r="AS327" s="70">
        <f>VALUE(IFERROR(VLOOKUP($A327,OT!$A:$BU,OT!P$1,0),0))</f>
        <v>0</v>
      </c>
      <c r="AT327" s="70">
        <f>VALUE(IFERROR(VLOOKUP($A327,OT!$A:$BU,OT!Q$1,0),0))</f>
        <v>2</v>
      </c>
      <c r="AU327" s="70">
        <f>VALUE(IFERROR(VLOOKUP($A327,OT!$A:$BU,OT!R$1,0),0))</f>
        <v>2</v>
      </c>
      <c r="AV327" s="70">
        <f>VALUE(IFERROR(VLOOKUP($A327,OT!$A:$BU,OT!S$1,0),0))</f>
        <v>2</v>
      </c>
      <c r="AW327" s="70">
        <f>VALUE(IFERROR(VLOOKUP($A327,OT!$A:$BU,OT!T$1,0),0))</f>
        <v>2</v>
      </c>
      <c r="AX327" s="70">
        <f>VALUE(IFERROR(VLOOKUP($A327,OT!$A:$BU,OT!U$1,0),0))</f>
        <v>4</v>
      </c>
      <c r="AY327" s="70">
        <f>VALUE(IFERROR(VLOOKUP($A327,OT!$A:$BU,OT!V$1,0),0))</f>
        <v>12</v>
      </c>
      <c r="AZ327" s="70">
        <f>VALUE(IFERROR(VLOOKUP($A327,OT!$A:$BU,OT!W$1,0),0))</f>
        <v>0</v>
      </c>
      <c r="BA327" s="70">
        <f>VALUE(IFERROR(VLOOKUP($A327,OT!$A:$BU,OT!X$1,0),0))</f>
        <v>2</v>
      </c>
      <c r="BB327" s="70">
        <f>VALUE(IFERROR(VLOOKUP($A327,OT!$A:$BU,OT!Y$1,0),0))</f>
        <v>2</v>
      </c>
      <c r="BC327" s="70">
        <f>VALUE(IFERROR(VLOOKUP($A327,OT!$A:$BU,OT!Z$1,0),0))</f>
        <v>2</v>
      </c>
      <c r="BD327" s="70">
        <f>VALUE(IFERROR(VLOOKUP($A327,OT!$A:$BU,OT!AA$1,0),0))</f>
        <v>0</v>
      </c>
      <c r="BE327" s="70">
        <f>VALUE(IFERROR(VLOOKUP($A327,OT!$A:$BU,OT!AB$1,0),0))</f>
        <v>2</v>
      </c>
      <c r="BF327" s="70">
        <f>VALUE(IFERROR(VLOOKUP($A327,OT!$A:$BU,OT!AC$1,0),0))</f>
        <v>4</v>
      </c>
      <c r="BG327" s="70">
        <f>VALUE(IFERROR(VLOOKUP($A327,OT!$A:$BU,OT!AD$1,0),0))</f>
        <v>0</v>
      </c>
      <c r="BH327" s="70">
        <f>VALUE(IFERROR(VLOOKUP($A327,OT!$A:$BU,OT!AE$1,0),0))</f>
        <v>0</v>
      </c>
      <c r="BI327" s="70">
        <f>VALUE(IFERROR(VLOOKUP($A327,OT!$A:$BU,OT!AF$1,0),0))</f>
        <v>2</v>
      </c>
      <c r="BJ327" s="70">
        <f>VALUE(IFERROR(VLOOKUP($A327,OT!$A:$BU,OT!AG$1,0),0))</f>
        <v>2</v>
      </c>
      <c r="BK327" s="70">
        <f>VALUE(IFERROR(VLOOKUP($A327,OT!$A:$BU,OT!AH$1,0),0))</f>
        <v>2</v>
      </c>
      <c r="BL327" s="70">
        <f>VALUE(IFERROR(VLOOKUP($A327,OT!$A:$BU,OT!AI$1,0),0))</f>
        <v>4</v>
      </c>
      <c r="BM327" s="70">
        <f>VALUE(IFERROR(VLOOKUP($A327,OT!$A:$BU,OT!AJ$1,0),0))</f>
        <v>0</v>
      </c>
      <c r="BN327" s="70">
        <f>VALUE(IFERROR(VLOOKUP($A327,OT!$A:$BU,OT!AK$1,0),0))</f>
        <v>0</v>
      </c>
      <c r="BO327" s="70">
        <f>VALUE(IFERROR(VLOOKUP($A327,OT!$A:$BU,OT!AL$1,0),0))</f>
        <v>0</v>
      </c>
      <c r="BP327" s="70">
        <f>VALUE(IFERROR(VLOOKUP($A327,OT!$A:$BU,OT!AM$1,0),0))</f>
        <v>0</v>
      </c>
      <c r="BQ327" s="70">
        <f>VALUE(IFERROR(VLOOKUP($A327,OT!$A:$BU,OT!AN$1,0),0))</f>
        <v>0</v>
      </c>
    </row>
    <row r="328" spans="1:69" x14ac:dyDescent="0.35">
      <c r="A328" t="s">
        <v>1677</v>
      </c>
      <c r="B328" s="221" t="str">
        <f>VLOOKUP(A328,Att!B:C,2,0)</f>
        <v>THẠCH THỊ PHỤNG</v>
      </c>
      <c r="C328">
        <v>20000</v>
      </c>
      <c r="D328">
        <v>20000</v>
      </c>
      <c r="E328">
        <v>20000</v>
      </c>
      <c r="F328">
        <v>20000</v>
      </c>
      <c r="G328">
        <v>15000</v>
      </c>
      <c r="J328">
        <v>20000</v>
      </c>
      <c r="K328">
        <v>20000</v>
      </c>
      <c r="L328">
        <v>20000</v>
      </c>
      <c r="M328">
        <v>20000</v>
      </c>
      <c r="N328">
        <v>20000</v>
      </c>
      <c r="O328">
        <v>15000</v>
      </c>
      <c r="Q328">
        <v>20000</v>
      </c>
      <c r="R328">
        <v>20000</v>
      </c>
      <c r="S328">
        <v>20000</v>
      </c>
      <c r="T328">
        <v>20000</v>
      </c>
      <c r="U328">
        <v>20000</v>
      </c>
      <c r="X328">
        <v>20000</v>
      </c>
      <c r="Y328">
        <v>20000</v>
      </c>
      <c r="Z328">
        <v>20000</v>
      </c>
      <c r="AA328">
        <v>20000</v>
      </c>
      <c r="AB328">
        <v>20000</v>
      </c>
      <c r="AE328">
        <v>20000</v>
      </c>
      <c r="AF328">
        <v>20000</v>
      </c>
      <c r="AH328" s="68">
        <f t="shared" si="12"/>
        <v>450000</v>
      </c>
      <c r="AI328" s="68">
        <f t="shared" si="13"/>
        <v>135000</v>
      </c>
      <c r="AJ328" s="68">
        <f t="shared" si="14"/>
        <v>315000</v>
      </c>
      <c r="AK328" s="68"/>
      <c r="AL328" s="74" t="str">
        <f>VLOOKUP(A328,Att!B:CX,101,0)</f>
        <v>MEKONG SUBLABOR</v>
      </c>
      <c r="AM328" s="70">
        <f>VALUE(IFERROR(VLOOKUP($A328,OT!$A:$BU,OT!J$1,0),0))</f>
        <v>2</v>
      </c>
      <c r="AN328" s="70">
        <f>VALUE(IFERROR(VLOOKUP($A328,OT!$A:$BU,OT!K$1,0),0))</f>
        <v>2</v>
      </c>
      <c r="AO328" s="70">
        <f>VALUE(IFERROR(VLOOKUP($A328,OT!$A:$BU,OT!L$1,0),0))</f>
        <v>0</v>
      </c>
      <c r="AP328" s="70">
        <f>VALUE(IFERROR(VLOOKUP($A328,OT!$A:$BU,OT!M$1,0),0))</f>
        <v>0</v>
      </c>
      <c r="AQ328" s="70">
        <f>VALUE(IFERROR(VLOOKUP($A328,OT!$A:$BU,OT!N$1,0),0))</f>
        <v>0</v>
      </c>
      <c r="AR328" s="70">
        <f>VALUE(IFERROR(VLOOKUP($A328,OT!$A:$BU,OT!O$1,0),0))</f>
        <v>0</v>
      </c>
      <c r="AS328" s="70">
        <f>VALUE(IFERROR(VLOOKUP($A328,OT!$A:$BU,OT!P$1,0),0))</f>
        <v>0</v>
      </c>
      <c r="AT328" s="70">
        <f>VALUE(IFERROR(VLOOKUP($A328,OT!$A:$BU,OT!Q$1,0),0))</f>
        <v>2</v>
      </c>
      <c r="AU328" s="70">
        <f>VALUE(IFERROR(VLOOKUP($A328,OT!$A:$BU,OT!R$1,0),0))</f>
        <v>2</v>
      </c>
      <c r="AV328" s="70">
        <f>VALUE(IFERROR(VLOOKUP($A328,OT!$A:$BU,OT!S$1,0),0))</f>
        <v>2</v>
      </c>
      <c r="AW328" s="70">
        <f>VALUE(IFERROR(VLOOKUP($A328,OT!$A:$BU,OT!T$1,0),0))</f>
        <v>2</v>
      </c>
      <c r="AX328" s="70">
        <f>VALUE(IFERROR(VLOOKUP($A328,OT!$A:$BU,OT!U$1,0),0))</f>
        <v>4</v>
      </c>
      <c r="AY328" s="70">
        <f>VALUE(IFERROR(VLOOKUP($A328,OT!$A:$BU,OT!V$1,0),0))</f>
        <v>8</v>
      </c>
      <c r="AZ328" s="70">
        <f>VALUE(IFERROR(VLOOKUP($A328,OT!$A:$BU,OT!W$1,0),0))</f>
        <v>0</v>
      </c>
      <c r="BA328" s="70">
        <f>VALUE(IFERROR(VLOOKUP($A328,OT!$A:$BU,OT!X$1,0),0))</f>
        <v>2</v>
      </c>
      <c r="BB328" s="70">
        <f>VALUE(IFERROR(VLOOKUP($A328,OT!$A:$BU,OT!Y$1,0),0))</f>
        <v>2</v>
      </c>
      <c r="BC328" s="70">
        <f>VALUE(IFERROR(VLOOKUP($A328,OT!$A:$BU,OT!Z$1,0),0))</f>
        <v>2</v>
      </c>
      <c r="BD328" s="70">
        <f>VALUE(IFERROR(VLOOKUP($A328,OT!$A:$BU,OT!AA$1,0),0))</f>
        <v>2</v>
      </c>
      <c r="BE328" s="70">
        <f>VALUE(IFERROR(VLOOKUP($A328,OT!$A:$BU,OT!AB$1,0),0))</f>
        <v>4</v>
      </c>
      <c r="BF328" s="70">
        <f>VALUE(IFERROR(VLOOKUP($A328,OT!$A:$BU,OT!AC$1,0),0))</f>
        <v>0</v>
      </c>
      <c r="BG328" s="70">
        <f>VALUE(IFERROR(VLOOKUP($A328,OT!$A:$BU,OT!AD$1,0),0))</f>
        <v>0</v>
      </c>
      <c r="BH328" s="70">
        <f>VALUE(IFERROR(VLOOKUP($A328,OT!$A:$BU,OT!AE$1,0),0))</f>
        <v>0</v>
      </c>
      <c r="BI328" s="70">
        <f>VALUE(IFERROR(VLOOKUP($A328,OT!$A:$BU,OT!AF$1,0),0))</f>
        <v>0</v>
      </c>
      <c r="BJ328" s="70">
        <f>VALUE(IFERROR(VLOOKUP($A328,OT!$A:$BU,OT!AG$1,0),0))</f>
        <v>0</v>
      </c>
      <c r="BK328" s="70">
        <f>VALUE(IFERROR(VLOOKUP($A328,OT!$A:$BU,OT!AH$1,0),0))</f>
        <v>2</v>
      </c>
      <c r="BL328" s="70">
        <f>VALUE(IFERROR(VLOOKUP($A328,OT!$A:$BU,OT!AI$1,0),0))</f>
        <v>4</v>
      </c>
      <c r="BM328" s="70">
        <f>VALUE(IFERROR(VLOOKUP($A328,OT!$A:$BU,OT!AJ$1,0),0))</f>
        <v>0</v>
      </c>
      <c r="BN328" s="70">
        <f>VALUE(IFERROR(VLOOKUP($A328,OT!$A:$BU,OT!AK$1,0),0))</f>
        <v>0</v>
      </c>
      <c r="BO328" s="70">
        <f>VALUE(IFERROR(VLOOKUP($A328,OT!$A:$BU,OT!AL$1,0),0))</f>
        <v>2</v>
      </c>
      <c r="BP328" s="70">
        <f>VALUE(IFERROR(VLOOKUP($A328,OT!$A:$BU,OT!AM$1,0),0))</f>
        <v>0</v>
      </c>
      <c r="BQ328" s="70">
        <f>VALUE(IFERROR(VLOOKUP($A328,OT!$A:$BU,OT!AN$1,0),0))</f>
        <v>0</v>
      </c>
    </row>
    <row r="329" spans="1:69" x14ac:dyDescent="0.35">
      <c r="A329" t="s">
        <v>1682</v>
      </c>
      <c r="B329" s="221" t="str">
        <f>VLOOKUP(A329,Att!B:C,2,0)</f>
        <v>NGUYỄN VĂN LÊ PHƯỚC</v>
      </c>
      <c r="C329">
        <v>42000</v>
      </c>
      <c r="D329">
        <v>42000</v>
      </c>
      <c r="F329">
        <v>42000</v>
      </c>
      <c r="G329">
        <v>42000</v>
      </c>
      <c r="H329">
        <v>42000</v>
      </c>
      <c r="K329">
        <v>20000</v>
      </c>
      <c r="L329">
        <v>20000</v>
      </c>
      <c r="M329">
        <v>20000</v>
      </c>
      <c r="N329">
        <v>20000</v>
      </c>
      <c r="Q329">
        <v>42000</v>
      </c>
      <c r="R329">
        <v>42000</v>
      </c>
      <c r="S329">
        <v>42000</v>
      </c>
      <c r="T329">
        <v>42000</v>
      </c>
      <c r="U329">
        <v>42000</v>
      </c>
      <c r="X329">
        <v>20000</v>
      </c>
      <c r="Z329">
        <v>20000</v>
      </c>
      <c r="AA329">
        <v>20000</v>
      </c>
      <c r="AE329">
        <v>42000</v>
      </c>
      <c r="AF329">
        <v>42000</v>
      </c>
      <c r="AH329" s="68">
        <f t="shared" si="12"/>
        <v>644000</v>
      </c>
      <c r="AI329" s="68">
        <f t="shared" si="13"/>
        <v>42000</v>
      </c>
      <c r="AJ329" s="68">
        <f t="shared" si="14"/>
        <v>602000</v>
      </c>
      <c r="AK329" s="68"/>
      <c r="AL329" s="74" t="str">
        <f>VLOOKUP(A329,Att!B:CX,101,0)</f>
        <v>MEKONG SUBLABOR</v>
      </c>
      <c r="AM329" s="70">
        <f>VALUE(IFERROR(VLOOKUP($A329,OT!$A:$BU,OT!J$1,0),0))</f>
        <v>2</v>
      </c>
      <c r="AN329" s="70">
        <f>VALUE(IFERROR(VLOOKUP($A329,OT!$A:$BU,OT!K$1,0),0))</f>
        <v>2</v>
      </c>
      <c r="AO329" s="70">
        <f>VALUE(IFERROR(VLOOKUP($A329,OT!$A:$BU,OT!L$1,0),0))</f>
        <v>0</v>
      </c>
      <c r="AP329" s="70">
        <f>VALUE(IFERROR(VLOOKUP($A329,OT!$A:$BU,OT!M$1,0),0))</f>
        <v>2</v>
      </c>
      <c r="AQ329" s="70">
        <f>VALUE(IFERROR(VLOOKUP($A329,OT!$A:$BU,OT!N$1,0),0))</f>
        <v>4</v>
      </c>
      <c r="AR329" s="70">
        <f>VALUE(IFERROR(VLOOKUP($A329,OT!$A:$BU,OT!O$1,0),0))</f>
        <v>12</v>
      </c>
      <c r="AS329" s="70">
        <f>VALUE(IFERROR(VLOOKUP($A329,OT!$A:$BU,OT!P$1,0),0))</f>
        <v>0</v>
      </c>
      <c r="AT329" s="70">
        <f>VALUE(IFERROR(VLOOKUP($A329,OT!$A:$BU,OT!Q$1,0),0))</f>
        <v>0</v>
      </c>
      <c r="AU329" s="70">
        <f>VALUE(IFERROR(VLOOKUP($A329,OT!$A:$BU,OT!R$1,0),0))</f>
        <v>2</v>
      </c>
      <c r="AV329" s="70">
        <f>VALUE(IFERROR(VLOOKUP($A329,OT!$A:$BU,OT!S$1,0),0))</f>
        <v>2</v>
      </c>
      <c r="AW329" s="70">
        <f>VALUE(IFERROR(VLOOKUP($A329,OT!$A:$BU,OT!T$1,0),0))</f>
        <v>2</v>
      </c>
      <c r="AX329" s="70">
        <f>VALUE(IFERROR(VLOOKUP($A329,OT!$A:$BU,OT!U$1,0),0))</f>
        <v>4</v>
      </c>
      <c r="AY329" s="70">
        <f>VALUE(IFERROR(VLOOKUP($A329,OT!$A:$BU,OT!V$1,0),0))</f>
        <v>0</v>
      </c>
      <c r="AZ329" s="70">
        <f>VALUE(IFERROR(VLOOKUP($A329,OT!$A:$BU,OT!W$1,0),0))</f>
        <v>0</v>
      </c>
      <c r="BA329" s="70">
        <f>VALUE(IFERROR(VLOOKUP($A329,OT!$A:$BU,OT!X$1,0),0))</f>
        <v>2</v>
      </c>
      <c r="BB329" s="70">
        <f>VALUE(IFERROR(VLOOKUP($A329,OT!$A:$BU,OT!Y$1,0),0))</f>
        <v>2</v>
      </c>
      <c r="BC329" s="70">
        <f>VALUE(IFERROR(VLOOKUP($A329,OT!$A:$BU,OT!Z$1,0),0))</f>
        <v>2</v>
      </c>
      <c r="BD329" s="70">
        <f>VALUE(IFERROR(VLOOKUP($A329,OT!$A:$BU,OT!AA$1,0),0))</f>
        <v>2</v>
      </c>
      <c r="BE329" s="70">
        <f>VALUE(IFERROR(VLOOKUP($A329,OT!$A:$BU,OT!AB$1,0),0))</f>
        <v>4</v>
      </c>
      <c r="BF329" s="70">
        <f>VALUE(IFERROR(VLOOKUP($A329,OT!$A:$BU,OT!AC$1,0),0))</f>
        <v>0</v>
      </c>
      <c r="BG329" s="70">
        <f>VALUE(IFERROR(VLOOKUP($A329,OT!$A:$BU,OT!AD$1,0),0))</f>
        <v>0</v>
      </c>
      <c r="BH329" s="70">
        <f>VALUE(IFERROR(VLOOKUP($A329,OT!$A:$BU,OT!AE$1,0),0))</f>
        <v>2</v>
      </c>
      <c r="BI329" s="70">
        <f>VALUE(IFERROR(VLOOKUP($A329,OT!$A:$BU,OT!AF$1,0),0))</f>
        <v>0</v>
      </c>
      <c r="BJ329" s="70">
        <f>VALUE(IFERROR(VLOOKUP($A329,OT!$A:$BU,OT!AG$1,0),0))</f>
        <v>2</v>
      </c>
      <c r="BK329" s="70">
        <f>VALUE(IFERROR(VLOOKUP($A329,OT!$A:$BU,OT!AH$1,0),0))</f>
        <v>2</v>
      </c>
      <c r="BL329" s="70">
        <f>VALUE(IFERROR(VLOOKUP($A329,OT!$A:$BU,OT!AI$1,0),0))</f>
        <v>0</v>
      </c>
      <c r="BM329" s="70">
        <f>VALUE(IFERROR(VLOOKUP($A329,OT!$A:$BU,OT!AJ$1,0),0))</f>
        <v>0</v>
      </c>
      <c r="BN329" s="70">
        <f>VALUE(IFERROR(VLOOKUP($A329,OT!$A:$BU,OT!AK$1,0),0))</f>
        <v>0</v>
      </c>
      <c r="BO329" s="70">
        <f>VALUE(IFERROR(VLOOKUP($A329,OT!$A:$BU,OT!AL$1,0),0))</f>
        <v>0</v>
      </c>
      <c r="BP329" s="70">
        <f>VALUE(IFERROR(VLOOKUP($A329,OT!$A:$BU,OT!AM$1,0),0))</f>
        <v>2</v>
      </c>
      <c r="BQ329" s="70">
        <f>VALUE(IFERROR(VLOOKUP($A329,OT!$A:$BU,OT!AN$1,0),0))</f>
        <v>0</v>
      </c>
    </row>
    <row r="330" spans="1:69" x14ac:dyDescent="0.35">
      <c r="A330" t="s">
        <v>1685</v>
      </c>
      <c r="B330" s="221" t="str">
        <f>VLOOKUP(A330,Att!B:C,2,0)</f>
        <v>NGUYỄN CÔNG SƠN</v>
      </c>
      <c r="C330">
        <v>20000</v>
      </c>
      <c r="D330">
        <v>20000</v>
      </c>
      <c r="F330">
        <v>20000</v>
      </c>
      <c r="G330">
        <v>15000</v>
      </c>
      <c r="H330">
        <v>15000</v>
      </c>
      <c r="J330">
        <v>20000</v>
      </c>
      <c r="K330">
        <v>20000</v>
      </c>
      <c r="L330">
        <v>20000</v>
      </c>
      <c r="M330">
        <v>20000</v>
      </c>
      <c r="N330">
        <v>15000</v>
      </c>
      <c r="O330">
        <v>15000</v>
      </c>
      <c r="Q330">
        <v>20000</v>
      </c>
      <c r="R330">
        <v>20000</v>
      </c>
      <c r="S330">
        <v>20000</v>
      </c>
      <c r="T330">
        <v>20000</v>
      </c>
      <c r="U330">
        <v>15000</v>
      </c>
      <c r="V330">
        <v>15000</v>
      </c>
      <c r="X330">
        <v>20000</v>
      </c>
      <c r="Y330">
        <v>20000</v>
      </c>
      <c r="Z330">
        <v>20000</v>
      </c>
      <c r="AA330">
        <v>20000</v>
      </c>
      <c r="AB330">
        <v>15000</v>
      </c>
      <c r="AE330">
        <v>20000</v>
      </c>
      <c r="AF330">
        <v>20000</v>
      </c>
      <c r="AH330" s="68">
        <f t="shared" si="12"/>
        <v>445000</v>
      </c>
      <c r="AI330" s="68">
        <f t="shared" si="13"/>
        <v>400000</v>
      </c>
      <c r="AJ330" s="68">
        <f t="shared" si="14"/>
        <v>45000</v>
      </c>
      <c r="AK330" s="68"/>
      <c r="AL330" s="74" t="str">
        <f>VLOOKUP(A330,Att!B:CX,101,0)</f>
        <v>Nhân Kiệt</v>
      </c>
      <c r="AM330" s="70">
        <f>VALUE(IFERROR(VLOOKUP($A330,OT!$A:$BU,OT!J$1,0),0))</f>
        <v>0</v>
      </c>
      <c r="AN330" s="70">
        <f>VALUE(IFERROR(VLOOKUP($A330,OT!$A:$BU,OT!K$1,0),0))</f>
        <v>0</v>
      </c>
      <c r="AO330" s="70">
        <f>VALUE(IFERROR(VLOOKUP($A330,OT!$A:$BU,OT!L$1,0),0))</f>
        <v>0</v>
      </c>
      <c r="AP330" s="70">
        <f>VALUE(IFERROR(VLOOKUP($A330,OT!$A:$BU,OT!M$1,0),0))</f>
        <v>0</v>
      </c>
      <c r="AQ330" s="70">
        <f>VALUE(IFERROR(VLOOKUP($A330,OT!$A:$BU,OT!N$1,0),0))</f>
        <v>0</v>
      </c>
      <c r="AR330" s="70">
        <f>VALUE(IFERROR(VLOOKUP($A330,OT!$A:$BU,OT!O$1,0),0))</f>
        <v>8</v>
      </c>
      <c r="AS330" s="70">
        <f>VALUE(IFERROR(VLOOKUP($A330,OT!$A:$BU,OT!P$1,0),0))</f>
        <v>0</v>
      </c>
      <c r="AT330" s="70">
        <f>VALUE(IFERROR(VLOOKUP($A330,OT!$A:$BU,OT!Q$1,0),0))</f>
        <v>0</v>
      </c>
      <c r="AU330" s="70">
        <f>VALUE(IFERROR(VLOOKUP($A330,OT!$A:$BU,OT!R$1,0),0))</f>
        <v>0</v>
      </c>
      <c r="AV330" s="70">
        <f>VALUE(IFERROR(VLOOKUP($A330,OT!$A:$BU,OT!S$1,0),0))</f>
        <v>0</v>
      </c>
      <c r="AW330" s="70">
        <f>VALUE(IFERROR(VLOOKUP($A330,OT!$A:$BU,OT!T$1,0),0))</f>
        <v>0</v>
      </c>
      <c r="AX330" s="70">
        <f>VALUE(IFERROR(VLOOKUP($A330,OT!$A:$BU,OT!U$1,0),0))</f>
        <v>0</v>
      </c>
      <c r="AY330" s="70">
        <f>VALUE(IFERROR(VLOOKUP($A330,OT!$A:$BU,OT!V$1,0),0))</f>
        <v>8</v>
      </c>
      <c r="AZ330" s="70">
        <f>VALUE(IFERROR(VLOOKUP($A330,OT!$A:$BU,OT!W$1,0),0))</f>
        <v>0</v>
      </c>
      <c r="BA330" s="70">
        <f>VALUE(IFERROR(VLOOKUP($A330,OT!$A:$BU,OT!X$1,0),0))</f>
        <v>0</v>
      </c>
      <c r="BB330" s="70">
        <f>VALUE(IFERROR(VLOOKUP($A330,OT!$A:$BU,OT!Y$1,0),0))</f>
        <v>0</v>
      </c>
      <c r="BC330" s="70">
        <f>VALUE(IFERROR(VLOOKUP($A330,OT!$A:$BU,OT!Z$1,0),0))</f>
        <v>0</v>
      </c>
      <c r="BD330" s="70">
        <f>VALUE(IFERROR(VLOOKUP($A330,OT!$A:$BU,OT!AA$1,0),0))</f>
        <v>0</v>
      </c>
      <c r="BE330" s="70">
        <f>VALUE(IFERROR(VLOOKUP($A330,OT!$A:$BU,OT!AB$1,0),0))</f>
        <v>0</v>
      </c>
      <c r="BF330" s="70">
        <f>VALUE(IFERROR(VLOOKUP($A330,OT!$A:$BU,OT!AC$1,0),0))</f>
        <v>8</v>
      </c>
      <c r="BG330" s="70">
        <f>VALUE(IFERROR(VLOOKUP($A330,OT!$A:$BU,OT!AD$1,0),0))</f>
        <v>0</v>
      </c>
      <c r="BH330" s="70">
        <f>VALUE(IFERROR(VLOOKUP($A330,OT!$A:$BU,OT!AE$1,0),0))</f>
        <v>0</v>
      </c>
      <c r="BI330" s="70">
        <f>VALUE(IFERROR(VLOOKUP($A330,OT!$A:$BU,OT!AF$1,0),0))</f>
        <v>0</v>
      </c>
      <c r="BJ330" s="70">
        <f>VALUE(IFERROR(VLOOKUP($A330,OT!$A:$BU,OT!AG$1,0),0))</f>
        <v>0</v>
      </c>
      <c r="BK330" s="70">
        <f>VALUE(IFERROR(VLOOKUP($A330,OT!$A:$BU,OT!AH$1,0),0))</f>
        <v>0</v>
      </c>
      <c r="BL330" s="70">
        <f>VALUE(IFERROR(VLOOKUP($A330,OT!$A:$BU,OT!AI$1,0),0))</f>
        <v>0</v>
      </c>
      <c r="BM330" s="70">
        <f>VALUE(IFERROR(VLOOKUP($A330,OT!$A:$BU,OT!AJ$1,0),0))</f>
        <v>0</v>
      </c>
      <c r="BN330" s="70">
        <f>VALUE(IFERROR(VLOOKUP($A330,OT!$A:$BU,OT!AK$1,0),0))</f>
        <v>0</v>
      </c>
      <c r="BO330" s="70">
        <f>VALUE(IFERROR(VLOOKUP($A330,OT!$A:$BU,OT!AL$1,0),0))</f>
        <v>0</v>
      </c>
      <c r="BP330" s="70">
        <f>VALUE(IFERROR(VLOOKUP($A330,OT!$A:$BU,OT!AM$1,0),0))</f>
        <v>0</v>
      </c>
      <c r="BQ330" s="70">
        <f>VALUE(IFERROR(VLOOKUP($A330,OT!$A:$BU,OT!AN$1,0),0))</f>
        <v>0</v>
      </c>
    </row>
    <row r="331" spans="1:69" x14ac:dyDescent="0.35">
      <c r="A331" t="s">
        <v>1690</v>
      </c>
      <c r="B331" s="221" t="str">
        <f>VLOOKUP(A331,Att!B:C,2,0)</f>
        <v>LÊ ĐỨC THIỆN</v>
      </c>
      <c r="C331">
        <v>20000</v>
      </c>
      <c r="D331">
        <v>20000</v>
      </c>
      <c r="E331">
        <v>20000</v>
      </c>
      <c r="F331">
        <v>20000</v>
      </c>
      <c r="G331">
        <v>15000</v>
      </c>
      <c r="H331">
        <v>15000</v>
      </c>
      <c r="J331">
        <v>20000</v>
      </c>
      <c r="K331">
        <v>20000</v>
      </c>
      <c r="L331">
        <v>20000</v>
      </c>
      <c r="M331">
        <v>20000</v>
      </c>
      <c r="N331">
        <v>15000</v>
      </c>
      <c r="O331">
        <v>15000</v>
      </c>
      <c r="Q331">
        <v>20000</v>
      </c>
      <c r="R331">
        <v>20000</v>
      </c>
      <c r="S331">
        <v>20000</v>
      </c>
      <c r="T331">
        <v>20000</v>
      </c>
      <c r="U331">
        <v>15000</v>
      </c>
      <c r="V331">
        <v>15000</v>
      </c>
      <c r="X331">
        <v>20000</v>
      </c>
      <c r="Y331">
        <v>20000</v>
      </c>
      <c r="Z331">
        <v>20000</v>
      </c>
      <c r="AA331">
        <v>20000</v>
      </c>
      <c r="AB331">
        <v>15000</v>
      </c>
      <c r="AE331">
        <v>20000</v>
      </c>
      <c r="AF331">
        <v>20000</v>
      </c>
      <c r="AH331" s="68">
        <f t="shared" si="12"/>
        <v>465000</v>
      </c>
      <c r="AI331" s="68">
        <f t="shared" si="13"/>
        <v>420000</v>
      </c>
      <c r="AJ331" s="68">
        <f t="shared" si="14"/>
        <v>45000</v>
      </c>
      <c r="AK331" s="68"/>
      <c r="AL331" s="74" t="str">
        <f>VLOOKUP(A331,Att!B:CX,101,0)</f>
        <v>Nhân Kiệt</v>
      </c>
      <c r="AM331" s="70">
        <f>VALUE(IFERROR(VLOOKUP($A331,OT!$A:$BU,OT!J$1,0),0))</f>
        <v>0</v>
      </c>
      <c r="AN331" s="70">
        <f>VALUE(IFERROR(VLOOKUP($A331,OT!$A:$BU,OT!K$1,0),0))</f>
        <v>0</v>
      </c>
      <c r="AO331" s="70">
        <f>VALUE(IFERROR(VLOOKUP($A331,OT!$A:$BU,OT!L$1,0),0))</f>
        <v>0</v>
      </c>
      <c r="AP331" s="70">
        <f>VALUE(IFERROR(VLOOKUP($A331,OT!$A:$BU,OT!M$1,0),0))</f>
        <v>0</v>
      </c>
      <c r="AQ331" s="70">
        <f>VALUE(IFERROR(VLOOKUP($A331,OT!$A:$BU,OT!N$1,0),0))</f>
        <v>0</v>
      </c>
      <c r="AR331" s="70">
        <f>VALUE(IFERROR(VLOOKUP($A331,OT!$A:$BU,OT!O$1,0),0))</f>
        <v>8</v>
      </c>
      <c r="AS331" s="70">
        <f>VALUE(IFERROR(VLOOKUP($A331,OT!$A:$BU,OT!P$1,0),0))</f>
        <v>0</v>
      </c>
      <c r="AT331" s="70">
        <f>VALUE(IFERROR(VLOOKUP($A331,OT!$A:$BU,OT!Q$1,0),0))</f>
        <v>0</v>
      </c>
      <c r="AU331" s="70">
        <f>VALUE(IFERROR(VLOOKUP($A331,OT!$A:$BU,OT!R$1,0),0))</f>
        <v>0</v>
      </c>
      <c r="AV331" s="70">
        <f>VALUE(IFERROR(VLOOKUP($A331,OT!$A:$BU,OT!S$1,0),0))</f>
        <v>0</v>
      </c>
      <c r="AW331" s="70">
        <f>VALUE(IFERROR(VLOOKUP($A331,OT!$A:$BU,OT!T$1,0),0))</f>
        <v>0</v>
      </c>
      <c r="AX331" s="70">
        <f>VALUE(IFERROR(VLOOKUP($A331,OT!$A:$BU,OT!U$1,0),0))</f>
        <v>0</v>
      </c>
      <c r="AY331" s="70">
        <f>VALUE(IFERROR(VLOOKUP($A331,OT!$A:$BU,OT!V$1,0),0))</f>
        <v>8</v>
      </c>
      <c r="AZ331" s="70">
        <f>VALUE(IFERROR(VLOOKUP($A331,OT!$A:$BU,OT!W$1,0),0))</f>
        <v>0</v>
      </c>
      <c r="BA331" s="70">
        <f>VALUE(IFERROR(VLOOKUP($A331,OT!$A:$BU,OT!X$1,0),0))</f>
        <v>0</v>
      </c>
      <c r="BB331" s="70">
        <f>VALUE(IFERROR(VLOOKUP($A331,OT!$A:$BU,OT!Y$1,0),0))</f>
        <v>0</v>
      </c>
      <c r="BC331" s="70">
        <f>VALUE(IFERROR(VLOOKUP($A331,OT!$A:$BU,OT!Z$1,0),0))</f>
        <v>0</v>
      </c>
      <c r="BD331" s="70">
        <f>VALUE(IFERROR(VLOOKUP($A331,OT!$A:$BU,OT!AA$1,0),0))</f>
        <v>0</v>
      </c>
      <c r="BE331" s="70">
        <f>VALUE(IFERROR(VLOOKUP($A331,OT!$A:$BU,OT!AB$1,0),0))</f>
        <v>0</v>
      </c>
      <c r="BF331" s="70">
        <f>VALUE(IFERROR(VLOOKUP($A331,OT!$A:$BU,OT!AC$1,0),0))</f>
        <v>8</v>
      </c>
      <c r="BG331" s="70">
        <f>VALUE(IFERROR(VLOOKUP($A331,OT!$A:$BU,OT!AD$1,0),0))</f>
        <v>0</v>
      </c>
      <c r="BH331" s="70">
        <f>VALUE(IFERROR(VLOOKUP($A331,OT!$A:$BU,OT!AE$1,0),0))</f>
        <v>0</v>
      </c>
      <c r="BI331" s="70">
        <f>VALUE(IFERROR(VLOOKUP($A331,OT!$A:$BU,OT!AF$1,0),0))</f>
        <v>0</v>
      </c>
      <c r="BJ331" s="70">
        <f>VALUE(IFERROR(VLOOKUP($A331,OT!$A:$BU,OT!AG$1,0),0))</f>
        <v>0</v>
      </c>
      <c r="BK331" s="70">
        <f>VALUE(IFERROR(VLOOKUP($A331,OT!$A:$BU,OT!AH$1,0),0))</f>
        <v>0</v>
      </c>
      <c r="BL331" s="70">
        <f>VALUE(IFERROR(VLOOKUP($A331,OT!$A:$BU,OT!AI$1,0),0))</f>
        <v>0</v>
      </c>
      <c r="BM331" s="70">
        <f>VALUE(IFERROR(VLOOKUP($A331,OT!$A:$BU,OT!AJ$1,0),0))</f>
        <v>0</v>
      </c>
      <c r="BN331" s="70">
        <f>VALUE(IFERROR(VLOOKUP($A331,OT!$A:$BU,OT!AK$1,0),0))</f>
        <v>0</v>
      </c>
      <c r="BO331" s="70">
        <f>VALUE(IFERROR(VLOOKUP($A331,OT!$A:$BU,OT!AL$1,0),0))</f>
        <v>0</v>
      </c>
      <c r="BP331" s="70">
        <f>VALUE(IFERROR(VLOOKUP($A331,OT!$A:$BU,OT!AM$1,0),0))</f>
        <v>0</v>
      </c>
      <c r="BQ331" s="70">
        <f>VALUE(IFERROR(VLOOKUP($A331,OT!$A:$BU,OT!AN$1,0),0))</f>
        <v>0</v>
      </c>
    </row>
    <row r="332" spans="1:69" x14ac:dyDescent="0.35">
      <c r="A332" t="s">
        <v>1693</v>
      </c>
      <c r="B332" s="221" t="str">
        <f>VLOOKUP(A332,Att!B:C,2,0)</f>
        <v>NGUYỄN TRẦN ANH THƯ</v>
      </c>
      <c r="C332">
        <v>20000</v>
      </c>
      <c r="D332">
        <v>20000</v>
      </c>
      <c r="E332">
        <v>20000</v>
      </c>
      <c r="F332">
        <v>20000</v>
      </c>
      <c r="G332">
        <v>15000</v>
      </c>
      <c r="H332">
        <v>15000</v>
      </c>
      <c r="J332">
        <v>20000</v>
      </c>
      <c r="K332">
        <v>20000</v>
      </c>
      <c r="L332">
        <v>20000</v>
      </c>
      <c r="M332">
        <v>20000</v>
      </c>
      <c r="N332">
        <v>15000</v>
      </c>
      <c r="O332">
        <v>15000</v>
      </c>
      <c r="R332">
        <v>20000</v>
      </c>
      <c r="S332">
        <v>20000</v>
      </c>
      <c r="T332">
        <v>20000</v>
      </c>
      <c r="U332">
        <v>15000</v>
      </c>
      <c r="V332">
        <v>15000</v>
      </c>
      <c r="X332">
        <v>20000</v>
      </c>
      <c r="Y332">
        <v>20000</v>
      </c>
      <c r="Z332">
        <v>20000</v>
      </c>
      <c r="AA332">
        <v>20000</v>
      </c>
      <c r="AB332">
        <v>15000</v>
      </c>
      <c r="AF332">
        <v>20000</v>
      </c>
      <c r="AH332" s="68">
        <f t="shared" ref="AH332:AH391" si="15">SUM(C332:AG332)</f>
        <v>425000</v>
      </c>
      <c r="AI332" s="68">
        <f t="shared" ref="AI332:AI391" si="16">SUMIFS($C332:$AG332,$AM332:$BQ332,"=0")</f>
        <v>380000</v>
      </c>
      <c r="AJ332" s="68">
        <f t="shared" ref="AJ332:AJ391" si="17">SUMIFS($C332:$AG332,$AM332:$BQ332,"&gt;0")</f>
        <v>45000</v>
      </c>
      <c r="AK332" s="68"/>
      <c r="AL332" s="74" t="str">
        <f>VLOOKUP(A332,Att!B:CX,101,0)</f>
        <v>Power Connect</v>
      </c>
      <c r="AM332" s="70">
        <f>VALUE(IFERROR(VLOOKUP($A332,OT!$A:$BU,OT!J$1,0),0))</f>
        <v>0</v>
      </c>
      <c r="AN332" s="70">
        <f>VALUE(IFERROR(VLOOKUP($A332,OT!$A:$BU,OT!K$1,0),0))</f>
        <v>0</v>
      </c>
      <c r="AO332" s="70">
        <f>VALUE(IFERROR(VLOOKUP($A332,OT!$A:$BU,OT!L$1,0),0))</f>
        <v>0</v>
      </c>
      <c r="AP332" s="70">
        <f>VALUE(IFERROR(VLOOKUP($A332,OT!$A:$BU,OT!M$1,0),0))</f>
        <v>0</v>
      </c>
      <c r="AQ332" s="70">
        <f>VALUE(IFERROR(VLOOKUP($A332,OT!$A:$BU,OT!N$1,0),0))</f>
        <v>0</v>
      </c>
      <c r="AR332" s="70">
        <f>VALUE(IFERROR(VLOOKUP($A332,OT!$A:$BU,OT!O$1,0),0))</f>
        <v>8</v>
      </c>
      <c r="AS332" s="70">
        <f>VALUE(IFERROR(VLOOKUP($A332,OT!$A:$BU,OT!P$1,0),0))</f>
        <v>0</v>
      </c>
      <c r="AT332" s="70">
        <f>VALUE(IFERROR(VLOOKUP($A332,OT!$A:$BU,OT!Q$1,0),0))</f>
        <v>0</v>
      </c>
      <c r="AU332" s="70">
        <f>VALUE(IFERROR(VLOOKUP($A332,OT!$A:$BU,OT!R$1,0),0))</f>
        <v>0</v>
      </c>
      <c r="AV332" s="70">
        <f>VALUE(IFERROR(VLOOKUP($A332,OT!$A:$BU,OT!S$1,0),0))</f>
        <v>0</v>
      </c>
      <c r="AW332" s="70">
        <f>VALUE(IFERROR(VLOOKUP($A332,OT!$A:$BU,OT!T$1,0),0))</f>
        <v>0</v>
      </c>
      <c r="AX332" s="70">
        <f>VALUE(IFERROR(VLOOKUP($A332,OT!$A:$BU,OT!U$1,0),0))</f>
        <v>0</v>
      </c>
      <c r="AY332" s="70">
        <f>VALUE(IFERROR(VLOOKUP($A332,OT!$A:$BU,OT!V$1,0),0))</f>
        <v>8</v>
      </c>
      <c r="AZ332" s="70">
        <f>VALUE(IFERROR(VLOOKUP($A332,OT!$A:$BU,OT!W$1,0),0))</f>
        <v>0</v>
      </c>
      <c r="BA332" s="70">
        <f>VALUE(IFERROR(VLOOKUP($A332,OT!$A:$BU,OT!X$1,0),0))</f>
        <v>0</v>
      </c>
      <c r="BB332" s="70">
        <f>VALUE(IFERROR(VLOOKUP($A332,OT!$A:$BU,OT!Y$1,0),0))</f>
        <v>0</v>
      </c>
      <c r="BC332" s="70">
        <f>VALUE(IFERROR(VLOOKUP($A332,OT!$A:$BU,OT!Z$1,0),0))</f>
        <v>0</v>
      </c>
      <c r="BD332" s="70">
        <f>VALUE(IFERROR(VLOOKUP($A332,OT!$A:$BU,OT!AA$1,0),0))</f>
        <v>0</v>
      </c>
      <c r="BE332" s="70">
        <f>VALUE(IFERROR(VLOOKUP($A332,OT!$A:$BU,OT!AB$1,0),0))</f>
        <v>0</v>
      </c>
      <c r="BF332" s="70">
        <f>VALUE(IFERROR(VLOOKUP($A332,OT!$A:$BU,OT!AC$1,0),0))</f>
        <v>8</v>
      </c>
      <c r="BG332" s="70">
        <f>VALUE(IFERROR(VLOOKUP($A332,OT!$A:$BU,OT!AD$1,0),0))</f>
        <v>0</v>
      </c>
      <c r="BH332" s="70">
        <f>VALUE(IFERROR(VLOOKUP($A332,OT!$A:$BU,OT!AE$1,0),0))</f>
        <v>0</v>
      </c>
      <c r="BI332" s="70">
        <f>VALUE(IFERROR(VLOOKUP($A332,OT!$A:$BU,OT!AF$1,0),0))</f>
        <v>0</v>
      </c>
      <c r="BJ332" s="70">
        <f>VALUE(IFERROR(VLOOKUP($A332,OT!$A:$BU,OT!AG$1,0),0))</f>
        <v>0</v>
      </c>
      <c r="BK332" s="70">
        <f>VALUE(IFERROR(VLOOKUP($A332,OT!$A:$BU,OT!AH$1,0),0))</f>
        <v>0</v>
      </c>
      <c r="BL332" s="70">
        <f>VALUE(IFERROR(VLOOKUP($A332,OT!$A:$BU,OT!AI$1,0),0))</f>
        <v>0</v>
      </c>
      <c r="BM332" s="70">
        <f>VALUE(IFERROR(VLOOKUP($A332,OT!$A:$BU,OT!AJ$1,0),0))</f>
        <v>0</v>
      </c>
      <c r="BN332" s="70">
        <f>VALUE(IFERROR(VLOOKUP($A332,OT!$A:$BU,OT!AK$1,0),0))</f>
        <v>0</v>
      </c>
      <c r="BO332" s="70">
        <f>VALUE(IFERROR(VLOOKUP($A332,OT!$A:$BU,OT!AL$1,0),0))</f>
        <v>0</v>
      </c>
      <c r="BP332" s="70">
        <f>VALUE(IFERROR(VLOOKUP($A332,OT!$A:$BU,OT!AM$1,0),0))</f>
        <v>0</v>
      </c>
      <c r="BQ332" s="70">
        <f>VALUE(IFERROR(VLOOKUP($A332,OT!$A:$BU,OT!AN$1,0),0))</f>
        <v>0</v>
      </c>
    </row>
    <row r="333" spans="1:69" x14ac:dyDescent="0.35">
      <c r="A333" t="s">
        <v>1696</v>
      </c>
      <c r="B333" s="221" t="str">
        <f>VLOOKUP(A333,Att!B:C,2,0)</f>
        <v>HUỲNH THỊ THANH THẢO</v>
      </c>
      <c r="C333">
        <v>20000</v>
      </c>
      <c r="D333">
        <v>20000</v>
      </c>
      <c r="E333">
        <v>20000</v>
      </c>
      <c r="F333">
        <v>20000</v>
      </c>
      <c r="G333">
        <v>15000</v>
      </c>
      <c r="H333">
        <v>15000</v>
      </c>
      <c r="J333">
        <v>20000</v>
      </c>
      <c r="K333">
        <v>20000</v>
      </c>
      <c r="L333">
        <v>20000</v>
      </c>
      <c r="M333">
        <v>20000</v>
      </c>
      <c r="N333">
        <v>15000</v>
      </c>
      <c r="O333">
        <v>15000</v>
      </c>
      <c r="Q333">
        <v>20000</v>
      </c>
      <c r="R333">
        <v>20000</v>
      </c>
      <c r="S333">
        <v>20000</v>
      </c>
      <c r="T333">
        <v>20000</v>
      </c>
      <c r="U333">
        <v>15000</v>
      </c>
      <c r="V333">
        <v>15000</v>
      </c>
      <c r="X333">
        <v>20000</v>
      </c>
      <c r="Y333">
        <v>20000</v>
      </c>
      <c r="Z333">
        <v>20000</v>
      </c>
      <c r="AA333">
        <v>20000</v>
      </c>
      <c r="AB333">
        <v>15000</v>
      </c>
      <c r="AE333">
        <v>20000</v>
      </c>
      <c r="AF333">
        <v>20000</v>
      </c>
      <c r="AH333" s="68">
        <f t="shared" si="15"/>
        <v>465000</v>
      </c>
      <c r="AI333" s="68">
        <f t="shared" si="16"/>
        <v>420000</v>
      </c>
      <c r="AJ333" s="68">
        <f t="shared" si="17"/>
        <v>45000</v>
      </c>
      <c r="AK333" s="68"/>
      <c r="AL333" s="74" t="str">
        <f>VLOOKUP(A333,Att!B:CX,101,0)</f>
        <v>MEKONG SUBLABOR</v>
      </c>
      <c r="AM333" s="70">
        <f>VALUE(IFERROR(VLOOKUP($A333,OT!$A:$BU,OT!J$1,0),0))</f>
        <v>0</v>
      </c>
      <c r="AN333" s="70">
        <f>VALUE(IFERROR(VLOOKUP($A333,OT!$A:$BU,OT!K$1,0),0))</f>
        <v>0</v>
      </c>
      <c r="AO333" s="70">
        <f>VALUE(IFERROR(VLOOKUP($A333,OT!$A:$BU,OT!L$1,0),0))</f>
        <v>0</v>
      </c>
      <c r="AP333" s="70">
        <f>VALUE(IFERROR(VLOOKUP($A333,OT!$A:$BU,OT!M$1,0),0))</f>
        <v>0</v>
      </c>
      <c r="AQ333" s="70">
        <f>VALUE(IFERROR(VLOOKUP($A333,OT!$A:$BU,OT!N$1,0),0))</f>
        <v>0</v>
      </c>
      <c r="AR333" s="70">
        <f>VALUE(IFERROR(VLOOKUP($A333,OT!$A:$BU,OT!O$1,0),0))</f>
        <v>8</v>
      </c>
      <c r="AS333" s="70">
        <f>VALUE(IFERROR(VLOOKUP($A333,OT!$A:$BU,OT!P$1,0),0))</f>
        <v>0</v>
      </c>
      <c r="AT333" s="70">
        <f>VALUE(IFERROR(VLOOKUP($A333,OT!$A:$BU,OT!Q$1,0),0))</f>
        <v>0</v>
      </c>
      <c r="AU333" s="70">
        <f>VALUE(IFERROR(VLOOKUP($A333,OT!$A:$BU,OT!R$1,0),0))</f>
        <v>0</v>
      </c>
      <c r="AV333" s="70">
        <f>VALUE(IFERROR(VLOOKUP($A333,OT!$A:$BU,OT!S$1,0),0))</f>
        <v>0</v>
      </c>
      <c r="AW333" s="70">
        <f>VALUE(IFERROR(VLOOKUP($A333,OT!$A:$BU,OT!T$1,0),0))</f>
        <v>0</v>
      </c>
      <c r="AX333" s="70">
        <f>VALUE(IFERROR(VLOOKUP($A333,OT!$A:$BU,OT!U$1,0),0))</f>
        <v>0</v>
      </c>
      <c r="AY333" s="70">
        <f>VALUE(IFERROR(VLOOKUP($A333,OT!$A:$BU,OT!V$1,0),0))</f>
        <v>8</v>
      </c>
      <c r="AZ333" s="70">
        <f>VALUE(IFERROR(VLOOKUP($A333,OT!$A:$BU,OT!W$1,0),0))</f>
        <v>0</v>
      </c>
      <c r="BA333" s="70">
        <f>VALUE(IFERROR(VLOOKUP($A333,OT!$A:$BU,OT!X$1,0),0))</f>
        <v>0</v>
      </c>
      <c r="BB333" s="70">
        <f>VALUE(IFERROR(VLOOKUP($A333,OT!$A:$BU,OT!Y$1,0),0))</f>
        <v>0</v>
      </c>
      <c r="BC333" s="70">
        <f>VALUE(IFERROR(VLOOKUP($A333,OT!$A:$BU,OT!Z$1,0),0))</f>
        <v>0</v>
      </c>
      <c r="BD333" s="70">
        <f>VALUE(IFERROR(VLOOKUP($A333,OT!$A:$BU,OT!AA$1,0),0))</f>
        <v>0</v>
      </c>
      <c r="BE333" s="70">
        <f>VALUE(IFERROR(VLOOKUP($A333,OT!$A:$BU,OT!AB$1,0),0))</f>
        <v>0</v>
      </c>
      <c r="BF333" s="70">
        <f>VALUE(IFERROR(VLOOKUP($A333,OT!$A:$BU,OT!AC$1,0),0))</f>
        <v>8</v>
      </c>
      <c r="BG333" s="70">
        <f>VALUE(IFERROR(VLOOKUP($A333,OT!$A:$BU,OT!AD$1,0),0))</f>
        <v>0</v>
      </c>
      <c r="BH333" s="70">
        <f>VALUE(IFERROR(VLOOKUP($A333,OT!$A:$BU,OT!AE$1,0),0))</f>
        <v>0</v>
      </c>
      <c r="BI333" s="70">
        <f>VALUE(IFERROR(VLOOKUP($A333,OT!$A:$BU,OT!AF$1,0),0))</f>
        <v>0</v>
      </c>
      <c r="BJ333" s="70">
        <f>VALUE(IFERROR(VLOOKUP($A333,OT!$A:$BU,OT!AG$1,0),0))</f>
        <v>0</v>
      </c>
      <c r="BK333" s="70">
        <f>VALUE(IFERROR(VLOOKUP($A333,OT!$A:$BU,OT!AH$1,0),0))</f>
        <v>0</v>
      </c>
      <c r="BL333" s="70">
        <f>VALUE(IFERROR(VLOOKUP($A333,OT!$A:$BU,OT!AI$1,0),0))</f>
        <v>0</v>
      </c>
      <c r="BM333" s="70">
        <f>VALUE(IFERROR(VLOOKUP($A333,OT!$A:$BU,OT!AJ$1,0),0))</f>
        <v>0</v>
      </c>
      <c r="BN333" s="70">
        <f>VALUE(IFERROR(VLOOKUP($A333,OT!$A:$BU,OT!AK$1,0),0))</f>
        <v>0</v>
      </c>
      <c r="BO333" s="70">
        <f>VALUE(IFERROR(VLOOKUP($A333,OT!$A:$BU,OT!AL$1,0),0))</f>
        <v>0</v>
      </c>
      <c r="BP333" s="70">
        <f>VALUE(IFERROR(VLOOKUP($A333,OT!$A:$BU,OT!AM$1,0),0))</f>
        <v>0</v>
      </c>
      <c r="BQ333" s="70">
        <f>VALUE(IFERROR(VLOOKUP($A333,OT!$A:$BU,OT!AN$1,0),0))</f>
        <v>0</v>
      </c>
    </row>
    <row r="334" spans="1:69" x14ac:dyDescent="0.35">
      <c r="A334" t="s">
        <v>1701</v>
      </c>
      <c r="B334" s="221" t="str">
        <f>VLOOKUP(A334,Att!B:C,2,0)</f>
        <v>ĐOÀN THỊ HOÀI THƯƠNG</v>
      </c>
      <c r="D334">
        <v>20000</v>
      </c>
      <c r="E334">
        <v>20000</v>
      </c>
      <c r="F334">
        <v>20000</v>
      </c>
      <c r="G334">
        <v>15000</v>
      </c>
      <c r="H334">
        <v>15000</v>
      </c>
      <c r="J334">
        <v>20000</v>
      </c>
      <c r="K334">
        <v>20000</v>
      </c>
      <c r="L334">
        <v>20000</v>
      </c>
      <c r="M334">
        <v>20000</v>
      </c>
      <c r="N334">
        <v>15000</v>
      </c>
      <c r="Q334">
        <v>20000</v>
      </c>
      <c r="R334">
        <v>20000</v>
      </c>
      <c r="S334">
        <v>20000</v>
      </c>
      <c r="T334">
        <v>20000</v>
      </c>
      <c r="U334">
        <v>15000</v>
      </c>
      <c r="V334">
        <v>15000</v>
      </c>
      <c r="X334">
        <v>20000</v>
      </c>
      <c r="Y334">
        <v>20000</v>
      </c>
      <c r="Z334">
        <v>20000</v>
      </c>
      <c r="AA334">
        <v>20000</v>
      </c>
      <c r="AB334">
        <v>15000</v>
      </c>
      <c r="AE334">
        <v>20000</v>
      </c>
      <c r="AF334">
        <v>20000</v>
      </c>
      <c r="AH334" s="68">
        <f t="shared" si="15"/>
        <v>430000</v>
      </c>
      <c r="AI334" s="68">
        <f t="shared" si="16"/>
        <v>400000</v>
      </c>
      <c r="AJ334" s="68">
        <f t="shared" si="17"/>
        <v>30000</v>
      </c>
      <c r="AK334" s="68"/>
      <c r="AL334" s="74" t="str">
        <f>VLOOKUP(A334,Att!B:CX,101,0)</f>
        <v>Power Connect</v>
      </c>
      <c r="AM334" s="70">
        <f>VALUE(IFERROR(VLOOKUP($A334,OT!$A:$BU,OT!J$1,0),0))</f>
        <v>0</v>
      </c>
      <c r="AN334" s="70">
        <f>VALUE(IFERROR(VLOOKUP($A334,OT!$A:$BU,OT!K$1,0),0))</f>
        <v>0</v>
      </c>
      <c r="AO334" s="70">
        <f>VALUE(IFERROR(VLOOKUP($A334,OT!$A:$BU,OT!L$1,0),0))</f>
        <v>0</v>
      </c>
      <c r="AP334" s="70">
        <f>VALUE(IFERROR(VLOOKUP($A334,OT!$A:$BU,OT!M$1,0),0))</f>
        <v>0</v>
      </c>
      <c r="AQ334" s="70">
        <f>VALUE(IFERROR(VLOOKUP($A334,OT!$A:$BU,OT!N$1,0),0))</f>
        <v>0</v>
      </c>
      <c r="AR334" s="70">
        <f>VALUE(IFERROR(VLOOKUP($A334,OT!$A:$BU,OT!O$1,0),0))</f>
        <v>8</v>
      </c>
      <c r="AS334" s="70">
        <f>VALUE(IFERROR(VLOOKUP($A334,OT!$A:$BU,OT!P$1,0),0))</f>
        <v>0</v>
      </c>
      <c r="AT334" s="70">
        <f>VALUE(IFERROR(VLOOKUP($A334,OT!$A:$BU,OT!Q$1,0),0))</f>
        <v>0</v>
      </c>
      <c r="AU334" s="70">
        <f>VALUE(IFERROR(VLOOKUP($A334,OT!$A:$BU,OT!R$1,0),0))</f>
        <v>0</v>
      </c>
      <c r="AV334" s="70">
        <f>VALUE(IFERROR(VLOOKUP($A334,OT!$A:$BU,OT!S$1,0),0))</f>
        <v>0</v>
      </c>
      <c r="AW334" s="70">
        <f>VALUE(IFERROR(VLOOKUP($A334,OT!$A:$BU,OT!T$1,0),0))</f>
        <v>0</v>
      </c>
      <c r="AX334" s="70">
        <f>VALUE(IFERROR(VLOOKUP($A334,OT!$A:$BU,OT!U$1,0),0))</f>
        <v>0</v>
      </c>
      <c r="AY334" s="70">
        <f>VALUE(IFERROR(VLOOKUP($A334,OT!$A:$BU,OT!V$1,0),0))</f>
        <v>0</v>
      </c>
      <c r="AZ334" s="70">
        <f>VALUE(IFERROR(VLOOKUP($A334,OT!$A:$BU,OT!W$1,0),0))</f>
        <v>0</v>
      </c>
      <c r="BA334" s="70">
        <f>VALUE(IFERROR(VLOOKUP($A334,OT!$A:$BU,OT!X$1,0),0))</f>
        <v>0</v>
      </c>
      <c r="BB334" s="70">
        <f>VALUE(IFERROR(VLOOKUP($A334,OT!$A:$BU,OT!Y$1,0),0))</f>
        <v>0</v>
      </c>
      <c r="BC334" s="70">
        <f>VALUE(IFERROR(VLOOKUP($A334,OT!$A:$BU,OT!Z$1,0),0))</f>
        <v>0</v>
      </c>
      <c r="BD334" s="70">
        <f>VALUE(IFERROR(VLOOKUP($A334,OT!$A:$BU,OT!AA$1,0),0))</f>
        <v>0</v>
      </c>
      <c r="BE334" s="70">
        <f>VALUE(IFERROR(VLOOKUP($A334,OT!$A:$BU,OT!AB$1,0),0))</f>
        <v>0</v>
      </c>
      <c r="BF334" s="70">
        <f>VALUE(IFERROR(VLOOKUP($A334,OT!$A:$BU,OT!AC$1,0),0))</f>
        <v>8</v>
      </c>
      <c r="BG334" s="70">
        <f>VALUE(IFERROR(VLOOKUP($A334,OT!$A:$BU,OT!AD$1,0),0))</f>
        <v>0</v>
      </c>
      <c r="BH334" s="70">
        <f>VALUE(IFERROR(VLOOKUP($A334,OT!$A:$BU,OT!AE$1,0),0))</f>
        <v>0</v>
      </c>
      <c r="BI334" s="70">
        <f>VALUE(IFERROR(VLOOKUP($A334,OT!$A:$BU,OT!AF$1,0),0))</f>
        <v>0</v>
      </c>
      <c r="BJ334" s="70">
        <f>VALUE(IFERROR(VLOOKUP($A334,OT!$A:$BU,OT!AG$1,0),0))</f>
        <v>0</v>
      </c>
      <c r="BK334" s="70">
        <f>VALUE(IFERROR(VLOOKUP($A334,OT!$A:$BU,OT!AH$1,0),0))</f>
        <v>0</v>
      </c>
      <c r="BL334" s="70">
        <f>VALUE(IFERROR(VLOOKUP($A334,OT!$A:$BU,OT!AI$1,0),0))</f>
        <v>0</v>
      </c>
      <c r="BM334" s="70">
        <f>VALUE(IFERROR(VLOOKUP($A334,OT!$A:$BU,OT!AJ$1,0),0))</f>
        <v>0</v>
      </c>
      <c r="BN334" s="70">
        <f>VALUE(IFERROR(VLOOKUP($A334,OT!$A:$BU,OT!AK$1,0),0))</f>
        <v>0</v>
      </c>
      <c r="BO334" s="70">
        <f>VALUE(IFERROR(VLOOKUP($A334,OT!$A:$BU,OT!AL$1,0),0))</f>
        <v>0</v>
      </c>
      <c r="BP334" s="70">
        <f>VALUE(IFERROR(VLOOKUP($A334,OT!$A:$BU,OT!AM$1,0),0))</f>
        <v>0</v>
      </c>
      <c r="BQ334" s="70">
        <f>VALUE(IFERROR(VLOOKUP($A334,OT!$A:$BU,OT!AN$1,0),0))</f>
        <v>0</v>
      </c>
    </row>
    <row r="335" spans="1:69" x14ac:dyDescent="0.35">
      <c r="A335" t="s">
        <v>1706</v>
      </c>
      <c r="B335" s="221" t="str">
        <f>VLOOKUP(A335,Att!B:C,2,0)</f>
        <v>LÊ THỊ THẢO</v>
      </c>
      <c r="C335">
        <v>20000</v>
      </c>
      <c r="D335">
        <v>20000</v>
      </c>
      <c r="E335">
        <v>20000</v>
      </c>
      <c r="F335">
        <v>20000</v>
      </c>
      <c r="G335">
        <v>15000</v>
      </c>
      <c r="H335">
        <v>15000</v>
      </c>
      <c r="J335">
        <v>20000</v>
      </c>
      <c r="K335">
        <v>20000</v>
      </c>
      <c r="L335">
        <v>20000</v>
      </c>
      <c r="M335">
        <v>20000</v>
      </c>
      <c r="N335">
        <v>15000</v>
      </c>
      <c r="O335">
        <v>15000</v>
      </c>
      <c r="Q335">
        <v>20000</v>
      </c>
      <c r="R335">
        <v>20000</v>
      </c>
      <c r="S335">
        <v>20000</v>
      </c>
      <c r="T335">
        <v>20000</v>
      </c>
      <c r="U335">
        <v>15000</v>
      </c>
      <c r="V335">
        <v>15000</v>
      </c>
      <c r="X335">
        <v>20000</v>
      </c>
      <c r="Y335">
        <v>20000</v>
      </c>
      <c r="Z335">
        <v>20000</v>
      </c>
      <c r="AA335">
        <v>20000</v>
      </c>
      <c r="AB335">
        <v>15000</v>
      </c>
      <c r="AE335">
        <v>20000</v>
      </c>
      <c r="AF335">
        <v>20000</v>
      </c>
      <c r="AH335" s="68">
        <f t="shared" si="15"/>
        <v>465000</v>
      </c>
      <c r="AI335" s="68">
        <f t="shared" si="16"/>
        <v>420000</v>
      </c>
      <c r="AJ335" s="68">
        <f t="shared" si="17"/>
        <v>45000</v>
      </c>
      <c r="AK335" s="68"/>
      <c r="AL335" s="74" t="str">
        <f>VLOOKUP(A335,Att!B:CX,101,0)</f>
        <v>Power Connect</v>
      </c>
      <c r="AM335" s="70">
        <f>VALUE(IFERROR(VLOOKUP($A335,OT!$A:$BU,OT!J$1,0),0))</f>
        <v>0</v>
      </c>
      <c r="AN335" s="70">
        <f>VALUE(IFERROR(VLOOKUP($A335,OT!$A:$BU,OT!K$1,0),0))</f>
        <v>0</v>
      </c>
      <c r="AO335" s="70">
        <f>VALUE(IFERROR(VLOOKUP($A335,OT!$A:$BU,OT!L$1,0),0))</f>
        <v>0</v>
      </c>
      <c r="AP335" s="70">
        <f>VALUE(IFERROR(VLOOKUP($A335,OT!$A:$BU,OT!M$1,0),0))</f>
        <v>0</v>
      </c>
      <c r="AQ335" s="70">
        <f>VALUE(IFERROR(VLOOKUP($A335,OT!$A:$BU,OT!N$1,0),0))</f>
        <v>0</v>
      </c>
      <c r="AR335" s="70">
        <f>VALUE(IFERROR(VLOOKUP($A335,OT!$A:$BU,OT!O$1,0),0))</f>
        <v>8</v>
      </c>
      <c r="AS335" s="70">
        <f>VALUE(IFERROR(VLOOKUP($A335,OT!$A:$BU,OT!P$1,0),0))</f>
        <v>0</v>
      </c>
      <c r="AT335" s="70">
        <f>VALUE(IFERROR(VLOOKUP($A335,OT!$A:$BU,OT!Q$1,0),0))</f>
        <v>0</v>
      </c>
      <c r="AU335" s="70">
        <f>VALUE(IFERROR(VLOOKUP($A335,OT!$A:$BU,OT!R$1,0),0))</f>
        <v>0</v>
      </c>
      <c r="AV335" s="70">
        <f>VALUE(IFERROR(VLOOKUP($A335,OT!$A:$BU,OT!S$1,0),0))</f>
        <v>0</v>
      </c>
      <c r="AW335" s="70">
        <f>VALUE(IFERROR(VLOOKUP($A335,OT!$A:$BU,OT!T$1,0),0))</f>
        <v>0</v>
      </c>
      <c r="AX335" s="70">
        <f>VALUE(IFERROR(VLOOKUP($A335,OT!$A:$BU,OT!U$1,0),0))</f>
        <v>0</v>
      </c>
      <c r="AY335" s="70">
        <f>VALUE(IFERROR(VLOOKUP($A335,OT!$A:$BU,OT!V$1,0),0))</f>
        <v>8</v>
      </c>
      <c r="AZ335" s="70">
        <f>VALUE(IFERROR(VLOOKUP($A335,OT!$A:$BU,OT!W$1,0),0))</f>
        <v>0</v>
      </c>
      <c r="BA335" s="70">
        <f>VALUE(IFERROR(VLOOKUP($A335,OT!$A:$BU,OT!X$1,0),0))</f>
        <v>0</v>
      </c>
      <c r="BB335" s="70">
        <f>VALUE(IFERROR(VLOOKUP($A335,OT!$A:$BU,OT!Y$1,0),0))</f>
        <v>0</v>
      </c>
      <c r="BC335" s="70">
        <f>VALUE(IFERROR(VLOOKUP($A335,OT!$A:$BU,OT!Z$1,0),0))</f>
        <v>0</v>
      </c>
      <c r="BD335" s="70">
        <f>VALUE(IFERROR(VLOOKUP($A335,OT!$A:$BU,OT!AA$1,0),0))</f>
        <v>0</v>
      </c>
      <c r="BE335" s="70">
        <f>VALUE(IFERROR(VLOOKUP($A335,OT!$A:$BU,OT!AB$1,0),0))</f>
        <v>0</v>
      </c>
      <c r="BF335" s="70">
        <f>VALUE(IFERROR(VLOOKUP($A335,OT!$A:$BU,OT!AC$1,0),0))</f>
        <v>8</v>
      </c>
      <c r="BG335" s="70">
        <f>VALUE(IFERROR(VLOOKUP($A335,OT!$A:$BU,OT!AD$1,0),0))</f>
        <v>0</v>
      </c>
      <c r="BH335" s="70">
        <f>VALUE(IFERROR(VLOOKUP($A335,OT!$A:$BU,OT!AE$1,0),0))</f>
        <v>0</v>
      </c>
      <c r="BI335" s="70">
        <f>VALUE(IFERROR(VLOOKUP($A335,OT!$A:$BU,OT!AF$1,0),0))</f>
        <v>0</v>
      </c>
      <c r="BJ335" s="70">
        <f>VALUE(IFERROR(VLOOKUP($A335,OT!$A:$BU,OT!AG$1,0),0))</f>
        <v>0</v>
      </c>
      <c r="BK335" s="70">
        <f>VALUE(IFERROR(VLOOKUP($A335,OT!$A:$BU,OT!AH$1,0),0))</f>
        <v>0</v>
      </c>
      <c r="BL335" s="70">
        <f>VALUE(IFERROR(VLOOKUP($A335,OT!$A:$BU,OT!AI$1,0),0))</f>
        <v>0</v>
      </c>
      <c r="BM335" s="70">
        <f>VALUE(IFERROR(VLOOKUP($A335,OT!$A:$BU,OT!AJ$1,0),0))</f>
        <v>0</v>
      </c>
      <c r="BN335" s="70">
        <f>VALUE(IFERROR(VLOOKUP($A335,OT!$A:$BU,OT!AK$1,0),0))</f>
        <v>0</v>
      </c>
      <c r="BO335" s="70">
        <f>VALUE(IFERROR(VLOOKUP($A335,OT!$A:$BU,OT!AL$1,0),0))</f>
        <v>0</v>
      </c>
      <c r="BP335" s="70">
        <f>VALUE(IFERROR(VLOOKUP($A335,OT!$A:$BU,OT!AM$1,0),0))</f>
        <v>0</v>
      </c>
      <c r="BQ335" s="70">
        <f>VALUE(IFERROR(VLOOKUP($A335,OT!$A:$BU,OT!AN$1,0),0))</f>
        <v>0</v>
      </c>
    </row>
    <row r="336" spans="1:69" x14ac:dyDescent="0.35">
      <c r="A336" t="s">
        <v>1708</v>
      </c>
      <c r="B336" s="221" t="str">
        <f>VLOOKUP(A336,Att!B:C,2,0)</f>
        <v>NGUYỄN VĂN KHANH</v>
      </c>
      <c r="C336">
        <v>20000</v>
      </c>
      <c r="D336">
        <v>20000</v>
      </c>
      <c r="E336">
        <v>20000</v>
      </c>
      <c r="F336">
        <v>20000</v>
      </c>
      <c r="G336">
        <v>15000</v>
      </c>
      <c r="H336">
        <v>15000</v>
      </c>
      <c r="J336">
        <v>20000</v>
      </c>
      <c r="K336">
        <v>20000</v>
      </c>
      <c r="L336">
        <v>20000</v>
      </c>
      <c r="M336">
        <v>20000</v>
      </c>
      <c r="N336">
        <v>15000</v>
      </c>
      <c r="O336">
        <v>15000</v>
      </c>
      <c r="Q336">
        <v>20000</v>
      </c>
      <c r="R336">
        <v>20000</v>
      </c>
      <c r="S336">
        <v>20000</v>
      </c>
      <c r="T336">
        <v>20000</v>
      </c>
      <c r="U336">
        <v>15000</v>
      </c>
      <c r="V336">
        <v>15000</v>
      </c>
      <c r="X336">
        <v>20000</v>
      </c>
      <c r="Y336">
        <v>20000</v>
      </c>
      <c r="Z336">
        <v>20000</v>
      </c>
      <c r="AA336">
        <v>20000</v>
      </c>
      <c r="AB336">
        <v>15000</v>
      </c>
      <c r="AE336">
        <v>20000</v>
      </c>
      <c r="AF336">
        <v>20000</v>
      </c>
      <c r="AH336" s="68">
        <f t="shared" si="15"/>
        <v>465000</v>
      </c>
      <c r="AI336" s="68">
        <f t="shared" si="16"/>
        <v>420000</v>
      </c>
      <c r="AJ336" s="68">
        <f t="shared" si="17"/>
        <v>45000</v>
      </c>
      <c r="AK336" s="68"/>
      <c r="AL336" s="74" t="str">
        <f>VLOOKUP(A336,Att!B:CX,101,0)</f>
        <v>Power Connect</v>
      </c>
      <c r="AM336" s="70">
        <f>VALUE(IFERROR(VLOOKUP($A336,OT!$A:$BU,OT!J$1,0),0))</f>
        <v>0</v>
      </c>
      <c r="AN336" s="70">
        <f>VALUE(IFERROR(VLOOKUP($A336,OT!$A:$BU,OT!K$1,0),0))</f>
        <v>0</v>
      </c>
      <c r="AO336" s="70">
        <f>VALUE(IFERROR(VLOOKUP($A336,OT!$A:$BU,OT!L$1,0),0))</f>
        <v>0</v>
      </c>
      <c r="AP336" s="70">
        <f>VALUE(IFERROR(VLOOKUP($A336,OT!$A:$BU,OT!M$1,0),0))</f>
        <v>0</v>
      </c>
      <c r="AQ336" s="70">
        <f>VALUE(IFERROR(VLOOKUP($A336,OT!$A:$BU,OT!N$1,0),0))</f>
        <v>0</v>
      </c>
      <c r="AR336" s="70">
        <f>VALUE(IFERROR(VLOOKUP($A336,OT!$A:$BU,OT!O$1,0),0))</f>
        <v>8</v>
      </c>
      <c r="AS336" s="70">
        <f>VALUE(IFERROR(VLOOKUP($A336,OT!$A:$BU,OT!P$1,0),0))</f>
        <v>0</v>
      </c>
      <c r="AT336" s="70">
        <f>VALUE(IFERROR(VLOOKUP($A336,OT!$A:$BU,OT!Q$1,0),0))</f>
        <v>0</v>
      </c>
      <c r="AU336" s="70">
        <f>VALUE(IFERROR(VLOOKUP($A336,OT!$A:$BU,OT!R$1,0),0))</f>
        <v>0</v>
      </c>
      <c r="AV336" s="70">
        <f>VALUE(IFERROR(VLOOKUP($A336,OT!$A:$BU,OT!S$1,0),0))</f>
        <v>0</v>
      </c>
      <c r="AW336" s="70">
        <f>VALUE(IFERROR(VLOOKUP($A336,OT!$A:$BU,OT!T$1,0),0))</f>
        <v>0</v>
      </c>
      <c r="AX336" s="70">
        <f>VALUE(IFERROR(VLOOKUP($A336,OT!$A:$BU,OT!U$1,0),0))</f>
        <v>0</v>
      </c>
      <c r="AY336" s="70">
        <f>VALUE(IFERROR(VLOOKUP($A336,OT!$A:$BU,OT!V$1,0),0))</f>
        <v>8</v>
      </c>
      <c r="AZ336" s="70">
        <f>VALUE(IFERROR(VLOOKUP($A336,OT!$A:$BU,OT!W$1,0),0))</f>
        <v>0</v>
      </c>
      <c r="BA336" s="70">
        <f>VALUE(IFERROR(VLOOKUP($A336,OT!$A:$BU,OT!X$1,0),0))</f>
        <v>0</v>
      </c>
      <c r="BB336" s="70">
        <f>VALUE(IFERROR(VLOOKUP($A336,OT!$A:$BU,OT!Y$1,0),0))</f>
        <v>0</v>
      </c>
      <c r="BC336" s="70">
        <f>VALUE(IFERROR(VLOOKUP($A336,OT!$A:$BU,OT!Z$1,0),0))</f>
        <v>0</v>
      </c>
      <c r="BD336" s="70">
        <f>VALUE(IFERROR(VLOOKUP($A336,OT!$A:$BU,OT!AA$1,0),0))</f>
        <v>0</v>
      </c>
      <c r="BE336" s="70">
        <f>VALUE(IFERROR(VLOOKUP($A336,OT!$A:$BU,OT!AB$1,0),0))</f>
        <v>0</v>
      </c>
      <c r="BF336" s="70">
        <f>VALUE(IFERROR(VLOOKUP($A336,OT!$A:$BU,OT!AC$1,0),0))</f>
        <v>8</v>
      </c>
      <c r="BG336" s="70">
        <f>VALUE(IFERROR(VLOOKUP($A336,OT!$A:$BU,OT!AD$1,0),0))</f>
        <v>0</v>
      </c>
      <c r="BH336" s="70">
        <f>VALUE(IFERROR(VLOOKUP($A336,OT!$A:$BU,OT!AE$1,0),0))</f>
        <v>0</v>
      </c>
      <c r="BI336" s="70">
        <f>VALUE(IFERROR(VLOOKUP($A336,OT!$A:$BU,OT!AF$1,0),0))</f>
        <v>0</v>
      </c>
      <c r="BJ336" s="70">
        <f>VALUE(IFERROR(VLOOKUP($A336,OT!$A:$BU,OT!AG$1,0),0))</f>
        <v>0</v>
      </c>
      <c r="BK336" s="70">
        <f>VALUE(IFERROR(VLOOKUP($A336,OT!$A:$BU,OT!AH$1,0),0))</f>
        <v>0</v>
      </c>
      <c r="BL336" s="70">
        <f>VALUE(IFERROR(VLOOKUP($A336,OT!$A:$BU,OT!AI$1,0),0))</f>
        <v>0</v>
      </c>
      <c r="BM336" s="70">
        <f>VALUE(IFERROR(VLOOKUP($A336,OT!$A:$BU,OT!AJ$1,0),0))</f>
        <v>0</v>
      </c>
      <c r="BN336" s="70">
        <f>VALUE(IFERROR(VLOOKUP($A336,OT!$A:$BU,OT!AK$1,0),0))</f>
        <v>0</v>
      </c>
      <c r="BO336" s="70">
        <f>VALUE(IFERROR(VLOOKUP($A336,OT!$A:$BU,OT!AL$1,0),0))</f>
        <v>0</v>
      </c>
      <c r="BP336" s="70">
        <f>VALUE(IFERROR(VLOOKUP($A336,OT!$A:$BU,OT!AM$1,0),0))</f>
        <v>0</v>
      </c>
      <c r="BQ336" s="70">
        <f>VALUE(IFERROR(VLOOKUP($A336,OT!$A:$BU,OT!AN$1,0),0))</f>
        <v>0</v>
      </c>
    </row>
    <row r="337" spans="1:69" x14ac:dyDescent="0.35">
      <c r="A337" t="s">
        <v>1711</v>
      </c>
      <c r="B337" s="221" t="str">
        <f>VLOOKUP(A337,Att!B:C,2,0)</f>
        <v>TRẦN MINH TRỌNG</v>
      </c>
      <c r="C337">
        <v>20000</v>
      </c>
      <c r="D337">
        <v>20000</v>
      </c>
      <c r="E337">
        <v>20000</v>
      </c>
      <c r="F337">
        <v>20000</v>
      </c>
      <c r="G337">
        <v>15000</v>
      </c>
      <c r="H337">
        <v>15000</v>
      </c>
      <c r="J337">
        <v>20000</v>
      </c>
      <c r="K337">
        <v>20000</v>
      </c>
      <c r="L337">
        <v>20000</v>
      </c>
      <c r="M337">
        <v>20000</v>
      </c>
      <c r="N337">
        <v>15000</v>
      </c>
      <c r="O337">
        <v>15000</v>
      </c>
      <c r="Q337">
        <v>20000</v>
      </c>
      <c r="R337">
        <v>20000</v>
      </c>
      <c r="S337">
        <v>20000</v>
      </c>
      <c r="T337">
        <v>20000</v>
      </c>
      <c r="U337">
        <v>15000</v>
      </c>
      <c r="V337">
        <v>15000</v>
      </c>
      <c r="X337">
        <v>20000</v>
      </c>
      <c r="Y337">
        <v>20000</v>
      </c>
      <c r="Z337">
        <v>20000</v>
      </c>
      <c r="AA337">
        <v>20000</v>
      </c>
      <c r="AB337">
        <v>15000</v>
      </c>
      <c r="AE337">
        <v>20000</v>
      </c>
      <c r="AF337">
        <v>20000</v>
      </c>
      <c r="AH337" s="68">
        <f t="shared" si="15"/>
        <v>465000</v>
      </c>
      <c r="AI337" s="68">
        <f t="shared" si="16"/>
        <v>420000</v>
      </c>
      <c r="AJ337" s="68">
        <f t="shared" si="17"/>
        <v>45000</v>
      </c>
      <c r="AK337" s="68"/>
      <c r="AL337" s="74" t="str">
        <f>VLOOKUP(A337,Att!B:CX,101,0)</f>
        <v>Power Connect</v>
      </c>
      <c r="AM337" s="70">
        <f>VALUE(IFERROR(VLOOKUP($A337,OT!$A:$BU,OT!J$1,0),0))</f>
        <v>0</v>
      </c>
      <c r="AN337" s="70">
        <f>VALUE(IFERROR(VLOOKUP($A337,OT!$A:$BU,OT!K$1,0),0))</f>
        <v>0</v>
      </c>
      <c r="AO337" s="70">
        <f>VALUE(IFERROR(VLOOKUP($A337,OT!$A:$BU,OT!L$1,0),0))</f>
        <v>0</v>
      </c>
      <c r="AP337" s="70">
        <f>VALUE(IFERROR(VLOOKUP($A337,OT!$A:$BU,OT!M$1,0),0))</f>
        <v>0</v>
      </c>
      <c r="AQ337" s="70">
        <f>VALUE(IFERROR(VLOOKUP($A337,OT!$A:$BU,OT!N$1,0),0))</f>
        <v>0</v>
      </c>
      <c r="AR337" s="70">
        <f>VALUE(IFERROR(VLOOKUP($A337,OT!$A:$BU,OT!O$1,0),0))</f>
        <v>8</v>
      </c>
      <c r="AS337" s="70">
        <f>VALUE(IFERROR(VLOOKUP($A337,OT!$A:$BU,OT!P$1,0),0))</f>
        <v>0</v>
      </c>
      <c r="AT337" s="70">
        <f>VALUE(IFERROR(VLOOKUP($A337,OT!$A:$BU,OT!Q$1,0),0))</f>
        <v>0</v>
      </c>
      <c r="AU337" s="70">
        <f>VALUE(IFERROR(VLOOKUP($A337,OT!$A:$BU,OT!R$1,0),0))</f>
        <v>0</v>
      </c>
      <c r="AV337" s="70">
        <f>VALUE(IFERROR(VLOOKUP($A337,OT!$A:$BU,OT!S$1,0),0))</f>
        <v>0</v>
      </c>
      <c r="AW337" s="70">
        <f>VALUE(IFERROR(VLOOKUP($A337,OT!$A:$BU,OT!T$1,0),0))</f>
        <v>0</v>
      </c>
      <c r="AX337" s="70">
        <f>VALUE(IFERROR(VLOOKUP($A337,OT!$A:$BU,OT!U$1,0),0))</f>
        <v>0</v>
      </c>
      <c r="AY337" s="70">
        <f>VALUE(IFERROR(VLOOKUP($A337,OT!$A:$BU,OT!V$1,0),0))</f>
        <v>8</v>
      </c>
      <c r="AZ337" s="70">
        <f>VALUE(IFERROR(VLOOKUP($A337,OT!$A:$BU,OT!W$1,0),0))</f>
        <v>0</v>
      </c>
      <c r="BA337" s="70">
        <f>VALUE(IFERROR(VLOOKUP($A337,OT!$A:$BU,OT!X$1,0),0))</f>
        <v>0</v>
      </c>
      <c r="BB337" s="70">
        <f>VALUE(IFERROR(VLOOKUP($A337,OT!$A:$BU,OT!Y$1,0),0))</f>
        <v>0</v>
      </c>
      <c r="BC337" s="70">
        <f>VALUE(IFERROR(VLOOKUP($A337,OT!$A:$BU,OT!Z$1,0),0))</f>
        <v>0</v>
      </c>
      <c r="BD337" s="70">
        <f>VALUE(IFERROR(VLOOKUP($A337,OT!$A:$BU,OT!AA$1,0),0))</f>
        <v>0</v>
      </c>
      <c r="BE337" s="70">
        <f>VALUE(IFERROR(VLOOKUP($A337,OT!$A:$BU,OT!AB$1,0),0))</f>
        <v>0</v>
      </c>
      <c r="BF337" s="70">
        <f>VALUE(IFERROR(VLOOKUP($A337,OT!$A:$BU,OT!AC$1,0),0))</f>
        <v>8</v>
      </c>
      <c r="BG337" s="70">
        <f>VALUE(IFERROR(VLOOKUP($A337,OT!$A:$BU,OT!AD$1,0),0))</f>
        <v>0</v>
      </c>
      <c r="BH337" s="70">
        <f>VALUE(IFERROR(VLOOKUP($A337,OT!$A:$BU,OT!AE$1,0),0))</f>
        <v>0</v>
      </c>
      <c r="BI337" s="70">
        <f>VALUE(IFERROR(VLOOKUP($A337,OT!$A:$BU,OT!AF$1,0),0))</f>
        <v>0</v>
      </c>
      <c r="BJ337" s="70">
        <f>VALUE(IFERROR(VLOOKUP($A337,OT!$A:$BU,OT!AG$1,0),0))</f>
        <v>0</v>
      </c>
      <c r="BK337" s="70">
        <f>VALUE(IFERROR(VLOOKUP($A337,OT!$A:$BU,OT!AH$1,0),0))</f>
        <v>0</v>
      </c>
      <c r="BL337" s="70">
        <f>VALUE(IFERROR(VLOOKUP($A337,OT!$A:$BU,OT!AI$1,0),0))</f>
        <v>0</v>
      </c>
      <c r="BM337" s="70">
        <f>VALUE(IFERROR(VLOOKUP($A337,OT!$A:$BU,OT!AJ$1,0),0))</f>
        <v>0</v>
      </c>
      <c r="BN337" s="70">
        <f>VALUE(IFERROR(VLOOKUP($A337,OT!$A:$BU,OT!AK$1,0),0))</f>
        <v>0</v>
      </c>
      <c r="BO337" s="70">
        <f>VALUE(IFERROR(VLOOKUP($A337,OT!$A:$BU,OT!AL$1,0),0))</f>
        <v>0</v>
      </c>
      <c r="BP337" s="70">
        <f>VALUE(IFERROR(VLOOKUP($A337,OT!$A:$BU,OT!AM$1,0),0))</f>
        <v>0</v>
      </c>
      <c r="BQ337" s="70">
        <f>VALUE(IFERROR(VLOOKUP($A337,OT!$A:$BU,OT!AN$1,0),0))</f>
        <v>0</v>
      </c>
    </row>
    <row r="338" spans="1:69" x14ac:dyDescent="0.35">
      <c r="A338" t="s">
        <v>1714</v>
      </c>
      <c r="B338" s="221" t="str">
        <f>VLOOKUP(A338,Att!B:C,2,0)</f>
        <v>TRẦN THỊ THU TRANG</v>
      </c>
      <c r="C338">
        <v>20000</v>
      </c>
      <c r="D338">
        <v>20000</v>
      </c>
      <c r="E338">
        <v>20000</v>
      </c>
      <c r="F338">
        <v>20000</v>
      </c>
      <c r="G338">
        <v>15000</v>
      </c>
      <c r="H338">
        <v>15000</v>
      </c>
      <c r="J338">
        <v>20000</v>
      </c>
      <c r="K338">
        <v>20000</v>
      </c>
      <c r="L338">
        <v>20000</v>
      </c>
      <c r="M338">
        <v>20000</v>
      </c>
      <c r="N338">
        <v>15000</v>
      </c>
      <c r="O338">
        <v>15000</v>
      </c>
      <c r="Q338">
        <v>20000</v>
      </c>
      <c r="R338">
        <v>20000</v>
      </c>
      <c r="S338">
        <v>20000</v>
      </c>
      <c r="T338">
        <v>20000</v>
      </c>
      <c r="U338">
        <v>15000</v>
      </c>
      <c r="V338">
        <v>15000</v>
      </c>
      <c r="X338">
        <v>20000</v>
      </c>
      <c r="Y338">
        <v>20000</v>
      </c>
      <c r="Z338">
        <v>20000</v>
      </c>
      <c r="AA338">
        <v>20000</v>
      </c>
      <c r="AB338">
        <v>15000</v>
      </c>
      <c r="AE338">
        <v>20000</v>
      </c>
      <c r="AF338">
        <v>20000</v>
      </c>
      <c r="AH338" s="68">
        <f t="shared" si="15"/>
        <v>465000</v>
      </c>
      <c r="AI338" s="68">
        <f t="shared" si="16"/>
        <v>420000</v>
      </c>
      <c r="AJ338" s="68">
        <f t="shared" si="17"/>
        <v>45000</v>
      </c>
      <c r="AK338" s="68"/>
      <c r="AL338" s="74" t="str">
        <f>VLOOKUP(A338,Att!B:CX,101,0)</f>
        <v>Nhân Kiệt</v>
      </c>
      <c r="AM338" s="70">
        <f>VALUE(IFERROR(VLOOKUP($A338,OT!$A:$BU,OT!J$1,0),0))</f>
        <v>0</v>
      </c>
      <c r="AN338" s="70">
        <f>VALUE(IFERROR(VLOOKUP($A338,OT!$A:$BU,OT!K$1,0),0))</f>
        <v>0</v>
      </c>
      <c r="AO338" s="70">
        <f>VALUE(IFERROR(VLOOKUP($A338,OT!$A:$BU,OT!L$1,0),0))</f>
        <v>0</v>
      </c>
      <c r="AP338" s="70">
        <f>VALUE(IFERROR(VLOOKUP($A338,OT!$A:$BU,OT!M$1,0),0))</f>
        <v>0</v>
      </c>
      <c r="AQ338" s="70">
        <f>VALUE(IFERROR(VLOOKUP($A338,OT!$A:$BU,OT!N$1,0),0))</f>
        <v>0</v>
      </c>
      <c r="AR338" s="70">
        <f>VALUE(IFERROR(VLOOKUP($A338,OT!$A:$BU,OT!O$1,0),0))</f>
        <v>8</v>
      </c>
      <c r="AS338" s="70">
        <f>VALUE(IFERROR(VLOOKUP($A338,OT!$A:$BU,OT!P$1,0),0))</f>
        <v>0</v>
      </c>
      <c r="AT338" s="70">
        <f>VALUE(IFERROR(VLOOKUP($A338,OT!$A:$BU,OT!Q$1,0),0))</f>
        <v>0</v>
      </c>
      <c r="AU338" s="70">
        <f>VALUE(IFERROR(VLOOKUP($A338,OT!$A:$BU,OT!R$1,0),0))</f>
        <v>0</v>
      </c>
      <c r="AV338" s="70">
        <f>VALUE(IFERROR(VLOOKUP($A338,OT!$A:$BU,OT!S$1,0),0))</f>
        <v>0</v>
      </c>
      <c r="AW338" s="70">
        <f>VALUE(IFERROR(VLOOKUP($A338,OT!$A:$BU,OT!T$1,0),0))</f>
        <v>0</v>
      </c>
      <c r="AX338" s="70">
        <f>VALUE(IFERROR(VLOOKUP($A338,OT!$A:$BU,OT!U$1,0),0))</f>
        <v>0</v>
      </c>
      <c r="AY338" s="70">
        <f>VALUE(IFERROR(VLOOKUP($A338,OT!$A:$BU,OT!V$1,0),0))</f>
        <v>8</v>
      </c>
      <c r="AZ338" s="70">
        <f>VALUE(IFERROR(VLOOKUP($A338,OT!$A:$BU,OT!W$1,0),0))</f>
        <v>0</v>
      </c>
      <c r="BA338" s="70">
        <f>VALUE(IFERROR(VLOOKUP($A338,OT!$A:$BU,OT!X$1,0),0))</f>
        <v>0</v>
      </c>
      <c r="BB338" s="70">
        <f>VALUE(IFERROR(VLOOKUP($A338,OT!$A:$BU,OT!Y$1,0),0))</f>
        <v>0</v>
      </c>
      <c r="BC338" s="70">
        <f>VALUE(IFERROR(VLOOKUP($A338,OT!$A:$BU,OT!Z$1,0),0))</f>
        <v>0</v>
      </c>
      <c r="BD338" s="70">
        <f>VALUE(IFERROR(VLOOKUP($A338,OT!$A:$BU,OT!AA$1,0),0))</f>
        <v>0</v>
      </c>
      <c r="BE338" s="70">
        <f>VALUE(IFERROR(VLOOKUP($A338,OT!$A:$BU,OT!AB$1,0),0))</f>
        <v>0</v>
      </c>
      <c r="BF338" s="70">
        <f>VALUE(IFERROR(VLOOKUP($A338,OT!$A:$BU,OT!AC$1,0),0))</f>
        <v>8</v>
      </c>
      <c r="BG338" s="70">
        <f>VALUE(IFERROR(VLOOKUP($A338,OT!$A:$BU,OT!AD$1,0),0))</f>
        <v>0</v>
      </c>
      <c r="BH338" s="70">
        <f>VALUE(IFERROR(VLOOKUP($A338,OT!$A:$BU,OT!AE$1,0),0))</f>
        <v>0</v>
      </c>
      <c r="BI338" s="70">
        <f>VALUE(IFERROR(VLOOKUP($A338,OT!$A:$BU,OT!AF$1,0),0))</f>
        <v>0</v>
      </c>
      <c r="BJ338" s="70">
        <f>VALUE(IFERROR(VLOOKUP($A338,OT!$A:$BU,OT!AG$1,0),0))</f>
        <v>0</v>
      </c>
      <c r="BK338" s="70">
        <f>VALUE(IFERROR(VLOOKUP($A338,OT!$A:$BU,OT!AH$1,0),0))</f>
        <v>0</v>
      </c>
      <c r="BL338" s="70">
        <f>VALUE(IFERROR(VLOOKUP($A338,OT!$A:$BU,OT!AI$1,0),0))</f>
        <v>0</v>
      </c>
      <c r="BM338" s="70">
        <f>VALUE(IFERROR(VLOOKUP($A338,OT!$A:$BU,OT!AJ$1,0),0))</f>
        <v>0</v>
      </c>
      <c r="BN338" s="70">
        <f>VALUE(IFERROR(VLOOKUP($A338,OT!$A:$BU,OT!AK$1,0),0))</f>
        <v>0</v>
      </c>
      <c r="BO338" s="70">
        <f>VALUE(IFERROR(VLOOKUP($A338,OT!$A:$BU,OT!AL$1,0),0))</f>
        <v>0</v>
      </c>
      <c r="BP338" s="70">
        <f>VALUE(IFERROR(VLOOKUP($A338,OT!$A:$BU,OT!AM$1,0),0))</f>
        <v>0</v>
      </c>
      <c r="BQ338" s="70">
        <f>VALUE(IFERROR(VLOOKUP($A338,OT!$A:$BU,OT!AN$1,0),0))</f>
        <v>0</v>
      </c>
    </row>
    <row r="339" spans="1:69" x14ac:dyDescent="0.35">
      <c r="A339" t="s">
        <v>1717</v>
      </c>
      <c r="B339" s="221" t="str">
        <f>VLOOKUP(A339,Att!B:C,2,0)</f>
        <v>DANH CHÍ HẢI</v>
      </c>
      <c r="C339">
        <v>20000</v>
      </c>
      <c r="D339">
        <v>20000</v>
      </c>
      <c r="F339">
        <v>20000</v>
      </c>
      <c r="H339">
        <v>20000</v>
      </c>
      <c r="K339">
        <v>20000</v>
      </c>
      <c r="L339">
        <v>20000</v>
      </c>
      <c r="M339">
        <v>20000</v>
      </c>
      <c r="AH339" s="68">
        <f t="shared" si="15"/>
        <v>140000</v>
      </c>
      <c r="AI339" s="68">
        <f t="shared" si="16"/>
        <v>0</v>
      </c>
      <c r="AJ339" s="68">
        <f t="shared" si="17"/>
        <v>140000</v>
      </c>
      <c r="AK339" s="68"/>
      <c r="AL339" s="74" t="str">
        <f>VLOOKUP(A339,Att!B:CX,101,0)</f>
        <v>ANNK-HR</v>
      </c>
      <c r="AM339" s="70">
        <f>VALUE(IFERROR(VLOOKUP($A339,OT!$A:$BU,OT!J$1,0),0))</f>
        <v>2</v>
      </c>
      <c r="AN339" s="70">
        <f>VALUE(IFERROR(VLOOKUP($A339,OT!$A:$BU,OT!K$1,0),0))</f>
        <v>2</v>
      </c>
      <c r="AO339" s="70">
        <f>VALUE(IFERROR(VLOOKUP($A339,OT!$A:$BU,OT!L$1,0),0))</f>
        <v>0</v>
      </c>
      <c r="AP339" s="70">
        <f>VALUE(IFERROR(VLOOKUP($A339,OT!$A:$BU,OT!M$1,0),0))</f>
        <v>2</v>
      </c>
      <c r="AQ339" s="70">
        <f>VALUE(IFERROR(VLOOKUP($A339,OT!$A:$BU,OT!N$1,0),0))</f>
        <v>0</v>
      </c>
      <c r="AR339" s="70">
        <f>VALUE(IFERROR(VLOOKUP($A339,OT!$A:$BU,OT!O$1,0),0))</f>
        <v>4</v>
      </c>
      <c r="AS339" s="70">
        <f>VALUE(IFERROR(VLOOKUP($A339,OT!$A:$BU,OT!P$1,0),0))</f>
        <v>0</v>
      </c>
      <c r="AT339" s="70">
        <f>VALUE(IFERROR(VLOOKUP($A339,OT!$A:$BU,OT!Q$1,0),0))</f>
        <v>0</v>
      </c>
      <c r="AU339" s="70">
        <f>VALUE(IFERROR(VLOOKUP($A339,OT!$A:$BU,OT!R$1,0),0))</f>
        <v>2</v>
      </c>
      <c r="AV339" s="70">
        <f>VALUE(IFERROR(VLOOKUP($A339,OT!$A:$BU,OT!S$1,0),0))</f>
        <v>2</v>
      </c>
      <c r="AW339" s="70">
        <f>VALUE(IFERROR(VLOOKUP($A339,OT!$A:$BU,OT!T$1,0),0))</f>
        <v>2</v>
      </c>
      <c r="AX339" s="70">
        <f>VALUE(IFERROR(VLOOKUP($A339,OT!$A:$BU,OT!U$1,0),0))</f>
        <v>0</v>
      </c>
      <c r="AY339" s="70">
        <f>VALUE(IFERROR(VLOOKUP($A339,OT!$A:$BU,OT!V$1,0),0))</f>
        <v>0</v>
      </c>
      <c r="AZ339" s="70">
        <f>VALUE(IFERROR(VLOOKUP($A339,OT!$A:$BU,OT!W$1,0),0))</f>
        <v>0</v>
      </c>
      <c r="BA339" s="70">
        <f>VALUE(IFERROR(VLOOKUP($A339,OT!$A:$BU,OT!X$1,0),0))</f>
        <v>0</v>
      </c>
      <c r="BB339" s="70">
        <f>VALUE(IFERROR(VLOOKUP($A339,OT!$A:$BU,OT!Y$1,0),0))</f>
        <v>0</v>
      </c>
      <c r="BC339" s="70">
        <f>VALUE(IFERROR(VLOOKUP($A339,OT!$A:$BU,OT!Z$1,0),0))</f>
        <v>0</v>
      </c>
      <c r="BD339" s="70">
        <f>VALUE(IFERROR(VLOOKUP($A339,OT!$A:$BU,OT!AA$1,0),0))</f>
        <v>0</v>
      </c>
      <c r="BE339" s="70">
        <f>VALUE(IFERROR(VLOOKUP($A339,OT!$A:$BU,OT!AB$1,0),0))</f>
        <v>0</v>
      </c>
      <c r="BF339" s="70">
        <f>VALUE(IFERROR(VLOOKUP($A339,OT!$A:$BU,OT!AC$1,0),0))</f>
        <v>0</v>
      </c>
      <c r="BG339" s="70">
        <f>VALUE(IFERROR(VLOOKUP($A339,OT!$A:$BU,OT!AD$1,0),0))</f>
        <v>0</v>
      </c>
      <c r="BH339" s="70">
        <f>VALUE(IFERROR(VLOOKUP($A339,OT!$A:$BU,OT!AE$1,0),0))</f>
        <v>0</v>
      </c>
      <c r="BI339" s="70">
        <f>VALUE(IFERROR(VLOOKUP($A339,OT!$A:$BU,OT!AF$1,0),0))</f>
        <v>0</v>
      </c>
      <c r="BJ339" s="70">
        <f>VALUE(IFERROR(VLOOKUP($A339,OT!$A:$BU,OT!AG$1,0),0))</f>
        <v>0</v>
      </c>
      <c r="BK339" s="70">
        <f>VALUE(IFERROR(VLOOKUP($A339,OT!$A:$BU,OT!AH$1,0),0))</f>
        <v>0</v>
      </c>
      <c r="BL339" s="70">
        <f>VALUE(IFERROR(VLOOKUP($A339,OT!$A:$BU,OT!AI$1,0),0))</f>
        <v>0</v>
      </c>
      <c r="BM339" s="70">
        <f>VALUE(IFERROR(VLOOKUP($A339,OT!$A:$BU,OT!AJ$1,0),0))</f>
        <v>0</v>
      </c>
      <c r="BN339" s="70">
        <f>VALUE(IFERROR(VLOOKUP($A339,OT!$A:$BU,OT!AK$1,0),0))</f>
        <v>0</v>
      </c>
      <c r="BO339" s="70">
        <f>VALUE(IFERROR(VLOOKUP($A339,OT!$A:$BU,OT!AL$1,0),0))</f>
        <v>0</v>
      </c>
      <c r="BP339" s="70">
        <f>VALUE(IFERROR(VLOOKUP($A339,OT!$A:$BU,OT!AM$1,0),0))</f>
        <v>0</v>
      </c>
      <c r="BQ339" s="70">
        <f>VALUE(IFERROR(VLOOKUP($A339,OT!$A:$BU,OT!AN$1,0),0))</f>
        <v>0</v>
      </c>
    </row>
    <row r="340" spans="1:69" x14ac:dyDescent="0.35">
      <c r="A340" t="s">
        <v>1720</v>
      </c>
      <c r="B340" s="221" t="str">
        <f>VLOOKUP(A340,Att!B:C,2,0)</f>
        <v>PHẠM HOÀNG DUYÊN</v>
      </c>
      <c r="C340">
        <v>20000</v>
      </c>
      <c r="E340">
        <v>20000</v>
      </c>
      <c r="F340">
        <v>20000</v>
      </c>
      <c r="G340">
        <v>20000</v>
      </c>
      <c r="H340">
        <v>20000</v>
      </c>
      <c r="J340">
        <v>20000</v>
      </c>
      <c r="K340">
        <v>20000</v>
      </c>
      <c r="L340">
        <v>20000</v>
      </c>
      <c r="N340">
        <v>20000</v>
      </c>
      <c r="O340">
        <v>20000</v>
      </c>
      <c r="Q340">
        <v>20000</v>
      </c>
      <c r="R340">
        <v>20000</v>
      </c>
      <c r="S340">
        <v>20000</v>
      </c>
      <c r="T340">
        <v>15000</v>
      </c>
      <c r="U340">
        <v>20000</v>
      </c>
      <c r="V340">
        <v>20000</v>
      </c>
      <c r="X340">
        <v>20000</v>
      </c>
      <c r="Y340">
        <v>20000</v>
      </c>
      <c r="Z340">
        <v>20000</v>
      </c>
      <c r="AA340">
        <v>20000</v>
      </c>
      <c r="AB340">
        <v>20000</v>
      </c>
      <c r="AC340">
        <v>20000</v>
      </c>
      <c r="AE340">
        <v>20000</v>
      </c>
      <c r="AF340">
        <v>20000</v>
      </c>
      <c r="AH340" s="68">
        <f t="shared" si="15"/>
        <v>475000</v>
      </c>
      <c r="AI340" s="68">
        <f t="shared" si="16"/>
        <v>100000</v>
      </c>
      <c r="AJ340" s="68">
        <f t="shared" si="17"/>
        <v>375000</v>
      </c>
      <c r="AK340" s="68"/>
      <c r="AL340" s="74" t="str">
        <f>VLOOKUP(A340,Att!B:CX,101,0)</f>
        <v>MEKONG SUBLABOR</v>
      </c>
      <c r="AM340" s="70">
        <f>VALUE(IFERROR(VLOOKUP($A340,OT!$A:$BU,OT!J$1,0),0))</f>
        <v>0</v>
      </c>
      <c r="AN340" s="70">
        <f>VALUE(IFERROR(VLOOKUP($A340,OT!$A:$BU,OT!K$1,0),0))</f>
        <v>0</v>
      </c>
      <c r="AO340" s="70">
        <f>VALUE(IFERROR(VLOOKUP($A340,OT!$A:$BU,OT!L$1,0),0))</f>
        <v>2</v>
      </c>
      <c r="AP340" s="70">
        <f>VALUE(IFERROR(VLOOKUP($A340,OT!$A:$BU,OT!M$1,0),0))</f>
        <v>2</v>
      </c>
      <c r="AQ340" s="70">
        <f>VALUE(IFERROR(VLOOKUP($A340,OT!$A:$BU,OT!N$1,0),0))</f>
        <v>4</v>
      </c>
      <c r="AR340" s="70">
        <f>VALUE(IFERROR(VLOOKUP($A340,OT!$A:$BU,OT!O$1,0),0))</f>
        <v>0</v>
      </c>
      <c r="AS340" s="70">
        <f>VALUE(IFERROR(VLOOKUP($A340,OT!$A:$BU,OT!P$1,0),0))</f>
        <v>0</v>
      </c>
      <c r="AT340" s="70">
        <f>VALUE(IFERROR(VLOOKUP($A340,OT!$A:$BU,OT!Q$1,0),0))</f>
        <v>0</v>
      </c>
      <c r="AU340" s="70">
        <f>VALUE(IFERROR(VLOOKUP($A340,OT!$A:$BU,OT!R$1,0),0))</f>
        <v>0</v>
      </c>
      <c r="AV340" s="70">
        <f>VALUE(IFERROR(VLOOKUP($A340,OT!$A:$BU,OT!S$1,0),0))</f>
        <v>2</v>
      </c>
      <c r="AW340" s="70">
        <f>VALUE(IFERROR(VLOOKUP($A340,OT!$A:$BU,OT!T$1,0),0))</f>
        <v>0</v>
      </c>
      <c r="AX340" s="70">
        <f>VALUE(IFERROR(VLOOKUP($A340,OT!$A:$BU,OT!U$1,0),0))</f>
        <v>4</v>
      </c>
      <c r="AY340" s="70">
        <f>VALUE(IFERROR(VLOOKUP($A340,OT!$A:$BU,OT!V$1,0),0))</f>
        <v>0</v>
      </c>
      <c r="AZ340" s="70">
        <f>VALUE(IFERROR(VLOOKUP($A340,OT!$A:$BU,OT!W$1,0),0))</f>
        <v>0</v>
      </c>
      <c r="BA340" s="70">
        <f>VALUE(IFERROR(VLOOKUP($A340,OT!$A:$BU,OT!X$1,0),0))</f>
        <v>2</v>
      </c>
      <c r="BB340" s="70">
        <f>VALUE(IFERROR(VLOOKUP($A340,OT!$A:$BU,OT!Y$1,0),0))</f>
        <v>2</v>
      </c>
      <c r="BC340" s="70">
        <f>VALUE(IFERROR(VLOOKUP($A340,OT!$A:$BU,OT!Z$1,0),0))</f>
        <v>2</v>
      </c>
      <c r="BD340" s="70">
        <f>VALUE(IFERROR(VLOOKUP($A340,OT!$A:$BU,OT!AA$1,0),0))</f>
        <v>8</v>
      </c>
      <c r="BE340" s="70">
        <f>VALUE(IFERROR(VLOOKUP($A340,OT!$A:$BU,OT!AB$1,0),0))</f>
        <v>4</v>
      </c>
      <c r="BF340" s="70">
        <f>VALUE(IFERROR(VLOOKUP($A340,OT!$A:$BU,OT!AC$1,0),0))</f>
        <v>2</v>
      </c>
      <c r="BG340" s="70">
        <f>VALUE(IFERROR(VLOOKUP($A340,OT!$A:$BU,OT!AD$1,0),0))</f>
        <v>0</v>
      </c>
      <c r="BH340" s="70">
        <f>VALUE(IFERROR(VLOOKUP($A340,OT!$A:$BU,OT!AE$1,0),0))</f>
        <v>2</v>
      </c>
      <c r="BI340" s="70">
        <f>VALUE(IFERROR(VLOOKUP($A340,OT!$A:$BU,OT!AF$1,0),0))</f>
        <v>2</v>
      </c>
      <c r="BJ340" s="70">
        <f>VALUE(IFERROR(VLOOKUP($A340,OT!$A:$BU,OT!AG$1,0),0))</f>
        <v>2</v>
      </c>
      <c r="BK340" s="70">
        <f>VALUE(IFERROR(VLOOKUP($A340,OT!$A:$BU,OT!AH$1,0),0))</f>
        <v>12</v>
      </c>
      <c r="BL340" s="70">
        <f>VALUE(IFERROR(VLOOKUP($A340,OT!$A:$BU,OT!AI$1,0),0))</f>
        <v>4</v>
      </c>
      <c r="BM340" s="70">
        <f>VALUE(IFERROR(VLOOKUP($A340,OT!$A:$BU,OT!AJ$1,0),0))</f>
        <v>2</v>
      </c>
      <c r="BN340" s="70">
        <f>VALUE(IFERROR(VLOOKUP($A340,OT!$A:$BU,OT!AK$1,0),0))</f>
        <v>0</v>
      </c>
      <c r="BO340" s="70">
        <f>VALUE(IFERROR(VLOOKUP($A340,OT!$A:$BU,OT!AL$1,0),0))</f>
        <v>12</v>
      </c>
      <c r="BP340" s="70">
        <f>VALUE(IFERROR(VLOOKUP($A340,OT!$A:$BU,OT!AM$1,0),0))</f>
        <v>4</v>
      </c>
      <c r="BQ340" s="70">
        <f>VALUE(IFERROR(VLOOKUP($A340,OT!$A:$BU,OT!AN$1,0),0))</f>
        <v>0</v>
      </c>
    </row>
    <row r="341" spans="1:69" x14ac:dyDescent="0.35">
      <c r="A341" t="s">
        <v>1723</v>
      </c>
      <c r="B341" s="221" t="str">
        <f>VLOOKUP(A341,Att!B:C,2,0)</f>
        <v>NGUYỄN LÊ THANH TÙNG</v>
      </c>
      <c r="D341">
        <v>20000</v>
      </c>
      <c r="E341">
        <v>20000</v>
      </c>
      <c r="G341">
        <v>20000</v>
      </c>
      <c r="H341">
        <v>20000</v>
      </c>
      <c r="J341">
        <v>20000</v>
      </c>
      <c r="M341">
        <v>20000</v>
      </c>
      <c r="N341">
        <v>20000</v>
      </c>
      <c r="O341">
        <v>15000</v>
      </c>
      <c r="R341">
        <v>20000</v>
      </c>
      <c r="S341">
        <v>0</v>
      </c>
      <c r="T341">
        <v>20000</v>
      </c>
      <c r="U341">
        <v>20000</v>
      </c>
      <c r="Y341">
        <v>20000</v>
      </c>
      <c r="Z341">
        <v>20000</v>
      </c>
      <c r="AA341">
        <v>20000</v>
      </c>
      <c r="AC341">
        <v>20000</v>
      </c>
      <c r="AE341">
        <v>20000</v>
      </c>
      <c r="AF341">
        <v>20000</v>
      </c>
      <c r="AH341" s="68">
        <f t="shared" si="15"/>
        <v>335000</v>
      </c>
      <c r="AI341" s="68">
        <f t="shared" si="16"/>
        <v>155000</v>
      </c>
      <c r="AJ341" s="68">
        <f t="shared" si="17"/>
        <v>180000</v>
      </c>
      <c r="AK341" s="68"/>
      <c r="AL341" s="74" t="str">
        <f>VLOOKUP(A341,Att!B:CX,101,0)</f>
        <v>MEKONG SUBLABOR</v>
      </c>
      <c r="AM341" s="70">
        <f>VALUE(IFERROR(VLOOKUP($A341,OT!$A:$BU,OT!J$1,0),0))</f>
        <v>0</v>
      </c>
      <c r="AN341" s="70">
        <f>VALUE(IFERROR(VLOOKUP($A341,OT!$A:$BU,OT!K$1,0),0))</f>
        <v>0</v>
      </c>
      <c r="AO341" s="70">
        <f>VALUE(IFERROR(VLOOKUP($A341,OT!$A:$BU,OT!L$1,0),0))</f>
        <v>0</v>
      </c>
      <c r="AP341" s="70">
        <f>VALUE(IFERROR(VLOOKUP($A341,OT!$A:$BU,OT!M$1,0),0))</f>
        <v>0</v>
      </c>
      <c r="AQ341" s="70">
        <f>VALUE(IFERROR(VLOOKUP($A341,OT!$A:$BU,OT!N$1,0),0))</f>
        <v>2</v>
      </c>
      <c r="AR341" s="70">
        <f>VALUE(IFERROR(VLOOKUP($A341,OT!$A:$BU,OT!O$1,0),0))</f>
        <v>4</v>
      </c>
      <c r="AS341" s="70">
        <f>VALUE(IFERROR(VLOOKUP($A341,OT!$A:$BU,OT!P$1,0),0))</f>
        <v>0</v>
      </c>
      <c r="AT341" s="70">
        <f>VALUE(IFERROR(VLOOKUP($A341,OT!$A:$BU,OT!Q$1,0),0))</f>
        <v>0</v>
      </c>
      <c r="AU341" s="70">
        <f>VALUE(IFERROR(VLOOKUP($A341,OT!$A:$BU,OT!R$1,0),0))</f>
        <v>0</v>
      </c>
      <c r="AV341" s="70">
        <f>VALUE(IFERROR(VLOOKUP($A341,OT!$A:$BU,OT!S$1,0),0))</f>
        <v>0</v>
      </c>
      <c r="AW341" s="70">
        <f>VALUE(IFERROR(VLOOKUP($A341,OT!$A:$BU,OT!T$1,0),0))</f>
        <v>2</v>
      </c>
      <c r="AX341" s="70">
        <f>VALUE(IFERROR(VLOOKUP($A341,OT!$A:$BU,OT!U$1,0),0))</f>
        <v>2</v>
      </c>
      <c r="AY341" s="70">
        <f>VALUE(IFERROR(VLOOKUP($A341,OT!$A:$BU,OT!V$1,0),0))</f>
        <v>0</v>
      </c>
      <c r="AZ341" s="70">
        <f>VALUE(IFERROR(VLOOKUP($A341,OT!$A:$BU,OT!W$1,0),0))</f>
        <v>0</v>
      </c>
      <c r="BA341" s="70">
        <f>VALUE(IFERROR(VLOOKUP($A341,OT!$A:$BU,OT!X$1,0),0))</f>
        <v>0</v>
      </c>
      <c r="BB341" s="70">
        <f>VALUE(IFERROR(VLOOKUP($A341,OT!$A:$BU,OT!Y$1,0),0))</f>
        <v>0</v>
      </c>
      <c r="BC341" s="70">
        <f>VALUE(IFERROR(VLOOKUP($A341,OT!$A:$BU,OT!Z$1,0),0))</f>
        <v>0</v>
      </c>
      <c r="BD341" s="70">
        <f>VALUE(IFERROR(VLOOKUP($A341,OT!$A:$BU,OT!AA$1,0),0))</f>
        <v>4</v>
      </c>
      <c r="BE341" s="70">
        <f>VALUE(IFERROR(VLOOKUP($A341,OT!$A:$BU,OT!AB$1,0),0))</f>
        <v>2</v>
      </c>
      <c r="BF341" s="70">
        <f>VALUE(IFERROR(VLOOKUP($A341,OT!$A:$BU,OT!AC$1,0),0))</f>
        <v>0</v>
      </c>
      <c r="BG341" s="70">
        <f>VALUE(IFERROR(VLOOKUP($A341,OT!$A:$BU,OT!AD$1,0),0))</f>
        <v>0</v>
      </c>
      <c r="BH341" s="70">
        <f>VALUE(IFERROR(VLOOKUP($A341,OT!$A:$BU,OT!AE$1,0),0))</f>
        <v>0</v>
      </c>
      <c r="BI341" s="70">
        <f>VALUE(IFERROR(VLOOKUP($A341,OT!$A:$BU,OT!AF$1,0),0))</f>
        <v>0</v>
      </c>
      <c r="BJ341" s="70">
        <f>VALUE(IFERROR(VLOOKUP($A341,OT!$A:$BU,OT!AG$1,0),0))</f>
        <v>0</v>
      </c>
      <c r="BK341" s="70">
        <f>VALUE(IFERROR(VLOOKUP($A341,OT!$A:$BU,OT!AH$1,0),0))</f>
        <v>0</v>
      </c>
      <c r="BL341" s="70">
        <f>VALUE(IFERROR(VLOOKUP($A341,OT!$A:$BU,OT!AI$1,0),0))</f>
        <v>0</v>
      </c>
      <c r="BM341" s="70">
        <f>VALUE(IFERROR(VLOOKUP($A341,OT!$A:$BU,OT!AJ$1,0),0))</f>
        <v>4</v>
      </c>
      <c r="BN341" s="70">
        <f>VALUE(IFERROR(VLOOKUP($A341,OT!$A:$BU,OT!AK$1,0),0))</f>
        <v>0</v>
      </c>
      <c r="BO341" s="70">
        <f>VALUE(IFERROR(VLOOKUP($A341,OT!$A:$BU,OT!AL$1,0),0))</f>
        <v>2</v>
      </c>
      <c r="BP341" s="70">
        <f>VALUE(IFERROR(VLOOKUP($A341,OT!$A:$BU,OT!AM$1,0),0))</f>
        <v>2</v>
      </c>
      <c r="BQ341" s="70">
        <f>VALUE(IFERROR(VLOOKUP($A341,OT!$A:$BU,OT!AN$1,0),0))</f>
        <v>0</v>
      </c>
    </row>
    <row r="342" spans="1:69" x14ac:dyDescent="0.35">
      <c r="A342" t="s">
        <v>1726</v>
      </c>
      <c r="B342" s="221" t="str">
        <f>VLOOKUP(A342,Att!B:C,2,0)</f>
        <v>NGUYỄN ĐÌNH LỘC</v>
      </c>
      <c r="C342">
        <v>20000</v>
      </c>
      <c r="D342">
        <v>20000</v>
      </c>
      <c r="E342">
        <v>20000</v>
      </c>
      <c r="F342">
        <v>20000</v>
      </c>
      <c r="G342">
        <v>20000</v>
      </c>
      <c r="J342">
        <v>20000</v>
      </c>
      <c r="K342">
        <v>20000</v>
      </c>
      <c r="L342">
        <v>20000</v>
      </c>
      <c r="M342">
        <v>20000</v>
      </c>
      <c r="N342">
        <v>20000</v>
      </c>
      <c r="Q342">
        <v>20000</v>
      </c>
      <c r="R342">
        <v>20000</v>
      </c>
      <c r="S342">
        <v>20000</v>
      </c>
      <c r="T342">
        <v>20000</v>
      </c>
      <c r="U342">
        <v>20000</v>
      </c>
      <c r="X342">
        <v>20000</v>
      </c>
      <c r="Y342">
        <v>20000</v>
      </c>
      <c r="Z342">
        <v>20000</v>
      </c>
      <c r="AA342">
        <v>20000</v>
      </c>
      <c r="AB342">
        <v>20000</v>
      </c>
      <c r="AE342">
        <v>20000</v>
      </c>
      <c r="AF342">
        <v>20000</v>
      </c>
      <c r="AH342" s="68">
        <f t="shared" si="15"/>
        <v>440000</v>
      </c>
      <c r="AI342" s="68">
        <f t="shared" si="16"/>
        <v>240000</v>
      </c>
      <c r="AJ342" s="68">
        <f t="shared" si="17"/>
        <v>200000</v>
      </c>
      <c r="AK342" s="68"/>
      <c r="AL342" s="74" t="str">
        <f>VLOOKUP(A342,Att!B:CX,101,0)</f>
        <v>ANNK-HR</v>
      </c>
      <c r="AM342" s="70">
        <f>VALUE(IFERROR(VLOOKUP($A342,OT!$A:$BU,OT!J$1,0),0))</f>
        <v>4</v>
      </c>
      <c r="AN342" s="70">
        <f>VALUE(IFERROR(VLOOKUP($A342,OT!$A:$BU,OT!K$1,0),0))</f>
        <v>0</v>
      </c>
      <c r="AO342" s="70">
        <f>VALUE(IFERROR(VLOOKUP($A342,OT!$A:$BU,OT!L$1,0),0))</f>
        <v>0</v>
      </c>
      <c r="AP342" s="70">
        <f>VALUE(IFERROR(VLOOKUP($A342,OT!$A:$BU,OT!M$1,0),0))</f>
        <v>0</v>
      </c>
      <c r="AQ342" s="70">
        <f>VALUE(IFERROR(VLOOKUP($A342,OT!$A:$BU,OT!N$1,0),0))</f>
        <v>2</v>
      </c>
      <c r="AR342" s="70">
        <f>VALUE(IFERROR(VLOOKUP($A342,OT!$A:$BU,OT!O$1,0),0))</f>
        <v>0</v>
      </c>
      <c r="AS342" s="70">
        <f>VALUE(IFERROR(VLOOKUP($A342,OT!$A:$BU,OT!P$1,0),0))</f>
        <v>0</v>
      </c>
      <c r="AT342" s="70">
        <f>VALUE(IFERROR(VLOOKUP($A342,OT!$A:$BU,OT!Q$1,0),0))</f>
        <v>0</v>
      </c>
      <c r="AU342" s="70">
        <f>VALUE(IFERROR(VLOOKUP($A342,OT!$A:$BU,OT!R$1,0),0))</f>
        <v>4</v>
      </c>
      <c r="AV342" s="70">
        <f>VALUE(IFERROR(VLOOKUP($A342,OT!$A:$BU,OT!S$1,0),0))</f>
        <v>0</v>
      </c>
      <c r="AW342" s="70">
        <f>VALUE(IFERROR(VLOOKUP($A342,OT!$A:$BU,OT!T$1,0),0))</f>
        <v>0</v>
      </c>
      <c r="AX342" s="70">
        <f>VALUE(IFERROR(VLOOKUP($A342,OT!$A:$BU,OT!U$1,0),0))</f>
        <v>2</v>
      </c>
      <c r="AY342" s="70">
        <f>VALUE(IFERROR(VLOOKUP($A342,OT!$A:$BU,OT!V$1,0),0))</f>
        <v>0</v>
      </c>
      <c r="AZ342" s="70">
        <f>VALUE(IFERROR(VLOOKUP($A342,OT!$A:$BU,OT!W$1,0),0))</f>
        <v>0</v>
      </c>
      <c r="BA342" s="70">
        <f>VALUE(IFERROR(VLOOKUP($A342,OT!$A:$BU,OT!X$1,0),0))</f>
        <v>0</v>
      </c>
      <c r="BB342" s="70">
        <f>VALUE(IFERROR(VLOOKUP($A342,OT!$A:$BU,OT!Y$1,0),0))</f>
        <v>4</v>
      </c>
      <c r="BC342" s="70">
        <f>VALUE(IFERROR(VLOOKUP($A342,OT!$A:$BU,OT!Z$1,0),0))</f>
        <v>0</v>
      </c>
      <c r="BD342" s="70">
        <f>VALUE(IFERROR(VLOOKUP($A342,OT!$A:$BU,OT!AA$1,0),0))</f>
        <v>0</v>
      </c>
      <c r="BE342" s="70">
        <f>VALUE(IFERROR(VLOOKUP($A342,OT!$A:$BU,OT!AB$1,0),0))</f>
        <v>2</v>
      </c>
      <c r="BF342" s="70">
        <f>VALUE(IFERROR(VLOOKUP($A342,OT!$A:$BU,OT!AC$1,0),0))</f>
        <v>0</v>
      </c>
      <c r="BG342" s="70">
        <f>VALUE(IFERROR(VLOOKUP($A342,OT!$A:$BU,OT!AD$1,0),0))</f>
        <v>0</v>
      </c>
      <c r="BH342" s="70">
        <f>VALUE(IFERROR(VLOOKUP($A342,OT!$A:$BU,OT!AE$1,0),0))</f>
        <v>0</v>
      </c>
      <c r="BI342" s="70">
        <f>VALUE(IFERROR(VLOOKUP($A342,OT!$A:$BU,OT!AF$1,0),0))</f>
        <v>4</v>
      </c>
      <c r="BJ342" s="70">
        <f>VALUE(IFERROR(VLOOKUP($A342,OT!$A:$BU,OT!AG$1,0),0))</f>
        <v>0</v>
      </c>
      <c r="BK342" s="70">
        <f>VALUE(IFERROR(VLOOKUP($A342,OT!$A:$BU,OT!AH$1,0),0))</f>
        <v>0</v>
      </c>
      <c r="BL342" s="70">
        <f>VALUE(IFERROR(VLOOKUP($A342,OT!$A:$BU,OT!AI$1,0),0))</f>
        <v>2</v>
      </c>
      <c r="BM342" s="70">
        <f>VALUE(IFERROR(VLOOKUP($A342,OT!$A:$BU,OT!AJ$1,0),0))</f>
        <v>0</v>
      </c>
      <c r="BN342" s="70">
        <f>VALUE(IFERROR(VLOOKUP($A342,OT!$A:$BU,OT!AK$1,0),0))</f>
        <v>0</v>
      </c>
      <c r="BO342" s="70">
        <f>VALUE(IFERROR(VLOOKUP($A342,OT!$A:$BU,OT!AL$1,0),0))</f>
        <v>2</v>
      </c>
      <c r="BP342" s="70">
        <f>VALUE(IFERROR(VLOOKUP($A342,OT!$A:$BU,OT!AM$1,0),0))</f>
        <v>2</v>
      </c>
      <c r="BQ342" s="70">
        <f>VALUE(IFERROR(VLOOKUP($A342,OT!$A:$BU,OT!AN$1,0),0))</f>
        <v>0</v>
      </c>
    </row>
    <row r="343" spans="1:69" x14ac:dyDescent="0.35">
      <c r="A343" t="s">
        <v>1733</v>
      </c>
      <c r="B343" s="221" t="str">
        <f>VLOOKUP(A343,Att!B:C,2,0)</f>
        <v>NGUYỄN LÊ NHƯ PHƯỢNG</v>
      </c>
      <c r="C343">
        <v>20000</v>
      </c>
      <c r="D343">
        <v>20000</v>
      </c>
      <c r="E343">
        <v>20000</v>
      </c>
      <c r="F343">
        <v>20000</v>
      </c>
      <c r="G343">
        <v>20000</v>
      </c>
      <c r="I343">
        <v>20000</v>
      </c>
      <c r="J343">
        <v>42000</v>
      </c>
      <c r="K343">
        <v>42000</v>
      </c>
      <c r="L343">
        <v>42000</v>
      </c>
      <c r="N343">
        <v>42000</v>
      </c>
      <c r="O343">
        <v>42000</v>
      </c>
      <c r="R343">
        <v>20000</v>
      </c>
      <c r="S343">
        <v>20000</v>
      </c>
      <c r="T343">
        <v>20000</v>
      </c>
      <c r="U343">
        <v>20000</v>
      </c>
      <c r="V343">
        <v>20000</v>
      </c>
      <c r="X343">
        <v>42000</v>
      </c>
      <c r="Y343">
        <v>42000</v>
      </c>
      <c r="Z343">
        <v>42000</v>
      </c>
      <c r="AA343">
        <v>42000</v>
      </c>
      <c r="AB343">
        <v>27000</v>
      </c>
      <c r="AE343">
        <v>20000</v>
      </c>
      <c r="AF343">
        <v>20000</v>
      </c>
      <c r="AH343" s="68">
        <f t="shared" si="15"/>
        <v>665000</v>
      </c>
      <c r="AI343" s="68">
        <f t="shared" si="16"/>
        <v>235000</v>
      </c>
      <c r="AJ343" s="68">
        <f t="shared" si="17"/>
        <v>430000</v>
      </c>
      <c r="AK343" s="68"/>
      <c r="AL343" s="74" t="str">
        <f>VLOOKUP(A343,Att!B:CX,101,0)</f>
        <v>Power Connect</v>
      </c>
      <c r="AM343" s="70">
        <f>VALUE(IFERROR(VLOOKUP($A343,OT!$A:$BU,OT!J$1,0),0))</f>
        <v>2</v>
      </c>
      <c r="AN343" s="70">
        <f>VALUE(IFERROR(VLOOKUP($A343,OT!$A:$BU,OT!K$1,0),0))</f>
        <v>2</v>
      </c>
      <c r="AO343" s="70">
        <f>VALUE(IFERROR(VLOOKUP($A343,OT!$A:$BU,OT!L$1,0),0))</f>
        <v>2</v>
      </c>
      <c r="AP343" s="70">
        <f>VALUE(IFERROR(VLOOKUP($A343,OT!$A:$BU,OT!M$1,0),0))</f>
        <v>2</v>
      </c>
      <c r="AQ343" s="70">
        <f>VALUE(IFERROR(VLOOKUP($A343,OT!$A:$BU,OT!N$1,0),0))</f>
        <v>4</v>
      </c>
      <c r="AR343" s="70">
        <f>VALUE(IFERROR(VLOOKUP($A343,OT!$A:$BU,OT!O$1,0),0))</f>
        <v>0</v>
      </c>
      <c r="AS343" s="70">
        <f>VALUE(IFERROR(VLOOKUP($A343,OT!$A:$BU,OT!P$1,0),0))</f>
        <v>12</v>
      </c>
      <c r="AT343" s="70">
        <f>VALUE(IFERROR(VLOOKUP($A343,OT!$A:$BU,OT!Q$1,0),0))</f>
        <v>2</v>
      </c>
      <c r="AU343" s="70">
        <f>VALUE(IFERROR(VLOOKUP($A343,OT!$A:$BU,OT!R$1,0),0))</f>
        <v>2</v>
      </c>
      <c r="AV343" s="70">
        <f>VALUE(IFERROR(VLOOKUP($A343,OT!$A:$BU,OT!S$1,0),0))</f>
        <v>2</v>
      </c>
      <c r="AW343" s="70">
        <f>VALUE(IFERROR(VLOOKUP($A343,OT!$A:$BU,OT!T$1,0),0))</f>
        <v>0</v>
      </c>
      <c r="AX343" s="70">
        <f>VALUE(IFERROR(VLOOKUP($A343,OT!$A:$BU,OT!U$1,0),0))</f>
        <v>2</v>
      </c>
      <c r="AY343" s="70">
        <f>VALUE(IFERROR(VLOOKUP($A343,OT!$A:$BU,OT!V$1,0),0))</f>
        <v>4</v>
      </c>
      <c r="AZ343" s="70">
        <f>VALUE(IFERROR(VLOOKUP($A343,OT!$A:$BU,OT!W$1,0),0))</f>
        <v>0</v>
      </c>
      <c r="BA343" s="70">
        <f>VALUE(IFERROR(VLOOKUP($A343,OT!$A:$BU,OT!X$1,0),0))</f>
        <v>0</v>
      </c>
      <c r="BB343" s="70">
        <f>VALUE(IFERROR(VLOOKUP($A343,OT!$A:$BU,OT!Y$1,0),0))</f>
        <v>2</v>
      </c>
      <c r="BC343" s="70">
        <f>VALUE(IFERROR(VLOOKUP($A343,OT!$A:$BU,OT!Z$1,0),0))</f>
        <v>2</v>
      </c>
      <c r="BD343" s="70">
        <f>VALUE(IFERROR(VLOOKUP($A343,OT!$A:$BU,OT!AA$1,0),0))</f>
        <v>0</v>
      </c>
      <c r="BE343" s="70">
        <f>VALUE(IFERROR(VLOOKUP($A343,OT!$A:$BU,OT!AB$1,0),0))</f>
        <v>0</v>
      </c>
      <c r="BF343" s="70">
        <f>VALUE(IFERROR(VLOOKUP($A343,OT!$A:$BU,OT!AC$1,0),0))</f>
        <v>4</v>
      </c>
      <c r="BG343" s="70">
        <f>VALUE(IFERROR(VLOOKUP($A343,OT!$A:$BU,OT!AD$1,0),0))</f>
        <v>0</v>
      </c>
      <c r="BH343" s="70">
        <f>VALUE(IFERROR(VLOOKUP($A343,OT!$A:$BU,OT!AE$1,0),0))</f>
        <v>0</v>
      </c>
      <c r="BI343" s="70">
        <f>VALUE(IFERROR(VLOOKUP($A343,OT!$A:$BU,OT!AF$1,0),0))</f>
        <v>0</v>
      </c>
      <c r="BJ343" s="70">
        <f>VALUE(IFERROR(VLOOKUP($A343,OT!$A:$BU,OT!AG$1,0),0))</f>
        <v>0</v>
      </c>
      <c r="BK343" s="70">
        <f>VALUE(IFERROR(VLOOKUP($A343,OT!$A:$BU,OT!AH$1,0),0))</f>
        <v>0</v>
      </c>
      <c r="BL343" s="70">
        <f>VALUE(IFERROR(VLOOKUP($A343,OT!$A:$BU,OT!AI$1,0),0))</f>
        <v>0</v>
      </c>
      <c r="BM343" s="70">
        <f>VALUE(IFERROR(VLOOKUP($A343,OT!$A:$BU,OT!AJ$1,0),0))</f>
        <v>0</v>
      </c>
      <c r="BN343" s="70">
        <f>VALUE(IFERROR(VLOOKUP($A343,OT!$A:$BU,OT!AK$1,0),0))</f>
        <v>0</v>
      </c>
      <c r="BO343" s="70">
        <f>VALUE(IFERROR(VLOOKUP($A343,OT!$A:$BU,OT!AL$1,0),0))</f>
        <v>2</v>
      </c>
      <c r="BP343" s="70">
        <f>VALUE(IFERROR(VLOOKUP($A343,OT!$A:$BU,OT!AM$1,0),0))</f>
        <v>2</v>
      </c>
      <c r="BQ343" s="70">
        <f>VALUE(IFERROR(VLOOKUP($A343,OT!$A:$BU,OT!AN$1,0),0))</f>
        <v>0</v>
      </c>
    </row>
    <row r="344" spans="1:69" x14ac:dyDescent="0.35">
      <c r="A344" t="s">
        <v>1736</v>
      </c>
      <c r="B344" s="221" t="str">
        <f>VLOOKUP(A344,Att!B:C,2,0)</f>
        <v>NGUYỄN THANH TÙNG</v>
      </c>
      <c r="C344">
        <v>20000</v>
      </c>
      <c r="D344">
        <v>0</v>
      </c>
      <c r="E344">
        <v>20000</v>
      </c>
      <c r="G344">
        <v>20000</v>
      </c>
      <c r="J344">
        <v>42000</v>
      </c>
      <c r="K344">
        <v>42000</v>
      </c>
      <c r="L344">
        <v>0</v>
      </c>
      <c r="M344">
        <v>42000</v>
      </c>
      <c r="N344">
        <v>27000</v>
      </c>
      <c r="Q344">
        <v>20000</v>
      </c>
      <c r="R344">
        <v>20000</v>
      </c>
      <c r="S344">
        <v>20000</v>
      </c>
      <c r="X344">
        <v>42000</v>
      </c>
      <c r="Y344">
        <v>42000</v>
      </c>
      <c r="Z344">
        <v>42000</v>
      </c>
      <c r="AA344">
        <v>42000</v>
      </c>
      <c r="AB344">
        <v>42000</v>
      </c>
      <c r="AC344">
        <v>42000</v>
      </c>
      <c r="AF344">
        <v>20000</v>
      </c>
      <c r="AH344" s="68">
        <f t="shared" si="15"/>
        <v>545000</v>
      </c>
      <c r="AI344" s="68">
        <f t="shared" si="16"/>
        <v>131000</v>
      </c>
      <c r="AJ344" s="68">
        <f t="shared" si="17"/>
        <v>414000</v>
      </c>
      <c r="AK344" s="68"/>
      <c r="AL344" s="74" t="str">
        <f>VLOOKUP(A344,Att!B:CX,101,0)</f>
        <v>Power Connect</v>
      </c>
      <c r="AM344" s="70">
        <f>VALUE(IFERROR(VLOOKUP($A344,OT!$A:$BU,OT!J$1,0),0))</f>
        <v>4</v>
      </c>
      <c r="AN344" s="70">
        <f>VALUE(IFERROR(VLOOKUP($A344,OT!$A:$BU,OT!K$1,0),0))</f>
        <v>0</v>
      </c>
      <c r="AO344" s="70">
        <f>VALUE(IFERROR(VLOOKUP($A344,OT!$A:$BU,OT!L$1,0),0))</f>
        <v>0</v>
      </c>
      <c r="AP344" s="70">
        <f>VALUE(IFERROR(VLOOKUP($A344,OT!$A:$BU,OT!M$1,0),0))</f>
        <v>0</v>
      </c>
      <c r="AQ344" s="70">
        <f>VALUE(IFERROR(VLOOKUP($A344,OT!$A:$BU,OT!N$1,0),0))</f>
        <v>2</v>
      </c>
      <c r="AR344" s="70">
        <f>VALUE(IFERROR(VLOOKUP($A344,OT!$A:$BU,OT!O$1,0),0))</f>
        <v>0</v>
      </c>
      <c r="AS344" s="70">
        <f>VALUE(IFERROR(VLOOKUP($A344,OT!$A:$BU,OT!P$1,0),0))</f>
        <v>0</v>
      </c>
      <c r="AT344" s="70">
        <f>VALUE(IFERROR(VLOOKUP($A344,OT!$A:$BU,OT!Q$1,0),0))</f>
        <v>1.75</v>
      </c>
      <c r="AU344" s="70">
        <f>VALUE(IFERROR(VLOOKUP($A344,OT!$A:$BU,OT!R$1,0),0))</f>
        <v>2</v>
      </c>
      <c r="AV344" s="70">
        <f>VALUE(IFERROR(VLOOKUP($A344,OT!$A:$BU,OT!S$1,0),0))</f>
        <v>0</v>
      </c>
      <c r="AW344" s="70">
        <f>VALUE(IFERROR(VLOOKUP($A344,OT!$A:$BU,OT!T$1,0),0))</f>
        <v>0</v>
      </c>
      <c r="AX344" s="70">
        <f>VALUE(IFERROR(VLOOKUP($A344,OT!$A:$BU,OT!U$1,0),0))</f>
        <v>0</v>
      </c>
      <c r="AY344" s="70">
        <f>VALUE(IFERROR(VLOOKUP($A344,OT!$A:$BU,OT!V$1,0),0))</f>
        <v>0</v>
      </c>
      <c r="AZ344" s="70">
        <f>VALUE(IFERROR(VLOOKUP($A344,OT!$A:$BU,OT!W$1,0),0))</f>
        <v>0</v>
      </c>
      <c r="BA344" s="70">
        <f>VALUE(IFERROR(VLOOKUP($A344,OT!$A:$BU,OT!X$1,0),0))</f>
        <v>2</v>
      </c>
      <c r="BB344" s="70">
        <f>VALUE(IFERROR(VLOOKUP($A344,OT!$A:$BU,OT!Y$1,0),0))</f>
        <v>2</v>
      </c>
      <c r="BC344" s="70">
        <f>VALUE(IFERROR(VLOOKUP($A344,OT!$A:$BU,OT!Z$1,0),0))</f>
        <v>2</v>
      </c>
      <c r="BD344" s="70">
        <f>VALUE(IFERROR(VLOOKUP($A344,OT!$A:$BU,OT!AA$1,0),0))</f>
        <v>0</v>
      </c>
      <c r="BE344" s="70">
        <f>VALUE(IFERROR(VLOOKUP($A344,OT!$A:$BU,OT!AB$1,0),0))</f>
        <v>0</v>
      </c>
      <c r="BF344" s="70">
        <f>VALUE(IFERROR(VLOOKUP($A344,OT!$A:$BU,OT!AC$1,0),0))</f>
        <v>0</v>
      </c>
      <c r="BG344" s="70">
        <f>VALUE(IFERROR(VLOOKUP($A344,OT!$A:$BU,OT!AD$1,0),0))</f>
        <v>0</v>
      </c>
      <c r="BH344" s="70">
        <f>VALUE(IFERROR(VLOOKUP($A344,OT!$A:$BU,OT!AE$1,0),0))</f>
        <v>2</v>
      </c>
      <c r="BI344" s="70">
        <f>VALUE(IFERROR(VLOOKUP($A344,OT!$A:$BU,OT!AF$1,0),0))</f>
        <v>0</v>
      </c>
      <c r="BJ344" s="70">
        <f>VALUE(IFERROR(VLOOKUP($A344,OT!$A:$BU,OT!AG$1,0),0))</f>
        <v>2</v>
      </c>
      <c r="BK344" s="70">
        <f>VALUE(IFERROR(VLOOKUP($A344,OT!$A:$BU,OT!AH$1,0),0))</f>
        <v>2</v>
      </c>
      <c r="BL344" s="70">
        <f>VALUE(IFERROR(VLOOKUP($A344,OT!$A:$BU,OT!AI$1,0),0))</f>
        <v>4</v>
      </c>
      <c r="BM344" s="70">
        <f>VALUE(IFERROR(VLOOKUP($A344,OT!$A:$BU,OT!AJ$1,0),0))</f>
        <v>12</v>
      </c>
      <c r="BN344" s="70">
        <f>VALUE(IFERROR(VLOOKUP($A344,OT!$A:$BU,OT!AK$1,0),0))</f>
        <v>0</v>
      </c>
      <c r="BO344" s="70">
        <f>VALUE(IFERROR(VLOOKUP($A344,OT!$A:$BU,OT!AL$1,0),0))</f>
        <v>0</v>
      </c>
      <c r="BP344" s="70">
        <f>VALUE(IFERROR(VLOOKUP($A344,OT!$A:$BU,OT!AM$1,0),0))</f>
        <v>2</v>
      </c>
      <c r="BQ344" s="70">
        <f>VALUE(IFERROR(VLOOKUP($A344,OT!$A:$BU,OT!AN$1,0),0))</f>
        <v>0</v>
      </c>
    </row>
    <row r="345" spans="1:69" x14ac:dyDescent="0.35">
      <c r="A345" t="s">
        <v>1743</v>
      </c>
      <c r="B345" s="221" t="str">
        <f>VLOOKUP(A345,Att!B:C,2,0)</f>
        <v>NGUYỄN THỊ HÀ ANH</v>
      </c>
      <c r="C345">
        <v>20000</v>
      </c>
      <c r="D345">
        <v>20000</v>
      </c>
      <c r="E345">
        <v>20000</v>
      </c>
      <c r="F345">
        <v>20000</v>
      </c>
      <c r="G345">
        <v>20000</v>
      </c>
      <c r="K345">
        <v>42000</v>
      </c>
      <c r="L345">
        <v>42000</v>
      </c>
      <c r="M345">
        <v>42000</v>
      </c>
      <c r="N345">
        <v>42000</v>
      </c>
      <c r="O345">
        <v>27000</v>
      </c>
      <c r="Q345">
        <v>20000</v>
      </c>
      <c r="AH345" s="68">
        <f t="shared" si="15"/>
        <v>315000</v>
      </c>
      <c r="AI345" s="68">
        <f t="shared" si="16"/>
        <v>67000</v>
      </c>
      <c r="AJ345" s="68">
        <f t="shared" si="17"/>
        <v>248000</v>
      </c>
      <c r="AK345" s="68"/>
      <c r="AL345" s="74" t="str">
        <f>VLOOKUP(A345,Att!B:CX,101,0)</f>
        <v>Power Connect</v>
      </c>
      <c r="AM345" s="70">
        <f>VALUE(IFERROR(VLOOKUP($A345,OT!$A:$BU,OT!J$1,0),0))</f>
        <v>2</v>
      </c>
      <c r="AN345" s="70">
        <f>VALUE(IFERROR(VLOOKUP($A345,OT!$A:$BU,OT!K$1,0),0))</f>
        <v>2</v>
      </c>
      <c r="AO345" s="70">
        <f>VALUE(IFERROR(VLOOKUP($A345,OT!$A:$BU,OT!L$1,0),0))</f>
        <v>0</v>
      </c>
      <c r="AP345" s="70">
        <f>VALUE(IFERROR(VLOOKUP($A345,OT!$A:$BU,OT!M$1,0),0))</f>
        <v>0</v>
      </c>
      <c r="AQ345" s="70">
        <f>VALUE(IFERROR(VLOOKUP($A345,OT!$A:$BU,OT!N$1,0),0))</f>
        <v>2</v>
      </c>
      <c r="AR345" s="70">
        <f>VALUE(IFERROR(VLOOKUP($A345,OT!$A:$BU,OT!O$1,0),0))</f>
        <v>0</v>
      </c>
      <c r="AS345" s="70">
        <f>VALUE(IFERROR(VLOOKUP($A345,OT!$A:$BU,OT!P$1,0),0))</f>
        <v>0</v>
      </c>
      <c r="AT345" s="70">
        <f>VALUE(IFERROR(VLOOKUP($A345,OT!$A:$BU,OT!Q$1,0),0))</f>
        <v>0</v>
      </c>
      <c r="AU345" s="70">
        <f>VALUE(IFERROR(VLOOKUP($A345,OT!$A:$BU,OT!R$1,0),0))</f>
        <v>2</v>
      </c>
      <c r="AV345" s="70">
        <f>VALUE(IFERROR(VLOOKUP($A345,OT!$A:$BU,OT!S$1,0),0))</f>
        <v>2</v>
      </c>
      <c r="AW345" s="70">
        <f>VALUE(IFERROR(VLOOKUP($A345,OT!$A:$BU,OT!T$1,0),0))</f>
        <v>2</v>
      </c>
      <c r="AX345" s="70">
        <f>VALUE(IFERROR(VLOOKUP($A345,OT!$A:$BU,OT!U$1,0),0))</f>
        <v>2</v>
      </c>
      <c r="AY345" s="70">
        <f>VALUE(IFERROR(VLOOKUP($A345,OT!$A:$BU,OT!V$1,0),0))</f>
        <v>0</v>
      </c>
      <c r="AZ345" s="70">
        <f>VALUE(IFERROR(VLOOKUP($A345,OT!$A:$BU,OT!W$1,0),0))</f>
        <v>0</v>
      </c>
      <c r="BA345" s="70">
        <f>VALUE(IFERROR(VLOOKUP($A345,OT!$A:$BU,OT!X$1,0),0))</f>
        <v>2</v>
      </c>
      <c r="BB345" s="70">
        <f>VALUE(IFERROR(VLOOKUP($A345,OT!$A:$BU,OT!Y$1,0),0))</f>
        <v>0</v>
      </c>
      <c r="BC345" s="70">
        <f>VALUE(IFERROR(VLOOKUP($A345,OT!$A:$BU,OT!Z$1,0),0))</f>
        <v>0</v>
      </c>
      <c r="BD345" s="70">
        <f>VALUE(IFERROR(VLOOKUP($A345,OT!$A:$BU,OT!AA$1,0),0))</f>
        <v>0</v>
      </c>
      <c r="BE345" s="70">
        <f>VALUE(IFERROR(VLOOKUP($A345,OT!$A:$BU,OT!AB$1,0),0))</f>
        <v>0</v>
      </c>
      <c r="BF345" s="70">
        <f>VALUE(IFERROR(VLOOKUP($A345,OT!$A:$BU,OT!AC$1,0),0))</f>
        <v>0</v>
      </c>
      <c r="BG345" s="70">
        <f>VALUE(IFERROR(VLOOKUP($A345,OT!$A:$BU,OT!AD$1,0),0))</f>
        <v>0</v>
      </c>
      <c r="BH345" s="70">
        <f>VALUE(IFERROR(VLOOKUP($A345,OT!$A:$BU,OT!AE$1,0),0))</f>
        <v>0</v>
      </c>
      <c r="BI345" s="70">
        <f>VALUE(IFERROR(VLOOKUP($A345,OT!$A:$BU,OT!AF$1,0),0))</f>
        <v>0</v>
      </c>
      <c r="BJ345" s="70">
        <f>VALUE(IFERROR(VLOOKUP($A345,OT!$A:$BU,OT!AG$1,0),0))</f>
        <v>0</v>
      </c>
      <c r="BK345" s="70">
        <f>VALUE(IFERROR(VLOOKUP($A345,OT!$A:$BU,OT!AH$1,0),0))</f>
        <v>0</v>
      </c>
      <c r="BL345" s="70">
        <f>VALUE(IFERROR(VLOOKUP($A345,OT!$A:$BU,OT!AI$1,0),0))</f>
        <v>0</v>
      </c>
      <c r="BM345" s="70">
        <f>VALUE(IFERROR(VLOOKUP($A345,OT!$A:$BU,OT!AJ$1,0),0))</f>
        <v>0</v>
      </c>
      <c r="BN345" s="70">
        <f>VALUE(IFERROR(VLOOKUP($A345,OT!$A:$BU,OT!AK$1,0),0))</f>
        <v>0</v>
      </c>
      <c r="BO345" s="70">
        <f>VALUE(IFERROR(VLOOKUP($A345,OT!$A:$BU,OT!AL$1,0),0))</f>
        <v>0</v>
      </c>
      <c r="BP345" s="70">
        <f>VALUE(IFERROR(VLOOKUP($A345,OT!$A:$BU,OT!AM$1,0),0))</f>
        <v>0</v>
      </c>
      <c r="BQ345" s="70">
        <f>VALUE(IFERROR(VLOOKUP($A345,OT!$A:$BU,OT!AN$1,0),0))</f>
        <v>0</v>
      </c>
    </row>
    <row r="346" spans="1:69" x14ac:dyDescent="0.35">
      <c r="A346" t="s">
        <v>1746</v>
      </c>
      <c r="B346" s="221" t="str">
        <f>VLOOKUP(A346,Att!B:C,2,0)</f>
        <v>TRẦN THỊ DIỄM MY</v>
      </c>
      <c r="C346">
        <v>20000</v>
      </c>
      <c r="D346">
        <v>20000</v>
      </c>
      <c r="E346">
        <v>20000</v>
      </c>
      <c r="F346">
        <v>20000</v>
      </c>
      <c r="G346">
        <v>15000</v>
      </c>
      <c r="J346">
        <v>42000</v>
      </c>
      <c r="K346">
        <v>42000</v>
      </c>
      <c r="L346">
        <v>42000</v>
      </c>
      <c r="M346">
        <v>42000</v>
      </c>
      <c r="N346">
        <v>42000</v>
      </c>
      <c r="Q346">
        <v>20000</v>
      </c>
      <c r="R346">
        <v>20000</v>
      </c>
      <c r="S346">
        <v>20000</v>
      </c>
      <c r="T346">
        <v>20000</v>
      </c>
      <c r="U346">
        <v>20000</v>
      </c>
      <c r="W346">
        <v>15000</v>
      </c>
      <c r="X346">
        <v>42000</v>
      </c>
      <c r="Y346">
        <v>42000</v>
      </c>
      <c r="Z346">
        <v>42000</v>
      </c>
      <c r="AA346">
        <v>42000</v>
      </c>
      <c r="AB346">
        <v>42000</v>
      </c>
      <c r="AF346">
        <v>20000</v>
      </c>
      <c r="AH346" s="68">
        <f t="shared" si="15"/>
        <v>650000</v>
      </c>
      <c r="AI346" s="68">
        <f t="shared" si="16"/>
        <v>55000</v>
      </c>
      <c r="AJ346" s="68">
        <f t="shared" si="17"/>
        <v>595000</v>
      </c>
      <c r="AK346" s="68"/>
      <c r="AL346" s="74" t="str">
        <f>VLOOKUP(A346,Att!B:CX,101,0)</f>
        <v>MEKONG SUBLABOR</v>
      </c>
      <c r="AM346" s="70">
        <f>VALUE(IFERROR(VLOOKUP($A346,OT!$A:$BU,OT!J$1,0),0))</f>
        <v>0</v>
      </c>
      <c r="AN346" s="70">
        <f>VALUE(IFERROR(VLOOKUP($A346,OT!$A:$BU,OT!K$1,0),0))</f>
        <v>2</v>
      </c>
      <c r="AO346" s="70">
        <f>VALUE(IFERROR(VLOOKUP($A346,OT!$A:$BU,OT!L$1,0),0))</f>
        <v>2</v>
      </c>
      <c r="AP346" s="70">
        <f>VALUE(IFERROR(VLOOKUP($A346,OT!$A:$BU,OT!M$1,0),0))</f>
        <v>2</v>
      </c>
      <c r="AQ346" s="70">
        <f>VALUE(IFERROR(VLOOKUP($A346,OT!$A:$BU,OT!N$1,0),0))</f>
        <v>0</v>
      </c>
      <c r="AR346" s="70">
        <f>VALUE(IFERROR(VLOOKUP($A346,OT!$A:$BU,OT!O$1,0),0))</f>
        <v>0</v>
      </c>
      <c r="AS346" s="70">
        <f>VALUE(IFERROR(VLOOKUP($A346,OT!$A:$BU,OT!P$1,0),0))</f>
        <v>0</v>
      </c>
      <c r="AT346" s="70">
        <f>VALUE(IFERROR(VLOOKUP($A346,OT!$A:$BU,OT!Q$1,0),0))</f>
        <v>2</v>
      </c>
      <c r="AU346" s="70">
        <f>VALUE(IFERROR(VLOOKUP($A346,OT!$A:$BU,OT!R$1,0),0))</f>
        <v>2</v>
      </c>
      <c r="AV346" s="70">
        <f>VALUE(IFERROR(VLOOKUP($A346,OT!$A:$BU,OT!S$1,0),0))</f>
        <v>2</v>
      </c>
      <c r="AW346" s="70">
        <f>VALUE(IFERROR(VLOOKUP($A346,OT!$A:$BU,OT!T$1,0),0))</f>
        <v>2</v>
      </c>
      <c r="AX346" s="70">
        <f>VALUE(IFERROR(VLOOKUP($A346,OT!$A:$BU,OT!U$1,0),0))</f>
        <v>4</v>
      </c>
      <c r="AY346" s="70">
        <f>VALUE(IFERROR(VLOOKUP($A346,OT!$A:$BU,OT!V$1,0),0))</f>
        <v>0</v>
      </c>
      <c r="AZ346" s="70">
        <f>VALUE(IFERROR(VLOOKUP($A346,OT!$A:$BU,OT!W$1,0),0))</f>
        <v>0</v>
      </c>
      <c r="BA346" s="70">
        <f>VALUE(IFERROR(VLOOKUP($A346,OT!$A:$BU,OT!X$1,0),0))</f>
        <v>2</v>
      </c>
      <c r="BB346" s="70">
        <f>VALUE(IFERROR(VLOOKUP($A346,OT!$A:$BU,OT!Y$1,0),0))</f>
        <v>2</v>
      </c>
      <c r="BC346" s="70">
        <f>VALUE(IFERROR(VLOOKUP($A346,OT!$A:$BU,OT!Z$1,0),0))</f>
        <v>2</v>
      </c>
      <c r="BD346" s="70">
        <f>VALUE(IFERROR(VLOOKUP($A346,OT!$A:$BU,OT!AA$1,0),0))</f>
        <v>2</v>
      </c>
      <c r="BE346" s="70">
        <f>VALUE(IFERROR(VLOOKUP($A346,OT!$A:$BU,OT!AB$1,0),0))</f>
        <v>4</v>
      </c>
      <c r="BF346" s="70">
        <f>VALUE(IFERROR(VLOOKUP($A346,OT!$A:$BU,OT!AC$1,0),0))</f>
        <v>0</v>
      </c>
      <c r="BG346" s="70">
        <f>VALUE(IFERROR(VLOOKUP($A346,OT!$A:$BU,OT!AD$1,0),0))</f>
        <v>8</v>
      </c>
      <c r="BH346" s="70">
        <f>VALUE(IFERROR(VLOOKUP($A346,OT!$A:$BU,OT!AE$1,0),0))</f>
        <v>2</v>
      </c>
      <c r="BI346" s="70">
        <f>VALUE(IFERROR(VLOOKUP($A346,OT!$A:$BU,OT!AF$1,0),0))</f>
        <v>2</v>
      </c>
      <c r="BJ346" s="70">
        <f>VALUE(IFERROR(VLOOKUP($A346,OT!$A:$BU,OT!AG$1,0),0))</f>
        <v>2</v>
      </c>
      <c r="BK346" s="70">
        <f>VALUE(IFERROR(VLOOKUP($A346,OT!$A:$BU,OT!AH$1,0),0))</f>
        <v>2</v>
      </c>
      <c r="BL346" s="70">
        <f>VALUE(IFERROR(VLOOKUP($A346,OT!$A:$BU,OT!AI$1,0),0))</f>
        <v>4</v>
      </c>
      <c r="BM346" s="70">
        <f>VALUE(IFERROR(VLOOKUP($A346,OT!$A:$BU,OT!AJ$1,0),0))</f>
        <v>0</v>
      </c>
      <c r="BN346" s="70">
        <f>VALUE(IFERROR(VLOOKUP($A346,OT!$A:$BU,OT!AK$1,0),0))</f>
        <v>0</v>
      </c>
      <c r="BO346" s="70">
        <f>VALUE(IFERROR(VLOOKUP($A346,OT!$A:$BU,OT!AL$1,0),0))</f>
        <v>0</v>
      </c>
      <c r="BP346" s="70">
        <f>VALUE(IFERROR(VLOOKUP($A346,OT!$A:$BU,OT!AM$1,0),0))</f>
        <v>0</v>
      </c>
      <c r="BQ346" s="70">
        <f>VALUE(IFERROR(VLOOKUP($A346,OT!$A:$BU,OT!AN$1,0),0))</f>
        <v>0</v>
      </c>
    </row>
    <row r="347" spans="1:69" x14ac:dyDescent="0.35">
      <c r="A347" t="s">
        <v>1749</v>
      </c>
      <c r="B347" s="221" t="str">
        <f>VLOOKUP(A347,Att!B:C,2,0)</f>
        <v>ĐẶNG THỊ DUYÊN</v>
      </c>
      <c r="C347">
        <v>20000</v>
      </c>
      <c r="D347">
        <v>20000</v>
      </c>
      <c r="E347">
        <v>20000</v>
      </c>
      <c r="F347">
        <v>20000</v>
      </c>
      <c r="G347">
        <v>15000</v>
      </c>
      <c r="J347">
        <v>42000</v>
      </c>
      <c r="K347">
        <v>42000</v>
      </c>
      <c r="L347">
        <v>42000</v>
      </c>
      <c r="M347">
        <v>42000</v>
      </c>
      <c r="N347">
        <v>42000</v>
      </c>
      <c r="Q347">
        <v>20000</v>
      </c>
      <c r="R347">
        <v>20000</v>
      </c>
      <c r="S347">
        <v>20000</v>
      </c>
      <c r="T347">
        <v>20000</v>
      </c>
      <c r="U347">
        <v>20000</v>
      </c>
      <c r="X347">
        <v>42000</v>
      </c>
      <c r="Y347">
        <v>42000</v>
      </c>
      <c r="Z347">
        <v>42000</v>
      </c>
      <c r="AA347">
        <v>42000</v>
      </c>
      <c r="AB347">
        <v>27000</v>
      </c>
      <c r="AE347">
        <v>20000</v>
      </c>
      <c r="AF347">
        <v>20000</v>
      </c>
      <c r="AH347" s="68">
        <f t="shared" si="15"/>
        <v>640000</v>
      </c>
      <c r="AI347" s="68">
        <f t="shared" si="16"/>
        <v>168000</v>
      </c>
      <c r="AJ347" s="68">
        <f t="shared" si="17"/>
        <v>472000</v>
      </c>
      <c r="AK347" s="68"/>
      <c r="AL347" s="74" t="str">
        <f>VLOOKUP(A347,Att!B:CX,101,0)</f>
        <v>MEKONG SUBLABOR</v>
      </c>
      <c r="AM347" s="70">
        <f>VALUE(IFERROR(VLOOKUP($A347,OT!$A:$BU,OT!J$1,0),0))</f>
        <v>2</v>
      </c>
      <c r="AN347" s="70">
        <f>VALUE(IFERROR(VLOOKUP($A347,OT!$A:$BU,OT!K$1,0),0))</f>
        <v>2</v>
      </c>
      <c r="AO347" s="70">
        <f>VALUE(IFERROR(VLOOKUP($A347,OT!$A:$BU,OT!L$1,0),0))</f>
        <v>2</v>
      </c>
      <c r="AP347" s="70">
        <f>VALUE(IFERROR(VLOOKUP($A347,OT!$A:$BU,OT!M$1,0),0))</f>
        <v>2</v>
      </c>
      <c r="AQ347" s="70">
        <f>VALUE(IFERROR(VLOOKUP($A347,OT!$A:$BU,OT!N$1,0),0))</f>
        <v>0</v>
      </c>
      <c r="AR347" s="70">
        <f>VALUE(IFERROR(VLOOKUP($A347,OT!$A:$BU,OT!O$1,0),0))</f>
        <v>0</v>
      </c>
      <c r="AS347" s="70">
        <f>VALUE(IFERROR(VLOOKUP($A347,OT!$A:$BU,OT!P$1,0),0))</f>
        <v>0</v>
      </c>
      <c r="AT347" s="70">
        <f>VALUE(IFERROR(VLOOKUP($A347,OT!$A:$BU,OT!Q$1,0),0))</f>
        <v>2</v>
      </c>
      <c r="AU347" s="70">
        <f>VALUE(IFERROR(VLOOKUP($A347,OT!$A:$BU,OT!R$1,0),0))</f>
        <v>2</v>
      </c>
      <c r="AV347" s="70">
        <f>VALUE(IFERROR(VLOOKUP($A347,OT!$A:$BU,OT!S$1,0),0))</f>
        <v>2</v>
      </c>
      <c r="AW347" s="70">
        <f>VALUE(IFERROR(VLOOKUP($A347,OT!$A:$BU,OT!T$1,0),0))</f>
        <v>2</v>
      </c>
      <c r="AX347" s="70">
        <f>VALUE(IFERROR(VLOOKUP($A347,OT!$A:$BU,OT!U$1,0),0))</f>
        <v>4</v>
      </c>
      <c r="AY347" s="70">
        <f>VALUE(IFERROR(VLOOKUP($A347,OT!$A:$BU,OT!V$1,0),0))</f>
        <v>0</v>
      </c>
      <c r="AZ347" s="70">
        <f>VALUE(IFERROR(VLOOKUP($A347,OT!$A:$BU,OT!W$1,0),0))</f>
        <v>0</v>
      </c>
      <c r="BA347" s="70">
        <f>VALUE(IFERROR(VLOOKUP($A347,OT!$A:$BU,OT!X$1,0),0))</f>
        <v>2</v>
      </c>
      <c r="BB347" s="70">
        <f>VALUE(IFERROR(VLOOKUP($A347,OT!$A:$BU,OT!Y$1,0),0))</f>
        <v>2</v>
      </c>
      <c r="BC347" s="70">
        <f>VALUE(IFERROR(VLOOKUP($A347,OT!$A:$BU,OT!Z$1,0),0))</f>
        <v>2</v>
      </c>
      <c r="BD347" s="70">
        <f>VALUE(IFERROR(VLOOKUP($A347,OT!$A:$BU,OT!AA$1,0),0))</f>
        <v>2</v>
      </c>
      <c r="BE347" s="70">
        <f>VALUE(IFERROR(VLOOKUP($A347,OT!$A:$BU,OT!AB$1,0),0))</f>
        <v>4</v>
      </c>
      <c r="BF347" s="70">
        <f>VALUE(IFERROR(VLOOKUP($A347,OT!$A:$BU,OT!AC$1,0),0))</f>
        <v>0</v>
      </c>
      <c r="BG347" s="70">
        <f>VALUE(IFERROR(VLOOKUP($A347,OT!$A:$BU,OT!AD$1,0),0))</f>
        <v>0</v>
      </c>
      <c r="BH347" s="70">
        <f>VALUE(IFERROR(VLOOKUP($A347,OT!$A:$BU,OT!AE$1,0),0))</f>
        <v>2</v>
      </c>
      <c r="BI347" s="70">
        <f>VALUE(IFERROR(VLOOKUP($A347,OT!$A:$BU,OT!AF$1,0),0))</f>
        <v>0</v>
      </c>
      <c r="BJ347" s="70">
        <f>VALUE(IFERROR(VLOOKUP($A347,OT!$A:$BU,OT!AG$1,0),0))</f>
        <v>0</v>
      </c>
      <c r="BK347" s="70">
        <f>VALUE(IFERROR(VLOOKUP($A347,OT!$A:$BU,OT!AH$1,0),0))</f>
        <v>0</v>
      </c>
      <c r="BL347" s="70">
        <f>VALUE(IFERROR(VLOOKUP($A347,OT!$A:$BU,OT!AI$1,0),0))</f>
        <v>0</v>
      </c>
      <c r="BM347" s="70">
        <f>VALUE(IFERROR(VLOOKUP($A347,OT!$A:$BU,OT!AJ$1,0),0))</f>
        <v>0</v>
      </c>
      <c r="BN347" s="70">
        <f>VALUE(IFERROR(VLOOKUP($A347,OT!$A:$BU,OT!AK$1,0),0))</f>
        <v>0</v>
      </c>
      <c r="BO347" s="70">
        <f>VALUE(IFERROR(VLOOKUP($A347,OT!$A:$BU,OT!AL$1,0),0))</f>
        <v>2</v>
      </c>
      <c r="BP347" s="70">
        <f>VALUE(IFERROR(VLOOKUP($A347,OT!$A:$BU,OT!AM$1,0),0))</f>
        <v>2</v>
      </c>
      <c r="BQ347" s="70">
        <f>VALUE(IFERROR(VLOOKUP($A347,OT!$A:$BU,OT!AN$1,0),0))</f>
        <v>0</v>
      </c>
    </row>
    <row r="348" spans="1:69" x14ac:dyDescent="0.35">
      <c r="A348" t="s">
        <v>1756</v>
      </c>
      <c r="B348" s="221" t="str">
        <f>VLOOKUP(A348,Att!B:C,2,0)</f>
        <v>NGUYỄN THỊ THÙY TRANG</v>
      </c>
      <c r="C348">
        <v>20000</v>
      </c>
      <c r="D348">
        <v>20000</v>
      </c>
      <c r="E348">
        <v>20000</v>
      </c>
      <c r="F348">
        <v>20000</v>
      </c>
      <c r="G348">
        <v>20000</v>
      </c>
      <c r="J348">
        <v>42000</v>
      </c>
      <c r="K348">
        <v>42000</v>
      </c>
      <c r="L348">
        <v>42000</v>
      </c>
      <c r="M348">
        <v>42000</v>
      </c>
      <c r="O348">
        <v>42000</v>
      </c>
      <c r="Q348">
        <v>20000</v>
      </c>
      <c r="R348">
        <v>20000</v>
      </c>
      <c r="S348">
        <v>20000</v>
      </c>
      <c r="T348">
        <v>20000</v>
      </c>
      <c r="V348">
        <v>20000</v>
      </c>
      <c r="X348">
        <v>42000</v>
      </c>
      <c r="Y348">
        <v>42000</v>
      </c>
      <c r="Z348">
        <v>42000</v>
      </c>
      <c r="AA348">
        <v>42000</v>
      </c>
      <c r="AC348">
        <v>42000</v>
      </c>
      <c r="AE348">
        <v>20000</v>
      </c>
      <c r="AF348">
        <v>20000</v>
      </c>
      <c r="AH348" s="68">
        <f t="shared" si="15"/>
        <v>660000</v>
      </c>
      <c r="AI348" s="68">
        <f t="shared" si="16"/>
        <v>20000</v>
      </c>
      <c r="AJ348" s="68">
        <f t="shared" si="17"/>
        <v>640000</v>
      </c>
      <c r="AK348" s="68"/>
      <c r="AL348" s="74" t="str">
        <f>VLOOKUP(A348,Att!B:CX,101,0)</f>
        <v>MEKONG SUBLABOR</v>
      </c>
      <c r="AM348" s="70">
        <f>VALUE(IFERROR(VLOOKUP($A348,OT!$A:$BU,OT!J$1,0),0))</f>
        <v>2</v>
      </c>
      <c r="AN348" s="70">
        <f>VALUE(IFERROR(VLOOKUP($A348,OT!$A:$BU,OT!K$1,0),0))</f>
        <v>2</v>
      </c>
      <c r="AO348" s="70">
        <f>VALUE(IFERROR(VLOOKUP($A348,OT!$A:$BU,OT!L$1,0),0))</f>
        <v>2</v>
      </c>
      <c r="AP348" s="70">
        <f>VALUE(IFERROR(VLOOKUP($A348,OT!$A:$BU,OT!M$1,0),0))</f>
        <v>2</v>
      </c>
      <c r="AQ348" s="70">
        <f>VALUE(IFERROR(VLOOKUP($A348,OT!$A:$BU,OT!N$1,0),0))</f>
        <v>4</v>
      </c>
      <c r="AR348" s="70">
        <f>VALUE(IFERROR(VLOOKUP($A348,OT!$A:$BU,OT!O$1,0),0))</f>
        <v>0</v>
      </c>
      <c r="AS348" s="70">
        <f>VALUE(IFERROR(VLOOKUP($A348,OT!$A:$BU,OT!P$1,0),0))</f>
        <v>0</v>
      </c>
      <c r="AT348" s="70">
        <f>VALUE(IFERROR(VLOOKUP($A348,OT!$A:$BU,OT!Q$1,0),0))</f>
        <v>2</v>
      </c>
      <c r="AU348" s="70">
        <f>VALUE(IFERROR(VLOOKUP($A348,OT!$A:$BU,OT!R$1,0),0))</f>
        <v>2</v>
      </c>
      <c r="AV348" s="70">
        <f>VALUE(IFERROR(VLOOKUP($A348,OT!$A:$BU,OT!S$1,0),0))</f>
        <v>2</v>
      </c>
      <c r="AW348" s="70">
        <f>VALUE(IFERROR(VLOOKUP($A348,OT!$A:$BU,OT!T$1,0),0))</f>
        <v>2</v>
      </c>
      <c r="AX348" s="70">
        <f>VALUE(IFERROR(VLOOKUP($A348,OT!$A:$BU,OT!U$1,0),0))</f>
        <v>0</v>
      </c>
      <c r="AY348" s="70">
        <f>VALUE(IFERROR(VLOOKUP($A348,OT!$A:$BU,OT!V$1,0),0))</f>
        <v>4</v>
      </c>
      <c r="AZ348" s="70">
        <f>VALUE(IFERROR(VLOOKUP($A348,OT!$A:$BU,OT!W$1,0),0))</f>
        <v>0</v>
      </c>
      <c r="BA348" s="70">
        <f>VALUE(IFERROR(VLOOKUP($A348,OT!$A:$BU,OT!X$1,0),0))</f>
        <v>2</v>
      </c>
      <c r="BB348" s="70">
        <f>VALUE(IFERROR(VLOOKUP($A348,OT!$A:$BU,OT!Y$1,0),0))</f>
        <v>2</v>
      </c>
      <c r="BC348" s="70">
        <f>VALUE(IFERROR(VLOOKUP($A348,OT!$A:$BU,OT!Z$1,0),0))</f>
        <v>2</v>
      </c>
      <c r="BD348" s="70">
        <f>VALUE(IFERROR(VLOOKUP($A348,OT!$A:$BU,OT!AA$1,0),0))</f>
        <v>2</v>
      </c>
      <c r="BE348" s="70">
        <f>VALUE(IFERROR(VLOOKUP($A348,OT!$A:$BU,OT!AB$1,0),0))</f>
        <v>0</v>
      </c>
      <c r="BF348" s="70">
        <f>VALUE(IFERROR(VLOOKUP($A348,OT!$A:$BU,OT!AC$1,0),0))</f>
        <v>4</v>
      </c>
      <c r="BG348" s="70">
        <f>VALUE(IFERROR(VLOOKUP($A348,OT!$A:$BU,OT!AD$1,0),0))</f>
        <v>0</v>
      </c>
      <c r="BH348" s="70">
        <f>VALUE(IFERROR(VLOOKUP($A348,OT!$A:$BU,OT!AE$1,0),0))</f>
        <v>2</v>
      </c>
      <c r="BI348" s="70">
        <f>VALUE(IFERROR(VLOOKUP($A348,OT!$A:$BU,OT!AF$1,0),0))</f>
        <v>2</v>
      </c>
      <c r="BJ348" s="70">
        <f>VALUE(IFERROR(VLOOKUP($A348,OT!$A:$BU,OT!AG$1,0),0))</f>
        <v>2</v>
      </c>
      <c r="BK348" s="70">
        <f>VALUE(IFERROR(VLOOKUP($A348,OT!$A:$BU,OT!AH$1,0),0))</f>
        <v>2</v>
      </c>
      <c r="BL348" s="70">
        <f>VALUE(IFERROR(VLOOKUP($A348,OT!$A:$BU,OT!AI$1,0),0))</f>
        <v>0</v>
      </c>
      <c r="BM348" s="70">
        <f>VALUE(IFERROR(VLOOKUP($A348,OT!$A:$BU,OT!AJ$1,0),0))</f>
        <v>4</v>
      </c>
      <c r="BN348" s="70">
        <f>VALUE(IFERROR(VLOOKUP($A348,OT!$A:$BU,OT!AK$1,0),0))</f>
        <v>0</v>
      </c>
      <c r="BO348" s="70">
        <f>VALUE(IFERROR(VLOOKUP($A348,OT!$A:$BU,OT!AL$1,0),0))</f>
        <v>2</v>
      </c>
      <c r="BP348" s="70">
        <f>VALUE(IFERROR(VLOOKUP($A348,OT!$A:$BU,OT!AM$1,0),0))</f>
        <v>0</v>
      </c>
      <c r="BQ348" s="70">
        <f>VALUE(IFERROR(VLOOKUP($A348,OT!$A:$BU,OT!AN$1,0),0))</f>
        <v>0</v>
      </c>
    </row>
    <row r="349" spans="1:69" x14ac:dyDescent="0.35">
      <c r="A349" t="s">
        <v>1759</v>
      </c>
      <c r="B349" s="221" t="str">
        <f>VLOOKUP(A349,Att!B:C,2,0)</f>
        <v>HỨA THỊ KIM NGÂN</v>
      </c>
      <c r="D349">
        <v>20000</v>
      </c>
      <c r="E349">
        <v>20000</v>
      </c>
      <c r="F349">
        <v>20000</v>
      </c>
      <c r="G349">
        <v>15000</v>
      </c>
      <c r="AH349" s="68">
        <f t="shared" si="15"/>
        <v>75000</v>
      </c>
      <c r="AI349" s="68">
        <f t="shared" si="16"/>
        <v>75000</v>
      </c>
      <c r="AJ349" s="68">
        <f t="shared" si="17"/>
        <v>0</v>
      </c>
      <c r="AK349" s="68"/>
      <c r="AL349" s="74" t="str">
        <f>VLOOKUP(A349,Att!B:CX,101,0)</f>
        <v>ANNK-HR</v>
      </c>
      <c r="AM349" s="70">
        <f>VALUE(IFERROR(VLOOKUP($A349,OT!$A:$BU,OT!J$1,0),0))</f>
        <v>0</v>
      </c>
      <c r="AN349" s="70">
        <f>VALUE(IFERROR(VLOOKUP($A349,OT!$A:$BU,OT!K$1,0),0))</f>
        <v>0</v>
      </c>
      <c r="AO349" s="70">
        <f>VALUE(IFERROR(VLOOKUP($A349,OT!$A:$BU,OT!L$1,0),0))</f>
        <v>0</v>
      </c>
      <c r="AP349" s="70">
        <f>VALUE(IFERROR(VLOOKUP($A349,OT!$A:$BU,OT!M$1,0),0))</f>
        <v>0</v>
      </c>
      <c r="AQ349" s="70">
        <f>VALUE(IFERROR(VLOOKUP($A349,OT!$A:$BU,OT!N$1,0),0))</f>
        <v>0</v>
      </c>
      <c r="AR349" s="70">
        <f>VALUE(IFERROR(VLOOKUP($A349,OT!$A:$BU,OT!O$1,0),0))</f>
        <v>0</v>
      </c>
      <c r="AS349" s="70">
        <f>VALUE(IFERROR(VLOOKUP($A349,OT!$A:$BU,OT!P$1,0),0))</f>
        <v>0</v>
      </c>
      <c r="AT349" s="70">
        <f>VALUE(IFERROR(VLOOKUP($A349,OT!$A:$BU,OT!Q$1,0),0))</f>
        <v>0</v>
      </c>
      <c r="AU349" s="70">
        <f>VALUE(IFERROR(VLOOKUP($A349,OT!$A:$BU,OT!R$1,0),0))</f>
        <v>0</v>
      </c>
      <c r="AV349" s="70">
        <f>VALUE(IFERROR(VLOOKUP($A349,OT!$A:$BU,OT!S$1,0),0))</f>
        <v>0</v>
      </c>
      <c r="AW349" s="70">
        <f>VALUE(IFERROR(VLOOKUP($A349,OT!$A:$BU,OT!T$1,0),0))</f>
        <v>0</v>
      </c>
      <c r="AX349" s="70">
        <f>VALUE(IFERROR(VLOOKUP($A349,OT!$A:$BU,OT!U$1,0),0))</f>
        <v>0</v>
      </c>
      <c r="AY349" s="70">
        <f>VALUE(IFERROR(VLOOKUP($A349,OT!$A:$BU,OT!V$1,0),0))</f>
        <v>0</v>
      </c>
      <c r="AZ349" s="70">
        <f>VALUE(IFERROR(VLOOKUP($A349,OT!$A:$BU,OT!W$1,0),0))</f>
        <v>0</v>
      </c>
      <c r="BA349" s="70">
        <f>VALUE(IFERROR(VLOOKUP($A349,OT!$A:$BU,OT!X$1,0),0))</f>
        <v>0</v>
      </c>
      <c r="BB349" s="70">
        <f>VALUE(IFERROR(VLOOKUP($A349,OT!$A:$BU,OT!Y$1,0),0))</f>
        <v>0</v>
      </c>
      <c r="BC349" s="70">
        <f>VALUE(IFERROR(VLOOKUP($A349,OT!$A:$BU,OT!Z$1,0),0))</f>
        <v>0</v>
      </c>
      <c r="BD349" s="70">
        <f>VALUE(IFERROR(VLOOKUP($A349,OT!$A:$BU,OT!AA$1,0),0))</f>
        <v>0</v>
      </c>
      <c r="BE349" s="70">
        <f>VALUE(IFERROR(VLOOKUP($A349,OT!$A:$BU,OT!AB$1,0),0))</f>
        <v>0</v>
      </c>
      <c r="BF349" s="70">
        <f>VALUE(IFERROR(VLOOKUP($A349,OT!$A:$BU,OT!AC$1,0),0))</f>
        <v>0</v>
      </c>
      <c r="BG349" s="70">
        <f>VALUE(IFERROR(VLOOKUP($A349,OT!$A:$BU,OT!AD$1,0),0))</f>
        <v>0</v>
      </c>
      <c r="BH349" s="70">
        <f>VALUE(IFERROR(VLOOKUP($A349,OT!$A:$BU,OT!AE$1,0),0))</f>
        <v>0</v>
      </c>
      <c r="BI349" s="70">
        <f>VALUE(IFERROR(VLOOKUP($A349,OT!$A:$BU,OT!AF$1,0),0))</f>
        <v>0</v>
      </c>
      <c r="BJ349" s="70">
        <f>VALUE(IFERROR(VLOOKUP($A349,OT!$A:$BU,OT!AG$1,0),0))</f>
        <v>0</v>
      </c>
      <c r="BK349" s="70">
        <f>VALUE(IFERROR(VLOOKUP($A349,OT!$A:$BU,OT!AH$1,0),0))</f>
        <v>0</v>
      </c>
      <c r="BL349" s="70">
        <f>VALUE(IFERROR(VLOOKUP($A349,OT!$A:$BU,OT!AI$1,0),0))</f>
        <v>0</v>
      </c>
      <c r="BM349" s="70">
        <f>VALUE(IFERROR(VLOOKUP($A349,OT!$A:$BU,OT!AJ$1,0),0))</f>
        <v>0</v>
      </c>
      <c r="BN349" s="70">
        <f>VALUE(IFERROR(VLOOKUP($A349,OT!$A:$BU,OT!AK$1,0),0))</f>
        <v>0</v>
      </c>
      <c r="BO349" s="70">
        <f>VALUE(IFERROR(VLOOKUP($A349,OT!$A:$BU,OT!AL$1,0),0))</f>
        <v>0</v>
      </c>
      <c r="BP349" s="70">
        <f>VALUE(IFERROR(VLOOKUP($A349,OT!$A:$BU,OT!AM$1,0),0))</f>
        <v>0</v>
      </c>
      <c r="BQ349" s="70">
        <f>VALUE(IFERROR(VLOOKUP($A349,OT!$A:$BU,OT!AN$1,0),0))</f>
        <v>0</v>
      </c>
    </row>
    <row r="350" spans="1:69" x14ac:dyDescent="0.35">
      <c r="A350" t="s">
        <v>1762</v>
      </c>
      <c r="B350" s="221" t="str">
        <f>VLOOKUP(A350,Att!B:C,2,0)</f>
        <v>NGUYỄN THỊ NGỌC DUY</v>
      </c>
      <c r="C350">
        <v>42000</v>
      </c>
      <c r="D350">
        <v>42000</v>
      </c>
      <c r="E350">
        <v>42000</v>
      </c>
      <c r="F350">
        <v>42000</v>
      </c>
      <c r="G350">
        <v>42000</v>
      </c>
      <c r="H350">
        <v>42000</v>
      </c>
      <c r="J350">
        <v>20000</v>
      </c>
      <c r="K350">
        <v>20000</v>
      </c>
      <c r="L350">
        <v>20000</v>
      </c>
      <c r="M350">
        <v>20000</v>
      </c>
      <c r="N350">
        <v>15000</v>
      </c>
      <c r="O350">
        <v>20000</v>
      </c>
      <c r="R350">
        <v>42000</v>
      </c>
      <c r="S350">
        <v>42000</v>
      </c>
      <c r="T350">
        <v>42000</v>
      </c>
      <c r="U350">
        <v>42000</v>
      </c>
      <c r="V350">
        <v>42000</v>
      </c>
      <c r="X350">
        <v>20000</v>
      </c>
      <c r="Y350">
        <v>20000</v>
      </c>
      <c r="Z350">
        <v>20000</v>
      </c>
      <c r="AA350">
        <v>20000</v>
      </c>
      <c r="AC350">
        <v>20000</v>
      </c>
      <c r="AE350">
        <v>42000</v>
      </c>
      <c r="AH350" s="68">
        <f t="shared" si="15"/>
        <v>719000</v>
      </c>
      <c r="AI350" s="68">
        <f t="shared" si="16"/>
        <v>137000</v>
      </c>
      <c r="AJ350" s="68">
        <f t="shared" si="17"/>
        <v>582000</v>
      </c>
      <c r="AK350" s="68"/>
      <c r="AL350" s="74" t="str">
        <f>VLOOKUP(A350,Att!B:CX,101,0)</f>
        <v>ANNK-HR</v>
      </c>
      <c r="AM350" s="70">
        <f>VALUE(IFERROR(VLOOKUP($A350,OT!$A:$BU,OT!J$1,0),0))</f>
        <v>2</v>
      </c>
      <c r="AN350" s="70">
        <f>VALUE(IFERROR(VLOOKUP($A350,OT!$A:$BU,OT!K$1,0),0))</f>
        <v>2</v>
      </c>
      <c r="AO350" s="70">
        <f>VALUE(IFERROR(VLOOKUP($A350,OT!$A:$BU,OT!L$1,0),0))</f>
        <v>2</v>
      </c>
      <c r="AP350" s="70">
        <f>VALUE(IFERROR(VLOOKUP($A350,OT!$A:$BU,OT!M$1,0),0))</f>
        <v>2</v>
      </c>
      <c r="AQ350" s="70">
        <f>VALUE(IFERROR(VLOOKUP($A350,OT!$A:$BU,OT!N$1,0),0))</f>
        <v>4</v>
      </c>
      <c r="AR350" s="70">
        <f>VALUE(IFERROR(VLOOKUP($A350,OT!$A:$BU,OT!O$1,0),0))</f>
        <v>12</v>
      </c>
      <c r="AS350" s="70">
        <f>VALUE(IFERROR(VLOOKUP($A350,OT!$A:$BU,OT!P$1,0),0))</f>
        <v>0</v>
      </c>
      <c r="AT350" s="70">
        <f>VALUE(IFERROR(VLOOKUP($A350,OT!$A:$BU,OT!Q$1,0),0))</f>
        <v>2</v>
      </c>
      <c r="AU350" s="70">
        <f>VALUE(IFERROR(VLOOKUP($A350,OT!$A:$BU,OT!R$1,0),0))</f>
        <v>0</v>
      </c>
      <c r="AV350" s="70">
        <f>VALUE(IFERROR(VLOOKUP($A350,OT!$A:$BU,OT!S$1,0),0))</f>
        <v>0</v>
      </c>
      <c r="AW350" s="70">
        <f>VALUE(IFERROR(VLOOKUP($A350,OT!$A:$BU,OT!T$1,0),0))</f>
        <v>0</v>
      </c>
      <c r="AX350" s="70">
        <f>VALUE(IFERROR(VLOOKUP($A350,OT!$A:$BU,OT!U$1,0),0))</f>
        <v>0</v>
      </c>
      <c r="AY350" s="70">
        <f>VALUE(IFERROR(VLOOKUP($A350,OT!$A:$BU,OT!V$1,0),0))</f>
        <v>12</v>
      </c>
      <c r="AZ350" s="70">
        <f>VALUE(IFERROR(VLOOKUP($A350,OT!$A:$BU,OT!W$1,0),0))</f>
        <v>0</v>
      </c>
      <c r="BA350" s="70">
        <f>VALUE(IFERROR(VLOOKUP($A350,OT!$A:$BU,OT!X$1,0),0))</f>
        <v>0</v>
      </c>
      <c r="BB350" s="70">
        <f>VALUE(IFERROR(VLOOKUP($A350,OT!$A:$BU,OT!Y$1,0),0))</f>
        <v>2</v>
      </c>
      <c r="BC350" s="70">
        <f>VALUE(IFERROR(VLOOKUP($A350,OT!$A:$BU,OT!Z$1,0),0))</f>
        <v>2</v>
      </c>
      <c r="BD350" s="70">
        <f>VALUE(IFERROR(VLOOKUP($A350,OT!$A:$BU,OT!AA$1,0),0))</f>
        <v>2</v>
      </c>
      <c r="BE350" s="70">
        <f>VALUE(IFERROR(VLOOKUP($A350,OT!$A:$BU,OT!AB$1,0),0))</f>
        <v>4</v>
      </c>
      <c r="BF350" s="70">
        <f>VALUE(IFERROR(VLOOKUP($A350,OT!$A:$BU,OT!AC$1,0),0))</f>
        <v>12</v>
      </c>
      <c r="BG350" s="70">
        <f>VALUE(IFERROR(VLOOKUP($A350,OT!$A:$BU,OT!AD$1,0),0))</f>
        <v>0</v>
      </c>
      <c r="BH350" s="70">
        <f>VALUE(IFERROR(VLOOKUP($A350,OT!$A:$BU,OT!AE$1,0),0))</f>
        <v>0</v>
      </c>
      <c r="BI350" s="70">
        <f>VALUE(IFERROR(VLOOKUP($A350,OT!$A:$BU,OT!AF$1,0),0))</f>
        <v>2</v>
      </c>
      <c r="BJ350" s="70">
        <f>VALUE(IFERROR(VLOOKUP($A350,OT!$A:$BU,OT!AG$1,0),0))</f>
        <v>2</v>
      </c>
      <c r="BK350" s="70">
        <f>VALUE(IFERROR(VLOOKUP($A350,OT!$A:$BU,OT!AH$1,0),0))</f>
        <v>2</v>
      </c>
      <c r="BL350" s="70">
        <f>VALUE(IFERROR(VLOOKUP($A350,OT!$A:$BU,OT!AI$1,0),0))</f>
        <v>0</v>
      </c>
      <c r="BM350" s="70">
        <f>VALUE(IFERROR(VLOOKUP($A350,OT!$A:$BU,OT!AJ$1,0),0))</f>
        <v>4</v>
      </c>
      <c r="BN350" s="70">
        <f>VALUE(IFERROR(VLOOKUP($A350,OT!$A:$BU,OT!AK$1,0),0))</f>
        <v>0</v>
      </c>
      <c r="BO350" s="70">
        <f>VALUE(IFERROR(VLOOKUP($A350,OT!$A:$BU,OT!AL$1,0),0))</f>
        <v>0</v>
      </c>
      <c r="BP350" s="70">
        <f>VALUE(IFERROR(VLOOKUP($A350,OT!$A:$BU,OT!AM$1,0),0))</f>
        <v>0</v>
      </c>
      <c r="BQ350" s="70">
        <f>VALUE(IFERROR(VLOOKUP($A350,OT!$A:$BU,OT!AN$1,0),0))</f>
        <v>0</v>
      </c>
    </row>
    <row r="351" spans="1:69" x14ac:dyDescent="0.35">
      <c r="A351" t="s">
        <v>1767</v>
      </c>
      <c r="B351" s="221" t="str">
        <f>VLOOKUP(A351,Att!B:C,2,0)</f>
        <v>TRẦN TRƯƠNG CẨM TIỀN</v>
      </c>
      <c r="D351">
        <v>42000</v>
      </c>
      <c r="AH351" s="68">
        <f t="shared" si="15"/>
        <v>42000</v>
      </c>
      <c r="AI351" s="68">
        <f t="shared" si="16"/>
        <v>0</v>
      </c>
      <c r="AJ351" s="68">
        <f t="shared" si="17"/>
        <v>42000</v>
      </c>
      <c r="AK351" s="68"/>
      <c r="AL351" s="74" t="str">
        <f>VLOOKUP(A351,Att!B:CX,101,0)</f>
        <v>ANNK-HR</v>
      </c>
      <c r="AM351" s="70">
        <f>VALUE(IFERROR(VLOOKUP($A351,OT!$A:$BU,OT!J$1,0),0))</f>
        <v>0</v>
      </c>
      <c r="AN351" s="70">
        <f>VALUE(IFERROR(VLOOKUP($A351,OT!$A:$BU,OT!K$1,0),0))</f>
        <v>2</v>
      </c>
      <c r="AO351" s="70">
        <f>VALUE(IFERROR(VLOOKUP($A351,OT!$A:$BU,OT!L$1,0),0))</f>
        <v>0</v>
      </c>
      <c r="AP351" s="70">
        <f>VALUE(IFERROR(VLOOKUP($A351,OT!$A:$BU,OT!M$1,0),0))</f>
        <v>0</v>
      </c>
      <c r="AQ351" s="70">
        <f>VALUE(IFERROR(VLOOKUP($A351,OT!$A:$BU,OT!N$1,0),0))</f>
        <v>0</v>
      </c>
      <c r="AR351" s="70">
        <f>VALUE(IFERROR(VLOOKUP($A351,OT!$A:$BU,OT!O$1,0),0))</f>
        <v>0</v>
      </c>
      <c r="AS351" s="70">
        <f>VALUE(IFERROR(VLOOKUP($A351,OT!$A:$BU,OT!P$1,0),0))</f>
        <v>0</v>
      </c>
      <c r="AT351" s="70">
        <f>VALUE(IFERROR(VLOOKUP($A351,OT!$A:$BU,OT!Q$1,0),0))</f>
        <v>0</v>
      </c>
      <c r="AU351" s="70">
        <f>VALUE(IFERROR(VLOOKUP($A351,OT!$A:$BU,OT!R$1,0),0))</f>
        <v>0</v>
      </c>
      <c r="AV351" s="70">
        <f>VALUE(IFERROR(VLOOKUP($A351,OT!$A:$BU,OT!S$1,0),0))</f>
        <v>0</v>
      </c>
      <c r="AW351" s="70">
        <f>VALUE(IFERROR(VLOOKUP($A351,OT!$A:$BU,OT!T$1,0),0))</f>
        <v>0</v>
      </c>
      <c r="AX351" s="70">
        <f>VALUE(IFERROR(VLOOKUP($A351,OT!$A:$BU,OT!U$1,0),0))</f>
        <v>0</v>
      </c>
      <c r="AY351" s="70">
        <f>VALUE(IFERROR(VLOOKUP($A351,OT!$A:$BU,OT!V$1,0),0))</f>
        <v>0</v>
      </c>
      <c r="AZ351" s="70">
        <f>VALUE(IFERROR(VLOOKUP($A351,OT!$A:$BU,OT!W$1,0),0))</f>
        <v>0</v>
      </c>
      <c r="BA351" s="70">
        <f>VALUE(IFERROR(VLOOKUP($A351,OT!$A:$BU,OT!X$1,0),0))</f>
        <v>0</v>
      </c>
      <c r="BB351" s="70">
        <f>VALUE(IFERROR(VLOOKUP($A351,OT!$A:$BU,OT!Y$1,0),0))</f>
        <v>0</v>
      </c>
      <c r="BC351" s="70">
        <f>VALUE(IFERROR(VLOOKUP($A351,OT!$A:$BU,OT!Z$1,0),0))</f>
        <v>0</v>
      </c>
      <c r="BD351" s="70">
        <f>VALUE(IFERROR(VLOOKUP($A351,OT!$A:$BU,OT!AA$1,0),0))</f>
        <v>0</v>
      </c>
      <c r="BE351" s="70">
        <f>VALUE(IFERROR(VLOOKUP($A351,OT!$A:$BU,OT!AB$1,0),0))</f>
        <v>0</v>
      </c>
      <c r="BF351" s="70">
        <f>VALUE(IFERROR(VLOOKUP($A351,OT!$A:$BU,OT!AC$1,0),0))</f>
        <v>0</v>
      </c>
      <c r="BG351" s="70">
        <f>VALUE(IFERROR(VLOOKUP($A351,OT!$A:$BU,OT!AD$1,0),0))</f>
        <v>0</v>
      </c>
      <c r="BH351" s="70">
        <f>VALUE(IFERROR(VLOOKUP($A351,OT!$A:$BU,OT!AE$1,0),0))</f>
        <v>0</v>
      </c>
      <c r="BI351" s="70">
        <f>VALUE(IFERROR(VLOOKUP($A351,OT!$A:$BU,OT!AF$1,0),0))</f>
        <v>0</v>
      </c>
      <c r="BJ351" s="70">
        <f>VALUE(IFERROR(VLOOKUP($A351,OT!$A:$BU,OT!AG$1,0),0))</f>
        <v>0</v>
      </c>
      <c r="BK351" s="70">
        <f>VALUE(IFERROR(VLOOKUP($A351,OT!$A:$BU,OT!AH$1,0),0))</f>
        <v>0</v>
      </c>
      <c r="BL351" s="70">
        <f>VALUE(IFERROR(VLOOKUP($A351,OT!$A:$BU,OT!AI$1,0),0))</f>
        <v>0</v>
      </c>
      <c r="BM351" s="70">
        <f>VALUE(IFERROR(VLOOKUP($A351,OT!$A:$BU,OT!AJ$1,0),0))</f>
        <v>0</v>
      </c>
      <c r="BN351" s="70">
        <f>VALUE(IFERROR(VLOOKUP($A351,OT!$A:$BU,OT!AK$1,0),0))</f>
        <v>0</v>
      </c>
      <c r="BO351" s="70">
        <f>VALUE(IFERROR(VLOOKUP($A351,OT!$A:$BU,OT!AL$1,0),0))</f>
        <v>0</v>
      </c>
      <c r="BP351" s="70">
        <f>VALUE(IFERROR(VLOOKUP($A351,OT!$A:$BU,OT!AM$1,0),0))</f>
        <v>0</v>
      </c>
      <c r="BQ351" s="70">
        <f>VALUE(IFERROR(VLOOKUP($A351,OT!$A:$BU,OT!AN$1,0),0))</f>
        <v>0</v>
      </c>
    </row>
    <row r="352" spans="1:69" x14ac:dyDescent="0.35">
      <c r="A352" t="s">
        <v>1770</v>
      </c>
      <c r="B352" s="221" t="str">
        <f>VLOOKUP(A352,Att!B:C,2,0)</f>
        <v>KA THỊ KIM THANH</v>
      </c>
      <c r="C352">
        <v>20000</v>
      </c>
      <c r="D352">
        <v>20000</v>
      </c>
      <c r="E352">
        <v>20000</v>
      </c>
      <c r="F352">
        <v>20000</v>
      </c>
      <c r="G352">
        <v>15000</v>
      </c>
      <c r="I352">
        <v>20000</v>
      </c>
      <c r="J352">
        <v>42000</v>
      </c>
      <c r="K352">
        <v>42000</v>
      </c>
      <c r="L352">
        <v>42000</v>
      </c>
      <c r="M352">
        <v>42000</v>
      </c>
      <c r="O352">
        <v>42000</v>
      </c>
      <c r="Q352">
        <v>42000</v>
      </c>
      <c r="R352">
        <v>42000</v>
      </c>
      <c r="S352">
        <v>27000</v>
      </c>
      <c r="U352">
        <v>20000</v>
      </c>
      <c r="V352">
        <v>20000</v>
      </c>
      <c r="Y352">
        <v>15000</v>
      </c>
      <c r="Z352">
        <v>20000</v>
      </c>
      <c r="AA352">
        <v>20000</v>
      </c>
      <c r="AB352">
        <v>42000</v>
      </c>
      <c r="AC352">
        <v>42000</v>
      </c>
      <c r="AE352">
        <v>20000</v>
      </c>
      <c r="AF352">
        <v>20000</v>
      </c>
      <c r="AH352" s="68">
        <f t="shared" si="15"/>
        <v>655000</v>
      </c>
      <c r="AI352" s="68">
        <f t="shared" si="16"/>
        <v>57000</v>
      </c>
      <c r="AJ352" s="68">
        <f t="shared" si="17"/>
        <v>598000</v>
      </c>
      <c r="AK352" s="68"/>
      <c r="AL352" s="74" t="str">
        <f>VLOOKUP(A352,Att!B:CX,101,0)</f>
        <v>ANNK-HR</v>
      </c>
      <c r="AM352" s="70">
        <f>VALUE(IFERROR(VLOOKUP($A352,OT!$A:$BU,OT!J$1,0),0))</f>
        <v>2</v>
      </c>
      <c r="AN352" s="70">
        <f>VALUE(IFERROR(VLOOKUP($A352,OT!$A:$BU,OT!K$1,0),0))</f>
        <v>2</v>
      </c>
      <c r="AO352" s="70">
        <f>VALUE(IFERROR(VLOOKUP($A352,OT!$A:$BU,OT!L$1,0),0))</f>
        <v>2</v>
      </c>
      <c r="AP352" s="70">
        <f>VALUE(IFERROR(VLOOKUP($A352,OT!$A:$BU,OT!M$1,0),0))</f>
        <v>2</v>
      </c>
      <c r="AQ352" s="70">
        <f>VALUE(IFERROR(VLOOKUP($A352,OT!$A:$BU,OT!N$1,0),0))</f>
        <v>0</v>
      </c>
      <c r="AR352" s="70">
        <f>VALUE(IFERROR(VLOOKUP($A352,OT!$A:$BU,OT!O$1,0),0))</f>
        <v>0</v>
      </c>
      <c r="AS352" s="70">
        <f>VALUE(IFERROR(VLOOKUP($A352,OT!$A:$BU,OT!P$1,0),0))</f>
        <v>12</v>
      </c>
      <c r="AT352" s="70">
        <f>VALUE(IFERROR(VLOOKUP($A352,OT!$A:$BU,OT!Q$1,0),0))</f>
        <v>2</v>
      </c>
      <c r="AU352" s="70">
        <f>VALUE(IFERROR(VLOOKUP($A352,OT!$A:$BU,OT!R$1,0),0))</f>
        <v>2</v>
      </c>
      <c r="AV352" s="70">
        <f>VALUE(IFERROR(VLOOKUP($A352,OT!$A:$BU,OT!S$1,0),0))</f>
        <v>2</v>
      </c>
      <c r="AW352" s="70">
        <f>VALUE(IFERROR(VLOOKUP($A352,OT!$A:$BU,OT!T$1,0),0))</f>
        <v>2</v>
      </c>
      <c r="AX352" s="70">
        <f>VALUE(IFERROR(VLOOKUP($A352,OT!$A:$BU,OT!U$1,0),0))</f>
        <v>0</v>
      </c>
      <c r="AY352" s="70">
        <f>VALUE(IFERROR(VLOOKUP($A352,OT!$A:$BU,OT!V$1,0),0))</f>
        <v>4</v>
      </c>
      <c r="AZ352" s="70">
        <f>VALUE(IFERROR(VLOOKUP($A352,OT!$A:$BU,OT!W$1,0),0))</f>
        <v>0</v>
      </c>
      <c r="BA352" s="70">
        <f>VALUE(IFERROR(VLOOKUP($A352,OT!$A:$BU,OT!X$1,0),0))</f>
        <v>2</v>
      </c>
      <c r="BB352" s="70">
        <f>VALUE(IFERROR(VLOOKUP($A352,OT!$A:$BU,OT!Y$1,0),0))</f>
        <v>2</v>
      </c>
      <c r="BC352" s="70">
        <f>VALUE(IFERROR(VLOOKUP($A352,OT!$A:$BU,OT!Z$1,0),0))</f>
        <v>0</v>
      </c>
      <c r="BD352" s="70">
        <f>VALUE(IFERROR(VLOOKUP($A352,OT!$A:$BU,OT!AA$1,0),0))</f>
        <v>0</v>
      </c>
      <c r="BE352" s="70">
        <f>VALUE(IFERROR(VLOOKUP($A352,OT!$A:$BU,OT!AB$1,0),0))</f>
        <v>2</v>
      </c>
      <c r="BF352" s="70">
        <f>VALUE(IFERROR(VLOOKUP($A352,OT!$A:$BU,OT!AC$1,0),0))</f>
        <v>2</v>
      </c>
      <c r="BG352" s="70">
        <f>VALUE(IFERROR(VLOOKUP($A352,OT!$A:$BU,OT!AD$1,0),0))</f>
        <v>0</v>
      </c>
      <c r="BH352" s="70">
        <f>VALUE(IFERROR(VLOOKUP($A352,OT!$A:$BU,OT!AE$1,0),0))</f>
        <v>0</v>
      </c>
      <c r="BI352" s="70">
        <f>VALUE(IFERROR(VLOOKUP($A352,OT!$A:$BU,OT!AF$1,0),0))</f>
        <v>0</v>
      </c>
      <c r="BJ352" s="70">
        <f>VALUE(IFERROR(VLOOKUP($A352,OT!$A:$BU,OT!AG$1,0),0))</f>
        <v>2</v>
      </c>
      <c r="BK352" s="70">
        <f>VALUE(IFERROR(VLOOKUP($A352,OT!$A:$BU,OT!AH$1,0),0))</f>
        <v>2</v>
      </c>
      <c r="BL352" s="70">
        <f>VALUE(IFERROR(VLOOKUP($A352,OT!$A:$BU,OT!AI$1,0),0))</f>
        <v>2</v>
      </c>
      <c r="BM352" s="70">
        <f>VALUE(IFERROR(VLOOKUP($A352,OT!$A:$BU,OT!AJ$1,0),0))</f>
        <v>2</v>
      </c>
      <c r="BN352" s="70">
        <f>VALUE(IFERROR(VLOOKUP($A352,OT!$A:$BU,OT!AK$1,0),0))</f>
        <v>0</v>
      </c>
      <c r="BO352" s="70">
        <f>VALUE(IFERROR(VLOOKUP($A352,OT!$A:$BU,OT!AL$1,0),0))</f>
        <v>2</v>
      </c>
      <c r="BP352" s="70">
        <f>VALUE(IFERROR(VLOOKUP($A352,OT!$A:$BU,OT!AM$1,0),0))</f>
        <v>2</v>
      </c>
      <c r="BQ352" s="70">
        <f>VALUE(IFERROR(VLOOKUP($A352,OT!$A:$BU,OT!AN$1,0),0))</f>
        <v>0</v>
      </c>
    </row>
    <row r="353" spans="1:68" x14ac:dyDescent="0.35">
      <c r="A353" s="320" t="s">
        <v>1773</v>
      </c>
      <c r="B353" s="221" t="str">
        <f>VLOOKUP(A353,Att!B:C,2,0)</f>
        <v>NGUYỄN HUỲNH PHƯƠNG TRINH</v>
      </c>
      <c r="C353">
        <v>20000</v>
      </c>
      <c r="D353">
        <v>20000</v>
      </c>
      <c r="E353">
        <v>20000</v>
      </c>
      <c r="F353">
        <v>20000</v>
      </c>
      <c r="G353">
        <v>15000</v>
      </c>
      <c r="J353">
        <v>42000</v>
      </c>
      <c r="K353">
        <v>42000</v>
      </c>
      <c r="L353">
        <v>42000</v>
      </c>
      <c r="M353">
        <v>42000</v>
      </c>
      <c r="Q353">
        <v>20000</v>
      </c>
      <c r="R353">
        <v>20000</v>
      </c>
      <c r="S353">
        <v>20000</v>
      </c>
      <c r="T353">
        <v>20000</v>
      </c>
      <c r="U353">
        <v>20000</v>
      </c>
      <c r="V353">
        <v>20000</v>
      </c>
      <c r="X353">
        <v>42000</v>
      </c>
      <c r="Y353">
        <v>42000</v>
      </c>
      <c r="Z353">
        <v>42000</v>
      </c>
      <c r="AA353">
        <v>42000</v>
      </c>
      <c r="AB353">
        <v>42000</v>
      </c>
      <c r="AE353">
        <v>20000</v>
      </c>
      <c r="AH353" s="68">
        <f t="shared" si="15"/>
        <v>613000</v>
      </c>
      <c r="AI353" s="68">
        <f t="shared" si="16"/>
        <v>75000</v>
      </c>
      <c r="AJ353" s="68">
        <f t="shared" si="17"/>
        <v>538000</v>
      </c>
      <c r="AK353" s="68"/>
      <c r="AL353" s="74" t="str">
        <f>VLOOKUP(A353,Att!B:CX,101,0)</f>
        <v>Power Connect</v>
      </c>
      <c r="AM353" s="70">
        <f>VALUE(IFERROR(VLOOKUP($A353,OT!$A:$BU,OT!J$1,0),0))</f>
        <v>2</v>
      </c>
      <c r="AN353" s="70">
        <f>VALUE(IFERROR(VLOOKUP($A353,OT!$A:$BU,OT!K$1,0),0))</f>
        <v>2</v>
      </c>
      <c r="AO353" s="70">
        <f>VALUE(IFERROR(VLOOKUP($A353,OT!$A:$BU,OT!L$1,0),0))</f>
        <v>2</v>
      </c>
      <c r="AP353" s="70">
        <f>VALUE(IFERROR(VLOOKUP($A353,OT!$A:$BU,OT!M$1,0),0))</f>
        <v>2</v>
      </c>
      <c r="AQ353" s="70">
        <f>VALUE(IFERROR(VLOOKUP($A353,OT!$A:$BU,OT!N$1,0),0))</f>
        <v>0</v>
      </c>
      <c r="AR353" s="70">
        <f>VALUE(IFERROR(VLOOKUP($A353,OT!$A:$BU,OT!O$1,0),0))</f>
        <v>0</v>
      </c>
      <c r="AS353" s="70">
        <f>VALUE(IFERROR(VLOOKUP($A353,OT!$A:$BU,OT!P$1,0),0))</f>
        <v>0</v>
      </c>
      <c r="AT353" s="70">
        <f>VALUE(IFERROR(VLOOKUP($A353,OT!$A:$BU,OT!Q$1,0),0))</f>
        <v>2</v>
      </c>
      <c r="AU353" s="70">
        <f>VALUE(IFERROR(VLOOKUP($A353,OT!$A:$BU,OT!R$1,0),0))</f>
        <v>2</v>
      </c>
      <c r="AV353" s="70">
        <f>VALUE(IFERROR(VLOOKUP($A353,OT!$A:$BU,OT!S$1,0),0))</f>
        <v>2</v>
      </c>
      <c r="AW353" s="70">
        <f>VALUE(IFERROR(VLOOKUP($A353,OT!$A:$BU,OT!T$1,0),0))</f>
        <v>2</v>
      </c>
      <c r="AX353" s="70">
        <f>VALUE(IFERROR(VLOOKUP($A353,OT!$A:$BU,OT!U$1,0),0))</f>
        <v>0</v>
      </c>
      <c r="AY353" s="70">
        <f>VALUE(IFERROR(VLOOKUP($A353,OT!$A:$BU,OT!V$1,0),0))</f>
        <v>0</v>
      </c>
      <c r="AZ353" s="70">
        <f>VALUE(IFERROR(VLOOKUP($A353,OT!$A:$BU,OT!W$1,0),0))</f>
        <v>0</v>
      </c>
      <c r="BA353" s="70">
        <f>VALUE(IFERROR(VLOOKUP($A353,OT!$A:$BU,OT!X$1,0),0))</f>
        <v>0</v>
      </c>
      <c r="BB353" s="70">
        <f>VALUE(IFERROR(VLOOKUP($A353,OT!$A:$BU,OT!Y$1,0),0))</f>
        <v>0</v>
      </c>
      <c r="BC353" s="70">
        <f>VALUE(IFERROR(VLOOKUP($A353,OT!$A:$BU,OT!Z$1,0),0))</f>
        <v>2</v>
      </c>
      <c r="BD353" s="70">
        <f>VALUE(IFERROR(VLOOKUP($A353,OT!$A:$BU,OT!AA$1,0),0))</f>
        <v>2</v>
      </c>
      <c r="BE353" s="70">
        <f>VALUE(IFERROR(VLOOKUP($A353,OT!$A:$BU,OT!AB$1,0),0))</f>
        <v>4</v>
      </c>
      <c r="BF353" s="70">
        <f>VALUE(IFERROR(VLOOKUP($A353,OT!$A:$BU,OT!AC$1,0),0))</f>
        <v>12</v>
      </c>
      <c r="BG353" s="70">
        <f>VALUE(IFERROR(VLOOKUP($A353,OT!$A:$BU,OT!AD$1,0),0))</f>
        <v>0</v>
      </c>
      <c r="BH353" s="70">
        <f>VALUE(IFERROR(VLOOKUP($A353,OT!$A:$BU,OT!AE$1,0),0))</f>
        <v>2</v>
      </c>
      <c r="BI353" s="70">
        <f>VALUE(IFERROR(VLOOKUP($A353,OT!$A:$BU,OT!AF$1,0),0))</f>
        <v>2</v>
      </c>
      <c r="BJ353" s="70">
        <f>VALUE(IFERROR(VLOOKUP($A353,OT!$A:$BU,OT!AG$1,0),0))</f>
        <v>2</v>
      </c>
      <c r="BK353" s="70">
        <f>VALUE(IFERROR(VLOOKUP($A353,OT!$A:$BU,OT!AH$1,0),0))</f>
        <v>2</v>
      </c>
      <c r="BL353" s="70">
        <f>VALUE(IFERROR(VLOOKUP($A353,OT!$A:$BU,OT!AI$1,0),0))</f>
        <v>4</v>
      </c>
      <c r="BM353" s="70">
        <f>VALUE(IFERROR(VLOOKUP($A353,OT!$A:$BU,OT!AJ$1,0),0))</f>
        <v>0</v>
      </c>
      <c r="BN353" s="70">
        <f>VALUE(IFERROR(VLOOKUP($A353,OT!$A:$BU,OT!AK$1,0),0))</f>
        <v>0</v>
      </c>
      <c r="BO353" s="70">
        <f>VALUE(IFERROR(VLOOKUP($A353,OT!$A:$BU,OT!AL$1,0),0))</f>
        <v>0</v>
      </c>
      <c r="BP353" s="70">
        <f>VALUE(IFERROR(VLOOKUP($A353,OT!$A:$BU,OT!AM$1,0),0))</f>
        <v>0</v>
      </c>
    </row>
    <row r="354" spans="1:68" x14ac:dyDescent="0.35">
      <c r="A354" s="320" t="s">
        <v>1775</v>
      </c>
      <c r="B354" s="221" t="str">
        <f>VLOOKUP(A354,Att!B:C,2,0)</f>
        <v>LÊ THỊ KIM NHƯ</v>
      </c>
      <c r="C354">
        <v>42000</v>
      </c>
      <c r="AH354" s="68">
        <f t="shared" si="15"/>
        <v>42000</v>
      </c>
      <c r="AI354" s="68">
        <f t="shared" si="16"/>
        <v>0</v>
      </c>
      <c r="AJ354" s="68">
        <f t="shared" si="17"/>
        <v>42000</v>
      </c>
      <c r="AK354" s="68"/>
      <c r="AL354" s="74" t="str">
        <f>VLOOKUP(A354,Att!B:CX,101,0)</f>
        <v>Power Connect</v>
      </c>
      <c r="AM354" s="70">
        <f>VALUE(IFERROR(VLOOKUP($A354,OT!$A:$BU,OT!J$1,0),0))</f>
        <v>1.75</v>
      </c>
      <c r="AN354" s="70">
        <f>VALUE(IFERROR(VLOOKUP($A354,OT!$A:$BU,OT!K$1,0),0))</f>
        <v>0</v>
      </c>
      <c r="AO354" s="70">
        <f>VALUE(IFERROR(VLOOKUP($A354,OT!$A:$BU,OT!L$1,0),0))</f>
        <v>0</v>
      </c>
      <c r="AP354" s="70">
        <f>VALUE(IFERROR(VLOOKUP($A354,OT!$A:$BU,OT!M$1,0),0))</f>
        <v>0</v>
      </c>
      <c r="AQ354" s="70">
        <f>VALUE(IFERROR(VLOOKUP($A354,OT!$A:$BU,OT!N$1,0),0))</f>
        <v>0</v>
      </c>
      <c r="AR354" s="70">
        <f>VALUE(IFERROR(VLOOKUP($A354,OT!$A:$BU,OT!O$1,0),0))</f>
        <v>0</v>
      </c>
      <c r="AS354" s="70">
        <f>VALUE(IFERROR(VLOOKUP($A354,OT!$A:$BU,OT!P$1,0),0))</f>
        <v>0</v>
      </c>
      <c r="AT354" s="70">
        <f>VALUE(IFERROR(VLOOKUP($A354,OT!$A:$BU,OT!Q$1,0),0))</f>
        <v>0</v>
      </c>
      <c r="AU354" s="70">
        <f>VALUE(IFERROR(VLOOKUP($A354,OT!$A:$BU,OT!R$1,0),0))</f>
        <v>0</v>
      </c>
      <c r="AV354" s="70">
        <f>VALUE(IFERROR(VLOOKUP($A354,OT!$A:$BU,OT!S$1,0),0))</f>
        <v>0</v>
      </c>
      <c r="AW354" s="70">
        <f>VALUE(IFERROR(VLOOKUP($A354,OT!$A:$BU,OT!T$1,0),0))</f>
        <v>0</v>
      </c>
      <c r="AX354" s="70">
        <f>VALUE(IFERROR(VLOOKUP($A354,OT!$A:$BU,OT!U$1,0),0))</f>
        <v>0</v>
      </c>
      <c r="AY354" s="70">
        <f>VALUE(IFERROR(VLOOKUP($A354,OT!$A:$BU,OT!V$1,0),0))</f>
        <v>0</v>
      </c>
      <c r="AZ354" s="70">
        <f>VALUE(IFERROR(VLOOKUP($A354,OT!$A:$BU,OT!W$1,0),0))</f>
        <v>0</v>
      </c>
      <c r="BA354" s="70">
        <f>VALUE(IFERROR(VLOOKUP($A354,OT!$A:$BU,OT!X$1,0),0))</f>
        <v>0</v>
      </c>
      <c r="BB354" s="70">
        <f>VALUE(IFERROR(VLOOKUP($A354,OT!$A:$BU,OT!Y$1,0),0))</f>
        <v>0</v>
      </c>
      <c r="BC354" s="70">
        <f>VALUE(IFERROR(VLOOKUP($A354,OT!$A:$BU,OT!Z$1,0),0))</f>
        <v>0</v>
      </c>
      <c r="BD354" s="70">
        <f>VALUE(IFERROR(VLOOKUP($A354,OT!$A:$BU,OT!AA$1,0),0))</f>
        <v>0</v>
      </c>
      <c r="BE354" s="70">
        <f>VALUE(IFERROR(VLOOKUP($A354,OT!$A:$BU,OT!AB$1,0),0))</f>
        <v>0</v>
      </c>
      <c r="BF354" s="70">
        <f>VALUE(IFERROR(VLOOKUP($A354,OT!$A:$BU,OT!AC$1,0),0))</f>
        <v>0</v>
      </c>
      <c r="BG354" s="70">
        <f>VALUE(IFERROR(VLOOKUP($A354,OT!$A:$BU,OT!AD$1,0),0))</f>
        <v>0</v>
      </c>
      <c r="BH354" s="70">
        <f>VALUE(IFERROR(VLOOKUP($A354,OT!$A:$BU,OT!AE$1,0),0))</f>
        <v>0</v>
      </c>
      <c r="BI354" s="70">
        <f>VALUE(IFERROR(VLOOKUP($A354,OT!$A:$BU,OT!AF$1,0),0))</f>
        <v>0</v>
      </c>
      <c r="BJ354" s="70">
        <f>VALUE(IFERROR(VLOOKUP($A354,OT!$A:$BU,OT!AG$1,0),0))</f>
        <v>0</v>
      </c>
      <c r="BK354" s="70">
        <f>VALUE(IFERROR(VLOOKUP($A354,OT!$A:$BU,OT!AH$1,0),0))</f>
        <v>0</v>
      </c>
      <c r="BL354" s="70">
        <f>VALUE(IFERROR(VLOOKUP($A354,OT!$A:$BU,OT!AI$1,0),0))</f>
        <v>0</v>
      </c>
      <c r="BM354" s="70">
        <f>VALUE(IFERROR(VLOOKUP($A354,OT!$A:$BU,OT!AJ$1,0),0))</f>
        <v>0</v>
      </c>
      <c r="BN354" s="70">
        <f>VALUE(IFERROR(VLOOKUP($A354,OT!$A:$BU,OT!AK$1,0),0))</f>
        <v>0</v>
      </c>
      <c r="BO354" s="70">
        <f>VALUE(IFERROR(VLOOKUP($A354,OT!$A:$BU,OT!AL$1,0),0))</f>
        <v>0</v>
      </c>
      <c r="BP354" s="70">
        <f>VALUE(IFERROR(VLOOKUP($A354,OT!$A:$BU,OT!AM$1,0),0))</f>
        <v>0</v>
      </c>
    </row>
    <row r="355" spans="1:68" x14ac:dyDescent="0.35">
      <c r="A355" s="320" t="s">
        <v>1812</v>
      </c>
      <c r="B355" s="221" t="str">
        <f>VLOOKUP(A355,Att!B:C,2,0)</f>
        <v>LÝ PHONG NHÃ</v>
      </c>
      <c r="D355">
        <v>15000</v>
      </c>
      <c r="E355">
        <v>15000</v>
      </c>
      <c r="F355">
        <v>0</v>
      </c>
      <c r="AH355" s="68">
        <f t="shared" si="15"/>
        <v>30000</v>
      </c>
      <c r="AI355" s="68">
        <f t="shared" si="16"/>
        <v>30000</v>
      </c>
      <c r="AJ355" s="68">
        <f t="shared" si="17"/>
        <v>0</v>
      </c>
      <c r="AK355" s="68"/>
      <c r="AL355" s="74" t="str">
        <f>VLOOKUP(A355,Att!B:CX,101,0)</f>
        <v>Power Connect</v>
      </c>
      <c r="AM355" s="70">
        <f>VALUE(IFERROR(VLOOKUP($A355,OT!$A:$BU,OT!J$1,0),0))</f>
        <v>0</v>
      </c>
      <c r="AN355" s="70">
        <f>VALUE(IFERROR(VLOOKUP($A355,OT!$A:$BU,OT!K$1,0),0))</f>
        <v>0</v>
      </c>
      <c r="AO355" s="70">
        <f>VALUE(IFERROR(VLOOKUP($A355,OT!$A:$BU,OT!L$1,0),0))</f>
        <v>0</v>
      </c>
      <c r="AP355" s="70">
        <f>VALUE(IFERROR(VLOOKUP($A355,OT!$A:$BU,OT!M$1,0),0))</f>
        <v>0</v>
      </c>
      <c r="AQ355" s="70">
        <f>VALUE(IFERROR(VLOOKUP($A355,OT!$A:$BU,OT!N$1,0),0))</f>
        <v>0</v>
      </c>
      <c r="AR355" s="70">
        <f>VALUE(IFERROR(VLOOKUP($A355,OT!$A:$BU,OT!O$1,0),0))</f>
        <v>0</v>
      </c>
      <c r="AS355" s="70">
        <f>VALUE(IFERROR(VLOOKUP($A355,OT!$A:$BU,OT!P$1,0),0))</f>
        <v>0</v>
      </c>
      <c r="AT355" s="70">
        <f>VALUE(IFERROR(VLOOKUP($A355,OT!$A:$BU,OT!Q$1,0),0))</f>
        <v>0</v>
      </c>
      <c r="AU355" s="70">
        <f>VALUE(IFERROR(VLOOKUP($A355,OT!$A:$BU,OT!R$1,0),0))</f>
        <v>0</v>
      </c>
      <c r="AV355" s="70">
        <f>VALUE(IFERROR(VLOOKUP($A355,OT!$A:$BU,OT!S$1,0),0))</f>
        <v>0</v>
      </c>
      <c r="AW355" s="70">
        <f>VALUE(IFERROR(VLOOKUP($A355,OT!$A:$BU,OT!T$1,0),0))</f>
        <v>0</v>
      </c>
      <c r="AX355" s="70">
        <f>VALUE(IFERROR(VLOOKUP($A355,OT!$A:$BU,OT!U$1,0),0))</f>
        <v>0</v>
      </c>
      <c r="AY355" s="70">
        <f>VALUE(IFERROR(VLOOKUP($A355,OT!$A:$BU,OT!V$1,0),0))</f>
        <v>0</v>
      </c>
      <c r="AZ355" s="70">
        <f>VALUE(IFERROR(VLOOKUP($A355,OT!$A:$BU,OT!W$1,0),0))</f>
        <v>0</v>
      </c>
      <c r="BA355" s="70">
        <f>VALUE(IFERROR(VLOOKUP($A355,OT!$A:$BU,OT!X$1,0),0))</f>
        <v>0</v>
      </c>
      <c r="BB355" s="70">
        <f>VALUE(IFERROR(VLOOKUP($A355,OT!$A:$BU,OT!Y$1,0),0))</f>
        <v>0</v>
      </c>
      <c r="BC355" s="70">
        <f>VALUE(IFERROR(VLOOKUP($A355,OT!$A:$BU,OT!Z$1,0),0))</f>
        <v>0</v>
      </c>
      <c r="BD355" s="70">
        <f>VALUE(IFERROR(VLOOKUP($A355,OT!$A:$BU,OT!AA$1,0),0))</f>
        <v>0</v>
      </c>
      <c r="BE355" s="70">
        <f>VALUE(IFERROR(VLOOKUP($A355,OT!$A:$BU,OT!AB$1,0),0))</f>
        <v>0</v>
      </c>
      <c r="BF355" s="70">
        <f>VALUE(IFERROR(VLOOKUP($A355,OT!$A:$BU,OT!AC$1,0),0))</f>
        <v>0</v>
      </c>
      <c r="BG355" s="70">
        <f>VALUE(IFERROR(VLOOKUP($A355,OT!$A:$BU,OT!AD$1,0),0))</f>
        <v>0</v>
      </c>
      <c r="BH355" s="70">
        <f>VALUE(IFERROR(VLOOKUP($A355,OT!$A:$BU,OT!AE$1,0),0))</f>
        <v>0</v>
      </c>
      <c r="BI355" s="70">
        <f>VALUE(IFERROR(VLOOKUP($A355,OT!$A:$BU,OT!AF$1,0),0))</f>
        <v>0</v>
      </c>
      <c r="BJ355" s="70">
        <f>VALUE(IFERROR(VLOOKUP($A355,OT!$A:$BU,OT!AG$1,0),0))</f>
        <v>0</v>
      </c>
      <c r="BK355" s="70">
        <f>VALUE(IFERROR(VLOOKUP($A355,OT!$A:$BU,OT!AH$1,0),0))</f>
        <v>0</v>
      </c>
      <c r="BL355" s="70">
        <f>VALUE(IFERROR(VLOOKUP($A355,OT!$A:$BU,OT!AI$1,0),0))</f>
        <v>0</v>
      </c>
      <c r="BM355" s="70">
        <f>VALUE(IFERROR(VLOOKUP($A355,OT!$A:$BU,OT!AJ$1,0),0))</f>
        <v>0</v>
      </c>
      <c r="BN355" s="70">
        <f>VALUE(IFERROR(VLOOKUP($A355,OT!$A:$BU,OT!AK$1,0),0))</f>
        <v>0</v>
      </c>
      <c r="BO355" s="70">
        <f>VALUE(IFERROR(VLOOKUP($A355,OT!$A:$BU,OT!AL$1,0),0))</f>
        <v>0</v>
      </c>
      <c r="BP355" s="70">
        <f>VALUE(IFERROR(VLOOKUP($A355,OT!$A:$BU,OT!AM$1,0),0))</f>
        <v>0</v>
      </c>
    </row>
    <row r="356" spans="1:68" x14ac:dyDescent="0.35">
      <c r="A356" s="320" t="s">
        <v>1814</v>
      </c>
      <c r="B356" s="221" t="str">
        <f>VLOOKUP(A356,Att!B:C,2,0)</f>
        <v>TỐNG THANH BÌNH</v>
      </c>
      <c r="D356">
        <v>15000</v>
      </c>
      <c r="E356">
        <v>15000</v>
      </c>
      <c r="F356">
        <v>20000</v>
      </c>
      <c r="AH356" s="68">
        <f t="shared" si="15"/>
        <v>50000</v>
      </c>
      <c r="AI356" s="68">
        <f t="shared" si="16"/>
        <v>50000</v>
      </c>
      <c r="AJ356" s="68">
        <f t="shared" si="17"/>
        <v>0</v>
      </c>
      <c r="AK356" s="68"/>
      <c r="AL356" s="74" t="str">
        <f>VLOOKUP(A356,Att!B:CX,101,0)</f>
        <v>ANNK-HR</v>
      </c>
      <c r="AM356" s="70">
        <f>VALUE(IFERROR(VLOOKUP($A356,OT!$A:$BU,OT!J$1,0),0))</f>
        <v>0</v>
      </c>
      <c r="AN356" s="70">
        <f>VALUE(IFERROR(VLOOKUP($A356,OT!$A:$BU,OT!K$1,0),0))</f>
        <v>0</v>
      </c>
      <c r="AO356" s="70">
        <f>VALUE(IFERROR(VLOOKUP($A356,OT!$A:$BU,OT!L$1,0),0))</f>
        <v>0</v>
      </c>
      <c r="AP356" s="70">
        <f>VALUE(IFERROR(VLOOKUP($A356,OT!$A:$BU,OT!M$1,0),0))</f>
        <v>0</v>
      </c>
      <c r="AQ356" s="70">
        <f>VALUE(IFERROR(VLOOKUP($A356,OT!$A:$BU,OT!N$1,0),0))</f>
        <v>0</v>
      </c>
      <c r="AR356" s="70">
        <f>VALUE(IFERROR(VLOOKUP($A356,OT!$A:$BU,OT!O$1,0),0))</f>
        <v>0</v>
      </c>
      <c r="AS356" s="70">
        <f>VALUE(IFERROR(VLOOKUP($A356,OT!$A:$BU,OT!P$1,0),0))</f>
        <v>0</v>
      </c>
      <c r="AT356" s="70">
        <f>VALUE(IFERROR(VLOOKUP($A356,OT!$A:$BU,OT!Q$1,0),0))</f>
        <v>0</v>
      </c>
      <c r="AU356" s="70">
        <f>VALUE(IFERROR(VLOOKUP($A356,OT!$A:$BU,OT!R$1,0),0))</f>
        <v>0</v>
      </c>
      <c r="AV356" s="70">
        <f>VALUE(IFERROR(VLOOKUP($A356,OT!$A:$BU,OT!S$1,0),0))</f>
        <v>0</v>
      </c>
      <c r="AW356" s="70">
        <f>VALUE(IFERROR(VLOOKUP($A356,OT!$A:$BU,OT!T$1,0),0))</f>
        <v>0</v>
      </c>
      <c r="AX356" s="70">
        <f>VALUE(IFERROR(VLOOKUP($A356,OT!$A:$BU,OT!U$1,0),0))</f>
        <v>0</v>
      </c>
      <c r="AY356" s="70">
        <f>VALUE(IFERROR(VLOOKUP($A356,OT!$A:$BU,OT!V$1,0),0))</f>
        <v>0</v>
      </c>
      <c r="AZ356" s="70">
        <f>VALUE(IFERROR(VLOOKUP($A356,OT!$A:$BU,OT!W$1,0),0))</f>
        <v>0</v>
      </c>
      <c r="BA356" s="70">
        <f>VALUE(IFERROR(VLOOKUP($A356,OT!$A:$BU,OT!X$1,0),0))</f>
        <v>0</v>
      </c>
      <c r="BB356" s="70">
        <f>VALUE(IFERROR(VLOOKUP($A356,OT!$A:$BU,OT!Y$1,0),0))</f>
        <v>0</v>
      </c>
      <c r="BC356" s="70">
        <f>VALUE(IFERROR(VLOOKUP($A356,OT!$A:$BU,OT!Z$1,0),0))</f>
        <v>0</v>
      </c>
      <c r="BD356" s="70">
        <f>VALUE(IFERROR(VLOOKUP($A356,OT!$A:$BU,OT!AA$1,0),0))</f>
        <v>0</v>
      </c>
      <c r="BE356" s="70">
        <f>VALUE(IFERROR(VLOOKUP($A356,OT!$A:$BU,OT!AB$1,0),0))</f>
        <v>0</v>
      </c>
      <c r="BF356" s="70">
        <f>VALUE(IFERROR(VLOOKUP($A356,OT!$A:$BU,OT!AC$1,0),0))</f>
        <v>0</v>
      </c>
      <c r="BG356" s="70">
        <f>VALUE(IFERROR(VLOOKUP($A356,OT!$A:$BU,OT!AD$1,0),0))</f>
        <v>0</v>
      </c>
      <c r="BH356" s="70">
        <f>VALUE(IFERROR(VLOOKUP($A356,OT!$A:$BU,OT!AE$1,0),0))</f>
        <v>0</v>
      </c>
      <c r="BI356" s="70">
        <f>VALUE(IFERROR(VLOOKUP($A356,OT!$A:$BU,OT!AF$1,0),0))</f>
        <v>0</v>
      </c>
      <c r="BJ356" s="70">
        <f>VALUE(IFERROR(VLOOKUP($A356,OT!$A:$BU,OT!AG$1,0),0))</f>
        <v>0</v>
      </c>
      <c r="BK356" s="70">
        <f>VALUE(IFERROR(VLOOKUP($A356,OT!$A:$BU,OT!AH$1,0),0))</f>
        <v>0</v>
      </c>
      <c r="BL356" s="70">
        <f>VALUE(IFERROR(VLOOKUP($A356,OT!$A:$BU,OT!AI$1,0),0))</f>
        <v>0</v>
      </c>
      <c r="BM356" s="70">
        <f>VALUE(IFERROR(VLOOKUP($A356,OT!$A:$BU,OT!AJ$1,0),0))</f>
        <v>0</v>
      </c>
      <c r="BN356" s="70">
        <f>VALUE(IFERROR(VLOOKUP($A356,OT!$A:$BU,OT!AK$1,0),0))</f>
        <v>0</v>
      </c>
      <c r="BO356" s="70">
        <f>VALUE(IFERROR(VLOOKUP($A356,OT!$A:$BU,OT!AL$1,0),0))</f>
        <v>0</v>
      </c>
      <c r="BP356" s="70">
        <f>VALUE(IFERROR(VLOOKUP($A356,OT!$A:$BU,OT!AM$1,0),0))</f>
        <v>0</v>
      </c>
    </row>
    <row r="357" spans="1:68" x14ac:dyDescent="0.35">
      <c r="A357" s="320" t="s">
        <v>1820</v>
      </c>
      <c r="B357" s="221" t="str">
        <f>VLOOKUP(A357,Att!B:C,2,0)</f>
        <v>NGUYỄN THỊ DUNG</v>
      </c>
      <c r="D357">
        <v>15000</v>
      </c>
      <c r="E357">
        <v>15000</v>
      </c>
      <c r="F357">
        <v>20000</v>
      </c>
      <c r="G357">
        <v>20000</v>
      </c>
      <c r="H357">
        <v>20000</v>
      </c>
      <c r="J357">
        <v>20000</v>
      </c>
      <c r="K357">
        <v>20000</v>
      </c>
      <c r="L357">
        <v>20000</v>
      </c>
      <c r="M357">
        <v>20000</v>
      </c>
      <c r="N357">
        <v>15000</v>
      </c>
      <c r="Q357">
        <v>42000</v>
      </c>
      <c r="R357">
        <v>42000</v>
      </c>
      <c r="S357">
        <v>42000</v>
      </c>
      <c r="T357">
        <v>42000</v>
      </c>
      <c r="U357">
        <v>42000</v>
      </c>
      <c r="X357">
        <v>20000</v>
      </c>
      <c r="Y357">
        <v>20000</v>
      </c>
      <c r="Z357">
        <v>20000</v>
      </c>
      <c r="AA357">
        <v>20000</v>
      </c>
      <c r="AB357">
        <v>20000</v>
      </c>
      <c r="AC357">
        <v>20000</v>
      </c>
      <c r="AE357">
        <v>20000</v>
      </c>
      <c r="AF357">
        <v>20000</v>
      </c>
      <c r="AH357" s="68">
        <f t="shared" si="15"/>
        <v>555000</v>
      </c>
      <c r="AI357" s="68">
        <f t="shared" si="16"/>
        <v>125000</v>
      </c>
      <c r="AJ357" s="68">
        <f t="shared" si="17"/>
        <v>430000</v>
      </c>
      <c r="AK357" s="68"/>
      <c r="AL357" s="74" t="str">
        <f>VLOOKUP(A357,Att!B:CX,101,0)</f>
        <v>Power Connect</v>
      </c>
      <c r="AM357" s="70">
        <f>VALUE(IFERROR(VLOOKUP($A357,OT!$A:$BU,OT!J$1,0),0))</f>
        <v>0</v>
      </c>
      <c r="AN357" s="70">
        <f>VALUE(IFERROR(VLOOKUP($A357,OT!$A:$BU,OT!K$1,0),0))</f>
        <v>0</v>
      </c>
      <c r="AO357" s="70">
        <f>VALUE(IFERROR(VLOOKUP($A357,OT!$A:$BU,OT!L$1,0),0))</f>
        <v>0</v>
      </c>
      <c r="AP357" s="70">
        <f>VALUE(IFERROR(VLOOKUP($A357,OT!$A:$BU,OT!M$1,0),0))</f>
        <v>0</v>
      </c>
      <c r="AQ357" s="70">
        <f>VALUE(IFERROR(VLOOKUP($A357,OT!$A:$BU,OT!N$1,0),0))</f>
        <v>0</v>
      </c>
      <c r="AR357" s="70">
        <f>VALUE(IFERROR(VLOOKUP($A357,OT!$A:$BU,OT!O$1,0),0))</f>
        <v>2</v>
      </c>
      <c r="AS357" s="70">
        <f>VALUE(IFERROR(VLOOKUP($A357,OT!$A:$BU,OT!P$1,0),0))</f>
        <v>0</v>
      </c>
      <c r="AT357" s="70">
        <f>VALUE(IFERROR(VLOOKUP($A357,OT!$A:$BU,OT!Q$1,0),0))</f>
        <v>2</v>
      </c>
      <c r="AU357" s="70">
        <f>VALUE(IFERROR(VLOOKUP($A357,OT!$A:$BU,OT!R$1,0),0))</f>
        <v>2</v>
      </c>
      <c r="AV357" s="70">
        <f>VALUE(IFERROR(VLOOKUP($A357,OT!$A:$BU,OT!S$1,0),0))</f>
        <v>2</v>
      </c>
      <c r="AW357" s="70">
        <f>VALUE(IFERROR(VLOOKUP($A357,OT!$A:$BU,OT!T$1,0),0))</f>
        <v>2</v>
      </c>
      <c r="AX357" s="70">
        <f>VALUE(IFERROR(VLOOKUP($A357,OT!$A:$BU,OT!U$1,0),0))</f>
        <v>0</v>
      </c>
      <c r="AY357" s="70">
        <f>VALUE(IFERROR(VLOOKUP($A357,OT!$A:$BU,OT!V$1,0),0))</f>
        <v>0</v>
      </c>
      <c r="AZ357" s="70">
        <f>VALUE(IFERROR(VLOOKUP($A357,OT!$A:$BU,OT!W$1,0),0))</f>
        <v>0</v>
      </c>
      <c r="BA357" s="70">
        <f>VALUE(IFERROR(VLOOKUP($A357,OT!$A:$BU,OT!X$1,0),0))</f>
        <v>2</v>
      </c>
      <c r="BB357" s="70">
        <f>VALUE(IFERROR(VLOOKUP($A357,OT!$A:$BU,OT!Y$1,0),0))</f>
        <v>2</v>
      </c>
      <c r="BC357" s="70">
        <f>VALUE(IFERROR(VLOOKUP($A357,OT!$A:$BU,OT!Z$1,0),0))</f>
        <v>2</v>
      </c>
      <c r="BD357" s="70">
        <f>VALUE(IFERROR(VLOOKUP($A357,OT!$A:$BU,OT!AA$1,0),0))</f>
        <v>2</v>
      </c>
      <c r="BE357" s="70">
        <f>VALUE(IFERROR(VLOOKUP($A357,OT!$A:$BU,OT!AB$1,0),0))</f>
        <v>4</v>
      </c>
      <c r="BF357" s="70">
        <f>VALUE(IFERROR(VLOOKUP($A357,OT!$A:$BU,OT!AC$1,0),0))</f>
        <v>0</v>
      </c>
      <c r="BG357" s="70">
        <f>VALUE(IFERROR(VLOOKUP($A357,OT!$A:$BU,OT!AD$1,0),0))</f>
        <v>0</v>
      </c>
      <c r="BH357" s="70">
        <f>VALUE(IFERROR(VLOOKUP($A357,OT!$A:$BU,OT!AE$1,0),0))</f>
        <v>2</v>
      </c>
      <c r="BI357" s="70">
        <f>VALUE(IFERROR(VLOOKUP($A357,OT!$A:$BU,OT!AF$1,0),0))</f>
        <v>2</v>
      </c>
      <c r="BJ357" s="70">
        <f>VALUE(IFERROR(VLOOKUP($A357,OT!$A:$BU,OT!AG$1,0),0))</f>
        <v>2</v>
      </c>
      <c r="BK357" s="70">
        <f>VALUE(IFERROR(VLOOKUP($A357,OT!$A:$BU,OT!AH$1,0),0))</f>
        <v>2</v>
      </c>
      <c r="BL357" s="70">
        <f>VALUE(IFERROR(VLOOKUP($A357,OT!$A:$BU,OT!AI$1,0),0))</f>
        <v>4</v>
      </c>
      <c r="BM357" s="70">
        <f>VALUE(IFERROR(VLOOKUP($A357,OT!$A:$BU,OT!AJ$1,0),0))</f>
        <v>12</v>
      </c>
      <c r="BN357" s="70">
        <f>VALUE(IFERROR(VLOOKUP($A357,OT!$A:$BU,OT!AK$1,0),0))</f>
        <v>0</v>
      </c>
      <c r="BO357" s="70">
        <f>VALUE(IFERROR(VLOOKUP($A357,OT!$A:$BU,OT!AL$1,0),0))</f>
        <v>0</v>
      </c>
      <c r="BP357" s="70">
        <f>VALUE(IFERROR(VLOOKUP($A357,OT!$A:$BU,OT!AM$1,0),0))</f>
        <v>0</v>
      </c>
    </row>
    <row r="358" spans="1:68" x14ac:dyDescent="0.35">
      <c r="A358" s="320" t="s">
        <v>1822</v>
      </c>
      <c r="B358" s="221" t="str">
        <f>VLOOKUP(A358,Att!B:C,2,0)</f>
        <v>TRẦN HOÀNG THẢO VÂN</v>
      </c>
      <c r="D358">
        <v>15000</v>
      </c>
      <c r="E358">
        <v>15000</v>
      </c>
      <c r="F358">
        <v>20000</v>
      </c>
      <c r="G358">
        <v>20000</v>
      </c>
      <c r="H358">
        <v>20000</v>
      </c>
      <c r="J358">
        <v>20000</v>
      </c>
      <c r="K358">
        <v>20000</v>
      </c>
      <c r="L358">
        <v>20000</v>
      </c>
      <c r="M358">
        <v>20000</v>
      </c>
      <c r="N358">
        <v>20000</v>
      </c>
      <c r="O358">
        <v>20000</v>
      </c>
      <c r="Q358">
        <v>20000</v>
      </c>
      <c r="R358">
        <v>20000</v>
      </c>
      <c r="S358">
        <v>20000</v>
      </c>
      <c r="T358">
        <v>20000</v>
      </c>
      <c r="U358">
        <v>20000</v>
      </c>
      <c r="X358">
        <v>42000</v>
      </c>
      <c r="Y358">
        <v>42000</v>
      </c>
      <c r="Z358">
        <v>42000</v>
      </c>
      <c r="AA358">
        <v>42000</v>
      </c>
      <c r="AB358">
        <v>42000</v>
      </c>
      <c r="AE358">
        <v>20000</v>
      </c>
      <c r="AF358">
        <v>20000</v>
      </c>
      <c r="AH358" s="68">
        <f t="shared" si="15"/>
        <v>560000</v>
      </c>
      <c r="AI358" s="68">
        <f t="shared" si="16"/>
        <v>130000</v>
      </c>
      <c r="AJ358" s="68">
        <f t="shared" si="17"/>
        <v>430000</v>
      </c>
      <c r="AK358" s="68"/>
      <c r="AL358" s="74" t="str">
        <f>VLOOKUP(A358,Att!B:CX,101,0)</f>
        <v>Power Connect</v>
      </c>
      <c r="AM358" s="70">
        <f>VALUE(IFERROR(VLOOKUP($A358,OT!$A:$BU,OT!J$1,0),0))</f>
        <v>0</v>
      </c>
      <c r="AN358" s="70">
        <f>VALUE(IFERROR(VLOOKUP($A358,OT!$A:$BU,OT!K$1,0),0))</f>
        <v>0</v>
      </c>
      <c r="AO358" s="70">
        <f>VALUE(IFERROR(VLOOKUP($A358,OT!$A:$BU,OT!L$1,0),0))</f>
        <v>0</v>
      </c>
      <c r="AP358" s="70">
        <f>VALUE(IFERROR(VLOOKUP($A358,OT!$A:$BU,OT!M$1,0),0))</f>
        <v>0</v>
      </c>
      <c r="AQ358" s="70">
        <f>VALUE(IFERROR(VLOOKUP($A358,OT!$A:$BU,OT!N$1,0),0))</f>
        <v>0</v>
      </c>
      <c r="AR358" s="70">
        <f>VALUE(IFERROR(VLOOKUP($A358,OT!$A:$BU,OT!O$1,0),0))</f>
        <v>0</v>
      </c>
      <c r="AS358" s="70">
        <f>VALUE(IFERROR(VLOOKUP($A358,OT!$A:$BU,OT!P$1,0),0))</f>
        <v>0</v>
      </c>
      <c r="AT358" s="70">
        <f>VALUE(IFERROR(VLOOKUP($A358,OT!$A:$BU,OT!Q$1,0),0))</f>
        <v>2</v>
      </c>
      <c r="AU358" s="70">
        <f>VALUE(IFERROR(VLOOKUP($A358,OT!$A:$BU,OT!R$1,0),0))</f>
        <v>2</v>
      </c>
      <c r="AV358" s="70">
        <f>VALUE(IFERROR(VLOOKUP($A358,OT!$A:$BU,OT!S$1,0),0))</f>
        <v>2</v>
      </c>
      <c r="AW358" s="70">
        <f>VALUE(IFERROR(VLOOKUP($A358,OT!$A:$BU,OT!T$1,0),0))</f>
        <v>2</v>
      </c>
      <c r="AX358" s="70">
        <f>VALUE(IFERROR(VLOOKUP($A358,OT!$A:$BU,OT!U$1,0),0))</f>
        <v>4</v>
      </c>
      <c r="AY358" s="70">
        <f>VALUE(IFERROR(VLOOKUP($A358,OT!$A:$BU,OT!V$1,0),0))</f>
        <v>12</v>
      </c>
      <c r="AZ358" s="70">
        <f>VALUE(IFERROR(VLOOKUP($A358,OT!$A:$BU,OT!W$1,0),0))</f>
        <v>0</v>
      </c>
      <c r="BA358" s="70">
        <f>VALUE(IFERROR(VLOOKUP($A358,OT!$A:$BU,OT!X$1,0),0))</f>
        <v>2</v>
      </c>
      <c r="BB358" s="70">
        <f>VALUE(IFERROR(VLOOKUP($A358,OT!$A:$BU,OT!Y$1,0),0))</f>
        <v>2</v>
      </c>
      <c r="BC358" s="70">
        <f>VALUE(IFERROR(VLOOKUP($A358,OT!$A:$BU,OT!Z$1,0),0))</f>
        <v>2</v>
      </c>
      <c r="BD358" s="70">
        <f>VALUE(IFERROR(VLOOKUP($A358,OT!$A:$BU,OT!AA$1,0),0))</f>
        <v>2</v>
      </c>
      <c r="BE358" s="70">
        <f>VALUE(IFERROR(VLOOKUP($A358,OT!$A:$BU,OT!AB$1,0),0))</f>
        <v>4</v>
      </c>
      <c r="BF358" s="70">
        <f>VALUE(IFERROR(VLOOKUP($A358,OT!$A:$BU,OT!AC$1,0),0))</f>
        <v>0</v>
      </c>
      <c r="BG358" s="70">
        <f>VALUE(IFERROR(VLOOKUP($A358,OT!$A:$BU,OT!AD$1,0),0))</f>
        <v>0</v>
      </c>
      <c r="BH358" s="70">
        <f>VALUE(IFERROR(VLOOKUP($A358,OT!$A:$BU,OT!AE$1,0),0))</f>
        <v>2</v>
      </c>
      <c r="BI358" s="70">
        <f>VALUE(IFERROR(VLOOKUP($A358,OT!$A:$BU,OT!AF$1,0),0))</f>
        <v>2</v>
      </c>
      <c r="BJ358" s="70">
        <f>VALUE(IFERROR(VLOOKUP($A358,OT!$A:$BU,OT!AG$1,0),0))</f>
        <v>2</v>
      </c>
      <c r="BK358" s="70">
        <f>VALUE(IFERROR(VLOOKUP($A358,OT!$A:$BU,OT!AH$1,0),0))</f>
        <v>2</v>
      </c>
      <c r="BL358" s="70">
        <f>VALUE(IFERROR(VLOOKUP($A358,OT!$A:$BU,OT!AI$1,0),0))</f>
        <v>4</v>
      </c>
      <c r="BM358" s="70">
        <f>VALUE(IFERROR(VLOOKUP($A358,OT!$A:$BU,OT!AJ$1,0),0))</f>
        <v>0</v>
      </c>
      <c r="BN358" s="70">
        <f>VALUE(IFERROR(VLOOKUP($A358,OT!$A:$BU,OT!AK$1,0),0))</f>
        <v>0</v>
      </c>
      <c r="BO358" s="70">
        <f>VALUE(IFERROR(VLOOKUP($A358,OT!$A:$BU,OT!AL$1,0),0))</f>
        <v>0</v>
      </c>
      <c r="BP358" s="70">
        <f>VALUE(IFERROR(VLOOKUP($A358,OT!$A:$BU,OT!AM$1,0),0))</f>
        <v>0</v>
      </c>
    </row>
    <row r="359" spans="1:68" x14ac:dyDescent="0.35">
      <c r="A359" s="320" t="s">
        <v>1824</v>
      </c>
      <c r="B359" s="221" t="str">
        <f>VLOOKUP(A359,Att!B:C,2,0)</f>
        <v>TỪ THỊ OANH</v>
      </c>
      <c r="D359">
        <v>15000</v>
      </c>
      <c r="E359">
        <v>15000</v>
      </c>
      <c r="F359">
        <v>20000</v>
      </c>
      <c r="AH359" s="68">
        <f t="shared" si="15"/>
        <v>50000</v>
      </c>
      <c r="AI359" s="68">
        <f t="shared" si="16"/>
        <v>30000</v>
      </c>
      <c r="AJ359" s="68">
        <f t="shared" si="17"/>
        <v>20000</v>
      </c>
      <c r="AK359" s="68"/>
      <c r="AL359" s="74" t="str">
        <f>VLOOKUP(A359,Att!B:CX,101,0)</f>
        <v>Power Connect</v>
      </c>
      <c r="AM359" s="70">
        <f>VALUE(IFERROR(VLOOKUP($A359,OT!$A:$BU,OT!J$1,0),0))</f>
        <v>0</v>
      </c>
      <c r="AN359" s="70">
        <f>VALUE(IFERROR(VLOOKUP($A359,OT!$A:$BU,OT!K$1,0),0))</f>
        <v>0</v>
      </c>
      <c r="AO359" s="70">
        <f>VALUE(IFERROR(VLOOKUP($A359,OT!$A:$BU,OT!L$1,0),0))</f>
        <v>0</v>
      </c>
      <c r="AP359" s="70">
        <f>VALUE(IFERROR(VLOOKUP($A359,OT!$A:$BU,OT!M$1,0),0))</f>
        <v>2</v>
      </c>
      <c r="AQ359" s="70">
        <f>VALUE(IFERROR(VLOOKUP($A359,OT!$A:$BU,OT!N$1,0),0))</f>
        <v>0</v>
      </c>
      <c r="AR359" s="70">
        <f>VALUE(IFERROR(VLOOKUP($A359,OT!$A:$BU,OT!O$1,0),0))</f>
        <v>0</v>
      </c>
      <c r="AS359" s="70">
        <f>VALUE(IFERROR(VLOOKUP($A359,OT!$A:$BU,OT!P$1,0),0))</f>
        <v>0</v>
      </c>
      <c r="AT359" s="70">
        <f>VALUE(IFERROR(VLOOKUP($A359,OT!$A:$BU,OT!Q$1,0),0))</f>
        <v>0</v>
      </c>
      <c r="AU359" s="70">
        <f>VALUE(IFERROR(VLOOKUP($A359,OT!$A:$BU,OT!R$1,0),0))</f>
        <v>0</v>
      </c>
      <c r="AV359" s="70">
        <f>VALUE(IFERROR(VLOOKUP($A359,OT!$A:$BU,OT!S$1,0),0))</f>
        <v>0</v>
      </c>
      <c r="AW359" s="70">
        <f>VALUE(IFERROR(VLOOKUP($A359,OT!$A:$BU,OT!T$1,0),0))</f>
        <v>0</v>
      </c>
      <c r="AX359" s="70">
        <f>VALUE(IFERROR(VLOOKUP($A359,OT!$A:$BU,OT!U$1,0),0))</f>
        <v>0</v>
      </c>
      <c r="AY359" s="70">
        <f>VALUE(IFERROR(VLOOKUP($A359,OT!$A:$BU,OT!V$1,0),0))</f>
        <v>0</v>
      </c>
      <c r="AZ359" s="70">
        <f>VALUE(IFERROR(VLOOKUP($A359,OT!$A:$BU,OT!W$1,0),0))</f>
        <v>0</v>
      </c>
      <c r="BA359" s="70">
        <f>VALUE(IFERROR(VLOOKUP($A359,OT!$A:$BU,OT!X$1,0),0))</f>
        <v>0</v>
      </c>
      <c r="BB359" s="70">
        <f>VALUE(IFERROR(VLOOKUP($A359,OT!$A:$BU,OT!Y$1,0),0))</f>
        <v>0</v>
      </c>
      <c r="BC359" s="70">
        <f>VALUE(IFERROR(VLOOKUP($A359,OT!$A:$BU,OT!Z$1,0),0))</f>
        <v>0</v>
      </c>
      <c r="BD359" s="70">
        <f>VALUE(IFERROR(VLOOKUP($A359,OT!$A:$BU,OT!AA$1,0),0))</f>
        <v>0</v>
      </c>
      <c r="BE359" s="70">
        <f>VALUE(IFERROR(VLOOKUP($A359,OT!$A:$BU,OT!AB$1,0),0))</f>
        <v>0</v>
      </c>
      <c r="BF359" s="70">
        <f>VALUE(IFERROR(VLOOKUP($A359,OT!$A:$BU,OT!AC$1,0),0))</f>
        <v>0</v>
      </c>
      <c r="BG359" s="70">
        <f>VALUE(IFERROR(VLOOKUP($A359,OT!$A:$BU,OT!AD$1,0),0))</f>
        <v>0</v>
      </c>
      <c r="BH359" s="70">
        <f>VALUE(IFERROR(VLOOKUP($A359,OT!$A:$BU,OT!AE$1,0),0))</f>
        <v>0</v>
      </c>
      <c r="BI359" s="70">
        <f>VALUE(IFERROR(VLOOKUP($A359,OT!$A:$BU,OT!AF$1,0),0))</f>
        <v>0</v>
      </c>
      <c r="BJ359" s="70">
        <f>VALUE(IFERROR(VLOOKUP($A359,OT!$A:$BU,OT!AG$1,0),0))</f>
        <v>0</v>
      </c>
      <c r="BK359" s="70">
        <f>VALUE(IFERROR(VLOOKUP($A359,OT!$A:$BU,OT!AH$1,0),0))</f>
        <v>0</v>
      </c>
      <c r="BL359" s="70">
        <f>VALUE(IFERROR(VLOOKUP($A359,OT!$A:$BU,OT!AI$1,0),0))</f>
        <v>0</v>
      </c>
      <c r="BM359" s="70">
        <f>VALUE(IFERROR(VLOOKUP($A359,OT!$A:$BU,OT!AJ$1,0),0))</f>
        <v>0</v>
      </c>
      <c r="BN359" s="70">
        <f>VALUE(IFERROR(VLOOKUP($A359,OT!$A:$BU,OT!AK$1,0),0))</f>
        <v>0</v>
      </c>
      <c r="BO359" s="70">
        <f>VALUE(IFERROR(VLOOKUP($A359,OT!$A:$BU,OT!AL$1,0),0))</f>
        <v>0</v>
      </c>
      <c r="BP359" s="70">
        <f>VALUE(IFERROR(VLOOKUP($A359,OT!$A:$BU,OT!AM$1,0),0))</f>
        <v>0</v>
      </c>
    </row>
    <row r="360" spans="1:68" x14ac:dyDescent="0.35">
      <c r="A360" s="320" t="s">
        <v>1828</v>
      </c>
      <c r="B360" s="221" t="str">
        <f>VLOOKUP(A360,Att!B:C,2,0)</f>
        <v>NGUYỄN THỊ NGỌC DIỆP</v>
      </c>
      <c r="D360">
        <v>15000</v>
      </c>
      <c r="E360">
        <v>15000</v>
      </c>
      <c r="F360">
        <v>20000</v>
      </c>
      <c r="G360">
        <v>20000</v>
      </c>
      <c r="H360">
        <v>20000</v>
      </c>
      <c r="I360">
        <v>0</v>
      </c>
      <c r="J360">
        <v>42000</v>
      </c>
      <c r="K360">
        <v>42000</v>
      </c>
      <c r="L360">
        <v>42000</v>
      </c>
      <c r="N360">
        <v>42000</v>
      </c>
      <c r="O360">
        <v>42000</v>
      </c>
      <c r="Q360">
        <v>20000</v>
      </c>
      <c r="T360">
        <v>20000</v>
      </c>
      <c r="U360">
        <v>20000</v>
      </c>
      <c r="V360">
        <v>15000</v>
      </c>
      <c r="X360">
        <v>42000</v>
      </c>
      <c r="Y360">
        <v>42000</v>
      </c>
      <c r="Z360">
        <v>42000</v>
      </c>
      <c r="AA360">
        <v>42000</v>
      </c>
      <c r="AC360">
        <v>42000</v>
      </c>
      <c r="AE360">
        <v>42000</v>
      </c>
      <c r="AF360">
        <v>42000</v>
      </c>
      <c r="AH360" s="68">
        <f t="shared" si="15"/>
        <v>669000</v>
      </c>
      <c r="AI360" s="68">
        <f t="shared" si="16"/>
        <v>129000</v>
      </c>
      <c r="AJ360" s="68">
        <f t="shared" si="17"/>
        <v>540000</v>
      </c>
      <c r="AK360" s="68"/>
      <c r="AL360" s="74" t="str">
        <f>VLOOKUP(A360,Att!B:CX,101,0)</f>
        <v>MEKONG SUBLABOR</v>
      </c>
      <c r="AM360" s="70">
        <f>VALUE(IFERROR(VLOOKUP($A360,OT!$A:$BU,OT!J$1,0),0))</f>
        <v>0</v>
      </c>
      <c r="AN360" s="70">
        <f>VALUE(IFERROR(VLOOKUP($A360,OT!$A:$BU,OT!K$1,0),0))</f>
        <v>0</v>
      </c>
      <c r="AO360" s="70">
        <f>VALUE(IFERROR(VLOOKUP($A360,OT!$A:$BU,OT!L$1,0),0))</f>
        <v>0</v>
      </c>
      <c r="AP360" s="70">
        <f>VALUE(IFERROR(VLOOKUP($A360,OT!$A:$BU,OT!M$1,0),0))</f>
        <v>2</v>
      </c>
      <c r="AQ360" s="70">
        <f>VALUE(IFERROR(VLOOKUP($A360,OT!$A:$BU,OT!N$1,0),0))</f>
        <v>2</v>
      </c>
      <c r="AR360" s="70">
        <f>VALUE(IFERROR(VLOOKUP($A360,OT!$A:$BU,OT!O$1,0),0))</f>
        <v>2</v>
      </c>
      <c r="AS360" s="70">
        <f>VALUE(IFERROR(VLOOKUP($A360,OT!$A:$BU,OT!P$1,0),0))</f>
        <v>6</v>
      </c>
      <c r="AT360" s="70">
        <f>VALUE(IFERROR(VLOOKUP($A360,OT!$A:$BU,OT!Q$1,0),0))</f>
        <v>2</v>
      </c>
      <c r="AU360" s="70">
        <f>VALUE(IFERROR(VLOOKUP($A360,OT!$A:$BU,OT!R$1,0),0))</f>
        <v>0</v>
      </c>
      <c r="AV360" s="70">
        <f>VALUE(IFERROR(VLOOKUP($A360,OT!$A:$BU,OT!S$1,0),0))</f>
        <v>0</v>
      </c>
      <c r="AW360" s="70">
        <f>VALUE(IFERROR(VLOOKUP($A360,OT!$A:$BU,OT!T$1,0),0))</f>
        <v>0</v>
      </c>
      <c r="AX360" s="70">
        <f>VALUE(IFERROR(VLOOKUP($A360,OT!$A:$BU,OT!U$1,0),0))</f>
        <v>2</v>
      </c>
      <c r="AY360" s="70">
        <f>VALUE(IFERROR(VLOOKUP($A360,OT!$A:$BU,OT!V$1,0),0))</f>
        <v>4</v>
      </c>
      <c r="AZ360" s="70">
        <f>VALUE(IFERROR(VLOOKUP($A360,OT!$A:$BU,OT!W$1,0),0))</f>
        <v>0</v>
      </c>
      <c r="BA360" s="70">
        <f>VALUE(IFERROR(VLOOKUP($A360,OT!$A:$BU,OT!X$1,0),0))</f>
        <v>2</v>
      </c>
      <c r="BB360" s="70">
        <f>VALUE(IFERROR(VLOOKUP($A360,OT!$A:$BU,OT!Y$1,0),0))</f>
        <v>0</v>
      </c>
      <c r="BC360" s="70">
        <f>VALUE(IFERROR(VLOOKUP($A360,OT!$A:$BU,OT!Z$1,0),0))</f>
        <v>0</v>
      </c>
      <c r="BD360" s="70">
        <f>VALUE(IFERROR(VLOOKUP($A360,OT!$A:$BU,OT!AA$1,0),0))</f>
        <v>2</v>
      </c>
      <c r="BE360" s="70">
        <f>VALUE(IFERROR(VLOOKUP($A360,OT!$A:$BU,OT!AB$1,0),0))</f>
        <v>2</v>
      </c>
      <c r="BF360" s="70">
        <f>VALUE(IFERROR(VLOOKUP($A360,OT!$A:$BU,OT!AC$1,0),0))</f>
        <v>0</v>
      </c>
      <c r="BG360" s="70">
        <f>VALUE(IFERROR(VLOOKUP($A360,OT!$A:$BU,OT!AD$1,0),0))</f>
        <v>0</v>
      </c>
      <c r="BH360" s="70">
        <f>VALUE(IFERROR(VLOOKUP($A360,OT!$A:$BU,OT!AE$1,0),0))</f>
        <v>2</v>
      </c>
      <c r="BI360" s="70">
        <f>VALUE(IFERROR(VLOOKUP($A360,OT!$A:$BU,OT!AF$1,0),0))</f>
        <v>2</v>
      </c>
      <c r="BJ360" s="70">
        <f>VALUE(IFERROR(VLOOKUP($A360,OT!$A:$BU,OT!AG$1,0),0))</f>
        <v>2</v>
      </c>
      <c r="BK360" s="70">
        <f>VALUE(IFERROR(VLOOKUP($A360,OT!$A:$BU,OT!AH$1,0),0))</f>
        <v>2</v>
      </c>
      <c r="BL360" s="70">
        <f>VALUE(IFERROR(VLOOKUP($A360,OT!$A:$BU,OT!AI$1,0),0))</f>
        <v>0</v>
      </c>
      <c r="BM360" s="70">
        <f>VALUE(IFERROR(VLOOKUP($A360,OT!$A:$BU,OT!AJ$1,0),0))</f>
        <v>4</v>
      </c>
      <c r="BN360" s="70">
        <f>VALUE(IFERROR(VLOOKUP($A360,OT!$A:$BU,OT!AK$1,0),0))</f>
        <v>0</v>
      </c>
      <c r="BO360" s="70">
        <f>VALUE(IFERROR(VLOOKUP($A360,OT!$A:$BU,OT!AL$1,0),0))</f>
        <v>2</v>
      </c>
      <c r="BP360" s="70">
        <f>VALUE(IFERROR(VLOOKUP($A360,OT!$A:$BU,OT!AM$1,0),0))</f>
        <v>2</v>
      </c>
    </row>
    <row r="361" spans="1:68" x14ac:dyDescent="0.35">
      <c r="A361" s="320" t="s">
        <v>1830</v>
      </c>
      <c r="B361" s="221" t="str">
        <f>VLOOKUP(A361,Att!B:C,2,0)</f>
        <v>TRẦN MINH SỮ</v>
      </c>
      <c r="D361">
        <v>15000</v>
      </c>
      <c r="E361">
        <v>15000</v>
      </c>
      <c r="F361">
        <v>20000</v>
      </c>
      <c r="G361">
        <v>20000</v>
      </c>
      <c r="H361">
        <v>20000</v>
      </c>
      <c r="I361">
        <v>20000</v>
      </c>
      <c r="J361">
        <v>42000</v>
      </c>
      <c r="K361">
        <v>42000</v>
      </c>
      <c r="L361">
        <v>42000</v>
      </c>
      <c r="M361">
        <v>42000</v>
      </c>
      <c r="N361">
        <v>42000</v>
      </c>
      <c r="AH361" s="68">
        <f t="shared" si="15"/>
        <v>320000</v>
      </c>
      <c r="AI361" s="68">
        <f t="shared" si="16"/>
        <v>30000</v>
      </c>
      <c r="AJ361" s="68">
        <f t="shared" si="17"/>
        <v>290000</v>
      </c>
      <c r="AK361" s="68"/>
      <c r="AL361" s="74" t="str">
        <f>VLOOKUP(A361,Att!B:CX,101,0)</f>
        <v>Nhân Kiệt</v>
      </c>
      <c r="AM361" s="70">
        <f>VALUE(IFERROR(VLOOKUP($A361,OT!$A:$BU,OT!J$1,0),0))</f>
        <v>0</v>
      </c>
      <c r="AN361" s="70">
        <f>VALUE(IFERROR(VLOOKUP($A361,OT!$A:$BU,OT!K$1,0),0))</f>
        <v>0</v>
      </c>
      <c r="AO361" s="70">
        <f>VALUE(IFERROR(VLOOKUP($A361,OT!$A:$BU,OT!L$1,0),0))</f>
        <v>0</v>
      </c>
      <c r="AP361" s="70">
        <f>VALUE(IFERROR(VLOOKUP($A361,OT!$A:$BU,OT!M$1,0),0))</f>
        <v>2</v>
      </c>
      <c r="AQ361" s="70">
        <f>VALUE(IFERROR(VLOOKUP($A361,OT!$A:$BU,OT!N$1,0),0))</f>
        <v>2</v>
      </c>
      <c r="AR361" s="70">
        <f>VALUE(IFERROR(VLOOKUP($A361,OT!$A:$BU,OT!O$1,0),0))</f>
        <v>2</v>
      </c>
      <c r="AS361" s="70">
        <f>VALUE(IFERROR(VLOOKUP($A361,OT!$A:$BU,OT!P$1,0),0))</f>
        <v>12</v>
      </c>
      <c r="AT361" s="70">
        <f>VALUE(IFERROR(VLOOKUP($A361,OT!$A:$BU,OT!Q$1,0),0))</f>
        <v>2</v>
      </c>
      <c r="AU361" s="70">
        <f>VALUE(IFERROR(VLOOKUP($A361,OT!$A:$BU,OT!R$1,0),0))</f>
        <v>2</v>
      </c>
      <c r="AV361" s="70">
        <f>VALUE(IFERROR(VLOOKUP($A361,OT!$A:$BU,OT!S$1,0),0))</f>
        <v>2</v>
      </c>
      <c r="AW361" s="70">
        <f>VALUE(IFERROR(VLOOKUP($A361,OT!$A:$BU,OT!T$1,0),0))</f>
        <v>2</v>
      </c>
      <c r="AX361" s="70">
        <f>VALUE(IFERROR(VLOOKUP($A361,OT!$A:$BU,OT!U$1,0),0))</f>
        <v>4</v>
      </c>
      <c r="AY361" s="70">
        <f>VALUE(IFERROR(VLOOKUP($A361,OT!$A:$BU,OT!V$1,0),0))</f>
        <v>0</v>
      </c>
      <c r="AZ361" s="70">
        <f>VALUE(IFERROR(VLOOKUP($A361,OT!$A:$BU,OT!W$1,0),0))</f>
        <v>0</v>
      </c>
      <c r="BA361" s="70">
        <f>VALUE(IFERROR(VLOOKUP($A361,OT!$A:$BU,OT!X$1,0),0))</f>
        <v>0</v>
      </c>
      <c r="BB361" s="70">
        <f>VALUE(IFERROR(VLOOKUP($A361,OT!$A:$BU,OT!Y$1,0),0))</f>
        <v>0</v>
      </c>
      <c r="BC361" s="70">
        <f>VALUE(IFERROR(VLOOKUP($A361,OT!$A:$BU,OT!Z$1,0),0))</f>
        <v>0</v>
      </c>
      <c r="BD361" s="70">
        <f>VALUE(IFERROR(VLOOKUP($A361,OT!$A:$BU,OT!AA$1,0),0))</f>
        <v>0</v>
      </c>
      <c r="BE361" s="70">
        <f>VALUE(IFERROR(VLOOKUP($A361,OT!$A:$BU,OT!AB$1,0),0))</f>
        <v>0</v>
      </c>
      <c r="BF361" s="70">
        <f>VALUE(IFERROR(VLOOKUP($A361,OT!$A:$BU,OT!AC$1,0),0))</f>
        <v>0</v>
      </c>
      <c r="BG361" s="70">
        <f>VALUE(IFERROR(VLOOKUP($A361,OT!$A:$BU,OT!AD$1,0),0))</f>
        <v>0</v>
      </c>
      <c r="BH361" s="70">
        <f>VALUE(IFERROR(VLOOKUP($A361,OT!$A:$BU,OT!AE$1,0),0))</f>
        <v>0</v>
      </c>
      <c r="BI361" s="70">
        <f>VALUE(IFERROR(VLOOKUP($A361,OT!$A:$BU,OT!AF$1,0),0))</f>
        <v>0</v>
      </c>
      <c r="BJ361" s="70">
        <f>VALUE(IFERROR(VLOOKUP($A361,OT!$A:$BU,OT!AG$1,0),0))</f>
        <v>0</v>
      </c>
      <c r="BK361" s="70">
        <f>VALUE(IFERROR(VLOOKUP($A361,OT!$A:$BU,OT!AH$1,0),0))</f>
        <v>0</v>
      </c>
      <c r="BL361" s="70">
        <f>VALUE(IFERROR(VLOOKUP($A361,OT!$A:$BU,OT!AI$1,0),0))</f>
        <v>0</v>
      </c>
      <c r="BM361" s="70">
        <f>VALUE(IFERROR(VLOOKUP($A361,OT!$A:$BU,OT!AJ$1,0),0))</f>
        <v>0</v>
      </c>
      <c r="BN361" s="70">
        <f>VALUE(IFERROR(VLOOKUP($A361,OT!$A:$BU,OT!AK$1,0),0))</f>
        <v>0</v>
      </c>
      <c r="BO361" s="70">
        <f>VALUE(IFERROR(VLOOKUP($A361,OT!$A:$BU,OT!AL$1,0),0))</f>
        <v>0</v>
      </c>
      <c r="BP361" s="70">
        <f>VALUE(IFERROR(VLOOKUP($A361,OT!$A:$BU,OT!AM$1,0),0))</f>
        <v>0</v>
      </c>
    </row>
    <row r="362" spans="1:68" x14ac:dyDescent="0.35">
      <c r="A362" s="320" t="s">
        <v>1832</v>
      </c>
      <c r="B362" s="221" t="str">
        <f>VLOOKUP(A362,Att!B:C,2,0)</f>
        <v>BÙI THỊ NHƯ Ý</v>
      </c>
      <c r="D362">
        <v>15000</v>
      </c>
      <c r="E362">
        <v>15000</v>
      </c>
      <c r="F362">
        <v>20000</v>
      </c>
      <c r="G362">
        <v>20000</v>
      </c>
      <c r="H362">
        <v>20000</v>
      </c>
      <c r="J362">
        <v>20000</v>
      </c>
      <c r="K362">
        <v>20000</v>
      </c>
      <c r="L362">
        <v>20000</v>
      </c>
      <c r="M362">
        <v>20000</v>
      </c>
      <c r="N362">
        <v>20000</v>
      </c>
      <c r="Q362">
        <v>20000</v>
      </c>
      <c r="R362">
        <v>20000</v>
      </c>
      <c r="S362">
        <v>20000</v>
      </c>
      <c r="T362">
        <v>20000</v>
      </c>
      <c r="U362">
        <v>20000</v>
      </c>
      <c r="X362">
        <v>42000</v>
      </c>
      <c r="Y362">
        <v>42000</v>
      </c>
      <c r="Z362">
        <v>42000</v>
      </c>
      <c r="AA362">
        <v>42000</v>
      </c>
      <c r="AB362">
        <v>42000</v>
      </c>
      <c r="AE362">
        <v>20000</v>
      </c>
      <c r="AF362">
        <v>20000</v>
      </c>
      <c r="AH362" s="68">
        <f t="shared" si="15"/>
        <v>540000</v>
      </c>
      <c r="AI362" s="68">
        <f t="shared" si="16"/>
        <v>130000</v>
      </c>
      <c r="AJ362" s="68">
        <f t="shared" si="17"/>
        <v>410000</v>
      </c>
      <c r="AK362" s="68"/>
      <c r="AL362" s="74" t="str">
        <f>VLOOKUP(A362,Att!B:CX,101,0)</f>
        <v>Nhân Kiệt</v>
      </c>
      <c r="AM362" s="70">
        <f>VALUE(IFERROR(VLOOKUP($A362,OT!$A:$BU,OT!J$1,0),0))</f>
        <v>0</v>
      </c>
      <c r="AN362" s="70">
        <f>VALUE(IFERROR(VLOOKUP($A362,OT!$A:$BU,OT!K$1,0),0))</f>
        <v>0</v>
      </c>
      <c r="AO362" s="70">
        <f>VALUE(IFERROR(VLOOKUP($A362,OT!$A:$BU,OT!L$1,0),0))</f>
        <v>0</v>
      </c>
      <c r="AP362" s="70">
        <f>VALUE(IFERROR(VLOOKUP($A362,OT!$A:$BU,OT!M$1,0),0))</f>
        <v>0</v>
      </c>
      <c r="AQ362" s="70">
        <f>VALUE(IFERROR(VLOOKUP($A362,OT!$A:$BU,OT!N$1,0),0))</f>
        <v>0</v>
      </c>
      <c r="AR362" s="70">
        <f>VALUE(IFERROR(VLOOKUP($A362,OT!$A:$BU,OT!O$1,0),0))</f>
        <v>0</v>
      </c>
      <c r="AS362" s="70">
        <f>VALUE(IFERROR(VLOOKUP($A362,OT!$A:$BU,OT!P$1,0),0))</f>
        <v>0</v>
      </c>
      <c r="AT362" s="70">
        <f>VALUE(IFERROR(VLOOKUP($A362,OT!$A:$BU,OT!Q$1,0),0))</f>
        <v>2</v>
      </c>
      <c r="AU362" s="70">
        <f>VALUE(IFERROR(VLOOKUP($A362,OT!$A:$BU,OT!R$1,0),0))</f>
        <v>2</v>
      </c>
      <c r="AV362" s="70">
        <f>VALUE(IFERROR(VLOOKUP($A362,OT!$A:$BU,OT!S$1,0),0))</f>
        <v>2</v>
      </c>
      <c r="AW362" s="70">
        <f>VALUE(IFERROR(VLOOKUP($A362,OT!$A:$BU,OT!T$1,0),0))</f>
        <v>2</v>
      </c>
      <c r="AX362" s="70">
        <f>VALUE(IFERROR(VLOOKUP($A362,OT!$A:$BU,OT!U$1,0),0))</f>
        <v>4</v>
      </c>
      <c r="AY362" s="70">
        <f>VALUE(IFERROR(VLOOKUP($A362,OT!$A:$BU,OT!V$1,0),0))</f>
        <v>0</v>
      </c>
      <c r="AZ362" s="70">
        <f>VALUE(IFERROR(VLOOKUP($A362,OT!$A:$BU,OT!W$1,0),0))</f>
        <v>0</v>
      </c>
      <c r="BA362" s="70">
        <f>VALUE(IFERROR(VLOOKUP($A362,OT!$A:$BU,OT!X$1,0),0))</f>
        <v>2</v>
      </c>
      <c r="BB362" s="70">
        <f>VALUE(IFERROR(VLOOKUP($A362,OT!$A:$BU,OT!Y$1,0),0))</f>
        <v>2</v>
      </c>
      <c r="BC362" s="70">
        <f>VALUE(IFERROR(VLOOKUP($A362,OT!$A:$BU,OT!Z$1,0),0))</f>
        <v>2</v>
      </c>
      <c r="BD362" s="70">
        <f>VALUE(IFERROR(VLOOKUP($A362,OT!$A:$BU,OT!AA$1,0),0))</f>
        <v>2</v>
      </c>
      <c r="BE362" s="70">
        <f>VALUE(IFERROR(VLOOKUP($A362,OT!$A:$BU,OT!AB$1,0),0))</f>
        <v>4</v>
      </c>
      <c r="BF362" s="70">
        <f>VALUE(IFERROR(VLOOKUP($A362,OT!$A:$BU,OT!AC$1,0),0))</f>
        <v>0</v>
      </c>
      <c r="BG362" s="70">
        <f>VALUE(IFERROR(VLOOKUP($A362,OT!$A:$BU,OT!AD$1,0),0))</f>
        <v>0</v>
      </c>
      <c r="BH362" s="70">
        <f>VALUE(IFERROR(VLOOKUP($A362,OT!$A:$BU,OT!AE$1,0),0))</f>
        <v>2</v>
      </c>
      <c r="BI362" s="70">
        <f>VALUE(IFERROR(VLOOKUP($A362,OT!$A:$BU,OT!AF$1,0),0))</f>
        <v>2</v>
      </c>
      <c r="BJ362" s="70">
        <f>VALUE(IFERROR(VLOOKUP($A362,OT!$A:$BU,OT!AG$1,0),0))</f>
        <v>2</v>
      </c>
      <c r="BK362" s="70">
        <f>VALUE(IFERROR(VLOOKUP($A362,OT!$A:$BU,OT!AH$1,0),0))</f>
        <v>2</v>
      </c>
      <c r="BL362" s="70">
        <f>VALUE(IFERROR(VLOOKUP($A362,OT!$A:$BU,OT!AI$1,0),0))</f>
        <v>4</v>
      </c>
      <c r="BM362" s="70">
        <f>VALUE(IFERROR(VLOOKUP($A362,OT!$A:$BU,OT!AJ$1,0),0))</f>
        <v>0</v>
      </c>
      <c r="BN362" s="70">
        <f>VALUE(IFERROR(VLOOKUP($A362,OT!$A:$BU,OT!AK$1,0),0))</f>
        <v>0</v>
      </c>
      <c r="BO362" s="70">
        <f>VALUE(IFERROR(VLOOKUP($A362,OT!$A:$BU,OT!AL$1,0),0))</f>
        <v>0</v>
      </c>
      <c r="BP362" s="70">
        <f>VALUE(IFERROR(VLOOKUP($A362,OT!$A:$BU,OT!AM$1,0),0))</f>
        <v>0</v>
      </c>
    </row>
    <row r="363" spans="1:68" x14ac:dyDescent="0.35">
      <c r="A363" t="s">
        <v>1834</v>
      </c>
      <c r="B363" s="221" t="str">
        <f>VLOOKUP(A363,Att!B:C,2,0)</f>
        <v>PHAN LÊ HỒNG YẾN</v>
      </c>
      <c r="D363">
        <v>15000</v>
      </c>
      <c r="E363">
        <v>15000</v>
      </c>
      <c r="F363">
        <v>20000</v>
      </c>
      <c r="G363">
        <v>20000</v>
      </c>
      <c r="H363">
        <v>15000</v>
      </c>
      <c r="J363">
        <v>20000</v>
      </c>
      <c r="K363">
        <v>20000</v>
      </c>
      <c r="L363">
        <v>20000</v>
      </c>
      <c r="M363">
        <v>20000</v>
      </c>
      <c r="N363">
        <v>15000</v>
      </c>
      <c r="Q363">
        <v>20000</v>
      </c>
      <c r="S363">
        <v>20000</v>
      </c>
      <c r="T363">
        <v>20000</v>
      </c>
      <c r="U363">
        <v>20000</v>
      </c>
      <c r="V363">
        <v>15000</v>
      </c>
      <c r="X363">
        <v>20000</v>
      </c>
      <c r="Z363">
        <v>20000</v>
      </c>
      <c r="AA363">
        <v>20000</v>
      </c>
      <c r="AB363">
        <v>20000</v>
      </c>
      <c r="AE363">
        <v>20000</v>
      </c>
      <c r="AF363">
        <v>20000</v>
      </c>
      <c r="AH363" s="68">
        <f t="shared" si="15"/>
        <v>395000</v>
      </c>
      <c r="AI363" s="68">
        <f t="shared" si="16"/>
        <v>115000</v>
      </c>
      <c r="AJ363" s="68">
        <f t="shared" si="17"/>
        <v>280000</v>
      </c>
      <c r="AK363" s="68"/>
      <c r="AL363" s="74" t="str">
        <f>VLOOKUP(A363,Att!B:CX,101,0)</f>
        <v>Nhân Kiệt</v>
      </c>
      <c r="AM363" s="70">
        <f>VALUE(IFERROR(VLOOKUP($A363,OT!$A:$BU,OT!J$1,0),0))</f>
        <v>0</v>
      </c>
      <c r="AN363" s="70">
        <f>VALUE(IFERROR(VLOOKUP($A363,OT!$A:$BU,OT!K$1,0),0))</f>
        <v>0</v>
      </c>
      <c r="AO363" s="70">
        <f>VALUE(IFERROR(VLOOKUP($A363,OT!$A:$BU,OT!L$1,0),0))</f>
        <v>0</v>
      </c>
      <c r="AP363" s="70">
        <f>VALUE(IFERROR(VLOOKUP($A363,OT!$A:$BU,OT!M$1,0),0))</f>
        <v>2</v>
      </c>
      <c r="AQ363" s="70">
        <f>VALUE(IFERROR(VLOOKUP($A363,OT!$A:$BU,OT!N$1,0),0))</f>
        <v>2</v>
      </c>
      <c r="AR363" s="70">
        <f>VALUE(IFERROR(VLOOKUP($A363,OT!$A:$BU,OT!O$1,0),0))</f>
        <v>0</v>
      </c>
      <c r="AS363" s="70">
        <f>VALUE(IFERROR(VLOOKUP($A363,OT!$A:$BU,OT!P$1,0),0))</f>
        <v>0</v>
      </c>
      <c r="AT363" s="70">
        <f>VALUE(IFERROR(VLOOKUP($A363,OT!$A:$BU,OT!Q$1,0),0))</f>
        <v>2</v>
      </c>
      <c r="AU363" s="70">
        <f>VALUE(IFERROR(VLOOKUP($A363,OT!$A:$BU,OT!R$1,0),0))</f>
        <v>2</v>
      </c>
      <c r="AV363" s="70">
        <f>VALUE(IFERROR(VLOOKUP($A363,OT!$A:$BU,OT!S$1,0),0))</f>
        <v>2</v>
      </c>
      <c r="AW363" s="70">
        <f>VALUE(IFERROR(VLOOKUP($A363,OT!$A:$BU,OT!T$1,0),0))</f>
        <v>2</v>
      </c>
      <c r="AX363" s="70">
        <f>VALUE(IFERROR(VLOOKUP($A363,OT!$A:$BU,OT!U$1,0),0))</f>
        <v>0</v>
      </c>
      <c r="AY363" s="70">
        <f>VALUE(IFERROR(VLOOKUP($A363,OT!$A:$BU,OT!V$1,0),0))</f>
        <v>0</v>
      </c>
      <c r="AZ363" s="70">
        <f>VALUE(IFERROR(VLOOKUP($A363,OT!$A:$BU,OT!W$1,0),0))</f>
        <v>0</v>
      </c>
      <c r="BA363" s="70">
        <f>VALUE(IFERROR(VLOOKUP($A363,OT!$A:$BU,OT!X$1,0),0))</f>
        <v>2</v>
      </c>
      <c r="BB363" s="70">
        <f>VALUE(IFERROR(VLOOKUP($A363,OT!$A:$BU,OT!Y$1,0),0))</f>
        <v>0</v>
      </c>
      <c r="BC363" s="70">
        <f>VALUE(IFERROR(VLOOKUP($A363,OT!$A:$BU,OT!Z$1,0),0))</f>
        <v>2</v>
      </c>
      <c r="BD363" s="70">
        <f>VALUE(IFERROR(VLOOKUP($A363,OT!$A:$BU,OT!AA$1,0),0))</f>
        <v>2</v>
      </c>
      <c r="BE363" s="70">
        <f>VALUE(IFERROR(VLOOKUP($A363,OT!$A:$BU,OT!AB$1,0),0))</f>
        <v>2</v>
      </c>
      <c r="BF363" s="70">
        <f>VALUE(IFERROR(VLOOKUP($A363,OT!$A:$BU,OT!AC$1,0),0))</f>
        <v>0</v>
      </c>
      <c r="BG363" s="70">
        <f>VALUE(IFERROR(VLOOKUP($A363,OT!$A:$BU,OT!AD$1,0),0))</f>
        <v>0</v>
      </c>
      <c r="BH363" s="70">
        <f>VALUE(IFERROR(VLOOKUP($A363,OT!$A:$BU,OT!AE$1,0),0))</f>
        <v>0</v>
      </c>
      <c r="BI363" s="70">
        <f>VALUE(IFERROR(VLOOKUP($A363,OT!$A:$BU,OT!AF$1,0),0))</f>
        <v>0</v>
      </c>
      <c r="BJ363" s="70">
        <f>VALUE(IFERROR(VLOOKUP($A363,OT!$A:$BU,OT!AG$1,0),0))</f>
        <v>2</v>
      </c>
      <c r="BK363" s="70">
        <f>VALUE(IFERROR(VLOOKUP($A363,OT!$A:$BU,OT!AH$1,0),0))</f>
        <v>0</v>
      </c>
      <c r="BL363" s="70">
        <f>VALUE(IFERROR(VLOOKUP($A363,OT!$A:$BU,OT!AI$1,0),0))</f>
        <v>4</v>
      </c>
      <c r="BM363" s="70">
        <f>VALUE(IFERROR(VLOOKUP($A363,OT!$A:$BU,OT!AJ$1,0),0))</f>
        <v>0</v>
      </c>
      <c r="BN363" s="70">
        <f>VALUE(IFERROR(VLOOKUP($A363,OT!$A:$BU,OT!AK$1,0),0))</f>
        <v>0</v>
      </c>
      <c r="BO363" s="70">
        <f>VALUE(IFERROR(VLOOKUP($A363,OT!$A:$BU,OT!AL$1,0),0))</f>
        <v>2</v>
      </c>
      <c r="BP363" s="70">
        <f>VALUE(IFERROR(VLOOKUP($A363,OT!$A:$BU,OT!AM$1,0),0))</f>
        <v>2</v>
      </c>
    </row>
    <row r="364" spans="1:68" x14ac:dyDescent="0.35">
      <c r="A364" t="s">
        <v>1836</v>
      </c>
      <c r="B364" s="221" t="str">
        <f>VLOOKUP(A364,Att!B:C,2,0)</f>
        <v>TRẦN THỊ THANH PHƯƠNG</v>
      </c>
      <c r="D364">
        <v>15000</v>
      </c>
      <c r="E364">
        <v>15000</v>
      </c>
      <c r="F364">
        <v>20000</v>
      </c>
      <c r="G364">
        <v>20000</v>
      </c>
      <c r="H364">
        <v>20000</v>
      </c>
      <c r="J364">
        <v>20000</v>
      </c>
      <c r="K364">
        <v>20000</v>
      </c>
      <c r="L364">
        <v>20000</v>
      </c>
      <c r="M364">
        <v>20000</v>
      </c>
      <c r="N364">
        <v>15000</v>
      </c>
      <c r="Q364">
        <v>20000</v>
      </c>
      <c r="R364">
        <v>20000</v>
      </c>
      <c r="S364">
        <v>20000</v>
      </c>
      <c r="T364">
        <v>20000</v>
      </c>
      <c r="U364">
        <v>15000</v>
      </c>
      <c r="V364">
        <v>15000</v>
      </c>
      <c r="X364">
        <v>20000</v>
      </c>
      <c r="Y364">
        <v>20000</v>
      </c>
      <c r="Z364">
        <v>20000</v>
      </c>
      <c r="AA364">
        <v>20000</v>
      </c>
      <c r="AB364">
        <v>20000</v>
      </c>
      <c r="AE364">
        <v>20000</v>
      </c>
      <c r="AF364">
        <v>20000</v>
      </c>
      <c r="AH364" s="68">
        <f t="shared" si="15"/>
        <v>435000</v>
      </c>
      <c r="AI364" s="68">
        <f t="shared" si="16"/>
        <v>240000</v>
      </c>
      <c r="AJ364" s="68">
        <f t="shared" si="17"/>
        <v>195000</v>
      </c>
      <c r="AK364" s="68"/>
      <c r="AL364" s="74" t="str">
        <f>VLOOKUP(A364,Att!B:CX,101,0)</f>
        <v>Nhân Kiệt</v>
      </c>
      <c r="AM364" s="70">
        <f>VALUE(IFERROR(VLOOKUP($A364,OT!$A:$BU,OT!J$1,0),0))</f>
        <v>0</v>
      </c>
      <c r="AN364" s="70">
        <f>VALUE(IFERROR(VLOOKUP($A364,OT!$A:$BU,OT!K$1,0),0))</f>
        <v>0</v>
      </c>
      <c r="AO364" s="70">
        <f>VALUE(IFERROR(VLOOKUP($A364,OT!$A:$BU,OT!L$1,0),0))</f>
        <v>0</v>
      </c>
      <c r="AP364" s="70">
        <f>VALUE(IFERROR(VLOOKUP($A364,OT!$A:$BU,OT!M$1,0),0))</f>
        <v>0</v>
      </c>
      <c r="AQ364" s="70">
        <f>VALUE(IFERROR(VLOOKUP($A364,OT!$A:$BU,OT!N$1,0),0))</f>
        <v>0</v>
      </c>
      <c r="AR364" s="70">
        <f>VALUE(IFERROR(VLOOKUP($A364,OT!$A:$BU,OT!O$1,0),0))</f>
        <v>0</v>
      </c>
      <c r="AS364" s="70">
        <f>VALUE(IFERROR(VLOOKUP($A364,OT!$A:$BU,OT!P$1,0),0))</f>
        <v>0</v>
      </c>
      <c r="AT364" s="70">
        <f>VALUE(IFERROR(VLOOKUP($A364,OT!$A:$BU,OT!Q$1,0),0))</f>
        <v>2</v>
      </c>
      <c r="AU364" s="70">
        <f>VALUE(IFERROR(VLOOKUP($A364,OT!$A:$BU,OT!R$1,0),0))</f>
        <v>2</v>
      </c>
      <c r="AV364" s="70">
        <f>VALUE(IFERROR(VLOOKUP($A364,OT!$A:$BU,OT!S$1,0),0))</f>
        <v>2</v>
      </c>
      <c r="AW364" s="70">
        <f>VALUE(IFERROR(VLOOKUP($A364,OT!$A:$BU,OT!T$1,0),0))</f>
        <v>2</v>
      </c>
      <c r="AX364" s="70">
        <f>VALUE(IFERROR(VLOOKUP($A364,OT!$A:$BU,OT!U$1,0),0))</f>
        <v>0</v>
      </c>
      <c r="AY364" s="70">
        <f>VALUE(IFERROR(VLOOKUP($A364,OT!$A:$BU,OT!V$1,0),0))</f>
        <v>0</v>
      </c>
      <c r="AZ364" s="70">
        <f>VALUE(IFERROR(VLOOKUP($A364,OT!$A:$BU,OT!W$1,0),0))</f>
        <v>0</v>
      </c>
      <c r="BA364" s="70">
        <f>VALUE(IFERROR(VLOOKUP($A364,OT!$A:$BU,OT!X$1,0),0))</f>
        <v>0</v>
      </c>
      <c r="BB364" s="70">
        <f>VALUE(IFERROR(VLOOKUP($A364,OT!$A:$BU,OT!Y$1,0),0))</f>
        <v>0</v>
      </c>
      <c r="BC364" s="70">
        <f>VALUE(IFERROR(VLOOKUP($A364,OT!$A:$BU,OT!Z$1,0),0))</f>
        <v>0</v>
      </c>
      <c r="BD364" s="70">
        <f>VALUE(IFERROR(VLOOKUP($A364,OT!$A:$BU,OT!AA$1,0),0))</f>
        <v>0</v>
      </c>
      <c r="BE364" s="70">
        <f>VALUE(IFERROR(VLOOKUP($A364,OT!$A:$BU,OT!AB$1,0),0))</f>
        <v>0</v>
      </c>
      <c r="BF364" s="70">
        <f>VALUE(IFERROR(VLOOKUP($A364,OT!$A:$BU,OT!AC$1,0),0))</f>
        <v>8</v>
      </c>
      <c r="BG364" s="70">
        <f>VALUE(IFERROR(VLOOKUP($A364,OT!$A:$BU,OT!AD$1,0),0))</f>
        <v>0</v>
      </c>
      <c r="BH364" s="70">
        <f>VALUE(IFERROR(VLOOKUP($A364,OT!$A:$BU,OT!AE$1,0),0))</f>
        <v>2</v>
      </c>
      <c r="BI364" s="70">
        <f>VALUE(IFERROR(VLOOKUP($A364,OT!$A:$BU,OT!AF$1,0),0))</f>
        <v>2</v>
      </c>
      <c r="BJ364" s="70">
        <f>VALUE(IFERROR(VLOOKUP($A364,OT!$A:$BU,OT!AG$1,0),0))</f>
        <v>2</v>
      </c>
      <c r="BK364" s="70">
        <f>VALUE(IFERROR(VLOOKUP($A364,OT!$A:$BU,OT!AH$1,0),0))</f>
        <v>2</v>
      </c>
      <c r="BL364" s="70">
        <f>VALUE(IFERROR(VLOOKUP($A364,OT!$A:$BU,OT!AI$1,0),0))</f>
        <v>4</v>
      </c>
      <c r="BM364" s="70">
        <f>VALUE(IFERROR(VLOOKUP($A364,OT!$A:$BU,OT!AJ$1,0),0))</f>
        <v>0</v>
      </c>
      <c r="BN364" s="70">
        <f>VALUE(IFERROR(VLOOKUP($A364,OT!$A:$BU,OT!AK$1,0),0))</f>
        <v>0</v>
      </c>
      <c r="BO364" s="70">
        <f>VALUE(IFERROR(VLOOKUP($A364,OT!$A:$BU,OT!AL$1,0),0))</f>
        <v>0</v>
      </c>
      <c r="BP364" s="70">
        <f>VALUE(IFERROR(VLOOKUP($A364,OT!$A:$BU,OT!AM$1,0),0))</f>
        <v>0</v>
      </c>
    </row>
    <row r="365" spans="1:68" x14ac:dyDescent="0.35">
      <c r="A365" t="s">
        <v>1838</v>
      </c>
      <c r="B365" s="221" t="str">
        <f>VLOOKUP(A365,Att!B:C,2,0)</f>
        <v>DƯƠNG THỊ HẠNH</v>
      </c>
      <c r="D365">
        <v>15000</v>
      </c>
      <c r="E365">
        <v>15000</v>
      </c>
      <c r="F365">
        <v>20000</v>
      </c>
      <c r="AH365" s="68">
        <f t="shared" si="15"/>
        <v>50000</v>
      </c>
      <c r="AI365" s="68">
        <f t="shared" si="16"/>
        <v>30000</v>
      </c>
      <c r="AJ365" s="68">
        <f t="shared" si="17"/>
        <v>20000</v>
      </c>
      <c r="AK365" s="68"/>
      <c r="AL365" s="74" t="str">
        <f>VLOOKUP(A365,Att!B:CX,101,0)</f>
        <v>Nhân Kiệt</v>
      </c>
      <c r="AM365" s="70">
        <f>VALUE(IFERROR(VLOOKUP($A365,OT!$A:$BU,OT!J$1,0),0))</f>
        <v>0</v>
      </c>
      <c r="AN365" s="70">
        <f>VALUE(IFERROR(VLOOKUP($A365,OT!$A:$BU,OT!K$1,0),0))</f>
        <v>0</v>
      </c>
      <c r="AO365" s="70">
        <f>VALUE(IFERROR(VLOOKUP($A365,OT!$A:$BU,OT!L$1,0),0))</f>
        <v>0</v>
      </c>
      <c r="AP365" s="70">
        <f>VALUE(IFERROR(VLOOKUP($A365,OT!$A:$BU,OT!M$1,0),0))</f>
        <v>2</v>
      </c>
      <c r="AQ365" s="70">
        <f>VALUE(IFERROR(VLOOKUP($A365,OT!$A:$BU,OT!N$1,0),0))</f>
        <v>0</v>
      </c>
      <c r="AR365" s="70">
        <f>VALUE(IFERROR(VLOOKUP($A365,OT!$A:$BU,OT!O$1,0),0))</f>
        <v>0</v>
      </c>
      <c r="AS365" s="70">
        <f>VALUE(IFERROR(VLOOKUP($A365,OT!$A:$BU,OT!P$1,0),0))</f>
        <v>0</v>
      </c>
      <c r="AT365" s="70">
        <f>VALUE(IFERROR(VLOOKUP($A365,OT!$A:$BU,OT!Q$1,0),0))</f>
        <v>0</v>
      </c>
      <c r="AU365" s="70">
        <f>VALUE(IFERROR(VLOOKUP($A365,OT!$A:$BU,OT!R$1,0),0))</f>
        <v>0</v>
      </c>
      <c r="AV365" s="70">
        <f>VALUE(IFERROR(VLOOKUP($A365,OT!$A:$BU,OT!S$1,0),0))</f>
        <v>0</v>
      </c>
      <c r="AW365" s="70">
        <f>VALUE(IFERROR(VLOOKUP($A365,OT!$A:$BU,OT!T$1,0),0))</f>
        <v>0</v>
      </c>
      <c r="AX365" s="70">
        <f>VALUE(IFERROR(VLOOKUP($A365,OT!$A:$BU,OT!U$1,0),0))</f>
        <v>0</v>
      </c>
      <c r="AY365" s="70">
        <f>VALUE(IFERROR(VLOOKUP($A365,OT!$A:$BU,OT!V$1,0),0))</f>
        <v>0</v>
      </c>
      <c r="AZ365" s="70">
        <f>VALUE(IFERROR(VLOOKUP($A365,OT!$A:$BU,OT!W$1,0),0))</f>
        <v>0</v>
      </c>
      <c r="BA365" s="70">
        <f>VALUE(IFERROR(VLOOKUP($A365,OT!$A:$BU,OT!X$1,0),0))</f>
        <v>0</v>
      </c>
      <c r="BB365" s="70">
        <f>VALUE(IFERROR(VLOOKUP($A365,OT!$A:$BU,OT!Y$1,0),0))</f>
        <v>0</v>
      </c>
      <c r="BC365" s="70">
        <f>VALUE(IFERROR(VLOOKUP($A365,OT!$A:$BU,OT!Z$1,0),0))</f>
        <v>0</v>
      </c>
      <c r="BD365" s="70">
        <f>VALUE(IFERROR(VLOOKUP($A365,OT!$A:$BU,OT!AA$1,0),0))</f>
        <v>0</v>
      </c>
      <c r="BE365" s="70">
        <f>VALUE(IFERROR(VLOOKUP($A365,OT!$A:$BU,OT!AB$1,0),0))</f>
        <v>0</v>
      </c>
      <c r="BF365" s="70">
        <f>VALUE(IFERROR(VLOOKUP($A365,OT!$A:$BU,OT!AC$1,0),0))</f>
        <v>0</v>
      </c>
      <c r="BG365" s="70">
        <f>VALUE(IFERROR(VLOOKUP($A365,OT!$A:$BU,OT!AD$1,0),0))</f>
        <v>0</v>
      </c>
      <c r="BH365" s="70">
        <f>VALUE(IFERROR(VLOOKUP($A365,OT!$A:$BU,OT!AE$1,0),0))</f>
        <v>0</v>
      </c>
      <c r="BI365" s="70">
        <f>VALUE(IFERROR(VLOOKUP($A365,OT!$A:$BU,OT!AF$1,0),0))</f>
        <v>0</v>
      </c>
      <c r="BJ365" s="70">
        <f>VALUE(IFERROR(VLOOKUP($A365,OT!$A:$BU,OT!AG$1,0),0))</f>
        <v>0</v>
      </c>
      <c r="BK365" s="70">
        <f>VALUE(IFERROR(VLOOKUP($A365,OT!$A:$BU,OT!AH$1,0),0))</f>
        <v>0</v>
      </c>
      <c r="BL365" s="70">
        <f>VALUE(IFERROR(VLOOKUP($A365,OT!$A:$BU,OT!AI$1,0),0))</f>
        <v>0</v>
      </c>
      <c r="BM365" s="70">
        <f>VALUE(IFERROR(VLOOKUP($A365,OT!$A:$BU,OT!AJ$1,0),0))</f>
        <v>0</v>
      </c>
      <c r="BN365" s="70">
        <f>VALUE(IFERROR(VLOOKUP($A365,OT!$A:$BU,OT!AK$1,0),0))</f>
        <v>0</v>
      </c>
      <c r="BO365" s="70">
        <f>VALUE(IFERROR(VLOOKUP($A365,OT!$A:$BU,OT!AL$1,0),0))</f>
        <v>0</v>
      </c>
      <c r="BP365" s="70">
        <f>VALUE(IFERROR(VLOOKUP($A365,OT!$A:$BU,OT!AM$1,0),0))</f>
        <v>0</v>
      </c>
    </row>
    <row r="366" spans="1:68" x14ac:dyDescent="0.35">
      <c r="A366" t="s">
        <v>1840</v>
      </c>
      <c r="B366" s="221" t="str">
        <f>VLOOKUP(A366,Att!B:C,2,0)</f>
        <v>LÊ THỊ HỒNG</v>
      </c>
      <c r="D366">
        <v>15000</v>
      </c>
      <c r="E366">
        <v>15000</v>
      </c>
      <c r="F366">
        <v>20000</v>
      </c>
      <c r="G366">
        <v>20000</v>
      </c>
      <c r="H366">
        <v>20000</v>
      </c>
      <c r="J366">
        <v>42000</v>
      </c>
      <c r="K366">
        <v>42000</v>
      </c>
      <c r="L366">
        <v>42000</v>
      </c>
      <c r="M366">
        <v>42000</v>
      </c>
      <c r="O366">
        <v>42000</v>
      </c>
      <c r="Q366">
        <v>20000</v>
      </c>
      <c r="R366">
        <v>20000</v>
      </c>
      <c r="S366">
        <v>20000</v>
      </c>
      <c r="T366">
        <v>20000</v>
      </c>
      <c r="U366">
        <v>20000</v>
      </c>
      <c r="V366">
        <v>20000</v>
      </c>
      <c r="X366">
        <v>42000</v>
      </c>
      <c r="Y366">
        <v>42000</v>
      </c>
      <c r="Z366">
        <v>42000</v>
      </c>
      <c r="AA366">
        <v>42000</v>
      </c>
      <c r="AB366">
        <v>27000</v>
      </c>
      <c r="AE366">
        <v>20000</v>
      </c>
      <c r="AF366">
        <v>20000</v>
      </c>
      <c r="AH366" s="68">
        <f t="shared" si="15"/>
        <v>655000</v>
      </c>
      <c r="AI366" s="68">
        <f t="shared" si="16"/>
        <v>181000</v>
      </c>
      <c r="AJ366" s="68">
        <f t="shared" si="17"/>
        <v>474000</v>
      </c>
      <c r="AK366" s="68"/>
      <c r="AL366" s="74" t="str">
        <f>VLOOKUP(A366,Att!B:CX,101,0)</f>
        <v>ANNK-HR</v>
      </c>
      <c r="AM366" s="70">
        <f>VALUE(IFERROR(VLOOKUP($A366,OT!$A:$BU,OT!J$1,0),0))</f>
        <v>0</v>
      </c>
      <c r="AN366" s="70">
        <f>VALUE(IFERROR(VLOOKUP($A366,OT!$A:$BU,OT!K$1,0),0))</f>
        <v>0</v>
      </c>
      <c r="AO366" s="70">
        <f>VALUE(IFERROR(VLOOKUP($A366,OT!$A:$BU,OT!L$1,0),0))</f>
        <v>0</v>
      </c>
      <c r="AP366" s="70">
        <f>VALUE(IFERROR(VLOOKUP($A366,OT!$A:$BU,OT!M$1,0),0))</f>
        <v>2</v>
      </c>
      <c r="AQ366" s="70">
        <f>VALUE(IFERROR(VLOOKUP($A366,OT!$A:$BU,OT!N$1,0),0))</f>
        <v>2</v>
      </c>
      <c r="AR366" s="70">
        <f>VALUE(IFERROR(VLOOKUP($A366,OT!$A:$BU,OT!O$1,0),0))</f>
        <v>2</v>
      </c>
      <c r="AS366" s="70">
        <f>VALUE(IFERROR(VLOOKUP($A366,OT!$A:$BU,OT!P$1,0),0))</f>
        <v>0</v>
      </c>
      <c r="AT366" s="70">
        <f>VALUE(IFERROR(VLOOKUP($A366,OT!$A:$BU,OT!Q$1,0),0))</f>
        <v>2</v>
      </c>
      <c r="AU366" s="70">
        <f>VALUE(IFERROR(VLOOKUP($A366,OT!$A:$BU,OT!R$1,0),0))</f>
        <v>2</v>
      </c>
      <c r="AV366" s="70">
        <f>VALUE(IFERROR(VLOOKUP($A366,OT!$A:$BU,OT!S$1,0),0))</f>
        <v>2</v>
      </c>
      <c r="AW366" s="70">
        <f>VALUE(IFERROR(VLOOKUP($A366,OT!$A:$BU,OT!T$1,0),0))</f>
        <v>2</v>
      </c>
      <c r="AX366" s="70">
        <f>VALUE(IFERROR(VLOOKUP($A366,OT!$A:$BU,OT!U$1,0),0))</f>
        <v>0</v>
      </c>
      <c r="AY366" s="70">
        <f>VALUE(IFERROR(VLOOKUP($A366,OT!$A:$BU,OT!V$1,0),0))</f>
        <v>4</v>
      </c>
      <c r="AZ366" s="70">
        <f>VALUE(IFERROR(VLOOKUP($A366,OT!$A:$BU,OT!W$1,0),0))</f>
        <v>0</v>
      </c>
      <c r="BA366" s="70">
        <f>VALUE(IFERROR(VLOOKUP($A366,OT!$A:$BU,OT!X$1,0),0))</f>
        <v>2</v>
      </c>
      <c r="BB366" s="70">
        <f>VALUE(IFERROR(VLOOKUP($A366,OT!$A:$BU,OT!Y$1,0),0))</f>
        <v>2</v>
      </c>
      <c r="BC366" s="70">
        <f>VALUE(IFERROR(VLOOKUP($A366,OT!$A:$BU,OT!Z$1,0),0))</f>
        <v>2</v>
      </c>
      <c r="BD366" s="70">
        <f>VALUE(IFERROR(VLOOKUP($A366,OT!$A:$BU,OT!AA$1,0),0))</f>
        <v>2</v>
      </c>
      <c r="BE366" s="70">
        <f>VALUE(IFERROR(VLOOKUP($A366,OT!$A:$BU,OT!AB$1,0),0))</f>
        <v>4</v>
      </c>
      <c r="BF366" s="70">
        <f>VALUE(IFERROR(VLOOKUP($A366,OT!$A:$BU,OT!AC$1,0),0))</f>
        <v>12</v>
      </c>
      <c r="BG366" s="70">
        <f>VALUE(IFERROR(VLOOKUP($A366,OT!$A:$BU,OT!AD$1,0),0))</f>
        <v>0</v>
      </c>
      <c r="BH366" s="70">
        <f>VALUE(IFERROR(VLOOKUP($A366,OT!$A:$BU,OT!AE$1,0),0))</f>
        <v>2</v>
      </c>
      <c r="BI366" s="70">
        <f>VALUE(IFERROR(VLOOKUP($A366,OT!$A:$BU,OT!AF$1,0),0))</f>
        <v>2</v>
      </c>
      <c r="BJ366" s="70">
        <f>VALUE(IFERROR(VLOOKUP($A366,OT!$A:$BU,OT!AG$1,0),0))</f>
        <v>0</v>
      </c>
      <c r="BK366" s="70">
        <f>VALUE(IFERROR(VLOOKUP($A366,OT!$A:$BU,OT!AH$1,0),0))</f>
        <v>0</v>
      </c>
      <c r="BL366" s="70">
        <f>VALUE(IFERROR(VLOOKUP($A366,OT!$A:$BU,OT!AI$1,0),0))</f>
        <v>0</v>
      </c>
      <c r="BM366" s="70">
        <f>VALUE(IFERROR(VLOOKUP($A366,OT!$A:$BU,OT!AJ$1,0),0))</f>
        <v>0</v>
      </c>
      <c r="BN366" s="70">
        <f>VALUE(IFERROR(VLOOKUP($A366,OT!$A:$BU,OT!AK$1,0),0))</f>
        <v>0</v>
      </c>
      <c r="BO366" s="70">
        <f>VALUE(IFERROR(VLOOKUP($A366,OT!$A:$BU,OT!AL$1,0),0))</f>
        <v>0</v>
      </c>
      <c r="BP366" s="70">
        <f>VALUE(IFERROR(VLOOKUP($A366,OT!$A:$BU,OT!AM$1,0),0))</f>
        <v>0</v>
      </c>
    </row>
    <row r="367" spans="1:68" x14ac:dyDescent="0.35">
      <c r="A367" t="s">
        <v>1845</v>
      </c>
      <c r="B367" s="221" t="str">
        <f>VLOOKUP(A367,Att!B:C,2,0)</f>
        <v>CHAO LÀNH</v>
      </c>
      <c r="D367">
        <v>15000</v>
      </c>
      <c r="E367">
        <v>15000</v>
      </c>
      <c r="F367">
        <v>20000</v>
      </c>
      <c r="G367">
        <v>20000</v>
      </c>
      <c r="H367">
        <v>20000</v>
      </c>
      <c r="K367">
        <v>20000</v>
      </c>
      <c r="L367">
        <v>20000</v>
      </c>
      <c r="M367">
        <v>20000</v>
      </c>
      <c r="O367">
        <v>20000</v>
      </c>
      <c r="AH367" s="68">
        <f t="shared" si="15"/>
        <v>170000</v>
      </c>
      <c r="AI367" s="68">
        <f t="shared" si="16"/>
        <v>50000</v>
      </c>
      <c r="AJ367" s="68">
        <f t="shared" si="17"/>
        <v>120000</v>
      </c>
      <c r="AK367" s="68"/>
      <c r="AL367" s="74" t="str">
        <f>VLOOKUP(A367,Att!B:CX,101,0)</f>
        <v>Power Connect</v>
      </c>
      <c r="AM367" s="70">
        <f>VALUE(IFERROR(VLOOKUP($A367,OT!$A:$BU,OT!J$1,0),0))</f>
        <v>0</v>
      </c>
      <c r="AN367" s="70">
        <f>VALUE(IFERROR(VLOOKUP($A367,OT!$A:$BU,OT!K$1,0),0))</f>
        <v>0</v>
      </c>
      <c r="AO367" s="70">
        <f>VALUE(IFERROR(VLOOKUP($A367,OT!$A:$BU,OT!L$1,0),0))</f>
        <v>0</v>
      </c>
      <c r="AP367" s="70">
        <f>VALUE(IFERROR(VLOOKUP($A367,OT!$A:$BU,OT!M$1,0),0))</f>
        <v>2</v>
      </c>
      <c r="AQ367" s="70">
        <f>VALUE(IFERROR(VLOOKUP($A367,OT!$A:$BU,OT!N$1,0),0))</f>
        <v>2</v>
      </c>
      <c r="AR367" s="70">
        <f>VALUE(IFERROR(VLOOKUP($A367,OT!$A:$BU,OT!O$1,0),0))</f>
        <v>0</v>
      </c>
      <c r="AS367" s="70">
        <f>VALUE(IFERROR(VLOOKUP($A367,OT!$A:$BU,OT!P$1,0),0))</f>
        <v>0</v>
      </c>
      <c r="AT367" s="70">
        <f>VALUE(IFERROR(VLOOKUP($A367,OT!$A:$BU,OT!Q$1,0),0))</f>
        <v>0</v>
      </c>
      <c r="AU367" s="70">
        <f>VALUE(IFERROR(VLOOKUP($A367,OT!$A:$BU,OT!R$1,0),0))</f>
        <v>2</v>
      </c>
      <c r="AV367" s="70">
        <f>VALUE(IFERROR(VLOOKUP($A367,OT!$A:$BU,OT!S$1,0),0))</f>
        <v>2</v>
      </c>
      <c r="AW367" s="70">
        <f>VALUE(IFERROR(VLOOKUP($A367,OT!$A:$BU,OT!T$1,0),0))</f>
        <v>2</v>
      </c>
      <c r="AX367" s="70">
        <f>VALUE(IFERROR(VLOOKUP($A367,OT!$A:$BU,OT!U$1,0),0))</f>
        <v>0</v>
      </c>
      <c r="AY367" s="70">
        <f>VALUE(IFERROR(VLOOKUP($A367,OT!$A:$BU,OT!V$1,0),0))</f>
        <v>4</v>
      </c>
      <c r="AZ367" s="70">
        <f>VALUE(IFERROR(VLOOKUP($A367,OT!$A:$BU,OT!W$1,0),0))</f>
        <v>0</v>
      </c>
      <c r="BA367" s="70">
        <f>VALUE(IFERROR(VLOOKUP($A367,OT!$A:$BU,OT!X$1,0),0))</f>
        <v>0</v>
      </c>
      <c r="BB367" s="70">
        <f>VALUE(IFERROR(VLOOKUP($A367,OT!$A:$BU,OT!Y$1,0),0))</f>
        <v>0</v>
      </c>
      <c r="BC367" s="70">
        <f>VALUE(IFERROR(VLOOKUP($A367,OT!$A:$BU,OT!Z$1,0),0))</f>
        <v>0</v>
      </c>
      <c r="BD367" s="70">
        <f>VALUE(IFERROR(VLOOKUP($A367,OT!$A:$BU,OT!AA$1,0),0))</f>
        <v>0</v>
      </c>
      <c r="BE367" s="70">
        <f>VALUE(IFERROR(VLOOKUP($A367,OT!$A:$BU,OT!AB$1,0),0))</f>
        <v>0</v>
      </c>
      <c r="BF367" s="70">
        <f>VALUE(IFERROR(VLOOKUP($A367,OT!$A:$BU,OT!AC$1,0),0))</f>
        <v>0</v>
      </c>
      <c r="BG367" s="70">
        <f>VALUE(IFERROR(VLOOKUP($A367,OT!$A:$BU,OT!AD$1,0),0))</f>
        <v>0</v>
      </c>
      <c r="BH367" s="70">
        <f>VALUE(IFERROR(VLOOKUP($A367,OT!$A:$BU,OT!AE$1,0),0))</f>
        <v>0</v>
      </c>
      <c r="BI367" s="70">
        <f>VALUE(IFERROR(VLOOKUP($A367,OT!$A:$BU,OT!AF$1,0),0))</f>
        <v>0</v>
      </c>
      <c r="BJ367" s="70">
        <f>VALUE(IFERROR(VLOOKUP($A367,OT!$A:$BU,OT!AG$1,0),0))</f>
        <v>0</v>
      </c>
      <c r="BK367" s="70">
        <f>VALUE(IFERROR(VLOOKUP($A367,OT!$A:$BU,OT!AH$1,0),0))</f>
        <v>0</v>
      </c>
      <c r="BL367" s="70">
        <f>VALUE(IFERROR(VLOOKUP($A367,OT!$A:$BU,OT!AI$1,0),0))</f>
        <v>0</v>
      </c>
      <c r="BM367" s="70">
        <f>VALUE(IFERROR(VLOOKUP($A367,OT!$A:$BU,OT!AJ$1,0),0))</f>
        <v>0</v>
      </c>
      <c r="BN367" s="70">
        <f>VALUE(IFERROR(VLOOKUP($A367,OT!$A:$BU,OT!AK$1,0),0))</f>
        <v>0</v>
      </c>
      <c r="BO367" s="70">
        <f>VALUE(IFERROR(VLOOKUP($A367,OT!$A:$BU,OT!AL$1,0),0))</f>
        <v>0</v>
      </c>
      <c r="BP367" s="70">
        <f>VALUE(IFERROR(VLOOKUP($A367,OT!$A:$BU,OT!AM$1,0),0))</f>
        <v>0</v>
      </c>
    </row>
    <row r="368" spans="1:68" x14ac:dyDescent="0.35">
      <c r="A368" t="s">
        <v>1847</v>
      </c>
      <c r="B368" s="221" t="str">
        <f>VLOOKUP(A368,Att!B:C,2,0)</f>
        <v>HỒ CÔNG HUẤN</v>
      </c>
      <c r="E368">
        <v>15000</v>
      </c>
      <c r="F368">
        <v>15000</v>
      </c>
      <c r="G368">
        <v>20000</v>
      </c>
      <c r="H368">
        <v>20000</v>
      </c>
      <c r="J368">
        <v>20000</v>
      </c>
      <c r="K368">
        <v>20000</v>
      </c>
      <c r="L368">
        <v>20000</v>
      </c>
      <c r="M368">
        <v>20000</v>
      </c>
      <c r="O368">
        <v>20000</v>
      </c>
      <c r="Q368">
        <v>20000</v>
      </c>
      <c r="S368">
        <v>20000</v>
      </c>
      <c r="T368">
        <v>20000</v>
      </c>
      <c r="U368">
        <v>20000</v>
      </c>
      <c r="V368">
        <v>20000</v>
      </c>
      <c r="X368">
        <v>20000</v>
      </c>
      <c r="Y368">
        <v>20000</v>
      </c>
      <c r="Z368">
        <v>20000</v>
      </c>
      <c r="AB368">
        <v>20000</v>
      </c>
      <c r="AC368">
        <v>20000</v>
      </c>
      <c r="AD368">
        <v>15000</v>
      </c>
      <c r="AE368">
        <v>20000</v>
      </c>
      <c r="AF368">
        <v>20000</v>
      </c>
      <c r="AH368" s="68">
        <f t="shared" si="15"/>
        <v>425000</v>
      </c>
      <c r="AI368" s="68">
        <f t="shared" si="16"/>
        <v>70000</v>
      </c>
      <c r="AJ368" s="68">
        <f t="shared" si="17"/>
        <v>355000</v>
      </c>
      <c r="AK368" s="68"/>
      <c r="AL368" s="74" t="str">
        <f>VLOOKUP(A368,Att!B:CX,101,0)</f>
        <v>Power Connect</v>
      </c>
      <c r="AM368" s="70">
        <f>VALUE(IFERROR(VLOOKUP($A368,OT!$A:$BU,OT!J$1,0),0))</f>
        <v>0</v>
      </c>
      <c r="AN368" s="70">
        <f>VALUE(IFERROR(VLOOKUP($A368,OT!$A:$BU,OT!K$1,0),0))</f>
        <v>0</v>
      </c>
      <c r="AO368" s="70">
        <f>VALUE(IFERROR(VLOOKUP($A368,OT!$A:$BU,OT!L$1,0),0))</f>
        <v>0</v>
      </c>
      <c r="AP368" s="70">
        <f>VALUE(IFERROR(VLOOKUP($A368,OT!$A:$BU,OT!M$1,0),0))</f>
        <v>0</v>
      </c>
      <c r="AQ368" s="70">
        <f>VALUE(IFERROR(VLOOKUP($A368,OT!$A:$BU,OT!N$1,0),0))</f>
        <v>0</v>
      </c>
      <c r="AR368" s="70">
        <f>VALUE(IFERROR(VLOOKUP($A368,OT!$A:$BU,OT!O$1,0),0))</f>
        <v>0</v>
      </c>
      <c r="AS368" s="70">
        <f>VALUE(IFERROR(VLOOKUP($A368,OT!$A:$BU,OT!P$1,0),0))</f>
        <v>0</v>
      </c>
      <c r="AT368" s="70">
        <f>VALUE(IFERROR(VLOOKUP($A368,OT!$A:$BU,OT!Q$1,0),0))</f>
        <v>2</v>
      </c>
      <c r="AU368" s="70">
        <f>VALUE(IFERROR(VLOOKUP($A368,OT!$A:$BU,OT!R$1,0),0))</f>
        <v>2</v>
      </c>
      <c r="AV368" s="70">
        <f>VALUE(IFERROR(VLOOKUP($A368,OT!$A:$BU,OT!S$1,0),0))</f>
        <v>2</v>
      </c>
      <c r="AW368" s="70">
        <f>VALUE(IFERROR(VLOOKUP($A368,OT!$A:$BU,OT!T$1,0),0))</f>
        <v>2</v>
      </c>
      <c r="AX368" s="70">
        <f>VALUE(IFERROR(VLOOKUP($A368,OT!$A:$BU,OT!U$1,0),0))</f>
        <v>0</v>
      </c>
      <c r="AY368" s="70">
        <f>VALUE(IFERROR(VLOOKUP($A368,OT!$A:$BU,OT!V$1,0),0))</f>
        <v>4</v>
      </c>
      <c r="AZ368" s="70">
        <f>VALUE(IFERROR(VLOOKUP($A368,OT!$A:$BU,OT!W$1,0),0))</f>
        <v>0</v>
      </c>
      <c r="BA368" s="70">
        <f>VALUE(IFERROR(VLOOKUP($A368,OT!$A:$BU,OT!X$1,0),0))</f>
        <v>2</v>
      </c>
      <c r="BB368" s="70">
        <f>VALUE(IFERROR(VLOOKUP($A368,OT!$A:$BU,OT!Y$1,0),0))</f>
        <v>0</v>
      </c>
      <c r="BC368" s="70">
        <f>VALUE(IFERROR(VLOOKUP($A368,OT!$A:$BU,OT!Z$1,0),0))</f>
        <v>2</v>
      </c>
      <c r="BD368" s="70">
        <f>VALUE(IFERROR(VLOOKUP($A368,OT!$A:$BU,OT!AA$1,0),0))</f>
        <v>2</v>
      </c>
      <c r="BE368" s="70">
        <f>VALUE(IFERROR(VLOOKUP($A368,OT!$A:$BU,OT!AB$1,0),0))</f>
        <v>4</v>
      </c>
      <c r="BF368" s="70">
        <f>VALUE(IFERROR(VLOOKUP($A368,OT!$A:$BU,OT!AC$1,0),0))</f>
        <v>2</v>
      </c>
      <c r="BG368" s="70">
        <f>VALUE(IFERROR(VLOOKUP($A368,OT!$A:$BU,OT!AD$1,0),0))</f>
        <v>0</v>
      </c>
      <c r="BH368" s="70">
        <f>VALUE(IFERROR(VLOOKUP($A368,OT!$A:$BU,OT!AE$1,0),0))</f>
        <v>2</v>
      </c>
      <c r="BI368" s="70">
        <f>VALUE(IFERROR(VLOOKUP($A368,OT!$A:$BU,OT!AF$1,0),0))</f>
        <v>2</v>
      </c>
      <c r="BJ368" s="70">
        <f>VALUE(IFERROR(VLOOKUP($A368,OT!$A:$BU,OT!AG$1,0),0))</f>
        <v>2</v>
      </c>
      <c r="BK368" s="70">
        <f>VALUE(IFERROR(VLOOKUP($A368,OT!$A:$BU,OT!AH$1,0),0))</f>
        <v>0</v>
      </c>
      <c r="BL368" s="70">
        <f>VALUE(IFERROR(VLOOKUP($A368,OT!$A:$BU,OT!AI$1,0),0))</f>
        <v>2</v>
      </c>
      <c r="BM368" s="70">
        <f>VALUE(IFERROR(VLOOKUP($A368,OT!$A:$BU,OT!AJ$1,0),0))</f>
        <v>4</v>
      </c>
      <c r="BN368" s="70">
        <f>VALUE(IFERROR(VLOOKUP($A368,OT!$A:$BU,OT!AK$1,0),0))</f>
        <v>8</v>
      </c>
      <c r="BO368" s="70">
        <f>VALUE(IFERROR(VLOOKUP($A368,OT!$A:$BU,OT!AL$1,0),0))</f>
        <v>2</v>
      </c>
      <c r="BP368" s="70">
        <f>VALUE(IFERROR(VLOOKUP($A368,OT!$A:$BU,OT!AM$1,0),0))</f>
        <v>2</v>
      </c>
    </row>
    <row r="369" spans="1:68" x14ac:dyDescent="0.35">
      <c r="A369" t="s">
        <v>1849</v>
      </c>
      <c r="B369" s="221" t="str">
        <f>VLOOKUP(A369,Att!B:C,2,0)</f>
        <v>ĐẶNG KIM THỊ</v>
      </c>
      <c r="E369">
        <v>15000</v>
      </c>
      <c r="F369">
        <v>15000</v>
      </c>
      <c r="G369">
        <v>20000</v>
      </c>
      <c r="H369">
        <v>20000</v>
      </c>
      <c r="J369">
        <v>42000</v>
      </c>
      <c r="K369">
        <v>42000</v>
      </c>
      <c r="L369">
        <v>42000</v>
      </c>
      <c r="M369">
        <v>42000</v>
      </c>
      <c r="N369">
        <v>27000</v>
      </c>
      <c r="Q369">
        <v>20000</v>
      </c>
      <c r="R369">
        <v>20000</v>
      </c>
      <c r="S369">
        <v>20000</v>
      </c>
      <c r="U369">
        <v>20000</v>
      </c>
      <c r="V369">
        <v>20000</v>
      </c>
      <c r="X369">
        <v>42000</v>
      </c>
      <c r="Y369">
        <v>42000</v>
      </c>
      <c r="Z369">
        <v>42000</v>
      </c>
      <c r="AA369">
        <v>42000</v>
      </c>
      <c r="AB369">
        <v>42000</v>
      </c>
      <c r="AE369">
        <v>20000</v>
      </c>
      <c r="AF369">
        <v>20000</v>
      </c>
      <c r="AH369" s="68">
        <f t="shared" si="15"/>
        <v>615000</v>
      </c>
      <c r="AI369" s="68">
        <f t="shared" si="16"/>
        <v>117000</v>
      </c>
      <c r="AJ369" s="68">
        <f t="shared" si="17"/>
        <v>498000</v>
      </c>
      <c r="AK369" s="68"/>
      <c r="AL369" s="74" t="str">
        <f>VLOOKUP(A369,Att!B:CX,101,0)</f>
        <v>Power Connect</v>
      </c>
      <c r="AM369" s="70">
        <f>VALUE(IFERROR(VLOOKUP($A369,OT!$A:$BU,OT!J$1,0),0))</f>
        <v>0</v>
      </c>
      <c r="AN369" s="70">
        <f>VALUE(IFERROR(VLOOKUP($A369,OT!$A:$BU,OT!K$1,0),0))</f>
        <v>0</v>
      </c>
      <c r="AO369" s="70">
        <f>VALUE(IFERROR(VLOOKUP($A369,OT!$A:$BU,OT!L$1,0),0))</f>
        <v>0</v>
      </c>
      <c r="AP369" s="70">
        <f>VALUE(IFERROR(VLOOKUP($A369,OT!$A:$BU,OT!M$1,0),0))</f>
        <v>0</v>
      </c>
      <c r="AQ369" s="70">
        <f>VALUE(IFERROR(VLOOKUP($A369,OT!$A:$BU,OT!N$1,0),0))</f>
        <v>0</v>
      </c>
      <c r="AR369" s="70">
        <f>VALUE(IFERROR(VLOOKUP($A369,OT!$A:$BU,OT!O$1,0),0))</f>
        <v>0</v>
      </c>
      <c r="AS369" s="70">
        <f>VALUE(IFERROR(VLOOKUP($A369,OT!$A:$BU,OT!P$1,0),0))</f>
        <v>0</v>
      </c>
      <c r="AT369" s="70">
        <f>VALUE(IFERROR(VLOOKUP($A369,OT!$A:$BU,OT!Q$1,0),0))</f>
        <v>2</v>
      </c>
      <c r="AU369" s="70">
        <f>VALUE(IFERROR(VLOOKUP($A369,OT!$A:$BU,OT!R$1,0),0))</f>
        <v>2</v>
      </c>
      <c r="AV369" s="70">
        <f>VALUE(IFERROR(VLOOKUP($A369,OT!$A:$BU,OT!S$1,0),0))</f>
        <v>2</v>
      </c>
      <c r="AW369" s="70">
        <f>VALUE(IFERROR(VLOOKUP($A369,OT!$A:$BU,OT!T$1,0),0))</f>
        <v>2</v>
      </c>
      <c r="AX369" s="70">
        <f>VALUE(IFERROR(VLOOKUP($A369,OT!$A:$BU,OT!U$1,0),0))</f>
        <v>0</v>
      </c>
      <c r="AY369" s="70">
        <f>VALUE(IFERROR(VLOOKUP($A369,OT!$A:$BU,OT!V$1,0),0))</f>
        <v>0</v>
      </c>
      <c r="AZ369" s="70">
        <f>VALUE(IFERROR(VLOOKUP($A369,OT!$A:$BU,OT!W$1,0),0))</f>
        <v>0</v>
      </c>
      <c r="BA369" s="70">
        <f>VALUE(IFERROR(VLOOKUP($A369,OT!$A:$BU,OT!X$1,0),0))</f>
        <v>0</v>
      </c>
      <c r="BB369" s="70">
        <f>VALUE(IFERROR(VLOOKUP($A369,OT!$A:$BU,OT!Y$1,0),0))</f>
        <v>2</v>
      </c>
      <c r="BC369" s="70">
        <f>VALUE(IFERROR(VLOOKUP($A369,OT!$A:$BU,OT!Z$1,0),0))</f>
        <v>2</v>
      </c>
      <c r="BD369" s="70">
        <f>VALUE(IFERROR(VLOOKUP($A369,OT!$A:$BU,OT!AA$1,0),0))</f>
        <v>0</v>
      </c>
      <c r="BE369" s="70">
        <f>VALUE(IFERROR(VLOOKUP($A369,OT!$A:$BU,OT!AB$1,0),0))</f>
        <v>2</v>
      </c>
      <c r="BF369" s="70">
        <f>VALUE(IFERROR(VLOOKUP($A369,OT!$A:$BU,OT!AC$1,0),0))</f>
        <v>4</v>
      </c>
      <c r="BG369" s="70">
        <f>VALUE(IFERROR(VLOOKUP($A369,OT!$A:$BU,OT!AD$1,0),0))</f>
        <v>0</v>
      </c>
      <c r="BH369" s="70">
        <f>VALUE(IFERROR(VLOOKUP($A369,OT!$A:$BU,OT!AE$1,0),0))</f>
        <v>2</v>
      </c>
      <c r="BI369" s="70">
        <f>VALUE(IFERROR(VLOOKUP($A369,OT!$A:$BU,OT!AF$1,0),0))</f>
        <v>2</v>
      </c>
      <c r="BJ369" s="70">
        <f>VALUE(IFERROR(VLOOKUP($A369,OT!$A:$BU,OT!AG$1,0),0))</f>
        <v>2</v>
      </c>
      <c r="BK369" s="70">
        <f>VALUE(IFERROR(VLOOKUP($A369,OT!$A:$BU,OT!AH$1,0),0))</f>
        <v>2</v>
      </c>
      <c r="BL369" s="70">
        <f>VALUE(IFERROR(VLOOKUP($A369,OT!$A:$BU,OT!AI$1,0),0))</f>
        <v>4</v>
      </c>
      <c r="BM369" s="70">
        <f>VALUE(IFERROR(VLOOKUP($A369,OT!$A:$BU,OT!AJ$1,0),0))</f>
        <v>0</v>
      </c>
      <c r="BN369" s="70">
        <f>VALUE(IFERROR(VLOOKUP($A369,OT!$A:$BU,OT!AK$1,0),0))</f>
        <v>0</v>
      </c>
      <c r="BO369" s="70">
        <f>VALUE(IFERROR(VLOOKUP($A369,OT!$A:$BU,OT!AL$1,0),0))</f>
        <v>2</v>
      </c>
      <c r="BP369" s="70">
        <f>VALUE(IFERROR(VLOOKUP($A369,OT!$A:$BU,OT!AM$1,0),0))</f>
        <v>2</v>
      </c>
    </row>
    <row r="370" spans="1:68" x14ac:dyDescent="0.35">
      <c r="A370" t="s">
        <v>1851</v>
      </c>
      <c r="B370" s="221" t="str">
        <f>VLOOKUP(A370,Att!B:C,2,0)</f>
        <v>LÊ THỊ NGUYỆT NHI</v>
      </c>
      <c r="E370">
        <v>15000</v>
      </c>
      <c r="F370">
        <v>15000</v>
      </c>
      <c r="G370">
        <v>20000</v>
      </c>
      <c r="H370">
        <v>20000</v>
      </c>
      <c r="J370">
        <v>42000</v>
      </c>
      <c r="K370">
        <v>42000</v>
      </c>
      <c r="L370">
        <v>42000</v>
      </c>
      <c r="M370">
        <v>42000</v>
      </c>
      <c r="N370">
        <v>27000</v>
      </c>
      <c r="Q370">
        <v>20000</v>
      </c>
      <c r="R370">
        <v>20000</v>
      </c>
      <c r="S370">
        <v>20000</v>
      </c>
      <c r="AH370" s="68">
        <f t="shared" si="15"/>
        <v>325000</v>
      </c>
      <c r="AI370" s="68">
        <f t="shared" si="16"/>
        <v>97000</v>
      </c>
      <c r="AJ370" s="68">
        <f t="shared" si="17"/>
        <v>228000</v>
      </c>
      <c r="AK370" s="68"/>
      <c r="AL370" s="74" t="str">
        <f>VLOOKUP(A370,Att!B:CX,101,0)</f>
        <v>Power Connect</v>
      </c>
      <c r="AM370" s="70">
        <f>VALUE(IFERROR(VLOOKUP($A370,OT!$A:$BU,OT!J$1,0),0))</f>
        <v>0</v>
      </c>
      <c r="AN370" s="70">
        <f>VALUE(IFERROR(VLOOKUP($A370,OT!$A:$BU,OT!K$1,0),0))</f>
        <v>0</v>
      </c>
      <c r="AO370" s="70">
        <f>VALUE(IFERROR(VLOOKUP($A370,OT!$A:$BU,OT!L$1,0),0))</f>
        <v>0</v>
      </c>
      <c r="AP370" s="70">
        <f>VALUE(IFERROR(VLOOKUP($A370,OT!$A:$BU,OT!M$1,0),0))</f>
        <v>0</v>
      </c>
      <c r="AQ370" s="70">
        <f>VALUE(IFERROR(VLOOKUP($A370,OT!$A:$BU,OT!N$1,0),0))</f>
        <v>0</v>
      </c>
      <c r="AR370" s="70">
        <f>VALUE(IFERROR(VLOOKUP($A370,OT!$A:$BU,OT!O$1,0),0))</f>
        <v>0</v>
      </c>
      <c r="AS370" s="70">
        <f>VALUE(IFERROR(VLOOKUP($A370,OT!$A:$BU,OT!P$1,0),0))</f>
        <v>0</v>
      </c>
      <c r="AT370" s="70">
        <f>VALUE(IFERROR(VLOOKUP($A370,OT!$A:$BU,OT!Q$1,0),0))</f>
        <v>2</v>
      </c>
      <c r="AU370" s="70">
        <f>VALUE(IFERROR(VLOOKUP($A370,OT!$A:$BU,OT!R$1,0),0))</f>
        <v>2</v>
      </c>
      <c r="AV370" s="70">
        <f>VALUE(IFERROR(VLOOKUP($A370,OT!$A:$BU,OT!S$1,0),0))</f>
        <v>2</v>
      </c>
      <c r="AW370" s="70">
        <f>VALUE(IFERROR(VLOOKUP($A370,OT!$A:$BU,OT!T$1,0),0))</f>
        <v>2</v>
      </c>
      <c r="AX370" s="70">
        <f>VALUE(IFERROR(VLOOKUP($A370,OT!$A:$BU,OT!U$1,0),0))</f>
        <v>0</v>
      </c>
      <c r="AY370" s="70">
        <f>VALUE(IFERROR(VLOOKUP($A370,OT!$A:$BU,OT!V$1,0),0))</f>
        <v>0</v>
      </c>
      <c r="AZ370" s="70">
        <f>VALUE(IFERROR(VLOOKUP($A370,OT!$A:$BU,OT!W$1,0),0))</f>
        <v>0</v>
      </c>
      <c r="BA370" s="70">
        <f>VALUE(IFERROR(VLOOKUP($A370,OT!$A:$BU,OT!X$1,0),0))</f>
        <v>2</v>
      </c>
      <c r="BB370" s="70">
        <f>VALUE(IFERROR(VLOOKUP($A370,OT!$A:$BU,OT!Y$1,0),0))</f>
        <v>2</v>
      </c>
      <c r="BC370" s="70">
        <f>VALUE(IFERROR(VLOOKUP($A370,OT!$A:$BU,OT!Z$1,0),0))</f>
        <v>2</v>
      </c>
      <c r="BD370" s="70">
        <f>VALUE(IFERROR(VLOOKUP($A370,OT!$A:$BU,OT!AA$1,0),0))</f>
        <v>0</v>
      </c>
      <c r="BE370" s="70">
        <f>VALUE(IFERROR(VLOOKUP($A370,OT!$A:$BU,OT!AB$1,0),0))</f>
        <v>0</v>
      </c>
      <c r="BF370" s="70">
        <f>VALUE(IFERROR(VLOOKUP($A370,OT!$A:$BU,OT!AC$1,0),0))</f>
        <v>0</v>
      </c>
      <c r="BG370" s="70">
        <f>VALUE(IFERROR(VLOOKUP($A370,OT!$A:$BU,OT!AD$1,0),0))</f>
        <v>0</v>
      </c>
      <c r="BH370" s="70">
        <f>VALUE(IFERROR(VLOOKUP($A370,OT!$A:$BU,OT!AE$1,0),0))</f>
        <v>0</v>
      </c>
      <c r="BI370" s="70">
        <f>VALUE(IFERROR(VLOOKUP($A370,OT!$A:$BU,OT!AF$1,0),0))</f>
        <v>0</v>
      </c>
      <c r="BJ370" s="70">
        <f>VALUE(IFERROR(VLOOKUP($A370,OT!$A:$BU,OT!AG$1,0),0))</f>
        <v>0</v>
      </c>
      <c r="BK370" s="70">
        <f>VALUE(IFERROR(VLOOKUP($A370,OT!$A:$BU,OT!AH$1,0),0))</f>
        <v>0</v>
      </c>
      <c r="BL370" s="70">
        <f>VALUE(IFERROR(VLOOKUP($A370,OT!$A:$BU,OT!AI$1,0),0))</f>
        <v>0</v>
      </c>
      <c r="BM370" s="70">
        <f>VALUE(IFERROR(VLOOKUP($A370,OT!$A:$BU,OT!AJ$1,0),0))</f>
        <v>0</v>
      </c>
      <c r="BN370" s="70">
        <f>VALUE(IFERROR(VLOOKUP($A370,OT!$A:$BU,OT!AK$1,0),0))</f>
        <v>0</v>
      </c>
      <c r="BO370" s="70">
        <f>VALUE(IFERROR(VLOOKUP($A370,OT!$A:$BU,OT!AL$1,0),0))</f>
        <v>0</v>
      </c>
      <c r="BP370" s="70">
        <f>VALUE(IFERROR(VLOOKUP($A370,OT!$A:$BU,OT!AM$1,0),0))</f>
        <v>0</v>
      </c>
    </row>
    <row r="371" spans="1:68" x14ac:dyDescent="0.35">
      <c r="A371" t="s">
        <v>1853</v>
      </c>
      <c r="B371" s="221" t="str">
        <f>VLOOKUP(A371,Att!B:C,2,0)</f>
        <v>NGUYỄN THỊ HIỀN</v>
      </c>
      <c r="E371">
        <v>15000</v>
      </c>
      <c r="F371">
        <v>15000</v>
      </c>
      <c r="G371">
        <v>20000</v>
      </c>
      <c r="H371">
        <v>20000</v>
      </c>
      <c r="J371">
        <v>42000</v>
      </c>
      <c r="K371">
        <v>42000</v>
      </c>
      <c r="L371">
        <v>42000</v>
      </c>
      <c r="M371">
        <v>42000</v>
      </c>
      <c r="N371">
        <v>27000</v>
      </c>
      <c r="R371">
        <v>20000</v>
      </c>
      <c r="AH371" s="68">
        <f t="shared" si="15"/>
        <v>285000</v>
      </c>
      <c r="AI371" s="68">
        <f t="shared" si="16"/>
        <v>97000</v>
      </c>
      <c r="AJ371" s="68">
        <f t="shared" si="17"/>
        <v>188000</v>
      </c>
      <c r="AK371" s="68"/>
      <c r="AL371" s="74" t="str">
        <f>VLOOKUP(A371,Att!B:CX,101,0)</f>
        <v>Power Connect</v>
      </c>
      <c r="AM371" s="70">
        <f>VALUE(IFERROR(VLOOKUP($A371,OT!$A:$BU,OT!J$1,0),0))</f>
        <v>0</v>
      </c>
      <c r="AN371" s="70">
        <f>VALUE(IFERROR(VLOOKUP($A371,OT!$A:$BU,OT!K$1,0),0))</f>
        <v>0</v>
      </c>
      <c r="AO371" s="70">
        <f>VALUE(IFERROR(VLOOKUP($A371,OT!$A:$BU,OT!L$1,0),0))</f>
        <v>0</v>
      </c>
      <c r="AP371" s="70">
        <f>VALUE(IFERROR(VLOOKUP($A371,OT!$A:$BU,OT!M$1,0),0))</f>
        <v>0</v>
      </c>
      <c r="AQ371" s="70">
        <f>VALUE(IFERROR(VLOOKUP($A371,OT!$A:$BU,OT!N$1,0),0))</f>
        <v>0</v>
      </c>
      <c r="AR371" s="70">
        <f>VALUE(IFERROR(VLOOKUP($A371,OT!$A:$BU,OT!O$1,0),0))</f>
        <v>0</v>
      </c>
      <c r="AS371" s="70">
        <f>VALUE(IFERROR(VLOOKUP($A371,OT!$A:$BU,OT!P$1,0),0))</f>
        <v>0</v>
      </c>
      <c r="AT371" s="70">
        <f>VALUE(IFERROR(VLOOKUP($A371,OT!$A:$BU,OT!Q$1,0),0))</f>
        <v>2</v>
      </c>
      <c r="AU371" s="70">
        <f>VALUE(IFERROR(VLOOKUP($A371,OT!$A:$BU,OT!R$1,0),0))</f>
        <v>2</v>
      </c>
      <c r="AV371" s="70">
        <f>VALUE(IFERROR(VLOOKUP($A371,OT!$A:$BU,OT!S$1,0),0))</f>
        <v>2</v>
      </c>
      <c r="AW371" s="70">
        <f>VALUE(IFERROR(VLOOKUP($A371,OT!$A:$BU,OT!T$1,0),0))</f>
        <v>2</v>
      </c>
      <c r="AX371" s="70">
        <f>VALUE(IFERROR(VLOOKUP($A371,OT!$A:$BU,OT!U$1,0),0))</f>
        <v>0</v>
      </c>
      <c r="AY371" s="70">
        <f>VALUE(IFERROR(VLOOKUP($A371,OT!$A:$BU,OT!V$1,0),0))</f>
        <v>0</v>
      </c>
      <c r="AZ371" s="70">
        <f>VALUE(IFERROR(VLOOKUP($A371,OT!$A:$BU,OT!W$1,0),0))</f>
        <v>0</v>
      </c>
      <c r="BA371" s="70">
        <f>VALUE(IFERROR(VLOOKUP($A371,OT!$A:$BU,OT!X$1,0),0))</f>
        <v>0</v>
      </c>
      <c r="BB371" s="70">
        <f>VALUE(IFERROR(VLOOKUP($A371,OT!$A:$BU,OT!Y$1,0),0))</f>
        <v>2</v>
      </c>
      <c r="BC371" s="70">
        <f>VALUE(IFERROR(VLOOKUP($A371,OT!$A:$BU,OT!Z$1,0),0))</f>
        <v>0</v>
      </c>
      <c r="BD371" s="70">
        <f>VALUE(IFERROR(VLOOKUP($A371,OT!$A:$BU,OT!AA$1,0),0))</f>
        <v>0</v>
      </c>
      <c r="BE371" s="70">
        <f>VALUE(IFERROR(VLOOKUP($A371,OT!$A:$BU,OT!AB$1,0),0))</f>
        <v>0</v>
      </c>
      <c r="BF371" s="70">
        <f>VALUE(IFERROR(VLOOKUP($A371,OT!$A:$BU,OT!AC$1,0),0))</f>
        <v>0</v>
      </c>
      <c r="BG371" s="70">
        <f>VALUE(IFERROR(VLOOKUP($A371,OT!$A:$BU,OT!AD$1,0),0))</f>
        <v>0</v>
      </c>
      <c r="BH371" s="70">
        <f>VALUE(IFERROR(VLOOKUP($A371,OT!$A:$BU,OT!AE$1,0),0))</f>
        <v>0</v>
      </c>
      <c r="BI371" s="70">
        <f>VALUE(IFERROR(VLOOKUP($A371,OT!$A:$BU,OT!AF$1,0),0))</f>
        <v>0</v>
      </c>
      <c r="BJ371" s="70">
        <f>VALUE(IFERROR(VLOOKUP($A371,OT!$A:$BU,OT!AG$1,0),0))</f>
        <v>0</v>
      </c>
      <c r="BK371" s="70">
        <f>VALUE(IFERROR(VLOOKUP($A371,OT!$A:$BU,OT!AH$1,0),0))</f>
        <v>0</v>
      </c>
      <c r="BL371" s="70">
        <f>VALUE(IFERROR(VLOOKUP($A371,OT!$A:$BU,OT!AI$1,0),0))</f>
        <v>0</v>
      </c>
      <c r="BM371" s="70">
        <f>VALUE(IFERROR(VLOOKUP($A371,OT!$A:$BU,OT!AJ$1,0),0))</f>
        <v>0</v>
      </c>
      <c r="BN371" s="70">
        <f>VALUE(IFERROR(VLOOKUP($A371,OT!$A:$BU,OT!AK$1,0),0))</f>
        <v>0</v>
      </c>
      <c r="BO371" s="70">
        <f>VALUE(IFERROR(VLOOKUP($A371,OT!$A:$BU,OT!AL$1,0),0))</f>
        <v>0</v>
      </c>
      <c r="BP371" s="70">
        <f>VALUE(IFERROR(VLOOKUP($A371,OT!$A:$BU,OT!AM$1,0),0))</f>
        <v>0</v>
      </c>
    </row>
    <row r="372" spans="1:68" x14ac:dyDescent="0.35">
      <c r="A372" t="s">
        <v>1855</v>
      </c>
      <c r="B372" s="221" t="str">
        <f>VLOOKUP(A372,Att!B:C,2,0)</f>
        <v>MÃ THÀNH NHÂN</v>
      </c>
      <c r="E372">
        <v>15000</v>
      </c>
      <c r="F372">
        <v>15000</v>
      </c>
      <c r="G372">
        <v>20000</v>
      </c>
      <c r="H372">
        <v>20000</v>
      </c>
      <c r="J372">
        <v>20000</v>
      </c>
      <c r="K372">
        <v>20000</v>
      </c>
      <c r="L372">
        <v>20000</v>
      </c>
      <c r="N372">
        <v>20000</v>
      </c>
      <c r="Q372">
        <v>42000</v>
      </c>
      <c r="AH372" s="68">
        <f t="shared" si="15"/>
        <v>192000</v>
      </c>
      <c r="AI372" s="68">
        <f t="shared" si="16"/>
        <v>90000</v>
      </c>
      <c r="AJ372" s="68">
        <f t="shared" si="17"/>
        <v>102000</v>
      </c>
      <c r="AK372" s="68"/>
      <c r="AL372" s="74" t="str">
        <f>VLOOKUP(A372,Att!B:CX,101,0)</f>
        <v>Power Connect</v>
      </c>
      <c r="AM372" s="70">
        <f>VALUE(IFERROR(VLOOKUP($A372,OT!$A:$BU,OT!J$1,0),0))</f>
        <v>0</v>
      </c>
      <c r="AN372" s="70">
        <f>VALUE(IFERROR(VLOOKUP($A372,OT!$A:$BU,OT!K$1,0),0))</f>
        <v>0</v>
      </c>
      <c r="AO372" s="70">
        <f>VALUE(IFERROR(VLOOKUP($A372,OT!$A:$BU,OT!L$1,0),0))</f>
        <v>0</v>
      </c>
      <c r="AP372" s="70">
        <f>VALUE(IFERROR(VLOOKUP($A372,OT!$A:$BU,OT!M$1,0),0))</f>
        <v>0</v>
      </c>
      <c r="AQ372" s="70">
        <f>VALUE(IFERROR(VLOOKUP($A372,OT!$A:$BU,OT!N$1,0),0))</f>
        <v>0</v>
      </c>
      <c r="AR372" s="70">
        <f>VALUE(IFERROR(VLOOKUP($A372,OT!$A:$BU,OT!O$1,0),0))</f>
        <v>0</v>
      </c>
      <c r="AS372" s="70">
        <f>VALUE(IFERROR(VLOOKUP($A372,OT!$A:$BU,OT!P$1,0),0))</f>
        <v>0</v>
      </c>
      <c r="AT372" s="70">
        <f>VALUE(IFERROR(VLOOKUP($A372,OT!$A:$BU,OT!Q$1,0),0))</f>
        <v>2</v>
      </c>
      <c r="AU372" s="70">
        <f>VALUE(IFERROR(VLOOKUP($A372,OT!$A:$BU,OT!R$1,0),0))</f>
        <v>2</v>
      </c>
      <c r="AV372" s="70">
        <f>VALUE(IFERROR(VLOOKUP($A372,OT!$A:$BU,OT!S$1,0),0))</f>
        <v>0</v>
      </c>
      <c r="AW372" s="70">
        <f>VALUE(IFERROR(VLOOKUP($A372,OT!$A:$BU,OT!T$1,0),0))</f>
        <v>0</v>
      </c>
      <c r="AX372" s="70">
        <f>VALUE(IFERROR(VLOOKUP($A372,OT!$A:$BU,OT!U$1,0),0))</f>
        <v>4</v>
      </c>
      <c r="AY372" s="70">
        <f>VALUE(IFERROR(VLOOKUP($A372,OT!$A:$BU,OT!V$1,0),0))</f>
        <v>0</v>
      </c>
      <c r="AZ372" s="70">
        <f>VALUE(IFERROR(VLOOKUP($A372,OT!$A:$BU,OT!W$1,0),0))</f>
        <v>0</v>
      </c>
      <c r="BA372" s="70">
        <f>VALUE(IFERROR(VLOOKUP($A372,OT!$A:$BU,OT!X$1,0),0))</f>
        <v>2</v>
      </c>
      <c r="BB372" s="70">
        <f>VALUE(IFERROR(VLOOKUP($A372,OT!$A:$BU,OT!Y$1,0),0))</f>
        <v>0</v>
      </c>
      <c r="BC372" s="70">
        <f>VALUE(IFERROR(VLOOKUP($A372,OT!$A:$BU,OT!Z$1,0),0))</f>
        <v>0</v>
      </c>
      <c r="BD372" s="70">
        <f>VALUE(IFERROR(VLOOKUP($A372,OT!$A:$BU,OT!AA$1,0),0))</f>
        <v>0</v>
      </c>
      <c r="BE372" s="70">
        <f>VALUE(IFERROR(VLOOKUP($A372,OT!$A:$BU,OT!AB$1,0),0))</f>
        <v>0</v>
      </c>
      <c r="BF372" s="70">
        <f>VALUE(IFERROR(VLOOKUP($A372,OT!$A:$BU,OT!AC$1,0),0))</f>
        <v>0</v>
      </c>
      <c r="BG372" s="70">
        <f>VALUE(IFERROR(VLOOKUP($A372,OT!$A:$BU,OT!AD$1,0),0))</f>
        <v>0</v>
      </c>
      <c r="BH372" s="70">
        <f>VALUE(IFERROR(VLOOKUP($A372,OT!$A:$BU,OT!AE$1,0),0))</f>
        <v>0</v>
      </c>
      <c r="BI372" s="70">
        <f>VALUE(IFERROR(VLOOKUP($A372,OT!$A:$BU,OT!AF$1,0),0))</f>
        <v>0</v>
      </c>
      <c r="BJ372" s="70">
        <f>VALUE(IFERROR(VLOOKUP($A372,OT!$A:$BU,OT!AG$1,0),0))</f>
        <v>0</v>
      </c>
      <c r="BK372" s="70">
        <f>VALUE(IFERROR(VLOOKUP($A372,OT!$A:$BU,OT!AH$1,0),0))</f>
        <v>0</v>
      </c>
      <c r="BL372" s="70">
        <f>VALUE(IFERROR(VLOOKUP($A372,OT!$A:$BU,OT!AI$1,0),0))</f>
        <v>0</v>
      </c>
      <c r="BM372" s="70">
        <f>VALUE(IFERROR(VLOOKUP($A372,OT!$A:$BU,OT!AJ$1,0),0))</f>
        <v>0</v>
      </c>
      <c r="BN372" s="70">
        <f>VALUE(IFERROR(VLOOKUP($A372,OT!$A:$BU,OT!AK$1,0),0))</f>
        <v>0</v>
      </c>
      <c r="BO372" s="70">
        <f>VALUE(IFERROR(VLOOKUP($A372,OT!$A:$BU,OT!AL$1,0),0))</f>
        <v>0</v>
      </c>
      <c r="BP372" s="70">
        <f>VALUE(IFERROR(VLOOKUP($A372,OT!$A:$BU,OT!AM$1,0),0))</f>
        <v>0</v>
      </c>
    </row>
    <row r="373" spans="1:68" x14ac:dyDescent="0.35">
      <c r="A373" t="s">
        <v>1861</v>
      </c>
      <c r="B373" s="221" t="str">
        <f>VLOOKUP(A373,Att!B:C,2,0)</f>
        <v>ĐẶNG Ý NHƯ</v>
      </c>
      <c r="E373">
        <v>15000</v>
      </c>
      <c r="F373">
        <v>15000</v>
      </c>
      <c r="G373">
        <v>20000</v>
      </c>
      <c r="AH373" s="68">
        <f t="shared" si="15"/>
        <v>50000</v>
      </c>
      <c r="AI373" s="68">
        <f t="shared" si="16"/>
        <v>50000</v>
      </c>
      <c r="AJ373" s="68">
        <f t="shared" si="17"/>
        <v>0</v>
      </c>
      <c r="AK373" s="68"/>
      <c r="AL373" s="74" t="str">
        <f>VLOOKUP(A373,Att!B:CX,101,0)</f>
        <v>Power Connect</v>
      </c>
      <c r="AM373" s="70">
        <f>VALUE(IFERROR(VLOOKUP($A373,OT!$A:$BU,OT!J$1,0),0))</f>
        <v>0</v>
      </c>
      <c r="AN373" s="70">
        <f>VALUE(IFERROR(VLOOKUP($A373,OT!$A:$BU,OT!K$1,0),0))</f>
        <v>0</v>
      </c>
      <c r="AO373" s="70">
        <f>VALUE(IFERROR(VLOOKUP($A373,OT!$A:$BU,OT!L$1,0),0))</f>
        <v>0</v>
      </c>
      <c r="AP373" s="70">
        <f>VALUE(IFERROR(VLOOKUP($A373,OT!$A:$BU,OT!M$1,0),0))</f>
        <v>0</v>
      </c>
      <c r="AQ373" s="70">
        <f>VALUE(IFERROR(VLOOKUP($A373,OT!$A:$BU,OT!N$1,0),0))</f>
        <v>0</v>
      </c>
      <c r="AR373" s="70">
        <f>VALUE(IFERROR(VLOOKUP($A373,OT!$A:$BU,OT!O$1,0),0))</f>
        <v>0</v>
      </c>
      <c r="AS373" s="70">
        <f>VALUE(IFERROR(VLOOKUP($A373,OT!$A:$BU,OT!P$1,0),0))</f>
        <v>0</v>
      </c>
      <c r="AT373" s="70">
        <f>VALUE(IFERROR(VLOOKUP($A373,OT!$A:$BU,OT!Q$1,0),0))</f>
        <v>0</v>
      </c>
      <c r="AU373" s="70">
        <f>VALUE(IFERROR(VLOOKUP($A373,OT!$A:$BU,OT!R$1,0),0))</f>
        <v>0</v>
      </c>
      <c r="AV373" s="70">
        <f>VALUE(IFERROR(VLOOKUP($A373,OT!$A:$BU,OT!S$1,0),0))</f>
        <v>0</v>
      </c>
      <c r="AW373" s="70">
        <f>VALUE(IFERROR(VLOOKUP($A373,OT!$A:$BU,OT!T$1,0),0))</f>
        <v>0</v>
      </c>
      <c r="AX373" s="70">
        <f>VALUE(IFERROR(VLOOKUP($A373,OT!$A:$BU,OT!U$1,0),0))</f>
        <v>0</v>
      </c>
      <c r="AY373" s="70">
        <f>VALUE(IFERROR(VLOOKUP($A373,OT!$A:$BU,OT!V$1,0),0))</f>
        <v>0</v>
      </c>
      <c r="AZ373" s="70">
        <f>VALUE(IFERROR(VLOOKUP($A373,OT!$A:$BU,OT!W$1,0),0))</f>
        <v>0</v>
      </c>
      <c r="BA373" s="70">
        <f>VALUE(IFERROR(VLOOKUP($A373,OT!$A:$BU,OT!X$1,0),0))</f>
        <v>0</v>
      </c>
      <c r="BB373" s="70">
        <f>VALUE(IFERROR(VLOOKUP($A373,OT!$A:$BU,OT!Y$1,0),0))</f>
        <v>0</v>
      </c>
      <c r="BC373" s="70">
        <f>VALUE(IFERROR(VLOOKUP($A373,OT!$A:$BU,OT!Z$1,0),0))</f>
        <v>0</v>
      </c>
      <c r="BD373" s="70">
        <f>VALUE(IFERROR(VLOOKUP($A373,OT!$A:$BU,OT!AA$1,0),0))</f>
        <v>0</v>
      </c>
      <c r="BE373" s="70">
        <f>VALUE(IFERROR(VLOOKUP($A373,OT!$A:$BU,OT!AB$1,0),0))</f>
        <v>0</v>
      </c>
      <c r="BF373" s="70">
        <f>VALUE(IFERROR(VLOOKUP($A373,OT!$A:$BU,OT!AC$1,0),0))</f>
        <v>0</v>
      </c>
      <c r="BG373" s="70">
        <f>VALUE(IFERROR(VLOOKUP($A373,OT!$A:$BU,OT!AD$1,0),0))</f>
        <v>0</v>
      </c>
      <c r="BH373" s="70">
        <f>VALUE(IFERROR(VLOOKUP($A373,OT!$A:$BU,OT!AE$1,0),0))</f>
        <v>0</v>
      </c>
      <c r="BI373" s="70">
        <f>VALUE(IFERROR(VLOOKUP($A373,OT!$A:$BU,OT!AF$1,0),0))</f>
        <v>0</v>
      </c>
      <c r="BJ373" s="70">
        <f>VALUE(IFERROR(VLOOKUP($A373,OT!$A:$BU,OT!AG$1,0),0))</f>
        <v>0</v>
      </c>
      <c r="BK373" s="70">
        <f>VALUE(IFERROR(VLOOKUP($A373,OT!$A:$BU,OT!AH$1,0),0))</f>
        <v>0</v>
      </c>
      <c r="BL373" s="70">
        <f>VALUE(IFERROR(VLOOKUP($A373,OT!$A:$BU,OT!AI$1,0),0))</f>
        <v>0</v>
      </c>
      <c r="BM373" s="70">
        <f>VALUE(IFERROR(VLOOKUP($A373,OT!$A:$BU,OT!AJ$1,0),0))</f>
        <v>0</v>
      </c>
      <c r="BN373" s="70">
        <f>VALUE(IFERROR(VLOOKUP($A373,OT!$A:$BU,OT!AK$1,0),0))</f>
        <v>0</v>
      </c>
      <c r="BO373" s="70">
        <f>VALUE(IFERROR(VLOOKUP($A373,OT!$A:$BU,OT!AL$1,0),0))</f>
        <v>0</v>
      </c>
      <c r="BP373" s="70">
        <f>VALUE(IFERROR(VLOOKUP($A373,OT!$A:$BU,OT!AM$1,0),0))</f>
        <v>0</v>
      </c>
    </row>
    <row r="374" spans="1:68" x14ac:dyDescent="0.35">
      <c r="A374" t="s">
        <v>1863</v>
      </c>
      <c r="B374" s="221" t="str">
        <f>VLOOKUP(A374,Att!B:C,2,0)</f>
        <v>LÊ THỊ MỸ TRINH</v>
      </c>
      <c r="AH374" s="68">
        <f t="shared" si="15"/>
        <v>0</v>
      </c>
      <c r="AI374" s="68">
        <f t="shared" si="16"/>
        <v>0</v>
      </c>
      <c r="AJ374" s="68">
        <f t="shared" si="17"/>
        <v>0</v>
      </c>
      <c r="AK374" s="68"/>
      <c r="AL374" s="74" t="str">
        <f>VLOOKUP(A374,Att!B:CX,101,0)</f>
        <v>Power Connect</v>
      </c>
      <c r="AM374" s="70">
        <f>VALUE(IFERROR(VLOOKUP($A374,OT!$A:$BU,OT!J$1,0),0))</f>
        <v>0</v>
      </c>
      <c r="AN374" s="70">
        <f>VALUE(IFERROR(VLOOKUP($A374,OT!$A:$BU,OT!K$1,0),0))</f>
        <v>0</v>
      </c>
      <c r="AO374" s="70">
        <f>VALUE(IFERROR(VLOOKUP($A374,OT!$A:$BU,OT!L$1,0),0))</f>
        <v>0</v>
      </c>
      <c r="AP374" s="70">
        <f>VALUE(IFERROR(VLOOKUP($A374,OT!$A:$BU,OT!M$1,0),0))</f>
        <v>0</v>
      </c>
      <c r="AQ374" s="70">
        <f>VALUE(IFERROR(VLOOKUP($A374,OT!$A:$BU,OT!N$1,0),0))</f>
        <v>0</v>
      </c>
      <c r="AR374" s="70">
        <f>VALUE(IFERROR(VLOOKUP($A374,OT!$A:$BU,OT!O$1,0),0))</f>
        <v>0</v>
      </c>
      <c r="AS374" s="70">
        <f>VALUE(IFERROR(VLOOKUP($A374,OT!$A:$BU,OT!P$1,0),0))</f>
        <v>0</v>
      </c>
      <c r="AT374" s="70">
        <f>VALUE(IFERROR(VLOOKUP($A374,OT!$A:$BU,OT!Q$1,0),0))</f>
        <v>0</v>
      </c>
      <c r="AU374" s="70">
        <f>VALUE(IFERROR(VLOOKUP($A374,OT!$A:$BU,OT!R$1,0),0))</f>
        <v>0</v>
      </c>
      <c r="AV374" s="70">
        <f>VALUE(IFERROR(VLOOKUP($A374,OT!$A:$BU,OT!S$1,0),0))</f>
        <v>0</v>
      </c>
      <c r="AW374" s="70">
        <f>VALUE(IFERROR(VLOOKUP($A374,OT!$A:$BU,OT!T$1,0),0))</f>
        <v>0</v>
      </c>
      <c r="AX374" s="70">
        <f>VALUE(IFERROR(VLOOKUP($A374,OT!$A:$BU,OT!U$1,0),0))</f>
        <v>0</v>
      </c>
      <c r="AY374" s="70">
        <f>VALUE(IFERROR(VLOOKUP($A374,OT!$A:$BU,OT!V$1,0),0))</f>
        <v>0</v>
      </c>
      <c r="AZ374" s="70">
        <f>VALUE(IFERROR(VLOOKUP($A374,OT!$A:$BU,OT!W$1,0),0))</f>
        <v>0</v>
      </c>
      <c r="BA374" s="70">
        <f>VALUE(IFERROR(VLOOKUP($A374,OT!$A:$BU,OT!X$1,0),0))</f>
        <v>0</v>
      </c>
      <c r="BB374" s="70">
        <f>VALUE(IFERROR(VLOOKUP($A374,OT!$A:$BU,OT!Y$1,0),0))</f>
        <v>0</v>
      </c>
      <c r="BC374" s="70">
        <f>VALUE(IFERROR(VLOOKUP($A374,OT!$A:$BU,OT!Z$1,0),0))</f>
        <v>0</v>
      </c>
      <c r="BD374" s="70">
        <f>VALUE(IFERROR(VLOOKUP($A374,OT!$A:$BU,OT!AA$1,0),0))</f>
        <v>0</v>
      </c>
      <c r="BE374" s="70">
        <f>VALUE(IFERROR(VLOOKUP($A374,OT!$A:$BU,OT!AB$1,0),0))</f>
        <v>0</v>
      </c>
      <c r="BF374" s="70">
        <f>VALUE(IFERROR(VLOOKUP($A374,OT!$A:$BU,OT!AC$1,0),0))</f>
        <v>0</v>
      </c>
      <c r="BG374" s="70">
        <f>VALUE(IFERROR(VLOOKUP($A374,OT!$A:$BU,OT!AD$1,0),0))</f>
        <v>0</v>
      </c>
      <c r="BH374" s="70">
        <f>VALUE(IFERROR(VLOOKUP($A374,OT!$A:$BU,OT!AE$1,0),0))</f>
        <v>0</v>
      </c>
      <c r="BI374" s="70">
        <f>VALUE(IFERROR(VLOOKUP($A374,OT!$A:$BU,OT!AF$1,0),0))</f>
        <v>0</v>
      </c>
      <c r="BJ374" s="70">
        <f>VALUE(IFERROR(VLOOKUP($A374,OT!$A:$BU,OT!AG$1,0),0))</f>
        <v>0</v>
      </c>
      <c r="BK374" s="70">
        <f>VALUE(IFERROR(VLOOKUP($A374,OT!$A:$BU,OT!AH$1,0),0))</f>
        <v>0</v>
      </c>
      <c r="BL374" s="70">
        <f>VALUE(IFERROR(VLOOKUP($A374,OT!$A:$BU,OT!AI$1,0),0))</f>
        <v>0</v>
      </c>
      <c r="BM374" s="70">
        <f>VALUE(IFERROR(VLOOKUP($A374,OT!$A:$BU,OT!AJ$1,0),0))</f>
        <v>0</v>
      </c>
      <c r="BN374" s="70">
        <f>VALUE(IFERROR(VLOOKUP($A374,OT!$A:$BU,OT!AK$1,0),0))</f>
        <v>0</v>
      </c>
      <c r="BO374" s="70">
        <f>VALUE(IFERROR(VLOOKUP($A374,OT!$A:$BU,OT!AL$1,0),0))</f>
        <v>0</v>
      </c>
      <c r="BP374" s="70">
        <f>VALUE(IFERROR(VLOOKUP($A374,OT!$A:$BU,OT!AM$1,0),0))</f>
        <v>0</v>
      </c>
    </row>
    <row r="375" spans="1:68" x14ac:dyDescent="0.35">
      <c r="A375" t="s">
        <v>1865</v>
      </c>
      <c r="B375" s="221" t="str">
        <f>VLOOKUP(A375,Att!B:C,2,0)</f>
        <v>NGUYỄN THỊ THÁI OANH</v>
      </c>
      <c r="E375">
        <v>15000</v>
      </c>
      <c r="F375">
        <v>15000</v>
      </c>
      <c r="J375">
        <v>20000</v>
      </c>
      <c r="K375">
        <v>20000</v>
      </c>
      <c r="L375">
        <v>20000</v>
      </c>
      <c r="M375">
        <v>20000</v>
      </c>
      <c r="N375">
        <v>20000</v>
      </c>
      <c r="Q375">
        <v>42000</v>
      </c>
      <c r="R375">
        <v>42000</v>
      </c>
      <c r="S375">
        <v>42000</v>
      </c>
      <c r="T375">
        <v>42000</v>
      </c>
      <c r="U375">
        <v>42000</v>
      </c>
      <c r="X375">
        <v>20000</v>
      </c>
      <c r="Y375">
        <v>20000</v>
      </c>
      <c r="AA375">
        <v>20000</v>
      </c>
      <c r="AB375">
        <v>20000</v>
      </c>
      <c r="AC375">
        <v>20000</v>
      </c>
      <c r="AE375">
        <v>42000</v>
      </c>
      <c r="AF375">
        <v>42000</v>
      </c>
      <c r="AH375" s="68">
        <f t="shared" si="15"/>
        <v>524000</v>
      </c>
      <c r="AI375" s="68">
        <f t="shared" si="16"/>
        <v>72000</v>
      </c>
      <c r="AJ375" s="68">
        <f t="shared" si="17"/>
        <v>452000</v>
      </c>
      <c r="AK375" s="68"/>
      <c r="AL375" s="74" t="str">
        <f>VLOOKUP(A375,Att!B:CX,101,0)</f>
        <v>Power Connect</v>
      </c>
      <c r="AM375" s="70">
        <f>VALUE(IFERROR(VLOOKUP($A375,OT!$A:$BU,OT!J$1,0),0))</f>
        <v>0</v>
      </c>
      <c r="AN375" s="70">
        <f>VALUE(IFERROR(VLOOKUP($A375,OT!$A:$BU,OT!K$1,0),0))</f>
        <v>0</v>
      </c>
      <c r="AO375" s="70">
        <f>VALUE(IFERROR(VLOOKUP($A375,OT!$A:$BU,OT!L$1,0),0))</f>
        <v>0</v>
      </c>
      <c r="AP375" s="70">
        <f>VALUE(IFERROR(VLOOKUP($A375,OT!$A:$BU,OT!M$1,0),0))</f>
        <v>0</v>
      </c>
      <c r="AQ375" s="70">
        <f>VALUE(IFERROR(VLOOKUP($A375,OT!$A:$BU,OT!N$1,0),0))</f>
        <v>0</v>
      </c>
      <c r="AR375" s="70">
        <f>VALUE(IFERROR(VLOOKUP($A375,OT!$A:$BU,OT!O$1,0),0))</f>
        <v>0</v>
      </c>
      <c r="AS375" s="70">
        <f>VALUE(IFERROR(VLOOKUP($A375,OT!$A:$BU,OT!P$1,0),0))</f>
        <v>0</v>
      </c>
      <c r="AT375" s="70">
        <f>VALUE(IFERROR(VLOOKUP($A375,OT!$A:$BU,OT!Q$1,0),0))</f>
        <v>2</v>
      </c>
      <c r="AU375" s="70">
        <f>VALUE(IFERROR(VLOOKUP($A375,OT!$A:$BU,OT!R$1,0),0))</f>
        <v>2</v>
      </c>
      <c r="AV375" s="70">
        <f>VALUE(IFERROR(VLOOKUP($A375,OT!$A:$BU,OT!S$1,0),0))</f>
        <v>2</v>
      </c>
      <c r="AW375" s="70">
        <f>VALUE(IFERROR(VLOOKUP($A375,OT!$A:$BU,OT!T$1,0),0))</f>
        <v>2</v>
      </c>
      <c r="AX375" s="70">
        <f>VALUE(IFERROR(VLOOKUP($A375,OT!$A:$BU,OT!U$1,0),0))</f>
        <v>4</v>
      </c>
      <c r="AY375" s="70">
        <f>VALUE(IFERROR(VLOOKUP($A375,OT!$A:$BU,OT!V$1,0),0))</f>
        <v>0</v>
      </c>
      <c r="AZ375" s="70">
        <f>VALUE(IFERROR(VLOOKUP($A375,OT!$A:$BU,OT!W$1,0),0))</f>
        <v>0</v>
      </c>
      <c r="BA375" s="70">
        <f>VALUE(IFERROR(VLOOKUP($A375,OT!$A:$BU,OT!X$1,0),0))</f>
        <v>2</v>
      </c>
      <c r="BB375" s="70">
        <f>VALUE(IFERROR(VLOOKUP($A375,OT!$A:$BU,OT!Y$1,0),0))</f>
        <v>2</v>
      </c>
      <c r="BC375" s="70">
        <f>VALUE(IFERROR(VLOOKUP($A375,OT!$A:$BU,OT!Z$1,0),0))</f>
        <v>2</v>
      </c>
      <c r="BD375" s="70">
        <f>VALUE(IFERROR(VLOOKUP($A375,OT!$A:$BU,OT!AA$1,0),0))</f>
        <v>2</v>
      </c>
      <c r="BE375" s="70">
        <f>VALUE(IFERROR(VLOOKUP($A375,OT!$A:$BU,OT!AB$1,0),0))</f>
        <v>4</v>
      </c>
      <c r="BF375" s="70">
        <f>VALUE(IFERROR(VLOOKUP($A375,OT!$A:$BU,OT!AC$1,0),0))</f>
        <v>0</v>
      </c>
      <c r="BG375" s="70">
        <f>VALUE(IFERROR(VLOOKUP($A375,OT!$A:$BU,OT!AD$1,0),0))</f>
        <v>0</v>
      </c>
      <c r="BH375" s="70">
        <f>VALUE(IFERROR(VLOOKUP($A375,OT!$A:$BU,OT!AE$1,0),0))</f>
        <v>2</v>
      </c>
      <c r="BI375" s="70">
        <f>VALUE(IFERROR(VLOOKUP($A375,OT!$A:$BU,OT!AF$1,0),0))</f>
        <v>2</v>
      </c>
      <c r="BJ375" s="70">
        <f>VALUE(IFERROR(VLOOKUP($A375,OT!$A:$BU,OT!AG$1,0),0))</f>
        <v>0</v>
      </c>
      <c r="BK375" s="70">
        <f>VALUE(IFERROR(VLOOKUP($A375,OT!$A:$BU,OT!AH$1,0),0))</f>
        <v>2</v>
      </c>
      <c r="BL375" s="70">
        <f>VALUE(IFERROR(VLOOKUP($A375,OT!$A:$BU,OT!AI$1,0),0))</f>
        <v>2</v>
      </c>
      <c r="BM375" s="70">
        <f>VALUE(IFERROR(VLOOKUP($A375,OT!$A:$BU,OT!AJ$1,0),0))</f>
        <v>4</v>
      </c>
      <c r="BN375" s="70">
        <f>VALUE(IFERROR(VLOOKUP($A375,OT!$A:$BU,OT!AK$1,0),0))</f>
        <v>0</v>
      </c>
      <c r="BO375" s="70">
        <f>VALUE(IFERROR(VLOOKUP($A375,OT!$A:$BU,OT!AL$1,0),0))</f>
        <v>2</v>
      </c>
      <c r="BP375" s="70">
        <f>VALUE(IFERROR(VLOOKUP($A375,OT!$A:$BU,OT!AM$1,0),0))</f>
        <v>0</v>
      </c>
    </row>
    <row r="376" spans="1:68" x14ac:dyDescent="0.35">
      <c r="A376" t="s">
        <v>1867</v>
      </c>
      <c r="B376" s="221" t="str">
        <f>VLOOKUP(A376,Att!B:C,2,0)</f>
        <v>PHAN THỊ CẨM LUYẾN</v>
      </c>
      <c r="E376">
        <v>15000</v>
      </c>
      <c r="F376">
        <v>15000</v>
      </c>
      <c r="J376">
        <v>20000</v>
      </c>
      <c r="K376">
        <v>20000</v>
      </c>
      <c r="L376">
        <v>20000</v>
      </c>
      <c r="M376">
        <v>20000</v>
      </c>
      <c r="N376">
        <v>20000</v>
      </c>
      <c r="AH376" s="68">
        <f t="shared" si="15"/>
        <v>130000</v>
      </c>
      <c r="AI376" s="68">
        <f t="shared" si="16"/>
        <v>30000</v>
      </c>
      <c r="AJ376" s="68">
        <f t="shared" si="17"/>
        <v>100000</v>
      </c>
      <c r="AK376" s="68"/>
      <c r="AL376" s="74" t="str">
        <f>VLOOKUP(A376,Att!B:CX,101,0)</f>
        <v>Power Connect</v>
      </c>
      <c r="AM376" s="70">
        <f>VALUE(IFERROR(VLOOKUP($A376,OT!$A:$BU,OT!J$1,0),0))</f>
        <v>0</v>
      </c>
      <c r="AN376" s="70">
        <f>VALUE(IFERROR(VLOOKUP($A376,OT!$A:$BU,OT!K$1,0),0))</f>
        <v>0</v>
      </c>
      <c r="AO376" s="70">
        <f>VALUE(IFERROR(VLOOKUP($A376,OT!$A:$BU,OT!L$1,0),0))</f>
        <v>0</v>
      </c>
      <c r="AP376" s="70">
        <f>VALUE(IFERROR(VLOOKUP($A376,OT!$A:$BU,OT!M$1,0),0))</f>
        <v>0</v>
      </c>
      <c r="AQ376" s="70">
        <f>VALUE(IFERROR(VLOOKUP($A376,OT!$A:$BU,OT!N$1,0),0))</f>
        <v>0</v>
      </c>
      <c r="AR376" s="70">
        <f>VALUE(IFERROR(VLOOKUP($A376,OT!$A:$BU,OT!O$1,0),0))</f>
        <v>0</v>
      </c>
      <c r="AS376" s="70">
        <f>VALUE(IFERROR(VLOOKUP($A376,OT!$A:$BU,OT!P$1,0),0))</f>
        <v>0</v>
      </c>
      <c r="AT376" s="70">
        <f>VALUE(IFERROR(VLOOKUP($A376,OT!$A:$BU,OT!Q$1,0),0))</f>
        <v>2</v>
      </c>
      <c r="AU376" s="70">
        <f>VALUE(IFERROR(VLOOKUP($A376,OT!$A:$BU,OT!R$1,0),0))</f>
        <v>2</v>
      </c>
      <c r="AV376" s="70">
        <f>VALUE(IFERROR(VLOOKUP($A376,OT!$A:$BU,OT!S$1,0),0))</f>
        <v>2</v>
      </c>
      <c r="AW376" s="70">
        <f>VALUE(IFERROR(VLOOKUP($A376,OT!$A:$BU,OT!T$1,0),0))</f>
        <v>2</v>
      </c>
      <c r="AX376" s="70">
        <f>VALUE(IFERROR(VLOOKUP($A376,OT!$A:$BU,OT!U$1,0),0))</f>
        <v>4</v>
      </c>
      <c r="AY376" s="70">
        <f>VALUE(IFERROR(VLOOKUP($A376,OT!$A:$BU,OT!V$1,0),0))</f>
        <v>0</v>
      </c>
      <c r="AZ376" s="70">
        <f>VALUE(IFERROR(VLOOKUP($A376,OT!$A:$BU,OT!W$1,0),0))</f>
        <v>0</v>
      </c>
      <c r="BA376" s="70">
        <f>VALUE(IFERROR(VLOOKUP($A376,OT!$A:$BU,OT!X$1,0),0))</f>
        <v>0</v>
      </c>
      <c r="BB376" s="70">
        <f>VALUE(IFERROR(VLOOKUP($A376,OT!$A:$BU,OT!Y$1,0),0))</f>
        <v>0</v>
      </c>
      <c r="BC376" s="70">
        <f>VALUE(IFERROR(VLOOKUP($A376,OT!$A:$BU,OT!Z$1,0),0))</f>
        <v>0</v>
      </c>
      <c r="BD376" s="70">
        <f>VALUE(IFERROR(VLOOKUP($A376,OT!$A:$BU,OT!AA$1,0),0))</f>
        <v>0</v>
      </c>
      <c r="BE376" s="70">
        <f>VALUE(IFERROR(VLOOKUP($A376,OT!$A:$BU,OT!AB$1,0),0))</f>
        <v>0</v>
      </c>
      <c r="BF376" s="70">
        <f>VALUE(IFERROR(VLOOKUP($A376,OT!$A:$BU,OT!AC$1,0),0))</f>
        <v>0</v>
      </c>
      <c r="BG376" s="70">
        <f>VALUE(IFERROR(VLOOKUP($A376,OT!$A:$BU,OT!AD$1,0),0))</f>
        <v>0</v>
      </c>
      <c r="BH376" s="70">
        <f>VALUE(IFERROR(VLOOKUP($A376,OT!$A:$BU,OT!AE$1,0),0))</f>
        <v>0</v>
      </c>
      <c r="BI376" s="70">
        <f>VALUE(IFERROR(VLOOKUP($A376,OT!$A:$BU,OT!AF$1,0),0))</f>
        <v>0</v>
      </c>
      <c r="BJ376" s="70">
        <f>VALUE(IFERROR(VLOOKUP($A376,OT!$A:$BU,OT!AG$1,0),0))</f>
        <v>0</v>
      </c>
      <c r="BK376" s="70">
        <f>VALUE(IFERROR(VLOOKUP($A376,OT!$A:$BU,OT!AH$1,0),0))</f>
        <v>0</v>
      </c>
      <c r="BL376" s="70">
        <f>VALUE(IFERROR(VLOOKUP($A376,OT!$A:$BU,OT!AI$1,0),0))</f>
        <v>0</v>
      </c>
      <c r="BM376" s="70">
        <f>VALUE(IFERROR(VLOOKUP($A376,OT!$A:$BU,OT!AJ$1,0),0))</f>
        <v>0</v>
      </c>
      <c r="BN376" s="70">
        <f>VALUE(IFERROR(VLOOKUP($A376,OT!$A:$BU,OT!AK$1,0),0))</f>
        <v>0</v>
      </c>
      <c r="BO376" s="70">
        <f>VALUE(IFERROR(VLOOKUP($A376,OT!$A:$BU,OT!AL$1,0),0))</f>
        <v>0</v>
      </c>
      <c r="BP376" s="70">
        <f>VALUE(IFERROR(VLOOKUP($A376,OT!$A:$BU,OT!AM$1,0),0))</f>
        <v>0</v>
      </c>
    </row>
    <row r="377" spans="1:68" x14ac:dyDescent="0.35">
      <c r="A377" t="s">
        <v>1869</v>
      </c>
      <c r="B377" s="221" t="str">
        <f>VLOOKUP(A377,Att!B:C,2,0)</f>
        <v>LÊ THỊ THU</v>
      </c>
      <c r="E377">
        <v>15000</v>
      </c>
      <c r="F377">
        <v>15000</v>
      </c>
      <c r="J377">
        <v>20000</v>
      </c>
      <c r="K377">
        <v>20000</v>
      </c>
      <c r="L377">
        <v>20000</v>
      </c>
      <c r="M377">
        <v>20000</v>
      </c>
      <c r="N377">
        <v>20000</v>
      </c>
      <c r="Q377">
        <v>42000</v>
      </c>
      <c r="R377">
        <v>42000</v>
      </c>
      <c r="S377">
        <v>42000</v>
      </c>
      <c r="T377">
        <v>42000</v>
      </c>
      <c r="U377">
        <v>42000</v>
      </c>
      <c r="X377">
        <v>20000</v>
      </c>
      <c r="Y377">
        <v>20000</v>
      </c>
      <c r="Z377">
        <v>20000</v>
      </c>
      <c r="AA377">
        <v>20000</v>
      </c>
      <c r="AB377">
        <v>20000</v>
      </c>
      <c r="AE377">
        <v>42000</v>
      </c>
      <c r="AF377">
        <v>42000</v>
      </c>
      <c r="AH377" s="68">
        <f t="shared" si="15"/>
        <v>524000</v>
      </c>
      <c r="AI377" s="68">
        <f t="shared" si="16"/>
        <v>30000</v>
      </c>
      <c r="AJ377" s="68">
        <f t="shared" si="17"/>
        <v>494000</v>
      </c>
      <c r="AK377" s="68"/>
      <c r="AL377" s="74" t="str">
        <f>VLOOKUP(A377,Att!B:CX,101,0)</f>
        <v>Power Connect</v>
      </c>
      <c r="AM377" s="70">
        <f>VALUE(IFERROR(VLOOKUP($A377,OT!$A:$BU,OT!J$1,0),0))</f>
        <v>0</v>
      </c>
      <c r="AN377" s="70">
        <f>VALUE(IFERROR(VLOOKUP($A377,OT!$A:$BU,OT!K$1,0),0))</f>
        <v>0</v>
      </c>
      <c r="AO377" s="70">
        <f>VALUE(IFERROR(VLOOKUP($A377,OT!$A:$BU,OT!L$1,0),0))</f>
        <v>0</v>
      </c>
      <c r="AP377" s="70">
        <f>VALUE(IFERROR(VLOOKUP($A377,OT!$A:$BU,OT!M$1,0),0))</f>
        <v>0</v>
      </c>
      <c r="AQ377" s="70">
        <f>VALUE(IFERROR(VLOOKUP($A377,OT!$A:$BU,OT!N$1,0),0))</f>
        <v>0</v>
      </c>
      <c r="AR377" s="70">
        <f>VALUE(IFERROR(VLOOKUP($A377,OT!$A:$BU,OT!O$1,0),0))</f>
        <v>0</v>
      </c>
      <c r="AS377" s="70">
        <f>VALUE(IFERROR(VLOOKUP($A377,OT!$A:$BU,OT!P$1,0),0))</f>
        <v>0</v>
      </c>
      <c r="AT377" s="70">
        <f>VALUE(IFERROR(VLOOKUP($A377,OT!$A:$BU,OT!Q$1,0),0))</f>
        <v>2</v>
      </c>
      <c r="AU377" s="70">
        <f>VALUE(IFERROR(VLOOKUP($A377,OT!$A:$BU,OT!R$1,0),0))</f>
        <v>2</v>
      </c>
      <c r="AV377" s="70">
        <f>VALUE(IFERROR(VLOOKUP($A377,OT!$A:$BU,OT!S$1,0),0))</f>
        <v>2</v>
      </c>
      <c r="AW377" s="70">
        <f>VALUE(IFERROR(VLOOKUP($A377,OT!$A:$BU,OT!T$1,0),0))</f>
        <v>2</v>
      </c>
      <c r="AX377" s="70">
        <f>VALUE(IFERROR(VLOOKUP($A377,OT!$A:$BU,OT!U$1,0),0))</f>
        <v>4</v>
      </c>
      <c r="AY377" s="70">
        <f>VALUE(IFERROR(VLOOKUP($A377,OT!$A:$BU,OT!V$1,0),0))</f>
        <v>0</v>
      </c>
      <c r="AZ377" s="70">
        <f>VALUE(IFERROR(VLOOKUP($A377,OT!$A:$BU,OT!W$1,0),0))</f>
        <v>0</v>
      </c>
      <c r="BA377" s="70">
        <f>VALUE(IFERROR(VLOOKUP($A377,OT!$A:$BU,OT!X$1,0),0))</f>
        <v>2</v>
      </c>
      <c r="BB377" s="70">
        <f>VALUE(IFERROR(VLOOKUP($A377,OT!$A:$BU,OT!Y$1,0),0))</f>
        <v>2</v>
      </c>
      <c r="BC377" s="70">
        <f>VALUE(IFERROR(VLOOKUP($A377,OT!$A:$BU,OT!Z$1,0),0))</f>
        <v>2</v>
      </c>
      <c r="BD377" s="70">
        <f>VALUE(IFERROR(VLOOKUP($A377,OT!$A:$BU,OT!AA$1,0),0))</f>
        <v>2</v>
      </c>
      <c r="BE377" s="70">
        <f>VALUE(IFERROR(VLOOKUP($A377,OT!$A:$BU,OT!AB$1,0),0))</f>
        <v>4</v>
      </c>
      <c r="BF377" s="70">
        <f>VALUE(IFERROR(VLOOKUP($A377,OT!$A:$BU,OT!AC$1,0),0))</f>
        <v>0</v>
      </c>
      <c r="BG377" s="70">
        <f>VALUE(IFERROR(VLOOKUP($A377,OT!$A:$BU,OT!AD$1,0),0))</f>
        <v>0</v>
      </c>
      <c r="BH377" s="70">
        <f>VALUE(IFERROR(VLOOKUP($A377,OT!$A:$BU,OT!AE$1,0),0))</f>
        <v>2</v>
      </c>
      <c r="BI377" s="70">
        <f>VALUE(IFERROR(VLOOKUP($A377,OT!$A:$BU,OT!AF$1,0),0))</f>
        <v>2</v>
      </c>
      <c r="BJ377" s="70">
        <f>VALUE(IFERROR(VLOOKUP($A377,OT!$A:$BU,OT!AG$1,0),0))</f>
        <v>2</v>
      </c>
      <c r="BK377" s="70">
        <f>VALUE(IFERROR(VLOOKUP($A377,OT!$A:$BU,OT!AH$1,0),0))</f>
        <v>2</v>
      </c>
      <c r="BL377" s="70">
        <f>VALUE(IFERROR(VLOOKUP($A377,OT!$A:$BU,OT!AI$1,0),0))</f>
        <v>4</v>
      </c>
      <c r="BM377" s="70">
        <f>VALUE(IFERROR(VLOOKUP($A377,OT!$A:$BU,OT!AJ$1,0),0))</f>
        <v>0</v>
      </c>
      <c r="BN377" s="70">
        <f>VALUE(IFERROR(VLOOKUP($A377,OT!$A:$BU,OT!AK$1,0),0))</f>
        <v>0</v>
      </c>
      <c r="BO377" s="70">
        <f>VALUE(IFERROR(VLOOKUP($A377,OT!$A:$BU,OT!AL$1,0),0))</f>
        <v>2</v>
      </c>
      <c r="BP377" s="70">
        <f>VALUE(IFERROR(VLOOKUP($A377,OT!$A:$BU,OT!AM$1,0),0))</f>
        <v>2</v>
      </c>
    </row>
    <row r="378" spans="1:68" x14ac:dyDescent="0.35">
      <c r="A378" t="s">
        <v>1871</v>
      </c>
      <c r="B378" s="221" t="str">
        <f>VLOOKUP(A378,Att!B:C,2,0)</f>
        <v>TRƯƠNG THỊ THU THẢO</v>
      </c>
      <c r="E378">
        <v>15000</v>
      </c>
      <c r="F378">
        <v>15000</v>
      </c>
      <c r="J378">
        <v>20000</v>
      </c>
      <c r="K378">
        <v>20000</v>
      </c>
      <c r="L378">
        <v>20000</v>
      </c>
      <c r="M378">
        <v>20000</v>
      </c>
      <c r="N378">
        <v>20000</v>
      </c>
      <c r="Q378">
        <v>42000</v>
      </c>
      <c r="R378">
        <v>42000</v>
      </c>
      <c r="S378">
        <v>42000</v>
      </c>
      <c r="T378">
        <v>42000</v>
      </c>
      <c r="U378">
        <v>42000</v>
      </c>
      <c r="X378">
        <v>20000</v>
      </c>
      <c r="Y378">
        <v>20000</v>
      </c>
      <c r="Z378">
        <v>20000</v>
      </c>
      <c r="AA378">
        <v>20000</v>
      </c>
      <c r="AB378">
        <v>20000</v>
      </c>
      <c r="AE378">
        <v>42000</v>
      </c>
      <c r="AF378">
        <v>42000</v>
      </c>
      <c r="AH378" s="68">
        <f t="shared" si="15"/>
        <v>524000</v>
      </c>
      <c r="AI378" s="68">
        <f t="shared" si="16"/>
        <v>30000</v>
      </c>
      <c r="AJ378" s="68">
        <f t="shared" si="17"/>
        <v>494000</v>
      </c>
      <c r="AK378" s="68"/>
      <c r="AL378" s="74" t="str">
        <f>VLOOKUP(A378,Att!B:CX,101,0)</f>
        <v>Power Connect</v>
      </c>
      <c r="AM378" s="70">
        <f>VALUE(IFERROR(VLOOKUP($A378,OT!$A:$BU,OT!J$1,0),0))</f>
        <v>0</v>
      </c>
      <c r="AN378" s="70">
        <f>VALUE(IFERROR(VLOOKUP($A378,OT!$A:$BU,OT!K$1,0),0))</f>
        <v>0</v>
      </c>
      <c r="AO378" s="70">
        <f>VALUE(IFERROR(VLOOKUP($A378,OT!$A:$BU,OT!L$1,0),0))</f>
        <v>0</v>
      </c>
      <c r="AP378" s="70">
        <f>VALUE(IFERROR(VLOOKUP($A378,OT!$A:$BU,OT!M$1,0),0))</f>
        <v>0</v>
      </c>
      <c r="AQ378" s="70">
        <f>VALUE(IFERROR(VLOOKUP($A378,OT!$A:$BU,OT!N$1,0),0))</f>
        <v>0</v>
      </c>
      <c r="AR378" s="70">
        <f>VALUE(IFERROR(VLOOKUP($A378,OT!$A:$BU,OT!O$1,0),0))</f>
        <v>0</v>
      </c>
      <c r="AS378" s="70">
        <f>VALUE(IFERROR(VLOOKUP($A378,OT!$A:$BU,OT!P$1,0),0))</f>
        <v>0</v>
      </c>
      <c r="AT378" s="70">
        <f>VALUE(IFERROR(VLOOKUP($A378,OT!$A:$BU,OT!Q$1,0),0))</f>
        <v>2</v>
      </c>
      <c r="AU378" s="70">
        <f>VALUE(IFERROR(VLOOKUP($A378,OT!$A:$BU,OT!R$1,0),0))</f>
        <v>2</v>
      </c>
      <c r="AV378" s="70">
        <f>VALUE(IFERROR(VLOOKUP($A378,OT!$A:$BU,OT!S$1,0),0))</f>
        <v>2</v>
      </c>
      <c r="AW378" s="70">
        <f>VALUE(IFERROR(VLOOKUP($A378,OT!$A:$BU,OT!T$1,0),0))</f>
        <v>2</v>
      </c>
      <c r="AX378" s="70">
        <f>VALUE(IFERROR(VLOOKUP($A378,OT!$A:$BU,OT!U$1,0),0))</f>
        <v>4</v>
      </c>
      <c r="AY378" s="70">
        <f>VALUE(IFERROR(VLOOKUP($A378,OT!$A:$BU,OT!V$1,0),0))</f>
        <v>0</v>
      </c>
      <c r="AZ378" s="70">
        <f>VALUE(IFERROR(VLOOKUP($A378,OT!$A:$BU,OT!W$1,0),0))</f>
        <v>0</v>
      </c>
      <c r="BA378" s="70">
        <f>VALUE(IFERROR(VLOOKUP($A378,OT!$A:$BU,OT!X$1,0),0))</f>
        <v>2</v>
      </c>
      <c r="BB378" s="70">
        <f>VALUE(IFERROR(VLOOKUP($A378,OT!$A:$BU,OT!Y$1,0),0))</f>
        <v>2</v>
      </c>
      <c r="BC378" s="70">
        <f>VALUE(IFERROR(VLOOKUP($A378,OT!$A:$BU,OT!Z$1,0),0))</f>
        <v>2</v>
      </c>
      <c r="BD378" s="70">
        <f>VALUE(IFERROR(VLOOKUP($A378,OT!$A:$BU,OT!AA$1,0),0))</f>
        <v>2</v>
      </c>
      <c r="BE378" s="70">
        <f>VALUE(IFERROR(VLOOKUP($A378,OT!$A:$BU,OT!AB$1,0),0))</f>
        <v>4</v>
      </c>
      <c r="BF378" s="70">
        <f>VALUE(IFERROR(VLOOKUP($A378,OT!$A:$BU,OT!AC$1,0),0))</f>
        <v>0</v>
      </c>
      <c r="BG378" s="70">
        <f>VALUE(IFERROR(VLOOKUP($A378,OT!$A:$BU,OT!AD$1,0),0))</f>
        <v>0</v>
      </c>
      <c r="BH378" s="70">
        <f>VALUE(IFERROR(VLOOKUP($A378,OT!$A:$BU,OT!AE$1,0),0))</f>
        <v>2</v>
      </c>
      <c r="BI378" s="70">
        <f>VALUE(IFERROR(VLOOKUP($A378,OT!$A:$BU,OT!AF$1,0),0))</f>
        <v>2</v>
      </c>
      <c r="BJ378" s="70">
        <f>VALUE(IFERROR(VLOOKUP($A378,OT!$A:$BU,OT!AG$1,0),0))</f>
        <v>2</v>
      </c>
      <c r="BK378" s="70">
        <f>VALUE(IFERROR(VLOOKUP($A378,OT!$A:$BU,OT!AH$1,0),0))</f>
        <v>2</v>
      </c>
      <c r="BL378" s="70">
        <f>VALUE(IFERROR(VLOOKUP($A378,OT!$A:$BU,OT!AI$1,0),0))</f>
        <v>4</v>
      </c>
      <c r="BM378" s="70">
        <f>VALUE(IFERROR(VLOOKUP($A378,OT!$A:$BU,OT!AJ$1,0),0))</f>
        <v>0</v>
      </c>
      <c r="BN378" s="70">
        <f>VALUE(IFERROR(VLOOKUP($A378,OT!$A:$BU,OT!AK$1,0),0))</f>
        <v>0</v>
      </c>
      <c r="BO378" s="70">
        <f>VALUE(IFERROR(VLOOKUP($A378,OT!$A:$BU,OT!AL$1,0),0))</f>
        <v>2</v>
      </c>
      <c r="BP378" s="70">
        <f>VALUE(IFERROR(VLOOKUP($A378,OT!$A:$BU,OT!AM$1,0),0))</f>
        <v>2</v>
      </c>
    </row>
    <row r="379" spans="1:68" x14ac:dyDescent="0.35">
      <c r="A379" t="s">
        <v>1873</v>
      </c>
      <c r="B379" s="221" t="str">
        <f>VLOOKUP(A379,Att!B:C,2,0)</f>
        <v>NGUYỄN THỊ LINH</v>
      </c>
      <c r="AH379" s="68">
        <f t="shared" si="15"/>
        <v>0</v>
      </c>
      <c r="AI379" s="68">
        <f t="shared" si="16"/>
        <v>0</v>
      </c>
      <c r="AJ379" s="68">
        <f t="shared" si="17"/>
        <v>0</v>
      </c>
      <c r="AK379" s="68"/>
      <c r="AL379" s="74" t="str">
        <f>VLOOKUP(A379,Att!B:CX,101,0)</f>
        <v>Power Connect</v>
      </c>
      <c r="AM379" s="70">
        <f>VALUE(IFERROR(VLOOKUP($A379,OT!$A:$BU,OT!J$1,0),0))</f>
        <v>0</v>
      </c>
      <c r="AN379" s="70">
        <f>VALUE(IFERROR(VLOOKUP($A379,OT!$A:$BU,OT!K$1,0),0))</f>
        <v>0</v>
      </c>
      <c r="AO379" s="70">
        <f>VALUE(IFERROR(VLOOKUP($A379,OT!$A:$BU,OT!L$1,0),0))</f>
        <v>0</v>
      </c>
      <c r="AP379" s="70">
        <f>VALUE(IFERROR(VLOOKUP($A379,OT!$A:$BU,OT!M$1,0),0))</f>
        <v>0</v>
      </c>
      <c r="AQ379" s="70">
        <f>VALUE(IFERROR(VLOOKUP($A379,OT!$A:$BU,OT!N$1,0),0))</f>
        <v>0</v>
      </c>
      <c r="AR379" s="70">
        <f>VALUE(IFERROR(VLOOKUP($A379,OT!$A:$BU,OT!O$1,0),0))</f>
        <v>0</v>
      </c>
      <c r="AS379" s="70">
        <f>VALUE(IFERROR(VLOOKUP($A379,OT!$A:$BU,OT!P$1,0),0))</f>
        <v>0</v>
      </c>
      <c r="AT379" s="70">
        <f>VALUE(IFERROR(VLOOKUP($A379,OT!$A:$BU,OT!Q$1,0),0))</f>
        <v>0</v>
      </c>
      <c r="AU379" s="70">
        <f>VALUE(IFERROR(VLOOKUP($A379,OT!$A:$BU,OT!R$1,0),0))</f>
        <v>0</v>
      </c>
      <c r="AV379" s="70">
        <f>VALUE(IFERROR(VLOOKUP($A379,OT!$A:$BU,OT!S$1,0),0))</f>
        <v>0</v>
      </c>
      <c r="AW379" s="70">
        <f>VALUE(IFERROR(VLOOKUP($A379,OT!$A:$BU,OT!T$1,0),0))</f>
        <v>0</v>
      </c>
      <c r="AX379" s="70">
        <f>VALUE(IFERROR(VLOOKUP($A379,OT!$A:$BU,OT!U$1,0),0))</f>
        <v>0</v>
      </c>
      <c r="AY379" s="70">
        <f>VALUE(IFERROR(VLOOKUP($A379,OT!$A:$BU,OT!V$1,0),0))</f>
        <v>0</v>
      </c>
      <c r="AZ379" s="70">
        <f>VALUE(IFERROR(VLOOKUP($A379,OT!$A:$BU,OT!W$1,0),0))</f>
        <v>0</v>
      </c>
      <c r="BA379" s="70">
        <f>VALUE(IFERROR(VLOOKUP($A379,OT!$A:$BU,OT!X$1,0),0))</f>
        <v>0</v>
      </c>
      <c r="BB379" s="70">
        <f>VALUE(IFERROR(VLOOKUP($A379,OT!$A:$BU,OT!Y$1,0),0))</f>
        <v>0</v>
      </c>
      <c r="BC379" s="70">
        <f>VALUE(IFERROR(VLOOKUP($A379,OT!$A:$BU,OT!Z$1,0),0))</f>
        <v>0</v>
      </c>
      <c r="BD379" s="70">
        <f>VALUE(IFERROR(VLOOKUP($A379,OT!$A:$BU,OT!AA$1,0),0))</f>
        <v>0</v>
      </c>
      <c r="BE379" s="70">
        <f>VALUE(IFERROR(VLOOKUP($A379,OT!$A:$BU,OT!AB$1,0),0))</f>
        <v>0</v>
      </c>
      <c r="BF379" s="70">
        <f>VALUE(IFERROR(VLOOKUP($A379,OT!$A:$BU,OT!AC$1,0),0))</f>
        <v>0</v>
      </c>
      <c r="BG379" s="70">
        <f>VALUE(IFERROR(VLOOKUP($A379,OT!$A:$BU,OT!AD$1,0),0))</f>
        <v>0</v>
      </c>
      <c r="BH379" s="70">
        <f>VALUE(IFERROR(VLOOKUP($A379,OT!$A:$BU,OT!AE$1,0),0))</f>
        <v>0</v>
      </c>
      <c r="BI379" s="70">
        <f>VALUE(IFERROR(VLOOKUP($A379,OT!$A:$BU,OT!AF$1,0),0))</f>
        <v>0</v>
      </c>
      <c r="BJ379" s="70">
        <f>VALUE(IFERROR(VLOOKUP($A379,OT!$A:$BU,OT!AG$1,0),0))</f>
        <v>0</v>
      </c>
      <c r="BK379" s="70">
        <f>VALUE(IFERROR(VLOOKUP($A379,OT!$A:$BU,OT!AH$1,0),0))</f>
        <v>0</v>
      </c>
      <c r="BL379" s="70">
        <f>VALUE(IFERROR(VLOOKUP($A379,OT!$A:$BU,OT!AI$1,0),0))</f>
        <v>0</v>
      </c>
      <c r="BM379" s="70">
        <f>VALUE(IFERROR(VLOOKUP($A379,OT!$A:$BU,OT!AJ$1,0),0))</f>
        <v>0</v>
      </c>
      <c r="BN379" s="70">
        <f>VALUE(IFERROR(VLOOKUP($A379,OT!$A:$BU,OT!AK$1,0),0))</f>
        <v>0</v>
      </c>
      <c r="BO379" s="70">
        <f>VALUE(IFERROR(VLOOKUP($A379,OT!$A:$BU,OT!AL$1,0),0))</f>
        <v>0</v>
      </c>
      <c r="BP379" s="70">
        <f>VALUE(IFERROR(VLOOKUP($A379,OT!$A:$BU,OT!AM$1,0),0))</f>
        <v>0</v>
      </c>
    </row>
    <row r="380" spans="1:68" x14ac:dyDescent="0.35">
      <c r="A380" t="s">
        <v>1875</v>
      </c>
      <c r="B380" s="221" t="str">
        <f>VLOOKUP(A380,Att!B:C,2,0)</f>
        <v>NGUYỄN VĂN MẠNH</v>
      </c>
      <c r="E380">
        <v>15000</v>
      </c>
      <c r="F380">
        <v>15000</v>
      </c>
      <c r="J380">
        <v>20000</v>
      </c>
      <c r="K380">
        <v>20000</v>
      </c>
      <c r="L380">
        <v>20000</v>
      </c>
      <c r="M380">
        <v>20000</v>
      </c>
      <c r="N380">
        <v>15000</v>
      </c>
      <c r="AH380" s="68">
        <f t="shared" si="15"/>
        <v>125000</v>
      </c>
      <c r="AI380" s="68">
        <f t="shared" si="16"/>
        <v>65000</v>
      </c>
      <c r="AJ380" s="68">
        <f t="shared" si="17"/>
        <v>60000</v>
      </c>
      <c r="AK380" s="68"/>
      <c r="AL380" s="74" t="str">
        <f>VLOOKUP(A380,Att!B:CX,101,0)</f>
        <v>Power Connect</v>
      </c>
      <c r="AM380" s="70">
        <f>VALUE(IFERROR(VLOOKUP($A380,OT!$A:$BU,OT!J$1,0),0))</f>
        <v>0</v>
      </c>
      <c r="AN380" s="70">
        <f>VALUE(IFERROR(VLOOKUP($A380,OT!$A:$BU,OT!K$1,0),0))</f>
        <v>0</v>
      </c>
      <c r="AO380" s="70">
        <f>VALUE(IFERROR(VLOOKUP($A380,OT!$A:$BU,OT!L$1,0),0))</f>
        <v>0</v>
      </c>
      <c r="AP380" s="70">
        <f>VALUE(IFERROR(VLOOKUP($A380,OT!$A:$BU,OT!M$1,0),0))</f>
        <v>0</v>
      </c>
      <c r="AQ380" s="70">
        <f>VALUE(IFERROR(VLOOKUP($A380,OT!$A:$BU,OT!N$1,0),0))</f>
        <v>0</v>
      </c>
      <c r="AR380" s="70">
        <f>VALUE(IFERROR(VLOOKUP($A380,OT!$A:$BU,OT!O$1,0),0))</f>
        <v>0</v>
      </c>
      <c r="AS380" s="70">
        <f>VALUE(IFERROR(VLOOKUP($A380,OT!$A:$BU,OT!P$1,0),0))</f>
        <v>0</v>
      </c>
      <c r="AT380" s="70">
        <f>VALUE(IFERROR(VLOOKUP($A380,OT!$A:$BU,OT!Q$1,0),0))</f>
        <v>2</v>
      </c>
      <c r="AU380" s="70">
        <f>VALUE(IFERROR(VLOOKUP($A380,OT!$A:$BU,OT!R$1,0),0))</f>
        <v>2</v>
      </c>
      <c r="AV380" s="70">
        <f>VALUE(IFERROR(VLOOKUP($A380,OT!$A:$BU,OT!S$1,0),0))</f>
        <v>2</v>
      </c>
      <c r="AW380" s="70">
        <f>VALUE(IFERROR(VLOOKUP($A380,OT!$A:$BU,OT!T$1,0),0))</f>
        <v>0</v>
      </c>
      <c r="AX380" s="70">
        <f>VALUE(IFERROR(VLOOKUP($A380,OT!$A:$BU,OT!U$1,0),0))</f>
        <v>0</v>
      </c>
      <c r="AY380" s="70">
        <f>VALUE(IFERROR(VLOOKUP($A380,OT!$A:$BU,OT!V$1,0),0))</f>
        <v>0</v>
      </c>
      <c r="AZ380" s="70">
        <f>VALUE(IFERROR(VLOOKUP($A380,OT!$A:$BU,OT!W$1,0),0))</f>
        <v>0</v>
      </c>
      <c r="BA380" s="70">
        <f>VALUE(IFERROR(VLOOKUP($A380,OT!$A:$BU,OT!X$1,0),0))</f>
        <v>0</v>
      </c>
      <c r="BB380" s="70">
        <f>VALUE(IFERROR(VLOOKUP($A380,OT!$A:$BU,OT!Y$1,0),0))</f>
        <v>0</v>
      </c>
      <c r="BC380" s="70">
        <f>VALUE(IFERROR(VLOOKUP($A380,OT!$A:$BU,OT!Z$1,0),0))</f>
        <v>0</v>
      </c>
      <c r="BD380" s="70">
        <f>VALUE(IFERROR(VLOOKUP($A380,OT!$A:$BU,OT!AA$1,0),0))</f>
        <v>0</v>
      </c>
      <c r="BE380" s="70">
        <f>VALUE(IFERROR(VLOOKUP($A380,OT!$A:$BU,OT!AB$1,0),0))</f>
        <v>0</v>
      </c>
      <c r="BF380" s="70">
        <f>VALUE(IFERROR(VLOOKUP($A380,OT!$A:$BU,OT!AC$1,0),0))</f>
        <v>0</v>
      </c>
      <c r="BG380" s="70">
        <f>VALUE(IFERROR(VLOOKUP($A380,OT!$A:$BU,OT!AD$1,0),0))</f>
        <v>0</v>
      </c>
      <c r="BH380" s="70">
        <f>VALUE(IFERROR(VLOOKUP($A380,OT!$A:$BU,OT!AE$1,0),0))</f>
        <v>0</v>
      </c>
      <c r="BI380" s="70">
        <f>VALUE(IFERROR(VLOOKUP($A380,OT!$A:$BU,OT!AF$1,0),0))</f>
        <v>0</v>
      </c>
      <c r="BJ380" s="70">
        <f>VALUE(IFERROR(VLOOKUP($A380,OT!$A:$BU,OT!AG$1,0),0))</f>
        <v>0</v>
      </c>
      <c r="BK380" s="70">
        <f>VALUE(IFERROR(VLOOKUP($A380,OT!$A:$BU,OT!AH$1,0),0))</f>
        <v>0</v>
      </c>
      <c r="BL380" s="70">
        <f>VALUE(IFERROR(VLOOKUP($A380,OT!$A:$BU,OT!AI$1,0),0))</f>
        <v>0</v>
      </c>
      <c r="BM380" s="70">
        <f>VALUE(IFERROR(VLOOKUP($A380,OT!$A:$BU,OT!AJ$1,0),0))</f>
        <v>0</v>
      </c>
      <c r="BN380" s="70">
        <f>VALUE(IFERROR(VLOOKUP($A380,OT!$A:$BU,OT!AK$1,0),0))</f>
        <v>0</v>
      </c>
      <c r="BO380" s="70">
        <f>VALUE(IFERROR(VLOOKUP($A380,OT!$A:$BU,OT!AL$1,0),0))</f>
        <v>0</v>
      </c>
      <c r="BP380" s="70">
        <f>VALUE(IFERROR(VLOOKUP($A380,OT!$A:$BU,OT!AM$1,0),0))</f>
        <v>0</v>
      </c>
    </row>
    <row r="381" spans="1:68" x14ac:dyDescent="0.35">
      <c r="A381" t="s">
        <v>1877</v>
      </c>
      <c r="B381" s="221" t="str">
        <f>VLOOKUP(A381,Att!B:C,2,0)</f>
        <v>DỤNG VĂN MINH</v>
      </c>
      <c r="E381">
        <v>15000</v>
      </c>
      <c r="F381">
        <v>15000</v>
      </c>
      <c r="J381">
        <v>20000</v>
      </c>
      <c r="K381">
        <v>20000</v>
      </c>
      <c r="L381">
        <v>20000</v>
      </c>
      <c r="M381">
        <v>20000</v>
      </c>
      <c r="N381">
        <v>20000</v>
      </c>
      <c r="O381">
        <v>20000</v>
      </c>
      <c r="Q381">
        <v>20000</v>
      </c>
      <c r="R381">
        <v>20000</v>
      </c>
      <c r="T381">
        <v>20000</v>
      </c>
      <c r="AH381" s="68">
        <f t="shared" si="15"/>
        <v>210000</v>
      </c>
      <c r="AI381" s="68">
        <f t="shared" si="16"/>
        <v>30000</v>
      </c>
      <c r="AJ381" s="68">
        <f t="shared" si="17"/>
        <v>180000</v>
      </c>
      <c r="AK381" s="68"/>
      <c r="AL381" s="74" t="str">
        <f>VLOOKUP(A381,Att!B:CX,101,0)</f>
        <v>Power Connect</v>
      </c>
      <c r="AM381" s="70">
        <f>VALUE(IFERROR(VLOOKUP($A381,OT!$A:$BU,OT!J$1,0),0))</f>
        <v>0</v>
      </c>
      <c r="AN381" s="70">
        <f>VALUE(IFERROR(VLOOKUP($A381,OT!$A:$BU,OT!K$1,0),0))</f>
        <v>0</v>
      </c>
      <c r="AO381" s="70">
        <f>VALUE(IFERROR(VLOOKUP($A381,OT!$A:$BU,OT!L$1,0),0))</f>
        <v>0</v>
      </c>
      <c r="AP381" s="70">
        <f>VALUE(IFERROR(VLOOKUP($A381,OT!$A:$BU,OT!M$1,0),0))</f>
        <v>0</v>
      </c>
      <c r="AQ381" s="70">
        <f>VALUE(IFERROR(VLOOKUP($A381,OT!$A:$BU,OT!N$1,0),0))</f>
        <v>0</v>
      </c>
      <c r="AR381" s="70">
        <f>VALUE(IFERROR(VLOOKUP($A381,OT!$A:$BU,OT!O$1,0),0))</f>
        <v>0</v>
      </c>
      <c r="AS381" s="70">
        <f>VALUE(IFERROR(VLOOKUP($A381,OT!$A:$BU,OT!P$1,0),0))</f>
        <v>0</v>
      </c>
      <c r="AT381" s="70">
        <f>VALUE(IFERROR(VLOOKUP($A381,OT!$A:$BU,OT!Q$1,0),0))</f>
        <v>2</v>
      </c>
      <c r="AU381" s="70">
        <f>VALUE(IFERROR(VLOOKUP($A381,OT!$A:$BU,OT!R$1,0),0))</f>
        <v>2</v>
      </c>
      <c r="AV381" s="70">
        <f>VALUE(IFERROR(VLOOKUP($A381,OT!$A:$BU,OT!S$1,0),0))</f>
        <v>2</v>
      </c>
      <c r="AW381" s="70">
        <f>VALUE(IFERROR(VLOOKUP($A381,OT!$A:$BU,OT!T$1,0),0))</f>
        <v>2</v>
      </c>
      <c r="AX381" s="70">
        <f>VALUE(IFERROR(VLOOKUP($A381,OT!$A:$BU,OT!U$1,0),0))</f>
        <v>4</v>
      </c>
      <c r="AY381" s="70">
        <f>VALUE(IFERROR(VLOOKUP($A381,OT!$A:$BU,OT!V$1,0),0))</f>
        <v>12</v>
      </c>
      <c r="AZ381" s="70">
        <f>VALUE(IFERROR(VLOOKUP($A381,OT!$A:$BU,OT!W$1,0),0))</f>
        <v>0</v>
      </c>
      <c r="BA381" s="70">
        <f>VALUE(IFERROR(VLOOKUP($A381,OT!$A:$BU,OT!X$1,0),0))</f>
        <v>2</v>
      </c>
      <c r="BB381" s="70">
        <f>VALUE(IFERROR(VLOOKUP($A381,OT!$A:$BU,OT!Y$1,0),0))</f>
        <v>2</v>
      </c>
      <c r="BC381" s="70">
        <f>VALUE(IFERROR(VLOOKUP($A381,OT!$A:$BU,OT!Z$1,0),0))</f>
        <v>0</v>
      </c>
      <c r="BD381" s="70">
        <f>VALUE(IFERROR(VLOOKUP($A381,OT!$A:$BU,OT!AA$1,0),0))</f>
        <v>2</v>
      </c>
      <c r="BE381" s="70">
        <f>VALUE(IFERROR(VLOOKUP($A381,OT!$A:$BU,OT!AB$1,0),0))</f>
        <v>0</v>
      </c>
      <c r="BF381" s="70">
        <f>VALUE(IFERROR(VLOOKUP($A381,OT!$A:$BU,OT!AC$1,0),0))</f>
        <v>0</v>
      </c>
      <c r="BG381" s="70">
        <f>VALUE(IFERROR(VLOOKUP($A381,OT!$A:$BU,OT!AD$1,0),0))</f>
        <v>0</v>
      </c>
      <c r="BH381" s="70">
        <f>VALUE(IFERROR(VLOOKUP($A381,OT!$A:$BU,OT!AE$1,0),0))</f>
        <v>0</v>
      </c>
      <c r="BI381" s="70">
        <f>VALUE(IFERROR(VLOOKUP($A381,OT!$A:$BU,OT!AF$1,0),0))</f>
        <v>0</v>
      </c>
      <c r="BJ381" s="70">
        <f>VALUE(IFERROR(VLOOKUP($A381,OT!$A:$BU,OT!AG$1,0),0))</f>
        <v>0</v>
      </c>
      <c r="BK381" s="70">
        <f>VALUE(IFERROR(VLOOKUP($A381,OT!$A:$BU,OT!AH$1,0),0))</f>
        <v>0</v>
      </c>
      <c r="BL381" s="70">
        <f>VALUE(IFERROR(VLOOKUP($A381,OT!$A:$BU,OT!AI$1,0),0))</f>
        <v>0</v>
      </c>
      <c r="BM381" s="70">
        <f>VALUE(IFERROR(VLOOKUP($A381,OT!$A:$BU,OT!AJ$1,0),0))</f>
        <v>0</v>
      </c>
      <c r="BN381" s="70">
        <f>VALUE(IFERROR(VLOOKUP($A381,OT!$A:$BU,OT!AK$1,0),0))</f>
        <v>0</v>
      </c>
      <c r="BO381" s="70">
        <f>VALUE(IFERROR(VLOOKUP($A381,OT!$A:$BU,OT!AL$1,0),0))</f>
        <v>0</v>
      </c>
      <c r="BP381" s="70">
        <f>VALUE(IFERROR(VLOOKUP($A381,OT!$A:$BU,OT!AM$1,0),0))</f>
        <v>0</v>
      </c>
    </row>
    <row r="382" spans="1:68" x14ac:dyDescent="0.35">
      <c r="A382" t="s">
        <v>1879</v>
      </c>
      <c r="B382" s="221" t="str">
        <f>VLOOKUP(A382,Att!B:C,2,0)</f>
        <v>H SAN ÊBAN</v>
      </c>
      <c r="E382">
        <v>15000</v>
      </c>
      <c r="F382">
        <v>15000</v>
      </c>
      <c r="J382">
        <v>20000</v>
      </c>
      <c r="K382">
        <v>20000</v>
      </c>
      <c r="L382">
        <v>20000</v>
      </c>
      <c r="M382">
        <v>20000</v>
      </c>
      <c r="N382">
        <v>20000</v>
      </c>
      <c r="P382">
        <v>20000</v>
      </c>
      <c r="Q382">
        <v>42000</v>
      </c>
      <c r="R382">
        <v>42000</v>
      </c>
      <c r="S382">
        <v>42000</v>
      </c>
      <c r="T382">
        <v>42000</v>
      </c>
      <c r="U382">
        <v>42000</v>
      </c>
      <c r="X382">
        <v>20000</v>
      </c>
      <c r="Y382">
        <v>20000</v>
      </c>
      <c r="Z382">
        <v>20000</v>
      </c>
      <c r="AA382">
        <v>20000</v>
      </c>
      <c r="AB382">
        <v>15000</v>
      </c>
      <c r="AE382">
        <v>42000</v>
      </c>
      <c r="AF382">
        <v>42000</v>
      </c>
      <c r="AH382" s="68">
        <f t="shared" si="15"/>
        <v>539000</v>
      </c>
      <c r="AI382" s="68">
        <f t="shared" si="16"/>
        <v>125000</v>
      </c>
      <c r="AJ382" s="68">
        <f t="shared" si="17"/>
        <v>414000</v>
      </c>
      <c r="AK382" s="68"/>
      <c r="AL382" s="74" t="str">
        <f>VLOOKUP(A382,Att!B:CX,101,0)</f>
        <v>Power Connect</v>
      </c>
      <c r="AM382" s="70">
        <f>VALUE(IFERROR(VLOOKUP($A382,OT!$A:$BU,OT!J$1,0),0))</f>
        <v>0</v>
      </c>
      <c r="AN382" s="70">
        <f>VALUE(IFERROR(VLOOKUP($A382,OT!$A:$BU,OT!K$1,0),0))</f>
        <v>0</v>
      </c>
      <c r="AO382" s="70">
        <f>VALUE(IFERROR(VLOOKUP($A382,OT!$A:$BU,OT!L$1,0),0))</f>
        <v>0</v>
      </c>
      <c r="AP382" s="70">
        <f>VALUE(IFERROR(VLOOKUP($A382,OT!$A:$BU,OT!M$1,0),0))</f>
        <v>0</v>
      </c>
      <c r="AQ382" s="70">
        <f>VALUE(IFERROR(VLOOKUP($A382,OT!$A:$BU,OT!N$1,0),0))</f>
        <v>0</v>
      </c>
      <c r="AR382" s="70">
        <f>VALUE(IFERROR(VLOOKUP($A382,OT!$A:$BU,OT!O$1,0),0))</f>
        <v>0</v>
      </c>
      <c r="AS382" s="70">
        <f>VALUE(IFERROR(VLOOKUP($A382,OT!$A:$BU,OT!P$1,0),0))</f>
        <v>0</v>
      </c>
      <c r="AT382" s="70">
        <f>VALUE(IFERROR(VLOOKUP($A382,OT!$A:$BU,OT!Q$1,0),0))</f>
        <v>2</v>
      </c>
      <c r="AU382" s="70">
        <f>VALUE(IFERROR(VLOOKUP($A382,OT!$A:$BU,OT!R$1,0),0))</f>
        <v>2</v>
      </c>
      <c r="AV382" s="70">
        <f>VALUE(IFERROR(VLOOKUP($A382,OT!$A:$BU,OT!S$1,0),0))</f>
        <v>2</v>
      </c>
      <c r="AW382" s="70">
        <f>VALUE(IFERROR(VLOOKUP($A382,OT!$A:$BU,OT!T$1,0),0))</f>
        <v>2</v>
      </c>
      <c r="AX382" s="70">
        <f>VALUE(IFERROR(VLOOKUP($A382,OT!$A:$BU,OT!U$1,0),0))</f>
        <v>4</v>
      </c>
      <c r="AY382" s="70">
        <f>VALUE(IFERROR(VLOOKUP($A382,OT!$A:$BU,OT!V$1,0),0))</f>
        <v>0</v>
      </c>
      <c r="AZ382" s="70">
        <f>VALUE(IFERROR(VLOOKUP($A382,OT!$A:$BU,OT!W$1,0),0))</f>
        <v>12</v>
      </c>
      <c r="BA382" s="70">
        <f>VALUE(IFERROR(VLOOKUP($A382,OT!$A:$BU,OT!X$1,0),0))</f>
        <v>2</v>
      </c>
      <c r="BB382" s="70">
        <f>VALUE(IFERROR(VLOOKUP($A382,OT!$A:$BU,OT!Y$1,0),0))</f>
        <v>2</v>
      </c>
      <c r="BC382" s="70">
        <f>VALUE(IFERROR(VLOOKUP($A382,OT!$A:$BU,OT!Z$1,0),0))</f>
        <v>2</v>
      </c>
      <c r="BD382" s="70">
        <f>VALUE(IFERROR(VLOOKUP($A382,OT!$A:$BU,OT!AA$1,0),0))</f>
        <v>2</v>
      </c>
      <c r="BE382" s="70">
        <f>VALUE(IFERROR(VLOOKUP($A382,OT!$A:$BU,OT!AB$1,0),0))</f>
        <v>4</v>
      </c>
      <c r="BF382" s="70">
        <f>VALUE(IFERROR(VLOOKUP($A382,OT!$A:$BU,OT!AC$1,0),0))</f>
        <v>0</v>
      </c>
      <c r="BG382" s="70">
        <f>VALUE(IFERROR(VLOOKUP($A382,OT!$A:$BU,OT!AD$1,0),0))</f>
        <v>0</v>
      </c>
      <c r="BH382" s="70">
        <f>VALUE(IFERROR(VLOOKUP($A382,OT!$A:$BU,OT!AE$1,0),0))</f>
        <v>0</v>
      </c>
      <c r="BI382" s="70">
        <f>VALUE(IFERROR(VLOOKUP($A382,OT!$A:$BU,OT!AF$1,0),0))</f>
        <v>0</v>
      </c>
      <c r="BJ382" s="70">
        <f>VALUE(IFERROR(VLOOKUP($A382,OT!$A:$BU,OT!AG$1,0),0))</f>
        <v>0</v>
      </c>
      <c r="BK382" s="70">
        <f>VALUE(IFERROR(VLOOKUP($A382,OT!$A:$BU,OT!AH$1,0),0))</f>
        <v>0</v>
      </c>
      <c r="BL382" s="70">
        <f>VALUE(IFERROR(VLOOKUP($A382,OT!$A:$BU,OT!AI$1,0),0))</f>
        <v>0</v>
      </c>
      <c r="BM382" s="70">
        <f>VALUE(IFERROR(VLOOKUP($A382,OT!$A:$BU,OT!AJ$1,0),0))</f>
        <v>0</v>
      </c>
      <c r="BN382" s="70">
        <f>VALUE(IFERROR(VLOOKUP($A382,OT!$A:$BU,OT!AK$1,0),0))</f>
        <v>0</v>
      </c>
      <c r="BO382" s="70">
        <f>VALUE(IFERROR(VLOOKUP($A382,OT!$A:$BU,OT!AL$1,0),0))</f>
        <v>2</v>
      </c>
      <c r="BP382" s="70">
        <f>VALUE(IFERROR(VLOOKUP($A382,OT!$A:$BU,OT!AM$1,0),0))</f>
        <v>2</v>
      </c>
    </row>
    <row r="383" spans="1:68" x14ac:dyDescent="0.35">
      <c r="A383" t="s">
        <v>1881</v>
      </c>
      <c r="B383" s="221" t="str">
        <f>VLOOKUP(A383,Att!B:C,2,0)</f>
        <v>NGUYỄN ĐỖ BẢO VIỆT</v>
      </c>
      <c r="E383">
        <v>15000</v>
      </c>
      <c r="F383">
        <v>15000</v>
      </c>
      <c r="J383">
        <v>20000</v>
      </c>
      <c r="K383">
        <v>20000</v>
      </c>
      <c r="L383">
        <v>20000</v>
      </c>
      <c r="M383">
        <v>20000</v>
      </c>
      <c r="N383">
        <v>20000</v>
      </c>
      <c r="R383">
        <v>42000</v>
      </c>
      <c r="S383">
        <v>42000</v>
      </c>
      <c r="T383">
        <v>42000</v>
      </c>
      <c r="U383">
        <v>42000</v>
      </c>
      <c r="V383">
        <v>27000</v>
      </c>
      <c r="X383">
        <v>20000</v>
      </c>
      <c r="Y383">
        <v>20000</v>
      </c>
      <c r="Z383">
        <v>20000</v>
      </c>
      <c r="AA383">
        <v>20000</v>
      </c>
      <c r="AB383">
        <v>20000</v>
      </c>
      <c r="AC383">
        <v>20000</v>
      </c>
      <c r="AE383">
        <v>42000</v>
      </c>
      <c r="AF383">
        <v>42000</v>
      </c>
      <c r="AH383" s="68">
        <f t="shared" si="15"/>
        <v>529000</v>
      </c>
      <c r="AI383" s="68">
        <f t="shared" si="16"/>
        <v>139000</v>
      </c>
      <c r="AJ383" s="68">
        <f t="shared" si="17"/>
        <v>390000</v>
      </c>
      <c r="AK383" s="68"/>
      <c r="AL383" s="74" t="str">
        <f>VLOOKUP(A383,Att!B:CX,101,0)</f>
        <v>Power Connect</v>
      </c>
      <c r="AM383" s="70">
        <f>VALUE(IFERROR(VLOOKUP($A383,OT!$A:$BU,OT!J$1,0),0))</f>
        <v>0</v>
      </c>
      <c r="AN383" s="70">
        <f>VALUE(IFERROR(VLOOKUP($A383,OT!$A:$BU,OT!K$1,0),0))</f>
        <v>0</v>
      </c>
      <c r="AO383" s="70">
        <f>VALUE(IFERROR(VLOOKUP($A383,OT!$A:$BU,OT!L$1,0),0))</f>
        <v>0</v>
      </c>
      <c r="AP383" s="70">
        <f>VALUE(IFERROR(VLOOKUP($A383,OT!$A:$BU,OT!M$1,0),0))</f>
        <v>0</v>
      </c>
      <c r="AQ383" s="70">
        <f>VALUE(IFERROR(VLOOKUP($A383,OT!$A:$BU,OT!N$1,0),0))</f>
        <v>0</v>
      </c>
      <c r="AR383" s="70">
        <f>VALUE(IFERROR(VLOOKUP($A383,OT!$A:$BU,OT!O$1,0),0))</f>
        <v>0</v>
      </c>
      <c r="AS383" s="70">
        <f>VALUE(IFERROR(VLOOKUP($A383,OT!$A:$BU,OT!P$1,0),0))</f>
        <v>0</v>
      </c>
      <c r="AT383" s="70">
        <f>VALUE(IFERROR(VLOOKUP($A383,OT!$A:$BU,OT!Q$1,0),0))</f>
        <v>2</v>
      </c>
      <c r="AU383" s="70">
        <f>VALUE(IFERROR(VLOOKUP($A383,OT!$A:$BU,OT!R$1,0),0))</f>
        <v>2</v>
      </c>
      <c r="AV383" s="70">
        <f>VALUE(IFERROR(VLOOKUP($A383,OT!$A:$BU,OT!S$1,0),0))</f>
        <v>2</v>
      </c>
      <c r="AW383" s="70">
        <f>VALUE(IFERROR(VLOOKUP($A383,OT!$A:$BU,OT!T$1,0),0))</f>
        <v>2</v>
      </c>
      <c r="AX383" s="70">
        <f>VALUE(IFERROR(VLOOKUP($A383,OT!$A:$BU,OT!U$1,0),0))</f>
        <v>4</v>
      </c>
      <c r="AY383" s="70">
        <f>VALUE(IFERROR(VLOOKUP($A383,OT!$A:$BU,OT!V$1,0),0))</f>
        <v>0</v>
      </c>
      <c r="AZ383" s="70">
        <f>VALUE(IFERROR(VLOOKUP($A383,OT!$A:$BU,OT!W$1,0),0))</f>
        <v>0</v>
      </c>
      <c r="BA383" s="70">
        <f>VALUE(IFERROR(VLOOKUP($A383,OT!$A:$BU,OT!X$1,0),0))</f>
        <v>0</v>
      </c>
      <c r="BB383" s="70">
        <f>VALUE(IFERROR(VLOOKUP($A383,OT!$A:$BU,OT!Y$1,0),0))</f>
        <v>0</v>
      </c>
      <c r="BC383" s="70">
        <f>VALUE(IFERROR(VLOOKUP($A383,OT!$A:$BU,OT!Z$1,0),0))</f>
        <v>2</v>
      </c>
      <c r="BD383" s="70">
        <f>VALUE(IFERROR(VLOOKUP($A383,OT!$A:$BU,OT!AA$1,0),0))</f>
        <v>2</v>
      </c>
      <c r="BE383" s="70">
        <f>VALUE(IFERROR(VLOOKUP($A383,OT!$A:$BU,OT!AB$1,0),0))</f>
        <v>2</v>
      </c>
      <c r="BF383" s="70">
        <f>VALUE(IFERROR(VLOOKUP($A383,OT!$A:$BU,OT!AC$1,0),0))</f>
        <v>0</v>
      </c>
      <c r="BG383" s="70">
        <f>VALUE(IFERROR(VLOOKUP($A383,OT!$A:$BU,OT!AD$1,0),0))</f>
        <v>0</v>
      </c>
      <c r="BH383" s="70">
        <f>VALUE(IFERROR(VLOOKUP($A383,OT!$A:$BU,OT!AE$1,0),0))</f>
        <v>0</v>
      </c>
      <c r="BI383" s="70">
        <f>VALUE(IFERROR(VLOOKUP($A383,OT!$A:$BU,OT!AF$1,0),0))</f>
        <v>2</v>
      </c>
      <c r="BJ383" s="70">
        <f>VALUE(IFERROR(VLOOKUP($A383,OT!$A:$BU,OT!AG$1,0),0))</f>
        <v>0</v>
      </c>
      <c r="BK383" s="70">
        <f>VALUE(IFERROR(VLOOKUP($A383,OT!$A:$BU,OT!AH$1,0),0))</f>
        <v>2</v>
      </c>
      <c r="BL383" s="70">
        <f>VALUE(IFERROR(VLOOKUP($A383,OT!$A:$BU,OT!AI$1,0),0))</f>
        <v>4</v>
      </c>
      <c r="BM383" s="70">
        <f>VALUE(IFERROR(VLOOKUP($A383,OT!$A:$BU,OT!AJ$1,0),0))</f>
        <v>12</v>
      </c>
      <c r="BN383" s="70">
        <f>VALUE(IFERROR(VLOOKUP($A383,OT!$A:$BU,OT!AK$1,0),0))</f>
        <v>0</v>
      </c>
      <c r="BO383" s="70">
        <f>VALUE(IFERROR(VLOOKUP($A383,OT!$A:$BU,OT!AL$1,0),0))</f>
        <v>2</v>
      </c>
      <c r="BP383" s="70">
        <f>VALUE(IFERROR(VLOOKUP($A383,OT!$A:$BU,OT!AM$1,0),0))</f>
        <v>2</v>
      </c>
    </row>
    <row r="384" spans="1:68" x14ac:dyDescent="0.35">
      <c r="A384" t="s">
        <v>1883</v>
      </c>
      <c r="B384" s="221" t="str">
        <f>VLOOKUP(A384,Att!B:C,2,0)</f>
        <v>HỒ MỸ LAM</v>
      </c>
      <c r="E384">
        <v>15000</v>
      </c>
      <c r="F384">
        <v>15000</v>
      </c>
      <c r="J384">
        <v>20000</v>
      </c>
      <c r="K384">
        <v>20000</v>
      </c>
      <c r="L384">
        <v>20000</v>
      </c>
      <c r="M384">
        <v>20000</v>
      </c>
      <c r="N384">
        <v>20000</v>
      </c>
      <c r="Q384">
        <v>42000</v>
      </c>
      <c r="R384">
        <v>42000</v>
      </c>
      <c r="S384">
        <v>42000</v>
      </c>
      <c r="T384">
        <v>42000</v>
      </c>
      <c r="U384">
        <v>42000</v>
      </c>
      <c r="X384">
        <v>20000</v>
      </c>
      <c r="Y384">
        <v>20000</v>
      </c>
      <c r="AE384">
        <v>42000</v>
      </c>
      <c r="AF384">
        <v>42000</v>
      </c>
      <c r="AH384" s="68">
        <f t="shared" si="15"/>
        <v>464000</v>
      </c>
      <c r="AI384" s="68">
        <f t="shared" si="16"/>
        <v>50000</v>
      </c>
      <c r="AJ384" s="68">
        <f t="shared" si="17"/>
        <v>414000</v>
      </c>
      <c r="AK384" s="68"/>
      <c r="AL384" s="74" t="str">
        <f>VLOOKUP(A384,Att!B:CX,101,0)</f>
        <v>Power Connect</v>
      </c>
      <c r="AM384" s="70">
        <f>VALUE(IFERROR(VLOOKUP($A384,OT!$A:$BU,OT!J$1,0),0))</f>
        <v>0</v>
      </c>
      <c r="AN384" s="70">
        <f>VALUE(IFERROR(VLOOKUP($A384,OT!$A:$BU,OT!K$1,0),0))</f>
        <v>0</v>
      </c>
      <c r="AO384" s="70">
        <f>VALUE(IFERROR(VLOOKUP($A384,OT!$A:$BU,OT!L$1,0),0))</f>
        <v>0</v>
      </c>
      <c r="AP384" s="70">
        <f>VALUE(IFERROR(VLOOKUP($A384,OT!$A:$BU,OT!M$1,0),0))</f>
        <v>0</v>
      </c>
      <c r="AQ384" s="70">
        <f>VALUE(IFERROR(VLOOKUP($A384,OT!$A:$BU,OT!N$1,0),0))</f>
        <v>0</v>
      </c>
      <c r="AR384" s="70">
        <f>VALUE(IFERROR(VLOOKUP($A384,OT!$A:$BU,OT!O$1,0),0))</f>
        <v>0</v>
      </c>
      <c r="AS384" s="70">
        <f>VALUE(IFERROR(VLOOKUP($A384,OT!$A:$BU,OT!P$1,0),0))</f>
        <v>0</v>
      </c>
      <c r="AT384" s="70">
        <f>VALUE(IFERROR(VLOOKUP($A384,OT!$A:$BU,OT!Q$1,0),0))</f>
        <v>2</v>
      </c>
      <c r="AU384" s="70">
        <f>VALUE(IFERROR(VLOOKUP($A384,OT!$A:$BU,OT!R$1,0),0))</f>
        <v>2</v>
      </c>
      <c r="AV384" s="70">
        <f>VALUE(IFERROR(VLOOKUP($A384,OT!$A:$BU,OT!S$1,0),0))</f>
        <v>2</v>
      </c>
      <c r="AW384" s="70">
        <f>VALUE(IFERROR(VLOOKUP($A384,OT!$A:$BU,OT!T$1,0),0))</f>
        <v>2</v>
      </c>
      <c r="AX384" s="70">
        <f>VALUE(IFERROR(VLOOKUP($A384,OT!$A:$BU,OT!U$1,0),0))</f>
        <v>4</v>
      </c>
      <c r="AY384" s="70">
        <f>VALUE(IFERROR(VLOOKUP($A384,OT!$A:$BU,OT!V$1,0),0))</f>
        <v>0</v>
      </c>
      <c r="AZ384" s="70">
        <f>VALUE(IFERROR(VLOOKUP($A384,OT!$A:$BU,OT!W$1,0),0))</f>
        <v>0</v>
      </c>
      <c r="BA384" s="70">
        <f>VALUE(IFERROR(VLOOKUP($A384,OT!$A:$BU,OT!X$1,0),0))</f>
        <v>2</v>
      </c>
      <c r="BB384" s="70">
        <f>VALUE(IFERROR(VLOOKUP($A384,OT!$A:$BU,OT!Y$1,0),0))</f>
        <v>2</v>
      </c>
      <c r="BC384" s="70">
        <f>VALUE(IFERROR(VLOOKUP($A384,OT!$A:$BU,OT!Z$1,0),0))</f>
        <v>2</v>
      </c>
      <c r="BD384" s="70">
        <f>VALUE(IFERROR(VLOOKUP($A384,OT!$A:$BU,OT!AA$1,0),0))</f>
        <v>2</v>
      </c>
      <c r="BE384" s="70">
        <f>VALUE(IFERROR(VLOOKUP($A384,OT!$A:$BU,OT!AB$1,0),0))</f>
        <v>4</v>
      </c>
      <c r="BF384" s="70">
        <f>VALUE(IFERROR(VLOOKUP($A384,OT!$A:$BU,OT!AC$1,0),0))</f>
        <v>0</v>
      </c>
      <c r="BG384" s="70">
        <f>VALUE(IFERROR(VLOOKUP($A384,OT!$A:$BU,OT!AD$1,0),0))</f>
        <v>0</v>
      </c>
      <c r="BH384" s="70">
        <f>VALUE(IFERROR(VLOOKUP($A384,OT!$A:$BU,OT!AE$1,0),0))</f>
        <v>2</v>
      </c>
      <c r="BI384" s="70">
        <f>VALUE(IFERROR(VLOOKUP($A384,OT!$A:$BU,OT!AF$1,0),0))</f>
        <v>0</v>
      </c>
      <c r="BJ384" s="70">
        <f>VALUE(IFERROR(VLOOKUP($A384,OT!$A:$BU,OT!AG$1,0),0))</f>
        <v>0</v>
      </c>
      <c r="BK384" s="70">
        <f>VALUE(IFERROR(VLOOKUP($A384,OT!$A:$BU,OT!AH$1,0),0))</f>
        <v>0</v>
      </c>
      <c r="BL384" s="70">
        <f>VALUE(IFERROR(VLOOKUP($A384,OT!$A:$BU,OT!AI$1,0),0))</f>
        <v>0</v>
      </c>
      <c r="BM384" s="70">
        <f>VALUE(IFERROR(VLOOKUP($A384,OT!$A:$BU,OT!AJ$1,0),0))</f>
        <v>0</v>
      </c>
      <c r="BN384" s="70">
        <f>VALUE(IFERROR(VLOOKUP($A384,OT!$A:$BU,OT!AK$1,0),0))</f>
        <v>0</v>
      </c>
      <c r="BO384" s="70">
        <f>VALUE(IFERROR(VLOOKUP($A384,OT!$A:$BU,OT!AL$1,0),0))</f>
        <v>2</v>
      </c>
      <c r="BP384" s="70">
        <f>VALUE(IFERROR(VLOOKUP($A384,OT!$A:$BU,OT!AM$1,0),0))</f>
        <v>2</v>
      </c>
    </row>
    <row r="385" spans="1:68" x14ac:dyDescent="0.35">
      <c r="A385" t="s">
        <v>1885</v>
      </c>
      <c r="B385" s="221" t="str">
        <f>VLOOKUP(A385,Att!B:C,2,0)</f>
        <v>PHẠM NHẬT NGUYÊN</v>
      </c>
      <c r="E385">
        <v>15000</v>
      </c>
      <c r="F385">
        <v>15000</v>
      </c>
      <c r="J385">
        <v>20000</v>
      </c>
      <c r="K385">
        <v>20000</v>
      </c>
      <c r="L385">
        <v>20000</v>
      </c>
      <c r="M385">
        <v>20000</v>
      </c>
      <c r="N385">
        <v>20000</v>
      </c>
      <c r="Q385">
        <v>42000</v>
      </c>
      <c r="S385">
        <v>42000</v>
      </c>
      <c r="T385">
        <v>42000</v>
      </c>
      <c r="U385">
        <v>42000</v>
      </c>
      <c r="V385">
        <v>42000</v>
      </c>
      <c r="X385">
        <v>20000</v>
      </c>
      <c r="Y385">
        <v>20000</v>
      </c>
      <c r="Z385">
        <v>20000</v>
      </c>
      <c r="AA385">
        <v>20000</v>
      </c>
      <c r="AB385">
        <v>20000</v>
      </c>
      <c r="AE385">
        <v>42000</v>
      </c>
      <c r="AH385" s="68">
        <f t="shared" si="15"/>
        <v>482000</v>
      </c>
      <c r="AI385" s="68">
        <f t="shared" si="16"/>
        <v>50000</v>
      </c>
      <c r="AJ385" s="68">
        <f t="shared" si="17"/>
        <v>432000</v>
      </c>
      <c r="AK385" s="68"/>
      <c r="AL385" s="74" t="str">
        <f>VLOOKUP(A385,Att!B:CX,101,0)</f>
        <v>Power Connect</v>
      </c>
      <c r="AM385" s="70">
        <f>VALUE(IFERROR(VLOOKUP($A385,OT!$A:$BU,OT!J$1,0),0))</f>
        <v>0</v>
      </c>
      <c r="AN385" s="70">
        <f>VALUE(IFERROR(VLOOKUP($A385,OT!$A:$BU,OT!K$1,0),0))</f>
        <v>0</v>
      </c>
      <c r="AO385" s="70">
        <f>VALUE(IFERROR(VLOOKUP($A385,OT!$A:$BU,OT!L$1,0),0))</f>
        <v>0</v>
      </c>
      <c r="AP385" s="70">
        <f>VALUE(IFERROR(VLOOKUP($A385,OT!$A:$BU,OT!M$1,0),0))</f>
        <v>0</v>
      </c>
      <c r="AQ385" s="70">
        <f>VALUE(IFERROR(VLOOKUP($A385,OT!$A:$BU,OT!N$1,0),0))</f>
        <v>0</v>
      </c>
      <c r="AR385" s="70">
        <f>VALUE(IFERROR(VLOOKUP($A385,OT!$A:$BU,OT!O$1,0),0))</f>
        <v>0</v>
      </c>
      <c r="AS385" s="70">
        <f>VALUE(IFERROR(VLOOKUP($A385,OT!$A:$BU,OT!P$1,0),0))</f>
        <v>0</v>
      </c>
      <c r="AT385" s="70">
        <f>VALUE(IFERROR(VLOOKUP($A385,OT!$A:$BU,OT!Q$1,0),0))</f>
        <v>2</v>
      </c>
      <c r="AU385" s="70">
        <f>VALUE(IFERROR(VLOOKUP($A385,OT!$A:$BU,OT!R$1,0),0))</f>
        <v>2</v>
      </c>
      <c r="AV385" s="70">
        <f>VALUE(IFERROR(VLOOKUP($A385,OT!$A:$BU,OT!S$1,0),0))</f>
        <v>2</v>
      </c>
      <c r="AW385" s="70">
        <f>VALUE(IFERROR(VLOOKUP($A385,OT!$A:$BU,OT!T$1,0),0))</f>
        <v>2</v>
      </c>
      <c r="AX385" s="70">
        <f>VALUE(IFERROR(VLOOKUP($A385,OT!$A:$BU,OT!U$1,0),0))</f>
        <v>4</v>
      </c>
      <c r="AY385" s="70">
        <f>VALUE(IFERROR(VLOOKUP($A385,OT!$A:$BU,OT!V$1,0),0))</f>
        <v>0</v>
      </c>
      <c r="AZ385" s="70">
        <f>VALUE(IFERROR(VLOOKUP($A385,OT!$A:$BU,OT!W$1,0),0))</f>
        <v>0</v>
      </c>
      <c r="BA385" s="70">
        <f>VALUE(IFERROR(VLOOKUP($A385,OT!$A:$BU,OT!X$1,0),0))</f>
        <v>2</v>
      </c>
      <c r="BB385" s="70">
        <f>VALUE(IFERROR(VLOOKUP($A385,OT!$A:$BU,OT!Y$1,0),0))</f>
        <v>0</v>
      </c>
      <c r="BC385" s="70">
        <f>VALUE(IFERROR(VLOOKUP($A385,OT!$A:$BU,OT!Z$1,0),0))</f>
        <v>2</v>
      </c>
      <c r="BD385" s="70">
        <f>VALUE(IFERROR(VLOOKUP($A385,OT!$A:$BU,OT!AA$1,0),0))</f>
        <v>2</v>
      </c>
      <c r="BE385" s="70">
        <f>VALUE(IFERROR(VLOOKUP($A385,OT!$A:$BU,OT!AB$1,0),0))</f>
        <v>2</v>
      </c>
      <c r="BF385" s="70">
        <f>VALUE(IFERROR(VLOOKUP($A385,OT!$A:$BU,OT!AC$1,0),0))</f>
        <v>4</v>
      </c>
      <c r="BG385" s="70">
        <f>VALUE(IFERROR(VLOOKUP($A385,OT!$A:$BU,OT!AD$1,0),0))</f>
        <v>0</v>
      </c>
      <c r="BH385" s="70">
        <f>VALUE(IFERROR(VLOOKUP($A385,OT!$A:$BU,OT!AE$1,0),0))</f>
        <v>2</v>
      </c>
      <c r="BI385" s="70">
        <f>VALUE(IFERROR(VLOOKUP($A385,OT!$A:$BU,OT!AF$1,0),0))</f>
        <v>0</v>
      </c>
      <c r="BJ385" s="70">
        <f>VALUE(IFERROR(VLOOKUP($A385,OT!$A:$BU,OT!AG$1,0),0))</f>
        <v>2</v>
      </c>
      <c r="BK385" s="70">
        <f>VALUE(IFERROR(VLOOKUP($A385,OT!$A:$BU,OT!AH$1,0),0))</f>
        <v>2</v>
      </c>
      <c r="BL385" s="70">
        <f>VALUE(IFERROR(VLOOKUP($A385,OT!$A:$BU,OT!AI$1,0),0))</f>
        <v>4</v>
      </c>
      <c r="BM385" s="70">
        <f>VALUE(IFERROR(VLOOKUP($A385,OT!$A:$BU,OT!AJ$1,0),0))</f>
        <v>0</v>
      </c>
      <c r="BN385" s="70">
        <f>VALUE(IFERROR(VLOOKUP($A385,OT!$A:$BU,OT!AK$1,0),0))</f>
        <v>0</v>
      </c>
      <c r="BO385" s="70">
        <f>VALUE(IFERROR(VLOOKUP($A385,OT!$A:$BU,OT!AL$1,0),0))</f>
        <v>2</v>
      </c>
      <c r="BP385" s="70">
        <f>VALUE(IFERROR(VLOOKUP($A385,OT!$A:$BU,OT!AM$1,0),0))</f>
        <v>0</v>
      </c>
    </row>
    <row r="386" spans="1:68" x14ac:dyDescent="0.35">
      <c r="A386" t="s">
        <v>1887</v>
      </c>
      <c r="B386" s="221" t="str">
        <f>VLOOKUP(A386,Att!B:C,2,0)</f>
        <v>GIÃ THANH VŨ</v>
      </c>
      <c r="E386">
        <v>15000</v>
      </c>
      <c r="F386">
        <v>15000</v>
      </c>
      <c r="J386">
        <v>42000</v>
      </c>
      <c r="K386">
        <v>42000</v>
      </c>
      <c r="L386">
        <v>42000</v>
      </c>
      <c r="M386">
        <v>42000</v>
      </c>
      <c r="N386">
        <v>42000</v>
      </c>
      <c r="O386">
        <v>42000</v>
      </c>
      <c r="Q386">
        <v>20000</v>
      </c>
      <c r="R386">
        <v>20000</v>
      </c>
      <c r="S386">
        <v>20000</v>
      </c>
      <c r="T386">
        <v>20000</v>
      </c>
      <c r="U386">
        <v>15000</v>
      </c>
      <c r="X386">
        <v>42000</v>
      </c>
      <c r="Y386">
        <v>42000</v>
      </c>
      <c r="Z386">
        <v>42000</v>
      </c>
      <c r="AA386">
        <v>42000</v>
      </c>
      <c r="AB386">
        <v>42000</v>
      </c>
      <c r="AE386">
        <v>20000</v>
      </c>
      <c r="AF386">
        <v>20000</v>
      </c>
      <c r="AH386" s="68">
        <f t="shared" si="15"/>
        <v>627000</v>
      </c>
      <c r="AI386" s="68">
        <f t="shared" si="16"/>
        <v>187000</v>
      </c>
      <c r="AJ386" s="68">
        <f t="shared" si="17"/>
        <v>440000</v>
      </c>
      <c r="AK386" s="68"/>
      <c r="AL386" s="74" t="str">
        <f>VLOOKUP(A386,Att!B:CX,101,0)</f>
        <v>Power Connect</v>
      </c>
      <c r="AM386" s="70">
        <f>VALUE(IFERROR(VLOOKUP($A386,OT!$A:$BU,OT!J$1,0),0))</f>
        <v>0</v>
      </c>
      <c r="AN386" s="70">
        <f>VALUE(IFERROR(VLOOKUP($A386,OT!$A:$BU,OT!K$1,0),0))</f>
        <v>0</v>
      </c>
      <c r="AO386" s="70">
        <f>VALUE(IFERROR(VLOOKUP($A386,OT!$A:$BU,OT!L$1,0),0))</f>
        <v>0</v>
      </c>
      <c r="AP386" s="70">
        <f>VALUE(IFERROR(VLOOKUP($A386,OT!$A:$BU,OT!M$1,0),0))</f>
        <v>0</v>
      </c>
      <c r="AQ386" s="70">
        <f>VALUE(IFERROR(VLOOKUP($A386,OT!$A:$BU,OT!N$1,0),0))</f>
        <v>0</v>
      </c>
      <c r="AR386" s="70">
        <f>VALUE(IFERROR(VLOOKUP($A386,OT!$A:$BU,OT!O$1,0),0))</f>
        <v>0</v>
      </c>
      <c r="AS386" s="70">
        <f>VALUE(IFERROR(VLOOKUP($A386,OT!$A:$BU,OT!P$1,0),0))</f>
        <v>0</v>
      </c>
      <c r="AT386" s="70">
        <f>VALUE(IFERROR(VLOOKUP($A386,OT!$A:$BU,OT!Q$1,0),0))</f>
        <v>2</v>
      </c>
      <c r="AU386" s="70">
        <f>VALUE(IFERROR(VLOOKUP($A386,OT!$A:$BU,OT!R$1,0),0))</f>
        <v>2</v>
      </c>
      <c r="AV386" s="70">
        <f>VALUE(IFERROR(VLOOKUP($A386,OT!$A:$BU,OT!S$1,0),0))</f>
        <v>2</v>
      </c>
      <c r="AW386" s="70">
        <f>VALUE(IFERROR(VLOOKUP($A386,OT!$A:$BU,OT!T$1,0),0))</f>
        <v>2</v>
      </c>
      <c r="AX386" s="70">
        <f>VALUE(IFERROR(VLOOKUP($A386,OT!$A:$BU,OT!U$1,0),0))</f>
        <v>4</v>
      </c>
      <c r="AY386" s="70">
        <f>VALUE(IFERROR(VLOOKUP($A386,OT!$A:$BU,OT!V$1,0),0))</f>
        <v>12</v>
      </c>
      <c r="AZ386" s="70">
        <f>VALUE(IFERROR(VLOOKUP($A386,OT!$A:$BU,OT!W$1,0),0))</f>
        <v>0</v>
      </c>
      <c r="BA386" s="70">
        <f>VALUE(IFERROR(VLOOKUP($A386,OT!$A:$BU,OT!X$1,0),0))</f>
        <v>0</v>
      </c>
      <c r="BB386" s="70">
        <f>VALUE(IFERROR(VLOOKUP($A386,OT!$A:$BU,OT!Y$1,0),0))</f>
        <v>0</v>
      </c>
      <c r="BC386" s="70">
        <f>VALUE(IFERROR(VLOOKUP($A386,OT!$A:$BU,OT!Z$1,0),0))</f>
        <v>0</v>
      </c>
      <c r="BD386" s="70">
        <f>VALUE(IFERROR(VLOOKUP($A386,OT!$A:$BU,OT!AA$1,0),0))</f>
        <v>0</v>
      </c>
      <c r="BE386" s="70">
        <f>VALUE(IFERROR(VLOOKUP($A386,OT!$A:$BU,OT!AB$1,0),0))</f>
        <v>0</v>
      </c>
      <c r="BF386" s="70">
        <f>VALUE(IFERROR(VLOOKUP($A386,OT!$A:$BU,OT!AC$1,0),0))</f>
        <v>0</v>
      </c>
      <c r="BG386" s="70">
        <f>VALUE(IFERROR(VLOOKUP($A386,OT!$A:$BU,OT!AD$1,0),0))</f>
        <v>0</v>
      </c>
      <c r="BH386" s="70">
        <f>VALUE(IFERROR(VLOOKUP($A386,OT!$A:$BU,OT!AE$1,0),0))</f>
        <v>0</v>
      </c>
      <c r="BI386" s="70">
        <f>VALUE(IFERROR(VLOOKUP($A386,OT!$A:$BU,OT!AF$1,0),0))</f>
        <v>2</v>
      </c>
      <c r="BJ386" s="70">
        <f>VALUE(IFERROR(VLOOKUP($A386,OT!$A:$BU,OT!AG$1,0),0))</f>
        <v>2</v>
      </c>
      <c r="BK386" s="70">
        <f>VALUE(IFERROR(VLOOKUP($A386,OT!$A:$BU,OT!AH$1,0),0))</f>
        <v>2</v>
      </c>
      <c r="BL386" s="70">
        <f>VALUE(IFERROR(VLOOKUP($A386,OT!$A:$BU,OT!AI$1,0),0))</f>
        <v>4</v>
      </c>
      <c r="BM386" s="70">
        <f>VALUE(IFERROR(VLOOKUP($A386,OT!$A:$BU,OT!AJ$1,0),0))</f>
        <v>0</v>
      </c>
      <c r="BN386" s="70">
        <f>VALUE(IFERROR(VLOOKUP($A386,OT!$A:$BU,OT!AK$1,0),0))</f>
        <v>0</v>
      </c>
      <c r="BO386" s="70">
        <f>VALUE(IFERROR(VLOOKUP($A386,OT!$A:$BU,OT!AL$1,0),0))</f>
        <v>2</v>
      </c>
      <c r="BP386" s="70">
        <f>VALUE(IFERROR(VLOOKUP($A386,OT!$A:$BU,OT!AM$1,0),0))</f>
        <v>0</v>
      </c>
    </row>
    <row r="387" spans="1:68" x14ac:dyDescent="0.35">
      <c r="A387" t="s">
        <v>1889</v>
      </c>
      <c r="B387" s="221" t="str">
        <f>VLOOKUP(A387,Att!B:C,2,0)</f>
        <v>ĐỖ THỊ MINH HIẾU</v>
      </c>
      <c r="AH387" s="68">
        <f t="shared" si="15"/>
        <v>0</v>
      </c>
      <c r="AI387" s="68">
        <f t="shared" si="16"/>
        <v>0</v>
      </c>
      <c r="AJ387" s="68">
        <f t="shared" si="17"/>
        <v>0</v>
      </c>
      <c r="AK387" s="68"/>
      <c r="AL387" s="74" t="str">
        <f>VLOOKUP(A387,Att!B:CX,101,0)</f>
        <v>Power Connect</v>
      </c>
      <c r="AM387" s="70">
        <f>VALUE(IFERROR(VLOOKUP($A387,OT!$A:$BU,OT!J$1,0),0))</f>
        <v>0</v>
      </c>
      <c r="AN387" s="70">
        <f>VALUE(IFERROR(VLOOKUP($A387,OT!$A:$BU,OT!K$1,0),0))</f>
        <v>0</v>
      </c>
      <c r="AO387" s="70">
        <f>VALUE(IFERROR(VLOOKUP($A387,OT!$A:$BU,OT!L$1,0),0))</f>
        <v>0</v>
      </c>
      <c r="AP387" s="70">
        <f>VALUE(IFERROR(VLOOKUP($A387,OT!$A:$BU,OT!M$1,0),0))</f>
        <v>0</v>
      </c>
      <c r="AQ387" s="70">
        <f>VALUE(IFERROR(VLOOKUP($A387,OT!$A:$BU,OT!N$1,0),0))</f>
        <v>0</v>
      </c>
      <c r="AR387" s="70">
        <f>VALUE(IFERROR(VLOOKUP($A387,OT!$A:$BU,OT!O$1,0),0))</f>
        <v>0</v>
      </c>
      <c r="AS387" s="70">
        <f>VALUE(IFERROR(VLOOKUP($A387,OT!$A:$BU,OT!P$1,0),0))</f>
        <v>0</v>
      </c>
      <c r="AT387" s="70">
        <f>VALUE(IFERROR(VLOOKUP($A387,OT!$A:$BU,OT!Q$1,0),0))</f>
        <v>0</v>
      </c>
      <c r="AU387" s="70">
        <f>VALUE(IFERROR(VLOOKUP($A387,OT!$A:$BU,OT!R$1,0),0))</f>
        <v>0</v>
      </c>
      <c r="AV387" s="70">
        <f>VALUE(IFERROR(VLOOKUP($A387,OT!$A:$BU,OT!S$1,0),0))</f>
        <v>0</v>
      </c>
      <c r="AW387" s="70">
        <f>VALUE(IFERROR(VLOOKUP($A387,OT!$A:$BU,OT!T$1,0),0))</f>
        <v>0</v>
      </c>
      <c r="AX387" s="70">
        <f>VALUE(IFERROR(VLOOKUP($A387,OT!$A:$BU,OT!U$1,0),0))</f>
        <v>0</v>
      </c>
      <c r="AY387" s="70">
        <f>VALUE(IFERROR(VLOOKUP($A387,OT!$A:$BU,OT!V$1,0),0))</f>
        <v>0</v>
      </c>
      <c r="AZ387" s="70">
        <f>VALUE(IFERROR(VLOOKUP($A387,OT!$A:$BU,OT!W$1,0),0))</f>
        <v>0</v>
      </c>
      <c r="BA387" s="70">
        <f>VALUE(IFERROR(VLOOKUP($A387,OT!$A:$BU,OT!X$1,0),0))</f>
        <v>0</v>
      </c>
      <c r="BB387" s="70">
        <f>VALUE(IFERROR(VLOOKUP($A387,OT!$A:$BU,OT!Y$1,0),0))</f>
        <v>0</v>
      </c>
      <c r="BC387" s="70">
        <f>VALUE(IFERROR(VLOOKUP($A387,OT!$A:$BU,OT!Z$1,0),0))</f>
        <v>0</v>
      </c>
      <c r="BD387" s="70">
        <f>VALUE(IFERROR(VLOOKUP($A387,OT!$A:$BU,OT!AA$1,0),0))</f>
        <v>0</v>
      </c>
      <c r="BE387" s="70">
        <f>VALUE(IFERROR(VLOOKUP($A387,OT!$A:$BU,OT!AB$1,0),0))</f>
        <v>0</v>
      </c>
      <c r="BF387" s="70">
        <f>VALUE(IFERROR(VLOOKUP($A387,OT!$A:$BU,OT!AC$1,0),0))</f>
        <v>0</v>
      </c>
      <c r="BG387" s="70">
        <f>VALUE(IFERROR(VLOOKUP($A387,OT!$A:$BU,OT!AD$1,0),0))</f>
        <v>0</v>
      </c>
      <c r="BH387" s="70">
        <f>VALUE(IFERROR(VLOOKUP($A387,OT!$A:$BU,OT!AE$1,0),0))</f>
        <v>0</v>
      </c>
      <c r="BI387" s="70">
        <f>VALUE(IFERROR(VLOOKUP($A387,OT!$A:$BU,OT!AF$1,0),0))</f>
        <v>0</v>
      </c>
      <c r="BJ387" s="70">
        <f>VALUE(IFERROR(VLOOKUP($A387,OT!$A:$BU,OT!AG$1,0),0))</f>
        <v>0</v>
      </c>
      <c r="BK387" s="70">
        <f>VALUE(IFERROR(VLOOKUP($A387,OT!$A:$BU,OT!AH$1,0),0))</f>
        <v>0</v>
      </c>
      <c r="BL387" s="70">
        <f>VALUE(IFERROR(VLOOKUP($A387,OT!$A:$BU,OT!AI$1,0),0))</f>
        <v>0</v>
      </c>
      <c r="BM387" s="70">
        <f>VALUE(IFERROR(VLOOKUP($A387,OT!$A:$BU,OT!AJ$1,0),0))</f>
        <v>0</v>
      </c>
      <c r="BN387" s="70">
        <f>VALUE(IFERROR(VLOOKUP($A387,OT!$A:$BU,OT!AK$1,0),0))</f>
        <v>0</v>
      </c>
      <c r="BO387" s="70">
        <f>VALUE(IFERROR(VLOOKUP($A387,OT!$A:$BU,OT!AL$1,0),0))</f>
        <v>0</v>
      </c>
      <c r="BP387" s="70">
        <f>VALUE(IFERROR(VLOOKUP($A387,OT!$A:$BU,OT!AM$1,0),0))</f>
        <v>0</v>
      </c>
    </row>
    <row r="388" spans="1:68" x14ac:dyDescent="0.35">
      <c r="A388" t="s">
        <v>1891</v>
      </c>
      <c r="B388" s="221" t="str">
        <f>VLOOKUP(A388,Att!B:C,2,0)</f>
        <v>LÊ NGUYỄN QUỐC THỊNH</v>
      </c>
      <c r="E388">
        <v>15000</v>
      </c>
      <c r="F388">
        <v>15000</v>
      </c>
      <c r="J388">
        <v>20000</v>
      </c>
      <c r="K388">
        <v>20000</v>
      </c>
      <c r="M388">
        <v>20000</v>
      </c>
      <c r="N388">
        <v>20000</v>
      </c>
      <c r="O388">
        <v>20000</v>
      </c>
      <c r="Q388">
        <v>42000</v>
      </c>
      <c r="S388">
        <v>42000</v>
      </c>
      <c r="T388">
        <v>42000</v>
      </c>
      <c r="U388">
        <v>42000</v>
      </c>
      <c r="V388">
        <v>42000</v>
      </c>
      <c r="Y388">
        <v>20000</v>
      </c>
      <c r="AE388">
        <v>42000</v>
      </c>
      <c r="AH388" s="68">
        <f t="shared" si="15"/>
        <v>402000</v>
      </c>
      <c r="AI388" s="68">
        <f t="shared" si="16"/>
        <v>50000</v>
      </c>
      <c r="AJ388" s="68">
        <f t="shared" si="17"/>
        <v>352000</v>
      </c>
      <c r="AK388" s="68"/>
      <c r="AL388" s="74" t="str">
        <f>VLOOKUP(A388,Att!B:CX,101,0)</f>
        <v>Power Connect</v>
      </c>
      <c r="AM388" s="70">
        <f>VALUE(IFERROR(VLOOKUP($A388,OT!$A:$BU,OT!J$1,0),0))</f>
        <v>0</v>
      </c>
      <c r="AN388" s="70">
        <f>VALUE(IFERROR(VLOOKUP($A388,OT!$A:$BU,OT!K$1,0),0))</f>
        <v>0</v>
      </c>
      <c r="AO388" s="70">
        <f>VALUE(IFERROR(VLOOKUP($A388,OT!$A:$BU,OT!L$1,0),0))</f>
        <v>0</v>
      </c>
      <c r="AP388" s="70">
        <f>VALUE(IFERROR(VLOOKUP($A388,OT!$A:$BU,OT!M$1,0),0))</f>
        <v>0</v>
      </c>
      <c r="AQ388" s="70">
        <f>VALUE(IFERROR(VLOOKUP($A388,OT!$A:$BU,OT!N$1,0),0))</f>
        <v>0</v>
      </c>
      <c r="AR388" s="70">
        <f>VALUE(IFERROR(VLOOKUP($A388,OT!$A:$BU,OT!O$1,0),0))</f>
        <v>0</v>
      </c>
      <c r="AS388" s="70">
        <f>VALUE(IFERROR(VLOOKUP($A388,OT!$A:$BU,OT!P$1,0),0))</f>
        <v>0</v>
      </c>
      <c r="AT388" s="70">
        <f>VALUE(IFERROR(VLOOKUP($A388,OT!$A:$BU,OT!Q$1,0),0))</f>
        <v>2</v>
      </c>
      <c r="AU388" s="70">
        <f>VALUE(IFERROR(VLOOKUP($A388,OT!$A:$BU,OT!R$1,0),0))</f>
        <v>2</v>
      </c>
      <c r="AV388" s="70">
        <f>VALUE(IFERROR(VLOOKUP($A388,OT!$A:$BU,OT!S$1,0),0))</f>
        <v>0</v>
      </c>
      <c r="AW388" s="70">
        <f>VALUE(IFERROR(VLOOKUP($A388,OT!$A:$BU,OT!T$1,0),0))</f>
        <v>2</v>
      </c>
      <c r="AX388" s="70">
        <f>VALUE(IFERROR(VLOOKUP($A388,OT!$A:$BU,OT!U$1,0),0))</f>
        <v>4</v>
      </c>
      <c r="AY388" s="70">
        <f>VALUE(IFERROR(VLOOKUP($A388,OT!$A:$BU,OT!V$1,0),0))</f>
        <v>12</v>
      </c>
      <c r="AZ388" s="70">
        <f>VALUE(IFERROR(VLOOKUP($A388,OT!$A:$BU,OT!W$1,0),0))</f>
        <v>0</v>
      </c>
      <c r="BA388" s="70">
        <f>VALUE(IFERROR(VLOOKUP($A388,OT!$A:$BU,OT!X$1,0),0))</f>
        <v>2</v>
      </c>
      <c r="BB388" s="70">
        <f>VALUE(IFERROR(VLOOKUP($A388,OT!$A:$BU,OT!Y$1,0),0))</f>
        <v>0</v>
      </c>
      <c r="BC388" s="70">
        <f>VALUE(IFERROR(VLOOKUP($A388,OT!$A:$BU,OT!Z$1,0),0))</f>
        <v>2</v>
      </c>
      <c r="BD388" s="70">
        <f>VALUE(IFERROR(VLOOKUP($A388,OT!$A:$BU,OT!AA$1,0),0))</f>
        <v>2</v>
      </c>
      <c r="BE388" s="70">
        <f>VALUE(IFERROR(VLOOKUP($A388,OT!$A:$BU,OT!AB$1,0),0))</f>
        <v>4</v>
      </c>
      <c r="BF388" s="70">
        <f>VALUE(IFERROR(VLOOKUP($A388,OT!$A:$BU,OT!AC$1,0),0))</f>
        <v>12</v>
      </c>
      <c r="BG388" s="70">
        <f>VALUE(IFERROR(VLOOKUP($A388,OT!$A:$BU,OT!AD$1,0),0))</f>
        <v>0</v>
      </c>
      <c r="BH388" s="70">
        <f>VALUE(IFERROR(VLOOKUP($A388,OT!$A:$BU,OT!AE$1,0),0))</f>
        <v>0</v>
      </c>
      <c r="BI388" s="70">
        <f>VALUE(IFERROR(VLOOKUP($A388,OT!$A:$BU,OT!AF$1,0),0))</f>
        <v>0</v>
      </c>
      <c r="BJ388" s="70">
        <f>VALUE(IFERROR(VLOOKUP($A388,OT!$A:$BU,OT!AG$1,0),0))</f>
        <v>0</v>
      </c>
      <c r="BK388" s="70">
        <f>VALUE(IFERROR(VLOOKUP($A388,OT!$A:$BU,OT!AH$1,0),0))</f>
        <v>0</v>
      </c>
      <c r="BL388" s="70">
        <f>VALUE(IFERROR(VLOOKUP($A388,OT!$A:$BU,OT!AI$1,0),0))</f>
        <v>0</v>
      </c>
      <c r="BM388" s="70">
        <f>VALUE(IFERROR(VLOOKUP($A388,OT!$A:$BU,OT!AJ$1,0),0))</f>
        <v>0</v>
      </c>
      <c r="BN388" s="70">
        <f>VALUE(IFERROR(VLOOKUP($A388,OT!$A:$BU,OT!AK$1,0),0))</f>
        <v>0</v>
      </c>
      <c r="BO388" s="70">
        <f>VALUE(IFERROR(VLOOKUP($A388,OT!$A:$BU,OT!AL$1,0),0))</f>
        <v>2</v>
      </c>
      <c r="BP388" s="70">
        <f>VALUE(IFERROR(VLOOKUP($A388,OT!$A:$BU,OT!AM$1,0),0))</f>
        <v>0</v>
      </c>
    </row>
    <row r="389" spans="1:68" x14ac:dyDescent="0.35">
      <c r="A389" t="s">
        <v>1977</v>
      </c>
      <c r="B389" s="221" t="str">
        <f>VLOOKUP(A389,Att!B:C,2,0)</f>
        <v>NGUYỄN THÁI MINH</v>
      </c>
      <c r="L389">
        <v>15000</v>
      </c>
      <c r="M389">
        <v>15000</v>
      </c>
      <c r="N389">
        <v>20000</v>
      </c>
      <c r="Q389">
        <v>20000</v>
      </c>
      <c r="R389">
        <v>20000</v>
      </c>
      <c r="S389">
        <v>20000</v>
      </c>
      <c r="T389">
        <v>20000</v>
      </c>
      <c r="U389">
        <v>20000</v>
      </c>
      <c r="X389">
        <v>20000</v>
      </c>
      <c r="Y389">
        <v>20000</v>
      </c>
      <c r="Z389">
        <v>20000</v>
      </c>
      <c r="AA389">
        <v>20000</v>
      </c>
      <c r="AC389">
        <v>15000</v>
      </c>
      <c r="AE389">
        <v>20000</v>
      </c>
      <c r="AH389" s="68">
        <f t="shared" si="15"/>
        <v>265000</v>
      </c>
      <c r="AI389" s="68">
        <f t="shared" si="16"/>
        <v>165000</v>
      </c>
      <c r="AJ389" s="68">
        <f t="shared" si="17"/>
        <v>100000</v>
      </c>
      <c r="AK389" s="68"/>
      <c r="AL389" s="74" t="str">
        <f>VLOOKUP(A389,Att!B:CX,101,0)</f>
        <v>Power Connect</v>
      </c>
      <c r="AM389" s="70">
        <f>VALUE(IFERROR(VLOOKUP($A389,OT!$A:$BU,OT!J$1,0),0))</f>
        <v>0</v>
      </c>
      <c r="AN389" s="70">
        <f>VALUE(IFERROR(VLOOKUP($A389,OT!$A:$BU,OT!K$1,0),0))</f>
        <v>0</v>
      </c>
      <c r="AO389" s="70">
        <f>VALUE(IFERROR(VLOOKUP($A389,OT!$A:$BU,OT!L$1,0),0))</f>
        <v>0</v>
      </c>
      <c r="AP389" s="70">
        <f>VALUE(IFERROR(VLOOKUP($A389,OT!$A:$BU,OT!M$1,0),0))</f>
        <v>0</v>
      </c>
      <c r="AQ389" s="70">
        <f>VALUE(IFERROR(VLOOKUP($A389,OT!$A:$BU,OT!N$1,0),0))</f>
        <v>0</v>
      </c>
      <c r="AR389" s="70">
        <f>VALUE(IFERROR(VLOOKUP($A389,OT!$A:$BU,OT!O$1,0),0))</f>
        <v>0</v>
      </c>
      <c r="AS389" s="70">
        <f>VALUE(IFERROR(VLOOKUP($A389,OT!$A:$BU,OT!P$1,0),0))</f>
        <v>0</v>
      </c>
      <c r="AT389" s="70">
        <f>VALUE(IFERROR(VLOOKUP($A389,OT!$A:$BU,OT!Q$1,0),0))</f>
        <v>0</v>
      </c>
      <c r="AU389" s="70">
        <f>VALUE(IFERROR(VLOOKUP($A389,OT!$A:$BU,OT!R$1,0),0))</f>
        <v>0</v>
      </c>
      <c r="AV389" s="70">
        <f>VALUE(IFERROR(VLOOKUP($A389,OT!$A:$BU,OT!S$1,0),0))</f>
        <v>0</v>
      </c>
      <c r="AW389" s="70">
        <f>VALUE(IFERROR(VLOOKUP($A389,OT!$A:$BU,OT!T$1,0),0))</f>
        <v>0</v>
      </c>
      <c r="AX389" s="70">
        <f>VALUE(IFERROR(VLOOKUP($A389,OT!$A:$BU,OT!U$1,0),0))</f>
        <v>0</v>
      </c>
      <c r="AY389" s="70">
        <f>VALUE(IFERROR(VLOOKUP($A389,OT!$A:$BU,OT!V$1,0),0))</f>
        <v>0</v>
      </c>
      <c r="AZ389" s="70">
        <f>VALUE(IFERROR(VLOOKUP($A389,OT!$A:$BU,OT!W$1,0),0))</f>
        <v>0</v>
      </c>
      <c r="BA389" s="70">
        <f>VALUE(IFERROR(VLOOKUP($A389,OT!$A:$BU,OT!X$1,0),0))</f>
        <v>0</v>
      </c>
      <c r="BB389" s="70">
        <f>VALUE(IFERROR(VLOOKUP($A389,OT!$A:$BU,OT!Y$1,0),0))</f>
        <v>0</v>
      </c>
      <c r="BC389" s="70">
        <f>VALUE(IFERROR(VLOOKUP($A389,OT!$A:$BU,OT!Z$1,0),0))</f>
        <v>0</v>
      </c>
      <c r="BD389" s="70">
        <f>VALUE(IFERROR(VLOOKUP($A389,OT!$A:$BU,OT!AA$1,0),0))</f>
        <v>0</v>
      </c>
      <c r="BE389" s="70">
        <f>VALUE(IFERROR(VLOOKUP($A389,OT!$A:$BU,OT!AB$1,0),0))</f>
        <v>4</v>
      </c>
      <c r="BF389" s="70">
        <f>VALUE(IFERROR(VLOOKUP($A389,OT!$A:$BU,OT!AC$1,0),0))</f>
        <v>0</v>
      </c>
      <c r="BG389" s="70">
        <f>VALUE(IFERROR(VLOOKUP($A389,OT!$A:$BU,OT!AD$1,0),0))</f>
        <v>0</v>
      </c>
      <c r="BH389" s="70">
        <f>VALUE(IFERROR(VLOOKUP($A389,OT!$A:$BU,OT!AE$1,0),0))</f>
        <v>0</v>
      </c>
      <c r="BI389" s="70">
        <f>VALUE(IFERROR(VLOOKUP($A389,OT!$A:$BU,OT!AF$1,0),0))</f>
        <v>2</v>
      </c>
      <c r="BJ389" s="70">
        <f>VALUE(IFERROR(VLOOKUP($A389,OT!$A:$BU,OT!AG$1,0),0))</f>
        <v>2</v>
      </c>
      <c r="BK389" s="70">
        <f>VALUE(IFERROR(VLOOKUP($A389,OT!$A:$BU,OT!AH$1,0),0))</f>
        <v>2</v>
      </c>
      <c r="BL389" s="70">
        <f>VALUE(IFERROR(VLOOKUP($A389,OT!$A:$BU,OT!AI$1,0),0))</f>
        <v>0</v>
      </c>
      <c r="BM389" s="70">
        <f>VALUE(IFERROR(VLOOKUP($A389,OT!$A:$BU,OT!AJ$1,0),0))</f>
        <v>0</v>
      </c>
      <c r="BN389" s="70">
        <f>VALUE(IFERROR(VLOOKUP($A389,OT!$A:$BU,OT!AK$1,0),0))</f>
        <v>0</v>
      </c>
      <c r="BO389" s="70">
        <f>VALUE(IFERROR(VLOOKUP($A389,OT!$A:$BU,OT!AL$1,0),0))</f>
        <v>2</v>
      </c>
      <c r="BP389" s="70">
        <f>VALUE(IFERROR(VLOOKUP($A389,OT!$A:$BU,OT!AM$1,0),0))</f>
        <v>0</v>
      </c>
    </row>
    <row r="390" spans="1:68" x14ac:dyDescent="0.35">
      <c r="A390" t="s">
        <v>1980</v>
      </c>
      <c r="B390" s="221" t="str">
        <f>VLOOKUP(A390,Att!B:C,2,0)</f>
        <v>TRẦN ĐĂNG KHOA</v>
      </c>
      <c r="L390">
        <v>15000</v>
      </c>
      <c r="M390">
        <v>15000</v>
      </c>
      <c r="N390">
        <v>15000</v>
      </c>
      <c r="AH390" s="68">
        <f t="shared" si="15"/>
        <v>45000</v>
      </c>
      <c r="AI390" s="68">
        <f t="shared" si="16"/>
        <v>45000</v>
      </c>
      <c r="AJ390" s="68">
        <f t="shared" si="17"/>
        <v>0</v>
      </c>
      <c r="AK390" s="68"/>
      <c r="AL390" s="74" t="str">
        <f>VLOOKUP(A390,Att!B:CX,101,0)</f>
        <v>Power Connect</v>
      </c>
      <c r="AM390" s="70">
        <f>VALUE(IFERROR(VLOOKUP($A390,OT!$A:$BU,OT!J$1,0),0))</f>
        <v>0</v>
      </c>
      <c r="AN390" s="70">
        <f>VALUE(IFERROR(VLOOKUP($A390,OT!$A:$BU,OT!K$1,0),0))</f>
        <v>0</v>
      </c>
      <c r="AO390" s="70">
        <f>VALUE(IFERROR(VLOOKUP($A390,OT!$A:$BU,OT!L$1,0),0))</f>
        <v>0</v>
      </c>
      <c r="AP390" s="70">
        <f>VALUE(IFERROR(VLOOKUP($A390,OT!$A:$BU,OT!M$1,0),0))</f>
        <v>0</v>
      </c>
      <c r="AQ390" s="70">
        <f>VALUE(IFERROR(VLOOKUP($A390,OT!$A:$BU,OT!N$1,0),0))</f>
        <v>0</v>
      </c>
      <c r="AR390" s="70">
        <f>VALUE(IFERROR(VLOOKUP($A390,OT!$A:$BU,OT!O$1,0),0))</f>
        <v>0</v>
      </c>
      <c r="AS390" s="70">
        <f>VALUE(IFERROR(VLOOKUP($A390,OT!$A:$BU,OT!P$1,0),0))</f>
        <v>0</v>
      </c>
      <c r="AT390" s="70">
        <f>VALUE(IFERROR(VLOOKUP($A390,OT!$A:$BU,OT!Q$1,0),0))</f>
        <v>0</v>
      </c>
      <c r="AU390" s="70">
        <f>VALUE(IFERROR(VLOOKUP($A390,OT!$A:$BU,OT!R$1,0),0))</f>
        <v>0</v>
      </c>
      <c r="AV390" s="70">
        <f>VALUE(IFERROR(VLOOKUP($A390,OT!$A:$BU,OT!S$1,0),0))</f>
        <v>0</v>
      </c>
      <c r="AW390" s="70">
        <f>VALUE(IFERROR(VLOOKUP($A390,OT!$A:$BU,OT!T$1,0),0))</f>
        <v>0</v>
      </c>
      <c r="AX390" s="70">
        <f>VALUE(IFERROR(VLOOKUP($A390,OT!$A:$BU,OT!U$1,0),0))</f>
        <v>0</v>
      </c>
      <c r="AY390" s="70">
        <f>VALUE(IFERROR(VLOOKUP($A390,OT!$A:$BU,OT!V$1,0),0))</f>
        <v>0</v>
      </c>
      <c r="AZ390" s="70">
        <f>VALUE(IFERROR(VLOOKUP($A390,OT!$A:$BU,OT!W$1,0),0))</f>
        <v>0</v>
      </c>
      <c r="BA390" s="70">
        <f>VALUE(IFERROR(VLOOKUP($A390,OT!$A:$BU,OT!X$1,0),0))</f>
        <v>0</v>
      </c>
      <c r="BB390" s="70">
        <f>VALUE(IFERROR(VLOOKUP($A390,OT!$A:$BU,OT!Y$1,0),0))</f>
        <v>0</v>
      </c>
      <c r="BC390" s="70">
        <f>VALUE(IFERROR(VLOOKUP($A390,OT!$A:$BU,OT!Z$1,0),0))</f>
        <v>0</v>
      </c>
      <c r="BD390" s="70">
        <f>VALUE(IFERROR(VLOOKUP($A390,OT!$A:$BU,OT!AA$1,0),0))</f>
        <v>0</v>
      </c>
      <c r="BE390" s="70">
        <f>VALUE(IFERROR(VLOOKUP($A390,OT!$A:$BU,OT!AB$1,0),0))</f>
        <v>0</v>
      </c>
      <c r="BF390" s="70">
        <f>VALUE(IFERROR(VLOOKUP($A390,OT!$A:$BU,OT!AC$1,0),0))</f>
        <v>0</v>
      </c>
      <c r="BG390" s="70">
        <f>VALUE(IFERROR(VLOOKUP($A390,OT!$A:$BU,OT!AD$1,0),0))</f>
        <v>0</v>
      </c>
      <c r="BH390" s="70">
        <f>VALUE(IFERROR(VLOOKUP($A390,OT!$A:$BU,OT!AE$1,0),0))</f>
        <v>0</v>
      </c>
      <c r="BI390" s="70">
        <f>VALUE(IFERROR(VLOOKUP($A390,OT!$A:$BU,OT!AF$1,0),0))</f>
        <v>0</v>
      </c>
      <c r="BJ390" s="70">
        <f>VALUE(IFERROR(VLOOKUP($A390,OT!$A:$BU,OT!AG$1,0),0))</f>
        <v>0</v>
      </c>
      <c r="BK390" s="70">
        <f>VALUE(IFERROR(VLOOKUP($A390,OT!$A:$BU,OT!AH$1,0),0))</f>
        <v>0</v>
      </c>
      <c r="BL390" s="70">
        <f>VALUE(IFERROR(VLOOKUP($A390,OT!$A:$BU,OT!AI$1,0),0))</f>
        <v>0</v>
      </c>
      <c r="BM390" s="70">
        <f>VALUE(IFERROR(VLOOKUP($A390,OT!$A:$BU,OT!AJ$1,0),0))</f>
        <v>0</v>
      </c>
      <c r="BN390" s="70">
        <f>VALUE(IFERROR(VLOOKUP($A390,OT!$A:$BU,OT!AK$1,0),0))</f>
        <v>0</v>
      </c>
      <c r="BO390" s="70">
        <f>VALUE(IFERROR(VLOOKUP($A390,OT!$A:$BU,OT!AL$1,0),0))</f>
        <v>0</v>
      </c>
      <c r="BP390" s="70">
        <f>VALUE(IFERROR(VLOOKUP($A390,OT!$A:$BU,OT!AM$1,0),0))</f>
        <v>0</v>
      </c>
    </row>
    <row r="391" spans="1:68" x14ac:dyDescent="0.35">
      <c r="A391" t="s">
        <v>1983</v>
      </c>
      <c r="B391" s="221" t="str">
        <f>VLOOKUP(A391,Att!B:C,2,0)</f>
        <v>LÊ THỊ QUỲNH</v>
      </c>
      <c r="L391">
        <v>15000</v>
      </c>
      <c r="M391">
        <v>15000</v>
      </c>
      <c r="N391">
        <v>15000</v>
      </c>
      <c r="O391">
        <v>20000</v>
      </c>
      <c r="Q391">
        <v>20000</v>
      </c>
      <c r="R391">
        <v>20000</v>
      </c>
      <c r="S391">
        <v>20000</v>
      </c>
      <c r="T391">
        <v>20000</v>
      </c>
      <c r="U391">
        <v>20000</v>
      </c>
      <c r="V391">
        <v>15000</v>
      </c>
      <c r="X391">
        <v>42000</v>
      </c>
      <c r="Y391">
        <v>42000</v>
      </c>
      <c r="Z391">
        <v>42000</v>
      </c>
      <c r="AA391">
        <v>42000</v>
      </c>
      <c r="AC391">
        <v>42000</v>
      </c>
      <c r="AH391" s="68">
        <f t="shared" si="15"/>
        <v>390000</v>
      </c>
      <c r="AI391" s="68">
        <f t="shared" si="16"/>
        <v>65000</v>
      </c>
      <c r="AJ391" s="68">
        <f t="shared" si="17"/>
        <v>325000</v>
      </c>
      <c r="AK391" s="68"/>
      <c r="AL391" s="74" t="str">
        <f>VLOOKUP(A391,Att!B:CX,101,0)</f>
        <v>Power Connect</v>
      </c>
      <c r="AM391" s="70">
        <f>VALUE(IFERROR(VLOOKUP($A391,OT!$A:$BU,OT!J$1,0),0))</f>
        <v>0</v>
      </c>
      <c r="AN391" s="70">
        <f>VALUE(IFERROR(VLOOKUP($A391,OT!$A:$BU,OT!K$1,0),0))</f>
        <v>0</v>
      </c>
      <c r="AO391" s="70">
        <f>VALUE(IFERROR(VLOOKUP($A391,OT!$A:$BU,OT!L$1,0),0))</f>
        <v>0</v>
      </c>
      <c r="AP391" s="70">
        <f>VALUE(IFERROR(VLOOKUP($A391,OT!$A:$BU,OT!M$1,0),0))</f>
        <v>0</v>
      </c>
      <c r="AQ391" s="70">
        <f>VALUE(IFERROR(VLOOKUP($A391,OT!$A:$BU,OT!N$1,0),0))</f>
        <v>0</v>
      </c>
      <c r="AR391" s="70">
        <f>VALUE(IFERROR(VLOOKUP($A391,OT!$A:$BU,OT!O$1,0),0))</f>
        <v>0</v>
      </c>
      <c r="AS391" s="70">
        <f>VALUE(IFERROR(VLOOKUP($A391,OT!$A:$BU,OT!P$1,0),0))</f>
        <v>0</v>
      </c>
      <c r="AT391" s="70">
        <f>VALUE(IFERROR(VLOOKUP($A391,OT!$A:$BU,OT!Q$1,0),0))</f>
        <v>0</v>
      </c>
      <c r="AU391" s="70">
        <f>VALUE(IFERROR(VLOOKUP($A391,OT!$A:$BU,OT!R$1,0),0))</f>
        <v>0</v>
      </c>
      <c r="AV391" s="70">
        <f>VALUE(IFERROR(VLOOKUP($A391,OT!$A:$BU,OT!S$1,0),0))</f>
        <v>0</v>
      </c>
      <c r="AW391" s="70">
        <f>VALUE(IFERROR(VLOOKUP($A391,OT!$A:$BU,OT!T$1,0),0))</f>
        <v>0</v>
      </c>
      <c r="AX391" s="70">
        <f>VALUE(IFERROR(VLOOKUP($A391,OT!$A:$BU,OT!U$1,0),0))</f>
        <v>0</v>
      </c>
      <c r="AY391" s="70">
        <f>VALUE(IFERROR(VLOOKUP($A391,OT!$A:$BU,OT!V$1,0),0))</f>
        <v>0</v>
      </c>
      <c r="AZ391" s="70">
        <f>VALUE(IFERROR(VLOOKUP($A391,OT!$A:$BU,OT!W$1,0),0))</f>
        <v>0</v>
      </c>
      <c r="BA391" s="70">
        <f>VALUE(IFERROR(VLOOKUP($A391,OT!$A:$BU,OT!X$1,0),0))</f>
        <v>2</v>
      </c>
      <c r="BB391" s="70">
        <f>VALUE(IFERROR(VLOOKUP($A391,OT!$A:$BU,OT!Y$1,0),0))</f>
        <v>2</v>
      </c>
      <c r="BC391" s="70">
        <f>VALUE(IFERROR(VLOOKUP($A391,OT!$A:$BU,OT!Z$1,0),0))</f>
        <v>2</v>
      </c>
      <c r="BD391" s="70">
        <f>VALUE(IFERROR(VLOOKUP($A391,OT!$A:$BU,OT!AA$1,0),0))</f>
        <v>2</v>
      </c>
      <c r="BE391" s="70">
        <f>VALUE(IFERROR(VLOOKUP($A391,OT!$A:$BU,OT!AB$1,0),0))</f>
        <v>4</v>
      </c>
      <c r="BF391" s="70">
        <f>VALUE(IFERROR(VLOOKUP($A391,OT!$A:$BU,OT!AC$1,0),0))</f>
        <v>8</v>
      </c>
      <c r="BG391" s="70">
        <f>VALUE(IFERROR(VLOOKUP($A391,OT!$A:$BU,OT!AD$1,0),0))</f>
        <v>0</v>
      </c>
      <c r="BH391" s="70">
        <f>VALUE(IFERROR(VLOOKUP($A391,OT!$A:$BU,OT!AE$1,0),0))</f>
        <v>2</v>
      </c>
      <c r="BI391" s="70">
        <f>VALUE(IFERROR(VLOOKUP($A391,OT!$A:$BU,OT!AF$1,0),0))</f>
        <v>2</v>
      </c>
      <c r="BJ391" s="70">
        <f>VALUE(IFERROR(VLOOKUP($A391,OT!$A:$BU,OT!AG$1,0),0))</f>
        <v>2</v>
      </c>
      <c r="BK391" s="70">
        <f>VALUE(IFERROR(VLOOKUP($A391,OT!$A:$BU,OT!AH$1,0),0))</f>
        <v>2</v>
      </c>
      <c r="BL391" s="70">
        <f>VALUE(IFERROR(VLOOKUP($A391,OT!$A:$BU,OT!AI$1,0),0))</f>
        <v>0</v>
      </c>
      <c r="BM391" s="70">
        <f>VALUE(IFERROR(VLOOKUP($A391,OT!$A:$BU,OT!AJ$1,0),0))</f>
        <v>4</v>
      </c>
      <c r="BN391" s="70">
        <f>VALUE(IFERROR(VLOOKUP($A391,OT!$A:$BU,OT!AK$1,0),0))</f>
        <v>0</v>
      </c>
      <c r="BO391" s="70">
        <f>VALUE(IFERROR(VLOOKUP($A391,OT!$A:$BU,OT!AL$1,0),0))</f>
        <v>0</v>
      </c>
      <c r="BP391" s="70">
        <f>VALUE(IFERROR(VLOOKUP($A391,OT!$A:$BU,OT!AM$1,0),0))</f>
        <v>0</v>
      </c>
    </row>
    <row r="392" spans="1:68" x14ac:dyDescent="0.35">
      <c r="A392" t="s">
        <v>1986</v>
      </c>
      <c r="B392" s="221" t="str">
        <f>VLOOKUP(A392,Att!B:C,2,0)</f>
        <v>ĐỖ VĂN SANG</v>
      </c>
      <c r="AH392" s="68">
        <f t="shared" ref="AH392:AH397" si="18">SUM(C392:AG392)</f>
        <v>0</v>
      </c>
      <c r="AI392" s="68">
        <f t="shared" ref="AI392:AI449" si="19">SUMIFS($C392:$AG392,$AM392:$BQ392,"=0")</f>
        <v>0</v>
      </c>
      <c r="AJ392" s="68">
        <f t="shared" ref="AJ392:AJ449" si="20">SUMIFS($C392:$AG392,$AM392:$BQ392,"&gt;0")</f>
        <v>0</v>
      </c>
      <c r="AK392" s="68"/>
      <c r="AL392" s="74" t="str">
        <f>VLOOKUP(A392,Att!B:CX,101,0)</f>
        <v>Power Connect</v>
      </c>
      <c r="AM392" s="70">
        <f>VALUE(IFERROR(VLOOKUP($A392,OT!$A:$BU,OT!J$1,0),0))</f>
        <v>0</v>
      </c>
      <c r="AN392" s="70">
        <f>VALUE(IFERROR(VLOOKUP($A392,OT!$A:$BU,OT!K$1,0),0))</f>
        <v>0</v>
      </c>
      <c r="AO392" s="70">
        <f>VALUE(IFERROR(VLOOKUP($A392,OT!$A:$BU,OT!L$1,0),0))</f>
        <v>0</v>
      </c>
      <c r="AP392" s="70">
        <f>VALUE(IFERROR(VLOOKUP($A392,OT!$A:$BU,OT!M$1,0),0))</f>
        <v>0</v>
      </c>
      <c r="AQ392" s="70">
        <f>VALUE(IFERROR(VLOOKUP($A392,OT!$A:$BU,OT!N$1,0),0))</f>
        <v>0</v>
      </c>
      <c r="AR392" s="70">
        <f>VALUE(IFERROR(VLOOKUP($A392,OT!$A:$BU,OT!O$1,0),0))</f>
        <v>0</v>
      </c>
      <c r="AS392" s="70">
        <f>VALUE(IFERROR(VLOOKUP($A392,OT!$A:$BU,OT!P$1,0),0))</f>
        <v>0</v>
      </c>
      <c r="AT392" s="70">
        <f>VALUE(IFERROR(VLOOKUP($A392,OT!$A:$BU,OT!Q$1,0),0))</f>
        <v>0</v>
      </c>
      <c r="AU392" s="70">
        <f>VALUE(IFERROR(VLOOKUP($A392,OT!$A:$BU,OT!R$1,0),0))</f>
        <v>0</v>
      </c>
      <c r="AV392" s="70">
        <f>VALUE(IFERROR(VLOOKUP($A392,OT!$A:$BU,OT!S$1,0),0))</f>
        <v>0</v>
      </c>
      <c r="AW392" s="70">
        <f>VALUE(IFERROR(VLOOKUP($A392,OT!$A:$BU,OT!T$1,0),0))</f>
        <v>0</v>
      </c>
      <c r="AX392" s="70">
        <f>VALUE(IFERROR(VLOOKUP($A392,OT!$A:$BU,OT!U$1,0),0))</f>
        <v>0</v>
      </c>
      <c r="AY392" s="70">
        <f>VALUE(IFERROR(VLOOKUP($A392,OT!$A:$BU,OT!V$1,0),0))</f>
        <v>0</v>
      </c>
      <c r="AZ392" s="70">
        <f>VALUE(IFERROR(VLOOKUP($A392,OT!$A:$BU,OT!W$1,0),0))</f>
        <v>0</v>
      </c>
      <c r="BA392" s="70">
        <f>VALUE(IFERROR(VLOOKUP($A392,OT!$A:$BU,OT!X$1,0),0))</f>
        <v>0</v>
      </c>
      <c r="BB392" s="70">
        <f>VALUE(IFERROR(VLOOKUP($A392,OT!$A:$BU,OT!Y$1,0),0))</f>
        <v>0</v>
      </c>
      <c r="BC392" s="70">
        <f>VALUE(IFERROR(VLOOKUP($A392,OT!$A:$BU,OT!Z$1,0),0))</f>
        <v>0</v>
      </c>
      <c r="BD392" s="70">
        <f>VALUE(IFERROR(VLOOKUP($A392,OT!$A:$BU,OT!AA$1,0),0))</f>
        <v>0</v>
      </c>
      <c r="BE392" s="70">
        <f>VALUE(IFERROR(VLOOKUP($A392,OT!$A:$BU,OT!AB$1,0),0))</f>
        <v>0</v>
      </c>
      <c r="BF392" s="70">
        <f>VALUE(IFERROR(VLOOKUP($A392,OT!$A:$BU,OT!AC$1,0),0))</f>
        <v>0</v>
      </c>
      <c r="BG392" s="70">
        <f>VALUE(IFERROR(VLOOKUP($A392,OT!$A:$BU,OT!AD$1,0),0))</f>
        <v>0</v>
      </c>
      <c r="BH392" s="70">
        <f>VALUE(IFERROR(VLOOKUP($A392,OT!$A:$BU,OT!AE$1,0),0))</f>
        <v>0</v>
      </c>
      <c r="BI392" s="70">
        <f>VALUE(IFERROR(VLOOKUP($A392,OT!$A:$BU,OT!AF$1,0),0))</f>
        <v>0</v>
      </c>
      <c r="BJ392" s="70">
        <f>VALUE(IFERROR(VLOOKUP($A392,OT!$A:$BU,OT!AG$1,0),0))</f>
        <v>0</v>
      </c>
      <c r="BK392" s="70">
        <f>VALUE(IFERROR(VLOOKUP($A392,OT!$A:$BU,OT!AH$1,0),0))</f>
        <v>0</v>
      </c>
      <c r="BL392" s="70">
        <f>VALUE(IFERROR(VLOOKUP($A392,OT!$A:$BU,OT!AI$1,0),0))</f>
        <v>0</v>
      </c>
      <c r="BM392" s="70">
        <f>VALUE(IFERROR(VLOOKUP($A392,OT!$A:$BU,OT!AJ$1,0),0))</f>
        <v>0</v>
      </c>
      <c r="BN392" s="70">
        <f>VALUE(IFERROR(VLOOKUP($A392,OT!$A:$BU,OT!AK$1,0),0))</f>
        <v>0</v>
      </c>
      <c r="BO392" s="70">
        <f>VALUE(IFERROR(VLOOKUP($A392,OT!$A:$BU,OT!AL$1,0),0))</f>
        <v>0</v>
      </c>
      <c r="BP392" s="70">
        <f>VALUE(IFERROR(VLOOKUP($A392,OT!$A:$BU,OT!AM$1,0),0))</f>
        <v>0</v>
      </c>
    </row>
    <row r="393" spans="1:68" x14ac:dyDescent="0.35">
      <c r="A393" t="s">
        <v>1989</v>
      </c>
      <c r="B393" s="221" t="str">
        <f>VLOOKUP(A393,Att!B:C,2,0)</f>
        <v>NGUYỄN MINH ĐỨC</v>
      </c>
      <c r="L393">
        <v>15000</v>
      </c>
      <c r="M393">
        <v>15000</v>
      </c>
      <c r="N393">
        <v>15000</v>
      </c>
      <c r="O393">
        <v>20000</v>
      </c>
      <c r="Q393">
        <v>42000</v>
      </c>
      <c r="R393">
        <v>42000</v>
      </c>
      <c r="S393">
        <v>42000</v>
      </c>
      <c r="T393">
        <v>42000</v>
      </c>
      <c r="AH393" s="68">
        <f t="shared" si="18"/>
        <v>233000</v>
      </c>
      <c r="AI393" s="68">
        <f t="shared" si="19"/>
        <v>65000</v>
      </c>
      <c r="AJ393" s="68">
        <f t="shared" si="20"/>
        <v>168000</v>
      </c>
      <c r="AK393" s="68"/>
      <c r="AL393" s="74" t="str">
        <f>VLOOKUP(A393,Att!B:CX,101,0)</f>
        <v>Power Connect</v>
      </c>
      <c r="AM393" s="70">
        <f>VALUE(IFERROR(VLOOKUP($A393,OT!$A:$BU,OT!J$1,0),0))</f>
        <v>0</v>
      </c>
      <c r="AN393" s="70">
        <f>VALUE(IFERROR(VLOOKUP($A393,OT!$A:$BU,OT!K$1,0),0))</f>
        <v>0</v>
      </c>
      <c r="AO393" s="70">
        <f>VALUE(IFERROR(VLOOKUP($A393,OT!$A:$BU,OT!L$1,0),0))</f>
        <v>0</v>
      </c>
      <c r="AP393" s="70">
        <f>VALUE(IFERROR(VLOOKUP($A393,OT!$A:$BU,OT!M$1,0),0))</f>
        <v>0</v>
      </c>
      <c r="AQ393" s="70">
        <f>VALUE(IFERROR(VLOOKUP($A393,OT!$A:$BU,OT!N$1,0),0))</f>
        <v>0</v>
      </c>
      <c r="AR393" s="70">
        <f>VALUE(IFERROR(VLOOKUP($A393,OT!$A:$BU,OT!O$1,0),0))</f>
        <v>0</v>
      </c>
      <c r="AS393" s="70">
        <f>VALUE(IFERROR(VLOOKUP($A393,OT!$A:$BU,OT!P$1,0),0))</f>
        <v>0</v>
      </c>
      <c r="AT393" s="70">
        <f>VALUE(IFERROR(VLOOKUP($A393,OT!$A:$BU,OT!Q$1,0),0))</f>
        <v>0</v>
      </c>
      <c r="AU393" s="70">
        <f>VALUE(IFERROR(VLOOKUP($A393,OT!$A:$BU,OT!R$1,0),0))</f>
        <v>0</v>
      </c>
      <c r="AV393" s="70">
        <f>VALUE(IFERROR(VLOOKUP($A393,OT!$A:$BU,OT!S$1,0),0))</f>
        <v>0</v>
      </c>
      <c r="AW393" s="70">
        <f>VALUE(IFERROR(VLOOKUP($A393,OT!$A:$BU,OT!T$1,0),0))</f>
        <v>0</v>
      </c>
      <c r="AX393" s="70">
        <f>VALUE(IFERROR(VLOOKUP($A393,OT!$A:$BU,OT!U$1,0),0))</f>
        <v>0</v>
      </c>
      <c r="AY393" s="70">
        <f>VALUE(IFERROR(VLOOKUP($A393,OT!$A:$BU,OT!V$1,0),0))</f>
        <v>0</v>
      </c>
      <c r="AZ393" s="70">
        <f>VALUE(IFERROR(VLOOKUP($A393,OT!$A:$BU,OT!W$1,0),0))</f>
        <v>0</v>
      </c>
      <c r="BA393" s="70">
        <f>VALUE(IFERROR(VLOOKUP($A393,OT!$A:$BU,OT!X$1,0),0))</f>
        <v>2</v>
      </c>
      <c r="BB393" s="70">
        <f>VALUE(IFERROR(VLOOKUP($A393,OT!$A:$BU,OT!Y$1,0),0))</f>
        <v>2</v>
      </c>
      <c r="BC393" s="70">
        <f>VALUE(IFERROR(VLOOKUP($A393,OT!$A:$BU,OT!Z$1,0),0))</f>
        <v>2</v>
      </c>
      <c r="BD393" s="70">
        <f>VALUE(IFERROR(VLOOKUP($A393,OT!$A:$BU,OT!AA$1,0),0))</f>
        <v>2</v>
      </c>
      <c r="BE393" s="70">
        <f>VALUE(IFERROR(VLOOKUP($A393,OT!$A:$BU,OT!AB$1,0),0))</f>
        <v>0</v>
      </c>
      <c r="BF393" s="70">
        <f>VALUE(IFERROR(VLOOKUP($A393,OT!$A:$BU,OT!AC$1,0),0))</f>
        <v>0</v>
      </c>
      <c r="BG393" s="70">
        <f>VALUE(IFERROR(VLOOKUP($A393,OT!$A:$BU,OT!AD$1,0),0))</f>
        <v>0</v>
      </c>
      <c r="BH393" s="70">
        <f>VALUE(IFERROR(VLOOKUP($A393,OT!$A:$BU,OT!AE$1,0),0))</f>
        <v>0</v>
      </c>
      <c r="BI393" s="70">
        <f>VALUE(IFERROR(VLOOKUP($A393,OT!$A:$BU,OT!AF$1,0),0))</f>
        <v>0</v>
      </c>
      <c r="BJ393" s="70">
        <f>VALUE(IFERROR(VLOOKUP($A393,OT!$A:$BU,OT!AG$1,0),0))</f>
        <v>0</v>
      </c>
      <c r="BK393" s="70">
        <f>VALUE(IFERROR(VLOOKUP($A393,OT!$A:$BU,OT!AH$1,0),0))</f>
        <v>0</v>
      </c>
      <c r="BL393" s="70">
        <f>VALUE(IFERROR(VLOOKUP($A393,OT!$A:$BU,OT!AI$1,0),0))</f>
        <v>0</v>
      </c>
      <c r="BM393" s="70">
        <f>VALUE(IFERROR(VLOOKUP($A393,OT!$A:$BU,OT!AJ$1,0),0))</f>
        <v>0</v>
      </c>
      <c r="BN393" s="70">
        <f>VALUE(IFERROR(VLOOKUP($A393,OT!$A:$BU,OT!AK$1,0),0))</f>
        <v>0</v>
      </c>
      <c r="BO393" s="70">
        <f>VALUE(IFERROR(VLOOKUP($A393,OT!$A:$BU,OT!AL$1,0),0))</f>
        <v>0</v>
      </c>
      <c r="BP393" s="70">
        <f>VALUE(IFERROR(VLOOKUP($A393,OT!$A:$BU,OT!AM$1,0),0))</f>
        <v>0</v>
      </c>
    </row>
    <row r="394" spans="1:68" x14ac:dyDescent="0.35">
      <c r="A394" t="s">
        <v>1992</v>
      </c>
      <c r="B394" s="221" t="str">
        <f>VLOOKUP(A394,Att!B:C,2,0)</f>
        <v>HỒ THỊ DUNG</v>
      </c>
      <c r="L394">
        <v>15000</v>
      </c>
      <c r="M394">
        <v>15000</v>
      </c>
      <c r="N394">
        <v>15000</v>
      </c>
      <c r="O394">
        <v>0</v>
      </c>
      <c r="Q394">
        <v>20000</v>
      </c>
      <c r="S394">
        <v>20000</v>
      </c>
      <c r="T394">
        <v>20000</v>
      </c>
      <c r="AH394" s="68">
        <f t="shared" si="18"/>
        <v>105000</v>
      </c>
      <c r="AI394" s="68">
        <f t="shared" si="19"/>
        <v>45000</v>
      </c>
      <c r="AJ394" s="68">
        <f t="shared" si="20"/>
        <v>60000</v>
      </c>
      <c r="AK394" s="68"/>
      <c r="AL394" s="74" t="str">
        <f>VLOOKUP(A394,Att!B:CX,101,0)</f>
        <v>Power Connect</v>
      </c>
      <c r="AM394" s="70">
        <f>VALUE(IFERROR(VLOOKUP($A394,OT!$A:$BU,OT!J$1,0),0))</f>
        <v>0</v>
      </c>
      <c r="AN394" s="70">
        <f>VALUE(IFERROR(VLOOKUP($A394,OT!$A:$BU,OT!K$1,0),0))</f>
        <v>0</v>
      </c>
      <c r="AO394" s="70">
        <f>VALUE(IFERROR(VLOOKUP($A394,OT!$A:$BU,OT!L$1,0),0))</f>
        <v>0</v>
      </c>
      <c r="AP394" s="70">
        <f>VALUE(IFERROR(VLOOKUP($A394,OT!$A:$BU,OT!M$1,0),0))</f>
        <v>0</v>
      </c>
      <c r="AQ394" s="70">
        <f>VALUE(IFERROR(VLOOKUP($A394,OT!$A:$BU,OT!N$1,0),0))</f>
        <v>0</v>
      </c>
      <c r="AR394" s="70">
        <f>VALUE(IFERROR(VLOOKUP($A394,OT!$A:$BU,OT!O$1,0),0))</f>
        <v>0</v>
      </c>
      <c r="AS394" s="70">
        <f>VALUE(IFERROR(VLOOKUP($A394,OT!$A:$BU,OT!P$1,0),0))</f>
        <v>0</v>
      </c>
      <c r="AT394" s="70">
        <f>VALUE(IFERROR(VLOOKUP($A394,OT!$A:$BU,OT!Q$1,0),0))</f>
        <v>0</v>
      </c>
      <c r="AU394" s="70">
        <f>VALUE(IFERROR(VLOOKUP($A394,OT!$A:$BU,OT!R$1,0),0))</f>
        <v>0</v>
      </c>
      <c r="AV394" s="70">
        <f>VALUE(IFERROR(VLOOKUP($A394,OT!$A:$BU,OT!S$1,0),0))</f>
        <v>0</v>
      </c>
      <c r="AW394" s="70">
        <f>VALUE(IFERROR(VLOOKUP($A394,OT!$A:$BU,OT!T$1,0),0))</f>
        <v>0</v>
      </c>
      <c r="AX394" s="70">
        <f>VALUE(IFERROR(VLOOKUP($A394,OT!$A:$BU,OT!U$1,0),0))</f>
        <v>0</v>
      </c>
      <c r="AY394" s="70">
        <f>VALUE(IFERROR(VLOOKUP($A394,OT!$A:$BU,OT!V$1,0),0))</f>
        <v>0</v>
      </c>
      <c r="AZ394" s="70">
        <f>VALUE(IFERROR(VLOOKUP($A394,OT!$A:$BU,OT!W$1,0),0))</f>
        <v>0</v>
      </c>
      <c r="BA394" s="70">
        <f>VALUE(IFERROR(VLOOKUP($A394,OT!$A:$BU,OT!X$1,0),0))</f>
        <v>2</v>
      </c>
      <c r="BB394" s="70">
        <f>VALUE(IFERROR(VLOOKUP($A394,OT!$A:$BU,OT!Y$1,0),0))</f>
        <v>0</v>
      </c>
      <c r="BC394" s="70">
        <f>VALUE(IFERROR(VLOOKUP($A394,OT!$A:$BU,OT!Z$1,0),0))</f>
        <v>2</v>
      </c>
      <c r="BD394" s="70">
        <f>VALUE(IFERROR(VLOOKUP($A394,OT!$A:$BU,OT!AA$1,0),0))</f>
        <v>2</v>
      </c>
      <c r="BE394" s="70">
        <f>VALUE(IFERROR(VLOOKUP($A394,OT!$A:$BU,OT!AB$1,0),0))</f>
        <v>0</v>
      </c>
      <c r="BF394" s="70">
        <f>VALUE(IFERROR(VLOOKUP($A394,OT!$A:$BU,OT!AC$1,0),0))</f>
        <v>0</v>
      </c>
      <c r="BG394" s="70">
        <f>VALUE(IFERROR(VLOOKUP($A394,OT!$A:$BU,OT!AD$1,0),0))</f>
        <v>0</v>
      </c>
      <c r="BH394" s="70">
        <f>VALUE(IFERROR(VLOOKUP($A394,OT!$A:$BU,OT!AE$1,0),0))</f>
        <v>0</v>
      </c>
      <c r="BI394" s="70">
        <f>VALUE(IFERROR(VLOOKUP($A394,OT!$A:$BU,OT!AF$1,0),0))</f>
        <v>0</v>
      </c>
      <c r="BJ394" s="70">
        <f>VALUE(IFERROR(VLOOKUP($A394,OT!$A:$BU,OT!AG$1,0),0))</f>
        <v>0</v>
      </c>
      <c r="BK394" s="70">
        <f>VALUE(IFERROR(VLOOKUP($A394,OT!$A:$BU,OT!AH$1,0),0))</f>
        <v>0</v>
      </c>
      <c r="BL394" s="70">
        <f>VALUE(IFERROR(VLOOKUP($A394,OT!$A:$BU,OT!AI$1,0),0))</f>
        <v>0</v>
      </c>
      <c r="BM394" s="70">
        <f>VALUE(IFERROR(VLOOKUP($A394,OT!$A:$BU,OT!AJ$1,0),0))</f>
        <v>0</v>
      </c>
      <c r="BN394" s="70">
        <f>VALUE(IFERROR(VLOOKUP($A394,OT!$A:$BU,OT!AK$1,0),0))</f>
        <v>0</v>
      </c>
      <c r="BO394" s="70">
        <f>VALUE(IFERROR(VLOOKUP($A394,OT!$A:$BU,OT!AL$1,0),0))</f>
        <v>0</v>
      </c>
      <c r="BP394" s="70">
        <f>VALUE(IFERROR(VLOOKUP($A394,OT!$A:$BU,OT!AM$1,0),0))</f>
        <v>0</v>
      </c>
    </row>
    <row r="395" spans="1:68" x14ac:dyDescent="0.35">
      <c r="A395" t="s">
        <v>1996</v>
      </c>
      <c r="B395" s="221" t="str">
        <f>VLOOKUP(A395,Att!B:C,2,0)</f>
        <v>NGUYỄN THỊ BÉ THIÊN</v>
      </c>
      <c r="L395">
        <v>15000</v>
      </c>
      <c r="M395">
        <v>15000</v>
      </c>
      <c r="N395">
        <v>15000</v>
      </c>
      <c r="O395">
        <v>20000</v>
      </c>
      <c r="Q395">
        <v>20000</v>
      </c>
      <c r="R395">
        <v>20000</v>
      </c>
      <c r="S395">
        <v>20000</v>
      </c>
      <c r="T395">
        <v>20000</v>
      </c>
      <c r="U395">
        <v>20000</v>
      </c>
      <c r="V395">
        <v>20000</v>
      </c>
      <c r="X395">
        <v>42000</v>
      </c>
      <c r="Y395">
        <v>42000</v>
      </c>
      <c r="Z395">
        <v>42000</v>
      </c>
      <c r="AA395">
        <v>42000</v>
      </c>
      <c r="AB395">
        <v>27000</v>
      </c>
      <c r="AE395">
        <v>20000</v>
      </c>
      <c r="AF395">
        <v>20000</v>
      </c>
      <c r="AH395" s="68">
        <f t="shared" si="18"/>
        <v>420000</v>
      </c>
      <c r="AI395" s="68">
        <f t="shared" si="19"/>
        <v>92000</v>
      </c>
      <c r="AJ395" s="68">
        <f t="shared" si="20"/>
        <v>328000</v>
      </c>
      <c r="AK395" s="68"/>
      <c r="AL395" s="74" t="str">
        <f>VLOOKUP(A395,Att!B:CX,101,0)</f>
        <v>Power Connect</v>
      </c>
      <c r="AM395" s="70">
        <f>VALUE(IFERROR(VLOOKUP($A395,OT!$A:$BU,OT!J$1,0),0))</f>
        <v>0</v>
      </c>
      <c r="AN395" s="70">
        <f>VALUE(IFERROR(VLOOKUP($A395,OT!$A:$BU,OT!K$1,0),0))</f>
        <v>0</v>
      </c>
      <c r="AO395" s="70">
        <f>VALUE(IFERROR(VLOOKUP($A395,OT!$A:$BU,OT!L$1,0),0))</f>
        <v>0</v>
      </c>
      <c r="AP395" s="70">
        <f>VALUE(IFERROR(VLOOKUP($A395,OT!$A:$BU,OT!M$1,0),0))</f>
        <v>0</v>
      </c>
      <c r="AQ395" s="70">
        <f>VALUE(IFERROR(VLOOKUP($A395,OT!$A:$BU,OT!N$1,0),0))</f>
        <v>0</v>
      </c>
      <c r="AR395" s="70">
        <f>VALUE(IFERROR(VLOOKUP($A395,OT!$A:$BU,OT!O$1,0),0))</f>
        <v>0</v>
      </c>
      <c r="AS395" s="70">
        <f>VALUE(IFERROR(VLOOKUP($A395,OT!$A:$BU,OT!P$1,0),0))</f>
        <v>0</v>
      </c>
      <c r="AT395" s="70">
        <f>VALUE(IFERROR(VLOOKUP($A395,OT!$A:$BU,OT!Q$1,0),0))</f>
        <v>0</v>
      </c>
      <c r="AU395" s="70">
        <f>VALUE(IFERROR(VLOOKUP($A395,OT!$A:$BU,OT!R$1,0),0))</f>
        <v>0</v>
      </c>
      <c r="AV395" s="70">
        <f>VALUE(IFERROR(VLOOKUP($A395,OT!$A:$BU,OT!S$1,0),0))</f>
        <v>0</v>
      </c>
      <c r="AW395" s="70">
        <f>VALUE(IFERROR(VLOOKUP($A395,OT!$A:$BU,OT!T$1,0),0))</f>
        <v>0</v>
      </c>
      <c r="AX395" s="70">
        <f>VALUE(IFERROR(VLOOKUP($A395,OT!$A:$BU,OT!U$1,0),0))</f>
        <v>0</v>
      </c>
      <c r="AY395" s="70">
        <f>VALUE(IFERROR(VLOOKUP($A395,OT!$A:$BU,OT!V$1,0),0))</f>
        <v>0</v>
      </c>
      <c r="AZ395" s="70">
        <f>VALUE(IFERROR(VLOOKUP($A395,OT!$A:$BU,OT!W$1,0),0))</f>
        <v>0</v>
      </c>
      <c r="BA395" s="70">
        <f>VALUE(IFERROR(VLOOKUP($A395,OT!$A:$BU,OT!X$1,0),0))</f>
        <v>2</v>
      </c>
      <c r="BB395" s="70">
        <f>VALUE(IFERROR(VLOOKUP($A395,OT!$A:$BU,OT!Y$1,0),0))</f>
        <v>2</v>
      </c>
      <c r="BC395" s="70">
        <f>VALUE(IFERROR(VLOOKUP($A395,OT!$A:$BU,OT!Z$1,0),0))</f>
        <v>2</v>
      </c>
      <c r="BD395" s="70">
        <f>VALUE(IFERROR(VLOOKUP($A395,OT!$A:$BU,OT!AA$1,0),0))</f>
        <v>2</v>
      </c>
      <c r="BE395" s="70">
        <f>VALUE(IFERROR(VLOOKUP($A395,OT!$A:$BU,OT!AB$1,0),0))</f>
        <v>4</v>
      </c>
      <c r="BF395" s="70">
        <f>VALUE(IFERROR(VLOOKUP($A395,OT!$A:$BU,OT!AC$1,0),0))</f>
        <v>12</v>
      </c>
      <c r="BG395" s="70">
        <f>VALUE(IFERROR(VLOOKUP($A395,OT!$A:$BU,OT!AD$1,0),0))</f>
        <v>0</v>
      </c>
      <c r="BH395" s="70">
        <f>VALUE(IFERROR(VLOOKUP($A395,OT!$A:$BU,OT!AE$1,0),0))</f>
        <v>2</v>
      </c>
      <c r="BI395" s="70">
        <f>VALUE(IFERROR(VLOOKUP($A395,OT!$A:$BU,OT!AF$1,0),0))</f>
        <v>2</v>
      </c>
      <c r="BJ395" s="70">
        <f>VALUE(IFERROR(VLOOKUP($A395,OT!$A:$BU,OT!AG$1,0),0))</f>
        <v>2</v>
      </c>
      <c r="BK395" s="70">
        <f>VALUE(IFERROR(VLOOKUP($A395,OT!$A:$BU,OT!AH$1,0),0))</f>
        <v>2</v>
      </c>
      <c r="BL395" s="70">
        <f>VALUE(IFERROR(VLOOKUP($A395,OT!$A:$BU,OT!AI$1,0),0))</f>
        <v>0</v>
      </c>
      <c r="BM395" s="70">
        <f>VALUE(IFERROR(VLOOKUP($A395,OT!$A:$BU,OT!AJ$1,0),0))</f>
        <v>0</v>
      </c>
      <c r="BN395" s="70">
        <f>VALUE(IFERROR(VLOOKUP($A395,OT!$A:$BU,OT!AK$1,0),0))</f>
        <v>0</v>
      </c>
      <c r="BO395" s="70">
        <f>VALUE(IFERROR(VLOOKUP($A395,OT!$A:$BU,OT!AL$1,0),0))</f>
        <v>2</v>
      </c>
      <c r="BP395" s="70">
        <f>VALUE(IFERROR(VLOOKUP($A395,OT!$A:$BU,OT!AM$1,0),0))</f>
        <v>2</v>
      </c>
    </row>
    <row r="396" spans="1:68" x14ac:dyDescent="0.35">
      <c r="A396" t="s">
        <v>1999</v>
      </c>
      <c r="B396" s="221" t="str">
        <f>VLOOKUP(A396,Att!B:C,2,0)</f>
        <v>TRẦN LÂM MỸ KỲ</v>
      </c>
      <c r="L396">
        <v>15000</v>
      </c>
      <c r="M396">
        <v>15000</v>
      </c>
      <c r="N396">
        <v>15000</v>
      </c>
      <c r="O396">
        <v>20000</v>
      </c>
      <c r="Q396">
        <v>20000</v>
      </c>
      <c r="R396">
        <v>20000</v>
      </c>
      <c r="S396">
        <v>20000</v>
      </c>
      <c r="T396">
        <v>20000</v>
      </c>
      <c r="U396">
        <v>20000</v>
      </c>
      <c r="V396">
        <v>20000</v>
      </c>
      <c r="X396">
        <v>42000</v>
      </c>
      <c r="Y396">
        <v>42000</v>
      </c>
      <c r="Z396">
        <v>42000</v>
      </c>
      <c r="AA396">
        <v>42000</v>
      </c>
      <c r="AC396">
        <v>42000</v>
      </c>
      <c r="AF396">
        <v>20000</v>
      </c>
      <c r="AH396" s="68">
        <f t="shared" si="18"/>
        <v>415000</v>
      </c>
      <c r="AI396" s="68">
        <f t="shared" si="19"/>
        <v>85000</v>
      </c>
      <c r="AJ396" s="68">
        <f t="shared" si="20"/>
        <v>330000</v>
      </c>
      <c r="AK396" s="68"/>
      <c r="AL396" s="74" t="str">
        <f>VLOOKUP(A396,Att!B:CX,101,0)</f>
        <v>Power Connect</v>
      </c>
      <c r="AM396" s="70">
        <f>VALUE(IFERROR(VLOOKUP($A396,OT!$A:$BU,OT!J$1,0),0))</f>
        <v>0</v>
      </c>
      <c r="AN396" s="70">
        <f>VALUE(IFERROR(VLOOKUP($A396,OT!$A:$BU,OT!K$1,0),0))</f>
        <v>0</v>
      </c>
      <c r="AO396" s="70">
        <f>VALUE(IFERROR(VLOOKUP($A396,OT!$A:$BU,OT!L$1,0),0))</f>
        <v>0</v>
      </c>
      <c r="AP396" s="70">
        <f>VALUE(IFERROR(VLOOKUP($A396,OT!$A:$BU,OT!M$1,0),0))</f>
        <v>0</v>
      </c>
      <c r="AQ396" s="70">
        <f>VALUE(IFERROR(VLOOKUP($A396,OT!$A:$BU,OT!N$1,0),0))</f>
        <v>0</v>
      </c>
      <c r="AR396" s="70">
        <f>VALUE(IFERROR(VLOOKUP($A396,OT!$A:$BU,OT!O$1,0),0))</f>
        <v>0</v>
      </c>
      <c r="AS396" s="70">
        <f>VALUE(IFERROR(VLOOKUP($A396,OT!$A:$BU,OT!P$1,0),0))</f>
        <v>0</v>
      </c>
      <c r="AT396" s="70">
        <f>VALUE(IFERROR(VLOOKUP($A396,OT!$A:$BU,OT!Q$1,0),0))</f>
        <v>0</v>
      </c>
      <c r="AU396" s="70">
        <f>VALUE(IFERROR(VLOOKUP($A396,OT!$A:$BU,OT!R$1,0),0))</f>
        <v>0</v>
      </c>
      <c r="AV396" s="70">
        <f>VALUE(IFERROR(VLOOKUP($A396,OT!$A:$BU,OT!S$1,0),0))</f>
        <v>0</v>
      </c>
      <c r="AW396" s="70">
        <f>VALUE(IFERROR(VLOOKUP($A396,OT!$A:$BU,OT!T$1,0),0))</f>
        <v>0</v>
      </c>
      <c r="AX396" s="70">
        <f>VALUE(IFERROR(VLOOKUP($A396,OT!$A:$BU,OT!U$1,0),0))</f>
        <v>0</v>
      </c>
      <c r="AY396" s="70">
        <f>VALUE(IFERROR(VLOOKUP($A396,OT!$A:$BU,OT!V$1,0),0))</f>
        <v>0</v>
      </c>
      <c r="AZ396" s="70">
        <f>VALUE(IFERROR(VLOOKUP($A396,OT!$A:$BU,OT!W$1,0),0))</f>
        <v>0</v>
      </c>
      <c r="BA396" s="70">
        <f>VALUE(IFERROR(VLOOKUP($A396,OT!$A:$BU,OT!X$1,0),0))</f>
        <v>2</v>
      </c>
      <c r="BB396" s="70">
        <f>VALUE(IFERROR(VLOOKUP($A396,OT!$A:$BU,OT!Y$1,0),0))</f>
        <v>2</v>
      </c>
      <c r="BC396" s="70">
        <f>VALUE(IFERROR(VLOOKUP($A396,OT!$A:$BU,OT!Z$1,0),0))</f>
        <v>2</v>
      </c>
      <c r="BD396" s="70">
        <f>VALUE(IFERROR(VLOOKUP($A396,OT!$A:$BU,OT!AA$1,0),0))</f>
        <v>2</v>
      </c>
      <c r="BE396" s="70">
        <f>VALUE(IFERROR(VLOOKUP($A396,OT!$A:$BU,OT!AB$1,0),0))</f>
        <v>4</v>
      </c>
      <c r="BF396" s="70">
        <f>VALUE(IFERROR(VLOOKUP($A396,OT!$A:$BU,OT!AC$1,0),0))</f>
        <v>12</v>
      </c>
      <c r="BG396" s="70">
        <f>VALUE(IFERROR(VLOOKUP($A396,OT!$A:$BU,OT!AD$1,0),0))</f>
        <v>0</v>
      </c>
      <c r="BH396" s="70">
        <f>VALUE(IFERROR(VLOOKUP($A396,OT!$A:$BU,OT!AE$1,0),0))</f>
        <v>2</v>
      </c>
      <c r="BI396" s="70">
        <f>VALUE(IFERROR(VLOOKUP($A396,OT!$A:$BU,OT!AF$1,0),0))</f>
        <v>2</v>
      </c>
      <c r="BJ396" s="70">
        <f>VALUE(IFERROR(VLOOKUP($A396,OT!$A:$BU,OT!AG$1,0),0))</f>
        <v>2</v>
      </c>
      <c r="BK396" s="70">
        <f>VALUE(IFERROR(VLOOKUP($A396,OT!$A:$BU,OT!AH$1,0),0))</f>
        <v>2</v>
      </c>
      <c r="BL396" s="70">
        <f>VALUE(IFERROR(VLOOKUP($A396,OT!$A:$BU,OT!AI$1,0),0))</f>
        <v>0</v>
      </c>
      <c r="BM396" s="70">
        <f>VALUE(IFERROR(VLOOKUP($A396,OT!$A:$BU,OT!AJ$1,0),0))</f>
        <v>4</v>
      </c>
      <c r="BN396" s="70">
        <f>VALUE(IFERROR(VLOOKUP($A396,OT!$A:$BU,OT!AK$1,0),0))</f>
        <v>0</v>
      </c>
      <c r="BO396" s="70">
        <f>VALUE(IFERROR(VLOOKUP($A396,OT!$A:$BU,OT!AL$1,0),0))</f>
        <v>0</v>
      </c>
      <c r="BP396" s="70">
        <f>VALUE(IFERROR(VLOOKUP($A396,OT!$A:$BU,OT!AM$1,0),0))</f>
        <v>0</v>
      </c>
    </row>
    <row r="397" spans="1:68" x14ac:dyDescent="0.35">
      <c r="A397" t="s">
        <v>2002</v>
      </c>
      <c r="B397" s="221" t="str">
        <f>VLOOKUP(A397,Att!B:C,2,0)</f>
        <v>NGUYỄN ĐẶNG VĨ</v>
      </c>
      <c r="L397">
        <v>15000</v>
      </c>
      <c r="M397">
        <v>15000</v>
      </c>
      <c r="N397">
        <v>15000</v>
      </c>
      <c r="O397">
        <v>20000</v>
      </c>
      <c r="Q397">
        <v>42000</v>
      </c>
      <c r="R397">
        <v>42000</v>
      </c>
      <c r="S397">
        <v>42000</v>
      </c>
      <c r="AH397" s="68">
        <f t="shared" si="18"/>
        <v>191000</v>
      </c>
      <c r="AI397" s="68">
        <f t="shared" si="19"/>
        <v>65000</v>
      </c>
      <c r="AJ397" s="68">
        <f t="shared" si="20"/>
        <v>126000</v>
      </c>
      <c r="AK397" s="68"/>
      <c r="AL397" s="74" t="str">
        <f>VLOOKUP(A397,Att!B:CX,101,0)</f>
        <v>Power Connect</v>
      </c>
      <c r="AM397" s="70">
        <f>VALUE(IFERROR(VLOOKUP($A397,OT!$A:$BU,OT!J$1,0),0))</f>
        <v>0</v>
      </c>
      <c r="AN397" s="70">
        <f>VALUE(IFERROR(VLOOKUP($A397,OT!$A:$BU,OT!K$1,0),0))</f>
        <v>0</v>
      </c>
      <c r="AO397" s="70">
        <f>VALUE(IFERROR(VLOOKUP($A397,OT!$A:$BU,OT!L$1,0),0))</f>
        <v>0</v>
      </c>
      <c r="AP397" s="70">
        <f>VALUE(IFERROR(VLOOKUP($A397,OT!$A:$BU,OT!M$1,0),0))</f>
        <v>0</v>
      </c>
      <c r="AQ397" s="70">
        <f>VALUE(IFERROR(VLOOKUP($A397,OT!$A:$BU,OT!N$1,0),0))</f>
        <v>0</v>
      </c>
      <c r="AR397" s="70">
        <f>VALUE(IFERROR(VLOOKUP($A397,OT!$A:$BU,OT!O$1,0),0))</f>
        <v>0</v>
      </c>
      <c r="AS397" s="70">
        <f>VALUE(IFERROR(VLOOKUP($A397,OT!$A:$BU,OT!P$1,0),0))</f>
        <v>0</v>
      </c>
      <c r="AT397" s="70">
        <f>VALUE(IFERROR(VLOOKUP($A397,OT!$A:$BU,OT!Q$1,0),0))</f>
        <v>0</v>
      </c>
      <c r="AU397" s="70">
        <f>VALUE(IFERROR(VLOOKUP($A397,OT!$A:$BU,OT!R$1,0),0))</f>
        <v>0</v>
      </c>
      <c r="AV397" s="70">
        <f>VALUE(IFERROR(VLOOKUP($A397,OT!$A:$BU,OT!S$1,0),0))</f>
        <v>0</v>
      </c>
      <c r="AW397" s="70">
        <f>VALUE(IFERROR(VLOOKUP($A397,OT!$A:$BU,OT!T$1,0),0))</f>
        <v>0</v>
      </c>
      <c r="AX397" s="70">
        <f>VALUE(IFERROR(VLOOKUP($A397,OT!$A:$BU,OT!U$1,0),0))</f>
        <v>0</v>
      </c>
      <c r="AY397" s="70">
        <f>VALUE(IFERROR(VLOOKUP($A397,OT!$A:$BU,OT!V$1,0),0))</f>
        <v>0</v>
      </c>
      <c r="AZ397" s="70">
        <f>VALUE(IFERROR(VLOOKUP($A397,OT!$A:$BU,OT!W$1,0),0))</f>
        <v>0</v>
      </c>
      <c r="BA397" s="70">
        <f>VALUE(IFERROR(VLOOKUP($A397,OT!$A:$BU,OT!X$1,0),0))</f>
        <v>2</v>
      </c>
      <c r="BB397" s="70">
        <f>VALUE(IFERROR(VLOOKUP($A397,OT!$A:$BU,OT!Y$1,0),0))</f>
        <v>2</v>
      </c>
      <c r="BC397" s="70">
        <f>VALUE(IFERROR(VLOOKUP($A397,OT!$A:$BU,OT!Z$1,0),0))</f>
        <v>2</v>
      </c>
      <c r="BD397" s="70">
        <f>VALUE(IFERROR(VLOOKUP($A397,OT!$A:$BU,OT!AA$1,0),0))</f>
        <v>2</v>
      </c>
      <c r="BE397" s="70">
        <f>VALUE(IFERROR(VLOOKUP($A397,OT!$A:$BU,OT!AB$1,0),0))</f>
        <v>0</v>
      </c>
      <c r="BF397" s="70">
        <f>VALUE(IFERROR(VLOOKUP($A397,OT!$A:$BU,OT!AC$1,0),0))</f>
        <v>0</v>
      </c>
      <c r="BG397" s="70">
        <f>VALUE(IFERROR(VLOOKUP($A397,OT!$A:$BU,OT!AD$1,0),0))</f>
        <v>0</v>
      </c>
      <c r="BH397" s="70">
        <f>VALUE(IFERROR(VLOOKUP($A397,OT!$A:$BU,OT!AE$1,0),0))</f>
        <v>0</v>
      </c>
      <c r="BI397" s="70">
        <f>VALUE(IFERROR(VLOOKUP($A397,OT!$A:$BU,OT!AF$1,0),0))</f>
        <v>0</v>
      </c>
      <c r="BJ397" s="70">
        <f>VALUE(IFERROR(VLOOKUP($A397,OT!$A:$BU,OT!AG$1,0),0))</f>
        <v>0</v>
      </c>
      <c r="BK397" s="70">
        <f>VALUE(IFERROR(VLOOKUP($A397,OT!$A:$BU,OT!AH$1,0),0))</f>
        <v>0</v>
      </c>
      <c r="BL397" s="70">
        <f>VALUE(IFERROR(VLOOKUP($A397,OT!$A:$BU,OT!AI$1,0),0))</f>
        <v>0</v>
      </c>
      <c r="BM397" s="70">
        <f>VALUE(IFERROR(VLOOKUP($A397,OT!$A:$BU,OT!AJ$1,0),0))</f>
        <v>0</v>
      </c>
      <c r="BN397" s="70">
        <f>VALUE(IFERROR(VLOOKUP($A397,OT!$A:$BU,OT!AK$1,0),0))</f>
        <v>0</v>
      </c>
      <c r="BO397" s="70">
        <f>VALUE(IFERROR(VLOOKUP($A397,OT!$A:$BU,OT!AL$1,0),0))</f>
        <v>0</v>
      </c>
      <c r="BP397" s="70">
        <f>VALUE(IFERROR(VLOOKUP($A397,OT!$A:$BU,OT!AM$1,0),0))</f>
        <v>0</v>
      </c>
    </row>
    <row r="398" spans="1:68" x14ac:dyDescent="0.35">
      <c r="A398" t="s">
        <v>2005</v>
      </c>
      <c r="B398" s="221" t="str">
        <f>VLOOKUP(A398,Att!B:C,2,0)</f>
        <v>CHÂU THỊ VIỆT</v>
      </c>
      <c r="L398">
        <v>15000</v>
      </c>
      <c r="M398">
        <v>15000</v>
      </c>
      <c r="N398">
        <v>15000</v>
      </c>
      <c r="O398">
        <v>20000</v>
      </c>
      <c r="Q398">
        <v>42000</v>
      </c>
      <c r="R398">
        <v>42000</v>
      </c>
      <c r="T398">
        <v>42000</v>
      </c>
      <c r="U398">
        <v>42000</v>
      </c>
      <c r="X398">
        <v>20000</v>
      </c>
      <c r="Y398">
        <v>20000</v>
      </c>
      <c r="Z398">
        <v>20000</v>
      </c>
      <c r="AA398">
        <v>20000</v>
      </c>
      <c r="AB398">
        <v>20000</v>
      </c>
      <c r="AD398">
        <v>20000</v>
      </c>
      <c r="AE398">
        <v>0</v>
      </c>
      <c r="AF398">
        <v>42000</v>
      </c>
      <c r="AH398" s="68">
        <f t="shared" ref="AH398:AH449" si="21">SUM(C398:AG398)</f>
        <v>395000</v>
      </c>
      <c r="AI398" s="68">
        <f t="shared" si="19"/>
        <v>65000</v>
      </c>
      <c r="AJ398" s="68">
        <f t="shared" si="20"/>
        <v>330000</v>
      </c>
      <c r="AK398" s="68"/>
      <c r="AL398" s="74" t="str">
        <f>VLOOKUP(A398,Att!B:CX,101,0)</f>
        <v>Power Connect</v>
      </c>
      <c r="AM398" s="70">
        <f>VALUE(IFERROR(VLOOKUP($A398,OT!$A:$BU,OT!J$1,0),0))</f>
        <v>0</v>
      </c>
      <c r="AN398" s="70">
        <f>VALUE(IFERROR(VLOOKUP($A398,OT!$A:$BU,OT!K$1,0),0))</f>
        <v>0</v>
      </c>
      <c r="AO398" s="70">
        <f>VALUE(IFERROR(VLOOKUP($A398,OT!$A:$BU,OT!L$1,0),0))</f>
        <v>0</v>
      </c>
      <c r="AP398" s="70">
        <f>VALUE(IFERROR(VLOOKUP($A398,OT!$A:$BU,OT!M$1,0),0))</f>
        <v>0</v>
      </c>
      <c r="AQ398" s="70">
        <f>VALUE(IFERROR(VLOOKUP($A398,OT!$A:$BU,OT!N$1,0),0))</f>
        <v>0</v>
      </c>
      <c r="AR398" s="70">
        <f>VALUE(IFERROR(VLOOKUP($A398,OT!$A:$BU,OT!O$1,0),0))</f>
        <v>0</v>
      </c>
      <c r="AS398" s="70">
        <f>VALUE(IFERROR(VLOOKUP($A398,OT!$A:$BU,OT!P$1,0),0))</f>
        <v>0</v>
      </c>
      <c r="AT398" s="70">
        <f>VALUE(IFERROR(VLOOKUP($A398,OT!$A:$BU,OT!Q$1,0),0))</f>
        <v>0</v>
      </c>
      <c r="AU398" s="70">
        <f>VALUE(IFERROR(VLOOKUP($A398,OT!$A:$BU,OT!R$1,0),0))</f>
        <v>0</v>
      </c>
      <c r="AV398" s="70">
        <f>VALUE(IFERROR(VLOOKUP($A398,OT!$A:$BU,OT!S$1,0),0))</f>
        <v>0</v>
      </c>
      <c r="AW398" s="70">
        <f>VALUE(IFERROR(VLOOKUP($A398,OT!$A:$BU,OT!T$1,0),0))</f>
        <v>0</v>
      </c>
      <c r="AX398" s="70">
        <f>VALUE(IFERROR(VLOOKUP($A398,OT!$A:$BU,OT!U$1,0),0))</f>
        <v>0</v>
      </c>
      <c r="AY398" s="70">
        <f>VALUE(IFERROR(VLOOKUP($A398,OT!$A:$BU,OT!V$1,0),0))</f>
        <v>0</v>
      </c>
      <c r="AZ398" s="70">
        <f>VALUE(IFERROR(VLOOKUP($A398,OT!$A:$BU,OT!W$1,0),0))</f>
        <v>0</v>
      </c>
      <c r="BA398" s="70">
        <f>VALUE(IFERROR(VLOOKUP($A398,OT!$A:$BU,OT!X$1,0),0))</f>
        <v>2</v>
      </c>
      <c r="BB398" s="70">
        <f>VALUE(IFERROR(VLOOKUP($A398,OT!$A:$BU,OT!Y$1,0),0))</f>
        <v>2</v>
      </c>
      <c r="BC398" s="70">
        <f>VALUE(IFERROR(VLOOKUP($A398,OT!$A:$BU,OT!Z$1,0),0))</f>
        <v>0</v>
      </c>
      <c r="BD398" s="70">
        <f>VALUE(IFERROR(VLOOKUP($A398,OT!$A:$BU,OT!AA$1,0),0))</f>
        <v>2</v>
      </c>
      <c r="BE398" s="70">
        <f>VALUE(IFERROR(VLOOKUP($A398,OT!$A:$BU,OT!AB$1,0),0))</f>
        <v>4</v>
      </c>
      <c r="BF398" s="70">
        <f>VALUE(IFERROR(VLOOKUP($A398,OT!$A:$BU,OT!AC$1,0),0))</f>
        <v>0</v>
      </c>
      <c r="BG398" s="70">
        <f>VALUE(IFERROR(VLOOKUP($A398,OT!$A:$BU,OT!AD$1,0),0))</f>
        <v>0</v>
      </c>
      <c r="BH398" s="70">
        <f>VALUE(IFERROR(VLOOKUP($A398,OT!$A:$BU,OT!AE$1,0),0))</f>
        <v>2</v>
      </c>
      <c r="BI398" s="70">
        <f>VALUE(IFERROR(VLOOKUP($A398,OT!$A:$BU,OT!AF$1,0),0))</f>
        <v>2</v>
      </c>
      <c r="BJ398" s="70">
        <f>VALUE(IFERROR(VLOOKUP($A398,OT!$A:$BU,OT!AG$1,0),0))</f>
        <v>2</v>
      </c>
      <c r="BK398" s="70">
        <f>VALUE(IFERROR(VLOOKUP($A398,OT!$A:$BU,OT!AH$1,0),0))</f>
        <v>2</v>
      </c>
      <c r="BL398" s="70">
        <f>VALUE(IFERROR(VLOOKUP($A398,OT!$A:$BU,OT!AI$1,0),0))</f>
        <v>4</v>
      </c>
      <c r="BM398" s="70">
        <f>VALUE(IFERROR(VLOOKUP($A398,OT!$A:$BU,OT!AJ$1,0),0))</f>
        <v>0</v>
      </c>
      <c r="BN398" s="70">
        <f>VALUE(IFERROR(VLOOKUP($A398,OT!$A:$BU,OT!AK$1,0),0))</f>
        <v>12</v>
      </c>
      <c r="BO398" s="70">
        <f>VALUE(IFERROR(VLOOKUP($A398,OT!$A:$BU,OT!AL$1,0),0))</f>
        <v>2</v>
      </c>
      <c r="BP398" s="70">
        <f>VALUE(IFERROR(VLOOKUP($A398,OT!$A:$BU,OT!AM$1,0),0))</f>
        <v>2</v>
      </c>
    </row>
    <row r="399" spans="1:68" x14ac:dyDescent="0.35">
      <c r="A399" t="s">
        <v>2009</v>
      </c>
      <c r="B399" s="221" t="str">
        <f>VLOOKUP(A399,Att!B:C,2,0)</f>
        <v>THÀNH THỊ LAN ANH</v>
      </c>
      <c r="L399">
        <v>15000</v>
      </c>
      <c r="M399">
        <v>15000</v>
      </c>
      <c r="N399">
        <v>15000</v>
      </c>
      <c r="O399">
        <v>20000</v>
      </c>
      <c r="Q399">
        <v>42000</v>
      </c>
      <c r="R399">
        <v>42000</v>
      </c>
      <c r="S399">
        <v>42000</v>
      </c>
      <c r="T399">
        <v>42000</v>
      </c>
      <c r="U399">
        <v>42000</v>
      </c>
      <c r="V399">
        <v>42000</v>
      </c>
      <c r="X399">
        <v>20000</v>
      </c>
      <c r="Y399">
        <v>20000</v>
      </c>
      <c r="Z399">
        <v>20000</v>
      </c>
      <c r="AA399">
        <v>20000</v>
      </c>
      <c r="AB399">
        <v>20000</v>
      </c>
      <c r="AD399">
        <v>20000</v>
      </c>
      <c r="AE399">
        <v>42000</v>
      </c>
      <c r="AF399">
        <v>42000</v>
      </c>
      <c r="AH399" s="68">
        <f t="shared" si="21"/>
        <v>521000</v>
      </c>
      <c r="AI399" s="68">
        <f t="shared" si="19"/>
        <v>65000</v>
      </c>
      <c r="AJ399" s="68">
        <f t="shared" si="20"/>
        <v>456000</v>
      </c>
      <c r="AK399" s="68"/>
      <c r="AL399" s="74" t="str">
        <f>VLOOKUP(A399,Att!B:CX,101,0)</f>
        <v>Power Connect</v>
      </c>
      <c r="AM399" s="70">
        <f>VALUE(IFERROR(VLOOKUP($A399,OT!$A:$BU,OT!J$1,0),0))</f>
        <v>0</v>
      </c>
      <c r="AN399" s="70">
        <f>VALUE(IFERROR(VLOOKUP($A399,OT!$A:$BU,OT!K$1,0),0))</f>
        <v>0</v>
      </c>
      <c r="AO399" s="70">
        <f>VALUE(IFERROR(VLOOKUP($A399,OT!$A:$BU,OT!L$1,0),0))</f>
        <v>0</v>
      </c>
      <c r="AP399" s="70">
        <f>VALUE(IFERROR(VLOOKUP($A399,OT!$A:$BU,OT!M$1,0),0))</f>
        <v>0</v>
      </c>
      <c r="AQ399" s="70">
        <f>VALUE(IFERROR(VLOOKUP($A399,OT!$A:$BU,OT!N$1,0),0))</f>
        <v>0</v>
      </c>
      <c r="AR399" s="70">
        <f>VALUE(IFERROR(VLOOKUP($A399,OT!$A:$BU,OT!O$1,0),0))</f>
        <v>0</v>
      </c>
      <c r="AS399" s="70">
        <f>VALUE(IFERROR(VLOOKUP($A399,OT!$A:$BU,OT!P$1,0),0))</f>
        <v>0</v>
      </c>
      <c r="AT399" s="70">
        <f>VALUE(IFERROR(VLOOKUP($A399,OT!$A:$BU,OT!Q$1,0),0))</f>
        <v>0</v>
      </c>
      <c r="AU399" s="70">
        <f>VALUE(IFERROR(VLOOKUP($A399,OT!$A:$BU,OT!R$1,0),0))</f>
        <v>0</v>
      </c>
      <c r="AV399" s="70">
        <f>VALUE(IFERROR(VLOOKUP($A399,OT!$A:$BU,OT!S$1,0),0))</f>
        <v>0</v>
      </c>
      <c r="AW399" s="70">
        <f>VALUE(IFERROR(VLOOKUP($A399,OT!$A:$BU,OT!T$1,0),0))</f>
        <v>0</v>
      </c>
      <c r="AX399" s="70">
        <f>VALUE(IFERROR(VLOOKUP($A399,OT!$A:$BU,OT!U$1,0),0))</f>
        <v>0</v>
      </c>
      <c r="AY399" s="70">
        <f>VALUE(IFERROR(VLOOKUP($A399,OT!$A:$BU,OT!V$1,0),0))</f>
        <v>0</v>
      </c>
      <c r="AZ399" s="70">
        <f>VALUE(IFERROR(VLOOKUP($A399,OT!$A:$BU,OT!W$1,0),0))</f>
        <v>0</v>
      </c>
      <c r="BA399" s="70">
        <f>VALUE(IFERROR(VLOOKUP($A399,OT!$A:$BU,OT!X$1,0),0))</f>
        <v>2</v>
      </c>
      <c r="BB399" s="70">
        <f>VALUE(IFERROR(VLOOKUP($A399,OT!$A:$BU,OT!Y$1,0),0))</f>
        <v>2</v>
      </c>
      <c r="BC399" s="70">
        <f>VALUE(IFERROR(VLOOKUP($A399,OT!$A:$BU,OT!Z$1,0),0))</f>
        <v>2</v>
      </c>
      <c r="BD399" s="70">
        <f>VALUE(IFERROR(VLOOKUP($A399,OT!$A:$BU,OT!AA$1,0),0))</f>
        <v>2</v>
      </c>
      <c r="BE399" s="70">
        <f>VALUE(IFERROR(VLOOKUP($A399,OT!$A:$BU,OT!AB$1,0),0))</f>
        <v>4</v>
      </c>
      <c r="BF399" s="70">
        <f>VALUE(IFERROR(VLOOKUP($A399,OT!$A:$BU,OT!AC$1,0),0))</f>
        <v>12</v>
      </c>
      <c r="BG399" s="70">
        <f>VALUE(IFERROR(VLOOKUP($A399,OT!$A:$BU,OT!AD$1,0),0))</f>
        <v>0</v>
      </c>
      <c r="BH399" s="70">
        <f>VALUE(IFERROR(VLOOKUP($A399,OT!$A:$BU,OT!AE$1,0),0))</f>
        <v>2</v>
      </c>
      <c r="BI399" s="70">
        <f>VALUE(IFERROR(VLOOKUP($A399,OT!$A:$BU,OT!AF$1,0),0))</f>
        <v>2</v>
      </c>
      <c r="BJ399" s="70">
        <f>VALUE(IFERROR(VLOOKUP($A399,OT!$A:$BU,OT!AG$1,0),0))</f>
        <v>2</v>
      </c>
      <c r="BK399" s="70">
        <f>VALUE(IFERROR(VLOOKUP($A399,OT!$A:$BU,OT!AH$1,0),0))</f>
        <v>2</v>
      </c>
      <c r="BL399" s="70">
        <f>VALUE(IFERROR(VLOOKUP($A399,OT!$A:$BU,OT!AI$1,0),0))</f>
        <v>4</v>
      </c>
      <c r="BM399" s="70">
        <f>VALUE(IFERROR(VLOOKUP($A399,OT!$A:$BU,OT!AJ$1,0),0))</f>
        <v>0</v>
      </c>
      <c r="BN399" s="70">
        <f>VALUE(IFERROR(VLOOKUP($A399,OT!$A:$BU,OT!AK$1,0),0))</f>
        <v>12</v>
      </c>
      <c r="BO399" s="70">
        <f>VALUE(IFERROR(VLOOKUP($A399,OT!$A:$BU,OT!AL$1,0),0))</f>
        <v>2</v>
      </c>
      <c r="BP399" s="70">
        <f>VALUE(IFERROR(VLOOKUP($A399,OT!$A:$BU,OT!AM$1,0),0))</f>
        <v>2</v>
      </c>
    </row>
    <row r="400" spans="1:68" x14ac:dyDescent="0.35">
      <c r="A400" t="s">
        <v>2012</v>
      </c>
      <c r="B400" s="221" t="str">
        <f>VLOOKUP(A400,Att!B:C,2,0)</f>
        <v>PHAN THỊ THÙY DUNG</v>
      </c>
      <c r="AH400" s="68">
        <f t="shared" si="21"/>
        <v>0</v>
      </c>
      <c r="AI400" s="68">
        <f t="shared" si="19"/>
        <v>0</v>
      </c>
      <c r="AJ400" s="68">
        <f t="shared" si="20"/>
        <v>0</v>
      </c>
      <c r="AK400" s="68"/>
      <c r="AL400" s="74" t="str">
        <f>VLOOKUP(A400,Att!B:CX,101,0)</f>
        <v>Power Connect</v>
      </c>
      <c r="AM400" s="70">
        <f>VALUE(IFERROR(VLOOKUP($A400,OT!$A:$BU,OT!J$1,0),0))</f>
        <v>0</v>
      </c>
      <c r="AN400" s="70">
        <f>VALUE(IFERROR(VLOOKUP($A400,OT!$A:$BU,OT!K$1,0),0))</f>
        <v>0</v>
      </c>
      <c r="AO400" s="70">
        <f>VALUE(IFERROR(VLOOKUP($A400,OT!$A:$BU,OT!L$1,0),0))</f>
        <v>0</v>
      </c>
      <c r="AP400" s="70">
        <f>VALUE(IFERROR(VLOOKUP($A400,OT!$A:$BU,OT!M$1,0),0))</f>
        <v>0</v>
      </c>
      <c r="AQ400" s="70">
        <f>VALUE(IFERROR(VLOOKUP($A400,OT!$A:$BU,OT!N$1,0),0))</f>
        <v>0</v>
      </c>
      <c r="AR400" s="70">
        <f>VALUE(IFERROR(VLOOKUP($A400,OT!$A:$BU,OT!O$1,0),0))</f>
        <v>0</v>
      </c>
      <c r="AS400" s="70">
        <f>VALUE(IFERROR(VLOOKUP($A400,OT!$A:$BU,OT!P$1,0),0))</f>
        <v>0</v>
      </c>
      <c r="AT400" s="70">
        <f>VALUE(IFERROR(VLOOKUP($A400,OT!$A:$BU,OT!Q$1,0),0))</f>
        <v>0</v>
      </c>
      <c r="AU400" s="70">
        <f>VALUE(IFERROR(VLOOKUP($A400,OT!$A:$BU,OT!R$1,0),0))</f>
        <v>0</v>
      </c>
      <c r="AV400" s="70">
        <f>VALUE(IFERROR(VLOOKUP($A400,OT!$A:$BU,OT!S$1,0),0))</f>
        <v>0</v>
      </c>
      <c r="AW400" s="70">
        <f>VALUE(IFERROR(VLOOKUP($A400,OT!$A:$BU,OT!T$1,0),0))</f>
        <v>0</v>
      </c>
      <c r="AX400" s="70">
        <f>VALUE(IFERROR(VLOOKUP($A400,OT!$A:$BU,OT!U$1,0),0))</f>
        <v>0</v>
      </c>
      <c r="AY400" s="70">
        <f>VALUE(IFERROR(VLOOKUP($A400,OT!$A:$BU,OT!V$1,0),0))</f>
        <v>0</v>
      </c>
      <c r="AZ400" s="70">
        <f>VALUE(IFERROR(VLOOKUP($A400,OT!$A:$BU,OT!W$1,0),0))</f>
        <v>0</v>
      </c>
      <c r="BA400" s="70">
        <f>VALUE(IFERROR(VLOOKUP($A400,OT!$A:$BU,OT!X$1,0),0))</f>
        <v>0</v>
      </c>
      <c r="BB400" s="70">
        <f>VALUE(IFERROR(VLOOKUP($A400,OT!$A:$BU,OT!Y$1,0),0))</f>
        <v>0</v>
      </c>
      <c r="BC400" s="70">
        <f>VALUE(IFERROR(VLOOKUP($A400,OT!$A:$BU,OT!Z$1,0),0))</f>
        <v>0</v>
      </c>
      <c r="BD400" s="70">
        <f>VALUE(IFERROR(VLOOKUP($A400,OT!$A:$BU,OT!AA$1,0),0))</f>
        <v>0</v>
      </c>
      <c r="BE400" s="70">
        <f>VALUE(IFERROR(VLOOKUP($A400,OT!$A:$BU,OT!AB$1,0),0))</f>
        <v>0</v>
      </c>
      <c r="BF400" s="70">
        <f>VALUE(IFERROR(VLOOKUP($A400,OT!$A:$BU,OT!AC$1,0),0))</f>
        <v>0</v>
      </c>
      <c r="BG400" s="70">
        <f>VALUE(IFERROR(VLOOKUP($A400,OT!$A:$BU,OT!AD$1,0),0))</f>
        <v>0</v>
      </c>
      <c r="BH400" s="70">
        <f>VALUE(IFERROR(VLOOKUP($A400,OT!$A:$BU,OT!AE$1,0),0))</f>
        <v>0</v>
      </c>
      <c r="BI400" s="70">
        <f>VALUE(IFERROR(VLOOKUP($A400,OT!$A:$BU,OT!AF$1,0),0))</f>
        <v>0</v>
      </c>
      <c r="BJ400" s="70">
        <f>VALUE(IFERROR(VLOOKUP($A400,OT!$A:$BU,OT!AG$1,0),0))</f>
        <v>0</v>
      </c>
      <c r="BK400" s="70">
        <f>VALUE(IFERROR(VLOOKUP($A400,OT!$A:$BU,OT!AH$1,0),0))</f>
        <v>0</v>
      </c>
      <c r="BL400" s="70">
        <f>VALUE(IFERROR(VLOOKUP($A400,OT!$A:$BU,OT!AI$1,0),0))</f>
        <v>0</v>
      </c>
      <c r="BM400" s="70">
        <f>VALUE(IFERROR(VLOOKUP($A400,OT!$A:$BU,OT!AJ$1,0),0))</f>
        <v>0</v>
      </c>
      <c r="BN400" s="70">
        <f>VALUE(IFERROR(VLOOKUP($A400,OT!$A:$BU,OT!AK$1,0),0))</f>
        <v>0</v>
      </c>
      <c r="BO400" s="70">
        <f>VALUE(IFERROR(VLOOKUP($A400,OT!$A:$BU,OT!AL$1,0),0))</f>
        <v>0</v>
      </c>
      <c r="BP400" s="70">
        <f>VALUE(IFERROR(VLOOKUP($A400,OT!$A:$BU,OT!AM$1,0),0))</f>
        <v>0</v>
      </c>
    </row>
    <row r="401" spans="1:68" x14ac:dyDescent="0.35">
      <c r="A401" t="s">
        <v>2018</v>
      </c>
      <c r="B401" s="221" t="str">
        <f>VLOOKUP(A401,Att!B:C,2,0)</f>
        <v>PHAN KIM NHI</v>
      </c>
      <c r="L401">
        <v>15000</v>
      </c>
      <c r="M401">
        <v>15000</v>
      </c>
      <c r="N401">
        <v>15000</v>
      </c>
      <c r="O401">
        <v>20000</v>
      </c>
      <c r="Q401">
        <v>0</v>
      </c>
      <c r="S401">
        <v>20000</v>
      </c>
      <c r="T401">
        <v>20000</v>
      </c>
      <c r="V401">
        <v>20000</v>
      </c>
      <c r="X401">
        <v>20000</v>
      </c>
      <c r="Y401">
        <v>20000</v>
      </c>
      <c r="Z401">
        <v>20000</v>
      </c>
      <c r="AA401">
        <v>20000</v>
      </c>
      <c r="AB401">
        <v>20000</v>
      </c>
      <c r="AC401">
        <v>15000</v>
      </c>
      <c r="AE401">
        <v>20000</v>
      </c>
      <c r="AH401" s="68">
        <f t="shared" si="21"/>
        <v>260000</v>
      </c>
      <c r="AI401" s="68">
        <f t="shared" si="19"/>
        <v>105000</v>
      </c>
      <c r="AJ401" s="68">
        <f t="shared" si="20"/>
        <v>155000</v>
      </c>
      <c r="AK401" s="68"/>
      <c r="AL401" s="74" t="str">
        <f>VLOOKUP(A401,Att!B:CX,101,0)</f>
        <v>Power Connect</v>
      </c>
      <c r="AM401" s="70">
        <f>VALUE(IFERROR(VLOOKUP($A401,OT!$A:$BU,OT!J$1,0),0))</f>
        <v>0</v>
      </c>
      <c r="AN401" s="70">
        <f>VALUE(IFERROR(VLOOKUP($A401,OT!$A:$BU,OT!K$1,0),0))</f>
        <v>0</v>
      </c>
      <c r="AO401" s="70">
        <f>VALUE(IFERROR(VLOOKUP($A401,OT!$A:$BU,OT!L$1,0),0))</f>
        <v>0</v>
      </c>
      <c r="AP401" s="70">
        <f>VALUE(IFERROR(VLOOKUP($A401,OT!$A:$BU,OT!M$1,0),0))</f>
        <v>0</v>
      </c>
      <c r="AQ401" s="70">
        <f>VALUE(IFERROR(VLOOKUP($A401,OT!$A:$BU,OT!N$1,0),0))</f>
        <v>0</v>
      </c>
      <c r="AR401" s="70">
        <f>VALUE(IFERROR(VLOOKUP($A401,OT!$A:$BU,OT!O$1,0),0))</f>
        <v>0</v>
      </c>
      <c r="AS401" s="70">
        <f>VALUE(IFERROR(VLOOKUP($A401,OT!$A:$BU,OT!P$1,0),0))</f>
        <v>0</v>
      </c>
      <c r="AT401" s="70">
        <f>VALUE(IFERROR(VLOOKUP($A401,OT!$A:$BU,OT!Q$1,0),0))</f>
        <v>0</v>
      </c>
      <c r="AU401" s="70">
        <f>VALUE(IFERROR(VLOOKUP($A401,OT!$A:$BU,OT!R$1,0),0))</f>
        <v>0</v>
      </c>
      <c r="AV401" s="70">
        <f>VALUE(IFERROR(VLOOKUP($A401,OT!$A:$BU,OT!S$1,0),0))</f>
        <v>0</v>
      </c>
      <c r="AW401" s="70">
        <f>VALUE(IFERROR(VLOOKUP($A401,OT!$A:$BU,OT!T$1,0),0))</f>
        <v>0</v>
      </c>
      <c r="AX401" s="70">
        <f>VALUE(IFERROR(VLOOKUP($A401,OT!$A:$BU,OT!U$1,0),0))</f>
        <v>0</v>
      </c>
      <c r="AY401" s="70">
        <f>VALUE(IFERROR(VLOOKUP($A401,OT!$A:$BU,OT!V$1,0),0))</f>
        <v>4</v>
      </c>
      <c r="AZ401" s="70">
        <f>VALUE(IFERROR(VLOOKUP($A401,OT!$A:$BU,OT!W$1,0),0))</f>
        <v>0</v>
      </c>
      <c r="BA401" s="70">
        <f>VALUE(IFERROR(VLOOKUP($A401,OT!$A:$BU,OT!X$1,0),0))</f>
        <v>0</v>
      </c>
      <c r="BB401" s="70">
        <f>VALUE(IFERROR(VLOOKUP($A401,OT!$A:$BU,OT!Y$1,0),0))</f>
        <v>0</v>
      </c>
      <c r="BC401" s="70">
        <f>VALUE(IFERROR(VLOOKUP($A401,OT!$A:$BU,OT!Z$1,0),0))</f>
        <v>2</v>
      </c>
      <c r="BD401" s="70">
        <f>VALUE(IFERROR(VLOOKUP($A401,OT!$A:$BU,OT!AA$1,0),0))</f>
        <v>2</v>
      </c>
      <c r="BE401" s="70">
        <f>VALUE(IFERROR(VLOOKUP($A401,OT!$A:$BU,OT!AB$1,0),0))</f>
        <v>0</v>
      </c>
      <c r="BF401" s="70">
        <f>VALUE(IFERROR(VLOOKUP($A401,OT!$A:$BU,OT!AC$1,0),0))</f>
        <v>12</v>
      </c>
      <c r="BG401" s="70">
        <f>VALUE(IFERROR(VLOOKUP($A401,OT!$A:$BU,OT!AD$1,0),0))</f>
        <v>0</v>
      </c>
      <c r="BH401" s="70">
        <f>VALUE(IFERROR(VLOOKUP($A401,OT!$A:$BU,OT!AE$1,0),0))</f>
        <v>0</v>
      </c>
      <c r="BI401" s="70">
        <f>VALUE(IFERROR(VLOOKUP($A401,OT!$A:$BU,OT!AF$1,0),0))</f>
        <v>0</v>
      </c>
      <c r="BJ401" s="70">
        <f>VALUE(IFERROR(VLOOKUP($A401,OT!$A:$BU,OT!AG$1,0),0))</f>
        <v>0</v>
      </c>
      <c r="BK401" s="70">
        <f>VALUE(IFERROR(VLOOKUP($A401,OT!$A:$BU,OT!AH$1,0),0))</f>
        <v>2</v>
      </c>
      <c r="BL401" s="70">
        <f>VALUE(IFERROR(VLOOKUP($A401,OT!$A:$BU,OT!AI$1,0),0))</f>
        <v>4</v>
      </c>
      <c r="BM401" s="70">
        <f>VALUE(IFERROR(VLOOKUP($A401,OT!$A:$BU,OT!AJ$1,0),0))</f>
        <v>8</v>
      </c>
      <c r="BN401" s="70">
        <f>VALUE(IFERROR(VLOOKUP($A401,OT!$A:$BU,OT!AK$1,0),0))</f>
        <v>0</v>
      </c>
      <c r="BO401" s="70">
        <f>VALUE(IFERROR(VLOOKUP($A401,OT!$A:$BU,OT!AL$1,0),0))</f>
        <v>2</v>
      </c>
      <c r="BP401" s="70">
        <f>VALUE(IFERROR(VLOOKUP($A401,OT!$A:$BU,OT!AM$1,0),0))</f>
        <v>0</v>
      </c>
    </row>
    <row r="402" spans="1:68" x14ac:dyDescent="0.35">
      <c r="A402" t="s">
        <v>2021</v>
      </c>
      <c r="B402" s="221" t="str">
        <f>VLOOKUP(A402,Att!B:C,2,0)</f>
        <v>LÂM MINH HÀ</v>
      </c>
      <c r="M402">
        <v>0</v>
      </c>
      <c r="AH402" s="68">
        <f t="shared" si="21"/>
        <v>0</v>
      </c>
      <c r="AI402" s="68">
        <f t="shared" si="19"/>
        <v>0</v>
      </c>
      <c r="AJ402" s="68">
        <f t="shared" si="20"/>
        <v>0</v>
      </c>
      <c r="AK402" s="68"/>
      <c r="AL402" s="74" t="str">
        <f>VLOOKUP(A402,Att!B:CX,101,0)</f>
        <v>Power Connect</v>
      </c>
      <c r="AM402" s="70">
        <f>VALUE(IFERROR(VLOOKUP($A402,OT!$A:$BU,OT!J$1,0),0))</f>
        <v>0</v>
      </c>
      <c r="AN402" s="70">
        <f>VALUE(IFERROR(VLOOKUP($A402,OT!$A:$BU,OT!K$1,0),0))</f>
        <v>0</v>
      </c>
      <c r="AO402" s="70">
        <f>VALUE(IFERROR(VLOOKUP($A402,OT!$A:$BU,OT!L$1,0),0))</f>
        <v>0</v>
      </c>
      <c r="AP402" s="70">
        <f>VALUE(IFERROR(VLOOKUP($A402,OT!$A:$BU,OT!M$1,0),0))</f>
        <v>0</v>
      </c>
      <c r="AQ402" s="70">
        <f>VALUE(IFERROR(VLOOKUP($A402,OT!$A:$BU,OT!N$1,0),0))</f>
        <v>0</v>
      </c>
      <c r="AR402" s="70">
        <f>VALUE(IFERROR(VLOOKUP($A402,OT!$A:$BU,OT!O$1,0),0))</f>
        <v>0</v>
      </c>
      <c r="AS402" s="70">
        <f>VALUE(IFERROR(VLOOKUP($A402,OT!$A:$BU,OT!P$1,0),0))</f>
        <v>0</v>
      </c>
      <c r="AT402" s="70">
        <f>VALUE(IFERROR(VLOOKUP($A402,OT!$A:$BU,OT!Q$1,0),0))</f>
        <v>0</v>
      </c>
      <c r="AU402" s="70">
        <f>VALUE(IFERROR(VLOOKUP($A402,OT!$A:$BU,OT!R$1,0),0))</f>
        <v>0</v>
      </c>
      <c r="AV402" s="70">
        <f>VALUE(IFERROR(VLOOKUP($A402,OT!$A:$BU,OT!S$1,0),0))</f>
        <v>0</v>
      </c>
      <c r="AW402" s="70">
        <f>VALUE(IFERROR(VLOOKUP($A402,OT!$A:$BU,OT!T$1,0),0))</f>
        <v>0</v>
      </c>
      <c r="AX402" s="70">
        <f>VALUE(IFERROR(VLOOKUP($A402,OT!$A:$BU,OT!U$1,0),0))</f>
        <v>0</v>
      </c>
      <c r="AY402" s="70">
        <f>VALUE(IFERROR(VLOOKUP($A402,OT!$A:$BU,OT!V$1,0),0))</f>
        <v>0</v>
      </c>
      <c r="AZ402" s="70">
        <f>VALUE(IFERROR(VLOOKUP($A402,OT!$A:$BU,OT!W$1,0),0))</f>
        <v>0</v>
      </c>
      <c r="BA402" s="70">
        <f>VALUE(IFERROR(VLOOKUP($A402,OT!$A:$BU,OT!X$1,0),0))</f>
        <v>0</v>
      </c>
      <c r="BB402" s="70">
        <f>VALUE(IFERROR(VLOOKUP($A402,OT!$A:$BU,OT!Y$1,0),0))</f>
        <v>0</v>
      </c>
      <c r="BC402" s="70">
        <f>VALUE(IFERROR(VLOOKUP($A402,OT!$A:$BU,OT!Z$1,0),0))</f>
        <v>0</v>
      </c>
      <c r="BD402" s="70">
        <f>VALUE(IFERROR(VLOOKUP($A402,OT!$A:$BU,OT!AA$1,0),0))</f>
        <v>0</v>
      </c>
      <c r="BE402" s="70">
        <f>VALUE(IFERROR(VLOOKUP($A402,OT!$A:$BU,OT!AB$1,0),0))</f>
        <v>0</v>
      </c>
      <c r="BF402" s="70">
        <f>VALUE(IFERROR(VLOOKUP($A402,OT!$A:$BU,OT!AC$1,0),0))</f>
        <v>0</v>
      </c>
      <c r="BG402" s="70">
        <f>VALUE(IFERROR(VLOOKUP($A402,OT!$A:$BU,OT!AD$1,0),0))</f>
        <v>0</v>
      </c>
      <c r="BH402" s="70">
        <f>VALUE(IFERROR(VLOOKUP($A402,OT!$A:$BU,OT!AE$1,0),0))</f>
        <v>0</v>
      </c>
      <c r="BI402" s="70">
        <f>VALUE(IFERROR(VLOOKUP($A402,OT!$A:$BU,OT!AF$1,0),0))</f>
        <v>0</v>
      </c>
      <c r="BJ402" s="70">
        <f>VALUE(IFERROR(VLOOKUP($A402,OT!$A:$BU,OT!AG$1,0),0))</f>
        <v>0</v>
      </c>
      <c r="BK402" s="70">
        <f>VALUE(IFERROR(VLOOKUP($A402,OT!$A:$BU,OT!AH$1,0),0))</f>
        <v>0</v>
      </c>
      <c r="BL402" s="70">
        <f>VALUE(IFERROR(VLOOKUP($A402,OT!$A:$BU,OT!AI$1,0),0))</f>
        <v>0</v>
      </c>
      <c r="BM402" s="70">
        <f>VALUE(IFERROR(VLOOKUP($A402,OT!$A:$BU,OT!AJ$1,0),0))</f>
        <v>0</v>
      </c>
      <c r="BN402" s="70">
        <f>VALUE(IFERROR(VLOOKUP($A402,OT!$A:$BU,OT!AK$1,0),0))</f>
        <v>0</v>
      </c>
      <c r="BO402" s="70">
        <f>VALUE(IFERROR(VLOOKUP($A402,OT!$A:$BU,OT!AL$1,0),0))</f>
        <v>0</v>
      </c>
      <c r="BP402" s="70">
        <f>VALUE(IFERROR(VLOOKUP($A402,OT!$A:$BU,OT!AM$1,0),0))</f>
        <v>0</v>
      </c>
    </row>
    <row r="403" spans="1:68" x14ac:dyDescent="0.35">
      <c r="A403" t="s">
        <v>2024</v>
      </c>
      <c r="B403" s="221" t="str">
        <f>VLOOKUP(A403,Att!B:C,2,0)</f>
        <v>PHẠM HOÀNG HƯƠNG GIANG</v>
      </c>
      <c r="M403">
        <v>0</v>
      </c>
      <c r="AH403" s="68">
        <f t="shared" si="21"/>
        <v>0</v>
      </c>
      <c r="AI403" s="68">
        <f t="shared" si="19"/>
        <v>0</v>
      </c>
      <c r="AJ403" s="68">
        <f t="shared" si="20"/>
        <v>0</v>
      </c>
      <c r="AK403" s="68"/>
      <c r="AL403" s="74" t="str">
        <f>VLOOKUP(A403,Att!B:CX,101,0)</f>
        <v>Power Connect</v>
      </c>
      <c r="AM403" s="70">
        <f>VALUE(IFERROR(VLOOKUP($A403,OT!$A:$BU,OT!J$1,0),0))</f>
        <v>0</v>
      </c>
      <c r="AN403" s="70">
        <f>VALUE(IFERROR(VLOOKUP($A403,OT!$A:$BU,OT!K$1,0),0))</f>
        <v>0</v>
      </c>
      <c r="AO403" s="70">
        <f>VALUE(IFERROR(VLOOKUP($A403,OT!$A:$BU,OT!L$1,0),0))</f>
        <v>0</v>
      </c>
      <c r="AP403" s="70">
        <f>VALUE(IFERROR(VLOOKUP($A403,OT!$A:$BU,OT!M$1,0),0))</f>
        <v>0</v>
      </c>
      <c r="AQ403" s="70">
        <f>VALUE(IFERROR(VLOOKUP($A403,OT!$A:$BU,OT!N$1,0),0))</f>
        <v>0</v>
      </c>
      <c r="AR403" s="70">
        <f>VALUE(IFERROR(VLOOKUP($A403,OT!$A:$BU,OT!O$1,0),0))</f>
        <v>0</v>
      </c>
      <c r="AS403" s="70">
        <f>VALUE(IFERROR(VLOOKUP($A403,OT!$A:$BU,OT!P$1,0),0))</f>
        <v>0</v>
      </c>
      <c r="AT403" s="70">
        <f>VALUE(IFERROR(VLOOKUP($A403,OT!$A:$BU,OT!Q$1,0),0))</f>
        <v>0</v>
      </c>
      <c r="AU403" s="70">
        <f>VALUE(IFERROR(VLOOKUP($A403,OT!$A:$BU,OT!R$1,0),0))</f>
        <v>0</v>
      </c>
      <c r="AV403" s="70">
        <f>VALUE(IFERROR(VLOOKUP($A403,OT!$A:$BU,OT!S$1,0),0))</f>
        <v>0</v>
      </c>
      <c r="AW403" s="70">
        <f>VALUE(IFERROR(VLOOKUP($A403,OT!$A:$BU,OT!T$1,0),0))</f>
        <v>0</v>
      </c>
      <c r="AX403" s="70">
        <f>VALUE(IFERROR(VLOOKUP($A403,OT!$A:$BU,OT!U$1,0),0))</f>
        <v>0</v>
      </c>
      <c r="AY403" s="70">
        <f>VALUE(IFERROR(VLOOKUP($A403,OT!$A:$BU,OT!V$1,0),0))</f>
        <v>0</v>
      </c>
      <c r="AZ403" s="70">
        <f>VALUE(IFERROR(VLOOKUP($A403,OT!$A:$BU,OT!W$1,0),0))</f>
        <v>0</v>
      </c>
      <c r="BA403" s="70">
        <f>VALUE(IFERROR(VLOOKUP($A403,OT!$A:$BU,OT!X$1,0),0))</f>
        <v>0</v>
      </c>
      <c r="BB403" s="70">
        <f>VALUE(IFERROR(VLOOKUP($A403,OT!$A:$BU,OT!Y$1,0),0))</f>
        <v>0</v>
      </c>
      <c r="BC403" s="70">
        <f>VALUE(IFERROR(VLOOKUP($A403,OT!$A:$BU,OT!Z$1,0),0))</f>
        <v>0</v>
      </c>
      <c r="BD403" s="70">
        <f>VALUE(IFERROR(VLOOKUP($A403,OT!$A:$BU,OT!AA$1,0),0))</f>
        <v>0</v>
      </c>
      <c r="BE403" s="70">
        <f>VALUE(IFERROR(VLOOKUP($A403,OT!$A:$BU,OT!AB$1,0),0))</f>
        <v>0</v>
      </c>
      <c r="BF403" s="70">
        <f>VALUE(IFERROR(VLOOKUP($A403,OT!$A:$BU,OT!AC$1,0),0))</f>
        <v>0</v>
      </c>
      <c r="BG403" s="70">
        <f>VALUE(IFERROR(VLOOKUP($A403,OT!$A:$BU,OT!AD$1,0),0))</f>
        <v>0</v>
      </c>
      <c r="BH403" s="70">
        <f>VALUE(IFERROR(VLOOKUP($A403,OT!$A:$BU,OT!AE$1,0),0))</f>
        <v>0</v>
      </c>
      <c r="BI403" s="70">
        <f>VALUE(IFERROR(VLOOKUP($A403,OT!$A:$BU,OT!AF$1,0),0))</f>
        <v>0</v>
      </c>
      <c r="BJ403" s="70">
        <f>VALUE(IFERROR(VLOOKUP($A403,OT!$A:$BU,OT!AG$1,0),0))</f>
        <v>0</v>
      </c>
      <c r="BK403" s="70">
        <f>VALUE(IFERROR(VLOOKUP($A403,OT!$A:$BU,OT!AH$1,0),0))</f>
        <v>0</v>
      </c>
      <c r="BL403" s="70">
        <f>VALUE(IFERROR(VLOOKUP($A403,OT!$A:$BU,OT!AI$1,0),0))</f>
        <v>0</v>
      </c>
      <c r="BM403" s="70">
        <f>VALUE(IFERROR(VLOOKUP($A403,OT!$A:$BU,OT!AJ$1,0),0))</f>
        <v>0</v>
      </c>
      <c r="BN403" s="70">
        <f>VALUE(IFERROR(VLOOKUP($A403,OT!$A:$BU,OT!AK$1,0),0))</f>
        <v>0</v>
      </c>
      <c r="BO403" s="70">
        <f>VALUE(IFERROR(VLOOKUP($A403,OT!$A:$BU,OT!AL$1,0),0))</f>
        <v>0</v>
      </c>
      <c r="BP403" s="70">
        <f>VALUE(IFERROR(VLOOKUP($A403,OT!$A:$BU,OT!AM$1,0),0))</f>
        <v>0</v>
      </c>
    </row>
    <row r="404" spans="1:68" x14ac:dyDescent="0.35">
      <c r="A404" t="s">
        <v>2027</v>
      </c>
      <c r="B404" s="221" t="str">
        <f>VLOOKUP(A404,Att!B:C,2,0)</f>
        <v>NGUYỄN THỊ CHÚC</v>
      </c>
      <c r="L404">
        <v>15000</v>
      </c>
      <c r="M404">
        <v>15000</v>
      </c>
      <c r="N404">
        <v>15000</v>
      </c>
      <c r="O404">
        <v>20000</v>
      </c>
      <c r="Q404">
        <v>20000</v>
      </c>
      <c r="R404">
        <v>20000</v>
      </c>
      <c r="S404">
        <v>20000</v>
      </c>
      <c r="T404">
        <v>20000</v>
      </c>
      <c r="U404">
        <v>15000</v>
      </c>
      <c r="X404">
        <v>20000</v>
      </c>
      <c r="Y404">
        <v>20000</v>
      </c>
      <c r="AA404">
        <v>20000</v>
      </c>
      <c r="AB404">
        <v>20000</v>
      </c>
      <c r="AH404" s="68">
        <f t="shared" si="21"/>
        <v>240000</v>
      </c>
      <c r="AI404" s="68">
        <f t="shared" si="19"/>
        <v>80000</v>
      </c>
      <c r="AJ404" s="68">
        <f t="shared" si="20"/>
        <v>160000</v>
      </c>
      <c r="AK404" s="68"/>
      <c r="AL404" s="74" t="str">
        <f>VLOOKUP(A404,Att!B:CX,101,0)</f>
        <v>Power Connect</v>
      </c>
      <c r="AM404" s="70">
        <f>VALUE(IFERROR(VLOOKUP($A404,OT!$A:$BU,OT!J$1,0),0))</f>
        <v>0</v>
      </c>
      <c r="AN404" s="70">
        <f>VALUE(IFERROR(VLOOKUP($A404,OT!$A:$BU,OT!K$1,0),0))</f>
        <v>0</v>
      </c>
      <c r="AO404" s="70">
        <f>VALUE(IFERROR(VLOOKUP($A404,OT!$A:$BU,OT!L$1,0),0))</f>
        <v>0</v>
      </c>
      <c r="AP404" s="70">
        <f>VALUE(IFERROR(VLOOKUP($A404,OT!$A:$BU,OT!M$1,0),0))</f>
        <v>0</v>
      </c>
      <c r="AQ404" s="70">
        <f>VALUE(IFERROR(VLOOKUP($A404,OT!$A:$BU,OT!N$1,0),0))</f>
        <v>0</v>
      </c>
      <c r="AR404" s="70">
        <f>VALUE(IFERROR(VLOOKUP($A404,OT!$A:$BU,OT!O$1,0),0))</f>
        <v>0</v>
      </c>
      <c r="AS404" s="70">
        <f>VALUE(IFERROR(VLOOKUP($A404,OT!$A:$BU,OT!P$1,0),0))</f>
        <v>0</v>
      </c>
      <c r="AT404" s="70">
        <f>VALUE(IFERROR(VLOOKUP($A404,OT!$A:$BU,OT!Q$1,0),0))</f>
        <v>0</v>
      </c>
      <c r="AU404" s="70">
        <f>VALUE(IFERROR(VLOOKUP($A404,OT!$A:$BU,OT!R$1,0),0))</f>
        <v>0</v>
      </c>
      <c r="AV404" s="70">
        <f>VALUE(IFERROR(VLOOKUP($A404,OT!$A:$BU,OT!S$1,0),0))</f>
        <v>0</v>
      </c>
      <c r="AW404" s="70">
        <f>VALUE(IFERROR(VLOOKUP($A404,OT!$A:$BU,OT!T$1,0),0))</f>
        <v>0</v>
      </c>
      <c r="AX404" s="70">
        <f>VALUE(IFERROR(VLOOKUP($A404,OT!$A:$BU,OT!U$1,0),0))</f>
        <v>0</v>
      </c>
      <c r="AY404" s="70">
        <f>VALUE(IFERROR(VLOOKUP($A404,OT!$A:$BU,OT!V$1,0),0))</f>
        <v>4</v>
      </c>
      <c r="AZ404" s="70">
        <f>VALUE(IFERROR(VLOOKUP($A404,OT!$A:$BU,OT!W$1,0),0))</f>
        <v>0</v>
      </c>
      <c r="BA404" s="70">
        <f>VALUE(IFERROR(VLOOKUP($A404,OT!$A:$BU,OT!X$1,0),0))</f>
        <v>2</v>
      </c>
      <c r="BB404" s="70">
        <f>VALUE(IFERROR(VLOOKUP($A404,OT!$A:$BU,OT!Y$1,0),0))</f>
        <v>2</v>
      </c>
      <c r="BC404" s="70">
        <f>VALUE(IFERROR(VLOOKUP($A404,OT!$A:$BU,OT!Z$1,0),0))</f>
        <v>2</v>
      </c>
      <c r="BD404" s="70">
        <f>VALUE(IFERROR(VLOOKUP($A404,OT!$A:$BU,OT!AA$1,0),0))</f>
        <v>2</v>
      </c>
      <c r="BE404" s="70">
        <f>VALUE(IFERROR(VLOOKUP($A404,OT!$A:$BU,OT!AB$1,0),0))</f>
        <v>0</v>
      </c>
      <c r="BF404" s="70">
        <f>VALUE(IFERROR(VLOOKUP($A404,OT!$A:$BU,OT!AC$1,0),0))</f>
        <v>0</v>
      </c>
      <c r="BG404" s="70">
        <f>VALUE(IFERROR(VLOOKUP($A404,OT!$A:$BU,OT!AD$1,0),0))</f>
        <v>0</v>
      </c>
      <c r="BH404" s="70">
        <f>VALUE(IFERROR(VLOOKUP($A404,OT!$A:$BU,OT!AE$1,0),0))</f>
        <v>0</v>
      </c>
      <c r="BI404" s="70">
        <f>VALUE(IFERROR(VLOOKUP($A404,OT!$A:$BU,OT!AF$1,0),0))</f>
        <v>2</v>
      </c>
      <c r="BJ404" s="70">
        <f>VALUE(IFERROR(VLOOKUP($A404,OT!$A:$BU,OT!AG$1,0),0))</f>
        <v>0</v>
      </c>
      <c r="BK404" s="70">
        <f>VALUE(IFERROR(VLOOKUP($A404,OT!$A:$BU,OT!AH$1,0),0))</f>
        <v>2</v>
      </c>
      <c r="BL404" s="70">
        <f>VALUE(IFERROR(VLOOKUP($A404,OT!$A:$BU,OT!AI$1,0),0))</f>
        <v>4</v>
      </c>
      <c r="BM404" s="70">
        <f>VALUE(IFERROR(VLOOKUP($A404,OT!$A:$BU,OT!AJ$1,0),0))</f>
        <v>0</v>
      </c>
      <c r="BN404" s="70">
        <f>VALUE(IFERROR(VLOOKUP($A404,OT!$A:$BU,OT!AK$1,0),0))</f>
        <v>0</v>
      </c>
      <c r="BO404" s="70">
        <f>VALUE(IFERROR(VLOOKUP($A404,OT!$A:$BU,OT!AL$1,0),0))</f>
        <v>0</v>
      </c>
      <c r="BP404" s="70">
        <f>VALUE(IFERROR(VLOOKUP($A404,OT!$A:$BU,OT!AM$1,0),0))</f>
        <v>0</v>
      </c>
    </row>
    <row r="405" spans="1:68" x14ac:dyDescent="0.35">
      <c r="A405" t="s">
        <v>2030</v>
      </c>
      <c r="B405" s="221" t="str">
        <f>VLOOKUP(A405,Att!B:C,2,0)</f>
        <v>NGUYỄN CHÍ NGUYỆN</v>
      </c>
      <c r="L405">
        <v>15000</v>
      </c>
      <c r="M405">
        <v>15000</v>
      </c>
      <c r="N405">
        <v>15000</v>
      </c>
      <c r="O405">
        <v>20000</v>
      </c>
      <c r="Q405">
        <v>20000</v>
      </c>
      <c r="R405">
        <v>20000</v>
      </c>
      <c r="S405">
        <v>20000</v>
      </c>
      <c r="T405">
        <v>20000</v>
      </c>
      <c r="U405">
        <v>15000</v>
      </c>
      <c r="X405">
        <v>42000</v>
      </c>
      <c r="Y405">
        <v>42000</v>
      </c>
      <c r="Z405">
        <v>42000</v>
      </c>
      <c r="AA405">
        <v>42000</v>
      </c>
      <c r="AB405">
        <v>42000</v>
      </c>
      <c r="AC405">
        <v>42000</v>
      </c>
      <c r="AE405">
        <v>20000</v>
      </c>
      <c r="AF405">
        <v>20000</v>
      </c>
      <c r="AH405" s="68">
        <f t="shared" si="21"/>
        <v>452000</v>
      </c>
      <c r="AI405" s="68">
        <f t="shared" si="19"/>
        <v>60000</v>
      </c>
      <c r="AJ405" s="68">
        <f t="shared" si="20"/>
        <v>392000</v>
      </c>
      <c r="AK405" s="68"/>
      <c r="AL405" s="74" t="str">
        <f>VLOOKUP(A405,Att!B:CX,101,0)</f>
        <v>Power Connect</v>
      </c>
      <c r="AM405" s="70">
        <f>VALUE(IFERROR(VLOOKUP($A405,OT!$A:$BU,OT!J$1,0),0))</f>
        <v>0</v>
      </c>
      <c r="AN405" s="70">
        <f>VALUE(IFERROR(VLOOKUP($A405,OT!$A:$BU,OT!K$1,0),0))</f>
        <v>0</v>
      </c>
      <c r="AO405" s="70">
        <f>VALUE(IFERROR(VLOOKUP($A405,OT!$A:$BU,OT!L$1,0),0))</f>
        <v>0</v>
      </c>
      <c r="AP405" s="70">
        <f>VALUE(IFERROR(VLOOKUP($A405,OT!$A:$BU,OT!M$1,0),0))</f>
        <v>0</v>
      </c>
      <c r="AQ405" s="70">
        <f>VALUE(IFERROR(VLOOKUP($A405,OT!$A:$BU,OT!N$1,0),0))</f>
        <v>0</v>
      </c>
      <c r="AR405" s="70">
        <f>VALUE(IFERROR(VLOOKUP($A405,OT!$A:$BU,OT!O$1,0),0))</f>
        <v>0</v>
      </c>
      <c r="AS405" s="70">
        <f>VALUE(IFERROR(VLOOKUP($A405,OT!$A:$BU,OT!P$1,0),0))</f>
        <v>0</v>
      </c>
      <c r="AT405" s="70">
        <f>VALUE(IFERROR(VLOOKUP($A405,OT!$A:$BU,OT!Q$1,0),0))</f>
        <v>0</v>
      </c>
      <c r="AU405" s="70">
        <f>VALUE(IFERROR(VLOOKUP($A405,OT!$A:$BU,OT!R$1,0),0))</f>
        <v>0</v>
      </c>
      <c r="AV405" s="70">
        <f>VALUE(IFERROR(VLOOKUP($A405,OT!$A:$BU,OT!S$1,0),0))</f>
        <v>0</v>
      </c>
      <c r="AW405" s="70">
        <f>VALUE(IFERROR(VLOOKUP($A405,OT!$A:$BU,OT!T$1,0),0))</f>
        <v>0</v>
      </c>
      <c r="AX405" s="70">
        <f>VALUE(IFERROR(VLOOKUP($A405,OT!$A:$BU,OT!U$1,0),0))</f>
        <v>0</v>
      </c>
      <c r="AY405" s="70">
        <f>VALUE(IFERROR(VLOOKUP($A405,OT!$A:$BU,OT!V$1,0),0))</f>
        <v>4</v>
      </c>
      <c r="AZ405" s="70">
        <f>VALUE(IFERROR(VLOOKUP($A405,OT!$A:$BU,OT!W$1,0),0))</f>
        <v>0</v>
      </c>
      <c r="BA405" s="70">
        <f>VALUE(IFERROR(VLOOKUP($A405,OT!$A:$BU,OT!X$1,0),0))</f>
        <v>2</v>
      </c>
      <c r="BB405" s="70">
        <f>VALUE(IFERROR(VLOOKUP($A405,OT!$A:$BU,OT!Y$1,0),0))</f>
        <v>2</v>
      </c>
      <c r="BC405" s="70">
        <f>VALUE(IFERROR(VLOOKUP($A405,OT!$A:$BU,OT!Z$1,0),0))</f>
        <v>2</v>
      </c>
      <c r="BD405" s="70">
        <f>VALUE(IFERROR(VLOOKUP($A405,OT!$A:$BU,OT!AA$1,0),0))</f>
        <v>2</v>
      </c>
      <c r="BE405" s="70">
        <f>VALUE(IFERROR(VLOOKUP($A405,OT!$A:$BU,OT!AB$1,0),0))</f>
        <v>0</v>
      </c>
      <c r="BF405" s="70">
        <f>VALUE(IFERROR(VLOOKUP($A405,OT!$A:$BU,OT!AC$1,0),0))</f>
        <v>0</v>
      </c>
      <c r="BG405" s="70">
        <f>VALUE(IFERROR(VLOOKUP($A405,OT!$A:$BU,OT!AD$1,0),0))</f>
        <v>0</v>
      </c>
      <c r="BH405" s="70">
        <f>VALUE(IFERROR(VLOOKUP($A405,OT!$A:$BU,OT!AE$1,0),0))</f>
        <v>2</v>
      </c>
      <c r="BI405" s="70">
        <f>VALUE(IFERROR(VLOOKUP($A405,OT!$A:$BU,OT!AF$1,0),0))</f>
        <v>2</v>
      </c>
      <c r="BJ405" s="70">
        <f>VALUE(IFERROR(VLOOKUP($A405,OT!$A:$BU,OT!AG$1,0),0))</f>
        <v>2</v>
      </c>
      <c r="BK405" s="70">
        <f>VALUE(IFERROR(VLOOKUP($A405,OT!$A:$BU,OT!AH$1,0),0))</f>
        <v>2</v>
      </c>
      <c r="BL405" s="70">
        <f>VALUE(IFERROR(VLOOKUP($A405,OT!$A:$BU,OT!AI$1,0),0))</f>
        <v>4</v>
      </c>
      <c r="BM405" s="70">
        <f>VALUE(IFERROR(VLOOKUP($A405,OT!$A:$BU,OT!AJ$1,0),0))</f>
        <v>12</v>
      </c>
      <c r="BN405" s="70">
        <f>VALUE(IFERROR(VLOOKUP($A405,OT!$A:$BU,OT!AK$1,0),0))</f>
        <v>0</v>
      </c>
      <c r="BO405" s="70">
        <f>VALUE(IFERROR(VLOOKUP($A405,OT!$A:$BU,OT!AL$1,0),0))</f>
        <v>2</v>
      </c>
      <c r="BP405" s="70">
        <f>VALUE(IFERROR(VLOOKUP($A405,OT!$A:$BU,OT!AM$1,0),0))</f>
        <v>2</v>
      </c>
    </row>
    <row r="406" spans="1:68" x14ac:dyDescent="0.35">
      <c r="A406" t="s">
        <v>2033</v>
      </c>
      <c r="B406" s="221" t="str">
        <f>VLOOKUP(A406,Att!B:C,2,0)</f>
        <v>TRẦN AN DANH</v>
      </c>
      <c r="L406">
        <v>15000</v>
      </c>
      <c r="M406">
        <v>15000</v>
      </c>
      <c r="N406">
        <v>15000</v>
      </c>
      <c r="O406">
        <v>20000</v>
      </c>
      <c r="Q406">
        <v>20000</v>
      </c>
      <c r="R406">
        <v>20000</v>
      </c>
      <c r="S406">
        <v>20000</v>
      </c>
      <c r="T406">
        <v>20000</v>
      </c>
      <c r="U406">
        <v>15000</v>
      </c>
      <c r="V406">
        <v>15000</v>
      </c>
      <c r="X406">
        <v>42000</v>
      </c>
      <c r="Y406">
        <v>42000</v>
      </c>
      <c r="Z406">
        <v>42000</v>
      </c>
      <c r="AA406">
        <v>42000</v>
      </c>
      <c r="AB406">
        <v>42000</v>
      </c>
      <c r="AE406">
        <v>20000</v>
      </c>
      <c r="AF406">
        <v>20000</v>
      </c>
      <c r="AH406" s="68">
        <f t="shared" si="21"/>
        <v>425000</v>
      </c>
      <c r="AI406" s="68">
        <f t="shared" si="19"/>
        <v>100000</v>
      </c>
      <c r="AJ406" s="68">
        <f t="shared" si="20"/>
        <v>325000</v>
      </c>
      <c r="AK406" s="68"/>
      <c r="AL406" s="74" t="str">
        <f>VLOOKUP(A406,Att!B:CX,101,0)</f>
        <v>Power Connect</v>
      </c>
      <c r="AM406" s="70">
        <f>VALUE(IFERROR(VLOOKUP($A406,OT!$A:$BU,OT!J$1,0),0))</f>
        <v>0</v>
      </c>
      <c r="AN406" s="70">
        <f>VALUE(IFERROR(VLOOKUP($A406,OT!$A:$BU,OT!K$1,0),0))</f>
        <v>0</v>
      </c>
      <c r="AO406" s="70">
        <f>VALUE(IFERROR(VLOOKUP($A406,OT!$A:$BU,OT!L$1,0),0))</f>
        <v>0</v>
      </c>
      <c r="AP406" s="70">
        <f>VALUE(IFERROR(VLOOKUP($A406,OT!$A:$BU,OT!M$1,0),0))</f>
        <v>0</v>
      </c>
      <c r="AQ406" s="70">
        <f>VALUE(IFERROR(VLOOKUP($A406,OT!$A:$BU,OT!N$1,0),0))</f>
        <v>0</v>
      </c>
      <c r="AR406" s="70">
        <f>VALUE(IFERROR(VLOOKUP($A406,OT!$A:$BU,OT!O$1,0),0))</f>
        <v>0</v>
      </c>
      <c r="AS406" s="70">
        <f>VALUE(IFERROR(VLOOKUP($A406,OT!$A:$BU,OT!P$1,0),0))</f>
        <v>0</v>
      </c>
      <c r="AT406" s="70">
        <f>VALUE(IFERROR(VLOOKUP($A406,OT!$A:$BU,OT!Q$1,0),0))</f>
        <v>0</v>
      </c>
      <c r="AU406" s="70">
        <f>VALUE(IFERROR(VLOOKUP($A406,OT!$A:$BU,OT!R$1,0),0))</f>
        <v>0</v>
      </c>
      <c r="AV406" s="70">
        <f>VALUE(IFERROR(VLOOKUP($A406,OT!$A:$BU,OT!S$1,0),0))</f>
        <v>0</v>
      </c>
      <c r="AW406" s="70">
        <f>VALUE(IFERROR(VLOOKUP($A406,OT!$A:$BU,OT!T$1,0),0))</f>
        <v>0</v>
      </c>
      <c r="AX406" s="70">
        <f>VALUE(IFERROR(VLOOKUP($A406,OT!$A:$BU,OT!U$1,0),0))</f>
        <v>0</v>
      </c>
      <c r="AY406" s="70">
        <f>VALUE(IFERROR(VLOOKUP($A406,OT!$A:$BU,OT!V$1,0),0))</f>
        <v>4</v>
      </c>
      <c r="AZ406" s="70">
        <f>VALUE(IFERROR(VLOOKUP($A406,OT!$A:$BU,OT!W$1,0),0))</f>
        <v>0</v>
      </c>
      <c r="BA406" s="70">
        <f>VALUE(IFERROR(VLOOKUP($A406,OT!$A:$BU,OT!X$1,0),0))</f>
        <v>2</v>
      </c>
      <c r="BB406" s="70">
        <f>VALUE(IFERROR(VLOOKUP($A406,OT!$A:$BU,OT!Y$1,0),0))</f>
        <v>2</v>
      </c>
      <c r="BC406" s="70">
        <f>VALUE(IFERROR(VLOOKUP($A406,OT!$A:$BU,OT!Z$1,0),0))</f>
        <v>2</v>
      </c>
      <c r="BD406" s="70">
        <f>VALUE(IFERROR(VLOOKUP($A406,OT!$A:$BU,OT!AA$1,0),0))</f>
        <v>2</v>
      </c>
      <c r="BE406" s="70">
        <f>VALUE(IFERROR(VLOOKUP($A406,OT!$A:$BU,OT!AB$1,0),0))</f>
        <v>0</v>
      </c>
      <c r="BF406" s="70">
        <f>VALUE(IFERROR(VLOOKUP($A406,OT!$A:$BU,OT!AC$1,0),0))</f>
        <v>8</v>
      </c>
      <c r="BG406" s="70">
        <f>VALUE(IFERROR(VLOOKUP($A406,OT!$A:$BU,OT!AD$1,0),0))</f>
        <v>0</v>
      </c>
      <c r="BH406" s="70">
        <f>VALUE(IFERROR(VLOOKUP($A406,OT!$A:$BU,OT!AE$1,0),0))</f>
        <v>2</v>
      </c>
      <c r="BI406" s="70">
        <f>VALUE(IFERROR(VLOOKUP($A406,OT!$A:$BU,OT!AF$1,0),0))</f>
        <v>2</v>
      </c>
      <c r="BJ406" s="70">
        <f>VALUE(IFERROR(VLOOKUP($A406,OT!$A:$BU,OT!AG$1,0),0))</f>
        <v>2</v>
      </c>
      <c r="BK406" s="70">
        <f>VALUE(IFERROR(VLOOKUP($A406,OT!$A:$BU,OT!AH$1,0),0))</f>
        <v>2</v>
      </c>
      <c r="BL406" s="70">
        <f>VALUE(IFERROR(VLOOKUP($A406,OT!$A:$BU,OT!AI$1,0),0))</f>
        <v>4</v>
      </c>
      <c r="BM406" s="70">
        <f>VALUE(IFERROR(VLOOKUP($A406,OT!$A:$BU,OT!AJ$1,0),0))</f>
        <v>0</v>
      </c>
      <c r="BN406" s="70">
        <f>VALUE(IFERROR(VLOOKUP($A406,OT!$A:$BU,OT!AK$1,0),0))</f>
        <v>0</v>
      </c>
      <c r="BO406" s="70">
        <f>VALUE(IFERROR(VLOOKUP($A406,OT!$A:$BU,OT!AL$1,0),0))</f>
        <v>0</v>
      </c>
      <c r="BP406" s="70">
        <f>VALUE(IFERROR(VLOOKUP($A406,OT!$A:$BU,OT!AM$1,0),0))</f>
        <v>0</v>
      </c>
    </row>
    <row r="407" spans="1:68" x14ac:dyDescent="0.35">
      <c r="A407" t="s">
        <v>2036</v>
      </c>
      <c r="B407" s="221" t="str">
        <f>VLOOKUP(A407,Att!B:C,2,0)</f>
        <v>TRẦN THỊ MỸ HIỀN</v>
      </c>
      <c r="L407">
        <v>15000</v>
      </c>
      <c r="M407">
        <v>15000</v>
      </c>
      <c r="N407">
        <v>15000</v>
      </c>
      <c r="O407">
        <v>20000</v>
      </c>
      <c r="R407">
        <v>20000</v>
      </c>
      <c r="S407">
        <v>20000</v>
      </c>
      <c r="T407">
        <v>20000</v>
      </c>
      <c r="AH407" s="68">
        <f t="shared" si="21"/>
        <v>125000</v>
      </c>
      <c r="AI407" s="68">
        <f t="shared" si="19"/>
        <v>65000</v>
      </c>
      <c r="AJ407" s="68">
        <f t="shared" si="20"/>
        <v>60000</v>
      </c>
      <c r="AK407" s="68"/>
      <c r="AL407" s="74" t="str">
        <f>VLOOKUP(A407,Att!B:CX,101,0)</f>
        <v>Power Connect</v>
      </c>
      <c r="AM407" s="70">
        <f>VALUE(IFERROR(VLOOKUP($A407,OT!$A:$BU,OT!J$1,0),0))</f>
        <v>0</v>
      </c>
      <c r="AN407" s="70">
        <f>VALUE(IFERROR(VLOOKUP($A407,OT!$A:$BU,OT!K$1,0),0))</f>
        <v>0</v>
      </c>
      <c r="AO407" s="70">
        <f>VALUE(IFERROR(VLOOKUP($A407,OT!$A:$BU,OT!L$1,0),0))</f>
        <v>0</v>
      </c>
      <c r="AP407" s="70">
        <f>VALUE(IFERROR(VLOOKUP($A407,OT!$A:$BU,OT!M$1,0),0))</f>
        <v>0</v>
      </c>
      <c r="AQ407" s="70">
        <f>VALUE(IFERROR(VLOOKUP($A407,OT!$A:$BU,OT!N$1,0),0))</f>
        <v>0</v>
      </c>
      <c r="AR407" s="70">
        <f>VALUE(IFERROR(VLOOKUP($A407,OT!$A:$BU,OT!O$1,0),0))</f>
        <v>0</v>
      </c>
      <c r="AS407" s="70">
        <f>VALUE(IFERROR(VLOOKUP($A407,OT!$A:$BU,OT!P$1,0),0))</f>
        <v>0</v>
      </c>
      <c r="AT407" s="70">
        <f>VALUE(IFERROR(VLOOKUP($A407,OT!$A:$BU,OT!Q$1,0),0))</f>
        <v>0</v>
      </c>
      <c r="AU407" s="70">
        <f>VALUE(IFERROR(VLOOKUP($A407,OT!$A:$BU,OT!R$1,0),0))</f>
        <v>0</v>
      </c>
      <c r="AV407" s="70">
        <f>VALUE(IFERROR(VLOOKUP($A407,OT!$A:$BU,OT!S$1,0),0))</f>
        <v>0</v>
      </c>
      <c r="AW407" s="70">
        <f>VALUE(IFERROR(VLOOKUP($A407,OT!$A:$BU,OT!T$1,0),0))</f>
        <v>0</v>
      </c>
      <c r="AX407" s="70">
        <f>VALUE(IFERROR(VLOOKUP($A407,OT!$A:$BU,OT!U$1,0),0))</f>
        <v>0</v>
      </c>
      <c r="AY407" s="70">
        <f>VALUE(IFERROR(VLOOKUP($A407,OT!$A:$BU,OT!V$1,0),0))</f>
        <v>4</v>
      </c>
      <c r="AZ407" s="70">
        <f>VALUE(IFERROR(VLOOKUP($A407,OT!$A:$BU,OT!W$1,0),0))</f>
        <v>0</v>
      </c>
      <c r="BA407" s="70">
        <f>VALUE(IFERROR(VLOOKUP($A407,OT!$A:$BU,OT!X$1,0),0))</f>
        <v>0</v>
      </c>
      <c r="BB407" s="70">
        <f>VALUE(IFERROR(VLOOKUP($A407,OT!$A:$BU,OT!Y$1,0),0))</f>
        <v>2</v>
      </c>
      <c r="BC407" s="70">
        <f>VALUE(IFERROR(VLOOKUP($A407,OT!$A:$BU,OT!Z$1,0),0))</f>
        <v>2</v>
      </c>
      <c r="BD407" s="70">
        <f>VALUE(IFERROR(VLOOKUP($A407,OT!$A:$BU,OT!AA$1,0),0))</f>
        <v>0</v>
      </c>
      <c r="BE407" s="70">
        <f>VALUE(IFERROR(VLOOKUP($A407,OT!$A:$BU,OT!AB$1,0),0))</f>
        <v>0</v>
      </c>
      <c r="BF407" s="70">
        <f>VALUE(IFERROR(VLOOKUP($A407,OT!$A:$BU,OT!AC$1,0),0))</f>
        <v>0</v>
      </c>
      <c r="BG407" s="70">
        <f>VALUE(IFERROR(VLOOKUP($A407,OT!$A:$BU,OT!AD$1,0),0))</f>
        <v>0</v>
      </c>
      <c r="BH407" s="70">
        <f>VALUE(IFERROR(VLOOKUP($A407,OT!$A:$BU,OT!AE$1,0),0))</f>
        <v>0</v>
      </c>
      <c r="BI407" s="70">
        <f>VALUE(IFERROR(VLOOKUP($A407,OT!$A:$BU,OT!AF$1,0),0))</f>
        <v>0</v>
      </c>
      <c r="BJ407" s="70">
        <f>VALUE(IFERROR(VLOOKUP($A407,OT!$A:$BU,OT!AG$1,0),0))</f>
        <v>0</v>
      </c>
      <c r="BK407" s="70">
        <f>VALUE(IFERROR(VLOOKUP($A407,OT!$A:$BU,OT!AH$1,0),0))</f>
        <v>0</v>
      </c>
      <c r="BL407" s="70">
        <f>VALUE(IFERROR(VLOOKUP($A407,OT!$A:$BU,OT!AI$1,0),0))</f>
        <v>0</v>
      </c>
      <c r="BM407" s="70">
        <f>VALUE(IFERROR(VLOOKUP($A407,OT!$A:$BU,OT!AJ$1,0),0))</f>
        <v>0</v>
      </c>
      <c r="BN407" s="70">
        <f>VALUE(IFERROR(VLOOKUP($A407,OT!$A:$BU,OT!AK$1,0),0))</f>
        <v>0</v>
      </c>
      <c r="BO407" s="70">
        <f>VALUE(IFERROR(VLOOKUP($A407,OT!$A:$BU,OT!AL$1,0),0))</f>
        <v>0</v>
      </c>
      <c r="BP407" s="70">
        <f>VALUE(IFERROR(VLOOKUP($A407,OT!$A:$BU,OT!AM$1,0),0))</f>
        <v>0</v>
      </c>
    </row>
    <row r="408" spans="1:68" x14ac:dyDescent="0.35">
      <c r="A408" t="s">
        <v>2039</v>
      </c>
      <c r="B408" s="221" t="str">
        <f>VLOOKUP(A408,Att!B:C,2,0)</f>
        <v>NGUYỄN THỊ MỸ TRINH</v>
      </c>
      <c r="L408">
        <v>15000</v>
      </c>
      <c r="M408">
        <v>15000</v>
      </c>
      <c r="N408">
        <v>15000</v>
      </c>
      <c r="O408">
        <v>20000</v>
      </c>
      <c r="R408">
        <v>20000</v>
      </c>
      <c r="S408">
        <v>20000</v>
      </c>
      <c r="T408">
        <v>42000</v>
      </c>
      <c r="U408">
        <v>42000</v>
      </c>
      <c r="V408">
        <v>42000</v>
      </c>
      <c r="X408">
        <v>20000</v>
      </c>
      <c r="Y408">
        <v>20000</v>
      </c>
      <c r="Z408">
        <v>20000</v>
      </c>
      <c r="AA408">
        <v>42000</v>
      </c>
      <c r="AB408">
        <v>42000</v>
      </c>
      <c r="AE408">
        <v>20000</v>
      </c>
      <c r="AF408">
        <v>20000</v>
      </c>
      <c r="AH408" s="68">
        <f t="shared" si="21"/>
        <v>415000</v>
      </c>
      <c r="AI408" s="68">
        <f t="shared" si="19"/>
        <v>45000</v>
      </c>
      <c r="AJ408" s="68">
        <f t="shared" si="20"/>
        <v>370000</v>
      </c>
      <c r="AK408" s="68"/>
      <c r="AL408" s="74" t="str">
        <f>VLOOKUP(A408,Att!B:CX,101,0)</f>
        <v>Power Connect</v>
      </c>
      <c r="AM408" s="70">
        <f>VALUE(IFERROR(VLOOKUP($A408,OT!$A:$BU,OT!J$1,0),0))</f>
        <v>0</v>
      </c>
      <c r="AN408" s="70">
        <f>VALUE(IFERROR(VLOOKUP($A408,OT!$A:$BU,OT!K$1,0),0))</f>
        <v>0</v>
      </c>
      <c r="AO408" s="70">
        <f>VALUE(IFERROR(VLOOKUP($A408,OT!$A:$BU,OT!L$1,0),0))</f>
        <v>0</v>
      </c>
      <c r="AP408" s="70">
        <f>VALUE(IFERROR(VLOOKUP($A408,OT!$A:$BU,OT!M$1,0),0))</f>
        <v>0</v>
      </c>
      <c r="AQ408" s="70">
        <f>VALUE(IFERROR(VLOOKUP($A408,OT!$A:$BU,OT!N$1,0),0))</f>
        <v>0</v>
      </c>
      <c r="AR408" s="70">
        <f>VALUE(IFERROR(VLOOKUP($A408,OT!$A:$BU,OT!O$1,0),0))</f>
        <v>0</v>
      </c>
      <c r="AS408" s="70">
        <f>VALUE(IFERROR(VLOOKUP($A408,OT!$A:$BU,OT!P$1,0),0))</f>
        <v>0</v>
      </c>
      <c r="AT408" s="70">
        <f>VALUE(IFERROR(VLOOKUP($A408,OT!$A:$BU,OT!Q$1,0),0))</f>
        <v>0</v>
      </c>
      <c r="AU408" s="70">
        <f>VALUE(IFERROR(VLOOKUP($A408,OT!$A:$BU,OT!R$1,0),0))</f>
        <v>0</v>
      </c>
      <c r="AV408" s="70">
        <f>VALUE(IFERROR(VLOOKUP($A408,OT!$A:$BU,OT!S$1,0),0))</f>
        <v>0</v>
      </c>
      <c r="AW408" s="70">
        <f>VALUE(IFERROR(VLOOKUP($A408,OT!$A:$BU,OT!T$1,0),0))</f>
        <v>0</v>
      </c>
      <c r="AX408" s="70">
        <f>VALUE(IFERROR(VLOOKUP($A408,OT!$A:$BU,OT!U$1,0),0))</f>
        <v>0</v>
      </c>
      <c r="AY408" s="70">
        <f>VALUE(IFERROR(VLOOKUP($A408,OT!$A:$BU,OT!V$1,0),0))</f>
        <v>4</v>
      </c>
      <c r="AZ408" s="70">
        <f>VALUE(IFERROR(VLOOKUP($A408,OT!$A:$BU,OT!W$1,0),0))</f>
        <v>0</v>
      </c>
      <c r="BA408" s="70">
        <f>VALUE(IFERROR(VLOOKUP($A408,OT!$A:$BU,OT!X$1,0),0))</f>
        <v>0</v>
      </c>
      <c r="BB408" s="70">
        <f>VALUE(IFERROR(VLOOKUP($A408,OT!$A:$BU,OT!Y$1,0),0))</f>
        <v>2</v>
      </c>
      <c r="BC408" s="70">
        <f>VALUE(IFERROR(VLOOKUP($A408,OT!$A:$BU,OT!Z$1,0),0))</f>
        <v>2</v>
      </c>
      <c r="BD408" s="70">
        <f>VALUE(IFERROR(VLOOKUP($A408,OT!$A:$BU,OT!AA$1,0),0))</f>
        <v>2</v>
      </c>
      <c r="BE408" s="70">
        <f>VALUE(IFERROR(VLOOKUP($A408,OT!$A:$BU,OT!AB$1,0),0))</f>
        <v>2</v>
      </c>
      <c r="BF408" s="70">
        <f>VALUE(IFERROR(VLOOKUP($A408,OT!$A:$BU,OT!AC$1,0),0))</f>
        <v>4</v>
      </c>
      <c r="BG408" s="70">
        <f>VALUE(IFERROR(VLOOKUP($A408,OT!$A:$BU,OT!AD$1,0),0))</f>
        <v>0</v>
      </c>
      <c r="BH408" s="70">
        <f>VALUE(IFERROR(VLOOKUP($A408,OT!$A:$BU,OT!AE$1,0),0))</f>
        <v>2</v>
      </c>
      <c r="BI408" s="70">
        <f>VALUE(IFERROR(VLOOKUP($A408,OT!$A:$BU,OT!AF$1,0),0))</f>
        <v>2</v>
      </c>
      <c r="BJ408" s="70">
        <f>VALUE(IFERROR(VLOOKUP($A408,OT!$A:$BU,OT!AG$1,0),0))</f>
        <v>2</v>
      </c>
      <c r="BK408" s="70">
        <f>VALUE(IFERROR(VLOOKUP($A408,OT!$A:$BU,OT!AH$1,0),0))</f>
        <v>2</v>
      </c>
      <c r="BL408" s="70">
        <f>VALUE(IFERROR(VLOOKUP($A408,OT!$A:$BU,OT!AI$1,0),0))</f>
        <v>4</v>
      </c>
      <c r="BM408" s="70">
        <f>VALUE(IFERROR(VLOOKUP($A408,OT!$A:$BU,OT!AJ$1,0),0))</f>
        <v>0</v>
      </c>
      <c r="BN408" s="70">
        <f>VALUE(IFERROR(VLOOKUP($A408,OT!$A:$BU,OT!AK$1,0),0))</f>
        <v>0</v>
      </c>
      <c r="BO408" s="70">
        <f>VALUE(IFERROR(VLOOKUP($A408,OT!$A:$BU,OT!AL$1,0),0))</f>
        <v>2</v>
      </c>
      <c r="BP408" s="70">
        <f>VALUE(IFERROR(VLOOKUP($A408,OT!$A:$BU,OT!AM$1,0),0))</f>
        <v>2</v>
      </c>
    </row>
    <row r="409" spans="1:68" x14ac:dyDescent="0.35">
      <c r="A409" t="s">
        <v>2042</v>
      </c>
      <c r="B409" s="221" t="str">
        <f>VLOOKUP(A409,Att!B:C,2,0)</f>
        <v>PHAN THỊ BÍCH NGỌC</v>
      </c>
      <c r="L409">
        <v>15000</v>
      </c>
      <c r="M409">
        <v>15000</v>
      </c>
      <c r="N409">
        <v>15000</v>
      </c>
      <c r="O409">
        <v>20000</v>
      </c>
      <c r="Q409">
        <v>20000</v>
      </c>
      <c r="R409">
        <v>20000</v>
      </c>
      <c r="S409">
        <v>20000</v>
      </c>
      <c r="T409">
        <v>20000</v>
      </c>
      <c r="U409">
        <v>20000</v>
      </c>
      <c r="V409">
        <v>20000</v>
      </c>
      <c r="X409">
        <v>42000</v>
      </c>
      <c r="Y409">
        <v>42000</v>
      </c>
      <c r="Z409">
        <v>42000</v>
      </c>
      <c r="AA409">
        <v>42000</v>
      </c>
      <c r="AB409">
        <v>27000</v>
      </c>
      <c r="AE409">
        <v>20000</v>
      </c>
      <c r="AF409">
        <v>20000</v>
      </c>
      <c r="AH409" s="68">
        <f t="shared" si="21"/>
        <v>420000</v>
      </c>
      <c r="AI409" s="68">
        <f t="shared" si="19"/>
        <v>240000</v>
      </c>
      <c r="AJ409" s="68">
        <f t="shared" si="20"/>
        <v>180000</v>
      </c>
      <c r="AK409" s="68"/>
      <c r="AL409" s="74" t="str">
        <f>VLOOKUP(A409,Att!B:CX,101,0)</f>
        <v>MEKONG SUBLABOR</v>
      </c>
      <c r="AM409" s="70">
        <f>VALUE(IFERROR(VLOOKUP($A409,OT!$A:$BU,OT!J$1,0),0))</f>
        <v>0</v>
      </c>
      <c r="AN409" s="70">
        <f>VALUE(IFERROR(VLOOKUP($A409,OT!$A:$BU,OT!K$1,0),0))</f>
        <v>0</v>
      </c>
      <c r="AO409" s="70">
        <f>VALUE(IFERROR(VLOOKUP($A409,OT!$A:$BU,OT!L$1,0),0))</f>
        <v>0</v>
      </c>
      <c r="AP409" s="70">
        <f>VALUE(IFERROR(VLOOKUP($A409,OT!$A:$BU,OT!M$1,0),0))</f>
        <v>0</v>
      </c>
      <c r="AQ409" s="70">
        <f>VALUE(IFERROR(VLOOKUP($A409,OT!$A:$BU,OT!N$1,0),0))</f>
        <v>0</v>
      </c>
      <c r="AR409" s="70">
        <f>VALUE(IFERROR(VLOOKUP($A409,OT!$A:$BU,OT!O$1,0),0))</f>
        <v>0</v>
      </c>
      <c r="AS409" s="70">
        <f>VALUE(IFERROR(VLOOKUP($A409,OT!$A:$BU,OT!P$1,0),0))</f>
        <v>0</v>
      </c>
      <c r="AT409" s="70">
        <f>VALUE(IFERROR(VLOOKUP($A409,OT!$A:$BU,OT!Q$1,0),0))</f>
        <v>0</v>
      </c>
      <c r="AU409" s="70">
        <f>VALUE(IFERROR(VLOOKUP($A409,OT!$A:$BU,OT!R$1,0),0))</f>
        <v>0</v>
      </c>
      <c r="AV409" s="70">
        <f>VALUE(IFERROR(VLOOKUP($A409,OT!$A:$BU,OT!S$1,0),0))</f>
        <v>0</v>
      </c>
      <c r="AW409" s="70">
        <f>VALUE(IFERROR(VLOOKUP($A409,OT!$A:$BU,OT!T$1,0),0))</f>
        <v>0</v>
      </c>
      <c r="AX409" s="70">
        <f>VALUE(IFERROR(VLOOKUP($A409,OT!$A:$BU,OT!U$1,0),0))</f>
        <v>0</v>
      </c>
      <c r="AY409" s="70">
        <f>VALUE(IFERROR(VLOOKUP($A409,OT!$A:$BU,OT!V$1,0),0))</f>
        <v>4</v>
      </c>
      <c r="AZ409" s="70">
        <f>VALUE(IFERROR(VLOOKUP($A409,OT!$A:$BU,OT!W$1,0),0))</f>
        <v>0</v>
      </c>
      <c r="BA409" s="70">
        <f>VALUE(IFERROR(VLOOKUP($A409,OT!$A:$BU,OT!X$1,0),0))</f>
        <v>2</v>
      </c>
      <c r="BB409" s="70">
        <f>VALUE(IFERROR(VLOOKUP($A409,OT!$A:$BU,OT!Y$1,0),0))</f>
        <v>2</v>
      </c>
      <c r="BC409" s="70">
        <f>VALUE(IFERROR(VLOOKUP($A409,OT!$A:$BU,OT!Z$1,0),0))</f>
        <v>2</v>
      </c>
      <c r="BD409" s="70">
        <f>VALUE(IFERROR(VLOOKUP($A409,OT!$A:$BU,OT!AA$1,0),0))</f>
        <v>2</v>
      </c>
      <c r="BE409" s="70">
        <f>VALUE(IFERROR(VLOOKUP($A409,OT!$A:$BU,OT!AB$1,0),0))</f>
        <v>4</v>
      </c>
      <c r="BF409" s="70">
        <f>VALUE(IFERROR(VLOOKUP($A409,OT!$A:$BU,OT!AC$1,0),0))</f>
        <v>12</v>
      </c>
      <c r="BG409" s="70">
        <f>VALUE(IFERROR(VLOOKUP($A409,OT!$A:$BU,OT!AD$1,0),0))</f>
        <v>0</v>
      </c>
      <c r="BH409" s="70">
        <f>VALUE(IFERROR(VLOOKUP($A409,OT!$A:$BU,OT!AE$1,0),0))</f>
        <v>0</v>
      </c>
      <c r="BI409" s="70">
        <f>VALUE(IFERROR(VLOOKUP($A409,OT!$A:$BU,OT!AF$1,0),0))</f>
        <v>0</v>
      </c>
      <c r="BJ409" s="70">
        <f>VALUE(IFERROR(VLOOKUP($A409,OT!$A:$BU,OT!AG$1,0),0))</f>
        <v>0</v>
      </c>
      <c r="BK409" s="70">
        <f>VALUE(IFERROR(VLOOKUP($A409,OT!$A:$BU,OT!AH$1,0),0))</f>
        <v>0</v>
      </c>
      <c r="BL409" s="70">
        <f>VALUE(IFERROR(VLOOKUP($A409,OT!$A:$BU,OT!AI$1,0),0))</f>
        <v>0</v>
      </c>
      <c r="BM409" s="70">
        <f>VALUE(IFERROR(VLOOKUP($A409,OT!$A:$BU,OT!AJ$1,0),0))</f>
        <v>0</v>
      </c>
      <c r="BN409" s="70">
        <f>VALUE(IFERROR(VLOOKUP($A409,OT!$A:$BU,OT!AK$1,0),0))</f>
        <v>0</v>
      </c>
      <c r="BO409" s="70">
        <f>VALUE(IFERROR(VLOOKUP($A409,OT!$A:$BU,OT!AL$1,0),0))</f>
        <v>2</v>
      </c>
      <c r="BP409" s="70">
        <f>VALUE(IFERROR(VLOOKUP($A409,OT!$A:$BU,OT!AM$1,0),0))</f>
        <v>2</v>
      </c>
    </row>
    <row r="410" spans="1:68" x14ac:dyDescent="0.35">
      <c r="A410" t="s">
        <v>2045</v>
      </c>
      <c r="B410" s="221" t="str">
        <f>VLOOKUP(A410,Att!B:C,2,0)</f>
        <v>NGUYỄN VĂN TRƯỜNG</v>
      </c>
      <c r="Q410">
        <v>15000</v>
      </c>
      <c r="R410">
        <v>15000</v>
      </c>
      <c r="S410">
        <v>15000</v>
      </c>
      <c r="AH410" s="68">
        <f t="shared" si="21"/>
        <v>45000</v>
      </c>
      <c r="AI410" s="68">
        <f t="shared" si="19"/>
        <v>45000</v>
      </c>
      <c r="AJ410" s="68">
        <f t="shared" si="20"/>
        <v>0</v>
      </c>
      <c r="AK410" s="68"/>
      <c r="AL410" s="74" t="str">
        <f>VLOOKUP(A410,Att!B:CX,101,0)</f>
        <v>Power Connect</v>
      </c>
      <c r="AM410" s="70">
        <f>VALUE(IFERROR(VLOOKUP($A410,OT!$A:$BU,OT!J$1,0),0))</f>
        <v>0</v>
      </c>
      <c r="AN410" s="70">
        <f>VALUE(IFERROR(VLOOKUP($A410,OT!$A:$BU,OT!K$1,0),0))</f>
        <v>0</v>
      </c>
      <c r="AO410" s="70">
        <f>VALUE(IFERROR(VLOOKUP($A410,OT!$A:$BU,OT!L$1,0),0))</f>
        <v>0</v>
      </c>
      <c r="AP410" s="70">
        <f>VALUE(IFERROR(VLOOKUP($A410,OT!$A:$BU,OT!M$1,0),0))</f>
        <v>0</v>
      </c>
      <c r="AQ410" s="70">
        <f>VALUE(IFERROR(VLOOKUP($A410,OT!$A:$BU,OT!N$1,0),0))</f>
        <v>0</v>
      </c>
      <c r="AR410" s="70">
        <f>VALUE(IFERROR(VLOOKUP($A410,OT!$A:$BU,OT!O$1,0),0))</f>
        <v>0</v>
      </c>
      <c r="AS410" s="70">
        <f>VALUE(IFERROR(VLOOKUP($A410,OT!$A:$BU,OT!P$1,0),0))</f>
        <v>0</v>
      </c>
      <c r="AT410" s="70">
        <f>VALUE(IFERROR(VLOOKUP($A410,OT!$A:$BU,OT!Q$1,0),0))</f>
        <v>0</v>
      </c>
      <c r="AU410" s="70">
        <f>VALUE(IFERROR(VLOOKUP($A410,OT!$A:$BU,OT!R$1,0),0))</f>
        <v>0</v>
      </c>
      <c r="AV410" s="70">
        <f>VALUE(IFERROR(VLOOKUP($A410,OT!$A:$BU,OT!S$1,0),0))</f>
        <v>0</v>
      </c>
      <c r="AW410" s="70">
        <f>VALUE(IFERROR(VLOOKUP($A410,OT!$A:$BU,OT!T$1,0),0))</f>
        <v>0</v>
      </c>
      <c r="AX410" s="70">
        <f>VALUE(IFERROR(VLOOKUP($A410,OT!$A:$BU,OT!U$1,0),0))</f>
        <v>0</v>
      </c>
      <c r="AY410" s="70">
        <f>VALUE(IFERROR(VLOOKUP($A410,OT!$A:$BU,OT!V$1,0),0))</f>
        <v>0</v>
      </c>
      <c r="AZ410" s="70">
        <f>VALUE(IFERROR(VLOOKUP($A410,OT!$A:$BU,OT!W$1,0),0))</f>
        <v>0</v>
      </c>
      <c r="BA410" s="70">
        <f>VALUE(IFERROR(VLOOKUP($A410,OT!$A:$BU,OT!X$1,0),0))</f>
        <v>0</v>
      </c>
      <c r="BB410" s="70">
        <f>VALUE(IFERROR(VLOOKUP($A410,OT!$A:$BU,OT!Y$1,0),0))</f>
        <v>0</v>
      </c>
      <c r="BC410" s="70">
        <f>VALUE(IFERROR(VLOOKUP($A410,OT!$A:$BU,OT!Z$1,0),0))</f>
        <v>0</v>
      </c>
      <c r="BD410" s="70">
        <f>VALUE(IFERROR(VLOOKUP($A410,OT!$A:$BU,OT!AA$1,0),0))</f>
        <v>0</v>
      </c>
      <c r="BE410" s="70">
        <f>VALUE(IFERROR(VLOOKUP($A410,OT!$A:$BU,OT!AB$1,0),0))</f>
        <v>0</v>
      </c>
      <c r="BF410" s="70">
        <f>VALUE(IFERROR(VLOOKUP($A410,OT!$A:$BU,OT!AC$1,0),0))</f>
        <v>0</v>
      </c>
      <c r="BG410" s="70">
        <f>VALUE(IFERROR(VLOOKUP($A410,OT!$A:$BU,OT!AD$1,0),0))</f>
        <v>0</v>
      </c>
      <c r="BH410" s="70">
        <f>VALUE(IFERROR(VLOOKUP($A410,OT!$A:$BU,OT!AE$1,0),0))</f>
        <v>0</v>
      </c>
      <c r="BI410" s="70">
        <f>VALUE(IFERROR(VLOOKUP($A410,OT!$A:$BU,OT!AF$1,0),0))</f>
        <v>0</v>
      </c>
      <c r="BJ410" s="70">
        <f>VALUE(IFERROR(VLOOKUP($A410,OT!$A:$BU,OT!AG$1,0),0))</f>
        <v>0</v>
      </c>
      <c r="BK410" s="70">
        <f>VALUE(IFERROR(VLOOKUP($A410,OT!$A:$BU,OT!AH$1,0),0))</f>
        <v>0</v>
      </c>
      <c r="BL410" s="70">
        <f>VALUE(IFERROR(VLOOKUP($A410,OT!$A:$BU,OT!AI$1,0),0))</f>
        <v>0</v>
      </c>
      <c r="BM410" s="70">
        <f>VALUE(IFERROR(VLOOKUP($A410,OT!$A:$BU,OT!AJ$1,0),0))</f>
        <v>0</v>
      </c>
      <c r="BN410" s="70">
        <f>VALUE(IFERROR(VLOOKUP($A410,OT!$A:$BU,OT!AK$1,0),0))</f>
        <v>0</v>
      </c>
      <c r="BO410" s="70">
        <f>VALUE(IFERROR(VLOOKUP($A410,OT!$A:$BU,OT!AL$1,0),0))</f>
        <v>0</v>
      </c>
      <c r="BP410" s="70">
        <f>VALUE(IFERROR(VLOOKUP($A410,OT!$A:$BU,OT!AM$1,0),0))</f>
        <v>0</v>
      </c>
    </row>
    <row r="411" spans="1:68" x14ac:dyDescent="0.35">
      <c r="A411" t="s">
        <v>2049</v>
      </c>
      <c r="B411" s="221" t="str">
        <f>VLOOKUP(A411,Att!B:C,2,0)</f>
        <v>DƯƠNG HỒNG NEN</v>
      </c>
      <c r="AH411" s="68">
        <f t="shared" si="21"/>
        <v>0</v>
      </c>
      <c r="AI411" s="68">
        <f t="shared" si="19"/>
        <v>0</v>
      </c>
      <c r="AJ411" s="68">
        <f t="shared" si="20"/>
        <v>0</v>
      </c>
      <c r="AK411" s="68"/>
      <c r="AL411" s="74" t="str">
        <f>VLOOKUP(A411,Att!B:CX,101,0)</f>
        <v>Power Connect</v>
      </c>
      <c r="AM411" s="70">
        <f>VALUE(IFERROR(VLOOKUP($A411,OT!$A:$BU,OT!J$1,0),0))</f>
        <v>0</v>
      </c>
      <c r="AN411" s="70">
        <f>VALUE(IFERROR(VLOOKUP($A411,OT!$A:$BU,OT!K$1,0),0))</f>
        <v>0</v>
      </c>
      <c r="AO411" s="70">
        <f>VALUE(IFERROR(VLOOKUP($A411,OT!$A:$BU,OT!L$1,0),0))</f>
        <v>0</v>
      </c>
      <c r="AP411" s="70">
        <f>VALUE(IFERROR(VLOOKUP($A411,OT!$A:$BU,OT!M$1,0),0))</f>
        <v>0</v>
      </c>
      <c r="AQ411" s="70">
        <f>VALUE(IFERROR(VLOOKUP($A411,OT!$A:$BU,OT!N$1,0),0))</f>
        <v>0</v>
      </c>
      <c r="AR411" s="70">
        <f>VALUE(IFERROR(VLOOKUP($A411,OT!$A:$BU,OT!O$1,0),0))</f>
        <v>0</v>
      </c>
      <c r="AS411" s="70">
        <f>VALUE(IFERROR(VLOOKUP($A411,OT!$A:$BU,OT!P$1,0),0))</f>
        <v>0</v>
      </c>
      <c r="AT411" s="70">
        <f>VALUE(IFERROR(VLOOKUP($A411,OT!$A:$BU,OT!Q$1,0),0))</f>
        <v>0</v>
      </c>
      <c r="AU411" s="70">
        <f>VALUE(IFERROR(VLOOKUP($A411,OT!$A:$BU,OT!R$1,0),0))</f>
        <v>0</v>
      </c>
      <c r="AV411" s="70">
        <f>VALUE(IFERROR(VLOOKUP($A411,OT!$A:$BU,OT!S$1,0),0))</f>
        <v>0</v>
      </c>
      <c r="AW411" s="70">
        <f>VALUE(IFERROR(VLOOKUP($A411,OT!$A:$BU,OT!T$1,0),0))</f>
        <v>0</v>
      </c>
      <c r="AX411" s="70">
        <f>VALUE(IFERROR(VLOOKUP($A411,OT!$A:$BU,OT!U$1,0),0))</f>
        <v>0</v>
      </c>
      <c r="AY411" s="70">
        <f>VALUE(IFERROR(VLOOKUP($A411,OT!$A:$BU,OT!V$1,0),0))</f>
        <v>0</v>
      </c>
      <c r="AZ411" s="70">
        <f>VALUE(IFERROR(VLOOKUP($A411,OT!$A:$BU,OT!W$1,0),0))</f>
        <v>0</v>
      </c>
      <c r="BA411" s="70">
        <f>VALUE(IFERROR(VLOOKUP($A411,OT!$A:$BU,OT!X$1,0),0))</f>
        <v>0</v>
      </c>
      <c r="BB411" s="70">
        <f>VALUE(IFERROR(VLOOKUP($A411,OT!$A:$BU,OT!Y$1,0),0))</f>
        <v>0</v>
      </c>
      <c r="BC411" s="70">
        <f>VALUE(IFERROR(VLOOKUP($A411,OT!$A:$BU,OT!Z$1,0),0))</f>
        <v>0</v>
      </c>
      <c r="BD411" s="70">
        <f>VALUE(IFERROR(VLOOKUP($A411,OT!$A:$BU,OT!AA$1,0),0))</f>
        <v>0</v>
      </c>
      <c r="BE411" s="70">
        <f>VALUE(IFERROR(VLOOKUP($A411,OT!$A:$BU,OT!AB$1,0),0))</f>
        <v>0</v>
      </c>
      <c r="BF411" s="70">
        <f>VALUE(IFERROR(VLOOKUP($A411,OT!$A:$BU,OT!AC$1,0),0))</f>
        <v>0</v>
      </c>
      <c r="BG411" s="70">
        <f>VALUE(IFERROR(VLOOKUP($A411,OT!$A:$BU,OT!AD$1,0),0))</f>
        <v>0</v>
      </c>
      <c r="BH411" s="70">
        <f>VALUE(IFERROR(VLOOKUP($A411,OT!$A:$BU,OT!AE$1,0),0))</f>
        <v>0</v>
      </c>
      <c r="BI411" s="70">
        <f>VALUE(IFERROR(VLOOKUP($A411,OT!$A:$BU,OT!AF$1,0),0))</f>
        <v>0</v>
      </c>
      <c r="BJ411" s="70">
        <f>VALUE(IFERROR(VLOOKUP($A411,OT!$A:$BU,OT!AG$1,0),0))</f>
        <v>0</v>
      </c>
      <c r="BK411" s="70">
        <f>VALUE(IFERROR(VLOOKUP($A411,OT!$A:$BU,OT!AH$1,0),0))</f>
        <v>0</v>
      </c>
      <c r="BL411" s="70">
        <f>VALUE(IFERROR(VLOOKUP($A411,OT!$A:$BU,OT!AI$1,0),0))</f>
        <v>0</v>
      </c>
      <c r="BM411" s="70">
        <f>VALUE(IFERROR(VLOOKUP($A411,OT!$A:$BU,OT!AJ$1,0),0))</f>
        <v>0</v>
      </c>
      <c r="BN411" s="70">
        <f>VALUE(IFERROR(VLOOKUP($A411,OT!$A:$BU,OT!AK$1,0),0))</f>
        <v>0</v>
      </c>
      <c r="BO411" s="70">
        <f>VALUE(IFERROR(VLOOKUP($A411,OT!$A:$BU,OT!AL$1,0),0))</f>
        <v>0</v>
      </c>
      <c r="BP411" s="70">
        <f>VALUE(IFERROR(VLOOKUP($A411,OT!$A:$BU,OT!AM$1,0),0))</f>
        <v>0</v>
      </c>
    </row>
    <row r="412" spans="1:68" x14ac:dyDescent="0.35">
      <c r="A412" t="s">
        <v>2052</v>
      </c>
      <c r="B412" s="221" t="str">
        <f>VLOOKUP(A412,Att!B:C,2,0)</f>
        <v>LÊ QUANG HUY</v>
      </c>
      <c r="Q412">
        <v>15000</v>
      </c>
      <c r="R412">
        <v>15000</v>
      </c>
      <c r="S412">
        <v>15000</v>
      </c>
      <c r="T412">
        <v>20000</v>
      </c>
      <c r="U412">
        <v>20000</v>
      </c>
      <c r="V412">
        <v>20000</v>
      </c>
      <c r="X412">
        <v>20000</v>
      </c>
      <c r="Y412">
        <v>20000</v>
      </c>
      <c r="Z412">
        <v>20000</v>
      </c>
      <c r="AA412">
        <v>20000</v>
      </c>
      <c r="AB412">
        <v>15000</v>
      </c>
      <c r="AC412">
        <v>15000</v>
      </c>
      <c r="AE412">
        <v>42000</v>
      </c>
      <c r="AF412">
        <v>42000</v>
      </c>
      <c r="AH412" s="68">
        <f t="shared" si="21"/>
        <v>299000</v>
      </c>
      <c r="AI412" s="68">
        <f t="shared" si="19"/>
        <v>140000</v>
      </c>
      <c r="AJ412" s="68">
        <f t="shared" si="20"/>
        <v>159000</v>
      </c>
      <c r="AK412" s="68"/>
      <c r="AL412" s="74" t="str">
        <f>VLOOKUP(A412,Att!B:CX,101,0)</f>
        <v>Power Connect</v>
      </c>
      <c r="AM412" s="70">
        <f>VALUE(IFERROR(VLOOKUP($A412,OT!$A:$BU,OT!J$1,0),0))</f>
        <v>0</v>
      </c>
      <c r="AN412" s="70">
        <f>VALUE(IFERROR(VLOOKUP($A412,OT!$A:$BU,OT!K$1,0),0))</f>
        <v>0</v>
      </c>
      <c r="AO412" s="70">
        <f>VALUE(IFERROR(VLOOKUP($A412,OT!$A:$BU,OT!L$1,0),0))</f>
        <v>0</v>
      </c>
      <c r="AP412" s="70">
        <f>VALUE(IFERROR(VLOOKUP($A412,OT!$A:$BU,OT!M$1,0),0))</f>
        <v>0</v>
      </c>
      <c r="AQ412" s="70">
        <f>VALUE(IFERROR(VLOOKUP($A412,OT!$A:$BU,OT!N$1,0),0))</f>
        <v>0</v>
      </c>
      <c r="AR412" s="70">
        <f>VALUE(IFERROR(VLOOKUP($A412,OT!$A:$BU,OT!O$1,0),0))</f>
        <v>0</v>
      </c>
      <c r="AS412" s="70">
        <f>VALUE(IFERROR(VLOOKUP($A412,OT!$A:$BU,OT!P$1,0),0))</f>
        <v>0</v>
      </c>
      <c r="AT412" s="70">
        <f>VALUE(IFERROR(VLOOKUP($A412,OT!$A:$BU,OT!Q$1,0),0))</f>
        <v>0</v>
      </c>
      <c r="AU412" s="70">
        <f>VALUE(IFERROR(VLOOKUP($A412,OT!$A:$BU,OT!R$1,0),0))</f>
        <v>0</v>
      </c>
      <c r="AV412" s="70">
        <f>VALUE(IFERROR(VLOOKUP($A412,OT!$A:$BU,OT!S$1,0),0))</f>
        <v>0</v>
      </c>
      <c r="AW412" s="70">
        <f>VALUE(IFERROR(VLOOKUP($A412,OT!$A:$BU,OT!T$1,0),0))</f>
        <v>0</v>
      </c>
      <c r="AX412" s="70">
        <f>VALUE(IFERROR(VLOOKUP($A412,OT!$A:$BU,OT!U$1,0),0))</f>
        <v>0</v>
      </c>
      <c r="AY412" s="70">
        <f>VALUE(IFERROR(VLOOKUP($A412,OT!$A:$BU,OT!V$1,0),0))</f>
        <v>0</v>
      </c>
      <c r="AZ412" s="70">
        <f>VALUE(IFERROR(VLOOKUP($A412,OT!$A:$BU,OT!W$1,0),0))</f>
        <v>0</v>
      </c>
      <c r="BA412" s="70">
        <f>VALUE(IFERROR(VLOOKUP($A412,OT!$A:$BU,OT!X$1,0),0))</f>
        <v>0</v>
      </c>
      <c r="BB412" s="70">
        <f>VALUE(IFERROR(VLOOKUP($A412,OT!$A:$BU,OT!Y$1,0),0))</f>
        <v>0</v>
      </c>
      <c r="BC412" s="70">
        <f>VALUE(IFERROR(VLOOKUP($A412,OT!$A:$BU,OT!Z$1,0),0))</f>
        <v>0</v>
      </c>
      <c r="BD412" s="70">
        <f>VALUE(IFERROR(VLOOKUP($A412,OT!$A:$BU,OT!AA$1,0),0))</f>
        <v>2</v>
      </c>
      <c r="BE412" s="70">
        <f>VALUE(IFERROR(VLOOKUP($A412,OT!$A:$BU,OT!AB$1,0),0))</f>
        <v>2</v>
      </c>
      <c r="BF412" s="70">
        <f>VALUE(IFERROR(VLOOKUP($A412,OT!$A:$BU,OT!AC$1,0),0))</f>
        <v>12</v>
      </c>
      <c r="BG412" s="70">
        <f>VALUE(IFERROR(VLOOKUP($A412,OT!$A:$BU,OT!AD$1,0),0))</f>
        <v>0</v>
      </c>
      <c r="BH412" s="70">
        <f>VALUE(IFERROR(VLOOKUP($A412,OT!$A:$BU,OT!AE$1,0),0))</f>
        <v>0</v>
      </c>
      <c r="BI412" s="70">
        <f>VALUE(IFERROR(VLOOKUP($A412,OT!$A:$BU,OT!AF$1,0),0))</f>
        <v>0</v>
      </c>
      <c r="BJ412" s="70">
        <f>VALUE(IFERROR(VLOOKUP($A412,OT!$A:$BU,OT!AG$1,0),0))</f>
        <v>0</v>
      </c>
      <c r="BK412" s="70">
        <f>VALUE(IFERROR(VLOOKUP($A412,OT!$A:$BU,OT!AH$1,0),0))</f>
        <v>0</v>
      </c>
      <c r="BL412" s="70">
        <f>VALUE(IFERROR(VLOOKUP($A412,OT!$A:$BU,OT!AI$1,0),0))</f>
        <v>0</v>
      </c>
      <c r="BM412" s="70">
        <f>VALUE(IFERROR(VLOOKUP($A412,OT!$A:$BU,OT!AJ$1,0),0))</f>
        <v>8</v>
      </c>
      <c r="BN412" s="70">
        <f>VALUE(IFERROR(VLOOKUP($A412,OT!$A:$BU,OT!AK$1,0),0))</f>
        <v>0</v>
      </c>
      <c r="BO412" s="70">
        <f>VALUE(IFERROR(VLOOKUP($A412,OT!$A:$BU,OT!AL$1,0),0))</f>
        <v>2</v>
      </c>
      <c r="BP412" s="70">
        <f>VALUE(IFERROR(VLOOKUP($A412,OT!$A:$BU,OT!AM$1,0),0))</f>
        <v>2</v>
      </c>
    </row>
    <row r="413" spans="1:68" x14ac:dyDescent="0.35">
      <c r="A413" t="s">
        <v>2055</v>
      </c>
      <c r="B413" s="221" t="str">
        <f>VLOOKUP(A413,Att!B:C,2,0)</f>
        <v>TRẦN THỊ ÁNH HUYỀN</v>
      </c>
      <c r="AH413" s="68">
        <f t="shared" si="21"/>
        <v>0</v>
      </c>
      <c r="AI413" s="68">
        <f t="shared" si="19"/>
        <v>0</v>
      </c>
      <c r="AJ413" s="68">
        <f t="shared" si="20"/>
        <v>0</v>
      </c>
      <c r="AK413" s="68"/>
      <c r="AL413" s="74" t="str">
        <f>VLOOKUP(A413,Att!B:CX,101,0)</f>
        <v>Power Connect</v>
      </c>
      <c r="AM413" s="70">
        <f>VALUE(IFERROR(VLOOKUP($A413,OT!$A:$BU,OT!J$1,0),0))</f>
        <v>0</v>
      </c>
      <c r="AN413" s="70">
        <f>VALUE(IFERROR(VLOOKUP($A413,OT!$A:$BU,OT!K$1,0),0))</f>
        <v>0</v>
      </c>
      <c r="AO413" s="70">
        <f>VALUE(IFERROR(VLOOKUP($A413,OT!$A:$BU,OT!L$1,0),0))</f>
        <v>0</v>
      </c>
      <c r="AP413" s="70">
        <f>VALUE(IFERROR(VLOOKUP($A413,OT!$A:$BU,OT!M$1,0),0))</f>
        <v>0</v>
      </c>
      <c r="AQ413" s="70">
        <f>VALUE(IFERROR(VLOOKUP($A413,OT!$A:$BU,OT!N$1,0),0))</f>
        <v>0</v>
      </c>
      <c r="AR413" s="70">
        <f>VALUE(IFERROR(VLOOKUP($A413,OT!$A:$BU,OT!O$1,0),0))</f>
        <v>0</v>
      </c>
      <c r="AS413" s="70">
        <f>VALUE(IFERROR(VLOOKUP($A413,OT!$A:$BU,OT!P$1,0),0))</f>
        <v>0</v>
      </c>
      <c r="AT413" s="70">
        <f>VALUE(IFERROR(VLOOKUP($A413,OT!$A:$BU,OT!Q$1,0),0))</f>
        <v>0</v>
      </c>
      <c r="AU413" s="70">
        <f>VALUE(IFERROR(VLOOKUP($A413,OT!$A:$BU,OT!R$1,0),0))</f>
        <v>0</v>
      </c>
      <c r="AV413" s="70">
        <f>VALUE(IFERROR(VLOOKUP($A413,OT!$A:$BU,OT!S$1,0),0))</f>
        <v>0</v>
      </c>
      <c r="AW413" s="70">
        <f>VALUE(IFERROR(VLOOKUP($A413,OT!$A:$BU,OT!T$1,0),0))</f>
        <v>0</v>
      </c>
      <c r="AX413" s="70">
        <f>VALUE(IFERROR(VLOOKUP($A413,OT!$A:$BU,OT!U$1,0),0))</f>
        <v>0</v>
      </c>
      <c r="AY413" s="70">
        <f>VALUE(IFERROR(VLOOKUP($A413,OT!$A:$BU,OT!V$1,0),0))</f>
        <v>0</v>
      </c>
      <c r="AZ413" s="70">
        <f>VALUE(IFERROR(VLOOKUP($A413,OT!$A:$BU,OT!W$1,0),0))</f>
        <v>0</v>
      </c>
      <c r="BA413" s="70">
        <f>VALUE(IFERROR(VLOOKUP($A413,OT!$A:$BU,OT!X$1,0),0))</f>
        <v>0</v>
      </c>
      <c r="BB413" s="70">
        <f>VALUE(IFERROR(VLOOKUP($A413,OT!$A:$BU,OT!Y$1,0),0))</f>
        <v>0</v>
      </c>
      <c r="BC413" s="70">
        <f>VALUE(IFERROR(VLOOKUP($A413,OT!$A:$BU,OT!Z$1,0),0))</f>
        <v>0</v>
      </c>
      <c r="BD413" s="70">
        <f>VALUE(IFERROR(VLOOKUP($A413,OT!$A:$BU,OT!AA$1,0),0))</f>
        <v>0</v>
      </c>
      <c r="BE413" s="70">
        <f>VALUE(IFERROR(VLOOKUP($A413,OT!$A:$BU,OT!AB$1,0),0))</f>
        <v>0</v>
      </c>
      <c r="BF413" s="70">
        <f>VALUE(IFERROR(VLOOKUP($A413,OT!$A:$BU,OT!AC$1,0),0))</f>
        <v>0</v>
      </c>
      <c r="BG413" s="70">
        <f>VALUE(IFERROR(VLOOKUP($A413,OT!$A:$BU,OT!AD$1,0),0))</f>
        <v>0</v>
      </c>
      <c r="BH413" s="70">
        <f>VALUE(IFERROR(VLOOKUP($A413,OT!$A:$BU,OT!AE$1,0),0))</f>
        <v>0</v>
      </c>
      <c r="BI413" s="70">
        <f>VALUE(IFERROR(VLOOKUP($A413,OT!$A:$BU,OT!AF$1,0),0))</f>
        <v>0</v>
      </c>
      <c r="BJ413" s="70">
        <f>VALUE(IFERROR(VLOOKUP($A413,OT!$A:$BU,OT!AG$1,0),0))</f>
        <v>0</v>
      </c>
      <c r="BK413" s="70">
        <f>VALUE(IFERROR(VLOOKUP($A413,OT!$A:$BU,OT!AH$1,0),0))</f>
        <v>0</v>
      </c>
      <c r="BL413" s="70">
        <f>VALUE(IFERROR(VLOOKUP($A413,OT!$A:$BU,OT!AI$1,0),0))</f>
        <v>0</v>
      </c>
      <c r="BM413" s="70">
        <f>VALUE(IFERROR(VLOOKUP($A413,OT!$A:$BU,OT!AJ$1,0),0))</f>
        <v>0</v>
      </c>
      <c r="BN413" s="70">
        <f>VALUE(IFERROR(VLOOKUP($A413,OT!$A:$BU,OT!AK$1,0),0))</f>
        <v>0</v>
      </c>
      <c r="BO413" s="70">
        <f>VALUE(IFERROR(VLOOKUP($A413,OT!$A:$BU,OT!AL$1,0),0))</f>
        <v>0</v>
      </c>
      <c r="BP413" s="70">
        <f>VALUE(IFERROR(VLOOKUP($A413,OT!$A:$BU,OT!AM$1,0),0))</f>
        <v>0</v>
      </c>
    </row>
    <row r="414" spans="1:68" x14ac:dyDescent="0.35">
      <c r="A414" t="s">
        <v>2058</v>
      </c>
      <c r="B414" s="221" t="str">
        <f>VLOOKUP(A414,Att!B:C,2,0)</f>
        <v>NGUYỄN NGỌC NỮ</v>
      </c>
      <c r="Q414">
        <v>15000</v>
      </c>
      <c r="R414">
        <v>15000</v>
      </c>
      <c r="S414">
        <v>15000</v>
      </c>
      <c r="T414">
        <v>20000</v>
      </c>
      <c r="U414">
        <v>20000</v>
      </c>
      <c r="V414">
        <v>20000</v>
      </c>
      <c r="X414">
        <v>42000</v>
      </c>
      <c r="Y414">
        <v>42000</v>
      </c>
      <c r="Z414">
        <v>42000</v>
      </c>
      <c r="AA414">
        <v>42000</v>
      </c>
      <c r="AB414">
        <v>27000</v>
      </c>
      <c r="AE414">
        <v>20000</v>
      </c>
      <c r="AF414">
        <v>20000</v>
      </c>
      <c r="AH414" s="68">
        <f t="shared" si="21"/>
        <v>340000</v>
      </c>
      <c r="AI414" s="68">
        <f t="shared" si="19"/>
        <v>198000</v>
      </c>
      <c r="AJ414" s="68">
        <f t="shared" si="20"/>
        <v>142000</v>
      </c>
      <c r="AK414" s="68"/>
      <c r="AL414" s="74" t="str">
        <f>VLOOKUP(A414,Att!B:CX,101,0)</f>
        <v>Power Connect</v>
      </c>
      <c r="AM414" s="70">
        <f>VALUE(IFERROR(VLOOKUP($A414,OT!$A:$BU,OT!J$1,0),0))</f>
        <v>0</v>
      </c>
      <c r="AN414" s="70">
        <f>VALUE(IFERROR(VLOOKUP($A414,OT!$A:$BU,OT!K$1,0),0))</f>
        <v>0</v>
      </c>
      <c r="AO414" s="70">
        <f>VALUE(IFERROR(VLOOKUP($A414,OT!$A:$BU,OT!L$1,0),0))</f>
        <v>0</v>
      </c>
      <c r="AP414" s="70">
        <f>VALUE(IFERROR(VLOOKUP($A414,OT!$A:$BU,OT!M$1,0),0))</f>
        <v>0</v>
      </c>
      <c r="AQ414" s="70">
        <f>VALUE(IFERROR(VLOOKUP($A414,OT!$A:$BU,OT!N$1,0),0))</f>
        <v>0</v>
      </c>
      <c r="AR414" s="70">
        <f>VALUE(IFERROR(VLOOKUP($A414,OT!$A:$BU,OT!O$1,0),0))</f>
        <v>0</v>
      </c>
      <c r="AS414" s="70">
        <f>VALUE(IFERROR(VLOOKUP($A414,OT!$A:$BU,OT!P$1,0),0))</f>
        <v>0</v>
      </c>
      <c r="AT414" s="70">
        <f>VALUE(IFERROR(VLOOKUP($A414,OT!$A:$BU,OT!Q$1,0),0))</f>
        <v>0</v>
      </c>
      <c r="AU414" s="70">
        <f>VALUE(IFERROR(VLOOKUP($A414,OT!$A:$BU,OT!R$1,0),0))</f>
        <v>0</v>
      </c>
      <c r="AV414" s="70">
        <f>VALUE(IFERROR(VLOOKUP($A414,OT!$A:$BU,OT!S$1,0),0))</f>
        <v>0</v>
      </c>
      <c r="AW414" s="70">
        <f>VALUE(IFERROR(VLOOKUP($A414,OT!$A:$BU,OT!T$1,0),0))</f>
        <v>0</v>
      </c>
      <c r="AX414" s="70">
        <f>VALUE(IFERROR(VLOOKUP($A414,OT!$A:$BU,OT!U$1,0),0))</f>
        <v>0</v>
      </c>
      <c r="AY414" s="70">
        <f>VALUE(IFERROR(VLOOKUP($A414,OT!$A:$BU,OT!V$1,0),0))</f>
        <v>0</v>
      </c>
      <c r="AZ414" s="70">
        <f>VALUE(IFERROR(VLOOKUP($A414,OT!$A:$BU,OT!W$1,0),0))</f>
        <v>0</v>
      </c>
      <c r="BA414" s="70">
        <f>VALUE(IFERROR(VLOOKUP($A414,OT!$A:$BU,OT!X$1,0),0))</f>
        <v>0</v>
      </c>
      <c r="BB414" s="70">
        <f>VALUE(IFERROR(VLOOKUP($A414,OT!$A:$BU,OT!Y$1,0),0))</f>
        <v>0</v>
      </c>
      <c r="BC414" s="70">
        <f>VALUE(IFERROR(VLOOKUP($A414,OT!$A:$BU,OT!Z$1,0),0))</f>
        <v>0</v>
      </c>
      <c r="BD414" s="70">
        <f>VALUE(IFERROR(VLOOKUP($A414,OT!$A:$BU,OT!AA$1,0),0))</f>
        <v>2</v>
      </c>
      <c r="BE414" s="70">
        <f>VALUE(IFERROR(VLOOKUP($A414,OT!$A:$BU,OT!AB$1,0),0))</f>
        <v>2</v>
      </c>
      <c r="BF414" s="70">
        <f>VALUE(IFERROR(VLOOKUP($A414,OT!$A:$BU,OT!AC$1,0),0))</f>
        <v>12</v>
      </c>
      <c r="BG414" s="70">
        <f>VALUE(IFERROR(VLOOKUP($A414,OT!$A:$BU,OT!AD$1,0),0))</f>
        <v>0</v>
      </c>
      <c r="BH414" s="70">
        <f>VALUE(IFERROR(VLOOKUP($A414,OT!$A:$BU,OT!AE$1,0),0))</f>
        <v>2</v>
      </c>
      <c r="BI414" s="70">
        <f>VALUE(IFERROR(VLOOKUP($A414,OT!$A:$BU,OT!AF$1,0),0))</f>
        <v>0</v>
      </c>
      <c r="BJ414" s="70">
        <f>VALUE(IFERROR(VLOOKUP($A414,OT!$A:$BU,OT!AG$1,0),0))</f>
        <v>0</v>
      </c>
      <c r="BK414" s="70">
        <f>VALUE(IFERROR(VLOOKUP($A414,OT!$A:$BU,OT!AH$1,0),0))</f>
        <v>0</v>
      </c>
      <c r="BL414" s="70">
        <f>VALUE(IFERROR(VLOOKUP($A414,OT!$A:$BU,OT!AI$1,0),0))</f>
        <v>0</v>
      </c>
      <c r="BM414" s="70">
        <f>VALUE(IFERROR(VLOOKUP($A414,OT!$A:$BU,OT!AJ$1,0),0))</f>
        <v>0</v>
      </c>
      <c r="BN414" s="70">
        <f>VALUE(IFERROR(VLOOKUP($A414,OT!$A:$BU,OT!AK$1,0),0))</f>
        <v>0</v>
      </c>
      <c r="BO414" s="70">
        <f>VALUE(IFERROR(VLOOKUP($A414,OT!$A:$BU,OT!AL$1,0),0))</f>
        <v>2</v>
      </c>
      <c r="BP414" s="70">
        <f>VALUE(IFERROR(VLOOKUP($A414,OT!$A:$BU,OT!AM$1,0),0))</f>
        <v>2</v>
      </c>
    </row>
    <row r="415" spans="1:68" x14ac:dyDescent="0.35">
      <c r="A415" t="s">
        <v>2061</v>
      </c>
      <c r="B415" s="221" t="str">
        <f>VLOOKUP(A415,Att!B:C,2,0)</f>
        <v>TRẦN LÂM MỸ KIM</v>
      </c>
      <c r="Q415">
        <v>15000</v>
      </c>
      <c r="R415">
        <v>15000</v>
      </c>
      <c r="S415">
        <v>15000</v>
      </c>
      <c r="T415">
        <v>20000</v>
      </c>
      <c r="U415">
        <v>20000</v>
      </c>
      <c r="V415">
        <v>20000</v>
      </c>
      <c r="X415">
        <v>20000</v>
      </c>
      <c r="Y415">
        <v>20000</v>
      </c>
      <c r="Z415">
        <v>20000</v>
      </c>
      <c r="AA415">
        <v>20000</v>
      </c>
      <c r="AB415">
        <v>20000</v>
      </c>
      <c r="AC415">
        <v>15000</v>
      </c>
      <c r="AE415">
        <v>42000</v>
      </c>
      <c r="AH415" s="68">
        <f t="shared" si="21"/>
        <v>262000</v>
      </c>
      <c r="AI415" s="68">
        <f t="shared" si="19"/>
        <v>87000</v>
      </c>
      <c r="AJ415" s="68">
        <f t="shared" si="20"/>
        <v>175000</v>
      </c>
      <c r="AK415" s="68"/>
      <c r="AL415" s="74" t="str">
        <f>VLOOKUP(A415,Att!B:CX,101,0)</f>
        <v>Power Connect</v>
      </c>
      <c r="AM415" s="70">
        <f>VALUE(IFERROR(VLOOKUP($A415,OT!$A:$BU,OT!J$1,0),0))</f>
        <v>0</v>
      </c>
      <c r="AN415" s="70">
        <f>VALUE(IFERROR(VLOOKUP($A415,OT!$A:$BU,OT!K$1,0),0))</f>
        <v>0</v>
      </c>
      <c r="AO415" s="70">
        <f>VALUE(IFERROR(VLOOKUP($A415,OT!$A:$BU,OT!L$1,0),0))</f>
        <v>0</v>
      </c>
      <c r="AP415" s="70">
        <f>VALUE(IFERROR(VLOOKUP($A415,OT!$A:$BU,OT!M$1,0),0))</f>
        <v>0</v>
      </c>
      <c r="AQ415" s="70">
        <f>VALUE(IFERROR(VLOOKUP($A415,OT!$A:$BU,OT!N$1,0),0))</f>
        <v>0</v>
      </c>
      <c r="AR415" s="70">
        <f>VALUE(IFERROR(VLOOKUP($A415,OT!$A:$BU,OT!O$1,0),0))</f>
        <v>0</v>
      </c>
      <c r="AS415" s="70">
        <f>VALUE(IFERROR(VLOOKUP($A415,OT!$A:$BU,OT!P$1,0),0))</f>
        <v>0</v>
      </c>
      <c r="AT415" s="70">
        <f>VALUE(IFERROR(VLOOKUP($A415,OT!$A:$BU,OT!Q$1,0),0))</f>
        <v>0</v>
      </c>
      <c r="AU415" s="70">
        <f>VALUE(IFERROR(VLOOKUP($A415,OT!$A:$BU,OT!R$1,0),0))</f>
        <v>0</v>
      </c>
      <c r="AV415" s="70">
        <f>VALUE(IFERROR(VLOOKUP($A415,OT!$A:$BU,OT!S$1,0),0))</f>
        <v>0</v>
      </c>
      <c r="AW415" s="70">
        <f>VALUE(IFERROR(VLOOKUP($A415,OT!$A:$BU,OT!T$1,0),0))</f>
        <v>0</v>
      </c>
      <c r="AX415" s="70">
        <f>VALUE(IFERROR(VLOOKUP($A415,OT!$A:$BU,OT!U$1,0),0))</f>
        <v>0</v>
      </c>
      <c r="AY415" s="70">
        <f>VALUE(IFERROR(VLOOKUP($A415,OT!$A:$BU,OT!V$1,0),0))</f>
        <v>0</v>
      </c>
      <c r="AZ415" s="70">
        <f>VALUE(IFERROR(VLOOKUP($A415,OT!$A:$BU,OT!W$1,0),0))</f>
        <v>0</v>
      </c>
      <c r="BA415" s="70">
        <f>VALUE(IFERROR(VLOOKUP($A415,OT!$A:$BU,OT!X$1,0),0))</f>
        <v>0</v>
      </c>
      <c r="BB415" s="70">
        <f>VALUE(IFERROR(VLOOKUP($A415,OT!$A:$BU,OT!Y$1,0),0))</f>
        <v>0</v>
      </c>
      <c r="BC415" s="70">
        <f>VALUE(IFERROR(VLOOKUP($A415,OT!$A:$BU,OT!Z$1,0),0))</f>
        <v>0</v>
      </c>
      <c r="BD415" s="70">
        <f>VALUE(IFERROR(VLOOKUP($A415,OT!$A:$BU,OT!AA$1,0),0))</f>
        <v>2</v>
      </c>
      <c r="BE415" s="70">
        <f>VALUE(IFERROR(VLOOKUP($A415,OT!$A:$BU,OT!AB$1,0),0))</f>
        <v>2</v>
      </c>
      <c r="BF415" s="70">
        <f>VALUE(IFERROR(VLOOKUP($A415,OT!$A:$BU,OT!AC$1,0),0))</f>
        <v>12</v>
      </c>
      <c r="BG415" s="70">
        <f>VALUE(IFERROR(VLOOKUP($A415,OT!$A:$BU,OT!AD$1,0),0))</f>
        <v>0</v>
      </c>
      <c r="BH415" s="70">
        <f>VALUE(IFERROR(VLOOKUP($A415,OT!$A:$BU,OT!AE$1,0),0))</f>
        <v>2</v>
      </c>
      <c r="BI415" s="70">
        <f>VALUE(IFERROR(VLOOKUP($A415,OT!$A:$BU,OT!AF$1,0),0))</f>
        <v>2</v>
      </c>
      <c r="BJ415" s="70">
        <f>VALUE(IFERROR(VLOOKUP($A415,OT!$A:$BU,OT!AG$1,0),0))</f>
        <v>2</v>
      </c>
      <c r="BK415" s="70">
        <f>VALUE(IFERROR(VLOOKUP($A415,OT!$A:$BU,OT!AH$1,0),0))</f>
        <v>2</v>
      </c>
      <c r="BL415" s="70">
        <f>VALUE(IFERROR(VLOOKUP($A415,OT!$A:$BU,OT!AI$1,0),0))</f>
        <v>4</v>
      </c>
      <c r="BM415" s="70">
        <f>VALUE(IFERROR(VLOOKUP($A415,OT!$A:$BU,OT!AJ$1,0),0))</f>
        <v>8</v>
      </c>
      <c r="BN415" s="70">
        <f>VALUE(IFERROR(VLOOKUP($A415,OT!$A:$BU,OT!AK$1,0),0))</f>
        <v>0</v>
      </c>
      <c r="BO415" s="70">
        <f>VALUE(IFERROR(VLOOKUP($A415,OT!$A:$BU,OT!AL$1,0),0))</f>
        <v>0</v>
      </c>
      <c r="BP415" s="70">
        <f>VALUE(IFERROR(VLOOKUP($A415,OT!$A:$BU,OT!AM$1,0),0))</f>
        <v>0</v>
      </c>
    </row>
    <row r="416" spans="1:68" x14ac:dyDescent="0.35">
      <c r="A416" t="s">
        <v>2064</v>
      </c>
      <c r="B416" s="221" t="str">
        <f>VLOOKUP(A416,Att!B:C,2,0)</f>
        <v>NGỤY QUANG CHUNG</v>
      </c>
      <c r="Q416">
        <v>15000</v>
      </c>
      <c r="R416">
        <v>15000</v>
      </c>
      <c r="S416">
        <v>0</v>
      </c>
      <c r="T416">
        <v>20000</v>
      </c>
      <c r="U416">
        <v>20000</v>
      </c>
      <c r="X416">
        <v>20000</v>
      </c>
      <c r="Z416">
        <v>20000</v>
      </c>
      <c r="AA416">
        <v>20000</v>
      </c>
      <c r="AB416">
        <v>0</v>
      </c>
      <c r="AC416">
        <v>20000</v>
      </c>
      <c r="AH416" s="68">
        <f t="shared" si="21"/>
        <v>150000</v>
      </c>
      <c r="AI416" s="68">
        <f t="shared" si="19"/>
        <v>90000</v>
      </c>
      <c r="AJ416" s="68">
        <f t="shared" si="20"/>
        <v>60000</v>
      </c>
      <c r="AK416" s="68"/>
      <c r="AL416" s="74" t="str">
        <f>VLOOKUP(A416,Att!B:CX,101,0)</f>
        <v>Power Connect</v>
      </c>
      <c r="AM416" s="70">
        <f>VALUE(IFERROR(VLOOKUP($A416,OT!$A:$BU,OT!J$1,0),0))</f>
        <v>0</v>
      </c>
      <c r="AN416" s="70">
        <f>VALUE(IFERROR(VLOOKUP($A416,OT!$A:$BU,OT!K$1,0),0))</f>
        <v>0</v>
      </c>
      <c r="AO416" s="70">
        <f>VALUE(IFERROR(VLOOKUP($A416,OT!$A:$BU,OT!L$1,0),0))</f>
        <v>0</v>
      </c>
      <c r="AP416" s="70">
        <f>VALUE(IFERROR(VLOOKUP($A416,OT!$A:$BU,OT!M$1,0),0))</f>
        <v>0</v>
      </c>
      <c r="AQ416" s="70">
        <f>VALUE(IFERROR(VLOOKUP($A416,OT!$A:$BU,OT!N$1,0),0))</f>
        <v>0</v>
      </c>
      <c r="AR416" s="70">
        <f>VALUE(IFERROR(VLOOKUP($A416,OT!$A:$BU,OT!O$1,0),0))</f>
        <v>0</v>
      </c>
      <c r="AS416" s="70">
        <f>VALUE(IFERROR(VLOOKUP($A416,OT!$A:$BU,OT!P$1,0),0))</f>
        <v>0</v>
      </c>
      <c r="AT416" s="70">
        <f>VALUE(IFERROR(VLOOKUP($A416,OT!$A:$BU,OT!Q$1,0),0))</f>
        <v>0</v>
      </c>
      <c r="AU416" s="70">
        <f>VALUE(IFERROR(VLOOKUP($A416,OT!$A:$BU,OT!R$1,0),0))</f>
        <v>0</v>
      </c>
      <c r="AV416" s="70">
        <f>VALUE(IFERROR(VLOOKUP($A416,OT!$A:$BU,OT!S$1,0),0))</f>
        <v>0</v>
      </c>
      <c r="AW416" s="70">
        <f>VALUE(IFERROR(VLOOKUP($A416,OT!$A:$BU,OT!T$1,0),0))</f>
        <v>0</v>
      </c>
      <c r="AX416" s="70">
        <f>VALUE(IFERROR(VLOOKUP($A416,OT!$A:$BU,OT!U$1,0),0))</f>
        <v>0</v>
      </c>
      <c r="AY416" s="70">
        <f>VALUE(IFERROR(VLOOKUP($A416,OT!$A:$BU,OT!V$1,0),0))</f>
        <v>0</v>
      </c>
      <c r="AZ416" s="70">
        <f>VALUE(IFERROR(VLOOKUP($A416,OT!$A:$BU,OT!W$1,0),0))</f>
        <v>0</v>
      </c>
      <c r="BA416" s="70">
        <f>VALUE(IFERROR(VLOOKUP($A416,OT!$A:$BU,OT!X$1,0),0))</f>
        <v>0</v>
      </c>
      <c r="BB416" s="70">
        <f>VALUE(IFERROR(VLOOKUP($A416,OT!$A:$BU,OT!Y$1,0),0))</f>
        <v>0</v>
      </c>
      <c r="BC416" s="70">
        <f>VALUE(IFERROR(VLOOKUP($A416,OT!$A:$BU,OT!Z$1,0),0))</f>
        <v>0</v>
      </c>
      <c r="BD416" s="70">
        <f>VALUE(IFERROR(VLOOKUP($A416,OT!$A:$BU,OT!AA$1,0),0))</f>
        <v>2</v>
      </c>
      <c r="BE416" s="70">
        <f>VALUE(IFERROR(VLOOKUP($A416,OT!$A:$BU,OT!AB$1,0),0))</f>
        <v>0</v>
      </c>
      <c r="BF416" s="70">
        <f>VALUE(IFERROR(VLOOKUP($A416,OT!$A:$BU,OT!AC$1,0),0))</f>
        <v>0</v>
      </c>
      <c r="BG416" s="70">
        <f>VALUE(IFERROR(VLOOKUP($A416,OT!$A:$BU,OT!AD$1,0),0))</f>
        <v>0</v>
      </c>
      <c r="BH416" s="70">
        <f>VALUE(IFERROR(VLOOKUP($A416,OT!$A:$BU,OT!AE$1,0),0))</f>
        <v>0</v>
      </c>
      <c r="BI416" s="70">
        <f>VALUE(IFERROR(VLOOKUP($A416,OT!$A:$BU,OT!AF$1,0),0))</f>
        <v>0</v>
      </c>
      <c r="BJ416" s="70">
        <f>VALUE(IFERROR(VLOOKUP($A416,OT!$A:$BU,OT!AG$1,0),0))</f>
        <v>0</v>
      </c>
      <c r="BK416" s="70">
        <f>VALUE(IFERROR(VLOOKUP($A416,OT!$A:$BU,OT!AH$1,0),0))</f>
        <v>4</v>
      </c>
      <c r="BL416" s="70">
        <f>VALUE(IFERROR(VLOOKUP($A416,OT!$A:$BU,OT!AI$1,0),0))</f>
        <v>0</v>
      </c>
      <c r="BM416" s="70">
        <f>VALUE(IFERROR(VLOOKUP($A416,OT!$A:$BU,OT!AJ$1,0),0))</f>
        <v>2</v>
      </c>
      <c r="BN416" s="70">
        <f>VALUE(IFERROR(VLOOKUP($A416,OT!$A:$BU,OT!AK$1,0),0))</f>
        <v>0</v>
      </c>
      <c r="BO416" s="70">
        <f>VALUE(IFERROR(VLOOKUP($A416,OT!$A:$BU,OT!AL$1,0),0))</f>
        <v>0</v>
      </c>
      <c r="BP416" s="70">
        <f>VALUE(IFERROR(VLOOKUP($A416,OT!$A:$BU,OT!AM$1,0),0))</f>
        <v>0</v>
      </c>
    </row>
    <row r="417" spans="1:68" x14ac:dyDescent="0.35">
      <c r="A417" t="s">
        <v>2067</v>
      </c>
      <c r="B417" s="221" t="str">
        <f>VLOOKUP(A417,Att!B:C,2,0)</f>
        <v>ĐẶNG THỊ MỸ THUẬN</v>
      </c>
      <c r="Q417">
        <v>15000</v>
      </c>
      <c r="R417">
        <v>15000</v>
      </c>
      <c r="S417">
        <v>15000</v>
      </c>
      <c r="T417">
        <v>20000</v>
      </c>
      <c r="U417">
        <v>20000</v>
      </c>
      <c r="V417">
        <v>20000</v>
      </c>
      <c r="Y417">
        <v>20000</v>
      </c>
      <c r="Z417">
        <v>20000</v>
      </c>
      <c r="AA417">
        <v>20000</v>
      </c>
      <c r="AB417">
        <v>20000</v>
      </c>
      <c r="AC417">
        <v>20000</v>
      </c>
      <c r="AD417">
        <v>20000</v>
      </c>
      <c r="AE417">
        <v>20000</v>
      </c>
      <c r="AF417">
        <v>20000</v>
      </c>
      <c r="AH417" s="68">
        <f t="shared" si="21"/>
        <v>265000</v>
      </c>
      <c r="AI417" s="68">
        <f t="shared" si="19"/>
        <v>65000</v>
      </c>
      <c r="AJ417" s="68">
        <f t="shared" si="20"/>
        <v>200000</v>
      </c>
      <c r="AK417" s="68"/>
      <c r="AL417" s="74" t="str">
        <f>VLOOKUP(A417,Att!B:CX,101,0)</f>
        <v>Power Connect</v>
      </c>
      <c r="AM417" s="70">
        <f>VALUE(IFERROR(VLOOKUP($A417,OT!$A:$BU,OT!J$1,0),0))</f>
        <v>0</v>
      </c>
      <c r="AN417" s="70">
        <f>VALUE(IFERROR(VLOOKUP($A417,OT!$A:$BU,OT!K$1,0),0))</f>
        <v>0</v>
      </c>
      <c r="AO417" s="70">
        <f>VALUE(IFERROR(VLOOKUP($A417,OT!$A:$BU,OT!L$1,0),0))</f>
        <v>0</v>
      </c>
      <c r="AP417" s="70">
        <f>VALUE(IFERROR(VLOOKUP($A417,OT!$A:$BU,OT!M$1,0),0))</f>
        <v>0</v>
      </c>
      <c r="AQ417" s="70">
        <f>VALUE(IFERROR(VLOOKUP($A417,OT!$A:$BU,OT!N$1,0),0))</f>
        <v>0</v>
      </c>
      <c r="AR417" s="70">
        <f>VALUE(IFERROR(VLOOKUP($A417,OT!$A:$BU,OT!O$1,0),0))</f>
        <v>0</v>
      </c>
      <c r="AS417" s="70">
        <f>VALUE(IFERROR(VLOOKUP($A417,OT!$A:$BU,OT!P$1,0),0))</f>
        <v>0</v>
      </c>
      <c r="AT417" s="70">
        <f>VALUE(IFERROR(VLOOKUP($A417,OT!$A:$BU,OT!Q$1,0),0))</f>
        <v>0</v>
      </c>
      <c r="AU417" s="70">
        <f>VALUE(IFERROR(VLOOKUP($A417,OT!$A:$BU,OT!R$1,0),0))</f>
        <v>0</v>
      </c>
      <c r="AV417" s="70">
        <f>VALUE(IFERROR(VLOOKUP($A417,OT!$A:$BU,OT!S$1,0),0))</f>
        <v>0</v>
      </c>
      <c r="AW417" s="70">
        <f>VALUE(IFERROR(VLOOKUP($A417,OT!$A:$BU,OT!T$1,0),0))</f>
        <v>0</v>
      </c>
      <c r="AX417" s="70">
        <f>VALUE(IFERROR(VLOOKUP($A417,OT!$A:$BU,OT!U$1,0),0))</f>
        <v>0</v>
      </c>
      <c r="AY417" s="70">
        <f>VALUE(IFERROR(VLOOKUP($A417,OT!$A:$BU,OT!V$1,0),0))</f>
        <v>0</v>
      </c>
      <c r="AZ417" s="70">
        <f>VALUE(IFERROR(VLOOKUP($A417,OT!$A:$BU,OT!W$1,0),0))</f>
        <v>0</v>
      </c>
      <c r="BA417" s="70">
        <f>VALUE(IFERROR(VLOOKUP($A417,OT!$A:$BU,OT!X$1,0),0))</f>
        <v>0</v>
      </c>
      <c r="BB417" s="70">
        <f>VALUE(IFERROR(VLOOKUP($A417,OT!$A:$BU,OT!Y$1,0),0))</f>
        <v>0</v>
      </c>
      <c r="BC417" s="70">
        <f>VALUE(IFERROR(VLOOKUP($A417,OT!$A:$BU,OT!Z$1,0),0))</f>
        <v>0</v>
      </c>
      <c r="BD417" s="70">
        <f>VALUE(IFERROR(VLOOKUP($A417,OT!$A:$BU,OT!AA$1,0),0))</f>
        <v>2</v>
      </c>
      <c r="BE417" s="70">
        <f>VALUE(IFERROR(VLOOKUP($A417,OT!$A:$BU,OT!AB$1,0),0))</f>
        <v>2</v>
      </c>
      <c r="BF417" s="70">
        <f>VALUE(IFERROR(VLOOKUP($A417,OT!$A:$BU,OT!AC$1,0),0))</f>
        <v>12</v>
      </c>
      <c r="BG417" s="70">
        <f>VALUE(IFERROR(VLOOKUP($A417,OT!$A:$BU,OT!AD$1,0),0))</f>
        <v>0</v>
      </c>
      <c r="BH417" s="70">
        <f>VALUE(IFERROR(VLOOKUP($A417,OT!$A:$BU,OT!AE$1,0),0))</f>
        <v>0</v>
      </c>
      <c r="BI417" s="70">
        <f>VALUE(IFERROR(VLOOKUP($A417,OT!$A:$BU,OT!AF$1,0),0))</f>
        <v>2</v>
      </c>
      <c r="BJ417" s="70">
        <f>VALUE(IFERROR(VLOOKUP($A417,OT!$A:$BU,OT!AG$1,0),0))</f>
        <v>2</v>
      </c>
      <c r="BK417" s="70">
        <f>VALUE(IFERROR(VLOOKUP($A417,OT!$A:$BU,OT!AH$1,0),0))</f>
        <v>2</v>
      </c>
      <c r="BL417" s="70">
        <f>VALUE(IFERROR(VLOOKUP($A417,OT!$A:$BU,OT!AI$1,0),0))</f>
        <v>2</v>
      </c>
      <c r="BM417" s="70">
        <f>VALUE(IFERROR(VLOOKUP($A417,OT!$A:$BU,OT!AJ$1,0),0))</f>
        <v>4</v>
      </c>
      <c r="BN417" s="70">
        <f>VALUE(IFERROR(VLOOKUP($A417,OT!$A:$BU,OT!AK$1,0),0))</f>
        <v>12</v>
      </c>
      <c r="BO417" s="70">
        <f>VALUE(IFERROR(VLOOKUP($A417,OT!$A:$BU,OT!AL$1,0),0))</f>
        <v>2</v>
      </c>
      <c r="BP417" s="70">
        <f>VALUE(IFERROR(VLOOKUP($A417,OT!$A:$BU,OT!AM$1,0),0))</f>
        <v>0</v>
      </c>
    </row>
    <row r="418" spans="1:68" x14ac:dyDescent="0.35">
      <c r="A418" t="s">
        <v>2070</v>
      </c>
      <c r="B418" s="221" t="str">
        <f>VLOOKUP(A418,Att!B:C,2,0)</f>
        <v>NGUYỄN CẨM SO NY</v>
      </c>
      <c r="Q418">
        <v>15000</v>
      </c>
      <c r="R418">
        <v>15000</v>
      </c>
      <c r="S418">
        <v>15000</v>
      </c>
      <c r="T418">
        <v>20000</v>
      </c>
      <c r="U418">
        <v>20000</v>
      </c>
      <c r="V418">
        <v>20000</v>
      </c>
      <c r="X418">
        <v>42000</v>
      </c>
      <c r="Y418">
        <v>42000</v>
      </c>
      <c r="Z418">
        <v>42000</v>
      </c>
      <c r="AB418">
        <v>42000</v>
      </c>
      <c r="AE418">
        <v>20000</v>
      </c>
      <c r="AF418">
        <v>20000</v>
      </c>
      <c r="AH418" s="68">
        <f t="shared" si="21"/>
        <v>313000</v>
      </c>
      <c r="AI418" s="68">
        <f t="shared" si="19"/>
        <v>45000</v>
      </c>
      <c r="AJ418" s="68">
        <f t="shared" si="20"/>
        <v>268000</v>
      </c>
      <c r="AK418" s="68"/>
      <c r="AL418" s="74" t="str">
        <f>VLOOKUP(A418,Att!B:CX,101,0)</f>
        <v>Power Connect</v>
      </c>
      <c r="AM418" s="70">
        <f>VALUE(IFERROR(VLOOKUP($A418,OT!$A:$BU,OT!J$1,0),0))</f>
        <v>0</v>
      </c>
      <c r="AN418" s="70">
        <f>VALUE(IFERROR(VLOOKUP($A418,OT!$A:$BU,OT!K$1,0),0))</f>
        <v>0</v>
      </c>
      <c r="AO418" s="70">
        <f>VALUE(IFERROR(VLOOKUP($A418,OT!$A:$BU,OT!L$1,0),0))</f>
        <v>0</v>
      </c>
      <c r="AP418" s="70">
        <f>VALUE(IFERROR(VLOOKUP($A418,OT!$A:$BU,OT!M$1,0),0))</f>
        <v>0</v>
      </c>
      <c r="AQ418" s="70">
        <f>VALUE(IFERROR(VLOOKUP($A418,OT!$A:$BU,OT!N$1,0),0))</f>
        <v>0</v>
      </c>
      <c r="AR418" s="70">
        <f>VALUE(IFERROR(VLOOKUP($A418,OT!$A:$BU,OT!O$1,0),0))</f>
        <v>0</v>
      </c>
      <c r="AS418" s="70">
        <f>VALUE(IFERROR(VLOOKUP($A418,OT!$A:$BU,OT!P$1,0),0))</f>
        <v>0</v>
      </c>
      <c r="AT418" s="70">
        <f>VALUE(IFERROR(VLOOKUP($A418,OT!$A:$BU,OT!Q$1,0),0))</f>
        <v>0</v>
      </c>
      <c r="AU418" s="70">
        <f>VALUE(IFERROR(VLOOKUP($A418,OT!$A:$BU,OT!R$1,0),0))</f>
        <v>0</v>
      </c>
      <c r="AV418" s="70">
        <f>VALUE(IFERROR(VLOOKUP($A418,OT!$A:$BU,OT!S$1,0),0))</f>
        <v>0</v>
      </c>
      <c r="AW418" s="70">
        <f>VALUE(IFERROR(VLOOKUP($A418,OT!$A:$BU,OT!T$1,0),0))</f>
        <v>0</v>
      </c>
      <c r="AX418" s="70">
        <f>VALUE(IFERROR(VLOOKUP($A418,OT!$A:$BU,OT!U$1,0),0))</f>
        <v>0</v>
      </c>
      <c r="AY418" s="70">
        <f>VALUE(IFERROR(VLOOKUP($A418,OT!$A:$BU,OT!V$1,0),0))</f>
        <v>0</v>
      </c>
      <c r="AZ418" s="70">
        <f>VALUE(IFERROR(VLOOKUP($A418,OT!$A:$BU,OT!W$1,0),0))</f>
        <v>0</v>
      </c>
      <c r="BA418" s="70">
        <f>VALUE(IFERROR(VLOOKUP($A418,OT!$A:$BU,OT!X$1,0),0))</f>
        <v>0</v>
      </c>
      <c r="BB418" s="70">
        <f>VALUE(IFERROR(VLOOKUP($A418,OT!$A:$BU,OT!Y$1,0),0))</f>
        <v>0</v>
      </c>
      <c r="BC418" s="70">
        <f>VALUE(IFERROR(VLOOKUP($A418,OT!$A:$BU,OT!Z$1,0),0))</f>
        <v>0</v>
      </c>
      <c r="BD418" s="70">
        <f>VALUE(IFERROR(VLOOKUP($A418,OT!$A:$BU,OT!AA$1,0),0))</f>
        <v>2</v>
      </c>
      <c r="BE418" s="70">
        <f>VALUE(IFERROR(VLOOKUP($A418,OT!$A:$BU,OT!AB$1,0),0))</f>
        <v>2</v>
      </c>
      <c r="BF418" s="70">
        <f>VALUE(IFERROR(VLOOKUP($A418,OT!$A:$BU,OT!AC$1,0),0))</f>
        <v>12</v>
      </c>
      <c r="BG418" s="70">
        <f>VALUE(IFERROR(VLOOKUP($A418,OT!$A:$BU,OT!AD$1,0),0))</f>
        <v>0</v>
      </c>
      <c r="BH418" s="70">
        <f>VALUE(IFERROR(VLOOKUP($A418,OT!$A:$BU,OT!AE$1,0),0))</f>
        <v>2</v>
      </c>
      <c r="BI418" s="70">
        <f>VALUE(IFERROR(VLOOKUP($A418,OT!$A:$BU,OT!AF$1,0),0))</f>
        <v>2</v>
      </c>
      <c r="BJ418" s="70">
        <f>VALUE(IFERROR(VLOOKUP($A418,OT!$A:$BU,OT!AG$1,0),0))</f>
        <v>2</v>
      </c>
      <c r="BK418" s="70">
        <f>VALUE(IFERROR(VLOOKUP($A418,OT!$A:$BU,OT!AH$1,0),0))</f>
        <v>0</v>
      </c>
      <c r="BL418" s="70">
        <f>VALUE(IFERROR(VLOOKUP($A418,OT!$A:$BU,OT!AI$1,0),0))</f>
        <v>4</v>
      </c>
      <c r="BM418" s="70">
        <f>VALUE(IFERROR(VLOOKUP($A418,OT!$A:$BU,OT!AJ$1,0),0))</f>
        <v>0</v>
      </c>
      <c r="BN418" s="70">
        <f>VALUE(IFERROR(VLOOKUP($A418,OT!$A:$BU,OT!AK$1,0),0))</f>
        <v>0</v>
      </c>
      <c r="BO418" s="70">
        <f>VALUE(IFERROR(VLOOKUP($A418,OT!$A:$BU,OT!AL$1,0),0))</f>
        <v>2</v>
      </c>
      <c r="BP418" s="70">
        <f>VALUE(IFERROR(VLOOKUP($A418,OT!$A:$BU,OT!AM$1,0),0))</f>
        <v>2</v>
      </c>
    </row>
    <row r="419" spans="1:68" x14ac:dyDescent="0.35">
      <c r="A419" t="s">
        <v>2073</v>
      </c>
      <c r="B419" s="221" t="str">
        <f>VLOOKUP(A419,Att!B:C,2,0)</f>
        <v>TRẦN DƯƠNG TẤN</v>
      </c>
      <c r="Q419">
        <v>0</v>
      </c>
      <c r="R419">
        <v>0</v>
      </c>
      <c r="AH419" s="68">
        <f t="shared" si="21"/>
        <v>0</v>
      </c>
      <c r="AI419" s="68">
        <f t="shared" si="19"/>
        <v>0</v>
      </c>
      <c r="AJ419" s="68">
        <f t="shared" si="20"/>
        <v>0</v>
      </c>
      <c r="AK419" s="68"/>
      <c r="AL419" s="74" t="str">
        <f>VLOOKUP(A419,Att!B:CX,101,0)</f>
        <v>Power Connect</v>
      </c>
      <c r="AM419" s="70">
        <f>VALUE(IFERROR(VLOOKUP($A419,OT!$A:$BU,OT!J$1,0),0))</f>
        <v>0</v>
      </c>
      <c r="AN419" s="70">
        <f>VALUE(IFERROR(VLOOKUP($A419,OT!$A:$BU,OT!K$1,0),0))</f>
        <v>0</v>
      </c>
      <c r="AO419" s="70">
        <f>VALUE(IFERROR(VLOOKUP($A419,OT!$A:$BU,OT!L$1,0),0))</f>
        <v>0</v>
      </c>
      <c r="AP419" s="70">
        <f>VALUE(IFERROR(VLOOKUP($A419,OT!$A:$BU,OT!M$1,0),0))</f>
        <v>0</v>
      </c>
      <c r="AQ419" s="70">
        <f>VALUE(IFERROR(VLOOKUP($A419,OT!$A:$BU,OT!N$1,0),0))</f>
        <v>0</v>
      </c>
      <c r="AR419" s="70">
        <f>VALUE(IFERROR(VLOOKUP($A419,OT!$A:$BU,OT!O$1,0),0))</f>
        <v>0</v>
      </c>
      <c r="AS419" s="70">
        <f>VALUE(IFERROR(VLOOKUP($A419,OT!$A:$BU,OT!P$1,0),0))</f>
        <v>0</v>
      </c>
      <c r="AT419" s="70">
        <f>VALUE(IFERROR(VLOOKUP($A419,OT!$A:$BU,OT!Q$1,0),0))</f>
        <v>0</v>
      </c>
      <c r="AU419" s="70">
        <f>VALUE(IFERROR(VLOOKUP($A419,OT!$A:$BU,OT!R$1,0),0))</f>
        <v>0</v>
      </c>
      <c r="AV419" s="70">
        <f>VALUE(IFERROR(VLOOKUP($A419,OT!$A:$BU,OT!S$1,0),0))</f>
        <v>0</v>
      </c>
      <c r="AW419" s="70">
        <f>VALUE(IFERROR(VLOOKUP($A419,OT!$A:$BU,OT!T$1,0),0))</f>
        <v>0</v>
      </c>
      <c r="AX419" s="70">
        <f>VALUE(IFERROR(VLOOKUP($A419,OT!$A:$BU,OT!U$1,0),0))</f>
        <v>0</v>
      </c>
      <c r="AY419" s="70">
        <f>VALUE(IFERROR(VLOOKUP($A419,OT!$A:$BU,OT!V$1,0),0))</f>
        <v>0</v>
      </c>
      <c r="AZ419" s="70">
        <f>VALUE(IFERROR(VLOOKUP($A419,OT!$A:$BU,OT!W$1,0),0))</f>
        <v>0</v>
      </c>
      <c r="BA419" s="70">
        <f>VALUE(IFERROR(VLOOKUP($A419,OT!$A:$BU,OT!X$1,0),0))</f>
        <v>0</v>
      </c>
      <c r="BB419" s="70">
        <f>VALUE(IFERROR(VLOOKUP($A419,OT!$A:$BU,OT!Y$1,0),0))</f>
        <v>0</v>
      </c>
      <c r="BC419" s="70">
        <f>VALUE(IFERROR(VLOOKUP($A419,OT!$A:$BU,OT!Z$1,0),0))</f>
        <v>0</v>
      </c>
      <c r="BD419" s="70">
        <f>VALUE(IFERROR(VLOOKUP($A419,OT!$A:$BU,OT!AA$1,0),0))</f>
        <v>0</v>
      </c>
      <c r="BE419" s="70">
        <f>VALUE(IFERROR(VLOOKUP($A419,OT!$A:$BU,OT!AB$1,0),0))</f>
        <v>0</v>
      </c>
      <c r="BF419" s="70">
        <f>VALUE(IFERROR(VLOOKUP($A419,OT!$A:$BU,OT!AC$1,0),0))</f>
        <v>0</v>
      </c>
      <c r="BG419" s="70">
        <f>VALUE(IFERROR(VLOOKUP($A419,OT!$A:$BU,OT!AD$1,0),0))</f>
        <v>0</v>
      </c>
      <c r="BH419" s="70">
        <f>VALUE(IFERROR(VLOOKUP($A419,OT!$A:$BU,OT!AE$1,0),0))</f>
        <v>0</v>
      </c>
      <c r="BI419" s="70">
        <f>VALUE(IFERROR(VLOOKUP($A419,OT!$A:$BU,OT!AF$1,0),0))</f>
        <v>0</v>
      </c>
      <c r="BJ419" s="70">
        <f>VALUE(IFERROR(VLOOKUP($A419,OT!$A:$BU,OT!AG$1,0),0))</f>
        <v>0</v>
      </c>
      <c r="BK419" s="70">
        <f>VALUE(IFERROR(VLOOKUP($A419,OT!$A:$BU,OT!AH$1,0),0))</f>
        <v>0</v>
      </c>
      <c r="BL419" s="70">
        <f>VALUE(IFERROR(VLOOKUP($A419,OT!$A:$BU,OT!AI$1,0),0))</f>
        <v>0</v>
      </c>
      <c r="BM419" s="70">
        <f>VALUE(IFERROR(VLOOKUP($A419,OT!$A:$BU,OT!AJ$1,0),0))</f>
        <v>0</v>
      </c>
      <c r="BN419" s="70">
        <f>VALUE(IFERROR(VLOOKUP($A419,OT!$A:$BU,OT!AK$1,0),0))</f>
        <v>0</v>
      </c>
      <c r="BO419" s="70">
        <f>VALUE(IFERROR(VLOOKUP($A419,OT!$A:$BU,OT!AL$1,0),0))</f>
        <v>0</v>
      </c>
      <c r="BP419" s="70">
        <f>VALUE(IFERROR(VLOOKUP($A419,OT!$A:$BU,OT!AM$1,0),0))</f>
        <v>0</v>
      </c>
    </row>
    <row r="420" spans="1:68" x14ac:dyDescent="0.35">
      <c r="A420" t="s">
        <v>2076</v>
      </c>
      <c r="B420" s="221" t="str">
        <f>VLOOKUP(A420,Att!B:C,2,0)</f>
        <v>NGUYỄN THỊ THU ĐÔNG</v>
      </c>
      <c r="Q420">
        <v>15000</v>
      </c>
      <c r="R420">
        <v>15000</v>
      </c>
      <c r="S420">
        <v>15000</v>
      </c>
      <c r="T420">
        <v>20000</v>
      </c>
      <c r="U420">
        <v>20000</v>
      </c>
      <c r="V420">
        <v>20000</v>
      </c>
      <c r="X420">
        <v>20000</v>
      </c>
      <c r="Z420">
        <v>20000</v>
      </c>
      <c r="AA420">
        <v>20000</v>
      </c>
      <c r="AB420">
        <v>15000</v>
      </c>
      <c r="AE420">
        <v>20000</v>
      </c>
      <c r="AF420">
        <v>20000</v>
      </c>
      <c r="AH420" s="68">
        <f t="shared" si="21"/>
        <v>220000</v>
      </c>
      <c r="AI420" s="68">
        <f t="shared" si="19"/>
        <v>100000</v>
      </c>
      <c r="AJ420" s="68">
        <f t="shared" si="20"/>
        <v>120000</v>
      </c>
      <c r="AK420" s="68"/>
      <c r="AL420" s="74" t="str">
        <f>VLOOKUP(A420,Att!B:CX,101,0)</f>
        <v>MEKONG SUBLABOR</v>
      </c>
      <c r="AM420" s="70">
        <f>VALUE(IFERROR(VLOOKUP($A420,OT!$A:$BU,OT!J$1,0),0))</f>
        <v>0</v>
      </c>
      <c r="AN420" s="70">
        <f>VALUE(IFERROR(VLOOKUP($A420,OT!$A:$BU,OT!K$1,0),0))</f>
        <v>0</v>
      </c>
      <c r="AO420" s="70">
        <f>VALUE(IFERROR(VLOOKUP($A420,OT!$A:$BU,OT!L$1,0),0))</f>
        <v>0</v>
      </c>
      <c r="AP420" s="70">
        <f>VALUE(IFERROR(VLOOKUP($A420,OT!$A:$BU,OT!M$1,0),0))</f>
        <v>0</v>
      </c>
      <c r="AQ420" s="70">
        <f>VALUE(IFERROR(VLOOKUP($A420,OT!$A:$BU,OT!N$1,0),0))</f>
        <v>0</v>
      </c>
      <c r="AR420" s="70">
        <f>VALUE(IFERROR(VLOOKUP($A420,OT!$A:$BU,OT!O$1,0),0))</f>
        <v>0</v>
      </c>
      <c r="AS420" s="70">
        <f>VALUE(IFERROR(VLOOKUP($A420,OT!$A:$BU,OT!P$1,0),0))</f>
        <v>0</v>
      </c>
      <c r="AT420" s="70">
        <f>VALUE(IFERROR(VLOOKUP($A420,OT!$A:$BU,OT!Q$1,0),0))</f>
        <v>0</v>
      </c>
      <c r="AU420" s="70">
        <f>VALUE(IFERROR(VLOOKUP($A420,OT!$A:$BU,OT!R$1,0),0))</f>
        <v>0</v>
      </c>
      <c r="AV420" s="70">
        <f>VALUE(IFERROR(VLOOKUP($A420,OT!$A:$BU,OT!S$1,0),0))</f>
        <v>0</v>
      </c>
      <c r="AW420" s="70">
        <f>VALUE(IFERROR(VLOOKUP($A420,OT!$A:$BU,OT!T$1,0),0))</f>
        <v>0</v>
      </c>
      <c r="AX420" s="70">
        <f>VALUE(IFERROR(VLOOKUP($A420,OT!$A:$BU,OT!U$1,0),0))</f>
        <v>0</v>
      </c>
      <c r="AY420" s="70">
        <f>VALUE(IFERROR(VLOOKUP($A420,OT!$A:$BU,OT!V$1,0),0))</f>
        <v>0</v>
      </c>
      <c r="AZ420" s="70">
        <f>VALUE(IFERROR(VLOOKUP($A420,OT!$A:$BU,OT!W$1,0),0))</f>
        <v>0</v>
      </c>
      <c r="BA420" s="70">
        <f>VALUE(IFERROR(VLOOKUP($A420,OT!$A:$BU,OT!X$1,0),0))</f>
        <v>0</v>
      </c>
      <c r="BB420" s="70">
        <f>VALUE(IFERROR(VLOOKUP($A420,OT!$A:$BU,OT!Y$1,0),0))</f>
        <v>0</v>
      </c>
      <c r="BC420" s="70">
        <f>VALUE(IFERROR(VLOOKUP($A420,OT!$A:$BU,OT!Z$1,0),0))</f>
        <v>0</v>
      </c>
      <c r="BD420" s="70">
        <f>VALUE(IFERROR(VLOOKUP($A420,OT!$A:$BU,OT!AA$1,0),0))</f>
        <v>2</v>
      </c>
      <c r="BE420" s="70">
        <f>VALUE(IFERROR(VLOOKUP($A420,OT!$A:$BU,OT!AB$1,0),0))</f>
        <v>2</v>
      </c>
      <c r="BF420" s="70">
        <f>VALUE(IFERROR(VLOOKUP($A420,OT!$A:$BU,OT!AC$1,0),0))</f>
        <v>12</v>
      </c>
      <c r="BG420" s="70">
        <f>VALUE(IFERROR(VLOOKUP($A420,OT!$A:$BU,OT!AD$1,0),0))</f>
        <v>0</v>
      </c>
      <c r="BH420" s="70">
        <f>VALUE(IFERROR(VLOOKUP($A420,OT!$A:$BU,OT!AE$1,0),0))</f>
        <v>2</v>
      </c>
      <c r="BI420" s="70">
        <f>VALUE(IFERROR(VLOOKUP($A420,OT!$A:$BU,OT!AF$1,0),0))</f>
        <v>0</v>
      </c>
      <c r="BJ420" s="70">
        <f>VALUE(IFERROR(VLOOKUP($A420,OT!$A:$BU,OT!AG$1,0),0))</f>
        <v>0</v>
      </c>
      <c r="BK420" s="70">
        <f>VALUE(IFERROR(VLOOKUP($A420,OT!$A:$BU,OT!AH$1,0),0))</f>
        <v>0</v>
      </c>
      <c r="BL420" s="70">
        <f>VALUE(IFERROR(VLOOKUP($A420,OT!$A:$BU,OT!AI$1,0),0))</f>
        <v>0</v>
      </c>
      <c r="BM420" s="70">
        <f>VALUE(IFERROR(VLOOKUP($A420,OT!$A:$BU,OT!AJ$1,0),0))</f>
        <v>0</v>
      </c>
      <c r="BN420" s="70">
        <f>VALUE(IFERROR(VLOOKUP($A420,OT!$A:$BU,OT!AK$1,0),0))</f>
        <v>0</v>
      </c>
      <c r="BO420" s="70">
        <f>VALUE(IFERROR(VLOOKUP($A420,OT!$A:$BU,OT!AL$1,0),0))</f>
        <v>2</v>
      </c>
      <c r="BP420" s="70">
        <f>VALUE(IFERROR(VLOOKUP($A420,OT!$A:$BU,OT!AM$1,0),0))</f>
        <v>2</v>
      </c>
    </row>
    <row r="421" spans="1:68" x14ac:dyDescent="0.35">
      <c r="A421" t="s">
        <v>2079</v>
      </c>
      <c r="B421" s="221" t="str">
        <f>VLOOKUP(A421,Att!B:C,2,0)</f>
        <v>NGUYỄN VĂN DIỆN</v>
      </c>
      <c r="Q421">
        <v>15000</v>
      </c>
      <c r="R421">
        <v>15000</v>
      </c>
      <c r="S421">
        <v>15000</v>
      </c>
      <c r="T421">
        <v>20000</v>
      </c>
      <c r="U421">
        <v>20000</v>
      </c>
      <c r="V421">
        <v>15000</v>
      </c>
      <c r="X421">
        <v>42000</v>
      </c>
      <c r="Y421">
        <v>42000</v>
      </c>
      <c r="Z421">
        <v>42000</v>
      </c>
      <c r="AA421">
        <v>42000</v>
      </c>
      <c r="AB421">
        <v>42000</v>
      </c>
      <c r="AC421">
        <v>27000</v>
      </c>
      <c r="AE421">
        <v>20000</v>
      </c>
      <c r="AF421">
        <v>20000</v>
      </c>
      <c r="AH421" s="68">
        <f t="shared" si="21"/>
        <v>377000</v>
      </c>
      <c r="AI421" s="68">
        <f t="shared" si="19"/>
        <v>85000</v>
      </c>
      <c r="AJ421" s="68">
        <f t="shared" si="20"/>
        <v>292000</v>
      </c>
      <c r="AK421" s="68"/>
      <c r="AL421" s="74" t="str">
        <f>VLOOKUP(A421,Att!B:CX,101,0)</f>
        <v>MEKONG SUBLABOR</v>
      </c>
      <c r="AM421" s="70">
        <f>VALUE(IFERROR(VLOOKUP($A421,OT!$A:$BU,OT!J$1,0),0))</f>
        <v>0</v>
      </c>
      <c r="AN421" s="70">
        <f>VALUE(IFERROR(VLOOKUP($A421,OT!$A:$BU,OT!K$1,0),0))</f>
        <v>0</v>
      </c>
      <c r="AO421" s="70">
        <f>VALUE(IFERROR(VLOOKUP($A421,OT!$A:$BU,OT!L$1,0),0))</f>
        <v>0</v>
      </c>
      <c r="AP421" s="70">
        <f>VALUE(IFERROR(VLOOKUP($A421,OT!$A:$BU,OT!M$1,0),0))</f>
        <v>0</v>
      </c>
      <c r="AQ421" s="70">
        <f>VALUE(IFERROR(VLOOKUP($A421,OT!$A:$BU,OT!N$1,0),0))</f>
        <v>0</v>
      </c>
      <c r="AR421" s="70">
        <f>VALUE(IFERROR(VLOOKUP($A421,OT!$A:$BU,OT!O$1,0),0))</f>
        <v>0</v>
      </c>
      <c r="AS421" s="70">
        <f>VALUE(IFERROR(VLOOKUP($A421,OT!$A:$BU,OT!P$1,0),0))</f>
        <v>0</v>
      </c>
      <c r="AT421" s="70">
        <f>VALUE(IFERROR(VLOOKUP($A421,OT!$A:$BU,OT!Q$1,0),0))</f>
        <v>0</v>
      </c>
      <c r="AU421" s="70">
        <f>VALUE(IFERROR(VLOOKUP($A421,OT!$A:$BU,OT!R$1,0),0))</f>
        <v>0</v>
      </c>
      <c r="AV421" s="70">
        <f>VALUE(IFERROR(VLOOKUP($A421,OT!$A:$BU,OT!S$1,0),0))</f>
        <v>0</v>
      </c>
      <c r="AW421" s="70">
        <f>VALUE(IFERROR(VLOOKUP($A421,OT!$A:$BU,OT!T$1,0),0))</f>
        <v>0</v>
      </c>
      <c r="AX421" s="70">
        <f>VALUE(IFERROR(VLOOKUP($A421,OT!$A:$BU,OT!U$1,0),0))</f>
        <v>0</v>
      </c>
      <c r="AY421" s="70">
        <f>VALUE(IFERROR(VLOOKUP($A421,OT!$A:$BU,OT!V$1,0),0))</f>
        <v>0</v>
      </c>
      <c r="AZ421" s="70">
        <f>VALUE(IFERROR(VLOOKUP($A421,OT!$A:$BU,OT!W$1,0),0))</f>
        <v>0</v>
      </c>
      <c r="BA421" s="70">
        <f>VALUE(IFERROR(VLOOKUP($A421,OT!$A:$BU,OT!X$1,0),0))</f>
        <v>0</v>
      </c>
      <c r="BB421" s="70">
        <f>VALUE(IFERROR(VLOOKUP($A421,OT!$A:$BU,OT!Y$1,0),0))</f>
        <v>0</v>
      </c>
      <c r="BC421" s="70">
        <f>VALUE(IFERROR(VLOOKUP($A421,OT!$A:$BU,OT!Z$1,0),0))</f>
        <v>0</v>
      </c>
      <c r="BD421" s="70">
        <f>VALUE(IFERROR(VLOOKUP($A421,OT!$A:$BU,OT!AA$1,0),0))</f>
        <v>2</v>
      </c>
      <c r="BE421" s="70">
        <f>VALUE(IFERROR(VLOOKUP($A421,OT!$A:$BU,OT!AB$1,0),0))</f>
        <v>2</v>
      </c>
      <c r="BF421" s="70">
        <f>VALUE(IFERROR(VLOOKUP($A421,OT!$A:$BU,OT!AC$1,0),0))</f>
        <v>8</v>
      </c>
      <c r="BG421" s="70">
        <f>VALUE(IFERROR(VLOOKUP($A421,OT!$A:$BU,OT!AD$1,0),0))</f>
        <v>0</v>
      </c>
      <c r="BH421" s="70">
        <f>VALUE(IFERROR(VLOOKUP($A421,OT!$A:$BU,OT!AE$1,0),0))</f>
        <v>2</v>
      </c>
      <c r="BI421" s="70">
        <f>VALUE(IFERROR(VLOOKUP($A421,OT!$A:$BU,OT!AF$1,0),0))</f>
        <v>2</v>
      </c>
      <c r="BJ421" s="70">
        <f>VALUE(IFERROR(VLOOKUP($A421,OT!$A:$BU,OT!AG$1,0),0))</f>
        <v>2</v>
      </c>
      <c r="BK421" s="70">
        <f>VALUE(IFERROR(VLOOKUP($A421,OT!$A:$BU,OT!AH$1,0),0))</f>
        <v>2</v>
      </c>
      <c r="BL421" s="70">
        <f>VALUE(IFERROR(VLOOKUP($A421,OT!$A:$BU,OT!AI$1,0),0))</f>
        <v>4</v>
      </c>
      <c r="BM421" s="70">
        <f>VALUE(IFERROR(VLOOKUP($A421,OT!$A:$BU,OT!AJ$1,0),0))</f>
        <v>8</v>
      </c>
      <c r="BN421" s="70">
        <f>VALUE(IFERROR(VLOOKUP($A421,OT!$A:$BU,OT!AK$1,0),0))</f>
        <v>0</v>
      </c>
      <c r="BO421" s="70">
        <f>VALUE(IFERROR(VLOOKUP($A421,OT!$A:$BU,OT!AL$1,0),0))</f>
        <v>0</v>
      </c>
      <c r="BP421" s="70">
        <f>VALUE(IFERROR(VLOOKUP($A421,OT!$A:$BU,OT!AM$1,0),0))</f>
        <v>0</v>
      </c>
    </row>
    <row r="422" spans="1:68" x14ac:dyDescent="0.35">
      <c r="A422" t="s">
        <v>2082</v>
      </c>
      <c r="B422" s="221" t="str">
        <f>VLOOKUP(A422,Att!B:C,2,0)</f>
        <v>VÕ HOÀNG ĐẶNG</v>
      </c>
      <c r="Q422">
        <v>15000</v>
      </c>
      <c r="R422">
        <v>15000</v>
      </c>
      <c r="S422">
        <v>15000</v>
      </c>
      <c r="T422">
        <v>20000</v>
      </c>
      <c r="U422">
        <v>20000</v>
      </c>
      <c r="V422">
        <v>20000</v>
      </c>
      <c r="X422">
        <v>20000</v>
      </c>
      <c r="Y422">
        <v>20000</v>
      </c>
      <c r="Z422">
        <v>20000</v>
      </c>
      <c r="AA422">
        <v>20000</v>
      </c>
      <c r="AB422">
        <v>20000</v>
      </c>
      <c r="AC422">
        <v>20000</v>
      </c>
      <c r="AE422">
        <v>42000</v>
      </c>
      <c r="AF422">
        <v>42000</v>
      </c>
      <c r="AH422" s="68">
        <f t="shared" si="21"/>
        <v>309000</v>
      </c>
      <c r="AI422" s="68">
        <f t="shared" si="19"/>
        <v>45000</v>
      </c>
      <c r="AJ422" s="68">
        <f t="shared" si="20"/>
        <v>264000</v>
      </c>
      <c r="AK422" s="68"/>
      <c r="AL422" s="74" t="str">
        <f>VLOOKUP(A422,Att!B:CX,101,0)</f>
        <v>MEKONG SUBLABOR</v>
      </c>
      <c r="AM422" s="70">
        <f>VALUE(IFERROR(VLOOKUP($A422,OT!$A:$BU,OT!J$1,0),0))</f>
        <v>0</v>
      </c>
      <c r="AN422" s="70">
        <f>VALUE(IFERROR(VLOOKUP($A422,OT!$A:$BU,OT!K$1,0),0))</f>
        <v>0</v>
      </c>
      <c r="AO422" s="70">
        <f>VALUE(IFERROR(VLOOKUP($A422,OT!$A:$BU,OT!L$1,0),0))</f>
        <v>0</v>
      </c>
      <c r="AP422" s="70">
        <f>VALUE(IFERROR(VLOOKUP($A422,OT!$A:$BU,OT!M$1,0),0))</f>
        <v>0</v>
      </c>
      <c r="AQ422" s="70">
        <f>VALUE(IFERROR(VLOOKUP($A422,OT!$A:$BU,OT!N$1,0),0))</f>
        <v>0</v>
      </c>
      <c r="AR422" s="70">
        <f>VALUE(IFERROR(VLOOKUP($A422,OT!$A:$BU,OT!O$1,0),0))</f>
        <v>0</v>
      </c>
      <c r="AS422" s="70">
        <f>VALUE(IFERROR(VLOOKUP($A422,OT!$A:$BU,OT!P$1,0),0))</f>
        <v>0</v>
      </c>
      <c r="AT422" s="70">
        <f>VALUE(IFERROR(VLOOKUP($A422,OT!$A:$BU,OT!Q$1,0),0))</f>
        <v>0</v>
      </c>
      <c r="AU422" s="70">
        <f>VALUE(IFERROR(VLOOKUP($A422,OT!$A:$BU,OT!R$1,0),0))</f>
        <v>0</v>
      </c>
      <c r="AV422" s="70">
        <f>VALUE(IFERROR(VLOOKUP($A422,OT!$A:$BU,OT!S$1,0),0))</f>
        <v>0</v>
      </c>
      <c r="AW422" s="70">
        <f>VALUE(IFERROR(VLOOKUP($A422,OT!$A:$BU,OT!T$1,0),0))</f>
        <v>0</v>
      </c>
      <c r="AX422" s="70">
        <f>VALUE(IFERROR(VLOOKUP($A422,OT!$A:$BU,OT!U$1,0),0))</f>
        <v>0</v>
      </c>
      <c r="AY422" s="70">
        <f>VALUE(IFERROR(VLOOKUP($A422,OT!$A:$BU,OT!V$1,0),0))</f>
        <v>0</v>
      </c>
      <c r="AZ422" s="70">
        <f>VALUE(IFERROR(VLOOKUP($A422,OT!$A:$BU,OT!W$1,0),0))</f>
        <v>0</v>
      </c>
      <c r="BA422" s="70">
        <f>VALUE(IFERROR(VLOOKUP($A422,OT!$A:$BU,OT!X$1,0),0))</f>
        <v>0</v>
      </c>
      <c r="BB422" s="70">
        <f>VALUE(IFERROR(VLOOKUP($A422,OT!$A:$BU,OT!Y$1,0),0))</f>
        <v>0</v>
      </c>
      <c r="BC422" s="70">
        <f>VALUE(IFERROR(VLOOKUP($A422,OT!$A:$BU,OT!Z$1,0),0))</f>
        <v>0</v>
      </c>
      <c r="BD422" s="70">
        <f>VALUE(IFERROR(VLOOKUP($A422,OT!$A:$BU,OT!AA$1,0),0))</f>
        <v>2</v>
      </c>
      <c r="BE422" s="70">
        <f>VALUE(IFERROR(VLOOKUP($A422,OT!$A:$BU,OT!AB$1,0),0))</f>
        <v>2</v>
      </c>
      <c r="BF422" s="70">
        <f>VALUE(IFERROR(VLOOKUP($A422,OT!$A:$BU,OT!AC$1,0),0))</f>
        <v>12</v>
      </c>
      <c r="BG422" s="70">
        <f>VALUE(IFERROR(VLOOKUP($A422,OT!$A:$BU,OT!AD$1,0),0))</f>
        <v>0</v>
      </c>
      <c r="BH422" s="70">
        <f>VALUE(IFERROR(VLOOKUP($A422,OT!$A:$BU,OT!AE$1,0),0))</f>
        <v>2</v>
      </c>
      <c r="BI422" s="70">
        <f>VALUE(IFERROR(VLOOKUP($A422,OT!$A:$BU,OT!AF$1,0),0))</f>
        <v>2</v>
      </c>
      <c r="BJ422" s="70">
        <f>VALUE(IFERROR(VLOOKUP($A422,OT!$A:$BU,OT!AG$1,0),0))</f>
        <v>2</v>
      </c>
      <c r="BK422" s="70">
        <f>VALUE(IFERROR(VLOOKUP($A422,OT!$A:$BU,OT!AH$1,0),0))</f>
        <v>2</v>
      </c>
      <c r="BL422" s="70">
        <f>VALUE(IFERROR(VLOOKUP($A422,OT!$A:$BU,OT!AI$1,0),0))</f>
        <v>4</v>
      </c>
      <c r="BM422" s="70">
        <f>VALUE(IFERROR(VLOOKUP($A422,OT!$A:$BU,OT!AJ$1,0),0))</f>
        <v>12</v>
      </c>
      <c r="BN422" s="70">
        <f>VALUE(IFERROR(VLOOKUP($A422,OT!$A:$BU,OT!AK$1,0),0))</f>
        <v>0</v>
      </c>
      <c r="BO422" s="70">
        <f>VALUE(IFERROR(VLOOKUP($A422,OT!$A:$BU,OT!AL$1,0),0))</f>
        <v>2</v>
      </c>
      <c r="BP422" s="70">
        <f>VALUE(IFERROR(VLOOKUP($A422,OT!$A:$BU,OT!AM$1,0),0))</f>
        <v>2</v>
      </c>
    </row>
    <row r="423" spans="1:68" x14ac:dyDescent="0.35">
      <c r="A423" t="s">
        <v>2085</v>
      </c>
      <c r="B423" s="221" t="str">
        <f>VLOOKUP(A423,Att!B:C,2,0)</f>
        <v>NGUYỄN THANH CƯỜNG</v>
      </c>
      <c r="Q423">
        <v>0</v>
      </c>
      <c r="AH423" s="68">
        <f t="shared" si="21"/>
        <v>0</v>
      </c>
      <c r="AI423" s="68">
        <f t="shared" si="19"/>
        <v>0</v>
      </c>
      <c r="AJ423" s="68">
        <f t="shared" si="20"/>
        <v>0</v>
      </c>
      <c r="AK423" s="68"/>
      <c r="AL423" s="74" t="str">
        <f>VLOOKUP(A423,Att!B:CX,101,0)</f>
        <v>ANNK-HR</v>
      </c>
      <c r="AM423" s="70">
        <f>VALUE(IFERROR(VLOOKUP($A423,OT!$A:$BU,OT!J$1,0),0))</f>
        <v>0</v>
      </c>
      <c r="AN423" s="70">
        <f>VALUE(IFERROR(VLOOKUP($A423,OT!$A:$BU,OT!K$1,0),0))</f>
        <v>0</v>
      </c>
      <c r="AO423" s="70">
        <f>VALUE(IFERROR(VLOOKUP($A423,OT!$A:$BU,OT!L$1,0),0))</f>
        <v>0</v>
      </c>
      <c r="AP423" s="70">
        <f>VALUE(IFERROR(VLOOKUP($A423,OT!$A:$BU,OT!M$1,0),0))</f>
        <v>0</v>
      </c>
      <c r="AQ423" s="70">
        <f>VALUE(IFERROR(VLOOKUP($A423,OT!$A:$BU,OT!N$1,0),0))</f>
        <v>0</v>
      </c>
      <c r="AR423" s="70">
        <f>VALUE(IFERROR(VLOOKUP($A423,OT!$A:$BU,OT!O$1,0),0))</f>
        <v>0</v>
      </c>
      <c r="AS423" s="70">
        <f>VALUE(IFERROR(VLOOKUP($A423,OT!$A:$BU,OT!P$1,0),0))</f>
        <v>0</v>
      </c>
      <c r="AT423" s="70">
        <f>VALUE(IFERROR(VLOOKUP($A423,OT!$A:$BU,OT!Q$1,0),0))</f>
        <v>0</v>
      </c>
      <c r="AU423" s="70">
        <f>VALUE(IFERROR(VLOOKUP($A423,OT!$A:$BU,OT!R$1,0),0))</f>
        <v>0</v>
      </c>
      <c r="AV423" s="70">
        <f>VALUE(IFERROR(VLOOKUP($A423,OT!$A:$BU,OT!S$1,0),0))</f>
        <v>0</v>
      </c>
      <c r="AW423" s="70">
        <f>VALUE(IFERROR(VLOOKUP($A423,OT!$A:$BU,OT!T$1,0),0))</f>
        <v>0</v>
      </c>
      <c r="AX423" s="70">
        <f>VALUE(IFERROR(VLOOKUP($A423,OT!$A:$BU,OT!U$1,0),0))</f>
        <v>0</v>
      </c>
      <c r="AY423" s="70">
        <f>VALUE(IFERROR(VLOOKUP($A423,OT!$A:$BU,OT!V$1,0),0))</f>
        <v>0</v>
      </c>
      <c r="AZ423" s="70">
        <f>VALUE(IFERROR(VLOOKUP($A423,OT!$A:$BU,OT!W$1,0),0))</f>
        <v>0</v>
      </c>
      <c r="BA423" s="70">
        <f>VALUE(IFERROR(VLOOKUP($A423,OT!$A:$BU,OT!X$1,0),0))</f>
        <v>0</v>
      </c>
      <c r="BB423" s="70">
        <f>VALUE(IFERROR(VLOOKUP($A423,OT!$A:$BU,OT!Y$1,0),0))</f>
        <v>0</v>
      </c>
      <c r="BC423" s="70">
        <f>VALUE(IFERROR(VLOOKUP($A423,OT!$A:$BU,OT!Z$1,0),0))</f>
        <v>0</v>
      </c>
      <c r="BD423" s="70">
        <f>VALUE(IFERROR(VLOOKUP($A423,OT!$A:$BU,OT!AA$1,0),0))</f>
        <v>0</v>
      </c>
      <c r="BE423" s="70">
        <f>VALUE(IFERROR(VLOOKUP($A423,OT!$A:$BU,OT!AB$1,0),0))</f>
        <v>0</v>
      </c>
      <c r="BF423" s="70">
        <f>VALUE(IFERROR(VLOOKUP($A423,OT!$A:$BU,OT!AC$1,0),0))</f>
        <v>0</v>
      </c>
      <c r="BG423" s="70">
        <f>VALUE(IFERROR(VLOOKUP($A423,OT!$A:$BU,OT!AD$1,0),0))</f>
        <v>0</v>
      </c>
      <c r="BH423" s="70">
        <f>VALUE(IFERROR(VLOOKUP($A423,OT!$A:$BU,OT!AE$1,0),0))</f>
        <v>0</v>
      </c>
      <c r="BI423" s="70">
        <f>VALUE(IFERROR(VLOOKUP($A423,OT!$A:$BU,OT!AF$1,0),0))</f>
        <v>0</v>
      </c>
      <c r="BJ423" s="70">
        <f>VALUE(IFERROR(VLOOKUP($A423,OT!$A:$BU,OT!AG$1,0),0))</f>
        <v>0</v>
      </c>
      <c r="BK423" s="70">
        <f>VALUE(IFERROR(VLOOKUP($A423,OT!$A:$BU,OT!AH$1,0),0))</f>
        <v>0</v>
      </c>
      <c r="BL423" s="70">
        <f>VALUE(IFERROR(VLOOKUP($A423,OT!$A:$BU,OT!AI$1,0),0))</f>
        <v>0</v>
      </c>
      <c r="BM423" s="70">
        <f>VALUE(IFERROR(VLOOKUP($A423,OT!$A:$BU,OT!AJ$1,0),0))</f>
        <v>0</v>
      </c>
      <c r="BN423" s="70">
        <f>VALUE(IFERROR(VLOOKUP($A423,OT!$A:$BU,OT!AK$1,0),0))</f>
        <v>0</v>
      </c>
      <c r="BO423" s="70">
        <f>VALUE(IFERROR(VLOOKUP($A423,OT!$A:$BU,OT!AL$1,0),0))</f>
        <v>0</v>
      </c>
      <c r="BP423" s="70">
        <f>VALUE(IFERROR(VLOOKUP($A423,OT!$A:$BU,OT!AM$1,0),0))</f>
        <v>0</v>
      </c>
    </row>
    <row r="424" spans="1:68" x14ac:dyDescent="0.35">
      <c r="A424" t="s">
        <v>2088</v>
      </c>
      <c r="B424" s="221" t="str">
        <f>VLOOKUP(A424,Att!B:C,2,0)</f>
        <v>NÉANG NA RI</v>
      </c>
      <c r="Q424">
        <v>15000</v>
      </c>
      <c r="R424">
        <v>15000</v>
      </c>
      <c r="S424">
        <v>15000</v>
      </c>
      <c r="T424">
        <v>20000</v>
      </c>
      <c r="U424">
        <v>20000</v>
      </c>
      <c r="X424">
        <v>42000</v>
      </c>
      <c r="Z424">
        <v>42000</v>
      </c>
      <c r="AA424">
        <v>42000</v>
      </c>
      <c r="AE424">
        <v>20000</v>
      </c>
      <c r="AH424" s="68">
        <f t="shared" si="21"/>
        <v>231000</v>
      </c>
      <c r="AI424" s="68">
        <f t="shared" si="19"/>
        <v>105000</v>
      </c>
      <c r="AJ424" s="68">
        <f t="shared" si="20"/>
        <v>126000</v>
      </c>
      <c r="AK424" s="68"/>
      <c r="AL424" s="74" t="str">
        <f>VLOOKUP(A424,Att!B:CX,101,0)</f>
        <v>Nhân Kiệt</v>
      </c>
      <c r="AM424" s="70">
        <f>VALUE(IFERROR(VLOOKUP($A424,OT!$A:$BU,OT!J$1,0),0))</f>
        <v>0</v>
      </c>
      <c r="AN424" s="70">
        <f>VALUE(IFERROR(VLOOKUP($A424,OT!$A:$BU,OT!K$1,0),0))</f>
        <v>0</v>
      </c>
      <c r="AO424" s="70">
        <f>VALUE(IFERROR(VLOOKUP($A424,OT!$A:$BU,OT!L$1,0),0))</f>
        <v>0</v>
      </c>
      <c r="AP424" s="70">
        <f>VALUE(IFERROR(VLOOKUP($A424,OT!$A:$BU,OT!M$1,0),0))</f>
        <v>0</v>
      </c>
      <c r="AQ424" s="70">
        <f>VALUE(IFERROR(VLOOKUP($A424,OT!$A:$BU,OT!N$1,0),0))</f>
        <v>0</v>
      </c>
      <c r="AR424" s="70">
        <f>VALUE(IFERROR(VLOOKUP($A424,OT!$A:$BU,OT!O$1,0),0))</f>
        <v>0</v>
      </c>
      <c r="AS424" s="70">
        <f>VALUE(IFERROR(VLOOKUP($A424,OT!$A:$BU,OT!P$1,0),0))</f>
        <v>0</v>
      </c>
      <c r="AT424" s="70">
        <f>VALUE(IFERROR(VLOOKUP($A424,OT!$A:$BU,OT!Q$1,0),0))</f>
        <v>0</v>
      </c>
      <c r="AU424" s="70">
        <f>VALUE(IFERROR(VLOOKUP($A424,OT!$A:$BU,OT!R$1,0),0))</f>
        <v>0</v>
      </c>
      <c r="AV424" s="70">
        <f>VALUE(IFERROR(VLOOKUP($A424,OT!$A:$BU,OT!S$1,0),0))</f>
        <v>0</v>
      </c>
      <c r="AW424" s="70">
        <f>VALUE(IFERROR(VLOOKUP($A424,OT!$A:$BU,OT!T$1,0),0))</f>
        <v>0</v>
      </c>
      <c r="AX424" s="70">
        <f>VALUE(IFERROR(VLOOKUP($A424,OT!$A:$BU,OT!U$1,0),0))</f>
        <v>0</v>
      </c>
      <c r="AY424" s="70">
        <f>VALUE(IFERROR(VLOOKUP($A424,OT!$A:$BU,OT!V$1,0),0))</f>
        <v>0</v>
      </c>
      <c r="AZ424" s="70">
        <f>VALUE(IFERROR(VLOOKUP($A424,OT!$A:$BU,OT!W$1,0),0))</f>
        <v>0</v>
      </c>
      <c r="BA424" s="70">
        <f>VALUE(IFERROR(VLOOKUP($A424,OT!$A:$BU,OT!X$1,0),0))</f>
        <v>0</v>
      </c>
      <c r="BB424" s="70">
        <f>VALUE(IFERROR(VLOOKUP($A424,OT!$A:$BU,OT!Y$1,0),0))</f>
        <v>0</v>
      </c>
      <c r="BC424" s="70">
        <f>VALUE(IFERROR(VLOOKUP($A424,OT!$A:$BU,OT!Z$1,0),0))</f>
        <v>0</v>
      </c>
      <c r="BD424" s="70">
        <f>VALUE(IFERROR(VLOOKUP($A424,OT!$A:$BU,OT!AA$1,0),0))</f>
        <v>0</v>
      </c>
      <c r="BE424" s="70">
        <f>VALUE(IFERROR(VLOOKUP($A424,OT!$A:$BU,OT!AB$1,0),0))</f>
        <v>0</v>
      </c>
      <c r="BF424" s="70">
        <f>VALUE(IFERROR(VLOOKUP($A424,OT!$A:$BU,OT!AC$1,0),0))</f>
        <v>0</v>
      </c>
      <c r="BG424" s="70">
        <f>VALUE(IFERROR(VLOOKUP($A424,OT!$A:$BU,OT!AD$1,0),0))</f>
        <v>0</v>
      </c>
      <c r="BH424" s="70">
        <f>VALUE(IFERROR(VLOOKUP($A424,OT!$A:$BU,OT!AE$1,0),0))</f>
        <v>2</v>
      </c>
      <c r="BI424" s="70">
        <f>VALUE(IFERROR(VLOOKUP($A424,OT!$A:$BU,OT!AF$1,0),0))</f>
        <v>0</v>
      </c>
      <c r="BJ424" s="70">
        <f>VALUE(IFERROR(VLOOKUP($A424,OT!$A:$BU,OT!AG$1,0),0))</f>
        <v>2</v>
      </c>
      <c r="BK424" s="70">
        <f>VALUE(IFERROR(VLOOKUP($A424,OT!$A:$BU,OT!AH$1,0),0))</f>
        <v>2</v>
      </c>
      <c r="BL424" s="70">
        <f>VALUE(IFERROR(VLOOKUP($A424,OT!$A:$BU,OT!AI$1,0),0))</f>
        <v>0</v>
      </c>
      <c r="BM424" s="70">
        <f>VALUE(IFERROR(VLOOKUP($A424,OT!$A:$BU,OT!AJ$1,0),0))</f>
        <v>0</v>
      </c>
      <c r="BN424" s="70">
        <f>VALUE(IFERROR(VLOOKUP($A424,OT!$A:$BU,OT!AK$1,0),0))</f>
        <v>0</v>
      </c>
      <c r="BO424" s="70">
        <f>VALUE(IFERROR(VLOOKUP($A424,OT!$A:$BU,OT!AL$1,0),0))</f>
        <v>0</v>
      </c>
      <c r="BP424" s="70">
        <f>VALUE(IFERROR(VLOOKUP($A424,OT!$A:$BU,OT!AM$1,0),0))</f>
        <v>0</v>
      </c>
    </row>
    <row r="425" spans="1:68" x14ac:dyDescent="0.35">
      <c r="A425" t="s">
        <v>2091</v>
      </c>
      <c r="B425" s="221" t="str">
        <f>VLOOKUP(A425,Att!B:C,2,0)</f>
        <v>CAO VĨNH PHÁT</v>
      </c>
      <c r="AH425" s="68">
        <f t="shared" si="21"/>
        <v>0</v>
      </c>
      <c r="AI425" s="68">
        <f t="shared" si="19"/>
        <v>0</v>
      </c>
      <c r="AJ425" s="68">
        <f t="shared" si="20"/>
        <v>0</v>
      </c>
      <c r="AK425" s="68"/>
      <c r="AL425" s="74" t="str">
        <f>VLOOKUP(A425,Att!B:CX,101,0)</f>
        <v>ANNK-HR</v>
      </c>
      <c r="AM425" s="70">
        <f>VALUE(IFERROR(VLOOKUP($A425,OT!$A:$BU,OT!J$1,0),0))</f>
        <v>0</v>
      </c>
      <c r="AN425" s="70">
        <f>VALUE(IFERROR(VLOOKUP($A425,OT!$A:$BU,OT!K$1,0),0))</f>
        <v>0</v>
      </c>
      <c r="AO425" s="70">
        <f>VALUE(IFERROR(VLOOKUP($A425,OT!$A:$BU,OT!L$1,0),0))</f>
        <v>0</v>
      </c>
      <c r="AP425" s="70">
        <f>VALUE(IFERROR(VLOOKUP($A425,OT!$A:$BU,OT!M$1,0),0))</f>
        <v>0</v>
      </c>
      <c r="AQ425" s="70">
        <f>VALUE(IFERROR(VLOOKUP($A425,OT!$A:$BU,OT!N$1,0),0))</f>
        <v>0</v>
      </c>
      <c r="AR425" s="70">
        <f>VALUE(IFERROR(VLOOKUP($A425,OT!$A:$BU,OT!O$1,0),0))</f>
        <v>0</v>
      </c>
      <c r="AS425" s="70">
        <f>VALUE(IFERROR(VLOOKUP($A425,OT!$A:$BU,OT!P$1,0),0))</f>
        <v>0</v>
      </c>
      <c r="AT425" s="70">
        <f>VALUE(IFERROR(VLOOKUP($A425,OT!$A:$BU,OT!Q$1,0),0))</f>
        <v>0</v>
      </c>
      <c r="AU425" s="70">
        <f>VALUE(IFERROR(VLOOKUP($A425,OT!$A:$BU,OT!R$1,0),0))</f>
        <v>0</v>
      </c>
      <c r="AV425" s="70">
        <f>VALUE(IFERROR(VLOOKUP($A425,OT!$A:$BU,OT!S$1,0),0))</f>
        <v>0</v>
      </c>
      <c r="AW425" s="70">
        <f>VALUE(IFERROR(VLOOKUP($A425,OT!$A:$BU,OT!T$1,0),0))</f>
        <v>0</v>
      </c>
      <c r="AX425" s="70">
        <f>VALUE(IFERROR(VLOOKUP($A425,OT!$A:$BU,OT!U$1,0),0))</f>
        <v>0</v>
      </c>
      <c r="AY425" s="70">
        <f>VALUE(IFERROR(VLOOKUP($A425,OT!$A:$BU,OT!V$1,0),0))</f>
        <v>0</v>
      </c>
      <c r="AZ425" s="70">
        <f>VALUE(IFERROR(VLOOKUP($A425,OT!$A:$BU,OT!W$1,0),0))</f>
        <v>0</v>
      </c>
      <c r="BA425" s="70">
        <f>VALUE(IFERROR(VLOOKUP($A425,OT!$A:$BU,OT!X$1,0),0))</f>
        <v>0</v>
      </c>
      <c r="BB425" s="70">
        <f>VALUE(IFERROR(VLOOKUP($A425,OT!$A:$BU,OT!Y$1,0),0))</f>
        <v>0</v>
      </c>
      <c r="BC425" s="70">
        <f>VALUE(IFERROR(VLOOKUP($A425,OT!$A:$BU,OT!Z$1,0),0))</f>
        <v>0</v>
      </c>
      <c r="BD425" s="70">
        <f>VALUE(IFERROR(VLOOKUP($A425,OT!$A:$BU,OT!AA$1,0),0))</f>
        <v>0</v>
      </c>
      <c r="BE425" s="70">
        <f>VALUE(IFERROR(VLOOKUP($A425,OT!$A:$BU,OT!AB$1,0),0))</f>
        <v>0</v>
      </c>
      <c r="BF425" s="70">
        <f>VALUE(IFERROR(VLOOKUP($A425,OT!$A:$BU,OT!AC$1,0),0))</f>
        <v>0</v>
      </c>
      <c r="BG425" s="70">
        <f>VALUE(IFERROR(VLOOKUP($A425,OT!$A:$BU,OT!AD$1,0),0))</f>
        <v>0</v>
      </c>
      <c r="BH425" s="70">
        <f>VALUE(IFERROR(VLOOKUP($A425,OT!$A:$BU,OT!AE$1,0),0))</f>
        <v>0</v>
      </c>
      <c r="BI425" s="70">
        <f>VALUE(IFERROR(VLOOKUP($A425,OT!$A:$BU,OT!AF$1,0),0))</f>
        <v>0</v>
      </c>
      <c r="BJ425" s="70">
        <f>VALUE(IFERROR(VLOOKUP($A425,OT!$A:$BU,OT!AG$1,0),0))</f>
        <v>0</v>
      </c>
      <c r="BK425" s="70">
        <f>VALUE(IFERROR(VLOOKUP($A425,OT!$A:$BU,OT!AH$1,0),0))</f>
        <v>0</v>
      </c>
      <c r="BL425" s="70">
        <f>VALUE(IFERROR(VLOOKUP($A425,OT!$A:$BU,OT!AI$1,0),0))</f>
        <v>0</v>
      </c>
      <c r="BM425" s="70">
        <f>VALUE(IFERROR(VLOOKUP($A425,OT!$A:$BU,OT!AJ$1,0),0))</f>
        <v>0</v>
      </c>
      <c r="BN425" s="70">
        <f>VALUE(IFERROR(VLOOKUP($A425,OT!$A:$BU,OT!AK$1,0),0))</f>
        <v>0</v>
      </c>
      <c r="BO425" s="70">
        <f>VALUE(IFERROR(VLOOKUP($A425,OT!$A:$BU,OT!AL$1,0),0))</f>
        <v>0</v>
      </c>
      <c r="BP425" s="70">
        <f>VALUE(IFERROR(VLOOKUP($A425,OT!$A:$BU,OT!AM$1,0),0))</f>
        <v>0</v>
      </c>
    </row>
    <row r="426" spans="1:68" x14ac:dyDescent="0.35">
      <c r="A426" t="s">
        <v>2095</v>
      </c>
      <c r="B426" s="221" t="str">
        <f>VLOOKUP(A426,Att!B:C,2,0)</f>
        <v>LỤC THỊ TÚ THANH</v>
      </c>
      <c r="X426">
        <v>15000</v>
      </c>
      <c r="Y426">
        <v>15000</v>
      </c>
      <c r="Z426">
        <v>15000</v>
      </c>
      <c r="AB426">
        <v>20000</v>
      </c>
      <c r="AC426">
        <v>20000</v>
      </c>
      <c r="AE426">
        <v>20000</v>
      </c>
      <c r="AF426">
        <v>20000</v>
      </c>
      <c r="AH426" s="68">
        <f t="shared" si="21"/>
        <v>125000</v>
      </c>
      <c r="AI426" s="68">
        <f t="shared" si="19"/>
        <v>85000</v>
      </c>
      <c r="AJ426" s="68">
        <f t="shared" si="20"/>
        <v>40000</v>
      </c>
      <c r="AK426" s="68"/>
      <c r="AL426" s="74" t="str">
        <f>VLOOKUP(A426,Att!B:CX,101,0)</f>
        <v>ANNK-HR</v>
      </c>
      <c r="AM426" s="70">
        <f>VALUE(IFERROR(VLOOKUP($A426,OT!$A:$BU,OT!J$1,0),0))</f>
        <v>0</v>
      </c>
      <c r="AN426" s="70">
        <f>VALUE(IFERROR(VLOOKUP($A426,OT!$A:$BU,OT!K$1,0),0))</f>
        <v>0</v>
      </c>
      <c r="AO426" s="70">
        <f>VALUE(IFERROR(VLOOKUP($A426,OT!$A:$BU,OT!L$1,0),0))</f>
        <v>0</v>
      </c>
      <c r="AP426" s="70">
        <f>VALUE(IFERROR(VLOOKUP($A426,OT!$A:$BU,OT!M$1,0),0))</f>
        <v>0</v>
      </c>
      <c r="AQ426" s="70">
        <f>VALUE(IFERROR(VLOOKUP($A426,OT!$A:$BU,OT!N$1,0),0))</f>
        <v>0</v>
      </c>
      <c r="AR426" s="70">
        <f>VALUE(IFERROR(VLOOKUP($A426,OT!$A:$BU,OT!O$1,0),0))</f>
        <v>0</v>
      </c>
      <c r="AS426" s="70">
        <f>VALUE(IFERROR(VLOOKUP($A426,OT!$A:$BU,OT!P$1,0),0))</f>
        <v>0</v>
      </c>
      <c r="AT426" s="70">
        <f>VALUE(IFERROR(VLOOKUP($A426,OT!$A:$BU,OT!Q$1,0),0))</f>
        <v>0</v>
      </c>
      <c r="AU426" s="70">
        <f>VALUE(IFERROR(VLOOKUP($A426,OT!$A:$BU,OT!R$1,0),0))</f>
        <v>0</v>
      </c>
      <c r="AV426" s="70">
        <f>VALUE(IFERROR(VLOOKUP($A426,OT!$A:$BU,OT!S$1,0),0))</f>
        <v>0</v>
      </c>
      <c r="AW426" s="70">
        <f>VALUE(IFERROR(VLOOKUP($A426,OT!$A:$BU,OT!T$1,0),0))</f>
        <v>0</v>
      </c>
      <c r="AX426" s="70">
        <f>VALUE(IFERROR(VLOOKUP($A426,OT!$A:$BU,OT!U$1,0),0))</f>
        <v>0</v>
      </c>
      <c r="AY426" s="70">
        <f>VALUE(IFERROR(VLOOKUP($A426,OT!$A:$BU,OT!V$1,0),0))</f>
        <v>0</v>
      </c>
      <c r="AZ426" s="70">
        <f>VALUE(IFERROR(VLOOKUP($A426,OT!$A:$BU,OT!W$1,0),0))</f>
        <v>0</v>
      </c>
      <c r="BA426" s="70">
        <f>VALUE(IFERROR(VLOOKUP($A426,OT!$A:$BU,OT!X$1,0),0))</f>
        <v>0</v>
      </c>
      <c r="BB426" s="70">
        <f>VALUE(IFERROR(VLOOKUP($A426,OT!$A:$BU,OT!Y$1,0),0))</f>
        <v>0</v>
      </c>
      <c r="BC426" s="70">
        <f>VALUE(IFERROR(VLOOKUP($A426,OT!$A:$BU,OT!Z$1,0),0))</f>
        <v>0</v>
      </c>
      <c r="BD426" s="70">
        <f>VALUE(IFERROR(VLOOKUP($A426,OT!$A:$BU,OT!AA$1,0),0))</f>
        <v>0</v>
      </c>
      <c r="BE426" s="70">
        <f>VALUE(IFERROR(VLOOKUP($A426,OT!$A:$BU,OT!AB$1,0),0))</f>
        <v>0</v>
      </c>
      <c r="BF426" s="70">
        <f>VALUE(IFERROR(VLOOKUP($A426,OT!$A:$BU,OT!AC$1,0),0))</f>
        <v>0</v>
      </c>
      <c r="BG426" s="70">
        <f>VALUE(IFERROR(VLOOKUP($A426,OT!$A:$BU,OT!AD$1,0),0))</f>
        <v>0</v>
      </c>
      <c r="BH426" s="70">
        <f>VALUE(IFERROR(VLOOKUP($A426,OT!$A:$BU,OT!AE$1,0),0))</f>
        <v>0</v>
      </c>
      <c r="BI426" s="70">
        <f>VALUE(IFERROR(VLOOKUP($A426,OT!$A:$BU,OT!AF$1,0),0))</f>
        <v>0</v>
      </c>
      <c r="BJ426" s="70">
        <f>VALUE(IFERROR(VLOOKUP($A426,OT!$A:$BU,OT!AG$1,0),0))</f>
        <v>0</v>
      </c>
      <c r="BK426" s="70">
        <f>VALUE(IFERROR(VLOOKUP($A426,OT!$A:$BU,OT!AH$1,0),0))</f>
        <v>0</v>
      </c>
      <c r="BL426" s="70">
        <f>VALUE(IFERROR(VLOOKUP($A426,OT!$A:$BU,OT!AI$1,0),0))</f>
        <v>0</v>
      </c>
      <c r="BM426" s="70">
        <f>VALUE(IFERROR(VLOOKUP($A426,OT!$A:$BU,OT!AJ$1,0),0))</f>
        <v>0</v>
      </c>
      <c r="BN426" s="70">
        <f>VALUE(IFERROR(VLOOKUP($A426,OT!$A:$BU,OT!AK$1,0),0))</f>
        <v>0</v>
      </c>
      <c r="BO426" s="70">
        <f>VALUE(IFERROR(VLOOKUP($A426,OT!$A:$BU,OT!AL$1,0),0))</f>
        <v>2</v>
      </c>
      <c r="BP426" s="70">
        <f>VALUE(IFERROR(VLOOKUP($A426,OT!$A:$BU,OT!AM$1,0),0))</f>
        <v>2</v>
      </c>
    </row>
    <row r="427" spans="1:68" x14ac:dyDescent="0.35">
      <c r="A427" t="s">
        <v>2098</v>
      </c>
      <c r="B427" s="221" t="str">
        <f>VLOOKUP(A427,Att!B:C,2,0)</f>
        <v>VŨ THỊ HUỆ</v>
      </c>
      <c r="X427">
        <v>15000</v>
      </c>
      <c r="Y427">
        <v>15000</v>
      </c>
      <c r="Z427">
        <v>15000</v>
      </c>
      <c r="AA427">
        <v>20000</v>
      </c>
      <c r="AB427">
        <v>20000</v>
      </c>
      <c r="AE427">
        <v>20000</v>
      </c>
      <c r="AF427">
        <v>20000</v>
      </c>
      <c r="AH427" s="68">
        <f t="shared" si="21"/>
        <v>125000</v>
      </c>
      <c r="AI427" s="68">
        <f t="shared" si="19"/>
        <v>85000</v>
      </c>
      <c r="AJ427" s="68">
        <f t="shared" si="20"/>
        <v>40000</v>
      </c>
      <c r="AK427" s="68"/>
      <c r="AL427" s="74" t="str">
        <f>VLOOKUP(A427,Att!B:CX,101,0)</f>
        <v>MEKONG SUBLABOR</v>
      </c>
      <c r="AM427" s="70">
        <f>VALUE(IFERROR(VLOOKUP($A427,OT!$A:$BU,OT!J$1,0),0))</f>
        <v>0</v>
      </c>
      <c r="AN427" s="70">
        <f>VALUE(IFERROR(VLOOKUP($A427,OT!$A:$BU,OT!K$1,0),0))</f>
        <v>0</v>
      </c>
      <c r="AO427" s="70">
        <f>VALUE(IFERROR(VLOOKUP($A427,OT!$A:$BU,OT!L$1,0),0))</f>
        <v>0</v>
      </c>
      <c r="AP427" s="70">
        <f>VALUE(IFERROR(VLOOKUP($A427,OT!$A:$BU,OT!M$1,0),0))</f>
        <v>0</v>
      </c>
      <c r="AQ427" s="70">
        <f>VALUE(IFERROR(VLOOKUP($A427,OT!$A:$BU,OT!N$1,0),0))</f>
        <v>0</v>
      </c>
      <c r="AR427" s="70">
        <f>VALUE(IFERROR(VLOOKUP($A427,OT!$A:$BU,OT!O$1,0),0))</f>
        <v>0</v>
      </c>
      <c r="AS427" s="70">
        <f>VALUE(IFERROR(VLOOKUP($A427,OT!$A:$BU,OT!P$1,0),0))</f>
        <v>0</v>
      </c>
      <c r="AT427" s="70">
        <f>VALUE(IFERROR(VLOOKUP($A427,OT!$A:$BU,OT!Q$1,0),0))</f>
        <v>0</v>
      </c>
      <c r="AU427" s="70">
        <f>VALUE(IFERROR(VLOOKUP($A427,OT!$A:$BU,OT!R$1,0),0))</f>
        <v>0</v>
      </c>
      <c r="AV427" s="70">
        <f>VALUE(IFERROR(VLOOKUP($A427,OT!$A:$BU,OT!S$1,0),0))</f>
        <v>0</v>
      </c>
      <c r="AW427" s="70">
        <f>VALUE(IFERROR(VLOOKUP($A427,OT!$A:$BU,OT!T$1,0),0))</f>
        <v>0</v>
      </c>
      <c r="AX427" s="70">
        <f>VALUE(IFERROR(VLOOKUP($A427,OT!$A:$BU,OT!U$1,0),0))</f>
        <v>0</v>
      </c>
      <c r="AY427" s="70">
        <f>VALUE(IFERROR(VLOOKUP($A427,OT!$A:$BU,OT!V$1,0),0))</f>
        <v>0</v>
      </c>
      <c r="AZ427" s="70">
        <f>VALUE(IFERROR(VLOOKUP($A427,OT!$A:$BU,OT!W$1,0),0))</f>
        <v>0</v>
      </c>
      <c r="BA427" s="70">
        <f>VALUE(IFERROR(VLOOKUP($A427,OT!$A:$BU,OT!X$1,0),0))</f>
        <v>0</v>
      </c>
      <c r="BB427" s="70">
        <f>VALUE(IFERROR(VLOOKUP($A427,OT!$A:$BU,OT!Y$1,0),0))</f>
        <v>0</v>
      </c>
      <c r="BC427" s="70">
        <f>VALUE(IFERROR(VLOOKUP($A427,OT!$A:$BU,OT!Z$1,0),0))</f>
        <v>0</v>
      </c>
      <c r="BD427" s="70">
        <f>VALUE(IFERROR(VLOOKUP($A427,OT!$A:$BU,OT!AA$1,0),0))</f>
        <v>0</v>
      </c>
      <c r="BE427" s="70">
        <f>VALUE(IFERROR(VLOOKUP($A427,OT!$A:$BU,OT!AB$1,0),0))</f>
        <v>0</v>
      </c>
      <c r="BF427" s="70">
        <f>VALUE(IFERROR(VLOOKUP($A427,OT!$A:$BU,OT!AC$1,0),0))</f>
        <v>0</v>
      </c>
      <c r="BG427" s="70">
        <f>VALUE(IFERROR(VLOOKUP($A427,OT!$A:$BU,OT!AD$1,0),0))</f>
        <v>0</v>
      </c>
      <c r="BH427" s="70">
        <f>VALUE(IFERROR(VLOOKUP($A427,OT!$A:$BU,OT!AE$1,0),0))</f>
        <v>0</v>
      </c>
      <c r="BI427" s="70">
        <f>VALUE(IFERROR(VLOOKUP($A427,OT!$A:$BU,OT!AF$1,0),0))</f>
        <v>0</v>
      </c>
      <c r="BJ427" s="70">
        <f>VALUE(IFERROR(VLOOKUP($A427,OT!$A:$BU,OT!AG$1,0),0))</f>
        <v>0</v>
      </c>
      <c r="BK427" s="70">
        <f>VALUE(IFERROR(VLOOKUP($A427,OT!$A:$BU,OT!AH$1,0),0))</f>
        <v>0</v>
      </c>
      <c r="BL427" s="70">
        <f>VALUE(IFERROR(VLOOKUP($A427,OT!$A:$BU,OT!AI$1,0),0))</f>
        <v>0</v>
      </c>
      <c r="BM427" s="70">
        <f>VALUE(IFERROR(VLOOKUP($A427,OT!$A:$BU,OT!AJ$1,0),0))</f>
        <v>0</v>
      </c>
      <c r="BN427" s="70">
        <f>VALUE(IFERROR(VLOOKUP($A427,OT!$A:$BU,OT!AK$1,0),0))</f>
        <v>0</v>
      </c>
      <c r="BO427" s="70">
        <f>VALUE(IFERROR(VLOOKUP($A427,OT!$A:$BU,OT!AL$1,0),0))</f>
        <v>2</v>
      </c>
      <c r="BP427" s="70">
        <f>VALUE(IFERROR(VLOOKUP($A427,OT!$A:$BU,OT!AM$1,0),0))</f>
        <v>2</v>
      </c>
    </row>
    <row r="428" spans="1:68" x14ac:dyDescent="0.35">
      <c r="A428" t="s">
        <v>2100</v>
      </c>
      <c r="B428" s="221" t="str">
        <f>VLOOKUP(A428,Att!B:C,2,0)</f>
        <v>LÊ THỊ HÀ</v>
      </c>
      <c r="X428">
        <v>15000</v>
      </c>
      <c r="Y428">
        <v>15000</v>
      </c>
      <c r="Z428">
        <v>15000</v>
      </c>
      <c r="AA428">
        <v>20000</v>
      </c>
      <c r="AB428">
        <v>20000</v>
      </c>
      <c r="AE428">
        <v>42000</v>
      </c>
      <c r="AF428">
        <v>42000</v>
      </c>
      <c r="AH428" s="68">
        <f t="shared" si="21"/>
        <v>169000</v>
      </c>
      <c r="AI428" s="68">
        <f t="shared" si="19"/>
        <v>85000</v>
      </c>
      <c r="AJ428" s="68">
        <f t="shared" si="20"/>
        <v>84000</v>
      </c>
      <c r="AK428" s="68"/>
      <c r="AL428" s="74" t="str">
        <f>VLOOKUP(A428,Att!B:CX,101,0)</f>
        <v>MEKONG SUBLABOR</v>
      </c>
      <c r="AM428" s="70">
        <f>VALUE(IFERROR(VLOOKUP($A428,OT!$A:$BU,OT!J$1,0),0))</f>
        <v>0</v>
      </c>
      <c r="AN428" s="70">
        <f>VALUE(IFERROR(VLOOKUP($A428,OT!$A:$BU,OT!K$1,0),0))</f>
        <v>0</v>
      </c>
      <c r="AO428" s="70">
        <f>VALUE(IFERROR(VLOOKUP($A428,OT!$A:$BU,OT!L$1,0),0))</f>
        <v>0</v>
      </c>
      <c r="AP428" s="70">
        <f>VALUE(IFERROR(VLOOKUP($A428,OT!$A:$BU,OT!M$1,0),0))</f>
        <v>0</v>
      </c>
      <c r="AQ428" s="70">
        <f>VALUE(IFERROR(VLOOKUP($A428,OT!$A:$BU,OT!N$1,0),0))</f>
        <v>0</v>
      </c>
      <c r="AR428" s="70">
        <f>VALUE(IFERROR(VLOOKUP($A428,OT!$A:$BU,OT!O$1,0),0))</f>
        <v>0</v>
      </c>
      <c r="AS428" s="70">
        <f>VALUE(IFERROR(VLOOKUP($A428,OT!$A:$BU,OT!P$1,0),0))</f>
        <v>0</v>
      </c>
      <c r="AT428" s="70">
        <f>VALUE(IFERROR(VLOOKUP($A428,OT!$A:$BU,OT!Q$1,0),0))</f>
        <v>0</v>
      </c>
      <c r="AU428" s="70">
        <f>VALUE(IFERROR(VLOOKUP($A428,OT!$A:$BU,OT!R$1,0),0))</f>
        <v>0</v>
      </c>
      <c r="AV428" s="70">
        <f>VALUE(IFERROR(VLOOKUP($A428,OT!$A:$BU,OT!S$1,0),0))</f>
        <v>0</v>
      </c>
      <c r="AW428" s="70">
        <f>VALUE(IFERROR(VLOOKUP($A428,OT!$A:$BU,OT!T$1,0),0))</f>
        <v>0</v>
      </c>
      <c r="AX428" s="70">
        <f>VALUE(IFERROR(VLOOKUP($A428,OT!$A:$BU,OT!U$1,0),0))</f>
        <v>0</v>
      </c>
      <c r="AY428" s="70">
        <f>VALUE(IFERROR(VLOOKUP($A428,OT!$A:$BU,OT!V$1,0),0))</f>
        <v>0</v>
      </c>
      <c r="AZ428" s="70">
        <f>VALUE(IFERROR(VLOOKUP($A428,OT!$A:$BU,OT!W$1,0),0))</f>
        <v>0</v>
      </c>
      <c r="BA428" s="70">
        <f>VALUE(IFERROR(VLOOKUP($A428,OT!$A:$BU,OT!X$1,0),0))</f>
        <v>0</v>
      </c>
      <c r="BB428" s="70">
        <f>VALUE(IFERROR(VLOOKUP($A428,OT!$A:$BU,OT!Y$1,0),0))</f>
        <v>0</v>
      </c>
      <c r="BC428" s="70">
        <f>VALUE(IFERROR(VLOOKUP($A428,OT!$A:$BU,OT!Z$1,0),0))</f>
        <v>0</v>
      </c>
      <c r="BD428" s="70">
        <f>VALUE(IFERROR(VLOOKUP($A428,OT!$A:$BU,OT!AA$1,0),0))</f>
        <v>0</v>
      </c>
      <c r="BE428" s="70">
        <f>VALUE(IFERROR(VLOOKUP($A428,OT!$A:$BU,OT!AB$1,0),0))</f>
        <v>0</v>
      </c>
      <c r="BF428" s="70">
        <f>VALUE(IFERROR(VLOOKUP($A428,OT!$A:$BU,OT!AC$1,0),0))</f>
        <v>0</v>
      </c>
      <c r="BG428" s="70">
        <f>VALUE(IFERROR(VLOOKUP($A428,OT!$A:$BU,OT!AD$1,0),0))</f>
        <v>0</v>
      </c>
      <c r="BH428" s="70">
        <f>VALUE(IFERROR(VLOOKUP($A428,OT!$A:$BU,OT!AE$1,0),0))</f>
        <v>0</v>
      </c>
      <c r="BI428" s="70">
        <f>VALUE(IFERROR(VLOOKUP($A428,OT!$A:$BU,OT!AF$1,0),0))</f>
        <v>0</v>
      </c>
      <c r="BJ428" s="70">
        <f>VALUE(IFERROR(VLOOKUP($A428,OT!$A:$BU,OT!AG$1,0),0))</f>
        <v>0</v>
      </c>
      <c r="BK428" s="70">
        <f>VALUE(IFERROR(VLOOKUP($A428,OT!$A:$BU,OT!AH$1,0),0))</f>
        <v>0</v>
      </c>
      <c r="BL428" s="70">
        <f>VALUE(IFERROR(VLOOKUP($A428,OT!$A:$BU,OT!AI$1,0),0))</f>
        <v>0</v>
      </c>
      <c r="BM428" s="70">
        <f>VALUE(IFERROR(VLOOKUP($A428,OT!$A:$BU,OT!AJ$1,0),0))</f>
        <v>0</v>
      </c>
      <c r="BN428" s="70">
        <f>VALUE(IFERROR(VLOOKUP($A428,OT!$A:$BU,OT!AK$1,0),0))</f>
        <v>0</v>
      </c>
      <c r="BO428" s="70">
        <f>VALUE(IFERROR(VLOOKUP($A428,OT!$A:$BU,OT!AL$1,0),0))</f>
        <v>2</v>
      </c>
      <c r="BP428" s="70">
        <f>VALUE(IFERROR(VLOOKUP($A428,OT!$A:$BU,OT!AM$1,0),0))</f>
        <v>2</v>
      </c>
    </row>
    <row r="429" spans="1:68" x14ac:dyDescent="0.35">
      <c r="A429" t="s">
        <v>2103</v>
      </c>
      <c r="B429" s="221" t="str">
        <f>VLOOKUP(A429,Att!B:C,2,0)</f>
        <v>NGUYỄN THỊ TUYẾT</v>
      </c>
      <c r="X429">
        <v>15000</v>
      </c>
      <c r="Y429">
        <v>15000</v>
      </c>
      <c r="Z429">
        <v>15000</v>
      </c>
      <c r="AA429">
        <v>20000</v>
      </c>
      <c r="AB429">
        <v>20000</v>
      </c>
      <c r="AE429">
        <v>42000</v>
      </c>
      <c r="AF429">
        <v>42000</v>
      </c>
      <c r="AH429" s="68">
        <f t="shared" si="21"/>
        <v>169000</v>
      </c>
      <c r="AI429" s="68">
        <f t="shared" si="19"/>
        <v>85000</v>
      </c>
      <c r="AJ429" s="68">
        <f t="shared" si="20"/>
        <v>84000</v>
      </c>
      <c r="AK429" s="68"/>
      <c r="AL429" s="74" t="str">
        <f>VLOOKUP(A429,Att!B:CX,101,0)</f>
        <v>MEKONG SUBLABOR</v>
      </c>
      <c r="AM429" s="70">
        <f>VALUE(IFERROR(VLOOKUP($A429,OT!$A:$BU,OT!J$1,0),0))</f>
        <v>0</v>
      </c>
      <c r="AN429" s="70">
        <f>VALUE(IFERROR(VLOOKUP($A429,OT!$A:$BU,OT!K$1,0),0))</f>
        <v>0</v>
      </c>
      <c r="AO429" s="70">
        <f>VALUE(IFERROR(VLOOKUP($A429,OT!$A:$BU,OT!L$1,0),0))</f>
        <v>0</v>
      </c>
      <c r="AP429" s="70">
        <f>VALUE(IFERROR(VLOOKUP($A429,OT!$A:$BU,OT!M$1,0),0))</f>
        <v>0</v>
      </c>
      <c r="AQ429" s="70">
        <f>VALUE(IFERROR(VLOOKUP($A429,OT!$A:$BU,OT!N$1,0),0))</f>
        <v>0</v>
      </c>
      <c r="AR429" s="70">
        <f>VALUE(IFERROR(VLOOKUP($A429,OT!$A:$BU,OT!O$1,0),0))</f>
        <v>0</v>
      </c>
      <c r="AS429" s="70">
        <f>VALUE(IFERROR(VLOOKUP($A429,OT!$A:$BU,OT!P$1,0),0))</f>
        <v>0</v>
      </c>
      <c r="AT429" s="70">
        <f>VALUE(IFERROR(VLOOKUP($A429,OT!$A:$BU,OT!Q$1,0),0))</f>
        <v>0</v>
      </c>
      <c r="AU429" s="70">
        <f>VALUE(IFERROR(VLOOKUP($A429,OT!$A:$BU,OT!R$1,0),0))</f>
        <v>0</v>
      </c>
      <c r="AV429" s="70">
        <f>VALUE(IFERROR(VLOOKUP($A429,OT!$A:$BU,OT!S$1,0),0))</f>
        <v>0</v>
      </c>
      <c r="AW429" s="70">
        <f>VALUE(IFERROR(VLOOKUP($A429,OT!$A:$BU,OT!T$1,0),0))</f>
        <v>0</v>
      </c>
      <c r="AX429" s="70">
        <f>VALUE(IFERROR(VLOOKUP($A429,OT!$A:$BU,OT!U$1,0),0))</f>
        <v>0</v>
      </c>
      <c r="AY429" s="70">
        <f>VALUE(IFERROR(VLOOKUP($A429,OT!$A:$BU,OT!V$1,0),0))</f>
        <v>0</v>
      </c>
      <c r="AZ429" s="70">
        <f>VALUE(IFERROR(VLOOKUP($A429,OT!$A:$BU,OT!W$1,0),0))</f>
        <v>0</v>
      </c>
      <c r="BA429" s="70">
        <f>VALUE(IFERROR(VLOOKUP($A429,OT!$A:$BU,OT!X$1,0),0))</f>
        <v>0</v>
      </c>
      <c r="BB429" s="70">
        <f>VALUE(IFERROR(VLOOKUP($A429,OT!$A:$BU,OT!Y$1,0),0))</f>
        <v>0</v>
      </c>
      <c r="BC429" s="70">
        <f>VALUE(IFERROR(VLOOKUP($A429,OT!$A:$BU,OT!Z$1,0),0))</f>
        <v>0</v>
      </c>
      <c r="BD429" s="70">
        <f>VALUE(IFERROR(VLOOKUP($A429,OT!$A:$BU,OT!AA$1,0),0))</f>
        <v>0</v>
      </c>
      <c r="BE429" s="70">
        <f>VALUE(IFERROR(VLOOKUP($A429,OT!$A:$BU,OT!AB$1,0),0))</f>
        <v>0</v>
      </c>
      <c r="BF429" s="70">
        <f>VALUE(IFERROR(VLOOKUP($A429,OT!$A:$BU,OT!AC$1,0),0))</f>
        <v>0</v>
      </c>
      <c r="BG429" s="70">
        <f>VALUE(IFERROR(VLOOKUP($A429,OT!$A:$BU,OT!AD$1,0),0))</f>
        <v>0</v>
      </c>
      <c r="BH429" s="70">
        <f>VALUE(IFERROR(VLOOKUP($A429,OT!$A:$BU,OT!AE$1,0),0))</f>
        <v>0</v>
      </c>
      <c r="BI429" s="70">
        <f>VALUE(IFERROR(VLOOKUP($A429,OT!$A:$BU,OT!AF$1,0),0))</f>
        <v>0</v>
      </c>
      <c r="BJ429" s="70">
        <f>VALUE(IFERROR(VLOOKUP($A429,OT!$A:$BU,OT!AG$1,0),0))</f>
        <v>0</v>
      </c>
      <c r="BK429" s="70">
        <f>VALUE(IFERROR(VLOOKUP($A429,OT!$A:$BU,OT!AH$1,0),0))</f>
        <v>0</v>
      </c>
      <c r="BL429" s="70">
        <f>VALUE(IFERROR(VLOOKUP($A429,OT!$A:$BU,OT!AI$1,0),0))</f>
        <v>0</v>
      </c>
      <c r="BM429" s="70">
        <f>VALUE(IFERROR(VLOOKUP($A429,OT!$A:$BU,OT!AJ$1,0),0))</f>
        <v>0</v>
      </c>
      <c r="BN429" s="70">
        <f>VALUE(IFERROR(VLOOKUP($A429,OT!$A:$BU,OT!AK$1,0),0))</f>
        <v>0</v>
      </c>
      <c r="BO429" s="70">
        <f>VALUE(IFERROR(VLOOKUP($A429,OT!$A:$BU,OT!AL$1,0),0))</f>
        <v>2</v>
      </c>
      <c r="BP429" s="70">
        <f>VALUE(IFERROR(VLOOKUP($A429,OT!$A:$BU,OT!AM$1,0),0))</f>
        <v>2</v>
      </c>
    </row>
    <row r="430" spans="1:68" x14ac:dyDescent="0.35">
      <c r="A430" t="s">
        <v>2106</v>
      </c>
      <c r="B430" s="221" t="str">
        <f>VLOOKUP(A430,Att!B:C,2,0)</f>
        <v>HOÀNG ĐẠI THÀNH</v>
      </c>
      <c r="X430">
        <v>0</v>
      </c>
      <c r="AH430" s="68">
        <f t="shared" si="21"/>
        <v>0</v>
      </c>
      <c r="AI430" s="68">
        <f t="shared" si="19"/>
        <v>0</v>
      </c>
      <c r="AJ430" s="68">
        <f t="shared" si="20"/>
        <v>0</v>
      </c>
      <c r="AK430" s="68"/>
      <c r="AL430" s="74" t="str">
        <f>VLOOKUP(A430,Att!B:CX,101,0)</f>
        <v>Nhân Kiệt</v>
      </c>
      <c r="AM430" s="70">
        <f>VALUE(IFERROR(VLOOKUP($A430,OT!$A:$BU,OT!J$1,0),0))</f>
        <v>0</v>
      </c>
      <c r="AN430" s="70">
        <f>VALUE(IFERROR(VLOOKUP($A430,OT!$A:$BU,OT!K$1,0),0))</f>
        <v>0</v>
      </c>
      <c r="AO430" s="70">
        <f>VALUE(IFERROR(VLOOKUP($A430,OT!$A:$BU,OT!L$1,0),0))</f>
        <v>0</v>
      </c>
      <c r="AP430" s="70">
        <f>VALUE(IFERROR(VLOOKUP($A430,OT!$A:$BU,OT!M$1,0),0))</f>
        <v>0</v>
      </c>
      <c r="AQ430" s="70">
        <f>VALUE(IFERROR(VLOOKUP($A430,OT!$A:$BU,OT!N$1,0),0))</f>
        <v>0</v>
      </c>
      <c r="AR430" s="70">
        <f>VALUE(IFERROR(VLOOKUP($A430,OT!$A:$BU,OT!O$1,0),0))</f>
        <v>0</v>
      </c>
      <c r="AS430" s="70">
        <f>VALUE(IFERROR(VLOOKUP($A430,OT!$A:$BU,OT!P$1,0),0))</f>
        <v>0</v>
      </c>
      <c r="AT430" s="70">
        <f>VALUE(IFERROR(VLOOKUP($A430,OT!$A:$BU,OT!Q$1,0),0))</f>
        <v>0</v>
      </c>
      <c r="AU430" s="70">
        <f>VALUE(IFERROR(VLOOKUP($A430,OT!$A:$BU,OT!R$1,0),0))</f>
        <v>0</v>
      </c>
      <c r="AV430" s="70">
        <f>VALUE(IFERROR(VLOOKUP($A430,OT!$A:$BU,OT!S$1,0),0))</f>
        <v>0</v>
      </c>
      <c r="AW430" s="70">
        <f>VALUE(IFERROR(VLOOKUP($A430,OT!$A:$BU,OT!T$1,0),0))</f>
        <v>0</v>
      </c>
      <c r="AX430" s="70">
        <f>VALUE(IFERROR(VLOOKUP($A430,OT!$A:$BU,OT!U$1,0),0))</f>
        <v>0</v>
      </c>
      <c r="AY430" s="70">
        <f>VALUE(IFERROR(VLOOKUP($A430,OT!$A:$BU,OT!V$1,0),0))</f>
        <v>0</v>
      </c>
      <c r="AZ430" s="70">
        <f>VALUE(IFERROR(VLOOKUP($A430,OT!$A:$BU,OT!W$1,0),0))</f>
        <v>0</v>
      </c>
      <c r="BA430" s="70">
        <f>VALUE(IFERROR(VLOOKUP($A430,OT!$A:$BU,OT!X$1,0),0))</f>
        <v>0</v>
      </c>
      <c r="BB430" s="70">
        <f>VALUE(IFERROR(VLOOKUP($A430,OT!$A:$BU,OT!Y$1,0),0))</f>
        <v>0</v>
      </c>
      <c r="BC430" s="70">
        <f>VALUE(IFERROR(VLOOKUP($A430,OT!$A:$BU,OT!Z$1,0),0))</f>
        <v>0</v>
      </c>
      <c r="BD430" s="70">
        <f>VALUE(IFERROR(VLOOKUP($A430,OT!$A:$BU,OT!AA$1,0),0))</f>
        <v>0</v>
      </c>
      <c r="BE430" s="70">
        <f>VALUE(IFERROR(VLOOKUP($A430,OT!$A:$BU,OT!AB$1,0),0))</f>
        <v>0</v>
      </c>
      <c r="BF430" s="70">
        <f>VALUE(IFERROR(VLOOKUP($A430,OT!$A:$BU,OT!AC$1,0),0))</f>
        <v>0</v>
      </c>
      <c r="BG430" s="70">
        <f>VALUE(IFERROR(VLOOKUP($A430,OT!$A:$BU,OT!AD$1,0),0))</f>
        <v>0</v>
      </c>
      <c r="BH430" s="70">
        <f>VALUE(IFERROR(VLOOKUP($A430,OT!$A:$BU,OT!AE$1,0),0))</f>
        <v>0</v>
      </c>
      <c r="BI430" s="70">
        <f>VALUE(IFERROR(VLOOKUP($A430,OT!$A:$BU,OT!AF$1,0),0))</f>
        <v>0</v>
      </c>
      <c r="BJ430" s="70">
        <f>VALUE(IFERROR(VLOOKUP($A430,OT!$A:$BU,OT!AG$1,0),0))</f>
        <v>0</v>
      </c>
      <c r="BK430" s="70">
        <f>VALUE(IFERROR(VLOOKUP($A430,OT!$A:$BU,OT!AH$1,0),0))</f>
        <v>0</v>
      </c>
      <c r="BL430" s="70">
        <f>VALUE(IFERROR(VLOOKUP($A430,OT!$A:$BU,OT!AI$1,0),0))</f>
        <v>0</v>
      </c>
      <c r="BM430" s="70">
        <f>VALUE(IFERROR(VLOOKUP($A430,OT!$A:$BU,OT!AJ$1,0),0))</f>
        <v>0</v>
      </c>
      <c r="BN430" s="70">
        <f>VALUE(IFERROR(VLOOKUP($A430,OT!$A:$BU,OT!AK$1,0),0))</f>
        <v>0</v>
      </c>
      <c r="BO430" s="70">
        <f>VALUE(IFERROR(VLOOKUP($A430,OT!$A:$BU,OT!AL$1,0),0))</f>
        <v>0</v>
      </c>
      <c r="BP430" s="70">
        <f>VALUE(IFERROR(VLOOKUP($A430,OT!$A:$BU,OT!AM$1,0),0))</f>
        <v>0</v>
      </c>
    </row>
    <row r="431" spans="1:68" x14ac:dyDescent="0.35">
      <c r="A431" t="s">
        <v>2109</v>
      </c>
      <c r="B431" s="221" t="str">
        <f>VLOOKUP(A431,Att!B:C,2,0)</f>
        <v>NGUYỄN THỊ THÚY QUYÊN</v>
      </c>
      <c r="X431">
        <v>15000</v>
      </c>
      <c r="Y431">
        <v>15000</v>
      </c>
      <c r="Z431">
        <v>15000</v>
      </c>
      <c r="AA431">
        <v>20000</v>
      </c>
      <c r="AB431">
        <v>20000</v>
      </c>
      <c r="AE431">
        <v>20000</v>
      </c>
      <c r="AF431">
        <v>20000</v>
      </c>
      <c r="AH431" s="68">
        <f t="shared" si="21"/>
        <v>125000</v>
      </c>
      <c r="AI431" s="68">
        <f t="shared" si="19"/>
        <v>85000</v>
      </c>
      <c r="AJ431" s="68">
        <f t="shared" si="20"/>
        <v>40000</v>
      </c>
      <c r="AK431" s="68"/>
      <c r="AL431" s="74" t="str">
        <f>VLOOKUP(A431,Att!B:CX,101,0)</f>
        <v>Nhân Kiệt</v>
      </c>
      <c r="AM431" s="70">
        <f>VALUE(IFERROR(VLOOKUP($A431,OT!$A:$BU,OT!J$1,0),0))</f>
        <v>0</v>
      </c>
      <c r="AN431" s="70">
        <f>VALUE(IFERROR(VLOOKUP($A431,OT!$A:$BU,OT!K$1,0),0))</f>
        <v>0</v>
      </c>
      <c r="AO431" s="70">
        <f>VALUE(IFERROR(VLOOKUP($A431,OT!$A:$BU,OT!L$1,0),0))</f>
        <v>0</v>
      </c>
      <c r="AP431" s="70">
        <f>VALUE(IFERROR(VLOOKUP($A431,OT!$A:$BU,OT!M$1,0),0))</f>
        <v>0</v>
      </c>
      <c r="AQ431" s="70">
        <f>VALUE(IFERROR(VLOOKUP($A431,OT!$A:$BU,OT!N$1,0),0))</f>
        <v>0</v>
      </c>
      <c r="AR431" s="70">
        <f>VALUE(IFERROR(VLOOKUP($A431,OT!$A:$BU,OT!O$1,0),0))</f>
        <v>0</v>
      </c>
      <c r="AS431" s="70">
        <f>VALUE(IFERROR(VLOOKUP($A431,OT!$A:$BU,OT!P$1,0),0))</f>
        <v>0</v>
      </c>
      <c r="AT431" s="70">
        <f>VALUE(IFERROR(VLOOKUP($A431,OT!$A:$BU,OT!Q$1,0),0))</f>
        <v>0</v>
      </c>
      <c r="AU431" s="70">
        <f>VALUE(IFERROR(VLOOKUP($A431,OT!$A:$BU,OT!R$1,0),0))</f>
        <v>0</v>
      </c>
      <c r="AV431" s="70">
        <f>VALUE(IFERROR(VLOOKUP($A431,OT!$A:$BU,OT!S$1,0),0))</f>
        <v>0</v>
      </c>
      <c r="AW431" s="70">
        <f>VALUE(IFERROR(VLOOKUP($A431,OT!$A:$BU,OT!T$1,0),0))</f>
        <v>0</v>
      </c>
      <c r="AX431" s="70">
        <f>VALUE(IFERROR(VLOOKUP($A431,OT!$A:$BU,OT!U$1,0),0))</f>
        <v>0</v>
      </c>
      <c r="AY431" s="70">
        <f>VALUE(IFERROR(VLOOKUP($A431,OT!$A:$BU,OT!V$1,0),0))</f>
        <v>0</v>
      </c>
      <c r="AZ431" s="70">
        <f>VALUE(IFERROR(VLOOKUP($A431,OT!$A:$BU,OT!W$1,0),0))</f>
        <v>0</v>
      </c>
      <c r="BA431" s="70">
        <f>VALUE(IFERROR(VLOOKUP($A431,OT!$A:$BU,OT!X$1,0),0))</f>
        <v>0</v>
      </c>
      <c r="BB431" s="70">
        <f>VALUE(IFERROR(VLOOKUP($A431,OT!$A:$BU,OT!Y$1,0),0))</f>
        <v>0</v>
      </c>
      <c r="BC431" s="70">
        <f>VALUE(IFERROR(VLOOKUP($A431,OT!$A:$BU,OT!Z$1,0),0))</f>
        <v>0</v>
      </c>
      <c r="BD431" s="70">
        <f>VALUE(IFERROR(VLOOKUP($A431,OT!$A:$BU,OT!AA$1,0),0))</f>
        <v>0</v>
      </c>
      <c r="BE431" s="70">
        <f>VALUE(IFERROR(VLOOKUP($A431,OT!$A:$BU,OT!AB$1,0),0))</f>
        <v>0</v>
      </c>
      <c r="BF431" s="70">
        <f>VALUE(IFERROR(VLOOKUP($A431,OT!$A:$BU,OT!AC$1,0),0))</f>
        <v>0</v>
      </c>
      <c r="BG431" s="70">
        <f>VALUE(IFERROR(VLOOKUP($A431,OT!$A:$BU,OT!AD$1,0),0))</f>
        <v>0</v>
      </c>
      <c r="BH431" s="70">
        <f>VALUE(IFERROR(VLOOKUP($A431,OT!$A:$BU,OT!AE$1,0),0))</f>
        <v>0</v>
      </c>
      <c r="BI431" s="70">
        <f>VALUE(IFERROR(VLOOKUP($A431,OT!$A:$BU,OT!AF$1,0),0))</f>
        <v>0</v>
      </c>
      <c r="BJ431" s="70">
        <f>VALUE(IFERROR(VLOOKUP($A431,OT!$A:$BU,OT!AG$1,0),0))</f>
        <v>0</v>
      </c>
      <c r="BK431" s="70">
        <f>VALUE(IFERROR(VLOOKUP($A431,OT!$A:$BU,OT!AH$1,0),0))</f>
        <v>0</v>
      </c>
      <c r="BL431" s="70">
        <f>VALUE(IFERROR(VLOOKUP($A431,OT!$A:$BU,OT!AI$1,0),0))</f>
        <v>0</v>
      </c>
      <c r="BM431" s="70">
        <f>VALUE(IFERROR(VLOOKUP($A431,OT!$A:$BU,OT!AJ$1,0),0))</f>
        <v>0</v>
      </c>
      <c r="BN431" s="70">
        <f>VALUE(IFERROR(VLOOKUP($A431,OT!$A:$BU,OT!AK$1,0),0))</f>
        <v>0</v>
      </c>
      <c r="BO431" s="70">
        <f>VALUE(IFERROR(VLOOKUP($A431,OT!$A:$BU,OT!AL$1,0),0))</f>
        <v>2</v>
      </c>
      <c r="BP431" s="70">
        <f>VALUE(IFERROR(VLOOKUP($A431,OT!$A:$BU,OT!AM$1,0),0))</f>
        <v>2</v>
      </c>
    </row>
    <row r="432" spans="1:68" x14ac:dyDescent="0.35">
      <c r="A432" t="s">
        <v>2112</v>
      </c>
      <c r="B432" s="221" t="str">
        <f>VLOOKUP(A432,Att!B:C,2,0)</f>
        <v>CHÂU THỊ THANH MAI</v>
      </c>
      <c r="X432">
        <v>15000</v>
      </c>
      <c r="Y432">
        <v>15000</v>
      </c>
      <c r="Z432">
        <v>15000</v>
      </c>
      <c r="AA432">
        <v>20000</v>
      </c>
      <c r="AB432">
        <v>20000</v>
      </c>
      <c r="AC432">
        <v>15000</v>
      </c>
      <c r="AE432">
        <v>20000</v>
      </c>
      <c r="AF432">
        <v>20000</v>
      </c>
      <c r="AH432" s="68">
        <f t="shared" si="21"/>
        <v>140000</v>
      </c>
      <c r="AI432" s="68">
        <f t="shared" si="19"/>
        <v>65000</v>
      </c>
      <c r="AJ432" s="68">
        <f t="shared" si="20"/>
        <v>75000</v>
      </c>
      <c r="AK432" s="68"/>
      <c r="AL432" s="74" t="str">
        <f>VLOOKUP(A432,Att!B:CX,101,0)</f>
        <v>Power Connect</v>
      </c>
      <c r="AM432" s="70">
        <f>VALUE(IFERROR(VLOOKUP($A432,OT!$A:$BU,OT!J$1,0),0))</f>
        <v>0</v>
      </c>
      <c r="AN432" s="70">
        <f>VALUE(IFERROR(VLOOKUP($A432,OT!$A:$BU,OT!K$1,0),0))</f>
        <v>0</v>
      </c>
      <c r="AO432" s="70">
        <f>VALUE(IFERROR(VLOOKUP($A432,OT!$A:$BU,OT!L$1,0),0))</f>
        <v>0</v>
      </c>
      <c r="AP432" s="70">
        <f>VALUE(IFERROR(VLOOKUP($A432,OT!$A:$BU,OT!M$1,0),0))</f>
        <v>0</v>
      </c>
      <c r="AQ432" s="70">
        <f>VALUE(IFERROR(VLOOKUP($A432,OT!$A:$BU,OT!N$1,0),0))</f>
        <v>0</v>
      </c>
      <c r="AR432" s="70">
        <f>VALUE(IFERROR(VLOOKUP($A432,OT!$A:$BU,OT!O$1,0),0))</f>
        <v>0</v>
      </c>
      <c r="AS432" s="70">
        <f>VALUE(IFERROR(VLOOKUP($A432,OT!$A:$BU,OT!P$1,0),0))</f>
        <v>0</v>
      </c>
      <c r="AT432" s="70">
        <f>VALUE(IFERROR(VLOOKUP($A432,OT!$A:$BU,OT!Q$1,0),0))</f>
        <v>0</v>
      </c>
      <c r="AU432" s="70">
        <f>VALUE(IFERROR(VLOOKUP($A432,OT!$A:$BU,OT!R$1,0),0))</f>
        <v>0</v>
      </c>
      <c r="AV432" s="70">
        <f>VALUE(IFERROR(VLOOKUP($A432,OT!$A:$BU,OT!S$1,0),0))</f>
        <v>0</v>
      </c>
      <c r="AW432" s="70">
        <f>VALUE(IFERROR(VLOOKUP($A432,OT!$A:$BU,OT!T$1,0),0))</f>
        <v>0</v>
      </c>
      <c r="AX432" s="70">
        <f>VALUE(IFERROR(VLOOKUP($A432,OT!$A:$BU,OT!U$1,0),0))</f>
        <v>0</v>
      </c>
      <c r="AY432" s="70">
        <f>VALUE(IFERROR(VLOOKUP($A432,OT!$A:$BU,OT!V$1,0),0))</f>
        <v>0</v>
      </c>
      <c r="AZ432" s="70">
        <f>VALUE(IFERROR(VLOOKUP($A432,OT!$A:$BU,OT!W$1,0),0))</f>
        <v>0</v>
      </c>
      <c r="BA432" s="70">
        <f>VALUE(IFERROR(VLOOKUP($A432,OT!$A:$BU,OT!X$1,0),0))</f>
        <v>0</v>
      </c>
      <c r="BB432" s="70">
        <f>VALUE(IFERROR(VLOOKUP($A432,OT!$A:$BU,OT!Y$1,0),0))</f>
        <v>0</v>
      </c>
      <c r="BC432" s="70">
        <f>VALUE(IFERROR(VLOOKUP($A432,OT!$A:$BU,OT!Z$1,0),0))</f>
        <v>0</v>
      </c>
      <c r="BD432" s="70">
        <f>VALUE(IFERROR(VLOOKUP($A432,OT!$A:$BU,OT!AA$1,0),0))</f>
        <v>0</v>
      </c>
      <c r="BE432" s="70">
        <f>VALUE(IFERROR(VLOOKUP($A432,OT!$A:$BU,OT!AB$1,0),0))</f>
        <v>0</v>
      </c>
      <c r="BF432" s="70">
        <f>VALUE(IFERROR(VLOOKUP($A432,OT!$A:$BU,OT!AC$1,0),0))</f>
        <v>0</v>
      </c>
      <c r="BG432" s="70">
        <f>VALUE(IFERROR(VLOOKUP($A432,OT!$A:$BU,OT!AD$1,0),0))</f>
        <v>0</v>
      </c>
      <c r="BH432" s="70">
        <f>VALUE(IFERROR(VLOOKUP($A432,OT!$A:$BU,OT!AE$1,0),0))</f>
        <v>0</v>
      </c>
      <c r="BI432" s="70">
        <f>VALUE(IFERROR(VLOOKUP($A432,OT!$A:$BU,OT!AF$1,0),0))</f>
        <v>0</v>
      </c>
      <c r="BJ432" s="70">
        <f>VALUE(IFERROR(VLOOKUP($A432,OT!$A:$BU,OT!AG$1,0),0))</f>
        <v>0</v>
      </c>
      <c r="BK432" s="70">
        <f>VALUE(IFERROR(VLOOKUP($A432,OT!$A:$BU,OT!AH$1,0),0))</f>
        <v>2</v>
      </c>
      <c r="BL432" s="70">
        <f>VALUE(IFERROR(VLOOKUP($A432,OT!$A:$BU,OT!AI$1,0),0))</f>
        <v>2</v>
      </c>
      <c r="BM432" s="70">
        <f>VALUE(IFERROR(VLOOKUP($A432,OT!$A:$BU,OT!AJ$1,0),0))</f>
        <v>8</v>
      </c>
      <c r="BN432" s="70">
        <f>VALUE(IFERROR(VLOOKUP($A432,OT!$A:$BU,OT!AK$1,0),0))</f>
        <v>0</v>
      </c>
      <c r="BO432" s="70">
        <f>VALUE(IFERROR(VLOOKUP($A432,OT!$A:$BU,OT!AL$1,0),0))</f>
        <v>2</v>
      </c>
      <c r="BP432" s="70">
        <f>VALUE(IFERROR(VLOOKUP($A432,OT!$A:$BU,OT!AM$1,0),0))</f>
        <v>0</v>
      </c>
    </row>
    <row r="433" spans="1:68" x14ac:dyDescent="0.35">
      <c r="A433" t="s">
        <v>2115</v>
      </c>
      <c r="B433" s="221" t="str">
        <f>VLOOKUP(A433,Att!B:C,2,0)</f>
        <v>DƯƠNG NHƯ Ý</v>
      </c>
      <c r="X433">
        <v>15000</v>
      </c>
      <c r="Y433">
        <v>15000</v>
      </c>
      <c r="Z433">
        <v>15000</v>
      </c>
      <c r="AA433">
        <v>20000</v>
      </c>
      <c r="AB433">
        <v>20000</v>
      </c>
      <c r="AC433">
        <v>20000</v>
      </c>
      <c r="AE433">
        <v>20000</v>
      </c>
      <c r="AH433" s="68">
        <f t="shared" si="21"/>
        <v>125000</v>
      </c>
      <c r="AI433" s="68">
        <f t="shared" si="19"/>
        <v>65000</v>
      </c>
      <c r="AJ433" s="68">
        <f t="shared" si="20"/>
        <v>60000</v>
      </c>
      <c r="AK433" s="68"/>
      <c r="AL433" s="74" t="str">
        <f>VLOOKUP(A433,Att!B:CX,101,0)</f>
        <v>Power Connect</v>
      </c>
      <c r="AM433" s="70">
        <f>VALUE(IFERROR(VLOOKUP($A433,OT!$A:$BU,OT!J$1,0),0))</f>
        <v>0</v>
      </c>
      <c r="AN433" s="70">
        <f>VALUE(IFERROR(VLOOKUP($A433,OT!$A:$BU,OT!K$1,0),0))</f>
        <v>0</v>
      </c>
      <c r="AO433" s="70">
        <f>VALUE(IFERROR(VLOOKUP($A433,OT!$A:$BU,OT!L$1,0),0))</f>
        <v>0</v>
      </c>
      <c r="AP433" s="70">
        <f>VALUE(IFERROR(VLOOKUP($A433,OT!$A:$BU,OT!M$1,0),0))</f>
        <v>0</v>
      </c>
      <c r="AQ433" s="70">
        <f>VALUE(IFERROR(VLOOKUP($A433,OT!$A:$BU,OT!N$1,0),0))</f>
        <v>0</v>
      </c>
      <c r="AR433" s="70">
        <f>VALUE(IFERROR(VLOOKUP($A433,OT!$A:$BU,OT!O$1,0),0))</f>
        <v>0</v>
      </c>
      <c r="AS433" s="70">
        <f>VALUE(IFERROR(VLOOKUP($A433,OT!$A:$BU,OT!P$1,0),0))</f>
        <v>0</v>
      </c>
      <c r="AT433" s="70">
        <f>VALUE(IFERROR(VLOOKUP($A433,OT!$A:$BU,OT!Q$1,0),0))</f>
        <v>0</v>
      </c>
      <c r="AU433" s="70">
        <f>VALUE(IFERROR(VLOOKUP($A433,OT!$A:$BU,OT!R$1,0),0))</f>
        <v>0</v>
      </c>
      <c r="AV433" s="70">
        <f>VALUE(IFERROR(VLOOKUP($A433,OT!$A:$BU,OT!S$1,0),0))</f>
        <v>0</v>
      </c>
      <c r="AW433" s="70">
        <f>VALUE(IFERROR(VLOOKUP($A433,OT!$A:$BU,OT!T$1,0),0))</f>
        <v>0</v>
      </c>
      <c r="AX433" s="70">
        <f>VALUE(IFERROR(VLOOKUP($A433,OT!$A:$BU,OT!U$1,0),0))</f>
        <v>0</v>
      </c>
      <c r="AY433" s="70">
        <f>VALUE(IFERROR(VLOOKUP($A433,OT!$A:$BU,OT!V$1,0),0))</f>
        <v>0</v>
      </c>
      <c r="AZ433" s="70">
        <f>VALUE(IFERROR(VLOOKUP($A433,OT!$A:$BU,OT!W$1,0),0))</f>
        <v>0</v>
      </c>
      <c r="BA433" s="70">
        <f>VALUE(IFERROR(VLOOKUP($A433,OT!$A:$BU,OT!X$1,0),0))</f>
        <v>0</v>
      </c>
      <c r="BB433" s="70">
        <f>VALUE(IFERROR(VLOOKUP($A433,OT!$A:$BU,OT!Y$1,0),0))</f>
        <v>0</v>
      </c>
      <c r="BC433" s="70">
        <f>VALUE(IFERROR(VLOOKUP($A433,OT!$A:$BU,OT!Z$1,0),0))</f>
        <v>0</v>
      </c>
      <c r="BD433" s="70">
        <f>VALUE(IFERROR(VLOOKUP($A433,OT!$A:$BU,OT!AA$1,0),0))</f>
        <v>0</v>
      </c>
      <c r="BE433" s="70">
        <f>VALUE(IFERROR(VLOOKUP($A433,OT!$A:$BU,OT!AB$1,0),0))</f>
        <v>0</v>
      </c>
      <c r="BF433" s="70">
        <f>VALUE(IFERROR(VLOOKUP($A433,OT!$A:$BU,OT!AC$1,0),0))</f>
        <v>0</v>
      </c>
      <c r="BG433" s="70">
        <f>VALUE(IFERROR(VLOOKUP($A433,OT!$A:$BU,OT!AD$1,0),0))</f>
        <v>0</v>
      </c>
      <c r="BH433" s="70">
        <f>VALUE(IFERROR(VLOOKUP($A433,OT!$A:$BU,OT!AE$1,0),0))</f>
        <v>0</v>
      </c>
      <c r="BI433" s="70">
        <f>VALUE(IFERROR(VLOOKUP($A433,OT!$A:$BU,OT!AF$1,0),0))</f>
        <v>0</v>
      </c>
      <c r="BJ433" s="70">
        <f>VALUE(IFERROR(VLOOKUP($A433,OT!$A:$BU,OT!AG$1,0),0))</f>
        <v>0</v>
      </c>
      <c r="BK433" s="70">
        <f>VALUE(IFERROR(VLOOKUP($A433,OT!$A:$BU,OT!AH$1,0),0))</f>
        <v>2</v>
      </c>
      <c r="BL433" s="70">
        <f>VALUE(IFERROR(VLOOKUP($A433,OT!$A:$BU,OT!AI$1,0),0))</f>
        <v>2</v>
      </c>
      <c r="BM433" s="70">
        <f>VALUE(IFERROR(VLOOKUP($A433,OT!$A:$BU,OT!AJ$1,0),0))</f>
        <v>12</v>
      </c>
      <c r="BN433" s="70">
        <f>VALUE(IFERROR(VLOOKUP($A433,OT!$A:$BU,OT!AK$1,0),0))</f>
        <v>0</v>
      </c>
      <c r="BO433" s="70">
        <f>VALUE(IFERROR(VLOOKUP($A433,OT!$A:$BU,OT!AL$1,0),0))</f>
        <v>0</v>
      </c>
      <c r="BP433" s="70">
        <f>VALUE(IFERROR(VLOOKUP($A433,OT!$A:$BU,OT!AM$1,0),0))</f>
        <v>0</v>
      </c>
    </row>
    <row r="434" spans="1:68" x14ac:dyDescent="0.35">
      <c r="A434" t="s">
        <v>2118</v>
      </c>
      <c r="B434" s="221" t="str">
        <f>VLOOKUP(A434,Att!B:C,2,0)</f>
        <v>TRƯƠNG ĐĂNG KHOA</v>
      </c>
      <c r="X434">
        <v>0</v>
      </c>
      <c r="AH434" s="68">
        <f t="shared" si="21"/>
        <v>0</v>
      </c>
      <c r="AI434" s="68">
        <f t="shared" si="19"/>
        <v>0</v>
      </c>
      <c r="AJ434" s="68">
        <f t="shared" si="20"/>
        <v>0</v>
      </c>
      <c r="AK434" s="68"/>
      <c r="AL434" s="74" t="str">
        <f>VLOOKUP(A434,Att!B:CX,101,0)</f>
        <v>Power Connect</v>
      </c>
      <c r="AM434" s="70">
        <f>VALUE(IFERROR(VLOOKUP($A434,OT!$A:$BU,OT!J$1,0),0))</f>
        <v>0</v>
      </c>
      <c r="AN434" s="70">
        <f>VALUE(IFERROR(VLOOKUP($A434,OT!$A:$BU,OT!K$1,0),0))</f>
        <v>0</v>
      </c>
      <c r="AO434" s="70">
        <f>VALUE(IFERROR(VLOOKUP($A434,OT!$A:$BU,OT!L$1,0),0))</f>
        <v>0</v>
      </c>
      <c r="AP434" s="70">
        <f>VALUE(IFERROR(VLOOKUP($A434,OT!$A:$BU,OT!M$1,0),0))</f>
        <v>0</v>
      </c>
      <c r="AQ434" s="70">
        <f>VALUE(IFERROR(VLOOKUP($A434,OT!$A:$BU,OT!N$1,0),0))</f>
        <v>0</v>
      </c>
      <c r="AR434" s="70">
        <f>VALUE(IFERROR(VLOOKUP($A434,OT!$A:$BU,OT!O$1,0),0))</f>
        <v>0</v>
      </c>
      <c r="AS434" s="70">
        <f>VALUE(IFERROR(VLOOKUP($A434,OT!$A:$BU,OT!P$1,0),0))</f>
        <v>0</v>
      </c>
      <c r="AT434" s="70">
        <f>VALUE(IFERROR(VLOOKUP($A434,OT!$A:$BU,OT!Q$1,0),0))</f>
        <v>0</v>
      </c>
      <c r="AU434" s="70">
        <f>VALUE(IFERROR(VLOOKUP($A434,OT!$A:$BU,OT!R$1,0),0))</f>
        <v>0</v>
      </c>
      <c r="AV434" s="70">
        <f>VALUE(IFERROR(VLOOKUP($A434,OT!$A:$BU,OT!S$1,0),0))</f>
        <v>0</v>
      </c>
      <c r="AW434" s="70">
        <f>VALUE(IFERROR(VLOOKUP($A434,OT!$A:$BU,OT!T$1,0),0))</f>
        <v>0</v>
      </c>
      <c r="AX434" s="70">
        <f>VALUE(IFERROR(VLOOKUP($A434,OT!$A:$BU,OT!U$1,0),0))</f>
        <v>0</v>
      </c>
      <c r="AY434" s="70">
        <f>VALUE(IFERROR(VLOOKUP($A434,OT!$A:$BU,OT!V$1,0),0))</f>
        <v>0</v>
      </c>
      <c r="AZ434" s="70">
        <f>VALUE(IFERROR(VLOOKUP($A434,OT!$A:$BU,OT!W$1,0),0))</f>
        <v>0</v>
      </c>
      <c r="BA434" s="70">
        <f>VALUE(IFERROR(VLOOKUP($A434,OT!$A:$BU,OT!X$1,0),0))</f>
        <v>0</v>
      </c>
      <c r="BB434" s="70">
        <f>VALUE(IFERROR(VLOOKUP($A434,OT!$A:$BU,OT!Y$1,0),0))</f>
        <v>0</v>
      </c>
      <c r="BC434" s="70">
        <f>VALUE(IFERROR(VLOOKUP($A434,OT!$A:$BU,OT!Z$1,0),0))</f>
        <v>0</v>
      </c>
      <c r="BD434" s="70">
        <f>VALUE(IFERROR(VLOOKUP($A434,OT!$A:$BU,OT!AA$1,0),0))</f>
        <v>0</v>
      </c>
      <c r="BE434" s="70">
        <f>VALUE(IFERROR(VLOOKUP($A434,OT!$A:$BU,OT!AB$1,0),0))</f>
        <v>0</v>
      </c>
      <c r="BF434" s="70">
        <f>VALUE(IFERROR(VLOOKUP($A434,OT!$A:$BU,OT!AC$1,0),0))</f>
        <v>0</v>
      </c>
      <c r="BG434" s="70">
        <f>VALUE(IFERROR(VLOOKUP($A434,OT!$A:$BU,OT!AD$1,0),0))</f>
        <v>0</v>
      </c>
      <c r="BH434" s="70">
        <f>VALUE(IFERROR(VLOOKUP($A434,OT!$A:$BU,OT!AE$1,0),0))</f>
        <v>0</v>
      </c>
      <c r="BI434" s="70">
        <f>VALUE(IFERROR(VLOOKUP($A434,OT!$A:$BU,OT!AF$1,0),0))</f>
        <v>0</v>
      </c>
      <c r="BJ434" s="70">
        <f>VALUE(IFERROR(VLOOKUP($A434,OT!$A:$BU,OT!AG$1,0),0))</f>
        <v>0</v>
      </c>
      <c r="BK434" s="70">
        <f>VALUE(IFERROR(VLOOKUP($A434,OT!$A:$BU,OT!AH$1,0),0))</f>
        <v>0</v>
      </c>
      <c r="BL434" s="70">
        <f>VALUE(IFERROR(VLOOKUP($A434,OT!$A:$BU,OT!AI$1,0),0))</f>
        <v>0</v>
      </c>
      <c r="BM434" s="70">
        <f>VALUE(IFERROR(VLOOKUP($A434,OT!$A:$BU,OT!AJ$1,0),0))</f>
        <v>0</v>
      </c>
      <c r="BN434" s="70">
        <f>VALUE(IFERROR(VLOOKUP($A434,OT!$A:$BU,OT!AK$1,0),0))</f>
        <v>0</v>
      </c>
      <c r="BO434" s="70">
        <f>VALUE(IFERROR(VLOOKUP($A434,OT!$A:$BU,OT!AL$1,0),0))</f>
        <v>0</v>
      </c>
      <c r="BP434" s="70">
        <f>VALUE(IFERROR(VLOOKUP($A434,OT!$A:$BU,OT!AM$1,0),0))</f>
        <v>0</v>
      </c>
    </row>
    <row r="435" spans="1:68" x14ac:dyDescent="0.35">
      <c r="A435" t="s">
        <v>2121</v>
      </c>
      <c r="B435" s="221" t="str">
        <f>VLOOKUP(A435,Att!B:C,2,0)</f>
        <v>TRẦN QUYỀN TRANG</v>
      </c>
      <c r="X435">
        <v>15000</v>
      </c>
      <c r="Y435">
        <v>15000</v>
      </c>
      <c r="Z435">
        <v>15000</v>
      </c>
      <c r="AA435">
        <v>20000</v>
      </c>
      <c r="AB435">
        <v>20000</v>
      </c>
      <c r="AE435">
        <v>20000</v>
      </c>
      <c r="AF435">
        <v>20000</v>
      </c>
      <c r="AH435" s="68">
        <f t="shared" si="21"/>
        <v>125000</v>
      </c>
      <c r="AI435" s="68">
        <f t="shared" si="19"/>
        <v>65000</v>
      </c>
      <c r="AJ435" s="68">
        <f t="shared" si="20"/>
        <v>60000</v>
      </c>
      <c r="AK435" s="68"/>
      <c r="AL435" s="74" t="str">
        <f>VLOOKUP(A435,Att!B:CX,101,0)</f>
        <v>Power Connect</v>
      </c>
      <c r="AM435" s="70">
        <f>VALUE(IFERROR(VLOOKUP($A435,OT!$A:$BU,OT!J$1,0),0))</f>
        <v>0</v>
      </c>
      <c r="AN435" s="70">
        <f>VALUE(IFERROR(VLOOKUP($A435,OT!$A:$BU,OT!K$1,0),0))</f>
        <v>0</v>
      </c>
      <c r="AO435" s="70">
        <f>VALUE(IFERROR(VLOOKUP($A435,OT!$A:$BU,OT!L$1,0),0))</f>
        <v>0</v>
      </c>
      <c r="AP435" s="70">
        <f>VALUE(IFERROR(VLOOKUP($A435,OT!$A:$BU,OT!M$1,0),0))</f>
        <v>0</v>
      </c>
      <c r="AQ435" s="70">
        <f>VALUE(IFERROR(VLOOKUP($A435,OT!$A:$BU,OT!N$1,0),0))</f>
        <v>0</v>
      </c>
      <c r="AR435" s="70">
        <f>VALUE(IFERROR(VLOOKUP($A435,OT!$A:$BU,OT!O$1,0),0))</f>
        <v>0</v>
      </c>
      <c r="AS435" s="70">
        <f>VALUE(IFERROR(VLOOKUP($A435,OT!$A:$BU,OT!P$1,0),0))</f>
        <v>0</v>
      </c>
      <c r="AT435" s="70">
        <f>VALUE(IFERROR(VLOOKUP($A435,OT!$A:$BU,OT!Q$1,0),0))</f>
        <v>0</v>
      </c>
      <c r="AU435" s="70">
        <f>VALUE(IFERROR(VLOOKUP($A435,OT!$A:$BU,OT!R$1,0),0))</f>
        <v>0</v>
      </c>
      <c r="AV435" s="70">
        <f>VALUE(IFERROR(VLOOKUP($A435,OT!$A:$BU,OT!S$1,0),0))</f>
        <v>0</v>
      </c>
      <c r="AW435" s="70">
        <f>VALUE(IFERROR(VLOOKUP($A435,OT!$A:$BU,OT!T$1,0),0))</f>
        <v>0</v>
      </c>
      <c r="AX435" s="70">
        <f>VALUE(IFERROR(VLOOKUP($A435,OT!$A:$BU,OT!U$1,0),0))</f>
        <v>0</v>
      </c>
      <c r="AY435" s="70">
        <f>VALUE(IFERROR(VLOOKUP($A435,OT!$A:$BU,OT!V$1,0),0))</f>
        <v>0</v>
      </c>
      <c r="AZ435" s="70">
        <f>VALUE(IFERROR(VLOOKUP($A435,OT!$A:$BU,OT!W$1,0),0))</f>
        <v>0</v>
      </c>
      <c r="BA435" s="70">
        <f>VALUE(IFERROR(VLOOKUP($A435,OT!$A:$BU,OT!X$1,0),0))</f>
        <v>0</v>
      </c>
      <c r="BB435" s="70">
        <f>VALUE(IFERROR(VLOOKUP($A435,OT!$A:$BU,OT!Y$1,0),0))</f>
        <v>0</v>
      </c>
      <c r="BC435" s="70">
        <f>VALUE(IFERROR(VLOOKUP($A435,OT!$A:$BU,OT!Z$1,0),0))</f>
        <v>0</v>
      </c>
      <c r="BD435" s="70">
        <f>VALUE(IFERROR(VLOOKUP($A435,OT!$A:$BU,OT!AA$1,0),0))</f>
        <v>0</v>
      </c>
      <c r="BE435" s="70">
        <f>VALUE(IFERROR(VLOOKUP($A435,OT!$A:$BU,OT!AB$1,0),0))</f>
        <v>0</v>
      </c>
      <c r="BF435" s="70">
        <f>VALUE(IFERROR(VLOOKUP($A435,OT!$A:$BU,OT!AC$1,0),0))</f>
        <v>0</v>
      </c>
      <c r="BG435" s="70">
        <f>VALUE(IFERROR(VLOOKUP($A435,OT!$A:$BU,OT!AD$1,0),0))</f>
        <v>0</v>
      </c>
      <c r="BH435" s="70">
        <f>VALUE(IFERROR(VLOOKUP($A435,OT!$A:$BU,OT!AE$1,0),0))</f>
        <v>0</v>
      </c>
      <c r="BI435" s="70">
        <f>VALUE(IFERROR(VLOOKUP($A435,OT!$A:$BU,OT!AF$1,0),0))</f>
        <v>0</v>
      </c>
      <c r="BJ435" s="70">
        <f>VALUE(IFERROR(VLOOKUP($A435,OT!$A:$BU,OT!AG$1,0),0))</f>
        <v>0</v>
      </c>
      <c r="BK435" s="70">
        <f>VALUE(IFERROR(VLOOKUP($A435,OT!$A:$BU,OT!AH$1,0),0))</f>
        <v>2</v>
      </c>
      <c r="BL435" s="70">
        <f>VALUE(IFERROR(VLOOKUP($A435,OT!$A:$BU,OT!AI$1,0),0))</f>
        <v>2</v>
      </c>
      <c r="BM435" s="70">
        <f>VALUE(IFERROR(VLOOKUP($A435,OT!$A:$BU,OT!AJ$1,0),0))</f>
        <v>0</v>
      </c>
      <c r="BN435" s="70">
        <f>VALUE(IFERROR(VLOOKUP($A435,OT!$A:$BU,OT!AK$1,0),0))</f>
        <v>0</v>
      </c>
      <c r="BO435" s="70">
        <f>VALUE(IFERROR(VLOOKUP($A435,OT!$A:$BU,OT!AL$1,0),0))</f>
        <v>2</v>
      </c>
      <c r="BP435" s="70">
        <f>VALUE(IFERROR(VLOOKUP($A435,OT!$A:$BU,OT!AM$1,0),0))</f>
        <v>0</v>
      </c>
    </row>
    <row r="436" spans="1:68" x14ac:dyDescent="0.35">
      <c r="A436" t="s">
        <v>2124</v>
      </c>
      <c r="B436" s="221" t="str">
        <f>VLOOKUP(A436,Att!B:C,2,0)</f>
        <v>NGUYỄN DUY NHẬT HƯNG</v>
      </c>
      <c r="X436">
        <v>15000</v>
      </c>
      <c r="Y436">
        <v>15000</v>
      </c>
      <c r="Z436">
        <v>15000</v>
      </c>
      <c r="AA436">
        <v>20000</v>
      </c>
      <c r="AB436">
        <v>20000</v>
      </c>
      <c r="AC436">
        <v>20000</v>
      </c>
      <c r="AE436">
        <v>20000</v>
      </c>
      <c r="AF436">
        <v>42000</v>
      </c>
      <c r="AH436" s="68">
        <f t="shared" si="21"/>
        <v>167000</v>
      </c>
      <c r="AI436" s="68">
        <f t="shared" si="19"/>
        <v>45000</v>
      </c>
      <c r="AJ436" s="68">
        <f t="shared" si="20"/>
        <v>122000</v>
      </c>
      <c r="AK436" s="68"/>
      <c r="AL436" s="74" t="str">
        <f>VLOOKUP(A436,Att!B:CX,101,0)</f>
        <v>Power Connect</v>
      </c>
      <c r="AM436" s="70">
        <f>VALUE(IFERROR(VLOOKUP($A436,OT!$A:$BU,OT!J$1,0),0))</f>
        <v>0</v>
      </c>
      <c r="AN436" s="70">
        <f>VALUE(IFERROR(VLOOKUP($A436,OT!$A:$BU,OT!K$1,0),0))</f>
        <v>0</v>
      </c>
      <c r="AO436" s="70">
        <f>VALUE(IFERROR(VLOOKUP($A436,OT!$A:$BU,OT!L$1,0),0))</f>
        <v>0</v>
      </c>
      <c r="AP436" s="70">
        <f>VALUE(IFERROR(VLOOKUP($A436,OT!$A:$BU,OT!M$1,0),0))</f>
        <v>0</v>
      </c>
      <c r="AQ436" s="70">
        <f>VALUE(IFERROR(VLOOKUP($A436,OT!$A:$BU,OT!N$1,0),0))</f>
        <v>0</v>
      </c>
      <c r="AR436" s="70">
        <f>VALUE(IFERROR(VLOOKUP($A436,OT!$A:$BU,OT!O$1,0),0))</f>
        <v>0</v>
      </c>
      <c r="AS436" s="70">
        <f>VALUE(IFERROR(VLOOKUP($A436,OT!$A:$BU,OT!P$1,0),0))</f>
        <v>0</v>
      </c>
      <c r="AT436" s="70">
        <f>VALUE(IFERROR(VLOOKUP($A436,OT!$A:$BU,OT!Q$1,0),0))</f>
        <v>0</v>
      </c>
      <c r="AU436" s="70">
        <f>VALUE(IFERROR(VLOOKUP($A436,OT!$A:$BU,OT!R$1,0),0))</f>
        <v>0</v>
      </c>
      <c r="AV436" s="70">
        <f>VALUE(IFERROR(VLOOKUP($A436,OT!$A:$BU,OT!S$1,0),0))</f>
        <v>0</v>
      </c>
      <c r="AW436" s="70">
        <f>VALUE(IFERROR(VLOOKUP($A436,OT!$A:$BU,OT!T$1,0),0))</f>
        <v>0</v>
      </c>
      <c r="AX436" s="70">
        <f>VALUE(IFERROR(VLOOKUP($A436,OT!$A:$BU,OT!U$1,0),0))</f>
        <v>0</v>
      </c>
      <c r="AY436" s="70">
        <f>VALUE(IFERROR(VLOOKUP($A436,OT!$A:$BU,OT!V$1,0),0))</f>
        <v>0</v>
      </c>
      <c r="AZ436" s="70">
        <f>VALUE(IFERROR(VLOOKUP($A436,OT!$A:$BU,OT!W$1,0),0))</f>
        <v>0</v>
      </c>
      <c r="BA436" s="70">
        <f>VALUE(IFERROR(VLOOKUP($A436,OT!$A:$BU,OT!X$1,0),0))</f>
        <v>0</v>
      </c>
      <c r="BB436" s="70">
        <f>VALUE(IFERROR(VLOOKUP($A436,OT!$A:$BU,OT!Y$1,0),0))</f>
        <v>0</v>
      </c>
      <c r="BC436" s="70">
        <f>VALUE(IFERROR(VLOOKUP($A436,OT!$A:$BU,OT!Z$1,0),0))</f>
        <v>0</v>
      </c>
      <c r="BD436" s="70">
        <f>VALUE(IFERROR(VLOOKUP($A436,OT!$A:$BU,OT!AA$1,0),0))</f>
        <v>0</v>
      </c>
      <c r="BE436" s="70">
        <f>VALUE(IFERROR(VLOOKUP($A436,OT!$A:$BU,OT!AB$1,0),0))</f>
        <v>0</v>
      </c>
      <c r="BF436" s="70">
        <f>VALUE(IFERROR(VLOOKUP($A436,OT!$A:$BU,OT!AC$1,0),0))</f>
        <v>0</v>
      </c>
      <c r="BG436" s="70">
        <f>VALUE(IFERROR(VLOOKUP($A436,OT!$A:$BU,OT!AD$1,0),0))</f>
        <v>0</v>
      </c>
      <c r="BH436" s="70">
        <f>VALUE(IFERROR(VLOOKUP($A436,OT!$A:$BU,OT!AE$1,0),0))</f>
        <v>0</v>
      </c>
      <c r="BI436" s="70">
        <f>VALUE(IFERROR(VLOOKUP($A436,OT!$A:$BU,OT!AF$1,0),0))</f>
        <v>0</v>
      </c>
      <c r="BJ436" s="70">
        <f>VALUE(IFERROR(VLOOKUP($A436,OT!$A:$BU,OT!AG$1,0),0))</f>
        <v>0</v>
      </c>
      <c r="BK436" s="70">
        <f>VALUE(IFERROR(VLOOKUP($A436,OT!$A:$BU,OT!AH$1,0),0))</f>
        <v>2</v>
      </c>
      <c r="BL436" s="70">
        <f>VALUE(IFERROR(VLOOKUP($A436,OT!$A:$BU,OT!AI$1,0),0))</f>
        <v>2</v>
      </c>
      <c r="BM436" s="70">
        <f>VALUE(IFERROR(VLOOKUP($A436,OT!$A:$BU,OT!AJ$1,0),0))</f>
        <v>12</v>
      </c>
      <c r="BN436" s="70">
        <f>VALUE(IFERROR(VLOOKUP($A436,OT!$A:$BU,OT!AK$1,0),0))</f>
        <v>0</v>
      </c>
      <c r="BO436" s="70">
        <f>VALUE(IFERROR(VLOOKUP($A436,OT!$A:$BU,OT!AL$1,0),0))</f>
        <v>2</v>
      </c>
      <c r="BP436" s="70">
        <f>VALUE(IFERROR(VLOOKUP($A436,OT!$A:$BU,OT!AM$1,0),0))</f>
        <v>2</v>
      </c>
    </row>
    <row r="437" spans="1:68" x14ac:dyDescent="0.35">
      <c r="A437" t="s">
        <v>2127</v>
      </c>
      <c r="B437" s="221" t="str">
        <f>VLOOKUP(A437,Att!B:C,2,0)</f>
        <v>PHÚ THỊ KIM DỊP</v>
      </c>
      <c r="X437">
        <v>15000</v>
      </c>
      <c r="Y437">
        <v>15000</v>
      </c>
      <c r="Z437">
        <v>15000</v>
      </c>
      <c r="AA437">
        <v>20000</v>
      </c>
      <c r="AB437">
        <v>20000</v>
      </c>
      <c r="AC437">
        <v>20000</v>
      </c>
      <c r="AE437">
        <v>20000</v>
      </c>
      <c r="AF437">
        <v>20000</v>
      </c>
      <c r="AH437" s="68">
        <f t="shared" si="21"/>
        <v>145000</v>
      </c>
      <c r="AI437" s="68">
        <f t="shared" si="19"/>
        <v>45000</v>
      </c>
      <c r="AJ437" s="68">
        <f t="shared" si="20"/>
        <v>100000</v>
      </c>
      <c r="AK437" s="68"/>
      <c r="AL437" s="74" t="str">
        <f>VLOOKUP(A437,Att!B:CX,101,0)</f>
        <v>Power Connect</v>
      </c>
      <c r="AM437" s="70">
        <f>VALUE(IFERROR(VLOOKUP($A437,OT!$A:$BU,OT!J$1,0),0))</f>
        <v>0</v>
      </c>
      <c r="AN437" s="70">
        <f>VALUE(IFERROR(VLOOKUP($A437,OT!$A:$BU,OT!K$1,0),0))</f>
        <v>0</v>
      </c>
      <c r="AO437" s="70">
        <f>VALUE(IFERROR(VLOOKUP($A437,OT!$A:$BU,OT!L$1,0),0))</f>
        <v>0</v>
      </c>
      <c r="AP437" s="70">
        <f>VALUE(IFERROR(VLOOKUP($A437,OT!$A:$BU,OT!M$1,0),0))</f>
        <v>0</v>
      </c>
      <c r="AQ437" s="70">
        <f>VALUE(IFERROR(VLOOKUP($A437,OT!$A:$BU,OT!N$1,0),0))</f>
        <v>0</v>
      </c>
      <c r="AR437" s="70">
        <f>VALUE(IFERROR(VLOOKUP($A437,OT!$A:$BU,OT!O$1,0),0))</f>
        <v>0</v>
      </c>
      <c r="AS437" s="70">
        <f>VALUE(IFERROR(VLOOKUP($A437,OT!$A:$BU,OT!P$1,0),0))</f>
        <v>0</v>
      </c>
      <c r="AT437" s="70">
        <f>VALUE(IFERROR(VLOOKUP($A437,OT!$A:$BU,OT!Q$1,0),0))</f>
        <v>0</v>
      </c>
      <c r="AU437" s="70">
        <f>VALUE(IFERROR(VLOOKUP($A437,OT!$A:$BU,OT!R$1,0),0))</f>
        <v>0</v>
      </c>
      <c r="AV437" s="70">
        <f>VALUE(IFERROR(VLOOKUP($A437,OT!$A:$BU,OT!S$1,0),0))</f>
        <v>0</v>
      </c>
      <c r="AW437" s="70">
        <f>VALUE(IFERROR(VLOOKUP($A437,OT!$A:$BU,OT!T$1,0),0))</f>
        <v>0</v>
      </c>
      <c r="AX437" s="70">
        <f>VALUE(IFERROR(VLOOKUP($A437,OT!$A:$BU,OT!U$1,0),0))</f>
        <v>0</v>
      </c>
      <c r="AY437" s="70">
        <f>VALUE(IFERROR(VLOOKUP($A437,OT!$A:$BU,OT!V$1,0),0))</f>
        <v>0</v>
      </c>
      <c r="AZ437" s="70">
        <f>VALUE(IFERROR(VLOOKUP($A437,OT!$A:$BU,OT!W$1,0),0))</f>
        <v>0</v>
      </c>
      <c r="BA437" s="70">
        <f>VALUE(IFERROR(VLOOKUP($A437,OT!$A:$BU,OT!X$1,0),0))</f>
        <v>0</v>
      </c>
      <c r="BB437" s="70">
        <f>VALUE(IFERROR(VLOOKUP($A437,OT!$A:$BU,OT!Y$1,0),0))</f>
        <v>0</v>
      </c>
      <c r="BC437" s="70">
        <f>VALUE(IFERROR(VLOOKUP($A437,OT!$A:$BU,OT!Z$1,0),0))</f>
        <v>0</v>
      </c>
      <c r="BD437" s="70">
        <f>VALUE(IFERROR(VLOOKUP($A437,OT!$A:$BU,OT!AA$1,0),0))</f>
        <v>0</v>
      </c>
      <c r="BE437" s="70">
        <f>VALUE(IFERROR(VLOOKUP($A437,OT!$A:$BU,OT!AB$1,0),0))</f>
        <v>0</v>
      </c>
      <c r="BF437" s="70">
        <f>VALUE(IFERROR(VLOOKUP($A437,OT!$A:$BU,OT!AC$1,0),0))</f>
        <v>0</v>
      </c>
      <c r="BG437" s="70">
        <f>VALUE(IFERROR(VLOOKUP($A437,OT!$A:$BU,OT!AD$1,0),0))</f>
        <v>0</v>
      </c>
      <c r="BH437" s="70">
        <f>VALUE(IFERROR(VLOOKUP($A437,OT!$A:$BU,OT!AE$1,0),0))</f>
        <v>0</v>
      </c>
      <c r="BI437" s="70">
        <f>VALUE(IFERROR(VLOOKUP($A437,OT!$A:$BU,OT!AF$1,0),0))</f>
        <v>0</v>
      </c>
      <c r="BJ437" s="70">
        <f>VALUE(IFERROR(VLOOKUP($A437,OT!$A:$BU,OT!AG$1,0),0))</f>
        <v>0</v>
      </c>
      <c r="BK437" s="70">
        <f>VALUE(IFERROR(VLOOKUP($A437,OT!$A:$BU,OT!AH$1,0),0))</f>
        <v>2</v>
      </c>
      <c r="BL437" s="70">
        <f>VALUE(IFERROR(VLOOKUP($A437,OT!$A:$BU,OT!AI$1,0),0))</f>
        <v>2</v>
      </c>
      <c r="BM437" s="70">
        <f>VALUE(IFERROR(VLOOKUP($A437,OT!$A:$BU,OT!AJ$1,0),0))</f>
        <v>12</v>
      </c>
      <c r="BN437" s="70">
        <f>VALUE(IFERROR(VLOOKUP($A437,OT!$A:$BU,OT!AK$1,0),0))</f>
        <v>0</v>
      </c>
      <c r="BO437" s="70">
        <f>VALUE(IFERROR(VLOOKUP($A437,OT!$A:$BU,OT!AL$1,0),0))</f>
        <v>2</v>
      </c>
      <c r="BP437" s="70">
        <f>VALUE(IFERROR(VLOOKUP($A437,OT!$A:$BU,OT!AM$1,0),0))</f>
        <v>2</v>
      </c>
    </row>
    <row r="438" spans="1:68" x14ac:dyDescent="0.35">
      <c r="A438" t="s">
        <v>2130</v>
      </c>
      <c r="B438" s="221" t="str">
        <f>VLOOKUP(A438,Att!B:C,2,0)</f>
        <v>HỒ NGỌC TRÚC</v>
      </c>
      <c r="X438">
        <v>15000</v>
      </c>
      <c r="Y438">
        <v>15000</v>
      </c>
      <c r="Z438">
        <v>15000</v>
      </c>
      <c r="AA438">
        <v>20000</v>
      </c>
      <c r="AB438">
        <v>20000</v>
      </c>
      <c r="AC438">
        <v>15000</v>
      </c>
      <c r="AE438">
        <v>20000</v>
      </c>
      <c r="AF438">
        <v>20000</v>
      </c>
      <c r="AH438" s="68">
        <f t="shared" si="21"/>
        <v>140000</v>
      </c>
      <c r="AI438" s="68">
        <f t="shared" si="19"/>
        <v>125000</v>
      </c>
      <c r="AJ438" s="68">
        <f t="shared" si="20"/>
        <v>15000</v>
      </c>
      <c r="AK438" s="68"/>
      <c r="AL438" s="74" t="str">
        <f>VLOOKUP(A438,Att!B:CX,101,0)</f>
        <v>Power Connect</v>
      </c>
      <c r="AM438" s="70">
        <f>VALUE(IFERROR(VLOOKUP($A438,OT!$A:$BU,OT!J$1,0),0))</f>
        <v>0</v>
      </c>
      <c r="AN438" s="70">
        <f>VALUE(IFERROR(VLOOKUP($A438,OT!$A:$BU,OT!K$1,0),0))</f>
        <v>0</v>
      </c>
      <c r="AO438" s="70">
        <f>VALUE(IFERROR(VLOOKUP($A438,OT!$A:$BU,OT!L$1,0),0))</f>
        <v>0</v>
      </c>
      <c r="AP438" s="70">
        <f>VALUE(IFERROR(VLOOKUP($A438,OT!$A:$BU,OT!M$1,0),0))</f>
        <v>0</v>
      </c>
      <c r="AQ438" s="70">
        <f>VALUE(IFERROR(VLOOKUP($A438,OT!$A:$BU,OT!N$1,0),0))</f>
        <v>0</v>
      </c>
      <c r="AR438" s="70">
        <f>VALUE(IFERROR(VLOOKUP($A438,OT!$A:$BU,OT!O$1,0),0))</f>
        <v>0</v>
      </c>
      <c r="AS438" s="70">
        <f>VALUE(IFERROR(VLOOKUP($A438,OT!$A:$BU,OT!P$1,0),0))</f>
        <v>0</v>
      </c>
      <c r="AT438" s="70">
        <f>VALUE(IFERROR(VLOOKUP($A438,OT!$A:$BU,OT!Q$1,0),0))</f>
        <v>0</v>
      </c>
      <c r="AU438" s="70">
        <f>VALUE(IFERROR(VLOOKUP($A438,OT!$A:$BU,OT!R$1,0),0))</f>
        <v>0</v>
      </c>
      <c r="AV438" s="70">
        <f>VALUE(IFERROR(VLOOKUP($A438,OT!$A:$BU,OT!S$1,0),0))</f>
        <v>0</v>
      </c>
      <c r="AW438" s="70">
        <f>VALUE(IFERROR(VLOOKUP($A438,OT!$A:$BU,OT!T$1,0),0))</f>
        <v>0</v>
      </c>
      <c r="AX438" s="70">
        <f>VALUE(IFERROR(VLOOKUP($A438,OT!$A:$BU,OT!U$1,0),0))</f>
        <v>0</v>
      </c>
      <c r="AY438" s="70">
        <f>VALUE(IFERROR(VLOOKUP($A438,OT!$A:$BU,OT!V$1,0),0))</f>
        <v>0</v>
      </c>
      <c r="AZ438" s="70">
        <f>VALUE(IFERROR(VLOOKUP($A438,OT!$A:$BU,OT!W$1,0),0))</f>
        <v>0</v>
      </c>
      <c r="BA438" s="70">
        <f>VALUE(IFERROR(VLOOKUP($A438,OT!$A:$BU,OT!X$1,0),0))</f>
        <v>0</v>
      </c>
      <c r="BB438" s="70">
        <f>VALUE(IFERROR(VLOOKUP($A438,OT!$A:$BU,OT!Y$1,0),0))</f>
        <v>0</v>
      </c>
      <c r="BC438" s="70">
        <f>VALUE(IFERROR(VLOOKUP($A438,OT!$A:$BU,OT!Z$1,0),0))</f>
        <v>0</v>
      </c>
      <c r="BD438" s="70">
        <f>VALUE(IFERROR(VLOOKUP($A438,OT!$A:$BU,OT!AA$1,0),0))</f>
        <v>0</v>
      </c>
      <c r="BE438" s="70">
        <f>VALUE(IFERROR(VLOOKUP($A438,OT!$A:$BU,OT!AB$1,0),0))</f>
        <v>0</v>
      </c>
      <c r="BF438" s="70">
        <f>VALUE(IFERROR(VLOOKUP($A438,OT!$A:$BU,OT!AC$1,0),0))</f>
        <v>0</v>
      </c>
      <c r="BG438" s="70">
        <f>VALUE(IFERROR(VLOOKUP($A438,OT!$A:$BU,OT!AD$1,0),0))</f>
        <v>0</v>
      </c>
      <c r="BH438" s="70">
        <f>VALUE(IFERROR(VLOOKUP($A438,OT!$A:$BU,OT!AE$1,0),0))</f>
        <v>0</v>
      </c>
      <c r="BI438" s="70">
        <f>VALUE(IFERROR(VLOOKUP($A438,OT!$A:$BU,OT!AF$1,0),0))</f>
        <v>0</v>
      </c>
      <c r="BJ438" s="70">
        <f>VALUE(IFERROR(VLOOKUP($A438,OT!$A:$BU,OT!AG$1,0),0))</f>
        <v>0</v>
      </c>
      <c r="BK438" s="70">
        <f>VALUE(IFERROR(VLOOKUP($A438,OT!$A:$BU,OT!AH$1,0),0))</f>
        <v>0</v>
      </c>
      <c r="BL438" s="70">
        <f>VALUE(IFERROR(VLOOKUP($A438,OT!$A:$BU,OT!AI$1,0),0))</f>
        <v>0</v>
      </c>
      <c r="BM438" s="70">
        <f>VALUE(IFERROR(VLOOKUP($A438,OT!$A:$BU,OT!AJ$1,0),0))</f>
        <v>8</v>
      </c>
      <c r="BN438" s="70">
        <f>VALUE(IFERROR(VLOOKUP($A438,OT!$A:$BU,OT!AK$1,0),0))</f>
        <v>0</v>
      </c>
      <c r="BO438" s="70">
        <f>VALUE(IFERROR(VLOOKUP($A438,OT!$A:$BU,OT!AL$1,0),0))</f>
        <v>0</v>
      </c>
      <c r="BP438" s="70">
        <f>VALUE(IFERROR(VLOOKUP($A438,OT!$A:$BU,OT!AM$1,0),0))</f>
        <v>0</v>
      </c>
    </row>
    <row r="439" spans="1:68" x14ac:dyDescent="0.35">
      <c r="A439" t="s">
        <v>2133</v>
      </c>
      <c r="B439" s="221" t="str">
        <f>VLOOKUP(A439,Att!B:C,2,0)</f>
        <v>DƯƠNG VĂN ĐẠT</v>
      </c>
      <c r="X439">
        <v>15000</v>
      </c>
      <c r="Y439">
        <v>15000</v>
      </c>
      <c r="Z439">
        <v>20000</v>
      </c>
      <c r="AA439">
        <v>20000</v>
      </c>
      <c r="AB439">
        <v>20000</v>
      </c>
      <c r="AC439">
        <v>20000</v>
      </c>
      <c r="AE439">
        <v>20000</v>
      </c>
      <c r="AF439">
        <v>20000</v>
      </c>
      <c r="AH439" s="68">
        <f t="shared" si="21"/>
        <v>150000</v>
      </c>
      <c r="AI439" s="68">
        <f t="shared" si="19"/>
        <v>50000</v>
      </c>
      <c r="AJ439" s="68">
        <f t="shared" si="20"/>
        <v>100000</v>
      </c>
      <c r="AK439" s="68"/>
      <c r="AL439" s="74" t="str">
        <f>VLOOKUP(A439,Att!B:CX,101,0)</f>
        <v>Power Connect</v>
      </c>
      <c r="AM439" s="70">
        <f>VALUE(IFERROR(VLOOKUP($A439,OT!$A:$BU,OT!J$1,0),0))</f>
        <v>0</v>
      </c>
      <c r="AN439" s="70">
        <f>VALUE(IFERROR(VLOOKUP($A439,OT!$A:$BU,OT!K$1,0),0))</f>
        <v>0</v>
      </c>
      <c r="AO439" s="70">
        <f>VALUE(IFERROR(VLOOKUP($A439,OT!$A:$BU,OT!L$1,0),0))</f>
        <v>0</v>
      </c>
      <c r="AP439" s="70">
        <f>VALUE(IFERROR(VLOOKUP($A439,OT!$A:$BU,OT!M$1,0),0))</f>
        <v>0</v>
      </c>
      <c r="AQ439" s="70">
        <f>VALUE(IFERROR(VLOOKUP($A439,OT!$A:$BU,OT!N$1,0),0))</f>
        <v>0</v>
      </c>
      <c r="AR439" s="70">
        <f>VALUE(IFERROR(VLOOKUP($A439,OT!$A:$BU,OT!O$1,0),0))</f>
        <v>0</v>
      </c>
      <c r="AS439" s="70">
        <f>VALUE(IFERROR(VLOOKUP($A439,OT!$A:$BU,OT!P$1,0),0))</f>
        <v>0</v>
      </c>
      <c r="AT439" s="70">
        <f>VALUE(IFERROR(VLOOKUP($A439,OT!$A:$BU,OT!Q$1,0),0))</f>
        <v>0</v>
      </c>
      <c r="AU439" s="70">
        <f>VALUE(IFERROR(VLOOKUP($A439,OT!$A:$BU,OT!R$1,0),0))</f>
        <v>0</v>
      </c>
      <c r="AV439" s="70">
        <f>VALUE(IFERROR(VLOOKUP($A439,OT!$A:$BU,OT!S$1,0),0))</f>
        <v>0</v>
      </c>
      <c r="AW439" s="70">
        <f>VALUE(IFERROR(VLOOKUP($A439,OT!$A:$BU,OT!T$1,0),0))</f>
        <v>0</v>
      </c>
      <c r="AX439" s="70">
        <f>VALUE(IFERROR(VLOOKUP($A439,OT!$A:$BU,OT!U$1,0),0))</f>
        <v>0</v>
      </c>
      <c r="AY439" s="70">
        <f>VALUE(IFERROR(VLOOKUP($A439,OT!$A:$BU,OT!V$1,0),0))</f>
        <v>0</v>
      </c>
      <c r="AZ439" s="70">
        <f>VALUE(IFERROR(VLOOKUP($A439,OT!$A:$BU,OT!W$1,0),0))</f>
        <v>0</v>
      </c>
      <c r="BA439" s="70">
        <f>VALUE(IFERROR(VLOOKUP($A439,OT!$A:$BU,OT!X$1,0),0))</f>
        <v>0</v>
      </c>
      <c r="BB439" s="70">
        <f>VALUE(IFERROR(VLOOKUP($A439,OT!$A:$BU,OT!Y$1,0),0))</f>
        <v>0</v>
      </c>
      <c r="BC439" s="70">
        <f>VALUE(IFERROR(VLOOKUP($A439,OT!$A:$BU,OT!Z$1,0),0))</f>
        <v>0</v>
      </c>
      <c r="BD439" s="70">
        <f>VALUE(IFERROR(VLOOKUP($A439,OT!$A:$BU,OT!AA$1,0),0))</f>
        <v>0</v>
      </c>
      <c r="BE439" s="70">
        <f>VALUE(IFERROR(VLOOKUP($A439,OT!$A:$BU,OT!AB$1,0),0))</f>
        <v>0</v>
      </c>
      <c r="BF439" s="70">
        <f>VALUE(IFERROR(VLOOKUP($A439,OT!$A:$BU,OT!AC$1,0),0))</f>
        <v>0</v>
      </c>
      <c r="BG439" s="70">
        <f>VALUE(IFERROR(VLOOKUP($A439,OT!$A:$BU,OT!AD$1,0),0))</f>
        <v>0</v>
      </c>
      <c r="BH439" s="70">
        <f>VALUE(IFERROR(VLOOKUP($A439,OT!$A:$BU,OT!AE$1,0),0))</f>
        <v>0</v>
      </c>
      <c r="BI439" s="70">
        <f>VALUE(IFERROR(VLOOKUP($A439,OT!$A:$BU,OT!AF$1,0),0))</f>
        <v>0</v>
      </c>
      <c r="BJ439" s="70">
        <f>VALUE(IFERROR(VLOOKUP($A439,OT!$A:$BU,OT!AG$1,0),0))</f>
        <v>0</v>
      </c>
      <c r="BK439" s="70">
        <f>VALUE(IFERROR(VLOOKUP($A439,OT!$A:$BU,OT!AH$1,0),0))</f>
        <v>2</v>
      </c>
      <c r="BL439" s="70">
        <f>VALUE(IFERROR(VLOOKUP($A439,OT!$A:$BU,OT!AI$1,0),0))</f>
        <v>2</v>
      </c>
      <c r="BM439" s="70">
        <f>VALUE(IFERROR(VLOOKUP($A439,OT!$A:$BU,OT!AJ$1,0),0))</f>
        <v>12</v>
      </c>
      <c r="BN439" s="70">
        <f>VALUE(IFERROR(VLOOKUP($A439,OT!$A:$BU,OT!AK$1,0),0))</f>
        <v>0</v>
      </c>
      <c r="BO439" s="70">
        <f>VALUE(IFERROR(VLOOKUP($A439,OT!$A:$BU,OT!AL$1,0),0))</f>
        <v>12</v>
      </c>
      <c r="BP439" s="70">
        <f>VALUE(IFERROR(VLOOKUP($A439,OT!$A:$BU,OT!AM$1,0),0))</f>
        <v>4</v>
      </c>
    </row>
    <row r="440" spans="1:68" x14ac:dyDescent="0.35">
      <c r="A440" t="s">
        <v>2136</v>
      </c>
      <c r="B440" s="221" t="str">
        <f>VLOOKUP(A440,Att!B:C,2,0)</f>
        <v>PHẠM NGUYỄN MINH KIỆT</v>
      </c>
      <c r="X440">
        <v>15000</v>
      </c>
      <c r="Y440">
        <v>15000</v>
      </c>
      <c r="Z440">
        <v>20000</v>
      </c>
      <c r="AA440">
        <v>20000</v>
      </c>
      <c r="AB440">
        <v>20000</v>
      </c>
      <c r="AC440">
        <v>20000</v>
      </c>
      <c r="AE440">
        <v>20000</v>
      </c>
      <c r="AF440">
        <v>20000</v>
      </c>
      <c r="AH440" s="68">
        <f t="shared" si="21"/>
        <v>150000</v>
      </c>
      <c r="AI440" s="68">
        <f t="shared" si="19"/>
        <v>50000</v>
      </c>
      <c r="AJ440" s="68">
        <f t="shared" si="20"/>
        <v>100000</v>
      </c>
      <c r="AK440" s="68"/>
      <c r="AL440" s="74" t="str">
        <f>VLOOKUP(A440,Att!B:CX,101,0)</f>
        <v>MEKONG SUBLABOR</v>
      </c>
      <c r="AM440" s="70">
        <f>VALUE(IFERROR(VLOOKUP($A440,OT!$A:$BU,OT!J$1,0),0))</f>
        <v>0</v>
      </c>
      <c r="AN440" s="70">
        <f>VALUE(IFERROR(VLOOKUP($A440,OT!$A:$BU,OT!K$1,0),0))</f>
        <v>0</v>
      </c>
      <c r="AO440" s="70">
        <f>VALUE(IFERROR(VLOOKUP($A440,OT!$A:$BU,OT!L$1,0),0))</f>
        <v>0</v>
      </c>
      <c r="AP440" s="70">
        <f>VALUE(IFERROR(VLOOKUP($A440,OT!$A:$BU,OT!M$1,0),0))</f>
        <v>0</v>
      </c>
      <c r="AQ440" s="70">
        <f>VALUE(IFERROR(VLOOKUP($A440,OT!$A:$BU,OT!N$1,0),0))</f>
        <v>0</v>
      </c>
      <c r="AR440" s="70">
        <f>VALUE(IFERROR(VLOOKUP($A440,OT!$A:$BU,OT!O$1,0),0))</f>
        <v>0</v>
      </c>
      <c r="AS440" s="70">
        <f>VALUE(IFERROR(VLOOKUP($A440,OT!$A:$BU,OT!P$1,0),0))</f>
        <v>0</v>
      </c>
      <c r="AT440" s="70">
        <f>VALUE(IFERROR(VLOOKUP($A440,OT!$A:$BU,OT!Q$1,0),0))</f>
        <v>0</v>
      </c>
      <c r="AU440" s="70">
        <f>VALUE(IFERROR(VLOOKUP($A440,OT!$A:$BU,OT!R$1,0),0))</f>
        <v>0</v>
      </c>
      <c r="AV440" s="70">
        <f>VALUE(IFERROR(VLOOKUP($A440,OT!$A:$BU,OT!S$1,0),0))</f>
        <v>0</v>
      </c>
      <c r="AW440" s="70">
        <f>VALUE(IFERROR(VLOOKUP($A440,OT!$A:$BU,OT!T$1,0),0))</f>
        <v>0</v>
      </c>
      <c r="AX440" s="70">
        <f>VALUE(IFERROR(VLOOKUP($A440,OT!$A:$BU,OT!U$1,0),0))</f>
        <v>0</v>
      </c>
      <c r="AY440" s="70">
        <f>VALUE(IFERROR(VLOOKUP($A440,OT!$A:$BU,OT!V$1,0),0))</f>
        <v>0</v>
      </c>
      <c r="AZ440" s="70">
        <f>VALUE(IFERROR(VLOOKUP($A440,OT!$A:$BU,OT!W$1,0),0))</f>
        <v>0</v>
      </c>
      <c r="BA440" s="70">
        <f>VALUE(IFERROR(VLOOKUP($A440,OT!$A:$BU,OT!X$1,0),0))</f>
        <v>0</v>
      </c>
      <c r="BB440" s="70">
        <f>VALUE(IFERROR(VLOOKUP($A440,OT!$A:$BU,OT!Y$1,0),0))</f>
        <v>0</v>
      </c>
      <c r="BC440" s="70">
        <f>VALUE(IFERROR(VLOOKUP($A440,OT!$A:$BU,OT!Z$1,0),0))</f>
        <v>0</v>
      </c>
      <c r="BD440" s="70">
        <f>VALUE(IFERROR(VLOOKUP($A440,OT!$A:$BU,OT!AA$1,0),0))</f>
        <v>0</v>
      </c>
      <c r="BE440" s="70">
        <f>VALUE(IFERROR(VLOOKUP($A440,OT!$A:$BU,OT!AB$1,0),0))</f>
        <v>0</v>
      </c>
      <c r="BF440" s="70">
        <f>VALUE(IFERROR(VLOOKUP($A440,OT!$A:$BU,OT!AC$1,0),0))</f>
        <v>0</v>
      </c>
      <c r="BG440" s="70">
        <f>VALUE(IFERROR(VLOOKUP($A440,OT!$A:$BU,OT!AD$1,0),0))</f>
        <v>0</v>
      </c>
      <c r="BH440" s="70">
        <f>VALUE(IFERROR(VLOOKUP($A440,OT!$A:$BU,OT!AE$1,0),0))</f>
        <v>0</v>
      </c>
      <c r="BI440" s="70">
        <f>VALUE(IFERROR(VLOOKUP($A440,OT!$A:$BU,OT!AF$1,0),0))</f>
        <v>0</v>
      </c>
      <c r="BJ440" s="70">
        <f>VALUE(IFERROR(VLOOKUP($A440,OT!$A:$BU,OT!AG$1,0),0))</f>
        <v>0</v>
      </c>
      <c r="BK440" s="70">
        <f>VALUE(IFERROR(VLOOKUP($A440,OT!$A:$BU,OT!AH$1,0),0))</f>
        <v>2</v>
      </c>
      <c r="BL440" s="70">
        <f>VALUE(IFERROR(VLOOKUP($A440,OT!$A:$BU,OT!AI$1,0),0))</f>
        <v>2</v>
      </c>
      <c r="BM440" s="70">
        <f>VALUE(IFERROR(VLOOKUP($A440,OT!$A:$BU,OT!AJ$1,0),0))</f>
        <v>12</v>
      </c>
      <c r="BN440" s="70">
        <f>VALUE(IFERROR(VLOOKUP($A440,OT!$A:$BU,OT!AK$1,0),0))</f>
        <v>0</v>
      </c>
      <c r="BO440" s="70">
        <f>VALUE(IFERROR(VLOOKUP($A440,OT!$A:$BU,OT!AL$1,0),0))</f>
        <v>12</v>
      </c>
      <c r="BP440" s="70">
        <f>VALUE(IFERROR(VLOOKUP($A440,OT!$A:$BU,OT!AM$1,0),0))</f>
        <v>4</v>
      </c>
    </row>
    <row r="441" spans="1:68" x14ac:dyDescent="0.35">
      <c r="A441" t="s">
        <v>2139</v>
      </c>
      <c r="B441" s="221" t="str">
        <f>VLOOKUP(A441,Att!B:C,2,0)</f>
        <v>TRẦN VŨ ANH HÀO</v>
      </c>
      <c r="AE441">
        <v>15000</v>
      </c>
      <c r="AF441">
        <v>15000</v>
      </c>
      <c r="AH441" s="68">
        <f t="shared" si="21"/>
        <v>30000</v>
      </c>
      <c r="AI441" s="68">
        <f t="shared" si="19"/>
        <v>30000</v>
      </c>
      <c r="AJ441" s="68">
        <f t="shared" si="20"/>
        <v>0</v>
      </c>
      <c r="AK441" s="68"/>
      <c r="AL441" s="74" t="str">
        <f>VLOOKUP(A441,Att!B:CX,101,0)</f>
        <v>Power Connect</v>
      </c>
      <c r="AM441" s="70">
        <f>VALUE(IFERROR(VLOOKUP($A441,OT!$A:$BU,OT!J$1,0),0))</f>
        <v>0</v>
      </c>
      <c r="AN441" s="70">
        <f>VALUE(IFERROR(VLOOKUP($A441,OT!$A:$BU,OT!K$1,0),0))</f>
        <v>0</v>
      </c>
      <c r="AO441" s="70">
        <f>VALUE(IFERROR(VLOOKUP($A441,OT!$A:$BU,OT!L$1,0),0))</f>
        <v>0</v>
      </c>
      <c r="AP441" s="70">
        <f>VALUE(IFERROR(VLOOKUP($A441,OT!$A:$BU,OT!M$1,0),0))</f>
        <v>0</v>
      </c>
      <c r="AQ441" s="70">
        <f>VALUE(IFERROR(VLOOKUP($A441,OT!$A:$BU,OT!N$1,0),0))</f>
        <v>0</v>
      </c>
      <c r="AR441" s="70">
        <f>VALUE(IFERROR(VLOOKUP($A441,OT!$A:$BU,OT!O$1,0),0))</f>
        <v>0</v>
      </c>
      <c r="AS441" s="70">
        <f>VALUE(IFERROR(VLOOKUP($A441,OT!$A:$BU,OT!P$1,0),0))</f>
        <v>0</v>
      </c>
      <c r="AT441" s="70">
        <f>VALUE(IFERROR(VLOOKUP($A441,OT!$A:$BU,OT!Q$1,0),0))</f>
        <v>0</v>
      </c>
      <c r="AU441" s="70">
        <f>VALUE(IFERROR(VLOOKUP($A441,OT!$A:$BU,OT!R$1,0),0))</f>
        <v>0</v>
      </c>
      <c r="AV441" s="70">
        <f>VALUE(IFERROR(VLOOKUP($A441,OT!$A:$BU,OT!S$1,0),0))</f>
        <v>0</v>
      </c>
      <c r="AW441" s="70">
        <f>VALUE(IFERROR(VLOOKUP($A441,OT!$A:$BU,OT!T$1,0),0))</f>
        <v>0</v>
      </c>
      <c r="AX441" s="70">
        <f>VALUE(IFERROR(VLOOKUP($A441,OT!$A:$BU,OT!U$1,0),0))</f>
        <v>0</v>
      </c>
      <c r="AY441" s="70">
        <f>VALUE(IFERROR(VLOOKUP($A441,OT!$A:$BU,OT!V$1,0),0))</f>
        <v>0</v>
      </c>
      <c r="AZ441" s="70">
        <f>VALUE(IFERROR(VLOOKUP($A441,OT!$A:$BU,OT!W$1,0),0))</f>
        <v>0</v>
      </c>
      <c r="BA441" s="70">
        <f>VALUE(IFERROR(VLOOKUP($A441,OT!$A:$BU,OT!X$1,0),0))</f>
        <v>0</v>
      </c>
      <c r="BB441" s="70">
        <f>VALUE(IFERROR(VLOOKUP($A441,OT!$A:$BU,OT!Y$1,0),0))</f>
        <v>0</v>
      </c>
      <c r="BC441" s="70">
        <f>VALUE(IFERROR(VLOOKUP($A441,OT!$A:$BU,OT!Z$1,0),0))</f>
        <v>0</v>
      </c>
      <c r="BD441" s="70">
        <f>VALUE(IFERROR(VLOOKUP($A441,OT!$A:$BU,OT!AA$1,0),0))</f>
        <v>0</v>
      </c>
      <c r="BE441" s="70">
        <f>VALUE(IFERROR(VLOOKUP($A441,OT!$A:$BU,OT!AB$1,0),0))</f>
        <v>0</v>
      </c>
      <c r="BF441" s="70">
        <f>VALUE(IFERROR(VLOOKUP($A441,OT!$A:$BU,OT!AC$1,0),0))</f>
        <v>0</v>
      </c>
      <c r="BG441" s="70">
        <f>VALUE(IFERROR(VLOOKUP($A441,OT!$A:$BU,OT!AD$1,0),0))</f>
        <v>0</v>
      </c>
      <c r="BH441" s="70">
        <f>VALUE(IFERROR(VLOOKUP($A441,OT!$A:$BU,OT!AE$1,0),0))</f>
        <v>0</v>
      </c>
      <c r="BI441" s="70">
        <f>VALUE(IFERROR(VLOOKUP($A441,OT!$A:$BU,OT!AF$1,0),0))</f>
        <v>0</v>
      </c>
      <c r="BJ441" s="70">
        <f>VALUE(IFERROR(VLOOKUP($A441,OT!$A:$BU,OT!AG$1,0),0))</f>
        <v>0</v>
      </c>
      <c r="BK441" s="70">
        <f>VALUE(IFERROR(VLOOKUP($A441,OT!$A:$BU,OT!AH$1,0),0))</f>
        <v>0</v>
      </c>
      <c r="BL441" s="70">
        <f>VALUE(IFERROR(VLOOKUP($A441,OT!$A:$BU,OT!AI$1,0),0))</f>
        <v>0</v>
      </c>
      <c r="BM441" s="70">
        <f>VALUE(IFERROR(VLOOKUP($A441,OT!$A:$BU,OT!AJ$1,0),0))</f>
        <v>0</v>
      </c>
      <c r="BN441" s="70">
        <f>VALUE(IFERROR(VLOOKUP($A441,OT!$A:$BU,OT!AK$1,0),0))</f>
        <v>0</v>
      </c>
      <c r="BO441" s="70">
        <f>VALUE(IFERROR(VLOOKUP($A441,OT!$A:$BU,OT!AL$1,0),0))</f>
        <v>0</v>
      </c>
      <c r="BP441" s="70">
        <f>VALUE(IFERROR(VLOOKUP($A441,OT!$A:$BU,OT!AM$1,0),0))</f>
        <v>0</v>
      </c>
    </row>
    <row r="442" spans="1:68" x14ac:dyDescent="0.35">
      <c r="A442" t="s">
        <v>2143</v>
      </c>
      <c r="B442" s="221" t="str">
        <f>VLOOKUP(A442,Att!B:C,2,0)</f>
        <v>TRẦN NGUYỄN HUY</v>
      </c>
      <c r="AE442">
        <v>15000</v>
      </c>
      <c r="AF442">
        <v>15000</v>
      </c>
      <c r="AH442" s="68">
        <f t="shared" si="21"/>
        <v>30000</v>
      </c>
      <c r="AI442" s="68">
        <f t="shared" si="19"/>
        <v>30000</v>
      </c>
      <c r="AJ442" s="68">
        <f t="shared" si="20"/>
        <v>0</v>
      </c>
      <c r="AK442" s="68"/>
      <c r="AL442" s="74" t="str">
        <f>VLOOKUP(A442,Att!B:CX,101,0)</f>
        <v>Power Connect</v>
      </c>
      <c r="AM442" s="70">
        <f>VALUE(IFERROR(VLOOKUP($A442,OT!$A:$BU,OT!J$1,0),0))</f>
        <v>0</v>
      </c>
      <c r="AN442" s="70">
        <f>VALUE(IFERROR(VLOOKUP($A442,OT!$A:$BU,OT!K$1,0),0))</f>
        <v>0</v>
      </c>
      <c r="AO442" s="70">
        <f>VALUE(IFERROR(VLOOKUP($A442,OT!$A:$BU,OT!L$1,0),0))</f>
        <v>0</v>
      </c>
      <c r="AP442" s="70">
        <f>VALUE(IFERROR(VLOOKUP($A442,OT!$A:$BU,OT!M$1,0),0))</f>
        <v>0</v>
      </c>
      <c r="AQ442" s="70">
        <f>VALUE(IFERROR(VLOOKUP($A442,OT!$A:$BU,OT!N$1,0),0))</f>
        <v>0</v>
      </c>
      <c r="AR442" s="70">
        <f>VALUE(IFERROR(VLOOKUP($A442,OT!$A:$BU,OT!O$1,0),0))</f>
        <v>0</v>
      </c>
      <c r="AS442" s="70">
        <f>VALUE(IFERROR(VLOOKUP($A442,OT!$A:$BU,OT!P$1,0),0))</f>
        <v>0</v>
      </c>
      <c r="AT442" s="70">
        <f>VALUE(IFERROR(VLOOKUP($A442,OT!$A:$BU,OT!Q$1,0),0))</f>
        <v>0</v>
      </c>
      <c r="AU442" s="70">
        <f>VALUE(IFERROR(VLOOKUP($A442,OT!$A:$BU,OT!R$1,0),0))</f>
        <v>0</v>
      </c>
      <c r="AV442" s="70">
        <f>VALUE(IFERROR(VLOOKUP($A442,OT!$A:$BU,OT!S$1,0),0))</f>
        <v>0</v>
      </c>
      <c r="AW442" s="70">
        <f>VALUE(IFERROR(VLOOKUP($A442,OT!$A:$BU,OT!T$1,0),0))</f>
        <v>0</v>
      </c>
      <c r="AX442" s="70">
        <f>VALUE(IFERROR(VLOOKUP($A442,OT!$A:$BU,OT!U$1,0),0))</f>
        <v>0</v>
      </c>
      <c r="AY442" s="70">
        <f>VALUE(IFERROR(VLOOKUP($A442,OT!$A:$BU,OT!V$1,0),0))</f>
        <v>0</v>
      </c>
      <c r="AZ442" s="70">
        <f>VALUE(IFERROR(VLOOKUP($A442,OT!$A:$BU,OT!W$1,0),0))</f>
        <v>0</v>
      </c>
      <c r="BA442" s="70">
        <f>VALUE(IFERROR(VLOOKUP($A442,OT!$A:$BU,OT!X$1,0),0))</f>
        <v>0</v>
      </c>
      <c r="BB442" s="70">
        <f>VALUE(IFERROR(VLOOKUP($A442,OT!$A:$BU,OT!Y$1,0),0))</f>
        <v>0</v>
      </c>
      <c r="BC442" s="70">
        <f>VALUE(IFERROR(VLOOKUP($A442,OT!$A:$BU,OT!Z$1,0),0))</f>
        <v>0</v>
      </c>
      <c r="BD442" s="70">
        <f>VALUE(IFERROR(VLOOKUP($A442,OT!$A:$BU,OT!AA$1,0),0))</f>
        <v>0</v>
      </c>
      <c r="BE442" s="70">
        <f>VALUE(IFERROR(VLOOKUP($A442,OT!$A:$BU,OT!AB$1,0),0))</f>
        <v>0</v>
      </c>
      <c r="BF442" s="70">
        <f>VALUE(IFERROR(VLOOKUP($A442,OT!$A:$BU,OT!AC$1,0),0))</f>
        <v>0</v>
      </c>
      <c r="BG442" s="70">
        <f>VALUE(IFERROR(VLOOKUP($A442,OT!$A:$BU,OT!AD$1,0),0))</f>
        <v>0</v>
      </c>
      <c r="BH442" s="70">
        <f>VALUE(IFERROR(VLOOKUP($A442,OT!$A:$BU,OT!AE$1,0),0))</f>
        <v>0</v>
      </c>
      <c r="BI442" s="70">
        <f>VALUE(IFERROR(VLOOKUP($A442,OT!$A:$BU,OT!AF$1,0),0))</f>
        <v>0</v>
      </c>
      <c r="BJ442" s="70">
        <f>VALUE(IFERROR(VLOOKUP($A442,OT!$A:$BU,OT!AG$1,0),0))</f>
        <v>0</v>
      </c>
      <c r="BK442" s="70">
        <f>VALUE(IFERROR(VLOOKUP($A442,OT!$A:$BU,OT!AH$1,0),0))</f>
        <v>0</v>
      </c>
      <c r="BL442" s="70">
        <f>VALUE(IFERROR(VLOOKUP($A442,OT!$A:$BU,OT!AI$1,0),0))</f>
        <v>0</v>
      </c>
      <c r="BM442" s="70">
        <f>VALUE(IFERROR(VLOOKUP($A442,OT!$A:$BU,OT!AJ$1,0),0))</f>
        <v>0</v>
      </c>
      <c r="BN442" s="70">
        <f>VALUE(IFERROR(VLOOKUP($A442,OT!$A:$BU,OT!AK$1,0),0))</f>
        <v>0</v>
      </c>
      <c r="BO442" s="70">
        <f>VALUE(IFERROR(VLOOKUP($A442,OT!$A:$BU,OT!AL$1,0),0))</f>
        <v>0</v>
      </c>
      <c r="BP442" s="70">
        <f>VALUE(IFERROR(VLOOKUP($A442,OT!$A:$BU,OT!AM$1,0),0))</f>
        <v>0</v>
      </c>
    </row>
    <row r="443" spans="1:68" x14ac:dyDescent="0.35">
      <c r="A443" t="s">
        <v>2149</v>
      </c>
      <c r="B443" s="221" t="str">
        <f>VLOOKUP(A443,Att!B:C,2,0)</f>
        <v>PHẠM THỊ CẨM TÚ</v>
      </c>
      <c r="AE443">
        <v>15000</v>
      </c>
      <c r="AF443">
        <v>15000</v>
      </c>
      <c r="AH443" s="68">
        <f t="shared" si="21"/>
        <v>30000</v>
      </c>
      <c r="AI443" s="68">
        <f t="shared" si="19"/>
        <v>30000</v>
      </c>
      <c r="AJ443" s="68">
        <f t="shared" si="20"/>
        <v>0</v>
      </c>
      <c r="AK443" s="68"/>
      <c r="AL443" s="74" t="str">
        <f>VLOOKUP(A443,Att!B:CX,101,0)</f>
        <v>Power Connect</v>
      </c>
      <c r="AM443" s="70">
        <f>VALUE(IFERROR(VLOOKUP($A443,OT!$A:$BU,OT!J$1,0),0))</f>
        <v>0</v>
      </c>
      <c r="AN443" s="70">
        <f>VALUE(IFERROR(VLOOKUP($A443,OT!$A:$BU,OT!K$1,0),0))</f>
        <v>0</v>
      </c>
      <c r="AO443" s="70">
        <f>VALUE(IFERROR(VLOOKUP($A443,OT!$A:$BU,OT!L$1,0),0))</f>
        <v>0</v>
      </c>
      <c r="AP443" s="70">
        <f>VALUE(IFERROR(VLOOKUP($A443,OT!$A:$BU,OT!M$1,0),0))</f>
        <v>0</v>
      </c>
      <c r="AQ443" s="70">
        <f>VALUE(IFERROR(VLOOKUP($A443,OT!$A:$BU,OT!N$1,0),0))</f>
        <v>0</v>
      </c>
      <c r="AR443" s="70">
        <f>VALUE(IFERROR(VLOOKUP($A443,OT!$A:$BU,OT!O$1,0),0))</f>
        <v>0</v>
      </c>
      <c r="AS443" s="70">
        <f>VALUE(IFERROR(VLOOKUP($A443,OT!$A:$BU,OT!P$1,0),0))</f>
        <v>0</v>
      </c>
      <c r="AT443" s="70">
        <f>VALUE(IFERROR(VLOOKUP($A443,OT!$A:$BU,OT!Q$1,0),0))</f>
        <v>0</v>
      </c>
      <c r="AU443" s="70">
        <f>VALUE(IFERROR(VLOOKUP($A443,OT!$A:$BU,OT!R$1,0),0))</f>
        <v>0</v>
      </c>
      <c r="AV443" s="70">
        <f>VALUE(IFERROR(VLOOKUP($A443,OT!$A:$BU,OT!S$1,0),0))</f>
        <v>0</v>
      </c>
      <c r="AW443" s="70">
        <f>VALUE(IFERROR(VLOOKUP($A443,OT!$A:$BU,OT!T$1,0),0))</f>
        <v>0</v>
      </c>
      <c r="AX443" s="70">
        <f>VALUE(IFERROR(VLOOKUP($A443,OT!$A:$BU,OT!U$1,0),0))</f>
        <v>0</v>
      </c>
      <c r="AY443" s="70">
        <f>VALUE(IFERROR(VLOOKUP($A443,OT!$A:$BU,OT!V$1,0),0))</f>
        <v>0</v>
      </c>
      <c r="AZ443" s="70">
        <f>VALUE(IFERROR(VLOOKUP($A443,OT!$A:$BU,OT!W$1,0),0))</f>
        <v>0</v>
      </c>
      <c r="BA443" s="70">
        <f>VALUE(IFERROR(VLOOKUP($A443,OT!$A:$BU,OT!X$1,0),0))</f>
        <v>0</v>
      </c>
      <c r="BB443" s="70">
        <f>VALUE(IFERROR(VLOOKUP($A443,OT!$A:$BU,OT!Y$1,0),0))</f>
        <v>0</v>
      </c>
      <c r="BC443" s="70">
        <f>VALUE(IFERROR(VLOOKUP($A443,OT!$A:$BU,OT!Z$1,0),0))</f>
        <v>0</v>
      </c>
      <c r="BD443" s="70">
        <f>VALUE(IFERROR(VLOOKUP($A443,OT!$A:$BU,OT!AA$1,0),0))</f>
        <v>0</v>
      </c>
      <c r="BE443" s="70">
        <f>VALUE(IFERROR(VLOOKUP($A443,OT!$A:$BU,OT!AB$1,0),0))</f>
        <v>0</v>
      </c>
      <c r="BF443" s="70">
        <f>VALUE(IFERROR(VLOOKUP($A443,OT!$A:$BU,OT!AC$1,0),0))</f>
        <v>0</v>
      </c>
      <c r="BG443" s="70">
        <f>VALUE(IFERROR(VLOOKUP($A443,OT!$A:$BU,OT!AD$1,0),0))</f>
        <v>0</v>
      </c>
      <c r="BH443" s="70">
        <f>VALUE(IFERROR(VLOOKUP($A443,OT!$A:$BU,OT!AE$1,0),0))</f>
        <v>0</v>
      </c>
      <c r="BI443" s="70">
        <f>VALUE(IFERROR(VLOOKUP($A443,OT!$A:$BU,OT!AF$1,0),0))</f>
        <v>0</v>
      </c>
      <c r="BJ443" s="70">
        <f>VALUE(IFERROR(VLOOKUP($A443,OT!$A:$BU,OT!AG$1,0),0))</f>
        <v>0</v>
      </c>
      <c r="BK443" s="70">
        <f>VALUE(IFERROR(VLOOKUP($A443,OT!$A:$BU,OT!AH$1,0),0))</f>
        <v>0</v>
      </c>
      <c r="BL443" s="70">
        <f>VALUE(IFERROR(VLOOKUP($A443,OT!$A:$BU,OT!AI$1,0),0))</f>
        <v>0</v>
      </c>
      <c r="BM443" s="70">
        <f>VALUE(IFERROR(VLOOKUP($A443,OT!$A:$BU,OT!AJ$1,0),0))</f>
        <v>0</v>
      </c>
      <c r="BN443" s="70">
        <f>VALUE(IFERROR(VLOOKUP($A443,OT!$A:$BU,OT!AK$1,0),0))</f>
        <v>0</v>
      </c>
      <c r="BO443" s="70">
        <f>VALUE(IFERROR(VLOOKUP($A443,OT!$A:$BU,OT!AL$1,0),0))</f>
        <v>0</v>
      </c>
      <c r="BP443" s="70">
        <f>VALUE(IFERROR(VLOOKUP($A443,OT!$A:$BU,OT!AM$1,0),0))</f>
        <v>0</v>
      </c>
    </row>
    <row r="444" spans="1:68" x14ac:dyDescent="0.35">
      <c r="A444" t="s">
        <v>2152</v>
      </c>
      <c r="B444" s="221" t="str">
        <f>VLOOKUP(A444,Att!B:C,2,0)</f>
        <v>ĐỖ BĂNG TÂM</v>
      </c>
      <c r="AE444">
        <v>15000</v>
      </c>
      <c r="AF444">
        <v>15000</v>
      </c>
      <c r="AH444" s="68">
        <f t="shared" si="21"/>
        <v>30000</v>
      </c>
      <c r="AI444" s="68">
        <f t="shared" si="19"/>
        <v>30000</v>
      </c>
      <c r="AJ444" s="68">
        <f t="shared" si="20"/>
        <v>0</v>
      </c>
      <c r="AK444" s="68"/>
      <c r="AL444" s="74" t="str">
        <f>VLOOKUP(A444,Att!B:CX,101,0)</f>
        <v>Power Connect</v>
      </c>
      <c r="AM444" s="70">
        <f>VALUE(IFERROR(VLOOKUP($A444,OT!$A:$BU,OT!J$1,0),0))</f>
        <v>0</v>
      </c>
      <c r="AN444" s="70">
        <f>VALUE(IFERROR(VLOOKUP($A444,OT!$A:$BU,OT!K$1,0),0))</f>
        <v>0</v>
      </c>
      <c r="AO444" s="70">
        <f>VALUE(IFERROR(VLOOKUP($A444,OT!$A:$BU,OT!L$1,0),0))</f>
        <v>0</v>
      </c>
      <c r="AP444" s="70">
        <f>VALUE(IFERROR(VLOOKUP($A444,OT!$A:$BU,OT!M$1,0),0))</f>
        <v>0</v>
      </c>
      <c r="AQ444" s="70">
        <f>VALUE(IFERROR(VLOOKUP($A444,OT!$A:$BU,OT!N$1,0),0))</f>
        <v>0</v>
      </c>
      <c r="AR444" s="70">
        <f>VALUE(IFERROR(VLOOKUP($A444,OT!$A:$BU,OT!O$1,0),0))</f>
        <v>0</v>
      </c>
      <c r="AS444" s="70">
        <f>VALUE(IFERROR(VLOOKUP($A444,OT!$A:$BU,OT!P$1,0),0))</f>
        <v>0</v>
      </c>
      <c r="AT444" s="70">
        <f>VALUE(IFERROR(VLOOKUP($A444,OT!$A:$BU,OT!Q$1,0),0))</f>
        <v>0</v>
      </c>
      <c r="AU444" s="70">
        <f>VALUE(IFERROR(VLOOKUP($A444,OT!$A:$BU,OT!R$1,0),0))</f>
        <v>0</v>
      </c>
      <c r="AV444" s="70">
        <f>VALUE(IFERROR(VLOOKUP($A444,OT!$A:$BU,OT!S$1,0),0))</f>
        <v>0</v>
      </c>
      <c r="AW444" s="70">
        <f>VALUE(IFERROR(VLOOKUP($A444,OT!$A:$BU,OT!T$1,0),0))</f>
        <v>0</v>
      </c>
      <c r="AX444" s="70">
        <f>VALUE(IFERROR(VLOOKUP($A444,OT!$A:$BU,OT!U$1,0),0))</f>
        <v>0</v>
      </c>
      <c r="AY444" s="70">
        <f>VALUE(IFERROR(VLOOKUP($A444,OT!$A:$BU,OT!V$1,0),0))</f>
        <v>0</v>
      </c>
      <c r="AZ444" s="70">
        <f>VALUE(IFERROR(VLOOKUP($A444,OT!$A:$BU,OT!W$1,0),0))</f>
        <v>0</v>
      </c>
      <c r="BA444" s="70">
        <f>VALUE(IFERROR(VLOOKUP($A444,OT!$A:$BU,OT!X$1,0),0))</f>
        <v>0</v>
      </c>
      <c r="BB444" s="70">
        <f>VALUE(IFERROR(VLOOKUP($A444,OT!$A:$BU,OT!Y$1,0),0))</f>
        <v>0</v>
      </c>
      <c r="BC444" s="70">
        <f>VALUE(IFERROR(VLOOKUP($A444,OT!$A:$BU,OT!Z$1,0),0))</f>
        <v>0</v>
      </c>
      <c r="BD444" s="70">
        <f>VALUE(IFERROR(VLOOKUP($A444,OT!$A:$BU,OT!AA$1,0),0))</f>
        <v>0</v>
      </c>
      <c r="BE444" s="70">
        <f>VALUE(IFERROR(VLOOKUP($A444,OT!$A:$BU,OT!AB$1,0),0))</f>
        <v>0</v>
      </c>
      <c r="BF444" s="70">
        <f>VALUE(IFERROR(VLOOKUP($A444,OT!$A:$BU,OT!AC$1,0),0))</f>
        <v>0</v>
      </c>
      <c r="BG444" s="70">
        <f>VALUE(IFERROR(VLOOKUP($A444,OT!$A:$BU,OT!AD$1,0),0))</f>
        <v>0</v>
      </c>
      <c r="BH444" s="70">
        <f>VALUE(IFERROR(VLOOKUP($A444,OT!$A:$BU,OT!AE$1,0),0))</f>
        <v>0</v>
      </c>
      <c r="BI444" s="70">
        <f>VALUE(IFERROR(VLOOKUP($A444,OT!$A:$BU,OT!AF$1,0),0))</f>
        <v>0</v>
      </c>
      <c r="BJ444" s="70">
        <f>VALUE(IFERROR(VLOOKUP($A444,OT!$A:$BU,OT!AG$1,0),0))</f>
        <v>0</v>
      </c>
      <c r="BK444" s="70">
        <f>VALUE(IFERROR(VLOOKUP($A444,OT!$A:$BU,OT!AH$1,0),0))</f>
        <v>0</v>
      </c>
      <c r="BL444" s="70">
        <f>VALUE(IFERROR(VLOOKUP($A444,OT!$A:$BU,OT!AI$1,0),0))</f>
        <v>0</v>
      </c>
      <c r="BM444" s="70">
        <f>VALUE(IFERROR(VLOOKUP($A444,OT!$A:$BU,OT!AJ$1,0),0))</f>
        <v>0</v>
      </c>
      <c r="BN444" s="70">
        <f>VALUE(IFERROR(VLOOKUP($A444,OT!$A:$BU,OT!AK$1,0),0))</f>
        <v>0</v>
      </c>
      <c r="BO444" s="70">
        <f>VALUE(IFERROR(VLOOKUP($A444,OT!$A:$BU,OT!AL$1,0),0))</f>
        <v>0</v>
      </c>
      <c r="BP444" s="70">
        <f>VALUE(IFERROR(VLOOKUP($A444,OT!$A:$BU,OT!AM$1,0),0))</f>
        <v>0</v>
      </c>
    </row>
    <row r="445" spans="1:68" x14ac:dyDescent="0.35">
      <c r="A445" t="s">
        <v>2155</v>
      </c>
      <c r="B445" s="221" t="str">
        <f>VLOOKUP(A445,Att!B:C,2,0)</f>
        <v>HUỲNH MINH KHẢI</v>
      </c>
      <c r="AE445">
        <v>0</v>
      </c>
      <c r="AF445">
        <v>0</v>
      </c>
      <c r="AH445" s="68">
        <f t="shared" si="21"/>
        <v>0</v>
      </c>
      <c r="AI445" s="68">
        <f t="shared" si="19"/>
        <v>0</v>
      </c>
      <c r="AJ445" s="68">
        <f t="shared" si="20"/>
        <v>0</v>
      </c>
      <c r="AK445" s="68"/>
      <c r="AL445" s="74" t="str">
        <f>VLOOKUP(A445,Att!B:CX,101,0)</f>
        <v>Power Connect</v>
      </c>
      <c r="AM445" s="70">
        <f>VALUE(IFERROR(VLOOKUP($A445,OT!$A:$BU,OT!J$1,0),0))</f>
        <v>0</v>
      </c>
      <c r="AN445" s="70">
        <f>VALUE(IFERROR(VLOOKUP($A445,OT!$A:$BU,OT!K$1,0),0))</f>
        <v>0</v>
      </c>
      <c r="AO445" s="70">
        <f>VALUE(IFERROR(VLOOKUP($A445,OT!$A:$BU,OT!L$1,0),0))</f>
        <v>0</v>
      </c>
      <c r="AP445" s="70">
        <f>VALUE(IFERROR(VLOOKUP($A445,OT!$A:$BU,OT!M$1,0),0))</f>
        <v>0</v>
      </c>
      <c r="AQ445" s="70">
        <f>VALUE(IFERROR(VLOOKUP($A445,OT!$A:$BU,OT!N$1,0),0))</f>
        <v>0</v>
      </c>
      <c r="AR445" s="70">
        <f>VALUE(IFERROR(VLOOKUP($A445,OT!$A:$BU,OT!O$1,0),0))</f>
        <v>0</v>
      </c>
      <c r="AS445" s="70">
        <f>VALUE(IFERROR(VLOOKUP($A445,OT!$A:$BU,OT!P$1,0),0))</f>
        <v>0</v>
      </c>
      <c r="AT445" s="70">
        <f>VALUE(IFERROR(VLOOKUP($A445,OT!$A:$BU,OT!Q$1,0),0))</f>
        <v>0</v>
      </c>
      <c r="AU445" s="70">
        <f>VALUE(IFERROR(VLOOKUP($A445,OT!$A:$BU,OT!R$1,0),0))</f>
        <v>0</v>
      </c>
      <c r="AV445" s="70">
        <f>VALUE(IFERROR(VLOOKUP($A445,OT!$A:$BU,OT!S$1,0),0))</f>
        <v>0</v>
      </c>
      <c r="AW445" s="70">
        <f>VALUE(IFERROR(VLOOKUP($A445,OT!$A:$BU,OT!T$1,0),0))</f>
        <v>0</v>
      </c>
      <c r="AX445" s="70">
        <f>VALUE(IFERROR(VLOOKUP($A445,OT!$A:$BU,OT!U$1,0),0))</f>
        <v>0</v>
      </c>
      <c r="AY445" s="70">
        <f>VALUE(IFERROR(VLOOKUP($A445,OT!$A:$BU,OT!V$1,0),0))</f>
        <v>0</v>
      </c>
      <c r="AZ445" s="70">
        <f>VALUE(IFERROR(VLOOKUP($A445,OT!$A:$BU,OT!W$1,0),0))</f>
        <v>0</v>
      </c>
      <c r="BA445" s="70">
        <f>VALUE(IFERROR(VLOOKUP($A445,OT!$A:$BU,OT!X$1,0),0))</f>
        <v>0</v>
      </c>
      <c r="BB445" s="70">
        <f>VALUE(IFERROR(VLOOKUP($A445,OT!$A:$BU,OT!Y$1,0),0))</f>
        <v>0</v>
      </c>
      <c r="BC445" s="70">
        <f>VALUE(IFERROR(VLOOKUP($A445,OT!$A:$BU,OT!Z$1,0),0))</f>
        <v>0</v>
      </c>
      <c r="BD445" s="70">
        <f>VALUE(IFERROR(VLOOKUP($A445,OT!$A:$BU,OT!AA$1,0),0))</f>
        <v>0</v>
      </c>
      <c r="BE445" s="70">
        <f>VALUE(IFERROR(VLOOKUP($A445,OT!$A:$BU,OT!AB$1,0),0))</f>
        <v>0</v>
      </c>
      <c r="BF445" s="70">
        <f>VALUE(IFERROR(VLOOKUP($A445,OT!$A:$BU,OT!AC$1,0),0))</f>
        <v>0</v>
      </c>
      <c r="BG445" s="70">
        <f>VALUE(IFERROR(VLOOKUP($A445,OT!$A:$BU,OT!AD$1,0),0))</f>
        <v>0</v>
      </c>
      <c r="BH445" s="70">
        <f>VALUE(IFERROR(VLOOKUP($A445,OT!$A:$BU,OT!AE$1,0),0))</f>
        <v>0</v>
      </c>
      <c r="BI445" s="70">
        <f>VALUE(IFERROR(VLOOKUP($A445,OT!$A:$BU,OT!AF$1,0),0))</f>
        <v>0</v>
      </c>
      <c r="BJ445" s="70">
        <f>VALUE(IFERROR(VLOOKUP($A445,OT!$A:$BU,OT!AG$1,0),0))</f>
        <v>0</v>
      </c>
      <c r="BK445" s="70">
        <f>VALUE(IFERROR(VLOOKUP($A445,OT!$A:$BU,OT!AH$1,0),0))</f>
        <v>0</v>
      </c>
      <c r="BL445" s="70">
        <f>VALUE(IFERROR(VLOOKUP($A445,OT!$A:$BU,OT!AI$1,0),0))</f>
        <v>0</v>
      </c>
      <c r="BM445" s="70">
        <f>VALUE(IFERROR(VLOOKUP($A445,OT!$A:$BU,OT!AJ$1,0),0))</f>
        <v>0</v>
      </c>
      <c r="BN445" s="70">
        <f>VALUE(IFERROR(VLOOKUP($A445,OT!$A:$BU,OT!AK$1,0),0))</f>
        <v>0</v>
      </c>
      <c r="BO445" s="70">
        <f>VALUE(IFERROR(VLOOKUP($A445,OT!$A:$BU,OT!AL$1,0),0))</f>
        <v>0</v>
      </c>
      <c r="BP445" s="70">
        <f>VALUE(IFERROR(VLOOKUP($A445,OT!$A:$BU,OT!AM$1,0),0))</f>
        <v>0</v>
      </c>
    </row>
    <row r="446" spans="1:68" x14ac:dyDescent="0.35">
      <c r="A446" t="s">
        <v>2158</v>
      </c>
      <c r="B446" s="221" t="str">
        <f>VLOOKUP(A446,Att!B:C,2,0)</f>
        <v>TRẦN NGỌC ÁNH</v>
      </c>
      <c r="AE446">
        <v>15000</v>
      </c>
      <c r="AF446">
        <v>15000</v>
      </c>
      <c r="AH446" s="68">
        <f t="shared" si="21"/>
        <v>30000</v>
      </c>
      <c r="AI446" s="68">
        <f t="shared" si="19"/>
        <v>30000</v>
      </c>
      <c r="AJ446" s="68">
        <f t="shared" si="20"/>
        <v>0</v>
      </c>
      <c r="AK446" s="68"/>
      <c r="AL446" s="74" t="str">
        <f>VLOOKUP(A446,Att!B:CX,101,0)</f>
        <v>Power Connect</v>
      </c>
      <c r="AM446" s="70">
        <f>VALUE(IFERROR(VLOOKUP($A446,OT!$A:$BU,OT!J$1,0),0))</f>
        <v>0</v>
      </c>
      <c r="AN446" s="70">
        <f>VALUE(IFERROR(VLOOKUP($A446,OT!$A:$BU,OT!K$1,0),0))</f>
        <v>0</v>
      </c>
      <c r="AO446" s="70">
        <f>VALUE(IFERROR(VLOOKUP($A446,OT!$A:$BU,OT!L$1,0),0))</f>
        <v>0</v>
      </c>
      <c r="AP446" s="70">
        <f>VALUE(IFERROR(VLOOKUP($A446,OT!$A:$BU,OT!M$1,0),0))</f>
        <v>0</v>
      </c>
      <c r="AQ446" s="70">
        <f>VALUE(IFERROR(VLOOKUP($A446,OT!$A:$BU,OT!N$1,0),0))</f>
        <v>0</v>
      </c>
      <c r="AR446" s="70">
        <f>VALUE(IFERROR(VLOOKUP($A446,OT!$A:$BU,OT!O$1,0),0))</f>
        <v>0</v>
      </c>
      <c r="AS446" s="70">
        <f>VALUE(IFERROR(VLOOKUP($A446,OT!$A:$BU,OT!P$1,0),0))</f>
        <v>0</v>
      </c>
      <c r="AT446" s="70">
        <f>VALUE(IFERROR(VLOOKUP($A446,OT!$A:$BU,OT!Q$1,0),0))</f>
        <v>0</v>
      </c>
      <c r="AU446" s="70">
        <f>VALUE(IFERROR(VLOOKUP($A446,OT!$A:$BU,OT!R$1,0),0))</f>
        <v>0</v>
      </c>
      <c r="AV446" s="70">
        <f>VALUE(IFERROR(VLOOKUP($A446,OT!$A:$BU,OT!S$1,0),0))</f>
        <v>0</v>
      </c>
      <c r="AW446" s="70">
        <f>VALUE(IFERROR(VLOOKUP($A446,OT!$A:$BU,OT!T$1,0),0))</f>
        <v>0</v>
      </c>
      <c r="AX446" s="70">
        <f>VALUE(IFERROR(VLOOKUP($A446,OT!$A:$BU,OT!U$1,0),0))</f>
        <v>0</v>
      </c>
      <c r="AY446" s="70">
        <f>VALUE(IFERROR(VLOOKUP($A446,OT!$A:$BU,OT!V$1,0),0))</f>
        <v>0</v>
      </c>
      <c r="AZ446" s="70">
        <f>VALUE(IFERROR(VLOOKUP($A446,OT!$A:$BU,OT!W$1,0),0))</f>
        <v>0</v>
      </c>
      <c r="BA446" s="70">
        <f>VALUE(IFERROR(VLOOKUP($A446,OT!$A:$BU,OT!X$1,0),0))</f>
        <v>0</v>
      </c>
      <c r="BB446" s="70">
        <f>VALUE(IFERROR(VLOOKUP($A446,OT!$A:$BU,OT!Y$1,0),0))</f>
        <v>0</v>
      </c>
      <c r="BC446" s="70">
        <f>VALUE(IFERROR(VLOOKUP($A446,OT!$A:$BU,OT!Z$1,0),0))</f>
        <v>0</v>
      </c>
      <c r="BD446" s="70">
        <f>VALUE(IFERROR(VLOOKUP($A446,OT!$A:$BU,OT!AA$1,0),0))</f>
        <v>0</v>
      </c>
      <c r="BE446" s="70">
        <f>VALUE(IFERROR(VLOOKUP($A446,OT!$A:$BU,OT!AB$1,0),0))</f>
        <v>0</v>
      </c>
      <c r="BF446" s="70">
        <f>VALUE(IFERROR(VLOOKUP($A446,OT!$A:$BU,OT!AC$1,0),0))</f>
        <v>0</v>
      </c>
      <c r="BG446" s="70">
        <f>VALUE(IFERROR(VLOOKUP($A446,OT!$A:$BU,OT!AD$1,0),0))</f>
        <v>0</v>
      </c>
      <c r="BH446" s="70">
        <f>VALUE(IFERROR(VLOOKUP($A446,OT!$A:$BU,OT!AE$1,0),0))</f>
        <v>0</v>
      </c>
      <c r="BI446" s="70">
        <f>VALUE(IFERROR(VLOOKUP($A446,OT!$A:$BU,OT!AF$1,0),0))</f>
        <v>0</v>
      </c>
      <c r="BJ446" s="70">
        <f>VALUE(IFERROR(VLOOKUP($A446,OT!$A:$BU,OT!AG$1,0),0))</f>
        <v>0</v>
      </c>
      <c r="BK446" s="70">
        <f>VALUE(IFERROR(VLOOKUP($A446,OT!$A:$BU,OT!AH$1,0),0))</f>
        <v>0</v>
      </c>
      <c r="BL446" s="70">
        <f>VALUE(IFERROR(VLOOKUP($A446,OT!$A:$BU,OT!AI$1,0),0))</f>
        <v>0</v>
      </c>
      <c r="BM446" s="70">
        <f>VALUE(IFERROR(VLOOKUP($A446,OT!$A:$BU,OT!AJ$1,0),0))</f>
        <v>0</v>
      </c>
      <c r="BN446" s="70">
        <f>VALUE(IFERROR(VLOOKUP($A446,OT!$A:$BU,OT!AK$1,0),0))</f>
        <v>0</v>
      </c>
      <c r="BO446" s="70">
        <f>VALUE(IFERROR(VLOOKUP($A446,OT!$A:$BU,OT!AL$1,0),0))</f>
        <v>0</v>
      </c>
      <c r="BP446" s="70">
        <f>VALUE(IFERROR(VLOOKUP($A446,OT!$A:$BU,OT!AM$1,0),0))</f>
        <v>0</v>
      </c>
    </row>
    <row r="447" spans="1:68" x14ac:dyDescent="0.35">
      <c r="A447" t="s">
        <v>2161</v>
      </c>
      <c r="B447" s="221" t="str">
        <f>VLOOKUP(A447,Att!B:C,2,0)</f>
        <v>NGUYỄN THÀNH NGỮ</v>
      </c>
      <c r="AE447">
        <v>15000</v>
      </c>
      <c r="AF447">
        <v>15000</v>
      </c>
      <c r="AH447" s="68">
        <f t="shared" si="21"/>
        <v>30000</v>
      </c>
      <c r="AI447" s="68">
        <f t="shared" si="19"/>
        <v>30000</v>
      </c>
      <c r="AJ447" s="68">
        <f t="shared" si="20"/>
        <v>0</v>
      </c>
      <c r="AK447" s="68"/>
      <c r="AL447" s="74" t="str">
        <f>VLOOKUP(A447,Att!B:CX,101,0)</f>
        <v>Power Connect</v>
      </c>
      <c r="AM447" s="70">
        <f>VALUE(IFERROR(VLOOKUP($A447,OT!$A:$BU,OT!J$1,0),0))</f>
        <v>0</v>
      </c>
      <c r="AN447" s="70">
        <f>VALUE(IFERROR(VLOOKUP($A447,OT!$A:$BU,OT!K$1,0),0))</f>
        <v>0</v>
      </c>
      <c r="AO447" s="70">
        <f>VALUE(IFERROR(VLOOKUP($A447,OT!$A:$BU,OT!L$1,0),0))</f>
        <v>0</v>
      </c>
      <c r="AP447" s="70">
        <f>VALUE(IFERROR(VLOOKUP($A447,OT!$A:$BU,OT!M$1,0),0))</f>
        <v>0</v>
      </c>
      <c r="AQ447" s="70">
        <f>VALUE(IFERROR(VLOOKUP($A447,OT!$A:$BU,OT!N$1,0),0))</f>
        <v>0</v>
      </c>
      <c r="AR447" s="70">
        <f>VALUE(IFERROR(VLOOKUP($A447,OT!$A:$BU,OT!O$1,0),0))</f>
        <v>0</v>
      </c>
      <c r="AS447" s="70">
        <f>VALUE(IFERROR(VLOOKUP($A447,OT!$A:$BU,OT!P$1,0),0))</f>
        <v>0</v>
      </c>
      <c r="AT447" s="70">
        <f>VALUE(IFERROR(VLOOKUP($A447,OT!$A:$BU,OT!Q$1,0),0))</f>
        <v>0</v>
      </c>
      <c r="AU447" s="70">
        <f>VALUE(IFERROR(VLOOKUP($A447,OT!$A:$BU,OT!R$1,0),0))</f>
        <v>0</v>
      </c>
      <c r="AV447" s="70">
        <f>VALUE(IFERROR(VLOOKUP($A447,OT!$A:$BU,OT!S$1,0),0))</f>
        <v>0</v>
      </c>
      <c r="AW447" s="70">
        <f>VALUE(IFERROR(VLOOKUP($A447,OT!$A:$BU,OT!T$1,0),0))</f>
        <v>0</v>
      </c>
      <c r="AX447" s="70">
        <f>VALUE(IFERROR(VLOOKUP($A447,OT!$A:$BU,OT!U$1,0),0))</f>
        <v>0</v>
      </c>
      <c r="AY447" s="70">
        <f>VALUE(IFERROR(VLOOKUP($A447,OT!$A:$BU,OT!V$1,0),0))</f>
        <v>0</v>
      </c>
      <c r="AZ447" s="70">
        <f>VALUE(IFERROR(VLOOKUP($A447,OT!$A:$BU,OT!W$1,0),0))</f>
        <v>0</v>
      </c>
      <c r="BA447" s="70">
        <f>VALUE(IFERROR(VLOOKUP($A447,OT!$A:$BU,OT!X$1,0),0))</f>
        <v>0</v>
      </c>
      <c r="BB447" s="70">
        <f>VALUE(IFERROR(VLOOKUP($A447,OT!$A:$BU,OT!Y$1,0),0))</f>
        <v>0</v>
      </c>
      <c r="BC447" s="70">
        <f>VALUE(IFERROR(VLOOKUP($A447,OT!$A:$BU,OT!Z$1,0),0))</f>
        <v>0</v>
      </c>
      <c r="BD447" s="70">
        <f>VALUE(IFERROR(VLOOKUP($A447,OT!$A:$BU,OT!AA$1,0),0))</f>
        <v>0</v>
      </c>
      <c r="BE447" s="70">
        <f>VALUE(IFERROR(VLOOKUP($A447,OT!$A:$BU,OT!AB$1,0),0))</f>
        <v>0</v>
      </c>
      <c r="BF447" s="70">
        <f>VALUE(IFERROR(VLOOKUP($A447,OT!$A:$BU,OT!AC$1,0),0))</f>
        <v>0</v>
      </c>
      <c r="BG447" s="70">
        <f>VALUE(IFERROR(VLOOKUP($A447,OT!$A:$BU,OT!AD$1,0),0))</f>
        <v>0</v>
      </c>
      <c r="BH447" s="70">
        <f>VALUE(IFERROR(VLOOKUP($A447,OT!$A:$BU,OT!AE$1,0),0))</f>
        <v>0</v>
      </c>
      <c r="BI447" s="70">
        <f>VALUE(IFERROR(VLOOKUP($A447,OT!$A:$BU,OT!AF$1,0),0))</f>
        <v>0</v>
      </c>
      <c r="BJ447" s="70">
        <f>VALUE(IFERROR(VLOOKUP($A447,OT!$A:$BU,OT!AG$1,0),0))</f>
        <v>0</v>
      </c>
      <c r="BK447" s="70">
        <f>VALUE(IFERROR(VLOOKUP($A447,OT!$A:$BU,OT!AH$1,0),0))</f>
        <v>0</v>
      </c>
      <c r="BL447" s="70">
        <f>VALUE(IFERROR(VLOOKUP($A447,OT!$A:$BU,OT!AI$1,0),0))</f>
        <v>0</v>
      </c>
      <c r="BM447" s="70">
        <f>VALUE(IFERROR(VLOOKUP($A447,OT!$A:$BU,OT!AJ$1,0),0))</f>
        <v>0</v>
      </c>
      <c r="BN447" s="70">
        <f>VALUE(IFERROR(VLOOKUP($A447,OT!$A:$BU,OT!AK$1,0),0))</f>
        <v>0</v>
      </c>
      <c r="BO447" s="70">
        <f>VALUE(IFERROR(VLOOKUP($A447,OT!$A:$BU,OT!AL$1,0),0))</f>
        <v>0</v>
      </c>
      <c r="BP447" s="70">
        <f>VALUE(IFERROR(VLOOKUP($A447,OT!$A:$BU,OT!AM$1,0),0))</f>
        <v>0</v>
      </c>
    </row>
    <row r="448" spans="1:68" x14ac:dyDescent="0.35">
      <c r="A448" t="s">
        <v>2164</v>
      </c>
      <c r="B448" s="221" t="str">
        <f>VLOOKUP(A448,Att!B:C,2,0)</f>
        <v>NGUYỄN THỊ THANH SANG</v>
      </c>
      <c r="AE448">
        <v>15000</v>
      </c>
      <c r="AF448">
        <v>15000</v>
      </c>
      <c r="AH448" s="68">
        <f t="shared" si="21"/>
        <v>30000</v>
      </c>
      <c r="AI448" s="68">
        <f t="shared" si="19"/>
        <v>30000</v>
      </c>
      <c r="AJ448" s="68">
        <f t="shared" si="20"/>
        <v>0</v>
      </c>
      <c r="AK448" s="68"/>
      <c r="AL448" s="74" t="str">
        <f>VLOOKUP(A448,Att!B:CX,101,0)</f>
        <v>Power Connect</v>
      </c>
      <c r="AM448" s="70">
        <f>VALUE(IFERROR(VLOOKUP($A448,OT!$A:$BU,OT!J$1,0),0))</f>
        <v>0</v>
      </c>
      <c r="AN448" s="70">
        <f>VALUE(IFERROR(VLOOKUP($A448,OT!$A:$BU,OT!K$1,0),0))</f>
        <v>0</v>
      </c>
      <c r="AO448" s="70">
        <f>VALUE(IFERROR(VLOOKUP($A448,OT!$A:$BU,OT!L$1,0),0))</f>
        <v>0</v>
      </c>
      <c r="AP448" s="70">
        <f>VALUE(IFERROR(VLOOKUP($A448,OT!$A:$BU,OT!M$1,0),0))</f>
        <v>0</v>
      </c>
      <c r="AQ448" s="70">
        <f>VALUE(IFERROR(VLOOKUP($A448,OT!$A:$BU,OT!N$1,0),0))</f>
        <v>0</v>
      </c>
      <c r="AR448" s="70">
        <f>VALUE(IFERROR(VLOOKUP($A448,OT!$A:$BU,OT!O$1,0),0))</f>
        <v>0</v>
      </c>
      <c r="AS448" s="70">
        <f>VALUE(IFERROR(VLOOKUP($A448,OT!$A:$BU,OT!P$1,0),0))</f>
        <v>0</v>
      </c>
      <c r="AT448" s="70">
        <f>VALUE(IFERROR(VLOOKUP($A448,OT!$A:$BU,OT!Q$1,0),0))</f>
        <v>0</v>
      </c>
      <c r="AU448" s="70">
        <f>VALUE(IFERROR(VLOOKUP($A448,OT!$A:$BU,OT!R$1,0),0))</f>
        <v>0</v>
      </c>
      <c r="AV448" s="70">
        <f>VALUE(IFERROR(VLOOKUP($A448,OT!$A:$BU,OT!S$1,0),0))</f>
        <v>0</v>
      </c>
      <c r="AW448" s="70">
        <f>VALUE(IFERROR(VLOOKUP($A448,OT!$A:$BU,OT!T$1,0),0))</f>
        <v>0</v>
      </c>
      <c r="AX448" s="70">
        <f>VALUE(IFERROR(VLOOKUP($A448,OT!$A:$BU,OT!U$1,0),0))</f>
        <v>0</v>
      </c>
      <c r="AY448" s="70">
        <f>VALUE(IFERROR(VLOOKUP($A448,OT!$A:$BU,OT!V$1,0),0))</f>
        <v>0</v>
      </c>
      <c r="AZ448" s="70">
        <f>VALUE(IFERROR(VLOOKUP($A448,OT!$A:$BU,OT!W$1,0),0))</f>
        <v>0</v>
      </c>
      <c r="BA448" s="70">
        <f>VALUE(IFERROR(VLOOKUP($A448,OT!$A:$BU,OT!X$1,0),0))</f>
        <v>0</v>
      </c>
      <c r="BB448" s="70">
        <f>VALUE(IFERROR(VLOOKUP($A448,OT!$A:$BU,OT!Y$1,0),0))</f>
        <v>0</v>
      </c>
      <c r="BC448" s="70">
        <f>VALUE(IFERROR(VLOOKUP($A448,OT!$A:$BU,OT!Z$1,0),0))</f>
        <v>0</v>
      </c>
      <c r="BD448" s="70">
        <f>VALUE(IFERROR(VLOOKUP($A448,OT!$A:$BU,OT!AA$1,0),0))</f>
        <v>0</v>
      </c>
      <c r="BE448" s="70">
        <f>VALUE(IFERROR(VLOOKUP($A448,OT!$A:$BU,OT!AB$1,0),0))</f>
        <v>0</v>
      </c>
      <c r="BF448" s="70">
        <f>VALUE(IFERROR(VLOOKUP($A448,OT!$A:$BU,OT!AC$1,0),0))</f>
        <v>0</v>
      </c>
      <c r="BG448" s="70">
        <f>VALUE(IFERROR(VLOOKUP($A448,OT!$A:$BU,OT!AD$1,0),0))</f>
        <v>0</v>
      </c>
      <c r="BH448" s="70">
        <f>VALUE(IFERROR(VLOOKUP($A448,OT!$A:$BU,OT!AE$1,0),0))</f>
        <v>0</v>
      </c>
      <c r="BI448" s="70">
        <f>VALUE(IFERROR(VLOOKUP($A448,OT!$A:$BU,OT!AF$1,0),0))</f>
        <v>0</v>
      </c>
      <c r="BJ448" s="70">
        <f>VALUE(IFERROR(VLOOKUP($A448,OT!$A:$BU,OT!AG$1,0),0))</f>
        <v>0</v>
      </c>
      <c r="BK448" s="70">
        <f>VALUE(IFERROR(VLOOKUP($A448,OT!$A:$BU,OT!AH$1,0),0))</f>
        <v>0</v>
      </c>
      <c r="BL448" s="70">
        <f>VALUE(IFERROR(VLOOKUP($A448,OT!$A:$BU,OT!AI$1,0),0))</f>
        <v>0</v>
      </c>
      <c r="BM448" s="70">
        <f>VALUE(IFERROR(VLOOKUP($A448,OT!$A:$BU,OT!AJ$1,0),0))</f>
        <v>0</v>
      </c>
      <c r="BN448" s="70">
        <f>VALUE(IFERROR(VLOOKUP($A448,OT!$A:$BU,OT!AK$1,0),0))</f>
        <v>0</v>
      </c>
      <c r="BO448" s="70">
        <f>VALUE(IFERROR(VLOOKUP($A448,OT!$A:$BU,OT!AL$1,0),0))</f>
        <v>0</v>
      </c>
      <c r="BP448" s="70">
        <f>VALUE(IFERROR(VLOOKUP($A448,OT!$A:$BU,OT!AM$1,0),0))</f>
        <v>0</v>
      </c>
    </row>
    <row r="449" spans="1:68" x14ac:dyDescent="0.35">
      <c r="A449" t="s">
        <v>2167</v>
      </c>
      <c r="B449" s="221" t="str">
        <f>VLOOKUP(A449,Att!B:C,2,0)</f>
        <v>CAO THÚY VY</v>
      </c>
      <c r="AE449">
        <v>15000</v>
      </c>
      <c r="AF449">
        <v>15000</v>
      </c>
      <c r="AH449" s="68">
        <f t="shared" si="21"/>
        <v>30000</v>
      </c>
      <c r="AI449" s="68">
        <f t="shared" si="19"/>
        <v>30000</v>
      </c>
      <c r="AJ449" s="68">
        <f t="shared" si="20"/>
        <v>0</v>
      </c>
      <c r="AK449" s="68"/>
      <c r="AL449" s="74" t="str">
        <f>VLOOKUP(A449,Att!B:CX,101,0)</f>
        <v>Power Connect</v>
      </c>
      <c r="AM449" s="70">
        <f>VALUE(IFERROR(VLOOKUP($A449,OT!$A:$BU,OT!J$1,0),0))</f>
        <v>0</v>
      </c>
      <c r="AN449" s="70">
        <f>VALUE(IFERROR(VLOOKUP($A449,OT!$A:$BU,OT!K$1,0),0))</f>
        <v>0</v>
      </c>
      <c r="AO449" s="70">
        <f>VALUE(IFERROR(VLOOKUP($A449,OT!$A:$BU,OT!L$1,0),0))</f>
        <v>0</v>
      </c>
      <c r="AP449" s="70">
        <f>VALUE(IFERROR(VLOOKUP($A449,OT!$A:$BU,OT!M$1,0),0))</f>
        <v>0</v>
      </c>
      <c r="AQ449" s="70">
        <f>VALUE(IFERROR(VLOOKUP($A449,OT!$A:$BU,OT!N$1,0),0))</f>
        <v>0</v>
      </c>
      <c r="AR449" s="70">
        <f>VALUE(IFERROR(VLOOKUP($A449,OT!$A:$BU,OT!O$1,0),0))</f>
        <v>0</v>
      </c>
      <c r="AS449" s="70">
        <f>VALUE(IFERROR(VLOOKUP($A449,OT!$A:$BU,OT!P$1,0),0))</f>
        <v>0</v>
      </c>
      <c r="AT449" s="70">
        <f>VALUE(IFERROR(VLOOKUP($A449,OT!$A:$BU,OT!Q$1,0),0))</f>
        <v>0</v>
      </c>
      <c r="AU449" s="70">
        <f>VALUE(IFERROR(VLOOKUP($A449,OT!$A:$BU,OT!R$1,0),0))</f>
        <v>0</v>
      </c>
      <c r="AV449" s="70">
        <f>VALUE(IFERROR(VLOOKUP($A449,OT!$A:$BU,OT!S$1,0),0))</f>
        <v>0</v>
      </c>
      <c r="AW449" s="70">
        <f>VALUE(IFERROR(VLOOKUP($A449,OT!$A:$BU,OT!T$1,0),0))</f>
        <v>0</v>
      </c>
      <c r="AX449" s="70">
        <f>VALUE(IFERROR(VLOOKUP($A449,OT!$A:$BU,OT!U$1,0),0))</f>
        <v>0</v>
      </c>
      <c r="AY449" s="70">
        <f>VALUE(IFERROR(VLOOKUP($A449,OT!$A:$BU,OT!V$1,0),0))</f>
        <v>0</v>
      </c>
      <c r="AZ449" s="70">
        <f>VALUE(IFERROR(VLOOKUP($A449,OT!$A:$BU,OT!W$1,0),0))</f>
        <v>0</v>
      </c>
      <c r="BA449" s="70">
        <f>VALUE(IFERROR(VLOOKUP($A449,OT!$A:$BU,OT!X$1,0),0))</f>
        <v>0</v>
      </c>
      <c r="BB449" s="70">
        <f>VALUE(IFERROR(VLOOKUP($A449,OT!$A:$BU,OT!Y$1,0),0))</f>
        <v>0</v>
      </c>
      <c r="BC449" s="70">
        <f>VALUE(IFERROR(VLOOKUP($A449,OT!$A:$BU,OT!Z$1,0),0))</f>
        <v>0</v>
      </c>
      <c r="BD449" s="70">
        <f>VALUE(IFERROR(VLOOKUP($A449,OT!$A:$BU,OT!AA$1,0),0))</f>
        <v>0</v>
      </c>
      <c r="BE449" s="70">
        <f>VALUE(IFERROR(VLOOKUP($A449,OT!$A:$BU,OT!AB$1,0),0))</f>
        <v>0</v>
      </c>
      <c r="BF449" s="70">
        <f>VALUE(IFERROR(VLOOKUP($A449,OT!$A:$BU,OT!AC$1,0),0))</f>
        <v>0</v>
      </c>
      <c r="BG449" s="70">
        <f>VALUE(IFERROR(VLOOKUP($A449,OT!$A:$BU,OT!AD$1,0),0))</f>
        <v>0</v>
      </c>
      <c r="BH449" s="70">
        <f>VALUE(IFERROR(VLOOKUP($A449,OT!$A:$BU,OT!AE$1,0),0))</f>
        <v>0</v>
      </c>
      <c r="BI449" s="70">
        <f>VALUE(IFERROR(VLOOKUP($A449,OT!$A:$BU,OT!AF$1,0),0))</f>
        <v>0</v>
      </c>
      <c r="BJ449" s="70">
        <f>VALUE(IFERROR(VLOOKUP($A449,OT!$A:$BU,OT!AG$1,0),0))</f>
        <v>0</v>
      </c>
      <c r="BK449" s="70">
        <f>VALUE(IFERROR(VLOOKUP($A449,OT!$A:$BU,OT!AH$1,0),0))</f>
        <v>0</v>
      </c>
      <c r="BL449" s="70">
        <f>VALUE(IFERROR(VLOOKUP($A449,OT!$A:$BU,OT!AI$1,0),0))</f>
        <v>0</v>
      </c>
      <c r="BM449" s="70">
        <f>VALUE(IFERROR(VLOOKUP($A449,OT!$A:$BU,OT!AJ$1,0),0))</f>
        <v>0</v>
      </c>
      <c r="BN449" s="70">
        <f>VALUE(IFERROR(VLOOKUP($A449,OT!$A:$BU,OT!AK$1,0),0))</f>
        <v>0</v>
      </c>
      <c r="BO449" s="70">
        <f>VALUE(IFERROR(VLOOKUP($A449,OT!$A:$BU,OT!AL$1,0),0))</f>
        <v>0</v>
      </c>
      <c r="BP449" s="70">
        <f>VALUE(IFERROR(VLOOKUP($A449,OT!$A:$BU,OT!AM$1,0),0))</f>
        <v>0</v>
      </c>
    </row>
  </sheetData>
  <autoFilter ref="A10:CW362" xr:uid="{B77EC303-4D05-45BA-A6C1-16E5C2814577}"/>
  <conditionalFormatting sqref="A10:A362">
    <cfRule type="duplicateValues" dxfId="102" priority="525"/>
  </conditionalFormatting>
  <pageMargins left="0.7" right="0.7" top="0.75" bottom="0.75" header="0.3" footer="0.3"/>
  <pageSetup orientation="portrait" r:id="rId1"/>
  <headerFooter>
    <oddFooter>&amp;C&amp;1#&amp;"Calibri"&amp;10&amp;K0000FFINTERNAL Datalogic Confidential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5582B-98B2-4844-BCF2-3BEDFECCF040}">
  <sheetPr>
    <outlinePr summaryBelow="0"/>
  </sheetPr>
  <dimension ref="A1:AR444"/>
  <sheetViews>
    <sheetView topLeftCell="X1" zoomScaleNormal="100" workbookViewId="0">
      <pane ySplit="1" topLeftCell="A82" activePane="bottomLeft" state="frozen"/>
      <selection pane="bottomLeft" activeCell="AR98" sqref="AR98"/>
    </sheetView>
  </sheetViews>
  <sheetFormatPr defaultRowHeight="14.5" x14ac:dyDescent="0.35"/>
  <cols>
    <col min="1" max="1" width="12.1796875" customWidth="1"/>
    <col min="2" max="2" width="22.453125" customWidth="1"/>
    <col min="3" max="3" width="5.1796875" customWidth="1"/>
    <col min="4" max="5" width="5" customWidth="1"/>
    <col min="6" max="6" width="5.1796875" customWidth="1"/>
    <col min="7" max="7" width="5" customWidth="1"/>
    <col min="8" max="8" width="4.81640625" customWidth="1"/>
    <col min="9" max="9" width="5" customWidth="1"/>
    <col min="10" max="10" width="5.1796875" customWidth="1"/>
    <col min="11" max="12" width="5" customWidth="1"/>
    <col min="13" max="13" width="5.1796875" customWidth="1"/>
    <col min="14" max="14" width="5" customWidth="1"/>
    <col min="15" max="15" width="4.81640625" customWidth="1"/>
    <col min="16" max="16" width="5" customWidth="1"/>
    <col min="17" max="17" width="5.1796875" customWidth="1"/>
    <col min="18" max="19" width="5" customWidth="1"/>
    <col min="20" max="20" width="5.1796875" customWidth="1"/>
    <col min="21" max="21" width="5" customWidth="1"/>
    <col min="22" max="22" width="4.81640625" customWidth="1"/>
    <col min="23" max="23" width="5" customWidth="1"/>
    <col min="24" max="24" width="2.7265625" customWidth="1"/>
    <col min="25" max="25" width="4" customWidth="1"/>
    <col min="26" max="26" width="5" customWidth="1"/>
    <col min="27" max="27" width="5.1796875" customWidth="1"/>
    <col min="28" max="29" width="5" customWidth="1"/>
    <col min="30" max="30" width="5.1796875" customWidth="1"/>
    <col min="31" max="31" width="5" customWidth="1"/>
    <col min="32" max="32" width="4" customWidth="1"/>
    <col min="33" max="33" width="5" customWidth="1"/>
    <col min="34" max="34" width="12.1796875" customWidth="1"/>
    <col min="35" max="35" width="13.90625" customWidth="1"/>
    <col min="36" max="36" width="8.54296875" customWidth="1"/>
    <col min="37" max="38" width="8.7265625" customWidth="1"/>
    <col min="39" max="39" width="8.54296875" customWidth="1"/>
    <col min="40" max="40" width="8.7265625" customWidth="1"/>
    <col min="41" max="42" width="12.1796875" customWidth="1"/>
    <col min="43" max="43" width="12" customWidth="1"/>
    <col min="44" max="16384" width="8.7265625" style="200"/>
  </cols>
  <sheetData>
    <row r="1" spans="1:44" ht="17.25" customHeight="1" x14ac:dyDescent="0.35">
      <c r="A1" s="368" t="s">
        <v>143</v>
      </c>
      <c r="B1" s="368" t="s">
        <v>95</v>
      </c>
      <c r="C1" s="368" t="s">
        <v>97</v>
      </c>
      <c r="D1" s="368" t="s">
        <v>98</v>
      </c>
      <c r="E1" s="368" t="s">
        <v>99</v>
      </c>
      <c r="F1" s="368" t="s">
        <v>100</v>
      </c>
      <c r="G1" s="368" t="s">
        <v>101</v>
      </c>
      <c r="H1" s="368" t="s">
        <v>102</v>
      </c>
      <c r="I1" s="368" t="s">
        <v>103</v>
      </c>
      <c r="J1" s="368" t="s">
        <v>104</v>
      </c>
      <c r="K1" s="368" t="s">
        <v>105</v>
      </c>
      <c r="L1" s="368" t="s">
        <v>106</v>
      </c>
      <c r="M1" s="368" t="s">
        <v>107</v>
      </c>
      <c r="N1" s="368" t="s">
        <v>108</v>
      </c>
      <c r="O1" s="368" t="s">
        <v>109</v>
      </c>
      <c r="P1" s="368" t="s">
        <v>110</v>
      </c>
      <c r="Q1" s="368" t="s">
        <v>111</v>
      </c>
      <c r="R1" s="368" t="s">
        <v>112</v>
      </c>
      <c r="S1" s="368" t="s">
        <v>113</v>
      </c>
      <c r="T1" s="368" t="s">
        <v>114</v>
      </c>
      <c r="U1" s="368" t="s">
        <v>115</v>
      </c>
      <c r="V1" s="368" t="s">
        <v>116</v>
      </c>
      <c r="W1" s="368" t="s">
        <v>117</v>
      </c>
      <c r="X1" s="368" t="s">
        <v>118</v>
      </c>
      <c r="Y1" s="368" t="s">
        <v>119</v>
      </c>
      <c r="Z1" s="368" t="s">
        <v>120</v>
      </c>
      <c r="AA1" s="368" t="s">
        <v>121</v>
      </c>
      <c r="AB1" s="368" t="s">
        <v>122</v>
      </c>
      <c r="AC1" s="368" t="s">
        <v>123</v>
      </c>
      <c r="AD1" s="368" t="s">
        <v>124</v>
      </c>
      <c r="AE1" s="368" t="s">
        <v>125</v>
      </c>
      <c r="AF1" s="368" t="s">
        <v>126</v>
      </c>
      <c r="AG1" s="407" t="s">
        <v>1043</v>
      </c>
      <c r="AH1" s="368" t="s">
        <v>145</v>
      </c>
      <c r="AI1" s="368" t="s">
        <v>166</v>
      </c>
      <c r="AJ1" s="368" t="s">
        <v>2176</v>
      </c>
      <c r="AK1" s="368" t="s">
        <v>2177</v>
      </c>
      <c r="AL1" s="368" t="s">
        <v>2178</v>
      </c>
      <c r="AM1" s="368" t="s">
        <v>2179</v>
      </c>
      <c r="AN1" s="368" t="s">
        <v>2180</v>
      </c>
      <c r="AO1" s="368" t="s">
        <v>2181</v>
      </c>
      <c r="AP1" s="368" t="s">
        <v>2182</v>
      </c>
      <c r="AQ1" s="368" t="s">
        <v>2183</v>
      </c>
      <c r="AR1" s="407" t="s">
        <v>324</v>
      </c>
    </row>
    <row r="2" spans="1:44" x14ac:dyDescent="0.35">
      <c r="A2" s="19" t="s">
        <v>400</v>
      </c>
      <c r="B2" s="19" t="s">
        <v>723</v>
      </c>
      <c r="C2" s="51">
        <v>1</v>
      </c>
      <c r="D2" s="51">
        <v>1</v>
      </c>
      <c r="E2" s="51">
        <v>1</v>
      </c>
      <c r="F2" s="51">
        <v>1</v>
      </c>
      <c r="G2" s="51">
        <v>1</v>
      </c>
      <c r="H2" s="52"/>
      <c r="I2" s="53"/>
      <c r="J2" s="51">
        <v>1</v>
      </c>
      <c r="K2" s="51">
        <v>1</v>
      </c>
      <c r="L2" s="51">
        <v>1</v>
      </c>
      <c r="M2" s="51">
        <v>1</v>
      </c>
      <c r="N2" s="51">
        <v>1</v>
      </c>
      <c r="O2" s="52"/>
      <c r="P2" s="53"/>
      <c r="Q2" s="51">
        <v>1</v>
      </c>
      <c r="R2" s="51">
        <v>1</v>
      </c>
      <c r="S2" s="51">
        <v>1</v>
      </c>
      <c r="T2" s="51">
        <v>1</v>
      </c>
      <c r="U2" s="51">
        <v>1</v>
      </c>
      <c r="V2" s="52"/>
      <c r="W2" s="53"/>
      <c r="X2" s="51">
        <v>1</v>
      </c>
      <c r="Y2" s="51">
        <v>1</v>
      </c>
      <c r="Z2" s="51">
        <v>1</v>
      </c>
      <c r="AA2" s="51">
        <v>1</v>
      </c>
      <c r="AB2" s="51">
        <v>1</v>
      </c>
      <c r="AC2" s="52"/>
      <c r="AD2" s="53"/>
      <c r="AE2" s="51">
        <v>1</v>
      </c>
      <c r="AF2" s="51">
        <v>1</v>
      </c>
      <c r="AG2" s="221"/>
      <c r="AH2" s="371">
        <v>36</v>
      </c>
      <c r="AI2" s="371">
        <v>4</v>
      </c>
      <c r="AJ2" s="371">
        <v>5</v>
      </c>
      <c r="AK2" s="371">
        <v>5</v>
      </c>
      <c r="AL2" s="371">
        <v>5</v>
      </c>
      <c r="AM2" s="371">
        <v>5</v>
      </c>
      <c r="AN2" s="371">
        <v>9</v>
      </c>
      <c r="AO2" s="371">
        <v>9</v>
      </c>
      <c r="AP2" s="371">
        <v>9</v>
      </c>
      <c r="AQ2" s="371">
        <v>9</v>
      </c>
      <c r="AR2" s="200" t="str">
        <f>VLOOKUP(A2,Att!B:CX,101,0)</f>
        <v>ANNK-HR</v>
      </c>
    </row>
    <row r="3" spans="1:44" x14ac:dyDescent="0.35">
      <c r="A3" s="19" t="s">
        <v>533</v>
      </c>
      <c r="B3" s="19" t="s">
        <v>534</v>
      </c>
      <c r="C3" s="51"/>
      <c r="D3" s="51">
        <v>1</v>
      </c>
      <c r="E3" s="51">
        <v>1</v>
      </c>
      <c r="F3" s="51">
        <v>1</v>
      </c>
      <c r="G3" s="51">
        <v>1</v>
      </c>
      <c r="H3" s="52">
        <v>1</v>
      </c>
      <c r="I3" s="53"/>
      <c r="J3" s="51">
        <v>1</v>
      </c>
      <c r="K3" s="51">
        <v>1</v>
      </c>
      <c r="L3" s="51">
        <v>1</v>
      </c>
      <c r="M3" s="51">
        <v>1</v>
      </c>
      <c r="N3" s="51"/>
      <c r="O3" s="52">
        <v>1</v>
      </c>
      <c r="P3" s="53"/>
      <c r="Q3" s="51"/>
      <c r="R3" s="51">
        <v>1</v>
      </c>
      <c r="S3" s="51">
        <v>1</v>
      </c>
      <c r="T3" s="51">
        <v>1</v>
      </c>
      <c r="U3" s="51">
        <v>1</v>
      </c>
      <c r="V3" s="52">
        <v>1</v>
      </c>
      <c r="W3" s="53"/>
      <c r="X3" s="51">
        <v>1</v>
      </c>
      <c r="Y3" s="51">
        <v>1</v>
      </c>
      <c r="Z3" s="51">
        <v>1</v>
      </c>
      <c r="AA3" s="51">
        <v>1</v>
      </c>
      <c r="AB3" s="51"/>
      <c r="AC3" s="52">
        <v>1</v>
      </c>
      <c r="AD3" s="53"/>
      <c r="AE3" s="51"/>
      <c r="AF3" s="51">
        <v>1</v>
      </c>
      <c r="AG3" s="221"/>
      <c r="AH3" s="371">
        <v>36</v>
      </c>
      <c r="AI3" s="371">
        <v>4</v>
      </c>
      <c r="AJ3" s="371">
        <v>5</v>
      </c>
      <c r="AK3" s="371">
        <v>5</v>
      </c>
      <c r="AL3" s="371">
        <v>5</v>
      </c>
      <c r="AM3" s="371">
        <v>5</v>
      </c>
      <c r="AN3" s="371">
        <v>9</v>
      </c>
      <c r="AO3" s="371">
        <v>9</v>
      </c>
      <c r="AP3" s="371">
        <v>9</v>
      </c>
      <c r="AQ3" s="371">
        <v>9</v>
      </c>
      <c r="AR3" s="221" t="str">
        <f>VLOOKUP(A3,Att!B:CX,101,0)</f>
        <v>MEKONG SUBLABOR</v>
      </c>
    </row>
    <row r="4" spans="1:44" x14ac:dyDescent="0.35">
      <c r="A4" s="19" t="s">
        <v>536</v>
      </c>
      <c r="B4" s="19" t="s">
        <v>548</v>
      </c>
      <c r="C4" s="51">
        <v>1</v>
      </c>
      <c r="D4" s="51">
        <v>1</v>
      </c>
      <c r="E4" s="51">
        <v>1</v>
      </c>
      <c r="F4" s="51">
        <v>1</v>
      </c>
      <c r="G4" s="51">
        <v>1</v>
      </c>
      <c r="H4" s="52"/>
      <c r="I4" s="53"/>
      <c r="J4" s="51">
        <v>1</v>
      </c>
      <c r="K4" s="51">
        <v>1</v>
      </c>
      <c r="L4" s="51">
        <v>1</v>
      </c>
      <c r="M4" s="51">
        <v>1</v>
      </c>
      <c r="N4" s="51">
        <v>1</v>
      </c>
      <c r="O4" s="52"/>
      <c r="P4" s="53"/>
      <c r="Q4" s="51">
        <v>1</v>
      </c>
      <c r="R4" s="51">
        <v>1</v>
      </c>
      <c r="S4" s="51">
        <v>1</v>
      </c>
      <c r="T4" s="51">
        <v>1</v>
      </c>
      <c r="U4" s="51">
        <v>1</v>
      </c>
      <c r="V4" s="52"/>
      <c r="W4" s="53"/>
      <c r="X4" s="51">
        <v>1</v>
      </c>
      <c r="Y4" s="51">
        <v>1</v>
      </c>
      <c r="Z4" s="51">
        <v>1</v>
      </c>
      <c r="AA4" s="51"/>
      <c r="AB4" s="51"/>
      <c r="AC4" s="52">
        <v>1</v>
      </c>
      <c r="AD4" s="53"/>
      <c r="AE4" s="51">
        <v>1</v>
      </c>
      <c r="AF4" s="51"/>
      <c r="AG4" s="221"/>
      <c r="AH4" s="371">
        <v>27</v>
      </c>
      <c r="AI4" s="371">
        <v>3</v>
      </c>
      <c r="AJ4" s="371">
        <v>5</v>
      </c>
      <c r="AK4" s="371">
        <v>5</v>
      </c>
      <c r="AL4" s="371">
        <v>5</v>
      </c>
      <c r="AM4" s="371">
        <v>4</v>
      </c>
      <c r="AN4" s="371">
        <v>9</v>
      </c>
      <c r="AO4" s="371">
        <v>9</v>
      </c>
      <c r="AP4" s="371">
        <v>9</v>
      </c>
      <c r="AQ4" s="371"/>
      <c r="AR4" s="221" t="str">
        <f>VLOOKUP(A4,Att!B:CX,101,0)</f>
        <v>MEKONG SUBLABOR</v>
      </c>
    </row>
    <row r="5" spans="1:44" x14ac:dyDescent="0.35">
      <c r="A5" s="19" t="s">
        <v>538</v>
      </c>
      <c r="B5" s="19" t="s">
        <v>539</v>
      </c>
      <c r="C5" s="51"/>
      <c r="D5" s="51">
        <v>1</v>
      </c>
      <c r="E5" s="51">
        <v>1</v>
      </c>
      <c r="F5" s="51">
        <v>1</v>
      </c>
      <c r="G5" s="51">
        <v>1</v>
      </c>
      <c r="H5" s="52">
        <v>1</v>
      </c>
      <c r="I5" s="53"/>
      <c r="J5" s="51">
        <v>1</v>
      </c>
      <c r="K5" s="51">
        <v>1</v>
      </c>
      <c r="L5" s="51">
        <v>1</v>
      </c>
      <c r="M5" s="51">
        <v>1</v>
      </c>
      <c r="N5" s="51">
        <v>1</v>
      </c>
      <c r="O5" s="52"/>
      <c r="P5" s="53"/>
      <c r="Q5" s="51"/>
      <c r="R5" s="51"/>
      <c r="S5" s="51">
        <v>1</v>
      </c>
      <c r="T5" s="51">
        <v>1</v>
      </c>
      <c r="U5" s="51">
        <v>1</v>
      </c>
      <c r="V5" s="52"/>
      <c r="W5" s="53"/>
      <c r="X5" s="51">
        <v>1</v>
      </c>
      <c r="Y5" s="51">
        <v>1</v>
      </c>
      <c r="Z5" s="51">
        <v>1</v>
      </c>
      <c r="AA5" s="51">
        <v>1</v>
      </c>
      <c r="AB5" s="51">
        <v>1</v>
      </c>
      <c r="AC5" s="52"/>
      <c r="AD5" s="53"/>
      <c r="AE5" s="51">
        <v>1</v>
      </c>
      <c r="AF5" s="51">
        <v>1</v>
      </c>
      <c r="AG5" s="221"/>
      <c r="AH5" s="371">
        <v>18</v>
      </c>
      <c r="AI5" s="371">
        <v>2</v>
      </c>
      <c r="AJ5" s="371">
        <v>5</v>
      </c>
      <c r="AK5" s="371">
        <v>5</v>
      </c>
      <c r="AL5" s="371">
        <v>3</v>
      </c>
      <c r="AM5" s="371">
        <v>5</v>
      </c>
      <c r="AN5" s="371">
        <v>9</v>
      </c>
      <c r="AO5" s="371">
        <v>9</v>
      </c>
      <c r="AP5" s="371"/>
      <c r="AQ5" s="371"/>
      <c r="AR5" s="221" t="str">
        <f>VLOOKUP(A5,Att!B:CX,101,0)</f>
        <v>MEKONG SUBLABOR</v>
      </c>
    </row>
    <row r="6" spans="1:44" x14ac:dyDescent="0.35">
      <c r="A6" s="19" t="s">
        <v>541</v>
      </c>
      <c r="B6" s="19" t="s">
        <v>542</v>
      </c>
      <c r="C6" s="51">
        <v>1</v>
      </c>
      <c r="D6" s="51">
        <v>1</v>
      </c>
      <c r="E6" s="51">
        <v>1</v>
      </c>
      <c r="F6" s="51">
        <v>1</v>
      </c>
      <c r="G6" s="51">
        <v>1</v>
      </c>
      <c r="H6" s="52"/>
      <c r="I6" s="53"/>
      <c r="J6" s="51">
        <v>1</v>
      </c>
      <c r="K6" s="51">
        <v>1</v>
      </c>
      <c r="L6" s="51">
        <v>1</v>
      </c>
      <c r="M6" s="51">
        <v>1</v>
      </c>
      <c r="N6" s="51">
        <v>1</v>
      </c>
      <c r="O6" s="52"/>
      <c r="P6" s="53"/>
      <c r="Q6" s="51">
        <v>1</v>
      </c>
      <c r="R6" s="51">
        <v>1</v>
      </c>
      <c r="S6" s="51">
        <v>1</v>
      </c>
      <c r="T6" s="51">
        <v>1</v>
      </c>
      <c r="U6" s="51">
        <v>1</v>
      </c>
      <c r="V6" s="52"/>
      <c r="W6" s="53"/>
      <c r="X6" s="51">
        <v>1</v>
      </c>
      <c r="Y6" s="51">
        <v>1</v>
      </c>
      <c r="Z6" s="51">
        <v>1</v>
      </c>
      <c r="AA6" s="51">
        <v>1</v>
      </c>
      <c r="AB6" s="51">
        <v>1</v>
      </c>
      <c r="AC6" s="52"/>
      <c r="AD6" s="53"/>
      <c r="AE6" s="51"/>
      <c r="AF6" s="51">
        <v>1</v>
      </c>
      <c r="AG6" s="221"/>
      <c r="AH6" s="371">
        <v>36</v>
      </c>
      <c r="AI6" s="371">
        <v>4</v>
      </c>
      <c r="AJ6" s="371">
        <v>5</v>
      </c>
      <c r="AK6" s="371">
        <v>5</v>
      </c>
      <c r="AL6" s="371">
        <v>5</v>
      </c>
      <c r="AM6" s="371">
        <v>5</v>
      </c>
      <c r="AN6" s="371">
        <v>9</v>
      </c>
      <c r="AO6" s="371">
        <v>9</v>
      </c>
      <c r="AP6" s="371">
        <v>9</v>
      </c>
      <c r="AQ6" s="371">
        <v>9</v>
      </c>
      <c r="AR6" s="221" t="str">
        <f>VLOOKUP(A6,Att!B:CX,101,0)</f>
        <v>ANNK-HR</v>
      </c>
    </row>
    <row r="7" spans="1:44" x14ac:dyDescent="0.35">
      <c r="A7" s="19" t="s">
        <v>544</v>
      </c>
      <c r="B7" s="19" t="s">
        <v>545</v>
      </c>
      <c r="C7" s="51">
        <v>1</v>
      </c>
      <c r="D7" s="51">
        <v>1</v>
      </c>
      <c r="E7" s="51">
        <v>1</v>
      </c>
      <c r="F7" s="51">
        <v>1</v>
      </c>
      <c r="G7" s="51">
        <v>1</v>
      </c>
      <c r="H7" s="52"/>
      <c r="I7" s="53"/>
      <c r="J7" s="51">
        <v>1</v>
      </c>
      <c r="K7" s="51">
        <v>1</v>
      </c>
      <c r="L7" s="51">
        <v>1</v>
      </c>
      <c r="M7" s="51">
        <v>1</v>
      </c>
      <c r="N7" s="51">
        <v>1</v>
      </c>
      <c r="O7" s="52"/>
      <c r="P7" s="53"/>
      <c r="Q7" s="51">
        <v>1</v>
      </c>
      <c r="R7" s="51">
        <v>1</v>
      </c>
      <c r="S7" s="51">
        <v>1</v>
      </c>
      <c r="T7" s="51">
        <v>1</v>
      </c>
      <c r="U7" s="51">
        <v>1</v>
      </c>
      <c r="V7" s="52"/>
      <c r="W7" s="53"/>
      <c r="X7" s="51">
        <v>1</v>
      </c>
      <c r="Y7" s="51">
        <v>1</v>
      </c>
      <c r="Z7" s="51">
        <v>1</v>
      </c>
      <c r="AA7" s="51">
        <v>1</v>
      </c>
      <c r="AB7" s="51">
        <v>1</v>
      </c>
      <c r="AC7" s="52"/>
      <c r="AD7" s="53"/>
      <c r="AE7" s="51">
        <v>1</v>
      </c>
      <c r="AF7" s="51">
        <v>1</v>
      </c>
      <c r="AG7" s="221"/>
      <c r="AH7" s="371">
        <v>36</v>
      </c>
      <c r="AI7" s="371">
        <v>4</v>
      </c>
      <c r="AJ7" s="371">
        <v>5</v>
      </c>
      <c r="AK7" s="371">
        <v>5</v>
      </c>
      <c r="AL7" s="371">
        <v>5</v>
      </c>
      <c r="AM7" s="371">
        <v>5</v>
      </c>
      <c r="AN7" s="371">
        <v>9</v>
      </c>
      <c r="AO7" s="371">
        <v>9</v>
      </c>
      <c r="AP7" s="371">
        <v>9</v>
      </c>
      <c r="AQ7" s="371">
        <v>9</v>
      </c>
      <c r="AR7" s="221" t="str">
        <f>VLOOKUP(A7,Att!B:CX,101,0)</f>
        <v>ANNK-HR</v>
      </c>
    </row>
    <row r="8" spans="1:44" x14ac:dyDescent="0.35">
      <c r="A8" s="19" t="s">
        <v>549</v>
      </c>
      <c r="B8" s="19" t="s">
        <v>550</v>
      </c>
      <c r="C8" s="51">
        <v>1</v>
      </c>
      <c r="D8" s="51">
        <v>1</v>
      </c>
      <c r="E8" s="51">
        <v>1</v>
      </c>
      <c r="F8" s="51">
        <v>1</v>
      </c>
      <c r="G8" s="51">
        <v>1</v>
      </c>
      <c r="H8" s="52"/>
      <c r="I8" s="53"/>
      <c r="J8" s="51">
        <v>1</v>
      </c>
      <c r="K8" s="51">
        <v>1</v>
      </c>
      <c r="L8" s="51">
        <v>1</v>
      </c>
      <c r="M8" s="51">
        <v>1</v>
      </c>
      <c r="N8" s="51">
        <v>1</v>
      </c>
      <c r="O8" s="52"/>
      <c r="P8" s="53"/>
      <c r="Q8" s="51">
        <v>1</v>
      </c>
      <c r="R8" s="51">
        <v>1</v>
      </c>
      <c r="S8" s="51">
        <v>1</v>
      </c>
      <c r="T8" s="51">
        <v>1</v>
      </c>
      <c r="U8" s="51">
        <v>1</v>
      </c>
      <c r="V8" s="52"/>
      <c r="W8" s="53"/>
      <c r="X8" s="51">
        <v>1</v>
      </c>
      <c r="Y8" s="51">
        <v>1</v>
      </c>
      <c r="Z8" s="51">
        <v>1</v>
      </c>
      <c r="AA8" s="51">
        <v>1</v>
      </c>
      <c r="AB8" s="51">
        <v>1</v>
      </c>
      <c r="AC8" s="52"/>
      <c r="AD8" s="53"/>
      <c r="AE8" s="51">
        <v>1</v>
      </c>
      <c r="AF8" s="51"/>
      <c r="AG8" s="221"/>
      <c r="AH8" s="371">
        <v>36</v>
      </c>
      <c r="AI8" s="371">
        <v>4</v>
      </c>
      <c r="AJ8" s="371">
        <v>5</v>
      </c>
      <c r="AK8" s="371">
        <v>5</v>
      </c>
      <c r="AL8" s="371">
        <v>5</v>
      </c>
      <c r="AM8" s="371">
        <v>5</v>
      </c>
      <c r="AN8" s="371">
        <v>9</v>
      </c>
      <c r="AO8" s="371">
        <v>9</v>
      </c>
      <c r="AP8" s="371">
        <v>9</v>
      </c>
      <c r="AQ8" s="371">
        <v>9</v>
      </c>
      <c r="AR8" s="221" t="str">
        <f>VLOOKUP(A8,Att!B:CX,101,0)</f>
        <v>MEKONG SUBLABOR</v>
      </c>
    </row>
    <row r="9" spans="1:44" x14ac:dyDescent="0.35">
      <c r="A9" s="19" t="s">
        <v>552</v>
      </c>
      <c r="B9" s="19" t="s">
        <v>553</v>
      </c>
      <c r="C9" s="51"/>
      <c r="D9" s="51">
        <v>1</v>
      </c>
      <c r="E9" s="51">
        <v>1</v>
      </c>
      <c r="F9" s="51">
        <v>1</v>
      </c>
      <c r="G9" s="51">
        <v>1</v>
      </c>
      <c r="H9" s="52">
        <v>1</v>
      </c>
      <c r="I9" s="53"/>
      <c r="J9" s="51"/>
      <c r="K9" s="51"/>
      <c r="L9" s="51"/>
      <c r="M9" s="51"/>
      <c r="N9" s="51"/>
      <c r="O9" s="52"/>
      <c r="P9" s="53"/>
      <c r="Q9" s="51">
        <v>1</v>
      </c>
      <c r="R9" s="51">
        <v>1</v>
      </c>
      <c r="S9" s="51">
        <v>1</v>
      </c>
      <c r="T9" s="51">
        <v>1</v>
      </c>
      <c r="U9" s="51">
        <v>1</v>
      </c>
      <c r="V9" s="52"/>
      <c r="W9" s="53"/>
      <c r="X9" s="51">
        <v>1</v>
      </c>
      <c r="Y9" s="51">
        <v>1</v>
      </c>
      <c r="Z9" s="51">
        <v>1</v>
      </c>
      <c r="AA9" s="51">
        <v>1</v>
      </c>
      <c r="AB9" s="51">
        <v>1</v>
      </c>
      <c r="AC9" s="52"/>
      <c r="AD9" s="53"/>
      <c r="AE9" s="51">
        <v>1</v>
      </c>
      <c r="AF9" s="51">
        <v>1</v>
      </c>
      <c r="AG9" s="221"/>
      <c r="AH9" s="371">
        <v>27</v>
      </c>
      <c r="AI9" s="371">
        <v>3</v>
      </c>
      <c r="AJ9" s="371">
        <v>5</v>
      </c>
      <c r="AK9" s="371">
        <v>0</v>
      </c>
      <c r="AL9" s="371">
        <v>5</v>
      </c>
      <c r="AM9" s="371">
        <v>5</v>
      </c>
      <c r="AN9" s="371">
        <v>9</v>
      </c>
      <c r="AO9" s="371"/>
      <c r="AP9" s="371">
        <v>9</v>
      </c>
      <c r="AQ9" s="371">
        <v>9</v>
      </c>
      <c r="AR9" s="221" t="str">
        <f>VLOOKUP(A9,Att!B:CX,101,0)</f>
        <v>MEKONG SUBLABOR</v>
      </c>
    </row>
    <row r="10" spans="1:44" x14ac:dyDescent="0.35">
      <c r="A10" s="19" t="s">
        <v>564</v>
      </c>
      <c r="B10" s="19" t="s">
        <v>565</v>
      </c>
      <c r="C10" s="51">
        <v>1</v>
      </c>
      <c r="D10" s="51">
        <v>1</v>
      </c>
      <c r="E10" s="51">
        <v>1</v>
      </c>
      <c r="F10" s="51">
        <v>1</v>
      </c>
      <c r="G10" s="51"/>
      <c r="H10" s="52"/>
      <c r="I10" s="53"/>
      <c r="J10" s="51">
        <v>1</v>
      </c>
      <c r="K10" s="51">
        <v>1</v>
      </c>
      <c r="L10" s="51">
        <v>1</v>
      </c>
      <c r="M10" s="51">
        <v>1</v>
      </c>
      <c r="N10" s="51">
        <v>1</v>
      </c>
      <c r="O10" s="52"/>
      <c r="P10" s="53"/>
      <c r="Q10" s="51">
        <v>1</v>
      </c>
      <c r="R10" s="51">
        <v>1</v>
      </c>
      <c r="S10" s="51"/>
      <c r="T10" s="51">
        <v>1</v>
      </c>
      <c r="U10" s="51">
        <v>1</v>
      </c>
      <c r="V10" s="52">
        <v>1</v>
      </c>
      <c r="W10" s="53"/>
      <c r="X10" s="51"/>
      <c r="Y10" s="51">
        <v>1</v>
      </c>
      <c r="Z10" s="51">
        <v>1</v>
      </c>
      <c r="AA10" s="51">
        <v>1</v>
      </c>
      <c r="AB10" s="51">
        <v>1</v>
      </c>
      <c r="AC10" s="52">
        <v>1</v>
      </c>
      <c r="AD10" s="53"/>
      <c r="AE10" s="51">
        <v>1</v>
      </c>
      <c r="AF10" s="51">
        <v>1</v>
      </c>
      <c r="AG10" s="221"/>
      <c r="AH10" s="371">
        <v>27</v>
      </c>
      <c r="AI10" s="371">
        <v>3</v>
      </c>
      <c r="AJ10" s="371">
        <v>4</v>
      </c>
      <c r="AK10" s="371">
        <v>5</v>
      </c>
      <c r="AL10" s="371">
        <v>5</v>
      </c>
      <c r="AM10" s="371">
        <v>5</v>
      </c>
      <c r="AN10" s="371"/>
      <c r="AO10" s="371">
        <v>9</v>
      </c>
      <c r="AP10" s="371">
        <v>9</v>
      </c>
      <c r="AQ10" s="371">
        <v>9</v>
      </c>
      <c r="AR10" s="221" t="str">
        <f>VLOOKUP(A10,Att!B:CX,101,0)</f>
        <v>Nhân Kiệt</v>
      </c>
    </row>
    <row r="11" spans="1:44" x14ac:dyDescent="0.35">
      <c r="A11" s="19" t="s">
        <v>567</v>
      </c>
      <c r="B11" s="19" t="s">
        <v>568</v>
      </c>
      <c r="C11" s="51"/>
      <c r="D11" s="51">
        <v>1</v>
      </c>
      <c r="E11" s="51">
        <v>1</v>
      </c>
      <c r="F11" s="51">
        <v>1</v>
      </c>
      <c r="G11" s="51">
        <v>1</v>
      </c>
      <c r="H11" s="52">
        <v>1</v>
      </c>
      <c r="I11" s="53"/>
      <c r="J11" s="51">
        <v>1</v>
      </c>
      <c r="K11" s="51">
        <v>1</v>
      </c>
      <c r="L11" s="51"/>
      <c r="M11" s="51">
        <v>1</v>
      </c>
      <c r="N11" s="51">
        <v>1</v>
      </c>
      <c r="O11" s="52"/>
      <c r="P11" s="53"/>
      <c r="Q11" s="51">
        <v>1</v>
      </c>
      <c r="R11" s="51">
        <v>1</v>
      </c>
      <c r="S11" s="51"/>
      <c r="T11" s="51">
        <v>1</v>
      </c>
      <c r="U11" s="51">
        <v>1</v>
      </c>
      <c r="V11" s="52"/>
      <c r="W11" s="53"/>
      <c r="X11" s="51">
        <v>1</v>
      </c>
      <c r="Y11" s="51">
        <v>1</v>
      </c>
      <c r="Z11" s="51">
        <v>1</v>
      </c>
      <c r="AA11" s="51">
        <v>1</v>
      </c>
      <c r="AB11" s="51">
        <v>1</v>
      </c>
      <c r="AC11" s="52"/>
      <c r="AD11" s="53"/>
      <c r="AE11" s="51"/>
      <c r="AF11" s="51">
        <v>1</v>
      </c>
      <c r="AG11" s="221"/>
      <c r="AH11" s="371">
        <v>18</v>
      </c>
      <c r="AI11" s="371">
        <v>2</v>
      </c>
      <c r="AJ11" s="371">
        <v>5</v>
      </c>
      <c r="AK11" s="371">
        <v>4</v>
      </c>
      <c r="AL11" s="371">
        <v>4</v>
      </c>
      <c r="AM11" s="371">
        <v>5</v>
      </c>
      <c r="AN11" s="371">
        <v>9</v>
      </c>
      <c r="AO11" s="371"/>
      <c r="AP11" s="371"/>
      <c r="AQ11" s="371">
        <v>9</v>
      </c>
      <c r="AR11" s="221" t="str">
        <f>VLOOKUP(A11,Att!B:CX,101,0)</f>
        <v>Nhân Kiệt</v>
      </c>
    </row>
    <row r="12" spans="1:44" x14ac:dyDescent="0.35">
      <c r="A12" s="19" t="s">
        <v>571</v>
      </c>
      <c r="B12" s="19" t="s">
        <v>572</v>
      </c>
      <c r="C12" s="51">
        <v>1</v>
      </c>
      <c r="D12" s="51"/>
      <c r="E12" s="51"/>
      <c r="F12" s="51">
        <v>1</v>
      </c>
      <c r="G12" s="51">
        <v>1</v>
      </c>
      <c r="H12" s="52"/>
      <c r="I12" s="53"/>
      <c r="J12" s="51"/>
      <c r="K12" s="51">
        <v>1</v>
      </c>
      <c r="L12" s="51"/>
      <c r="M12" s="51">
        <v>1</v>
      </c>
      <c r="N12" s="51">
        <v>1</v>
      </c>
      <c r="O12" s="52"/>
      <c r="P12" s="53"/>
      <c r="Q12" s="51">
        <v>1</v>
      </c>
      <c r="R12" s="51">
        <v>1</v>
      </c>
      <c r="S12" s="51">
        <v>1</v>
      </c>
      <c r="T12" s="51">
        <v>1</v>
      </c>
      <c r="U12" s="51"/>
      <c r="V12" s="52"/>
      <c r="W12" s="53"/>
      <c r="X12" s="51"/>
      <c r="Y12" s="51">
        <v>1</v>
      </c>
      <c r="Z12" s="51">
        <v>1</v>
      </c>
      <c r="AA12" s="51">
        <v>1</v>
      </c>
      <c r="AB12" s="51">
        <v>1</v>
      </c>
      <c r="AC12" s="52">
        <v>1</v>
      </c>
      <c r="AD12" s="53"/>
      <c r="AE12" s="51"/>
      <c r="AF12" s="51">
        <v>1</v>
      </c>
      <c r="AG12" s="221"/>
      <c r="AH12" s="371">
        <v>9</v>
      </c>
      <c r="AI12" s="371">
        <v>1</v>
      </c>
      <c r="AJ12" s="371">
        <v>3</v>
      </c>
      <c r="AK12" s="371">
        <v>3</v>
      </c>
      <c r="AL12" s="371">
        <v>4</v>
      </c>
      <c r="AM12" s="371">
        <v>5</v>
      </c>
      <c r="AN12" s="371"/>
      <c r="AO12" s="371"/>
      <c r="AP12" s="371"/>
      <c r="AQ12" s="371">
        <v>9</v>
      </c>
      <c r="AR12" s="221" t="str">
        <f>VLOOKUP(A12,Att!B:CX,101,0)</f>
        <v>MEKONG SUBLABOR</v>
      </c>
    </row>
    <row r="13" spans="1:44" x14ac:dyDescent="0.35">
      <c r="A13" s="19" t="s">
        <v>574</v>
      </c>
      <c r="B13" s="19" t="s">
        <v>575</v>
      </c>
      <c r="C13" s="51">
        <v>1</v>
      </c>
      <c r="D13" s="51">
        <v>1</v>
      </c>
      <c r="E13" s="51">
        <v>1</v>
      </c>
      <c r="F13" s="51"/>
      <c r="G13" s="51"/>
      <c r="H13" s="52"/>
      <c r="I13" s="53"/>
      <c r="J13" s="51"/>
      <c r="K13" s="51">
        <v>1</v>
      </c>
      <c r="L13" s="51">
        <v>1</v>
      </c>
      <c r="M13" s="51">
        <v>1</v>
      </c>
      <c r="N13" s="51">
        <v>1</v>
      </c>
      <c r="O13" s="52"/>
      <c r="P13" s="53"/>
      <c r="Q13" s="51">
        <v>1</v>
      </c>
      <c r="R13" s="51">
        <v>1</v>
      </c>
      <c r="S13" s="51">
        <v>1</v>
      </c>
      <c r="T13" s="51">
        <v>1</v>
      </c>
      <c r="U13" s="51">
        <v>1</v>
      </c>
      <c r="V13" s="52"/>
      <c r="W13" s="53"/>
      <c r="X13" s="51"/>
      <c r="Y13" s="51">
        <v>1</v>
      </c>
      <c r="Z13" s="51">
        <v>1</v>
      </c>
      <c r="AA13" s="51">
        <v>1</v>
      </c>
      <c r="AB13" s="51">
        <v>1</v>
      </c>
      <c r="AC13" s="52"/>
      <c r="AD13" s="53"/>
      <c r="AE13" s="51">
        <v>1</v>
      </c>
      <c r="AF13" s="51">
        <v>1</v>
      </c>
      <c r="AG13" s="221"/>
      <c r="AH13" s="371">
        <v>9</v>
      </c>
      <c r="AI13" s="371">
        <v>1</v>
      </c>
      <c r="AJ13" s="371">
        <v>3</v>
      </c>
      <c r="AK13" s="371">
        <v>4</v>
      </c>
      <c r="AL13" s="371">
        <v>5</v>
      </c>
      <c r="AM13" s="371">
        <v>4</v>
      </c>
      <c r="AN13" s="371"/>
      <c r="AO13" s="371"/>
      <c r="AP13" s="371">
        <v>9</v>
      </c>
      <c r="AQ13" s="371"/>
      <c r="AR13" s="221" t="str">
        <f>VLOOKUP(A13,Att!B:CX,101,0)</f>
        <v>MEKONG SUBLABOR</v>
      </c>
    </row>
    <row r="14" spans="1:44" x14ac:dyDescent="0.35">
      <c r="A14" s="19" t="s">
        <v>577</v>
      </c>
      <c r="B14" s="19" t="s">
        <v>578</v>
      </c>
      <c r="C14" s="51">
        <v>1</v>
      </c>
      <c r="D14" s="51">
        <v>1</v>
      </c>
      <c r="E14" s="51">
        <v>1</v>
      </c>
      <c r="F14" s="51">
        <v>1</v>
      </c>
      <c r="G14" s="51">
        <v>1</v>
      </c>
      <c r="H14" s="52"/>
      <c r="I14" s="53"/>
      <c r="J14" s="51">
        <v>1</v>
      </c>
      <c r="K14" s="51">
        <v>1</v>
      </c>
      <c r="L14" s="51">
        <v>1</v>
      </c>
      <c r="M14" s="51">
        <v>1</v>
      </c>
      <c r="N14" s="51">
        <v>1</v>
      </c>
      <c r="O14" s="52"/>
      <c r="P14" s="53"/>
      <c r="Q14" s="51">
        <v>1</v>
      </c>
      <c r="R14" s="51">
        <v>1</v>
      </c>
      <c r="S14" s="51">
        <v>1</v>
      </c>
      <c r="T14" s="51">
        <v>1</v>
      </c>
      <c r="U14" s="51">
        <v>1</v>
      </c>
      <c r="V14" s="52"/>
      <c r="W14" s="53"/>
      <c r="X14" s="51">
        <v>1</v>
      </c>
      <c r="Y14" s="51">
        <v>1</v>
      </c>
      <c r="Z14" s="51">
        <v>1</v>
      </c>
      <c r="AA14" s="51">
        <v>1</v>
      </c>
      <c r="AB14" s="51">
        <v>1</v>
      </c>
      <c r="AC14" s="52"/>
      <c r="AD14" s="53"/>
      <c r="AE14" s="51"/>
      <c r="AF14" s="51">
        <v>1</v>
      </c>
      <c r="AG14" s="221"/>
      <c r="AH14" s="371">
        <v>36</v>
      </c>
      <c r="AI14" s="371">
        <v>4</v>
      </c>
      <c r="AJ14" s="371">
        <v>5</v>
      </c>
      <c r="AK14" s="371">
        <v>5</v>
      </c>
      <c r="AL14" s="371">
        <v>5</v>
      </c>
      <c r="AM14" s="371">
        <v>5</v>
      </c>
      <c r="AN14" s="371">
        <v>9</v>
      </c>
      <c r="AO14" s="371">
        <v>9</v>
      </c>
      <c r="AP14" s="371">
        <v>9</v>
      </c>
      <c r="AQ14" s="371">
        <v>9</v>
      </c>
      <c r="AR14" s="221" t="str">
        <f>VLOOKUP(A14,Att!B:CX,101,0)</f>
        <v>MEKONG SUBLABOR</v>
      </c>
    </row>
    <row r="15" spans="1:44" x14ac:dyDescent="0.35">
      <c r="A15" s="19" t="s">
        <v>580</v>
      </c>
      <c r="B15" s="19" t="s">
        <v>581</v>
      </c>
      <c r="C15" s="51">
        <v>1</v>
      </c>
      <c r="D15" s="51">
        <v>1</v>
      </c>
      <c r="E15" s="51">
        <v>1</v>
      </c>
      <c r="F15" s="51">
        <v>1</v>
      </c>
      <c r="G15" s="51"/>
      <c r="H15" s="52">
        <v>1</v>
      </c>
      <c r="I15" s="53"/>
      <c r="J15" s="51">
        <v>1</v>
      </c>
      <c r="K15" s="51">
        <v>1</v>
      </c>
      <c r="L15" s="51"/>
      <c r="M15" s="51">
        <v>1</v>
      </c>
      <c r="N15" s="51">
        <v>1</v>
      </c>
      <c r="O15" s="52">
        <v>1</v>
      </c>
      <c r="P15" s="53"/>
      <c r="Q15" s="51">
        <v>1</v>
      </c>
      <c r="R15" s="51">
        <v>1</v>
      </c>
      <c r="S15" s="51">
        <v>1</v>
      </c>
      <c r="T15" s="51">
        <v>1</v>
      </c>
      <c r="U15" s="51">
        <v>1</v>
      </c>
      <c r="V15" s="52"/>
      <c r="W15" s="53"/>
      <c r="X15" s="51">
        <v>1</v>
      </c>
      <c r="Y15" s="51">
        <v>1</v>
      </c>
      <c r="Z15" s="51"/>
      <c r="AA15" s="51">
        <v>1</v>
      </c>
      <c r="AB15" s="51">
        <v>1</v>
      </c>
      <c r="AC15" s="52">
        <v>1</v>
      </c>
      <c r="AD15" s="53"/>
      <c r="AE15" s="51">
        <v>1</v>
      </c>
      <c r="AF15" s="51">
        <v>1</v>
      </c>
      <c r="AG15" s="221"/>
      <c r="AH15" s="371">
        <v>36</v>
      </c>
      <c r="AI15" s="371">
        <v>4</v>
      </c>
      <c r="AJ15" s="371">
        <v>5</v>
      </c>
      <c r="AK15" s="371">
        <v>5</v>
      </c>
      <c r="AL15" s="371">
        <v>5</v>
      </c>
      <c r="AM15" s="371">
        <v>5</v>
      </c>
      <c r="AN15" s="371">
        <v>9</v>
      </c>
      <c r="AO15" s="371">
        <v>9</v>
      </c>
      <c r="AP15" s="371">
        <v>9</v>
      </c>
      <c r="AQ15" s="371">
        <v>9</v>
      </c>
      <c r="AR15" s="221" t="str">
        <f>VLOOKUP(A15,Att!B:CX,101,0)</f>
        <v>Nhân Kiệt</v>
      </c>
    </row>
    <row r="16" spans="1:44" x14ac:dyDescent="0.35">
      <c r="A16" s="19" t="s">
        <v>583</v>
      </c>
      <c r="B16" s="19" t="s">
        <v>584</v>
      </c>
      <c r="C16" s="51">
        <v>1</v>
      </c>
      <c r="D16" s="51">
        <v>1</v>
      </c>
      <c r="E16" s="51">
        <v>1</v>
      </c>
      <c r="F16" s="51">
        <v>1</v>
      </c>
      <c r="G16" s="51">
        <v>1</v>
      </c>
      <c r="H16" s="52"/>
      <c r="I16" s="53"/>
      <c r="J16" s="51">
        <v>1</v>
      </c>
      <c r="K16" s="51">
        <v>1</v>
      </c>
      <c r="L16" s="51">
        <v>1</v>
      </c>
      <c r="M16" s="51">
        <v>1</v>
      </c>
      <c r="N16" s="51">
        <v>1</v>
      </c>
      <c r="O16" s="52"/>
      <c r="P16" s="53"/>
      <c r="Q16" s="51">
        <v>1</v>
      </c>
      <c r="R16" s="51">
        <v>1</v>
      </c>
      <c r="S16" s="51"/>
      <c r="T16" s="51">
        <v>1</v>
      </c>
      <c r="U16" s="51">
        <v>1</v>
      </c>
      <c r="V16" s="52"/>
      <c r="W16" s="53"/>
      <c r="X16" s="51">
        <v>1</v>
      </c>
      <c r="Y16" s="51">
        <v>1</v>
      </c>
      <c r="Z16" s="51">
        <v>1</v>
      </c>
      <c r="AA16" s="51">
        <v>1</v>
      </c>
      <c r="AB16" s="51">
        <v>1</v>
      </c>
      <c r="AC16" s="52"/>
      <c r="AD16" s="53"/>
      <c r="AE16" s="51">
        <v>1</v>
      </c>
      <c r="AF16" s="51">
        <v>1</v>
      </c>
      <c r="AG16" s="221"/>
      <c r="AH16" s="371">
        <v>27</v>
      </c>
      <c r="AI16" s="371">
        <v>3</v>
      </c>
      <c r="AJ16" s="371">
        <v>5</v>
      </c>
      <c r="AK16" s="371">
        <v>5</v>
      </c>
      <c r="AL16" s="371">
        <v>4</v>
      </c>
      <c r="AM16" s="371">
        <v>5</v>
      </c>
      <c r="AN16" s="371">
        <v>9</v>
      </c>
      <c r="AO16" s="371">
        <v>9</v>
      </c>
      <c r="AP16" s="371"/>
      <c r="AQ16" s="371">
        <v>9</v>
      </c>
      <c r="AR16" s="221" t="str">
        <f>VLOOKUP(A16,Att!B:CX,101,0)</f>
        <v>ANNK-HR</v>
      </c>
    </row>
    <row r="17" spans="1:44" x14ac:dyDescent="0.35">
      <c r="A17" s="19" t="s">
        <v>586</v>
      </c>
      <c r="B17" s="19" t="s">
        <v>587</v>
      </c>
      <c r="C17" s="51"/>
      <c r="D17" s="51">
        <v>1</v>
      </c>
      <c r="E17" s="51">
        <v>1</v>
      </c>
      <c r="F17" s="51">
        <v>1</v>
      </c>
      <c r="G17" s="51">
        <v>1</v>
      </c>
      <c r="H17" s="52">
        <v>1</v>
      </c>
      <c r="I17" s="53"/>
      <c r="J17" s="51">
        <v>1</v>
      </c>
      <c r="K17" s="51">
        <v>1</v>
      </c>
      <c r="L17" s="51">
        <v>1</v>
      </c>
      <c r="M17" s="51"/>
      <c r="N17" s="51">
        <v>1</v>
      </c>
      <c r="O17" s="52">
        <v>1</v>
      </c>
      <c r="P17" s="53"/>
      <c r="Q17" s="51">
        <v>1</v>
      </c>
      <c r="R17" s="51">
        <v>1</v>
      </c>
      <c r="S17" s="51"/>
      <c r="T17" s="51">
        <v>1</v>
      </c>
      <c r="U17" s="51">
        <v>1</v>
      </c>
      <c r="V17" s="52">
        <v>1</v>
      </c>
      <c r="W17" s="53"/>
      <c r="X17" s="51"/>
      <c r="Y17" s="51"/>
      <c r="Z17" s="51"/>
      <c r="AA17" s="51"/>
      <c r="AB17" s="51">
        <v>1</v>
      </c>
      <c r="AC17" s="52">
        <v>1</v>
      </c>
      <c r="AD17" s="53"/>
      <c r="AE17" s="51"/>
      <c r="AF17" s="51">
        <v>1</v>
      </c>
      <c r="AG17" s="221"/>
      <c r="AH17" s="371">
        <v>27</v>
      </c>
      <c r="AI17" s="371">
        <v>3</v>
      </c>
      <c r="AJ17" s="371">
        <v>5</v>
      </c>
      <c r="AK17" s="371">
        <v>5</v>
      </c>
      <c r="AL17" s="371">
        <v>5</v>
      </c>
      <c r="AM17" s="371">
        <v>2</v>
      </c>
      <c r="AN17" s="371">
        <v>9</v>
      </c>
      <c r="AO17" s="371">
        <v>9</v>
      </c>
      <c r="AP17" s="371">
        <v>9</v>
      </c>
      <c r="AQ17" s="371"/>
      <c r="AR17" s="221" t="str">
        <f>VLOOKUP(A17,Att!B:CX,101,0)</f>
        <v>MEKONG SUBLABOR</v>
      </c>
    </row>
    <row r="18" spans="1:44" x14ac:dyDescent="0.35">
      <c r="A18" s="19" t="s">
        <v>594</v>
      </c>
      <c r="B18" s="19" t="s">
        <v>595</v>
      </c>
      <c r="C18" s="51">
        <v>1</v>
      </c>
      <c r="D18" s="51">
        <v>1</v>
      </c>
      <c r="E18" s="51">
        <v>1</v>
      </c>
      <c r="F18" s="51">
        <v>1</v>
      </c>
      <c r="G18" s="51">
        <v>1</v>
      </c>
      <c r="H18" s="52"/>
      <c r="I18" s="53"/>
      <c r="J18" s="51"/>
      <c r="K18" s="51">
        <v>1</v>
      </c>
      <c r="L18" s="51">
        <v>1</v>
      </c>
      <c r="M18" s="51">
        <v>1</v>
      </c>
      <c r="N18" s="51">
        <v>1</v>
      </c>
      <c r="O18" s="52">
        <v>1</v>
      </c>
      <c r="P18" s="53"/>
      <c r="Q18" s="51">
        <v>1</v>
      </c>
      <c r="R18" s="51">
        <v>1</v>
      </c>
      <c r="S18" s="51">
        <v>1</v>
      </c>
      <c r="T18" s="51">
        <v>1</v>
      </c>
      <c r="U18" s="51">
        <v>1</v>
      </c>
      <c r="V18" s="52"/>
      <c r="W18" s="53"/>
      <c r="X18" s="51"/>
      <c r="Y18" s="51">
        <v>1</v>
      </c>
      <c r="Z18" s="51">
        <v>1</v>
      </c>
      <c r="AA18" s="51">
        <v>1</v>
      </c>
      <c r="AB18" s="51">
        <v>1</v>
      </c>
      <c r="AC18" s="52"/>
      <c r="AD18" s="53"/>
      <c r="AE18" s="51">
        <v>1</v>
      </c>
      <c r="AF18" s="51">
        <v>1</v>
      </c>
      <c r="AG18" s="221"/>
      <c r="AH18" s="371">
        <v>27</v>
      </c>
      <c r="AI18" s="371">
        <v>3</v>
      </c>
      <c r="AJ18" s="371">
        <v>5</v>
      </c>
      <c r="AK18" s="371">
        <v>5</v>
      </c>
      <c r="AL18" s="371">
        <v>5</v>
      </c>
      <c r="AM18" s="371">
        <v>4</v>
      </c>
      <c r="AN18" s="371">
        <v>9</v>
      </c>
      <c r="AO18" s="371">
        <v>9</v>
      </c>
      <c r="AP18" s="371">
        <v>9</v>
      </c>
      <c r="AQ18" s="371"/>
      <c r="AR18" s="221" t="str">
        <f>VLOOKUP(A18,Att!B:CX,101,0)</f>
        <v>ANNK-HR</v>
      </c>
    </row>
    <row r="19" spans="1:44" x14ac:dyDescent="0.35">
      <c r="A19" s="19" t="s">
        <v>620</v>
      </c>
      <c r="B19" s="19" t="s">
        <v>621</v>
      </c>
      <c r="C19" s="51">
        <v>1</v>
      </c>
      <c r="D19" s="51">
        <v>1</v>
      </c>
      <c r="E19" s="51">
        <v>1</v>
      </c>
      <c r="F19" s="51">
        <v>1</v>
      </c>
      <c r="G19" s="51">
        <v>1</v>
      </c>
      <c r="H19" s="52"/>
      <c r="I19" s="53"/>
      <c r="J19" s="51">
        <v>1</v>
      </c>
      <c r="K19" s="51">
        <v>1</v>
      </c>
      <c r="L19" s="51">
        <v>1</v>
      </c>
      <c r="M19" s="51">
        <v>1</v>
      </c>
      <c r="N19" s="51">
        <v>1</v>
      </c>
      <c r="O19" s="52"/>
      <c r="P19" s="53"/>
      <c r="Q19" s="51">
        <v>1</v>
      </c>
      <c r="R19" s="51">
        <v>1</v>
      </c>
      <c r="S19" s="51">
        <v>1</v>
      </c>
      <c r="T19" s="51">
        <v>1</v>
      </c>
      <c r="U19" s="51">
        <v>1</v>
      </c>
      <c r="V19" s="52"/>
      <c r="W19" s="53"/>
      <c r="X19" s="51"/>
      <c r="Y19" s="51">
        <v>1</v>
      </c>
      <c r="Z19" s="51">
        <v>1</v>
      </c>
      <c r="AA19" s="51">
        <v>1</v>
      </c>
      <c r="AB19" s="51">
        <v>1</v>
      </c>
      <c r="AC19" s="52"/>
      <c r="AD19" s="53"/>
      <c r="AE19" s="51">
        <v>1</v>
      </c>
      <c r="AF19" s="51">
        <v>1</v>
      </c>
      <c r="AG19" s="221"/>
      <c r="AH19" s="371">
        <v>27</v>
      </c>
      <c r="AI19" s="371">
        <v>3</v>
      </c>
      <c r="AJ19" s="371">
        <v>5</v>
      </c>
      <c r="AK19" s="371">
        <v>5</v>
      </c>
      <c r="AL19" s="371">
        <v>5</v>
      </c>
      <c r="AM19" s="371">
        <v>4</v>
      </c>
      <c r="AN19" s="371">
        <v>9</v>
      </c>
      <c r="AO19" s="371">
        <v>9</v>
      </c>
      <c r="AP19" s="371">
        <v>9</v>
      </c>
      <c r="AQ19" s="371"/>
      <c r="AR19" s="221" t="str">
        <f>VLOOKUP(A19,Att!B:CX,101,0)</f>
        <v>MEKONG SUBLABOR</v>
      </c>
    </row>
    <row r="20" spans="1:44" x14ac:dyDescent="0.35">
      <c r="A20" s="19" t="s">
        <v>623</v>
      </c>
      <c r="B20" s="19" t="s">
        <v>624</v>
      </c>
      <c r="C20" s="51">
        <v>1</v>
      </c>
      <c r="D20" s="51">
        <v>1</v>
      </c>
      <c r="E20" s="51">
        <v>1</v>
      </c>
      <c r="F20" s="51"/>
      <c r="G20" s="51">
        <v>1</v>
      </c>
      <c r="H20" s="52">
        <v>1</v>
      </c>
      <c r="I20" s="53"/>
      <c r="J20" s="51"/>
      <c r="K20" s="51">
        <v>1</v>
      </c>
      <c r="L20" s="51"/>
      <c r="M20" s="51">
        <v>1</v>
      </c>
      <c r="N20" s="51">
        <v>1</v>
      </c>
      <c r="O20" s="52">
        <v>1</v>
      </c>
      <c r="P20" s="53"/>
      <c r="Q20" s="51">
        <v>1</v>
      </c>
      <c r="R20" s="51"/>
      <c r="S20" s="51">
        <v>1</v>
      </c>
      <c r="T20" s="51">
        <v>1</v>
      </c>
      <c r="U20" s="51">
        <v>1</v>
      </c>
      <c r="V20" s="52"/>
      <c r="W20" s="53"/>
      <c r="X20" s="51">
        <v>1</v>
      </c>
      <c r="Y20" s="51">
        <v>1</v>
      </c>
      <c r="Z20" s="51">
        <v>1</v>
      </c>
      <c r="AA20" s="51"/>
      <c r="AB20" s="51">
        <v>1</v>
      </c>
      <c r="AC20" s="52">
        <v>1</v>
      </c>
      <c r="AD20" s="53"/>
      <c r="AE20" s="51">
        <v>1</v>
      </c>
      <c r="AF20" s="51"/>
      <c r="AG20" s="221"/>
      <c r="AH20" s="371">
        <v>18</v>
      </c>
      <c r="AI20" s="371">
        <v>2</v>
      </c>
      <c r="AJ20" s="371">
        <v>5</v>
      </c>
      <c r="AK20" s="371">
        <v>4</v>
      </c>
      <c r="AL20" s="371">
        <v>4</v>
      </c>
      <c r="AM20" s="371">
        <v>5</v>
      </c>
      <c r="AN20" s="371">
        <v>9</v>
      </c>
      <c r="AO20" s="371"/>
      <c r="AP20" s="371"/>
      <c r="AQ20" s="371">
        <v>9</v>
      </c>
      <c r="AR20" s="221" t="str">
        <f>VLOOKUP(A20,Att!B:CX,101,0)</f>
        <v>Nhân Kiệt</v>
      </c>
    </row>
    <row r="21" spans="1:44" x14ac:dyDescent="0.35">
      <c r="A21" s="19" t="s">
        <v>626</v>
      </c>
      <c r="B21" s="19" t="s">
        <v>627</v>
      </c>
      <c r="C21" s="51">
        <v>1</v>
      </c>
      <c r="D21" s="51">
        <v>1</v>
      </c>
      <c r="E21" s="51"/>
      <c r="F21" s="51">
        <v>1</v>
      </c>
      <c r="G21" s="51">
        <v>1</v>
      </c>
      <c r="H21" s="52">
        <v>1</v>
      </c>
      <c r="I21" s="53"/>
      <c r="J21" s="51">
        <v>1</v>
      </c>
      <c r="K21" s="51">
        <v>1</v>
      </c>
      <c r="L21" s="51">
        <v>1</v>
      </c>
      <c r="M21" s="51">
        <v>1</v>
      </c>
      <c r="N21" s="51">
        <v>1</v>
      </c>
      <c r="O21" s="52"/>
      <c r="P21" s="53"/>
      <c r="Q21" s="51">
        <v>1</v>
      </c>
      <c r="R21" s="51">
        <v>1</v>
      </c>
      <c r="S21" s="51">
        <v>1</v>
      </c>
      <c r="T21" s="51"/>
      <c r="U21" s="51">
        <v>1</v>
      </c>
      <c r="V21" s="52">
        <v>1</v>
      </c>
      <c r="W21" s="53"/>
      <c r="X21" s="51"/>
      <c r="Y21" s="51">
        <v>1</v>
      </c>
      <c r="Z21" s="51">
        <v>1</v>
      </c>
      <c r="AA21" s="51">
        <v>1</v>
      </c>
      <c r="AB21" s="51">
        <v>1</v>
      </c>
      <c r="AC21" s="52">
        <v>1</v>
      </c>
      <c r="AD21" s="53"/>
      <c r="AE21" s="51">
        <v>1</v>
      </c>
      <c r="AF21" s="51">
        <v>1</v>
      </c>
      <c r="AG21" s="221"/>
      <c r="AH21" s="371">
        <v>36</v>
      </c>
      <c r="AI21" s="371">
        <v>4</v>
      </c>
      <c r="AJ21" s="371">
        <v>5</v>
      </c>
      <c r="AK21" s="371">
        <v>5</v>
      </c>
      <c r="AL21" s="371">
        <v>5</v>
      </c>
      <c r="AM21" s="371">
        <v>5</v>
      </c>
      <c r="AN21" s="371">
        <v>9</v>
      </c>
      <c r="AO21" s="371">
        <v>9</v>
      </c>
      <c r="AP21" s="371">
        <v>9</v>
      </c>
      <c r="AQ21" s="371">
        <v>9</v>
      </c>
      <c r="AR21" s="221" t="str">
        <f>VLOOKUP(A21,Att!B:CX,101,0)</f>
        <v>ANNK-HR</v>
      </c>
    </row>
    <row r="22" spans="1:44" x14ac:dyDescent="0.35">
      <c r="A22" s="19" t="s">
        <v>629</v>
      </c>
      <c r="B22" s="19" t="s">
        <v>630</v>
      </c>
      <c r="C22" s="51"/>
      <c r="D22" s="51">
        <v>1</v>
      </c>
      <c r="E22" s="51">
        <v>1</v>
      </c>
      <c r="F22" s="51">
        <v>1</v>
      </c>
      <c r="G22" s="51">
        <v>1</v>
      </c>
      <c r="H22" s="52">
        <v>1</v>
      </c>
      <c r="I22" s="53"/>
      <c r="J22" s="51"/>
      <c r="K22" s="51">
        <v>1</v>
      </c>
      <c r="L22" s="51">
        <v>1</v>
      </c>
      <c r="M22" s="51">
        <v>1</v>
      </c>
      <c r="N22" s="51">
        <v>1</v>
      </c>
      <c r="O22" s="52"/>
      <c r="P22" s="53"/>
      <c r="Q22" s="51">
        <v>1</v>
      </c>
      <c r="R22" s="51"/>
      <c r="S22" s="51"/>
      <c r="T22" s="51"/>
      <c r="U22" s="51"/>
      <c r="V22" s="52"/>
      <c r="W22" s="53"/>
      <c r="X22" s="51">
        <v>1</v>
      </c>
      <c r="Y22" s="51">
        <v>1</v>
      </c>
      <c r="Z22" s="51">
        <v>1</v>
      </c>
      <c r="AA22" s="51">
        <v>1</v>
      </c>
      <c r="AB22" s="51">
        <v>1</v>
      </c>
      <c r="AC22" s="52"/>
      <c r="AD22" s="53"/>
      <c r="AE22" s="51">
        <v>1</v>
      </c>
      <c r="AF22" s="51"/>
      <c r="AG22" s="221"/>
      <c r="AH22" s="371">
        <v>18</v>
      </c>
      <c r="AI22" s="371">
        <v>2</v>
      </c>
      <c r="AJ22" s="371">
        <v>5</v>
      </c>
      <c r="AK22" s="371">
        <v>4</v>
      </c>
      <c r="AL22" s="371">
        <v>1</v>
      </c>
      <c r="AM22" s="371">
        <v>5</v>
      </c>
      <c r="AN22" s="371">
        <v>9</v>
      </c>
      <c r="AO22" s="371"/>
      <c r="AP22" s="371"/>
      <c r="AQ22" s="371">
        <v>9</v>
      </c>
      <c r="AR22" s="221" t="str">
        <f>VLOOKUP(A22,Att!B:CX,101,0)</f>
        <v>ANNK-HR</v>
      </c>
    </row>
    <row r="23" spans="1:44" x14ac:dyDescent="0.35">
      <c r="A23" s="19" t="s">
        <v>632</v>
      </c>
      <c r="B23" s="19" t="s">
        <v>633</v>
      </c>
      <c r="C23" s="51"/>
      <c r="D23" s="51"/>
      <c r="E23" s="51"/>
      <c r="F23" s="51"/>
      <c r="G23" s="51"/>
      <c r="H23" s="52"/>
      <c r="I23" s="53"/>
      <c r="J23" s="51"/>
      <c r="K23" s="51"/>
      <c r="L23" s="51"/>
      <c r="M23" s="51"/>
      <c r="N23" s="51"/>
      <c r="O23" s="52"/>
      <c r="P23" s="53"/>
      <c r="Q23" s="51"/>
      <c r="R23" s="51"/>
      <c r="S23" s="51"/>
      <c r="T23" s="51"/>
      <c r="U23" s="51"/>
      <c r="V23" s="52"/>
      <c r="W23" s="53"/>
      <c r="X23" s="51"/>
      <c r="Y23" s="51"/>
      <c r="Z23" s="51"/>
      <c r="AA23" s="51"/>
      <c r="AB23" s="51"/>
      <c r="AC23" s="52"/>
      <c r="AD23" s="53"/>
      <c r="AE23" s="51"/>
      <c r="AF23" s="51"/>
      <c r="AG23" s="221"/>
      <c r="AH23" s="371"/>
      <c r="AI23" s="371"/>
      <c r="AJ23" s="371"/>
      <c r="AK23" s="371"/>
      <c r="AL23" s="371"/>
      <c r="AM23" s="371"/>
      <c r="AN23" s="371"/>
      <c r="AO23" s="371"/>
      <c r="AP23" s="371"/>
      <c r="AQ23" s="371"/>
      <c r="AR23" s="221" t="str">
        <f>VLOOKUP(A23,Att!B:CX,101,0)</f>
        <v>MEKONG SUBLABOR</v>
      </c>
    </row>
    <row r="24" spans="1:44" x14ac:dyDescent="0.35">
      <c r="A24" s="19" t="s">
        <v>635</v>
      </c>
      <c r="B24" s="19" t="s">
        <v>636</v>
      </c>
      <c r="C24" s="51">
        <v>1</v>
      </c>
      <c r="D24" s="51"/>
      <c r="E24" s="51">
        <v>1</v>
      </c>
      <c r="F24" s="51">
        <v>1</v>
      </c>
      <c r="G24" s="51"/>
      <c r="H24" s="52">
        <v>1</v>
      </c>
      <c r="I24" s="53"/>
      <c r="J24" s="51">
        <v>1</v>
      </c>
      <c r="K24" s="51">
        <v>1</v>
      </c>
      <c r="L24" s="51"/>
      <c r="M24" s="51">
        <v>1</v>
      </c>
      <c r="N24" s="51">
        <v>1</v>
      </c>
      <c r="O24" s="52">
        <v>1</v>
      </c>
      <c r="P24" s="53"/>
      <c r="Q24" s="51">
        <v>1</v>
      </c>
      <c r="R24" s="51">
        <v>1</v>
      </c>
      <c r="S24" s="51">
        <v>1</v>
      </c>
      <c r="T24" s="51">
        <v>1</v>
      </c>
      <c r="U24" s="51">
        <v>1</v>
      </c>
      <c r="V24" s="52"/>
      <c r="W24" s="53"/>
      <c r="X24" s="51">
        <v>1</v>
      </c>
      <c r="Y24" s="51">
        <v>1</v>
      </c>
      <c r="Z24" s="51">
        <v>1</v>
      </c>
      <c r="AA24" s="51">
        <v>1</v>
      </c>
      <c r="AB24" s="51">
        <v>1</v>
      </c>
      <c r="AC24" s="52"/>
      <c r="AD24" s="53"/>
      <c r="AE24" s="51">
        <v>1</v>
      </c>
      <c r="AF24" s="51">
        <v>1</v>
      </c>
      <c r="AG24" s="221"/>
      <c r="AH24" s="371">
        <v>27</v>
      </c>
      <c r="AI24" s="371">
        <v>3</v>
      </c>
      <c r="AJ24" s="371">
        <v>4</v>
      </c>
      <c r="AK24" s="371">
        <v>5</v>
      </c>
      <c r="AL24" s="371">
        <v>5</v>
      </c>
      <c r="AM24" s="371">
        <v>5</v>
      </c>
      <c r="AN24" s="371"/>
      <c r="AO24" s="371">
        <v>9</v>
      </c>
      <c r="AP24" s="371">
        <v>9</v>
      </c>
      <c r="AQ24" s="371">
        <v>9</v>
      </c>
      <c r="AR24" s="221" t="str">
        <f>VLOOKUP(A24,Att!B:CX,101,0)</f>
        <v>ANNK-HR</v>
      </c>
    </row>
    <row r="25" spans="1:44" x14ac:dyDescent="0.35">
      <c r="A25" s="19" t="s">
        <v>638</v>
      </c>
      <c r="B25" s="19" t="s">
        <v>639</v>
      </c>
      <c r="C25" s="51">
        <v>1</v>
      </c>
      <c r="D25" s="51">
        <v>1</v>
      </c>
      <c r="E25" s="51">
        <v>1</v>
      </c>
      <c r="F25" s="51">
        <v>1</v>
      </c>
      <c r="G25" s="51">
        <v>1</v>
      </c>
      <c r="H25" s="52"/>
      <c r="I25" s="53"/>
      <c r="J25" s="51">
        <v>1</v>
      </c>
      <c r="K25" s="51">
        <v>1</v>
      </c>
      <c r="L25" s="51">
        <v>1</v>
      </c>
      <c r="M25" s="51">
        <v>1</v>
      </c>
      <c r="N25" s="51">
        <v>1</v>
      </c>
      <c r="O25" s="52"/>
      <c r="P25" s="53"/>
      <c r="Q25" s="51">
        <v>1</v>
      </c>
      <c r="R25" s="51">
        <v>1</v>
      </c>
      <c r="S25" s="51">
        <v>1</v>
      </c>
      <c r="T25" s="51">
        <v>1</v>
      </c>
      <c r="U25" s="51">
        <v>1</v>
      </c>
      <c r="V25" s="52"/>
      <c r="W25" s="53"/>
      <c r="X25" s="51">
        <v>1</v>
      </c>
      <c r="Y25" s="51">
        <v>1</v>
      </c>
      <c r="Z25" s="51"/>
      <c r="AA25" s="51">
        <v>1</v>
      </c>
      <c r="AB25" s="51">
        <v>1</v>
      </c>
      <c r="AC25" s="52">
        <v>1</v>
      </c>
      <c r="AD25" s="53"/>
      <c r="AE25" s="51">
        <v>1</v>
      </c>
      <c r="AF25" s="51">
        <v>1</v>
      </c>
      <c r="AG25" s="221"/>
      <c r="AH25" s="371">
        <v>36</v>
      </c>
      <c r="AI25" s="371">
        <v>4</v>
      </c>
      <c r="AJ25" s="371">
        <v>5</v>
      </c>
      <c r="AK25" s="371">
        <v>5</v>
      </c>
      <c r="AL25" s="371">
        <v>5</v>
      </c>
      <c r="AM25" s="371">
        <v>5</v>
      </c>
      <c r="AN25" s="371">
        <v>9</v>
      </c>
      <c r="AO25" s="371">
        <v>9</v>
      </c>
      <c r="AP25" s="371">
        <v>9</v>
      </c>
      <c r="AQ25" s="371">
        <v>9</v>
      </c>
      <c r="AR25" s="221" t="str">
        <f>VLOOKUP(A25,Att!B:CX,101,0)</f>
        <v>ANNK-HR</v>
      </c>
    </row>
    <row r="26" spans="1:44" x14ac:dyDescent="0.35">
      <c r="A26" s="19" t="s">
        <v>641</v>
      </c>
      <c r="B26" s="19" t="s">
        <v>642</v>
      </c>
      <c r="C26" s="51"/>
      <c r="D26" s="51"/>
      <c r="E26" s="51">
        <v>1</v>
      </c>
      <c r="F26" s="51">
        <v>1</v>
      </c>
      <c r="G26" s="51">
        <v>1</v>
      </c>
      <c r="H26" s="52"/>
      <c r="I26" s="53"/>
      <c r="J26" s="51">
        <v>1</v>
      </c>
      <c r="K26" s="51">
        <v>1</v>
      </c>
      <c r="L26" s="51"/>
      <c r="M26" s="51">
        <v>1</v>
      </c>
      <c r="N26" s="51">
        <v>1</v>
      </c>
      <c r="O26" s="52">
        <v>1</v>
      </c>
      <c r="P26" s="53"/>
      <c r="Q26" s="51">
        <v>1</v>
      </c>
      <c r="R26" s="51"/>
      <c r="S26" s="51">
        <v>1</v>
      </c>
      <c r="T26" s="51">
        <v>1</v>
      </c>
      <c r="U26" s="51"/>
      <c r="V26" s="52"/>
      <c r="W26" s="53"/>
      <c r="X26" s="51">
        <v>1</v>
      </c>
      <c r="Y26" s="51">
        <v>1</v>
      </c>
      <c r="Z26" s="51">
        <v>1</v>
      </c>
      <c r="AA26" s="51"/>
      <c r="AB26" s="51">
        <v>1</v>
      </c>
      <c r="AC26" s="52">
        <v>1</v>
      </c>
      <c r="AD26" s="53"/>
      <c r="AE26" s="51">
        <v>1</v>
      </c>
      <c r="AF26" s="51">
        <v>1</v>
      </c>
      <c r="AG26" s="221"/>
      <c r="AH26" s="371">
        <v>18</v>
      </c>
      <c r="AI26" s="371">
        <v>2</v>
      </c>
      <c r="AJ26" s="371">
        <v>3</v>
      </c>
      <c r="AK26" s="371">
        <v>5</v>
      </c>
      <c r="AL26" s="371">
        <v>3</v>
      </c>
      <c r="AM26" s="371">
        <v>5</v>
      </c>
      <c r="AN26" s="371"/>
      <c r="AO26" s="371">
        <v>9</v>
      </c>
      <c r="AP26" s="371"/>
      <c r="AQ26" s="371">
        <v>9</v>
      </c>
      <c r="AR26" s="221" t="str">
        <f>VLOOKUP(A26,Att!B:CX,101,0)</f>
        <v>MEKONG SUBLABOR</v>
      </c>
    </row>
    <row r="27" spans="1:44" x14ac:dyDescent="0.35">
      <c r="A27" s="19" t="s">
        <v>644</v>
      </c>
      <c r="B27" s="19" t="s">
        <v>645</v>
      </c>
      <c r="C27" s="51">
        <v>1</v>
      </c>
      <c r="D27" s="51">
        <v>1</v>
      </c>
      <c r="E27" s="51">
        <v>1</v>
      </c>
      <c r="F27" s="51">
        <v>1</v>
      </c>
      <c r="G27" s="51">
        <v>1</v>
      </c>
      <c r="H27" s="52"/>
      <c r="I27" s="53"/>
      <c r="J27" s="51">
        <v>1</v>
      </c>
      <c r="K27" s="51"/>
      <c r="L27" s="51"/>
      <c r="M27" s="51">
        <v>1</v>
      </c>
      <c r="N27" s="51"/>
      <c r="O27" s="52"/>
      <c r="P27" s="53"/>
      <c r="Q27" s="51">
        <v>1</v>
      </c>
      <c r="R27" s="51">
        <v>1</v>
      </c>
      <c r="S27" s="51">
        <v>1</v>
      </c>
      <c r="T27" s="51">
        <v>1</v>
      </c>
      <c r="U27" s="51">
        <v>1</v>
      </c>
      <c r="V27" s="52"/>
      <c r="W27" s="53"/>
      <c r="X27" s="51">
        <v>1</v>
      </c>
      <c r="Y27" s="51">
        <v>1</v>
      </c>
      <c r="Z27" s="51">
        <v>1</v>
      </c>
      <c r="AA27" s="51">
        <v>1</v>
      </c>
      <c r="AB27" s="51">
        <v>1</v>
      </c>
      <c r="AC27" s="52"/>
      <c r="AD27" s="53"/>
      <c r="AE27" s="51">
        <v>1</v>
      </c>
      <c r="AF27" s="51">
        <v>1</v>
      </c>
      <c r="AG27" s="221"/>
      <c r="AH27" s="371">
        <v>27</v>
      </c>
      <c r="AI27" s="371">
        <v>3</v>
      </c>
      <c r="AJ27" s="371">
        <v>5</v>
      </c>
      <c r="AK27" s="371">
        <v>2</v>
      </c>
      <c r="AL27" s="371">
        <v>5</v>
      </c>
      <c r="AM27" s="371">
        <v>5</v>
      </c>
      <c r="AN27" s="371">
        <v>9</v>
      </c>
      <c r="AO27" s="371"/>
      <c r="AP27" s="371">
        <v>9</v>
      </c>
      <c r="AQ27" s="371">
        <v>9</v>
      </c>
      <c r="AR27" s="221" t="str">
        <f>VLOOKUP(A27,Att!B:CX,101,0)</f>
        <v>MEKONG SUBLABOR</v>
      </c>
    </row>
    <row r="28" spans="1:44" x14ac:dyDescent="0.35">
      <c r="A28" s="19" t="s">
        <v>656</v>
      </c>
      <c r="B28" s="19" t="s">
        <v>71</v>
      </c>
      <c r="C28" s="51">
        <v>1</v>
      </c>
      <c r="D28" s="51">
        <v>1</v>
      </c>
      <c r="E28" s="51"/>
      <c r="F28" s="51">
        <v>1</v>
      </c>
      <c r="G28" s="51">
        <v>1</v>
      </c>
      <c r="H28" s="52">
        <v>1</v>
      </c>
      <c r="I28" s="53"/>
      <c r="J28" s="51">
        <v>1</v>
      </c>
      <c r="K28" s="51">
        <v>1</v>
      </c>
      <c r="L28" s="51"/>
      <c r="M28" s="51">
        <v>1</v>
      </c>
      <c r="N28" s="51">
        <v>1</v>
      </c>
      <c r="O28" s="52">
        <v>1</v>
      </c>
      <c r="P28" s="53"/>
      <c r="Q28" s="51">
        <v>1</v>
      </c>
      <c r="R28" s="51">
        <v>1</v>
      </c>
      <c r="S28" s="51">
        <v>1</v>
      </c>
      <c r="T28" s="51"/>
      <c r="U28" s="51">
        <v>1</v>
      </c>
      <c r="V28" s="52">
        <v>1</v>
      </c>
      <c r="W28" s="53"/>
      <c r="X28" s="51"/>
      <c r="Y28" s="51">
        <v>1</v>
      </c>
      <c r="Z28" s="51">
        <v>1</v>
      </c>
      <c r="AA28" s="51">
        <v>1</v>
      </c>
      <c r="AB28" s="51">
        <v>1</v>
      </c>
      <c r="AC28" s="52">
        <v>1</v>
      </c>
      <c r="AD28" s="53"/>
      <c r="AE28" s="51">
        <v>1</v>
      </c>
      <c r="AF28" s="51">
        <v>1</v>
      </c>
      <c r="AG28" s="221"/>
      <c r="AH28" s="371">
        <v>36</v>
      </c>
      <c r="AI28" s="371">
        <v>4</v>
      </c>
      <c r="AJ28" s="371">
        <v>5</v>
      </c>
      <c r="AK28" s="371">
        <v>5</v>
      </c>
      <c r="AL28" s="371">
        <v>5</v>
      </c>
      <c r="AM28" s="371">
        <v>5</v>
      </c>
      <c r="AN28" s="371">
        <v>9</v>
      </c>
      <c r="AO28" s="371">
        <v>9</v>
      </c>
      <c r="AP28" s="371">
        <v>9</v>
      </c>
      <c r="AQ28" s="371">
        <v>9</v>
      </c>
      <c r="AR28" s="221" t="str">
        <f>VLOOKUP(A28,Att!B:CX,101,0)</f>
        <v>MEKONG SUBLABOR</v>
      </c>
    </row>
    <row r="29" spans="1:44" x14ac:dyDescent="0.35">
      <c r="A29" s="19" t="s">
        <v>660</v>
      </c>
      <c r="B29" s="19" t="s">
        <v>661</v>
      </c>
      <c r="C29" s="51">
        <v>1</v>
      </c>
      <c r="D29" s="51">
        <v>1</v>
      </c>
      <c r="E29" s="51"/>
      <c r="F29" s="51">
        <v>1</v>
      </c>
      <c r="G29" s="51">
        <v>1</v>
      </c>
      <c r="H29" s="52">
        <v>1</v>
      </c>
      <c r="I29" s="53"/>
      <c r="J29" s="51">
        <v>1</v>
      </c>
      <c r="K29" s="51">
        <v>1</v>
      </c>
      <c r="L29" s="51"/>
      <c r="M29" s="51">
        <v>1</v>
      </c>
      <c r="N29" s="51">
        <v>1</v>
      </c>
      <c r="O29" s="52">
        <v>1</v>
      </c>
      <c r="P29" s="53"/>
      <c r="Q29" s="51">
        <v>1</v>
      </c>
      <c r="R29" s="51">
        <v>1</v>
      </c>
      <c r="S29" s="51">
        <v>1</v>
      </c>
      <c r="T29" s="51">
        <v>1</v>
      </c>
      <c r="U29" s="51">
        <v>1</v>
      </c>
      <c r="V29" s="52"/>
      <c r="W29" s="53"/>
      <c r="X29" s="51">
        <v>1</v>
      </c>
      <c r="Y29" s="51">
        <v>1</v>
      </c>
      <c r="Z29" s="51">
        <v>1</v>
      </c>
      <c r="AA29" s="51">
        <v>1</v>
      </c>
      <c r="AB29" s="51">
        <v>1</v>
      </c>
      <c r="AC29" s="52"/>
      <c r="AD29" s="53"/>
      <c r="AE29" s="51">
        <v>1</v>
      </c>
      <c r="AF29" s="51">
        <v>1</v>
      </c>
      <c r="AG29" s="221"/>
      <c r="AH29" s="371">
        <v>36</v>
      </c>
      <c r="AI29" s="371">
        <v>4</v>
      </c>
      <c r="AJ29" s="371">
        <v>5</v>
      </c>
      <c r="AK29" s="371">
        <v>5</v>
      </c>
      <c r="AL29" s="371">
        <v>5</v>
      </c>
      <c r="AM29" s="371">
        <v>5</v>
      </c>
      <c r="AN29" s="371">
        <v>9</v>
      </c>
      <c r="AO29" s="371">
        <v>9</v>
      </c>
      <c r="AP29" s="371">
        <v>9</v>
      </c>
      <c r="AQ29" s="371">
        <v>9</v>
      </c>
      <c r="AR29" s="221" t="str">
        <f>VLOOKUP(A29,Att!B:CX,101,0)</f>
        <v>ANNK-HR</v>
      </c>
    </row>
    <row r="30" spans="1:44" x14ac:dyDescent="0.35">
      <c r="A30" s="19" t="s">
        <v>663</v>
      </c>
      <c r="B30" s="19" t="s">
        <v>664</v>
      </c>
      <c r="C30" s="51"/>
      <c r="D30" s="51"/>
      <c r="E30" s="51">
        <v>1</v>
      </c>
      <c r="F30" s="51">
        <v>1</v>
      </c>
      <c r="G30" s="51"/>
      <c r="H30" s="52"/>
      <c r="I30" s="53"/>
      <c r="J30" s="51">
        <v>1</v>
      </c>
      <c r="K30" s="51">
        <v>1</v>
      </c>
      <c r="L30" s="51"/>
      <c r="M30" s="51"/>
      <c r="N30" s="51"/>
      <c r="O30" s="52"/>
      <c r="P30" s="53"/>
      <c r="Q30" s="51"/>
      <c r="R30" s="51"/>
      <c r="S30" s="51"/>
      <c r="T30" s="51"/>
      <c r="U30" s="51"/>
      <c r="V30" s="52"/>
      <c r="W30" s="53"/>
      <c r="X30" s="51">
        <v>1</v>
      </c>
      <c r="Y30" s="51"/>
      <c r="Z30" s="51"/>
      <c r="AA30" s="51">
        <v>1</v>
      </c>
      <c r="AB30" s="51">
        <v>1</v>
      </c>
      <c r="AC30" s="52"/>
      <c r="AD30" s="53"/>
      <c r="AE30" s="51"/>
      <c r="AF30" s="51"/>
      <c r="AG30" s="221"/>
      <c r="AH30" s="371"/>
      <c r="AI30" s="371"/>
      <c r="AJ30" s="371">
        <v>2</v>
      </c>
      <c r="AK30" s="371">
        <v>2</v>
      </c>
      <c r="AL30" s="371">
        <v>0</v>
      </c>
      <c r="AM30" s="371">
        <v>3</v>
      </c>
      <c r="AN30" s="371"/>
      <c r="AO30" s="371"/>
      <c r="AP30" s="371"/>
      <c r="AQ30" s="371"/>
      <c r="AR30" s="221" t="str">
        <f>VLOOKUP(A30,Att!B:CX,101,0)</f>
        <v>ANNK-HR</v>
      </c>
    </row>
    <row r="31" spans="1:44" x14ac:dyDescent="0.35">
      <c r="A31" s="19" t="s">
        <v>666</v>
      </c>
      <c r="B31" s="19" t="s">
        <v>667</v>
      </c>
      <c r="C31" s="51">
        <v>1</v>
      </c>
      <c r="D31" s="51">
        <v>1</v>
      </c>
      <c r="E31" s="51">
        <v>1</v>
      </c>
      <c r="F31" s="51">
        <v>1</v>
      </c>
      <c r="G31" s="51">
        <v>1</v>
      </c>
      <c r="H31" s="52"/>
      <c r="I31" s="53"/>
      <c r="J31" s="51">
        <v>1</v>
      </c>
      <c r="K31" s="51">
        <v>1</v>
      </c>
      <c r="L31" s="51">
        <v>1</v>
      </c>
      <c r="M31" s="51">
        <v>1</v>
      </c>
      <c r="N31" s="51">
        <v>1</v>
      </c>
      <c r="O31" s="52"/>
      <c r="P31" s="53"/>
      <c r="Q31" s="51">
        <v>1</v>
      </c>
      <c r="R31" s="51">
        <v>1</v>
      </c>
      <c r="S31" s="51">
        <v>1</v>
      </c>
      <c r="T31" s="51">
        <v>1</v>
      </c>
      <c r="U31" s="51">
        <v>1</v>
      </c>
      <c r="V31" s="52"/>
      <c r="W31" s="53"/>
      <c r="X31" s="51">
        <v>1</v>
      </c>
      <c r="Y31" s="51">
        <v>1</v>
      </c>
      <c r="Z31" s="51">
        <v>1</v>
      </c>
      <c r="AA31" s="51">
        <v>1</v>
      </c>
      <c r="AB31" s="51"/>
      <c r="AC31" s="52">
        <v>1</v>
      </c>
      <c r="AD31" s="53"/>
      <c r="AE31" s="51">
        <v>1</v>
      </c>
      <c r="AF31" s="51"/>
      <c r="AG31" s="221"/>
      <c r="AH31" s="371">
        <v>36</v>
      </c>
      <c r="AI31" s="371">
        <v>4</v>
      </c>
      <c r="AJ31" s="371">
        <v>5</v>
      </c>
      <c r="AK31" s="371">
        <v>5</v>
      </c>
      <c r="AL31" s="371">
        <v>5</v>
      </c>
      <c r="AM31" s="371">
        <v>5</v>
      </c>
      <c r="AN31" s="371">
        <v>9</v>
      </c>
      <c r="AO31" s="371">
        <v>9</v>
      </c>
      <c r="AP31" s="371">
        <v>9</v>
      </c>
      <c r="AQ31" s="371">
        <v>9</v>
      </c>
      <c r="AR31" s="221" t="str">
        <f>VLOOKUP(A31,Att!B:CX,101,0)</f>
        <v>MEKONG SUBLABOR</v>
      </c>
    </row>
    <row r="32" spans="1:44" x14ac:dyDescent="0.35">
      <c r="A32" s="19" t="s">
        <v>668</v>
      </c>
      <c r="B32" s="19" t="s">
        <v>669</v>
      </c>
      <c r="C32" s="51">
        <v>1</v>
      </c>
      <c r="D32" s="51">
        <v>1</v>
      </c>
      <c r="E32" s="51"/>
      <c r="F32" s="51">
        <v>1</v>
      </c>
      <c r="G32" s="51">
        <v>1</v>
      </c>
      <c r="H32" s="52"/>
      <c r="I32" s="53"/>
      <c r="J32" s="51">
        <v>1</v>
      </c>
      <c r="K32" s="51">
        <v>1</v>
      </c>
      <c r="L32" s="51"/>
      <c r="M32" s="51">
        <v>1</v>
      </c>
      <c r="N32" s="51">
        <v>1</v>
      </c>
      <c r="O32" s="52">
        <v>1</v>
      </c>
      <c r="P32" s="53"/>
      <c r="Q32" s="51">
        <v>1</v>
      </c>
      <c r="R32" s="51">
        <v>1</v>
      </c>
      <c r="S32" s="51">
        <v>1</v>
      </c>
      <c r="T32" s="51">
        <v>1</v>
      </c>
      <c r="U32" s="51">
        <v>1</v>
      </c>
      <c r="V32" s="52"/>
      <c r="W32" s="53"/>
      <c r="X32" s="51">
        <v>1</v>
      </c>
      <c r="Y32" s="51">
        <v>1</v>
      </c>
      <c r="Z32" s="51">
        <v>1</v>
      </c>
      <c r="AA32" s="51">
        <v>1</v>
      </c>
      <c r="AB32" s="51">
        <v>1</v>
      </c>
      <c r="AC32" s="52"/>
      <c r="AD32" s="53"/>
      <c r="AE32" s="51">
        <v>1</v>
      </c>
      <c r="AF32" s="51"/>
      <c r="AG32" s="221"/>
      <c r="AH32" s="371">
        <v>27</v>
      </c>
      <c r="AI32" s="371">
        <v>3</v>
      </c>
      <c r="AJ32" s="371">
        <v>4</v>
      </c>
      <c r="AK32" s="371">
        <v>5</v>
      </c>
      <c r="AL32" s="371">
        <v>5</v>
      </c>
      <c r="AM32" s="371">
        <v>5</v>
      </c>
      <c r="AN32" s="371"/>
      <c r="AO32" s="371">
        <v>9</v>
      </c>
      <c r="AP32" s="371">
        <v>9</v>
      </c>
      <c r="AQ32" s="371">
        <v>9</v>
      </c>
      <c r="AR32" s="221" t="str">
        <f>VLOOKUP(A32,Att!B:CX,101,0)</f>
        <v>ANNK-HR</v>
      </c>
    </row>
    <row r="33" spans="1:44" x14ac:dyDescent="0.35">
      <c r="A33" s="19" t="s">
        <v>670</v>
      </c>
      <c r="B33" s="19" t="s">
        <v>671</v>
      </c>
      <c r="C33" s="51"/>
      <c r="D33" s="51"/>
      <c r="E33" s="51">
        <v>1</v>
      </c>
      <c r="F33" s="51">
        <v>1</v>
      </c>
      <c r="G33" s="51">
        <v>1</v>
      </c>
      <c r="H33" s="52"/>
      <c r="I33" s="53"/>
      <c r="J33" s="51">
        <v>1</v>
      </c>
      <c r="K33" s="51">
        <v>1</v>
      </c>
      <c r="L33" s="51">
        <v>1</v>
      </c>
      <c r="M33" s="51"/>
      <c r="N33" s="51">
        <v>1</v>
      </c>
      <c r="O33" s="52">
        <v>1</v>
      </c>
      <c r="P33" s="53"/>
      <c r="Q33" s="51">
        <v>1</v>
      </c>
      <c r="R33" s="51">
        <v>1</v>
      </c>
      <c r="S33" s="51">
        <v>1</v>
      </c>
      <c r="T33" s="51"/>
      <c r="U33" s="51">
        <v>1</v>
      </c>
      <c r="V33" s="52">
        <v>1</v>
      </c>
      <c r="W33" s="53"/>
      <c r="X33" s="51">
        <v>1</v>
      </c>
      <c r="Y33" s="51">
        <v>1</v>
      </c>
      <c r="Z33" s="51">
        <v>1</v>
      </c>
      <c r="AA33" s="51">
        <v>1</v>
      </c>
      <c r="AB33" s="51">
        <v>1</v>
      </c>
      <c r="AC33" s="52"/>
      <c r="AD33" s="53"/>
      <c r="AE33" s="51">
        <v>1</v>
      </c>
      <c r="AF33" s="51">
        <v>1</v>
      </c>
      <c r="AG33" s="221"/>
      <c r="AH33" s="371">
        <v>27</v>
      </c>
      <c r="AI33" s="371">
        <v>3</v>
      </c>
      <c r="AJ33" s="371">
        <v>3</v>
      </c>
      <c r="AK33" s="371">
        <v>5</v>
      </c>
      <c r="AL33" s="371">
        <v>5</v>
      </c>
      <c r="AM33" s="371">
        <v>5</v>
      </c>
      <c r="AN33" s="371"/>
      <c r="AO33" s="371">
        <v>9</v>
      </c>
      <c r="AP33" s="371">
        <v>9</v>
      </c>
      <c r="AQ33" s="371">
        <v>9</v>
      </c>
      <c r="AR33" s="221" t="str">
        <f>VLOOKUP(A33,Att!B:CX,101,0)</f>
        <v>Nhân Kiệt</v>
      </c>
    </row>
    <row r="34" spans="1:44" x14ac:dyDescent="0.35">
      <c r="A34" s="19" t="s">
        <v>672</v>
      </c>
      <c r="B34" s="19" t="s">
        <v>677</v>
      </c>
      <c r="C34" s="51">
        <v>1</v>
      </c>
      <c r="D34" s="51"/>
      <c r="E34" s="51">
        <v>1</v>
      </c>
      <c r="F34" s="51">
        <v>1</v>
      </c>
      <c r="G34" s="51">
        <v>1</v>
      </c>
      <c r="H34" s="52">
        <v>1</v>
      </c>
      <c r="I34" s="53"/>
      <c r="J34" s="51">
        <v>1</v>
      </c>
      <c r="K34" s="51"/>
      <c r="L34" s="51">
        <v>1</v>
      </c>
      <c r="M34" s="51">
        <v>1</v>
      </c>
      <c r="N34" s="51">
        <v>1</v>
      </c>
      <c r="O34" s="52">
        <v>1</v>
      </c>
      <c r="P34" s="53"/>
      <c r="Q34" s="51">
        <v>1</v>
      </c>
      <c r="R34" s="51">
        <v>1</v>
      </c>
      <c r="S34" s="51">
        <v>1</v>
      </c>
      <c r="T34" s="51">
        <v>1</v>
      </c>
      <c r="U34" s="51">
        <v>1</v>
      </c>
      <c r="V34" s="52"/>
      <c r="W34" s="53"/>
      <c r="X34" s="51">
        <v>1</v>
      </c>
      <c r="Y34" s="51"/>
      <c r="Z34" s="51">
        <v>1</v>
      </c>
      <c r="AA34" s="51">
        <v>1</v>
      </c>
      <c r="AB34" s="51">
        <v>1</v>
      </c>
      <c r="AC34" s="52">
        <v>1</v>
      </c>
      <c r="AD34" s="53"/>
      <c r="AE34" s="51">
        <v>1</v>
      </c>
      <c r="AF34" s="51"/>
      <c r="AG34" s="221"/>
      <c r="AH34" s="371">
        <v>36</v>
      </c>
      <c r="AI34" s="371">
        <v>4</v>
      </c>
      <c r="AJ34" s="371">
        <v>5</v>
      </c>
      <c r="AK34" s="371">
        <v>5</v>
      </c>
      <c r="AL34" s="371">
        <v>5</v>
      </c>
      <c r="AM34" s="371">
        <v>5</v>
      </c>
      <c r="AN34" s="371">
        <v>9</v>
      </c>
      <c r="AO34" s="371">
        <v>9</v>
      </c>
      <c r="AP34" s="371">
        <v>9</v>
      </c>
      <c r="AQ34" s="371">
        <v>9</v>
      </c>
      <c r="AR34" s="221" t="str">
        <f>VLOOKUP(A34,Att!B:CX,101,0)</f>
        <v>MEKONG SUBLABOR</v>
      </c>
    </row>
    <row r="35" spans="1:44" x14ac:dyDescent="0.35">
      <c r="A35" s="19" t="s">
        <v>679</v>
      </c>
      <c r="B35" s="19" t="s">
        <v>680</v>
      </c>
      <c r="C35" s="51">
        <v>1</v>
      </c>
      <c r="D35" s="51">
        <v>1</v>
      </c>
      <c r="E35" s="51"/>
      <c r="F35" s="51">
        <v>1</v>
      </c>
      <c r="G35" s="51">
        <v>1</v>
      </c>
      <c r="H35" s="52">
        <v>1</v>
      </c>
      <c r="I35" s="53"/>
      <c r="J35" s="51">
        <v>1</v>
      </c>
      <c r="K35" s="51">
        <v>1</v>
      </c>
      <c r="L35" s="51"/>
      <c r="M35" s="51">
        <v>1</v>
      </c>
      <c r="N35" s="51">
        <v>1</v>
      </c>
      <c r="O35" s="52">
        <v>1</v>
      </c>
      <c r="P35" s="53"/>
      <c r="Q35" s="51">
        <v>1</v>
      </c>
      <c r="R35" s="51">
        <v>1</v>
      </c>
      <c r="S35" s="51">
        <v>1</v>
      </c>
      <c r="T35" s="51">
        <v>1</v>
      </c>
      <c r="U35" s="51">
        <v>1</v>
      </c>
      <c r="V35" s="52"/>
      <c r="W35" s="53"/>
      <c r="X35" s="51">
        <v>1</v>
      </c>
      <c r="Y35" s="51">
        <v>1</v>
      </c>
      <c r="Z35" s="51">
        <v>1</v>
      </c>
      <c r="AA35" s="51"/>
      <c r="AB35" s="51">
        <v>1</v>
      </c>
      <c r="AC35" s="52">
        <v>1</v>
      </c>
      <c r="AD35" s="53"/>
      <c r="AE35" s="51">
        <v>1</v>
      </c>
      <c r="AF35" s="51"/>
      <c r="AG35" s="221"/>
      <c r="AH35" s="371">
        <v>36</v>
      </c>
      <c r="AI35" s="371">
        <v>4</v>
      </c>
      <c r="AJ35" s="371">
        <v>5</v>
      </c>
      <c r="AK35" s="371">
        <v>5</v>
      </c>
      <c r="AL35" s="371">
        <v>5</v>
      </c>
      <c r="AM35" s="371">
        <v>5</v>
      </c>
      <c r="AN35" s="371">
        <v>9</v>
      </c>
      <c r="AO35" s="371">
        <v>9</v>
      </c>
      <c r="AP35" s="371">
        <v>9</v>
      </c>
      <c r="AQ35" s="371">
        <v>9</v>
      </c>
      <c r="AR35" s="221" t="str">
        <f>VLOOKUP(A35,Att!B:CX,101,0)</f>
        <v>Nhân Kiệt</v>
      </c>
    </row>
    <row r="36" spans="1:44" x14ac:dyDescent="0.35">
      <c r="A36" s="19" t="s">
        <v>683</v>
      </c>
      <c r="B36" s="19" t="s">
        <v>684</v>
      </c>
      <c r="C36" s="51">
        <v>1</v>
      </c>
      <c r="D36" s="51">
        <v>1</v>
      </c>
      <c r="E36" s="51"/>
      <c r="F36" s="51">
        <v>1</v>
      </c>
      <c r="G36" s="51">
        <v>1</v>
      </c>
      <c r="H36" s="52">
        <v>1</v>
      </c>
      <c r="I36" s="53"/>
      <c r="J36" s="51">
        <v>1</v>
      </c>
      <c r="K36" s="51">
        <v>1</v>
      </c>
      <c r="L36" s="51"/>
      <c r="M36" s="51">
        <v>1</v>
      </c>
      <c r="N36" s="51">
        <v>1</v>
      </c>
      <c r="O36" s="52">
        <v>1</v>
      </c>
      <c r="P36" s="53"/>
      <c r="Q36" s="51">
        <v>1</v>
      </c>
      <c r="R36" s="51"/>
      <c r="S36" s="51">
        <v>1</v>
      </c>
      <c r="T36" s="51">
        <v>1</v>
      </c>
      <c r="U36" s="51">
        <v>1</v>
      </c>
      <c r="V36" s="52">
        <v>1</v>
      </c>
      <c r="W36" s="53"/>
      <c r="X36" s="51">
        <v>1</v>
      </c>
      <c r="Y36" s="51"/>
      <c r="Z36" s="51">
        <v>1</v>
      </c>
      <c r="AA36" s="51">
        <v>1</v>
      </c>
      <c r="AB36" s="51">
        <v>1</v>
      </c>
      <c r="AC36" s="52">
        <v>1</v>
      </c>
      <c r="AD36" s="53"/>
      <c r="AE36" s="51">
        <v>1</v>
      </c>
      <c r="AF36" s="51">
        <v>1</v>
      </c>
      <c r="AG36" s="221"/>
      <c r="AH36" s="371">
        <v>36</v>
      </c>
      <c r="AI36" s="371">
        <v>4</v>
      </c>
      <c r="AJ36" s="371">
        <v>5</v>
      </c>
      <c r="AK36" s="371">
        <v>5</v>
      </c>
      <c r="AL36" s="371">
        <v>5</v>
      </c>
      <c r="AM36" s="371">
        <v>5</v>
      </c>
      <c r="AN36" s="371">
        <v>9</v>
      </c>
      <c r="AO36" s="371">
        <v>9</v>
      </c>
      <c r="AP36" s="371">
        <v>9</v>
      </c>
      <c r="AQ36" s="371">
        <v>9</v>
      </c>
      <c r="AR36" s="221" t="str">
        <f>VLOOKUP(A36,Att!B:CX,101,0)</f>
        <v>ANNK-HR</v>
      </c>
    </row>
    <row r="37" spans="1:44" x14ac:dyDescent="0.35">
      <c r="A37" s="19" t="s">
        <v>686</v>
      </c>
      <c r="B37" s="19" t="s">
        <v>70</v>
      </c>
      <c r="C37" s="51"/>
      <c r="D37" s="51">
        <v>1</v>
      </c>
      <c r="E37" s="51">
        <v>1</v>
      </c>
      <c r="F37" s="51">
        <v>1</v>
      </c>
      <c r="G37" s="51">
        <v>1</v>
      </c>
      <c r="H37" s="52">
        <v>1</v>
      </c>
      <c r="I37" s="53"/>
      <c r="J37" s="51">
        <v>1</v>
      </c>
      <c r="K37" s="51">
        <v>1</v>
      </c>
      <c r="L37" s="51">
        <v>1</v>
      </c>
      <c r="M37" s="51">
        <v>1</v>
      </c>
      <c r="N37" s="51">
        <v>1</v>
      </c>
      <c r="O37" s="52"/>
      <c r="P37" s="53"/>
      <c r="Q37" s="51"/>
      <c r="R37" s="51">
        <v>1</v>
      </c>
      <c r="S37" s="51">
        <v>1</v>
      </c>
      <c r="T37" s="51">
        <v>1</v>
      </c>
      <c r="U37" s="51">
        <v>1</v>
      </c>
      <c r="V37" s="52">
        <v>1</v>
      </c>
      <c r="W37" s="53"/>
      <c r="X37" s="51">
        <v>1</v>
      </c>
      <c r="Y37" s="51">
        <v>1</v>
      </c>
      <c r="Z37" s="51">
        <v>1</v>
      </c>
      <c r="AA37" s="51">
        <v>1</v>
      </c>
      <c r="AB37" s="51">
        <v>1</v>
      </c>
      <c r="AC37" s="52"/>
      <c r="AD37" s="53"/>
      <c r="AE37" s="51">
        <v>1</v>
      </c>
      <c r="AF37" s="51">
        <v>1</v>
      </c>
      <c r="AG37" s="221"/>
      <c r="AH37" s="371">
        <v>36</v>
      </c>
      <c r="AI37" s="371">
        <v>4</v>
      </c>
      <c r="AJ37" s="371">
        <v>5</v>
      </c>
      <c r="AK37" s="371">
        <v>5</v>
      </c>
      <c r="AL37" s="371">
        <v>5</v>
      </c>
      <c r="AM37" s="371">
        <v>5</v>
      </c>
      <c r="AN37" s="371">
        <v>9</v>
      </c>
      <c r="AO37" s="371">
        <v>9</v>
      </c>
      <c r="AP37" s="371">
        <v>9</v>
      </c>
      <c r="AQ37" s="371">
        <v>9</v>
      </c>
      <c r="AR37" s="221" t="str">
        <f>VLOOKUP(A37,Att!B:CX,101,0)</f>
        <v>ANNK-HR</v>
      </c>
    </row>
    <row r="38" spans="1:44" x14ac:dyDescent="0.35">
      <c r="A38" s="19" t="s">
        <v>688</v>
      </c>
      <c r="B38" s="19" t="s">
        <v>689</v>
      </c>
      <c r="C38" s="51">
        <v>1</v>
      </c>
      <c r="D38" s="51">
        <v>1</v>
      </c>
      <c r="E38" s="51">
        <v>1</v>
      </c>
      <c r="F38" s="51"/>
      <c r="G38" s="51">
        <v>1</v>
      </c>
      <c r="H38" s="52">
        <v>1</v>
      </c>
      <c r="I38" s="53"/>
      <c r="J38" s="51">
        <v>1</v>
      </c>
      <c r="K38" s="51">
        <v>1</v>
      </c>
      <c r="L38" s="51">
        <v>1</v>
      </c>
      <c r="M38" s="51"/>
      <c r="N38" s="51">
        <v>1</v>
      </c>
      <c r="O38" s="52">
        <v>1</v>
      </c>
      <c r="P38" s="53"/>
      <c r="Q38" s="51">
        <v>1</v>
      </c>
      <c r="R38" s="51">
        <v>1</v>
      </c>
      <c r="S38" s="51">
        <v>1</v>
      </c>
      <c r="T38" s="51">
        <v>1</v>
      </c>
      <c r="U38" s="51"/>
      <c r="V38" s="52"/>
      <c r="W38" s="53">
        <v>1</v>
      </c>
      <c r="X38" s="51"/>
      <c r="Y38" s="51">
        <v>1</v>
      </c>
      <c r="Z38" s="51">
        <v>1</v>
      </c>
      <c r="AA38" s="51">
        <v>1</v>
      </c>
      <c r="AB38" s="51">
        <v>1</v>
      </c>
      <c r="AC38" s="52">
        <v>1</v>
      </c>
      <c r="AD38" s="53"/>
      <c r="AE38" s="51">
        <v>1</v>
      </c>
      <c r="AF38" s="51">
        <v>1</v>
      </c>
      <c r="AG38" s="221"/>
      <c r="AH38" s="371">
        <v>36</v>
      </c>
      <c r="AI38" s="371">
        <v>4</v>
      </c>
      <c r="AJ38" s="371">
        <v>5</v>
      </c>
      <c r="AK38" s="371">
        <v>5</v>
      </c>
      <c r="AL38" s="371">
        <v>5</v>
      </c>
      <c r="AM38" s="371">
        <v>5</v>
      </c>
      <c r="AN38" s="371">
        <v>9</v>
      </c>
      <c r="AO38" s="371">
        <v>9</v>
      </c>
      <c r="AP38" s="371">
        <v>9</v>
      </c>
      <c r="AQ38" s="371">
        <v>9</v>
      </c>
      <c r="AR38" s="221" t="str">
        <f>VLOOKUP(A38,Att!B:CX,101,0)</f>
        <v>Nhân Kiệt</v>
      </c>
    </row>
    <row r="39" spans="1:44" x14ac:dyDescent="0.35">
      <c r="A39" s="19" t="s">
        <v>692</v>
      </c>
      <c r="B39" s="19" t="s">
        <v>693</v>
      </c>
      <c r="C39" s="51">
        <v>1</v>
      </c>
      <c r="D39" s="51">
        <v>1</v>
      </c>
      <c r="E39" s="51">
        <v>1</v>
      </c>
      <c r="F39" s="51">
        <v>1</v>
      </c>
      <c r="G39" s="51"/>
      <c r="H39" s="52">
        <v>1</v>
      </c>
      <c r="I39" s="53"/>
      <c r="J39" s="51">
        <v>1</v>
      </c>
      <c r="K39" s="51">
        <v>1</v>
      </c>
      <c r="L39" s="51">
        <v>1</v>
      </c>
      <c r="M39" s="51">
        <v>1</v>
      </c>
      <c r="N39" s="51">
        <v>1</v>
      </c>
      <c r="O39" s="52"/>
      <c r="P39" s="53"/>
      <c r="Q39" s="51"/>
      <c r="R39" s="51">
        <v>1</v>
      </c>
      <c r="S39" s="51"/>
      <c r="T39" s="51">
        <v>1</v>
      </c>
      <c r="U39" s="51"/>
      <c r="V39" s="52"/>
      <c r="W39" s="53"/>
      <c r="X39" s="51">
        <v>1</v>
      </c>
      <c r="Y39" s="51"/>
      <c r="Z39" s="51">
        <v>1</v>
      </c>
      <c r="AA39" s="51">
        <v>1</v>
      </c>
      <c r="AB39" s="51">
        <v>1</v>
      </c>
      <c r="AC39" s="52"/>
      <c r="AD39" s="53"/>
      <c r="AE39" s="51">
        <v>1</v>
      </c>
      <c r="AF39" s="51"/>
      <c r="AG39" s="221"/>
      <c r="AH39" s="371">
        <v>18</v>
      </c>
      <c r="AI39" s="371">
        <v>2</v>
      </c>
      <c r="AJ39" s="371">
        <v>5</v>
      </c>
      <c r="AK39" s="371">
        <v>5</v>
      </c>
      <c r="AL39" s="371">
        <v>2</v>
      </c>
      <c r="AM39" s="371">
        <v>4</v>
      </c>
      <c r="AN39" s="371">
        <v>9</v>
      </c>
      <c r="AO39" s="371">
        <v>9</v>
      </c>
      <c r="AP39" s="371"/>
      <c r="AQ39" s="371"/>
      <c r="AR39" s="221" t="str">
        <f>VLOOKUP(A39,Att!B:CX,101,0)</f>
        <v>Nhân Kiệt</v>
      </c>
    </row>
    <row r="40" spans="1:44" x14ac:dyDescent="0.35">
      <c r="A40" s="19" t="s">
        <v>695</v>
      </c>
      <c r="B40" s="19" t="s">
        <v>696</v>
      </c>
      <c r="C40" s="51">
        <v>1</v>
      </c>
      <c r="D40" s="51">
        <v>1</v>
      </c>
      <c r="E40" s="51"/>
      <c r="F40" s="51">
        <v>1</v>
      </c>
      <c r="G40" s="51">
        <v>1</v>
      </c>
      <c r="H40" s="52"/>
      <c r="I40" s="53"/>
      <c r="J40" s="51">
        <v>1</v>
      </c>
      <c r="K40" s="51">
        <v>1</v>
      </c>
      <c r="L40" s="51"/>
      <c r="M40" s="51">
        <v>1</v>
      </c>
      <c r="N40" s="51">
        <v>1</v>
      </c>
      <c r="O40" s="52">
        <v>1</v>
      </c>
      <c r="P40" s="53"/>
      <c r="Q40" s="51">
        <v>1</v>
      </c>
      <c r="R40" s="51">
        <v>1</v>
      </c>
      <c r="S40" s="51">
        <v>1</v>
      </c>
      <c r="T40" s="51">
        <v>1</v>
      </c>
      <c r="U40" s="51">
        <v>1</v>
      </c>
      <c r="V40" s="52"/>
      <c r="W40" s="53"/>
      <c r="X40" s="51">
        <v>1</v>
      </c>
      <c r="Y40" s="51">
        <v>1</v>
      </c>
      <c r="Z40" s="51">
        <v>1</v>
      </c>
      <c r="AA40" s="51">
        <v>1</v>
      </c>
      <c r="AB40" s="51">
        <v>1</v>
      </c>
      <c r="AC40" s="52"/>
      <c r="AD40" s="53"/>
      <c r="AE40" s="51"/>
      <c r="AF40" s="51">
        <v>1</v>
      </c>
      <c r="AG40" s="221"/>
      <c r="AH40" s="371">
        <v>27</v>
      </c>
      <c r="AI40" s="371">
        <v>3</v>
      </c>
      <c r="AJ40" s="371">
        <v>4</v>
      </c>
      <c r="AK40" s="371">
        <v>5</v>
      </c>
      <c r="AL40" s="371">
        <v>5</v>
      </c>
      <c r="AM40" s="371">
        <v>5</v>
      </c>
      <c r="AN40" s="371"/>
      <c r="AO40" s="371">
        <v>9</v>
      </c>
      <c r="AP40" s="371">
        <v>9</v>
      </c>
      <c r="AQ40" s="371">
        <v>9</v>
      </c>
      <c r="AR40" s="221" t="str">
        <f>VLOOKUP(A40,Att!B:CX,101,0)</f>
        <v>ANNK-HR</v>
      </c>
    </row>
    <row r="41" spans="1:44" x14ac:dyDescent="0.35">
      <c r="A41" s="19" t="s">
        <v>698</v>
      </c>
      <c r="B41" s="19" t="s">
        <v>699</v>
      </c>
      <c r="C41" s="51">
        <v>1</v>
      </c>
      <c r="D41" s="51">
        <v>1</v>
      </c>
      <c r="E41" s="51">
        <v>1</v>
      </c>
      <c r="F41" s="51">
        <v>1</v>
      </c>
      <c r="G41" s="51"/>
      <c r="H41" s="52">
        <v>1</v>
      </c>
      <c r="I41" s="53"/>
      <c r="J41" s="51">
        <v>1</v>
      </c>
      <c r="K41" s="51"/>
      <c r="L41" s="51"/>
      <c r="M41" s="51">
        <v>1</v>
      </c>
      <c r="N41" s="51">
        <v>1</v>
      </c>
      <c r="O41" s="52">
        <v>1</v>
      </c>
      <c r="P41" s="53"/>
      <c r="Q41" s="51">
        <v>1</v>
      </c>
      <c r="R41" s="51">
        <v>1</v>
      </c>
      <c r="S41" s="51">
        <v>1</v>
      </c>
      <c r="T41" s="51">
        <v>1</v>
      </c>
      <c r="U41" s="51">
        <v>1</v>
      </c>
      <c r="V41" s="52"/>
      <c r="W41" s="53"/>
      <c r="X41" s="51"/>
      <c r="Y41" s="51"/>
      <c r="Z41" s="51">
        <v>1</v>
      </c>
      <c r="AA41" s="51">
        <v>1</v>
      </c>
      <c r="AB41" s="51">
        <v>1</v>
      </c>
      <c r="AC41" s="52">
        <v>1</v>
      </c>
      <c r="AD41" s="53"/>
      <c r="AE41" s="51">
        <v>1</v>
      </c>
      <c r="AF41" s="51">
        <v>1</v>
      </c>
      <c r="AG41" s="221"/>
      <c r="AH41" s="371">
        <v>18</v>
      </c>
      <c r="AI41" s="371">
        <v>2</v>
      </c>
      <c r="AJ41" s="371">
        <v>5</v>
      </c>
      <c r="AK41" s="371">
        <v>4</v>
      </c>
      <c r="AL41" s="371">
        <v>5</v>
      </c>
      <c r="AM41" s="371">
        <v>4</v>
      </c>
      <c r="AN41" s="371">
        <v>9</v>
      </c>
      <c r="AO41" s="371"/>
      <c r="AP41" s="371">
        <v>9</v>
      </c>
      <c r="AQ41" s="371"/>
      <c r="AR41" s="221" t="str">
        <f>VLOOKUP(A41,Att!B:CX,101,0)</f>
        <v>MEKONG SUBLABOR</v>
      </c>
    </row>
    <row r="42" spans="1:44" x14ac:dyDescent="0.35">
      <c r="A42" s="19" t="s">
        <v>701</v>
      </c>
      <c r="B42" s="19" t="s">
        <v>702</v>
      </c>
      <c r="C42" s="51">
        <v>1</v>
      </c>
      <c r="D42" s="51">
        <v>1</v>
      </c>
      <c r="E42" s="51">
        <v>1</v>
      </c>
      <c r="F42" s="51">
        <v>1</v>
      </c>
      <c r="G42" s="51">
        <v>1</v>
      </c>
      <c r="H42" s="52"/>
      <c r="I42" s="53"/>
      <c r="J42" s="51">
        <v>1</v>
      </c>
      <c r="K42" s="51">
        <v>1</v>
      </c>
      <c r="L42" s="51">
        <v>1</v>
      </c>
      <c r="M42" s="51">
        <v>1</v>
      </c>
      <c r="N42" s="51">
        <v>1</v>
      </c>
      <c r="O42" s="52"/>
      <c r="P42" s="53"/>
      <c r="Q42" s="51"/>
      <c r="R42" s="51">
        <v>1</v>
      </c>
      <c r="S42" s="51">
        <v>1</v>
      </c>
      <c r="T42" s="51"/>
      <c r="U42" s="51">
        <v>1</v>
      </c>
      <c r="V42" s="52">
        <v>1</v>
      </c>
      <c r="W42" s="53">
        <v>1</v>
      </c>
      <c r="X42" s="51">
        <v>1</v>
      </c>
      <c r="Y42" s="51">
        <v>1</v>
      </c>
      <c r="Z42" s="51"/>
      <c r="AA42" s="51">
        <v>1</v>
      </c>
      <c r="AB42" s="51">
        <v>1</v>
      </c>
      <c r="AC42" s="52">
        <v>1</v>
      </c>
      <c r="AD42" s="53"/>
      <c r="AE42" s="51">
        <v>1</v>
      </c>
      <c r="AF42" s="51"/>
      <c r="AG42" s="221"/>
      <c r="AH42" s="371">
        <v>36</v>
      </c>
      <c r="AI42" s="371">
        <v>4</v>
      </c>
      <c r="AJ42" s="371">
        <v>5</v>
      </c>
      <c r="AK42" s="371">
        <v>5</v>
      </c>
      <c r="AL42" s="371">
        <v>5</v>
      </c>
      <c r="AM42" s="371">
        <v>5</v>
      </c>
      <c r="AN42" s="371">
        <v>9</v>
      </c>
      <c r="AO42" s="371">
        <v>9</v>
      </c>
      <c r="AP42" s="371">
        <v>9</v>
      </c>
      <c r="AQ42" s="371">
        <v>9</v>
      </c>
      <c r="AR42" s="221" t="str">
        <f>VLOOKUP(A42,Att!B:CX,101,0)</f>
        <v>MEKONG SUBLABOR</v>
      </c>
    </row>
    <row r="43" spans="1:44" x14ac:dyDescent="0.35">
      <c r="A43" s="19" t="s">
        <v>704</v>
      </c>
      <c r="B43" s="19" t="s">
        <v>705</v>
      </c>
      <c r="C43" s="51"/>
      <c r="D43" s="51">
        <v>1</v>
      </c>
      <c r="E43" s="51">
        <v>1</v>
      </c>
      <c r="F43" s="51">
        <v>1</v>
      </c>
      <c r="G43" s="51">
        <v>1</v>
      </c>
      <c r="H43" s="52">
        <v>1</v>
      </c>
      <c r="I43" s="53"/>
      <c r="J43" s="51">
        <v>1</v>
      </c>
      <c r="K43" s="51">
        <v>1</v>
      </c>
      <c r="L43" s="51">
        <v>1</v>
      </c>
      <c r="M43" s="51">
        <v>1</v>
      </c>
      <c r="N43" s="51">
        <v>1</v>
      </c>
      <c r="O43" s="52"/>
      <c r="P43" s="53"/>
      <c r="Q43" s="51">
        <v>1</v>
      </c>
      <c r="R43" s="51">
        <v>1</v>
      </c>
      <c r="S43" s="51"/>
      <c r="T43" s="51">
        <v>1</v>
      </c>
      <c r="U43" s="51">
        <v>1</v>
      </c>
      <c r="V43" s="52">
        <v>1</v>
      </c>
      <c r="W43" s="53"/>
      <c r="X43" s="51">
        <v>1</v>
      </c>
      <c r="Y43" s="51">
        <v>1</v>
      </c>
      <c r="Z43" s="51">
        <v>1</v>
      </c>
      <c r="AA43" s="51">
        <v>1</v>
      </c>
      <c r="AB43" s="51">
        <v>1</v>
      </c>
      <c r="AC43" s="52"/>
      <c r="AD43" s="53"/>
      <c r="AE43" s="51"/>
      <c r="AF43" s="51">
        <v>1</v>
      </c>
      <c r="AG43" s="221"/>
      <c r="AH43" s="371">
        <v>36</v>
      </c>
      <c r="AI43" s="371">
        <v>4</v>
      </c>
      <c r="AJ43" s="371">
        <v>5</v>
      </c>
      <c r="AK43" s="371">
        <v>5</v>
      </c>
      <c r="AL43" s="371">
        <v>5</v>
      </c>
      <c r="AM43" s="371">
        <v>5</v>
      </c>
      <c r="AN43" s="371">
        <v>9</v>
      </c>
      <c r="AO43" s="371">
        <v>9</v>
      </c>
      <c r="AP43" s="371">
        <v>9</v>
      </c>
      <c r="AQ43" s="371">
        <v>9</v>
      </c>
      <c r="AR43" s="221" t="str">
        <f>VLOOKUP(A43,Att!B:CX,101,0)</f>
        <v>MEKONG SUBLABOR</v>
      </c>
    </row>
    <row r="44" spans="1:44" x14ac:dyDescent="0.35">
      <c r="A44" s="19" t="s">
        <v>707</v>
      </c>
      <c r="B44" s="19" t="s">
        <v>708</v>
      </c>
      <c r="C44" s="51">
        <v>1</v>
      </c>
      <c r="D44" s="51">
        <v>1</v>
      </c>
      <c r="E44" s="51">
        <v>1</v>
      </c>
      <c r="F44" s="51">
        <v>1</v>
      </c>
      <c r="G44" s="51"/>
      <c r="H44" s="52">
        <v>1</v>
      </c>
      <c r="I44" s="53"/>
      <c r="J44" s="51">
        <v>1</v>
      </c>
      <c r="K44" s="51">
        <v>1</v>
      </c>
      <c r="L44" s="51">
        <v>1</v>
      </c>
      <c r="M44" s="51">
        <v>1</v>
      </c>
      <c r="N44" s="51">
        <v>1</v>
      </c>
      <c r="O44" s="52"/>
      <c r="P44" s="53"/>
      <c r="Q44" s="51">
        <v>1</v>
      </c>
      <c r="R44" s="51">
        <v>1</v>
      </c>
      <c r="S44" s="51">
        <v>1</v>
      </c>
      <c r="T44" s="51">
        <v>1</v>
      </c>
      <c r="U44" s="51">
        <v>1</v>
      </c>
      <c r="V44" s="52"/>
      <c r="W44" s="53"/>
      <c r="X44" s="51">
        <v>1</v>
      </c>
      <c r="Y44" s="51"/>
      <c r="Z44" s="51">
        <v>1</v>
      </c>
      <c r="AA44" s="51">
        <v>1</v>
      </c>
      <c r="AB44" s="51">
        <v>1</v>
      </c>
      <c r="AC44" s="52">
        <v>1</v>
      </c>
      <c r="AD44" s="53"/>
      <c r="AE44" s="51">
        <v>1</v>
      </c>
      <c r="AF44" s="51">
        <v>1</v>
      </c>
      <c r="AG44" s="221"/>
      <c r="AH44" s="371">
        <v>36</v>
      </c>
      <c r="AI44" s="371">
        <v>4</v>
      </c>
      <c r="AJ44" s="371">
        <v>5</v>
      </c>
      <c r="AK44" s="371">
        <v>5</v>
      </c>
      <c r="AL44" s="371">
        <v>5</v>
      </c>
      <c r="AM44" s="371">
        <v>5</v>
      </c>
      <c r="AN44" s="371">
        <v>9</v>
      </c>
      <c r="AO44" s="371">
        <v>9</v>
      </c>
      <c r="AP44" s="371">
        <v>9</v>
      </c>
      <c r="AQ44" s="371">
        <v>9</v>
      </c>
      <c r="AR44" s="221" t="str">
        <f>VLOOKUP(A44,Att!B:CX,101,0)</f>
        <v>MEKONG SUBLABOR</v>
      </c>
    </row>
    <row r="45" spans="1:44" x14ac:dyDescent="0.35">
      <c r="A45" s="19" t="s">
        <v>710</v>
      </c>
      <c r="B45" s="19" t="s">
        <v>711</v>
      </c>
      <c r="C45" s="51">
        <v>1</v>
      </c>
      <c r="D45" s="51">
        <v>1</v>
      </c>
      <c r="E45" s="51"/>
      <c r="F45" s="51">
        <v>1</v>
      </c>
      <c r="G45" s="51">
        <v>1</v>
      </c>
      <c r="H45" s="52">
        <v>1</v>
      </c>
      <c r="I45" s="53"/>
      <c r="J45" s="51">
        <v>1</v>
      </c>
      <c r="K45" s="51">
        <v>1</v>
      </c>
      <c r="L45" s="51">
        <v>1</v>
      </c>
      <c r="M45" s="51">
        <v>1</v>
      </c>
      <c r="N45" s="51">
        <v>1</v>
      </c>
      <c r="O45" s="52"/>
      <c r="P45" s="53"/>
      <c r="Q45" s="51">
        <v>1</v>
      </c>
      <c r="R45" s="51">
        <v>1</v>
      </c>
      <c r="S45" s="51">
        <v>1</v>
      </c>
      <c r="T45" s="51">
        <v>1</v>
      </c>
      <c r="U45" s="51">
        <v>1</v>
      </c>
      <c r="V45" s="52"/>
      <c r="W45" s="53"/>
      <c r="X45" s="51">
        <v>1</v>
      </c>
      <c r="Y45" s="51">
        <v>1</v>
      </c>
      <c r="Z45" s="51">
        <v>1</v>
      </c>
      <c r="AA45" s="51">
        <v>1</v>
      </c>
      <c r="AB45" s="51">
        <v>1</v>
      </c>
      <c r="AC45" s="52"/>
      <c r="AD45" s="53"/>
      <c r="AE45" s="51">
        <v>1</v>
      </c>
      <c r="AF45" s="51">
        <v>1</v>
      </c>
      <c r="AG45" s="221"/>
      <c r="AH45" s="371">
        <v>36</v>
      </c>
      <c r="AI45" s="371">
        <v>4</v>
      </c>
      <c r="AJ45" s="371">
        <v>5</v>
      </c>
      <c r="AK45" s="371">
        <v>5</v>
      </c>
      <c r="AL45" s="371">
        <v>5</v>
      </c>
      <c r="AM45" s="371">
        <v>5</v>
      </c>
      <c r="AN45" s="371">
        <v>9</v>
      </c>
      <c r="AO45" s="371">
        <v>9</v>
      </c>
      <c r="AP45" s="371">
        <v>9</v>
      </c>
      <c r="AQ45" s="371">
        <v>9</v>
      </c>
      <c r="AR45" s="221" t="str">
        <f>VLOOKUP(A45,Att!B:CX,101,0)</f>
        <v>MEKONG SUBLABOR</v>
      </c>
    </row>
    <row r="46" spans="1:44" x14ac:dyDescent="0.35">
      <c r="A46" s="19" t="s">
        <v>713</v>
      </c>
      <c r="B46" s="19" t="s">
        <v>714</v>
      </c>
      <c r="C46" s="51">
        <v>1</v>
      </c>
      <c r="D46" s="51">
        <v>1</v>
      </c>
      <c r="E46" s="51">
        <v>1</v>
      </c>
      <c r="F46" s="51">
        <v>1</v>
      </c>
      <c r="G46" s="51">
        <v>1</v>
      </c>
      <c r="H46" s="52"/>
      <c r="I46" s="53"/>
      <c r="J46" s="51">
        <v>1</v>
      </c>
      <c r="K46" s="51">
        <v>1</v>
      </c>
      <c r="L46" s="51"/>
      <c r="M46" s="51">
        <v>1</v>
      </c>
      <c r="N46" s="51">
        <v>1</v>
      </c>
      <c r="O46" s="52">
        <v>1</v>
      </c>
      <c r="P46" s="53"/>
      <c r="Q46" s="51">
        <v>1</v>
      </c>
      <c r="R46" s="51">
        <v>1</v>
      </c>
      <c r="S46" s="51">
        <v>1</v>
      </c>
      <c r="T46" s="51">
        <v>1</v>
      </c>
      <c r="U46" s="51">
        <v>1</v>
      </c>
      <c r="V46" s="52"/>
      <c r="W46" s="53"/>
      <c r="X46" s="51">
        <v>1</v>
      </c>
      <c r="Y46" s="51">
        <v>1</v>
      </c>
      <c r="Z46" s="51">
        <v>1</v>
      </c>
      <c r="AA46" s="51">
        <v>1</v>
      </c>
      <c r="AB46" s="51">
        <v>1</v>
      </c>
      <c r="AC46" s="52"/>
      <c r="AD46" s="53"/>
      <c r="AE46" s="51">
        <v>1</v>
      </c>
      <c r="AF46" s="51">
        <v>1</v>
      </c>
      <c r="AG46" s="221"/>
      <c r="AH46" s="371">
        <v>36</v>
      </c>
      <c r="AI46" s="371">
        <v>4</v>
      </c>
      <c r="AJ46" s="371">
        <v>5</v>
      </c>
      <c r="AK46" s="371">
        <v>5</v>
      </c>
      <c r="AL46" s="371">
        <v>5</v>
      </c>
      <c r="AM46" s="371">
        <v>5</v>
      </c>
      <c r="AN46" s="371">
        <v>9</v>
      </c>
      <c r="AO46" s="371">
        <v>9</v>
      </c>
      <c r="AP46" s="371">
        <v>9</v>
      </c>
      <c r="AQ46" s="371">
        <v>9</v>
      </c>
      <c r="AR46" s="221" t="str">
        <f>VLOOKUP(A46,Att!B:CX,101,0)</f>
        <v>Nhân Kiệt</v>
      </c>
    </row>
    <row r="47" spans="1:44" x14ac:dyDescent="0.35">
      <c r="A47" s="19" t="s">
        <v>743</v>
      </c>
      <c r="B47" s="19" t="s">
        <v>744</v>
      </c>
      <c r="C47" s="51">
        <v>1</v>
      </c>
      <c r="D47" s="51">
        <v>1</v>
      </c>
      <c r="E47" s="51">
        <v>1</v>
      </c>
      <c r="F47" s="51"/>
      <c r="G47" s="51">
        <v>1</v>
      </c>
      <c r="H47" s="52">
        <v>1</v>
      </c>
      <c r="I47" s="53"/>
      <c r="J47" s="51">
        <v>1</v>
      </c>
      <c r="K47" s="51">
        <v>1</v>
      </c>
      <c r="L47" s="51">
        <v>1</v>
      </c>
      <c r="M47" s="51">
        <v>1</v>
      </c>
      <c r="N47" s="51"/>
      <c r="O47" s="52">
        <v>1</v>
      </c>
      <c r="P47" s="53"/>
      <c r="Q47" s="51">
        <v>1</v>
      </c>
      <c r="R47" s="51"/>
      <c r="S47" s="51">
        <v>1</v>
      </c>
      <c r="T47" s="51">
        <v>1</v>
      </c>
      <c r="U47" s="51">
        <v>1</v>
      </c>
      <c r="V47" s="52">
        <v>1</v>
      </c>
      <c r="W47" s="53"/>
      <c r="X47" s="51">
        <v>1</v>
      </c>
      <c r="Y47" s="51">
        <v>1</v>
      </c>
      <c r="Z47" s="51">
        <v>1</v>
      </c>
      <c r="AA47" s="51">
        <v>1</v>
      </c>
      <c r="AB47" s="51">
        <v>1</v>
      </c>
      <c r="AC47" s="52"/>
      <c r="AD47" s="53"/>
      <c r="AE47" s="51">
        <v>1</v>
      </c>
      <c r="AF47" s="51">
        <v>1</v>
      </c>
      <c r="AG47" s="221"/>
      <c r="AH47" s="371">
        <v>36</v>
      </c>
      <c r="AI47" s="371">
        <v>4</v>
      </c>
      <c r="AJ47" s="371">
        <v>5</v>
      </c>
      <c r="AK47" s="371">
        <v>5</v>
      </c>
      <c r="AL47" s="371">
        <v>5</v>
      </c>
      <c r="AM47" s="371">
        <v>5</v>
      </c>
      <c r="AN47" s="371">
        <v>9</v>
      </c>
      <c r="AO47" s="371">
        <v>9</v>
      </c>
      <c r="AP47" s="371">
        <v>9</v>
      </c>
      <c r="AQ47" s="371">
        <v>9</v>
      </c>
      <c r="AR47" s="221" t="str">
        <f>VLOOKUP(A47,Att!B:CX,101,0)</f>
        <v>MEKONG SUBLABOR</v>
      </c>
    </row>
    <row r="48" spans="1:44" x14ac:dyDescent="0.35">
      <c r="A48" s="19" t="s">
        <v>746</v>
      </c>
      <c r="B48" s="19" t="s">
        <v>747</v>
      </c>
      <c r="C48" s="51"/>
      <c r="D48" s="51">
        <v>1</v>
      </c>
      <c r="E48" s="51"/>
      <c r="F48" s="51">
        <v>1</v>
      </c>
      <c r="G48" s="51">
        <v>1</v>
      </c>
      <c r="H48" s="52"/>
      <c r="I48" s="53"/>
      <c r="J48" s="51">
        <v>1</v>
      </c>
      <c r="K48" s="51"/>
      <c r="L48" s="51">
        <v>1</v>
      </c>
      <c r="M48" s="51">
        <v>1</v>
      </c>
      <c r="N48" s="51">
        <v>1</v>
      </c>
      <c r="O48" s="52">
        <v>1</v>
      </c>
      <c r="P48" s="53"/>
      <c r="Q48" s="51">
        <v>1</v>
      </c>
      <c r="R48" s="51">
        <v>1</v>
      </c>
      <c r="S48" s="51"/>
      <c r="T48" s="51">
        <v>1</v>
      </c>
      <c r="U48" s="51">
        <v>1</v>
      </c>
      <c r="V48" s="52">
        <v>1</v>
      </c>
      <c r="W48" s="53"/>
      <c r="X48" s="51"/>
      <c r="Y48" s="51"/>
      <c r="Z48" s="51">
        <v>1</v>
      </c>
      <c r="AA48" s="51">
        <v>1</v>
      </c>
      <c r="AB48" s="51">
        <v>1</v>
      </c>
      <c r="AC48" s="52">
        <v>1</v>
      </c>
      <c r="AD48" s="53"/>
      <c r="AE48" s="51">
        <v>1</v>
      </c>
      <c r="AF48" s="51"/>
      <c r="AG48" s="221"/>
      <c r="AH48" s="371">
        <v>18</v>
      </c>
      <c r="AI48" s="371">
        <v>2</v>
      </c>
      <c r="AJ48" s="371">
        <v>3</v>
      </c>
      <c r="AK48" s="371">
        <v>5</v>
      </c>
      <c r="AL48" s="371">
        <v>5</v>
      </c>
      <c r="AM48" s="371">
        <v>4</v>
      </c>
      <c r="AN48" s="371"/>
      <c r="AO48" s="371">
        <v>9</v>
      </c>
      <c r="AP48" s="371">
        <v>9</v>
      </c>
      <c r="AQ48" s="371"/>
      <c r="AR48" s="221" t="str">
        <f>VLOOKUP(A48,Att!B:CX,101,0)</f>
        <v>ANNK-HR</v>
      </c>
    </row>
    <row r="49" spans="1:44" x14ac:dyDescent="0.35">
      <c r="A49" s="19" t="s">
        <v>749</v>
      </c>
      <c r="B49" s="19" t="s">
        <v>750</v>
      </c>
      <c r="C49" s="51">
        <v>1</v>
      </c>
      <c r="D49" s="51">
        <v>1</v>
      </c>
      <c r="E49" s="51"/>
      <c r="F49" s="51">
        <v>1</v>
      </c>
      <c r="G49" s="51"/>
      <c r="H49" s="52">
        <v>1</v>
      </c>
      <c r="I49" s="53"/>
      <c r="J49" s="51">
        <v>1</v>
      </c>
      <c r="K49" s="51">
        <v>1</v>
      </c>
      <c r="L49" s="51">
        <v>1</v>
      </c>
      <c r="M49" s="51"/>
      <c r="N49" s="51">
        <v>1</v>
      </c>
      <c r="O49" s="52"/>
      <c r="P49" s="53"/>
      <c r="Q49" s="51">
        <v>1</v>
      </c>
      <c r="R49" s="51">
        <v>1</v>
      </c>
      <c r="S49" s="51">
        <v>1</v>
      </c>
      <c r="T49" s="51">
        <v>1</v>
      </c>
      <c r="U49" s="51">
        <v>1</v>
      </c>
      <c r="V49" s="52"/>
      <c r="W49" s="53"/>
      <c r="X49" s="51">
        <v>1</v>
      </c>
      <c r="Y49" s="51"/>
      <c r="Z49" s="51">
        <v>1</v>
      </c>
      <c r="AA49" s="51">
        <v>1</v>
      </c>
      <c r="AB49" s="51">
        <v>1</v>
      </c>
      <c r="AC49" s="52">
        <v>1</v>
      </c>
      <c r="AD49" s="53"/>
      <c r="AE49" s="51">
        <v>1</v>
      </c>
      <c r="AF49" s="51"/>
      <c r="AG49" s="221"/>
      <c r="AH49" s="371">
        <v>18</v>
      </c>
      <c r="AI49" s="371">
        <v>2</v>
      </c>
      <c r="AJ49" s="371">
        <v>4</v>
      </c>
      <c r="AK49" s="371">
        <v>4</v>
      </c>
      <c r="AL49" s="371">
        <v>5</v>
      </c>
      <c r="AM49" s="371">
        <v>5</v>
      </c>
      <c r="AN49" s="371"/>
      <c r="AO49" s="371"/>
      <c r="AP49" s="371">
        <v>9</v>
      </c>
      <c r="AQ49" s="371">
        <v>9</v>
      </c>
      <c r="AR49" s="221" t="str">
        <f>VLOOKUP(A49,Att!B:CX,101,0)</f>
        <v>ANNK-HR</v>
      </c>
    </row>
    <row r="50" spans="1:44" x14ac:dyDescent="0.35">
      <c r="A50" s="19" t="s">
        <v>754</v>
      </c>
      <c r="B50" s="19" t="s">
        <v>755</v>
      </c>
      <c r="C50" s="51">
        <v>1</v>
      </c>
      <c r="D50" s="51">
        <v>1</v>
      </c>
      <c r="E50" s="51"/>
      <c r="F50" s="51"/>
      <c r="G50" s="51"/>
      <c r="H50" s="52"/>
      <c r="I50" s="53"/>
      <c r="J50" s="51">
        <v>1</v>
      </c>
      <c r="K50" s="51"/>
      <c r="L50" s="51">
        <v>1</v>
      </c>
      <c r="M50" s="51">
        <v>1</v>
      </c>
      <c r="N50" s="51">
        <v>1</v>
      </c>
      <c r="O50" s="52"/>
      <c r="P50" s="53"/>
      <c r="Q50" s="51">
        <v>1</v>
      </c>
      <c r="R50" s="51">
        <v>1</v>
      </c>
      <c r="S50" s="51">
        <v>1</v>
      </c>
      <c r="T50" s="51"/>
      <c r="U50" s="51">
        <v>1</v>
      </c>
      <c r="V50" s="52"/>
      <c r="W50" s="53"/>
      <c r="X50" s="51">
        <v>1</v>
      </c>
      <c r="Y50" s="51">
        <v>1</v>
      </c>
      <c r="Z50" s="51">
        <v>1</v>
      </c>
      <c r="AA50" s="51">
        <v>1</v>
      </c>
      <c r="AB50" s="51">
        <v>1</v>
      </c>
      <c r="AC50" s="52"/>
      <c r="AD50" s="53"/>
      <c r="AE50" s="51">
        <v>1</v>
      </c>
      <c r="AF50" s="51"/>
      <c r="AG50" s="221"/>
      <c r="AH50" s="371">
        <v>9</v>
      </c>
      <c r="AI50" s="371">
        <v>1</v>
      </c>
      <c r="AJ50" s="371">
        <v>2</v>
      </c>
      <c r="AK50" s="371">
        <v>4</v>
      </c>
      <c r="AL50" s="371">
        <v>4</v>
      </c>
      <c r="AM50" s="371">
        <v>5</v>
      </c>
      <c r="AN50" s="371"/>
      <c r="AO50" s="371"/>
      <c r="AP50" s="371"/>
      <c r="AQ50" s="371">
        <v>9</v>
      </c>
      <c r="AR50" s="221" t="str">
        <f>VLOOKUP(A50,Att!B:CX,101,0)</f>
        <v>Nhân Kiệt</v>
      </c>
    </row>
    <row r="51" spans="1:44" x14ac:dyDescent="0.35">
      <c r="A51" s="19" t="s">
        <v>757</v>
      </c>
      <c r="B51" s="19" t="s">
        <v>758</v>
      </c>
      <c r="C51" s="51">
        <v>1</v>
      </c>
      <c r="D51" s="51">
        <v>1</v>
      </c>
      <c r="E51" s="51"/>
      <c r="F51" s="51">
        <v>1</v>
      </c>
      <c r="G51" s="51">
        <v>1</v>
      </c>
      <c r="H51" s="52">
        <v>1</v>
      </c>
      <c r="I51" s="53"/>
      <c r="J51" s="51">
        <v>1</v>
      </c>
      <c r="K51" s="51">
        <v>1</v>
      </c>
      <c r="L51" s="51">
        <v>1</v>
      </c>
      <c r="M51" s="51">
        <v>1</v>
      </c>
      <c r="N51" s="51">
        <v>1</v>
      </c>
      <c r="O51" s="52"/>
      <c r="P51" s="53"/>
      <c r="Q51" s="51">
        <v>1</v>
      </c>
      <c r="R51" s="51">
        <v>1</v>
      </c>
      <c r="S51" s="51">
        <v>1</v>
      </c>
      <c r="T51" s="51">
        <v>1</v>
      </c>
      <c r="U51" s="51">
        <v>1</v>
      </c>
      <c r="V51" s="52"/>
      <c r="W51" s="53"/>
      <c r="X51" s="51">
        <v>1</v>
      </c>
      <c r="Y51" s="51">
        <v>1</v>
      </c>
      <c r="Z51" s="51">
        <v>1</v>
      </c>
      <c r="AA51" s="51">
        <v>1</v>
      </c>
      <c r="AB51" s="51">
        <v>1</v>
      </c>
      <c r="AC51" s="52"/>
      <c r="AD51" s="53"/>
      <c r="AE51" s="51">
        <v>1</v>
      </c>
      <c r="AF51" s="51"/>
      <c r="AG51" s="221"/>
      <c r="AH51" s="371">
        <v>36</v>
      </c>
      <c r="AI51" s="371">
        <v>4</v>
      </c>
      <c r="AJ51" s="371">
        <v>5</v>
      </c>
      <c r="AK51" s="371">
        <v>5</v>
      </c>
      <c r="AL51" s="371">
        <v>5</v>
      </c>
      <c r="AM51" s="371">
        <v>5</v>
      </c>
      <c r="AN51" s="371">
        <v>9</v>
      </c>
      <c r="AO51" s="371">
        <v>9</v>
      </c>
      <c r="AP51" s="371">
        <v>9</v>
      </c>
      <c r="AQ51" s="371">
        <v>9</v>
      </c>
      <c r="AR51" s="221" t="str">
        <f>VLOOKUP(A51,Att!B:CX,101,0)</f>
        <v>Nhân Kiệt</v>
      </c>
    </row>
    <row r="52" spans="1:44" x14ac:dyDescent="0.35">
      <c r="A52" s="19" t="s">
        <v>760</v>
      </c>
      <c r="B52" s="19" t="s">
        <v>761</v>
      </c>
      <c r="C52" s="51"/>
      <c r="D52" s="51"/>
      <c r="E52" s="51"/>
      <c r="F52" s="51">
        <v>1</v>
      </c>
      <c r="G52" s="51">
        <v>1</v>
      </c>
      <c r="H52" s="52">
        <v>1</v>
      </c>
      <c r="I52" s="53"/>
      <c r="J52" s="51">
        <v>1</v>
      </c>
      <c r="K52" s="51"/>
      <c r="L52" s="51"/>
      <c r="M52" s="51">
        <v>1</v>
      </c>
      <c r="N52" s="51"/>
      <c r="O52" s="52"/>
      <c r="P52" s="53"/>
      <c r="Q52" s="51"/>
      <c r="R52" s="51"/>
      <c r="S52" s="51"/>
      <c r="T52" s="51"/>
      <c r="U52" s="51">
        <v>1</v>
      </c>
      <c r="V52" s="52">
        <v>1</v>
      </c>
      <c r="W52" s="53"/>
      <c r="X52" s="51"/>
      <c r="Y52" s="51">
        <v>1</v>
      </c>
      <c r="Z52" s="51">
        <v>1</v>
      </c>
      <c r="AA52" s="51">
        <v>1</v>
      </c>
      <c r="AB52" s="51">
        <v>1</v>
      </c>
      <c r="AC52" s="52"/>
      <c r="AD52" s="53"/>
      <c r="AE52" s="51"/>
      <c r="AF52" s="51"/>
      <c r="AG52" s="221"/>
      <c r="AH52" s="371"/>
      <c r="AI52" s="371"/>
      <c r="AJ52" s="371">
        <v>3</v>
      </c>
      <c r="AK52" s="371">
        <v>2</v>
      </c>
      <c r="AL52" s="371">
        <v>2</v>
      </c>
      <c r="AM52" s="371">
        <v>4</v>
      </c>
      <c r="AN52" s="371"/>
      <c r="AO52" s="371"/>
      <c r="AP52" s="371"/>
      <c r="AQ52" s="371"/>
      <c r="AR52" s="221" t="str">
        <f>VLOOKUP(A52,Att!B:CX,101,0)</f>
        <v>ANNK-HR</v>
      </c>
    </row>
    <row r="53" spans="1:44" x14ac:dyDescent="0.35">
      <c r="A53" s="19" t="s">
        <v>763</v>
      </c>
      <c r="B53" s="19" t="s">
        <v>437</v>
      </c>
      <c r="C53" s="51">
        <v>1</v>
      </c>
      <c r="D53" s="51">
        <v>1</v>
      </c>
      <c r="E53" s="51">
        <v>1</v>
      </c>
      <c r="F53" s="51">
        <v>1</v>
      </c>
      <c r="G53" s="51">
        <v>1</v>
      </c>
      <c r="H53" s="52"/>
      <c r="I53" s="53"/>
      <c r="J53" s="51">
        <v>1</v>
      </c>
      <c r="K53" s="51">
        <v>1</v>
      </c>
      <c r="L53" s="51">
        <v>1</v>
      </c>
      <c r="M53" s="51">
        <v>1</v>
      </c>
      <c r="N53" s="51">
        <v>1</v>
      </c>
      <c r="O53" s="52"/>
      <c r="P53" s="53"/>
      <c r="Q53" s="51">
        <v>1</v>
      </c>
      <c r="R53" s="51">
        <v>1</v>
      </c>
      <c r="S53" s="51">
        <v>1</v>
      </c>
      <c r="T53" s="51">
        <v>1</v>
      </c>
      <c r="U53" s="51">
        <v>1</v>
      </c>
      <c r="V53" s="52"/>
      <c r="W53" s="53"/>
      <c r="X53" s="51">
        <v>1</v>
      </c>
      <c r="Y53" s="51">
        <v>1</v>
      </c>
      <c r="Z53" s="51">
        <v>1</v>
      </c>
      <c r="AA53" s="51">
        <v>1</v>
      </c>
      <c r="AB53" s="51"/>
      <c r="AC53" s="52">
        <v>1</v>
      </c>
      <c r="AD53" s="53"/>
      <c r="AE53" s="51"/>
      <c r="AF53" s="51">
        <v>1</v>
      </c>
      <c r="AG53" s="221"/>
      <c r="AH53" s="371">
        <v>36</v>
      </c>
      <c r="AI53" s="371">
        <v>4</v>
      </c>
      <c r="AJ53" s="371">
        <v>5</v>
      </c>
      <c r="AK53" s="371">
        <v>5</v>
      </c>
      <c r="AL53" s="371">
        <v>5</v>
      </c>
      <c r="AM53" s="371">
        <v>5</v>
      </c>
      <c r="AN53" s="371">
        <v>9</v>
      </c>
      <c r="AO53" s="371">
        <v>9</v>
      </c>
      <c r="AP53" s="371">
        <v>9</v>
      </c>
      <c r="AQ53" s="371">
        <v>9</v>
      </c>
      <c r="AR53" s="221" t="str">
        <f>VLOOKUP(A53,Att!B:CX,101,0)</f>
        <v>ANNK-HR</v>
      </c>
    </row>
    <row r="54" spans="1:44" x14ac:dyDescent="0.35">
      <c r="A54" s="19" t="s">
        <v>765</v>
      </c>
      <c r="B54" s="19" t="s">
        <v>766</v>
      </c>
      <c r="C54" s="51">
        <v>1</v>
      </c>
      <c r="D54" s="51">
        <v>1</v>
      </c>
      <c r="E54" s="51"/>
      <c r="F54" s="51">
        <v>1</v>
      </c>
      <c r="G54" s="51">
        <v>1</v>
      </c>
      <c r="H54" s="52">
        <v>1</v>
      </c>
      <c r="I54" s="53"/>
      <c r="J54" s="51">
        <v>1</v>
      </c>
      <c r="K54" s="51">
        <v>1</v>
      </c>
      <c r="L54" s="51"/>
      <c r="M54" s="51">
        <v>1</v>
      </c>
      <c r="N54" s="51">
        <v>1</v>
      </c>
      <c r="O54" s="52">
        <v>1</v>
      </c>
      <c r="P54" s="53"/>
      <c r="Q54" s="51">
        <v>1</v>
      </c>
      <c r="R54" s="51">
        <v>1</v>
      </c>
      <c r="S54" s="51"/>
      <c r="T54" s="51"/>
      <c r="U54" s="51">
        <v>1</v>
      </c>
      <c r="V54" s="52"/>
      <c r="W54" s="53"/>
      <c r="X54" s="51"/>
      <c r="Y54" s="51">
        <v>1</v>
      </c>
      <c r="Z54" s="51">
        <v>1</v>
      </c>
      <c r="AA54" s="51">
        <v>1</v>
      </c>
      <c r="AB54" s="51">
        <v>1</v>
      </c>
      <c r="AC54" s="52">
        <v>1</v>
      </c>
      <c r="AD54" s="53"/>
      <c r="AE54" s="51">
        <v>1</v>
      </c>
      <c r="AF54" s="51">
        <v>1</v>
      </c>
      <c r="AG54" s="221"/>
      <c r="AH54" s="371">
        <v>27</v>
      </c>
      <c r="AI54" s="371">
        <v>3</v>
      </c>
      <c r="AJ54" s="371">
        <v>5</v>
      </c>
      <c r="AK54" s="371">
        <v>5</v>
      </c>
      <c r="AL54" s="371">
        <v>3</v>
      </c>
      <c r="AM54" s="371">
        <v>5</v>
      </c>
      <c r="AN54" s="371">
        <v>9</v>
      </c>
      <c r="AO54" s="371">
        <v>9</v>
      </c>
      <c r="AP54" s="371"/>
      <c r="AQ54" s="371">
        <v>9</v>
      </c>
      <c r="AR54" s="221" t="str">
        <f>VLOOKUP(A54,Att!B:CX,101,0)</f>
        <v>MEKONG SUBLABOR</v>
      </c>
    </row>
    <row r="55" spans="1:44" x14ac:dyDescent="0.35">
      <c r="A55" s="19" t="s">
        <v>768</v>
      </c>
      <c r="B55" s="19" t="s">
        <v>769</v>
      </c>
      <c r="C55" s="51">
        <v>1</v>
      </c>
      <c r="D55" s="51">
        <v>1</v>
      </c>
      <c r="E55" s="51"/>
      <c r="F55" s="51"/>
      <c r="G55" s="51"/>
      <c r="H55" s="52"/>
      <c r="I55" s="53"/>
      <c r="J55" s="51">
        <v>1</v>
      </c>
      <c r="K55" s="51"/>
      <c r="L55" s="51">
        <v>1</v>
      </c>
      <c r="M55" s="51">
        <v>1</v>
      </c>
      <c r="N55" s="51">
        <v>1</v>
      </c>
      <c r="O55" s="52">
        <v>1</v>
      </c>
      <c r="P55" s="53"/>
      <c r="Q55" s="51">
        <v>1</v>
      </c>
      <c r="R55" s="51">
        <v>1</v>
      </c>
      <c r="S55" s="51">
        <v>1</v>
      </c>
      <c r="T55" s="51"/>
      <c r="U55" s="51">
        <v>1</v>
      </c>
      <c r="V55" s="52">
        <v>1</v>
      </c>
      <c r="W55" s="53"/>
      <c r="X55" s="51"/>
      <c r="Y55" s="51">
        <v>1</v>
      </c>
      <c r="Z55" s="51">
        <v>1</v>
      </c>
      <c r="AA55" s="51">
        <v>1</v>
      </c>
      <c r="AB55" s="51">
        <v>1</v>
      </c>
      <c r="AC55" s="52">
        <v>1</v>
      </c>
      <c r="AD55" s="53"/>
      <c r="AE55" s="51">
        <v>1</v>
      </c>
      <c r="AF55" s="51">
        <v>1</v>
      </c>
      <c r="AG55" s="221"/>
      <c r="AH55" s="371">
        <v>27</v>
      </c>
      <c r="AI55" s="371">
        <v>3</v>
      </c>
      <c r="AJ55" s="371">
        <v>2</v>
      </c>
      <c r="AK55" s="371">
        <v>5</v>
      </c>
      <c r="AL55" s="371">
        <v>5</v>
      </c>
      <c r="AM55" s="371">
        <v>5</v>
      </c>
      <c r="AN55" s="371"/>
      <c r="AO55" s="371">
        <v>9</v>
      </c>
      <c r="AP55" s="371">
        <v>9</v>
      </c>
      <c r="AQ55" s="371">
        <v>9</v>
      </c>
      <c r="AR55" s="221" t="str">
        <f>VLOOKUP(A55,Att!B:CX,101,0)</f>
        <v>MEKONG SUBLABOR</v>
      </c>
    </row>
    <row r="56" spans="1:44" x14ac:dyDescent="0.35">
      <c r="A56" s="19" t="s">
        <v>771</v>
      </c>
      <c r="B56" s="19" t="s">
        <v>772</v>
      </c>
      <c r="C56" s="51"/>
      <c r="D56" s="51">
        <v>1</v>
      </c>
      <c r="E56" s="51"/>
      <c r="F56" s="51"/>
      <c r="G56" s="51"/>
      <c r="H56" s="52"/>
      <c r="I56" s="53"/>
      <c r="J56" s="51"/>
      <c r="K56" s="51"/>
      <c r="L56" s="51">
        <v>1</v>
      </c>
      <c r="M56" s="51"/>
      <c r="N56" s="51">
        <v>1</v>
      </c>
      <c r="O56" s="52"/>
      <c r="P56" s="53"/>
      <c r="Q56" s="51">
        <v>1</v>
      </c>
      <c r="R56" s="51">
        <v>1</v>
      </c>
      <c r="S56" s="51"/>
      <c r="T56" s="51"/>
      <c r="U56" s="51"/>
      <c r="V56" s="52"/>
      <c r="W56" s="53"/>
      <c r="X56" s="51">
        <v>1</v>
      </c>
      <c r="Y56" s="51">
        <v>1</v>
      </c>
      <c r="Z56" s="51">
        <v>1</v>
      </c>
      <c r="AA56" s="51">
        <v>1</v>
      </c>
      <c r="AB56" s="51">
        <v>1</v>
      </c>
      <c r="AC56" s="52"/>
      <c r="AD56" s="53"/>
      <c r="AE56" s="51">
        <v>1</v>
      </c>
      <c r="AF56" s="51"/>
      <c r="AG56" s="221"/>
      <c r="AH56" s="371">
        <v>9</v>
      </c>
      <c r="AI56" s="371">
        <v>1</v>
      </c>
      <c r="AJ56" s="371">
        <v>1</v>
      </c>
      <c r="AK56" s="371">
        <v>2</v>
      </c>
      <c r="AL56" s="371">
        <v>2</v>
      </c>
      <c r="AM56" s="371">
        <v>5</v>
      </c>
      <c r="AN56" s="371"/>
      <c r="AO56" s="371"/>
      <c r="AP56" s="371"/>
      <c r="AQ56" s="371">
        <v>9</v>
      </c>
      <c r="AR56" s="221" t="str">
        <f>VLOOKUP(A56,Att!B:CX,101,0)</f>
        <v>MEKONG SUBLABOR</v>
      </c>
    </row>
    <row r="57" spans="1:44" x14ac:dyDescent="0.35">
      <c r="A57" s="19" t="s">
        <v>774</v>
      </c>
      <c r="B57" s="19" t="s">
        <v>682</v>
      </c>
      <c r="C57" s="51">
        <v>1</v>
      </c>
      <c r="D57" s="51">
        <v>1</v>
      </c>
      <c r="E57" s="51">
        <v>1</v>
      </c>
      <c r="F57" s="51">
        <v>1</v>
      </c>
      <c r="G57" s="51">
        <v>1</v>
      </c>
      <c r="H57" s="52"/>
      <c r="I57" s="53"/>
      <c r="J57" s="51">
        <v>1</v>
      </c>
      <c r="K57" s="51">
        <v>1</v>
      </c>
      <c r="L57" s="51">
        <v>1</v>
      </c>
      <c r="M57" s="51">
        <v>1</v>
      </c>
      <c r="N57" s="51">
        <v>1</v>
      </c>
      <c r="O57" s="52"/>
      <c r="P57" s="53"/>
      <c r="Q57" s="51">
        <v>1</v>
      </c>
      <c r="R57" s="51">
        <v>1</v>
      </c>
      <c r="S57" s="51">
        <v>1</v>
      </c>
      <c r="T57" s="51">
        <v>1</v>
      </c>
      <c r="U57" s="51">
        <v>1</v>
      </c>
      <c r="V57" s="52"/>
      <c r="W57" s="53"/>
      <c r="X57" s="51"/>
      <c r="Y57" s="51">
        <v>1</v>
      </c>
      <c r="Z57" s="51">
        <v>1</v>
      </c>
      <c r="AA57" s="51">
        <v>1</v>
      </c>
      <c r="AB57" s="51"/>
      <c r="AC57" s="52">
        <v>1</v>
      </c>
      <c r="AD57" s="53"/>
      <c r="AE57" s="51"/>
      <c r="AF57" s="51">
        <v>1</v>
      </c>
      <c r="AG57" s="221"/>
      <c r="AH57" s="371">
        <v>27</v>
      </c>
      <c r="AI57" s="371">
        <v>3</v>
      </c>
      <c r="AJ57" s="371">
        <v>5</v>
      </c>
      <c r="AK57" s="371">
        <v>5</v>
      </c>
      <c r="AL57" s="371">
        <v>5</v>
      </c>
      <c r="AM57" s="371">
        <v>4</v>
      </c>
      <c r="AN57" s="371">
        <v>9</v>
      </c>
      <c r="AO57" s="371">
        <v>9</v>
      </c>
      <c r="AP57" s="371">
        <v>9</v>
      </c>
      <c r="AQ57" s="371"/>
      <c r="AR57" s="221" t="str">
        <f>VLOOKUP(A57,Att!B:CX,101,0)</f>
        <v>ANNK-HR</v>
      </c>
    </row>
    <row r="58" spans="1:44" x14ac:dyDescent="0.35">
      <c r="A58" s="19" t="s">
        <v>776</v>
      </c>
      <c r="B58" s="19" t="s">
        <v>777</v>
      </c>
      <c r="C58" s="51"/>
      <c r="D58" s="51">
        <v>1</v>
      </c>
      <c r="E58" s="51">
        <v>1</v>
      </c>
      <c r="F58" s="51">
        <v>1</v>
      </c>
      <c r="G58" s="51">
        <v>1</v>
      </c>
      <c r="H58" s="52">
        <v>1</v>
      </c>
      <c r="I58" s="53"/>
      <c r="J58" s="51">
        <v>1</v>
      </c>
      <c r="K58" s="51"/>
      <c r="L58" s="51">
        <v>1</v>
      </c>
      <c r="M58" s="51">
        <v>1</v>
      </c>
      <c r="N58" s="51">
        <v>1</v>
      </c>
      <c r="O58" s="52">
        <v>1</v>
      </c>
      <c r="P58" s="53"/>
      <c r="Q58" s="51">
        <v>1</v>
      </c>
      <c r="R58" s="51"/>
      <c r="S58" s="51">
        <v>1</v>
      </c>
      <c r="T58" s="51">
        <v>1</v>
      </c>
      <c r="U58" s="51">
        <v>1</v>
      </c>
      <c r="V58" s="52"/>
      <c r="W58" s="53"/>
      <c r="X58" s="51">
        <v>1</v>
      </c>
      <c r="Y58" s="51">
        <v>1</v>
      </c>
      <c r="Z58" s="51">
        <v>1</v>
      </c>
      <c r="AA58" s="51"/>
      <c r="AB58" s="51">
        <v>1</v>
      </c>
      <c r="AC58" s="52">
        <v>1</v>
      </c>
      <c r="AD58" s="53"/>
      <c r="AE58" s="51">
        <v>1</v>
      </c>
      <c r="AF58" s="51">
        <v>1</v>
      </c>
      <c r="AG58" s="221"/>
      <c r="AH58" s="371">
        <v>27</v>
      </c>
      <c r="AI58" s="371">
        <v>3</v>
      </c>
      <c r="AJ58" s="371">
        <v>5</v>
      </c>
      <c r="AK58" s="371">
        <v>5</v>
      </c>
      <c r="AL58" s="371">
        <v>4</v>
      </c>
      <c r="AM58" s="371">
        <v>5</v>
      </c>
      <c r="AN58" s="371">
        <v>9</v>
      </c>
      <c r="AO58" s="371">
        <v>9</v>
      </c>
      <c r="AP58" s="371"/>
      <c r="AQ58" s="371">
        <v>9</v>
      </c>
      <c r="AR58" s="221" t="str">
        <f>VLOOKUP(A58,Att!B:CX,101,0)</f>
        <v>ANNK-HR</v>
      </c>
    </row>
    <row r="59" spans="1:44" x14ac:dyDescent="0.35">
      <c r="A59" s="19" t="s">
        <v>779</v>
      </c>
      <c r="B59" s="19" t="s">
        <v>780</v>
      </c>
      <c r="C59" s="51"/>
      <c r="D59" s="51"/>
      <c r="E59" s="51"/>
      <c r="F59" s="51"/>
      <c r="G59" s="51"/>
      <c r="H59" s="52"/>
      <c r="I59" s="53"/>
      <c r="J59" s="51"/>
      <c r="K59" s="51"/>
      <c r="L59" s="51"/>
      <c r="M59" s="51"/>
      <c r="N59" s="51"/>
      <c r="O59" s="52"/>
      <c r="P59" s="53"/>
      <c r="Q59" s="51"/>
      <c r="R59" s="51"/>
      <c r="S59" s="51"/>
      <c r="T59" s="51"/>
      <c r="U59" s="51"/>
      <c r="V59" s="52"/>
      <c r="W59" s="53"/>
      <c r="X59" s="51"/>
      <c r="Y59" s="51"/>
      <c r="Z59" s="51"/>
      <c r="AA59" s="51"/>
      <c r="AB59" s="51"/>
      <c r="AC59" s="52"/>
      <c r="AD59" s="53"/>
      <c r="AE59" s="51"/>
      <c r="AF59" s="51"/>
      <c r="AG59" s="221"/>
      <c r="AH59" s="371"/>
      <c r="AI59" s="371"/>
      <c r="AJ59" s="371">
        <v>0</v>
      </c>
      <c r="AK59" s="371"/>
      <c r="AL59" s="371"/>
      <c r="AM59" s="371"/>
      <c r="AN59" s="371"/>
      <c r="AO59" s="371"/>
      <c r="AP59" s="371"/>
      <c r="AQ59" s="371"/>
      <c r="AR59" s="221" t="str">
        <f>VLOOKUP(A59,Att!B:CX,101,0)</f>
        <v>Nhân Kiệt</v>
      </c>
    </row>
    <row r="60" spans="1:44" x14ac:dyDescent="0.35">
      <c r="A60" s="19" t="s">
        <v>782</v>
      </c>
      <c r="B60" s="19" t="s">
        <v>783</v>
      </c>
      <c r="C60" s="51">
        <v>1</v>
      </c>
      <c r="D60" s="51">
        <v>1</v>
      </c>
      <c r="E60" s="51">
        <v>1</v>
      </c>
      <c r="F60" s="51">
        <v>1</v>
      </c>
      <c r="G60" s="51"/>
      <c r="H60" s="52">
        <v>1</v>
      </c>
      <c r="I60" s="53"/>
      <c r="J60" s="51">
        <v>1</v>
      </c>
      <c r="K60" s="51">
        <v>1</v>
      </c>
      <c r="L60" s="51">
        <v>1</v>
      </c>
      <c r="M60" s="51">
        <v>1</v>
      </c>
      <c r="N60" s="51">
        <v>1</v>
      </c>
      <c r="O60" s="52"/>
      <c r="P60" s="53"/>
      <c r="Q60" s="51"/>
      <c r="R60" s="51">
        <v>1</v>
      </c>
      <c r="S60" s="51">
        <v>1</v>
      </c>
      <c r="T60" s="51">
        <v>1</v>
      </c>
      <c r="U60" s="51">
        <v>1</v>
      </c>
      <c r="V60" s="52">
        <v>1</v>
      </c>
      <c r="W60" s="53"/>
      <c r="X60" s="51"/>
      <c r="Y60" s="51">
        <v>1</v>
      </c>
      <c r="Z60" s="51">
        <v>1</v>
      </c>
      <c r="AA60" s="51">
        <v>1</v>
      </c>
      <c r="AB60" s="51">
        <v>1</v>
      </c>
      <c r="AC60" s="52">
        <v>1</v>
      </c>
      <c r="AD60" s="53"/>
      <c r="AE60" s="51"/>
      <c r="AF60" s="51">
        <v>1</v>
      </c>
      <c r="AG60" s="221"/>
      <c r="AH60" s="371">
        <v>36</v>
      </c>
      <c r="AI60" s="371">
        <v>4</v>
      </c>
      <c r="AJ60" s="371">
        <v>5</v>
      </c>
      <c r="AK60" s="371">
        <v>5</v>
      </c>
      <c r="AL60" s="371">
        <v>5</v>
      </c>
      <c r="AM60" s="371">
        <v>5</v>
      </c>
      <c r="AN60" s="371">
        <v>9</v>
      </c>
      <c r="AO60" s="371">
        <v>9</v>
      </c>
      <c r="AP60" s="371">
        <v>9</v>
      </c>
      <c r="AQ60" s="371">
        <v>9</v>
      </c>
      <c r="AR60" s="221" t="str">
        <f>VLOOKUP(A60,Att!B:CX,101,0)</f>
        <v>MEKONG SUBLABOR</v>
      </c>
    </row>
    <row r="61" spans="1:44" x14ac:dyDescent="0.35">
      <c r="A61" s="19" t="s">
        <v>785</v>
      </c>
      <c r="B61" s="19" t="s">
        <v>786</v>
      </c>
      <c r="C61" s="51">
        <v>1</v>
      </c>
      <c r="D61" s="51">
        <v>1</v>
      </c>
      <c r="E61" s="51">
        <v>1</v>
      </c>
      <c r="F61" s="51">
        <v>1</v>
      </c>
      <c r="G61" s="51"/>
      <c r="H61" s="52">
        <v>1</v>
      </c>
      <c r="I61" s="53"/>
      <c r="J61" s="51"/>
      <c r="K61" s="51">
        <v>1</v>
      </c>
      <c r="L61" s="51">
        <v>1</v>
      </c>
      <c r="M61" s="51">
        <v>1</v>
      </c>
      <c r="N61" s="51">
        <v>1</v>
      </c>
      <c r="O61" s="52">
        <v>1</v>
      </c>
      <c r="P61" s="53"/>
      <c r="Q61" s="51">
        <v>1</v>
      </c>
      <c r="R61" s="51">
        <v>1</v>
      </c>
      <c r="S61" s="51">
        <v>1</v>
      </c>
      <c r="T61" s="51">
        <v>1</v>
      </c>
      <c r="U61" s="51">
        <v>1</v>
      </c>
      <c r="V61" s="52"/>
      <c r="W61" s="53"/>
      <c r="X61" s="51">
        <v>1</v>
      </c>
      <c r="Y61" s="51">
        <v>1</v>
      </c>
      <c r="Z61" s="51"/>
      <c r="AA61" s="51">
        <v>1</v>
      </c>
      <c r="AB61" s="51">
        <v>1</v>
      </c>
      <c r="AC61" s="52">
        <v>1</v>
      </c>
      <c r="AD61" s="53"/>
      <c r="AE61" s="51">
        <v>1</v>
      </c>
      <c r="AF61" s="51">
        <v>1</v>
      </c>
      <c r="AG61" s="221"/>
      <c r="AH61" s="371">
        <v>36</v>
      </c>
      <c r="AI61" s="371">
        <v>4</v>
      </c>
      <c r="AJ61" s="371">
        <v>5</v>
      </c>
      <c r="AK61" s="371">
        <v>5</v>
      </c>
      <c r="AL61" s="371">
        <v>5</v>
      </c>
      <c r="AM61" s="371">
        <v>5</v>
      </c>
      <c r="AN61" s="371">
        <v>9</v>
      </c>
      <c r="AO61" s="371">
        <v>9</v>
      </c>
      <c r="AP61" s="371">
        <v>9</v>
      </c>
      <c r="AQ61" s="371">
        <v>9</v>
      </c>
      <c r="AR61" s="221" t="str">
        <f>VLOOKUP(A61,Att!B:CX,101,0)</f>
        <v>MEKONG SUBLABOR</v>
      </c>
    </row>
    <row r="62" spans="1:44" x14ac:dyDescent="0.35">
      <c r="A62" s="19" t="s">
        <v>788</v>
      </c>
      <c r="B62" s="19" t="s">
        <v>789</v>
      </c>
      <c r="C62" s="51">
        <v>1</v>
      </c>
      <c r="D62" s="51">
        <v>1</v>
      </c>
      <c r="E62" s="51"/>
      <c r="F62" s="51">
        <v>1</v>
      </c>
      <c r="G62" s="51"/>
      <c r="H62" s="52">
        <v>1</v>
      </c>
      <c r="I62" s="53"/>
      <c r="J62" s="51">
        <v>1</v>
      </c>
      <c r="K62" s="51">
        <v>1</v>
      </c>
      <c r="L62" s="51">
        <v>1</v>
      </c>
      <c r="M62" s="51">
        <v>1</v>
      </c>
      <c r="N62" s="51"/>
      <c r="O62" s="52"/>
      <c r="P62" s="53"/>
      <c r="Q62" s="51"/>
      <c r="R62" s="51">
        <v>1</v>
      </c>
      <c r="S62" s="51">
        <v>1</v>
      </c>
      <c r="T62" s="51">
        <v>1</v>
      </c>
      <c r="U62" s="51">
        <v>1</v>
      </c>
      <c r="V62" s="52"/>
      <c r="W62" s="53"/>
      <c r="X62" s="51">
        <v>1</v>
      </c>
      <c r="Y62" s="51">
        <v>1</v>
      </c>
      <c r="Z62" s="51"/>
      <c r="AA62" s="51">
        <v>1</v>
      </c>
      <c r="AB62" s="51">
        <v>1</v>
      </c>
      <c r="AC62" s="52">
        <v>1</v>
      </c>
      <c r="AD62" s="53"/>
      <c r="AE62" s="51"/>
      <c r="AF62" s="51"/>
      <c r="AG62" s="221"/>
      <c r="AH62" s="371">
        <v>9</v>
      </c>
      <c r="AI62" s="371">
        <v>1</v>
      </c>
      <c r="AJ62" s="371">
        <v>4</v>
      </c>
      <c r="AK62" s="371">
        <v>4</v>
      </c>
      <c r="AL62" s="371">
        <v>4</v>
      </c>
      <c r="AM62" s="371">
        <v>5</v>
      </c>
      <c r="AN62" s="371"/>
      <c r="AO62" s="371"/>
      <c r="AP62" s="371"/>
      <c r="AQ62" s="371">
        <v>9</v>
      </c>
      <c r="AR62" s="221" t="str">
        <f>VLOOKUP(A62,Att!B:CX,101,0)</f>
        <v>MEKONG SUBLABOR</v>
      </c>
    </row>
    <row r="63" spans="1:44" x14ac:dyDescent="0.35">
      <c r="A63" s="19" t="s">
        <v>791</v>
      </c>
      <c r="B63" s="19" t="s">
        <v>72</v>
      </c>
      <c r="C63" s="51"/>
      <c r="D63" s="51">
        <v>1</v>
      </c>
      <c r="E63" s="51">
        <v>1</v>
      </c>
      <c r="F63" s="51">
        <v>1</v>
      </c>
      <c r="G63" s="51">
        <v>1</v>
      </c>
      <c r="H63" s="52">
        <v>1</v>
      </c>
      <c r="I63" s="53"/>
      <c r="J63" s="51">
        <v>1</v>
      </c>
      <c r="K63" s="51">
        <v>1</v>
      </c>
      <c r="L63" s="51"/>
      <c r="M63" s="51">
        <v>1</v>
      </c>
      <c r="N63" s="51">
        <v>1</v>
      </c>
      <c r="O63" s="52">
        <v>1</v>
      </c>
      <c r="P63" s="53"/>
      <c r="Q63" s="51">
        <v>1</v>
      </c>
      <c r="R63" s="51">
        <v>1</v>
      </c>
      <c r="S63" s="51">
        <v>1</v>
      </c>
      <c r="T63" s="51"/>
      <c r="U63" s="51">
        <v>1</v>
      </c>
      <c r="V63" s="52"/>
      <c r="W63" s="53"/>
      <c r="X63" s="51">
        <v>1</v>
      </c>
      <c r="Y63" s="51"/>
      <c r="Z63" s="51"/>
      <c r="AA63" s="51"/>
      <c r="AB63" s="51"/>
      <c r="AC63" s="52"/>
      <c r="AD63" s="53"/>
      <c r="AE63" s="51">
        <v>1</v>
      </c>
      <c r="AF63" s="51"/>
      <c r="AG63" s="221"/>
      <c r="AH63" s="371">
        <v>18</v>
      </c>
      <c r="AI63" s="371">
        <v>2</v>
      </c>
      <c r="AJ63" s="371">
        <v>5</v>
      </c>
      <c r="AK63" s="371">
        <v>5</v>
      </c>
      <c r="AL63" s="371">
        <v>4</v>
      </c>
      <c r="AM63" s="371">
        <v>1</v>
      </c>
      <c r="AN63" s="371">
        <v>9</v>
      </c>
      <c r="AO63" s="371">
        <v>9</v>
      </c>
      <c r="AP63" s="371"/>
      <c r="AQ63" s="371"/>
      <c r="AR63" s="221" t="str">
        <f>VLOOKUP(A63,Att!B:CX,101,0)</f>
        <v>MEKONG SUBLABOR</v>
      </c>
    </row>
    <row r="64" spans="1:44" x14ac:dyDescent="0.35">
      <c r="A64" s="19" t="s">
        <v>793</v>
      </c>
      <c r="B64" s="19" t="s">
        <v>794</v>
      </c>
      <c r="C64" s="51">
        <v>1</v>
      </c>
      <c r="D64" s="51">
        <v>1</v>
      </c>
      <c r="E64" s="51">
        <v>1</v>
      </c>
      <c r="F64" s="51">
        <v>1</v>
      </c>
      <c r="G64" s="51">
        <v>1</v>
      </c>
      <c r="H64" s="52"/>
      <c r="I64" s="53"/>
      <c r="J64" s="51">
        <v>1</v>
      </c>
      <c r="K64" s="51">
        <v>1</v>
      </c>
      <c r="L64" s="51">
        <v>1</v>
      </c>
      <c r="M64" s="51">
        <v>1</v>
      </c>
      <c r="N64" s="51"/>
      <c r="O64" s="52"/>
      <c r="P64" s="53"/>
      <c r="Q64" s="51">
        <v>1</v>
      </c>
      <c r="R64" s="51"/>
      <c r="S64" s="51">
        <v>1</v>
      </c>
      <c r="T64" s="51">
        <v>1</v>
      </c>
      <c r="U64" s="51">
        <v>1</v>
      </c>
      <c r="V64" s="52">
        <v>1</v>
      </c>
      <c r="W64" s="53"/>
      <c r="X64" s="51">
        <v>1</v>
      </c>
      <c r="Y64" s="51">
        <v>1</v>
      </c>
      <c r="Z64" s="51"/>
      <c r="AA64" s="51">
        <v>1</v>
      </c>
      <c r="AB64" s="51">
        <v>1</v>
      </c>
      <c r="AC64" s="52"/>
      <c r="AD64" s="53"/>
      <c r="AE64" s="51">
        <v>1</v>
      </c>
      <c r="AF64" s="51"/>
      <c r="AG64" s="221"/>
      <c r="AH64" s="371">
        <v>18</v>
      </c>
      <c r="AI64" s="371">
        <v>2</v>
      </c>
      <c r="AJ64" s="371">
        <v>5</v>
      </c>
      <c r="AK64" s="371">
        <v>4</v>
      </c>
      <c r="AL64" s="371">
        <v>5</v>
      </c>
      <c r="AM64" s="371">
        <v>4</v>
      </c>
      <c r="AN64" s="371">
        <v>9</v>
      </c>
      <c r="AO64" s="371"/>
      <c r="AP64" s="371">
        <v>9</v>
      </c>
      <c r="AQ64" s="371"/>
      <c r="AR64" s="221" t="str">
        <f>VLOOKUP(A64,Att!B:CX,101,0)</f>
        <v>ANNK-HR</v>
      </c>
    </row>
    <row r="65" spans="1:44" x14ac:dyDescent="0.35">
      <c r="A65" s="19" t="s">
        <v>796</v>
      </c>
      <c r="B65" s="19" t="s">
        <v>797</v>
      </c>
      <c r="C65" s="51">
        <v>1</v>
      </c>
      <c r="D65" s="51">
        <v>1</v>
      </c>
      <c r="E65" s="51">
        <v>1</v>
      </c>
      <c r="F65" s="51">
        <v>1</v>
      </c>
      <c r="G65" s="51">
        <v>1</v>
      </c>
      <c r="H65" s="52"/>
      <c r="I65" s="53"/>
      <c r="J65" s="51">
        <v>1</v>
      </c>
      <c r="K65" s="51">
        <v>1</v>
      </c>
      <c r="L65" s="51">
        <v>1</v>
      </c>
      <c r="M65" s="51"/>
      <c r="N65" s="51">
        <v>1</v>
      </c>
      <c r="O65" s="52">
        <v>1</v>
      </c>
      <c r="P65" s="53"/>
      <c r="Q65" s="51"/>
      <c r="R65" s="51">
        <v>1</v>
      </c>
      <c r="S65" s="51">
        <v>1</v>
      </c>
      <c r="T65" s="51">
        <v>1</v>
      </c>
      <c r="U65" s="51">
        <v>1</v>
      </c>
      <c r="V65" s="52">
        <v>1</v>
      </c>
      <c r="W65" s="53"/>
      <c r="X65" s="51">
        <v>1</v>
      </c>
      <c r="Y65" s="51">
        <v>1</v>
      </c>
      <c r="Z65" s="51">
        <v>1</v>
      </c>
      <c r="AA65" s="51">
        <v>1</v>
      </c>
      <c r="AB65" s="51">
        <v>1</v>
      </c>
      <c r="AC65" s="52"/>
      <c r="AD65" s="53"/>
      <c r="AE65" s="51">
        <v>1</v>
      </c>
      <c r="AF65" s="51">
        <v>1</v>
      </c>
      <c r="AG65" s="221"/>
      <c r="AH65" s="371">
        <v>36</v>
      </c>
      <c r="AI65" s="371">
        <v>4</v>
      </c>
      <c r="AJ65" s="371">
        <v>5</v>
      </c>
      <c r="AK65" s="371">
        <v>5</v>
      </c>
      <c r="AL65" s="371">
        <v>5</v>
      </c>
      <c r="AM65" s="371">
        <v>5</v>
      </c>
      <c r="AN65" s="371">
        <v>9</v>
      </c>
      <c r="AO65" s="371">
        <v>9</v>
      </c>
      <c r="AP65" s="371">
        <v>9</v>
      </c>
      <c r="AQ65" s="371">
        <v>9</v>
      </c>
      <c r="AR65" s="221" t="str">
        <f>VLOOKUP(A65,Att!B:CX,101,0)</f>
        <v>Nhân Kiệt</v>
      </c>
    </row>
    <row r="66" spans="1:44" x14ac:dyDescent="0.35">
      <c r="A66" s="19" t="s">
        <v>799</v>
      </c>
      <c r="B66" s="19" t="s">
        <v>800</v>
      </c>
      <c r="C66" s="51">
        <v>1</v>
      </c>
      <c r="D66" s="51">
        <v>1</v>
      </c>
      <c r="E66" s="51">
        <v>1</v>
      </c>
      <c r="F66" s="51">
        <v>1</v>
      </c>
      <c r="G66" s="51"/>
      <c r="H66" s="52"/>
      <c r="I66" s="53"/>
      <c r="J66" s="51">
        <v>1</v>
      </c>
      <c r="K66" s="51"/>
      <c r="L66" s="51">
        <v>1</v>
      </c>
      <c r="M66" s="51">
        <v>1</v>
      </c>
      <c r="N66" s="51"/>
      <c r="O66" s="52"/>
      <c r="P66" s="53"/>
      <c r="Q66" s="51">
        <v>1</v>
      </c>
      <c r="R66" s="51"/>
      <c r="S66" s="51"/>
      <c r="T66" s="51"/>
      <c r="U66" s="51"/>
      <c r="V66" s="52"/>
      <c r="W66" s="53"/>
      <c r="X66" s="51"/>
      <c r="Y66" s="51"/>
      <c r="Z66" s="51"/>
      <c r="AA66" s="51"/>
      <c r="AB66" s="51"/>
      <c r="AC66" s="52"/>
      <c r="AD66" s="53"/>
      <c r="AE66" s="51"/>
      <c r="AF66" s="51"/>
      <c r="AG66" s="221"/>
      <c r="AH66" s="371"/>
      <c r="AI66" s="371"/>
      <c r="AJ66" s="371">
        <v>4</v>
      </c>
      <c r="AK66" s="371">
        <v>3</v>
      </c>
      <c r="AL66" s="371"/>
      <c r="AM66" s="371"/>
      <c r="AN66" s="371"/>
      <c r="AO66" s="371"/>
      <c r="AP66" s="371"/>
      <c r="AQ66" s="371"/>
      <c r="AR66" s="221" t="str">
        <f>VLOOKUP(A66,Att!B:CX,101,0)</f>
        <v>Nhân Kiệt</v>
      </c>
    </row>
    <row r="67" spans="1:44" x14ac:dyDescent="0.35">
      <c r="A67" s="19" t="s">
        <v>803</v>
      </c>
      <c r="B67" s="19" t="s">
        <v>589</v>
      </c>
      <c r="C67" s="51">
        <v>1</v>
      </c>
      <c r="D67" s="51">
        <v>1</v>
      </c>
      <c r="E67" s="51"/>
      <c r="F67" s="51">
        <v>1</v>
      </c>
      <c r="G67" s="51">
        <v>1</v>
      </c>
      <c r="H67" s="52">
        <v>1</v>
      </c>
      <c r="I67" s="53"/>
      <c r="J67" s="51">
        <v>1</v>
      </c>
      <c r="K67" s="51">
        <v>1</v>
      </c>
      <c r="L67" s="51">
        <v>1</v>
      </c>
      <c r="M67" s="51">
        <v>1</v>
      </c>
      <c r="N67" s="51"/>
      <c r="O67" s="52"/>
      <c r="P67" s="53"/>
      <c r="Q67" s="51">
        <v>1</v>
      </c>
      <c r="R67" s="51">
        <v>1</v>
      </c>
      <c r="S67" s="51"/>
      <c r="T67" s="51">
        <v>1</v>
      </c>
      <c r="U67" s="51">
        <v>1</v>
      </c>
      <c r="V67" s="52">
        <v>1</v>
      </c>
      <c r="W67" s="53"/>
      <c r="X67" s="51"/>
      <c r="Y67" s="51">
        <v>1</v>
      </c>
      <c r="Z67" s="51">
        <v>1</v>
      </c>
      <c r="AA67" s="51">
        <v>1</v>
      </c>
      <c r="AB67" s="51"/>
      <c r="AC67" s="52">
        <v>1</v>
      </c>
      <c r="AD67" s="53"/>
      <c r="AE67" s="51"/>
      <c r="AF67" s="51">
        <v>1</v>
      </c>
      <c r="AG67" s="221"/>
      <c r="AH67" s="371">
        <v>18</v>
      </c>
      <c r="AI67" s="371">
        <v>2</v>
      </c>
      <c r="AJ67" s="371">
        <v>5</v>
      </c>
      <c r="AK67" s="371">
        <v>4</v>
      </c>
      <c r="AL67" s="371">
        <v>5</v>
      </c>
      <c r="AM67" s="371">
        <v>4</v>
      </c>
      <c r="AN67" s="371">
        <v>9</v>
      </c>
      <c r="AO67" s="371"/>
      <c r="AP67" s="371">
        <v>9</v>
      </c>
      <c r="AQ67" s="371"/>
      <c r="AR67" s="221" t="str">
        <f>VLOOKUP(A67,Att!B:CX,101,0)</f>
        <v>Nhân Kiệt</v>
      </c>
    </row>
    <row r="68" spans="1:44" x14ac:dyDescent="0.35">
      <c r="A68" s="19" t="s">
        <v>806</v>
      </c>
      <c r="B68" s="19" t="s">
        <v>807</v>
      </c>
      <c r="C68" s="51">
        <v>1</v>
      </c>
      <c r="D68" s="51">
        <v>1</v>
      </c>
      <c r="E68" s="51">
        <v>1</v>
      </c>
      <c r="F68" s="51"/>
      <c r="G68" s="51">
        <v>1</v>
      </c>
      <c r="H68" s="52">
        <v>1</v>
      </c>
      <c r="I68" s="53"/>
      <c r="J68" s="51">
        <v>1</v>
      </c>
      <c r="K68" s="51">
        <v>1</v>
      </c>
      <c r="L68" s="51"/>
      <c r="M68" s="51">
        <v>1</v>
      </c>
      <c r="N68" s="51">
        <v>1</v>
      </c>
      <c r="O68" s="52">
        <v>1</v>
      </c>
      <c r="P68" s="53"/>
      <c r="Q68" s="51">
        <v>1</v>
      </c>
      <c r="R68" s="51">
        <v>1</v>
      </c>
      <c r="S68" s="51">
        <v>1</v>
      </c>
      <c r="T68" s="51">
        <v>1</v>
      </c>
      <c r="U68" s="51"/>
      <c r="V68" s="52"/>
      <c r="W68" s="53"/>
      <c r="X68" s="51"/>
      <c r="Y68" s="51">
        <v>1</v>
      </c>
      <c r="Z68" s="51"/>
      <c r="AA68" s="51">
        <v>1</v>
      </c>
      <c r="AB68" s="51">
        <v>1</v>
      </c>
      <c r="AC68" s="52"/>
      <c r="AD68" s="53"/>
      <c r="AE68" s="51">
        <v>1</v>
      </c>
      <c r="AF68" s="51">
        <v>1</v>
      </c>
      <c r="AG68" s="221"/>
      <c r="AH68" s="371">
        <v>18</v>
      </c>
      <c r="AI68" s="371">
        <v>2</v>
      </c>
      <c r="AJ68" s="371">
        <v>5</v>
      </c>
      <c r="AK68" s="371">
        <v>5</v>
      </c>
      <c r="AL68" s="371">
        <v>4</v>
      </c>
      <c r="AM68" s="371">
        <v>3</v>
      </c>
      <c r="AN68" s="371">
        <v>9</v>
      </c>
      <c r="AO68" s="371">
        <v>9</v>
      </c>
      <c r="AP68" s="371"/>
      <c r="AQ68" s="371"/>
      <c r="AR68" s="221" t="str">
        <f>VLOOKUP(A68,Att!B:CX,101,0)</f>
        <v>ANNK-HR</v>
      </c>
    </row>
    <row r="69" spans="1:44" x14ac:dyDescent="0.35">
      <c r="A69" s="19" t="s">
        <v>809</v>
      </c>
      <c r="B69" s="19" t="s">
        <v>810</v>
      </c>
      <c r="C69" s="51">
        <v>1</v>
      </c>
      <c r="D69" s="51">
        <v>1</v>
      </c>
      <c r="E69" s="51">
        <v>1</v>
      </c>
      <c r="F69" s="51">
        <v>1</v>
      </c>
      <c r="G69" s="51">
        <v>1</v>
      </c>
      <c r="H69" s="52"/>
      <c r="I69" s="53"/>
      <c r="J69" s="51">
        <v>1</v>
      </c>
      <c r="K69" s="51">
        <v>1</v>
      </c>
      <c r="L69" s="51">
        <v>1</v>
      </c>
      <c r="M69" s="51">
        <v>1</v>
      </c>
      <c r="N69" s="51">
        <v>1</v>
      </c>
      <c r="O69" s="52"/>
      <c r="P69" s="53"/>
      <c r="Q69" s="51">
        <v>1</v>
      </c>
      <c r="R69" s="51">
        <v>1</v>
      </c>
      <c r="S69" s="51">
        <v>1</v>
      </c>
      <c r="T69" s="51">
        <v>1</v>
      </c>
      <c r="U69" s="51">
        <v>1</v>
      </c>
      <c r="V69" s="52"/>
      <c r="W69" s="53"/>
      <c r="X69" s="51">
        <v>1</v>
      </c>
      <c r="Y69" s="51">
        <v>1</v>
      </c>
      <c r="Z69" s="51">
        <v>1</v>
      </c>
      <c r="AA69" s="51">
        <v>1</v>
      </c>
      <c r="AB69" s="51"/>
      <c r="AC69" s="52">
        <v>1</v>
      </c>
      <c r="AD69" s="53"/>
      <c r="AE69" s="51"/>
      <c r="AF69" s="51">
        <v>1</v>
      </c>
      <c r="AG69" s="221"/>
      <c r="AH69" s="371">
        <v>36</v>
      </c>
      <c r="AI69" s="371">
        <v>4</v>
      </c>
      <c r="AJ69" s="371">
        <v>5</v>
      </c>
      <c r="AK69" s="371">
        <v>5</v>
      </c>
      <c r="AL69" s="371">
        <v>5</v>
      </c>
      <c r="AM69" s="371">
        <v>5</v>
      </c>
      <c r="AN69" s="371">
        <v>9</v>
      </c>
      <c r="AO69" s="371">
        <v>9</v>
      </c>
      <c r="AP69" s="371">
        <v>9</v>
      </c>
      <c r="AQ69" s="371">
        <v>9</v>
      </c>
      <c r="AR69" s="221" t="str">
        <f>VLOOKUP(A69,Att!B:CX,101,0)</f>
        <v>MEKONG SUBLABOR</v>
      </c>
    </row>
    <row r="70" spans="1:44" x14ac:dyDescent="0.35">
      <c r="A70" s="19" t="s">
        <v>812</v>
      </c>
      <c r="B70" s="19" t="s">
        <v>813</v>
      </c>
      <c r="C70" s="51">
        <v>1</v>
      </c>
      <c r="D70" s="51">
        <v>1</v>
      </c>
      <c r="E70" s="51"/>
      <c r="F70" s="51">
        <v>1</v>
      </c>
      <c r="G70" s="51">
        <v>1</v>
      </c>
      <c r="H70" s="52">
        <v>1</v>
      </c>
      <c r="I70" s="53"/>
      <c r="J70" s="51">
        <v>1</v>
      </c>
      <c r="K70" s="51">
        <v>1</v>
      </c>
      <c r="L70" s="51">
        <v>1</v>
      </c>
      <c r="M70" s="51"/>
      <c r="N70" s="51">
        <v>1</v>
      </c>
      <c r="O70" s="52">
        <v>1</v>
      </c>
      <c r="P70" s="53"/>
      <c r="Q70" s="51">
        <v>1</v>
      </c>
      <c r="R70" s="51">
        <v>1</v>
      </c>
      <c r="S70" s="51"/>
      <c r="T70" s="51">
        <v>1</v>
      </c>
      <c r="U70" s="51">
        <v>1</v>
      </c>
      <c r="V70" s="52">
        <v>1</v>
      </c>
      <c r="W70" s="53"/>
      <c r="X70" s="51">
        <v>1</v>
      </c>
      <c r="Y70" s="51">
        <v>1</v>
      </c>
      <c r="Z70" s="51">
        <v>1</v>
      </c>
      <c r="AA70" s="51">
        <v>1</v>
      </c>
      <c r="AB70" s="51">
        <v>1</v>
      </c>
      <c r="AC70" s="52"/>
      <c r="AD70" s="53"/>
      <c r="AE70" s="51">
        <v>1</v>
      </c>
      <c r="AF70" s="51">
        <v>1</v>
      </c>
      <c r="AG70" s="221"/>
      <c r="AH70" s="371">
        <v>36</v>
      </c>
      <c r="AI70" s="371">
        <v>4</v>
      </c>
      <c r="AJ70" s="371">
        <v>5</v>
      </c>
      <c r="AK70" s="371">
        <v>5</v>
      </c>
      <c r="AL70" s="371">
        <v>5</v>
      </c>
      <c r="AM70" s="371">
        <v>5</v>
      </c>
      <c r="AN70" s="371">
        <v>9</v>
      </c>
      <c r="AO70" s="371">
        <v>9</v>
      </c>
      <c r="AP70" s="371">
        <v>9</v>
      </c>
      <c r="AQ70" s="371">
        <v>9</v>
      </c>
      <c r="AR70" s="221" t="str">
        <f>VLOOKUP(A70,Att!B:CX,101,0)</f>
        <v>MEKONG SUBLABOR</v>
      </c>
    </row>
    <row r="71" spans="1:44" x14ac:dyDescent="0.35">
      <c r="A71" s="19" t="s">
        <v>815</v>
      </c>
      <c r="B71" s="19" t="s">
        <v>816</v>
      </c>
      <c r="C71" s="51"/>
      <c r="D71" s="51">
        <v>1</v>
      </c>
      <c r="E71" s="51">
        <v>1</v>
      </c>
      <c r="F71" s="51">
        <v>1</v>
      </c>
      <c r="G71" s="51">
        <v>1</v>
      </c>
      <c r="H71" s="52"/>
      <c r="I71" s="53"/>
      <c r="J71" s="51"/>
      <c r="K71" s="51">
        <v>1</v>
      </c>
      <c r="L71" s="51">
        <v>1</v>
      </c>
      <c r="M71" s="51">
        <v>1</v>
      </c>
      <c r="N71" s="51">
        <v>1</v>
      </c>
      <c r="O71" s="52"/>
      <c r="P71" s="53"/>
      <c r="Q71" s="51">
        <v>1</v>
      </c>
      <c r="R71" s="51">
        <v>1</v>
      </c>
      <c r="S71" s="51">
        <v>1</v>
      </c>
      <c r="T71" s="51">
        <v>1</v>
      </c>
      <c r="U71" s="51">
        <v>1</v>
      </c>
      <c r="V71" s="52"/>
      <c r="W71" s="53"/>
      <c r="X71" s="51"/>
      <c r="Y71" s="51">
        <v>1</v>
      </c>
      <c r="Z71" s="51">
        <v>1</v>
      </c>
      <c r="AA71" s="51">
        <v>1</v>
      </c>
      <c r="AB71" s="51">
        <v>1</v>
      </c>
      <c r="AC71" s="52"/>
      <c r="AD71" s="53"/>
      <c r="AE71" s="51"/>
      <c r="AF71" s="51">
        <v>1</v>
      </c>
      <c r="AG71" s="221"/>
      <c r="AH71" s="371">
        <v>9</v>
      </c>
      <c r="AI71" s="371">
        <v>1</v>
      </c>
      <c r="AJ71" s="371">
        <v>4</v>
      </c>
      <c r="AK71" s="371">
        <v>4</v>
      </c>
      <c r="AL71" s="371">
        <v>5</v>
      </c>
      <c r="AM71" s="371">
        <v>4</v>
      </c>
      <c r="AN71" s="371"/>
      <c r="AO71" s="371"/>
      <c r="AP71" s="371">
        <v>9</v>
      </c>
      <c r="AQ71" s="371"/>
      <c r="AR71" s="221" t="str">
        <f>VLOOKUP(A71,Att!B:CX,101,0)</f>
        <v>MEKONG SUBLABOR</v>
      </c>
    </row>
    <row r="72" spans="1:44" x14ac:dyDescent="0.35">
      <c r="A72" s="19" t="s">
        <v>818</v>
      </c>
      <c r="B72" s="19" t="s">
        <v>819</v>
      </c>
      <c r="C72" s="51">
        <v>1</v>
      </c>
      <c r="D72" s="51">
        <v>1</v>
      </c>
      <c r="E72" s="51">
        <v>1</v>
      </c>
      <c r="F72" s="51">
        <v>1</v>
      </c>
      <c r="G72" s="51"/>
      <c r="H72" s="52">
        <v>1</v>
      </c>
      <c r="I72" s="53"/>
      <c r="J72" s="51">
        <v>1</v>
      </c>
      <c r="K72" s="51">
        <v>1</v>
      </c>
      <c r="L72" s="51">
        <v>1</v>
      </c>
      <c r="M72" s="51">
        <v>1</v>
      </c>
      <c r="N72" s="51">
        <v>1</v>
      </c>
      <c r="O72" s="52"/>
      <c r="P72" s="53"/>
      <c r="Q72" s="51">
        <v>1</v>
      </c>
      <c r="R72" s="51">
        <v>1</v>
      </c>
      <c r="S72" s="51">
        <v>1</v>
      </c>
      <c r="T72" s="51">
        <v>1</v>
      </c>
      <c r="U72" s="51">
        <v>1</v>
      </c>
      <c r="V72" s="52"/>
      <c r="W72" s="53"/>
      <c r="X72" s="51">
        <v>1</v>
      </c>
      <c r="Y72" s="51">
        <v>1</v>
      </c>
      <c r="Z72" s="51">
        <v>1</v>
      </c>
      <c r="AA72" s="51"/>
      <c r="AB72" s="51">
        <v>1</v>
      </c>
      <c r="AC72" s="52">
        <v>1</v>
      </c>
      <c r="AD72" s="53"/>
      <c r="AE72" s="51">
        <v>1</v>
      </c>
      <c r="AF72" s="51"/>
      <c r="AG72" s="221"/>
      <c r="AH72" s="371">
        <v>36</v>
      </c>
      <c r="AI72" s="371">
        <v>4</v>
      </c>
      <c r="AJ72" s="371">
        <v>5</v>
      </c>
      <c r="AK72" s="371">
        <v>5</v>
      </c>
      <c r="AL72" s="371">
        <v>5</v>
      </c>
      <c r="AM72" s="371">
        <v>5</v>
      </c>
      <c r="AN72" s="371">
        <v>9</v>
      </c>
      <c r="AO72" s="371">
        <v>9</v>
      </c>
      <c r="AP72" s="371">
        <v>9</v>
      </c>
      <c r="AQ72" s="371">
        <v>9</v>
      </c>
      <c r="AR72" s="221" t="str">
        <f>VLOOKUP(A72,Att!B:CX,101,0)</f>
        <v>Nhân Kiệt</v>
      </c>
    </row>
    <row r="73" spans="1:44" x14ac:dyDescent="0.35">
      <c r="A73" s="19" t="s">
        <v>830</v>
      </c>
      <c r="B73" s="19" t="s">
        <v>831</v>
      </c>
      <c r="C73" s="51">
        <v>1</v>
      </c>
      <c r="D73" s="51">
        <v>1</v>
      </c>
      <c r="E73" s="51">
        <v>1</v>
      </c>
      <c r="F73" s="51"/>
      <c r="G73" s="51">
        <v>1</v>
      </c>
      <c r="H73" s="52"/>
      <c r="I73" s="53"/>
      <c r="J73" s="51">
        <v>1</v>
      </c>
      <c r="K73" s="51">
        <v>1</v>
      </c>
      <c r="L73" s="51">
        <v>1</v>
      </c>
      <c r="M73" s="51">
        <v>1</v>
      </c>
      <c r="N73" s="51">
        <v>1</v>
      </c>
      <c r="O73" s="52"/>
      <c r="P73" s="53"/>
      <c r="Q73" s="51">
        <v>1</v>
      </c>
      <c r="R73" s="51">
        <v>1</v>
      </c>
      <c r="S73" s="51">
        <v>1</v>
      </c>
      <c r="T73" s="51">
        <v>1</v>
      </c>
      <c r="U73" s="51">
        <v>1</v>
      </c>
      <c r="V73" s="52"/>
      <c r="W73" s="53"/>
      <c r="X73" s="51">
        <v>1</v>
      </c>
      <c r="Y73" s="51">
        <v>1</v>
      </c>
      <c r="Z73" s="51">
        <v>1</v>
      </c>
      <c r="AA73" s="51">
        <v>1</v>
      </c>
      <c r="AB73" s="51">
        <v>1</v>
      </c>
      <c r="AC73" s="52"/>
      <c r="AD73" s="53"/>
      <c r="AE73" s="51">
        <v>1</v>
      </c>
      <c r="AF73" s="51">
        <v>1</v>
      </c>
      <c r="AG73" s="221"/>
      <c r="AH73" s="371">
        <v>27</v>
      </c>
      <c r="AI73" s="371">
        <v>3</v>
      </c>
      <c r="AJ73" s="371">
        <v>4</v>
      </c>
      <c r="AK73" s="371">
        <v>5</v>
      </c>
      <c r="AL73" s="371">
        <v>5</v>
      </c>
      <c r="AM73" s="371">
        <v>5</v>
      </c>
      <c r="AN73" s="371"/>
      <c r="AO73" s="371">
        <v>9</v>
      </c>
      <c r="AP73" s="371">
        <v>9</v>
      </c>
      <c r="AQ73" s="371">
        <v>9</v>
      </c>
      <c r="AR73" s="221" t="str">
        <f>VLOOKUP(A73,Att!B:CX,101,0)</f>
        <v>ANNK-HR</v>
      </c>
    </row>
    <row r="74" spans="1:44" x14ac:dyDescent="0.35">
      <c r="A74" s="19" t="s">
        <v>833</v>
      </c>
      <c r="B74" s="19" t="s">
        <v>834</v>
      </c>
      <c r="C74" s="51">
        <v>1</v>
      </c>
      <c r="D74" s="51">
        <v>1</v>
      </c>
      <c r="E74" s="51">
        <v>1</v>
      </c>
      <c r="F74" s="51">
        <v>1</v>
      </c>
      <c r="G74" s="51">
        <v>1</v>
      </c>
      <c r="H74" s="52"/>
      <c r="I74" s="53"/>
      <c r="J74" s="51">
        <v>1</v>
      </c>
      <c r="K74" s="51">
        <v>1</v>
      </c>
      <c r="L74" s="51">
        <v>1</v>
      </c>
      <c r="M74" s="51">
        <v>1</v>
      </c>
      <c r="N74" s="51">
        <v>1</v>
      </c>
      <c r="O74" s="52"/>
      <c r="P74" s="53"/>
      <c r="Q74" s="51">
        <v>1</v>
      </c>
      <c r="R74" s="51">
        <v>1</v>
      </c>
      <c r="S74" s="51">
        <v>1</v>
      </c>
      <c r="T74" s="51">
        <v>1</v>
      </c>
      <c r="U74" s="51">
        <v>1</v>
      </c>
      <c r="V74" s="52"/>
      <c r="W74" s="53"/>
      <c r="X74" s="51">
        <v>1</v>
      </c>
      <c r="Y74" s="51">
        <v>1</v>
      </c>
      <c r="Z74" s="51">
        <v>1</v>
      </c>
      <c r="AA74" s="51">
        <v>1</v>
      </c>
      <c r="AB74" s="51">
        <v>1</v>
      </c>
      <c r="AC74" s="52"/>
      <c r="AD74" s="53"/>
      <c r="AE74" s="51">
        <v>1</v>
      </c>
      <c r="AF74" s="51">
        <v>1</v>
      </c>
      <c r="AG74" s="221"/>
      <c r="AH74" s="371">
        <v>36</v>
      </c>
      <c r="AI74" s="371">
        <v>4</v>
      </c>
      <c r="AJ74" s="371">
        <v>5</v>
      </c>
      <c r="AK74" s="371">
        <v>5</v>
      </c>
      <c r="AL74" s="371">
        <v>5</v>
      </c>
      <c r="AM74" s="371">
        <v>5</v>
      </c>
      <c r="AN74" s="371">
        <v>9</v>
      </c>
      <c r="AO74" s="371">
        <v>9</v>
      </c>
      <c r="AP74" s="371">
        <v>9</v>
      </c>
      <c r="AQ74" s="371">
        <v>9</v>
      </c>
      <c r="AR74" s="221" t="str">
        <f>VLOOKUP(A74,Att!B:CX,101,0)</f>
        <v>ANNK-HR</v>
      </c>
    </row>
    <row r="75" spans="1:44" x14ac:dyDescent="0.35">
      <c r="A75" s="19" t="s">
        <v>836</v>
      </c>
      <c r="B75" s="19" t="s">
        <v>837</v>
      </c>
      <c r="C75" s="51"/>
      <c r="D75" s="51">
        <v>1</v>
      </c>
      <c r="E75" s="51">
        <v>1</v>
      </c>
      <c r="F75" s="51">
        <v>1</v>
      </c>
      <c r="G75" s="51">
        <v>1</v>
      </c>
      <c r="H75" s="52">
        <v>1</v>
      </c>
      <c r="I75" s="53"/>
      <c r="J75" s="51">
        <v>1</v>
      </c>
      <c r="K75" s="51">
        <v>1</v>
      </c>
      <c r="L75" s="51">
        <v>1</v>
      </c>
      <c r="M75" s="51"/>
      <c r="N75" s="51">
        <v>1</v>
      </c>
      <c r="O75" s="52">
        <v>1</v>
      </c>
      <c r="P75" s="53"/>
      <c r="Q75" s="51">
        <v>1</v>
      </c>
      <c r="R75" s="51">
        <v>1</v>
      </c>
      <c r="S75" s="51">
        <v>1</v>
      </c>
      <c r="T75" s="51">
        <v>1</v>
      </c>
      <c r="U75" s="51">
        <v>1</v>
      </c>
      <c r="V75" s="52"/>
      <c r="W75" s="53"/>
      <c r="X75" s="51">
        <v>1</v>
      </c>
      <c r="Y75" s="51">
        <v>1</v>
      </c>
      <c r="Z75" s="51">
        <v>1</v>
      </c>
      <c r="AA75" s="51">
        <v>1</v>
      </c>
      <c r="AB75" s="51">
        <v>1</v>
      </c>
      <c r="AC75" s="52"/>
      <c r="AD75" s="53"/>
      <c r="AE75" s="51"/>
      <c r="AF75" s="51">
        <v>1</v>
      </c>
      <c r="AG75" s="221"/>
      <c r="AH75" s="371">
        <v>36</v>
      </c>
      <c r="AI75" s="371">
        <v>4</v>
      </c>
      <c r="AJ75" s="371">
        <v>5</v>
      </c>
      <c r="AK75" s="371">
        <v>5</v>
      </c>
      <c r="AL75" s="371">
        <v>5</v>
      </c>
      <c r="AM75" s="371">
        <v>5</v>
      </c>
      <c r="AN75" s="371">
        <v>9</v>
      </c>
      <c r="AO75" s="371">
        <v>9</v>
      </c>
      <c r="AP75" s="371">
        <v>9</v>
      </c>
      <c r="AQ75" s="371">
        <v>9</v>
      </c>
      <c r="AR75" s="221" t="str">
        <f>VLOOKUP(A75,Att!B:CX,101,0)</f>
        <v>Nhân Kiệt</v>
      </c>
    </row>
    <row r="76" spans="1:44" x14ac:dyDescent="0.35">
      <c r="A76" s="19" t="s">
        <v>839</v>
      </c>
      <c r="B76" s="19" t="s">
        <v>840</v>
      </c>
      <c r="C76" s="51">
        <v>1</v>
      </c>
      <c r="D76" s="51"/>
      <c r="E76" s="51">
        <v>1</v>
      </c>
      <c r="F76" s="51">
        <v>1</v>
      </c>
      <c r="G76" s="51">
        <v>1</v>
      </c>
      <c r="H76" s="52">
        <v>1</v>
      </c>
      <c r="I76" s="53"/>
      <c r="J76" s="51"/>
      <c r="K76" s="51">
        <v>1</v>
      </c>
      <c r="L76" s="51">
        <v>1</v>
      </c>
      <c r="M76" s="51">
        <v>1</v>
      </c>
      <c r="N76" s="51">
        <v>1</v>
      </c>
      <c r="O76" s="52">
        <v>1</v>
      </c>
      <c r="P76" s="53"/>
      <c r="Q76" s="51">
        <v>1</v>
      </c>
      <c r="R76" s="51">
        <v>1</v>
      </c>
      <c r="S76" s="51">
        <v>1</v>
      </c>
      <c r="T76" s="51">
        <v>1</v>
      </c>
      <c r="U76" s="51">
        <v>1</v>
      </c>
      <c r="V76" s="52"/>
      <c r="W76" s="53"/>
      <c r="X76" s="51">
        <v>1</v>
      </c>
      <c r="Y76" s="51">
        <v>1</v>
      </c>
      <c r="Z76" s="51"/>
      <c r="AA76" s="51">
        <v>1</v>
      </c>
      <c r="AB76" s="51">
        <v>1</v>
      </c>
      <c r="AC76" s="52">
        <v>1</v>
      </c>
      <c r="AD76" s="53"/>
      <c r="AE76" s="51">
        <v>1</v>
      </c>
      <c r="AF76" s="51">
        <v>1</v>
      </c>
      <c r="AG76" s="221"/>
      <c r="AH76" s="371">
        <v>36</v>
      </c>
      <c r="AI76" s="371">
        <v>4</v>
      </c>
      <c r="AJ76" s="371">
        <v>5</v>
      </c>
      <c r="AK76" s="371">
        <v>5</v>
      </c>
      <c r="AL76" s="371">
        <v>5</v>
      </c>
      <c r="AM76" s="371">
        <v>5</v>
      </c>
      <c r="AN76" s="371">
        <v>9</v>
      </c>
      <c r="AO76" s="371">
        <v>9</v>
      </c>
      <c r="AP76" s="371">
        <v>9</v>
      </c>
      <c r="AQ76" s="371">
        <v>9</v>
      </c>
      <c r="AR76" s="221" t="str">
        <f>VLOOKUP(A76,Att!B:CX,101,0)</f>
        <v>Nhân Kiệt</v>
      </c>
    </row>
    <row r="77" spans="1:44" x14ac:dyDescent="0.35">
      <c r="A77" s="19" t="s">
        <v>842</v>
      </c>
      <c r="B77" s="19" t="s">
        <v>843</v>
      </c>
      <c r="C77" s="51"/>
      <c r="D77" s="51">
        <v>1</v>
      </c>
      <c r="E77" s="51">
        <v>1</v>
      </c>
      <c r="F77" s="51">
        <v>1</v>
      </c>
      <c r="G77" s="51">
        <v>1</v>
      </c>
      <c r="H77" s="52">
        <v>1</v>
      </c>
      <c r="I77" s="53"/>
      <c r="J77" s="51">
        <v>1</v>
      </c>
      <c r="K77" s="51">
        <v>1</v>
      </c>
      <c r="L77" s="51">
        <v>1</v>
      </c>
      <c r="M77" s="51">
        <v>1</v>
      </c>
      <c r="N77" s="51">
        <v>1</v>
      </c>
      <c r="O77" s="52"/>
      <c r="P77" s="53"/>
      <c r="Q77" s="51">
        <v>1</v>
      </c>
      <c r="R77" s="51">
        <v>1</v>
      </c>
      <c r="S77" s="51"/>
      <c r="T77" s="51">
        <v>1</v>
      </c>
      <c r="U77" s="51">
        <v>1</v>
      </c>
      <c r="V77" s="52">
        <v>1</v>
      </c>
      <c r="W77" s="53"/>
      <c r="X77" s="51">
        <v>1</v>
      </c>
      <c r="Y77" s="51">
        <v>1</v>
      </c>
      <c r="Z77" s="51">
        <v>1</v>
      </c>
      <c r="AA77" s="51">
        <v>1</v>
      </c>
      <c r="AB77" s="51">
        <v>1</v>
      </c>
      <c r="AC77" s="52"/>
      <c r="AD77" s="53"/>
      <c r="AE77" s="51">
        <v>1</v>
      </c>
      <c r="AF77" s="51">
        <v>1</v>
      </c>
      <c r="AG77" s="221"/>
      <c r="AH77" s="371">
        <v>36</v>
      </c>
      <c r="AI77" s="371">
        <v>4</v>
      </c>
      <c r="AJ77" s="371">
        <v>5</v>
      </c>
      <c r="AK77" s="371">
        <v>5</v>
      </c>
      <c r="AL77" s="371">
        <v>5</v>
      </c>
      <c r="AM77" s="371">
        <v>5</v>
      </c>
      <c r="AN77" s="371">
        <v>9</v>
      </c>
      <c r="AO77" s="371">
        <v>9</v>
      </c>
      <c r="AP77" s="371">
        <v>9</v>
      </c>
      <c r="AQ77" s="371">
        <v>9</v>
      </c>
      <c r="AR77" s="221" t="str">
        <f>VLOOKUP(A77,Att!B:CX,101,0)</f>
        <v>MEKONG SUBLABOR</v>
      </c>
    </row>
    <row r="78" spans="1:44" x14ac:dyDescent="0.35">
      <c r="A78" s="19" t="s">
        <v>846</v>
      </c>
      <c r="B78" s="19" t="s">
        <v>847</v>
      </c>
      <c r="C78" s="51">
        <v>1</v>
      </c>
      <c r="D78" s="51"/>
      <c r="E78" s="51"/>
      <c r="F78" s="51"/>
      <c r="G78" s="51"/>
      <c r="H78" s="52"/>
      <c r="I78" s="53"/>
      <c r="J78" s="51"/>
      <c r="K78" s="51">
        <v>1</v>
      </c>
      <c r="L78" s="51">
        <v>1</v>
      </c>
      <c r="M78" s="51">
        <v>1</v>
      </c>
      <c r="N78" s="51">
        <v>1</v>
      </c>
      <c r="O78" s="52">
        <v>1</v>
      </c>
      <c r="P78" s="53"/>
      <c r="Q78" s="51"/>
      <c r="R78" s="51">
        <v>1</v>
      </c>
      <c r="S78" s="51">
        <v>1</v>
      </c>
      <c r="T78" s="51">
        <v>1</v>
      </c>
      <c r="U78" s="51">
        <v>1</v>
      </c>
      <c r="V78" s="52">
        <v>1</v>
      </c>
      <c r="W78" s="53"/>
      <c r="X78" s="51">
        <v>1</v>
      </c>
      <c r="Y78" s="51">
        <v>1</v>
      </c>
      <c r="Z78" s="51">
        <v>1</v>
      </c>
      <c r="AA78" s="51">
        <v>1</v>
      </c>
      <c r="AB78" s="51">
        <v>1</v>
      </c>
      <c r="AC78" s="52"/>
      <c r="AD78" s="53"/>
      <c r="AE78" s="51">
        <v>1</v>
      </c>
      <c r="AF78" s="51">
        <v>1</v>
      </c>
      <c r="AG78" s="221"/>
      <c r="AH78" s="371">
        <v>27</v>
      </c>
      <c r="AI78" s="371">
        <v>3</v>
      </c>
      <c r="AJ78" s="371">
        <v>1</v>
      </c>
      <c r="AK78" s="371">
        <v>5</v>
      </c>
      <c r="AL78" s="371">
        <v>5</v>
      </c>
      <c r="AM78" s="371">
        <v>5</v>
      </c>
      <c r="AN78" s="371"/>
      <c r="AO78" s="371">
        <v>9</v>
      </c>
      <c r="AP78" s="371">
        <v>9</v>
      </c>
      <c r="AQ78" s="371">
        <v>9</v>
      </c>
      <c r="AR78" s="221" t="str">
        <f>VLOOKUP(A78,Att!B:CX,101,0)</f>
        <v>ANNK-HR</v>
      </c>
    </row>
    <row r="79" spans="1:44" x14ac:dyDescent="0.35">
      <c r="A79" s="19" t="s">
        <v>849</v>
      </c>
      <c r="B79" s="19" t="s">
        <v>850</v>
      </c>
      <c r="C79" s="51">
        <v>1</v>
      </c>
      <c r="D79" s="51">
        <v>1</v>
      </c>
      <c r="E79" s="51">
        <v>1</v>
      </c>
      <c r="F79" s="51">
        <v>1</v>
      </c>
      <c r="G79" s="51">
        <v>1</v>
      </c>
      <c r="H79" s="52"/>
      <c r="I79" s="53"/>
      <c r="J79" s="51"/>
      <c r="K79" s="51">
        <v>1</v>
      </c>
      <c r="L79" s="51">
        <v>1</v>
      </c>
      <c r="M79" s="51">
        <v>1</v>
      </c>
      <c r="N79" s="51">
        <v>1</v>
      </c>
      <c r="O79" s="52">
        <v>1</v>
      </c>
      <c r="P79" s="53"/>
      <c r="Q79" s="51">
        <v>1</v>
      </c>
      <c r="R79" s="51">
        <v>1</v>
      </c>
      <c r="S79" s="51">
        <v>1</v>
      </c>
      <c r="T79" s="51">
        <v>1</v>
      </c>
      <c r="U79" s="51">
        <v>1</v>
      </c>
      <c r="V79" s="52"/>
      <c r="W79" s="53"/>
      <c r="X79" s="51"/>
      <c r="Y79" s="51">
        <v>1</v>
      </c>
      <c r="Z79" s="51">
        <v>1</v>
      </c>
      <c r="AA79" s="51">
        <v>1</v>
      </c>
      <c r="AB79" s="51">
        <v>1</v>
      </c>
      <c r="AC79" s="52">
        <v>1</v>
      </c>
      <c r="AD79" s="53"/>
      <c r="AE79" s="51">
        <v>1</v>
      </c>
      <c r="AF79" s="51">
        <v>1</v>
      </c>
      <c r="AG79" s="221"/>
      <c r="AH79" s="371">
        <v>36</v>
      </c>
      <c r="AI79" s="371">
        <v>4</v>
      </c>
      <c r="AJ79" s="371">
        <v>5</v>
      </c>
      <c r="AK79" s="371">
        <v>5</v>
      </c>
      <c r="AL79" s="371">
        <v>5</v>
      </c>
      <c r="AM79" s="371">
        <v>5</v>
      </c>
      <c r="AN79" s="371">
        <v>9</v>
      </c>
      <c r="AO79" s="371">
        <v>9</v>
      </c>
      <c r="AP79" s="371">
        <v>9</v>
      </c>
      <c r="AQ79" s="371">
        <v>9</v>
      </c>
      <c r="AR79" s="221" t="str">
        <f>VLOOKUP(A79,Att!B:CX,101,0)</f>
        <v>ANNK-HR</v>
      </c>
    </row>
    <row r="80" spans="1:44" x14ac:dyDescent="0.35">
      <c r="A80" s="19" t="s">
        <v>854</v>
      </c>
      <c r="B80" s="19" t="s">
        <v>855</v>
      </c>
      <c r="C80" s="51">
        <v>1</v>
      </c>
      <c r="D80" s="51">
        <v>1</v>
      </c>
      <c r="E80" s="51">
        <v>1</v>
      </c>
      <c r="F80" s="51">
        <v>1</v>
      </c>
      <c r="G80" s="51">
        <v>1</v>
      </c>
      <c r="H80" s="52"/>
      <c r="I80" s="53"/>
      <c r="J80" s="51">
        <v>1</v>
      </c>
      <c r="K80" s="51">
        <v>1</v>
      </c>
      <c r="L80" s="51"/>
      <c r="M80" s="51">
        <v>1</v>
      </c>
      <c r="N80" s="51">
        <v>1</v>
      </c>
      <c r="O80" s="52"/>
      <c r="P80" s="53"/>
      <c r="Q80" s="51">
        <v>1</v>
      </c>
      <c r="R80" s="51"/>
      <c r="S80" s="51">
        <v>1</v>
      </c>
      <c r="T80" s="51">
        <v>1</v>
      </c>
      <c r="U80" s="51">
        <v>1</v>
      </c>
      <c r="V80" s="52"/>
      <c r="W80" s="53"/>
      <c r="X80" s="51">
        <v>1</v>
      </c>
      <c r="Y80" s="51">
        <v>1</v>
      </c>
      <c r="Z80" s="51">
        <v>1</v>
      </c>
      <c r="AA80" s="51">
        <v>1</v>
      </c>
      <c r="AB80" s="51">
        <v>1</v>
      </c>
      <c r="AC80" s="52"/>
      <c r="AD80" s="53"/>
      <c r="AE80" s="51">
        <v>1</v>
      </c>
      <c r="AF80" s="51">
        <v>1</v>
      </c>
      <c r="AG80" s="221"/>
      <c r="AH80" s="371">
        <v>18</v>
      </c>
      <c r="AI80" s="371">
        <v>2</v>
      </c>
      <c r="AJ80" s="371">
        <v>5</v>
      </c>
      <c r="AK80" s="371">
        <v>4</v>
      </c>
      <c r="AL80" s="371">
        <v>4</v>
      </c>
      <c r="AM80" s="371">
        <v>5</v>
      </c>
      <c r="AN80" s="371">
        <v>9</v>
      </c>
      <c r="AO80" s="371"/>
      <c r="AP80" s="371"/>
      <c r="AQ80" s="371">
        <v>9</v>
      </c>
      <c r="AR80" s="221" t="str">
        <f>VLOOKUP(A80,Att!B:CX,101,0)</f>
        <v>Nhân Kiệt</v>
      </c>
    </row>
    <row r="81" spans="1:44" x14ac:dyDescent="0.35">
      <c r="A81" s="19" t="s">
        <v>857</v>
      </c>
      <c r="B81" s="19" t="s">
        <v>858</v>
      </c>
      <c r="C81" s="51"/>
      <c r="D81" s="51">
        <v>1</v>
      </c>
      <c r="E81" s="51"/>
      <c r="F81" s="51">
        <v>1</v>
      </c>
      <c r="G81" s="51">
        <v>1</v>
      </c>
      <c r="H81" s="52">
        <v>1</v>
      </c>
      <c r="I81" s="53"/>
      <c r="J81" s="51">
        <v>1</v>
      </c>
      <c r="K81" s="51">
        <v>1</v>
      </c>
      <c r="L81" s="51">
        <v>1</v>
      </c>
      <c r="M81" s="51"/>
      <c r="N81" s="51">
        <v>1</v>
      </c>
      <c r="O81" s="52">
        <v>1</v>
      </c>
      <c r="P81" s="53"/>
      <c r="Q81" s="51"/>
      <c r="R81" s="51">
        <v>1</v>
      </c>
      <c r="S81" s="51">
        <v>1</v>
      </c>
      <c r="T81" s="51"/>
      <c r="U81" s="51"/>
      <c r="V81" s="52">
        <v>1</v>
      </c>
      <c r="W81" s="53"/>
      <c r="X81" s="51"/>
      <c r="Y81" s="51">
        <v>1</v>
      </c>
      <c r="Z81" s="51">
        <v>1</v>
      </c>
      <c r="AA81" s="51"/>
      <c r="AB81" s="51">
        <v>1</v>
      </c>
      <c r="AC81" s="52">
        <v>1</v>
      </c>
      <c r="AD81" s="53"/>
      <c r="AE81" s="51"/>
      <c r="AF81" s="51">
        <v>1</v>
      </c>
      <c r="AG81" s="221"/>
      <c r="AH81" s="371">
        <v>9</v>
      </c>
      <c r="AI81" s="371">
        <v>1</v>
      </c>
      <c r="AJ81" s="371">
        <v>4</v>
      </c>
      <c r="AK81" s="371">
        <v>5</v>
      </c>
      <c r="AL81" s="371">
        <v>3</v>
      </c>
      <c r="AM81" s="371">
        <v>4</v>
      </c>
      <c r="AN81" s="371"/>
      <c r="AO81" s="371">
        <v>9</v>
      </c>
      <c r="AP81" s="371"/>
      <c r="AQ81" s="371"/>
      <c r="AR81" s="221" t="str">
        <f>VLOOKUP(A81,Att!B:CX,101,0)</f>
        <v>ANNK-HR</v>
      </c>
    </row>
    <row r="82" spans="1:44" x14ac:dyDescent="0.35">
      <c r="A82" s="19" t="s">
        <v>860</v>
      </c>
      <c r="B82" s="19" t="s">
        <v>861</v>
      </c>
      <c r="C82" s="51">
        <v>1</v>
      </c>
      <c r="D82" s="51">
        <v>1</v>
      </c>
      <c r="E82" s="51">
        <v>1</v>
      </c>
      <c r="F82" s="51">
        <v>1</v>
      </c>
      <c r="G82" s="51"/>
      <c r="H82" s="52"/>
      <c r="I82" s="53"/>
      <c r="J82" s="51">
        <v>1</v>
      </c>
      <c r="K82" s="51">
        <v>1</v>
      </c>
      <c r="L82" s="51">
        <v>1</v>
      </c>
      <c r="M82" s="51">
        <v>1</v>
      </c>
      <c r="N82" s="51">
        <v>1</v>
      </c>
      <c r="O82" s="52"/>
      <c r="P82" s="53"/>
      <c r="Q82" s="51">
        <v>1</v>
      </c>
      <c r="R82" s="51"/>
      <c r="S82" s="51">
        <v>1</v>
      </c>
      <c r="T82" s="51">
        <v>1</v>
      </c>
      <c r="U82" s="51">
        <v>1</v>
      </c>
      <c r="V82" s="52"/>
      <c r="W82" s="53"/>
      <c r="X82" s="51"/>
      <c r="Y82" s="51">
        <v>1</v>
      </c>
      <c r="Z82" s="51">
        <v>1</v>
      </c>
      <c r="AA82" s="51"/>
      <c r="AB82" s="51"/>
      <c r="AC82" s="52"/>
      <c r="AD82" s="53"/>
      <c r="AE82" s="51"/>
      <c r="AF82" s="51"/>
      <c r="AG82" s="221"/>
      <c r="AH82" s="371">
        <v>9</v>
      </c>
      <c r="AI82" s="371">
        <v>1</v>
      </c>
      <c r="AJ82" s="371">
        <v>4</v>
      </c>
      <c r="AK82" s="371">
        <v>5</v>
      </c>
      <c r="AL82" s="371">
        <v>4</v>
      </c>
      <c r="AM82" s="371">
        <v>2</v>
      </c>
      <c r="AN82" s="371"/>
      <c r="AO82" s="371">
        <v>9</v>
      </c>
      <c r="AP82" s="371"/>
      <c r="AQ82" s="371"/>
      <c r="AR82" s="221" t="str">
        <f>VLOOKUP(A82,Att!B:CX,101,0)</f>
        <v>MEKONG SUBLABOR</v>
      </c>
    </row>
    <row r="83" spans="1:44" x14ac:dyDescent="0.35">
      <c r="A83" s="19" t="s">
        <v>867</v>
      </c>
      <c r="B83" s="19" t="s">
        <v>868</v>
      </c>
      <c r="C83" s="51"/>
      <c r="D83" s="51">
        <v>1</v>
      </c>
      <c r="E83" s="51"/>
      <c r="F83" s="51">
        <v>1</v>
      </c>
      <c r="G83" s="51"/>
      <c r="H83" s="52"/>
      <c r="I83" s="53"/>
      <c r="J83" s="51"/>
      <c r="K83" s="51">
        <v>1</v>
      </c>
      <c r="L83" s="51"/>
      <c r="M83" s="51">
        <v>1</v>
      </c>
      <c r="N83" s="51">
        <v>1</v>
      </c>
      <c r="O83" s="52"/>
      <c r="P83" s="53"/>
      <c r="Q83" s="51">
        <v>1</v>
      </c>
      <c r="R83" s="51">
        <v>1</v>
      </c>
      <c r="S83" s="51">
        <v>1</v>
      </c>
      <c r="T83" s="51">
        <v>1</v>
      </c>
      <c r="U83" s="51">
        <v>1</v>
      </c>
      <c r="V83" s="52"/>
      <c r="W83" s="53"/>
      <c r="X83" s="51">
        <v>1</v>
      </c>
      <c r="Y83" s="51">
        <v>1</v>
      </c>
      <c r="Z83" s="51"/>
      <c r="AA83" s="51">
        <v>1</v>
      </c>
      <c r="AB83" s="51">
        <v>1</v>
      </c>
      <c r="AC83" s="52">
        <v>1</v>
      </c>
      <c r="AD83" s="53"/>
      <c r="AE83" s="51">
        <v>1</v>
      </c>
      <c r="AF83" s="51">
        <v>1</v>
      </c>
      <c r="AG83" s="221"/>
      <c r="AH83" s="371">
        <v>18</v>
      </c>
      <c r="AI83" s="371">
        <v>2</v>
      </c>
      <c r="AJ83" s="371">
        <v>2</v>
      </c>
      <c r="AK83" s="371">
        <v>3</v>
      </c>
      <c r="AL83" s="371">
        <v>5</v>
      </c>
      <c r="AM83" s="371">
        <v>5</v>
      </c>
      <c r="AN83" s="371"/>
      <c r="AO83" s="371"/>
      <c r="AP83" s="371">
        <v>9</v>
      </c>
      <c r="AQ83" s="371">
        <v>9</v>
      </c>
      <c r="AR83" s="221" t="str">
        <f>VLOOKUP(A83,Att!B:CX,101,0)</f>
        <v>Power Connect</v>
      </c>
    </row>
    <row r="84" spans="1:44" x14ac:dyDescent="0.35">
      <c r="A84" s="19" t="s">
        <v>871</v>
      </c>
      <c r="B84" s="19" t="s">
        <v>872</v>
      </c>
      <c r="C84" s="51">
        <v>1</v>
      </c>
      <c r="D84" s="51">
        <v>1</v>
      </c>
      <c r="E84" s="51"/>
      <c r="F84" s="51">
        <v>1</v>
      </c>
      <c r="G84" s="51">
        <v>1</v>
      </c>
      <c r="H84" s="52">
        <v>1</v>
      </c>
      <c r="I84" s="53"/>
      <c r="J84" s="51"/>
      <c r="K84" s="51"/>
      <c r="L84" s="51"/>
      <c r="M84" s="51"/>
      <c r="N84" s="51"/>
      <c r="O84" s="52">
        <v>1</v>
      </c>
      <c r="P84" s="53"/>
      <c r="Q84" s="51">
        <v>1</v>
      </c>
      <c r="R84" s="51">
        <v>1</v>
      </c>
      <c r="S84" s="51">
        <v>1</v>
      </c>
      <c r="T84" s="51">
        <v>1</v>
      </c>
      <c r="U84" s="51">
        <v>1</v>
      </c>
      <c r="V84" s="52"/>
      <c r="W84" s="53"/>
      <c r="X84" s="51">
        <v>1</v>
      </c>
      <c r="Y84" s="51">
        <v>1</v>
      </c>
      <c r="Z84" s="51">
        <v>1</v>
      </c>
      <c r="AA84" s="51">
        <v>1</v>
      </c>
      <c r="AB84" s="51">
        <v>1</v>
      </c>
      <c r="AC84" s="52"/>
      <c r="AD84" s="53"/>
      <c r="AE84" s="51">
        <v>1</v>
      </c>
      <c r="AF84" s="51">
        <v>1</v>
      </c>
      <c r="AG84" s="221"/>
      <c r="AH84" s="371">
        <v>27</v>
      </c>
      <c r="AI84" s="371">
        <v>3</v>
      </c>
      <c r="AJ84" s="371">
        <v>5</v>
      </c>
      <c r="AK84" s="371">
        <v>1</v>
      </c>
      <c r="AL84" s="371">
        <v>5</v>
      </c>
      <c r="AM84" s="371">
        <v>5</v>
      </c>
      <c r="AN84" s="371">
        <v>9</v>
      </c>
      <c r="AO84" s="371"/>
      <c r="AP84" s="371">
        <v>9</v>
      </c>
      <c r="AQ84" s="371">
        <v>9</v>
      </c>
      <c r="AR84" s="221" t="str">
        <f>VLOOKUP(A84,Att!B:CX,101,0)</f>
        <v>Power Connect</v>
      </c>
    </row>
    <row r="85" spans="1:44" x14ac:dyDescent="0.35">
      <c r="A85" s="19" t="s">
        <v>874</v>
      </c>
      <c r="B85" s="19" t="s">
        <v>875</v>
      </c>
      <c r="C85" s="51"/>
      <c r="D85" s="51">
        <v>1</v>
      </c>
      <c r="E85" s="51">
        <v>1</v>
      </c>
      <c r="F85" s="51">
        <v>1</v>
      </c>
      <c r="G85" s="51">
        <v>1</v>
      </c>
      <c r="H85" s="52">
        <v>1</v>
      </c>
      <c r="I85" s="53"/>
      <c r="J85" s="51"/>
      <c r="K85" s="51">
        <v>1</v>
      </c>
      <c r="L85" s="51">
        <v>1</v>
      </c>
      <c r="M85" s="51">
        <v>1</v>
      </c>
      <c r="N85" s="51">
        <v>1</v>
      </c>
      <c r="O85" s="52">
        <v>1</v>
      </c>
      <c r="P85" s="53"/>
      <c r="Q85" s="51">
        <v>1</v>
      </c>
      <c r="R85" s="51">
        <v>1</v>
      </c>
      <c r="S85" s="51"/>
      <c r="T85" s="51">
        <v>1</v>
      </c>
      <c r="U85" s="51">
        <v>1</v>
      </c>
      <c r="V85" s="52"/>
      <c r="W85" s="53"/>
      <c r="X85" s="51"/>
      <c r="Y85" s="51"/>
      <c r="Z85" s="51"/>
      <c r="AA85" s="51"/>
      <c r="AB85" s="51">
        <v>1</v>
      </c>
      <c r="AC85" s="52"/>
      <c r="AD85" s="53"/>
      <c r="AE85" s="51"/>
      <c r="AF85" s="51">
        <v>1</v>
      </c>
      <c r="AG85" s="221"/>
      <c r="AH85" s="371">
        <v>9</v>
      </c>
      <c r="AI85" s="371">
        <v>1</v>
      </c>
      <c r="AJ85" s="371">
        <v>5</v>
      </c>
      <c r="AK85" s="371">
        <v>5</v>
      </c>
      <c r="AL85" s="371">
        <v>4</v>
      </c>
      <c r="AM85" s="371">
        <v>1</v>
      </c>
      <c r="AN85" s="371">
        <v>9</v>
      </c>
      <c r="AO85" s="371"/>
      <c r="AP85" s="371"/>
      <c r="AQ85" s="371"/>
      <c r="AR85" s="221" t="str">
        <f>VLOOKUP(A85,Att!B:CX,101,0)</f>
        <v>MEKONG SUBLABOR</v>
      </c>
    </row>
    <row r="86" spans="1:44" x14ac:dyDescent="0.35">
      <c r="A86" s="19" t="s">
        <v>877</v>
      </c>
      <c r="B86" s="19" t="s">
        <v>878</v>
      </c>
      <c r="C86" s="51"/>
      <c r="D86" s="51">
        <v>1</v>
      </c>
      <c r="E86" s="51"/>
      <c r="F86" s="51"/>
      <c r="G86" s="51">
        <v>1</v>
      </c>
      <c r="H86" s="52"/>
      <c r="I86" s="53"/>
      <c r="J86" s="51">
        <v>1</v>
      </c>
      <c r="K86" s="51"/>
      <c r="L86" s="51">
        <v>1</v>
      </c>
      <c r="M86" s="51">
        <v>1</v>
      </c>
      <c r="N86" s="51">
        <v>1</v>
      </c>
      <c r="O86" s="52">
        <v>1</v>
      </c>
      <c r="P86" s="53"/>
      <c r="Q86" s="51"/>
      <c r="R86" s="51"/>
      <c r="S86" s="51"/>
      <c r="T86" s="51"/>
      <c r="U86" s="51"/>
      <c r="V86" s="52"/>
      <c r="W86" s="53"/>
      <c r="X86" s="51"/>
      <c r="Y86" s="51"/>
      <c r="Z86" s="51"/>
      <c r="AA86" s="51">
        <v>1</v>
      </c>
      <c r="AB86" s="51">
        <v>1</v>
      </c>
      <c r="AC86" s="52">
        <v>1</v>
      </c>
      <c r="AD86" s="53"/>
      <c r="AE86" s="51">
        <v>1</v>
      </c>
      <c r="AF86" s="51">
        <v>1</v>
      </c>
      <c r="AG86" s="221"/>
      <c r="AH86" s="371">
        <v>9</v>
      </c>
      <c r="AI86" s="371">
        <v>1</v>
      </c>
      <c r="AJ86" s="371">
        <v>2</v>
      </c>
      <c r="AK86" s="371">
        <v>5</v>
      </c>
      <c r="AL86" s="371">
        <v>0</v>
      </c>
      <c r="AM86" s="371">
        <v>3</v>
      </c>
      <c r="AN86" s="371"/>
      <c r="AO86" s="371">
        <v>9</v>
      </c>
      <c r="AP86" s="371"/>
      <c r="AQ86" s="371"/>
      <c r="AR86" s="221" t="str">
        <f>VLOOKUP(A86,Att!B:CX,101,0)</f>
        <v>ANNK-HR</v>
      </c>
    </row>
    <row r="87" spans="1:44" x14ac:dyDescent="0.35">
      <c r="A87" s="19" t="s">
        <v>880</v>
      </c>
      <c r="B87" s="19" t="s">
        <v>881</v>
      </c>
      <c r="C87" s="51">
        <v>1</v>
      </c>
      <c r="D87" s="51">
        <v>1</v>
      </c>
      <c r="E87" s="51">
        <v>1</v>
      </c>
      <c r="F87" s="51">
        <v>1</v>
      </c>
      <c r="G87" s="51">
        <v>1</v>
      </c>
      <c r="H87" s="52"/>
      <c r="I87" s="53"/>
      <c r="J87" s="51">
        <v>1</v>
      </c>
      <c r="K87" s="51">
        <v>1</v>
      </c>
      <c r="L87" s="51">
        <v>1</v>
      </c>
      <c r="M87" s="51">
        <v>1</v>
      </c>
      <c r="N87" s="51">
        <v>1</v>
      </c>
      <c r="O87" s="52"/>
      <c r="P87" s="53"/>
      <c r="Q87" s="51">
        <v>1</v>
      </c>
      <c r="R87" s="51"/>
      <c r="S87" s="51">
        <v>1</v>
      </c>
      <c r="T87" s="51">
        <v>1</v>
      </c>
      <c r="U87" s="51">
        <v>1</v>
      </c>
      <c r="V87" s="52">
        <v>1</v>
      </c>
      <c r="W87" s="53"/>
      <c r="X87" s="51">
        <v>1</v>
      </c>
      <c r="Y87" s="51">
        <v>1</v>
      </c>
      <c r="Z87" s="51">
        <v>1</v>
      </c>
      <c r="AA87" s="51">
        <v>1</v>
      </c>
      <c r="AB87" s="51"/>
      <c r="AC87" s="52"/>
      <c r="AD87" s="53"/>
      <c r="AE87" s="51">
        <v>1</v>
      </c>
      <c r="AF87" s="51"/>
      <c r="AG87" s="221"/>
      <c r="AH87" s="371">
        <v>27</v>
      </c>
      <c r="AI87" s="371">
        <v>3</v>
      </c>
      <c r="AJ87" s="371">
        <v>5</v>
      </c>
      <c r="AK87" s="371">
        <v>5</v>
      </c>
      <c r="AL87" s="371">
        <v>5</v>
      </c>
      <c r="AM87" s="371">
        <v>4</v>
      </c>
      <c r="AN87" s="371">
        <v>9</v>
      </c>
      <c r="AO87" s="371">
        <v>9</v>
      </c>
      <c r="AP87" s="371">
        <v>9</v>
      </c>
      <c r="AQ87" s="371"/>
      <c r="AR87" s="221" t="str">
        <f>VLOOKUP(A87,Att!B:CX,101,0)</f>
        <v>ANNK-HR</v>
      </c>
    </row>
    <row r="88" spans="1:44" x14ac:dyDescent="0.35">
      <c r="A88" s="19" t="s">
        <v>883</v>
      </c>
      <c r="B88" s="19" t="s">
        <v>884</v>
      </c>
      <c r="C88" s="51"/>
      <c r="D88" s="51">
        <v>1</v>
      </c>
      <c r="E88" s="51">
        <v>1</v>
      </c>
      <c r="F88" s="51">
        <v>1</v>
      </c>
      <c r="G88" s="51">
        <v>1</v>
      </c>
      <c r="H88" s="52">
        <v>1</v>
      </c>
      <c r="I88" s="53"/>
      <c r="J88" s="51"/>
      <c r="K88" s="51">
        <v>1</v>
      </c>
      <c r="L88" s="51">
        <v>1</v>
      </c>
      <c r="M88" s="51">
        <v>1</v>
      </c>
      <c r="N88" s="51">
        <v>1</v>
      </c>
      <c r="O88" s="52"/>
      <c r="P88" s="53"/>
      <c r="Q88" s="51">
        <v>1</v>
      </c>
      <c r="R88" s="51">
        <v>1</v>
      </c>
      <c r="S88" s="51">
        <v>1</v>
      </c>
      <c r="T88" s="51">
        <v>1</v>
      </c>
      <c r="U88" s="51">
        <v>1</v>
      </c>
      <c r="V88" s="52"/>
      <c r="W88" s="53"/>
      <c r="X88" s="51"/>
      <c r="Y88" s="51"/>
      <c r="Z88" s="51"/>
      <c r="AA88" s="51"/>
      <c r="AB88" s="51"/>
      <c r="AC88" s="52"/>
      <c r="AD88" s="53"/>
      <c r="AE88" s="51">
        <v>1</v>
      </c>
      <c r="AF88" s="51">
        <v>1</v>
      </c>
      <c r="AG88" s="221"/>
      <c r="AH88" s="371">
        <v>18</v>
      </c>
      <c r="AI88" s="371">
        <v>2</v>
      </c>
      <c r="AJ88" s="371">
        <v>5</v>
      </c>
      <c r="AK88" s="371">
        <v>4</v>
      </c>
      <c r="AL88" s="371">
        <v>5</v>
      </c>
      <c r="AM88" s="371">
        <v>0</v>
      </c>
      <c r="AN88" s="371">
        <v>9</v>
      </c>
      <c r="AO88" s="371"/>
      <c r="AP88" s="371">
        <v>9</v>
      </c>
      <c r="AQ88" s="371"/>
      <c r="AR88" s="221" t="str">
        <f>VLOOKUP(A88,Att!B:CX,101,0)</f>
        <v>ANNK-HR</v>
      </c>
    </row>
    <row r="89" spans="1:44" x14ac:dyDescent="0.35">
      <c r="A89" s="19" t="s">
        <v>886</v>
      </c>
      <c r="B89" s="19" t="s">
        <v>887</v>
      </c>
      <c r="C89" s="51">
        <v>1</v>
      </c>
      <c r="D89" s="51">
        <v>1</v>
      </c>
      <c r="E89" s="51"/>
      <c r="F89" s="51"/>
      <c r="G89" s="51">
        <v>1</v>
      </c>
      <c r="H89" s="52">
        <v>1</v>
      </c>
      <c r="I89" s="53"/>
      <c r="J89" s="51">
        <v>1</v>
      </c>
      <c r="K89" s="51">
        <v>1</v>
      </c>
      <c r="L89" s="51">
        <v>1</v>
      </c>
      <c r="M89" s="51">
        <v>1</v>
      </c>
      <c r="N89" s="51">
        <v>1</v>
      </c>
      <c r="O89" s="52"/>
      <c r="P89" s="53"/>
      <c r="Q89" s="51"/>
      <c r="R89" s="51"/>
      <c r="S89" s="51"/>
      <c r="T89" s="51">
        <v>1</v>
      </c>
      <c r="U89" s="51">
        <v>1</v>
      </c>
      <c r="V89" s="52">
        <v>1</v>
      </c>
      <c r="W89" s="53"/>
      <c r="X89" s="51">
        <v>1</v>
      </c>
      <c r="Y89" s="51"/>
      <c r="Z89" s="51"/>
      <c r="AA89" s="51">
        <v>1</v>
      </c>
      <c r="AB89" s="51">
        <v>1</v>
      </c>
      <c r="AC89" s="52"/>
      <c r="AD89" s="53"/>
      <c r="AE89" s="51">
        <v>1</v>
      </c>
      <c r="AF89" s="51"/>
      <c r="AG89" s="221"/>
      <c r="AH89" s="371">
        <v>9</v>
      </c>
      <c r="AI89" s="371">
        <v>1</v>
      </c>
      <c r="AJ89" s="371">
        <v>4</v>
      </c>
      <c r="AK89" s="371">
        <v>5</v>
      </c>
      <c r="AL89" s="371">
        <v>3</v>
      </c>
      <c r="AM89" s="371">
        <v>3</v>
      </c>
      <c r="AN89" s="371"/>
      <c r="AO89" s="371">
        <v>9</v>
      </c>
      <c r="AP89" s="371"/>
      <c r="AQ89" s="371"/>
      <c r="AR89" s="221" t="str">
        <f>VLOOKUP(A89,Att!B:CX,101,0)</f>
        <v>ANNK-HR</v>
      </c>
    </row>
    <row r="90" spans="1:44" x14ac:dyDescent="0.35">
      <c r="A90" s="19" t="s">
        <v>889</v>
      </c>
      <c r="B90" s="19" t="s">
        <v>890</v>
      </c>
      <c r="C90" s="51">
        <v>1</v>
      </c>
      <c r="D90" s="51"/>
      <c r="E90" s="51">
        <v>1</v>
      </c>
      <c r="F90" s="51">
        <v>1</v>
      </c>
      <c r="G90" s="51">
        <v>1</v>
      </c>
      <c r="H90" s="52"/>
      <c r="I90" s="53"/>
      <c r="J90" s="51">
        <v>1</v>
      </c>
      <c r="K90" s="51">
        <v>1</v>
      </c>
      <c r="L90" s="51">
        <v>1</v>
      </c>
      <c r="M90" s="51">
        <v>1</v>
      </c>
      <c r="N90" s="51">
        <v>1</v>
      </c>
      <c r="O90" s="52"/>
      <c r="P90" s="53"/>
      <c r="Q90" s="51">
        <v>1</v>
      </c>
      <c r="R90" s="51">
        <v>1</v>
      </c>
      <c r="S90" s="51">
        <v>1</v>
      </c>
      <c r="T90" s="51">
        <v>1</v>
      </c>
      <c r="U90" s="51"/>
      <c r="V90" s="52"/>
      <c r="W90" s="53"/>
      <c r="X90" s="51">
        <v>1</v>
      </c>
      <c r="Y90" s="51">
        <v>1</v>
      </c>
      <c r="Z90" s="51">
        <v>1</v>
      </c>
      <c r="AA90" s="51">
        <v>1</v>
      </c>
      <c r="AB90" s="51">
        <v>1</v>
      </c>
      <c r="AC90" s="52"/>
      <c r="AD90" s="53"/>
      <c r="AE90" s="51"/>
      <c r="AF90" s="51">
        <v>1</v>
      </c>
      <c r="AG90" s="221"/>
      <c r="AH90" s="371">
        <v>18</v>
      </c>
      <c r="AI90" s="371">
        <v>2</v>
      </c>
      <c r="AJ90" s="371">
        <v>4</v>
      </c>
      <c r="AK90" s="371">
        <v>5</v>
      </c>
      <c r="AL90" s="371">
        <v>4</v>
      </c>
      <c r="AM90" s="371">
        <v>5</v>
      </c>
      <c r="AN90" s="371"/>
      <c r="AO90" s="371">
        <v>9</v>
      </c>
      <c r="AP90" s="371"/>
      <c r="AQ90" s="371">
        <v>9</v>
      </c>
      <c r="AR90" s="221" t="str">
        <f>VLOOKUP(A90,Att!B:CX,101,0)</f>
        <v>MEKONG SUBLABOR</v>
      </c>
    </row>
    <row r="91" spans="1:44" x14ac:dyDescent="0.35">
      <c r="A91" s="19" t="s">
        <v>892</v>
      </c>
      <c r="B91" s="19" t="s">
        <v>893</v>
      </c>
      <c r="C91" s="51"/>
      <c r="D91" s="51">
        <v>1</v>
      </c>
      <c r="E91" s="51">
        <v>1</v>
      </c>
      <c r="F91" s="51">
        <v>1</v>
      </c>
      <c r="G91" s="51">
        <v>1</v>
      </c>
      <c r="H91" s="52"/>
      <c r="I91" s="53"/>
      <c r="J91" s="51">
        <v>1</v>
      </c>
      <c r="K91" s="51">
        <v>1</v>
      </c>
      <c r="L91" s="51">
        <v>1</v>
      </c>
      <c r="M91" s="51">
        <v>1</v>
      </c>
      <c r="N91" s="51">
        <v>1</v>
      </c>
      <c r="O91" s="52"/>
      <c r="P91" s="53"/>
      <c r="Q91" s="51">
        <v>1</v>
      </c>
      <c r="R91" s="51"/>
      <c r="S91" s="51">
        <v>1</v>
      </c>
      <c r="T91" s="51">
        <v>1</v>
      </c>
      <c r="U91" s="51">
        <v>1</v>
      </c>
      <c r="V91" s="52">
        <v>1</v>
      </c>
      <c r="W91" s="53"/>
      <c r="X91" s="51">
        <v>1</v>
      </c>
      <c r="Y91" s="51">
        <v>1</v>
      </c>
      <c r="Z91" s="51">
        <v>1</v>
      </c>
      <c r="AA91" s="51">
        <v>1</v>
      </c>
      <c r="AB91" s="51">
        <v>1</v>
      </c>
      <c r="AC91" s="52"/>
      <c r="AD91" s="53"/>
      <c r="AE91" s="51">
        <v>1</v>
      </c>
      <c r="AF91" s="51">
        <v>1</v>
      </c>
      <c r="AG91" s="221"/>
      <c r="AH91" s="371">
        <v>27</v>
      </c>
      <c r="AI91" s="371">
        <v>3</v>
      </c>
      <c r="AJ91" s="371">
        <v>4</v>
      </c>
      <c r="AK91" s="371">
        <v>5</v>
      </c>
      <c r="AL91" s="371">
        <v>5</v>
      </c>
      <c r="AM91" s="371">
        <v>5</v>
      </c>
      <c r="AN91" s="371"/>
      <c r="AO91" s="371">
        <v>9</v>
      </c>
      <c r="AP91" s="371">
        <v>9</v>
      </c>
      <c r="AQ91" s="371">
        <v>9</v>
      </c>
      <c r="AR91" s="221" t="str">
        <f>VLOOKUP(A91,Att!B:CX,101,0)</f>
        <v>MEKONG SUBLABOR</v>
      </c>
    </row>
    <row r="92" spans="1:44" x14ac:dyDescent="0.35">
      <c r="A92" s="19" t="s">
        <v>895</v>
      </c>
      <c r="B92" s="19" t="s">
        <v>896</v>
      </c>
      <c r="C92" s="51">
        <v>1</v>
      </c>
      <c r="D92" s="51">
        <v>1</v>
      </c>
      <c r="E92" s="51">
        <v>1</v>
      </c>
      <c r="F92" s="51">
        <v>1</v>
      </c>
      <c r="G92" s="51"/>
      <c r="H92" s="52">
        <v>1</v>
      </c>
      <c r="I92" s="53"/>
      <c r="J92" s="51"/>
      <c r="K92" s="51">
        <v>1</v>
      </c>
      <c r="L92" s="51">
        <v>1</v>
      </c>
      <c r="M92" s="51">
        <v>1</v>
      </c>
      <c r="N92" s="51">
        <v>1</v>
      </c>
      <c r="O92" s="52">
        <v>1</v>
      </c>
      <c r="P92" s="53"/>
      <c r="Q92" s="51">
        <v>1</v>
      </c>
      <c r="R92" s="51">
        <v>1</v>
      </c>
      <c r="S92" s="51">
        <v>1</v>
      </c>
      <c r="T92" s="51">
        <v>1</v>
      </c>
      <c r="U92" s="51">
        <v>1</v>
      </c>
      <c r="V92" s="52"/>
      <c r="W92" s="53"/>
      <c r="X92" s="51">
        <v>1</v>
      </c>
      <c r="Y92" s="51">
        <v>1</v>
      </c>
      <c r="Z92" s="51">
        <v>1</v>
      </c>
      <c r="AA92" s="51">
        <v>1</v>
      </c>
      <c r="AB92" s="51">
        <v>1</v>
      </c>
      <c r="AC92" s="52"/>
      <c r="AD92" s="53"/>
      <c r="AE92" s="51">
        <v>1</v>
      </c>
      <c r="AF92" s="51">
        <v>1</v>
      </c>
      <c r="AG92" s="221"/>
      <c r="AH92" s="371">
        <v>36</v>
      </c>
      <c r="AI92" s="371">
        <v>4</v>
      </c>
      <c r="AJ92" s="371">
        <v>5</v>
      </c>
      <c r="AK92" s="371">
        <v>5</v>
      </c>
      <c r="AL92" s="371">
        <v>5</v>
      </c>
      <c r="AM92" s="371">
        <v>5</v>
      </c>
      <c r="AN92" s="371">
        <v>9</v>
      </c>
      <c r="AO92" s="371">
        <v>9</v>
      </c>
      <c r="AP92" s="371">
        <v>9</v>
      </c>
      <c r="AQ92" s="371">
        <v>9</v>
      </c>
      <c r="AR92" s="221" t="str">
        <f>VLOOKUP(A92,Att!B:CX,101,0)</f>
        <v>MEKONG SUBLABOR</v>
      </c>
    </row>
    <row r="93" spans="1:44" x14ac:dyDescent="0.35">
      <c r="A93" s="19" t="s">
        <v>898</v>
      </c>
      <c r="B93" s="19" t="s">
        <v>899</v>
      </c>
      <c r="C93" s="51">
        <v>1</v>
      </c>
      <c r="D93" s="51"/>
      <c r="E93" s="51">
        <v>1</v>
      </c>
      <c r="F93" s="51">
        <v>1</v>
      </c>
      <c r="G93" s="51">
        <v>1</v>
      </c>
      <c r="H93" s="52">
        <v>1</v>
      </c>
      <c r="I93" s="53"/>
      <c r="J93" s="51"/>
      <c r="K93" s="51">
        <v>1</v>
      </c>
      <c r="L93" s="51"/>
      <c r="M93" s="51">
        <v>1</v>
      </c>
      <c r="N93" s="51">
        <v>1</v>
      </c>
      <c r="O93" s="52">
        <v>1</v>
      </c>
      <c r="P93" s="53"/>
      <c r="Q93" s="51">
        <v>1</v>
      </c>
      <c r="R93" s="51">
        <v>1</v>
      </c>
      <c r="S93" s="51">
        <v>1</v>
      </c>
      <c r="T93" s="51">
        <v>1</v>
      </c>
      <c r="U93" s="51">
        <v>1</v>
      </c>
      <c r="V93" s="52"/>
      <c r="W93" s="53"/>
      <c r="X93" s="51"/>
      <c r="Y93" s="51">
        <v>1</v>
      </c>
      <c r="Z93" s="51">
        <v>1</v>
      </c>
      <c r="AA93" s="51">
        <v>1</v>
      </c>
      <c r="AB93" s="51">
        <v>1</v>
      </c>
      <c r="AC93" s="52">
        <v>1</v>
      </c>
      <c r="AD93" s="53"/>
      <c r="AE93" s="51">
        <v>1</v>
      </c>
      <c r="AF93" s="51">
        <v>1</v>
      </c>
      <c r="AG93" s="221"/>
      <c r="AH93" s="371">
        <v>27</v>
      </c>
      <c r="AI93" s="371">
        <v>3</v>
      </c>
      <c r="AJ93" s="371">
        <v>5</v>
      </c>
      <c r="AK93" s="371">
        <v>4</v>
      </c>
      <c r="AL93" s="371">
        <v>5</v>
      </c>
      <c r="AM93" s="371">
        <v>5</v>
      </c>
      <c r="AN93" s="371">
        <v>9</v>
      </c>
      <c r="AO93" s="371"/>
      <c r="AP93" s="371">
        <v>9</v>
      </c>
      <c r="AQ93" s="371">
        <v>9</v>
      </c>
      <c r="AR93" s="221" t="str">
        <f>VLOOKUP(A93,Att!B:CX,101,0)</f>
        <v>Nhân Kiệt</v>
      </c>
    </row>
    <row r="94" spans="1:44" x14ac:dyDescent="0.35">
      <c r="A94" s="19" t="s">
        <v>901</v>
      </c>
      <c r="B94" s="19" t="s">
        <v>902</v>
      </c>
      <c r="C94" s="51">
        <v>1</v>
      </c>
      <c r="D94" s="51">
        <v>1</v>
      </c>
      <c r="E94" s="51">
        <v>1</v>
      </c>
      <c r="F94" s="51">
        <v>1</v>
      </c>
      <c r="G94" s="51">
        <v>1</v>
      </c>
      <c r="H94" s="52"/>
      <c r="I94" s="53"/>
      <c r="J94" s="51">
        <v>1</v>
      </c>
      <c r="K94" s="51">
        <v>1</v>
      </c>
      <c r="L94" s="51">
        <v>1</v>
      </c>
      <c r="M94" s="51">
        <v>1</v>
      </c>
      <c r="N94" s="51"/>
      <c r="O94" s="52">
        <v>1</v>
      </c>
      <c r="P94" s="53"/>
      <c r="Q94" s="51">
        <v>1</v>
      </c>
      <c r="R94" s="51">
        <v>1</v>
      </c>
      <c r="S94" s="51">
        <v>1</v>
      </c>
      <c r="T94" s="51">
        <v>1</v>
      </c>
      <c r="U94" s="51">
        <v>1</v>
      </c>
      <c r="V94" s="52"/>
      <c r="W94" s="53"/>
      <c r="X94" s="51">
        <v>1</v>
      </c>
      <c r="Y94" s="51">
        <v>1</v>
      </c>
      <c r="Z94" s="51">
        <v>1</v>
      </c>
      <c r="AA94" s="51"/>
      <c r="AB94" s="51">
        <v>1</v>
      </c>
      <c r="AC94" s="52">
        <v>1</v>
      </c>
      <c r="AD94" s="53"/>
      <c r="AE94" s="51">
        <v>1</v>
      </c>
      <c r="AF94" s="51"/>
      <c r="AG94" s="221"/>
      <c r="AH94" s="371">
        <v>36</v>
      </c>
      <c r="AI94" s="371">
        <v>4</v>
      </c>
      <c r="AJ94" s="371">
        <v>5</v>
      </c>
      <c r="AK94" s="371">
        <v>5</v>
      </c>
      <c r="AL94" s="371">
        <v>5</v>
      </c>
      <c r="AM94" s="371">
        <v>5</v>
      </c>
      <c r="AN94" s="371">
        <v>9</v>
      </c>
      <c r="AO94" s="371">
        <v>9</v>
      </c>
      <c r="AP94" s="371">
        <v>9</v>
      </c>
      <c r="AQ94" s="371">
        <v>9</v>
      </c>
      <c r="AR94" s="221" t="str">
        <f>VLOOKUP(A94,Att!B:CX,101,0)</f>
        <v>Nhân Kiệt</v>
      </c>
    </row>
    <row r="95" spans="1:44" x14ac:dyDescent="0.35">
      <c r="A95" s="19" t="s">
        <v>904</v>
      </c>
      <c r="B95" s="19" t="s">
        <v>905</v>
      </c>
      <c r="C95" s="51">
        <v>1</v>
      </c>
      <c r="D95" s="51">
        <v>1</v>
      </c>
      <c r="E95" s="51">
        <v>1</v>
      </c>
      <c r="F95" s="51"/>
      <c r="G95" s="51">
        <v>1</v>
      </c>
      <c r="H95" s="52">
        <v>1</v>
      </c>
      <c r="I95" s="53"/>
      <c r="J95" s="51">
        <v>1</v>
      </c>
      <c r="K95" s="51">
        <v>1</v>
      </c>
      <c r="L95" s="51">
        <v>1</v>
      </c>
      <c r="M95" s="51">
        <v>1</v>
      </c>
      <c r="N95" s="51">
        <v>1</v>
      </c>
      <c r="O95" s="52"/>
      <c r="P95" s="53"/>
      <c r="Q95" s="51">
        <v>1</v>
      </c>
      <c r="R95" s="51"/>
      <c r="S95" s="51">
        <v>1</v>
      </c>
      <c r="T95" s="51">
        <v>1</v>
      </c>
      <c r="U95" s="51">
        <v>1</v>
      </c>
      <c r="V95" s="52"/>
      <c r="W95" s="53"/>
      <c r="X95" s="51"/>
      <c r="Y95" s="51">
        <v>1</v>
      </c>
      <c r="Z95" s="51">
        <v>1</v>
      </c>
      <c r="AA95" s="51">
        <v>1</v>
      </c>
      <c r="AB95" s="51">
        <v>1</v>
      </c>
      <c r="AC95" s="52"/>
      <c r="AD95" s="53"/>
      <c r="AE95" s="51"/>
      <c r="AF95" s="51"/>
      <c r="AG95" s="221"/>
      <c r="AH95" s="371">
        <v>18</v>
      </c>
      <c r="AI95" s="371">
        <v>2</v>
      </c>
      <c r="AJ95" s="371">
        <v>5</v>
      </c>
      <c r="AK95" s="371">
        <v>5</v>
      </c>
      <c r="AL95" s="371">
        <v>4</v>
      </c>
      <c r="AM95" s="371">
        <v>4</v>
      </c>
      <c r="AN95" s="371">
        <v>9</v>
      </c>
      <c r="AO95" s="371">
        <v>9</v>
      </c>
      <c r="AP95" s="371"/>
      <c r="AQ95" s="371"/>
      <c r="AR95" s="221" t="str">
        <f>VLOOKUP(A95,Att!B:CX,101,0)</f>
        <v>Power Connect</v>
      </c>
    </row>
    <row r="96" spans="1:44" x14ac:dyDescent="0.35">
      <c r="A96" s="19" t="s">
        <v>907</v>
      </c>
      <c r="B96" s="19" t="s">
        <v>908</v>
      </c>
      <c r="C96" s="51">
        <v>1</v>
      </c>
      <c r="D96" s="51"/>
      <c r="E96" s="51">
        <v>1</v>
      </c>
      <c r="F96" s="51">
        <v>1</v>
      </c>
      <c r="G96" s="51">
        <v>1</v>
      </c>
      <c r="H96" s="52"/>
      <c r="I96" s="53"/>
      <c r="J96" s="51"/>
      <c r="K96" s="51">
        <v>1</v>
      </c>
      <c r="L96" s="51">
        <v>1</v>
      </c>
      <c r="M96" s="51">
        <v>1</v>
      </c>
      <c r="N96" s="51">
        <v>1</v>
      </c>
      <c r="O96" s="52">
        <v>1</v>
      </c>
      <c r="P96" s="53"/>
      <c r="Q96" s="51">
        <v>1</v>
      </c>
      <c r="R96" s="51">
        <v>1</v>
      </c>
      <c r="S96" s="51">
        <v>1</v>
      </c>
      <c r="T96" s="51">
        <v>1</v>
      </c>
      <c r="U96" s="51">
        <v>1</v>
      </c>
      <c r="V96" s="52"/>
      <c r="W96" s="53"/>
      <c r="X96" s="51">
        <v>1</v>
      </c>
      <c r="Y96" s="51">
        <v>1</v>
      </c>
      <c r="Z96" s="51">
        <v>1</v>
      </c>
      <c r="AA96" s="51">
        <v>1</v>
      </c>
      <c r="AB96" s="51">
        <v>1</v>
      </c>
      <c r="AC96" s="52"/>
      <c r="AD96" s="53"/>
      <c r="AE96" s="51"/>
      <c r="AF96" s="51">
        <v>1</v>
      </c>
      <c r="AG96" s="221"/>
      <c r="AH96" s="371">
        <v>27</v>
      </c>
      <c r="AI96" s="371">
        <v>3</v>
      </c>
      <c r="AJ96" s="371">
        <v>4</v>
      </c>
      <c r="AK96" s="371">
        <v>5</v>
      </c>
      <c r="AL96" s="371">
        <v>5</v>
      </c>
      <c r="AM96" s="371">
        <v>5</v>
      </c>
      <c r="AN96" s="371"/>
      <c r="AO96" s="371">
        <v>9</v>
      </c>
      <c r="AP96" s="371">
        <v>9</v>
      </c>
      <c r="AQ96" s="371">
        <v>9</v>
      </c>
      <c r="AR96" s="221" t="str">
        <f>VLOOKUP(A96,Att!B:CX,101,0)</f>
        <v>Power Connect</v>
      </c>
    </row>
    <row r="97" spans="1:44" x14ac:dyDescent="0.35">
      <c r="A97" s="19" t="s">
        <v>910</v>
      </c>
      <c r="B97" s="19" t="s">
        <v>911</v>
      </c>
      <c r="C97" s="51"/>
      <c r="D97" s="51">
        <v>1</v>
      </c>
      <c r="E97" s="51">
        <v>1</v>
      </c>
      <c r="F97" s="51">
        <v>1</v>
      </c>
      <c r="G97" s="51"/>
      <c r="H97" s="52"/>
      <c r="I97" s="53"/>
      <c r="J97" s="51">
        <v>1</v>
      </c>
      <c r="K97" s="51">
        <v>1</v>
      </c>
      <c r="L97" s="51">
        <v>1</v>
      </c>
      <c r="M97" s="51">
        <v>1</v>
      </c>
      <c r="N97" s="51"/>
      <c r="O97" s="52">
        <v>1</v>
      </c>
      <c r="P97" s="53"/>
      <c r="Q97" s="51">
        <v>1</v>
      </c>
      <c r="R97" s="51">
        <v>1</v>
      </c>
      <c r="S97" s="51">
        <v>1</v>
      </c>
      <c r="T97" s="51">
        <v>1</v>
      </c>
      <c r="U97" s="51">
        <v>1</v>
      </c>
      <c r="V97" s="52"/>
      <c r="W97" s="53"/>
      <c r="X97" s="51">
        <v>1</v>
      </c>
      <c r="Y97" s="51">
        <v>1</v>
      </c>
      <c r="Z97" s="51">
        <v>1</v>
      </c>
      <c r="AA97" s="51">
        <v>1</v>
      </c>
      <c r="AB97" s="51">
        <v>1</v>
      </c>
      <c r="AC97" s="52"/>
      <c r="AD97" s="53"/>
      <c r="AE97" s="51">
        <v>1</v>
      </c>
      <c r="AF97" s="51"/>
      <c r="AG97" s="221"/>
      <c r="AH97" s="371">
        <v>27</v>
      </c>
      <c r="AI97" s="371">
        <v>3</v>
      </c>
      <c r="AJ97" s="371">
        <v>3</v>
      </c>
      <c r="AK97" s="371">
        <v>5</v>
      </c>
      <c r="AL97" s="371">
        <v>5</v>
      </c>
      <c r="AM97" s="371">
        <v>5</v>
      </c>
      <c r="AN97" s="371"/>
      <c r="AO97" s="371">
        <v>9</v>
      </c>
      <c r="AP97" s="371">
        <v>9</v>
      </c>
      <c r="AQ97" s="371">
        <v>9</v>
      </c>
      <c r="AR97" s="221" t="str">
        <f>VLOOKUP(A97,Att!B:CX,101,0)</f>
        <v>Power Connect</v>
      </c>
    </row>
    <row r="98" spans="1:44" x14ac:dyDescent="0.35">
      <c r="A98" s="19" t="s">
        <v>913</v>
      </c>
      <c r="B98" s="19" t="s">
        <v>914</v>
      </c>
      <c r="C98" s="51">
        <v>1</v>
      </c>
      <c r="D98" s="51">
        <v>1</v>
      </c>
      <c r="E98" s="51">
        <v>1</v>
      </c>
      <c r="F98" s="51"/>
      <c r="G98" s="51"/>
      <c r="H98" s="52"/>
      <c r="I98" s="53"/>
      <c r="J98" s="51">
        <v>1</v>
      </c>
      <c r="K98" s="51">
        <v>1</v>
      </c>
      <c r="L98" s="51">
        <v>1</v>
      </c>
      <c r="M98" s="51"/>
      <c r="N98" s="51">
        <v>1</v>
      </c>
      <c r="O98" s="52">
        <v>1</v>
      </c>
      <c r="P98" s="53"/>
      <c r="Q98" s="51">
        <v>1</v>
      </c>
      <c r="R98" s="51">
        <v>1</v>
      </c>
      <c r="S98" s="51">
        <v>1</v>
      </c>
      <c r="T98" s="51">
        <v>1</v>
      </c>
      <c r="U98" s="51">
        <v>1</v>
      </c>
      <c r="V98" s="52"/>
      <c r="W98" s="53"/>
      <c r="X98" s="51">
        <v>1</v>
      </c>
      <c r="Y98" s="51">
        <v>1</v>
      </c>
      <c r="Z98" s="51">
        <v>1</v>
      </c>
      <c r="AA98" s="51">
        <v>1</v>
      </c>
      <c r="AB98" s="51">
        <v>1</v>
      </c>
      <c r="AC98" s="52"/>
      <c r="AD98" s="53"/>
      <c r="AE98" s="51">
        <v>1</v>
      </c>
      <c r="AF98" s="51"/>
      <c r="AG98" s="221"/>
      <c r="AH98" s="371">
        <v>27</v>
      </c>
      <c r="AI98" s="371">
        <v>3</v>
      </c>
      <c r="AJ98" s="371">
        <v>3</v>
      </c>
      <c r="AK98" s="371">
        <v>5</v>
      </c>
      <c r="AL98" s="371">
        <v>5</v>
      </c>
      <c r="AM98" s="371">
        <v>5</v>
      </c>
      <c r="AN98" s="371"/>
      <c r="AO98" s="371">
        <v>9</v>
      </c>
      <c r="AP98" s="371">
        <v>9</v>
      </c>
      <c r="AQ98" s="371">
        <v>9</v>
      </c>
      <c r="AR98" s="221" t="str">
        <f>VLOOKUP(A98,Att!B:CX,101,0)</f>
        <v>Power Connect</v>
      </c>
    </row>
    <row r="99" spans="1:44" x14ac:dyDescent="0.35">
      <c r="A99" s="19" t="s">
        <v>917</v>
      </c>
      <c r="B99" s="19" t="s">
        <v>845</v>
      </c>
      <c r="C99" s="51"/>
      <c r="D99" s="51"/>
      <c r="E99" s="51">
        <v>1</v>
      </c>
      <c r="F99" s="51">
        <v>1</v>
      </c>
      <c r="G99" s="51">
        <v>1</v>
      </c>
      <c r="H99" s="52"/>
      <c r="I99" s="53"/>
      <c r="J99" s="51">
        <v>1</v>
      </c>
      <c r="K99" s="51">
        <v>1</v>
      </c>
      <c r="L99" s="51">
        <v>1</v>
      </c>
      <c r="M99" s="51"/>
      <c r="N99" s="51"/>
      <c r="O99" s="52"/>
      <c r="P99" s="53"/>
      <c r="Q99" s="51"/>
      <c r="R99" s="51"/>
      <c r="S99" s="51"/>
      <c r="T99" s="51"/>
      <c r="U99" s="51"/>
      <c r="V99" s="52"/>
      <c r="W99" s="53"/>
      <c r="X99" s="51"/>
      <c r="Y99" s="51"/>
      <c r="Z99" s="51"/>
      <c r="AA99" s="51"/>
      <c r="AB99" s="51"/>
      <c r="AC99" s="52"/>
      <c r="AD99" s="53"/>
      <c r="AE99" s="51"/>
      <c r="AF99" s="51"/>
      <c r="AG99" s="221"/>
      <c r="AH99" s="371"/>
      <c r="AI99" s="371"/>
      <c r="AJ99" s="371">
        <v>3</v>
      </c>
      <c r="AK99" s="371">
        <v>3</v>
      </c>
      <c r="AL99" s="371">
        <v>0</v>
      </c>
      <c r="AM99" s="371">
        <v>0</v>
      </c>
      <c r="AN99" s="371"/>
      <c r="AO99" s="371"/>
      <c r="AP99" s="371"/>
      <c r="AQ99" s="371"/>
      <c r="AR99" s="221" t="str">
        <f>VLOOKUP(A99,Att!B:CX,101,0)</f>
        <v>Power Connect</v>
      </c>
    </row>
    <row r="100" spans="1:44" x14ac:dyDescent="0.35">
      <c r="A100" s="19" t="s">
        <v>919</v>
      </c>
      <c r="B100" s="19" t="s">
        <v>920</v>
      </c>
      <c r="C100" s="51">
        <v>1</v>
      </c>
      <c r="D100" s="51">
        <v>1</v>
      </c>
      <c r="E100" s="51">
        <v>1</v>
      </c>
      <c r="F100" s="51">
        <v>1</v>
      </c>
      <c r="G100" s="51">
        <v>1</v>
      </c>
      <c r="H100" s="52"/>
      <c r="I100" s="53"/>
      <c r="J100" s="51"/>
      <c r="K100" s="51"/>
      <c r="L100" s="51">
        <v>1</v>
      </c>
      <c r="M100" s="51">
        <v>1</v>
      </c>
      <c r="N100" s="51">
        <v>1</v>
      </c>
      <c r="O100" s="52">
        <v>1</v>
      </c>
      <c r="P100" s="53"/>
      <c r="Q100" s="51">
        <v>1</v>
      </c>
      <c r="R100" s="51">
        <v>1</v>
      </c>
      <c r="S100" s="51">
        <v>1</v>
      </c>
      <c r="T100" s="51">
        <v>1</v>
      </c>
      <c r="U100" s="51">
        <v>1</v>
      </c>
      <c r="V100" s="52"/>
      <c r="W100" s="53"/>
      <c r="X100" s="51"/>
      <c r="Y100" s="51">
        <v>1</v>
      </c>
      <c r="Z100" s="51"/>
      <c r="AA100" s="51">
        <v>1</v>
      </c>
      <c r="AB100" s="51">
        <v>1</v>
      </c>
      <c r="AC100" s="52"/>
      <c r="AD100" s="53"/>
      <c r="AE100" s="51"/>
      <c r="AF100" s="51">
        <v>1</v>
      </c>
      <c r="AG100" s="221"/>
      <c r="AH100" s="371">
        <v>18</v>
      </c>
      <c r="AI100" s="371">
        <v>2</v>
      </c>
      <c r="AJ100" s="371">
        <v>5</v>
      </c>
      <c r="AK100" s="371">
        <v>4</v>
      </c>
      <c r="AL100" s="371">
        <v>5</v>
      </c>
      <c r="AM100" s="371">
        <v>3</v>
      </c>
      <c r="AN100" s="371">
        <v>9</v>
      </c>
      <c r="AO100" s="371"/>
      <c r="AP100" s="371">
        <v>9</v>
      </c>
      <c r="AQ100" s="371"/>
      <c r="AR100" s="221" t="str">
        <f>VLOOKUP(A100,Att!B:CX,101,0)</f>
        <v>Power Connect</v>
      </c>
    </row>
    <row r="101" spans="1:44" x14ac:dyDescent="0.35">
      <c r="A101" s="19" t="s">
        <v>922</v>
      </c>
      <c r="B101" s="19" t="s">
        <v>923</v>
      </c>
      <c r="C101" s="51">
        <v>1</v>
      </c>
      <c r="D101" s="51">
        <v>1</v>
      </c>
      <c r="E101" s="51"/>
      <c r="F101" s="51">
        <v>1</v>
      </c>
      <c r="G101" s="51">
        <v>1</v>
      </c>
      <c r="H101" s="52">
        <v>1</v>
      </c>
      <c r="I101" s="53"/>
      <c r="J101" s="51">
        <v>1</v>
      </c>
      <c r="K101" s="51">
        <v>1</v>
      </c>
      <c r="L101" s="51">
        <v>1</v>
      </c>
      <c r="M101" s="51">
        <v>1</v>
      </c>
      <c r="N101" s="51">
        <v>1</v>
      </c>
      <c r="O101" s="52"/>
      <c r="P101" s="53"/>
      <c r="Q101" s="51">
        <v>1</v>
      </c>
      <c r="R101" s="51">
        <v>1</v>
      </c>
      <c r="S101" s="51"/>
      <c r="T101" s="51">
        <v>1</v>
      </c>
      <c r="U101" s="51">
        <v>1</v>
      </c>
      <c r="V101" s="52">
        <v>1</v>
      </c>
      <c r="W101" s="53"/>
      <c r="X101" s="51">
        <v>1</v>
      </c>
      <c r="Y101" s="51">
        <v>1</v>
      </c>
      <c r="Z101" s="51">
        <v>1</v>
      </c>
      <c r="AA101" s="51">
        <v>1</v>
      </c>
      <c r="AB101" s="51">
        <v>1</v>
      </c>
      <c r="AC101" s="52"/>
      <c r="AD101" s="53"/>
      <c r="AE101" s="51">
        <v>1</v>
      </c>
      <c r="AF101" s="51"/>
      <c r="AG101" s="221"/>
      <c r="AH101" s="371">
        <v>36</v>
      </c>
      <c r="AI101" s="371">
        <v>4</v>
      </c>
      <c r="AJ101" s="371">
        <v>5</v>
      </c>
      <c r="AK101" s="371">
        <v>5</v>
      </c>
      <c r="AL101" s="371">
        <v>5</v>
      </c>
      <c r="AM101" s="371">
        <v>5</v>
      </c>
      <c r="AN101" s="371">
        <v>9</v>
      </c>
      <c r="AO101" s="371">
        <v>9</v>
      </c>
      <c r="AP101" s="371">
        <v>9</v>
      </c>
      <c r="AQ101" s="371">
        <v>9</v>
      </c>
      <c r="AR101" s="221" t="str">
        <f>VLOOKUP(A101,Att!B:CX,101,0)</f>
        <v>Power Connect</v>
      </c>
    </row>
    <row r="102" spans="1:44" x14ac:dyDescent="0.35">
      <c r="A102" s="19" t="s">
        <v>925</v>
      </c>
      <c r="B102" s="19" t="s">
        <v>926</v>
      </c>
      <c r="C102" s="51">
        <v>1</v>
      </c>
      <c r="D102" s="51">
        <v>1</v>
      </c>
      <c r="E102" s="51">
        <v>1</v>
      </c>
      <c r="F102" s="51">
        <v>1</v>
      </c>
      <c r="G102" s="51"/>
      <c r="H102" s="52">
        <v>1</v>
      </c>
      <c r="I102" s="53"/>
      <c r="J102" s="51">
        <v>1</v>
      </c>
      <c r="K102" s="51">
        <v>1</v>
      </c>
      <c r="L102" s="51">
        <v>1</v>
      </c>
      <c r="M102" s="51">
        <v>1</v>
      </c>
      <c r="N102" s="51">
        <v>1</v>
      </c>
      <c r="O102" s="52"/>
      <c r="P102" s="53"/>
      <c r="Q102" s="51">
        <v>1</v>
      </c>
      <c r="R102" s="51">
        <v>1</v>
      </c>
      <c r="S102" s="51">
        <v>1</v>
      </c>
      <c r="T102" s="51">
        <v>1</v>
      </c>
      <c r="U102" s="51">
        <v>1</v>
      </c>
      <c r="V102" s="52"/>
      <c r="W102" s="53"/>
      <c r="X102" s="51">
        <v>1</v>
      </c>
      <c r="Y102" s="51">
        <v>1</v>
      </c>
      <c r="Z102" s="51">
        <v>1</v>
      </c>
      <c r="AA102" s="51">
        <v>1</v>
      </c>
      <c r="AB102" s="51">
        <v>1</v>
      </c>
      <c r="AC102" s="52"/>
      <c r="AD102" s="53"/>
      <c r="AE102" s="51">
        <v>1</v>
      </c>
      <c r="AF102" s="51">
        <v>1</v>
      </c>
      <c r="AG102" s="221"/>
      <c r="AH102" s="371">
        <v>36</v>
      </c>
      <c r="AI102" s="371">
        <v>4</v>
      </c>
      <c r="AJ102" s="371">
        <v>5</v>
      </c>
      <c r="AK102" s="371">
        <v>5</v>
      </c>
      <c r="AL102" s="371">
        <v>5</v>
      </c>
      <c r="AM102" s="371">
        <v>5</v>
      </c>
      <c r="AN102" s="371">
        <v>9</v>
      </c>
      <c r="AO102" s="371">
        <v>9</v>
      </c>
      <c r="AP102" s="371">
        <v>9</v>
      </c>
      <c r="AQ102" s="371">
        <v>9</v>
      </c>
      <c r="AR102" s="221" t="str">
        <f>VLOOKUP(A102,Att!B:CX,101,0)</f>
        <v>Power Connect</v>
      </c>
    </row>
    <row r="103" spans="1:44" x14ac:dyDescent="0.35">
      <c r="A103" s="19" t="s">
        <v>928</v>
      </c>
      <c r="B103" s="19" t="s">
        <v>929</v>
      </c>
      <c r="C103" s="51">
        <v>1</v>
      </c>
      <c r="D103" s="51"/>
      <c r="E103" s="51">
        <v>1</v>
      </c>
      <c r="F103" s="51">
        <v>1</v>
      </c>
      <c r="G103" s="51"/>
      <c r="H103" s="52"/>
      <c r="I103" s="53"/>
      <c r="J103" s="51"/>
      <c r="K103" s="51"/>
      <c r="L103" s="51"/>
      <c r="M103" s="51">
        <v>1</v>
      </c>
      <c r="N103" s="51">
        <v>1</v>
      </c>
      <c r="O103" s="52"/>
      <c r="P103" s="53"/>
      <c r="Q103" s="51">
        <v>1</v>
      </c>
      <c r="R103" s="51">
        <v>1</v>
      </c>
      <c r="S103" s="51"/>
      <c r="T103" s="51">
        <v>1</v>
      </c>
      <c r="U103" s="51"/>
      <c r="V103" s="52"/>
      <c r="W103" s="53"/>
      <c r="X103" s="51">
        <v>1</v>
      </c>
      <c r="Y103" s="51"/>
      <c r="Z103" s="51">
        <v>1</v>
      </c>
      <c r="AA103" s="51">
        <v>1</v>
      </c>
      <c r="AB103" s="51">
        <v>1</v>
      </c>
      <c r="AC103" s="52">
        <v>1</v>
      </c>
      <c r="AD103" s="53"/>
      <c r="AE103" s="51"/>
      <c r="AF103" s="51">
        <v>1</v>
      </c>
      <c r="AG103" s="221"/>
      <c r="AH103" s="371">
        <v>9</v>
      </c>
      <c r="AI103" s="371">
        <v>1</v>
      </c>
      <c r="AJ103" s="371">
        <v>3</v>
      </c>
      <c r="AK103" s="371">
        <v>2</v>
      </c>
      <c r="AL103" s="371">
        <v>3</v>
      </c>
      <c r="AM103" s="371">
        <v>5</v>
      </c>
      <c r="AN103" s="371"/>
      <c r="AO103" s="371"/>
      <c r="AP103" s="371"/>
      <c r="AQ103" s="371">
        <v>9</v>
      </c>
      <c r="AR103" s="221" t="str">
        <f>VLOOKUP(A103,Att!B:CX,101,0)</f>
        <v>Power Connect</v>
      </c>
    </row>
    <row r="104" spans="1:44" x14ac:dyDescent="0.35">
      <c r="A104" s="19" t="s">
        <v>931</v>
      </c>
      <c r="B104" s="19" t="s">
        <v>932</v>
      </c>
      <c r="C104" s="51"/>
      <c r="D104" s="51">
        <v>1</v>
      </c>
      <c r="E104" s="51">
        <v>1</v>
      </c>
      <c r="F104" s="51">
        <v>1</v>
      </c>
      <c r="G104" s="51">
        <v>1</v>
      </c>
      <c r="H104" s="52">
        <v>1</v>
      </c>
      <c r="I104" s="53"/>
      <c r="J104" s="51"/>
      <c r="K104" s="51"/>
      <c r="L104" s="51">
        <v>1</v>
      </c>
      <c r="M104" s="51">
        <v>1</v>
      </c>
      <c r="N104" s="51">
        <v>1</v>
      </c>
      <c r="O104" s="52">
        <v>1</v>
      </c>
      <c r="P104" s="53"/>
      <c r="Q104" s="51">
        <v>1</v>
      </c>
      <c r="R104" s="51">
        <v>1</v>
      </c>
      <c r="S104" s="51">
        <v>1</v>
      </c>
      <c r="T104" s="51">
        <v>1</v>
      </c>
      <c r="U104" s="51">
        <v>1</v>
      </c>
      <c r="V104" s="52"/>
      <c r="W104" s="53"/>
      <c r="X104" s="51">
        <v>1</v>
      </c>
      <c r="Y104" s="51">
        <v>1</v>
      </c>
      <c r="Z104" s="51">
        <v>1</v>
      </c>
      <c r="AA104" s="51">
        <v>1</v>
      </c>
      <c r="AB104" s="51">
        <v>1</v>
      </c>
      <c r="AC104" s="52"/>
      <c r="AD104" s="53"/>
      <c r="AE104" s="51">
        <v>1</v>
      </c>
      <c r="AF104" s="51">
        <v>1</v>
      </c>
      <c r="AG104" s="221"/>
      <c r="AH104" s="371">
        <v>27</v>
      </c>
      <c r="AI104" s="371">
        <v>3</v>
      </c>
      <c r="AJ104" s="371">
        <v>5</v>
      </c>
      <c r="AK104" s="371">
        <v>4</v>
      </c>
      <c r="AL104" s="371">
        <v>5</v>
      </c>
      <c r="AM104" s="371">
        <v>5</v>
      </c>
      <c r="AN104" s="371">
        <v>9</v>
      </c>
      <c r="AO104" s="371"/>
      <c r="AP104" s="371">
        <v>9</v>
      </c>
      <c r="AQ104" s="371">
        <v>9</v>
      </c>
      <c r="AR104" s="221" t="str">
        <f>VLOOKUP(A104,Att!B:CX,101,0)</f>
        <v>Power Connect</v>
      </c>
    </row>
    <row r="105" spans="1:44" x14ac:dyDescent="0.35">
      <c r="A105" s="19" t="s">
        <v>934</v>
      </c>
      <c r="B105" s="19" t="s">
        <v>935</v>
      </c>
      <c r="C105" s="51">
        <v>1</v>
      </c>
      <c r="D105" s="51">
        <v>1</v>
      </c>
      <c r="E105" s="51">
        <v>1</v>
      </c>
      <c r="F105" s="51">
        <v>1</v>
      </c>
      <c r="G105" s="51"/>
      <c r="H105" s="52">
        <v>1</v>
      </c>
      <c r="I105" s="53"/>
      <c r="J105" s="51">
        <v>1</v>
      </c>
      <c r="K105" s="51"/>
      <c r="L105" s="51"/>
      <c r="M105" s="51"/>
      <c r="N105" s="51"/>
      <c r="O105" s="52"/>
      <c r="P105" s="53"/>
      <c r="Q105" s="51">
        <v>1</v>
      </c>
      <c r="R105" s="51">
        <v>1</v>
      </c>
      <c r="S105" s="51">
        <v>1</v>
      </c>
      <c r="T105" s="51">
        <v>1</v>
      </c>
      <c r="U105" s="51">
        <v>1</v>
      </c>
      <c r="V105" s="52"/>
      <c r="W105" s="53"/>
      <c r="X105" s="51">
        <v>1</v>
      </c>
      <c r="Y105" s="51">
        <v>1</v>
      </c>
      <c r="Z105" s="51">
        <v>1</v>
      </c>
      <c r="AA105" s="51">
        <v>1</v>
      </c>
      <c r="AB105" s="51">
        <v>1</v>
      </c>
      <c r="AC105" s="52"/>
      <c r="AD105" s="53"/>
      <c r="AE105" s="51">
        <v>1</v>
      </c>
      <c r="AF105" s="51">
        <v>1</v>
      </c>
      <c r="AG105" s="221"/>
      <c r="AH105" s="371">
        <v>27</v>
      </c>
      <c r="AI105" s="371">
        <v>3</v>
      </c>
      <c r="AJ105" s="371">
        <v>5</v>
      </c>
      <c r="AK105" s="371">
        <v>1</v>
      </c>
      <c r="AL105" s="371">
        <v>5</v>
      </c>
      <c r="AM105" s="371">
        <v>5</v>
      </c>
      <c r="AN105" s="371">
        <v>9</v>
      </c>
      <c r="AO105" s="371"/>
      <c r="AP105" s="371">
        <v>9</v>
      </c>
      <c r="AQ105" s="371">
        <v>9</v>
      </c>
      <c r="AR105" s="221" t="str">
        <f>VLOOKUP(A105,Att!B:CX,101,0)</f>
        <v>ANNK-HR</v>
      </c>
    </row>
    <row r="106" spans="1:44" x14ac:dyDescent="0.35">
      <c r="A106" s="19" t="s">
        <v>941</v>
      </c>
      <c r="B106" s="19" t="s">
        <v>950</v>
      </c>
      <c r="C106" s="51">
        <v>1</v>
      </c>
      <c r="D106" s="51">
        <v>1</v>
      </c>
      <c r="E106" s="51">
        <v>1</v>
      </c>
      <c r="F106" s="51">
        <v>1</v>
      </c>
      <c r="G106" s="51">
        <v>1</v>
      </c>
      <c r="H106" s="52"/>
      <c r="I106" s="53"/>
      <c r="J106" s="51"/>
      <c r="K106" s="51">
        <v>1</v>
      </c>
      <c r="L106" s="51">
        <v>1</v>
      </c>
      <c r="M106" s="51">
        <v>1</v>
      </c>
      <c r="N106" s="51">
        <v>1</v>
      </c>
      <c r="O106" s="52">
        <v>1</v>
      </c>
      <c r="P106" s="53"/>
      <c r="Q106" s="51">
        <v>1</v>
      </c>
      <c r="R106" s="51">
        <v>1</v>
      </c>
      <c r="S106" s="51">
        <v>1</v>
      </c>
      <c r="T106" s="51">
        <v>1</v>
      </c>
      <c r="U106" s="51">
        <v>1</v>
      </c>
      <c r="V106" s="52"/>
      <c r="W106" s="53"/>
      <c r="X106" s="51">
        <v>1</v>
      </c>
      <c r="Y106" s="51">
        <v>1</v>
      </c>
      <c r="Z106" s="51">
        <v>1</v>
      </c>
      <c r="AA106" s="51">
        <v>1</v>
      </c>
      <c r="AB106" s="51">
        <v>1</v>
      </c>
      <c r="AC106" s="52"/>
      <c r="AD106" s="53"/>
      <c r="AE106" s="51">
        <v>1</v>
      </c>
      <c r="AF106" s="51">
        <v>1</v>
      </c>
      <c r="AG106" s="221"/>
      <c r="AH106" s="371">
        <v>36</v>
      </c>
      <c r="AI106" s="371">
        <v>4</v>
      </c>
      <c r="AJ106" s="371">
        <v>5</v>
      </c>
      <c r="AK106" s="371">
        <v>5</v>
      </c>
      <c r="AL106" s="371">
        <v>5</v>
      </c>
      <c r="AM106" s="371">
        <v>5</v>
      </c>
      <c r="AN106" s="371">
        <v>9</v>
      </c>
      <c r="AO106" s="371">
        <v>9</v>
      </c>
      <c r="AP106" s="371">
        <v>9</v>
      </c>
      <c r="AQ106" s="371">
        <v>9</v>
      </c>
      <c r="AR106" s="221" t="str">
        <f>VLOOKUP(A106,Att!B:CX,101,0)</f>
        <v>Power Connect</v>
      </c>
    </row>
    <row r="107" spans="1:44" x14ac:dyDescent="0.35">
      <c r="A107" s="19" t="s">
        <v>942</v>
      </c>
      <c r="B107" s="19" t="s">
        <v>952</v>
      </c>
      <c r="C107" s="51"/>
      <c r="D107" s="51">
        <v>1</v>
      </c>
      <c r="E107" s="51">
        <v>1</v>
      </c>
      <c r="F107" s="51">
        <v>1</v>
      </c>
      <c r="G107" s="51">
        <v>1</v>
      </c>
      <c r="H107" s="52">
        <v>1</v>
      </c>
      <c r="I107" s="53"/>
      <c r="J107" s="51">
        <v>1</v>
      </c>
      <c r="K107" s="51">
        <v>1</v>
      </c>
      <c r="L107" s="51">
        <v>1</v>
      </c>
      <c r="M107" s="51">
        <v>1</v>
      </c>
      <c r="N107" s="51">
        <v>1</v>
      </c>
      <c r="O107" s="52"/>
      <c r="P107" s="53"/>
      <c r="Q107" s="51">
        <v>1</v>
      </c>
      <c r="R107" s="51">
        <v>1</v>
      </c>
      <c r="S107" s="51">
        <v>1</v>
      </c>
      <c r="T107" s="51"/>
      <c r="U107" s="51"/>
      <c r="V107" s="52"/>
      <c r="W107" s="53"/>
      <c r="X107" s="51"/>
      <c r="Y107" s="51">
        <v>1</v>
      </c>
      <c r="Z107" s="51">
        <v>1</v>
      </c>
      <c r="AA107" s="51">
        <v>1</v>
      </c>
      <c r="AB107" s="51">
        <v>1</v>
      </c>
      <c r="AC107" s="52"/>
      <c r="AD107" s="53"/>
      <c r="AE107" s="51">
        <v>1</v>
      </c>
      <c r="AF107" s="51">
        <v>1</v>
      </c>
      <c r="AG107" s="221"/>
      <c r="AH107" s="371">
        <v>18</v>
      </c>
      <c r="AI107" s="371">
        <v>2</v>
      </c>
      <c r="AJ107" s="371">
        <v>5</v>
      </c>
      <c r="AK107" s="371">
        <v>5</v>
      </c>
      <c r="AL107" s="371">
        <v>3</v>
      </c>
      <c r="AM107" s="371">
        <v>4</v>
      </c>
      <c r="AN107" s="371">
        <v>9</v>
      </c>
      <c r="AO107" s="371">
        <v>9</v>
      </c>
      <c r="AP107" s="371"/>
      <c r="AQ107" s="371"/>
      <c r="AR107" s="221" t="str">
        <f>VLOOKUP(A107,Att!B:CX,101,0)</f>
        <v>Power Connect</v>
      </c>
    </row>
    <row r="108" spans="1:44" x14ac:dyDescent="0.35">
      <c r="A108" s="19" t="s">
        <v>943</v>
      </c>
      <c r="B108" s="19" t="s">
        <v>954</v>
      </c>
      <c r="C108" s="51"/>
      <c r="D108" s="51"/>
      <c r="E108" s="51">
        <v>1</v>
      </c>
      <c r="F108" s="51">
        <v>1</v>
      </c>
      <c r="G108" s="51">
        <v>1</v>
      </c>
      <c r="H108" s="52">
        <v>1</v>
      </c>
      <c r="I108" s="53"/>
      <c r="J108" s="51"/>
      <c r="K108" s="51"/>
      <c r="L108" s="51"/>
      <c r="M108" s="51"/>
      <c r="N108" s="51"/>
      <c r="O108" s="52"/>
      <c r="P108" s="53"/>
      <c r="Q108" s="51">
        <v>1</v>
      </c>
      <c r="R108" s="51">
        <v>1</v>
      </c>
      <c r="S108" s="51">
        <v>1</v>
      </c>
      <c r="T108" s="51">
        <v>1</v>
      </c>
      <c r="U108" s="51">
        <v>1</v>
      </c>
      <c r="V108" s="52"/>
      <c r="W108" s="53"/>
      <c r="X108" s="51"/>
      <c r="Y108" s="51">
        <v>1</v>
      </c>
      <c r="Z108" s="51">
        <v>1</v>
      </c>
      <c r="AA108" s="51">
        <v>1</v>
      </c>
      <c r="AB108" s="51">
        <v>1</v>
      </c>
      <c r="AC108" s="52">
        <v>1</v>
      </c>
      <c r="AD108" s="53"/>
      <c r="AE108" s="51"/>
      <c r="AF108" s="51"/>
      <c r="AG108" s="221"/>
      <c r="AH108" s="371">
        <v>18</v>
      </c>
      <c r="AI108" s="371">
        <v>2</v>
      </c>
      <c r="AJ108" s="371">
        <v>4</v>
      </c>
      <c r="AK108" s="371">
        <v>0</v>
      </c>
      <c r="AL108" s="371">
        <v>5</v>
      </c>
      <c r="AM108" s="371">
        <v>5</v>
      </c>
      <c r="AN108" s="371"/>
      <c r="AO108" s="371"/>
      <c r="AP108" s="371">
        <v>9</v>
      </c>
      <c r="AQ108" s="371">
        <v>9</v>
      </c>
      <c r="AR108" s="221" t="str">
        <f>VLOOKUP(A108,Att!B:CX,101,0)</f>
        <v>Power Connect</v>
      </c>
    </row>
    <row r="109" spans="1:44" x14ac:dyDescent="0.35">
      <c r="A109" s="19" t="s">
        <v>944</v>
      </c>
      <c r="B109" s="19" t="s">
        <v>956</v>
      </c>
      <c r="C109" s="51">
        <v>1</v>
      </c>
      <c r="D109" s="51">
        <v>1</v>
      </c>
      <c r="E109" s="51"/>
      <c r="F109" s="51">
        <v>1</v>
      </c>
      <c r="G109" s="51">
        <v>1</v>
      </c>
      <c r="H109" s="52"/>
      <c r="I109" s="53"/>
      <c r="J109" s="51">
        <v>1</v>
      </c>
      <c r="K109" s="51">
        <v>1</v>
      </c>
      <c r="L109" s="51">
        <v>1</v>
      </c>
      <c r="M109" s="51">
        <v>1</v>
      </c>
      <c r="N109" s="51">
        <v>1</v>
      </c>
      <c r="O109" s="52"/>
      <c r="P109" s="53"/>
      <c r="Q109" s="51"/>
      <c r="R109" s="51">
        <v>1</v>
      </c>
      <c r="S109" s="51">
        <v>1</v>
      </c>
      <c r="T109" s="51">
        <v>1</v>
      </c>
      <c r="U109" s="51">
        <v>1</v>
      </c>
      <c r="V109" s="52">
        <v>1</v>
      </c>
      <c r="W109" s="53"/>
      <c r="X109" s="51"/>
      <c r="Y109" s="51">
        <v>1</v>
      </c>
      <c r="Z109" s="51">
        <v>1</v>
      </c>
      <c r="AA109" s="51">
        <v>1</v>
      </c>
      <c r="AB109" s="51">
        <v>1</v>
      </c>
      <c r="AC109" s="52"/>
      <c r="AD109" s="53"/>
      <c r="AE109" s="51">
        <v>1</v>
      </c>
      <c r="AF109" s="51">
        <v>1</v>
      </c>
      <c r="AG109" s="221"/>
      <c r="AH109" s="371">
        <v>18</v>
      </c>
      <c r="AI109" s="371">
        <v>2</v>
      </c>
      <c r="AJ109" s="371">
        <v>4</v>
      </c>
      <c r="AK109" s="371">
        <v>5</v>
      </c>
      <c r="AL109" s="371">
        <v>5</v>
      </c>
      <c r="AM109" s="371">
        <v>4</v>
      </c>
      <c r="AN109" s="371"/>
      <c r="AO109" s="371">
        <v>9</v>
      </c>
      <c r="AP109" s="371">
        <v>9</v>
      </c>
      <c r="AQ109" s="371"/>
      <c r="AR109" s="221" t="str">
        <f>VLOOKUP(A109,Att!B:CX,101,0)</f>
        <v>Nhân Kiệt</v>
      </c>
    </row>
    <row r="110" spans="1:44" x14ac:dyDescent="0.35">
      <c r="A110" s="19" t="s">
        <v>945</v>
      </c>
      <c r="B110" s="19" t="s">
        <v>958</v>
      </c>
      <c r="C110" s="51">
        <v>1</v>
      </c>
      <c r="D110" s="51">
        <v>1</v>
      </c>
      <c r="E110" s="51"/>
      <c r="F110" s="51"/>
      <c r="G110" s="51"/>
      <c r="H110" s="52"/>
      <c r="I110" s="53"/>
      <c r="J110" s="51">
        <v>1</v>
      </c>
      <c r="K110" s="51"/>
      <c r="L110" s="51">
        <v>1</v>
      </c>
      <c r="M110" s="51">
        <v>1</v>
      </c>
      <c r="N110" s="51">
        <v>1</v>
      </c>
      <c r="O110" s="52">
        <v>1</v>
      </c>
      <c r="P110" s="53"/>
      <c r="Q110" s="51">
        <v>1</v>
      </c>
      <c r="R110" s="51"/>
      <c r="S110" s="51"/>
      <c r="T110" s="51">
        <v>1</v>
      </c>
      <c r="U110" s="51">
        <v>1</v>
      </c>
      <c r="V110" s="52">
        <v>1</v>
      </c>
      <c r="W110" s="53"/>
      <c r="X110" s="51">
        <v>1</v>
      </c>
      <c r="Y110" s="51">
        <v>1</v>
      </c>
      <c r="Z110" s="51">
        <v>1</v>
      </c>
      <c r="AA110" s="51">
        <v>1</v>
      </c>
      <c r="AB110" s="51">
        <v>1</v>
      </c>
      <c r="AC110" s="52"/>
      <c r="AD110" s="53"/>
      <c r="AE110" s="51"/>
      <c r="AF110" s="51"/>
      <c r="AG110" s="221"/>
      <c r="AH110" s="371">
        <v>18</v>
      </c>
      <c r="AI110" s="371">
        <v>2</v>
      </c>
      <c r="AJ110" s="371">
        <v>2</v>
      </c>
      <c r="AK110" s="371">
        <v>5</v>
      </c>
      <c r="AL110" s="371">
        <v>4</v>
      </c>
      <c r="AM110" s="371">
        <v>5</v>
      </c>
      <c r="AN110" s="371"/>
      <c r="AO110" s="371">
        <v>9</v>
      </c>
      <c r="AP110" s="371"/>
      <c r="AQ110" s="371">
        <v>9</v>
      </c>
      <c r="AR110" s="221" t="str">
        <f>VLOOKUP(A110,Att!B:CX,101,0)</f>
        <v>Nhân Kiệt</v>
      </c>
    </row>
    <row r="111" spans="1:44" x14ac:dyDescent="0.35">
      <c r="A111" s="19" t="s">
        <v>960</v>
      </c>
      <c r="B111" s="19" t="s">
        <v>961</v>
      </c>
      <c r="C111" s="51">
        <v>1</v>
      </c>
      <c r="D111" s="51">
        <v>1</v>
      </c>
      <c r="E111" s="51">
        <v>1</v>
      </c>
      <c r="F111" s="51"/>
      <c r="G111" s="51">
        <v>1</v>
      </c>
      <c r="H111" s="52">
        <v>1</v>
      </c>
      <c r="I111" s="53"/>
      <c r="J111" s="51"/>
      <c r="K111" s="51"/>
      <c r="L111" s="51"/>
      <c r="M111" s="51"/>
      <c r="N111" s="51">
        <v>1</v>
      </c>
      <c r="O111" s="52">
        <v>1</v>
      </c>
      <c r="P111" s="53"/>
      <c r="Q111" s="51">
        <v>1</v>
      </c>
      <c r="R111" s="51"/>
      <c r="S111" s="51">
        <v>1</v>
      </c>
      <c r="T111" s="51">
        <v>1</v>
      </c>
      <c r="U111" s="51">
        <v>1</v>
      </c>
      <c r="V111" s="52">
        <v>1</v>
      </c>
      <c r="W111" s="53"/>
      <c r="X111" s="51">
        <v>1</v>
      </c>
      <c r="Y111" s="51"/>
      <c r="Z111" s="51">
        <v>1</v>
      </c>
      <c r="AA111" s="51">
        <v>1</v>
      </c>
      <c r="AB111" s="51">
        <v>1</v>
      </c>
      <c r="AC111" s="52">
        <v>1</v>
      </c>
      <c r="AD111" s="53"/>
      <c r="AE111" s="51">
        <v>1</v>
      </c>
      <c r="AF111" s="51">
        <v>1</v>
      </c>
      <c r="AG111" s="221"/>
      <c r="AH111" s="371">
        <v>27</v>
      </c>
      <c r="AI111" s="371">
        <v>3</v>
      </c>
      <c r="AJ111" s="371">
        <v>5</v>
      </c>
      <c r="AK111" s="371">
        <v>2</v>
      </c>
      <c r="AL111" s="371">
        <v>5</v>
      </c>
      <c r="AM111" s="371">
        <v>5</v>
      </c>
      <c r="AN111" s="371">
        <v>9</v>
      </c>
      <c r="AO111" s="371"/>
      <c r="AP111" s="371">
        <v>9</v>
      </c>
      <c r="AQ111" s="371">
        <v>9</v>
      </c>
      <c r="AR111" s="221" t="str">
        <f>VLOOKUP(A111,Att!B:CX,101,0)</f>
        <v>Power Connect</v>
      </c>
    </row>
    <row r="112" spans="1:44" x14ac:dyDescent="0.35">
      <c r="A112" s="19" t="s">
        <v>963</v>
      </c>
      <c r="B112" s="19" t="s">
        <v>964</v>
      </c>
      <c r="C112" s="51">
        <v>1</v>
      </c>
      <c r="D112" s="51">
        <v>1</v>
      </c>
      <c r="E112" s="51">
        <v>1</v>
      </c>
      <c r="F112" s="51"/>
      <c r="G112" s="51"/>
      <c r="H112" s="52">
        <v>1</v>
      </c>
      <c r="I112" s="53"/>
      <c r="J112" s="51"/>
      <c r="K112" s="51">
        <v>1</v>
      </c>
      <c r="L112" s="51">
        <v>1</v>
      </c>
      <c r="M112" s="51">
        <v>1</v>
      </c>
      <c r="N112" s="51">
        <v>1</v>
      </c>
      <c r="O112" s="52"/>
      <c r="P112" s="53"/>
      <c r="Q112" s="51">
        <v>1</v>
      </c>
      <c r="R112" s="51">
        <v>1</v>
      </c>
      <c r="S112" s="51">
        <v>1</v>
      </c>
      <c r="T112" s="51">
        <v>1</v>
      </c>
      <c r="U112" s="51">
        <v>1</v>
      </c>
      <c r="V112" s="52"/>
      <c r="W112" s="53"/>
      <c r="X112" s="51">
        <v>1</v>
      </c>
      <c r="Y112" s="51">
        <v>1</v>
      </c>
      <c r="Z112" s="51">
        <v>1</v>
      </c>
      <c r="AA112" s="51">
        <v>1</v>
      </c>
      <c r="AB112" s="51">
        <v>1</v>
      </c>
      <c r="AC112" s="52"/>
      <c r="AD112" s="53"/>
      <c r="AE112" s="51">
        <v>1</v>
      </c>
      <c r="AF112" s="51">
        <v>1</v>
      </c>
      <c r="AG112" s="221"/>
      <c r="AH112" s="371">
        <v>18</v>
      </c>
      <c r="AI112" s="371">
        <v>2</v>
      </c>
      <c r="AJ112" s="371">
        <v>4</v>
      </c>
      <c r="AK112" s="371">
        <v>4</v>
      </c>
      <c r="AL112" s="371">
        <v>5</v>
      </c>
      <c r="AM112" s="371">
        <v>5</v>
      </c>
      <c r="AN112" s="371"/>
      <c r="AO112" s="371"/>
      <c r="AP112" s="371">
        <v>9</v>
      </c>
      <c r="AQ112" s="371">
        <v>9</v>
      </c>
      <c r="AR112" s="221" t="str">
        <f>VLOOKUP(A112,Att!B:CX,101,0)</f>
        <v>Power Connect</v>
      </c>
    </row>
    <row r="113" spans="1:44" x14ac:dyDescent="0.35">
      <c r="A113" s="19" t="s">
        <v>966</v>
      </c>
      <c r="B113" s="19" t="s">
        <v>967</v>
      </c>
      <c r="C113" s="51"/>
      <c r="D113" s="51">
        <v>1</v>
      </c>
      <c r="E113" s="51">
        <v>1</v>
      </c>
      <c r="F113" s="51">
        <v>1</v>
      </c>
      <c r="G113" s="51">
        <v>1</v>
      </c>
      <c r="H113" s="52">
        <v>1</v>
      </c>
      <c r="I113" s="53"/>
      <c r="J113" s="51">
        <v>1</v>
      </c>
      <c r="K113" s="51">
        <v>1</v>
      </c>
      <c r="L113" s="51">
        <v>1</v>
      </c>
      <c r="M113" s="51"/>
      <c r="N113" s="51">
        <v>1</v>
      </c>
      <c r="O113" s="52">
        <v>1</v>
      </c>
      <c r="P113" s="53"/>
      <c r="Q113" s="51">
        <v>1</v>
      </c>
      <c r="R113" s="51">
        <v>1</v>
      </c>
      <c r="S113" s="51"/>
      <c r="T113" s="51">
        <v>1</v>
      </c>
      <c r="U113" s="51">
        <v>1</v>
      </c>
      <c r="V113" s="52">
        <v>1</v>
      </c>
      <c r="W113" s="53"/>
      <c r="X113" s="51"/>
      <c r="Y113" s="51">
        <v>1</v>
      </c>
      <c r="Z113" s="51">
        <v>1</v>
      </c>
      <c r="AA113" s="51">
        <v>1</v>
      </c>
      <c r="AB113" s="51">
        <v>1</v>
      </c>
      <c r="AC113" s="52">
        <v>1</v>
      </c>
      <c r="AD113" s="53"/>
      <c r="AE113" s="51"/>
      <c r="AF113" s="51">
        <v>1</v>
      </c>
      <c r="AG113" s="221"/>
      <c r="AH113" s="371">
        <v>36</v>
      </c>
      <c r="AI113" s="371">
        <v>4</v>
      </c>
      <c r="AJ113" s="371">
        <v>5</v>
      </c>
      <c r="AK113" s="371">
        <v>5</v>
      </c>
      <c r="AL113" s="371">
        <v>5</v>
      </c>
      <c r="AM113" s="371">
        <v>5</v>
      </c>
      <c r="AN113" s="371">
        <v>9</v>
      </c>
      <c r="AO113" s="371">
        <v>9</v>
      </c>
      <c r="AP113" s="371">
        <v>9</v>
      </c>
      <c r="AQ113" s="371">
        <v>9</v>
      </c>
      <c r="AR113" s="221" t="str">
        <f>VLOOKUP(A113,Att!B:CX,101,0)</f>
        <v>Power Connect</v>
      </c>
    </row>
    <row r="114" spans="1:44" x14ac:dyDescent="0.35">
      <c r="A114" s="19" t="s">
        <v>969</v>
      </c>
      <c r="B114" s="19" t="s">
        <v>970</v>
      </c>
      <c r="C114" s="51">
        <v>1</v>
      </c>
      <c r="D114" s="51">
        <v>1</v>
      </c>
      <c r="E114" s="51"/>
      <c r="F114" s="51">
        <v>1</v>
      </c>
      <c r="G114" s="51">
        <v>1</v>
      </c>
      <c r="H114" s="52">
        <v>1</v>
      </c>
      <c r="I114" s="53"/>
      <c r="J114" s="51">
        <v>1</v>
      </c>
      <c r="K114" s="51">
        <v>1</v>
      </c>
      <c r="L114" s="51">
        <v>1</v>
      </c>
      <c r="M114" s="51">
        <v>1</v>
      </c>
      <c r="N114" s="51">
        <v>1</v>
      </c>
      <c r="O114" s="52"/>
      <c r="P114" s="53"/>
      <c r="Q114" s="51">
        <v>1</v>
      </c>
      <c r="R114" s="51">
        <v>1</v>
      </c>
      <c r="S114" s="51">
        <v>1</v>
      </c>
      <c r="T114" s="51"/>
      <c r="U114" s="51">
        <v>1</v>
      </c>
      <c r="V114" s="52">
        <v>1</v>
      </c>
      <c r="W114" s="53"/>
      <c r="X114" s="51">
        <v>1</v>
      </c>
      <c r="Y114" s="51">
        <v>1</v>
      </c>
      <c r="Z114" s="51">
        <v>1</v>
      </c>
      <c r="AA114" s="51">
        <v>1</v>
      </c>
      <c r="AB114" s="51">
        <v>1</v>
      </c>
      <c r="AC114" s="52"/>
      <c r="AD114" s="53"/>
      <c r="AE114" s="51">
        <v>1</v>
      </c>
      <c r="AF114" s="51">
        <v>1</v>
      </c>
      <c r="AG114" s="221"/>
      <c r="AH114" s="371">
        <v>36</v>
      </c>
      <c r="AI114" s="371">
        <v>4</v>
      </c>
      <c r="AJ114" s="371">
        <v>5</v>
      </c>
      <c r="AK114" s="371">
        <v>5</v>
      </c>
      <c r="AL114" s="371">
        <v>5</v>
      </c>
      <c r="AM114" s="371">
        <v>5</v>
      </c>
      <c r="AN114" s="371">
        <v>9</v>
      </c>
      <c r="AO114" s="371">
        <v>9</v>
      </c>
      <c r="AP114" s="371">
        <v>9</v>
      </c>
      <c r="AQ114" s="371">
        <v>9</v>
      </c>
      <c r="AR114" s="221" t="str">
        <f>VLOOKUP(A114,Att!B:CX,101,0)</f>
        <v>Power Connect</v>
      </c>
    </row>
    <row r="115" spans="1:44" x14ac:dyDescent="0.35">
      <c r="A115" s="19" t="s">
        <v>972</v>
      </c>
      <c r="B115" s="19" t="s">
        <v>973</v>
      </c>
      <c r="C115" s="51"/>
      <c r="D115" s="51"/>
      <c r="E115" s="51"/>
      <c r="F115" s="51"/>
      <c r="G115" s="51"/>
      <c r="H115" s="52"/>
      <c r="I115" s="53"/>
      <c r="J115" s="51"/>
      <c r="K115" s="51"/>
      <c r="L115" s="51"/>
      <c r="M115" s="51"/>
      <c r="N115" s="51"/>
      <c r="O115" s="52"/>
      <c r="P115" s="53"/>
      <c r="Q115" s="51"/>
      <c r="R115" s="51"/>
      <c r="S115" s="51"/>
      <c r="T115" s="51"/>
      <c r="U115" s="51"/>
      <c r="V115" s="52"/>
      <c r="W115" s="53"/>
      <c r="X115" s="51"/>
      <c r="Y115" s="51"/>
      <c r="Z115" s="51"/>
      <c r="AA115" s="51"/>
      <c r="AB115" s="51"/>
      <c r="AC115" s="52"/>
      <c r="AD115" s="53"/>
      <c r="AE115" s="51"/>
      <c r="AF115" s="51"/>
      <c r="AG115" s="221"/>
      <c r="AH115" s="371"/>
      <c r="AI115" s="371"/>
      <c r="AJ115" s="371">
        <v>0</v>
      </c>
      <c r="AK115" s="371"/>
      <c r="AL115" s="371"/>
      <c r="AM115" s="371"/>
      <c r="AN115" s="371"/>
      <c r="AO115" s="371"/>
      <c r="AP115" s="371"/>
      <c r="AQ115" s="371"/>
      <c r="AR115" s="221" t="str">
        <f>VLOOKUP(A115,Att!B:CX,101,0)</f>
        <v>Power Connect</v>
      </c>
    </row>
    <row r="116" spans="1:44" x14ac:dyDescent="0.35">
      <c r="A116" s="19" t="s">
        <v>975</v>
      </c>
      <c r="B116" s="19" t="s">
        <v>976</v>
      </c>
      <c r="C116" s="51">
        <v>1</v>
      </c>
      <c r="D116" s="51">
        <v>1</v>
      </c>
      <c r="E116" s="51">
        <v>1</v>
      </c>
      <c r="F116" s="51">
        <v>1</v>
      </c>
      <c r="G116" s="51">
        <v>1</v>
      </c>
      <c r="H116" s="52"/>
      <c r="I116" s="53"/>
      <c r="J116" s="51">
        <v>1</v>
      </c>
      <c r="K116" s="51">
        <v>1</v>
      </c>
      <c r="L116" s="51">
        <v>1</v>
      </c>
      <c r="M116" s="51">
        <v>1</v>
      </c>
      <c r="N116" s="51"/>
      <c r="O116" s="52"/>
      <c r="P116" s="53"/>
      <c r="Q116" s="51">
        <v>1</v>
      </c>
      <c r="R116" s="51">
        <v>1</v>
      </c>
      <c r="S116" s="51">
        <v>1</v>
      </c>
      <c r="T116" s="51">
        <v>1</v>
      </c>
      <c r="U116" s="51">
        <v>1</v>
      </c>
      <c r="V116" s="52"/>
      <c r="W116" s="53"/>
      <c r="X116" s="51">
        <v>1</v>
      </c>
      <c r="Y116" s="51">
        <v>1</v>
      </c>
      <c r="Z116" s="51">
        <v>1</v>
      </c>
      <c r="AA116" s="51">
        <v>1</v>
      </c>
      <c r="AB116" s="51"/>
      <c r="AC116" s="52">
        <v>1</v>
      </c>
      <c r="AD116" s="53"/>
      <c r="AE116" s="51">
        <v>1</v>
      </c>
      <c r="AF116" s="51"/>
      <c r="AG116" s="221"/>
      <c r="AH116" s="371">
        <v>27</v>
      </c>
      <c r="AI116" s="371">
        <v>3</v>
      </c>
      <c r="AJ116" s="371">
        <v>5</v>
      </c>
      <c r="AK116" s="371">
        <v>4</v>
      </c>
      <c r="AL116" s="371">
        <v>5</v>
      </c>
      <c r="AM116" s="371">
        <v>5</v>
      </c>
      <c r="AN116" s="371">
        <v>9</v>
      </c>
      <c r="AO116" s="371"/>
      <c r="AP116" s="371">
        <v>9</v>
      </c>
      <c r="AQ116" s="371">
        <v>9</v>
      </c>
      <c r="AR116" s="221" t="str">
        <f>VLOOKUP(A116,Att!B:CX,101,0)</f>
        <v>Power Connect</v>
      </c>
    </row>
    <row r="117" spans="1:44" x14ac:dyDescent="0.35">
      <c r="A117" s="19" t="s">
        <v>1002</v>
      </c>
      <c r="B117" s="19" t="s">
        <v>1003</v>
      </c>
      <c r="C117" s="51">
        <v>1</v>
      </c>
      <c r="D117" s="51">
        <v>1</v>
      </c>
      <c r="E117" s="51">
        <v>1</v>
      </c>
      <c r="F117" s="51">
        <v>1</v>
      </c>
      <c r="G117" s="51">
        <v>1</v>
      </c>
      <c r="H117" s="52"/>
      <c r="I117" s="53"/>
      <c r="J117" s="51">
        <v>1</v>
      </c>
      <c r="K117" s="51">
        <v>1</v>
      </c>
      <c r="L117" s="51"/>
      <c r="M117" s="51">
        <v>1</v>
      </c>
      <c r="N117" s="51">
        <v>1</v>
      </c>
      <c r="O117" s="52">
        <v>1</v>
      </c>
      <c r="P117" s="53"/>
      <c r="Q117" s="51">
        <v>1</v>
      </c>
      <c r="R117" s="51">
        <v>1</v>
      </c>
      <c r="S117" s="51"/>
      <c r="T117" s="51"/>
      <c r="U117" s="51"/>
      <c r="V117" s="52"/>
      <c r="W117" s="53"/>
      <c r="X117" s="51"/>
      <c r="Y117" s="51"/>
      <c r="Z117" s="51"/>
      <c r="AA117" s="51"/>
      <c r="AB117" s="51"/>
      <c r="AC117" s="52"/>
      <c r="AD117" s="53"/>
      <c r="AE117" s="51"/>
      <c r="AF117" s="51"/>
      <c r="AG117" s="221"/>
      <c r="AH117" s="371">
        <v>18</v>
      </c>
      <c r="AI117" s="371">
        <v>2</v>
      </c>
      <c r="AJ117" s="371">
        <v>5</v>
      </c>
      <c r="AK117" s="371">
        <v>5</v>
      </c>
      <c r="AL117" s="371"/>
      <c r="AM117" s="371"/>
      <c r="AN117" s="371">
        <v>9</v>
      </c>
      <c r="AO117" s="371">
        <v>9</v>
      </c>
      <c r="AP117" s="371"/>
      <c r="AQ117" s="371"/>
      <c r="AR117" s="221" t="str">
        <f>VLOOKUP(A117,Att!B:CX,101,0)</f>
        <v>Power Connect</v>
      </c>
    </row>
    <row r="118" spans="1:44" x14ac:dyDescent="0.35">
      <c r="A118" s="19" t="s">
        <v>1005</v>
      </c>
      <c r="B118" s="19" t="s">
        <v>1006</v>
      </c>
      <c r="C118" s="51">
        <v>1</v>
      </c>
      <c r="D118" s="51">
        <v>1</v>
      </c>
      <c r="E118" s="51">
        <v>1</v>
      </c>
      <c r="F118" s="51"/>
      <c r="G118" s="51"/>
      <c r="H118" s="52"/>
      <c r="I118" s="53"/>
      <c r="J118" s="51"/>
      <c r="K118" s="51">
        <v>1</v>
      </c>
      <c r="L118" s="51">
        <v>1</v>
      </c>
      <c r="M118" s="51">
        <v>1</v>
      </c>
      <c r="N118" s="51">
        <v>1</v>
      </c>
      <c r="O118" s="52"/>
      <c r="P118" s="53"/>
      <c r="Q118" s="51">
        <v>1</v>
      </c>
      <c r="R118" s="51">
        <v>1</v>
      </c>
      <c r="S118" s="51">
        <v>1</v>
      </c>
      <c r="T118" s="51">
        <v>1</v>
      </c>
      <c r="U118" s="51">
        <v>1</v>
      </c>
      <c r="V118" s="52"/>
      <c r="W118" s="53"/>
      <c r="X118" s="51">
        <v>1</v>
      </c>
      <c r="Y118" s="51">
        <v>1</v>
      </c>
      <c r="Z118" s="51">
        <v>1</v>
      </c>
      <c r="AA118" s="51">
        <v>1</v>
      </c>
      <c r="AB118" s="51"/>
      <c r="AC118" s="52">
        <v>1</v>
      </c>
      <c r="AD118" s="53"/>
      <c r="AE118" s="51">
        <v>1</v>
      </c>
      <c r="AF118" s="51"/>
      <c r="AG118" s="221"/>
      <c r="AH118" s="371">
        <v>18</v>
      </c>
      <c r="AI118" s="371">
        <v>2</v>
      </c>
      <c r="AJ118" s="371">
        <v>3</v>
      </c>
      <c r="AK118" s="371">
        <v>4</v>
      </c>
      <c r="AL118" s="371">
        <v>5</v>
      </c>
      <c r="AM118" s="371">
        <v>5</v>
      </c>
      <c r="AN118" s="371"/>
      <c r="AO118" s="371"/>
      <c r="AP118" s="371">
        <v>9</v>
      </c>
      <c r="AQ118" s="371">
        <v>9</v>
      </c>
      <c r="AR118" s="221" t="str">
        <f>VLOOKUP(A118,Att!B:CX,101,0)</f>
        <v>Power Connect</v>
      </c>
    </row>
    <row r="119" spans="1:44" x14ac:dyDescent="0.35">
      <c r="A119" s="19" t="s">
        <v>1008</v>
      </c>
      <c r="B119" s="19" t="s">
        <v>1009</v>
      </c>
      <c r="C119" s="51">
        <v>1</v>
      </c>
      <c r="D119" s="51">
        <v>1</v>
      </c>
      <c r="E119" s="51">
        <v>1</v>
      </c>
      <c r="F119" s="51">
        <v>1</v>
      </c>
      <c r="G119" s="51">
        <v>1</v>
      </c>
      <c r="H119" s="52"/>
      <c r="I119" s="53"/>
      <c r="J119" s="51">
        <v>1</v>
      </c>
      <c r="K119" s="51">
        <v>1</v>
      </c>
      <c r="L119" s="51">
        <v>1</v>
      </c>
      <c r="M119" s="51">
        <v>1</v>
      </c>
      <c r="N119" s="51">
        <v>1</v>
      </c>
      <c r="O119" s="52"/>
      <c r="P119" s="53"/>
      <c r="Q119" s="51"/>
      <c r="R119" s="51"/>
      <c r="S119" s="51"/>
      <c r="T119" s="51">
        <v>1</v>
      </c>
      <c r="U119" s="51">
        <v>1</v>
      </c>
      <c r="V119" s="52">
        <v>1</v>
      </c>
      <c r="W119" s="53"/>
      <c r="X119" s="51">
        <v>1</v>
      </c>
      <c r="Y119" s="51">
        <v>1</v>
      </c>
      <c r="Z119" s="51">
        <v>1</v>
      </c>
      <c r="AA119" s="51">
        <v>1</v>
      </c>
      <c r="AB119" s="51">
        <v>1</v>
      </c>
      <c r="AC119" s="52"/>
      <c r="AD119" s="53"/>
      <c r="AE119" s="51">
        <v>1</v>
      </c>
      <c r="AF119" s="51"/>
      <c r="AG119" s="221"/>
      <c r="AH119" s="371">
        <v>27</v>
      </c>
      <c r="AI119" s="371">
        <v>3</v>
      </c>
      <c r="AJ119" s="371">
        <v>5</v>
      </c>
      <c r="AK119" s="371">
        <v>5</v>
      </c>
      <c r="AL119" s="371">
        <v>3</v>
      </c>
      <c r="AM119" s="371">
        <v>5</v>
      </c>
      <c r="AN119" s="371">
        <v>9</v>
      </c>
      <c r="AO119" s="371">
        <v>9</v>
      </c>
      <c r="AP119" s="371"/>
      <c r="AQ119" s="371">
        <v>9</v>
      </c>
      <c r="AR119" s="221" t="str">
        <f>VLOOKUP(A119,Att!B:CX,101,0)</f>
        <v>Power Connect</v>
      </c>
    </row>
    <row r="120" spans="1:44" x14ac:dyDescent="0.35">
      <c r="A120" s="19" t="s">
        <v>1011</v>
      </c>
      <c r="B120" s="19" t="s">
        <v>1012</v>
      </c>
      <c r="C120" s="51"/>
      <c r="D120" s="51"/>
      <c r="E120" s="51">
        <v>1</v>
      </c>
      <c r="F120" s="51">
        <v>1</v>
      </c>
      <c r="G120" s="51">
        <v>1</v>
      </c>
      <c r="H120" s="52">
        <v>1</v>
      </c>
      <c r="I120" s="53"/>
      <c r="J120" s="51">
        <v>1</v>
      </c>
      <c r="K120" s="51">
        <v>1</v>
      </c>
      <c r="L120" s="51">
        <v>1</v>
      </c>
      <c r="M120" s="51"/>
      <c r="N120" s="51">
        <v>1</v>
      </c>
      <c r="O120" s="52"/>
      <c r="P120" s="53"/>
      <c r="Q120" s="51">
        <v>1</v>
      </c>
      <c r="R120" s="51"/>
      <c r="S120" s="51">
        <v>1</v>
      </c>
      <c r="T120" s="51">
        <v>1</v>
      </c>
      <c r="U120" s="51">
        <v>1</v>
      </c>
      <c r="V120" s="52">
        <v>1</v>
      </c>
      <c r="W120" s="53"/>
      <c r="X120" s="51">
        <v>1</v>
      </c>
      <c r="Y120" s="51">
        <v>1</v>
      </c>
      <c r="Z120" s="51">
        <v>1</v>
      </c>
      <c r="AA120" s="51">
        <v>1</v>
      </c>
      <c r="AB120" s="51"/>
      <c r="AC120" s="52">
        <v>1</v>
      </c>
      <c r="AD120" s="53"/>
      <c r="AE120" s="51"/>
      <c r="AF120" s="51">
        <v>1</v>
      </c>
      <c r="AG120" s="221"/>
      <c r="AH120" s="371">
        <v>18</v>
      </c>
      <c r="AI120" s="371">
        <v>2</v>
      </c>
      <c r="AJ120" s="371">
        <v>4</v>
      </c>
      <c r="AK120" s="371">
        <v>4</v>
      </c>
      <c r="AL120" s="371">
        <v>5</v>
      </c>
      <c r="AM120" s="371">
        <v>5</v>
      </c>
      <c r="AN120" s="371"/>
      <c r="AO120" s="371"/>
      <c r="AP120" s="371">
        <v>9</v>
      </c>
      <c r="AQ120" s="371">
        <v>9</v>
      </c>
      <c r="AR120" s="221" t="str">
        <f>VLOOKUP(A120,Att!B:CX,101,0)</f>
        <v>Power Connect</v>
      </c>
    </row>
    <row r="121" spans="1:44" x14ac:dyDescent="0.35">
      <c r="A121" s="19" t="s">
        <v>1014</v>
      </c>
      <c r="B121" s="19" t="s">
        <v>950</v>
      </c>
      <c r="C121" s="51">
        <v>1</v>
      </c>
      <c r="D121" s="51">
        <v>1</v>
      </c>
      <c r="E121" s="51">
        <v>1</v>
      </c>
      <c r="F121" s="51">
        <v>1</v>
      </c>
      <c r="G121" s="51">
        <v>1</v>
      </c>
      <c r="H121" s="52"/>
      <c r="I121" s="53"/>
      <c r="J121" s="51">
        <v>1</v>
      </c>
      <c r="K121" s="51">
        <v>1</v>
      </c>
      <c r="L121" s="51"/>
      <c r="M121" s="51">
        <v>1</v>
      </c>
      <c r="N121" s="51">
        <v>1</v>
      </c>
      <c r="O121" s="52">
        <v>1</v>
      </c>
      <c r="P121" s="53"/>
      <c r="Q121" s="51"/>
      <c r="R121" s="51"/>
      <c r="S121" s="51"/>
      <c r="T121" s="51"/>
      <c r="U121" s="51"/>
      <c r="V121" s="52"/>
      <c r="W121" s="53"/>
      <c r="X121" s="51"/>
      <c r="Y121" s="51"/>
      <c r="Z121" s="51">
        <v>1</v>
      </c>
      <c r="AA121" s="51">
        <v>1</v>
      </c>
      <c r="AB121" s="51">
        <v>1</v>
      </c>
      <c r="AC121" s="52">
        <v>1</v>
      </c>
      <c r="AD121" s="53"/>
      <c r="AE121" s="51">
        <v>1</v>
      </c>
      <c r="AF121" s="51"/>
      <c r="AG121" s="221"/>
      <c r="AH121" s="371">
        <v>18</v>
      </c>
      <c r="AI121" s="371">
        <v>2</v>
      </c>
      <c r="AJ121" s="371">
        <v>5</v>
      </c>
      <c r="AK121" s="371">
        <v>5</v>
      </c>
      <c r="AL121" s="371">
        <v>0</v>
      </c>
      <c r="AM121" s="371">
        <v>4</v>
      </c>
      <c r="AN121" s="371">
        <v>9</v>
      </c>
      <c r="AO121" s="371">
        <v>9</v>
      </c>
      <c r="AP121" s="371"/>
      <c r="AQ121" s="371"/>
      <c r="AR121" s="221" t="str">
        <f>VLOOKUP(A121,Att!B:CX,101,0)</f>
        <v>Power Connect</v>
      </c>
    </row>
    <row r="122" spans="1:44" x14ac:dyDescent="0.35">
      <c r="A122" s="19" t="s">
        <v>1016</v>
      </c>
      <c r="B122" s="19" t="s">
        <v>1017</v>
      </c>
      <c r="C122" s="51"/>
      <c r="D122" s="51">
        <v>1</v>
      </c>
      <c r="E122" s="51">
        <v>1</v>
      </c>
      <c r="F122" s="51">
        <v>1</v>
      </c>
      <c r="G122" s="51"/>
      <c r="H122" s="52">
        <v>1</v>
      </c>
      <c r="I122" s="53"/>
      <c r="J122" s="51"/>
      <c r="K122" s="51">
        <v>1</v>
      </c>
      <c r="L122" s="51"/>
      <c r="M122" s="51">
        <v>1</v>
      </c>
      <c r="N122" s="51">
        <v>1</v>
      </c>
      <c r="O122" s="52">
        <v>1</v>
      </c>
      <c r="P122" s="53"/>
      <c r="Q122" s="51">
        <v>1</v>
      </c>
      <c r="R122" s="51"/>
      <c r="S122" s="51">
        <v>1</v>
      </c>
      <c r="T122" s="51">
        <v>1</v>
      </c>
      <c r="U122" s="51"/>
      <c r="V122" s="52"/>
      <c r="W122" s="53"/>
      <c r="X122" s="51">
        <v>1</v>
      </c>
      <c r="Y122" s="51">
        <v>1</v>
      </c>
      <c r="Z122" s="51">
        <v>1</v>
      </c>
      <c r="AA122" s="51">
        <v>1</v>
      </c>
      <c r="AB122" s="51"/>
      <c r="AC122" s="52">
        <v>1</v>
      </c>
      <c r="AD122" s="53"/>
      <c r="AE122" s="51"/>
      <c r="AF122" s="51">
        <v>1</v>
      </c>
      <c r="AG122" s="221"/>
      <c r="AH122" s="371">
        <v>9</v>
      </c>
      <c r="AI122" s="371">
        <v>1</v>
      </c>
      <c r="AJ122" s="371">
        <v>4</v>
      </c>
      <c r="AK122" s="371">
        <v>4</v>
      </c>
      <c r="AL122" s="371">
        <v>3</v>
      </c>
      <c r="AM122" s="371">
        <v>5</v>
      </c>
      <c r="AN122" s="371"/>
      <c r="AO122" s="371"/>
      <c r="AP122" s="371"/>
      <c r="AQ122" s="371">
        <v>9</v>
      </c>
      <c r="AR122" s="221" t="str">
        <f>VLOOKUP(A122,Att!B:CX,101,0)</f>
        <v>Power Connect</v>
      </c>
    </row>
    <row r="123" spans="1:44" x14ac:dyDescent="0.35">
      <c r="A123" s="19" t="s">
        <v>1019</v>
      </c>
      <c r="B123" s="19" t="s">
        <v>1020</v>
      </c>
      <c r="C123" s="51">
        <v>1</v>
      </c>
      <c r="D123" s="51"/>
      <c r="E123" s="51"/>
      <c r="F123" s="51">
        <v>1</v>
      </c>
      <c r="G123" s="51">
        <v>1</v>
      </c>
      <c r="H123" s="52">
        <v>1</v>
      </c>
      <c r="I123" s="53"/>
      <c r="J123" s="51"/>
      <c r="K123" s="51"/>
      <c r="L123" s="51">
        <v>1</v>
      </c>
      <c r="M123" s="51">
        <v>1</v>
      </c>
      <c r="N123" s="51">
        <v>1</v>
      </c>
      <c r="O123" s="52"/>
      <c r="P123" s="53"/>
      <c r="Q123" s="51">
        <v>1</v>
      </c>
      <c r="R123" s="51">
        <v>1</v>
      </c>
      <c r="S123" s="51">
        <v>1</v>
      </c>
      <c r="T123" s="51">
        <v>1</v>
      </c>
      <c r="U123" s="51">
        <v>1</v>
      </c>
      <c r="V123" s="52"/>
      <c r="W123" s="53"/>
      <c r="X123" s="51">
        <v>1</v>
      </c>
      <c r="Y123" s="51">
        <v>1</v>
      </c>
      <c r="Z123" s="51">
        <v>1</v>
      </c>
      <c r="AA123" s="51">
        <v>1</v>
      </c>
      <c r="AB123" s="51"/>
      <c r="AC123" s="52">
        <v>1</v>
      </c>
      <c r="AD123" s="53"/>
      <c r="AE123" s="51">
        <v>1</v>
      </c>
      <c r="AF123" s="51"/>
      <c r="AG123" s="221"/>
      <c r="AH123" s="371">
        <v>18</v>
      </c>
      <c r="AI123" s="371">
        <v>2</v>
      </c>
      <c r="AJ123" s="371">
        <v>4</v>
      </c>
      <c r="AK123" s="371">
        <v>3</v>
      </c>
      <c r="AL123" s="371">
        <v>5</v>
      </c>
      <c r="AM123" s="371">
        <v>5</v>
      </c>
      <c r="AN123" s="371"/>
      <c r="AO123" s="371"/>
      <c r="AP123" s="371">
        <v>9</v>
      </c>
      <c r="AQ123" s="371">
        <v>9</v>
      </c>
      <c r="AR123" s="221" t="str">
        <f>VLOOKUP(A123,Att!B:CX,101,0)</f>
        <v>ANNK-HR</v>
      </c>
    </row>
    <row r="124" spans="1:44" x14ac:dyDescent="0.35">
      <c r="A124" s="19" t="s">
        <v>1022</v>
      </c>
      <c r="B124" s="19" t="s">
        <v>1023</v>
      </c>
      <c r="C124" s="51">
        <v>1</v>
      </c>
      <c r="D124" s="51">
        <v>1</v>
      </c>
      <c r="E124" s="51">
        <v>1</v>
      </c>
      <c r="F124" s="51">
        <v>1</v>
      </c>
      <c r="G124" s="51">
        <v>1</v>
      </c>
      <c r="H124" s="52"/>
      <c r="I124" s="53"/>
      <c r="J124" s="51">
        <v>1</v>
      </c>
      <c r="K124" s="51">
        <v>1</v>
      </c>
      <c r="L124" s="51">
        <v>1</v>
      </c>
      <c r="M124" s="51">
        <v>1</v>
      </c>
      <c r="N124" s="51">
        <v>1</v>
      </c>
      <c r="O124" s="52"/>
      <c r="P124" s="53"/>
      <c r="Q124" s="51">
        <v>1</v>
      </c>
      <c r="R124" s="51">
        <v>1</v>
      </c>
      <c r="S124" s="51">
        <v>1</v>
      </c>
      <c r="T124" s="51">
        <v>1</v>
      </c>
      <c r="U124" s="51">
        <v>1</v>
      </c>
      <c r="V124" s="52"/>
      <c r="W124" s="53"/>
      <c r="X124" s="51">
        <v>1</v>
      </c>
      <c r="Y124" s="51">
        <v>1</v>
      </c>
      <c r="Z124" s="51">
        <v>1</v>
      </c>
      <c r="AA124" s="51"/>
      <c r="AB124" s="51">
        <v>1</v>
      </c>
      <c r="AC124" s="52">
        <v>1</v>
      </c>
      <c r="AD124" s="53"/>
      <c r="AE124" s="51">
        <v>1</v>
      </c>
      <c r="AF124" s="51"/>
      <c r="AG124" s="221"/>
      <c r="AH124" s="371">
        <v>36</v>
      </c>
      <c r="AI124" s="371">
        <v>4</v>
      </c>
      <c r="AJ124" s="371">
        <v>5</v>
      </c>
      <c r="AK124" s="371">
        <v>5</v>
      </c>
      <c r="AL124" s="371">
        <v>5</v>
      </c>
      <c r="AM124" s="371">
        <v>5</v>
      </c>
      <c r="AN124" s="371">
        <v>9</v>
      </c>
      <c r="AO124" s="371">
        <v>9</v>
      </c>
      <c r="AP124" s="371">
        <v>9</v>
      </c>
      <c r="AQ124" s="371">
        <v>9</v>
      </c>
      <c r="AR124" s="221" t="str">
        <f>VLOOKUP(A124,Att!B:CX,101,0)</f>
        <v>ANNK-HR</v>
      </c>
    </row>
    <row r="125" spans="1:44" x14ac:dyDescent="0.35">
      <c r="A125" s="19" t="s">
        <v>1025</v>
      </c>
      <c r="B125" s="19" t="s">
        <v>1026</v>
      </c>
      <c r="C125" s="51">
        <v>1</v>
      </c>
      <c r="D125" s="51">
        <v>1</v>
      </c>
      <c r="E125" s="51">
        <v>1</v>
      </c>
      <c r="F125" s="51">
        <v>1</v>
      </c>
      <c r="G125" s="51"/>
      <c r="H125" s="52">
        <v>1</v>
      </c>
      <c r="I125" s="53"/>
      <c r="J125" s="51">
        <v>1</v>
      </c>
      <c r="K125" s="51">
        <v>1</v>
      </c>
      <c r="L125" s="51">
        <v>1</v>
      </c>
      <c r="M125" s="51">
        <v>1</v>
      </c>
      <c r="N125" s="51"/>
      <c r="O125" s="52">
        <v>1</v>
      </c>
      <c r="P125" s="53"/>
      <c r="Q125" s="51">
        <v>1</v>
      </c>
      <c r="R125" s="51">
        <v>1</v>
      </c>
      <c r="S125" s="51">
        <v>1</v>
      </c>
      <c r="T125" s="51">
        <v>1</v>
      </c>
      <c r="U125" s="51">
        <v>1</v>
      </c>
      <c r="V125" s="52"/>
      <c r="W125" s="53"/>
      <c r="X125" s="51">
        <v>1</v>
      </c>
      <c r="Y125" s="51">
        <v>1</v>
      </c>
      <c r="Z125" s="51">
        <v>1</v>
      </c>
      <c r="AA125" s="51">
        <v>1</v>
      </c>
      <c r="AB125" s="51"/>
      <c r="AC125" s="52">
        <v>1</v>
      </c>
      <c r="AD125" s="53"/>
      <c r="AE125" s="51">
        <v>1</v>
      </c>
      <c r="AF125" s="51"/>
      <c r="AG125" s="221"/>
      <c r="AH125" s="371">
        <v>36</v>
      </c>
      <c r="AI125" s="371">
        <v>4</v>
      </c>
      <c r="AJ125" s="371">
        <v>5</v>
      </c>
      <c r="AK125" s="371">
        <v>5</v>
      </c>
      <c r="AL125" s="371">
        <v>5</v>
      </c>
      <c r="AM125" s="371">
        <v>5</v>
      </c>
      <c r="AN125" s="371">
        <v>9</v>
      </c>
      <c r="AO125" s="371">
        <v>9</v>
      </c>
      <c r="AP125" s="371">
        <v>9</v>
      </c>
      <c r="AQ125" s="371">
        <v>9</v>
      </c>
      <c r="AR125" s="221" t="str">
        <f>VLOOKUP(A125,Att!B:CX,101,0)</f>
        <v>MEKONG SUBLABOR</v>
      </c>
    </row>
    <row r="126" spans="1:44" x14ac:dyDescent="0.35">
      <c r="A126" s="19" t="s">
        <v>1030</v>
      </c>
      <c r="B126" s="19" t="s">
        <v>1031</v>
      </c>
      <c r="C126" s="51"/>
      <c r="D126" s="51"/>
      <c r="E126" s="51"/>
      <c r="F126" s="51"/>
      <c r="G126" s="51">
        <v>1</v>
      </c>
      <c r="H126" s="52">
        <v>1</v>
      </c>
      <c r="I126" s="53"/>
      <c r="J126" s="51"/>
      <c r="K126" s="51"/>
      <c r="L126" s="51">
        <v>1</v>
      </c>
      <c r="M126" s="51">
        <v>1</v>
      </c>
      <c r="N126" s="51">
        <v>1</v>
      </c>
      <c r="O126" s="52"/>
      <c r="P126" s="53"/>
      <c r="Q126" s="51">
        <v>1</v>
      </c>
      <c r="R126" s="51">
        <v>1</v>
      </c>
      <c r="S126" s="51">
        <v>1</v>
      </c>
      <c r="T126" s="51">
        <v>1</v>
      </c>
      <c r="U126" s="51"/>
      <c r="V126" s="52"/>
      <c r="W126" s="53"/>
      <c r="X126" s="51"/>
      <c r="Y126" s="51">
        <v>1</v>
      </c>
      <c r="Z126" s="51">
        <v>1</v>
      </c>
      <c r="AA126" s="51">
        <v>1</v>
      </c>
      <c r="AB126" s="51">
        <v>1</v>
      </c>
      <c r="AC126" s="52"/>
      <c r="AD126" s="53"/>
      <c r="AE126" s="51">
        <v>1</v>
      </c>
      <c r="AF126" s="51">
        <v>1</v>
      </c>
      <c r="AG126" s="221"/>
      <c r="AH126" s="371"/>
      <c r="AI126" s="371"/>
      <c r="AJ126" s="371">
        <v>2</v>
      </c>
      <c r="AK126" s="371">
        <v>3</v>
      </c>
      <c r="AL126" s="371">
        <v>4</v>
      </c>
      <c r="AM126" s="371">
        <v>4</v>
      </c>
      <c r="AN126" s="371"/>
      <c r="AO126" s="371"/>
      <c r="AP126" s="371"/>
      <c r="AQ126" s="371"/>
      <c r="AR126" s="221" t="str">
        <f>VLOOKUP(A126,Att!B:CX,101,0)</f>
        <v>ANNK-HR</v>
      </c>
    </row>
    <row r="127" spans="1:44" x14ac:dyDescent="0.35">
      <c r="A127" s="19" t="s">
        <v>1034</v>
      </c>
      <c r="B127" s="19" t="s">
        <v>1035</v>
      </c>
      <c r="C127" s="51">
        <v>1</v>
      </c>
      <c r="D127" s="51"/>
      <c r="E127" s="51">
        <v>1</v>
      </c>
      <c r="F127" s="51">
        <v>1</v>
      </c>
      <c r="G127" s="51">
        <v>1</v>
      </c>
      <c r="H127" s="52">
        <v>1</v>
      </c>
      <c r="I127" s="53"/>
      <c r="J127" s="51">
        <v>1</v>
      </c>
      <c r="K127" s="51">
        <v>1</v>
      </c>
      <c r="L127" s="51"/>
      <c r="M127" s="51">
        <v>1</v>
      </c>
      <c r="N127" s="51"/>
      <c r="O127" s="52">
        <v>1</v>
      </c>
      <c r="P127" s="53"/>
      <c r="Q127" s="51">
        <v>1</v>
      </c>
      <c r="R127" s="51">
        <v>1</v>
      </c>
      <c r="S127" s="51">
        <v>1</v>
      </c>
      <c r="T127" s="51"/>
      <c r="U127" s="51"/>
      <c r="V127" s="52"/>
      <c r="W127" s="53"/>
      <c r="X127" s="51">
        <v>1</v>
      </c>
      <c r="Y127" s="51">
        <v>1</v>
      </c>
      <c r="Z127" s="51">
        <v>1</v>
      </c>
      <c r="AA127" s="51">
        <v>1</v>
      </c>
      <c r="AB127" s="51">
        <v>1</v>
      </c>
      <c r="AC127" s="52"/>
      <c r="AD127" s="53"/>
      <c r="AE127" s="51">
        <v>1</v>
      </c>
      <c r="AF127" s="51">
        <v>1</v>
      </c>
      <c r="AG127" s="221"/>
      <c r="AH127" s="371">
        <v>18</v>
      </c>
      <c r="AI127" s="371">
        <v>2</v>
      </c>
      <c r="AJ127" s="371">
        <v>5</v>
      </c>
      <c r="AK127" s="371">
        <v>4</v>
      </c>
      <c r="AL127" s="371">
        <v>3</v>
      </c>
      <c r="AM127" s="371">
        <v>5</v>
      </c>
      <c r="AN127" s="371">
        <v>9</v>
      </c>
      <c r="AO127" s="371"/>
      <c r="AP127" s="371"/>
      <c r="AQ127" s="371">
        <v>9</v>
      </c>
      <c r="AR127" s="221" t="str">
        <f>VLOOKUP(A127,Att!B:CX,101,0)</f>
        <v>Power Connect</v>
      </c>
    </row>
    <row r="128" spans="1:44" x14ac:dyDescent="0.35">
      <c r="A128" s="19" t="s">
        <v>1072</v>
      </c>
      <c r="B128" s="19" t="s">
        <v>1073</v>
      </c>
      <c r="C128" s="51">
        <v>1</v>
      </c>
      <c r="D128" s="51">
        <v>1</v>
      </c>
      <c r="E128" s="51"/>
      <c r="F128" s="51">
        <v>1</v>
      </c>
      <c r="G128" s="51">
        <v>1</v>
      </c>
      <c r="H128" s="52">
        <v>1</v>
      </c>
      <c r="I128" s="53"/>
      <c r="J128" s="51">
        <v>1</v>
      </c>
      <c r="K128" s="51">
        <v>1</v>
      </c>
      <c r="L128" s="51">
        <v>1</v>
      </c>
      <c r="M128" s="51">
        <v>1</v>
      </c>
      <c r="N128" s="51"/>
      <c r="O128" s="52">
        <v>1</v>
      </c>
      <c r="P128" s="53"/>
      <c r="Q128" s="51">
        <v>1</v>
      </c>
      <c r="R128" s="51">
        <v>1</v>
      </c>
      <c r="S128" s="51"/>
      <c r="T128" s="51"/>
      <c r="U128" s="51"/>
      <c r="V128" s="52"/>
      <c r="W128" s="53"/>
      <c r="X128" s="51"/>
      <c r="Y128" s="51">
        <v>1</v>
      </c>
      <c r="Z128" s="51">
        <v>1</v>
      </c>
      <c r="AA128" s="51">
        <v>1</v>
      </c>
      <c r="AB128" s="51">
        <v>1</v>
      </c>
      <c r="AC128" s="52">
        <v>1</v>
      </c>
      <c r="AD128" s="53"/>
      <c r="AE128" s="51">
        <v>1</v>
      </c>
      <c r="AF128" s="51">
        <v>1</v>
      </c>
      <c r="AG128" s="221"/>
      <c r="AH128" s="371">
        <v>27</v>
      </c>
      <c r="AI128" s="371">
        <v>3</v>
      </c>
      <c r="AJ128" s="371">
        <v>5</v>
      </c>
      <c r="AK128" s="371">
        <v>5</v>
      </c>
      <c r="AL128" s="371">
        <v>2</v>
      </c>
      <c r="AM128" s="371">
        <v>5</v>
      </c>
      <c r="AN128" s="371">
        <v>9</v>
      </c>
      <c r="AO128" s="371">
        <v>9</v>
      </c>
      <c r="AP128" s="371"/>
      <c r="AQ128" s="371">
        <v>9</v>
      </c>
      <c r="AR128" s="221" t="str">
        <f>VLOOKUP(A128,Att!B:CX,101,0)</f>
        <v>Power Connect</v>
      </c>
    </row>
    <row r="129" spans="1:44" x14ac:dyDescent="0.35">
      <c r="A129" s="19" t="s">
        <v>1075</v>
      </c>
      <c r="B129" s="19" t="s">
        <v>1076</v>
      </c>
      <c r="C129" s="51">
        <v>1</v>
      </c>
      <c r="D129" s="51">
        <v>1</v>
      </c>
      <c r="E129" s="51">
        <v>1</v>
      </c>
      <c r="F129" s="51"/>
      <c r="G129" s="51">
        <v>1</v>
      </c>
      <c r="H129" s="52">
        <v>1</v>
      </c>
      <c r="I129" s="53"/>
      <c r="J129" s="51">
        <v>1</v>
      </c>
      <c r="K129" s="51">
        <v>1</v>
      </c>
      <c r="L129" s="51">
        <v>1</v>
      </c>
      <c r="M129" s="51">
        <v>1</v>
      </c>
      <c r="N129" s="51">
        <v>1</v>
      </c>
      <c r="O129" s="52"/>
      <c r="P129" s="53"/>
      <c r="Q129" s="51"/>
      <c r="R129" s="51">
        <v>1</v>
      </c>
      <c r="S129" s="51">
        <v>1</v>
      </c>
      <c r="T129" s="51">
        <v>1</v>
      </c>
      <c r="U129" s="51">
        <v>1</v>
      </c>
      <c r="V129" s="52">
        <v>1</v>
      </c>
      <c r="W129" s="53"/>
      <c r="X129" s="51">
        <v>1</v>
      </c>
      <c r="Y129" s="51">
        <v>1</v>
      </c>
      <c r="Z129" s="51">
        <v>1</v>
      </c>
      <c r="AA129" s="51">
        <v>1</v>
      </c>
      <c r="AB129" s="51">
        <v>1</v>
      </c>
      <c r="AC129" s="52"/>
      <c r="AD129" s="53"/>
      <c r="AE129" s="51"/>
      <c r="AF129" s="51">
        <v>1</v>
      </c>
      <c r="AG129" s="221"/>
      <c r="AH129" s="371">
        <v>36</v>
      </c>
      <c r="AI129" s="371">
        <v>4</v>
      </c>
      <c r="AJ129" s="371">
        <v>5</v>
      </c>
      <c r="AK129" s="371">
        <v>5</v>
      </c>
      <c r="AL129" s="371">
        <v>5</v>
      </c>
      <c r="AM129" s="371">
        <v>5</v>
      </c>
      <c r="AN129" s="371">
        <v>9</v>
      </c>
      <c r="AO129" s="371">
        <v>9</v>
      </c>
      <c r="AP129" s="371">
        <v>9</v>
      </c>
      <c r="AQ129" s="371">
        <v>9</v>
      </c>
      <c r="AR129" s="221" t="str">
        <f>VLOOKUP(A129,Att!B:CX,101,0)</f>
        <v>Power Connect</v>
      </c>
    </row>
    <row r="130" spans="1:44" x14ac:dyDescent="0.35">
      <c r="A130" s="19" t="s">
        <v>1079</v>
      </c>
      <c r="B130" s="19" t="s">
        <v>1080</v>
      </c>
      <c r="C130" s="51">
        <v>1</v>
      </c>
      <c r="D130" s="51">
        <v>1</v>
      </c>
      <c r="E130" s="51">
        <v>1</v>
      </c>
      <c r="F130" s="51">
        <v>1</v>
      </c>
      <c r="G130" s="51">
        <v>1</v>
      </c>
      <c r="H130" s="52"/>
      <c r="I130" s="53"/>
      <c r="J130" s="51">
        <v>1</v>
      </c>
      <c r="K130" s="51">
        <v>1</v>
      </c>
      <c r="L130" s="51"/>
      <c r="M130" s="51">
        <v>1</v>
      </c>
      <c r="N130" s="51">
        <v>1</v>
      </c>
      <c r="O130" s="52">
        <v>1</v>
      </c>
      <c r="P130" s="53"/>
      <c r="Q130" s="51">
        <v>1</v>
      </c>
      <c r="R130" s="51">
        <v>1</v>
      </c>
      <c r="S130" s="51">
        <v>1</v>
      </c>
      <c r="T130" s="51">
        <v>1</v>
      </c>
      <c r="U130" s="51">
        <v>1</v>
      </c>
      <c r="V130" s="52"/>
      <c r="W130" s="53"/>
      <c r="X130" s="51">
        <v>1</v>
      </c>
      <c r="Y130" s="51">
        <v>1</v>
      </c>
      <c r="Z130" s="51">
        <v>1</v>
      </c>
      <c r="AA130" s="51"/>
      <c r="AB130" s="51">
        <v>1</v>
      </c>
      <c r="AC130" s="52">
        <v>1</v>
      </c>
      <c r="AD130" s="53"/>
      <c r="AE130" s="51">
        <v>1</v>
      </c>
      <c r="AF130" s="51"/>
      <c r="AG130" s="221"/>
      <c r="AH130" s="371">
        <v>36</v>
      </c>
      <c r="AI130" s="371">
        <v>4</v>
      </c>
      <c r="AJ130" s="371">
        <v>5</v>
      </c>
      <c r="AK130" s="371">
        <v>5</v>
      </c>
      <c r="AL130" s="371">
        <v>5</v>
      </c>
      <c r="AM130" s="371">
        <v>5</v>
      </c>
      <c r="AN130" s="371">
        <v>9</v>
      </c>
      <c r="AO130" s="371">
        <v>9</v>
      </c>
      <c r="AP130" s="371">
        <v>9</v>
      </c>
      <c r="AQ130" s="371">
        <v>9</v>
      </c>
      <c r="AR130" s="221" t="str">
        <f>VLOOKUP(A130,Att!B:CX,101,0)</f>
        <v>Power Connect</v>
      </c>
    </row>
    <row r="131" spans="1:44" x14ac:dyDescent="0.35">
      <c r="A131" s="19" t="s">
        <v>1082</v>
      </c>
      <c r="B131" s="19" t="s">
        <v>1083</v>
      </c>
      <c r="C131" s="51">
        <v>1</v>
      </c>
      <c r="D131" s="51">
        <v>1</v>
      </c>
      <c r="E131" s="51">
        <v>1</v>
      </c>
      <c r="F131" s="51">
        <v>1</v>
      </c>
      <c r="G131" s="51"/>
      <c r="H131" s="52">
        <v>1</v>
      </c>
      <c r="I131" s="53"/>
      <c r="J131" s="51"/>
      <c r="K131" s="51">
        <v>1</v>
      </c>
      <c r="L131" s="51"/>
      <c r="M131" s="51">
        <v>1</v>
      </c>
      <c r="N131" s="51">
        <v>1</v>
      </c>
      <c r="O131" s="52">
        <v>1</v>
      </c>
      <c r="P131" s="53"/>
      <c r="Q131" s="51"/>
      <c r="R131" s="51">
        <v>1</v>
      </c>
      <c r="S131" s="51">
        <v>1</v>
      </c>
      <c r="T131" s="51">
        <v>1</v>
      </c>
      <c r="U131" s="51">
        <v>1</v>
      </c>
      <c r="V131" s="52"/>
      <c r="W131" s="53"/>
      <c r="X131" s="51"/>
      <c r="Y131" s="51"/>
      <c r="Z131" s="51">
        <v>1</v>
      </c>
      <c r="AA131" s="51"/>
      <c r="AB131" s="51"/>
      <c r="AC131" s="52"/>
      <c r="AD131" s="53"/>
      <c r="AE131" s="51">
        <v>1</v>
      </c>
      <c r="AF131" s="51">
        <v>1</v>
      </c>
      <c r="AG131" s="221"/>
      <c r="AH131" s="371">
        <v>9</v>
      </c>
      <c r="AI131" s="371">
        <v>1</v>
      </c>
      <c r="AJ131" s="371">
        <v>5</v>
      </c>
      <c r="AK131" s="371">
        <v>4</v>
      </c>
      <c r="AL131" s="371">
        <v>4</v>
      </c>
      <c r="AM131" s="371">
        <v>1</v>
      </c>
      <c r="AN131" s="371">
        <v>9</v>
      </c>
      <c r="AO131" s="371"/>
      <c r="AP131" s="371"/>
      <c r="AQ131" s="371"/>
      <c r="AR131" s="221" t="str">
        <f>VLOOKUP(A131,Att!B:CX,101,0)</f>
        <v>Power Connect</v>
      </c>
    </row>
    <row r="132" spans="1:44" x14ac:dyDescent="0.35">
      <c r="A132" s="19" t="s">
        <v>1085</v>
      </c>
      <c r="B132" s="19" t="s">
        <v>1086</v>
      </c>
      <c r="C132" s="51"/>
      <c r="D132" s="51"/>
      <c r="E132" s="51">
        <v>1</v>
      </c>
      <c r="F132" s="51">
        <v>1</v>
      </c>
      <c r="G132" s="51"/>
      <c r="H132" s="52">
        <v>1</v>
      </c>
      <c r="I132" s="53"/>
      <c r="J132" s="51">
        <v>1</v>
      </c>
      <c r="K132" s="51">
        <v>1</v>
      </c>
      <c r="L132" s="51">
        <v>1</v>
      </c>
      <c r="M132" s="51">
        <v>1</v>
      </c>
      <c r="N132" s="51">
        <v>1</v>
      </c>
      <c r="O132" s="52"/>
      <c r="P132" s="53"/>
      <c r="Q132" s="51">
        <v>1</v>
      </c>
      <c r="R132" s="51">
        <v>1</v>
      </c>
      <c r="S132" s="51">
        <v>1</v>
      </c>
      <c r="T132" s="51">
        <v>1</v>
      </c>
      <c r="U132" s="51">
        <v>1</v>
      </c>
      <c r="V132" s="52"/>
      <c r="W132" s="53"/>
      <c r="X132" s="51">
        <v>1</v>
      </c>
      <c r="Y132" s="51">
        <v>1</v>
      </c>
      <c r="Z132" s="51">
        <v>1</v>
      </c>
      <c r="AA132" s="51">
        <v>1</v>
      </c>
      <c r="AB132" s="51">
        <v>1</v>
      </c>
      <c r="AC132" s="52"/>
      <c r="AD132" s="53"/>
      <c r="AE132" s="51">
        <v>1</v>
      </c>
      <c r="AF132" s="51">
        <v>1</v>
      </c>
      <c r="AG132" s="221"/>
      <c r="AH132" s="371">
        <v>27</v>
      </c>
      <c r="AI132" s="371">
        <v>3</v>
      </c>
      <c r="AJ132" s="371">
        <v>3</v>
      </c>
      <c r="AK132" s="371">
        <v>5</v>
      </c>
      <c r="AL132" s="371">
        <v>5</v>
      </c>
      <c r="AM132" s="371">
        <v>5</v>
      </c>
      <c r="AN132" s="371"/>
      <c r="AO132" s="371">
        <v>9</v>
      </c>
      <c r="AP132" s="371">
        <v>9</v>
      </c>
      <c r="AQ132" s="371">
        <v>9</v>
      </c>
      <c r="AR132" s="221" t="str">
        <f>VLOOKUP(A132,Att!B:CX,101,0)</f>
        <v>Power Connect</v>
      </c>
    </row>
    <row r="133" spans="1:44" x14ac:dyDescent="0.35">
      <c r="A133" s="19" t="s">
        <v>1088</v>
      </c>
      <c r="B133" s="19" t="s">
        <v>1089</v>
      </c>
      <c r="C133" s="51">
        <v>1</v>
      </c>
      <c r="D133" s="51">
        <v>1</v>
      </c>
      <c r="E133" s="51">
        <v>1</v>
      </c>
      <c r="F133" s="51"/>
      <c r="G133" s="51">
        <v>1</v>
      </c>
      <c r="H133" s="52">
        <v>1</v>
      </c>
      <c r="I133" s="53"/>
      <c r="J133" s="51"/>
      <c r="K133" s="51">
        <v>1</v>
      </c>
      <c r="L133" s="51">
        <v>1</v>
      </c>
      <c r="M133" s="51">
        <v>1</v>
      </c>
      <c r="N133" s="51">
        <v>1</v>
      </c>
      <c r="O133" s="52">
        <v>1</v>
      </c>
      <c r="P133" s="53"/>
      <c r="Q133" s="51">
        <v>1</v>
      </c>
      <c r="R133" s="51">
        <v>1</v>
      </c>
      <c r="S133" s="51">
        <v>1</v>
      </c>
      <c r="T133" s="51"/>
      <c r="U133" s="51">
        <v>1</v>
      </c>
      <c r="V133" s="52">
        <v>1</v>
      </c>
      <c r="W133" s="53"/>
      <c r="X133" s="51"/>
      <c r="Y133" s="51">
        <v>1</v>
      </c>
      <c r="Z133" s="51">
        <v>1</v>
      </c>
      <c r="AA133" s="51">
        <v>1</v>
      </c>
      <c r="AB133" s="51">
        <v>1</v>
      </c>
      <c r="AC133" s="52">
        <v>1</v>
      </c>
      <c r="AD133" s="53"/>
      <c r="AE133" s="51">
        <v>1</v>
      </c>
      <c r="AF133" s="51">
        <v>1</v>
      </c>
      <c r="AG133" s="221"/>
      <c r="AH133" s="371">
        <v>36</v>
      </c>
      <c r="AI133" s="371">
        <v>4</v>
      </c>
      <c r="AJ133" s="371">
        <v>5</v>
      </c>
      <c r="AK133" s="371">
        <v>5</v>
      </c>
      <c r="AL133" s="371">
        <v>5</v>
      </c>
      <c r="AM133" s="371">
        <v>5</v>
      </c>
      <c r="AN133" s="371">
        <v>9</v>
      </c>
      <c r="AO133" s="371">
        <v>9</v>
      </c>
      <c r="AP133" s="371">
        <v>9</v>
      </c>
      <c r="AQ133" s="371">
        <v>9</v>
      </c>
      <c r="AR133" s="221" t="str">
        <f>VLOOKUP(A133,Att!B:CX,101,0)</f>
        <v>MEKONG SUBLABOR</v>
      </c>
    </row>
    <row r="134" spans="1:44" x14ac:dyDescent="0.35">
      <c r="A134" s="19" t="s">
        <v>1091</v>
      </c>
      <c r="B134" s="19" t="s">
        <v>1092</v>
      </c>
      <c r="C134" s="51"/>
      <c r="D134" s="51">
        <v>1</v>
      </c>
      <c r="E134" s="51">
        <v>1</v>
      </c>
      <c r="F134" s="51">
        <v>1</v>
      </c>
      <c r="G134" s="51">
        <v>1</v>
      </c>
      <c r="H134" s="52">
        <v>1</v>
      </c>
      <c r="I134" s="53"/>
      <c r="J134" s="51">
        <v>1</v>
      </c>
      <c r="K134" s="51">
        <v>1</v>
      </c>
      <c r="L134" s="51">
        <v>1</v>
      </c>
      <c r="M134" s="51">
        <v>1</v>
      </c>
      <c r="N134" s="51">
        <v>1</v>
      </c>
      <c r="O134" s="52"/>
      <c r="P134" s="53"/>
      <c r="Q134" s="51">
        <v>1</v>
      </c>
      <c r="R134" s="51">
        <v>1</v>
      </c>
      <c r="S134" s="51">
        <v>1</v>
      </c>
      <c r="T134" s="51">
        <v>1</v>
      </c>
      <c r="U134" s="51">
        <v>1</v>
      </c>
      <c r="V134" s="52"/>
      <c r="W134" s="53"/>
      <c r="X134" s="51">
        <v>1</v>
      </c>
      <c r="Y134" s="51">
        <v>1</v>
      </c>
      <c r="Z134" s="51">
        <v>1</v>
      </c>
      <c r="AA134" s="51">
        <v>1</v>
      </c>
      <c r="AB134" s="51">
        <v>1</v>
      </c>
      <c r="AC134" s="52"/>
      <c r="AD134" s="53"/>
      <c r="AE134" s="51">
        <v>1</v>
      </c>
      <c r="AF134" s="51">
        <v>1</v>
      </c>
      <c r="AG134" s="221"/>
      <c r="AH134" s="371">
        <v>36</v>
      </c>
      <c r="AI134" s="371">
        <v>4</v>
      </c>
      <c r="AJ134" s="371">
        <v>5</v>
      </c>
      <c r="AK134" s="371">
        <v>5</v>
      </c>
      <c r="AL134" s="371">
        <v>5</v>
      </c>
      <c r="AM134" s="371">
        <v>5</v>
      </c>
      <c r="AN134" s="371">
        <v>9</v>
      </c>
      <c r="AO134" s="371">
        <v>9</v>
      </c>
      <c r="AP134" s="371">
        <v>9</v>
      </c>
      <c r="AQ134" s="371">
        <v>9</v>
      </c>
      <c r="AR134" s="221" t="str">
        <f>VLOOKUP(A134,Att!B:CX,101,0)</f>
        <v>MEKONG SUBLABOR</v>
      </c>
    </row>
    <row r="135" spans="1:44" x14ac:dyDescent="0.35">
      <c r="A135" s="19" t="s">
        <v>1094</v>
      </c>
      <c r="B135" s="19" t="s">
        <v>1095</v>
      </c>
      <c r="C135" s="51"/>
      <c r="D135" s="51">
        <v>1</v>
      </c>
      <c r="E135" s="51">
        <v>1</v>
      </c>
      <c r="F135" s="51">
        <v>1</v>
      </c>
      <c r="G135" s="51"/>
      <c r="H135" s="52"/>
      <c r="I135" s="53"/>
      <c r="J135" s="51"/>
      <c r="K135" s="51"/>
      <c r="L135" s="51"/>
      <c r="M135" s="51"/>
      <c r="N135" s="51"/>
      <c r="O135" s="52"/>
      <c r="P135" s="53"/>
      <c r="Q135" s="51"/>
      <c r="R135" s="51"/>
      <c r="S135" s="51"/>
      <c r="T135" s="51"/>
      <c r="U135" s="51"/>
      <c r="V135" s="52"/>
      <c r="W135" s="53"/>
      <c r="X135" s="51"/>
      <c r="Y135" s="51"/>
      <c r="Z135" s="51"/>
      <c r="AA135" s="51"/>
      <c r="AB135" s="51"/>
      <c r="AC135" s="52"/>
      <c r="AD135" s="53"/>
      <c r="AE135" s="51"/>
      <c r="AF135" s="51"/>
      <c r="AG135" s="221"/>
      <c r="AH135" s="371"/>
      <c r="AI135" s="371"/>
      <c r="AJ135" s="371"/>
      <c r="AK135" s="371"/>
      <c r="AL135" s="371"/>
      <c r="AM135" s="371"/>
      <c r="AN135" s="371"/>
      <c r="AO135" s="371"/>
      <c r="AP135" s="371"/>
      <c r="AQ135" s="371"/>
      <c r="AR135" s="221" t="str">
        <f>VLOOKUP(A135,Att!B:CX,101,0)</f>
        <v>MEKONG SUBLABOR</v>
      </c>
    </row>
    <row r="136" spans="1:44" x14ac:dyDescent="0.35">
      <c r="A136" s="19" t="s">
        <v>1097</v>
      </c>
      <c r="B136" s="19" t="s">
        <v>1098</v>
      </c>
      <c r="C136" s="51">
        <v>1</v>
      </c>
      <c r="D136" s="51">
        <v>1</v>
      </c>
      <c r="E136" s="51">
        <v>1</v>
      </c>
      <c r="F136" s="51"/>
      <c r="G136" s="51">
        <v>1</v>
      </c>
      <c r="H136" s="52"/>
      <c r="I136" s="53"/>
      <c r="J136" s="51">
        <v>1</v>
      </c>
      <c r="K136" s="51">
        <v>1</v>
      </c>
      <c r="L136" s="51">
        <v>1</v>
      </c>
      <c r="M136" s="51">
        <v>1</v>
      </c>
      <c r="N136" s="51">
        <v>1</v>
      </c>
      <c r="O136" s="52"/>
      <c r="P136" s="53"/>
      <c r="Q136" s="51">
        <v>1</v>
      </c>
      <c r="R136" s="51"/>
      <c r="S136" s="51"/>
      <c r="T136" s="51"/>
      <c r="U136" s="51"/>
      <c r="V136" s="52">
        <v>1</v>
      </c>
      <c r="W136" s="53"/>
      <c r="X136" s="51">
        <v>1</v>
      </c>
      <c r="Y136" s="51">
        <v>1</v>
      </c>
      <c r="Z136" s="51">
        <v>1</v>
      </c>
      <c r="AA136" s="51">
        <v>1</v>
      </c>
      <c r="AB136" s="51">
        <v>1</v>
      </c>
      <c r="AC136" s="52"/>
      <c r="AD136" s="53"/>
      <c r="AE136" s="51">
        <v>1</v>
      </c>
      <c r="AF136" s="51">
        <v>1</v>
      </c>
      <c r="AG136" s="221"/>
      <c r="AH136" s="371">
        <v>18</v>
      </c>
      <c r="AI136" s="371">
        <v>2</v>
      </c>
      <c r="AJ136" s="371">
        <v>4</v>
      </c>
      <c r="AK136" s="371">
        <v>5</v>
      </c>
      <c r="AL136" s="371">
        <v>2</v>
      </c>
      <c r="AM136" s="371">
        <v>5</v>
      </c>
      <c r="AN136" s="371"/>
      <c r="AO136" s="371">
        <v>9</v>
      </c>
      <c r="AP136" s="371"/>
      <c r="AQ136" s="371">
        <v>9</v>
      </c>
      <c r="AR136" s="221" t="str">
        <f>VLOOKUP(A136,Att!B:CX,101,0)</f>
        <v>MEKONG SUBLABOR</v>
      </c>
    </row>
    <row r="137" spans="1:44" x14ac:dyDescent="0.35">
      <c r="A137" s="19" t="s">
        <v>1100</v>
      </c>
      <c r="B137" s="19" t="s">
        <v>1101</v>
      </c>
      <c r="C137" s="51"/>
      <c r="D137" s="51">
        <v>1</v>
      </c>
      <c r="E137" s="51">
        <v>1</v>
      </c>
      <c r="F137" s="51">
        <v>1</v>
      </c>
      <c r="G137" s="51">
        <v>1</v>
      </c>
      <c r="H137" s="52">
        <v>1</v>
      </c>
      <c r="I137" s="53"/>
      <c r="J137" s="51">
        <v>1</v>
      </c>
      <c r="K137" s="51"/>
      <c r="L137" s="51">
        <v>1</v>
      </c>
      <c r="M137" s="51"/>
      <c r="N137" s="51">
        <v>1</v>
      </c>
      <c r="O137" s="52">
        <v>1</v>
      </c>
      <c r="P137" s="53"/>
      <c r="Q137" s="51"/>
      <c r="R137" s="51">
        <v>1</v>
      </c>
      <c r="S137" s="51">
        <v>1</v>
      </c>
      <c r="T137" s="51">
        <v>1</v>
      </c>
      <c r="U137" s="51">
        <v>1</v>
      </c>
      <c r="V137" s="52">
        <v>1</v>
      </c>
      <c r="W137" s="53"/>
      <c r="X137" s="51">
        <v>1</v>
      </c>
      <c r="Y137" s="51">
        <v>1</v>
      </c>
      <c r="Z137" s="51">
        <v>1</v>
      </c>
      <c r="AA137" s="51"/>
      <c r="AB137" s="51">
        <v>1</v>
      </c>
      <c r="AC137" s="52">
        <v>1</v>
      </c>
      <c r="AD137" s="53"/>
      <c r="AE137" s="51"/>
      <c r="AF137" s="51">
        <v>1</v>
      </c>
      <c r="AG137" s="221"/>
      <c r="AH137" s="371">
        <v>27</v>
      </c>
      <c r="AI137" s="371">
        <v>3</v>
      </c>
      <c r="AJ137" s="371">
        <v>5</v>
      </c>
      <c r="AK137" s="371">
        <v>4</v>
      </c>
      <c r="AL137" s="371">
        <v>5</v>
      </c>
      <c r="AM137" s="371">
        <v>5</v>
      </c>
      <c r="AN137" s="371">
        <v>9</v>
      </c>
      <c r="AO137" s="371"/>
      <c r="AP137" s="371">
        <v>9</v>
      </c>
      <c r="AQ137" s="371">
        <v>9</v>
      </c>
      <c r="AR137" s="221" t="str">
        <f>VLOOKUP(A137,Att!B:CX,101,0)</f>
        <v>ANNK-HR</v>
      </c>
    </row>
    <row r="138" spans="1:44" x14ac:dyDescent="0.35">
      <c r="A138" s="19" t="s">
        <v>1103</v>
      </c>
      <c r="B138" s="19" t="s">
        <v>1104</v>
      </c>
      <c r="C138" s="51">
        <v>1</v>
      </c>
      <c r="D138" s="51">
        <v>1</v>
      </c>
      <c r="E138" s="51">
        <v>1</v>
      </c>
      <c r="F138" s="51">
        <v>1</v>
      </c>
      <c r="G138" s="51">
        <v>1</v>
      </c>
      <c r="H138" s="52"/>
      <c r="I138" s="53"/>
      <c r="J138" s="51"/>
      <c r="K138" s="51">
        <v>1</v>
      </c>
      <c r="L138" s="51">
        <v>1</v>
      </c>
      <c r="M138" s="51">
        <v>1</v>
      </c>
      <c r="N138" s="51">
        <v>1</v>
      </c>
      <c r="O138" s="52">
        <v>1</v>
      </c>
      <c r="P138" s="53"/>
      <c r="Q138" s="51">
        <v>1</v>
      </c>
      <c r="R138" s="51">
        <v>1</v>
      </c>
      <c r="S138" s="51">
        <v>1</v>
      </c>
      <c r="T138" s="51">
        <v>1</v>
      </c>
      <c r="U138" s="51">
        <v>1</v>
      </c>
      <c r="V138" s="52"/>
      <c r="W138" s="53"/>
      <c r="X138" s="51"/>
      <c r="Y138" s="51">
        <v>1</v>
      </c>
      <c r="Z138" s="51">
        <v>1</v>
      </c>
      <c r="AA138" s="51">
        <v>1</v>
      </c>
      <c r="AB138" s="51">
        <v>1</v>
      </c>
      <c r="AC138" s="52">
        <v>1</v>
      </c>
      <c r="AD138" s="53"/>
      <c r="AE138" s="51"/>
      <c r="AF138" s="51">
        <v>1</v>
      </c>
      <c r="AG138" s="221"/>
      <c r="AH138" s="371">
        <v>36</v>
      </c>
      <c r="AI138" s="371">
        <v>4</v>
      </c>
      <c r="AJ138" s="371">
        <v>5</v>
      </c>
      <c r="AK138" s="371">
        <v>5</v>
      </c>
      <c r="AL138" s="371">
        <v>5</v>
      </c>
      <c r="AM138" s="371">
        <v>5</v>
      </c>
      <c r="AN138" s="371">
        <v>9</v>
      </c>
      <c r="AO138" s="371">
        <v>9</v>
      </c>
      <c r="AP138" s="371">
        <v>9</v>
      </c>
      <c r="AQ138" s="371">
        <v>9</v>
      </c>
      <c r="AR138" s="221" t="str">
        <f>VLOOKUP(A138,Att!B:CX,101,0)</f>
        <v>ANNK-HR</v>
      </c>
    </row>
    <row r="139" spans="1:44" x14ac:dyDescent="0.35">
      <c r="A139" s="19" t="s">
        <v>1106</v>
      </c>
      <c r="B139" s="19" t="s">
        <v>1107</v>
      </c>
      <c r="C139" s="51">
        <v>1</v>
      </c>
      <c r="D139" s="51">
        <v>1</v>
      </c>
      <c r="E139" s="51"/>
      <c r="F139" s="51"/>
      <c r="G139" s="51"/>
      <c r="H139" s="52"/>
      <c r="I139" s="53"/>
      <c r="J139" s="51">
        <v>1</v>
      </c>
      <c r="K139" s="51">
        <v>1</v>
      </c>
      <c r="L139" s="51">
        <v>1</v>
      </c>
      <c r="M139" s="51">
        <v>1</v>
      </c>
      <c r="N139" s="51">
        <v>1</v>
      </c>
      <c r="O139" s="52"/>
      <c r="P139" s="53"/>
      <c r="Q139" s="51">
        <v>1</v>
      </c>
      <c r="R139" s="51">
        <v>1</v>
      </c>
      <c r="S139" s="51">
        <v>1</v>
      </c>
      <c r="T139" s="51">
        <v>1</v>
      </c>
      <c r="U139" s="51">
        <v>1</v>
      </c>
      <c r="V139" s="52"/>
      <c r="W139" s="53"/>
      <c r="X139" s="51"/>
      <c r="Y139" s="51">
        <v>1</v>
      </c>
      <c r="Z139" s="51">
        <v>1</v>
      </c>
      <c r="AA139" s="51">
        <v>1</v>
      </c>
      <c r="AB139" s="51">
        <v>1</v>
      </c>
      <c r="AC139" s="52"/>
      <c r="AD139" s="53"/>
      <c r="AE139" s="51"/>
      <c r="AF139" s="51"/>
      <c r="AG139" s="221"/>
      <c r="AH139" s="371">
        <v>18</v>
      </c>
      <c r="AI139" s="371">
        <v>2</v>
      </c>
      <c r="AJ139" s="371">
        <v>2</v>
      </c>
      <c r="AK139" s="371">
        <v>5</v>
      </c>
      <c r="AL139" s="371">
        <v>5</v>
      </c>
      <c r="AM139" s="371">
        <v>4</v>
      </c>
      <c r="AN139" s="371"/>
      <c r="AO139" s="371">
        <v>9</v>
      </c>
      <c r="AP139" s="371">
        <v>9</v>
      </c>
      <c r="AQ139" s="371"/>
      <c r="AR139" s="221" t="str">
        <f>VLOOKUP(A139,Att!B:CX,101,0)</f>
        <v>ANNK-HR</v>
      </c>
    </row>
    <row r="140" spans="1:44" x14ac:dyDescent="0.35">
      <c r="A140" s="19" t="s">
        <v>1109</v>
      </c>
      <c r="B140" s="19" t="s">
        <v>1110</v>
      </c>
      <c r="C140" s="51">
        <v>1</v>
      </c>
      <c r="D140" s="51"/>
      <c r="E140" s="51"/>
      <c r="F140" s="51">
        <v>1</v>
      </c>
      <c r="G140" s="51">
        <v>1</v>
      </c>
      <c r="H140" s="52"/>
      <c r="I140" s="53"/>
      <c r="J140" s="51"/>
      <c r="K140" s="51">
        <v>1</v>
      </c>
      <c r="L140" s="51">
        <v>1</v>
      </c>
      <c r="M140" s="51">
        <v>1</v>
      </c>
      <c r="N140" s="51">
        <v>1</v>
      </c>
      <c r="O140" s="52"/>
      <c r="P140" s="53"/>
      <c r="Q140" s="51">
        <v>1</v>
      </c>
      <c r="R140" s="51">
        <v>1</v>
      </c>
      <c r="S140" s="51">
        <v>1</v>
      </c>
      <c r="T140" s="51">
        <v>1</v>
      </c>
      <c r="U140" s="51">
        <v>1</v>
      </c>
      <c r="V140" s="52"/>
      <c r="W140" s="53"/>
      <c r="X140" s="51">
        <v>1</v>
      </c>
      <c r="Y140" s="51">
        <v>1</v>
      </c>
      <c r="Z140" s="51">
        <v>1</v>
      </c>
      <c r="AA140" s="51">
        <v>1</v>
      </c>
      <c r="AB140" s="51">
        <v>1</v>
      </c>
      <c r="AC140" s="52"/>
      <c r="AD140" s="53"/>
      <c r="AE140" s="51"/>
      <c r="AF140" s="51"/>
      <c r="AG140" s="221"/>
      <c r="AH140" s="371">
        <v>18</v>
      </c>
      <c r="AI140" s="371">
        <v>2</v>
      </c>
      <c r="AJ140" s="371">
        <v>3</v>
      </c>
      <c r="AK140" s="371">
        <v>4</v>
      </c>
      <c r="AL140" s="371">
        <v>5</v>
      </c>
      <c r="AM140" s="371">
        <v>5</v>
      </c>
      <c r="AN140" s="371"/>
      <c r="AO140" s="371"/>
      <c r="AP140" s="371">
        <v>9</v>
      </c>
      <c r="AQ140" s="371">
        <v>9</v>
      </c>
      <c r="AR140" s="221" t="str">
        <f>VLOOKUP(A140,Att!B:CX,101,0)</f>
        <v>ANNK-HR</v>
      </c>
    </row>
    <row r="141" spans="1:44" x14ac:dyDescent="0.35">
      <c r="A141" s="19" t="s">
        <v>1114</v>
      </c>
      <c r="B141" s="19" t="s">
        <v>1115</v>
      </c>
      <c r="C141" s="51">
        <v>1</v>
      </c>
      <c r="D141" s="51">
        <v>1</v>
      </c>
      <c r="E141" s="51">
        <v>1</v>
      </c>
      <c r="F141" s="51"/>
      <c r="G141" s="51">
        <v>1</v>
      </c>
      <c r="H141" s="52">
        <v>1</v>
      </c>
      <c r="I141" s="53"/>
      <c r="J141" s="51"/>
      <c r="K141" s="51">
        <v>1</v>
      </c>
      <c r="L141" s="51"/>
      <c r="M141" s="51">
        <v>1</v>
      </c>
      <c r="N141" s="51">
        <v>1</v>
      </c>
      <c r="O141" s="52">
        <v>1</v>
      </c>
      <c r="P141" s="53"/>
      <c r="Q141" s="51"/>
      <c r="R141" s="51"/>
      <c r="S141" s="51"/>
      <c r="T141" s="51"/>
      <c r="U141" s="51"/>
      <c r="V141" s="52"/>
      <c r="W141" s="53"/>
      <c r="X141" s="51"/>
      <c r="Y141" s="51"/>
      <c r="Z141" s="51"/>
      <c r="AA141" s="51"/>
      <c r="AB141" s="51"/>
      <c r="AC141" s="52"/>
      <c r="AD141" s="53"/>
      <c r="AE141" s="51"/>
      <c r="AF141" s="51"/>
      <c r="AG141" s="221"/>
      <c r="AH141" s="371">
        <v>9</v>
      </c>
      <c r="AI141" s="371">
        <v>1</v>
      </c>
      <c r="AJ141" s="371">
        <v>5</v>
      </c>
      <c r="AK141" s="371">
        <v>4</v>
      </c>
      <c r="AL141" s="371"/>
      <c r="AM141" s="371"/>
      <c r="AN141" s="371">
        <v>9</v>
      </c>
      <c r="AO141" s="371"/>
      <c r="AP141" s="371"/>
      <c r="AQ141" s="371"/>
      <c r="AR141" s="221" t="str">
        <f>VLOOKUP(A141,Att!B:CX,101,0)</f>
        <v>Nhân Kiệt</v>
      </c>
    </row>
    <row r="142" spans="1:44" x14ac:dyDescent="0.35">
      <c r="A142" s="19" t="s">
        <v>1117</v>
      </c>
      <c r="B142" s="19" t="s">
        <v>1118</v>
      </c>
      <c r="C142" s="51">
        <v>1</v>
      </c>
      <c r="D142" s="51">
        <v>1</v>
      </c>
      <c r="E142" s="51">
        <v>1</v>
      </c>
      <c r="F142" s="51"/>
      <c r="G142" s="51">
        <v>1</v>
      </c>
      <c r="H142" s="52"/>
      <c r="I142" s="53"/>
      <c r="J142" s="51"/>
      <c r="K142" s="51">
        <v>1</v>
      </c>
      <c r="L142" s="51">
        <v>1</v>
      </c>
      <c r="M142" s="51">
        <v>1</v>
      </c>
      <c r="N142" s="51">
        <v>1</v>
      </c>
      <c r="O142" s="52">
        <v>1</v>
      </c>
      <c r="P142" s="53"/>
      <c r="Q142" s="51">
        <v>1</v>
      </c>
      <c r="R142" s="51">
        <v>1</v>
      </c>
      <c r="S142" s="51">
        <v>1</v>
      </c>
      <c r="T142" s="51">
        <v>1</v>
      </c>
      <c r="U142" s="51"/>
      <c r="V142" s="52">
        <v>1</v>
      </c>
      <c r="W142" s="53"/>
      <c r="X142" s="51"/>
      <c r="Y142" s="51">
        <v>1</v>
      </c>
      <c r="Z142" s="51">
        <v>1</v>
      </c>
      <c r="AA142" s="51"/>
      <c r="AB142" s="51"/>
      <c r="AC142" s="52"/>
      <c r="AD142" s="53"/>
      <c r="AE142" s="51">
        <v>1</v>
      </c>
      <c r="AF142" s="51"/>
      <c r="AG142" s="221"/>
      <c r="AH142" s="371">
        <v>18</v>
      </c>
      <c r="AI142" s="371">
        <v>2</v>
      </c>
      <c r="AJ142" s="371">
        <v>4</v>
      </c>
      <c r="AK142" s="371">
        <v>5</v>
      </c>
      <c r="AL142" s="371">
        <v>5</v>
      </c>
      <c r="AM142" s="371">
        <v>2</v>
      </c>
      <c r="AN142" s="371"/>
      <c r="AO142" s="371">
        <v>9</v>
      </c>
      <c r="AP142" s="371">
        <v>9</v>
      </c>
      <c r="AQ142" s="371"/>
      <c r="AR142" s="221" t="str">
        <f>VLOOKUP(A142,Att!B:CX,101,0)</f>
        <v>Power Connect</v>
      </c>
    </row>
    <row r="143" spans="1:44" x14ac:dyDescent="0.35">
      <c r="A143" s="19" t="s">
        <v>1121</v>
      </c>
      <c r="B143" s="19" t="s">
        <v>1122</v>
      </c>
      <c r="C143" s="51">
        <v>1</v>
      </c>
      <c r="D143" s="51">
        <v>1</v>
      </c>
      <c r="E143" s="51"/>
      <c r="F143" s="51"/>
      <c r="G143" s="51">
        <v>1</v>
      </c>
      <c r="H143" s="52">
        <v>1</v>
      </c>
      <c r="I143" s="53"/>
      <c r="J143" s="51">
        <v>1</v>
      </c>
      <c r="K143" s="51">
        <v>1</v>
      </c>
      <c r="L143" s="51">
        <v>1</v>
      </c>
      <c r="M143" s="51">
        <v>1</v>
      </c>
      <c r="N143" s="51">
        <v>1</v>
      </c>
      <c r="O143" s="52"/>
      <c r="P143" s="53"/>
      <c r="Q143" s="51">
        <v>1</v>
      </c>
      <c r="R143" s="51">
        <v>1</v>
      </c>
      <c r="S143" s="51">
        <v>1</v>
      </c>
      <c r="T143" s="51">
        <v>1</v>
      </c>
      <c r="U143" s="51"/>
      <c r="V143" s="52">
        <v>1</v>
      </c>
      <c r="W143" s="53"/>
      <c r="X143" s="51">
        <v>1</v>
      </c>
      <c r="Y143" s="51">
        <v>1</v>
      </c>
      <c r="Z143" s="51">
        <v>1</v>
      </c>
      <c r="AA143" s="51">
        <v>1</v>
      </c>
      <c r="AB143" s="51">
        <v>1</v>
      </c>
      <c r="AC143" s="52"/>
      <c r="AD143" s="53"/>
      <c r="AE143" s="51">
        <v>1</v>
      </c>
      <c r="AF143" s="51"/>
      <c r="AG143" s="221"/>
      <c r="AH143" s="371">
        <v>27</v>
      </c>
      <c r="AI143" s="371">
        <v>3</v>
      </c>
      <c r="AJ143" s="371">
        <v>4</v>
      </c>
      <c r="AK143" s="371">
        <v>5</v>
      </c>
      <c r="AL143" s="371">
        <v>5</v>
      </c>
      <c r="AM143" s="371">
        <v>5</v>
      </c>
      <c r="AN143" s="371"/>
      <c r="AO143" s="371">
        <v>9</v>
      </c>
      <c r="AP143" s="371">
        <v>9</v>
      </c>
      <c r="AQ143" s="371">
        <v>9</v>
      </c>
      <c r="AR143" s="221" t="str">
        <f>VLOOKUP(A143,Att!B:CX,101,0)</f>
        <v>Power Connect</v>
      </c>
    </row>
    <row r="144" spans="1:44" x14ac:dyDescent="0.35">
      <c r="A144" s="19" t="s">
        <v>1124</v>
      </c>
      <c r="B144" s="19" t="s">
        <v>1125</v>
      </c>
      <c r="C144" s="51">
        <v>1</v>
      </c>
      <c r="D144" s="51">
        <v>1</v>
      </c>
      <c r="E144" s="51">
        <v>1</v>
      </c>
      <c r="F144" s="51">
        <v>1</v>
      </c>
      <c r="G144" s="51">
        <v>1</v>
      </c>
      <c r="H144" s="52"/>
      <c r="I144" s="53"/>
      <c r="J144" s="51">
        <v>1</v>
      </c>
      <c r="K144" s="51"/>
      <c r="L144" s="51">
        <v>1</v>
      </c>
      <c r="M144" s="51">
        <v>1</v>
      </c>
      <c r="N144" s="51">
        <v>1</v>
      </c>
      <c r="O144" s="52">
        <v>1</v>
      </c>
      <c r="P144" s="53"/>
      <c r="Q144" s="51">
        <v>1</v>
      </c>
      <c r="R144" s="51">
        <v>1</v>
      </c>
      <c r="S144" s="51">
        <v>1</v>
      </c>
      <c r="T144" s="51">
        <v>1</v>
      </c>
      <c r="U144" s="51">
        <v>1</v>
      </c>
      <c r="V144" s="52"/>
      <c r="W144" s="53"/>
      <c r="X144" s="51">
        <v>1</v>
      </c>
      <c r="Y144" s="51">
        <v>1</v>
      </c>
      <c r="Z144" s="51">
        <v>1</v>
      </c>
      <c r="AA144" s="51">
        <v>1</v>
      </c>
      <c r="AB144" s="51">
        <v>1</v>
      </c>
      <c r="AC144" s="52"/>
      <c r="AD144" s="53"/>
      <c r="AE144" s="51">
        <v>1</v>
      </c>
      <c r="AF144" s="51">
        <v>1</v>
      </c>
      <c r="AG144" s="221"/>
      <c r="AH144" s="371">
        <v>36</v>
      </c>
      <c r="AI144" s="371">
        <v>4</v>
      </c>
      <c r="AJ144" s="371">
        <v>5</v>
      </c>
      <c r="AK144" s="371">
        <v>5</v>
      </c>
      <c r="AL144" s="371">
        <v>5</v>
      </c>
      <c r="AM144" s="371">
        <v>5</v>
      </c>
      <c r="AN144" s="371">
        <v>9</v>
      </c>
      <c r="AO144" s="371">
        <v>9</v>
      </c>
      <c r="AP144" s="371">
        <v>9</v>
      </c>
      <c r="AQ144" s="371">
        <v>9</v>
      </c>
      <c r="AR144" s="221" t="str">
        <f>VLOOKUP(A144,Att!B:CX,101,0)</f>
        <v>Power Connect</v>
      </c>
    </row>
    <row r="145" spans="1:44" x14ac:dyDescent="0.35">
      <c r="A145" s="19" t="s">
        <v>1127</v>
      </c>
      <c r="B145" s="19" t="s">
        <v>1128</v>
      </c>
      <c r="C145" s="51">
        <v>1</v>
      </c>
      <c r="D145" s="51">
        <v>1</v>
      </c>
      <c r="E145" s="51">
        <v>1</v>
      </c>
      <c r="F145" s="51"/>
      <c r="G145" s="51">
        <v>1</v>
      </c>
      <c r="H145" s="52">
        <v>1</v>
      </c>
      <c r="I145" s="53"/>
      <c r="J145" s="51">
        <v>1</v>
      </c>
      <c r="K145" s="51">
        <v>1</v>
      </c>
      <c r="L145" s="51">
        <v>1</v>
      </c>
      <c r="M145" s="51">
        <v>1</v>
      </c>
      <c r="N145" s="51">
        <v>1</v>
      </c>
      <c r="O145" s="52"/>
      <c r="P145" s="53"/>
      <c r="Q145" s="51">
        <v>1</v>
      </c>
      <c r="R145" s="51"/>
      <c r="S145" s="51"/>
      <c r="T145" s="51">
        <v>1</v>
      </c>
      <c r="U145" s="51">
        <v>1</v>
      </c>
      <c r="V145" s="52"/>
      <c r="W145" s="53"/>
      <c r="X145" s="51">
        <v>1</v>
      </c>
      <c r="Y145" s="51">
        <v>1</v>
      </c>
      <c r="Z145" s="51">
        <v>1</v>
      </c>
      <c r="AA145" s="51">
        <v>1</v>
      </c>
      <c r="AB145" s="51">
        <v>1</v>
      </c>
      <c r="AC145" s="52"/>
      <c r="AD145" s="53"/>
      <c r="AE145" s="51">
        <v>1</v>
      </c>
      <c r="AF145" s="51">
        <v>1</v>
      </c>
      <c r="AG145" s="221"/>
      <c r="AH145" s="371">
        <v>27</v>
      </c>
      <c r="AI145" s="371">
        <v>3</v>
      </c>
      <c r="AJ145" s="371">
        <v>5</v>
      </c>
      <c r="AK145" s="371">
        <v>5</v>
      </c>
      <c r="AL145" s="371">
        <v>3</v>
      </c>
      <c r="AM145" s="371">
        <v>5</v>
      </c>
      <c r="AN145" s="371">
        <v>9</v>
      </c>
      <c r="AO145" s="371">
        <v>9</v>
      </c>
      <c r="AP145" s="371"/>
      <c r="AQ145" s="371">
        <v>9</v>
      </c>
      <c r="AR145" s="221" t="str">
        <f>VLOOKUP(A145,Att!B:CX,101,0)</f>
        <v>Power Connect</v>
      </c>
    </row>
    <row r="146" spans="1:44" x14ac:dyDescent="0.35">
      <c r="A146" s="19" t="s">
        <v>1130</v>
      </c>
      <c r="B146" s="19" t="s">
        <v>1131</v>
      </c>
      <c r="C146" s="51"/>
      <c r="D146" s="51"/>
      <c r="E146" s="51"/>
      <c r="F146" s="51"/>
      <c r="G146" s="51"/>
      <c r="H146" s="52"/>
      <c r="I146" s="53"/>
      <c r="J146" s="51">
        <v>1</v>
      </c>
      <c r="K146" s="51">
        <v>1</v>
      </c>
      <c r="L146" s="51">
        <v>1</v>
      </c>
      <c r="M146" s="51">
        <v>1</v>
      </c>
      <c r="N146" s="51"/>
      <c r="O146" s="52"/>
      <c r="P146" s="53"/>
      <c r="Q146" s="51">
        <v>1</v>
      </c>
      <c r="R146" s="51">
        <v>1</v>
      </c>
      <c r="S146" s="51"/>
      <c r="T146" s="51">
        <v>1</v>
      </c>
      <c r="U146" s="51"/>
      <c r="V146" s="52"/>
      <c r="W146" s="53"/>
      <c r="X146" s="51">
        <v>1</v>
      </c>
      <c r="Y146" s="51"/>
      <c r="Z146" s="51">
        <v>1</v>
      </c>
      <c r="AA146" s="51">
        <v>1</v>
      </c>
      <c r="AB146" s="51"/>
      <c r="AC146" s="52">
        <v>1</v>
      </c>
      <c r="AD146" s="53"/>
      <c r="AE146" s="51"/>
      <c r="AF146" s="51">
        <v>1</v>
      </c>
      <c r="AG146" s="221"/>
      <c r="AH146" s="371"/>
      <c r="AI146" s="371"/>
      <c r="AJ146" s="371">
        <v>0</v>
      </c>
      <c r="AK146" s="371">
        <v>4</v>
      </c>
      <c r="AL146" s="371">
        <v>3</v>
      </c>
      <c r="AM146" s="371">
        <v>4</v>
      </c>
      <c r="AN146" s="371"/>
      <c r="AO146" s="371"/>
      <c r="AP146" s="371"/>
      <c r="AQ146" s="371"/>
      <c r="AR146" s="221" t="str">
        <f>VLOOKUP(A146,Att!B:CX,101,0)</f>
        <v>Power Connect</v>
      </c>
    </row>
    <row r="147" spans="1:44" x14ac:dyDescent="0.35">
      <c r="A147" s="19" t="s">
        <v>1133</v>
      </c>
      <c r="B147" s="19" t="s">
        <v>1134</v>
      </c>
      <c r="C147" s="51">
        <v>1</v>
      </c>
      <c r="D147" s="51">
        <v>1</v>
      </c>
      <c r="E147" s="51"/>
      <c r="F147" s="51">
        <v>1</v>
      </c>
      <c r="G147" s="51">
        <v>1</v>
      </c>
      <c r="H147" s="52">
        <v>1</v>
      </c>
      <c r="I147" s="53"/>
      <c r="J147" s="51">
        <v>1</v>
      </c>
      <c r="K147" s="51">
        <v>1</v>
      </c>
      <c r="L147" s="51">
        <v>1</v>
      </c>
      <c r="M147" s="51">
        <v>1</v>
      </c>
      <c r="N147" s="51"/>
      <c r="O147" s="52">
        <v>1</v>
      </c>
      <c r="P147" s="53"/>
      <c r="Q147" s="51">
        <v>1</v>
      </c>
      <c r="R147" s="51">
        <v>1</v>
      </c>
      <c r="S147" s="51">
        <v>1</v>
      </c>
      <c r="T147" s="51">
        <v>1</v>
      </c>
      <c r="U147" s="51">
        <v>1</v>
      </c>
      <c r="V147" s="52"/>
      <c r="W147" s="53"/>
      <c r="X147" s="51">
        <v>1</v>
      </c>
      <c r="Y147" s="51">
        <v>1</v>
      </c>
      <c r="Z147" s="51">
        <v>1</v>
      </c>
      <c r="AA147" s="51">
        <v>1</v>
      </c>
      <c r="AB147" s="51"/>
      <c r="AC147" s="52">
        <v>1</v>
      </c>
      <c r="AD147" s="53"/>
      <c r="AE147" s="51">
        <v>1</v>
      </c>
      <c r="AF147" s="51"/>
      <c r="AG147" s="221"/>
      <c r="AH147" s="371">
        <v>36</v>
      </c>
      <c r="AI147" s="371">
        <v>4</v>
      </c>
      <c r="AJ147" s="371">
        <v>5</v>
      </c>
      <c r="AK147" s="371">
        <v>5</v>
      </c>
      <c r="AL147" s="371">
        <v>5</v>
      </c>
      <c r="AM147" s="371">
        <v>5</v>
      </c>
      <c r="AN147" s="371">
        <v>9</v>
      </c>
      <c r="AO147" s="371">
        <v>9</v>
      </c>
      <c r="AP147" s="371">
        <v>9</v>
      </c>
      <c r="AQ147" s="371">
        <v>9</v>
      </c>
      <c r="AR147" s="221" t="str">
        <f>VLOOKUP(A147,Att!B:CX,101,0)</f>
        <v>Power Connect</v>
      </c>
    </row>
    <row r="148" spans="1:44" x14ac:dyDescent="0.35">
      <c r="A148" s="19" t="s">
        <v>1136</v>
      </c>
      <c r="B148" s="19" t="s">
        <v>1137</v>
      </c>
      <c r="C148" s="51">
        <v>1</v>
      </c>
      <c r="D148" s="51">
        <v>1</v>
      </c>
      <c r="E148" s="51"/>
      <c r="F148" s="51"/>
      <c r="G148" s="51"/>
      <c r="H148" s="52">
        <v>1</v>
      </c>
      <c r="I148" s="53"/>
      <c r="J148" s="51">
        <v>1</v>
      </c>
      <c r="K148" s="51"/>
      <c r="L148" s="51"/>
      <c r="M148" s="51">
        <v>1</v>
      </c>
      <c r="N148" s="51"/>
      <c r="O148" s="52"/>
      <c r="P148" s="53"/>
      <c r="Q148" s="51">
        <v>1</v>
      </c>
      <c r="R148" s="51">
        <v>1</v>
      </c>
      <c r="S148" s="51">
        <v>1</v>
      </c>
      <c r="T148" s="51">
        <v>1</v>
      </c>
      <c r="U148" s="51">
        <v>1</v>
      </c>
      <c r="V148" s="52"/>
      <c r="W148" s="53"/>
      <c r="X148" s="51">
        <v>1</v>
      </c>
      <c r="Y148" s="51">
        <v>1</v>
      </c>
      <c r="Z148" s="51">
        <v>1</v>
      </c>
      <c r="AA148" s="51">
        <v>1</v>
      </c>
      <c r="AB148" s="51"/>
      <c r="AC148" s="52">
        <v>1</v>
      </c>
      <c r="AD148" s="53"/>
      <c r="AE148" s="51">
        <v>1</v>
      </c>
      <c r="AF148" s="51"/>
      <c r="AG148" s="221"/>
      <c r="AH148" s="371">
        <v>18</v>
      </c>
      <c r="AI148" s="371">
        <v>2</v>
      </c>
      <c r="AJ148" s="371">
        <v>3</v>
      </c>
      <c r="AK148" s="371">
        <v>2</v>
      </c>
      <c r="AL148" s="371">
        <v>5</v>
      </c>
      <c r="AM148" s="371">
        <v>5</v>
      </c>
      <c r="AN148" s="371"/>
      <c r="AO148" s="371"/>
      <c r="AP148" s="371">
        <v>9</v>
      </c>
      <c r="AQ148" s="371">
        <v>9</v>
      </c>
      <c r="AR148" s="221" t="str">
        <f>VLOOKUP(A148,Att!B:CX,101,0)</f>
        <v>MEKONG SUBLABOR</v>
      </c>
    </row>
    <row r="149" spans="1:44" x14ac:dyDescent="0.35">
      <c r="A149" s="19" t="s">
        <v>1139</v>
      </c>
      <c r="B149" s="19" t="s">
        <v>1140</v>
      </c>
      <c r="C149" s="51">
        <v>1</v>
      </c>
      <c r="D149" s="51">
        <v>1</v>
      </c>
      <c r="E149" s="51">
        <v>1</v>
      </c>
      <c r="F149" s="51">
        <v>1</v>
      </c>
      <c r="G149" s="51"/>
      <c r="H149" s="52">
        <v>1</v>
      </c>
      <c r="I149" s="53"/>
      <c r="J149" s="51">
        <v>1</v>
      </c>
      <c r="K149" s="51">
        <v>1</v>
      </c>
      <c r="L149" s="51"/>
      <c r="M149" s="51">
        <v>1</v>
      </c>
      <c r="N149" s="51">
        <v>1</v>
      </c>
      <c r="O149" s="52">
        <v>1</v>
      </c>
      <c r="P149" s="53"/>
      <c r="Q149" s="51">
        <v>1</v>
      </c>
      <c r="R149" s="51">
        <v>1</v>
      </c>
      <c r="S149" s="51">
        <v>1</v>
      </c>
      <c r="T149" s="51">
        <v>1</v>
      </c>
      <c r="U149" s="51">
        <v>1</v>
      </c>
      <c r="V149" s="52"/>
      <c r="W149" s="53"/>
      <c r="X149" s="51">
        <v>1</v>
      </c>
      <c r="Y149" s="51">
        <v>1</v>
      </c>
      <c r="Z149" s="51">
        <v>1</v>
      </c>
      <c r="AA149" s="51"/>
      <c r="AB149" s="51">
        <v>1</v>
      </c>
      <c r="AC149" s="52">
        <v>1</v>
      </c>
      <c r="AD149" s="53"/>
      <c r="AE149" s="51">
        <v>1</v>
      </c>
      <c r="AF149" s="51"/>
      <c r="AG149" s="221"/>
      <c r="AH149" s="371">
        <v>36</v>
      </c>
      <c r="AI149" s="371">
        <v>4</v>
      </c>
      <c r="AJ149" s="371">
        <v>5</v>
      </c>
      <c r="AK149" s="371">
        <v>5</v>
      </c>
      <c r="AL149" s="371">
        <v>5</v>
      </c>
      <c r="AM149" s="371">
        <v>5</v>
      </c>
      <c r="AN149" s="371">
        <v>9</v>
      </c>
      <c r="AO149" s="371">
        <v>9</v>
      </c>
      <c r="AP149" s="371">
        <v>9</v>
      </c>
      <c r="AQ149" s="371">
        <v>9</v>
      </c>
      <c r="AR149" s="221" t="str">
        <f>VLOOKUP(A149,Att!B:CX,101,0)</f>
        <v>MEKONG SUBLABOR</v>
      </c>
    </row>
    <row r="150" spans="1:44" x14ac:dyDescent="0.35">
      <c r="A150" s="19" t="s">
        <v>1142</v>
      </c>
      <c r="B150" s="19" t="s">
        <v>1143</v>
      </c>
      <c r="C150" s="51">
        <v>1</v>
      </c>
      <c r="D150" s="51"/>
      <c r="E150" s="51">
        <v>1</v>
      </c>
      <c r="F150" s="51">
        <v>1</v>
      </c>
      <c r="G150" s="51">
        <v>1</v>
      </c>
      <c r="H150" s="52">
        <v>1</v>
      </c>
      <c r="I150" s="53"/>
      <c r="J150" s="51">
        <v>1</v>
      </c>
      <c r="K150" s="51">
        <v>1</v>
      </c>
      <c r="L150" s="51"/>
      <c r="M150" s="51">
        <v>1</v>
      </c>
      <c r="N150" s="51">
        <v>1</v>
      </c>
      <c r="O150" s="52">
        <v>1</v>
      </c>
      <c r="P150" s="53"/>
      <c r="Q150" s="51">
        <v>1</v>
      </c>
      <c r="R150" s="51">
        <v>1</v>
      </c>
      <c r="S150" s="51">
        <v>1</v>
      </c>
      <c r="T150" s="51"/>
      <c r="U150" s="51">
        <v>1</v>
      </c>
      <c r="V150" s="52">
        <v>1</v>
      </c>
      <c r="W150" s="53"/>
      <c r="X150" s="51">
        <v>1</v>
      </c>
      <c r="Y150" s="51">
        <v>1</v>
      </c>
      <c r="Z150" s="51">
        <v>1</v>
      </c>
      <c r="AA150" s="51"/>
      <c r="AB150" s="51">
        <v>1</v>
      </c>
      <c r="AC150" s="52">
        <v>1</v>
      </c>
      <c r="AD150" s="53"/>
      <c r="AE150" s="51">
        <v>1</v>
      </c>
      <c r="AF150" s="51">
        <v>1</v>
      </c>
      <c r="AG150" s="221"/>
      <c r="AH150" s="371">
        <v>36</v>
      </c>
      <c r="AI150" s="371">
        <v>4</v>
      </c>
      <c r="AJ150" s="371">
        <v>5</v>
      </c>
      <c r="AK150" s="371">
        <v>5</v>
      </c>
      <c r="AL150" s="371">
        <v>5</v>
      </c>
      <c r="AM150" s="371">
        <v>5</v>
      </c>
      <c r="AN150" s="371">
        <v>9</v>
      </c>
      <c r="AO150" s="371">
        <v>9</v>
      </c>
      <c r="AP150" s="371">
        <v>9</v>
      </c>
      <c r="AQ150" s="371">
        <v>9</v>
      </c>
      <c r="AR150" s="221" t="str">
        <f>VLOOKUP(A150,Att!B:CX,101,0)</f>
        <v>ANNK-HR</v>
      </c>
    </row>
    <row r="151" spans="1:44" x14ac:dyDescent="0.35">
      <c r="A151" s="19" t="s">
        <v>1145</v>
      </c>
      <c r="B151" s="19" t="s">
        <v>1146</v>
      </c>
      <c r="C151" s="51">
        <v>1</v>
      </c>
      <c r="D151" s="51">
        <v>1</v>
      </c>
      <c r="E151" s="51">
        <v>1</v>
      </c>
      <c r="F151" s="51">
        <v>1</v>
      </c>
      <c r="G151" s="51">
        <v>1</v>
      </c>
      <c r="H151" s="52"/>
      <c r="I151" s="53"/>
      <c r="J151" s="51">
        <v>1</v>
      </c>
      <c r="K151" s="51">
        <v>1</v>
      </c>
      <c r="L151" s="51"/>
      <c r="M151" s="51"/>
      <c r="N151" s="51">
        <v>1</v>
      </c>
      <c r="O151" s="52"/>
      <c r="P151" s="53"/>
      <c r="Q151" s="51">
        <v>1</v>
      </c>
      <c r="R151" s="51">
        <v>1</v>
      </c>
      <c r="S151" s="51">
        <v>1</v>
      </c>
      <c r="T151" s="51"/>
      <c r="U151" s="51">
        <v>1</v>
      </c>
      <c r="V151" s="52">
        <v>1</v>
      </c>
      <c r="W151" s="53"/>
      <c r="X151" s="51">
        <v>1</v>
      </c>
      <c r="Y151" s="51">
        <v>1</v>
      </c>
      <c r="Z151" s="51">
        <v>1</v>
      </c>
      <c r="AA151" s="51"/>
      <c r="AB151" s="51">
        <v>1</v>
      </c>
      <c r="AC151" s="52">
        <v>1</v>
      </c>
      <c r="AD151" s="53"/>
      <c r="AE151" s="51"/>
      <c r="AF151" s="51"/>
      <c r="AG151" s="221"/>
      <c r="AH151" s="371">
        <v>27</v>
      </c>
      <c r="AI151" s="371">
        <v>3</v>
      </c>
      <c r="AJ151" s="371">
        <v>5</v>
      </c>
      <c r="AK151" s="371">
        <v>3</v>
      </c>
      <c r="AL151" s="371">
        <v>5</v>
      </c>
      <c r="AM151" s="371">
        <v>5</v>
      </c>
      <c r="AN151" s="371">
        <v>9</v>
      </c>
      <c r="AO151" s="371"/>
      <c r="AP151" s="371">
        <v>9</v>
      </c>
      <c r="AQ151" s="371">
        <v>9</v>
      </c>
      <c r="AR151" s="221" t="str">
        <f>VLOOKUP(A151,Att!B:CX,101,0)</f>
        <v>ANNK-HR</v>
      </c>
    </row>
    <row r="152" spans="1:44" x14ac:dyDescent="0.35">
      <c r="A152" s="19" t="s">
        <v>1148</v>
      </c>
      <c r="B152" s="19" t="s">
        <v>1149</v>
      </c>
      <c r="C152" s="51">
        <v>1</v>
      </c>
      <c r="D152" s="51">
        <v>1</v>
      </c>
      <c r="E152" s="51">
        <v>1</v>
      </c>
      <c r="F152" s="51">
        <v>1</v>
      </c>
      <c r="G152" s="51">
        <v>1</v>
      </c>
      <c r="H152" s="52"/>
      <c r="I152" s="53"/>
      <c r="J152" s="51">
        <v>1</v>
      </c>
      <c r="K152" s="51">
        <v>1</v>
      </c>
      <c r="L152" s="51"/>
      <c r="M152" s="51">
        <v>1</v>
      </c>
      <c r="N152" s="51">
        <v>1</v>
      </c>
      <c r="O152" s="52">
        <v>1</v>
      </c>
      <c r="P152" s="53"/>
      <c r="Q152" s="51">
        <v>1</v>
      </c>
      <c r="R152" s="51">
        <v>1</v>
      </c>
      <c r="S152" s="51">
        <v>1</v>
      </c>
      <c r="T152" s="51">
        <v>1</v>
      </c>
      <c r="U152" s="51">
        <v>1</v>
      </c>
      <c r="V152" s="52"/>
      <c r="W152" s="53"/>
      <c r="X152" s="51">
        <v>1</v>
      </c>
      <c r="Y152" s="51">
        <v>1</v>
      </c>
      <c r="Z152" s="51">
        <v>1</v>
      </c>
      <c r="AA152" s="51">
        <v>1</v>
      </c>
      <c r="AB152" s="51">
        <v>1</v>
      </c>
      <c r="AC152" s="52"/>
      <c r="AD152" s="53"/>
      <c r="AE152" s="51">
        <v>1</v>
      </c>
      <c r="AF152" s="51">
        <v>1</v>
      </c>
      <c r="AG152" s="221"/>
      <c r="AH152" s="371">
        <v>36</v>
      </c>
      <c r="AI152" s="371">
        <v>4</v>
      </c>
      <c r="AJ152" s="371">
        <v>5</v>
      </c>
      <c r="AK152" s="371">
        <v>5</v>
      </c>
      <c r="AL152" s="371">
        <v>5</v>
      </c>
      <c r="AM152" s="371">
        <v>5</v>
      </c>
      <c r="AN152" s="371">
        <v>9</v>
      </c>
      <c r="AO152" s="371">
        <v>9</v>
      </c>
      <c r="AP152" s="371">
        <v>9</v>
      </c>
      <c r="AQ152" s="371">
        <v>9</v>
      </c>
      <c r="AR152" s="221" t="str">
        <f>VLOOKUP(A152,Att!B:CX,101,0)</f>
        <v>Power Connect</v>
      </c>
    </row>
    <row r="153" spans="1:44" x14ac:dyDescent="0.35">
      <c r="A153" s="19" t="s">
        <v>1151</v>
      </c>
      <c r="B153" s="19" t="s">
        <v>1152</v>
      </c>
      <c r="C153" s="51">
        <v>1</v>
      </c>
      <c r="D153" s="51">
        <v>1</v>
      </c>
      <c r="E153" s="51">
        <v>1</v>
      </c>
      <c r="F153" s="51">
        <v>1</v>
      </c>
      <c r="G153" s="51">
        <v>1</v>
      </c>
      <c r="H153" s="52"/>
      <c r="I153" s="53"/>
      <c r="J153" s="51">
        <v>1</v>
      </c>
      <c r="K153" s="51">
        <v>1</v>
      </c>
      <c r="L153" s="51">
        <v>1</v>
      </c>
      <c r="M153" s="51">
        <v>1</v>
      </c>
      <c r="N153" s="51">
        <v>1</v>
      </c>
      <c r="O153" s="52"/>
      <c r="P153" s="53"/>
      <c r="Q153" s="51"/>
      <c r="R153" s="51">
        <v>1</v>
      </c>
      <c r="S153" s="51">
        <v>1</v>
      </c>
      <c r="T153" s="51"/>
      <c r="U153" s="51">
        <v>1</v>
      </c>
      <c r="V153" s="52">
        <v>1</v>
      </c>
      <c r="W153" s="53"/>
      <c r="X153" s="51">
        <v>1</v>
      </c>
      <c r="Y153" s="51">
        <v>1</v>
      </c>
      <c r="Z153" s="51">
        <v>1</v>
      </c>
      <c r="AA153" s="51">
        <v>1</v>
      </c>
      <c r="AB153" s="51">
        <v>1</v>
      </c>
      <c r="AC153" s="52"/>
      <c r="AD153" s="53"/>
      <c r="AE153" s="51">
        <v>1</v>
      </c>
      <c r="AF153" s="51">
        <v>1</v>
      </c>
      <c r="AG153" s="221"/>
      <c r="AH153" s="371">
        <v>27</v>
      </c>
      <c r="AI153" s="371">
        <v>3</v>
      </c>
      <c r="AJ153" s="371">
        <v>5</v>
      </c>
      <c r="AK153" s="371">
        <v>5</v>
      </c>
      <c r="AL153" s="371">
        <v>4</v>
      </c>
      <c r="AM153" s="371">
        <v>5</v>
      </c>
      <c r="AN153" s="371">
        <v>9</v>
      </c>
      <c r="AO153" s="371">
        <v>9</v>
      </c>
      <c r="AP153" s="371"/>
      <c r="AQ153" s="371">
        <v>9</v>
      </c>
      <c r="AR153" s="221" t="str">
        <f>VLOOKUP(A153,Att!B:CX,101,0)</f>
        <v>Power Connect</v>
      </c>
    </row>
    <row r="154" spans="1:44" x14ac:dyDescent="0.35">
      <c r="A154" s="19" t="s">
        <v>1154</v>
      </c>
      <c r="B154" s="19" t="s">
        <v>1155</v>
      </c>
      <c r="C154" s="51">
        <v>1</v>
      </c>
      <c r="D154" s="51"/>
      <c r="E154" s="51">
        <v>1</v>
      </c>
      <c r="F154" s="51">
        <v>1</v>
      </c>
      <c r="G154" s="51">
        <v>1</v>
      </c>
      <c r="H154" s="52"/>
      <c r="I154" s="53"/>
      <c r="J154" s="51">
        <v>1</v>
      </c>
      <c r="K154" s="51"/>
      <c r="L154" s="51"/>
      <c r="M154" s="51">
        <v>1</v>
      </c>
      <c r="N154" s="51"/>
      <c r="O154" s="52"/>
      <c r="P154" s="53"/>
      <c r="Q154" s="51"/>
      <c r="R154" s="51">
        <v>1</v>
      </c>
      <c r="S154" s="51">
        <v>1</v>
      </c>
      <c r="T154" s="51">
        <v>1</v>
      </c>
      <c r="U154" s="51">
        <v>1</v>
      </c>
      <c r="V154" s="52"/>
      <c r="W154" s="53"/>
      <c r="X154" s="51">
        <v>1</v>
      </c>
      <c r="Y154" s="51">
        <v>1</v>
      </c>
      <c r="Z154" s="51">
        <v>1</v>
      </c>
      <c r="AA154" s="51">
        <v>1</v>
      </c>
      <c r="AB154" s="51">
        <v>1</v>
      </c>
      <c r="AC154" s="52"/>
      <c r="AD154" s="53"/>
      <c r="AE154" s="51">
        <v>1</v>
      </c>
      <c r="AF154" s="51">
        <v>1</v>
      </c>
      <c r="AG154" s="221"/>
      <c r="AH154" s="371">
        <v>9</v>
      </c>
      <c r="AI154" s="371">
        <v>1</v>
      </c>
      <c r="AJ154" s="371">
        <v>4</v>
      </c>
      <c r="AK154" s="371">
        <v>2</v>
      </c>
      <c r="AL154" s="371">
        <v>4</v>
      </c>
      <c r="AM154" s="371">
        <v>5</v>
      </c>
      <c r="AN154" s="371"/>
      <c r="AO154" s="371"/>
      <c r="AP154" s="371"/>
      <c r="AQ154" s="371">
        <v>9</v>
      </c>
      <c r="AR154" s="221" t="str">
        <f>VLOOKUP(A154,Att!B:CX,101,0)</f>
        <v>Power Connect</v>
      </c>
    </row>
    <row r="155" spans="1:44" x14ac:dyDescent="0.35">
      <c r="A155" s="19" t="s">
        <v>1157</v>
      </c>
      <c r="B155" s="19" t="s">
        <v>1158</v>
      </c>
      <c r="C155" s="51">
        <v>1</v>
      </c>
      <c r="D155" s="51">
        <v>1</v>
      </c>
      <c r="E155" s="51">
        <v>1</v>
      </c>
      <c r="F155" s="51">
        <v>1</v>
      </c>
      <c r="G155" s="51"/>
      <c r="H155" s="52"/>
      <c r="I155" s="53"/>
      <c r="J155" s="51">
        <v>1</v>
      </c>
      <c r="K155" s="51">
        <v>1</v>
      </c>
      <c r="L155" s="51">
        <v>1</v>
      </c>
      <c r="M155" s="51">
        <v>1</v>
      </c>
      <c r="N155" s="51">
        <v>1</v>
      </c>
      <c r="O155" s="52"/>
      <c r="P155" s="53"/>
      <c r="Q155" s="51">
        <v>1</v>
      </c>
      <c r="R155" s="51">
        <v>1</v>
      </c>
      <c r="S155" s="51">
        <v>1</v>
      </c>
      <c r="T155" s="51">
        <v>1</v>
      </c>
      <c r="U155" s="51">
        <v>1</v>
      </c>
      <c r="V155" s="52"/>
      <c r="W155" s="53"/>
      <c r="X155" s="51">
        <v>1</v>
      </c>
      <c r="Y155" s="51">
        <v>1</v>
      </c>
      <c r="Z155" s="51">
        <v>1</v>
      </c>
      <c r="AA155" s="51">
        <v>1</v>
      </c>
      <c r="AB155" s="51">
        <v>1</v>
      </c>
      <c r="AC155" s="52"/>
      <c r="AD155" s="53"/>
      <c r="AE155" s="51">
        <v>1</v>
      </c>
      <c r="AF155" s="51">
        <v>1</v>
      </c>
      <c r="AG155" s="221"/>
      <c r="AH155" s="371">
        <v>27</v>
      </c>
      <c r="AI155" s="371">
        <v>3</v>
      </c>
      <c r="AJ155" s="371">
        <v>4</v>
      </c>
      <c r="AK155" s="371">
        <v>5</v>
      </c>
      <c r="AL155" s="371">
        <v>5</v>
      </c>
      <c r="AM155" s="371">
        <v>5</v>
      </c>
      <c r="AN155" s="371"/>
      <c r="AO155" s="371">
        <v>9</v>
      </c>
      <c r="AP155" s="371">
        <v>9</v>
      </c>
      <c r="AQ155" s="371">
        <v>9</v>
      </c>
      <c r="AR155" s="221" t="str">
        <f>VLOOKUP(A155,Att!B:CX,101,0)</f>
        <v>Power Connect</v>
      </c>
    </row>
    <row r="156" spans="1:44" x14ac:dyDescent="0.35">
      <c r="A156" s="19" t="s">
        <v>1160</v>
      </c>
      <c r="B156" s="19" t="s">
        <v>1161</v>
      </c>
      <c r="C156" s="51">
        <v>1</v>
      </c>
      <c r="D156" s="51">
        <v>1</v>
      </c>
      <c r="E156" s="51">
        <v>1</v>
      </c>
      <c r="F156" s="51">
        <v>1</v>
      </c>
      <c r="G156" s="51">
        <v>1</v>
      </c>
      <c r="H156" s="52"/>
      <c r="I156" s="53"/>
      <c r="J156" s="51">
        <v>1</v>
      </c>
      <c r="K156" s="51">
        <v>1</v>
      </c>
      <c r="L156" s="51"/>
      <c r="M156" s="51">
        <v>1</v>
      </c>
      <c r="N156" s="51">
        <v>1</v>
      </c>
      <c r="O156" s="52"/>
      <c r="P156" s="53"/>
      <c r="Q156" s="51">
        <v>1</v>
      </c>
      <c r="R156" s="51"/>
      <c r="S156" s="51">
        <v>1</v>
      </c>
      <c r="T156" s="51">
        <v>1</v>
      </c>
      <c r="U156" s="51">
        <v>1</v>
      </c>
      <c r="V156" s="52">
        <v>1</v>
      </c>
      <c r="W156" s="53"/>
      <c r="X156" s="51"/>
      <c r="Y156" s="51">
        <v>1</v>
      </c>
      <c r="Z156" s="51">
        <v>1</v>
      </c>
      <c r="AA156" s="51">
        <v>1</v>
      </c>
      <c r="AB156" s="51">
        <v>1</v>
      </c>
      <c r="AC156" s="52"/>
      <c r="AD156" s="53"/>
      <c r="AE156" s="51">
        <v>1</v>
      </c>
      <c r="AF156" s="51">
        <v>1</v>
      </c>
      <c r="AG156" s="221"/>
      <c r="AH156" s="371">
        <v>18</v>
      </c>
      <c r="AI156" s="371">
        <v>2</v>
      </c>
      <c r="AJ156" s="371">
        <v>5</v>
      </c>
      <c r="AK156" s="371">
        <v>4</v>
      </c>
      <c r="AL156" s="371">
        <v>5</v>
      </c>
      <c r="AM156" s="371">
        <v>4</v>
      </c>
      <c r="AN156" s="371">
        <v>9</v>
      </c>
      <c r="AO156" s="371"/>
      <c r="AP156" s="371">
        <v>9</v>
      </c>
      <c r="AQ156" s="371"/>
      <c r="AR156" s="221" t="str">
        <f>VLOOKUP(A156,Att!B:CX,101,0)</f>
        <v>Power Connect</v>
      </c>
    </row>
    <row r="157" spans="1:44" x14ac:dyDescent="0.35">
      <c r="A157" s="19" t="s">
        <v>1163</v>
      </c>
      <c r="B157" s="19" t="s">
        <v>1164</v>
      </c>
      <c r="C157" s="51">
        <v>1</v>
      </c>
      <c r="D157" s="51">
        <v>1</v>
      </c>
      <c r="E157" s="51">
        <v>1</v>
      </c>
      <c r="F157" s="51">
        <v>1</v>
      </c>
      <c r="G157" s="51"/>
      <c r="H157" s="52">
        <v>1</v>
      </c>
      <c r="I157" s="53"/>
      <c r="J157" s="51">
        <v>1</v>
      </c>
      <c r="K157" s="51">
        <v>1</v>
      </c>
      <c r="L157" s="51">
        <v>1</v>
      </c>
      <c r="M157" s="51"/>
      <c r="N157" s="51">
        <v>1</v>
      </c>
      <c r="O157" s="52">
        <v>1</v>
      </c>
      <c r="P157" s="53"/>
      <c r="Q157" s="51">
        <v>1</v>
      </c>
      <c r="R157" s="51">
        <v>1</v>
      </c>
      <c r="S157" s="51">
        <v>1</v>
      </c>
      <c r="T157" s="51">
        <v>1</v>
      </c>
      <c r="U157" s="51"/>
      <c r="V157" s="52">
        <v>1</v>
      </c>
      <c r="W157" s="53"/>
      <c r="X157" s="51">
        <v>1</v>
      </c>
      <c r="Y157" s="51"/>
      <c r="Z157" s="51">
        <v>1</v>
      </c>
      <c r="AA157" s="51">
        <v>1</v>
      </c>
      <c r="AB157" s="51">
        <v>1</v>
      </c>
      <c r="AC157" s="52">
        <v>1</v>
      </c>
      <c r="AD157" s="53"/>
      <c r="AE157" s="51">
        <v>1</v>
      </c>
      <c r="AF157" s="51"/>
      <c r="AG157" s="221"/>
      <c r="AH157" s="371">
        <v>36</v>
      </c>
      <c r="AI157" s="371">
        <v>4</v>
      </c>
      <c r="AJ157" s="371">
        <v>5</v>
      </c>
      <c r="AK157" s="371">
        <v>5</v>
      </c>
      <c r="AL157" s="371">
        <v>5</v>
      </c>
      <c r="AM157" s="371">
        <v>5</v>
      </c>
      <c r="AN157" s="371">
        <v>9</v>
      </c>
      <c r="AO157" s="371">
        <v>9</v>
      </c>
      <c r="AP157" s="371">
        <v>9</v>
      </c>
      <c r="AQ157" s="371">
        <v>9</v>
      </c>
      <c r="AR157" s="221" t="str">
        <f>VLOOKUP(A157,Att!B:CX,101,0)</f>
        <v>Power Connect</v>
      </c>
    </row>
    <row r="158" spans="1:44" x14ac:dyDescent="0.35">
      <c r="A158" s="19" t="s">
        <v>1166</v>
      </c>
      <c r="B158" s="19" t="s">
        <v>1167</v>
      </c>
      <c r="C158" s="51">
        <v>1</v>
      </c>
      <c r="D158" s="51">
        <v>1</v>
      </c>
      <c r="E158" s="51">
        <v>1</v>
      </c>
      <c r="F158" s="51">
        <v>1</v>
      </c>
      <c r="G158" s="51">
        <v>1</v>
      </c>
      <c r="H158" s="52"/>
      <c r="I158" s="53"/>
      <c r="J158" s="51"/>
      <c r="K158" s="51">
        <v>1</v>
      </c>
      <c r="L158" s="51">
        <v>1</v>
      </c>
      <c r="M158" s="51">
        <v>1</v>
      </c>
      <c r="N158" s="51">
        <v>1</v>
      </c>
      <c r="O158" s="52"/>
      <c r="P158" s="53"/>
      <c r="Q158" s="51">
        <v>1</v>
      </c>
      <c r="R158" s="51">
        <v>1</v>
      </c>
      <c r="S158" s="51"/>
      <c r="T158" s="51"/>
      <c r="U158" s="51">
        <v>1</v>
      </c>
      <c r="V158" s="52"/>
      <c r="W158" s="53"/>
      <c r="X158" s="51">
        <v>1</v>
      </c>
      <c r="Y158" s="51"/>
      <c r="Z158" s="51">
        <v>1</v>
      </c>
      <c r="AA158" s="51">
        <v>1</v>
      </c>
      <c r="AB158" s="51">
        <v>1</v>
      </c>
      <c r="AC158" s="52"/>
      <c r="AD158" s="53"/>
      <c r="AE158" s="51">
        <v>1</v>
      </c>
      <c r="AF158" s="51">
        <v>1</v>
      </c>
      <c r="AG158" s="221"/>
      <c r="AH158" s="371">
        <v>9</v>
      </c>
      <c r="AI158" s="371">
        <v>1</v>
      </c>
      <c r="AJ158" s="371">
        <v>5</v>
      </c>
      <c r="AK158" s="371">
        <v>4</v>
      </c>
      <c r="AL158" s="371">
        <v>3</v>
      </c>
      <c r="AM158" s="371">
        <v>4</v>
      </c>
      <c r="AN158" s="371">
        <v>9</v>
      </c>
      <c r="AO158" s="371"/>
      <c r="AP158" s="371"/>
      <c r="AQ158" s="371"/>
      <c r="AR158" s="221" t="str">
        <f>VLOOKUP(A158,Att!B:CX,101,0)</f>
        <v>MEKONG SUBLABOR</v>
      </c>
    </row>
    <row r="159" spans="1:44" x14ac:dyDescent="0.35">
      <c r="A159" s="19" t="s">
        <v>1169</v>
      </c>
      <c r="B159" s="19" t="s">
        <v>1170</v>
      </c>
      <c r="C159" s="51">
        <v>1</v>
      </c>
      <c r="D159" s="51">
        <v>1</v>
      </c>
      <c r="E159" s="51">
        <v>1</v>
      </c>
      <c r="F159" s="51"/>
      <c r="G159" s="51">
        <v>1</v>
      </c>
      <c r="H159" s="52">
        <v>1</v>
      </c>
      <c r="I159" s="53"/>
      <c r="J159" s="51">
        <v>1</v>
      </c>
      <c r="K159" s="51">
        <v>1</v>
      </c>
      <c r="L159" s="51">
        <v>1</v>
      </c>
      <c r="M159" s="51">
        <v>1</v>
      </c>
      <c r="N159" s="51">
        <v>1</v>
      </c>
      <c r="O159" s="52"/>
      <c r="P159" s="53"/>
      <c r="Q159" s="51">
        <v>1</v>
      </c>
      <c r="R159" s="51">
        <v>1</v>
      </c>
      <c r="S159" s="51">
        <v>1</v>
      </c>
      <c r="T159" s="51">
        <v>1</v>
      </c>
      <c r="U159" s="51">
        <v>1</v>
      </c>
      <c r="V159" s="52"/>
      <c r="W159" s="53"/>
      <c r="X159" s="51">
        <v>1</v>
      </c>
      <c r="Y159" s="51">
        <v>1</v>
      </c>
      <c r="Z159" s="51">
        <v>1</v>
      </c>
      <c r="AA159" s="51">
        <v>1</v>
      </c>
      <c r="AB159" s="51">
        <v>1</v>
      </c>
      <c r="AC159" s="52"/>
      <c r="AD159" s="53"/>
      <c r="AE159" s="51"/>
      <c r="AF159" s="51">
        <v>1</v>
      </c>
      <c r="AG159" s="221"/>
      <c r="AH159" s="371">
        <v>36</v>
      </c>
      <c r="AI159" s="371">
        <v>4</v>
      </c>
      <c r="AJ159" s="371">
        <v>5</v>
      </c>
      <c r="AK159" s="371">
        <v>5</v>
      </c>
      <c r="AL159" s="371">
        <v>5</v>
      </c>
      <c r="AM159" s="371">
        <v>5</v>
      </c>
      <c r="AN159" s="371">
        <v>9</v>
      </c>
      <c r="AO159" s="371">
        <v>9</v>
      </c>
      <c r="AP159" s="371">
        <v>9</v>
      </c>
      <c r="AQ159" s="371">
        <v>9</v>
      </c>
      <c r="AR159" s="221" t="str">
        <f>VLOOKUP(A159,Att!B:CX,101,0)</f>
        <v>MEKONG SUBLABOR</v>
      </c>
    </row>
    <row r="160" spans="1:44" x14ac:dyDescent="0.35">
      <c r="A160" s="19" t="s">
        <v>1172</v>
      </c>
      <c r="B160" s="19" t="s">
        <v>1173</v>
      </c>
      <c r="C160" s="51">
        <v>1</v>
      </c>
      <c r="D160" s="51">
        <v>1</v>
      </c>
      <c r="E160" s="51">
        <v>1</v>
      </c>
      <c r="F160" s="51">
        <v>1</v>
      </c>
      <c r="G160" s="51">
        <v>1</v>
      </c>
      <c r="H160" s="52"/>
      <c r="I160" s="53"/>
      <c r="J160" s="51">
        <v>1</v>
      </c>
      <c r="K160" s="51">
        <v>1</v>
      </c>
      <c r="L160" s="51"/>
      <c r="M160" s="51">
        <v>1</v>
      </c>
      <c r="N160" s="51">
        <v>1</v>
      </c>
      <c r="O160" s="52">
        <v>1</v>
      </c>
      <c r="P160" s="53"/>
      <c r="Q160" s="51">
        <v>1</v>
      </c>
      <c r="R160" s="51">
        <v>1</v>
      </c>
      <c r="S160" s="51">
        <v>1</v>
      </c>
      <c r="T160" s="51">
        <v>1</v>
      </c>
      <c r="U160" s="51">
        <v>1</v>
      </c>
      <c r="V160" s="52"/>
      <c r="W160" s="53"/>
      <c r="X160" s="51">
        <v>1</v>
      </c>
      <c r="Y160" s="51">
        <v>1</v>
      </c>
      <c r="Z160" s="51"/>
      <c r="AA160" s="51">
        <v>1</v>
      </c>
      <c r="AB160" s="51">
        <v>1</v>
      </c>
      <c r="AC160" s="52"/>
      <c r="AD160" s="53"/>
      <c r="AE160" s="51">
        <v>1</v>
      </c>
      <c r="AF160" s="51">
        <v>1</v>
      </c>
      <c r="AG160" s="221"/>
      <c r="AH160" s="371">
        <v>27</v>
      </c>
      <c r="AI160" s="371">
        <v>3</v>
      </c>
      <c r="AJ160" s="371">
        <v>5</v>
      </c>
      <c r="AK160" s="371">
        <v>5</v>
      </c>
      <c r="AL160" s="371">
        <v>5</v>
      </c>
      <c r="AM160" s="371">
        <v>4</v>
      </c>
      <c r="AN160" s="371">
        <v>9</v>
      </c>
      <c r="AO160" s="371">
        <v>9</v>
      </c>
      <c r="AP160" s="371">
        <v>9</v>
      </c>
      <c r="AQ160" s="371"/>
      <c r="AR160" s="221" t="str">
        <f>VLOOKUP(A160,Att!B:CX,101,0)</f>
        <v>MEKONG SUBLABOR</v>
      </c>
    </row>
    <row r="161" spans="1:44" x14ac:dyDescent="0.35">
      <c r="A161" s="19" t="s">
        <v>1175</v>
      </c>
      <c r="B161" s="19" t="s">
        <v>1176</v>
      </c>
      <c r="C161" s="51"/>
      <c r="D161" s="51">
        <v>1</v>
      </c>
      <c r="E161" s="51">
        <v>1</v>
      </c>
      <c r="F161" s="51">
        <v>1</v>
      </c>
      <c r="G161" s="51"/>
      <c r="H161" s="52">
        <v>1</v>
      </c>
      <c r="I161" s="53"/>
      <c r="J161" s="51">
        <v>1</v>
      </c>
      <c r="K161" s="51"/>
      <c r="L161" s="51">
        <v>1</v>
      </c>
      <c r="M161" s="51">
        <v>1</v>
      </c>
      <c r="N161" s="51">
        <v>1</v>
      </c>
      <c r="O161" s="52">
        <v>1</v>
      </c>
      <c r="P161" s="53"/>
      <c r="Q161" s="51"/>
      <c r="R161" s="51">
        <v>1</v>
      </c>
      <c r="S161" s="51">
        <v>1</v>
      </c>
      <c r="T161" s="51">
        <v>1</v>
      </c>
      <c r="U161" s="51">
        <v>1</v>
      </c>
      <c r="V161" s="52">
        <v>1</v>
      </c>
      <c r="W161" s="53"/>
      <c r="X161" s="51">
        <v>1</v>
      </c>
      <c r="Y161" s="51">
        <v>1</v>
      </c>
      <c r="Z161" s="51">
        <v>1</v>
      </c>
      <c r="AA161" s="51">
        <v>1</v>
      </c>
      <c r="AB161" s="51">
        <v>1</v>
      </c>
      <c r="AC161" s="52"/>
      <c r="AD161" s="53"/>
      <c r="AE161" s="51">
        <v>1</v>
      </c>
      <c r="AF161" s="51"/>
      <c r="AG161" s="221"/>
      <c r="AH161" s="371">
        <v>27</v>
      </c>
      <c r="AI161" s="371">
        <v>3</v>
      </c>
      <c r="AJ161" s="371">
        <v>4</v>
      </c>
      <c r="AK161" s="371">
        <v>5</v>
      </c>
      <c r="AL161" s="371">
        <v>5</v>
      </c>
      <c r="AM161" s="371">
        <v>5</v>
      </c>
      <c r="AN161" s="371"/>
      <c r="AO161" s="371">
        <v>9</v>
      </c>
      <c r="AP161" s="371">
        <v>9</v>
      </c>
      <c r="AQ161" s="371">
        <v>9</v>
      </c>
      <c r="AR161" s="221" t="str">
        <f>VLOOKUP(A161,Att!B:CX,101,0)</f>
        <v>ANNK-HR</v>
      </c>
    </row>
    <row r="162" spans="1:44" x14ac:dyDescent="0.35">
      <c r="A162" s="19" t="s">
        <v>1178</v>
      </c>
      <c r="B162" s="19" t="s">
        <v>1179</v>
      </c>
      <c r="C162" s="51">
        <v>1</v>
      </c>
      <c r="D162" s="51"/>
      <c r="E162" s="51">
        <v>1</v>
      </c>
      <c r="F162" s="51">
        <v>1</v>
      </c>
      <c r="G162" s="51">
        <v>1</v>
      </c>
      <c r="H162" s="52">
        <v>1</v>
      </c>
      <c r="I162" s="53"/>
      <c r="J162" s="51">
        <v>1</v>
      </c>
      <c r="K162" s="51"/>
      <c r="L162" s="51">
        <v>1</v>
      </c>
      <c r="M162" s="51">
        <v>1</v>
      </c>
      <c r="N162" s="51">
        <v>1</v>
      </c>
      <c r="O162" s="52">
        <v>1</v>
      </c>
      <c r="P162" s="53"/>
      <c r="Q162" s="51"/>
      <c r="R162" s="51">
        <v>1</v>
      </c>
      <c r="S162" s="51">
        <v>1</v>
      </c>
      <c r="T162" s="51">
        <v>1</v>
      </c>
      <c r="U162" s="51">
        <v>1</v>
      </c>
      <c r="V162" s="52">
        <v>1</v>
      </c>
      <c r="W162" s="53"/>
      <c r="X162" s="51">
        <v>1</v>
      </c>
      <c r="Y162" s="51">
        <v>1</v>
      </c>
      <c r="Z162" s="51">
        <v>1</v>
      </c>
      <c r="AA162" s="51">
        <v>1</v>
      </c>
      <c r="AB162" s="51">
        <v>1</v>
      </c>
      <c r="AC162" s="52"/>
      <c r="AD162" s="53"/>
      <c r="AE162" s="51">
        <v>1</v>
      </c>
      <c r="AF162" s="51"/>
      <c r="AG162" s="221"/>
      <c r="AH162" s="371">
        <v>36</v>
      </c>
      <c r="AI162" s="371">
        <v>4</v>
      </c>
      <c r="AJ162" s="371">
        <v>5</v>
      </c>
      <c r="AK162" s="371">
        <v>5</v>
      </c>
      <c r="AL162" s="371">
        <v>5</v>
      </c>
      <c r="AM162" s="371">
        <v>5</v>
      </c>
      <c r="AN162" s="371">
        <v>9</v>
      </c>
      <c r="AO162" s="371">
        <v>9</v>
      </c>
      <c r="AP162" s="371">
        <v>9</v>
      </c>
      <c r="AQ162" s="371">
        <v>9</v>
      </c>
      <c r="AR162" s="221" t="str">
        <f>VLOOKUP(A162,Att!B:CX,101,0)</f>
        <v>ANNK-HR</v>
      </c>
    </row>
    <row r="163" spans="1:44" x14ac:dyDescent="0.35">
      <c r="A163" s="19" t="s">
        <v>1181</v>
      </c>
      <c r="B163" s="19" t="s">
        <v>1182</v>
      </c>
      <c r="C163" s="51">
        <v>1</v>
      </c>
      <c r="D163" s="51">
        <v>1</v>
      </c>
      <c r="E163" s="51">
        <v>1</v>
      </c>
      <c r="F163" s="51">
        <v>1</v>
      </c>
      <c r="G163" s="51">
        <v>1</v>
      </c>
      <c r="H163" s="52"/>
      <c r="I163" s="53"/>
      <c r="J163" s="51">
        <v>1</v>
      </c>
      <c r="K163" s="51">
        <v>1</v>
      </c>
      <c r="L163" s="51"/>
      <c r="M163" s="51">
        <v>1</v>
      </c>
      <c r="N163" s="51">
        <v>1</v>
      </c>
      <c r="O163" s="52">
        <v>1</v>
      </c>
      <c r="P163" s="53"/>
      <c r="Q163" s="51">
        <v>1</v>
      </c>
      <c r="R163" s="51">
        <v>1</v>
      </c>
      <c r="S163" s="51">
        <v>1</v>
      </c>
      <c r="T163" s="51"/>
      <c r="U163" s="51">
        <v>1</v>
      </c>
      <c r="V163" s="52">
        <v>1</v>
      </c>
      <c r="W163" s="53"/>
      <c r="X163" s="51">
        <v>1</v>
      </c>
      <c r="Y163" s="51">
        <v>1</v>
      </c>
      <c r="Z163" s="51">
        <v>1</v>
      </c>
      <c r="AA163" s="51"/>
      <c r="AB163" s="51">
        <v>1</v>
      </c>
      <c r="AC163" s="52">
        <v>1</v>
      </c>
      <c r="AD163" s="53"/>
      <c r="AE163" s="51">
        <v>1</v>
      </c>
      <c r="AF163" s="51">
        <v>1</v>
      </c>
      <c r="AG163" s="221"/>
      <c r="AH163" s="371">
        <v>36</v>
      </c>
      <c r="AI163" s="371">
        <v>4</v>
      </c>
      <c r="AJ163" s="371">
        <v>5</v>
      </c>
      <c r="AK163" s="371">
        <v>5</v>
      </c>
      <c r="AL163" s="371">
        <v>5</v>
      </c>
      <c r="AM163" s="371">
        <v>5</v>
      </c>
      <c r="AN163" s="371">
        <v>9</v>
      </c>
      <c r="AO163" s="371">
        <v>9</v>
      </c>
      <c r="AP163" s="371">
        <v>9</v>
      </c>
      <c r="AQ163" s="371">
        <v>9</v>
      </c>
      <c r="AR163" s="221" t="str">
        <f>VLOOKUP(A163,Att!B:CX,101,0)</f>
        <v>Power Connect</v>
      </c>
    </row>
    <row r="164" spans="1:44" x14ac:dyDescent="0.35">
      <c r="A164" s="19" t="s">
        <v>1184</v>
      </c>
      <c r="B164" s="19" t="s">
        <v>1185</v>
      </c>
      <c r="C164" s="51">
        <v>1</v>
      </c>
      <c r="D164" s="51">
        <v>1</v>
      </c>
      <c r="E164" s="51">
        <v>1</v>
      </c>
      <c r="F164" s="51">
        <v>1</v>
      </c>
      <c r="G164" s="51"/>
      <c r="H164" s="52">
        <v>1</v>
      </c>
      <c r="I164" s="53"/>
      <c r="J164" s="51">
        <v>1</v>
      </c>
      <c r="K164" s="51">
        <v>1</v>
      </c>
      <c r="L164" s="51"/>
      <c r="M164" s="51">
        <v>1</v>
      </c>
      <c r="N164" s="51">
        <v>1</v>
      </c>
      <c r="O164" s="52"/>
      <c r="P164" s="53"/>
      <c r="Q164" s="51">
        <v>1</v>
      </c>
      <c r="R164" s="51">
        <v>1</v>
      </c>
      <c r="S164" s="51">
        <v>1</v>
      </c>
      <c r="T164" s="51">
        <v>1</v>
      </c>
      <c r="U164" s="51">
        <v>1</v>
      </c>
      <c r="V164" s="52"/>
      <c r="W164" s="53"/>
      <c r="X164" s="51">
        <v>1</v>
      </c>
      <c r="Y164" s="51">
        <v>1</v>
      </c>
      <c r="Z164" s="51">
        <v>1</v>
      </c>
      <c r="AA164" s="51">
        <v>1</v>
      </c>
      <c r="AB164" s="51">
        <v>1</v>
      </c>
      <c r="AC164" s="52"/>
      <c r="AD164" s="53"/>
      <c r="AE164" s="51">
        <v>1</v>
      </c>
      <c r="AF164" s="51">
        <v>1</v>
      </c>
      <c r="AG164" s="221"/>
      <c r="AH164" s="371">
        <v>27</v>
      </c>
      <c r="AI164" s="371">
        <v>3</v>
      </c>
      <c r="AJ164" s="371">
        <v>5</v>
      </c>
      <c r="AK164" s="371">
        <v>4</v>
      </c>
      <c r="AL164" s="371">
        <v>5</v>
      </c>
      <c r="AM164" s="371">
        <v>5</v>
      </c>
      <c r="AN164" s="371">
        <v>9</v>
      </c>
      <c r="AO164" s="371"/>
      <c r="AP164" s="371">
        <v>9</v>
      </c>
      <c r="AQ164" s="371">
        <v>9</v>
      </c>
      <c r="AR164" s="221" t="str">
        <f>VLOOKUP(A164,Att!B:CX,101,0)</f>
        <v>Power Connect</v>
      </c>
    </row>
    <row r="165" spans="1:44" x14ac:dyDescent="0.35">
      <c r="A165" s="19" t="s">
        <v>1187</v>
      </c>
      <c r="B165" s="19" t="s">
        <v>1188</v>
      </c>
      <c r="C165" s="51"/>
      <c r="D165" s="51">
        <v>1</v>
      </c>
      <c r="E165" s="51">
        <v>1</v>
      </c>
      <c r="F165" s="51">
        <v>1</v>
      </c>
      <c r="G165" s="51">
        <v>1</v>
      </c>
      <c r="H165" s="52"/>
      <c r="I165" s="53"/>
      <c r="J165" s="51">
        <v>1</v>
      </c>
      <c r="K165" s="51">
        <v>1</v>
      </c>
      <c r="L165" s="51"/>
      <c r="M165" s="51">
        <v>1</v>
      </c>
      <c r="N165" s="51">
        <v>1</v>
      </c>
      <c r="O165" s="52">
        <v>1</v>
      </c>
      <c r="P165" s="53"/>
      <c r="Q165" s="51"/>
      <c r="R165" s="51">
        <v>1</v>
      </c>
      <c r="S165" s="51">
        <v>1</v>
      </c>
      <c r="T165" s="51">
        <v>1</v>
      </c>
      <c r="U165" s="51">
        <v>1</v>
      </c>
      <c r="V165" s="52"/>
      <c r="W165" s="53"/>
      <c r="X165" s="51">
        <v>1</v>
      </c>
      <c r="Y165" s="51">
        <v>1</v>
      </c>
      <c r="Z165" s="51"/>
      <c r="AA165" s="51">
        <v>1</v>
      </c>
      <c r="AB165" s="51">
        <v>1</v>
      </c>
      <c r="AC165" s="52">
        <v>1</v>
      </c>
      <c r="AD165" s="53"/>
      <c r="AE165" s="51">
        <v>1</v>
      </c>
      <c r="AF165" s="51">
        <v>1</v>
      </c>
      <c r="AG165" s="221"/>
      <c r="AH165" s="371">
        <v>18</v>
      </c>
      <c r="AI165" s="371">
        <v>2</v>
      </c>
      <c r="AJ165" s="371">
        <v>4</v>
      </c>
      <c r="AK165" s="371">
        <v>5</v>
      </c>
      <c r="AL165" s="371">
        <v>4</v>
      </c>
      <c r="AM165" s="371">
        <v>5</v>
      </c>
      <c r="AN165" s="371"/>
      <c r="AO165" s="371">
        <v>9</v>
      </c>
      <c r="AP165" s="371"/>
      <c r="AQ165" s="371">
        <v>9</v>
      </c>
      <c r="AR165" s="221" t="str">
        <f>VLOOKUP(A165,Att!B:CX,101,0)</f>
        <v>Power Connect</v>
      </c>
    </row>
    <row r="166" spans="1:44" x14ac:dyDescent="0.35">
      <c r="A166" s="19" t="s">
        <v>1190</v>
      </c>
      <c r="B166" s="19" t="s">
        <v>1191</v>
      </c>
      <c r="C166" s="51"/>
      <c r="D166" s="51"/>
      <c r="E166" s="51">
        <v>1</v>
      </c>
      <c r="F166" s="51">
        <v>1</v>
      </c>
      <c r="G166" s="51">
        <v>1</v>
      </c>
      <c r="H166" s="52">
        <v>1</v>
      </c>
      <c r="I166" s="53"/>
      <c r="J166" s="51">
        <v>1</v>
      </c>
      <c r="K166" s="51">
        <v>1</v>
      </c>
      <c r="L166" s="51"/>
      <c r="M166" s="51">
        <v>1</v>
      </c>
      <c r="N166" s="51">
        <v>1</v>
      </c>
      <c r="O166" s="52"/>
      <c r="P166" s="53"/>
      <c r="Q166" s="51"/>
      <c r="R166" s="51">
        <v>1</v>
      </c>
      <c r="S166" s="51"/>
      <c r="T166" s="51">
        <v>1</v>
      </c>
      <c r="U166" s="51">
        <v>1</v>
      </c>
      <c r="V166" s="52">
        <v>1</v>
      </c>
      <c r="W166" s="53"/>
      <c r="X166" s="51">
        <v>1</v>
      </c>
      <c r="Y166" s="51">
        <v>1</v>
      </c>
      <c r="Z166" s="51">
        <v>1</v>
      </c>
      <c r="AA166" s="51">
        <v>1</v>
      </c>
      <c r="AB166" s="51">
        <v>1</v>
      </c>
      <c r="AC166" s="52"/>
      <c r="AD166" s="53"/>
      <c r="AE166" s="51"/>
      <c r="AF166" s="51">
        <v>1</v>
      </c>
      <c r="AG166" s="221"/>
      <c r="AH166" s="371">
        <v>9</v>
      </c>
      <c r="AI166" s="371">
        <v>1</v>
      </c>
      <c r="AJ166" s="371">
        <v>4</v>
      </c>
      <c r="AK166" s="371">
        <v>4</v>
      </c>
      <c r="AL166" s="371">
        <v>4</v>
      </c>
      <c r="AM166" s="371">
        <v>5</v>
      </c>
      <c r="AN166" s="371"/>
      <c r="AO166" s="371"/>
      <c r="AP166" s="371"/>
      <c r="AQ166" s="371">
        <v>9</v>
      </c>
      <c r="AR166" s="221" t="str">
        <f>VLOOKUP(A166,Att!B:CX,101,0)</f>
        <v>Power Connect</v>
      </c>
    </row>
    <row r="167" spans="1:44" x14ac:dyDescent="0.35">
      <c r="A167" s="19" t="s">
        <v>1193</v>
      </c>
      <c r="B167" s="19" t="s">
        <v>1194</v>
      </c>
      <c r="C167" s="51">
        <v>1</v>
      </c>
      <c r="D167" s="51">
        <v>1</v>
      </c>
      <c r="E167" s="51">
        <v>1</v>
      </c>
      <c r="F167" s="51">
        <v>1</v>
      </c>
      <c r="G167" s="51">
        <v>1</v>
      </c>
      <c r="H167" s="52"/>
      <c r="I167" s="53"/>
      <c r="J167" s="51">
        <v>1</v>
      </c>
      <c r="K167" s="51"/>
      <c r="L167" s="51">
        <v>1</v>
      </c>
      <c r="M167" s="51">
        <v>1</v>
      </c>
      <c r="N167" s="51">
        <v>1</v>
      </c>
      <c r="O167" s="52"/>
      <c r="P167" s="53"/>
      <c r="Q167" s="51">
        <v>1</v>
      </c>
      <c r="R167" s="51"/>
      <c r="S167" s="51"/>
      <c r="T167" s="51"/>
      <c r="U167" s="51"/>
      <c r="V167" s="52"/>
      <c r="W167" s="53"/>
      <c r="X167" s="51">
        <v>1</v>
      </c>
      <c r="Y167" s="51">
        <v>1</v>
      </c>
      <c r="Z167" s="51">
        <v>1</v>
      </c>
      <c r="AA167" s="51">
        <v>1</v>
      </c>
      <c r="AB167" s="51">
        <v>1</v>
      </c>
      <c r="AC167" s="52"/>
      <c r="AD167" s="53"/>
      <c r="AE167" s="51">
        <v>1</v>
      </c>
      <c r="AF167" s="51">
        <v>1</v>
      </c>
      <c r="AG167" s="221"/>
      <c r="AH167" s="371">
        <v>18</v>
      </c>
      <c r="AI167" s="371">
        <v>2</v>
      </c>
      <c r="AJ167" s="371">
        <v>5</v>
      </c>
      <c r="AK167" s="371">
        <v>4</v>
      </c>
      <c r="AL167" s="371">
        <v>1</v>
      </c>
      <c r="AM167" s="371">
        <v>5</v>
      </c>
      <c r="AN167" s="371">
        <v>9</v>
      </c>
      <c r="AO167" s="371"/>
      <c r="AP167" s="371"/>
      <c r="AQ167" s="371">
        <v>9</v>
      </c>
      <c r="AR167" s="221" t="str">
        <f>VLOOKUP(A167,Att!B:CX,101,0)</f>
        <v>Power Connect</v>
      </c>
    </row>
    <row r="168" spans="1:44" x14ac:dyDescent="0.35">
      <c r="A168" s="19" t="s">
        <v>1196</v>
      </c>
      <c r="B168" s="19" t="s">
        <v>1197</v>
      </c>
      <c r="C168" s="51">
        <v>1</v>
      </c>
      <c r="D168" s="51">
        <v>1</v>
      </c>
      <c r="E168" s="51">
        <v>1</v>
      </c>
      <c r="F168" s="51"/>
      <c r="G168" s="51"/>
      <c r="H168" s="52"/>
      <c r="I168" s="53"/>
      <c r="J168" s="51">
        <v>1</v>
      </c>
      <c r="K168" s="51">
        <v>1</v>
      </c>
      <c r="L168" s="51"/>
      <c r="M168" s="51">
        <v>1</v>
      </c>
      <c r="N168" s="51">
        <v>1</v>
      </c>
      <c r="O168" s="52"/>
      <c r="P168" s="53"/>
      <c r="Q168" s="51">
        <v>1</v>
      </c>
      <c r="R168" s="51">
        <v>1</v>
      </c>
      <c r="S168" s="51">
        <v>1</v>
      </c>
      <c r="T168" s="51">
        <v>1</v>
      </c>
      <c r="U168" s="51">
        <v>1</v>
      </c>
      <c r="V168" s="52"/>
      <c r="W168" s="53"/>
      <c r="X168" s="51">
        <v>1</v>
      </c>
      <c r="Y168" s="51">
        <v>1</v>
      </c>
      <c r="Z168" s="51">
        <v>1</v>
      </c>
      <c r="AA168" s="51">
        <v>1</v>
      </c>
      <c r="AB168" s="51">
        <v>1</v>
      </c>
      <c r="AC168" s="52"/>
      <c r="AD168" s="53"/>
      <c r="AE168" s="51">
        <v>1</v>
      </c>
      <c r="AF168" s="51">
        <v>1</v>
      </c>
      <c r="AG168" s="221"/>
      <c r="AH168" s="371">
        <v>18</v>
      </c>
      <c r="AI168" s="371">
        <v>2</v>
      </c>
      <c r="AJ168" s="371">
        <v>3</v>
      </c>
      <c r="AK168" s="371">
        <v>4</v>
      </c>
      <c r="AL168" s="371">
        <v>5</v>
      </c>
      <c r="AM168" s="371">
        <v>5</v>
      </c>
      <c r="AN168" s="371"/>
      <c r="AO168" s="371"/>
      <c r="AP168" s="371">
        <v>9</v>
      </c>
      <c r="AQ168" s="371">
        <v>9</v>
      </c>
      <c r="AR168" s="221" t="str">
        <f>VLOOKUP(A168,Att!B:CX,101,0)</f>
        <v>Nhân Kiệt</v>
      </c>
    </row>
    <row r="169" spans="1:44" x14ac:dyDescent="0.35">
      <c r="A169" s="19" t="s">
        <v>1199</v>
      </c>
      <c r="B169" s="19" t="s">
        <v>1200</v>
      </c>
      <c r="C169" s="51">
        <v>1</v>
      </c>
      <c r="D169" s="51">
        <v>1</v>
      </c>
      <c r="E169" s="51">
        <v>1</v>
      </c>
      <c r="F169" s="51"/>
      <c r="G169" s="51">
        <v>1</v>
      </c>
      <c r="H169" s="52">
        <v>1</v>
      </c>
      <c r="I169" s="53"/>
      <c r="J169" s="51">
        <v>1</v>
      </c>
      <c r="K169" s="51">
        <v>1</v>
      </c>
      <c r="L169" s="51"/>
      <c r="M169" s="51">
        <v>1</v>
      </c>
      <c r="N169" s="51">
        <v>1</v>
      </c>
      <c r="O169" s="52">
        <v>1</v>
      </c>
      <c r="P169" s="53"/>
      <c r="Q169" s="51">
        <v>1</v>
      </c>
      <c r="R169" s="51">
        <v>1</v>
      </c>
      <c r="S169" s="51">
        <v>1</v>
      </c>
      <c r="T169" s="51">
        <v>1</v>
      </c>
      <c r="U169" s="51">
        <v>1</v>
      </c>
      <c r="V169" s="52"/>
      <c r="W169" s="53"/>
      <c r="X169" s="51">
        <v>1</v>
      </c>
      <c r="Y169" s="51">
        <v>1</v>
      </c>
      <c r="Z169" s="51">
        <v>1</v>
      </c>
      <c r="AA169" s="51"/>
      <c r="AB169" s="51">
        <v>1</v>
      </c>
      <c r="AC169" s="52">
        <v>1</v>
      </c>
      <c r="AD169" s="53"/>
      <c r="AE169" s="51">
        <v>1</v>
      </c>
      <c r="AF169" s="51"/>
      <c r="AG169" s="221"/>
      <c r="AH169" s="371">
        <v>36</v>
      </c>
      <c r="AI169" s="371">
        <v>4</v>
      </c>
      <c r="AJ169" s="371">
        <v>5</v>
      </c>
      <c r="AK169" s="371">
        <v>5</v>
      </c>
      <c r="AL169" s="371">
        <v>5</v>
      </c>
      <c r="AM169" s="371">
        <v>5</v>
      </c>
      <c r="AN169" s="371">
        <v>9</v>
      </c>
      <c r="AO169" s="371">
        <v>9</v>
      </c>
      <c r="AP169" s="371">
        <v>9</v>
      </c>
      <c r="AQ169" s="371">
        <v>9</v>
      </c>
      <c r="AR169" s="221" t="str">
        <f>VLOOKUP(A169,Att!B:CX,101,0)</f>
        <v>MEKONG SUBLABOR</v>
      </c>
    </row>
    <row r="170" spans="1:44" x14ac:dyDescent="0.35">
      <c r="A170" s="19" t="s">
        <v>1202</v>
      </c>
      <c r="B170" s="19" t="s">
        <v>1203</v>
      </c>
      <c r="C170" s="51">
        <v>1</v>
      </c>
      <c r="D170" s="51">
        <v>1</v>
      </c>
      <c r="E170" s="51">
        <v>1</v>
      </c>
      <c r="F170" s="51">
        <v>1</v>
      </c>
      <c r="G170" s="51">
        <v>1</v>
      </c>
      <c r="H170" s="52"/>
      <c r="I170" s="53"/>
      <c r="J170" s="51">
        <v>1</v>
      </c>
      <c r="K170" s="51">
        <v>1</v>
      </c>
      <c r="L170" s="51"/>
      <c r="M170" s="51">
        <v>1</v>
      </c>
      <c r="N170" s="51">
        <v>1</v>
      </c>
      <c r="O170" s="52">
        <v>1</v>
      </c>
      <c r="P170" s="53"/>
      <c r="Q170" s="51"/>
      <c r="R170" s="51">
        <v>1</v>
      </c>
      <c r="S170" s="51">
        <v>1</v>
      </c>
      <c r="T170" s="51">
        <v>1</v>
      </c>
      <c r="U170" s="51">
        <v>1</v>
      </c>
      <c r="V170" s="52"/>
      <c r="W170" s="53"/>
      <c r="X170" s="51"/>
      <c r="Y170" s="51">
        <v>1</v>
      </c>
      <c r="Z170" s="51">
        <v>1</v>
      </c>
      <c r="AA170" s="51"/>
      <c r="AB170" s="51">
        <v>1</v>
      </c>
      <c r="AC170" s="52">
        <v>1</v>
      </c>
      <c r="AD170" s="53"/>
      <c r="AE170" s="51">
        <v>1</v>
      </c>
      <c r="AF170" s="51"/>
      <c r="AG170" s="221"/>
      <c r="AH170" s="371">
        <v>18</v>
      </c>
      <c r="AI170" s="371">
        <v>2</v>
      </c>
      <c r="AJ170" s="371">
        <v>5</v>
      </c>
      <c r="AK170" s="371">
        <v>5</v>
      </c>
      <c r="AL170" s="371">
        <v>4</v>
      </c>
      <c r="AM170" s="371">
        <v>4</v>
      </c>
      <c r="AN170" s="371">
        <v>9</v>
      </c>
      <c r="AO170" s="371">
        <v>9</v>
      </c>
      <c r="AP170" s="371"/>
      <c r="AQ170" s="371"/>
      <c r="AR170" s="221" t="str">
        <f>VLOOKUP(A170,Att!B:CX,101,0)</f>
        <v>MEKONG SUBLABOR</v>
      </c>
    </row>
    <row r="171" spans="1:44" x14ac:dyDescent="0.35">
      <c r="A171" s="19" t="s">
        <v>1205</v>
      </c>
      <c r="B171" s="19" t="s">
        <v>1206</v>
      </c>
      <c r="C171" s="51">
        <v>1</v>
      </c>
      <c r="D171" s="51"/>
      <c r="E171" s="51">
        <v>1</v>
      </c>
      <c r="F171" s="51">
        <v>1</v>
      </c>
      <c r="G171" s="51">
        <v>1</v>
      </c>
      <c r="H171" s="52">
        <v>1</v>
      </c>
      <c r="I171" s="53"/>
      <c r="J171" s="51"/>
      <c r="K171" s="51">
        <v>1</v>
      </c>
      <c r="L171" s="51">
        <v>1</v>
      </c>
      <c r="M171" s="51">
        <v>1</v>
      </c>
      <c r="N171" s="51">
        <v>1</v>
      </c>
      <c r="O171" s="52">
        <v>1</v>
      </c>
      <c r="P171" s="53"/>
      <c r="Q171" s="51">
        <v>1</v>
      </c>
      <c r="R171" s="51">
        <v>1</v>
      </c>
      <c r="S171" s="51">
        <v>1</v>
      </c>
      <c r="T171" s="51">
        <v>1</v>
      </c>
      <c r="U171" s="51">
        <v>1</v>
      </c>
      <c r="V171" s="52"/>
      <c r="W171" s="53"/>
      <c r="X171" s="51">
        <v>1</v>
      </c>
      <c r="Y171" s="51">
        <v>1</v>
      </c>
      <c r="Z171" s="51"/>
      <c r="AA171" s="51">
        <v>1</v>
      </c>
      <c r="AB171" s="51">
        <v>1</v>
      </c>
      <c r="AC171" s="52">
        <v>1</v>
      </c>
      <c r="AD171" s="53"/>
      <c r="AE171" s="51">
        <v>1</v>
      </c>
      <c r="AF171" s="51">
        <v>1</v>
      </c>
      <c r="AG171" s="221"/>
      <c r="AH171" s="371">
        <v>36</v>
      </c>
      <c r="AI171" s="371">
        <v>4</v>
      </c>
      <c r="AJ171" s="371">
        <v>5</v>
      </c>
      <c r="AK171" s="371">
        <v>5</v>
      </c>
      <c r="AL171" s="371">
        <v>5</v>
      </c>
      <c r="AM171" s="371">
        <v>5</v>
      </c>
      <c r="AN171" s="371">
        <v>9</v>
      </c>
      <c r="AO171" s="371">
        <v>9</v>
      </c>
      <c r="AP171" s="371">
        <v>9</v>
      </c>
      <c r="AQ171" s="371">
        <v>9</v>
      </c>
      <c r="AR171" s="221" t="str">
        <f>VLOOKUP(A171,Att!B:CX,101,0)</f>
        <v>ANNK-HR</v>
      </c>
    </row>
    <row r="172" spans="1:44" x14ac:dyDescent="0.35">
      <c r="A172" s="19" t="s">
        <v>1208</v>
      </c>
      <c r="B172" s="19" t="s">
        <v>1209</v>
      </c>
      <c r="C172" s="51">
        <v>1</v>
      </c>
      <c r="D172" s="51">
        <v>1</v>
      </c>
      <c r="E172" s="51">
        <v>1</v>
      </c>
      <c r="F172" s="51">
        <v>1</v>
      </c>
      <c r="G172" s="51">
        <v>1</v>
      </c>
      <c r="H172" s="52"/>
      <c r="I172" s="53"/>
      <c r="J172" s="51">
        <v>1</v>
      </c>
      <c r="K172" s="51">
        <v>1</v>
      </c>
      <c r="L172" s="51"/>
      <c r="M172" s="51">
        <v>1</v>
      </c>
      <c r="N172" s="51">
        <v>1</v>
      </c>
      <c r="O172" s="52">
        <v>1</v>
      </c>
      <c r="P172" s="53"/>
      <c r="Q172" s="51">
        <v>1</v>
      </c>
      <c r="R172" s="51">
        <v>1</v>
      </c>
      <c r="S172" s="51">
        <v>1</v>
      </c>
      <c r="T172" s="51">
        <v>1</v>
      </c>
      <c r="U172" s="51"/>
      <c r="V172" s="52">
        <v>1</v>
      </c>
      <c r="W172" s="53"/>
      <c r="X172" s="51">
        <v>1</v>
      </c>
      <c r="Y172" s="51">
        <v>1</v>
      </c>
      <c r="Z172" s="51">
        <v>1</v>
      </c>
      <c r="AA172" s="51">
        <v>1</v>
      </c>
      <c r="AB172" s="51">
        <v>1</v>
      </c>
      <c r="AC172" s="52"/>
      <c r="AD172" s="53"/>
      <c r="AE172" s="51">
        <v>1</v>
      </c>
      <c r="AF172" s="51">
        <v>1</v>
      </c>
      <c r="AG172" s="221"/>
      <c r="AH172" s="371">
        <v>36</v>
      </c>
      <c r="AI172" s="371">
        <v>4</v>
      </c>
      <c r="AJ172" s="371">
        <v>5</v>
      </c>
      <c r="AK172" s="371">
        <v>5</v>
      </c>
      <c r="AL172" s="371">
        <v>5</v>
      </c>
      <c r="AM172" s="371">
        <v>5</v>
      </c>
      <c r="AN172" s="371">
        <v>9</v>
      </c>
      <c r="AO172" s="371">
        <v>9</v>
      </c>
      <c r="AP172" s="371">
        <v>9</v>
      </c>
      <c r="AQ172" s="371">
        <v>9</v>
      </c>
      <c r="AR172" s="221" t="str">
        <f>VLOOKUP(A172,Att!B:CX,101,0)</f>
        <v>MEKONG SUBLABOR</v>
      </c>
    </row>
    <row r="173" spans="1:44" x14ac:dyDescent="0.35">
      <c r="A173" s="19" t="s">
        <v>1211</v>
      </c>
      <c r="B173" s="19" t="s">
        <v>1212</v>
      </c>
      <c r="C173" s="51">
        <v>1</v>
      </c>
      <c r="D173" s="51">
        <v>1</v>
      </c>
      <c r="E173" s="51">
        <v>1</v>
      </c>
      <c r="F173" s="51">
        <v>1</v>
      </c>
      <c r="G173" s="51">
        <v>1</v>
      </c>
      <c r="H173" s="52"/>
      <c r="I173" s="53"/>
      <c r="J173" s="51">
        <v>1</v>
      </c>
      <c r="K173" s="51">
        <v>1</v>
      </c>
      <c r="L173" s="51">
        <v>1</v>
      </c>
      <c r="M173" s="51"/>
      <c r="N173" s="51">
        <v>1</v>
      </c>
      <c r="O173" s="52">
        <v>1</v>
      </c>
      <c r="P173" s="53"/>
      <c r="Q173" s="51">
        <v>1</v>
      </c>
      <c r="R173" s="51">
        <v>1</v>
      </c>
      <c r="S173" s="51">
        <v>1</v>
      </c>
      <c r="T173" s="51"/>
      <c r="U173" s="51">
        <v>1</v>
      </c>
      <c r="V173" s="52">
        <v>1</v>
      </c>
      <c r="W173" s="53"/>
      <c r="X173" s="51">
        <v>1</v>
      </c>
      <c r="Y173" s="51">
        <v>1</v>
      </c>
      <c r="Z173" s="51">
        <v>1</v>
      </c>
      <c r="AA173" s="51">
        <v>1</v>
      </c>
      <c r="AB173" s="51">
        <v>1</v>
      </c>
      <c r="AC173" s="52"/>
      <c r="AD173" s="53"/>
      <c r="AE173" s="51">
        <v>1</v>
      </c>
      <c r="AF173" s="51">
        <v>1</v>
      </c>
      <c r="AG173" s="221"/>
      <c r="AH173" s="371">
        <v>36</v>
      </c>
      <c r="AI173" s="371">
        <v>4</v>
      </c>
      <c r="AJ173" s="371">
        <v>5</v>
      </c>
      <c r="AK173" s="371">
        <v>5</v>
      </c>
      <c r="AL173" s="371">
        <v>5</v>
      </c>
      <c r="AM173" s="371">
        <v>5</v>
      </c>
      <c r="AN173" s="371">
        <v>9</v>
      </c>
      <c r="AO173" s="371">
        <v>9</v>
      </c>
      <c r="AP173" s="371">
        <v>9</v>
      </c>
      <c r="AQ173" s="371">
        <v>9</v>
      </c>
      <c r="AR173" s="221" t="str">
        <f>VLOOKUP(A173,Att!B:CX,101,0)</f>
        <v>MEKONG SUBLABOR</v>
      </c>
    </row>
    <row r="174" spans="1:44" x14ac:dyDescent="0.35">
      <c r="A174" s="19" t="s">
        <v>1214</v>
      </c>
      <c r="B174" s="19" t="s">
        <v>1215</v>
      </c>
      <c r="C174" s="51">
        <v>1</v>
      </c>
      <c r="D174" s="51">
        <v>1</v>
      </c>
      <c r="E174" s="51">
        <v>1</v>
      </c>
      <c r="F174" s="51">
        <v>1</v>
      </c>
      <c r="G174" s="51">
        <v>1</v>
      </c>
      <c r="H174" s="52"/>
      <c r="I174" s="53"/>
      <c r="J174" s="51">
        <v>1</v>
      </c>
      <c r="K174" s="51">
        <v>1</v>
      </c>
      <c r="L174" s="51"/>
      <c r="M174" s="51">
        <v>1</v>
      </c>
      <c r="N174" s="51">
        <v>1</v>
      </c>
      <c r="O174" s="52">
        <v>1</v>
      </c>
      <c r="P174" s="53"/>
      <c r="Q174" s="51">
        <v>1</v>
      </c>
      <c r="R174" s="51">
        <v>1</v>
      </c>
      <c r="S174" s="51">
        <v>1</v>
      </c>
      <c r="T174" s="51"/>
      <c r="U174" s="51">
        <v>1</v>
      </c>
      <c r="V174" s="52">
        <v>1</v>
      </c>
      <c r="W174" s="53"/>
      <c r="X174" s="51">
        <v>1</v>
      </c>
      <c r="Y174" s="51">
        <v>1</v>
      </c>
      <c r="Z174" s="51">
        <v>1</v>
      </c>
      <c r="AA174" s="51">
        <v>1</v>
      </c>
      <c r="AB174" s="51">
        <v>1</v>
      </c>
      <c r="AC174" s="52"/>
      <c r="AD174" s="53"/>
      <c r="AE174" s="51">
        <v>1</v>
      </c>
      <c r="AF174" s="51">
        <v>1</v>
      </c>
      <c r="AG174" s="221"/>
      <c r="AH174" s="371">
        <v>36</v>
      </c>
      <c r="AI174" s="371">
        <v>4</v>
      </c>
      <c r="AJ174" s="371">
        <v>5</v>
      </c>
      <c r="AK174" s="371">
        <v>5</v>
      </c>
      <c r="AL174" s="371">
        <v>5</v>
      </c>
      <c r="AM174" s="371">
        <v>5</v>
      </c>
      <c r="AN174" s="371">
        <v>9</v>
      </c>
      <c r="AO174" s="371">
        <v>9</v>
      </c>
      <c r="AP174" s="371">
        <v>9</v>
      </c>
      <c r="AQ174" s="371">
        <v>9</v>
      </c>
      <c r="AR174" s="221" t="str">
        <f>VLOOKUP(A174,Att!B:CX,101,0)</f>
        <v>Power Connect</v>
      </c>
    </row>
    <row r="175" spans="1:44" x14ac:dyDescent="0.35">
      <c r="A175" s="19" t="s">
        <v>1217</v>
      </c>
      <c r="B175" s="19" t="s">
        <v>1218</v>
      </c>
      <c r="C175" s="51">
        <v>1</v>
      </c>
      <c r="D175" s="51">
        <v>1</v>
      </c>
      <c r="E175" s="51"/>
      <c r="F175" s="51">
        <v>1</v>
      </c>
      <c r="G175" s="51">
        <v>1</v>
      </c>
      <c r="H175" s="52">
        <v>1</v>
      </c>
      <c r="I175" s="53"/>
      <c r="J175" s="51">
        <v>1</v>
      </c>
      <c r="K175" s="51">
        <v>1</v>
      </c>
      <c r="L175" s="51">
        <v>1</v>
      </c>
      <c r="M175" s="51">
        <v>1</v>
      </c>
      <c r="N175" s="51">
        <v>1</v>
      </c>
      <c r="O175" s="52"/>
      <c r="P175" s="53"/>
      <c r="Q175" s="51">
        <v>1</v>
      </c>
      <c r="R175" s="51">
        <v>1</v>
      </c>
      <c r="S175" s="51">
        <v>1</v>
      </c>
      <c r="T175" s="51">
        <v>1</v>
      </c>
      <c r="U175" s="51">
        <v>1</v>
      </c>
      <c r="V175" s="52"/>
      <c r="W175" s="53"/>
      <c r="X175" s="51">
        <v>1</v>
      </c>
      <c r="Y175" s="51">
        <v>1</v>
      </c>
      <c r="Z175" s="51">
        <v>1</v>
      </c>
      <c r="AA175" s="51">
        <v>1</v>
      </c>
      <c r="AB175" s="51">
        <v>1</v>
      </c>
      <c r="AC175" s="52"/>
      <c r="AD175" s="53"/>
      <c r="AE175" s="51">
        <v>1</v>
      </c>
      <c r="AF175" s="51">
        <v>1</v>
      </c>
      <c r="AG175" s="221"/>
      <c r="AH175" s="371">
        <v>36</v>
      </c>
      <c r="AI175" s="371">
        <v>4</v>
      </c>
      <c r="AJ175" s="371">
        <v>5</v>
      </c>
      <c r="AK175" s="371">
        <v>5</v>
      </c>
      <c r="AL175" s="371">
        <v>5</v>
      </c>
      <c r="AM175" s="371">
        <v>5</v>
      </c>
      <c r="AN175" s="371">
        <v>9</v>
      </c>
      <c r="AO175" s="371">
        <v>9</v>
      </c>
      <c r="AP175" s="371">
        <v>9</v>
      </c>
      <c r="AQ175" s="371">
        <v>9</v>
      </c>
      <c r="AR175" s="221" t="str">
        <f>VLOOKUP(A175,Att!B:CX,101,0)</f>
        <v>Power Connect</v>
      </c>
    </row>
    <row r="176" spans="1:44" x14ac:dyDescent="0.35">
      <c r="A176" s="19" t="s">
        <v>1220</v>
      </c>
      <c r="B176" s="19" t="s">
        <v>1221</v>
      </c>
      <c r="C176" s="51">
        <v>1</v>
      </c>
      <c r="D176" s="51"/>
      <c r="E176" s="51">
        <v>1</v>
      </c>
      <c r="F176" s="51">
        <v>1</v>
      </c>
      <c r="G176" s="51">
        <v>1</v>
      </c>
      <c r="H176" s="52">
        <v>1</v>
      </c>
      <c r="I176" s="53"/>
      <c r="J176" s="51">
        <v>1</v>
      </c>
      <c r="K176" s="51"/>
      <c r="L176" s="51">
        <v>1</v>
      </c>
      <c r="M176" s="51">
        <v>1</v>
      </c>
      <c r="N176" s="51">
        <v>1</v>
      </c>
      <c r="O176" s="52">
        <v>1</v>
      </c>
      <c r="P176" s="53"/>
      <c r="Q176" s="51"/>
      <c r="R176" s="51">
        <v>1</v>
      </c>
      <c r="S176" s="51">
        <v>1</v>
      </c>
      <c r="T176" s="51">
        <v>1</v>
      </c>
      <c r="U176" s="51">
        <v>1</v>
      </c>
      <c r="V176" s="52">
        <v>1</v>
      </c>
      <c r="W176" s="53"/>
      <c r="X176" s="51">
        <v>1</v>
      </c>
      <c r="Y176" s="51">
        <v>1</v>
      </c>
      <c r="Z176" s="51">
        <v>1</v>
      </c>
      <c r="AA176" s="51"/>
      <c r="AB176" s="51">
        <v>1</v>
      </c>
      <c r="AC176" s="52">
        <v>1</v>
      </c>
      <c r="AD176" s="53"/>
      <c r="AE176" s="51">
        <v>1</v>
      </c>
      <c r="AF176" s="51"/>
      <c r="AG176" s="221"/>
      <c r="AH176" s="371">
        <v>36</v>
      </c>
      <c r="AI176" s="371">
        <v>4</v>
      </c>
      <c r="AJ176" s="371">
        <v>5</v>
      </c>
      <c r="AK176" s="371">
        <v>5</v>
      </c>
      <c r="AL176" s="371">
        <v>5</v>
      </c>
      <c r="AM176" s="371">
        <v>5</v>
      </c>
      <c r="AN176" s="371">
        <v>9</v>
      </c>
      <c r="AO176" s="371">
        <v>9</v>
      </c>
      <c r="AP176" s="371">
        <v>9</v>
      </c>
      <c r="AQ176" s="371">
        <v>9</v>
      </c>
      <c r="AR176" s="221" t="str">
        <f>VLOOKUP(A176,Att!B:CX,101,0)</f>
        <v>ANNK-HR</v>
      </c>
    </row>
    <row r="177" spans="1:44" x14ac:dyDescent="0.35">
      <c r="A177" s="19" t="s">
        <v>1225</v>
      </c>
      <c r="B177" s="19" t="s">
        <v>1226</v>
      </c>
      <c r="C177" s="51">
        <v>1</v>
      </c>
      <c r="D177" s="51"/>
      <c r="E177" s="51"/>
      <c r="F177" s="51"/>
      <c r="G177" s="51">
        <v>1</v>
      </c>
      <c r="H177" s="52"/>
      <c r="I177" s="53"/>
      <c r="J177" s="51"/>
      <c r="K177" s="51">
        <v>1</v>
      </c>
      <c r="L177" s="51">
        <v>1</v>
      </c>
      <c r="M177" s="51">
        <v>1</v>
      </c>
      <c r="N177" s="51">
        <v>1</v>
      </c>
      <c r="O177" s="52"/>
      <c r="P177" s="53"/>
      <c r="Q177" s="51">
        <v>1</v>
      </c>
      <c r="R177" s="51">
        <v>1</v>
      </c>
      <c r="S177" s="51">
        <v>1</v>
      </c>
      <c r="T177" s="51">
        <v>1</v>
      </c>
      <c r="U177" s="51">
        <v>1</v>
      </c>
      <c r="V177" s="52"/>
      <c r="W177" s="53"/>
      <c r="X177" s="51">
        <v>1</v>
      </c>
      <c r="Y177" s="51"/>
      <c r="Z177" s="51"/>
      <c r="AA177" s="51"/>
      <c r="AB177" s="51">
        <v>1</v>
      </c>
      <c r="AC177" s="52"/>
      <c r="AD177" s="53"/>
      <c r="AE177" s="51">
        <v>1</v>
      </c>
      <c r="AF177" s="51">
        <v>1</v>
      </c>
      <c r="AG177" s="221"/>
      <c r="AH177" s="371">
        <v>9</v>
      </c>
      <c r="AI177" s="371">
        <v>1</v>
      </c>
      <c r="AJ177" s="371">
        <v>2</v>
      </c>
      <c r="AK177" s="371">
        <v>4</v>
      </c>
      <c r="AL177" s="371">
        <v>5</v>
      </c>
      <c r="AM177" s="371">
        <v>2</v>
      </c>
      <c r="AN177" s="371"/>
      <c r="AO177" s="371"/>
      <c r="AP177" s="371">
        <v>9</v>
      </c>
      <c r="AQ177" s="371"/>
      <c r="AR177" s="221" t="str">
        <f>VLOOKUP(A177,Att!B:CX,101,0)</f>
        <v>Power Connect</v>
      </c>
    </row>
    <row r="178" spans="1:44" x14ac:dyDescent="0.35">
      <c r="A178" s="19" t="s">
        <v>1228</v>
      </c>
      <c r="B178" s="19" t="s">
        <v>1229</v>
      </c>
      <c r="C178" s="51">
        <v>1</v>
      </c>
      <c r="D178" s="51">
        <v>1</v>
      </c>
      <c r="E178" s="51">
        <v>1</v>
      </c>
      <c r="F178" s="51">
        <v>1</v>
      </c>
      <c r="G178" s="51">
        <v>1</v>
      </c>
      <c r="H178" s="52"/>
      <c r="I178" s="53"/>
      <c r="J178" s="51"/>
      <c r="K178" s="51"/>
      <c r="L178" s="51"/>
      <c r="M178" s="51"/>
      <c r="N178" s="51"/>
      <c r="O178" s="52"/>
      <c r="P178" s="53"/>
      <c r="Q178" s="51"/>
      <c r="R178" s="51"/>
      <c r="S178" s="51"/>
      <c r="T178" s="51"/>
      <c r="U178" s="51"/>
      <c r="V178" s="52"/>
      <c r="W178" s="53"/>
      <c r="X178" s="51"/>
      <c r="Y178" s="51"/>
      <c r="Z178" s="51"/>
      <c r="AA178" s="51"/>
      <c r="AB178" s="51"/>
      <c r="AC178" s="52"/>
      <c r="AD178" s="53"/>
      <c r="AE178" s="51"/>
      <c r="AF178" s="51"/>
      <c r="AG178" s="221"/>
      <c r="AH178" s="371">
        <v>9</v>
      </c>
      <c r="AI178" s="371">
        <v>1</v>
      </c>
      <c r="AJ178" s="371">
        <v>5</v>
      </c>
      <c r="AK178" s="371">
        <v>0</v>
      </c>
      <c r="AL178" s="371"/>
      <c r="AM178" s="371"/>
      <c r="AN178" s="371">
        <v>9</v>
      </c>
      <c r="AO178" s="371"/>
      <c r="AP178" s="371"/>
      <c r="AQ178" s="371"/>
      <c r="AR178" s="221" t="str">
        <f>VLOOKUP(A178,Att!B:CX,101,0)</f>
        <v>MEKONG SUBLABOR</v>
      </c>
    </row>
    <row r="179" spans="1:44" x14ac:dyDescent="0.35">
      <c r="A179" s="19" t="s">
        <v>1231</v>
      </c>
      <c r="B179" s="19" t="s">
        <v>1232</v>
      </c>
      <c r="C179" s="51"/>
      <c r="D179" s="51"/>
      <c r="E179" s="51">
        <v>1</v>
      </c>
      <c r="F179" s="51">
        <v>1</v>
      </c>
      <c r="G179" s="51">
        <v>1</v>
      </c>
      <c r="H179" s="52">
        <v>1</v>
      </c>
      <c r="I179" s="53"/>
      <c r="J179" s="51">
        <v>1</v>
      </c>
      <c r="K179" s="51">
        <v>1</v>
      </c>
      <c r="L179" s="51"/>
      <c r="M179" s="51">
        <v>1</v>
      </c>
      <c r="N179" s="51"/>
      <c r="O179" s="52"/>
      <c r="P179" s="53"/>
      <c r="Q179" s="51">
        <v>1</v>
      </c>
      <c r="R179" s="51"/>
      <c r="S179" s="51"/>
      <c r="T179" s="51"/>
      <c r="U179" s="51"/>
      <c r="V179" s="52"/>
      <c r="W179" s="53"/>
      <c r="X179" s="51">
        <v>1</v>
      </c>
      <c r="Y179" s="51">
        <v>1</v>
      </c>
      <c r="Z179" s="51">
        <v>1</v>
      </c>
      <c r="AA179" s="51">
        <v>1</v>
      </c>
      <c r="AB179" s="51"/>
      <c r="AC179" s="52">
        <v>1</v>
      </c>
      <c r="AD179" s="53"/>
      <c r="AE179" s="51">
        <v>1</v>
      </c>
      <c r="AF179" s="51"/>
      <c r="AG179" s="221"/>
      <c r="AH179" s="371">
        <v>9</v>
      </c>
      <c r="AI179" s="371">
        <v>1</v>
      </c>
      <c r="AJ179" s="371">
        <v>4</v>
      </c>
      <c r="AK179" s="371">
        <v>3</v>
      </c>
      <c r="AL179" s="371">
        <v>1</v>
      </c>
      <c r="AM179" s="371">
        <v>5</v>
      </c>
      <c r="AN179" s="371"/>
      <c r="AO179" s="371"/>
      <c r="AP179" s="371"/>
      <c r="AQ179" s="371">
        <v>9</v>
      </c>
      <c r="AR179" s="221" t="str">
        <f>VLOOKUP(A179,Att!B:CX,101,0)</f>
        <v>MEKONG SUBLABOR</v>
      </c>
    </row>
    <row r="180" spans="1:44" x14ac:dyDescent="0.35">
      <c r="A180" s="19" t="s">
        <v>1234</v>
      </c>
      <c r="B180" s="19" t="s">
        <v>1235</v>
      </c>
      <c r="C180" s="51">
        <v>1</v>
      </c>
      <c r="D180" s="51">
        <v>1</v>
      </c>
      <c r="E180" s="51"/>
      <c r="F180" s="51">
        <v>1</v>
      </c>
      <c r="G180" s="51">
        <v>1</v>
      </c>
      <c r="H180" s="52">
        <v>1</v>
      </c>
      <c r="I180" s="53"/>
      <c r="J180" s="51">
        <v>1</v>
      </c>
      <c r="K180" s="51">
        <v>1</v>
      </c>
      <c r="L180" s="51"/>
      <c r="M180" s="51">
        <v>1</v>
      </c>
      <c r="N180" s="51">
        <v>1</v>
      </c>
      <c r="O180" s="52"/>
      <c r="P180" s="53"/>
      <c r="Q180" s="51">
        <v>1</v>
      </c>
      <c r="R180" s="51"/>
      <c r="S180" s="51"/>
      <c r="T180" s="51">
        <v>1</v>
      </c>
      <c r="U180" s="51">
        <v>1</v>
      </c>
      <c r="V180" s="52">
        <v>1</v>
      </c>
      <c r="W180" s="53"/>
      <c r="X180" s="51">
        <v>1</v>
      </c>
      <c r="Y180" s="51">
        <v>1</v>
      </c>
      <c r="Z180" s="51">
        <v>1</v>
      </c>
      <c r="AA180" s="51">
        <v>1</v>
      </c>
      <c r="AB180" s="51"/>
      <c r="AC180" s="52">
        <v>1</v>
      </c>
      <c r="AD180" s="53"/>
      <c r="AE180" s="51">
        <v>1</v>
      </c>
      <c r="AF180" s="51"/>
      <c r="AG180" s="221"/>
      <c r="AH180" s="371">
        <v>18</v>
      </c>
      <c r="AI180" s="371">
        <v>2</v>
      </c>
      <c r="AJ180" s="371">
        <v>5</v>
      </c>
      <c r="AK180" s="371">
        <v>4</v>
      </c>
      <c r="AL180" s="371">
        <v>4</v>
      </c>
      <c r="AM180" s="371">
        <v>5</v>
      </c>
      <c r="AN180" s="371">
        <v>9</v>
      </c>
      <c r="AO180" s="371"/>
      <c r="AP180" s="371"/>
      <c r="AQ180" s="371">
        <v>9</v>
      </c>
      <c r="AR180" s="221" t="str">
        <f>VLOOKUP(A180,Att!B:CX,101,0)</f>
        <v>MEKONG SUBLABOR</v>
      </c>
    </row>
    <row r="181" spans="1:44" x14ac:dyDescent="0.35">
      <c r="A181" s="19" t="s">
        <v>1237</v>
      </c>
      <c r="B181" s="19" t="s">
        <v>1238</v>
      </c>
      <c r="C181" s="51">
        <v>1</v>
      </c>
      <c r="D181" s="51">
        <v>1</v>
      </c>
      <c r="E181" s="51">
        <v>1</v>
      </c>
      <c r="F181" s="51">
        <v>1</v>
      </c>
      <c r="G181" s="51">
        <v>1</v>
      </c>
      <c r="H181" s="52"/>
      <c r="I181" s="53"/>
      <c r="J181" s="51">
        <v>1</v>
      </c>
      <c r="K181" s="51">
        <v>1</v>
      </c>
      <c r="L181" s="51">
        <v>1</v>
      </c>
      <c r="M181" s="51"/>
      <c r="N181" s="51">
        <v>1</v>
      </c>
      <c r="O181" s="52">
        <v>1</v>
      </c>
      <c r="P181" s="53"/>
      <c r="Q181" s="51">
        <v>1</v>
      </c>
      <c r="R181" s="51">
        <v>1</v>
      </c>
      <c r="S181" s="51">
        <v>1</v>
      </c>
      <c r="T181" s="51"/>
      <c r="U181" s="51"/>
      <c r="V181" s="52">
        <v>1</v>
      </c>
      <c r="W181" s="53"/>
      <c r="X181" s="51"/>
      <c r="Y181" s="51">
        <v>1</v>
      </c>
      <c r="Z181" s="51">
        <v>1</v>
      </c>
      <c r="AA181" s="51"/>
      <c r="AB181" s="51">
        <v>1</v>
      </c>
      <c r="AC181" s="52">
        <v>1</v>
      </c>
      <c r="AD181" s="53"/>
      <c r="AE181" s="51">
        <v>1</v>
      </c>
      <c r="AF181" s="51"/>
      <c r="AG181" s="221"/>
      <c r="AH181" s="371">
        <v>18</v>
      </c>
      <c r="AI181" s="371">
        <v>2</v>
      </c>
      <c r="AJ181" s="371">
        <v>5</v>
      </c>
      <c r="AK181" s="371">
        <v>5</v>
      </c>
      <c r="AL181" s="371">
        <v>4</v>
      </c>
      <c r="AM181" s="371">
        <v>4</v>
      </c>
      <c r="AN181" s="371">
        <v>9</v>
      </c>
      <c r="AO181" s="371">
        <v>9</v>
      </c>
      <c r="AP181" s="371"/>
      <c r="AQ181" s="371"/>
      <c r="AR181" s="221" t="str">
        <f>VLOOKUP(A181,Att!B:CX,101,0)</f>
        <v>ANNK-HR</v>
      </c>
    </row>
    <row r="182" spans="1:44" x14ac:dyDescent="0.35">
      <c r="A182" s="19" t="s">
        <v>1240</v>
      </c>
      <c r="B182" s="19" t="s">
        <v>1241</v>
      </c>
      <c r="C182" s="51">
        <v>1</v>
      </c>
      <c r="D182" s="51">
        <v>1</v>
      </c>
      <c r="E182" s="51">
        <v>1</v>
      </c>
      <c r="F182" s="51">
        <v>1</v>
      </c>
      <c r="G182" s="51">
        <v>1</v>
      </c>
      <c r="H182" s="52"/>
      <c r="I182" s="53"/>
      <c r="J182" s="51">
        <v>1</v>
      </c>
      <c r="K182" s="51">
        <v>1</v>
      </c>
      <c r="L182" s="51">
        <v>1</v>
      </c>
      <c r="M182" s="51">
        <v>1</v>
      </c>
      <c r="N182" s="51">
        <v>1</v>
      </c>
      <c r="O182" s="52"/>
      <c r="P182" s="53"/>
      <c r="Q182" s="51">
        <v>1</v>
      </c>
      <c r="R182" s="51">
        <v>1</v>
      </c>
      <c r="S182" s="51">
        <v>1</v>
      </c>
      <c r="T182" s="51">
        <v>1</v>
      </c>
      <c r="U182" s="51">
        <v>1</v>
      </c>
      <c r="V182" s="52"/>
      <c r="W182" s="53"/>
      <c r="X182" s="51">
        <v>1</v>
      </c>
      <c r="Y182" s="51">
        <v>1</v>
      </c>
      <c r="Z182" s="51">
        <v>1</v>
      </c>
      <c r="AA182" s="51">
        <v>1</v>
      </c>
      <c r="AB182" s="51">
        <v>1</v>
      </c>
      <c r="AC182" s="52"/>
      <c r="AD182" s="53"/>
      <c r="AE182" s="51">
        <v>1</v>
      </c>
      <c r="AF182" s="51"/>
      <c r="AG182" s="221"/>
      <c r="AH182" s="371">
        <v>36</v>
      </c>
      <c r="AI182" s="371">
        <v>4</v>
      </c>
      <c r="AJ182" s="371">
        <v>5</v>
      </c>
      <c r="AK182" s="371">
        <v>5</v>
      </c>
      <c r="AL182" s="371">
        <v>5</v>
      </c>
      <c r="AM182" s="371">
        <v>5</v>
      </c>
      <c r="AN182" s="371">
        <v>9</v>
      </c>
      <c r="AO182" s="371">
        <v>9</v>
      </c>
      <c r="AP182" s="371">
        <v>9</v>
      </c>
      <c r="AQ182" s="371">
        <v>9</v>
      </c>
      <c r="AR182" s="221" t="str">
        <f>VLOOKUP(A182,Att!B:CX,101,0)</f>
        <v>Power Connect</v>
      </c>
    </row>
    <row r="183" spans="1:44" x14ac:dyDescent="0.35">
      <c r="A183" s="19" t="s">
        <v>1243</v>
      </c>
      <c r="B183" s="19" t="s">
        <v>1244</v>
      </c>
      <c r="C183" s="51">
        <v>1</v>
      </c>
      <c r="D183" s="51">
        <v>1</v>
      </c>
      <c r="E183" s="51">
        <v>1</v>
      </c>
      <c r="F183" s="51"/>
      <c r="G183" s="51">
        <v>1</v>
      </c>
      <c r="H183" s="52">
        <v>1</v>
      </c>
      <c r="I183" s="53"/>
      <c r="J183" s="51">
        <v>1</v>
      </c>
      <c r="K183" s="51">
        <v>1</v>
      </c>
      <c r="L183" s="51"/>
      <c r="M183" s="51">
        <v>1</v>
      </c>
      <c r="N183" s="51">
        <v>1</v>
      </c>
      <c r="O183" s="52">
        <v>1</v>
      </c>
      <c r="P183" s="53"/>
      <c r="Q183" s="51">
        <v>1</v>
      </c>
      <c r="R183" s="51">
        <v>1</v>
      </c>
      <c r="S183" s="51"/>
      <c r="T183" s="51">
        <v>1</v>
      </c>
      <c r="U183" s="51">
        <v>1</v>
      </c>
      <c r="V183" s="52">
        <v>1</v>
      </c>
      <c r="W183" s="53"/>
      <c r="X183" s="51">
        <v>1</v>
      </c>
      <c r="Y183" s="51">
        <v>1</v>
      </c>
      <c r="Z183" s="51">
        <v>1</v>
      </c>
      <c r="AA183" s="51"/>
      <c r="AB183" s="51"/>
      <c r="AC183" s="52"/>
      <c r="AD183" s="53"/>
      <c r="AE183" s="51">
        <v>1</v>
      </c>
      <c r="AF183" s="51"/>
      <c r="AG183" s="221"/>
      <c r="AH183" s="371">
        <v>27</v>
      </c>
      <c r="AI183" s="371">
        <v>3</v>
      </c>
      <c r="AJ183" s="371">
        <v>5</v>
      </c>
      <c r="AK183" s="371">
        <v>5</v>
      </c>
      <c r="AL183" s="371">
        <v>5</v>
      </c>
      <c r="AM183" s="371">
        <v>3</v>
      </c>
      <c r="AN183" s="371">
        <v>9</v>
      </c>
      <c r="AO183" s="371">
        <v>9</v>
      </c>
      <c r="AP183" s="371">
        <v>9</v>
      </c>
      <c r="AQ183" s="371"/>
      <c r="AR183" s="221" t="str">
        <f>VLOOKUP(A183,Att!B:CX,101,0)</f>
        <v>MEKONG SUBLABOR</v>
      </c>
    </row>
    <row r="184" spans="1:44" x14ac:dyDescent="0.35">
      <c r="A184" s="19" t="s">
        <v>1246</v>
      </c>
      <c r="B184" s="19" t="s">
        <v>1247</v>
      </c>
      <c r="C184" s="51">
        <v>1</v>
      </c>
      <c r="D184" s="51">
        <v>1</v>
      </c>
      <c r="E184" s="51">
        <v>1</v>
      </c>
      <c r="F184" s="51"/>
      <c r="G184" s="51"/>
      <c r="H184" s="52">
        <v>1</v>
      </c>
      <c r="I184" s="53"/>
      <c r="J184" s="51">
        <v>1</v>
      </c>
      <c r="K184" s="51">
        <v>1</v>
      </c>
      <c r="L184" s="51"/>
      <c r="M184" s="51">
        <v>1</v>
      </c>
      <c r="N184" s="51">
        <v>1</v>
      </c>
      <c r="O184" s="52">
        <v>1</v>
      </c>
      <c r="P184" s="53"/>
      <c r="Q184" s="51">
        <v>1</v>
      </c>
      <c r="R184" s="51">
        <v>1</v>
      </c>
      <c r="S184" s="51">
        <v>1</v>
      </c>
      <c r="T184" s="51">
        <v>1</v>
      </c>
      <c r="U184" s="51">
        <v>1</v>
      </c>
      <c r="V184" s="52"/>
      <c r="W184" s="53"/>
      <c r="X184" s="51">
        <v>1</v>
      </c>
      <c r="Y184" s="51">
        <v>1</v>
      </c>
      <c r="Z184" s="51">
        <v>1</v>
      </c>
      <c r="AA184" s="51">
        <v>1</v>
      </c>
      <c r="AB184" s="51">
        <v>1</v>
      </c>
      <c r="AC184" s="52"/>
      <c r="AD184" s="53"/>
      <c r="AE184" s="51">
        <v>1</v>
      </c>
      <c r="AF184" s="51"/>
      <c r="AG184" s="221"/>
      <c r="AH184" s="371">
        <v>27</v>
      </c>
      <c r="AI184" s="371">
        <v>3</v>
      </c>
      <c r="AJ184" s="371">
        <v>4</v>
      </c>
      <c r="AK184" s="371">
        <v>5</v>
      </c>
      <c r="AL184" s="371">
        <v>5</v>
      </c>
      <c r="AM184" s="371">
        <v>5</v>
      </c>
      <c r="AN184" s="371"/>
      <c r="AO184" s="371">
        <v>9</v>
      </c>
      <c r="AP184" s="371">
        <v>9</v>
      </c>
      <c r="AQ184" s="371">
        <v>9</v>
      </c>
      <c r="AR184" s="221" t="str">
        <f>VLOOKUP(A184,Att!B:CX,101,0)</f>
        <v>ANNK-HR</v>
      </c>
    </row>
    <row r="185" spans="1:44" x14ac:dyDescent="0.35">
      <c r="A185" s="19" t="s">
        <v>1249</v>
      </c>
      <c r="B185" s="19" t="s">
        <v>1250</v>
      </c>
      <c r="C185" s="51">
        <v>1</v>
      </c>
      <c r="D185" s="51">
        <v>1</v>
      </c>
      <c r="E185" s="51">
        <v>1</v>
      </c>
      <c r="F185" s="51">
        <v>1</v>
      </c>
      <c r="G185" s="51">
        <v>1</v>
      </c>
      <c r="H185" s="52"/>
      <c r="I185" s="53"/>
      <c r="J185" s="51">
        <v>1</v>
      </c>
      <c r="K185" s="51">
        <v>1</v>
      </c>
      <c r="L185" s="51">
        <v>1</v>
      </c>
      <c r="M185" s="51">
        <v>1</v>
      </c>
      <c r="N185" s="51">
        <v>1</v>
      </c>
      <c r="O185" s="52"/>
      <c r="P185" s="53"/>
      <c r="Q185" s="51">
        <v>1</v>
      </c>
      <c r="R185" s="51">
        <v>1</v>
      </c>
      <c r="S185" s="51">
        <v>1</v>
      </c>
      <c r="T185" s="51">
        <v>1</v>
      </c>
      <c r="U185" s="51"/>
      <c r="V185" s="52"/>
      <c r="W185" s="53"/>
      <c r="X185" s="51">
        <v>1</v>
      </c>
      <c r="Y185" s="51">
        <v>1</v>
      </c>
      <c r="Z185" s="51">
        <v>1</v>
      </c>
      <c r="AA185" s="51">
        <v>1</v>
      </c>
      <c r="AB185" s="51">
        <v>1</v>
      </c>
      <c r="AC185" s="52"/>
      <c r="AD185" s="53"/>
      <c r="AE185" s="51">
        <v>1</v>
      </c>
      <c r="AF185" s="51">
        <v>1</v>
      </c>
      <c r="AG185" s="221"/>
      <c r="AH185" s="371">
        <v>27</v>
      </c>
      <c r="AI185" s="371">
        <v>3</v>
      </c>
      <c r="AJ185" s="371">
        <v>5</v>
      </c>
      <c r="AK185" s="371">
        <v>5</v>
      </c>
      <c r="AL185" s="371">
        <v>4</v>
      </c>
      <c r="AM185" s="371">
        <v>5</v>
      </c>
      <c r="AN185" s="371">
        <v>9</v>
      </c>
      <c r="AO185" s="371">
        <v>9</v>
      </c>
      <c r="AP185" s="371"/>
      <c r="AQ185" s="371">
        <v>9</v>
      </c>
      <c r="AR185" s="221" t="str">
        <f>VLOOKUP(A185,Att!B:CX,101,0)</f>
        <v>Power Connect</v>
      </c>
    </row>
    <row r="186" spans="1:44" x14ac:dyDescent="0.35">
      <c r="A186" s="19" t="s">
        <v>1252</v>
      </c>
      <c r="B186" s="19" t="s">
        <v>1253</v>
      </c>
      <c r="C186" s="51">
        <v>1</v>
      </c>
      <c r="D186" s="51"/>
      <c r="E186" s="51">
        <v>1</v>
      </c>
      <c r="F186" s="51">
        <v>1</v>
      </c>
      <c r="G186" s="51">
        <v>1</v>
      </c>
      <c r="H186" s="52">
        <v>1</v>
      </c>
      <c r="I186" s="53"/>
      <c r="J186" s="51">
        <v>1</v>
      </c>
      <c r="K186" s="51">
        <v>1</v>
      </c>
      <c r="L186" s="51"/>
      <c r="M186" s="51">
        <v>1</v>
      </c>
      <c r="N186" s="51">
        <v>1</v>
      </c>
      <c r="O186" s="52">
        <v>1</v>
      </c>
      <c r="P186" s="53"/>
      <c r="Q186" s="51">
        <v>1</v>
      </c>
      <c r="R186" s="51">
        <v>1</v>
      </c>
      <c r="S186" s="51">
        <v>1</v>
      </c>
      <c r="T186" s="51">
        <v>1</v>
      </c>
      <c r="U186" s="51">
        <v>1</v>
      </c>
      <c r="V186" s="52"/>
      <c r="W186" s="53"/>
      <c r="X186" s="51">
        <v>1</v>
      </c>
      <c r="Y186" s="51">
        <v>1</v>
      </c>
      <c r="Z186" s="51">
        <v>1</v>
      </c>
      <c r="AA186" s="51">
        <v>1</v>
      </c>
      <c r="AB186" s="51">
        <v>1</v>
      </c>
      <c r="AC186" s="52"/>
      <c r="AD186" s="53"/>
      <c r="AE186" s="51">
        <v>1</v>
      </c>
      <c r="AF186" s="51">
        <v>1</v>
      </c>
      <c r="AG186" s="221"/>
      <c r="AH186" s="371">
        <v>36</v>
      </c>
      <c r="AI186" s="371">
        <v>4</v>
      </c>
      <c r="AJ186" s="371">
        <v>5</v>
      </c>
      <c r="AK186" s="371">
        <v>5</v>
      </c>
      <c r="AL186" s="371">
        <v>5</v>
      </c>
      <c r="AM186" s="371">
        <v>5</v>
      </c>
      <c r="AN186" s="371">
        <v>9</v>
      </c>
      <c r="AO186" s="371">
        <v>9</v>
      </c>
      <c r="AP186" s="371">
        <v>9</v>
      </c>
      <c r="AQ186" s="371">
        <v>9</v>
      </c>
      <c r="AR186" s="221" t="str">
        <f>VLOOKUP(A186,Att!B:CX,101,0)</f>
        <v>Power Connect</v>
      </c>
    </row>
    <row r="187" spans="1:44" x14ac:dyDescent="0.35">
      <c r="A187" s="19" t="s">
        <v>1255</v>
      </c>
      <c r="B187" s="19" t="s">
        <v>1256</v>
      </c>
      <c r="C187" s="51">
        <v>1</v>
      </c>
      <c r="D187" s="51">
        <v>1</v>
      </c>
      <c r="E187" s="51">
        <v>1</v>
      </c>
      <c r="F187" s="51"/>
      <c r="G187" s="51">
        <v>1</v>
      </c>
      <c r="H187" s="52">
        <v>1</v>
      </c>
      <c r="I187" s="53"/>
      <c r="J187" s="51">
        <v>1</v>
      </c>
      <c r="K187" s="51">
        <v>1</v>
      </c>
      <c r="L187" s="51">
        <v>1</v>
      </c>
      <c r="M187" s="51">
        <v>1</v>
      </c>
      <c r="N187" s="51">
        <v>1</v>
      </c>
      <c r="O187" s="52"/>
      <c r="P187" s="53"/>
      <c r="Q187" s="51">
        <v>1</v>
      </c>
      <c r="R187" s="51">
        <v>1</v>
      </c>
      <c r="S187" s="51"/>
      <c r="T187" s="51">
        <v>1</v>
      </c>
      <c r="U187" s="51">
        <v>1</v>
      </c>
      <c r="V187" s="52">
        <v>1</v>
      </c>
      <c r="W187" s="53"/>
      <c r="X187" s="51">
        <v>1</v>
      </c>
      <c r="Y187" s="51">
        <v>1</v>
      </c>
      <c r="Z187" s="51">
        <v>1</v>
      </c>
      <c r="AA187" s="51">
        <v>1</v>
      </c>
      <c r="AB187" s="51">
        <v>1</v>
      </c>
      <c r="AC187" s="52"/>
      <c r="AD187" s="53"/>
      <c r="AE187" s="51"/>
      <c r="AF187" s="51">
        <v>1</v>
      </c>
      <c r="AG187" s="221"/>
      <c r="AH187" s="371">
        <v>36</v>
      </c>
      <c r="AI187" s="371">
        <v>4</v>
      </c>
      <c r="AJ187" s="371">
        <v>5</v>
      </c>
      <c r="AK187" s="371">
        <v>5</v>
      </c>
      <c r="AL187" s="371">
        <v>5</v>
      </c>
      <c r="AM187" s="371">
        <v>5</v>
      </c>
      <c r="AN187" s="371">
        <v>9</v>
      </c>
      <c r="AO187" s="371">
        <v>9</v>
      </c>
      <c r="AP187" s="371">
        <v>9</v>
      </c>
      <c r="AQ187" s="371">
        <v>9</v>
      </c>
      <c r="AR187" s="221" t="str">
        <f>VLOOKUP(A187,Att!B:CX,101,0)</f>
        <v>Power Connect</v>
      </c>
    </row>
    <row r="188" spans="1:44" x14ac:dyDescent="0.35">
      <c r="A188" s="19" t="s">
        <v>1258</v>
      </c>
      <c r="B188" s="19" t="s">
        <v>1259</v>
      </c>
      <c r="C188" s="51">
        <v>1</v>
      </c>
      <c r="D188" s="51"/>
      <c r="E188" s="51"/>
      <c r="F188" s="51">
        <v>1</v>
      </c>
      <c r="G188" s="51"/>
      <c r="H188" s="52"/>
      <c r="I188" s="53"/>
      <c r="J188" s="51"/>
      <c r="K188" s="51"/>
      <c r="L188" s="51"/>
      <c r="M188" s="51"/>
      <c r="N188" s="51">
        <v>1</v>
      </c>
      <c r="O188" s="52">
        <v>1</v>
      </c>
      <c r="P188" s="53"/>
      <c r="Q188" s="51">
        <v>1</v>
      </c>
      <c r="R188" s="51">
        <v>1</v>
      </c>
      <c r="S188" s="51">
        <v>1</v>
      </c>
      <c r="T188" s="51">
        <v>1</v>
      </c>
      <c r="U188" s="51"/>
      <c r="V188" s="52">
        <v>1</v>
      </c>
      <c r="W188" s="53"/>
      <c r="X188" s="51">
        <v>1</v>
      </c>
      <c r="Y188" s="51"/>
      <c r="Z188" s="51"/>
      <c r="AA188" s="51">
        <v>1</v>
      </c>
      <c r="AB188" s="51"/>
      <c r="AC188" s="52">
        <v>1</v>
      </c>
      <c r="AD188" s="53"/>
      <c r="AE188" s="51">
        <v>1</v>
      </c>
      <c r="AF188" s="51">
        <v>1</v>
      </c>
      <c r="AG188" s="221"/>
      <c r="AH188" s="371">
        <v>9</v>
      </c>
      <c r="AI188" s="371">
        <v>1</v>
      </c>
      <c r="AJ188" s="371">
        <v>2</v>
      </c>
      <c r="AK188" s="371">
        <v>2</v>
      </c>
      <c r="AL188" s="371">
        <v>5</v>
      </c>
      <c r="AM188" s="371">
        <v>3</v>
      </c>
      <c r="AN188" s="371"/>
      <c r="AO188" s="371"/>
      <c r="AP188" s="371">
        <v>9</v>
      </c>
      <c r="AQ188" s="371"/>
      <c r="AR188" s="221" t="str">
        <f>VLOOKUP(A188,Att!B:CX,101,0)</f>
        <v>Power Connect</v>
      </c>
    </row>
    <row r="189" spans="1:44" x14ac:dyDescent="0.35">
      <c r="A189" s="19" t="s">
        <v>1261</v>
      </c>
      <c r="B189" s="19" t="s">
        <v>1262</v>
      </c>
      <c r="C189" s="51"/>
      <c r="D189" s="51">
        <v>1</v>
      </c>
      <c r="E189" s="51"/>
      <c r="F189" s="51">
        <v>1</v>
      </c>
      <c r="G189" s="51">
        <v>1</v>
      </c>
      <c r="H189" s="52"/>
      <c r="I189" s="53"/>
      <c r="J189" s="51"/>
      <c r="K189" s="51">
        <v>1</v>
      </c>
      <c r="L189" s="51">
        <v>1</v>
      </c>
      <c r="M189" s="51"/>
      <c r="N189" s="51">
        <v>1</v>
      </c>
      <c r="O189" s="52"/>
      <c r="P189" s="53"/>
      <c r="Q189" s="51">
        <v>1</v>
      </c>
      <c r="R189" s="51">
        <v>1</v>
      </c>
      <c r="S189" s="51"/>
      <c r="T189" s="51"/>
      <c r="U189" s="51"/>
      <c r="V189" s="52"/>
      <c r="W189" s="53"/>
      <c r="X189" s="51">
        <v>1</v>
      </c>
      <c r="Y189" s="51"/>
      <c r="Z189" s="51"/>
      <c r="AA189" s="51"/>
      <c r="AB189" s="51"/>
      <c r="AC189" s="52"/>
      <c r="AD189" s="53"/>
      <c r="AE189" s="51"/>
      <c r="AF189" s="51"/>
      <c r="AG189" s="221"/>
      <c r="AH189" s="371"/>
      <c r="AI189" s="371"/>
      <c r="AJ189" s="371">
        <v>3</v>
      </c>
      <c r="AK189" s="371">
        <v>3</v>
      </c>
      <c r="AL189" s="371">
        <v>2</v>
      </c>
      <c r="AM189" s="371">
        <v>1</v>
      </c>
      <c r="AN189" s="371"/>
      <c r="AO189" s="371"/>
      <c r="AP189" s="371"/>
      <c r="AQ189" s="371"/>
      <c r="AR189" s="221" t="str">
        <f>VLOOKUP(A189,Att!B:CX,101,0)</f>
        <v>Power Connect</v>
      </c>
    </row>
    <row r="190" spans="1:44" x14ac:dyDescent="0.35">
      <c r="A190" s="19" t="s">
        <v>1264</v>
      </c>
      <c r="B190" s="19" t="s">
        <v>1265</v>
      </c>
      <c r="C190" s="51"/>
      <c r="D190" s="51"/>
      <c r="E190" s="51"/>
      <c r="F190" s="51"/>
      <c r="G190" s="51">
        <v>1</v>
      </c>
      <c r="H190" s="52"/>
      <c r="I190" s="53"/>
      <c r="J190" s="51">
        <v>1</v>
      </c>
      <c r="K190" s="51">
        <v>1</v>
      </c>
      <c r="L190" s="51">
        <v>1</v>
      </c>
      <c r="M190" s="51">
        <v>1</v>
      </c>
      <c r="N190" s="51">
        <v>1</v>
      </c>
      <c r="O190" s="52"/>
      <c r="P190" s="53"/>
      <c r="Q190" s="51">
        <v>1</v>
      </c>
      <c r="R190" s="51">
        <v>1</v>
      </c>
      <c r="S190" s="51">
        <v>1</v>
      </c>
      <c r="T190" s="51">
        <v>1</v>
      </c>
      <c r="U190" s="51"/>
      <c r="V190" s="52"/>
      <c r="W190" s="53"/>
      <c r="X190" s="51"/>
      <c r="Y190" s="51"/>
      <c r="Z190" s="51"/>
      <c r="AA190" s="51"/>
      <c r="AB190" s="51"/>
      <c r="AC190" s="52"/>
      <c r="AD190" s="53"/>
      <c r="AE190" s="51">
        <v>1</v>
      </c>
      <c r="AF190" s="51">
        <v>1</v>
      </c>
      <c r="AG190" s="221"/>
      <c r="AH190" s="371">
        <v>9</v>
      </c>
      <c r="AI190" s="371">
        <v>1</v>
      </c>
      <c r="AJ190" s="371">
        <v>1</v>
      </c>
      <c r="AK190" s="371">
        <v>5</v>
      </c>
      <c r="AL190" s="371">
        <v>4</v>
      </c>
      <c r="AM190" s="371">
        <v>0</v>
      </c>
      <c r="AN190" s="371"/>
      <c r="AO190" s="371">
        <v>9</v>
      </c>
      <c r="AP190" s="371"/>
      <c r="AQ190" s="371"/>
      <c r="AR190" s="221" t="str">
        <f>VLOOKUP(A190,Att!B:CX,101,0)</f>
        <v>Power Connect</v>
      </c>
    </row>
    <row r="191" spans="1:44" x14ac:dyDescent="0.35">
      <c r="A191" s="19" t="s">
        <v>1267</v>
      </c>
      <c r="B191" s="19" t="s">
        <v>1268</v>
      </c>
      <c r="C191" s="51">
        <v>1</v>
      </c>
      <c r="D191" s="51">
        <v>1</v>
      </c>
      <c r="E191" s="51"/>
      <c r="F191" s="51">
        <v>1</v>
      </c>
      <c r="G191" s="51"/>
      <c r="H191" s="52"/>
      <c r="I191" s="53"/>
      <c r="J191" s="51">
        <v>1</v>
      </c>
      <c r="K191" s="51">
        <v>1</v>
      </c>
      <c r="L191" s="51">
        <v>1</v>
      </c>
      <c r="M191" s="51">
        <v>1</v>
      </c>
      <c r="N191" s="51">
        <v>1</v>
      </c>
      <c r="O191" s="52"/>
      <c r="P191" s="53"/>
      <c r="Q191" s="51">
        <v>1</v>
      </c>
      <c r="R191" s="51">
        <v>1</v>
      </c>
      <c r="S191" s="51">
        <v>1</v>
      </c>
      <c r="T191" s="51">
        <v>1</v>
      </c>
      <c r="U191" s="51"/>
      <c r="V191" s="52">
        <v>1</v>
      </c>
      <c r="W191" s="53"/>
      <c r="X191" s="51"/>
      <c r="Y191" s="51">
        <v>1</v>
      </c>
      <c r="Z191" s="51">
        <v>1</v>
      </c>
      <c r="AA191" s="51">
        <v>1</v>
      </c>
      <c r="AB191" s="51">
        <v>1</v>
      </c>
      <c r="AC191" s="52">
        <v>1</v>
      </c>
      <c r="AD191" s="53"/>
      <c r="AE191" s="51">
        <v>1</v>
      </c>
      <c r="AF191" s="51">
        <v>1</v>
      </c>
      <c r="AG191" s="221"/>
      <c r="AH191" s="371">
        <v>27</v>
      </c>
      <c r="AI191" s="371">
        <v>3</v>
      </c>
      <c r="AJ191" s="371">
        <v>3</v>
      </c>
      <c r="AK191" s="371">
        <v>5</v>
      </c>
      <c r="AL191" s="371">
        <v>5</v>
      </c>
      <c r="AM191" s="371">
        <v>5</v>
      </c>
      <c r="AN191" s="371"/>
      <c r="AO191" s="371">
        <v>9</v>
      </c>
      <c r="AP191" s="371">
        <v>9</v>
      </c>
      <c r="AQ191" s="371">
        <v>9</v>
      </c>
      <c r="AR191" s="221" t="str">
        <f>VLOOKUP(A191,Att!B:CX,101,0)</f>
        <v>Power Connect</v>
      </c>
    </row>
    <row r="192" spans="1:44" x14ac:dyDescent="0.35">
      <c r="A192" s="19" t="s">
        <v>1270</v>
      </c>
      <c r="B192" s="19" t="s">
        <v>1271</v>
      </c>
      <c r="C192" s="51">
        <v>1</v>
      </c>
      <c r="D192" s="51">
        <v>1</v>
      </c>
      <c r="E192" s="51">
        <v>1</v>
      </c>
      <c r="F192" s="51">
        <v>1</v>
      </c>
      <c r="G192" s="51">
        <v>1</v>
      </c>
      <c r="H192" s="52"/>
      <c r="I192" s="53"/>
      <c r="J192" s="51">
        <v>1</v>
      </c>
      <c r="K192" s="51">
        <v>1</v>
      </c>
      <c r="L192" s="51">
        <v>1</v>
      </c>
      <c r="M192" s="51">
        <v>1</v>
      </c>
      <c r="N192" s="51">
        <v>1</v>
      </c>
      <c r="O192" s="52"/>
      <c r="P192" s="53"/>
      <c r="Q192" s="51">
        <v>1</v>
      </c>
      <c r="R192" s="51">
        <v>1</v>
      </c>
      <c r="S192" s="51">
        <v>1</v>
      </c>
      <c r="T192" s="51">
        <v>1</v>
      </c>
      <c r="U192" s="51">
        <v>1</v>
      </c>
      <c r="V192" s="52"/>
      <c r="W192" s="53"/>
      <c r="X192" s="51">
        <v>1</v>
      </c>
      <c r="Y192" s="51">
        <v>1</v>
      </c>
      <c r="Z192" s="51">
        <v>1</v>
      </c>
      <c r="AA192" s="51">
        <v>1</v>
      </c>
      <c r="AB192" s="51"/>
      <c r="AC192" s="52">
        <v>1</v>
      </c>
      <c r="AD192" s="53"/>
      <c r="AE192" s="51"/>
      <c r="AF192" s="51">
        <v>1</v>
      </c>
      <c r="AG192" s="221"/>
      <c r="AH192" s="371">
        <v>36</v>
      </c>
      <c r="AI192" s="371">
        <v>4</v>
      </c>
      <c r="AJ192" s="371">
        <v>5</v>
      </c>
      <c r="AK192" s="371">
        <v>5</v>
      </c>
      <c r="AL192" s="371">
        <v>5</v>
      </c>
      <c r="AM192" s="371">
        <v>5</v>
      </c>
      <c r="AN192" s="371">
        <v>9</v>
      </c>
      <c r="AO192" s="371">
        <v>9</v>
      </c>
      <c r="AP192" s="371">
        <v>9</v>
      </c>
      <c r="AQ192" s="371">
        <v>9</v>
      </c>
      <c r="AR192" s="221" t="str">
        <f>VLOOKUP(A192,Att!B:CX,101,0)</f>
        <v>Nhân Kiệt</v>
      </c>
    </row>
    <row r="193" spans="1:44" x14ac:dyDescent="0.35">
      <c r="A193" s="19" t="s">
        <v>1273</v>
      </c>
      <c r="B193" s="19" t="s">
        <v>1274</v>
      </c>
      <c r="C193" s="51">
        <v>1</v>
      </c>
      <c r="D193" s="51">
        <v>1</v>
      </c>
      <c r="E193" s="51"/>
      <c r="F193" s="51">
        <v>1</v>
      </c>
      <c r="G193" s="51">
        <v>1</v>
      </c>
      <c r="H193" s="52">
        <v>1</v>
      </c>
      <c r="I193" s="53"/>
      <c r="J193" s="51">
        <v>1</v>
      </c>
      <c r="K193" s="51">
        <v>1</v>
      </c>
      <c r="L193" s="51"/>
      <c r="M193" s="51">
        <v>1</v>
      </c>
      <c r="N193" s="51">
        <v>1</v>
      </c>
      <c r="O193" s="52">
        <v>1</v>
      </c>
      <c r="P193" s="53"/>
      <c r="Q193" s="51">
        <v>1</v>
      </c>
      <c r="R193" s="51">
        <v>1</v>
      </c>
      <c r="S193" s="51">
        <v>1</v>
      </c>
      <c r="T193" s="51">
        <v>1</v>
      </c>
      <c r="U193" s="51">
        <v>1</v>
      </c>
      <c r="V193" s="52"/>
      <c r="W193" s="53"/>
      <c r="X193" s="51">
        <v>1</v>
      </c>
      <c r="Y193" s="51">
        <v>1</v>
      </c>
      <c r="Z193" s="51">
        <v>1</v>
      </c>
      <c r="AA193" s="51">
        <v>1</v>
      </c>
      <c r="AB193" s="51">
        <v>1</v>
      </c>
      <c r="AC193" s="52"/>
      <c r="AD193" s="53"/>
      <c r="AE193" s="51">
        <v>1</v>
      </c>
      <c r="AF193" s="51"/>
      <c r="AG193" s="221"/>
      <c r="AH193" s="371">
        <v>36</v>
      </c>
      <c r="AI193" s="371">
        <v>4</v>
      </c>
      <c r="AJ193" s="371">
        <v>5</v>
      </c>
      <c r="AK193" s="371">
        <v>5</v>
      </c>
      <c r="AL193" s="371">
        <v>5</v>
      </c>
      <c r="AM193" s="371">
        <v>5</v>
      </c>
      <c r="AN193" s="371">
        <v>9</v>
      </c>
      <c r="AO193" s="371">
        <v>9</v>
      </c>
      <c r="AP193" s="371">
        <v>9</v>
      </c>
      <c r="AQ193" s="371">
        <v>9</v>
      </c>
      <c r="AR193" s="221" t="str">
        <f>VLOOKUP(A193,Att!B:CX,101,0)</f>
        <v>Power Connect</v>
      </c>
    </row>
    <row r="194" spans="1:44" x14ac:dyDescent="0.35">
      <c r="A194" s="19" t="s">
        <v>1276</v>
      </c>
      <c r="B194" s="19" t="s">
        <v>1277</v>
      </c>
      <c r="C194" s="51">
        <v>1</v>
      </c>
      <c r="D194" s="51">
        <v>1</v>
      </c>
      <c r="E194" s="51">
        <v>1</v>
      </c>
      <c r="F194" s="51">
        <v>1</v>
      </c>
      <c r="G194" s="51">
        <v>1</v>
      </c>
      <c r="H194" s="52"/>
      <c r="I194" s="53"/>
      <c r="J194" s="51"/>
      <c r="K194" s="51"/>
      <c r="L194" s="51"/>
      <c r="M194" s="51"/>
      <c r="N194" s="51"/>
      <c r="O194" s="52"/>
      <c r="P194" s="53"/>
      <c r="Q194" s="51"/>
      <c r="R194" s="51"/>
      <c r="S194" s="51"/>
      <c r="T194" s="51"/>
      <c r="U194" s="51"/>
      <c r="V194" s="52"/>
      <c r="W194" s="53"/>
      <c r="X194" s="51"/>
      <c r="Y194" s="51"/>
      <c r="Z194" s="51"/>
      <c r="AA194" s="51"/>
      <c r="AB194" s="51"/>
      <c r="AC194" s="52"/>
      <c r="AD194" s="53"/>
      <c r="AE194" s="51"/>
      <c r="AF194" s="51"/>
      <c r="AG194" s="221"/>
      <c r="AH194" s="371"/>
      <c r="AI194" s="371"/>
      <c r="AJ194" s="371"/>
      <c r="AK194" s="371"/>
      <c r="AL194" s="371"/>
      <c r="AM194" s="371"/>
      <c r="AN194" s="371"/>
      <c r="AO194" s="371"/>
      <c r="AP194" s="371"/>
      <c r="AQ194" s="371"/>
      <c r="AR194" s="221" t="str">
        <f>VLOOKUP(A194,Att!B:CX,101,0)</f>
        <v>Power Connect</v>
      </c>
    </row>
    <row r="195" spans="1:44" x14ac:dyDescent="0.35">
      <c r="A195" s="19" t="s">
        <v>1279</v>
      </c>
      <c r="B195" s="19" t="s">
        <v>1280</v>
      </c>
      <c r="C195" s="51">
        <v>1</v>
      </c>
      <c r="D195" s="51">
        <v>1</v>
      </c>
      <c r="E195" s="51">
        <v>1</v>
      </c>
      <c r="F195" s="51">
        <v>1</v>
      </c>
      <c r="G195" s="51"/>
      <c r="H195" s="52">
        <v>1</v>
      </c>
      <c r="I195" s="53"/>
      <c r="J195" s="51"/>
      <c r="K195" s="51">
        <v>1</v>
      </c>
      <c r="L195" s="51">
        <v>1</v>
      </c>
      <c r="M195" s="51">
        <v>1</v>
      </c>
      <c r="N195" s="51">
        <v>1</v>
      </c>
      <c r="O195" s="52">
        <v>1</v>
      </c>
      <c r="P195" s="53"/>
      <c r="Q195" s="51">
        <v>1</v>
      </c>
      <c r="R195" s="51">
        <v>1</v>
      </c>
      <c r="S195" s="51">
        <v>1</v>
      </c>
      <c r="T195" s="51">
        <v>1</v>
      </c>
      <c r="U195" s="51">
        <v>1</v>
      </c>
      <c r="V195" s="52"/>
      <c r="W195" s="53"/>
      <c r="X195" s="51">
        <v>1</v>
      </c>
      <c r="Y195" s="51">
        <v>1</v>
      </c>
      <c r="Z195" s="51">
        <v>1</v>
      </c>
      <c r="AA195" s="51">
        <v>1</v>
      </c>
      <c r="AB195" s="51">
        <v>1</v>
      </c>
      <c r="AC195" s="52"/>
      <c r="AD195" s="53"/>
      <c r="AE195" s="51">
        <v>1</v>
      </c>
      <c r="AF195" s="51">
        <v>1</v>
      </c>
      <c r="AG195" s="221"/>
      <c r="AH195" s="371">
        <v>36</v>
      </c>
      <c r="AI195" s="371">
        <v>4</v>
      </c>
      <c r="AJ195" s="371">
        <v>5</v>
      </c>
      <c r="AK195" s="371">
        <v>5</v>
      </c>
      <c r="AL195" s="371">
        <v>5</v>
      </c>
      <c r="AM195" s="371">
        <v>5</v>
      </c>
      <c r="AN195" s="371">
        <v>9</v>
      </c>
      <c r="AO195" s="371">
        <v>9</v>
      </c>
      <c r="AP195" s="371">
        <v>9</v>
      </c>
      <c r="AQ195" s="371">
        <v>9</v>
      </c>
      <c r="AR195" s="221" t="str">
        <f>VLOOKUP(A195,Att!B:CX,101,0)</f>
        <v>Power Connect</v>
      </c>
    </row>
    <row r="196" spans="1:44" x14ac:dyDescent="0.35">
      <c r="A196" s="19" t="s">
        <v>1282</v>
      </c>
      <c r="B196" s="19" t="s">
        <v>1283</v>
      </c>
      <c r="C196" s="51">
        <v>1</v>
      </c>
      <c r="D196" s="51">
        <v>1</v>
      </c>
      <c r="E196" s="51">
        <v>1</v>
      </c>
      <c r="F196" s="51">
        <v>1</v>
      </c>
      <c r="G196" s="51">
        <v>1</v>
      </c>
      <c r="H196" s="52"/>
      <c r="I196" s="53"/>
      <c r="J196" s="51"/>
      <c r="K196" s="51">
        <v>1</v>
      </c>
      <c r="L196" s="51">
        <v>1</v>
      </c>
      <c r="M196" s="51">
        <v>1</v>
      </c>
      <c r="N196" s="51">
        <v>1</v>
      </c>
      <c r="O196" s="52">
        <v>1</v>
      </c>
      <c r="P196" s="53"/>
      <c r="Q196" s="51">
        <v>1</v>
      </c>
      <c r="R196" s="51">
        <v>1</v>
      </c>
      <c r="S196" s="51">
        <v>1</v>
      </c>
      <c r="T196" s="51">
        <v>1</v>
      </c>
      <c r="U196" s="51">
        <v>1</v>
      </c>
      <c r="V196" s="52"/>
      <c r="W196" s="53"/>
      <c r="X196" s="51"/>
      <c r="Y196" s="51">
        <v>1</v>
      </c>
      <c r="Z196" s="51">
        <v>1</v>
      </c>
      <c r="AA196" s="51">
        <v>1</v>
      </c>
      <c r="AB196" s="51">
        <v>1</v>
      </c>
      <c r="AC196" s="52">
        <v>1</v>
      </c>
      <c r="AD196" s="53"/>
      <c r="AE196" s="51">
        <v>1</v>
      </c>
      <c r="AF196" s="51">
        <v>1</v>
      </c>
      <c r="AG196" s="221"/>
      <c r="AH196" s="371">
        <v>36</v>
      </c>
      <c r="AI196" s="371">
        <v>4</v>
      </c>
      <c r="AJ196" s="371">
        <v>5</v>
      </c>
      <c r="AK196" s="371">
        <v>5</v>
      </c>
      <c r="AL196" s="371">
        <v>5</v>
      </c>
      <c r="AM196" s="371">
        <v>5</v>
      </c>
      <c r="AN196" s="371">
        <v>9</v>
      </c>
      <c r="AO196" s="371">
        <v>9</v>
      </c>
      <c r="AP196" s="371">
        <v>9</v>
      </c>
      <c r="AQ196" s="371">
        <v>9</v>
      </c>
      <c r="AR196" s="221" t="str">
        <f>VLOOKUP(A196,Att!B:CX,101,0)</f>
        <v>Power Connect</v>
      </c>
    </row>
    <row r="197" spans="1:44" x14ac:dyDescent="0.35">
      <c r="A197" s="19" t="s">
        <v>1285</v>
      </c>
      <c r="B197" s="19" t="s">
        <v>1286</v>
      </c>
      <c r="C197" s="51">
        <v>1</v>
      </c>
      <c r="D197" s="51">
        <v>1</v>
      </c>
      <c r="E197" s="51">
        <v>1</v>
      </c>
      <c r="F197" s="51"/>
      <c r="G197" s="51">
        <v>1</v>
      </c>
      <c r="H197" s="52">
        <v>1</v>
      </c>
      <c r="I197" s="53"/>
      <c r="J197" s="51"/>
      <c r="K197" s="51">
        <v>1</v>
      </c>
      <c r="L197" s="51">
        <v>1</v>
      </c>
      <c r="M197" s="51">
        <v>1</v>
      </c>
      <c r="N197" s="51">
        <v>1</v>
      </c>
      <c r="O197" s="52"/>
      <c r="P197" s="53"/>
      <c r="Q197" s="51">
        <v>1</v>
      </c>
      <c r="R197" s="51"/>
      <c r="S197" s="51">
        <v>1</v>
      </c>
      <c r="T197" s="51"/>
      <c r="U197" s="51">
        <v>1</v>
      </c>
      <c r="V197" s="52"/>
      <c r="W197" s="53"/>
      <c r="X197" s="51">
        <v>1</v>
      </c>
      <c r="Y197" s="51"/>
      <c r="Z197" s="51">
        <v>1</v>
      </c>
      <c r="AA197" s="51"/>
      <c r="AB197" s="51">
        <v>1</v>
      </c>
      <c r="AC197" s="52"/>
      <c r="AD197" s="53"/>
      <c r="AE197" s="51"/>
      <c r="AF197" s="51">
        <v>1</v>
      </c>
      <c r="AG197" s="221"/>
      <c r="AH197" s="371">
        <v>9</v>
      </c>
      <c r="AI197" s="371">
        <v>1</v>
      </c>
      <c r="AJ197" s="371">
        <v>5</v>
      </c>
      <c r="AK197" s="371">
        <v>4</v>
      </c>
      <c r="AL197" s="371">
        <v>3</v>
      </c>
      <c r="AM197" s="371">
        <v>3</v>
      </c>
      <c r="AN197" s="371">
        <v>9</v>
      </c>
      <c r="AO197" s="371"/>
      <c r="AP197" s="371"/>
      <c r="AQ197" s="371"/>
      <c r="AR197" s="221" t="str">
        <f>VLOOKUP(A197,Att!B:CX,101,0)</f>
        <v>MEKONG SUBLABOR</v>
      </c>
    </row>
    <row r="198" spans="1:44" x14ac:dyDescent="0.35">
      <c r="A198" s="19" t="s">
        <v>1288</v>
      </c>
      <c r="B198" s="19" t="s">
        <v>1289</v>
      </c>
      <c r="C198" s="51">
        <v>1</v>
      </c>
      <c r="D198" s="51">
        <v>1</v>
      </c>
      <c r="E198" s="51"/>
      <c r="F198" s="51">
        <v>1</v>
      </c>
      <c r="G198" s="51">
        <v>1</v>
      </c>
      <c r="H198" s="52">
        <v>1</v>
      </c>
      <c r="I198" s="53"/>
      <c r="J198" s="51">
        <v>1</v>
      </c>
      <c r="K198" s="51">
        <v>1</v>
      </c>
      <c r="L198" s="51"/>
      <c r="M198" s="51">
        <v>1</v>
      </c>
      <c r="N198" s="51">
        <v>1</v>
      </c>
      <c r="O198" s="52">
        <v>1</v>
      </c>
      <c r="P198" s="53"/>
      <c r="Q198" s="51">
        <v>1</v>
      </c>
      <c r="R198" s="51">
        <v>1</v>
      </c>
      <c r="S198" s="51"/>
      <c r="T198" s="51"/>
      <c r="U198" s="51"/>
      <c r="V198" s="52"/>
      <c r="W198" s="53"/>
      <c r="X198" s="51">
        <v>1</v>
      </c>
      <c r="Y198" s="51">
        <v>1</v>
      </c>
      <c r="Z198" s="51"/>
      <c r="AA198" s="51">
        <v>1</v>
      </c>
      <c r="AB198" s="51"/>
      <c r="AC198" s="52">
        <v>1</v>
      </c>
      <c r="AD198" s="53"/>
      <c r="AE198" s="51">
        <v>1</v>
      </c>
      <c r="AF198" s="51"/>
      <c r="AG198" s="221"/>
      <c r="AH198" s="371">
        <v>18</v>
      </c>
      <c r="AI198" s="371">
        <v>2</v>
      </c>
      <c r="AJ198" s="371">
        <v>5</v>
      </c>
      <c r="AK198" s="371">
        <v>5</v>
      </c>
      <c r="AL198" s="371">
        <v>2</v>
      </c>
      <c r="AM198" s="371">
        <v>4</v>
      </c>
      <c r="AN198" s="371">
        <v>9</v>
      </c>
      <c r="AO198" s="371">
        <v>9</v>
      </c>
      <c r="AP198" s="371"/>
      <c r="AQ198" s="371"/>
      <c r="AR198" s="221" t="str">
        <f>VLOOKUP(A198,Att!B:CX,101,0)</f>
        <v>MEKONG SUBLABOR</v>
      </c>
    </row>
    <row r="199" spans="1:44" x14ac:dyDescent="0.35">
      <c r="A199" s="19" t="s">
        <v>1291</v>
      </c>
      <c r="B199" s="19" t="s">
        <v>1292</v>
      </c>
      <c r="C199" s="51">
        <v>1</v>
      </c>
      <c r="D199" s="51">
        <v>1</v>
      </c>
      <c r="E199" s="51"/>
      <c r="F199" s="51">
        <v>1</v>
      </c>
      <c r="G199" s="51">
        <v>1</v>
      </c>
      <c r="H199" s="52">
        <v>1</v>
      </c>
      <c r="I199" s="53"/>
      <c r="J199" s="51">
        <v>1</v>
      </c>
      <c r="K199" s="51">
        <v>1</v>
      </c>
      <c r="L199" s="51">
        <v>1</v>
      </c>
      <c r="M199" s="51">
        <v>1</v>
      </c>
      <c r="N199" s="51"/>
      <c r="O199" s="52">
        <v>1</v>
      </c>
      <c r="P199" s="53"/>
      <c r="Q199" s="51">
        <v>1</v>
      </c>
      <c r="R199" s="51">
        <v>1</v>
      </c>
      <c r="S199" s="51"/>
      <c r="T199" s="51">
        <v>1</v>
      </c>
      <c r="U199" s="51">
        <v>1</v>
      </c>
      <c r="V199" s="52">
        <v>1</v>
      </c>
      <c r="W199" s="53"/>
      <c r="X199" s="51">
        <v>1</v>
      </c>
      <c r="Y199" s="51">
        <v>1</v>
      </c>
      <c r="Z199" s="51">
        <v>1</v>
      </c>
      <c r="AA199" s="51"/>
      <c r="AB199" s="51">
        <v>1</v>
      </c>
      <c r="AC199" s="52">
        <v>1</v>
      </c>
      <c r="AD199" s="53"/>
      <c r="AE199" s="51">
        <v>1</v>
      </c>
      <c r="AF199" s="51">
        <v>1</v>
      </c>
      <c r="AG199" s="221"/>
      <c r="AH199" s="371">
        <v>36</v>
      </c>
      <c r="AI199" s="371">
        <v>4</v>
      </c>
      <c r="AJ199" s="371">
        <v>5</v>
      </c>
      <c r="AK199" s="371">
        <v>5</v>
      </c>
      <c r="AL199" s="371">
        <v>5</v>
      </c>
      <c r="AM199" s="371">
        <v>5</v>
      </c>
      <c r="AN199" s="371">
        <v>9</v>
      </c>
      <c r="AO199" s="371">
        <v>9</v>
      </c>
      <c r="AP199" s="371">
        <v>9</v>
      </c>
      <c r="AQ199" s="371">
        <v>9</v>
      </c>
      <c r="AR199" s="221" t="str">
        <f>VLOOKUP(A199,Att!B:CX,101,0)</f>
        <v>MEKONG SUBLABOR</v>
      </c>
    </row>
    <row r="200" spans="1:44" x14ac:dyDescent="0.35">
      <c r="A200" s="19" t="s">
        <v>1294</v>
      </c>
      <c r="B200" s="19" t="s">
        <v>1295</v>
      </c>
      <c r="C200" s="51">
        <v>1</v>
      </c>
      <c r="D200" s="51">
        <v>1</v>
      </c>
      <c r="E200" s="51">
        <v>1</v>
      </c>
      <c r="F200" s="51">
        <v>1</v>
      </c>
      <c r="G200" s="51">
        <v>1</v>
      </c>
      <c r="H200" s="52"/>
      <c r="I200" s="53"/>
      <c r="J200" s="51"/>
      <c r="K200" s="51"/>
      <c r="L200" s="51"/>
      <c r="M200" s="51"/>
      <c r="N200" s="51"/>
      <c r="O200" s="52"/>
      <c r="P200" s="53"/>
      <c r="Q200" s="51">
        <v>1</v>
      </c>
      <c r="R200" s="51">
        <v>1</v>
      </c>
      <c r="S200" s="51">
        <v>1</v>
      </c>
      <c r="T200" s="51">
        <v>1</v>
      </c>
      <c r="U200" s="51">
        <v>1</v>
      </c>
      <c r="V200" s="52"/>
      <c r="W200" s="53"/>
      <c r="X200" s="51"/>
      <c r="Y200" s="51">
        <v>1</v>
      </c>
      <c r="Z200" s="51">
        <v>1</v>
      </c>
      <c r="AA200" s="51">
        <v>1</v>
      </c>
      <c r="AB200" s="51">
        <v>1</v>
      </c>
      <c r="AC200" s="52"/>
      <c r="AD200" s="53"/>
      <c r="AE200" s="51"/>
      <c r="AF200" s="51">
        <v>1</v>
      </c>
      <c r="AG200" s="221"/>
      <c r="AH200" s="371">
        <v>18</v>
      </c>
      <c r="AI200" s="371">
        <v>2</v>
      </c>
      <c r="AJ200" s="371">
        <v>5</v>
      </c>
      <c r="AK200" s="371">
        <v>0</v>
      </c>
      <c r="AL200" s="371">
        <v>5</v>
      </c>
      <c r="AM200" s="371">
        <v>4</v>
      </c>
      <c r="AN200" s="371">
        <v>9</v>
      </c>
      <c r="AO200" s="371"/>
      <c r="AP200" s="371">
        <v>9</v>
      </c>
      <c r="AQ200" s="371"/>
      <c r="AR200" s="221" t="str">
        <f>VLOOKUP(A200,Att!B:CX,101,0)</f>
        <v>ANNK-HR</v>
      </c>
    </row>
    <row r="201" spans="1:44" x14ac:dyDescent="0.35">
      <c r="A201" s="19" t="s">
        <v>1297</v>
      </c>
      <c r="B201" s="19" t="s">
        <v>1298</v>
      </c>
      <c r="C201" s="51"/>
      <c r="D201" s="51"/>
      <c r="E201" s="51"/>
      <c r="F201" s="51"/>
      <c r="G201" s="51"/>
      <c r="H201" s="52"/>
      <c r="I201" s="53"/>
      <c r="J201" s="51"/>
      <c r="K201" s="51"/>
      <c r="L201" s="51">
        <v>1</v>
      </c>
      <c r="M201" s="51">
        <v>1</v>
      </c>
      <c r="N201" s="51">
        <v>1</v>
      </c>
      <c r="O201" s="52">
        <v>1</v>
      </c>
      <c r="P201" s="53"/>
      <c r="Q201" s="51"/>
      <c r="R201" s="51">
        <v>1</v>
      </c>
      <c r="S201" s="51">
        <v>1</v>
      </c>
      <c r="T201" s="51">
        <v>1</v>
      </c>
      <c r="U201" s="51">
        <v>1</v>
      </c>
      <c r="V201" s="52">
        <v>1</v>
      </c>
      <c r="W201" s="53"/>
      <c r="X201" s="51"/>
      <c r="Y201" s="51">
        <v>1</v>
      </c>
      <c r="Z201" s="51">
        <v>1</v>
      </c>
      <c r="AA201" s="51">
        <v>1</v>
      </c>
      <c r="AB201" s="51">
        <v>1</v>
      </c>
      <c r="AC201" s="52"/>
      <c r="AD201" s="53"/>
      <c r="AE201" s="51">
        <v>1</v>
      </c>
      <c r="AF201" s="51">
        <v>1</v>
      </c>
      <c r="AG201" s="221"/>
      <c r="AH201" s="371">
        <v>9</v>
      </c>
      <c r="AI201" s="371">
        <v>1</v>
      </c>
      <c r="AJ201" s="371">
        <v>0</v>
      </c>
      <c r="AK201" s="371">
        <v>4</v>
      </c>
      <c r="AL201" s="371">
        <v>5</v>
      </c>
      <c r="AM201" s="371">
        <v>4</v>
      </c>
      <c r="AN201" s="371"/>
      <c r="AO201" s="371"/>
      <c r="AP201" s="371">
        <v>9</v>
      </c>
      <c r="AQ201" s="371"/>
      <c r="AR201" s="221" t="str">
        <f>VLOOKUP(A201,Att!B:CX,101,0)</f>
        <v>Power Connect</v>
      </c>
    </row>
    <row r="202" spans="1:44" x14ac:dyDescent="0.35">
      <c r="A202" s="19" t="s">
        <v>1300</v>
      </c>
      <c r="B202" s="19" t="s">
        <v>1301</v>
      </c>
      <c r="C202" s="51"/>
      <c r="D202" s="51">
        <v>1</v>
      </c>
      <c r="E202" s="51">
        <v>1</v>
      </c>
      <c r="F202" s="51">
        <v>1</v>
      </c>
      <c r="G202" s="51">
        <v>1</v>
      </c>
      <c r="H202" s="52">
        <v>1</v>
      </c>
      <c r="I202" s="53"/>
      <c r="J202" s="51"/>
      <c r="K202" s="51"/>
      <c r="L202" s="51"/>
      <c r="M202" s="51"/>
      <c r="N202" s="51"/>
      <c r="O202" s="52"/>
      <c r="P202" s="53"/>
      <c r="Q202" s="51"/>
      <c r="R202" s="51"/>
      <c r="S202" s="51"/>
      <c r="T202" s="51"/>
      <c r="U202" s="51"/>
      <c r="V202" s="52"/>
      <c r="W202" s="53"/>
      <c r="X202" s="51"/>
      <c r="Y202" s="51"/>
      <c r="Z202" s="51"/>
      <c r="AA202" s="51"/>
      <c r="AB202" s="51"/>
      <c r="AC202" s="52"/>
      <c r="AD202" s="53"/>
      <c r="AE202" s="51"/>
      <c r="AF202" s="51"/>
      <c r="AG202" s="221"/>
      <c r="AH202" s="371"/>
      <c r="AI202" s="371"/>
      <c r="AJ202" s="371"/>
      <c r="AK202" s="371"/>
      <c r="AL202" s="371"/>
      <c r="AM202" s="371"/>
      <c r="AN202" s="371"/>
      <c r="AO202" s="371"/>
      <c r="AP202" s="371"/>
      <c r="AQ202" s="371"/>
      <c r="AR202" s="221" t="str">
        <f>VLOOKUP(A202,Att!B:CX,101,0)</f>
        <v>Power Connect</v>
      </c>
    </row>
    <row r="203" spans="1:44" x14ac:dyDescent="0.35">
      <c r="A203" s="19" t="s">
        <v>1305</v>
      </c>
      <c r="B203" s="19" t="s">
        <v>1306</v>
      </c>
      <c r="C203" s="51"/>
      <c r="D203" s="51">
        <v>1</v>
      </c>
      <c r="E203" s="51">
        <v>1</v>
      </c>
      <c r="F203" s="51">
        <v>1</v>
      </c>
      <c r="G203" s="51">
        <v>1</v>
      </c>
      <c r="H203" s="52">
        <v>1</v>
      </c>
      <c r="I203" s="53"/>
      <c r="J203" s="51">
        <v>1</v>
      </c>
      <c r="K203" s="51">
        <v>1</v>
      </c>
      <c r="L203" s="51">
        <v>1</v>
      </c>
      <c r="M203" s="51">
        <v>1</v>
      </c>
      <c r="N203" s="51">
        <v>1</v>
      </c>
      <c r="O203" s="52"/>
      <c r="P203" s="53"/>
      <c r="Q203" s="51">
        <v>1</v>
      </c>
      <c r="R203" s="51">
        <v>1</v>
      </c>
      <c r="S203" s="51">
        <v>1</v>
      </c>
      <c r="T203" s="51">
        <v>1</v>
      </c>
      <c r="U203" s="51">
        <v>1</v>
      </c>
      <c r="V203" s="52"/>
      <c r="W203" s="53"/>
      <c r="X203" s="51">
        <v>1</v>
      </c>
      <c r="Y203" s="51">
        <v>1</v>
      </c>
      <c r="Z203" s="51">
        <v>1</v>
      </c>
      <c r="AA203" s="51">
        <v>1</v>
      </c>
      <c r="AB203" s="51">
        <v>1</v>
      </c>
      <c r="AC203" s="52"/>
      <c r="AD203" s="53"/>
      <c r="AE203" s="51">
        <v>1</v>
      </c>
      <c r="AF203" s="51">
        <v>1</v>
      </c>
      <c r="AG203" s="221"/>
      <c r="AH203" s="371">
        <v>36</v>
      </c>
      <c r="AI203" s="371">
        <v>4</v>
      </c>
      <c r="AJ203" s="371">
        <v>5</v>
      </c>
      <c r="AK203" s="371">
        <v>5</v>
      </c>
      <c r="AL203" s="371">
        <v>5</v>
      </c>
      <c r="AM203" s="371">
        <v>5</v>
      </c>
      <c r="AN203" s="371">
        <v>9</v>
      </c>
      <c r="AO203" s="371">
        <v>9</v>
      </c>
      <c r="AP203" s="371">
        <v>9</v>
      </c>
      <c r="AQ203" s="371">
        <v>9</v>
      </c>
      <c r="AR203" s="221" t="str">
        <f>VLOOKUP(A203,Att!B:CX,101,0)</f>
        <v>Power Connect</v>
      </c>
    </row>
    <row r="204" spans="1:44" x14ac:dyDescent="0.35">
      <c r="A204" s="19" t="s">
        <v>1308</v>
      </c>
      <c r="B204" s="19" t="s">
        <v>1309</v>
      </c>
      <c r="C204" s="51"/>
      <c r="D204" s="51"/>
      <c r="E204" s="51"/>
      <c r="F204" s="51"/>
      <c r="G204" s="51"/>
      <c r="H204" s="52"/>
      <c r="I204" s="53"/>
      <c r="J204" s="51">
        <v>1</v>
      </c>
      <c r="K204" s="51">
        <v>1</v>
      </c>
      <c r="L204" s="51">
        <v>1</v>
      </c>
      <c r="M204" s="51">
        <v>1</v>
      </c>
      <c r="N204" s="51">
        <v>1</v>
      </c>
      <c r="O204" s="52"/>
      <c r="P204" s="53"/>
      <c r="Q204" s="51"/>
      <c r="R204" s="51"/>
      <c r="S204" s="51"/>
      <c r="T204" s="51"/>
      <c r="U204" s="51"/>
      <c r="V204" s="52"/>
      <c r="W204" s="53"/>
      <c r="X204" s="51"/>
      <c r="Y204" s="51"/>
      <c r="Z204" s="51"/>
      <c r="AA204" s="51"/>
      <c r="AB204" s="51"/>
      <c r="AC204" s="52"/>
      <c r="AD204" s="53"/>
      <c r="AE204" s="51"/>
      <c r="AF204" s="51"/>
      <c r="AG204" s="221"/>
      <c r="AH204" s="371">
        <v>9</v>
      </c>
      <c r="AI204" s="371">
        <v>1</v>
      </c>
      <c r="AJ204" s="371">
        <v>0</v>
      </c>
      <c r="AK204" s="371">
        <v>5</v>
      </c>
      <c r="AL204" s="371"/>
      <c r="AM204" s="371"/>
      <c r="AN204" s="371"/>
      <c r="AO204" s="371">
        <v>9</v>
      </c>
      <c r="AP204" s="371"/>
      <c r="AQ204" s="371"/>
      <c r="AR204" s="221" t="str">
        <f>VLOOKUP(A204,Att!B:CX,101,0)</f>
        <v>Power Connect</v>
      </c>
    </row>
    <row r="205" spans="1:44" x14ac:dyDescent="0.35">
      <c r="A205" s="19" t="s">
        <v>1311</v>
      </c>
      <c r="B205" s="19" t="s">
        <v>1312</v>
      </c>
      <c r="C205" s="51">
        <v>1</v>
      </c>
      <c r="D205" s="51">
        <v>1</v>
      </c>
      <c r="E205" s="51">
        <v>1</v>
      </c>
      <c r="F205" s="51">
        <v>1</v>
      </c>
      <c r="G205" s="51">
        <v>1</v>
      </c>
      <c r="H205" s="52"/>
      <c r="I205" s="53"/>
      <c r="J205" s="51">
        <v>1</v>
      </c>
      <c r="K205" s="51">
        <v>1</v>
      </c>
      <c r="L205" s="51">
        <v>1</v>
      </c>
      <c r="M205" s="51">
        <v>1</v>
      </c>
      <c r="N205" s="51">
        <v>1</v>
      </c>
      <c r="O205" s="52"/>
      <c r="P205" s="53"/>
      <c r="Q205" s="51">
        <v>1</v>
      </c>
      <c r="R205" s="51">
        <v>1</v>
      </c>
      <c r="S205" s="51">
        <v>1</v>
      </c>
      <c r="T205" s="51"/>
      <c r="U205" s="51"/>
      <c r="V205" s="52">
        <v>1</v>
      </c>
      <c r="W205" s="53"/>
      <c r="X205" s="51">
        <v>1</v>
      </c>
      <c r="Y205" s="51">
        <v>1</v>
      </c>
      <c r="Z205" s="51">
        <v>1</v>
      </c>
      <c r="AA205" s="51">
        <v>1</v>
      </c>
      <c r="AB205" s="51">
        <v>1</v>
      </c>
      <c r="AC205" s="52"/>
      <c r="AD205" s="53"/>
      <c r="AE205" s="51"/>
      <c r="AF205" s="51">
        <v>1</v>
      </c>
      <c r="AG205" s="221"/>
      <c r="AH205" s="371">
        <v>27</v>
      </c>
      <c r="AI205" s="371">
        <v>3</v>
      </c>
      <c r="AJ205" s="371">
        <v>5</v>
      </c>
      <c r="AK205" s="371">
        <v>5</v>
      </c>
      <c r="AL205" s="371">
        <v>4</v>
      </c>
      <c r="AM205" s="371">
        <v>5</v>
      </c>
      <c r="AN205" s="371">
        <v>9</v>
      </c>
      <c r="AO205" s="371">
        <v>9</v>
      </c>
      <c r="AP205" s="371"/>
      <c r="AQ205" s="371">
        <v>9</v>
      </c>
      <c r="AR205" s="221" t="str">
        <f>VLOOKUP(A205,Att!B:CX,101,0)</f>
        <v>Power Connect</v>
      </c>
    </row>
    <row r="206" spans="1:44" x14ac:dyDescent="0.35">
      <c r="A206" s="19" t="s">
        <v>1314</v>
      </c>
      <c r="B206" s="19" t="s">
        <v>1315</v>
      </c>
      <c r="C206" s="51">
        <v>1</v>
      </c>
      <c r="D206" s="51">
        <v>1</v>
      </c>
      <c r="E206" s="51">
        <v>1</v>
      </c>
      <c r="F206" s="51"/>
      <c r="G206" s="51">
        <v>1</v>
      </c>
      <c r="H206" s="52">
        <v>1</v>
      </c>
      <c r="I206" s="53"/>
      <c r="J206" s="51">
        <v>1</v>
      </c>
      <c r="K206" s="51">
        <v>1</v>
      </c>
      <c r="L206" s="51">
        <v>1</v>
      </c>
      <c r="M206" s="51">
        <v>1</v>
      </c>
      <c r="N206" s="51">
        <v>1</v>
      </c>
      <c r="O206" s="52"/>
      <c r="P206" s="53"/>
      <c r="Q206" s="51">
        <v>1</v>
      </c>
      <c r="R206" s="51">
        <v>1</v>
      </c>
      <c r="S206" s="51">
        <v>1</v>
      </c>
      <c r="T206" s="51">
        <v>1</v>
      </c>
      <c r="U206" s="51">
        <v>1</v>
      </c>
      <c r="V206" s="52"/>
      <c r="W206" s="53"/>
      <c r="X206" s="51"/>
      <c r="Y206" s="51">
        <v>1</v>
      </c>
      <c r="Z206" s="51">
        <v>1</v>
      </c>
      <c r="AA206" s="51">
        <v>1</v>
      </c>
      <c r="AB206" s="51">
        <v>1</v>
      </c>
      <c r="AC206" s="52">
        <v>1</v>
      </c>
      <c r="AD206" s="53"/>
      <c r="AE206" s="51">
        <v>1</v>
      </c>
      <c r="AF206" s="51">
        <v>1</v>
      </c>
      <c r="AG206" s="221"/>
      <c r="AH206" s="371">
        <v>36</v>
      </c>
      <c r="AI206" s="371">
        <v>4</v>
      </c>
      <c r="AJ206" s="371">
        <v>5</v>
      </c>
      <c r="AK206" s="371">
        <v>5</v>
      </c>
      <c r="AL206" s="371">
        <v>5</v>
      </c>
      <c r="AM206" s="371">
        <v>5</v>
      </c>
      <c r="AN206" s="371">
        <v>9</v>
      </c>
      <c r="AO206" s="371">
        <v>9</v>
      </c>
      <c r="AP206" s="371">
        <v>9</v>
      </c>
      <c r="AQ206" s="371">
        <v>9</v>
      </c>
      <c r="AR206" s="221" t="str">
        <f>VLOOKUP(A206,Att!B:CX,101,0)</f>
        <v>Power Connect</v>
      </c>
    </row>
    <row r="207" spans="1:44" x14ac:dyDescent="0.35">
      <c r="A207" s="19" t="s">
        <v>1317</v>
      </c>
      <c r="B207" s="19" t="s">
        <v>1318</v>
      </c>
      <c r="C207" s="51">
        <v>1</v>
      </c>
      <c r="D207" s="51">
        <v>1</v>
      </c>
      <c r="E207" s="51">
        <v>1</v>
      </c>
      <c r="F207" s="51">
        <v>1</v>
      </c>
      <c r="G207" s="51">
        <v>1</v>
      </c>
      <c r="H207" s="52"/>
      <c r="I207" s="53"/>
      <c r="J207" s="51"/>
      <c r="K207" s="51"/>
      <c r="L207" s="51"/>
      <c r="M207" s="51">
        <v>1</v>
      </c>
      <c r="N207" s="51">
        <v>1</v>
      </c>
      <c r="O207" s="52"/>
      <c r="P207" s="53"/>
      <c r="Q207" s="51">
        <v>1</v>
      </c>
      <c r="R207" s="51">
        <v>1</v>
      </c>
      <c r="S207" s="51">
        <v>1</v>
      </c>
      <c r="T207" s="51">
        <v>1</v>
      </c>
      <c r="U207" s="51">
        <v>1</v>
      </c>
      <c r="V207" s="52"/>
      <c r="W207" s="53"/>
      <c r="X207" s="51">
        <v>1</v>
      </c>
      <c r="Y207" s="51">
        <v>1</v>
      </c>
      <c r="Z207" s="51">
        <v>1</v>
      </c>
      <c r="AA207" s="51"/>
      <c r="AB207" s="51">
        <v>1</v>
      </c>
      <c r="AC207" s="52">
        <v>1</v>
      </c>
      <c r="AD207" s="53"/>
      <c r="AE207" s="51">
        <v>1</v>
      </c>
      <c r="AF207" s="51">
        <v>1</v>
      </c>
      <c r="AG207" s="221"/>
      <c r="AH207" s="371">
        <v>27</v>
      </c>
      <c r="AI207" s="371">
        <v>3</v>
      </c>
      <c r="AJ207" s="371">
        <v>5</v>
      </c>
      <c r="AK207" s="371">
        <v>2</v>
      </c>
      <c r="AL207" s="371">
        <v>5</v>
      </c>
      <c r="AM207" s="371">
        <v>5</v>
      </c>
      <c r="AN207" s="371">
        <v>9</v>
      </c>
      <c r="AO207" s="371"/>
      <c r="AP207" s="371">
        <v>9</v>
      </c>
      <c r="AQ207" s="371">
        <v>9</v>
      </c>
      <c r="AR207" s="221" t="str">
        <f>VLOOKUP(A207,Att!B:CX,101,0)</f>
        <v>Power Connect</v>
      </c>
    </row>
    <row r="208" spans="1:44" x14ac:dyDescent="0.35">
      <c r="A208" s="19" t="s">
        <v>1320</v>
      </c>
      <c r="B208" s="19" t="s">
        <v>1321</v>
      </c>
      <c r="C208" s="51">
        <v>1</v>
      </c>
      <c r="D208" s="51">
        <v>1</v>
      </c>
      <c r="E208" s="51">
        <v>1</v>
      </c>
      <c r="F208" s="51">
        <v>1</v>
      </c>
      <c r="G208" s="51">
        <v>1</v>
      </c>
      <c r="H208" s="52"/>
      <c r="I208" s="53"/>
      <c r="J208" s="51">
        <v>1</v>
      </c>
      <c r="K208" s="51">
        <v>1</v>
      </c>
      <c r="L208" s="51"/>
      <c r="M208" s="51">
        <v>1</v>
      </c>
      <c r="N208" s="51">
        <v>1</v>
      </c>
      <c r="O208" s="52">
        <v>1</v>
      </c>
      <c r="P208" s="53"/>
      <c r="Q208" s="51">
        <v>1</v>
      </c>
      <c r="R208" s="51">
        <v>1</v>
      </c>
      <c r="S208" s="51">
        <v>1</v>
      </c>
      <c r="T208" s="51">
        <v>1</v>
      </c>
      <c r="U208" s="51">
        <v>1</v>
      </c>
      <c r="V208" s="52"/>
      <c r="W208" s="53"/>
      <c r="X208" s="51">
        <v>1</v>
      </c>
      <c r="Y208" s="51">
        <v>1</v>
      </c>
      <c r="Z208" s="51">
        <v>1</v>
      </c>
      <c r="AA208" s="51">
        <v>1</v>
      </c>
      <c r="AB208" s="51">
        <v>1</v>
      </c>
      <c r="AC208" s="52"/>
      <c r="AD208" s="53"/>
      <c r="AE208" s="51">
        <v>1</v>
      </c>
      <c r="AF208" s="51">
        <v>1</v>
      </c>
      <c r="AG208" s="221"/>
      <c r="AH208" s="371">
        <v>36</v>
      </c>
      <c r="AI208" s="371">
        <v>4</v>
      </c>
      <c r="AJ208" s="371">
        <v>5</v>
      </c>
      <c r="AK208" s="371">
        <v>5</v>
      </c>
      <c r="AL208" s="371">
        <v>5</v>
      </c>
      <c r="AM208" s="371">
        <v>5</v>
      </c>
      <c r="AN208" s="371">
        <v>9</v>
      </c>
      <c r="AO208" s="371">
        <v>9</v>
      </c>
      <c r="AP208" s="371">
        <v>9</v>
      </c>
      <c r="AQ208" s="371">
        <v>9</v>
      </c>
      <c r="AR208" s="221" t="str">
        <f>VLOOKUP(A208,Att!B:CX,101,0)</f>
        <v>Power Connect</v>
      </c>
    </row>
    <row r="209" spans="1:44" x14ac:dyDescent="0.35">
      <c r="A209" s="19" t="s">
        <v>1323</v>
      </c>
      <c r="B209" s="19" t="s">
        <v>1324</v>
      </c>
      <c r="C209" s="51">
        <v>1</v>
      </c>
      <c r="D209" s="51">
        <v>1</v>
      </c>
      <c r="E209" s="51">
        <v>1</v>
      </c>
      <c r="F209" s="51"/>
      <c r="G209" s="51">
        <v>1</v>
      </c>
      <c r="H209" s="52">
        <v>1</v>
      </c>
      <c r="I209" s="53"/>
      <c r="J209" s="51"/>
      <c r="K209" s="51"/>
      <c r="L209" s="51"/>
      <c r="M209" s="51"/>
      <c r="N209" s="51">
        <v>1</v>
      </c>
      <c r="O209" s="52">
        <v>1</v>
      </c>
      <c r="P209" s="53"/>
      <c r="Q209" s="51">
        <v>1</v>
      </c>
      <c r="R209" s="51">
        <v>1</v>
      </c>
      <c r="S209" s="51"/>
      <c r="T209" s="51">
        <v>1</v>
      </c>
      <c r="U209" s="51">
        <v>1</v>
      </c>
      <c r="V209" s="52">
        <v>1</v>
      </c>
      <c r="W209" s="53"/>
      <c r="X209" s="51">
        <v>1</v>
      </c>
      <c r="Y209" s="51">
        <v>1</v>
      </c>
      <c r="Z209" s="51">
        <v>1</v>
      </c>
      <c r="AA209" s="51">
        <v>1</v>
      </c>
      <c r="AB209" s="51"/>
      <c r="AC209" s="52">
        <v>1</v>
      </c>
      <c r="AD209" s="53"/>
      <c r="AE209" s="51">
        <v>1</v>
      </c>
      <c r="AF209" s="51">
        <v>1</v>
      </c>
      <c r="AG209" s="221"/>
      <c r="AH209" s="371">
        <v>27</v>
      </c>
      <c r="AI209" s="371">
        <v>3</v>
      </c>
      <c r="AJ209" s="371">
        <v>5</v>
      </c>
      <c r="AK209" s="371">
        <v>2</v>
      </c>
      <c r="AL209" s="371">
        <v>5</v>
      </c>
      <c r="AM209" s="371">
        <v>5</v>
      </c>
      <c r="AN209" s="371">
        <v>9</v>
      </c>
      <c r="AO209" s="371"/>
      <c r="AP209" s="371">
        <v>9</v>
      </c>
      <c r="AQ209" s="371">
        <v>9</v>
      </c>
      <c r="AR209" s="221" t="str">
        <f>VLOOKUP(A209,Att!B:CX,101,0)</f>
        <v>Power Connect</v>
      </c>
    </row>
    <row r="210" spans="1:44" x14ac:dyDescent="0.35">
      <c r="A210" s="19" t="s">
        <v>1335</v>
      </c>
      <c r="B210" s="19" t="s">
        <v>1336</v>
      </c>
      <c r="C210" s="51"/>
      <c r="D210" s="51"/>
      <c r="E210" s="51">
        <v>1</v>
      </c>
      <c r="F210" s="51">
        <v>1</v>
      </c>
      <c r="G210" s="51">
        <v>1</v>
      </c>
      <c r="H210" s="52">
        <v>1</v>
      </c>
      <c r="I210" s="53"/>
      <c r="J210" s="51">
        <v>1</v>
      </c>
      <c r="K210" s="51">
        <v>1</v>
      </c>
      <c r="L210" s="51"/>
      <c r="M210" s="51">
        <v>1</v>
      </c>
      <c r="N210" s="51">
        <v>1</v>
      </c>
      <c r="O210" s="52">
        <v>1</v>
      </c>
      <c r="P210" s="53"/>
      <c r="Q210" s="51"/>
      <c r="R210" s="51"/>
      <c r="S210" s="51">
        <v>1</v>
      </c>
      <c r="T210" s="51">
        <v>1</v>
      </c>
      <c r="U210" s="51">
        <v>1</v>
      </c>
      <c r="V210" s="52">
        <v>1</v>
      </c>
      <c r="W210" s="53"/>
      <c r="X210" s="51">
        <v>1</v>
      </c>
      <c r="Y210" s="51">
        <v>1</v>
      </c>
      <c r="Z210" s="51">
        <v>1</v>
      </c>
      <c r="AA210" s="51">
        <v>1</v>
      </c>
      <c r="AB210" s="51"/>
      <c r="AC210" s="52">
        <v>1</v>
      </c>
      <c r="AD210" s="53"/>
      <c r="AE210" s="51"/>
      <c r="AF210" s="51">
        <v>1</v>
      </c>
      <c r="AG210" s="221"/>
      <c r="AH210" s="371">
        <v>18</v>
      </c>
      <c r="AI210" s="371">
        <v>2</v>
      </c>
      <c r="AJ210" s="371">
        <v>4</v>
      </c>
      <c r="AK210" s="371">
        <v>5</v>
      </c>
      <c r="AL210" s="371">
        <v>4</v>
      </c>
      <c r="AM210" s="371">
        <v>5</v>
      </c>
      <c r="AN210" s="371"/>
      <c r="AO210" s="371">
        <v>9</v>
      </c>
      <c r="AP210" s="371"/>
      <c r="AQ210" s="371">
        <v>9</v>
      </c>
      <c r="AR210" s="221" t="str">
        <f>VLOOKUP(A210,Att!B:CX,101,0)</f>
        <v>Nhân Kiệt</v>
      </c>
    </row>
    <row r="211" spans="1:44" x14ac:dyDescent="0.35">
      <c r="A211" s="19" t="s">
        <v>1338</v>
      </c>
      <c r="B211" s="19" t="s">
        <v>1339</v>
      </c>
      <c r="C211" s="51"/>
      <c r="D211" s="51"/>
      <c r="E211" s="51"/>
      <c r="F211" s="51"/>
      <c r="G211" s="51"/>
      <c r="H211" s="52"/>
      <c r="I211" s="53"/>
      <c r="J211" s="51"/>
      <c r="K211" s="51"/>
      <c r="L211" s="51"/>
      <c r="M211" s="51"/>
      <c r="N211" s="51"/>
      <c r="O211" s="52"/>
      <c r="P211" s="53"/>
      <c r="Q211" s="51"/>
      <c r="R211" s="51"/>
      <c r="S211" s="51"/>
      <c r="T211" s="51"/>
      <c r="U211" s="51"/>
      <c r="V211" s="52"/>
      <c r="W211" s="53"/>
      <c r="X211" s="51"/>
      <c r="Y211" s="51"/>
      <c r="Z211" s="51"/>
      <c r="AA211" s="51"/>
      <c r="AB211" s="51"/>
      <c r="AC211" s="52"/>
      <c r="AD211" s="53"/>
      <c r="AE211" s="51"/>
      <c r="AF211" s="51"/>
      <c r="AG211" s="221"/>
      <c r="AH211" s="371"/>
      <c r="AI211" s="371"/>
      <c r="AJ211" s="371">
        <v>0</v>
      </c>
      <c r="AK211" s="371"/>
      <c r="AL211" s="371"/>
      <c r="AM211" s="371"/>
      <c r="AN211" s="371"/>
      <c r="AO211" s="371"/>
      <c r="AP211" s="371"/>
      <c r="AQ211" s="371"/>
      <c r="AR211" s="221" t="str">
        <f>VLOOKUP(A211,Att!B:CX,101,0)</f>
        <v>Power Connect</v>
      </c>
    </row>
    <row r="212" spans="1:44" x14ac:dyDescent="0.35">
      <c r="A212" s="19" t="s">
        <v>1341</v>
      </c>
      <c r="B212" s="19" t="s">
        <v>1342</v>
      </c>
      <c r="C212" s="51">
        <v>1</v>
      </c>
      <c r="D212" s="51">
        <v>1</v>
      </c>
      <c r="E212" s="51">
        <v>1</v>
      </c>
      <c r="F212" s="51">
        <v>1</v>
      </c>
      <c r="G212" s="51"/>
      <c r="H212" s="52"/>
      <c r="I212" s="53"/>
      <c r="J212" s="51">
        <v>1</v>
      </c>
      <c r="K212" s="51"/>
      <c r="L212" s="51">
        <v>1</v>
      </c>
      <c r="M212" s="51">
        <v>1</v>
      </c>
      <c r="N212" s="51">
        <v>1</v>
      </c>
      <c r="O212" s="52"/>
      <c r="P212" s="53"/>
      <c r="Q212" s="51"/>
      <c r="R212" s="51">
        <v>1</v>
      </c>
      <c r="S212" s="51"/>
      <c r="T212" s="51">
        <v>1</v>
      </c>
      <c r="U212" s="51">
        <v>1</v>
      </c>
      <c r="V212" s="52"/>
      <c r="W212" s="53"/>
      <c r="X212" s="51"/>
      <c r="Y212" s="51"/>
      <c r="Z212" s="51"/>
      <c r="AA212" s="51"/>
      <c r="AB212" s="51">
        <v>1</v>
      </c>
      <c r="AC212" s="52">
        <v>1</v>
      </c>
      <c r="AD212" s="53"/>
      <c r="AE212" s="51"/>
      <c r="AF212" s="51"/>
      <c r="AG212" s="221"/>
      <c r="AH212" s="371"/>
      <c r="AI212" s="371"/>
      <c r="AJ212" s="371">
        <v>4</v>
      </c>
      <c r="AK212" s="371">
        <v>4</v>
      </c>
      <c r="AL212" s="371">
        <v>3</v>
      </c>
      <c r="AM212" s="371">
        <v>2</v>
      </c>
      <c r="AN212" s="371"/>
      <c r="AO212" s="371"/>
      <c r="AP212" s="371"/>
      <c r="AQ212" s="371"/>
      <c r="AR212" s="221" t="str">
        <f>VLOOKUP(A212,Att!B:CX,101,0)</f>
        <v>Power Connect</v>
      </c>
    </row>
    <row r="213" spans="1:44" x14ac:dyDescent="0.35">
      <c r="A213" s="19" t="s">
        <v>1344</v>
      </c>
      <c r="B213" s="19" t="s">
        <v>1345</v>
      </c>
      <c r="C213" s="51">
        <v>1</v>
      </c>
      <c r="D213" s="51">
        <v>1</v>
      </c>
      <c r="E213" s="51">
        <v>1</v>
      </c>
      <c r="F213" s="51">
        <v>1</v>
      </c>
      <c r="G213" s="51"/>
      <c r="H213" s="52">
        <v>1</v>
      </c>
      <c r="I213" s="53"/>
      <c r="J213" s="51">
        <v>1</v>
      </c>
      <c r="K213" s="51">
        <v>1</v>
      </c>
      <c r="L213" s="51">
        <v>1</v>
      </c>
      <c r="M213" s="51">
        <v>1</v>
      </c>
      <c r="N213" s="51">
        <v>1</v>
      </c>
      <c r="O213" s="52"/>
      <c r="P213" s="53"/>
      <c r="Q213" s="51"/>
      <c r="R213" s="51"/>
      <c r="S213" s="51">
        <v>1</v>
      </c>
      <c r="T213" s="51">
        <v>1</v>
      </c>
      <c r="U213" s="51">
        <v>1</v>
      </c>
      <c r="V213" s="52"/>
      <c r="W213" s="53"/>
      <c r="X213" s="51">
        <v>1</v>
      </c>
      <c r="Y213" s="51">
        <v>1</v>
      </c>
      <c r="Z213" s="51"/>
      <c r="AA213" s="51">
        <v>1</v>
      </c>
      <c r="AB213" s="51">
        <v>1</v>
      </c>
      <c r="AC213" s="52">
        <v>1</v>
      </c>
      <c r="AD213" s="53"/>
      <c r="AE213" s="51">
        <v>1</v>
      </c>
      <c r="AF213" s="51">
        <v>1</v>
      </c>
      <c r="AG213" s="221"/>
      <c r="AH213" s="371">
        <v>27</v>
      </c>
      <c r="AI213" s="371">
        <v>3</v>
      </c>
      <c r="AJ213" s="371">
        <v>5</v>
      </c>
      <c r="AK213" s="371">
        <v>5</v>
      </c>
      <c r="AL213" s="371">
        <v>3</v>
      </c>
      <c r="AM213" s="371">
        <v>5</v>
      </c>
      <c r="AN213" s="371">
        <v>9</v>
      </c>
      <c r="AO213" s="371">
        <v>9</v>
      </c>
      <c r="AP213" s="371"/>
      <c r="AQ213" s="371">
        <v>9</v>
      </c>
      <c r="AR213" s="221" t="str">
        <f>VLOOKUP(A213,Att!B:CX,101,0)</f>
        <v>Power Connect</v>
      </c>
    </row>
    <row r="214" spans="1:44" x14ac:dyDescent="0.35">
      <c r="A214" s="19" t="s">
        <v>1348</v>
      </c>
      <c r="B214" s="19" t="s">
        <v>1349</v>
      </c>
      <c r="C214" s="51"/>
      <c r="D214" s="51"/>
      <c r="E214" s="51"/>
      <c r="F214" s="51"/>
      <c r="G214" s="51"/>
      <c r="H214" s="52"/>
      <c r="I214" s="53"/>
      <c r="J214" s="51">
        <v>1</v>
      </c>
      <c r="K214" s="51">
        <v>1</v>
      </c>
      <c r="L214" s="51">
        <v>1</v>
      </c>
      <c r="M214" s="51">
        <v>1</v>
      </c>
      <c r="N214" s="51">
        <v>1</v>
      </c>
      <c r="O214" s="52"/>
      <c r="P214" s="53"/>
      <c r="Q214" s="51">
        <v>1</v>
      </c>
      <c r="R214" s="51"/>
      <c r="S214" s="51">
        <v>1</v>
      </c>
      <c r="T214" s="51">
        <v>1</v>
      </c>
      <c r="U214" s="51">
        <v>1</v>
      </c>
      <c r="V214" s="52"/>
      <c r="W214" s="53"/>
      <c r="X214" s="51">
        <v>1</v>
      </c>
      <c r="Y214" s="51">
        <v>1</v>
      </c>
      <c r="Z214" s="51">
        <v>1</v>
      </c>
      <c r="AA214" s="51">
        <v>1</v>
      </c>
      <c r="AB214" s="51">
        <v>1</v>
      </c>
      <c r="AC214" s="52"/>
      <c r="AD214" s="53"/>
      <c r="AE214" s="51">
        <v>1</v>
      </c>
      <c r="AF214" s="51">
        <v>1</v>
      </c>
      <c r="AG214" s="221"/>
      <c r="AH214" s="371">
        <v>18</v>
      </c>
      <c r="AI214" s="371">
        <v>2</v>
      </c>
      <c r="AJ214" s="371">
        <v>0</v>
      </c>
      <c r="AK214" s="371">
        <v>5</v>
      </c>
      <c r="AL214" s="371">
        <v>4</v>
      </c>
      <c r="AM214" s="371">
        <v>5</v>
      </c>
      <c r="AN214" s="371"/>
      <c r="AO214" s="371">
        <v>9</v>
      </c>
      <c r="AP214" s="371"/>
      <c r="AQ214" s="371">
        <v>9</v>
      </c>
      <c r="AR214" s="221" t="str">
        <f>VLOOKUP(A214,Att!B:CX,101,0)</f>
        <v>Power Connect</v>
      </c>
    </row>
    <row r="215" spans="1:44" x14ac:dyDescent="0.35">
      <c r="A215" s="19" t="s">
        <v>1351</v>
      </c>
      <c r="B215" s="19" t="s">
        <v>1352</v>
      </c>
      <c r="C215" s="51">
        <v>1</v>
      </c>
      <c r="D215" s="51">
        <v>1</v>
      </c>
      <c r="E215" s="51">
        <v>1</v>
      </c>
      <c r="F215" s="51">
        <v>1</v>
      </c>
      <c r="G215" s="51">
        <v>1</v>
      </c>
      <c r="H215" s="52"/>
      <c r="I215" s="53"/>
      <c r="J215" s="51"/>
      <c r="K215" s="51">
        <v>1</v>
      </c>
      <c r="L215" s="51">
        <v>1</v>
      </c>
      <c r="M215" s="51">
        <v>1</v>
      </c>
      <c r="N215" s="51">
        <v>1</v>
      </c>
      <c r="O215" s="52"/>
      <c r="P215" s="53"/>
      <c r="Q215" s="51">
        <v>1</v>
      </c>
      <c r="R215" s="51"/>
      <c r="S215" s="51">
        <v>1</v>
      </c>
      <c r="T215" s="51"/>
      <c r="U215" s="51"/>
      <c r="V215" s="52"/>
      <c r="W215" s="53"/>
      <c r="X215" s="51"/>
      <c r="Y215" s="51"/>
      <c r="Z215" s="51"/>
      <c r="AA215" s="51"/>
      <c r="AB215" s="51"/>
      <c r="AC215" s="52"/>
      <c r="AD215" s="53"/>
      <c r="AE215" s="51"/>
      <c r="AF215" s="51"/>
      <c r="AG215" s="221"/>
      <c r="AH215" s="371">
        <v>9</v>
      </c>
      <c r="AI215" s="371">
        <v>1</v>
      </c>
      <c r="AJ215" s="371">
        <v>5</v>
      </c>
      <c r="AK215" s="371">
        <v>4</v>
      </c>
      <c r="AL215" s="371"/>
      <c r="AM215" s="371"/>
      <c r="AN215" s="371">
        <v>9</v>
      </c>
      <c r="AO215" s="371"/>
      <c r="AP215" s="371"/>
      <c r="AQ215" s="371"/>
      <c r="AR215" s="221" t="str">
        <f>VLOOKUP(A215,Att!B:CX,101,0)</f>
        <v>Power Connect</v>
      </c>
    </row>
    <row r="216" spans="1:44" x14ac:dyDescent="0.35">
      <c r="A216" s="19" t="s">
        <v>1354</v>
      </c>
      <c r="B216" s="19" t="s">
        <v>1355</v>
      </c>
      <c r="C216" s="51">
        <v>1</v>
      </c>
      <c r="D216" s="51">
        <v>1</v>
      </c>
      <c r="E216" s="51"/>
      <c r="F216" s="51">
        <v>1</v>
      </c>
      <c r="G216" s="51">
        <v>1</v>
      </c>
      <c r="H216" s="52">
        <v>1</v>
      </c>
      <c r="I216" s="53"/>
      <c r="J216" s="51">
        <v>1</v>
      </c>
      <c r="K216" s="51">
        <v>1</v>
      </c>
      <c r="L216" s="51"/>
      <c r="M216" s="51">
        <v>1</v>
      </c>
      <c r="N216" s="51">
        <v>1</v>
      </c>
      <c r="O216" s="52">
        <v>1</v>
      </c>
      <c r="P216" s="53"/>
      <c r="Q216" s="51">
        <v>1</v>
      </c>
      <c r="R216" s="51">
        <v>1</v>
      </c>
      <c r="S216" s="51">
        <v>1</v>
      </c>
      <c r="T216" s="51">
        <v>1</v>
      </c>
      <c r="U216" s="51">
        <v>1</v>
      </c>
      <c r="V216" s="52"/>
      <c r="W216" s="53"/>
      <c r="X216" s="51">
        <v>1</v>
      </c>
      <c r="Y216" s="51">
        <v>1</v>
      </c>
      <c r="Z216" s="51">
        <v>1</v>
      </c>
      <c r="AA216" s="51">
        <v>1</v>
      </c>
      <c r="AB216" s="51">
        <v>1</v>
      </c>
      <c r="AC216" s="52"/>
      <c r="AD216" s="53"/>
      <c r="AE216" s="51">
        <v>1</v>
      </c>
      <c r="AF216" s="51">
        <v>1</v>
      </c>
      <c r="AG216" s="221"/>
      <c r="AH216" s="371">
        <v>36</v>
      </c>
      <c r="AI216" s="371">
        <v>4</v>
      </c>
      <c r="AJ216" s="371">
        <v>5</v>
      </c>
      <c r="AK216" s="371">
        <v>5</v>
      </c>
      <c r="AL216" s="371">
        <v>5</v>
      </c>
      <c r="AM216" s="371">
        <v>5</v>
      </c>
      <c r="AN216" s="371">
        <v>9</v>
      </c>
      <c r="AO216" s="371">
        <v>9</v>
      </c>
      <c r="AP216" s="371">
        <v>9</v>
      </c>
      <c r="AQ216" s="371">
        <v>9</v>
      </c>
      <c r="AR216" s="221" t="str">
        <f>VLOOKUP(A216,Att!B:CX,101,0)</f>
        <v>MEKONG SUBLABOR</v>
      </c>
    </row>
    <row r="217" spans="1:44" x14ac:dyDescent="0.35">
      <c r="A217" s="19" t="s">
        <v>1357</v>
      </c>
      <c r="B217" s="19" t="s">
        <v>1358</v>
      </c>
      <c r="C217" s="51">
        <v>1</v>
      </c>
      <c r="D217" s="51"/>
      <c r="E217" s="51">
        <v>1</v>
      </c>
      <c r="F217" s="51">
        <v>1</v>
      </c>
      <c r="G217" s="51"/>
      <c r="H217" s="52">
        <v>1</v>
      </c>
      <c r="I217" s="53"/>
      <c r="J217" s="51">
        <v>1</v>
      </c>
      <c r="K217" s="51">
        <v>1</v>
      </c>
      <c r="L217" s="51">
        <v>1</v>
      </c>
      <c r="M217" s="51">
        <v>1</v>
      </c>
      <c r="N217" s="51">
        <v>1</v>
      </c>
      <c r="O217" s="52"/>
      <c r="P217" s="53"/>
      <c r="Q217" s="51">
        <v>1</v>
      </c>
      <c r="R217" s="51">
        <v>1</v>
      </c>
      <c r="S217" s="51">
        <v>1</v>
      </c>
      <c r="T217" s="51">
        <v>1</v>
      </c>
      <c r="U217" s="51">
        <v>1</v>
      </c>
      <c r="V217" s="52"/>
      <c r="W217" s="53"/>
      <c r="X217" s="51"/>
      <c r="Y217" s="51">
        <v>1</v>
      </c>
      <c r="Z217" s="51">
        <v>1</v>
      </c>
      <c r="AA217" s="51">
        <v>1</v>
      </c>
      <c r="AB217" s="51">
        <v>1</v>
      </c>
      <c r="AC217" s="52">
        <v>1</v>
      </c>
      <c r="AD217" s="53"/>
      <c r="AE217" s="51">
        <v>1</v>
      </c>
      <c r="AF217" s="51">
        <v>1</v>
      </c>
      <c r="AG217" s="221"/>
      <c r="AH217" s="371">
        <v>27</v>
      </c>
      <c r="AI217" s="371">
        <v>3</v>
      </c>
      <c r="AJ217" s="371">
        <v>4</v>
      </c>
      <c r="AK217" s="371">
        <v>5</v>
      </c>
      <c r="AL217" s="371">
        <v>5</v>
      </c>
      <c r="AM217" s="371">
        <v>5</v>
      </c>
      <c r="AN217" s="371"/>
      <c r="AO217" s="371">
        <v>9</v>
      </c>
      <c r="AP217" s="371">
        <v>9</v>
      </c>
      <c r="AQ217" s="371">
        <v>9</v>
      </c>
      <c r="AR217" s="221" t="str">
        <f>VLOOKUP(A217,Att!B:CX,101,0)</f>
        <v>MEKONG SUBLABOR</v>
      </c>
    </row>
    <row r="218" spans="1:44" x14ac:dyDescent="0.35">
      <c r="A218" s="19" t="s">
        <v>1360</v>
      </c>
      <c r="B218" s="19" t="s">
        <v>1361</v>
      </c>
      <c r="C218" s="51">
        <v>1</v>
      </c>
      <c r="D218" s="51">
        <v>1</v>
      </c>
      <c r="E218" s="51">
        <v>1</v>
      </c>
      <c r="F218" s="51">
        <v>1</v>
      </c>
      <c r="G218" s="51">
        <v>1</v>
      </c>
      <c r="H218" s="52"/>
      <c r="I218" s="53"/>
      <c r="J218" s="51">
        <v>1</v>
      </c>
      <c r="K218" s="51">
        <v>1</v>
      </c>
      <c r="L218" s="51">
        <v>1</v>
      </c>
      <c r="M218" s="51">
        <v>1</v>
      </c>
      <c r="N218" s="51">
        <v>1</v>
      </c>
      <c r="O218" s="52"/>
      <c r="P218" s="53"/>
      <c r="Q218" s="51">
        <v>1</v>
      </c>
      <c r="R218" s="51">
        <v>1</v>
      </c>
      <c r="S218" s="51">
        <v>1</v>
      </c>
      <c r="T218" s="51">
        <v>1</v>
      </c>
      <c r="U218" s="51">
        <v>1</v>
      </c>
      <c r="V218" s="52"/>
      <c r="W218" s="53"/>
      <c r="X218" s="51">
        <v>1</v>
      </c>
      <c r="Y218" s="51">
        <v>1</v>
      </c>
      <c r="Z218" s="51">
        <v>1</v>
      </c>
      <c r="AA218" s="51">
        <v>1</v>
      </c>
      <c r="AB218" s="51">
        <v>1</v>
      </c>
      <c r="AC218" s="52"/>
      <c r="AD218" s="53"/>
      <c r="AE218" s="51">
        <v>1</v>
      </c>
      <c r="AF218" s="51">
        <v>1</v>
      </c>
      <c r="AG218" s="221"/>
      <c r="AH218" s="371">
        <v>36</v>
      </c>
      <c r="AI218" s="371">
        <v>4</v>
      </c>
      <c r="AJ218" s="371">
        <v>5</v>
      </c>
      <c r="AK218" s="371">
        <v>5</v>
      </c>
      <c r="AL218" s="371">
        <v>5</v>
      </c>
      <c r="AM218" s="371">
        <v>5</v>
      </c>
      <c r="AN218" s="371">
        <v>9</v>
      </c>
      <c r="AO218" s="371">
        <v>9</v>
      </c>
      <c r="AP218" s="371">
        <v>9</v>
      </c>
      <c r="AQ218" s="371">
        <v>9</v>
      </c>
      <c r="AR218" s="221" t="str">
        <f>VLOOKUP(A218,Att!B:CX,101,0)</f>
        <v>ANNK-HR</v>
      </c>
    </row>
    <row r="219" spans="1:44" x14ac:dyDescent="0.35">
      <c r="A219" s="19" t="s">
        <v>1363</v>
      </c>
      <c r="B219" s="19" t="s">
        <v>1364</v>
      </c>
      <c r="C219" s="51">
        <v>1</v>
      </c>
      <c r="D219" s="51">
        <v>1</v>
      </c>
      <c r="E219" s="51">
        <v>1</v>
      </c>
      <c r="F219" s="51">
        <v>1</v>
      </c>
      <c r="G219" s="51"/>
      <c r="H219" s="52">
        <v>1</v>
      </c>
      <c r="I219" s="53"/>
      <c r="J219" s="51"/>
      <c r="K219" s="51">
        <v>1</v>
      </c>
      <c r="L219" s="51">
        <v>1</v>
      </c>
      <c r="M219" s="51">
        <v>1</v>
      </c>
      <c r="N219" s="51">
        <v>1</v>
      </c>
      <c r="O219" s="52">
        <v>1</v>
      </c>
      <c r="P219" s="53"/>
      <c r="Q219" s="51">
        <v>1</v>
      </c>
      <c r="R219" s="51">
        <v>1</v>
      </c>
      <c r="S219" s="51">
        <v>1</v>
      </c>
      <c r="T219" s="51">
        <v>1</v>
      </c>
      <c r="U219" s="51"/>
      <c r="V219" s="52">
        <v>1</v>
      </c>
      <c r="W219" s="53"/>
      <c r="X219" s="51">
        <v>1</v>
      </c>
      <c r="Y219" s="51">
        <v>1</v>
      </c>
      <c r="Z219" s="51"/>
      <c r="AA219" s="51">
        <v>1</v>
      </c>
      <c r="AB219" s="51">
        <v>1</v>
      </c>
      <c r="AC219" s="52">
        <v>1</v>
      </c>
      <c r="AD219" s="53"/>
      <c r="AE219" s="51">
        <v>1</v>
      </c>
      <c r="AF219" s="51">
        <v>1</v>
      </c>
      <c r="AG219" s="221"/>
      <c r="AH219" s="371">
        <v>36</v>
      </c>
      <c r="AI219" s="371">
        <v>4</v>
      </c>
      <c r="AJ219" s="371">
        <v>5</v>
      </c>
      <c r="AK219" s="371">
        <v>5</v>
      </c>
      <c r="AL219" s="371">
        <v>5</v>
      </c>
      <c r="AM219" s="371">
        <v>5</v>
      </c>
      <c r="AN219" s="371">
        <v>9</v>
      </c>
      <c r="AO219" s="371">
        <v>9</v>
      </c>
      <c r="AP219" s="371">
        <v>9</v>
      </c>
      <c r="AQ219" s="371">
        <v>9</v>
      </c>
      <c r="AR219" s="221" t="str">
        <f>VLOOKUP(A219,Att!B:CX,101,0)</f>
        <v>ANNK-HR</v>
      </c>
    </row>
    <row r="220" spans="1:44" x14ac:dyDescent="0.35">
      <c r="A220" s="19" t="s">
        <v>1366</v>
      </c>
      <c r="B220" s="19" t="s">
        <v>1367</v>
      </c>
      <c r="C220" s="51">
        <v>1</v>
      </c>
      <c r="D220" s="51">
        <v>1</v>
      </c>
      <c r="E220" s="51"/>
      <c r="F220" s="51">
        <v>1</v>
      </c>
      <c r="G220" s="51">
        <v>1</v>
      </c>
      <c r="H220" s="52">
        <v>1</v>
      </c>
      <c r="I220" s="53"/>
      <c r="J220" s="51">
        <v>1</v>
      </c>
      <c r="K220" s="51">
        <v>1</v>
      </c>
      <c r="L220" s="51">
        <v>1</v>
      </c>
      <c r="M220" s="51"/>
      <c r="N220" s="51">
        <v>1</v>
      </c>
      <c r="O220" s="52">
        <v>1</v>
      </c>
      <c r="P220" s="53"/>
      <c r="Q220" s="51"/>
      <c r="R220" s="51"/>
      <c r="S220" s="51">
        <v>1</v>
      </c>
      <c r="T220" s="51">
        <v>1</v>
      </c>
      <c r="U220" s="51"/>
      <c r="V220" s="52"/>
      <c r="W220" s="53"/>
      <c r="X220" s="51">
        <v>1</v>
      </c>
      <c r="Y220" s="51">
        <v>1</v>
      </c>
      <c r="Z220" s="51">
        <v>1</v>
      </c>
      <c r="AA220" s="51">
        <v>1</v>
      </c>
      <c r="AB220" s="51">
        <v>1</v>
      </c>
      <c r="AC220" s="52"/>
      <c r="AD220" s="53"/>
      <c r="AE220" s="51">
        <v>1</v>
      </c>
      <c r="AF220" s="51">
        <v>1</v>
      </c>
      <c r="AG220" s="221"/>
      <c r="AH220" s="371">
        <v>27</v>
      </c>
      <c r="AI220" s="371">
        <v>3</v>
      </c>
      <c r="AJ220" s="371">
        <v>5</v>
      </c>
      <c r="AK220" s="371">
        <v>5</v>
      </c>
      <c r="AL220" s="371">
        <v>2</v>
      </c>
      <c r="AM220" s="371">
        <v>5</v>
      </c>
      <c r="AN220" s="371">
        <v>9</v>
      </c>
      <c r="AO220" s="371">
        <v>9</v>
      </c>
      <c r="AP220" s="371"/>
      <c r="AQ220" s="371">
        <v>9</v>
      </c>
      <c r="AR220" s="221" t="str">
        <f>VLOOKUP(A220,Att!B:CX,101,0)</f>
        <v>Power Connect</v>
      </c>
    </row>
    <row r="221" spans="1:44" x14ac:dyDescent="0.35">
      <c r="A221" s="19" t="s">
        <v>1369</v>
      </c>
      <c r="B221" s="19" t="s">
        <v>1370</v>
      </c>
      <c r="C221" s="51"/>
      <c r="D221" s="51">
        <v>1</v>
      </c>
      <c r="E221" s="51">
        <v>1</v>
      </c>
      <c r="F221" s="51">
        <v>1</v>
      </c>
      <c r="G221" s="51">
        <v>1</v>
      </c>
      <c r="H221" s="52">
        <v>1</v>
      </c>
      <c r="I221" s="53"/>
      <c r="J221" s="51">
        <v>1</v>
      </c>
      <c r="K221" s="51">
        <v>1</v>
      </c>
      <c r="L221" s="51"/>
      <c r="M221" s="51">
        <v>1</v>
      </c>
      <c r="N221" s="51">
        <v>1</v>
      </c>
      <c r="O221" s="52">
        <v>1</v>
      </c>
      <c r="P221" s="53"/>
      <c r="Q221" s="51">
        <v>1</v>
      </c>
      <c r="R221" s="51">
        <v>1</v>
      </c>
      <c r="S221" s="51">
        <v>1</v>
      </c>
      <c r="T221" s="51">
        <v>1</v>
      </c>
      <c r="U221" s="51">
        <v>1</v>
      </c>
      <c r="V221" s="52"/>
      <c r="W221" s="53"/>
      <c r="X221" s="51">
        <v>1</v>
      </c>
      <c r="Y221" s="51">
        <v>1</v>
      </c>
      <c r="Z221" s="51">
        <v>1</v>
      </c>
      <c r="AA221" s="51">
        <v>1</v>
      </c>
      <c r="AB221" s="51">
        <v>1</v>
      </c>
      <c r="AC221" s="52"/>
      <c r="AD221" s="53"/>
      <c r="AE221" s="51">
        <v>1</v>
      </c>
      <c r="AF221" s="51">
        <v>1</v>
      </c>
      <c r="AG221" s="221"/>
      <c r="AH221" s="371">
        <v>36</v>
      </c>
      <c r="AI221" s="371">
        <v>4</v>
      </c>
      <c r="AJ221" s="371">
        <v>5</v>
      </c>
      <c r="AK221" s="371">
        <v>5</v>
      </c>
      <c r="AL221" s="371">
        <v>5</v>
      </c>
      <c r="AM221" s="371">
        <v>5</v>
      </c>
      <c r="AN221" s="371">
        <v>9</v>
      </c>
      <c r="AO221" s="371">
        <v>9</v>
      </c>
      <c r="AP221" s="371">
        <v>9</v>
      </c>
      <c r="AQ221" s="371">
        <v>9</v>
      </c>
      <c r="AR221" s="221" t="str">
        <f>VLOOKUP(A221,Att!B:CX,101,0)</f>
        <v>Power Connect</v>
      </c>
    </row>
    <row r="222" spans="1:44" x14ac:dyDescent="0.35">
      <c r="A222" s="19" t="s">
        <v>1372</v>
      </c>
      <c r="B222" s="19" t="s">
        <v>1373</v>
      </c>
      <c r="C222" s="51">
        <v>1</v>
      </c>
      <c r="D222" s="51">
        <v>1</v>
      </c>
      <c r="E222" s="51"/>
      <c r="F222" s="51">
        <v>1</v>
      </c>
      <c r="G222" s="51">
        <v>1</v>
      </c>
      <c r="H222" s="52">
        <v>1</v>
      </c>
      <c r="I222" s="53"/>
      <c r="J222" s="51">
        <v>1</v>
      </c>
      <c r="K222" s="51">
        <v>1</v>
      </c>
      <c r="L222" s="51">
        <v>1</v>
      </c>
      <c r="M222" s="51">
        <v>1</v>
      </c>
      <c r="N222" s="51">
        <v>1</v>
      </c>
      <c r="O222" s="52"/>
      <c r="P222" s="53"/>
      <c r="Q222" s="51">
        <v>1</v>
      </c>
      <c r="R222" s="51">
        <v>1</v>
      </c>
      <c r="S222" s="51">
        <v>1</v>
      </c>
      <c r="T222" s="51">
        <v>1</v>
      </c>
      <c r="U222" s="51">
        <v>1</v>
      </c>
      <c r="V222" s="52"/>
      <c r="W222" s="53"/>
      <c r="X222" s="51">
        <v>1</v>
      </c>
      <c r="Y222" s="51">
        <v>1</v>
      </c>
      <c r="Z222" s="51">
        <v>1</v>
      </c>
      <c r="AA222" s="51">
        <v>1</v>
      </c>
      <c r="AB222" s="51"/>
      <c r="AC222" s="52">
        <v>1</v>
      </c>
      <c r="AD222" s="53"/>
      <c r="AE222" s="51">
        <v>1</v>
      </c>
      <c r="AF222" s="51">
        <v>1</v>
      </c>
      <c r="AG222" s="221"/>
      <c r="AH222" s="371">
        <v>36</v>
      </c>
      <c r="AI222" s="371">
        <v>4</v>
      </c>
      <c r="AJ222" s="371">
        <v>5</v>
      </c>
      <c r="AK222" s="371">
        <v>5</v>
      </c>
      <c r="AL222" s="371">
        <v>5</v>
      </c>
      <c r="AM222" s="371">
        <v>5</v>
      </c>
      <c r="AN222" s="371">
        <v>9</v>
      </c>
      <c r="AO222" s="371">
        <v>9</v>
      </c>
      <c r="AP222" s="371">
        <v>9</v>
      </c>
      <c r="AQ222" s="371">
        <v>9</v>
      </c>
      <c r="AR222" s="221" t="str">
        <f>VLOOKUP(A222,Att!B:CX,101,0)</f>
        <v>Power Connect</v>
      </c>
    </row>
    <row r="223" spans="1:44" x14ac:dyDescent="0.35">
      <c r="A223" s="19" t="s">
        <v>1375</v>
      </c>
      <c r="B223" s="19" t="s">
        <v>1376</v>
      </c>
      <c r="C223" s="51">
        <v>1</v>
      </c>
      <c r="D223" s="51">
        <v>1</v>
      </c>
      <c r="E223" s="51">
        <v>1</v>
      </c>
      <c r="F223" s="51">
        <v>1</v>
      </c>
      <c r="G223" s="51"/>
      <c r="H223" s="52">
        <v>1</v>
      </c>
      <c r="I223" s="53"/>
      <c r="J223" s="51">
        <v>1</v>
      </c>
      <c r="K223" s="51">
        <v>1</v>
      </c>
      <c r="L223" s="51"/>
      <c r="M223" s="51">
        <v>1</v>
      </c>
      <c r="N223" s="51"/>
      <c r="O223" s="52">
        <v>1</v>
      </c>
      <c r="P223" s="53"/>
      <c r="Q223" s="51">
        <v>1</v>
      </c>
      <c r="R223" s="51"/>
      <c r="S223" s="51"/>
      <c r="T223" s="51"/>
      <c r="U223" s="51"/>
      <c r="V223" s="52"/>
      <c r="W223" s="53"/>
      <c r="X223" s="51"/>
      <c r="Y223" s="51"/>
      <c r="Z223" s="51"/>
      <c r="AA223" s="51"/>
      <c r="AB223" s="51"/>
      <c r="AC223" s="52"/>
      <c r="AD223" s="53"/>
      <c r="AE223" s="51"/>
      <c r="AF223" s="51"/>
      <c r="AG223" s="221"/>
      <c r="AH223" s="371">
        <v>9</v>
      </c>
      <c r="AI223" s="371">
        <v>1</v>
      </c>
      <c r="AJ223" s="371">
        <v>5</v>
      </c>
      <c r="AK223" s="371">
        <v>4</v>
      </c>
      <c r="AL223" s="371"/>
      <c r="AM223" s="371"/>
      <c r="AN223" s="371">
        <v>9</v>
      </c>
      <c r="AO223" s="371"/>
      <c r="AP223" s="371"/>
      <c r="AQ223" s="371"/>
      <c r="AR223" s="221" t="str">
        <f>VLOOKUP(A223,Att!B:CX,101,0)</f>
        <v>Power Connect</v>
      </c>
    </row>
    <row r="224" spans="1:44" x14ac:dyDescent="0.35">
      <c r="A224" s="19" t="s">
        <v>1378</v>
      </c>
      <c r="B224" s="19" t="s">
        <v>1379</v>
      </c>
      <c r="C224" s="51">
        <v>1</v>
      </c>
      <c r="D224" s="51"/>
      <c r="E224" s="51">
        <v>1</v>
      </c>
      <c r="F224" s="51"/>
      <c r="G224" s="51"/>
      <c r="H224" s="52"/>
      <c r="I224" s="53"/>
      <c r="J224" s="51"/>
      <c r="K224" s="51"/>
      <c r="L224" s="51"/>
      <c r="M224" s="51"/>
      <c r="N224" s="51"/>
      <c r="O224" s="52"/>
      <c r="P224" s="53"/>
      <c r="Q224" s="51"/>
      <c r="R224" s="51"/>
      <c r="S224" s="51"/>
      <c r="T224" s="51"/>
      <c r="U224" s="51"/>
      <c r="V224" s="52"/>
      <c r="W224" s="53"/>
      <c r="X224" s="51"/>
      <c r="Y224" s="51"/>
      <c r="Z224" s="51"/>
      <c r="AA224" s="51"/>
      <c r="AB224" s="51"/>
      <c r="AC224" s="52"/>
      <c r="AD224" s="53"/>
      <c r="AE224" s="51"/>
      <c r="AF224" s="51"/>
      <c r="AG224" s="221"/>
      <c r="AH224" s="371"/>
      <c r="AI224" s="371"/>
      <c r="AJ224" s="371"/>
      <c r="AK224" s="371"/>
      <c r="AL224" s="371"/>
      <c r="AM224" s="371"/>
      <c r="AN224" s="371"/>
      <c r="AO224" s="371"/>
      <c r="AP224" s="371"/>
      <c r="AQ224" s="371"/>
      <c r="AR224" s="221" t="str">
        <f>VLOOKUP(A224,Att!B:CX,101,0)</f>
        <v>Power Connect</v>
      </c>
    </row>
    <row r="225" spans="1:44" x14ac:dyDescent="0.35">
      <c r="A225" s="19" t="s">
        <v>1381</v>
      </c>
      <c r="B225" s="19" t="s">
        <v>1382</v>
      </c>
      <c r="C225" s="51">
        <v>1</v>
      </c>
      <c r="D225" s="51">
        <v>1</v>
      </c>
      <c r="E225" s="51"/>
      <c r="F225" s="51">
        <v>1</v>
      </c>
      <c r="G225" s="51">
        <v>1</v>
      </c>
      <c r="H225" s="52">
        <v>1</v>
      </c>
      <c r="I225" s="53"/>
      <c r="J225" s="51">
        <v>1</v>
      </c>
      <c r="K225" s="51">
        <v>1</v>
      </c>
      <c r="L225" s="51">
        <v>1</v>
      </c>
      <c r="M225" s="51">
        <v>1</v>
      </c>
      <c r="N225" s="51"/>
      <c r="O225" s="52">
        <v>1</v>
      </c>
      <c r="P225" s="53"/>
      <c r="Q225" s="51"/>
      <c r="R225" s="51"/>
      <c r="S225" s="51">
        <v>1</v>
      </c>
      <c r="T225" s="51">
        <v>1</v>
      </c>
      <c r="U225" s="51">
        <v>1</v>
      </c>
      <c r="V225" s="52">
        <v>1</v>
      </c>
      <c r="W225" s="53"/>
      <c r="X225" s="51">
        <v>1</v>
      </c>
      <c r="Y225" s="51"/>
      <c r="Z225" s="51">
        <v>1</v>
      </c>
      <c r="AA225" s="51">
        <v>1</v>
      </c>
      <c r="AB225" s="51">
        <v>1</v>
      </c>
      <c r="AC225" s="52"/>
      <c r="AD225" s="53"/>
      <c r="AE225" s="51">
        <v>1</v>
      </c>
      <c r="AF225" s="51">
        <v>1</v>
      </c>
      <c r="AG225" s="221"/>
      <c r="AH225" s="371">
        <v>18</v>
      </c>
      <c r="AI225" s="371">
        <v>2</v>
      </c>
      <c r="AJ225" s="371">
        <v>5</v>
      </c>
      <c r="AK225" s="371">
        <v>5</v>
      </c>
      <c r="AL225" s="371">
        <v>4</v>
      </c>
      <c r="AM225" s="371">
        <v>4</v>
      </c>
      <c r="AN225" s="371">
        <v>9</v>
      </c>
      <c r="AO225" s="371">
        <v>9</v>
      </c>
      <c r="AP225" s="371"/>
      <c r="AQ225" s="371"/>
      <c r="AR225" s="221" t="str">
        <f>VLOOKUP(A225,Att!B:CX,101,0)</f>
        <v>Nhân Kiệt</v>
      </c>
    </row>
    <row r="226" spans="1:44" x14ac:dyDescent="0.35">
      <c r="A226" s="19" t="s">
        <v>1384</v>
      </c>
      <c r="B226" s="19" t="s">
        <v>1385</v>
      </c>
      <c r="C226" s="51">
        <v>1</v>
      </c>
      <c r="D226" s="51">
        <v>1</v>
      </c>
      <c r="E226" s="51">
        <v>1</v>
      </c>
      <c r="F226" s="51">
        <v>1</v>
      </c>
      <c r="G226" s="51">
        <v>1</v>
      </c>
      <c r="H226" s="52"/>
      <c r="I226" s="53"/>
      <c r="J226" s="51">
        <v>1</v>
      </c>
      <c r="K226" s="51">
        <v>1</v>
      </c>
      <c r="L226" s="51">
        <v>1</v>
      </c>
      <c r="M226" s="51">
        <v>1</v>
      </c>
      <c r="N226" s="51">
        <v>1</v>
      </c>
      <c r="O226" s="52"/>
      <c r="P226" s="53"/>
      <c r="Q226" s="51">
        <v>1</v>
      </c>
      <c r="R226" s="51"/>
      <c r="S226" s="51"/>
      <c r="T226" s="51">
        <v>1</v>
      </c>
      <c r="U226" s="51">
        <v>1</v>
      </c>
      <c r="V226" s="52">
        <v>1</v>
      </c>
      <c r="W226" s="53"/>
      <c r="X226" s="51"/>
      <c r="Y226" s="51"/>
      <c r="Z226" s="51"/>
      <c r="AA226" s="51"/>
      <c r="AB226" s="51"/>
      <c r="AC226" s="52"/>
      <c r="AD226" s="53"/>
      <c r="AE226" s="51"/>
      <c r="AF226" s="51">
        <v>1</v>
      </c>
      <c r="AG226" s="221"/>
      <c r="AH226" s="371">
        <v>18</v>
      </c>
      <c r="AI226" s="371">
        <v>2</v>
      </c>
      <c r="AJ226" s="371">
        <v>5</v>
      </c>
      <c r="AK226" s="371">
        <v>5</v>
      </c>
      <c r="AL226" s="371">
        <v>4</v>
      </c>
      <c r="AM226" s="371">
        <v>0</v>
      </c>
      <c r="AN226" s="371">
        <v>9</v>
      </c>
      <c r="AO226" s="371">
        <v>9</v>
      </c>
      <c r="AP226" s="371"/>
      <c r="AQ226" s="371"/>
      <c r="AR226" s="221" t="str">
        <f>VLOOKUP(A226,Att!B:CX,101,0)</f>
        <v>Nhân Kiệt</v>
      </c>
    </row>
    <row r="227" spans="1:44" x14ac:dyDescent="0.35">
      <c r="A227" s="19" t="s">
        <v>1387</v>
      </c>
      <c r="B227" s="19" t="s">
        <v>1388</v>
      </c>
      <c r="C227" s="51">
        <v>1</v>
      </c>
      <c r="D227" s="51">
        <v>1</v>
      </c>
      <c r="E227" s="51">
        <v>1</v>
      </c>
      <c r="F227" s="51">
        <v>1</v>
      </c>
      <c r="G227" s="51">
        <v>1</v>
      </c>
      <c r="H227" s="52"/>
      <c r="I227" s="53"/>
      <c r="J227" s="51">
        <v>1</v>
      </c>
      <c r="K227" s="51">
        <v>1</v>
      </c>
      <c r="L227" s="51"/>
      <c r="M227" s="51">
        <v>1</v>
      </c>
      <c r="N227" s="51">
        <v>1</v>
      </c>
      <c r="O227" s="52"/>
      <c r="P227" s="53"/>
      <c r="Q227" s="51">
        <v>1</v>
      </c>
      <c r="R227" s="51">
        <v>1</v>
      </c>
      <c r="S227" s="51"/>
      <c r="T227" s="51">
        <v>1</v>
      </c>
      <c r="U227" s="51">
        <v>1</v>
      </c>
      <c r="V227" s="52">
        <v>1</v>
      </c>
      <c r="W227" s="53"/>
      <c r="X227" s="51">
        <v>1</v>
      </c>
      <c r="Y227" s="51">
        <v>1</v>
      </c>
      <c r="Z227" s="51">
        <v>1</v>
      </c>
      <c r="AA227" s="51">
        <v>1</v>
      </c>
      <c r="AB227" s="51"/>
      <c r="AC227" s="52">
        <v>1</v>
      </c>
      <c r="AD227" s="53"/>
      <c r="AE227" s="51"/>
      <c r="AF227" s="51"/>
      <c r="AG227" s="221"/>
      <c r="AH227" s="371">
        <v>27</v>
      </c>
      <c r="AI227" s="371">
        <v>3</v>
      </c>
      <c r="AJ227" s="371">
        <v>5</v>
      </c>
      <c r="AK227" s="371">
        <v>4</v>
      </c>
      <c r="AL227" s="371">
        <v>5</v>
      </c>
      <c r="AM227" s="371">
        <v>5</v>
      </c>
      <c r="AN227" s="371">
        <v>9</v>
      </c>
      <c r="AO227" s="371"/>
      <c r="AP227" s="371">
        <v>9</v>
      </c>
      <c r="AQ227" s="371">
        <v>9</v>
      </c>
      <c r="AR227" s="221" t="str">
        <f>VLOOKUP(A227,Att!B:CX,101,0)</f>
        <v>Power Connect</v>
      </c>
    </row>
    <row r="228" spans="1:44" x14ac:dyDescent="0.35">
      <c r="A228" s="19" t="s">
        <v>1392</v>
      </c>
      <c r="B228" s="19" t="s">
        <v>1393</v>
      </c>
      <c r="C228" s="51">
        <v>1</v>
      </c>
      <c r="D228" s="51">
        <v>1</v>
      </c>
      <c r="E228" s="51">
        <v>1</v>
      </c>
      <c r="F228" s="51">
        <v>1</v>
      </c>
      <c r="G228" s="51"/>
      <c r="H228" s="52">
        <v>1</v>
      </c>
      <c r="I228" s="53"/>
      <c r="J228" s="51">
        <v>1</v>
      </c>
      <c r="K228" s="51">
        <v>1</v>
      </c>
      <c r="L228" s="51">
        <v>1</v>
      </c>
      <c r="M228" s="51">
        <v>1</v>
      </c>
      <c r="N228" s="51">
        <v>1</v>
      </c>
      <c r="O228" s="52"/>
      <c r="P228" s="53"/>
      <c r="Q228" s="51">
        <v>1</v>
      </c>
      <c r="R228" s="51">
        <v>1</v>
      </c>
      <c r="S228" s="51"/>
      <c r="T228" s="51">
        <v>1</v>
      </c>
      <c r="U228" s="51">
        <v>1</v>
      </c>
      <c r="V228" s="52">
        <v>1</v>
      </c>
      <c r="W228" s="53"/>
      <c r="X228" s="51">
        <v>1</v>
      </c>
      <c r="Y228" s="51">
        <v>1</v>
      </c>
      <c r="Z228" s="51">
        <v>1</v>
      </c>
      <c r="AA228" s="51"/>
      <c r="AB228" s="51">
        <v>1</v>
      </c>
      <c r="AC228" s="52">
        <v>1</v>
      </c>
      <c r="AD228" s="53"/>
      <c r="AE228" s="51"/>
      <c r="AF228" s="51">
        <v>1</v>
      </c>
      <c r="AG228" s="221"/>
      <c r="AH228" s="371">
        <v>36</v>
      </c>
      <c r="AI228" s="371">
        <v>4</v>
      </c>
      <c r="AJ228" s="371">
        <v>5</v>
      </c>
      <c r="AK228" s="371">
        <v>5</v>
      </c>
      <c r="AL228" s="371">
        <v>5</v>
      </c>
      <c r="AM228" s="371">
        <v>5</v>
      </c>
      <c r="AN228" s="371">
        <v>9</v>
      </c>
      <c r="AO228" s="371">
        <v>9</v>
      </c>
      <c r="AP228" s="371">
        <v>9</v>
      </c>
      <c r="AQ228" s="371">
        <v>9</v>
      </c>
      <c r="AR228" s="221" t="str">
        <f>VLOOKUP(A228,Att!B:CX,101,0)</f>
        <v>Power Connect</v>
      </c>
    </row>
    <row r="229" spans="1:44" x14ac:dyDescent="0.35">
      <c r="A229" s="19" t="s">
        <v>1395</v>
      </c>
      <c r="B229" s="19" t="s">
        <v>1396</v>
      </c>
      <c r="C229" s="51"/>
      <c r="D229" s="51">
        <v>1</v>
      </c>
      <c r="E229" s="51">
        <v>1</v>
      </c>
      <c r="F229" s="51">
        <v>1</v>
      </c>
      <c r="G229" s="51">
        <v>1</v>
      </c>
      <c r="H229" s="52"/>
      <c r="I229" s="53"/>
      <c r="J229" s="51">
        <v>1</v>
      </c>
      <c r="K229" s="51">
        <v>1</v>
      </c>
      <c r="L229" s="51">
        <v>1</v>
      </c>
      <c r="M229" s="51">
        <v>1</v>
      </c>
      <c r="N229" s="51">
        <v>1</v>
      </c>
      <c r="O229" s="52"/>
      <c r="P229" s="53"/>
      <c r="Q229" s="51">
        <v>1</v>
      </c>
      <c r="R229" s="51">
        <v>1</v>
      </c>
      <c r="S229" s="51">
        <v>1</v>
      </c>
      <c r="T229" s="51">
        <v>1</v>
      </c>
      <c r="U229" s="51">
        <v>1</v>
      </c>
      <c r="V229" s="52"/>
      <c r="W229" s="53"/>
      <c r="X229" s="51"/>
      <c r="Y229" s="51">
        <v>1</v>
      </c>
      <c r="Z229" s="51">
        <v>1</v>
      </c>
      <c r="AA229" s="51">
        <v>1</v>
      </c>
      <c r="AB229" s="51"/>
      <c r="AC229" s="52">
        <v>1</v>
      </c>
      <c r="AD229" s="53"/>
      <c r="AE229" s="51">
        <v>1</v>
      </c>
      <c r="AF229" s="51"/>
      <c r="AG229" s="221"/>
      <c r="AH229" s="371">
        <v>18</v>
      </c>
      <c r="AI229" s="371">
        <v>2</v>
      </c>
      <c r="AJ229" s="371">
        <v>4</v>
      </c>
      <c r="AK229" s="371">
        <v>5</v>
      </c>
      <c r="AL229" s="371">
        <v>5</v>
      </c>
      <c r="AM229" s="371">
        <v>4</v>
      </c>
      <c r="AN229" s="371"/>
      <c r="AO229" s="371">
        <v>9</v>
      </c>
      <c r="AP229" s="371">
        <v>9</v>
      </c>
      <c r="AQ229" s="371"/>
      <c r="AR229" s="221" t="str">
        <f>VLOOKUP(A229,Att!B:CX,101,0)</f>
        <v>Power Connect</v>
      </c>
    </row>
    <row r="230" spans="1:44" x14ac:dyDescent="0.35">
      <c r="A230" s="19" t="s">
        <v>1398</v>
      </c>
      <c r="B230" s="19" t="s">
        <v>1399</v>
      </c>
      <c r="C230" s="51">
        <v>1</v>
      </c>
      <c r="D230" s="51">
        <v>1</v>
      </c>
      <c r="E230" s="51">
        <v>1</v>
      </c>
      <c r="F230" s="51">
        <v>1</v>
      </c>
      <c r="G230" s="51">
        <v>1</v>
      </c>
      <c r="H230" s="52"/>
      <c r="I230" s="53"/>
      <c r="J230" s="51"/>
      <c r="K230" s="51"/>
      <c r="L230" s="51">
        <v>1</v>
      </c>
      <c r="M230" s="51">
        <v>1</v>
      </c>
      <c r="N230" s="51"/>
      <c r="O230" s="52"/>
      <c r="P230" s="53"/>
      <c r="Q230" s="51">
        <v>1</v>
      </c>
      <c r="R230" s="51">
        <v>1</v>
      </c>
      <c r="S230" s="51">
        <v>1</v>
      </c>
      <c r="T230" s="51">
        <v>1</v>
      </c>
      <c r="U230" s="51">
        <v>1</v>
      </c>
      <c r="V230" s="52"/>
      <c r="W230" s="53"/>
      <c r="X230" s="51">
        <v>1</v>
      </c>
      <c r="Y230" s="51"/>
      <c r="Z230" s="51"/>
      <c r="AA230" s="51">
        <v>1</v>
      </c>
      <c r="AB230" s="51"/>
      <c r="AC230" s="52">
        <v>1</v>
      </c>
      <c r="AD230" s="53"/>
      <c r="AE230" s="51">
        <v>1</v>
      </c>
      <c r="AF230" s="51">
        <v>1</v>
      </c>
      <c r="AG230" s="221"/>
      <c r="AH230" s="371">
        <v>18</v>
      </c>
      <c r="AI230" s="371">
        <v>2</v>
      </c>
      <c r="AJ230" s="371">
        <v>5</v>
      </c>
      <c r="AK230" s="371">
        <v>2</v>
      </c>
      <c r="AL230" s="371">
        <v>5</v>
      </c>
      <c r="AM230" s="371">
        <v>3</v>
      </c>
      <c r="AN230" s="371">
        <v>9</v>
      </c>
      <c r="AO230" s="371"/>
      <c r="AP230" s="371">
        <v>9</v>
      </c>
      <c r="AQ230" s="371"/>
      <c r="AR230" s="221" t="str">
        <f>VLOOKUP(A230,Att!B:CX,101,0)</f>
        <v>ANNK-HR</v>
      </c>
    </row>
    <row r="231" spans="1:44" x14ac:dyDescent="0.35">
      <c r="A231" s="19" t="s">
        <v>1403</v>
      </c>
      <c r="B231" s="19" t="s">
        <v>1404</v>
      </c>
      <c r="C231" s="51">
        <v>1</v>
      </c>
      <c r="D231" s="51">
        <v>1</v>
      </c>
      <c r="E231" s="51"/>
      <c r="F231" s="51">
        <v>1</v>
      </c>
      <c r="G231" s="51">
        <v>1</v>
      </c>
      <c r="H231" s="52">
        <v>1</v>
      </c>
      <c r="I231" s="53"/>
      <c r="J231" s="51">
        <v>1</v>
      </c>
      <c r="K231" s="51">
        <v>1</v>
      </c>
      <c r="L231" s="51"/>
      <c r="M231" s="51">
        <v>1</v>
      </c>
      <c r="N231" s="51">
        <v>1</v>
      </c>
      <c r="O231" s="52">
        <v>1</v>
      </c>
      <c r="P231" s="53"/>
      <c r="Q231" s="51">
        <v>1</v>
      </c>
      <c r="R231" s="51">
        <v>1</v>
      </c>
      <c r="S231" s="51"/>
      <c r="T231" s="51">
        <v>1</v>
      </c>
      <c r="U231" s="51">
        <v>1</v>
      </c>
      <c r="V231" s="52">
        <v>1</v>
      </c>
      <c r="W231" s="53"/>
      <c r="X231" s="51">
        <v>1</v>
      </c>
      <c r="Y231" s="51">
        <v>1</v>
      </c>
      <c r="Z231" s="51">
        <v>1</v>
      </c>
      <c r="AA231" s="51">
        <v>1</v>
      </c>
      <c r="AB231" s="51">
        <v>1</v>
      </c>
      <c r="AC231" s="52"/>
      <c r="AD231" s="53"/>
      <c r="AE231" s="51">
        <v>1</v>
      </c>
      <c r="AF231" s="51">
        <v>1</v>
      </c>
      <c r="AG231" s="221"/>
      <c r="AH231" s="371">
        <v>36</v>
      </c>
      <c r="AI231" s="371">
        <v>4</v>
      </c>
      <c r="AJ231" s="371">
        <v>5</v>
      </c>
      <c r="AK231" s="371">
        <v>5</v>
      </c>
      <c r="AL231" s="371">
        <v>5</v>
      </c>
      <c r="AM231" s="371">
        <v>5</v>
      </c>
      <c r="AN231" s="371">
        <v>9</v>
      </c>
      <c r="AO231" s="371">
        <v>9</v>
      </c>
      <c r="AP231" s="371">
        <v>9</v>
      </c>
      <c r="AQ231" s="371">
        <v>9</v>
      </c>
      <c r="AR231" s="221" t="str">
        <f>VLOOKUP(A231,Att!B:CX,101,0)</f>
        <v>MEKONG SUBLABOR</v>
      </c>
    </row>
    <row r="232" spans="1:44" x14ac:dyDescent="0.35">
      <c r="A232" s="19" t="s">
        <v>1408</v>
      </c>
      <c r="B232" s="19" t="s">
        <v>1003</v>
      </c>
      <c r="C232" s="51"/>
      <c r="D232" s="51"/>
      <c r="E232" s="51"/>
      <c r="F232" s="51"/>
      <c r="G232" s="51"/>
      <c r="H232" s="52"/>
      <c r="I232" s="53"/>
      <c r="J232" s="51"/>
      <c r="K232" s="51">
        <v>1</v>
      </c>
      <c r="L232" s="51">
        <v>1</v>
      </c>
      <c r="M232" s="51">
        <v>1</v>
      </c>
      <c r="N232" s="51">
        <v>1</v>
      </c>
      <c r="O232" s="52">
        <v>1</v>
      </c>
      <c r="P232" s="53"/>
      <c r="Q232" s="51">
        <v>1</v>
      </c>
      <c r="R232" s="51">
        <v>1</v>
      </c>
      <c r="S232" s="51"/>
      <c r="T232" s="51">
        <v>1</v>
      </c>
      <c r="U232" s="51">
        <v>1</v>
      </c>
      <c r="V232" s="52">
        <v>1</v>
      </c>
      <c r="W232" s="53"/>
      <c r="X232" s="51">
        <v>1</v>
      </c>
      <c r="Y232" s="51">
        <v>1</v>
      </c>
      <c r="Z232" s="51">
        <v>1</v>
      </c>
      <c r="AA232" s="51">
        <v>1</v>
      </c>
      <c r="AB232" s="51"/>
      <c r="AC232" s="52">
        <v>1</v>
      </c>
      <c r="AD232" s="53"/>
      <c r="AE232" s="51">
        <v>1</v>
      </c>
      <c r="AF232" s="51">
        <v>1</v>
      </c>
      <c r="AG232" s="221"/>
      <c r="AH232" s="371">
        <v>27</v>
      </c>
      <c r="AI232" s="371">
        <v>3</v>
      </c>
      <c r="AJ232" s="371">
        <v>0</v>
      </c>
      <c r="AK232" s="371">
        <v>5</v>
      </c>
      <c r="AL232" s="371">
        <v>5</v>
      </c>
      <c r="AM232" s="371">
        <v>5</v>
      </c>
      <c r="AN232" s="371"/>
      <c r="AO232" s="371">
        <v>9</v>
      </c>
      <c r="AP232" s="371">
        <v>9</v>
      </c>
      <c r="AQ232" s="371">
        <v>9</v>
      </c>
      <c r="AR232" s="221" t="str">
        <f>VLOOKUP(A232,Att!B:CX,101,0)</f>
        <v>MEKONG SUBLABOR</v>
      </c>
    </row>
    <row r="233" spans="1:44" x14ac:dyDescent="0.35">
      <c r="A233" s="19" t="s">
        <v>1410</v>
      </c>
      <c r="B233" s="19" t="s">
        <v>1411</v>
      </c>
      <c r="C233" s="51">
        <v>1</v>
      </c>
      <c r="D233" s="51">
        <v>1</v>
      </c>
      <c r="E233" s="51">
        <v>1</v>
      </c>
      <c r="F233" s="51"/>
      <c r="G233" s="51">
        <v>1</v>
      </c>
      <c r="H233" s="52">
        <v>1</v>
      </c>
      <c r="I233" s="53"/>
      <c r="J233" s="51">
        <v>1</v>
      </c>
      <c r="K233" s="51">
        <v>1</v>
      </c>
      <c r="L233" s="51">
        <v>1</v>
      </c>
      <c r="M233" s="51">
        <v>1</v>
      </c>
      <c r="N233" s="51">
        <v>1</v>
      </c>
      <c r="O233" s="52"/>
      <c r="P233" s="53"/>
      <c r="Q233" s="51">
        <v>1</v>
      </c>
      <c r="R233" s="51">
        <v>1</v>
      </c>
      <c r="S233" s="51">
        <v>1</v>
      </c>
      <c r="T233" s="51">
        <v>1</v>
      </c>
      <c r="U233" s="51"/>
      <c r="V233" s="52">
        <v>1</v>
      </c>
      <c r="W233" s="53"/>
      <c r="X233" s="51">
        <v>1</v>
      </c>
      <c r="Y233" s="51">
        <v>1</v>
      </c>
      <c r="Z233" s="51">
        <v>1</v>
      </c>
      <c r="AA233" s="51">
        <v>1</v>
      </c>
      <c r="AB233" s="51">
        <v>1</v>
      </c>
      <c r="AC233" s="52"/>
      <c r="AD233" s="53"/>
      <c r="AE233" s="51">
        <v>1</v>
      </c>
      <c r="AF233" s="51">
        <v>1</v>
      </c>
      <c r="AG233" s="221"/>
      <c r="AH233" s="371">
        <v>36</v>
      </c>
      <c r="AI233" s="371">
        <v>4</v>
      </c>
      <c r="AJ233" s="371">
        <v>5</v>
      </c>
      <c r="AK233" s="371">
        <v>5</v>
      </c>
      <c r="AL233" s="371">
        <v>5</v>
      </c>
      <c r="AM233" s="371">
        <v>5</v>
      </c>
      <c r="AN233" s="371">
        <v>9</v>
      </c>
      <c r="AO233" s="371">
        <v>9</v>
      </c>
      <c r="AP233" s="371">
        <v>9</v>
      </c>
      <c r="AQ233" s="371">
        <v>9</v>
      </c>
      <c r="AR233" s="221" t="str">
        <f>VLOOKUP(A233,Att!B:CX,101,0)</f>
        <v>MEKONG SUBLABOR</v>
      </c>
    </row>
    <row r="234" spans="1:44" x14ac:dyDescent="0.35">
      <c r="A234" s="19" t="s">
        <v>1413</v>
      </c>
      <c r="B234" s="19" t="s">
        <v>1414</v>
      </c>
      <c r="C234" s="51">
        <v>1</v>
      </c>
      <c r="D234" s="51">
        <v>1</v>
      </c>
      <c r="E234" s="51">
        <v>1</v>
      </c>
      <c r="F234" s="51">
        <v>1</v>
      </c>
      <c r="G234" s="51">
        <v>1</v>
      </c>
      <c r="H234" s="52"/>
      <c r="I234" s="53"/>
      <c r="J234" s="51"/>
      <c r="K234" s="51">
        <v>1</v>
      </c>
      <c r="L234" s="51">
        <v>1</v>
      </c>
      <c r="M234" s="51">
        <v>1</v>
      </c>
      <c r="N234" s="51">
        <v>1</v>
      </c>
      <c r="O234" s="52">
        <v>1</v>
      </c>
      <c r="P234" s="53"/>
      <c r="Q234" s="51"/>
      <c r="R234" s="51">
        <v>1</v>
      </c>
      <c r="S234" s="51">
        <v>1</v>
      </c>
      <c r="T234" s="51">
        <v>1</v>
      </c>
      <c r="U234" s="51">
        <v>1</v>
      </c>
      <c r="V234" s="52">
        <v>1</v>
      </c>
      <c r="W234" s="53"/>
      <c r="X234" s="51">
        <v>1</v>
      </c>
      <c r="Y234" s="51">
        <v>1</v>
      </c>
      <c r="Z234" s="51">
        <v>1</v>
      </c>
      <c r="AA234" s="51">
        <v>1</v>
      </c>
      <c r="AB234" s="51">
        <v>1</v>
      </c>
      <c r="AC234" s="52"/>
      <c r="AD234" s="53"/>
      <c r="AE234" s="51">
        <v>1</v>
      </c>
      <c r="AF234" s="51">
        <v>1</v>
      </c>
      <c r="AG234" s="221"/>
      <c r="AH234" s="371">
        <v>36</v>
      </c>
      <c r="AI234" s="371">
        <v>4</v>
      </c>
      <c r="AJ234" s="371">
        <v>5</v>
      </c>
      <c r="AK234" s="371">
        <v>5</v>
      </c>
      <c r="AL234" s="371">
        <v>5</v>
      </c>
      <c r="AM234" s="371">
        <v>5</v>
      </c>
      <c r="AN234" s="371">
        <v>9</v>
      </c>
      <c r="AO234" s="371">
        <v>9</v>
      </c>
      <c r="AP234" s="371">
        <v>9</v>
      </c>
      <c r="AQ234" s="371">
        <v>9</v>
      </c>
      <c r="AR234" s="221" t="str">
        <f>VLOOKUP(A234,Att!B:CX,101,0)</f>
        <v>MEKONG SUBLABOR</v>
      </c>
    </row>
    <row r="235" spans="1:44" x14ac:dyDescent="0.35">
      <c r="A235" s="19" t="s">
        <v>1416</v>
      </c>
      <c r="B235" s="19" t="s">
        <v>1417</v>
      </c>
      <c r="C235" s="51">
        <v>1</v>
      </c>
      <c r="D235" s="51">
        <v>1</v>
      </c>
      <c r="E235" s="51">
        <v>1</v>
      </c>
      <c r="F235" s="51">
        <v>1</v>
      </c>
      <c r="G235" s="51"/>
      <c r="H235" s="52">
        <v>1</v>
      </c>
      <c r="I235" s="53"/>
      <c r="J235" s="51">
        <v>1</v>
      </c>
      <c r="K235" s="51">
        <v>1</v>
      </c>
      <c r="L235" s="51"/>
      <c r="M235" s="51">
        <v>1</v>
      </c>
      <c r="N235" s="51">
        <v>1</v>
      </c>
      <c r="O235" s="52">
        <v>1</v>
      </c>
      <c r="P235" s="53"/>
      <c r="Q235" s="51"/>
      <c r="R235" s="51">
        <v>1</v>
      </c>
      <c r="S235" s="51">
        <v>1</v>
      </c>
      <c r="T235" s="51">
        <v>1</v>
      </c>
      <c r="U235" s="51">
        <v>1</v>
      </c>
      <c r="V235" s="52">
        <v>1</v>
      </c>
      <c r="W235" s="53"/>
      <c r="X235" s="51">
        <v>1</v>
      </c>
      <c r="Y235" s="51">
        <v>1</v>
      </c>
      <c r="Z235" s="51">
        <v>1</v>
      </c>
      <c r="AA235" s="51">
        <v>1</v>
      </c>
      <c r="AB235" s="51">
        <v>1</v>
      </c>
      <c r="AC235" s="52"/>
      <c r="AD235" s="53"/>
      <c r="AE235" s="51">
        <v>1</v>
      </c>
      <c r="AF235" s="51">
        <v>1</v>
      </c>
      <c r="AG235" s="221"/>
      <c r="AH235" s="371">
        <v>36</v>
      </c>
      <c r="AI235" s="371">
        <v>4</v>
      </c>
      <c r="AJ235" s="371">
        <v>5</v>
      </c>
      <c r="AK235" s="371">
        <v>5</v>
      </c>
      <c r="AL235" s="371">
        <v>5</v>
      </c>
      <c r="AM235" s="371">
        <v>5</v>
      </c>
      <c r="AN235" s="371">
        <v>9</v>
      </c>
      <c r="AO235" s="371">
        <v>9</v>
      </c>
      <c r="AP235" s="371">
        <v>9</v>
      </c>
      <c r="AQ235" s="371">
        <v>9</v>
      </c>
      <c r="AR235" s="221" t="str">
        <f>VLOOKUP(A235,Att!B:CX,101,0)</f>
        <v>Nhân Kiệt</v>
      </c>
    </row>
    <row r="236" spans="1:44" x14ac:dyDescent="0.35">
      <c r="A236" s="19" t="s">
        <v>1419</v>
      </c>
      <c r="B236" s="19" t="s">
        <v>1420</v>
      </c>
      <c r="C236" s="51"/>
      <c r="D236" s="51">
        <v>1</v>
      </c>
      <c r="E236" s="51">
        <v>1</v>
      </c>
      <c r="F236" s="51">
        <v>1</v>
      </c>
      <c r="G236" s="51">
        <v>1</v>
      </c>
      <c r="H236" s="52"/>
      <c r="I236" s="53"/>
      <c r="J236" s="51"/>
      <c r="K236" s="51">
        <v>1</v>
      </c>
      <c r="L236" s="51">
        <v>1</v>
      </c>
      <c r="M236" s="51"/>
      <c r="N236" s="51">
        <v>1</v>
      </c>
      <c r="O236" s="52">
        <v>1</v>
      </c>
      <c r="P236" s="53"/>
      <c r="Q236" s="51"/>
      <c r="R236" s="51"/>
      <c r="S236" s="51">
        <v>1</v>
      </c>
      <c r="T236" s="51">
        <v>1</v>
      </c>
      <c r="U236" s="51">
        <v>1</v>
      </c>
      <c r="V236" s="52"/>
      <c r="W236" s="53"/>
      <c r="X236" s="51">
        <v>1</v>
      </c>
      <c r="Y236" s="51">
        <v>1</v>
      </c>
      <c r="Z236" s="51">
        <v>1</v>
      </c>
      <c r="AA236" s="51">
        <v>1</v>
      </c>
      <c r="AB236" s="51">
        <v>1</v>
      </c>
      <c r="AC236" s="52"/>
      <c r="AD236" s="53"/>
      <c r="AE236" s="51">
        <v>1</v>
      </c>
      <c r="AF236" s="51"/>
      <c r="AG236" s="221"/>
      <c r="AH236" s="371">
        <v>9</v>
      </c>
      <c r="AI236" s="371">
        <v>1</v>
      </c>
      <c r="AJ236" s="371">
        <v>4</v>
      </c>
      <c r="AK236" s="371">
        <v>4</v>
      </c>
      <c r="AL236" s="371">
        <v>3</v>
      </c>
      <c r="AM236" s="371">
        <v>5</v>
      </c>
      <c r="AN236" s="371"/>
      <c r="AO236" s="371"/>
      <c r="AP236" s="371"/>
      <c r="AQ236" s="371">
        <v>9</v>
      </c>
      <c r="AR236" s="221" t="str">
        <f>VLOOKUP(A236,Att!B:CX,101,0)</f>
        <v>Nhân Kiệt</v>
      </c>
    </row>
    <row r="237" spans="1:44" x14ac:dyDescent="0.35">
      <c r="A237" s="19" t="s">
        <v>1422</v>
      </c>
      <c r="B237" s="19" t="s">
        <v>1423</v>
      </c>
      <c r="C237" s="51">
        <v>1</v>
      </c>
      <c r="D237" s="51">
        <v>1</v>
      </c>
      <c r="E237" s="51"/>
      <c r="F237" s="51">
        <v>1</v>
      </c>
      <c r="G237" s="51">
        <v>1</v>
      </c>
      <c r="H237" s="52">
        <v>1</v>
      </c>
      <c r="I237" s="53"/>
      <c r="J237" s="51"/>
      <c r="K237" s="51"/>
      <c r="L237" s="51">
        <v>1</v>
      </c>
      <c r="M237" s="51">
        <v>1</v>
      </c>
      <c r="N237" s="51"/>
      <c r="O237" s="52">
        <v>1</v>
      </c>
      <c r="P237" s="53"/>
      <c r="Q237" s="51">
        <v>1</v>
      </c>
      <c r="R237" s="51">
        <v>1</v>
      </c>
      <c r="S237" s="51">
        <v>1</v>
      </c>
      <c r="T237" s="51"/>
      <c r="U237" s="51">
        <v>1</v>
      </c>
      <c r="V237" s="52">
        <v>1</v>
      </c>
      <c r="W237" s="53"/>
      <c r="X237" s="51">
        <v>1</v>
      </c>
      <c r="Y237" s="51">
        <v>1</v>
      </c>
      <c r="Z237" s="51">
        <v>1</v>
      </c>
      <c r="AA237" s="51"/>
      <c r="AB237" s="51">
        <v>1</v>
      </c>
      <c r="AC237" s="52">
        <v>1</v>
      </c>
      <c r="AD237" s="53"/>
      <c r="AE237" s="51">
        <v>1</v>
      </c>
      <c r="AF237" s="51">
        <v>1</v>
      </c>
      <c r="AG237" s="221"/>
      <c r="AH237" s="371">
        <v>27</v>
      </c>
      <c r="AI237" s="371">
        <v>3</v>
      </c>
      <c r="AJ237" s="371">
        <v>5</v>
      </c>
      <c r="AK237" s="371">
        <v>3</v>
      </c>
      <c r="AL237" s="371">
        <v>5</v>
      </c>
      <c r="AM237" s="371">
        <v>5</v>
      </c>
      <c r="AN237" s="371">
        <v>9</v>
      </c>
      <c r="AO237" s="371"/>
      <c r="AP237" s="371">
        <v>9</v>
      </c>
      <c r="AQ237" s="371">
        <v>9</v>
      </c>
      <c r="AR237" s="221" t="str">
        <f>VLOOKUP(A237,Att!B:CX,101,0)</f>
        <v>Nhân Kiệt</v>
      </c>
    </row>
    <row r="238" spans="1:44" x14ac:dyDescent="0.35">
      <c r="A238" s="19" t="s">
        <v>1425</v>
      </c>
      <c r="B238" s="19" t="s">
        <v>1426</v>
      </c>
      <c r="C238" s="51">
        <v>1</v>
      </c>
      <c r="D238" s="51">
        <v>1</v>
      </c>
      <c r="E238" s="51">
        <v>1</v>
      </c>
      <c r="F238" s="51">
        <v>1</v>
      </c>
      <c r="G238" s="51">
        <v>1</v>
      </c>
      <c r="H238" s="52"/>
      <c r="I238" s="53"/>
      <c r="J238" s="51"/>
      <c r="K238" s="51">
        <v>1</v>
      </c>
      <c r="L238" s="51">
        <v>1</v>
      </c>
      <c r="M238" s="51">
        <v>1</v>
      </c>
      <c r="N238" s="51">
        <v>1</v>
      </c>
      <c r="O238" s="52">
        <v>1</v>
      </c>
      <c r="P238" s="53"/>
      <c r="Q238" s="51">
        <v>1</v>
      </c>
      <c r="R238" s="51">
        <v>1</v>
      </c>
      <c r="S238" s="51">
        <v>1</v>
      </c>
      <c r="T238" s="51">
        <v>1</v>
      </c>
      <c r="U238" s="51">
        <v>1</v>
      </c>
      <c r="V238" s="52"/>
      <c r="W238" s="53"/>
      <c r="X238" s="51"/>
      <c r="Y238" s="51">
        <v>1</v>
      </c>
      <c r="Z238" s="51">
        <v>1</v>
      </c>
      <c r="AA238" s="51">
        <v>1</v>
      </c>
      <c r="AB238" s="51">
        <v>1</v>
      </c>
      <c r="AC238" s="52">
        <v>1</v>
      </c>
      <c r="AD238" s="53"/>
      <c r="AE238" s="51">
        <v>1</v>
      </c>
      <c r="AF238" s="51"/>
      <c r="AG238" s="221"/>
      <c r="AH238" s="371">
        <v>36</v>
      </c>
      <c r="AI238" s="371">
        <v>4</v>
      </c>
      <c r="AJ238" s="371">
        <v>5</v>
      </c>
      <c r="AK238" s="371">
        <v>5</v>
      </c>
      <c r="AL238" s="371">
        <v>5</v>
      </c>
      <c r="AM238" s="371">
        <v>5</v>
      </c>
      <c r="AN238" s="371">
        <v>9</v>
      </c>
      <c r="AO238" s="371">
        <v>9</v>
      </c>
      <c r="AP238" s="371">
        <v>9</v>
      </c>
      <c r="AQ238" s="371">
        <v>9</v>
      </c>
      <c r="AR238" s="221" t="str">
        <f>VLOOKUP(A238,Att!B:CX,101,0)</f>
        <v>Nhân Kiệt</v>
      </c>
    </row>
    <row r="239" spans="1:44" x14ac:dyDescent="0.35">
      <c r="A239" s="19" t="s">
        <v>1428</v>
      </c>
      <c r="B239" s="19" t="s">
        <v>1429</v>
      </c>
      <c r="C239" s="51">
        <v>1</v>
      </c>
      <c r="D239" s="51">
        <v>1</v>
      </c>
      <c r="E239" s="51">
        <v>1</v>
      </c>
      <c r="F239" s="51">
        <v>1</v>
      </c>
      <c r="G239" s="51"/>
      <c r="H239" s="52">
        <v>1</v>
      </c>
      <c r="I239" s="53"/>
      <c r="J239" s="51">
        <v>1</v>
      </c>
      <c r="K239" s="51">
        <v>1</v>
      </c>
      <c r="L239" s="51"/>
      <c r="M239" s="51">
        <v>1</v>
      </c>
      <c r="N239" s="51">
        <v>1</v>
      </c>
      <c r="O239" s="52">
        <v>1</v>
      </c>
      <c r="P239" s="53"/>
      <c r="Q239" s="51">
        <v>1</v>
      </c>
      <c r="R239" s="51"/>
      <c r="S239" s="51">
        <v>1</v>
      </c>
      <c r="T239" s="51">
        <v>1</v>
      </c>
      <c r="U239" s="51">
        <v>1</v>
      </c>
      <c r="V239" s="52">
        <v>1</v>
      </c>
      <c r="W239" s="53"/>
      <c r="X239" s="51">
        <v>1</v>
      </c>
      <c r="Y239" s="51">
        <v>1</v>
      </c>
      <c r="Z239" s="51">
        <v>1</v>
      </c>
      <c r="AA239" s="51">
        <v>1</v>
      </c>
      <c r="AB239" s="51"/>
      <c r="AC239" s="52">
        <v>1</v>
      </c>
      <c r="AD239" s="53"/>
      <c r="AE239" s="51">
        <v>1</v>
      </c>
      <c r="AF239" s="51"/>
      <c r="AG239" s="221"/>
      <c r="AH239" s="371">
        <v>36</v>
      </c>
      <c r="AI239" s="371">
        <v>4</v>
      </c>
      <c r="AJ239" s="371">
        <v>5</v>
      </c>
      <c r="AK239" s="371">
        <v>5</v>
      </c>
      <c r="AL239" s="371">
        <v>5</v>
      </c>
      <c r="AM239" s="371">
        <v>5</v>
      </c>
      <c r="AN239" s="371">
        <v>9</v>
      </c>
      <c r="AO239" s="371">
        <v>9</v>
      </c>
      <c r="AP239" s="371">
        <v>9</v>
      </c>
      <c r="AQ239" s="371">
        <v>9</v>
      </c>
      <c r="AR239" s="221" t="str">
        <f>VLOOKUP(A239,Att!B:CX,101,0)</f>
        <v>Power Connect</v>
      </c>
    </row>
    <row r="240" spans="1:44" x14ac:dyDescent="0.35">
      <c r="A240" s="19" t="s">
        <v>1431</v>
      </c>
      <c r="B240" s="19" t="s">
        <v>1432</v>
      </c>
      <c r="C240" s="51"/>
      <c r="D240" s="51">
        <v>1</v>
      </c>
      <c r="E240" s="51">
        <v>1</v>
      </c>
      <c r="F240" s="51">
        <v>1</v>
      </c>
      <c r="G240" s="51">
        <v>1</v>
      </c>
      <c r="H240" s="52"/>
      <c r="I240" s="53"/>
      <c r="J240" s="51">
        <v>1</v>
      </c>
      <c r="K240" s="51">
        <v>1</v>
      </c>
      <c r="L240" s="51">
        <v>1</v>
      </c>
      <c r="M240" s="51">
        <v>1</v>
      </c>
      <c r="N240" s="51"/>
      <c r="O240" s="52"/>
      <c r="P240" s="53"/>
      <c r="Q240" s="51"/>
      <c r="R240" s="51">
        <v>1</v>
      </c>
      <c r="S240" s="51">
        <v>1</v>
      </c>
      <c r="T240" s="51">
        <v>1</v>
      </c>
      <c r="U240" s="51">
        <v>1</v>
      </c>
      <c r="V240" s="52"/>
      <c r="W240" s="53"/>
      <c r="X240" s="51">
        <v>1</v>
      </c>
      <c r="Y240" s="51">
        <v>1</v>
      </c>
      <c r="Z240" s="51">
        <v>1</v>
      </c>
      <c r="AA240" s="51">
        <v>1</v>
      </c>
      <c r="AB240" s="51">
        <v>1</v>
      </c>
      <c r="AC240" s="52"/>
      <c r="AD240" s="53"/>
      <c r="AE240" s="51">
        <v>1</v>
      </c>
      <c r="AF240" s="51">
        <v>1</v>
      </c>
      <c r="AG240" s="221"/>
      <c r="AH240" s="371">
        <v>9</v>
      </c>
      <c r="AI240" s="371">
        <v>1</v>
      </c>
      <c r="AJ240" s="371">
        <v>4</v>
      </c>
      <c r="AK240" s="371">
        <v>4</v>
      </c>
      <c r="AL240" s="371">
        <v>4</v>
      </c>
      <c r="AM240" s="371">
        <v>5</v>
      </c>
      <c r="AN240" s="371"/>
      <c r="AO240" s="371"/>
      <c r="AP240" s="371"/>
      <c r="AQ240" s="371">
        <v>9</v>
      </c>
      <c r="AR240" s="221" t="str">
        <f>VLOOKUP(A240,Att!B:CX,101,0)</f>
        <v>Power Connect</v>
      </c>
    </row>
    <row r="241" spans="1:44" x14ac:dyDescent="0.35">
      <c r="A241" s="19" t="s">
        <v>1434</v>
      </c>
      <c r="B241" s="19" t="s">
        <v>1435</v>
      </c>
      <c r="C241" s="51">
        <v>1</v>
      </c>
      <c r="D241" s="51">
        <v>1</v>
      </c>
      <c r="E241" s="51"/>
      <c r="F241" s="51">
        <v>1</v>
      </c>
      <c r="G241" s="51">
        <v>1</v>
      </c>
      <c r="H241" s="52">
        <v>1</v>
      </c>
      <c r="I241" s="53"/>
      <c r="J241" s="51">
        <v>1</v>
      </c>
      <c r="K241" s="51">
        <v>1</v>
      </c>
      <c r="L241" s="51">
        <v>1</v>
      </c>
      <c r="M241" s="51">
        <v>1</v>
      </c>
      <c r="N241" s="51">
        <v>1</v>
      </c>
      <c r="O241" s="52"/>
      <c r="P241" s="53"/>
      <c r="Q241" s="51">
        <v>1</v>
      </c>
      <c r="R241" s="51">
        <v>1</v>
      </c>
      <c r="S241" s="51">
        <v>1</v>
      </c>
      <c r="T241" s="51">
        <v>1</v>
      </c>
      <c r="U241" s="51">
        <v>1</v>
      </c>
      <c r="V241" s="52"/>
      <c r="W241" s="53"/>
      <c r="X241" s="51">
        <v>1</v>
      </c>
      <c r="Y241" s="51">
        <v>1</v>
      </c>
      <c r="Z241" s="51">
        <v>1</v>
      </c>
      <c r="AA241" s="51">
        <v>1</v>
      </c>
      <c r="AB241" s="51"/>
      <c r="AC241" s="52">
        <v>1</v>
      </c>
      <c r="AD241" s="53"/>
      <c r="AE241" s="51">
        <v>1</v>
      </c>
      <c r="AF241" s="51"/>
      <c r="AG241" s="221"/>
      <c r="AH241" s="371">
        <v>36</v>
      </c>
      <c r="AI241" s="371">
        <v>4</v>
      </c>
      <c r="AJ241" s="371">
        <v>5</v>
      </c>
      <c r="AK241" s="371">
        <v>5</v>
      </c>
      <c r="AL241" s="371">
        <v>5</v>
      </c>
      <c r="AM241" s="371">
        <v>5</v>
      </c>
      <c r="AN241" s="371">
        <v>9</v>
      </c>
      <c r="AO241" s="371">
        <v>9</v>
      </c>
      <c r="AP241" s="371">
        <v>9</v>
      </c>
      <c r="AQ241" s="371">
        <v>9</v>
      </c>
      <c r="AR241" s="221" t="str">
        <f>VLOOKUP(A241,Att!B:CX,101,0)</f>
        <v>Power Connect</v>
      </c>
    </row>
    <row r="242" spans="1:44" x14ac:dyDescent="0.35">
      <c r="A242" s="19" t="s">
        <v>1437</v>
      </c>
      <c r="B242" s="19" t="s">
        <v>1438</v>
      </c>
      <c r="C242" s="51">
        <v>1</v>
      </c>
      <c r="D242" s="51">
        <v>1</v>
      </c>
      <c r="E242" s="51">
        <v>1</v>
      </c>
      <c r="F242" s="51"/>
      <c r="G242" s="51">
        <v>1</v>
      </c>
      <c r="H242" s="52"/>
      <c r="I242" s="53"/>
      <c r="J242" s="51">
        <v>1</v>
      </c>
      <c r="K242" s="51"/>
      <c r="L242" s="51">
        <v>1</v>
      </c>
      <c r="M242" s="51"/>
      <c r="N242" s="51"/>
      <c r="O242" s="52"/>
      <c r="P242" s="53"/>
      <c r="Q242" s="51"/>
      <c r="R242" s="51"/>
      <c r="S242" s="51"/>
      <c r="T242" s="51"/>
      <c r="U242" s="51"/>
      <c r="V242" s="52"/>
      <c r="W242" s="53"/>
      <c r="X242" s="51"/>
      <c r="Y242" s="51"/>
      <c r="Z242" s="51"/>
      <c r="AA242" s="51"/>
      <c r="AB242" s="51"/>
      <c r="AC242" s="52"/>
      <c r="AD242" s="53"/>
      <c r="AE242" s="51"/>
      <c r="AF242" s="51"/>
      <c r="AG242" s="221"/>
      <c r="AH242" s="371"/>
      <c r="AI242" s="371"/>
      <c r="AJ242" s="371">
        <v>4</v>
      </c>
      <c r="AK242" s="371"/>
      <c r="AL242" s="371"/>
      <c r="AM242" s="371"/>
      <c r="AN242" s="371"/>
      <c r="AO242" s="371"/>
      <c r="AP242" s="371"/>
      <c r="AQ242" s="371"/>
      <c r="AR242" s="221" t="str">
        <f>VLOOKUP(A242,Att!B:CX,101,0)</f>
        <v>Power Connect</v>
      </c>
    </row>
    <row r="243" spans="1:44" x14ac:dyDescent="0.35">
      <c r="A243" s="19" t="s">
        <v>1440</v>
      </c>
      <c r="B243" s="19" t="s">
        <v>1441</v>
      </c>
      <c r="C243" s="51">
        <v>1</v>
      </c>
      <c r="D243" s="51">
        <v>1</v>
      </c>
      <c r="E243" s="51">
        <v>1</v>
      </c>
      <c r="F243" s="51"/>
      <c r="G243" s="51">
        <v>1</v>
      </c>
      <c r="H243" s="52"/>
      <c r="I243" s="53"/>
      <c r="J243" s="51">
        <v>1</v>
      </c>
      <c r="K243" s="51">
        <v>1</v>
      </c>
      <c r="L243" s="51"/>
      <c r="M243" s="51">
        <v>1</v>
      </c>
      <c r="N243" s="51">
        <v>1</v>
      </c>
      <c r="O243" s="52">
        <v>1</v>
      </c>
      <c r="P243" s="53"/>
      <c r="Q243" s="51">
        <v>1</v>
      </c>
      <c r="R243" s="51">
        <v>1</v>
      </c>
      <c r="S243" s="51">
        <v>1</v>
      </c>
      <c r="T243" s="51">
        <v>1</v>
      </c>
      <c r="U243" s="51">
        <v>1</v>
      </c>
      <c r="V243" s="52"/>
      <c r="W243" s="53"/>
      <c r="X243" s="51">
        <v>1</v>
      </c>
      <c r="Y243" s="51">
        <v>1</v>
      </c>
      <c r="Z243" s="51"/>
      <c r="AA243" s="51">
        <v>1</v>
      </c>
      <c r="AB243" s="51">
        <v>1</v>
      </c>
      <c r="AC243" s="52">
        <v>1</v>
      </c>
      <c r="AD243" s="53"/>
      <c r="AE243" s="51">
        <v>1</v>
      </c>
      <c r="AF243" s="51">
        <v>1</v>
      </c>
      <c r="AG243" s="221"/>
      <c r="AH243" s="371">
        <v>27</v>
      </c>
      <c r="AI243" s="371">
        <v>3</v>
      </c>
      <c r="AJ243" s="371">
        <v>4</v>
      </c>
      <c r="AK243" s="371">
        <v>5</v>
      </c>
      <c r="AL243" s="371">
        <v>5</v>
      </c>
      <c r="AM243" s="371">
        <v>5</v>
      </c>
      <c r="AN243" s="371"/>
      <c r="AO243" s="371">
        <v>9</v>
      </c>
      <c r="AP243" s="371">
        <v>9</v>
      </c>
      <c r="AQ243" s="371">
        <v>9</v>
      </c>
      <c r="AR243" s="221" t="str">
        <f>VLOOKUP(A243,Att!B:CX,101,0)</f>
        <v>Power Connect</v>
      </c>
    </row>
    <row r="244" spans="1:44" x14ac:dyDescent="0.35">
      <c r="A244" s="19" t="s">
        <v>1443</v>
      </c>
      <c r="B244" s="19" t="s">
        <v>1444</v>
      </c>
      <c r="C244" s="51"/>
      <c r="D244" s="51">
        <v>1</v>
      </c>
      <c r="E244" s="51">
        <v>1</v>
      </c>
      <c r="F244" s="51">
        <v>1</v>
      </c>
      <c r="G244" s="51">
        <v>1</v>
      </c>
      <c r="H244" s="52">
        <v>1</v>
      </c>
      <c r="I244" s="53"/>
      <c r="J244" s="51"/>
      <c r="K244" s="51"/>
      <c r="L244" s="51"/>
      <c r="M244" s="51"/>
      <c r="N244" s="51"/>
      <c r="O244" s="52">
        <v>1</v>
      </c>
      <c r="P244" s="53"/>
      <c r="Q244" s="51">
        <v>1</v>
      </c>
      <c r="R244" s="51">
        <v>1</v>
      </c>
      <c r="S244" s="51"/>
      <c r="T244" s="51"/>
      <c r="U244" s="51">
        <v>1</v>
      </c>
      <c r="V244" s="52">
        <v>1</v>
      </c>
      <c r="W244" s="53"/>
      <c r="X244" s="51">
        <v>1</v>
      </c>
      <c r="Y244" s="51">
        <v>1</v>
      </c>
      <c r="Z244" s="51"/>
      <c r="AA244" s="51">
        <v>1</v>
      </c>
      <c r="AB244" s="51"/>
      <c r="AC244" s="52"/>
      <c r="AD244" s="53"/>
      <c r="AE244" s="51">
        <v>1</v>
      </c>
      <c r="AF244" s="51">
        <v>1</v>
      </c>
      <c r="AG244" s="221"/>
      <c r="AH244" s="371">
        <v>9</v>
      </c>
      <c r="AI244" s="371">
        <v>1</v>
      </c>
      <c r="AJ244" s="371">
        <v>5</v>
      </c>
      <c r="AK244" s="371">
        <v>1</v>
      </c>
      <c r="AL244" s="371">
        <v>4</v>
      </c>
      <c r="AM244" s="371">
        <v>3</v>
      </c>
      <c r="AN244" s="371">
        <v>9</v>
      </c>
      <c r="AO244" s="371"/>
      <c r="AP244" s="371"/>
      <c r="AQ244" s="371"/>
      <c r="AR244" s="221" t="str">
        <f>VLOOKUP(A244,Att!B:CX,101,0)</f>
        <v>Power Connect</v>
      </c>
    </row>
    <row r="245" spans="1:44" x14ac:dyDescent="0.35">
      <c r="A245" s="19" t="s">
        <v>1446</v>
      </c>
      <c r="B245" s="19" t="s">
        <v>1447</v>
      </c>
      <c r="C245" s="51">
        <v>1</v>
      </c>
      <c r="D245" s="51">
        <v>1</v>
      </c>
      <c r="E245" s="51">
        <v>1</v>
      </c>
      <c r="F245" s="51"/>
      <c r="G245" s="51"/>
      <c r="H245" s="52"/>
      <c r="I245" s="53"/>
      <c r="J245" s="51"/>
      <c r="K245" s="51"/>
      <c r="L245" s="51">
        <v>1</v>
      </c>
      <c r="M245" s="51">
        <v>1</v>
      </c>
      <c r="N245" s="51">
        <v>1</v>
      </c>
      <c r="O245" s="52">
        <v>1</v>
      </c>
      <c r="P245" s="53"/>
      <c r="Q245" s="51"/>
      <c r="R245" s="51">
        <v>1</v>
      </c>
      <c r="S245" s="51">
        <v>1</v>
      </c>
      <c r="T245" s="51">
        <v>1</v>
      </c>
      <c r="U245" s="51"/>
      <c r="V245" s="52">
        <v>1</v>
      </c>
      <c r="W245" s="53"/>
      <c r="X245" s="51">
        <v>1</v>
      </c>
      <c r="Y245" s="51">
        <v>1</v>
      </c>
      <c r="Z245" s="51">
        <v>1</v>
      </c>
      <c r="AA245" s="51"/>
      <c r="AB245" s="51">
        <v>1</v>
      </c>
      <c r="AC245" s="52">
        <v>1</v>
      </c>
      <c r="AD245" s="53"/>
      <c r="AE245" s="51">
        <v>1</v>
      </c>
      <c r="AF245" s="51"/>
      <c r="AG245" s="221"/>
      <c r="AH245" s="371">
        <v>9</v>
      </c>
      <c r="AI245" s="371">
        <v>1</v>
      </c>
      <c r="AJ245" s="371">
        <v>3</v>
      </c>
      <c r="AK245" s="371">
        <v>4</v>
      </c>
      <c r="AL245" s="371">
        <v>4</v>
      </c>
      <c r="AM245" s="371">
        <v>5</v>
      </c>
      <c r="AN245" s="371"/>
      <c r="AO245" s="371"/>
      <c r="AP245" s="371"/>
      <c r="AQ245" s="371">
        <v>9</v>
      </c>
      <c r="AR245" s="221" t="str">
        <f>VLOOKUP(A245,Att!B:CX,101,0)</f>
        <v>Power Connect</v>
      </c>
    </row>
    <row r="246" spans="1:44" x14ac:dyDescent="0.35">
      <c r="A246" s="19" t="s">
        <v>1449</v>
      </c>
      <c r="B246" s="19" t="s">
        <v>1450</v>
      </c>
      <c r="C246" s="51">
        <v>1</v>
      </c>
      <c r="D246" s="51">
        <v>1</v>
      </c>
      <c r="E246" s="51">
        <v>1</v>
      </c>
      <c r="F246" s="51">
        <v>1</v>
      </c>
      <c r="G246" s="51">
        <v>1</v>
      </c>
      <c r="H246" s="52"/>
      <c r="I246" s="53"/>
      <c r="J246" s="51"/>
      <c r="K246" s="51">
        <v>1</v>
      </c>
      <c r="L246" s="51">
        <v>1</v>
      </c>
      <c r="M246" s="51">
        <v>1</v>
      </c>
      <c r="N246" s="51">
        <v>1</v>
      </c>
      <c r="O246" s="52">
        <v>1</v>
      </c>
      <c r="P246" s="53"/>
      <c r="Q246" s="51">
        <v>1</v>
      </c>
      <c r="R246" s="51">
        <v>1</v>
      </c>
      <c r="S246" s="51">
        <v>1</v>
      </c>
      <c r="T246" s="51"/>
      <c r="U246" s="51">
        <v>1</v>
      </c>
      <c r="V246" s="52">
        <v>1</v>
      </c>
      <c r="W246" s="53"/>
      <c r="X246" s="51">
        <v>1</v>
      </c>
      <c r="Y246" s="51">
        <v>1</v>
      </c>
      <c r="Z246" s="51">
        <v>1</v>
      </c>
      <c r="AA246" s="51">
        <v>1</v>
      </c>
      <c r="AB246" s="51">
        <v>1</v>
      </c>
      <c r="AC246" s="52"/>
      <c r="AD246" s="53"/>
      <c r="AE246" s="51"/>
      <c r="AF246" s="51">
        <v>1</v>
      </c>
      <c r="AG246" s="221"/>
      <c r="AH246" s="371">
        <v>36</v>
      </c>
      <c r="AI246" s="371">
        <v>4</v>
      </c>
      <c r="AJ246" s="371">
        <v>5</v>
      </c>
      <c r="AK246" s="371">
        <v>5</v>
      </c>
      <c r="AL246" s="371">
        <v>5</v>
      </c>
      <c r="AM246" s="371">
        <v>5</v>
      </c>
      <c r="AN246" s="371">
        <v>9</v>
      </c>
      <c r="AO246" s="371">
        <v>9</v>
      </c>
      <c r="AP246" s="371">
        <v>9</v>
      </c>
      <c r="AQ246" s="371">
        <v>9</v>
      </c>
      <c r="AR246" s="221" t="str">
        <f>VLOOKUP(A246,Att!B:CX,101,0)</f>
        <v>Power Connect</v>
      </c>
    </row>
    <row r="247" spans="1:44" x14ac:dyDescent="0.35">
      <c r="A247" s="19" t="s">
        <v>1452</v>
      </c>
      <c r="B247" s="19" t="s">
        <v>1453</v>
      </c>
      <c r="C247" s="51">
        <v>1</v>
      </c>
      <c r="D247" s="51">
        <v>1</v>
      </c>
      <c r="E247" s="51">
        <v>1</v>
      </c>
      <c r="F247" s="51"/>
      <c r="G247" s="51">
        <v>1</v>
      </c>
      <c r="H247" s="52">
        <v>1</v>
      </c>
      <c r="I247" s="53"/>
      <c r="J247" s="51"/>
      <c r="K247" s="51"/>
      <c r="L247" s="51">
        <v>1</v>
      </c>
      <c r="M247" s="51">
        <v>1</v>
      </c>
      <c r="N247" s="51">
        <v>1</v>
      </c>
      <c r="O247" s="52">
        <v>1</v>
      </c>
      <c r="P247" s="53"/>
      <c r="Q247" s="51">
        <v>1</v>
      </c>
      <c r="R247" s="51">
        <v>1</v>
      </c>
      <c r="S247" s="51">
        <v>1</v>
      </c>
      <c r="T247" s="51">
        <v>1</v>
      </c>
      <c r="U247" s="51"/>
      <c r="V247" s="52">
        <v>1</v>
      </c>
      <c r="W247" s="53"/>
      <c r="X247" s="51">
        <v>1</v>
      </c>
      <c r="Y247" s="51">
        <v>1</v>
      </c>
      <c r="Z247" s="51"/>
      <c r="AA247" s="51">
        <v>1</v>
      </c>
      <c r="AB247" s="51">
        <v>1</v>
      </c>
      <c r="AC247" s="52">
        <v>1</v>
      </c>
      <c r="AD247" s="53"/>
      <c r="AE247" s="51">
        <v>1</v>
      </c>
      <c r="AF247" s="51">
        <v>1</v>
      </c>
      <c r="AG247" s="221"/>
      <c r="AH247" s="371">
        <v>27</v>
      </c>
      <c r="AI247" s="371">
        <v>3</v>
      </c>
      <c r="AJ247" s="371">
        <v>5</v>
      </c>
      <c r="AK247" s="371">
        <v>4</v>
      </c>
      <c r="AL247" s="371">
        <v>5</v>
      </c>
      <c r="AM247" s="371">
        <v>5</v>
      </c>
      <c r="AN247" s="371">
        <v>9</v>
      </c>
      <c r="AO247" s="371"/>
      <c r="AP247" s="371">
        <v>9</v>
      </c>
      <c r="AQ247" s="371">
        <v>9</v>
      </c>
      <c r="AR247" s="221" t="str">
        <f>VLOOKUP(A247,Att!B:CX,101,0)</f>
        <v>Power Connect</v>
      </c>
    </row>
    <row r="248" spans="1:44" x14ac:dyDescent="0.35">
      <c r="A248" s="19" t="s">
        <v>1455</v>
      </c>
      <c r="B248" s="19" t="s">
        <v>1456</v>
      </c>
      <c r="C248" s="51"/>
      <c r="D248" s="51">
        <v>1</v>
      </c>
      <c r="E248" s="51">
        <v>1</v>
      </c>
      <c r="F248" s="51"/>
      <c r="G248" s="51">
        <v>1</v>
      </c>
      <c r="H248" s="52">
        <v>1</v>
      </c>
      <c r="I248" s="53"/>
      <c r="J248" s="51">
        <v>1</v>
      </c>
      <c r="K248" s="51">
        <v>1</v>
      </c>
      <c r="L248" s="51"/>
      <c r="M248" s="51">
        <v>1</v>
      </c>
      <c r="N248" s="51">
        <v>1</v>
      </c>
      <c r="O248" s="52">
        <v>1</v>
      </c>
      <c r="P248" s="53"/>
      <c r="Q248" s="51">
        <v>1</v>
      </c>
      <c r="R248" s="51">
        <v>1</v>
      </c>
      <c r="S248" s="51">
        <v>1</v>
      </c>
      <c r="T248" s="51"/>
      <c r="U248" s="51">
        <v>1</v>
      </c>
      <c r="V248" s="52"/>
      <c r="W248" s="53"/>
      <c r="X248" s="51">
        <v>1</v>
      </c>
      <c r="Y248" s="51">
        <v>1</v>
      </c>
      <c r="Z248" s="51">
        <v>1</v>
      </c>
      <c r="AA248" s="51">
        <v>1</v>
      </c>
      <c r="AB248" s="51">
        <v>1</v>
      </c>
      <c r="AC248" s="52"/>
      <c r="AD248" s="53"/>
      <c r="AE248" s="51">
        <v>1</v>
      </c>
      <c r="AF248" s="51">
        <v>1</v>
      </c>
      <c r="AG248" s="221"/>
      <c r="AH248" s="371">
        <v>18</v>
      </c>
      <c r="AI248" s="371">
        <v>2</v>
      </c>
      <c r="AJ248" s="371">
        <v>4</v>
      </c>
      <c r="AK248" s="371">
        <v>5</v>
      </c>
      <c r="AL248" s="371">
        <v>4</v>
      </c>
      <c r="AM248" s="371">
        <v>5</v>
      </c>
      <c r="AN248" s="371"/>
      <c r="AO248" s="371">
        <v>9</v>
      </c>
      <c r="AP248" s="371"/>
      <c r="AQ248" s="371">
        <v>9</v>
      </c>
      <c r="AR248" s="221" t="str">
        <f>VLOOKUP(A248,Att!B:CX,101,0)</f>
        <v>Power Connect</v>
      </c>
    </row>
    <row r="249" spans="1:44" x14ac:dyDescent="0.35">
      <c r="A249" s="19" t="s">
        <v>1458</v>
      </c>
      <c r="B249" s="19" t="s">
        <v>1459</v>
      </c>
      <c r="C249" s="51">
        <v>1</v>
      </c>
      <c r="D249" s="51">
        <v>1</v>
      </c>
      <c r="E249" s="51">
        <v>1</v>
      </c>
      <c r="F249" s="51"/>
      <c r="G249" s="51">
        <v>1</v>
      </c>
      <c r="H249" s="52">
        <v>1</v>
      </c>
      <c r="I249" s="53"/>
      <c r="J249" s="51">
        <v>1</v>
      </c>
      <c r="K249" s="51">
        <v>1</v>
      </c>
      <c r="L249" s="51"/>
      <c r="M249" s="51">
        <v>1</v>
      </c>
      <c r="N249" s="51">
        <v>1</v>
      </c>
      <c r="O249" s="52">
        <v>1</v>
      </c>
      <c r="P249" s="53"/>
      <c r="Q249" s="51">
        <v>1</v>
      </c>
      <c r="R249" s="51">
        <v>1</v>
      </c>
      <c r="S249" s="51">
        <v>1</v>
      </c>
      <c r="T249" s="51">
        <v>1</v>
      </c>
      <c r="U249" s="51">
        <v>1</v>
      </c>
      <c r="V249" s="52"/>
      <c r="W249" s="53"/>
      <c r="X249" s="51">
        <v>1</v>
      </c>
      <c r="Y249" s="51">
        <v>1</v>
      </c>
      <c r="Z249" s="51">
        <v>1</v>
      </c>
      <c r="AA249" s="51">
        <v>1</v>
      </c>
      <c r="AB249" s="51">
        <v>1</v>
      </c>
      <c r="AC249" s="52"/>
      <c r="AD249" s="53"/>
      <c r="AE249" s="51"/>
      <c r="AF249" s="51">
        <v>1</v>
      </c>
      <c r="AG249" s="221"/>
      <c r="AH249" s="371">
        <v>36</v>
      </c>
      <c r="AI249" s="371">
        <v>4</v>
      </c>
      <c r="AJ249" s="371">
        <v>5</v>
      </c>
      <c r="AK249" s="371">
        <v>5</v>
      </c>
      <c r="AL249" s="371">
        <v>5</v>
      </c>
      <c r="AM249" s="371">
        <v>5</v>
      </c>
      <c r="AN249" s="371">
        <v>9</v>
      </c>
      <c r="AO249" s="371">
        <v>9</v>
      </c>
      <c r="AP249" s="371">
        <v>9</v>
      </c>
      <c r="AQ249" s="371">
        <v>9</v>
      </c>
      <c r="AR249" s="221" t="str">
        <f>VLOOKUP(A249,Att!B:CX,101,0)</f>
        <v>Nhân Kiệt</v>
      </c>
    </row>
    <row r="250" spans="1:44" x14ac:dyDescent="0.35">
      <c r="A250" s="19" t="s">
        <v>1461</v>
      </c>
      <c r="B250" s="19" t="s">
        <v>1462</v>
      </c>
      <c r="C250" s="51">
        <v>1</v>
      </c>
      <c r="D250" s="51">
        <v>1</v>
      </c>
      <c r="E250" s="51">
        <v>1</v>
      </c>
      <c r="F250" s="51">
        <v>1</v>
      </c>
      <c r="G250" s="51">
        <v>1</v>
      </c>
      <c r="H250" s="52"/>
      <c r="I250" s="53"/>
      <c r="J250" s="51">
        <v>1</v>
      </c>
      <c r="K250" s="51">
        <v>1</v>
      </c>
      <c r="L250" s="51">
        <v>1</v>
      </c>
      <c r="M250" s="51">
        <v>1</v>
      </c>
      <c r="N250" s="51">
        <v>1</v>
      </c>
      <c r="O250" s="52"/>
      <c r="P250" s="53"/>
      <c r="Q250" s="51">
        <v>1</v>
      </c>
      <c r="R250" s="51">
        <v>1</v>
      </c>
      <c r="S250" s="51">
        <v>1</v>
      </c>
      <c r="T250" s="51">
        <v>1</v>
      </c>
      <c r="U250" s="51">
        <v>1</v>
      </c>
      <c r="V250" s="52"/>
      <c r="W250" s="53"/>
      <c r="X250" s="51">
        <v>1</v>
      </c>
      <c r="Y250" s="51">
        <v>1</v>
      </c>
      <c r="Z250" s="51">
        <v>1</v>
      </c>
      <c r="AA250" s="51">
        <v>1</v>
      </c>
      <c r="AB250" s="51">
        <v>1</v>
      </c>
      <c r="AC250" s="52"/>
      <c r="AD250" s="53"/>
      <c r="AE250" s="51">
        <v>1</v>
      </c>
      <c r="AF250" s="51">
        <v>1</v>
      </c>
      <c r="AG250" s="221"/>
      <c r="AH250" s="371">
        <v>36</v>
      </c>
      <c r="AI250" s="371">
        <v>4</v>
      </c>
      <c r="AJ250" s="371">
        <v>5</v>
      </c>
      <c r="AK250" s="371">
        <v>5</v>
      </c>
      <c r="AL250" s="371">
        <v>5</v>
      </c>
      <c r="AM250" s="371">
        <v>5</v>
      </c>
      <c r="AN250" s="371">
        <v>9</v>
      </c>
      <c r="AO250" s="371">
        <v>9</v>
      </c>
      <c r="AP250" s="371">
        <v>9</v>
      </c>
      <c r="AQ250" s="371">
        <v>9</v>
      </c>
      <c r="AR250" s="221" t="str">
        <f>VLOOKUP(A250,Att!B:CX,101,0)</f>
        <v>MEKONG SUBLABOR</v>
      </c>
    </row>
    <row r="251" spans="1:44" x14ac:dyDescent="0.35">
      <c r="A251" s="19" t="s">
        <v>1465</v>
      </c>
      <c r="B251" s="19" t="s">
        <v>1347</v>
      </c>
      <c r="C251" s="51">
        <v>1</v>
      </c>
      <c r="D251" s="51"/>
      <c r="E251" s="51">
        <v>1</v>
      </c>
      <c r="F251" s="51"/>
      <c r="G251" s="51"/>
      <c r="H251" s="52"/>
      <c r="I251" s="53"/>
      <c r="J251" s="51">
        <v>1</v>
      </c>
      <c r="K251" s="51"/>
      <c r="L251" s="51">
        <v>1</v>
      </c>
      <c r="M251" s="51">
        <v>1</v>
      </c>
      <c r="N251" s="51">
        <v>1</v>
      </c>
      <c r="O251" s="52"/>
      <c r="P251" s="53"/>
      <c r="Q251" s="51">
        <v>1</v>
      </c>
      <c r="R251" s="51">
        <v>1</v>
      </c>
      <c r="S251" s="51">
        <v>1</v>
      </c>
      <c r="T251" s="51">
        <v>1</v>
      </c>
      <c r="U251" s="51">
        <v>1</v>
      </c>
      <c r="V251" s="52"/>
      <c r="W251" s="53"/>
      <c r="X251" s="51">
        <v>1</v>
      </c>
      <c r="Y251" s="51"/>
      <c r="Z251" s="51"/>
      <c r="AA251" s="51">
        <v>1</v>
      </c>
      <c r="AB251" s="51">
        <v>1</v>
      </c>
      <c r="AC251" s="52"/>
      <c r="AD251" s="53"/>
      <c r="AE251" s="51">
        <v>1</v>
      </c>
      <c r="AF251" s="51">
        <v>1</v>
      </c>
      <c r="AG251" s="221"/>
      <c r="AH251" s="371">
        <v>9</v>
      </c>
      <c r="AI251" s="371">
        <v>1</v>
      </c>
      <c r="AJ251" s="371">
        <v>2</v>
      </c>
      <c r="AK251" s="371">
        <v>4</v>
      </c>
      <c r="AL251" s="371">
        <v>5</v>
      </c>
      <c r="AM251" s="371">
        <v>3</v>
      </c>
      <c r="AN251" s="371"/>
      <c r="AO251" s="371"/>
      <c r="AP251" s="371">
        <v>9</v>
      </c>
      <c r="AQ251" s="371"/>
      <c r="AR251" s="221" t="str">
        <f>VLOOKUP(A251,Att!B:CX,101,0)</f>
        <v>Power Connect</v>
      </c>
    </row>
    <row r="252" spans="1:44" x14ac:dyDescent="0.35">
      <c r="A252" s="19" t="s">
        <v>1467</v>
      </c>
      <c r="B252" s="19" t="s">
        <v>1468</v>
      </c>
      <c r="C252" s="51">
        <v>1</v>
      </c>
      <c r="D252" s="51">
        <v>1</v>
      </c>
      <c r="E252" s="51">
        <v>1</v>
      </c>
      <c r="F252" s="51"/>
      <c r="G252" s="51">
        <v>1</v>
      </c>
      <c r="H252" s="52">
        <v>1</v>
      </c>
      <c r="I252" s="53"/>
      <c r="J252" s="51">
        <v>1</v>
      </c>
      <c r="K252" s="51"/>
      <c r="L252" s="51">
        <v>1</v>
      </c>
      <c r="M252" s="51">
        <v>1</v>
      </c>
      <c r="N252" s="51">
        <v>1</v>
      </c>
      <c r="O252" s="52">
        <v>1</v>
      </c>
      <c r="P252" s="53"/>
      <c r="Q252" s="51">
        <v>1</v>
      </c>
      <c r="R252" s="51">
        <v>1</v>
      </c>
      <c r="S252" s="51">
        <v>1</v>
      </c>
      <c r="T252" s="51">
        <v>1</v>
      </c>
      <c r="U252" s="51">
        <v>1</v>
      </c>
      <c r="V252" s="52"/>
      <c r="W252" s="53"/>
      <c r="X252" s="51">
        <v>1</v>
      </c>
      <c r="Y252" s="51">
        <v>1</v>
      </c>
      <c r="Z252" s="51">
        <v>1</v>
      </c>
      <c r="AA252" s="51">
        <v>1</v>
      </c>
      <c r="AB252" s="51"/>
      <c r="AC252" s="52">
        <v>1</v>
      </c>
      <c r="AD252" s="53"/>
      <c r="AE252" s="51"/>
      <c r="AF252" s="51">
        <v>1</v>
      </c>
      <c r="AG252" s="221"/>
      <c r="AH252" s="371">
        <v>36</v>
      </c>
      <c r="AI252" s="371">
        <v>4</v>
      </c>
      <c r="AJ252" s="371">
        <v>5</v>
      </c>
      <c r="AK252" s="371">
        <v>5</v>
      </c>
      <c r="AL252" s="371">
        <v>5</v>
      </c>
      <c r="AM252" s="371">
        <v>5</v>
      </c>
      <c r="AN252" s="371">
        <v>9</v>
      </c>
      <c r="AO252" s="371">
        <v>9</v>
      </c>
      <c r="AP252" s="371">
        <v>9</v>
      </c>
      <c r="AQ252" s="371">
        <v>9</v>
      </c>
      <c r="AR252" s="221" t="str">
        <f>VLOOKUP(A252,Att!B:CX,101,0)</f>
        <v>ANNK-HR</v>
      </c>
    </row>
    <row r="253" spans="1:44" x14ac:dyDescent="0.35">
      <c r="A253" s="19" t="s">
        <v>1470</v>
      </c>
      <c r="B253" s="19" t="s">
        <v>1471</v>
      </c>
      <c r="C253" s="51">
        <v>1</v>
      </c>
      <c r="D253" s="51">
        <v>1</v>
      </c>
      <c r="E253" s="51">
        <v>1</v>
      </c>
      <c r="F253" s="51">
        <v>1</v>
      </c>
      <c r="G253" s="51">
        <v>1</v>
      </c>
      <c r="H253" s="52"/>
      <c r="I253" s="53"/>
      <c r="J253" s="51">
        <v>1</v>
      </c>
      <c r="K253" s="51">
        <v>1</v>
      </c>
      <c r="L253" s="51">
        <v>1</v>
      </c>
      <c r="M253" s="51"/>
      <c r="N253" s="51">
        <v>1</v>
      </c>
      <c r="O253" s="52">
        <v>1</v>
      </c>
      <c r="P253" s="53"/>
      <c r="Q253" s="51">
        <v>1</v>
      </c>
      <c r="R253" s="51">
        <v>1</v>
      </c>
      <c r="S253" s="51">
        <v>1</v>
      </c>
      <c r="T253" s="51">
        <v>1</v>
      </c>
      <c r="U253" s="51"/>
      <c r="V253" s="52">
        <v>1</v>
      </c>
      <c r="W253" s="53"/>
      <c r="X253" s="51">
        <v>1</v>
      </c>
      <c r="Y253" s="51">
        <v>1</v>
      </c>
      <c r="Z253" s="51">
        <v>1</v>
      </c>
      <c r="AA253" s="51"/>
      <c r="AB253" s="51">
        <v>1</v>
      </c>
      <c r="AC253" s="52">
        <v>1</v>
      </c>
      <c r="AD253" s="53"/>
      <c r="AE253" s="51"/>
      <c r="AF253" s="51">
        <v>1</v>
      </c>
      <c r="AG253" s="221"/>
      <c r="AH253" s="371">
        <v>36</v>
      </c>
      <c r="AI253" s="371">
        <v>4</v>
      </c>
      <c r="AJ253" s="371">
        <v>5</v>
      </c>
      <c r="AK253" s="371">
        <v>5</v>
      </c>
      <c r="AL253" s="371">
        <v>5</v>
      </c>
      <c r="AM253" s="371">
        <v>5</v>
      </c>
      <c r="AN253" s="371">
        <v>9</v>
      </c>
      <c r="AO253" s="371">
        <v>9</v>
      </c>
      <c r="AP253" s="371">
        <v>9</v>
      </c>
      <c r="AQ253" s="371">
        <v>9</v>
      </c>
      <c r="AR253" s="221" t="str">
        <f>VLOOKUP(A253,Att!B:CX,101,0)</f>
        <v>Nhân Kiệt</v>
      </c>
    </row>
    <row r="254" spans="1:44" x14ac:dyDescent="0.35">
      <c r="A254" s="19" t="s">
        <v>1473</v>
      </c>
      <c r="B254" s="19" t="s">
        <v>1474</v>
      </c>
      <c r="C254" s="51">
        <v>1</v>
      </c>
      <c r="D254" s="51">
        <v>1</v>
      </c>
      <c r="E254" s="51">
        <v>1</v>
      </c>
      <c r="F254" s="51"/>
      <c r="G254" s="51">
        <v>1</v>
      </c>
      <c r="H254" s="52">
        <v>1</v>
      </c>
      <c r="I254" s="53"/>
      <c r="J254" s="51">
        <v>1</v>
      </c>
      <c r="K254" s="51">
        <v>1</v>
      </c>
      <c r="L254" s="51">
        <v>1</v>
      </c>
      <c r="M254" s="51">
        <v>1</v>
      </c>
      <c r="N254" s="51">
        <v>1</v>
      </c>
      <c r="O254" s="52"/>
      <c r="P254" s="53"/>
      <c r="Q254" s="51">
        <v>1</v>
      </c>
      <c r="R254" s="51">
        <v>1</v>
      </c>
      <c r="S254" s="51">
        <v>1</v>
      </c>
      <c r="T254" s="51">
        <v>1</v>
      </c>
      <c r="U254" s="51">
        <v>1</v>
      </c>
      <c r="V254" s="52"/>
      <c r="W254" s="53"/>
      <c r="X254" s="51"/>
      <c r="Y254" s="51">
        <v>1</v>
      </c>
      <c r="Z254" s="51">
        <v>1</v>
      </c>
      <c r="AA254" s="51">
        <v>1</v>
      </c>
      <c r="AB254" s="51">
        <v>1</v>
      </c>
      <c r="AC254" s="52">
        <v>1</v>
      </c>
      <c r="AD254" s="53"/>
      <c r="AE254" s="51">
        <v>1</v>
      </c>
      <c r="AF254" s="51">
        <v>1</v>
      </c>
      <c r="AG254" s="221"/>
      <c r="AH254" s="371">
        <v>36</v>
      </c>
      <c r="AI254" s="371">
        <v>4</v>
      </c>
      <c r="AJ254" s="371">
        <v>5</v>
      </c>
      <c r="AK254" s="371">
        <v>5</v>
      </c>
      <c r="AL254" s="371">
        <v>5</v>
      </c>
      <c r="AM254" s="371">
        <v>5</v>
      </c>
      <c r="AN254" s="371">
        <v>9</v>
      </c>
      <c r="AO254" s="371">
        <v>9</v>
      </c>
      <c r="AP254" s="371">
        <v>9</v>
      </c>
      <c r="AQ254" s="371">
        <v>9</v>
      </c>
      <c r="AR254" s="221" t="str">
        <f>VLOOKUP(A254,Att!B:CX,101,0)</f>
        <v>Power Connect</v>
      </c>
    </row>
    <row r="255" spans="1:44" x14ac:dyDescent="0.35">
      <c r="A255" s="19" t="s">
        <v>1476</v>
      </c>
      <c r="B255" s="19" t="s">
        <v>1477</v>
      </c>
      <c r="C255" s="51">
        <v>1</v>
      </c>
      <c r="D255" s="51"/>
      <c r="E255" s="51">
        <v>1</v>
      </c>
      <c r="F255" s="51">
        <v>1</v>
      </c>
      <c r="G255" s="51">
        <v>1</v>
      </c>
      <c r="H255" s="52">
        <v>1</v>
      </c>
      <c r="I255" s="53"/>
      <c r="J255" s="51">
        <v>1</v>
      </c>
      <c r="K255" s="51">
        <v>1</v>
      </c>
      <c r="L255" s="51">
        <v>1</v>
      </c>
      <c r="M255" s="51"/>
      <c r="N255" s="51">
        <v>1</v>
      </c>
      <c r="O255" s="52">
        <v>1</v>
      </c>
      <c r="P255" s="53"/>
      <c r="Q255" s="51">
        <v>1</v>
      </c>
      <c r="R255" s="51">
        <v>1</v>
      </c>
      <c r="S255" s="51"/>
      <c r="T255" s="51">
        <v>1</v>
      </c>
      <c r="U255" s="51">
        <v>1</v>
      </c>
      <c r="V255" s="52">
        <v>1</v>
      </c>
      <c r="W255" s="53"/>
      <c r="X255" s="51">
        <v>1</v>
      </c>
      <c r="Y255" s="51">
        <v>1</v>
      </c>
      <c r="Z255" s="51">
        <v>1</v>
      </c>
      <c r="AA255" s="51"/>
      <c r="AB255" s="51">
        <v>1</v>
      </c>
      <c r="AC255" s="52">
        <v>1</v>
      </c>
      <c r="AD255" s="53"/>
      <c r="AE255" s="51">
        <v>1</v>
      </c>
      <c r="AF255" s="51">
        <v>1</v>
      </c>
      <c r="AG255" s="221"/>
      <c r="AH255" s="371">
        <v>36</v>
      </c>
      <c r="AI255" s="371">
        <v>4</v>
      </c>
      <c r="AJ255" s="371">
        <v>5</v>
      </c>
      <c r="AK255" s="371">
        <v>5</v>
      </c>
      <c r="AL255" s="371">
        <v>5</v>
      </c>
      <c r="AM255" s="371">
        <v>5</v>
      </c>
      <c r="AN255" s="371">
        <v>9</v>
      </c>
      <c r="AO255" s="371">
        <v>9</v>
      </c>
      <c r="AP255" s="371">
        <v>9</v>
      </c>
      <c r="AQ255" s="371">
        <v>9</v>
      </c>
      <c r="AR255" s="221" t="str">
        <f>VLOOKUP(A255,Att!B:CX,101,0)</f>
        <v>MEKONG SUBLABOR</v>
      </c>
    </row>
    <row r="256" spans="1:44" x14ac:dyDescent="0.35">
      <c r="A256" s="19" t="s">
        <v>1481</v>
      </c>
      <c r="B256" s="19" t="s">
        <v>1482</v>
      </c>
      <c r="C256" s="51">
        <v>1</v>
      </c>
      <c r="D256" s="51">
        <v>1</v>
      </c>
      <c r="E256" s="51">
        <v>1</v>
      </c>
      <c r="F256" s="51">
        <v>1</v>
      </c>
      <c r="G256" s="51">
        <v>1</v>
      </c>
      <c r="H256" s="52"/>
      <c r="I256" s="53"/>
      <c r="J256" s="51">
        <v>1</v>
      </c>
      <c r="K256" s="51">
        <v>1</v>
      </c>
      <c r="L256" s="51">
        <v>1</v>
      </c>
      <c r="M256" s="51">
        <v>1</v>
      </c>
      <c r="N256" s="51">
        <v>1</v>
      </c>
      <c r="O256" s="52"/>
      <c r="P256" s="53"/>
      <c r="Q256" s="51">
        <v>1</v>
      </c>
      <c r="R256" s="51">
        <v>1</v>
      </c>
      <c r="S256" s="51">
        <v>1</v>
      </c>
      <c r="T256" s="51">
        <v>1</v>
      </c>
      <c r="U256" s="51">
        <v>1</v>
      </c>
      <c r="V256" s="52"/>
      <c r="W256" s="53"/>
      <c r="X256" s="51">
        <v>1</v>
      </c>
      <c r="Y256" s="51">
        <v>1</v>
      </c>
      <c r="Z256" s="51">
        <v>1</v>
      </c>
      <c r="AA256" s="51">
        <v>1</v>
      </c>
      <c r="AB256" s="51">
        <v>1</v>
      </c>
      <c r="AC256" s="52"/>
      <c r="AD256" s="53"/>
      <c r="AE256" s="51">
        <v>1</v>
      </c>
      <c r="AF256" s="51"/>
      <c r="AG256" s="221"/>
      <c r="AH256" s="371">
        <v>36</v>
      </c>
      <c r="AI256" s="371">
        <v>4</v>
      </c>
      <c r="AJ256" s="371">
        <v>5</v>
      </c>
      <c r="AK256" s="371">
        <v>5</v>
      </c>
      <c r="AL256" s="371">
        <v>5</v>
      </c>
      <c r="AM256" s="371">
        <v>5</v>
      </c>
      <c r="AN256" s="371">
        <v>9</v>
      </c>
      <c r="AO256" s="371">
        <v>9</v>
      </c>
      <c r="AP256" s="371">
        <v>9</v>
      </c>
      <c r="AQ256" s="371">
        <v>9</v>
      </c>
      <c r="AR256" s="221" t="str">
        <f>VLOOKUP(A256,Att!B:CX,101,0)</f>
        <v>Power Connect</v>
      </c>
    </row>
    <row r="257" spans="1:44" x14ac:dyDescent="0.35">
      <c r="A257" s="19" t="s">
        <v>1484</v>
      </c>
      <c r="B257" s="19" t="s">
        <v>1485</v>
      </c>
      <c r="C257" s="51">
        <v>1</v>
      </c>
      <c r="D257" s="51">
        <v>1</v>
      </c>
      <c r="E257" s="51">
        <v>1</v>
      </c>
      <c r="F257" s="51">
        <v>1</v>
      </c>
      <c r="G257" s="51">
        <v>1</v>
      </c>
      <c r="H257" s="52"/>
      <c r="I257" s="53"/>
      <c r="J257" s="51">
        <v>1</v>
      </c>
      <c r="K257" s="51">
        <v>1</v>
      </c>
      <c r="L257" s="51">
        <v>1</v>
      </c>
      <c r="M257" s="51">
        <v>1</v>
      </c>
      <c r="N257" s="51">
        <v>1</v>
      </c>
      <c r="O257" s="52"/>
      <c r="P257" s="53"/>
      <c r="Q257" s="51">
        <v>1</v>
      </c>
      <c r="R257" s="51">
        <v>1</v>
      </c>
      <c r="S257" s="51">
        <v>1</v>
      </c>
      <c r="T257" s="51">
        <v>1</v>
      </c>
      <c r="U257" s="51">
        <v>1</v>
      </c>
      <c r="V257" s="52"/>
      <c r="W257" s="53"/>
      <c r="X257" s="51">
        <v>1</v>
      </c>
      <c r="Y257" s="51">
        <v>1</v>
      </c>
      <c r="Z257" s="51">
        <v>1</v>
      </c>
      <c r="AA257" s="51">
        <v>1</v>
      </c>
      <c r="AB257" s="51"/>
      <c r="AC257" s="52">
        <v>1</v>
      </c>
      <c r="AD257" s="53"/>
      <c r="AE257" s="51">
        <v>1</v>
      </c>
      <c r="AF257" s="51"/>
      <c r="AG257" s="221"/>
      <c r="AH257" s="371">
        <v>36</v>
      </c>
      <c r="AI257" s="371">
        <v>4</v>
      </c>
      <c r="AJ257" s="371">
        <v>5</v>
      </c>
      <c r="AK257" s="371">
        <v>5</v>
      </c>
      <c r="AL257" s="371">
        <v>5</v>
      </c>
      <c r="AM257" s="371">
        <v>5</v>
      </c>
      <c r="AN257" s="371">
        <v>9</v>
      </c>
      <c r="AO257" s="371">
        <v>9</v>
      </c>
      <c r="AP257" s="371">
        <v>9</v>
      </c>
      <c r="AQ257" s="371">
        <v>9</v>
      </c>
      <c r="AR257" s="221" t="str">
        <f>VLOOKUP(A257,Att!B:CX,101,0)</f>
        <v>Power Connect</v>
      </c>
    </row>
    <row r="258" spans="1:44" x14ac:dyDescent="0.35">
      <c r="A258" s="19" t="s">
        <v>1487</v>
      </c>
      <c r="B258" s="19" t="s">
        <v>1488</v>
      </c>
      <c r="C258" s="51"/>
      <c r="D258" s="51"/>
      <c r="E258" s="51"/>
      <c r="F258" s="51">
        <v>1</v>
      </c>
      <c r="G258" s="51">
        <v>1</v>
      </c>
      <c r="H258" s="52">
        <v>1</v>
      </c>
      <c r="I258" s="53"/>
      <c r="J258" s="51">
        <v>1</v>
      </c>
      <c r="K258" s="51">
        <v>1</v>
      </c>
      <c r="L258" s="51"/>
      <c r="M258" s="51">
        <v>1</v>
      </c>
      <c r="N258" s="51">
        <v>1</v>
      </c>
      <c r="O258" s="52">
        <v>1</v>
      </c>
      <c r="P258" s="53"/>
      <c r="Q258" s="51">
        <v>1</v>
      </c>
      <c r="R258" s="51">
        <v>1</v>
      </c>
      <c r="S258" s="51">
        <v>1</v>
      </c>
      <c r="T258" s="51">
        <v>1</v>
      </c>
      <c r="U258" s="51">
        <v>1</v>
      </c>
      <c r="V258" s="52"/>
      <c r="W258" s="53"/>
      <c r="X258" s="51">
        <v>1</v>
      </c>
      <c r="Y258" s="51">
        <v>1</v>
      </c>
      <c r="Z258" s="51">
        <v>1</v>
      </c>
      <c r="AA258" s="51">
        <v>1</v>
      </c>
      <c r="AB258" s="51">
        <v>1</v>
      </c>
      <c r="AC258" s="52"/>
      <c r="AD258" s="53"/>
      <c r="AE258" s="51">
        <v>1</v>
      </c>
      <c r="AF258" s="51">
        <v>1</v>
      </c>
      <c r="AG258" s="221"/>
      <c r="AH258" s="371">
        <v>27</v>
      </c>
      <c r="AI258" s="371">
        <v>3</v>
      </c>
      <c r="AJ258" s="371">
        <v>3</v>
      </c>
      <c r="AK258" s="371">
        <v>5</v>
      </c>
      <c r="AL258" s="371">
        <v>5</v>
      </c>
      <c r="AM258" s="371">
        <v>5</v>
      </c>
      <c r="AN258" s="371"/>
      <c r="AO258" s="371">
        <v>9</v>
      </c>
      <c r="AP258" s="371">
        <v>9</v>
      </c>
      <c r="AQ258" s="371">
        <v>9</v>
      </c>
      <c r="AR258" s="221" t="str">
        <f>VLOOKUP(A258,Att!B:CX,101,0)</f>
        <v>Power Connect</v>
      </c>
    </row>
    <row r="259" spans="1:44" x14ac:dyDescent="0.35">
      <c r="A259" s="19" t="s">
        <v>1490</v>
      </c>
      <c r="B259" s="19" t="s">
        <v>1491</v>
      </c>
      <c r="C259" s="51"/>
      <c r="D259" s="51"/>
      <c r="E259" s="51"/>
      <c r="F259" s="51"/>
      <c r="G259" s="51"/>
      <c r="H259" s="52"/>
      <c r="I259" s="53"/>
      <c r="J259" s="51"/>
      <c r="K259" s="51"/>
      <c r="L259" s="51"/>
      <c r="M259" s="51"/>
      <c r="N259" s="51"/>
      <c r="O259" s="52"/>
      <c r="P259" s="53"/>
      <c r="Q259" s="51"/>
      <c r="R259" s="51"/>
      <c r="S259" s="51"/>
      <c r="T259" s="51"/>
      <c r="U259" s="51"/>
      <c r="V259" s="52"/>
      <c r="W259" s="53"/>
      <c r="X259" s="51"/>
      <c r="Y259" s="51"/>
      <c r="Z259" s="51"/>
      <c r="AA259" s="51"/>
      <c r="AB259" s="51"/>
      <c r="AC259" s="52"/>
      <c r="AD259" s="53"/>
      <c r="AE259" s="51"/>
      <c r="AF259" s="51"/>
      <c r="AG259" s="221"/>
      <c r="AH259" s="371"/>
      <c r="AI259" s="371"/>
      <c r="AJ259" s="371">
        <v>0</v>
      </c>
      <c r="AK259" s="371"/>
      <c r="AL259" s="371"/>
      <c r="AM259" s="371"/>
      <c r="AN259" s="371"/>
      <c r="AO259" s="371"/>
      <c r="AP259" s="371"/>
      <c r="AQ259" s="371"/>
      <c r="AR259" s="221" t="str">
        <f>VLOOKUP(A259,Att!B:CX,101,0)</f>
        <v>MEKONG SUBLABOR</v>
      </c>
    </row>
    <row r="260" spans="1:44" x14ac:dyDescent="0.35">
      <c r="A260" s="19" t="s">
        <v>1493</v>
      </c>
      <c r="B260" s="19" t="s">
        <v>1494</v>
      </c>
      <c r="C260" s="51">
        <v>1</v>
      </c>
      <c r="D260" s="51"/>
      <c r="E260" s="51">
        <v>1</v>
      </c>
      <c r="F260" s="51">
        <v>1</v>
      </c>
      <c r="G260" s="51">
        <v>1</v>
      </c>
      <c r="H260" s="52">
        <v>1</v>
      </c>
      <c r="I260" s="53"/>
      <c r="J260" s="51">
        <v>1</v>
      </c>
      <c r="K260" s="51">
        <v>1</v>
      </c>
      <c r="L260" s="51">
        <v>1</v>
      </c>
      <c r="M260" s="51">
        <v>1</v>
      </c>
      <c r="N260" s="51">
        <v>1</v>
      </c>
      <c r="O260" s="52"/>
      <c r="P260" s="53"/>
      <c r="Q260" s="51">
        <v>1</v>
      </c>
      <c r="R260" s="51">
        <v>1</v>
      </c>
      <c r="S260" s="51">
        <v>1</v>
      </c>
      <c r="T260" s="51">
        <v>1</v>
      </c>
      <c r="U260" s="51">
        <v>1</v>
      </c>
      <c r="V260" s="52"/>
      <c r="W260" s="53"/>
      <c r="X260" s="51">
        <v>1</v>
      </c>
      <c r="Y260" s="51">
        <v>1</v>
      </c>
      <c r="Z260" s="51">
        <v>1</v>
      </c>
      <c r="AA260" s="51">
        <v>1</v>
      </c>
      <c r="AB260" s="51">
        <v>1</v>
      </c>
      <c r="AC260" s="52"/>
      <c r="AD260" s="53"/>
      <c r="AE260" s="51">
        <v>1</v>
      </c>
      <c r="AF260" s="51">
        <v>1</v>
      </c>
      <c r="AG260" s="221"/>
      <c r="AH260" s="371">
        <v>36</v>
      </c>
      <c r="AI260" s="371">
        <v>4</v>
      </c>
      <c r="AJ260" s="371">
        <v>5</v>
      </c>
      <c r="AK260" s="371">
        <v>5</v>
      </c>
      <c r="AL260" s="371">
        <v>5</v>
      </c>
      <c r="AM260" s="371">
        <v>5</v>
      </c>
      <c r="AN260" s="371">
        <v>9</v>
      </c>
      <c r="AO260" s="371">
        <v>9</v>
      </c>
      <c r="AP260" s="371">
        <v>9</v>
      </c>
      <c r="AQ260" s="371">
        <v>9</v>
      </c>
      <c r="AR260" s="221" t="str">
        <f>VLOOKUP(A260,Att!B:CX,101,0)</f>
        <v>MEKONG SUBLABOR</v>
      </c>
    </row>
    <row r="261" spans="1:44" x14ac:dyDescent="0.35">
      <c r="A261" s="19" t="s">
        <v>1496</v>
      </c>
      <c r="B261" s="19" t="s">
        <v>1497</v>
      </c>
      <c r="C261" s="51">
        <v>1</v>
      </c>
      <c r="D261" s="51">
        <v>1</v>
      </c>
      <c r="E261" s="51"/>
      <c r="F261" s="51">
        <v>1</v>
      </c>
      <c r="G261" s="51"/>
      <c r="H261" s="52">
        <v>1</v>
      </c>
      <c r="I261" s="53"/>
      <c r="J261" s="51">
        <v>1</v>
      </c>
      <c r="K261" s="51">
        <v>1</v>
      </c>
      <c r="L261" s="51">
        <v>1</v>
      </c>
      <c r="M261" s="51">
        <v>1</v>
      </c>
      <c r="N261" s="51">
        <v>1</v>
      </c>
      <c r="O261" s="52"/>
      <c r="P261" s="53"/>
      <c r="Q261" s="51">
        <v>1</v>
      </c>
      <c r="R261" s="51">
        <v>1</v>
      </c>
      <c r="S261" s="51">
        <v>1</v>
      </c>
      <c r="T261" s="51">
        <v>1</v>
      </c>
      <c r="U261" s="51">
        <v>1</v>
      </c>
      <c r="V261" s="52"/>
      <c r="W261" s="53"/>
      <c r="X261" s="51"/>
      <c r="Y261" s="51">
        <v>1</v>
      </c>
      <c r="Z261" s="51">
        <v>1</v>
      </c>
      <c r="AA261" s="51">
        <v>1</v>
      </c>
      <c r="AB261" s="51">
        <v>1</v>
      </c>
      <c r="AC261" s="52">
        <v>1</v>
      </c>
      <c r="AD261" s="53"/>
      <c r="AE261" s="51">
        <v>1</v>
      </c>
      <c r="AF261" s="51">
        <v>1</v>
      </c>
      <c r="AG261" s="221"/>
      <c r="AH261" s="371">
        <v>27</v>
      </c>
      <c r="AI261" s="371">
        <v>3</v>
      </c>
      <c r="AJ261" s="371">
        <v>4</v>
      </c>
      <c r="AK261" s="371">
        <v>5</v>
      </c>
      <c r="AL261" s="371">
        <v>5</v>
      </c>
      <c r="AM261" s="371">
        <v>5</v>
      </c>
      <c r="AN261" s="371"/>
      <c r="AO261" s="371">
        <v>9</v>
      </c>
      <c r="AP261" s="371">
        <v>9</v>
      </c>
      <c r="AQ261" s="371">
        <v>9</v>
      </c>
      <c r="AR261" s="221" t="str">
        <f>VLOOKUP(A261,Att!B:CX,101,0)</f>
        <v>MEKONG SUBLABOR</v>
      </c>
    </row>
    <row r="262" spans="1:44" x14ac:dyDescent="0.35">
      <c r="A262" s="19" t="s">
        <v>1499</v>
      </c>
      <c r="B262" s="19" t="s">
        <v>1500</v>
      </c>
      <c r="C262" s="51"/>
      <c r="D262" s="51">
        <v>1</v>
      </c>
      <c r="E262" s="51">
        <v>1</v>
      </c>
      <c r="F262" s="51">
        <v>1</v>
      </c>
      <c r="G262" s="51">
        <v>1</v>
      </c>
      <c r="H262" s="52">
        <v>1</v>
      </c>
      <c r="I262" s="53"/>
      <c r="J262" s="51">
        <v>1</v>
      </c>
      <c r="K262" s="51">
        <v>1</v>
      </c>
      <c r="L262" s="51"/>
      <c r="M262" s="51"/>
      <c r="N262" s="51">
        <v>1</v>
      </c>
      <c r="O262" s="52">
        <v>1</v>
      </c>
      <c r="P262" s="53"/>
      <c r="Q262" s="51">
        <v>1</v>
      </c>
      <c r="R262" s="51">
        <v>1</v>
      </c>
      <c r="S262" s="51">
        <v>1</v>
      </c>
      <c r="T262" s="51">
        <v>1</v>
      </c>
      <c r="U262" s="51">
        <v>1</v>
      </c>
      <c r="V262" s="52"/>
      <c r="W262" s="53"/>
      <c r="X262" s="51">
        <v>1</v>
      </c>
      <c r="Y262" s="51">
        <v>1</v>
      </c>
      <c r="Z262" s="51">
        <v>1</v>
      </c>
      <c r="AA262" s="51">
        <v>1</v>
      </c>
      <c r="AB262" s="51">
        <v>1</v>
      </c>
      <c r="AC262" s="52"/>
      <c r="AD262" s="53"/>
      <c r="AE262" s="51">
        <v>1</v>
      </c>
      <c r="AF262" s="51"/>
      <c r="AG262" s="221"/>
      <c r="AH262" s="371">
        <v>27</v>
      </c>
      <c r="AI262" s="371">
        <v>3</v>
      </c>
      <c r="AJ262" s="371">
        <v>5</v>
      </c>
      <c r="AK262" s="371">
        <v>4</v>
      </c>
      <c r="AL262" s="371">
        <v>5</v>
      </c>
      <c r="AM262" s="371">
        <v>5</v>
      </c>
      <c r="AN262" s="371">
        <v>9</v>
      </c>
      <c r="AO262" s="371"/>
      <c r="AP262" s="371">
        <v>9</v>
      </c>
      <c r="AQ262" s="371">
        <v>9</v>
      </c>
      <c r="AR262" s="221" t="str">
        <f>VLOOKUP(A262,Att!B:CX,101,0)</f>
        <v>MEKONG SUBLABOR</v>
      </c>
    </row>
    <row r="263" spans="1:44" x14ac:dyDescent="0.35">
      <c r="A263" s="19" t="s">
        <v>1502</v>
      </c>
      <c r="B263" s="19" t="s">
        <v>1503</v>
      </c>
      <c r="C263" s="51">
        <v>1</v>
      </c>
      <c r="D263" s="51">
        <v>1</v>
      </c>
      <c r="E263" s="51"/>
      <c r="F263" s="51">
        <v>1</v>
      </c>
      <c r="G263" s="51">
        <v>1</v>
      </c>
      <c r="H263" s="52">
        <v>1</v>
      </c>
      <c r="I263" s="53"/>
      <c r="J263" s="51">
        <v>1</v>
      </c>
      <c r="K263" s="51">
        <v>1</v>
      </c>
      <c r="L263" s="51">
        <v>1</v>
      </c>
      <c r="M263" s="51"/>
      <c r="N263" s="51">
        <v>1</v>
      </c>
      <c r="O263" s="52">
        <v>1</v>
      </c>
      <c r="P263" s="53"/>
      <c r="Q263" s="51">
        <v>1</v>
      </c>
      <c r="R263" s="51">
        <v>1</v>
      </c>
      <c r="S263" s="51">
        <v>1</v>
      </c>
      <c r="T263" s="51">
        <v>1</v>
      </c>
      <c r="U263" s="51">
        <v>1</v>
      </c>
      <c r="V263" s="52"/>
      <c r="W263" s="53"/>
      <c r="X263" s="51">
        <v>1</v>
      </c>
      <c r="Y263" s="51">
        <v>1</v>
      </c>
      <c r="Z263" s="51">
        <v>1</v>
      </c>
      <c r="AA263" s="51">
        <v>1</v>
      </c>
      <c r="AB263" s="51">
        <v>1</v>
      </c>
      <c r="AC263" s="52"/>
      <c r="AD263" s="53"/>
      <c r="AE263" s="51">
        <v>1</v>
      </c>
      <c r="AF263" s="51">
        <v>1</v>
      </c>
      <c r="AG263" s="221"/>
      <c r="AH263" s="371">
        <v>36</v>
      </c>
      <c r="AI263" s="371">
        <v>4</v>
      </c>
      <c r="AJ263" s="371">
        <v>5</v>
      </c>
      <c r="AK263" s="371">
        <v>5</v>
      </c>
      <c r="AL263" s="371">
        <v>5</v>
      </c>
      <c r="AM263" s="371">
        <v>5</v>
      </c>
      <c r="AN263" s="371">
        <v>9</v>
      </c>
      <c r="AO263" s="371">
        <v>9</v>
      </c>
      <c r="AP263" s="371">
        <v>9</v>
      </c>
      <c r="AQ263" s="371">
        <v>9</v>
      </c>
      <c r="AR263" s="221" t="str">
        <f>VLOOKUP(A263,Att!B:CX,101,0)</f>
        <v>MEKONG SUBLABOR</v>
      </c>
    </row>
    <row r="264" spans="1:44" x14ac:dyDescent="0.35">
      <c r="A264" s="19" t="s">
        <v>1505</v>
      </c>
      <c r="B264" s="19" t="s">
        <v>1506</v>
      </c>
      <c r="C264" s="51">
        <v>1</v>
      </c>
      <c r="D264" s="51">
        <v>1</v>
      </c>
      <c r="E264" s="51">
        <v>1</v>
      </c>
      <c r="F264" s="51">
        <v>1</v>
      </c>
      <c r="G264" s="51">
        <v>1</v>
      </c>
      <c r="H264" s="52"/>
      <c r="I264" s="53"/>
      <c r="J264" s="51"/>
      <c r="K264" s="51">
        <v>1</v>
      </c>
      <c r="L264" s="51">
        <v>1</v>
      </c>
      <c r="M264" s="51">
        <v>1</v>
      </c>
      <c r="N264" s="51">
        <v>1</v>
      </c>
      <c r="O264" s="52">
        <v>1</v>
      </c>
      <c r="P264" s="53"/>
      <c r="Q264" s="51">
        <v>1</v>
      </c>
      <c r="R264" s="51">
        <v>1</v>
      </c>
      <c r="S264" s="51">
        <v>1</v>
      </c>
      <c r="T264" s="51">
        <v>1</v>
      </c>
      <c r="U264" s="51">
        <v>1</v>
      </c>
      <c r="V264" s="52"/>
      <c r="W264" s="53"/>
      <c r="X264" s="51">
        <v>1</v>
      </c>
      <c r="Y264" s="51">
        <v>1</v>
      </c>
      <c r="Z264" s="51">
        <v>1</v>
      </c>
      <c r="AA264" s="51">
        <v>1</v>
      </c>
      <c r="AB264" s="51">
        <v>1</v>
      </c>
      <c r="AC264" s="52"/>
      <c r="AD264" s="53"/>
      <c r="AE264" s="51">
        <v>1</v>
      </c>
      <c r="AF264" s="51">
        <v>1</v>
      </c>
      <c r="AG264" s="221"/>
      <c r="AH264" s="371">
        <v>36</v>
      </c>
      <c r="AI264" s="371">
        <v>4</v>
      </c>
      <c r="AJ264" s="371">
        <v>5</v>
      </c>
      <c r="AK264" s="371">
        <v>5</v>
      </c>
      <c r="AL264" s="371">
        <v>5</v>
      </c>
      <c r="AM264" s="371">
        <v>5</v>
      </c>
      <c r="AN264" s="371">
        <v>9</v>
      </c>
      <c r="AO264" s="371">
        <v>9</v>
      </c>
      <c r="AP264" s="371">
        <v>9</v>
      </c>
      <c r="AQ264" s="371">
        <v>9</v>
      </c>
      <c r="AR264" s="221" t="str">
        <f>VLOOKUP(A264,Att!B:CX,101,0)</f>
        <v>MEKONG SUBLABOR</v>
      </c>
    </row>
    <row r="265" spans="1:44" x14ac:dyDescent="0.35">
      <c r="A265" s="19" t="s">
        <v>1508</v>
      </c>
      <c r="B265" s="19" t="s">
        <v>1509</v>
      </c>
      <c r="C265" s="51">
        <v>1</v>
      </c>
      <c r="D265" s="51">
        <v>1</v>
      </c>
      <c r="E265" s="51">
        <v>1</v>
      </c>
      <c r="F265" s="51">
        <v>1</v>
      </c>
      <c r="G265" s="51"/>
      <c r="H265" s="52"/>
      <c r="I265" s="53"/>
      <c r="J265" s="51"/>
      <c r="K265" s="51"/>
      <c r="L265" s="51">
        <v>1</v>
      </c>
      <c r="M265" s="51">
        <v>1</v>
      </c>
      <c r="N265" s="51">
        <v>1</v>
      </c>
      <c r="O265" s="52"/>
      <c r="P265" s="53"/>
      <c r="Q265" s="51"/>
      <c r="R265" s="51">
        <v>1</v>
      </c>
      <c r="S265" s="51">
        <v>1</v>
      </c>
      <c r="T265" s="51">
        <v>1</v>
      </c>
      <c r="U265" s="51">
        <v>1</v>
      </c>
      <c r="V265" s="52">
        <v>1</v>
      </c>
      <c r="W265" s="53"/>
      <c r="X265" s="51">
        <v>1</v>
      </c>
      <c r="Y265" s="51">
        <v>1</v>
      </c>
      <c r="Z265" s="51">
        <v>1</v>
      </c>
      <c r="AA265" s="51">
        <v>1</v>
      </c>
      <c r="AB265" s="51">
        <v>1</v>
      </c>
      <c r="AC265" s="52"/>
      <c r="AD265" s="53"/>
      <c r="AE265" s="51">
        <v>1</v>
      </c>
      <c r="AF265" s="51">
        <v>1</v>
      </c>
      <c r="AG265" s="221"/>
      <c r="AH265" s="371">
        <v>18</v>
      </c>
      <c r="AI265" s="371">
        <v>2</v>
      </c>
      <c r="AJ265" s="371">
        <v>4</v>
      </c>
      <c r="AK265" s="371">
        <v>3</v>
      </c>
      <c r="AL265" s="371">
        <v>5</v>
      </c>
      <c r="AM265" s="371">
        <v>5</v>
      </c>
      <c r="AN265" s="371"/>
      <c r="AO265" s="371"/>
      <c r="AP265" s="371">
        <v>9</v>
      </c>
      <c r="AQ265" s="371">
        <v>9</v>
      </c>
      <c r="AR265" s="221" t="str">
        <f>VLOOKUP(A265,Att!B:CX,101,0)</f>
        <v>MEKONG SUBLABOR</v>
      </c>
    </row>
    <row r="266" spans="1:44" x14ac:dyDescent="0.35">
      <c r="A266" s="19" t="s">
        <v>1511</v>
      </c>
      <c r="B266" s="19" t="s">
        <v>1512</v>
      </c>
      <c r="C266" s="51">
        <v>1</v>
      </c>
      <c r="D266" s="51">
        <v>1</v>
      </c>
      <c r="E266" s="51">
        <v>1</v>
      </c>
      <c r="F266" s="51">
        <v>1</v>
      </c>
      <c r="G266" s="51">
        <v>1</v>
      </c>
      <c r="H266" s="52"/>
      <c r="I266" s="53"/>
      <c r="J266" s="51"/>
      <c r="K266" s="51">
        <v>1</v>
      </c>
      <c r="L266" s="51">
        <v>1</v>
      </c>
      <c r="M266" s="51">
        <v>1</v>
      </c>
      <c r="N266" s="51">
        <v>1</v>
      </c>
      <c r="O266" s="52">
        <v>1</v>
      </c>
      <c r="P266" s="53"/>
      <c r="Q266" s="51">
        <v>1</v>
      </c>
      <c r="R266" s="51">
        <v>1</v>
      </c>
      <c r="S266" s="51">
        <v>1</v>
      </c>
      <c r="T266" s="51">
        <v>1</v>
      </c>
      <c r="U266" s="51">
        <v>1</v>
      </c>
      <c r="V266" s="52"/>
      <c r="W266" s="53"/>
      <c r="X266" s="51">
        <v>1</v>
      </c>
      <c r="Y266" s="51">
        <v>1</v>
      </c>
      <c r="Z266" s="51">
        <v>1</v>
      </c>
      <c r="AA266" s="51">
        <v>1</v>
      </c>
      <c r="AB266" s="51">
        <v>1</v>
      </c>
      <c r="AC266" s="52"/>
      <c r="AD266" s="53"/>
      <c r="AE266" s="51">
        <v>1</v>
      </c>
      <c r="AF266" s="51">
        <v>1</v>
      </c>
      <c r="AG266" s="221"/>
      <c r="AH266" s="371">
        <v>36</v>
      </c>
      <c r="AI266" s="371">
        <v>4</v>
      </c>
      <c r="AJ266" s="371">
        <v>5</v>
      </c>
      <c r="AK266" s="371">
        <v>5</v>
      </c>
      <c r="AL266" s="371">
        <v>5</v>
      </c>
      <c r="AM266" s="371">
        <v>5</v>
      </c>
      <c r="AN266" s="371">
        <v>9</v>
      </c>
      <c r="AO266" s="371">
        <v>9</v>
      </c>
      <c r="AP266" s="371">
        <v>9</v>
      </c>
      <c r="AQ266" s="371">
        <v>9</v>
      </c>
      <c r="AR266" s="221" t="str">
        <f>VLOOKUP(A266,Att!B:CX,101,0)</f>
        <v>MEKONG SUBLABOR</v>
      </c>
    </row>
    <row r="267" spans="1:44" x14ac:dyDescent="0.35">
      <c r="A267" s="19" t="s">
        <v>1514</v>
      </c>
      <c r="B267" s="19" t="s">
        <v>1515</v>
      </c>
      <c r="C267" s="51">
        <v>1</v>
      </c>
      <c r="D267" s="51">
        <v>1</v>
      </c>
      <c r="E267" s="51">
        <v>1</v>
      </c>
      <c r="F267" s="51"/>
      <c r="G267" s="51">
        <v>1</v>
      </c>
      <c r="H267" s="52">
        <v>1</v>
      </c>
      <c r="I267" s="53"/>
      <c r="J267" s="51">
        <v>1</v>
      </c>
      <c r="K267" s="51">
        <v>1</v>
      </c>
      <c r="L267" s="51"/>
      <c r="M267" s="51">
        <v>1</v>
      </c>
      <c r="N267" s="51">
        <v>1</v>
      </c>
      <c r="O267" s="52">
        <v>1</v>
      </c>
      <c r="P267" s="53"/>
      <c r="Q267" s="51">
        <v>1</v>
      </c>
      <c r="R267" s="51">
        <v>1</v>
      </c>
      <c r="S267" s="51">
        <v>1</v>
      </c>
      <c r="T267" s="51">
        <v>1</v>
      </c>
      <c r="U267" s="51">
        <v>1</v>
      </c>
      <c r="V267" s="52"/>
      <c r="W267" s="53"/>
      <c r="X267" s="51">
        <v>1</v>
      </c>
      <c r="Y267" s="51">
        <v>1</v>
      </c>
      <c r="Z267" s="51">
        <v>1</v>
      </c>
      <c r="AA267" s="51"/>
      <c r="AB267" s="51">
        <v>1</v>
      </c>
      <c r="AC267" s="52">
        <v>1</v>
      </c>
      <c r="AD267" s="53"/>
      <c r="AE267" s="51">
        <v>1</v>
      </c>
      <c r="AF267" s="51">
        <v>1</v>
      </c>
      <c r="AG267" s="221"/>
      <c r="AH267" s="371">
        <v>36</v>
      </c>
      <c r="AI267" s="371">
        <v>4</v>
      </c>
      <c r="AJ267" s="371">
        <v>5</v>
      </c>
      <c r="AK267" s="371">
        <v>5</v>
      </c>
      <c r="AL267" s="371">
        <v>5</v>
      </c>
      <c r="AM267" s="371">
        <v>5</v>
      </c>
      <c r="AN267" s="371">
        <v>9</v>
      </c>
      <c r="AO267" s="371">
        <v>9</v>
      </c>
      <c r="AP267" s="371">
        <v>9</v>
      </c>
      <c r="AQ267" s="371">
        <v>9</v>
      </c>
      <c r="AR267" s="221" t="str">
        <f>VLOOKUP(A267,Att!B:CX,101,0)</f>
        <v>MEKONG SUBLABOR</v>
      </c>
    </row>
    <row r="268" spans="1:44" x14ac:dyDescent="0.35">
      <c r="A268" s="19" t="s">
        <v>1535</v>
      </c>
      <c r="B268" s="19" t="s">
        <v>1536</v>
      </c>
      <c r="C268" s="51">
        <v>1</v>
      </c>
      <c r="D268" s="51">
        <v>1</v>
      </c>
      <c r="E268" s="51">
        <v>1</v>
      </c>
      <c r="F268" s="51"/>
      <c r="G268" s="51">
        <v>1</v>
      </c>
      <c r="H268" s="52"/>
      <c r="I268" s="53"/>
      <c r="J268" s="51"/>
      <c r="K268" s="51"/>
      <c r="L268" s="51"/>
      <c r="M268" s="51">
        <v>1</v>
      </c>
      <c r="N268" s="51">
        <v>1</v>
      </c>
      <c r="O268" s="52"/>
      <c r="P268" s="53"/>
      <c r="Q268" s="51"/>
      <c r="R268" s="51">
        <v>1</v>
      </c>
      <c r="S268" s="51">
        <v>1</v>
      </c>
      <c r="T268" s="51">
        <v>1</v>
      </c>
      <c r="U268" s="51">
        <v>1</v>
      </c>
      <c r="V268" s="52"/>
      <c r="W268" s="53"/>
      <c r="X268" s="51"/>
      <c r="Y268" s="51">
        <v>1</v>
      </c>
      <c r="Z268" s="51">
        <v>1</v>
      </c>
      <c r="AA268" s="51"/>
      <c r="AB268" s="51"/>
      <c r="AC268" s="52">
        <v>1</v>
      </c>
      <c r="AD268" s="53"/>
      <c r="AE268" s="51"/>
      <c r="AF268" s="51">
        <v>1</v>
      </c>
      <c r="AG268" s="221"/>
      <c r="AH268" s="371"/>
      <c r="AI268" s="371"/>
      <c r="AJ268" s="371">
        <v>4</v>
      </c>
      <c r="AK268" s="371">
        <v>2</v>
      </c>
      <c r="AL268" s="371">
        <v>4</v>
      </c>
      <c r="AM268" s="371">
        <v>3</v>
      </c>
      <c r="AN268" s="371"/>
      <c r="AO268" s="371"/>
      <c r="AP268" s="371"/>
      <c r="AQ268" s="371"/>
      <c r="AR268" s="221" t="str">
        <f>VLOOKUP(A268,Att!B:CX,101,0)</f>
        <v>Nhân Kiệt</v>
      </c>
    </row>
    <row r="269" spans="1:44" x14ac:dyDescent="0.35">
      <c r="A269" s="19" t="s">
        <v>1538</v>
      </c>
      <c r="B269" s="19" t="s">
        <v>1539</v>
      </c>
      <c r="C269" s="51">
        <v>1</v>
      </c>
      <c r="D269" s="51">
        <v>1</v>
      </c>
      <c r="E269" s="51">
        <v>1</v>
      </c>
      <c r="F269" s="51">
        <v>1</v>
      </c>
      <c r="G269" s="51">
        <v>1</v>
      </c>
      <c r="H269" s="52"/>
      <c r="I269" s="53"/>
      <c r="J269" s="51">
        <v>1</v>
      </c>
      <c r="K269" s="51">
        <v>1</v>
      </c>
      <c r="L269" s="51">
        <v>1</v>
      </c>
      <c r="M269" s="51">
        <v>1</v>
      </c>
      <c r="N269" s="51">
        <v>1</v>
      </c>
      <c r="O269" s="52"/>
      <c r="P269" s="53"/>
      <c r="Q269" s="51">
        <v>1</v>
      </c>
      <c r="R269" s="51">
        <v>1</v>
      </c>
      <c r="S269" s="51">
        <v>1</v>
      </c>
      <c r="T269" s="51">
        <v>1</v>
      </c>
      <c r="U269" s="51">
        <v>1</v>
      </c>
      <c r="V269" s="52"/>
      <c r="W269" s="53"/>
      <c r="X269" s="51">
        <v>1</v>
      </c>
      <c r="Y269" s="51">
        <v>1</v>
      </c>
      <c r="Z269" s="51">
        <v>1</v>
      </c>
      <c r="AA269" s="51">
        <v>1</v>
      </c>
      <c r="AB269" s="51">
        <v>1</v>
      </c>
      <c r="AC269" s="52"/>
      <c r="AD269" s="53"/>
      <c r="AE269" s="51"/>
      <c r="AF269" s="51">
        <v>1</v>
      </c>
      <c r="AG269" s="221"/>
      <c r="AH269" s="371">
        <v>36</v>
      </c>
      <c r="AI269" s="371">
        <v>4</v>
      </c>
      <c r="AJ269" s="371">
        <v>5</v>
      </c>
      <c r="AK269" s="371">
        <v>5</v>
      </c>
      <c r="AL269" s="371">
        <v>5</v>
      </c>
      <c r="AM269" s="371">
        <v>5</v>
      </c>
      <c r="AN269" s="371">
        <v>9</v>
      </c>
      <c r="AO269" s="371">
        <v>9</v>
      </c>
      <c r="AP269" s="371">
        <v>9</v>
      </c>
      <c r="AQ269" s="371">
        <v>9</v>
      </c>
      <c r="AR269" s="221" t="str">
        <f>VLOOKUP(A269,Att!B:CX,101,0)</f>
        <v>Nhân Kiệt</v>
      </c>
    </row>
    <row r="270" spans="1:44" x14ac:dyDescent="0.35">
      <c r="A270" s="19" t="s">
        <v>1541</v>
      </c>
      <c r="B270" s="19" t="s">
        <v>1542</v>
      </c>
      <c r="C270" s="51">
        <v>1</v>
      </c>
      <c r="D270" s="51">
        <v>1</v>
      </c>
      <c r="E270" s="51">
        <v>1</v>
      </c>
      <c r="F270" s="51">
        <v>1</v>
      </c>
      <c r="G270" s="51"/>
      <c r="H270" s="52">
        <v>1</v>
      </c>
      <c r="I270" s="53"/>
      <c r="J270" s="51"/>
      <c r="K270" s="51">
        <v>1</v>
      </c>
      <c r="L270" s="51">
        <v>1</v>
      </c>
      <c r="M270" s="51">
        <v>1</v>
      </c>
      <c r="N270" s="51"/>
      <c r="O270" s="52">
        <v>1</v>
      </c>
      <c r="P270" s="53"/>
      <c r="Q270" s="51">
        <v>1</v>
      </c>
      <c r="R270" s="51">
        <v>1</v>
      </c>
      <c r="S270" s="51">
        <v>1</v>
      </c>
      <c r="T270" s="51"/>
      <c r="U270" s="51">
        <v>1</v>
      </c>
      <c r="V270" s="52">
        <v>1</v>
      </c>
      <c r="W270" s="53"/>
      <c r="X270" s="51">
        <v>1</v>
      </c>
      <c r="Y270" s="51">
        <v>1</v>
      </c>
      <c r="Z270" s="51"/>
      <c r="AA270" s="51">
        <v>1</v>
      </c>
      <c r="AB270" s="51">
        <v>1</v>
      </c>
      <c r="AC270" s="52">
        <v>1</v>
      </c>
      <c r="AD270" s="53"/>
      <c r="AE270" s="51">
        <v>1</v>
      </c>
      <c r="AF270" s="51"/>
      <c r="AG270" s="221"/>
      <c r="AH270" s="371">
        <v>27</v>
      </c>
      <c r="AI270" s="371">
        <v>3</v>
      </c>
      <c r="AJ270" s="371">
        <v>5</v>
      </c>
      <c r="AK270" s="371">
        <v>4</v>
      </c>
      <c r="AL270" s="371">
        <v>5</v>
      </c>
      <c r="AM270" s="371">
        <v>5</v>
      </c>
      <c r="AN270" s="371">
        <v>9</v>
      </c>
      <c r="AO270" s="371"/>
      <c r="AP270" s="371">
        <v>9</v>
      </c>
      <c r="AQ270" s="371">
        <v>9</v>
      </c>
      <c r="AR270" s="221" t="str">
        <f>VLOOKUP(A270,Att!B:CX,101,0)</f>
        <v>Nhân Kiệt</v>
      </c>
    </row>
    <row r="271" spans="1:44" x14ac:dyDescent="0.35">
      <c r="A271" s="19" t="s">
        <v>1544</v>
      </c>
      <c r="B271" s="19" t="s">
        <v>1545</v>
      </c>
      <c r="C271" s="51"/>
      <c r="D271" s="51"/>
      <c r="E271" s="51">
        <v>1</v>
      </c>
      <c r="F271" s="51"/>
      <c r="G271" s="51">
        <v>1</v>
      </c>
      <c r="H271" s="52">
        <v>1</v>
      </c>
      <c r="I271" s="53"/>
      <c r="J271" s="51">
        <v>1</v>
      </c>
      <c r="K271" s="51"/>
      <c r="L271" s="51"/>
      <c r="M271" s="51">
        <v>1</v>
      </c>
      <c r="N271" s="51">
        <v>1</v>
      </c>
      <c r="O271" s="52"/>
      <c r="P271" s="53"/>
      <c r="Q271" s="51"/>
      <c r="R271" s="51"/>
      <c r="S271" s="51">
        <v>1</v>
      </c>
      <c r="T271" s="51"/>
      <c r="U271" s="51">
        <v>1</v>
      </c>
      <c r="V271" s="52"/>
      <c r="W271" s="53"/>
      <c r="X271" s="51">
        <v>1</v>
      </c>
      <c r="Y271" s="51">
        <v>1</v>
      </c>
      <c r="Z271" s="51">
        <v>1</v>
      </c>
      <c r="AA271" s="51">
        <v>1</v>
      </c>
      <c r="AB271" s="51"/>
      <c r="AC271" s="52">
        <v>1</v>
      </c>
      <c r="AD271" s="53"/>
      <c r="AE271" s="51"/>
      <c r="AF271" s="51">
        <v>1</v>
      </c>
      <c r="AG271" s="221"/>
      <c r="AH271" s="371">
        <v>9</v>
      </c>
      <c r="AI271" s="371">
        <v>1</v>
      </c>
      <c r="AJ271" s="371">
        <v>3</v>
      </c>
      <c r="AK271" s="371">
        <v>3</v>
      </c>
      <c r="AL271" s="371">
        <v>2</v>
      </c>
      <c r="AM271" s="371">
        <v>5</v>
      </c>
      <c r="AN271" s="371"/>
      <c r="AO271" s="371"/>
      <c r="AP271" s="371"/>
      <c r="AQ271" s="371">
        <v>9</v>
      </c>
      <c r="AR271" s="221" t="str">
        <f>VLOOKUP(A271,Att!B:CX,101,0)</f>
        <v>ANNK-HR</v>
      </c>
    </row>
    <row r="272" spans="1:44" x14ac:dyDescent="0.35">
      <c r="A272" s="19" t="s">
        <v>1547</v>
      </c>
      <c r="B272" s="19" t="s">
        <v>1548</v>
      </c>
      <c r="C272" s="51">
        <v>1</v>
      </c>
      <c r="D272" s="51">
        <v>1</v>
      </c>
      <c r="E272" s="51"/>
      <c r="F272" s="51"/>
      <c r="G272" s="51">
        <v>1</v>
      </c>
      <c r="H272" s="52"/>
      <c r="I272" s="53"/>
      <c r="J272" s="51">
        <v>1</v>
      </c>
      <c r="K272" s="51"/>
      <c r="L272" s="51">
        <v>1</v>
      </c>
      <c r="M272" s="51">
        <v>1</v>
      </c>
      <c r="N272" s="51"/>
      <c r="O272" s="52"/>
      <c r="P272" s="53"/>
      <c r="Q272" s="51"/>
      <c r="R272" s="51">
        <v>1</v>
      </c>
      <c r="S272" s="51">
        <v>1</v>
      </c>
      <c r="T272" s="51">
        <v>1</v>
      </c>
      <c r="U272" s="51"/>
      <c r="V272" s="52">
        <v>1</v>
      </c>
      <c r="W272" s="53"/>
      <c r="X272" s="51">
        <v>1</v>
      </c>
      <c r="Y272" s="51"/>
      <c r="Z272" s="51">
        <v>1</v>
      </c>
      <c r="AA272" s="51">
        <v>1</v>
      </c>
      <c r="AB272" s="51">
        <v>1</v>
      </c>
      <c r="AC272" s="52">
        <v>1</v>
      </c>
      <c r="AD272" s="53"/>
      <c r="AE272" s="51"/>
      <c r="AF272" s="51">
        <v>1</v>
      </c>
      <c r="AG272" s="221"/>
      <c r="AH272" s="371">
        <v>9</v>
      </c>
      <c r="AI272" s="371">
        <v>1</v>
      </c>
      <c r="AJ272" s="371">
        <v>3</v>
      </c>
      <c r="AK272" s="371">
        <v>3</v>
      </c>
      <c r="AL272" s="371">
        <v>4</v>
      </c>
      <c r="AM272" s="371">
        <v>5</v>
      </c>
      <c r="AN272" s="371"/>
      <c r="AO272" s="371"/>
      <c r="AP272" s="371"/>
      <c r="AQ272" s="371">
        <v>9</v>
      </c>
      <c r="AR272" s="221" t="str">
        <f>VLOOKUP(A272,Att!B:CX,101,0)</f>
        <v>Power Connect</v>
      </c>
    </row>
    <row r="273" spans="1:44" x14ac:dyDescent="0.35">
      <c r="A273" s="19" t="s">
        <v>1550</v>
      </c>
      <c r="B273" s="19" t="s">
        <v>1551</v>
      </c>
      <c r="C273" s="51">
        <v>1</v>
      </c>
      <c r="D273" s="51">
        <v>1</v>
      </c>
      <c r="E273" s="51">
        <v>1</v>
      </c>
      <c r="F273" s="51">
        <v>1</v>
      </c>
      <c r="G273" s="51">
        <v>1</v>
      </c>
      <c r="H273" s="52"/>
      <c r="I273" s="53"/>
      <c r="J273" s="51">
        <v>1</v>
      </c>
      <c r="K273" s="51">
        <v>1</v>
      </c>
      <c r="L273" s="51">
        <v>1</v>
      </c>
      <c r="M273" s="51">
        <v>1</v>
      </c>
      <c r="N273" s="51">
        <v>1</v>
      </c>
      <c r="O273" s="52"/>
      <c r="P273" s="53"/>
      <c r="Q273" s="51">
        <v>1</v>
      </c>
      <c r="R273" s="51">
        <v>1</v>
      </c>
      <c r="S273" s="51">
        <v>1</v>
      </c>
      <c r="T273" s="51">
        <v>1</v>
      </c>
      <c r="U273" s="51">
        <v>1</v>
      </c>
      <c r="V273" s="52"/>
      <c r="W273" s="53"/>
      <c r="X273" s="51">
        <v>1</v>
      </c>
      <c r="Y273" s="51">
        <v>1</v>
      </c>
      <c r="Z273" s="51">
        <v>1</v>
      </c>
      <c r="AA273" s="51">
        <v>1</v>
      </c>
      <c r="AB273" s="51"/>
      <c r="AC273" s="52"/>
      <c r="AD273" s="53"/>
      <c r="AE273" s="51">
        <v>1</v>
      </c>
      <c r="AF273" s="51"/>
      <c r="AG273" s="221"/>
      <c r="AH273" s="371">
        <v>27</v>
      </c>
      <c r="AI273" s="371">
        <v>3</v>
      </c>
      <c r="AJ273" s="371">
        <v>5</v>
      </c>
      <c r="AK273" s="371">
        <v>5</v>
      </c>
      <c r="AL273" s="371">
        <v>5</v>
      </c>
      <c r="AM273" s="371">
        <v>4</v>
      </c>
      <c r="AN273" s="371">
        <v>9</v>
      </c>
      <c r="AO273" s="371">
        <v>9</v>
      </c>
      <c r="AP273" s="371">
        <v>9</v>
      </c>
      <c r="AQ273" s="371"/>
      <c r="AR273" s="221" t="str">
        <f>VLOOKUP(A273,Att!B:CX,101,0)</f>
        <v>Power Connect</v>
      </c>
    </row>
    <row r="274" spans="1:44" x14ac:dyDescent="0.35">
      <c r="A274" s="19" t="s">
        <v>1553</v>
      </c>
      <c r="B274" s="19" t="s">
        <v>1554</v>
      </c>
      <c r="C274" s="51"/>
      <c r="D274" s="51"/>
      <c r="E274" s="51"/>
      <c r="F274" s="51"/>
      <c r="G274" s="51">
        <v>1</v>
      </c>
      <c r="H274" s="52"/>
      <c r="I274" s="53"/>
      <c r="J274" s="51">
        <v>1</v>
      </c>
      <c r="K274" s="51">
        <v>1</v>
      </c>
      <c r="L274" s="51">
        <v>1</v>
      </c>
      <c r="M274" s="51"/>
      <c r="N274" s="51">
        <v>1</v>
      </c>
      <c r="O274" s="52"/>
      <c r="P274" s="53"/>
      <c r="Q274" s="51"/>
      <c r="R274" s="51"/>
      <c r="S274" s="51"/>
      <c r="T274" s="51">
        <v>1</v>
      </c>
      <c r="U274" s="51">
        <v>1</v>
      </c>
      <c r="V274" s="52"/>
      <c r="W274" s="53"/>
      <c r="X274" s="51"/>
      <c r="Y274" s="51">
        <v>1</v>
      </c>
      <c r="Z274" s="51">
        <v>1</v>
      </c>
      <c r="AA274" s="51"/>
      <c r="AB274" s="51">
        <v>1</v>
      </c>
      <c r="AC274" s="52">
        <v>1</v>
      </c>
      <c r="AD274" s="53"/>
      <c r="AE274" s="51"/>
      <c r="AF274" s="51">
        <v>1</v>
      </c>
      <c r="AG274" s="221"/>
      <c r="AH274" s="371"/>
      <c r="AI274" s="371"/>
      <c r="AJ274" s="371">
        <v>1</v>
      </c>
      <c r="AK274" s="371">
        <v>4</v>
      </c>
      <c r="AL274" s="371">
        <v>2</v>
      </c>
      <c r="AM274" s="371">
        <v>4</v>
      </c>
      <c r="AN274" s="371"/>
      <c r="AO274" s="371"/>
      <c r="AP274" s="371"/>
      <c r="AQ274" s="371"/>
      <c r="AR274" s="221" t="str">
        <f>VLOOKUP(A274,Att!B:CX,101,0)</f>
        <v>Power Connect</v>
      </c>
    </row>
    <row r="275" spans="1:44" x14ac:dyDescent="0.35">
      <c r="A275" s="19" t="s">
        <v>1556</v>
      </c>
      <c r="B275" s="19" t="s">
        <v>1557</v>
      </c>
      <c r="C275" s="51">
        <v>1</v>
      </c>
      <c r="D275" s="51">
        <v>1</v>
      </c>
      <c r="E275" s="51">
        <v>1</v>
      </c>
      <c r="F275" s="51"/>
      <c r="G275" s="51">
        <v>1</v>
      </c>
      <c r="H275" s="52">
        <v>1</v>
      </c>
      <c r="I275" s="53"/>
      <c r="J275" s="51">
        <v>1</v>
      </c>
      <c r="K275" s="51">
        <v>1</v>
      </c>
      <c r="L275" s="51">
        <v>1</v>
      </c>
      <c r="M275" s="51">
        <v>1</v>
      </c>
      <c r="N275" s="51">
        <v>1</v>
      </c>
      <c r="O275" s="52"/>
      <c r="P275" s="53"/>
      <c r="Q275" s="51">
        <v>1</v>
      </c>
      <c r="R275" s="51">
        <v>1</v>
      </c>
      <c r="S275" s="51"/>
      <c r="T275" s="51">
        <v>1</v>
      </c>
      <c r="U275" s="51"/>
      <c r="V275" s="52"/>
      <c r="W275" s="53"/>
      <c r="X275" s="51">
        <v>1</v>
      </c>
      <c r="Y275" s="51">
        <v>1</v>
      </c>
      <c r="Z275" s="51">
        <v>1</v>
      </c>
      <c r="AA275" s="51">
        <v>1</v>
      </c>
      <c r="AB275" s="51">
        <v>1</v>
      </c>
      <c r="AC275" s="52"/>
      <c r="AD275" s="53"/>
      <c r="AE275" s="51">
        <v>1</v>
      </c>
      <c r="AF275" s="51">
        <v>1</v>
      </c>
      <c r="AG275" s="221"/>
      <c r="AH275" s="371">
        <v>27</v>
      </c>
      <c r="AI275" s="371">
        <v>3</v>
      </c>
      <c r="AJ275" s="371">
        <v>5</v>
      </c>
      <c r="AK275" s="371">
        <v>5</v>
      </c>
      <c r="AL275" s="371">
        <v>3</v>
      </c>
      <c r="AM275" s="371">
        <v>5</v>
      </c>
      <c r="AN275" s="371">
        <v>9</v>
      </c>
      <c r="AO275" s="371">
        <v>9</v>
      </c>
      <c r="AP275" s="371"/>
      <c r="AQ275" s="371">
        <v>9</v>
      </c>
      <c r="AR275" s="221" t="str">
        <f>VLOOKUP(A275,Att!B:CX,101,0)</f>
        <v>Power Connect</v>
      </c>
    </row>
    <row r="276" spans="1:44" x14ac:dyDescent="0.35">
      <c r="A276" s="19" t="s">
        <v>1559</v>
      </c>
      <c r="B276" s="19" t="s">
        <v>1560</v>
      </c>
      <c r="C276" s="51">
        <v>1</v>
      </c>
      <c r="D276" s="51">
        <v>1</v>
      </c>
      <c r="E276" s="51">
        <v>1</v>
      </c>
      <c r="F276" s="51"/>
      <c r="G276" s="51">
        <v>1</v>
      </c>
      <c r="H276" s="52">
        <v>1</v>
      </c>
      <c r="I276" s="53"/>
      <c r="J276" s="51"/>
      <c r="K276" s="51">
        <v>1</v>
      </c>
      <c r="L276" s="51">
        <v>1</v>
      </c>
      <c r="M276" s="51">
        <v>1</v>
      </c>
      <c r="N276" s="51">
        <v>1</v>
      </c>
      <c r="O276" s="52">
        <v>1</v>
      </c>
      <c r="P276" s="53"/>
      <c r="Q276" s="51">
        <v>1</v>
      </c>
      <c r="R276" s="51">
        <v>1</v>
      </c>
      <c r="S276" s="51"/>
      <c r="T276" s="51">
        <v>1</v>
      </c>
      <c r="U276" s="51">
        <v>1</v>
      </c>
      <c r="V276" s="52">
        <v>1</v>
      </c>
      <c r="W276" s="53"/>
      <c r="X276" s="51">
        <v>1</v>
      </c>
      <c r="Y276" s="51">
        <v>1</v>
      </c>
      <c r="Z276" s="51"/>
      <c r="AA276" s="51">
        <v>1</v>
      </c>
      <c r="AB276" s="51">
        <v>1</v>
      </c>
      <c r="AC276" s="52">
        <v>1</v>
      </c>
      <c r="AD276" s="53"/>
      <c r="AE276" s="51">
        <v>1</v>
      </c>
      <c r="AF276" s="51">
        <v>1</v>
      </c>
      <c r="AG276" s="221"/>
      <c r="AH276" s="371">
        <v>36</v>
      </c>
      <c r="AI276" s="371">
        <v>4</v>
      </c>
      <c r="AJ276" s="371">
        <v>5</v>
      </c>
      <c r="AK276" s="371">
        <v>5</v>
      </c>
      <c r="AL276" s="371">
        <v>5</v>
      </c>
      <c r="AM276" s="371">
        <v>5</v>
      </c>
      <c r="AN276" s="371">
        <v>9</v>
      </c>
      <c r="AO276" s="371">
        <v>9</v>
      </c>
      <c r="AP276" s="371">
        <v>9</v>
      </c>
      <c r="AQ276" s="371">
        <v>9</v>
      </c>
      <c r="AR276" s="221" t="str">
        <f>VLOOKUP(A276,Att!B:CX,101,0)</f>
        <v>Power Connect</v>
      </c>
    </row>
    <row r="277" spans="1:44" x14ac:dyDescent="0.35">
      <c r="A277" s="19" t="s">
        <v>1562</v>
      </c>
      <c r="B277" s="19" t="s">
        <v>1563</v>
      </c>
      <c r="C277" s="51">
        <v>1</v>
      </c>
      <c r="D277" s="51">
        <v>1</v>
      </c>
      <c r="E277" s="51"/>
      <c r="F277" s="51">
        <v>1</v>
      </c>
      <c r="G277" s="51"/>
      <c r="H277" s="52"/>
      <c r="I277" s="53"/>
      <c r="J277" s="51">
        <v>1</v>
      </c>
      <c r="K277" s="51"/>
      <c r="L277" s="51">
        <v>1</v>
      </c>
      <c r="M277" s="51">
        <v>1</v>
      </c>
      <c r="N277" s="51">
        <v>1</v>
      </c>
      <c r="O277" s="52">
        <v>1</v>
      </c>
      <c r="P277" s="53"/>
      <c r="Q277" s="51">
        <v>1</v>
      </c>
      <c r="R277" s="51">
        <v>1</v>
      </c>
      <c r="S277" s="51">
        <v>1</v>
      </c>
      <c r="T277" s="51">
        <v>1</v>
      </c>
      <c r="U277" s="51"/>
      <c r="V277" s="52">
        <v>1</v>
      </c>
      <c r="W277" s="53"/>
      <c r="X277" s="51">
        <v>1</v>
      </c>
      <c r="Y277" s="51"/>
      <c r="Z277" s="51">
        <v>1</v>
      </c>
      <c r="AA277" s="51"/>
      <c r="AB277" s="51"/>
      <c r="AC277" s="52"/>
      <c r="AD277" s="53"/>
      <c r="AE277" s="51"/>
      <c r="AF277" s="51"/>
      <c r="AG277" s="221"/>
      <c r="AH277" s="371">
        <v>18</v>
      </c>
      <c r="AI277" s="371">
        <v>2</v>
      </c>
      <c r="AJ277" s="371">
        <v>3</v>
      </c>
      <c r="AK277" s="371">
        <v>5</v>
      </c>
      <c r="AL277" s="371">
        <v>5</v>
      </c>
      <c r="AM277" s="371">
        <v>2</v>
      </c>
      <c r="AN277" s="371"/>
      <c r="AO277" s="371">
        <v>9</v>
      </c>
      <c r="AP277" s="371">
        <v>9</v>
      </c>
      <c r="AQ277" s="371"/>
      <c r="AR277" s="221" t="str">
        <f>VLOOKUP(A277,Att!B:CX,101,0)</f>
        <v>Power Connect</v>
      </c>
    </row>
    <row r="278" spans="1:44" x14ac:dyDescent="0.35">
      <c r="A278" s="19" t="s">
        <v>1567</v>
      </c>
      <c r="B278" s="19" t="s">
        <v>1568</v>
      </c>
      <c r="C278" s="51">
        <v>1</v>
      </c>
      <c r="D278" s="51">
        <v>1</v>
      </c>
      <c r="E278" s="51">
        <v>1</v>
      </c>
      <c r="F278" s="51">
        <v>1</v>
      </c>
      <c r="G278" s="51"/>
      <c r="H278" s="52">
        <v>1</v>
      </c>
      <c r="I278" s="53"/>
      <c r="J278" s="51"/>
      <c r="K278" s="51">
        <v>1</v>
      </c>
      <c r="L278" s="51">
        <v>1</v>
      </c>
      <c r="M278" s="51">
        <v>1</v>
      </c>
      <c r="N278" s="51">
        <v>1</v>
      </c>
      <c r="O278" s="52">
        <v>1</v>
      </c>
      <c r="P278" s="53"/>
      <c r="Q278" s="51">
        <v>1</v>
      </c>
      <c r="R278" s="51">
        <v>1</v>
      </c>
      <c r="S278" s="51">
        <v>1</v>
      </c>
      <c r="T278" s="51">
        <v>1</v>
      </c>
      <c r="U278" s="51">
        <v>1</v>
      </c>
      <c r="V278" s="52"/>
      <c r="W278" s="53"/>
      <c r="X278" s="51">
        <v>1</v>
      </c>
      <c r="Y278" s="51">
        <v>1</v>
      </c>
      <c r="Z278" s="51"/>
      <c r="AA278" s="51">
        <v>1</v>
      </c>
      <c r="AB278" s="51">
        <v>1</v>
      </c>
      <c r="AC278" s="52"/>
      <c r="AD278" s="53"/>
      <c r="AE278" s="51">
        <v>1</v>
      </c>
      <c r="AF278" s="51"/>
      <c r="AG278" s="221"/>
      <c r="AH278" s="371">
        <v>27</v>
      </c>
      <c r="AI278" s="371">
        <v>3</v>
      </c>
      <c r="AJ278" s="371">
        <v>5</v>
      </c>
      <c r="AK278" s="371">
        <v>5</v>
      </c>
      <c r="AL278" s="371">
        <v>5</v>
      </c>
      <c r="AM278" s="371">
        <v>4</v>
      </c>
      <c r="AN278" s="371">
        <v>9</v>
      </c>
      <c r="AO278" s="371">
        <v>9</v>
      </c>
      <c r="AP278" s="371">
        <v>9</v>
      </c>
      <c r="AQ278" s="371"/>
      <c r="AR278" s="221" t="str">
        <f>VLOOKUP(A278,Att!B:CX,101,0)</f>
        <v>MEKONG SUBLABOR</v>
      </c>
    </row>
    <row r="279" spans="1:44" x14ac:dyDescent="0.35">
      <c r="A279" s="19" t="s">
        <v>1570</v>
      </c>
      <c r="B279" s="19" t="s">
        <v>1571</v>
      </c>
      <c r="C279" s="51">
        <v>1</v>
      </c>
      <c r="D279" s="51">
        <v>1</v>
      </c>
      <c r="E279" s="51">
        <v>1</v>
      </c>
      <c r="F279" s="51">
        <v>1</v>
      </c>
      <c r="G279" s="51"/>
      <c r="H279" s="52"/>
      <c r="I279" s="53"/>
      <c r="J279" s="51"/>
      <c r="K279" s="51">
        <v>1</v>
      </c>
      <c r="L279" s="51">
        <v>1</v>
      </c>
      <c r="M279" s="51">
        <v>1</v>
      </c>
      <c r="N279" s="51">
        <v>1</v>
      </c>
      <c r="O279" s="52">
        <v>1</v>
      </c>
      <c r="P279" s="53"/>
      <c r="Q279" s="51"/>
      <c r="R279" s="51"/>
      <c r="S279" s="51"/>
      <c r="T279" s="51">
        <v>1</v>
      </c>
      <c r="U279" s="51">
        <v>1</v>
      </c>
      <c r="V279" s="52"/>
      <c r="W279" s="53"/>
      <c r="X279" s="51"/>
      <c r="Y279" s="51"/>
      <c r="Z279" s="51"/>
      <c r="AA279" s="51"/>
      <c r="AB279" s="51"/>
      <c r="AC279" s="52"/>
      <c r="AD279" s="53"/>
      <c r="AE279" s="51"/>
      <c r="AF279" s="51"/>
      <c r="AG279" s="221"/>
      <c r="AH279" s="371">
        <v>9</v>
      </c>
      <c r="AI279" s="371">
        <v>1</v>
      </c>
      <c r="AJ279" s="371">
        <v>4</v>
      </c>
      <c r="AK279" s="371">
        <v>5</v>
      </c>
      <c r="AL279" s="371">
        <v>2</v>
      </c>
      <c r="AM279" s="371"/>
      <c r="AN279" s="371"/>
      <c r="AO279" s="371">
        <v>9</v>
      </c>
      <c r="AP279" s="371"/>
      <c r="AQ279" s="371"/>
      <c r="AR279" s="221" t="str">
        <f>VLOOKUP(A279,Att!B:CX,101,0)</f>
        <v>MEKONG SUBLABOR</v>
      </c>
    </row>
    <row r="280" spans="1:44" x14ac:dyDescent="0.35">
      <c r="A280" s="19" t="s">
        <v>1573</v>
      </c>
      <c r="B280" s="19" t="s">
        <v>1574</v>
      </c>
      <c r="C280" s="51">
        <v>1</v>
      </c>
      <c r="D280" s="51">
        <v>1</v>
      </c>
      <c r="E280" s="51">
        <v>1</v>
      </c>
      <c r="F280" s="51">
        <v>1</v>
      </c>
      <c r="G280" s="51">
        <v>1</v>
      </c>
      <c r="H280" s="52"/>
      <c r="I280" s="53"/>
      <c r="J280" s="51">
        <v>1</v>
      </c>
      <c r="K280" s="51"/>
      <c r="L280" s="51">
        <v>1</v>
      </c>
      <c r="M280" s="51">
        <v>1</v>
      </c>
      <c r="N280" s="51">
        <v>1</v>
      </c>
      <c r="O280" s="52">
        <v>1</v>
      </c>
      <c r="P280" s="53"/>
      <c r="Q280" s="51">
        <v>1</v>
      </c>
      <c r="R280" s="51">
        <v>1</v>
      </c>
      <c r="S280" s="51">
        <v>1</v>
      </c>
      <c r="T280" s="51">
        <v>1</v>
      </c>
      <c r="U280" s="51">
        <v>1</v>
      </c>
      <c r="V280" s="52"/>
      <c r="W280" s="53"/>
      <c r="X280" s="51">
        <v>1</v>
      </c>
      <c r="Y280" s="51">
        <v>1</v>
      </c>
      <c r="Z280" s="51">
        <v>1</v>
      </c>
      <c r="AA280" s="51">
        <v>1</v>
      </c>
      <c r="AB280" s="51">
        <v>1</v>
      </c>
      <c r="AC280" s="52"/>
      <c r="AD280" s="53"/>
      <c r="AE280" s="51">
        <v>1</v>
      </c>
      <c r="AF280" s="51">
        <v>1</v>
      </c>
      <c r="AG280" s="221"/>
      <c r="AH280" s="371">
        <v>36</v>
      </c>
      <c r="AI280" s="371">
        <v>4</v>
      </c>
      <c r="AJ280" s="371">
        <v>5</v>
      </c>
      <c r="AK280" s="371">
        <v>5</v>
      </c>
      <c r="AL280" s="371">
        <v>5</v>
      </c>
      <c r="AM280" s="371">
        <v>5</v>
      </c>
      <c r="AN280" s="371">
        <v>9</v>
      </c>
      <c r="AO280" s="371">
        <v>9</v>
      </c>
      <c r="AP280" s="371">
        <v>9</v>
      </c>
      <c r="AQ280" s="371">
        <v>9</v>
      </c>
      <c r="AR280" s="221" t="str">
        <f>VLOOKUP(A280,Att!B:CX,101,0)</f>
        <v>MEKONG SUBLABOR</v>
      </c>
    </row>
    <row r="281" spans="1:44" x14ac:dyDescent="0.35">
      <c r="A281" s="19" t="s">
        <v>1576</v>
      </c>
      <c r="B281" s="19" t="s">
        <v>1577</v>
      </c>
      <c r="C281" s="51">
        <v>1</v>
      </c>
      <c r="D281" s="51">
        <v>1</v>
      </c>
      <c r="E281" s="51">
        <v>1</v>
      </c>
      <c r="F281" s="51">
        <v>1</v>
      </c>
      <c r="G281" s="51">
        <v>1</v>
      </c>
      <c r="H281" s="52"/>
      <c r="I281" s="53"/>
      <c r="J281" s="51">
        <v>1</v>
      </c>
      <c r="K281" s="51">
        <v>1</v>
      </c>
      <c r="L281" s="51">
        <v>1</v>
      </c>
      <c r="M281" s="51">
        <v>1</v>
      </c>
      <c r="N281" s="51">
        <v>1</v>
      </c>
      <c r="O281" s="52"/>
      <c r="P281" s="53"/>
      <c r="Q281" s="51">
        <v>1</v>
      </c>
      <c r="R281" s="51">
        <v>1</v>
      </c>
      <c r="S281" s="51">
        <v>1</v>
      </c>
      <c r="T281" s="51">
        <v>1</v>
      </c>
      <c r="U281" s="51">
        <v>1</v>
      </c>
      <c r="V281" s="52"/>
      <c r="W281" s="53"/>
      <c r="X281" s="51"/>
      <c r="Y281" s="51">
        <v>1</v>
      </c>
      <c r="Z281" s="51">
        <v>1</v>
      </c>
      <c r="AA281" s="51">
        <v>1</v>
      </c>
      <c r="AB281" s="51">
        <v>1</v>
      </c>
      <c r="AC281" s="52">
        <v>1</v>
      </c>
      <c r="AD281" s="53"/>
      <c r="AE281" s="51">
        <v>1</v>
      </c>
      <c r="AF281" s="51">
        <v>1</v>
      </c>
      <c r="AG281" s="221"/>
      <c r="AH281" s="371">
        <v>36</v>
      </c>
      <c r="AI281" s="371">
        <v>4</v>
      </c>
      <c r="AJ281" s="371">
        <v>5</v>
      </c>
      <c r="AK281" s="371">
        <v>5</v>
      </c>
      <c r="AL281" s="371">
        <v>5</v>
      </c>
      <c r="AM281" s="371">
        <v>5</v>
      </c>
      <c r="AN281" s="371">
        <v>9</v>
      </c>
      <c r="AO281" s="371">
        <v>9</v>
      </c>
      <c r="AP281" s="371">
        <v>9</v>
      </c>
      <c r="AQ281" s="371">
        <v>9</v>
      </c>
      <c r="AR281" s="221" t="str">
        <f>VLOOKUP(A281,Att!B:CX,101,0)</f>
        <v>MEKONG SUBLABOR</v>
      </c>
    </row>
    <row r="282" spans="1:44" x14ac:dyDescent="0.35">
      <c r="A282" s="19" t="s">
        <v>1579</v>
      </c>
      <c r="B282" s="19" t="s">
        <v>1580</v>
      </c>
      <c r="C282" s="51">
        <v>1</v>
      </c>
      <c r="D282" s="51">
        <v>1</v>
      </c>
      <c r="E282" s="51">
        <v>1</v>
      </c>
      <c r="F282" s="51">
        <v>1</v>
      </c>
      <c r="G282" s="51">
        <v>1</v>
      </c>
      <c r="H282" s="52"/>
      <c r="I282" s="53"/>
      <c r="J282" s="51">
        <v>1</v>
      </c>
      <c r="K282" s="51">
        <v>1</v>
      </c>
      <c r="L282" s="51"/>
      <c r="M282" s="51">
        <v>1</v>
      </c>
      <c r="N282" s="51">
        <v>1</v>
      </c>
      <c r="O282" s="52">
        <v>1</v>
      </c>
      <c r="P282" s="53"/>
      <c r="Q282" s="51">
        <v>1</v>
      </c>
      <c r="R282" s="51">
        <v>1</v>
      </c>
      <c r="S282" s="51">
        <v>1</v>
      </c>
      <c r="T282" s="51">
        <v>1</v>
      </c>
      <c r="U282" s="51">
        <v>1</v>
      </c>
      <c r="V282" s="52"/>
      <c r="W282" s="53"/>
      <c r="X282" s="51">
        <v>1</v>
      </c>
      <c r="Y282" s="51">
        <v>1</v>
      </c>
      <c r="Z282" s="51">
        <v>1</v>
      </c>
      <c r="AA282" s="51">
        <v>1</v>
      </c>
      <c r="AB282" s="51">
        <v>1</v>
      </c>
      <c r="AC282" s="52"/>
      <c r="AD282" s="53"/>
      <c r="AE282" s="51">
        <v>1</v>
      </c>
      <c r="AF282" s="51">
        <v>1</v>
      </c>
      <c r="AG282" s="221"/>
      <c r="AH282" s="371">
        <v>36</v>
      </c>
      <c r="AI282" s="371">
        <v>4</v>
      </c>
      <c r="AJ282" s="371">
        <v>5</v>
      </c>
      <c r="AK282" s="371">
        <v>5</v>
      </c>
      <c r="AL282" s="371">
        <v>5</v>
      </c>
      <c r="AM282" s="371">
        <v>5</v>
      </c>
      <c r="AN282" s="371">
        <v>9</v>
      </c>
      <c r="AO282" s="371">
        <v>9</v>
      </c>
      <c r="AP282" s="371">
        <v>9</v>
      </c>
      <c r="AQ282" s="371">
        <v>9</v>
      </c>
      <c r="AR282" s="221" t="str">
        <f>VLOOKUP(A282,Att!B:CX,101,0)</f>
        <v>MEKONG SUBLABOR</v>
      </c>
    </row>
    <row r="283" spans="1:44" x14ac:dyDescent="0.35">
      <c r="A283" s="19" t="s">
        <v>1582</v>
      </c>
      <c r="B283" s="19" t="s">
        <v>1583</v>
      </c>
      <c r="C283" s="51">
        <v>1</v>
      </c>
      <c r="D283" s="51">
        <v>1</v>
      </c>
      <c r="E283" s="51">
        <v>1</v>
      </c>
      <c r="F283" s="51"/>
      <c r="G283" s="51">
        <v>1</v>
      </c>
      <c r="H283" s="52">
        <v>1</v>
      </c>
      <c r="I283" s="53"/>
      <c r="J283" s="51"/>
      <c r="K283" s="51">
        <v>1</v>
      </c>
      <c r="L283" s="51">
        <v>1</v>
      </c>
      <c r="M283" s="51"/>
      <c r="N283" s="51">
        <v>1</v>
      </c>
      <c r="O283" s="52">
        <v>1</v>
      </c>
      <c r="P283" s="53"/>
      <c r="Q283" s="51">
        <v>1</v>
      </c>
      <c r="R283" s="51">
        <v>1</v>
      </c>
      <c r="S283" s="51">
        <v>1</v>
      </c>
      <c r="T283" s="51">
        <v>1</v>
      </c>
      <c r="U283" s="51">
        <v>1</v>
      </c>
      <c r="V283" s="52"/>
      <c r="W283" s="53"/>
      <c r="X283" s="51">
        <v>1</v>
      </c>
      <c r="Y283" s="51">
        <v>1</v>
      </c>
      <c r="Z283" s="51">
        <v>1</v>
      </c>
      <c r="AA283" s="51">
        <v>1</v>
      </c>
      <c r="AB283" s="51">
        <v>1</v>
      </c>
      <c r="AC283" s="52"/>
      <c r="AD283" s="53"/>
      <c r="AE283" s="51"/>
      <c r="AF283" s="51"/>
      <c r="AG283" s="221"/>
      <c r="AH283" s="371">
        <v>27</v>
      </c>
      <c r="AI283" s="371">
        <v>3</v>
      </c>
      <c r="AJ283" s="371">
        <v>5</v>
      </c>
      <c r="AK283" s="371">
        <v>4</v>
      </c>
      <c r="AL283" s="371">
        <v>5</v>
      </c>
      <c r="AM283" s="371">
        <v>5</v>
      </c>
      <c r="AN283" s="371">
        <v>9</v>
      </c>
      <c r="AO283" s="371"/>
      <c r="AP283" s="371">
        <v>9</v>
      </c>
      <c r="AQ283" s="371">
        <v>9</v>
      </c>
      <c r="AR283" s="221" t="str">
        <f>VLOOKUP(A283,Att!B:CX,101,0)</f>
        <v>MEKONG SUBLABOR</v>
      </c>
    </row>
    <row r="284" spans="1:44" x14ac:dyDescent="0.35">
      <c r="A284" s="19" t="s">
        <v>1585</v>
      </c>
      <c r="B284" s="19" t="s">
        <v>1586</v>
      </c>
      <c r="C284" s="51">
        <v>1</v>
      </c>
      <c r="D284" s="51">
        <v>1</v>
      </c>
      <c r="E284" s="51">
        <v>1</v>
      </c>
      <c r="F284" s="51">
        <v>1</v>
      </c>
      <c r="G284" s="51">
        <v>1</v>
      </c>
      <c r="H284" s="52"/>
      <c r="I284" s="53"/>
      <c r="J284" s="51">
        <v>1</v>
      </c>
      <c r="K284" s="51"/>
      <c r="L284" s="51">
        <v>1</v>
      </c>
      <c r="M284" s="51">
        <v>1</v>
      </c>
      <c r="N284" s="51">
        <v>1</v>
      </c>
      <c r="O284" s="52">
        <v>1</v>
      </c>
      <c r="P284" s="53"/>
      <c r="Q284" s="51">
        <v>1</v>
      </c>
      <c r="R284" s="51">
        <v>1</v>
      </c>
      <c r="S284" s="51">
        <v>1</v>
      </c>
      <c r="T284" s="51"/>
      <c r="U284" s="51">
        <v>1</v>
      </c>
      <c r="V284" s="52">
        <v>1</v>
      </c>
      <c r="W284" s="53"/>
      <c r="X284" s="51"/>
      <c r="Y284" s="51">
        <v>1</v>
      </c>
      <c r="Z284" s="51">
        <v>1</v>
      </c>
      <c r="AA284" s="51">
        <v>1</v>
      </c>
      <c r="AB284" s="51">
        <v>1</v>
      </c>
      <c r="AC284" s="52">
        <v>1</v>
      </c>
      <c r="AD284" s="53"/>
      <c r="AE284" s="51"/>
      <c r="AF284" s="51">
        <v>1</v>
      </c>
      <c r="AG284" s="221"/>
      <c r="AH284" s="371">
        <v>36</v>
      </c>
      <c r="AI284" s="371">
        <v>4</v>
      </c>
      <c r="AJ284" s="371">
        <v>5</v>
      </c>
      <c r="AK284" s="371">
        <v>5</v>
      </c>
      <c r="AL284" s="371">
        <v>5</v>
      </c>
      <c r="AM284" s="371">
        <v>5</v>
      </c>
      <c r="AN284" s="371">
        <v>9</v>
      </c>
      <c r="AO284" s="371">
        <v>9</v>
      </c>
      <c r="AP284" s="371">
        <v>9</v>
      </c>
      <c r="AQ284" s="371">
        <v>9</v>
      </c>
      <c r="AR284" s="221" t="str">
        <f>VLOOKUP(A284,Att!B:CX,101,0)</f>
        <v>MEKONG SUBLABOR</v>
      </c>
    </row>
    <row r="285" spans="1:44" x14ac:dyDescent="0.35">
      <c r="A285" s="19" t="s">
        <v>1588</v>
      </c>
      <c r="B285" s="19" t="s">
        <v>1589</v>
      </c>
      <c r="C285" s="51">
        <v>1</v>
      </c>
      <c r="D285" s="51">
        <v>1</v>
      </c>
      <c r="E285" s="51">
        <v>1</v>
      </c>
      <c r="F285" s="51"/>
      <c r="G285" s="51">
        <v>1</v>
      </c>
      <c r="H285" s="52">
        <v>1</v>
      </c>
      <c r="I285" s="53"/>
      <c r="J285" s="51">
        <v>1</v>
      </c>
      <c r="K285" s="51">
        <v>1</v>
      </c>
      <c r="L285" s="51">
        <v>1</v>
      </c>
      <c r="M285" s="51">
        <v>1</v>
      </c>
      <c r="N285" s="51">
        <v>1</v>
      </c>
      <c r="O285" s="52"/>
      <c r="P285" s="53"/>
      <c r="Q285" s="51">
        <v>1</v>
      </c>
      <c r="R285" s="51">
        <v>1</v>
      </c>
      <c r="S285" s="51">
        <v>1</v>
      </c>
      <c r="T285" s="51">
        <v>1</v>
      </c>
      <c r="U285" s="51"/>
      <c r="V285" s="52">
        <v>1</v>
      </c>
      <c r="W285" s="53"/>
      <c r="X285" s="51">
        <v>1</v>
      </c>
      <c r="Y285" s="51">
        <v>1</v>
      </c>
      <c r="Z285" s="51">
        <v>1</v>
      </c>
      <c r="AA285" s="51">
        <v>1</v>
      </c>
      <c r="AB285" s="51">
        <v>1</v>
      </c>
      <c r="AC285" s="52"/>
      <c r="AD285" s="53"/>
      <c r="AE285" s="51"/>
      <c r="AF285" s="51"/>
      <c r="AG285" s="221"/>
      <c r="AH285" s="371">
        <v>36</v>
      </c>
      <c r="AI285" s="371">
        <v>4</v>
      </c>
      <c r="AJ285" s="371">
        <v>5</v>
      </c>
      <c r="AK285" s="371">
        <v>5</v>
      </c>
      <c r="AL285" s="371">
        <v>5</v>
      </c>
      <c r="AM285" s="371">
        <v>5</v>
      </c>
      <c r="AN285" s="371">
        <v>9</v>
      </c>
      <c r="AO285" s="371">
        <v>9</v>
      </c>
      <c r="AP285" s="371">
        <v>9</v>
      </c>
      <c r="AQ285" s="371">
        <v>9</v>
      </c>
      <c r="AR285" s="221" t="str">
        <f>VLOOKUP(A285,Att!B:CX,101,0)</f>
        <v>MEKONG SUBLABOR</v>
      </c>
    </row>
    <row r="286" spans="1:44" x14ac:dyDescent="0.35">
      <c r="A286" s="19" t="s">
        <v>1591</v>
      </c>
      <c r="B286" s="19" t="s">
        <v>1592</v>
      </c>
      <c r="C286" s="51">
        <v>1</v>
      </c>
      <c r="D286" s="51">
        <v>1</v>
      </c>
      <c r="E286" s="51">
        <v>1</v>
      </c>
      <c r="F286" s="51">
        <v>1</v>
      </c>
      <c r="G286" s="51"/>
      <c r="H286" s="52"/>
      <c r="I286" s="53"/>
      <c r="J286" s="51"/>
      <c r="K286" s="51"/>
      <c r="L286" s="51"/>
      <c r="M286" s="51"/>
      <c r="N286" s="51"/>
      <c r="O286" s="52"/>
      <c r="P286" s="53"/>
      <c r="Q286" s="51"/>
      <c r="R286" s="51"/>
      <c r="S286" s="51"/>
      <c r="T286" s="51">
        <v>1</v>
      </c>
      <c r="U286" s="51">
        <v>1</v>
      </c>
      <c r="V286" s="52">
        <v>1</v>
      </c>
      <c r="W286" s="53"/>
      <c r="X286" s="51">
        <v>1</v>
      </c>
      <c r="Y286" s="51">
        <v>1</v>
      </c>
      <c r="Z286" s="51">
        <v>1</v>
      </c>
      <c r="AA286" s="51"/>
      <c r="AB286" s="51">
        <v>1</v>
      </c>
      <c r="AC286" s="52"/>
      <c r="AD286" s="53"/>
      <c r="AE286" s="51"/>
      <c r="AF286" s="51">
        <v>1</v>
      </c>
      <c r="AG286" s="221"/>
      <c r="AH286" s="371"/>
      <c r="AI286" s="371"/>
      <c r="AJ286" s="371">
        <v>4</v>
      </c>
      <c r="AK286" s="371">
        <v>0</v>
      </c>
      <c r="AL286" s="371">
        <v>3</v>
      </c>
      <c r="AM286" s="371">
        <v>4</v>
      </c>
      <c r="AN286" s="371"/>
      <c r="AO286" s="371"/>
      <c r="AP286" s="371"/>
      <c r="AQ286" s="371"/>
      <c r="AR286" s="221" t="str">
        <f>VLOOKUP(A286,Att!B:CX,101,0)</f>
        <v>MEKONG SUBLABOR</v>
      </c>
    </row>
    <row r="287" spans="1:44" x14ac:dyDescent="0.35">
      <c r="A287" s="19" t="s">
        <v>1594</v>
      </c>
      <c r="B287" s="19" t="s">
        <v>1595</v>
      </c>
      <c r="C287" s="51">
        <v>1</v>
      </c>
      <c r="D287" s="51"/>
      <c r="E287" s="51">
        <v>1</v>
      </c>
      <c r="F287" s="51">
        <v>1</v>
      </c>
      <c r="G287" s="51"/>
      <c r="H287" s="52"/>
      <c r="I287" s="53"/>
      <c r="J287" s="51"/>
      <c r="K287" s="51"/>
      <c r="L287" s="51"/>
      <c r="M287" s="51"/>
      <c r="N287" s="51"/>
      <c r="O287" s="52"/>
      <c r="P287" s="53"/>
      <c r="Q287" s="51">
        <v>1</v>
      </c>
      <c r="R287" s="51">
        <v>1</v>
      </c>
      <c r="S287" s="51"/>
      <c r="T287" s="51"/>
      <c r="U287" s="51"/>
      <c r="V287" s="52"/>
      <c r="W287" s="53"/>
      <c r="X287" s="51"/>
      <c r="Y287" s="51"/>
      <c r="Z287" s="51"/>
      <c r="AA287" s="51"/>
      <c r="AB287" s="51"/>
      <c r="AC287" s="52"/>
      <c r="AD287" s="53"/>
      <c r="AE287" s="51"/>
      <c r="AF287" s="51"/>
      <c r="AG287" s="221"/>
      <c r="AH287" s="371"/>
      <c r="AI287" s="371"/>
      <c r="AJ287" s="371">
        <v>3</v>
      </c>
      <c r="AK287" s="371">
        <v>0</v>
      </c>
      <c r="AL287" s="371"/>
      <c r="AM287" s="371"/>
      <c r="AN287" s="371"/>
      <c r="AO287" s="371"/>
      <c r="AP287" s="371"/>
      <c r="AQ287" s="371"/>
      <c r="AR287" s="221" t="str">
        <f>VLOOKUP(A287,Att!B:CX,101,0)</f>
        <v>MEKONG SUBLABOR</v>
      </c>
    </row>
    <row r="288" spans="1:44" x14ac:dyDescent="0.35">
      <c r="A288" s="19" t="s">
        <v>1597</v>
      </c>
      <c r="B288" s="19" t="s">
        <v>1598</v>
      </c>
      <c r="C288" s="51">
        <v>1</v>
      </c>
      <c r="D288" s="51">
        <v>1</v>
      </c>
      <c r="E288" s="51">
        <v>1</v>
      </c>
      <c r="F288" s="51">
        <v>1</v>
      </c>
      <c r="G288" s="51">
        <v>1</v>
      </c>
      <c r="H288" s="52"/>
      <c r="I288" s="53"/>
      <c r="J288" s="51">
        <v>1</v>
      </c>
      <c r="K288" s="51">
        <v>1</v>
      </c>
      <c r="L288" s="51">
        <v>1</v>
      </c>
      <c r="M288" s="51">
        <v>1</v>
      </c>
      <c r="N288" s="51">
        <v>1</v>
      </c>
      <c r="O288" s="52"/>
      <c r="P288" s="53"/>
      <c r="Q288" s="51">
        <v>1</v>
      </c>
      <c r="R288" s="51">
        <v>1</v>
      </c>
      <c r="S288" s="51">
        <v>1</v>
      </c>
      <c r="T288" s="51">
        <v>1</v>
      </c>
      <c r="U288" s="51">
        <v>1</v>
      </c>
      <c r="V288" s="52"/>
      <c r="W288" s="53"/>
      <c r="X288" s="51">
        <v>1</v>
      </c>
      <c r="Y288" s="51">
        <v>1</v>
      </c>
      <c r="Z288" s="51">
        <v>1</v>
      </c>
      <c r="AA288" s="51">
        <v>1</v>
      </c>
      <c r="AB288" s="51"/>
      <c r="AC288" s="52">
        <v>1</v>
      </c>
      <c r="AD288" s="53"/>
      <c r="AE288" s="51"/>
      <c r="AF288" s="51">
        <v>1</v>
      </c>
      <c r="AG288" s="221"/>
      <c r="AH288" s="371">
        <v>36</v>
      </c>
      <c r="AI288" s="371">
        <v>4</v>
      </c>
      <c r="AJ288" s="371">
        <v>5</v>
      </c>
      <c r="AK288" s="371">
        <v>5</v>
      </c>
      <c r="AL288" s="371">
        <v>5</v>
      </c>
      <c r="AM288" s="371">
        <v>5</v>
      </c>
      <c r="AN288" s="371">
        <v>9</v>
      </c>
      <c r="AO288" s="371">
        <v>9</v>
      </c>
      <c r="AP288" s="371">
        <v>9</v>
      </c>
      <c r="AQ288" s="371">
        <v>9</v>
      </c>
      <c r="AR288" s="221" t="str">
        <f>VLOOKUP(A288,Att!B:CX,101,0)</f>
        <v>Power Connect</v>
      </c>
    </row>
    <row r="289" spans="1:44" x14ac:dyDescent="0.35">
      <c r="A289" s="19" t="s">
        <v>1600</v>
      </c>
      <c r="B289" s="19" t="s">
        <v>1601</v>
      </c>
      <c r="C289" s="51">
        <v>1</v>
      </c>
      <c r="D289" s="51">
        <v>1</v>
      </c>
      <c r="E289" s="51">
        <v>1</v>
      </c>
      <c r="F289" s="51">
        <v>1</v>
      </c>
      <c r="G289" s="51">
        <v>1</v>
      </c>
      <c r="H289" s="52"/>
      <c r="I289" s="53"/>
      <c r="J289" s="51">
        <v>1</v>
      </c>
      <c r="K289" s="51">
        <v>1</v>
      </c>
      <c r="L289" s="51">
        <v>1</v>
      </c>
      <c r="M289" s="51">
        <v>1</v>
      </c>
      <c r="N289" s="51">
        <v>1</v>
      </c>
      <c r="O289" s="52"/>
      <c r="P289" s="53"/>
      <c r="Q289" s="51">
        <v>1</v>
      </c>
      <c r="R289" s="51">
        <v>1</v>
      </c>
      <c r="S289" s="51">
        <v>1</v>
      </c>
      <c r="T289" s="51">
        <v>1</v>
      </c>
      <c r="U289" s="51">
        <v>1</v>
      </c>
      <c r="V289" s="52"/>
      <c r="W289" s="53"/>
      <c r="X289" s="51">
        <v>1</v>
      </c>
      <c r="Y289" s="51">
        <v>1</v>
      </c>
      <c r="Z289" s="51"/>
      <c r="AA289" s="51">
        <v>1</v>
      </c>
      <c r="AB289" s="51">
        <v>1</v>
      </c>
      <c r="AC289" s="52"/>
      <c r="AD289" s="53"/>
      <c r="AE289" s="51">
        <v>1</v>
      </c>
      <c r="AF289" s="51">
        <v>1</v>
      </c>
      <c r="AG289" s="221"/>
      <c r="AH289" s="371">
        <v>27</v>
      </c>
      <c r="AI289" s="371">
        <v>3</v>
      </c>
      <c r="AJ289" s="371">
        <v>5</v>
      </c>
      <c r="AK289" s="371">
        <v>5</v>
      </c>
      <c r="AL289" s="371">
        <v>5</v>
      </c>
      <c r="AM289" s="371">
        <v>4</v>
      </c>
      <c r="AN289" s="371">
        <v>9</v>
      </c>
      <c r="AO289" s="371">
        <v>9</v>
      </c>
      <c r="AP289" s="371">
        <v>9</v>
      </c>
      <c r="AQ289" s="371"/>
      <c r="AR289" s="221" t="str">
        <f>VLOOKUP(A289,Att!B:CX,101,0)</f>
        <v>Power Connect</v>
      </c>
    </row>
    <row r="290" spans="1:44" x14ac:dyDescent="0.35">
      <c r="A290" s="19" t="s">
        <v>1603</v>
      </c>
      <c r="B290" s="19" t="s">
        <v>1604</v>
      </c>
      <c r="C290" s="51">
        <v>1</v>
      </c>
      <c r="D290" s="51">
        <v>1</v>
      </c>
      <c r="E290" s="51">
        <v>1</v>
      </c>
      <c r="F290" s="51">
        <v>1</v>
      </c>
      <c r="G290" s="51">
        <v>1</v>
      </c>
      <c r="H290" s="52"/>
      <c r="I290" s="53"/>
      <c r="J290" s="51">
        <v>1</v>
      </c>
      <c r="K290" s="51"/>
      <c r="L290" s="51">
        <v>1</v>
      </c>
      <c r="M290" s="51">
        <v>1</v>
      </c>
      <c r="N290" s="51">
        <v>1</v>
      </c>
      <c r="O290" s="52">
        <v>1</v>
      </c>
      <c r="P290" s="53"/>
      <c r="Q290" s="51">
        <v>1</v>
      </c>
      <c r="R290" s="51">
        <v>1</v>
      </c>
      <c r="S290" s="51">
        <v>1</v>
      </c>
      <c r="T290" s="51"/>
      <c r="U290" s="51">
        <v>1</v>
      </c>
      <c r="V290" s="52">
        <v>1</v>
      </c>
      <c r="W290" s="53"/>
      <c r="X290" s="51"/>
      <c r="Y290" s="51">
        <v>1</v>
      </c>
      <c r="Z290" s="51">
        <v>1</v>
      </c>
      <c r="AA290" s="51">
        <v>1</v>
      </c>
      <c r="AB290" s="51">
        <v>1</v>
      </c>
      <c r="AC290" s="52">
        <v>1</v>
      </c>
      <c r="AD290" s="53"/>
      <c r="AE290" s="51">
        <v>1</v>
      </c>
      <c r="AF290" s="51">
        <v>1</v>
      </c>
      <c r="AG290" s="221"/>
      <c r="AH290" s="371">
        <v>36</v>
      </c>
      <c r="AI290" s="371">
        <v>4</v>
      </c>
      <c r="AJ290" s="371">
        <v>5</v>
      </c>
      <c r="AK290" s="371">
        <v>5</v>
      </c>
      <c r="AL290" s="371">
        <v>5</v>
      </c>
      <c r="AM290" s="371">
        <v>5</v>
      </c>
      <c r="AN290" s="371">
        <v>9</v>
      </c>
      <c r="AO290" s="371">
        <v>9</v>
      </c>
      <c r="AP290" s="371">
        <v>9</v>
      </c>
      <c r="AQ290" s="371">
        <v>9</v>
      </c>
      <c r="AR290" s="221" t="str">
        <f>VLOOKUP(A290,Att!B:CX,101,0)</f>
        <v>Power Connect</v>
      </c>
    </row>
    <row r="291" spans="1:44" x14ac:dyDescent="0.35">
      <c r="A291" s="19" t="s">
        <v>1606</v>
      </c>
      <c r="B291" s="19" t="s">
        <v>1607</v>
      </c>
      <c r="C291" s="51">
        <v>1</v>
      </c>
      <c r="D291" s="51">
        <v>1</v>
      </c>
      <c r="E291" s="51"/>
      <c r="F291" s="51">
        <v>1</v>
      </c>
      <c r="G291" s="51">
        <v>1</v>
      </c>
      <c r="H291" s="52">
        <v>1</v>
      </c>
      <c r="I291" s="53"/>
      <c r="J291" s="51">
        <v>1</v>
      </c>
      <c r="K291" s="51">
        <v>1</v>
      </c>
      <c r="L291" s="51">
        <v>1</v>
      </c>
      <c r="M291" s="51">
        <v>1</v>
      </c>
      <c r="N291" s="51">
        <v>1</v>
      </c>
      <c r="O291" s="52"/>
      <c r="P291" s="53"/>
      <c r="Q291" s="51"/>
      <c r="R291" s="51">
        <v>1</v>
      </c>
      <c r="S291" s="51">
        <v>1</v>
      </c>
      <c r="T291" s="51">
        <v>1</v>
      </c>
      <c r="U291" s="51">
        <v>1</v>
      </c>
      <c r="V291" s="52"/>
      <c r="W291" s="53"/>
      <c r="X291" s="51">
        <v>1</v>
      </c>
      <c r="Y291" s="51">
        <v>1</v>
      </c>
      <c r="Z291" s="51">
        <v>1</v>
      </c>
      <c r="AA291" s="51">
        <v>1</v>
      </c>
      <c r="AB291" s="51">
        <v>1</v>
      </c>
      <c r="AC291" s="52"/>
      <c r="AD291" s="53"/>
      <c r="AE291" s="51">
        <v>1</v>
      </c>
      <c r="AF291" s="51">
        <v>1</v>
      </c>
      <c r="AG291" s="221"/>
      <c r="AH291" s="371">
        <v>27</v>
      </c>
      <c r="AI291" s="371">
        <v>3</v>
      </c>
      <c r="AJ291" s="371">
        <v>5</v>
      </c>
      <c r="AK291" s="371">
        <v>5</v>
      </c>
      <c r="AL291" s="371">
        <v>4</v>
      </c>
      <c r="AM291" s="371">
        <v>5</v>
      </c>
      <c r="AN291" s="371">
        <v>9</v>
      </c>
      <c r="AO291" s="371">
        <v>9</v>
      </c>
      <c r="AP291" s="371"/>
      <c r="AQ291" s="371">
        <v>9</v>
      </c>
      <c r="AR291" s="221" t="str">
        <f>VLOOKUP(A291,Att!B:CX,101,0)</f>
        <v>Power Connect</v>
      </c>
    </row>
    <row r="292" spans="1:44" x14ac:dyDescent="0.35">
      <c r="A292" s="19" t="s">
        <v>1609</v>
      </c>
      <c r="B292" s="19" t="s">
        <v>1610</v>
      </c>
      <c r="C292" s="51"/>
      <c r="D292" s="51">
        <v>1</v>
      </c>
      <c r="E292" s="51">
        <v>1</v>
      </c>
      <c r="F292" s="51">
        <v>1</v>
      </c>
      <c r="G292" s="51">
        <v>1</v>
      </c>
      <c r="H292" s="52"/>
      <c r="I292" s="53"/>
      <c r="J292" s="51">
        <v>1</v>
      </c>
      <c r="K292" s="51">
        <v>1</v>
      </c>
      <c r="L292" s="51">
        <v>1</v>
      </c>
      <c r="M292" s="51">
        <v>1</v>
      </c>
      <c r="N292" s="51">
        <v>1</v>
      </c>
      <c r="O292" s="52"/>
      <c r="P292" s="53"/>
      <c r="Q292" s="51">
        <v>1</v>
      </c>
      <c r="R292" s="51">
        <v>1</v>
      </c>
      <c r="S292" s="51"/>
      <c r="T292" s="51">
        <v>1</v>
      </c>
      <c r="U292" s="51">
        <v>1</v>
      </c>
      <c r="V292" s="52"/>
      <c r="W292" s="53"/>
      <c r="X292" s="51">
        <v>1</v>
      </c>
      <c r="Y292" s="51">
        <v>1</v>
      </c>
      <c r="Z292" s="51">
        <v>1</v>
      </c>
      <c r="AA292" s="51">
        <v>1</v>
      </c>
      <c r="AB292" s="51">
        <v>1</v>
      </c>
      <c r="AC292" s="52"/>
      <c r="AD292" s="53"/>
      <c r="AE292" s="51">
        <v>1</v>
      </c>
      <c r="AF292" s="51">
        <v>1</v>
      </c>
      <c r="AG292" s="221"/>
      <c r="AH292" s="371">
        <v>18</v>
      </c>
      <c r="AI292" s="371">
        <v>2</v>
      </c>
      <c r="AJ292" s="371">
        <v>4</v>
      </c>
      <c r="AK292" s="371">
        <v>5</v>
      </c>
      <c r="AL292" s="371">
        <v>4</v>
      </c>
      <c r="AM292" s="371">
        <v>5</v>
      </c>
      <c r="AN292" s="371"/>
      <c r="AO292" s="371">
        <v>9</v>
      </c>
      <c r="AP292" s="371"/>
      <c r="AQ292" s="371">
        <v>9</v>
      </c>
      <c r="AR292" s="221" t="str">
        <f>VLOOKUP(A292,Att!B:CX,101,0)</f>
        <v>Power Connect</v>
      </c>
    </row>
    <row r="293" spans="1:44" x14ac:dyDescent="0.35">
      <c r="A293" s="19" t="s">
        <v>1612</v>
      </c>
      <c r="B293" s="19" t="s">
        <v>1613</v>
      </c>
      <c r="C293" s="51">
        <v>1</v>
      </c>
      <c r="D293" s="51">
        <v>1</v>
      </c>
      <c r="E293" s="51">
        <v>1</v>
      </c>
      <c r="F293" s="51">
        <v>1</v>
      </c>
      <c r="G293" s="51"/>
      <c r="H293" s="52">
        <v>1</v>
      </c>
      <c r="I293" s="53"/>
      <c r="J293" s="51">
        <v>1</v>
      </c>
      <c r="K293" s="51">
        <v>1</v>
      </c>
      <c r="L293" s="51">
        <v>1</v>
      </c>
      <c r="M293" s="51">
        <v>1</v>
      </c>
      <c r="N293" s="51">
        <v>1</v>
      </c>
      <c r="O293" s="52"/>
      <c r="P293" s="53"/>
      <c r="Q293" s="51">
        <v>1</v>
      </c>
      <c r="R293" s="51">
        <v>1</v>
      </c>
      <c r="S293" s="51">
        <v>1</v>
      </c>
      <c r="T293" s="51"/>
      <c r="U293" s="51"/>
      <c r="V293" s="52"/>
      <c r="W293" s="53"/>
      <c r="X293" s="51">
        <v>1</v>
      </c>
      <c r="Y293" s="51">
        <v>1</v>
      </c>
      <c r="Z293" s="51">
        <v>1</v>
      </c>
      <c r="AA293" s="51">
        <v>1</v>
      </c>
      <c r="AB293" s="51">
        <v>1</v>
      </c>
      <c r="AC293" s="52"/>
      <c r="AD293" s="53"/>
      <c r="AE293" s="51">
        <v>1</v>
      </c>
      <c r="AF293" s="51">
        <v>1</v>
      </c>
      <c r="AG293" s="221"/>
      <c r="AH293" s="371">
        <v>27</v>
      </c>
      <c r="AI293" s="371">
        <v>3</v>
      </c>
      <c r="AJ293" s="371">
        <v>5</v>
      </c>
      <c r="AK293" s="371">
        <v>5</v>
      </c>
      <c r="AL293" s="371">
        <v>3</v>
      </c>
      <c r="AM293" s="371">
        <v>5</v>
      </c>
      <c r="AN293" s="371">
        <v>9</v>
      </c>
      <c r="AO293" s="371">
        <v>9</v>
      </c>
      <c r="AP293" s="371"/>
      <c r="AQ293" s="371">
        <v>9</v>
      </c>
      <c r="AR293" s="221" t="str">
        <f>VLOOKUP(A293,Att!B:CX,101,0)</f>
        <v>Power Connect</v>
      </c>
    </row>
    <row r="294" spans="1:44" x14ac:dyDescent="0.35">
      <c r="A294" s="19" t="s">
        <v>1616</v>
      </c>
      <c r="B294" s="19" t="s">
        <v>1617</v>
      </c>
      <c r="C294" s="51">
        <v>1</v>
      </c>
      <c r="D294" s="51">
        <v>1</v>
      </c>
      <c r="E294" s="51">
        <v>1</v>
      </c>
      <c r="F294" s="51">
        <v>1</v>
      </c>
      <c r="G294" s="51"/>
      <c r="H294" s="52">
        <v>1</v>
      </c>
      <c r="I294" s="53"/>
      <c r="J294" s="51">
        <v>1</v>
      </c>
      <c r="K294" s="51">
        <v>1</v>
      </c>
      <c r="L294" s="51">
        <v>1</v>
      </c>
      <c r="M294" s="51">
        <v>1</v>
      </c>
      <c r="N294" s="51">
        <v>1</v>
      </c>
      <c r="O294" s="52"/>
      <c r="P294" s="53"/>
      <c r="Q294" s="51">
        <v>1</v>
      </c>
      <c r="R294" s="51">
        <v>1</v>
      </c>
      <c r="S294" s="51">
        <v>1</v>
      </c>
      <c r="T294" s="51">
        <v>1</v>
      </c>
      <c r="U294" s="51">
        <v>1</v>
      </c>
      <c r="V294" s="52"/>
      <c r="W294" s="53"/>
      <c r="X294" s="51">
        <v>1</v>
      </c>
      <c r="Y294" s="51"/>
      <c r="Z294" s="51">
        <v>1</v>
      </c>
      <c r="AA294" s="51">
        <v>1</v>
      </c>
      <c r="AB294" s="51">
        <v>1</v>
      </c>
      <c r="AC294" s="52"/>
      <c r="AD294" s="53"/>
      <c r="AE294" s="51">
        <v>1</v>
      </c>
      <c r="AF294" s="51">
        <v>1</v>
      </c>
      <c r="AG294" s="221"/>
      <c r="AH294" s="371">
        <v>27</v>
      </c>
      <c r="AI294" s="371">
        <v>3</v>
      </c>
      <c r="AJ294" s="371">
        <v>5</v>
      </c>
      <c r="AK294" s="371">
        <v>5</v>
      </c>
      <c r="AL294" s="371">
        <v>5</v>
      </c>
      <c r="AM294" s="371">
        <v>4</v>
      </c>
      <c r="AN294" s="371">
        <v>9</v>
      </c>
      <c r="AO294" s="371">
        <v>9</v>
      </c>
      <c r="AP294" s="371">
        <v>9</v>
      </c>
      <c r="AQ294" s="371"/>
      <c r="AR294" s="221" t="str">
        <f>VLOOKUP(A294,Att!B:CX,101,0)</f>
        <v>Power Connect</v>
      </c>
    </row>
    <row r="295" spans="1:44" x14ac:dyDescent="0.35">
      <c r="A295" s="19" t="s">
        <v>1619</v>
      </c>
      <c r="B295" s="19" t="s">
        <v>1620</v>
      </c>
      <c r="C295" s="51">
        <v>1</v>
      </c>
      <c r="D295" s="51"/>
      <c r="E295" s="51">
        <v>1</v>
      </c>
      <c r="F295" s="51">
        <v>1</v>
      </c>
      <c r="G295" s="51"/>
      <c r="H295" s="52"/>
      <c r="I295" s="53"/>
      <c r="J295" s="51">
        <v>1</v>
      </c>
      <c r="K295" s="51">
        <v>1</v>
      </c>
      <c r="L295" s="51">
        <v>1</v>
      </c>
      <c r="M295" s="51">
        <v>1</v>
      </c>
      <c r="N295" s="51">
        <v>1</v>
      </c>
      <c r="O295" s="52"/>
      <c r="P295" s="53"/>
      <c r="Q295" s="51">
        <v>1</v>
      </c>
      <c r="R295" s="51">
        <v>1</v>
      </c>
      <c r="S295" s="51">
        <v>1</v>
      </c>
      <c r="T295" s="51">
        <v>1</v>
      </c>
      <c r="U295" s="51">
        <v>1</v>
      </c>
      <c r="V295" s="52"/>
      <c r="W295" s="53"/>
      <c r="X295" s="51">
        <v>1</v>
      </c>
      <c r="Y295" s="51">
        <v>1</v>
      </c>
      <c r="Z295" s="51"/>
      <c r="AA295" s="51">
        <v>1</v>
      </c>
      <c r="AB295" s="51">
        <v>1</v>
      </c>
      <c r="AC295" s="52"/>
      <c r="AD295" s="53"/>
      <c r="AE295" s="51">
        <v>1</v>
      </c>
      <c r="AF295" s="51"/>
      <c r="AG295" s="221"/>
      <c r="AH295" s="371">
        <v>18</v>
      </c>
      <c r="AI295" s="371">
        <v>2</v>
      </c>
      <c r="AJ295" s="371">
        <v>3</v>
      </c>
      <c r="AK295" s="371">
        <v>5</v>
      </c>
      <c r="AL295" s="371">
        <v>5</v>
      </c>
      <c r="AM295" s="371">
        <v>4</v>
      </c>
      <c r="AN295" s="371"/>
      <c r="AO295" s="371">
        <v>9</v>
      </c>
      <c r="AP295" s="371">
        <v>9</v>
      </c>
      <c r="AQ295" s="371"/>
      <c r="AR295" s="221" t="str">
        <f>VLOOKUP(A295,Att!B:CX,101,0)</f>
        <v>Power Connect</v>
      </c>
    </row>
    <row r="296" spans="1:44" x14ac:dyDescent="0.35">
      <c r="A296" s="19" t="s">
        <v>1622</v>
      </c>
      <c r="B296" s="19" t="s">
        <v>1623</v>
      </c>
      <c r="C296" s="51"/>
      <c r="D296" s="51">
        <v>1</v>
      </c>
      <c r="E296" s="51">
        <v>1</v>
      </c>
      <c r="F296" s="51">
        <v>1</v>
      </c>
      <c r="G296" s="51"/>
      <c r="H296" s="52">
        <v>1</v>
      </c>
      <c r="I296" s="53"/>
      <c r="J296" s="51"/>
      <c r="K296" s="51">
        <v>1</v>
      </c>
      <c r="L296" s="51"/>
      <c r="M296" s="51">
        <v>1</v>
      </c>
      <c r="N296" s="51">
        <v>1</v>
      </c>
      <c r="O296" s="52">
        <v>1</v>
      </c>
      <c r="P296" s="53"/>
      <c r="Q296" s="51"/>
      <c r="R296" s="51"/>
      <c r="S296" s="51">
        <v>1</v>
      </c>
      <c r="T296" s="51">
        <v>1</v>
      </c>
      <c r="U296" s="51">
        <v>1</v>
      </c>
      <c r="V296" s="52"/>
      <c r="W296" s="53"/>
      <c r="X296" s="51"/>
      <c r="Y296" s="51">
        <v>1</v>
      </c>
      <c r="Z296" s="51">
        <v>1</v>
      </c>
      <c r="AA296" s="51">
        <v>1</v>
      </c>
      <c r="AB296" s="51"/>
      <c r="AC296" s="52"/>
      <c r="AD296" s="53"/>
      <c r="AE296" s="51"/>
      <c r="AF296" s="51">
        <v>1</v>
      </c>
      <c r="AG296" s="221"/>
      <c r="AH296" s="371"/>
      <c r="AI296" s="371"/>
      <c r="AJ296" s="371">
        <v>4</v>
      </c>
      <c r="AK296" s="371">
        <v>4</v>
      </c>
      <c r="AL296" s="371">
        <v>3</v>
      </c>
      <c r="AM296" s="371">
        <v>3</v>
      </c>
      <c r="AN296" s="371"/>
      <c r="AO296" s="371"/>
      <c r="AP296" s="371"/>
      <c r="AQ296" s="371"/>
      <c r="AR296" s="221" t="str">
        <f>VLOOKUP(A296,Att!B:CX,101,0)</f>
        <v>Power Connect</v>
      </c>
    </row>
    <row r="297" spans="1:44" x14ac:dyDescent="0.35">
      <c r="A297" s="19" t="s">
        <v>1625</v>
      </c>
      <c r="B297" s="19" t="s">
        <v>1626</v>
      </c>
      <c r="C297" s="51">
        <v>1</v>
      </c>
      <c r="D297" s="51">
        <v>1</v>
      </c>
      <c r="E297" s="51">
        <v>1</v>
      </c>
      <c r="F297" s="51">
        <v>1</v>
      </c>
      <c r="G297" s="51">
        <v>1</v>
      </c>
      <c r="H297" s="52"/>
      <c r="I297" s="53"/>
      <c r="J297" s="51">
        <v>1</v>
      </c>
      <c r="K297" s="51">
        <v>1</v>
      </c>
      <c r="L297" s="51">
        <v>1</v>
      </c>
      <c r="M297" s="51">
        <v>1</v>
      </c>
      <c r="N297" s="51">
        <v>1</v>
      </c>
      <c r="O297" s="52"/>
      <c r="P297" s="53"/>
      <c r="Q297" s="51">
        <v>1</v>
      </c>
      <c r="R297" s="51">
        <v>1</v>
      </c>
      <c r="S297" s="51">
        <v>1</v>
      </c>
      <c r="T297" s="51">
        <v>1</v>
      </c>
      <c r="U297" s="51">
        <v>1</v>
      </c>
      <c r="V297" s="52"/>
      <c r="W297" s="53"/>
      <c r="X297" s="51"/>
      <c r="Y297" s="51">
        <v>1</v>
      </c>
      <c r="Z297" s="51">
        <v>1</v>
      </c>
      <c r="AA297" s="51">
        <v>1</v>
      </c>
      <c r="AB297" s="51">
        <v>1</v>
      </c>
      <c r="AC297" s="52">
        <v>1</v>
      </c>
      <c r="AD297" s="53"/>
      <c r="AE297" s="51">
        <v>1</v>
      </c>
      <c r="AF297" s="51">
        <v>1</v>
      </c>
      <c r="AG297" s="221"/>
      <c r="AH297" s="371">
        <v>36</v>
      </c>
      <c r="AI297" s="371">
        <v>4</v>
      </c>
      <c r="AJ297" s="371">
        <v>5</v>
      </c>
      <c r="AK297" s="371">
        <v>5</v>
      </c>
      <c r="AL297" s="371">
        <v>5</v>
      </c>
      <c r="AM297" s="371">
        <v>5</v>
      </c>
      <c r="AN297" s="371">
        <v>9</v>
      </c>
      <c r="AO297" s="371">
        <v>9</v>
      </c>
      <c r="AP297" s="371">
        <v>9</v>
      </c>
      <c r="AQ297" s="371">
        <v>9</v>
      </c>
      <c r="AR297" s="221" t="str">
        <f>VLOOKUP(A297,Att!B:CX,101,0)</f>
        <v>Power Connect</v>
      </c>
    </row>
    <row r="298" spans="1:44" x14ac:dyDescent="0.35">
      <c r="A298" s="19" t="s">
        <v>1630</v>
      </c>
      <c r="B298" s="19" t="s">
        <v>1631</v>
      </c>
      <c r="C298" s="51">
        <v>1</v>
      </c>
      <c r="D298" s="51">
        <v>1</v>
      </c>
      <c r="E298" s="51">
        <v>1</v>
      </c>
      <c r="F298" s="51">
        <v>1</v>
      </c>
      <c r="G298" s="51">
        <v>1</v>
      </c>
      <c r="H298" s="52"/>
      <c r="I298" s="53"/>
      <c r="J298" s="51">
        <v>1</v>
      </c>
      <c r="K298" s="51">
        <v>1</v>
      </c>
      <c r="L298" s="51">
        <v>1</v>
      </c>
      <c r="M298" s="51">
        <v>1</v>
      </c>
      <c r="N298" s="51">
        <v>1</v>
      </c>
      <c r="O298" s="52"/>
      <c r="P298" s="53"/>
      <c r="Q298" s="51">
        <v>1</v>
      </c>
      <c r="R298" s="51">
        <v>1</v>
      </c>
      <c r="S298" s="51">
        <v>1</v>
      </c>
      <c r="T298" s="51">
        <v>1</v>
      </c>
      <c r="U298" s="51">
        <v>1</v>
      </c>
      <c r="V298" s="52"/>
      <c r="W298" s="53"/>
      <c r="X298" s="51">
        <v>1</v>
      </c>
      <c r="Y298" s="51">
        <v>1</v>
      </c>
      <c r="Z298" s="51">
        <v>1</v>
      </c>
      <c r="AA298" s="51">
        <v>1</v>
      </c>
      <c r="AB298" s="51">
        <v>1</v>
      </c>
      <c r="AC298" s="52"/>
      <c r="AD298" s="53"/>
      <c r="AE298" s="51">
        <v>1</v>
      </c>
      <c r="AF298" s="51">
        <v>1</v>
      </c>
      <c r="AG298" s="221"/>
      <c r="AH298" s="371">
        <v>36</v>
      </c>
      <c r="AI298" s="371">
        <v>4</v>
      </c>
      <c r="AJ298" s="371">
        <v>5</v>
      </c>
      <c r="AK298" s="371">
        <v>5</v>
      </c>
      <c r="AL298" s="371">
        <v>5</v>
      </c>
      <c r="AM298" s="371">
        <v>5</v>
      </c>
      <c r="AN298" s="371">
        <v>9</v>
      </c>
      <c r="AO298" s="371">
        <v>9</v>
      </c>
      <c r="AP298" s="371">
        <v>9</v>
      </c>
      <c r="AQ298" s="371">
        <v>9</v>
      </c>
      <c r="AR298" s="221" t="str">
        <f>VLOOKUP(A298,Att!B:CX,101,0)</f>
        <v>Power Connect</v>
      </c>
    </row>
    <row r="299" spans="1:44" x14ac:dyDescent="0.35">
      <c r="A299" s="19" t="s">
        <v>1634</v>
      </c>
      <c r="B299" s="19" t="s">
        <v>1635</v>
      </c>
      <c r="C299" s="51">
        <v>1</v>
      </c>
      <c r="D299" s="51">
        <v>1</v>
      </c>
      <c r="E299" s="51">
        <v>1</v>
      </c>
      <c r="F299" s="51">
        <v>1</v>
      </c>
      <c r="G299" s="51">
        <v>1</v>
      </c>
      <c r="H299" s="52"/>
      <c r="I299" s="53"/>
      <c r="J299" s="51">
        <v>1</v>
      </c>
      <c r="K299" s="51">
        <v>1</v>
      </c>
      <c r="L299" s="51">
        <v>1</v>
      </c>
      <c r="M299" s="51">
        <v>1</v>
      </c>
      <c r="N299" s="51">
        <v>1</v>
      </c>
      <c r="O299" s="52"/>
      <c r="P299" s="53"/>
      <c r="Q299" s="51">
        <v>1</v>
      </c>
      <c r="R299" s="51">
        <v>1</v>
      </c>
      <c r="S299" s="51">
        <v>1</v>
      </c>
      <c r="T299" s="51">
        <v>1</v>
      </c>
      <c r="U299" s="51">
        <v>1</v>
      </c>
      <c r="V299" s="52"/>
      <c r="W299" s="53"/>
      <c r="X299" s="51">
        <v>1</v>
      </c>
      <c r="Y299" s="51">
        <v>1</v>
      </c>
      <c r="Z299" s="51">
        <v>1</v>
      </c>
      <c r="AA299" s="51">
        <v>1</v>
      </c>
      <c r="AB299" s="51">
        <v>1</v>
      </c>
      <c r="AC299" s="52"/>
      <c r="AD299" s="53"/>
      <c r="AE299" s="51">
        <v>1</v>
      </c>
      <c r="AF299" s="51">
        <v>1</v>
      </c>
      <c r="AG299" s="221"/>
      <c r="AH299" s="371">
        <v>36</v>
      </c>
      <c r="AI299" s="371">
        <v>4</v>
      </c>
      <c r="AJ299" s="371">
        <v>5</v>
      </c>
      <c r="AK299" s="371">
        <v>5</v>
      </c>
      <c r="AL299" s="371">
        <v>5</v>
      </c>
      <c r="AM299" s="371">
        <v>5</v>
      </c>
      <c r="AN299" s="371">
        <v>9</v>
      </c>
      <c r="AO299" s="371">
        <v>9</v>
      </c>
      <c r="AP299" s="371">
        <v>9</v>
      </c>
      <c r="AQ299" s="371">
        <v>9</v>
      </c>
      <c r="AR299" s="221" t="str">
        <f>VLOOKUP(A299,Att!B:CX,101,0)</f>
        <v>Power Connect</v>
      </c>
    </row>
    <row r="300" spans="1:44" x14ac:dyDescent="0.35">
      <c r="A300" s="19" t="s">
        <v>1637</v>
      </c>
      <c r="B300" s="19" t="s">
        <v>1638</v>
      </c>
      <c r="C300" s="51">
        <v>1</v>
      </c>
      <c r="D300" s="51">
        <v>1</v>
      </c>
      <c r="E300" s="51">
        <v>1</v>
      </c>
      <c r="F300" s="51">
        <v>1</v>
      </c>
      <c r="G300" s="51">
        <v>1</v>
      </c>
      <c r="H300" s="52"/>
      <c r="I300" s="53"/>
      <c r="J300" s="51">
        <v>1</v>
      </c>
      <c r="K300" s="51">
        <v>1</v>
      </c>
      <c r="L300" s="51">
        <v>1</v>
      </c>
      <c r="M300" s="51">
        <v>1</v>
      </c>
      <c r="N300" s="51">
        <v>1</v>
      </c>
      <c r="O300" s="52"/>
      <c r="P300" s="53"/>
      <c r="Q300" s="51">
        <v>1</v>
      </c>
      <c r="R300" s="51">
        <v>1</v>
      </c>
      <c r="S300" s="51">
        <v>1</v>
      </c>
      <c r="T300" s="51">
        <v>1</v>
      </c>
      <c r="U300" s="51">
        <v>1</v>
      </c>
      <c r="V300" s="52"/>
      <c r="W300" s="53"/>
      <c r="X300" s="51">
        <v>1</v>
      </c>
      <c r="Y300" s="51">
        <v>1</v>
      </c>
      <c r="Z300" s="51">
        <v>1</v>
      </c>
      <c r="AA300" s="51">
        <v>1</v>
      </c>
      <c r="AB300" s="51">
        <v>1</v>
      </c>
      <c r="AC300" s="52"/>
      <c r="AD300" s="53"/>
      <c r="AE300" s="51">
        <v>1</v>
      </c>
      <c r="AF300" s="51">
        <v>1</v>
      </c>
      <c r="AG300" s="221"/>
      <c r="AH300" s="371">
        <v>36</v>
      </c>
      <c r="AI300" s="371">
        <v>4</v>
      </c>
      <c r="AJ300" s="371">
        <v>5</v>
      </c>
      <c r="AK300" s="371">
        <v>5</v>
      </c>
      <c r="AL300" s="371">
        <v>5</v>
      </c>
      <c r="AM300" s="371">
        <v>5</v>
      </c>
      <c r="AN300" s="371">
        <v>9</v>
      </c>
      <c r="AO300" s="371">
        <v>9</v>
      </c>
      <c r="AP300" s="371">
        <v>9</v>
      </c>
      <c r="AQ300" s="371">
        <v>9</v>
      </c>
      <c r="AR300" s="221" t="str">
        <f>VLOOKUP(A300,Att!B:CX,101,0)</f>
        <v>Power Connect</v>
      </c>
    </row>
    <row r="301" spans="1:44" x14ac:dyDescent="0.35">
      <c r="A301" s="19" t="s">
        <v>1640</v>
      </c>
      <c r="B301" s="19" t="s">
        <v>1641</v>
      </c>
      <c r="C301" s="51">
        <v>1</v>
      </c>
      <c r="D301" s="51">
        <v>1</v>
      </c>
      <c r="E301" s="51">
        <v>1</v>
      </c>
      <c r="F301" s="51">
        <v>1</v>
      </c>
      <c r="G301" s="51">
        <v>1</v>
      </c>
      <c r="H301" s="52"/>
      <c r="I301" s="53"/>
      <c r="J301" s="51">
        <v>1</v>
      </c>
      <c r="K301" s="51">
        <v>1</v>
      </c>
      <c r="L301" s="51">
        <v>1</v>
      </c>
      <c r="M301" s="51">
        <v>1</v>
      </c>
      <c r="N301" s="51">
        <v>1</v>
      </c>
      <c r="O301" s="52"/>
      <c r="P301" s="53"/>
      <c r="Q301" s="51">
        <v>1</v>
      </c>
      <c r="R301" s="51">
        <v>1</v>
      </c>
      <c r="S301" s="51">
        <v>1</v>
      </c>
      <c r="T301" s="51">
        <v>1</v>
      </c>
      <c r="U301" s="51">
        <v>1</v>
      </c>
      <c r="V301" s="52"/>
      <c r="W301" s="53"/>
      <c r="X301" s="51">
        <v>1</v>
      </c>
      <c r="Y301" s="51">
        <v>1</v>
      </c>
      <c r="Z301" s="51">
        <v>1</v>
      </c>
      <c r="AA301" s="51">
        <v>1</v>
      </c>
      <c r="AB301" s="51"/>
      <c r="AC301" s="52"/>
      <c r="AD301" s="53"/>
      <c r="AE301" s="51">
        <v>1</v>
      </c>
      <c r="AF301" s="51">
        <v>1</v>
      </c>
      <c r="AG301" s="221"/>
      <c r="AH301" s="371">
        <v>27</v>
      </c>
      <c r="AI301" s="371">
        <v>3</v>
      </c>
      <c r="AJ301" s="371">
        <v>5</v>
      </c>
      <c r="AK301" s="371">
        <v>5</v>
      </c>
      <c r="AL301" s="371">
        <v>5</v>
      </c>
      <c r="AM301" s="371">
        <v>4</v>
      </c>
      <c r="AN301" s="371">
        <v>9</v>
      </c>
      <c r="AO301" s="371">
        <v>9</v>
      </c>
      <c r="AP301" s="371">
        <v>9</v>
      </c>
      <c r="AQ301" s="371"/>
      <c r="AR301" s="221" t="str">
        <f>VLOOKUP(A301,Att!B:CX,101,0)</f>
        <v>Power Connect</v>
      </c>
    </row>
    <row r="302" spans="1:44" x14ac:dyDescent="0.35">
      <c r="A302" s="19" t="s">
        <v>1643</v>
      </c>
      <c r="B302" s="19" t="s">
        <v>1644</v>
      </c>
      <c r="C302" s="51">
        <v>1</v>
      </c>
      <c r="D302" s="51">
        <v>1</v>
      </c>
      <c r="E302" s="51">
        <v>1</v>
      </c>
      <c r="F302" s="51">
        <v>1</v>
      </c>
      <c r="G302" s="51">
        <v>1</v>
      </c>
      <c r="H302" s="52"/>
      <c r="I302" s="53"/>
      <c r="J302" s="51">
        <v>1</v>
      </c>
      <c r="K302" s="51">
        <v>1</v>
      </c>
      <c r="L302" s="51">
        <v>1</v>
      </c>
      <c r="M302" s="51">
        <v>1</v>
      </c>
      <c r="N302" s="51">
        <v>1</v>
      </c>
      <c r="O302" s="52"/>
      <c r="P302" s="53"/>
      <c r="Q302" s="51">
        <v>1</v>
      </c>
      <c r="R302" s="51">
        <v>1</v>
      </c>
      <c r="S302" s="51">
        <v>1</v>
      </c>
      <c r="T302" s="51">
        <v>1</v>
      </c>
      <c r="U302" s="51">
        <v>1</v>
      </c>
      <c r="V302" s="52"/>
      <c r="W302" s="53"/>
      <c r="X302" s="51">
        <v>1</v>
      </c>
      <c r="Y302" s="51">
        <v>1</v>
      </c>
      <c r="Z302" s="51">
        <v>1</v>
      </c>
      <c r="AA302" s="51">
        <v>1</v>
      </c>
      <c r="AB302" s="51">
        <v>1</v>
      </c>
      <c r="AC302" s="52"/>
      <c r="AD302" s="53"/>
      <c r="AE302" s="51">
        <v>1</v>
      </c>
      <c r="AF302" s="51">
        <v>1</v>
      </c>
      <c r="AG302" s="221"/>
      <c r="AH302" s="371">
        <v>36</v>
      </c>
      <c r="AI302" s="371">
        <v>4</v>
      </c>
      <c r="AJ302" s="371">
        <v>5</v>
      </c>
      <c r="AK302" s="371">
        <v>5</v>
      </c>
      <c r="AL302" s="371">
        <v>5</v>
      </c>
      <c r="AM302" s="371">
        <v>5</v>
      </c>
      <c r="AN302" s="371">
        <v>9</v>
      </c>
      <c r="AO302" s="371">
        <v>9</v>
      </c>
      <c r="AP302" s="371">
        <v>9</v>
      </c>
      <c r="AQ302" s="371">
        <v>9</v>
      </c>
      <c r="AR302" s="221" t="str">
        <f>VLOOKUP(A302,Att!B:CX,101,0)</f>
        <v>Power Connect</v>
      </c>
    </row>
    <row r="303" spans="1:44" x14ac:dyDescent="0.35">
      <c r="A303" s="19" t="s">
        <v>1646</v>
      </c>
      <c r="B303" s="19" t="s">
        <v>1647</v>
      </c>
      <c r="C303" s="51">
        <v>1</v>
      </c>
      <c r="D303" s="51">
        <v>1</v>
      </c>
      <c r="E303" s="51">
        <v>1</v>
      </c>
      <c r="F303" s="51">
        <v>1</v>
      </c>
      <c r="G303" s="51">
        <v>1</v>
      </c>
      <c r="H303" s="52"/>
      <c r="I303" s="53"/>
      <c r="J303" s="51">
        <v>1</v>
      </c>
      <c r="K303" s="51">
        <v>1</v>
      </c>
      <c r="L303" s="51">
        <v>1</v>
      </c>
      <c r="M303" s="51">
        <v>1</v>
      </c>
      <c r="N303" s="51">
        <v>1</v>
      </c>
      <c r="O303" s="52"/>
      <c r="P303" s="53"/>
      <c r="Q303" s="51">
        <v>1</v>
      </c>
      <c r="R303" s="51">
        <v>1</v>
      </c>
      <c r="S303" s="51">
        <v>1</v>
      </c>
      <c r="T303" s="51">
        <v>1</v>
      </c>
      <c r="U303" s="51">
        <v>1</v>
      </c>
      <c r="V303" s="52"/>
      <c r="W303" s="53"/>
      <c r="X303" s="51">
        <v>1</v>
      </c>
      <c r="Y303" s="51">
        <v>1</v>
      </c>
      <c r="Z303" s="51">
        <v>1</v>
      </c>
      <c r="AA303" s="51">
        <v>1</v>
      </c>
      <c r="AB303" s="51">
        <v>1</v>
      </c>
      <c r="AC303" s="52"/>
      <c r="AD303" s="53"/>
      <c r="AE303" s="51">
        <v>1</v>
      </c>
      <c r="AF303" s="51">
        <v>1</v>
      </c>
      <c r="AG303" s="221"/>
      <c r="AH303" s="371">
        <v>36</v>
      </c>
      <c r="AI303" s="371">
        <v>4</v>
      </c>
      <c r="AJ303" s="371">
        <v>5</v>
      </c>
      <c r="AK303" s="371">
        <v>5</v>
      </c>
      <c r="AL303" s="371">
        <v>5</v>
      </c>
      <c r="AM303" s="371">
        <v>5</v>
      </c>
      <c r="AN303" s="371">
        <v>9</v>
      </c>
      <c r="AO303" s="371">
        <v>9</v>
      </c>
      <c r="AP303" s="371">
        <v>9</v>
      </c>
      <c r="AQ303" s="371">
        <v>9</v>
      </c>
      <c r="AR303" s="221" t="str">
        <f>VLOOKUP(A303,Att!B:CX,101,0)</f>
        <v>MEKONG SUBLABOR</v>
      </c>
    </row>
    <row r="304" spans="1:44" x14ac:dyDescent="0.35">
      <c r="A304" s="19" t="s">
        <v>1651</v>
      </c>
      <c r="B304" s="19" t="s">
        <v>1652</v>
      </c>
      <c r="C304" s="51">
        <v>1</v>
      </c>
      <c r="D304" s="51">
        <v>1</v>
      </c>
      <c r="E304" s="51">
        <v>1</v>
      </c>
      <c r="F304" s="51">
        <v>1</v>
      </c>
      <c r="G304" s="51">
        <v>1</v>
      </c>
      <c r="H304" s="52"/>
      <c r="I304" s="53"/>
      <c r="J304" s="51">
        <v>1</v>
      </c>
      <c r="K304" s="51">
        <v>1</v>
      </c>
      <c r="L304" s="51">
        <v>1</v>
      </c>
      <c r="M304" s="51">
        <v>1</v>
      </c>
      <c r="N304" s="51">
        <v>1</v>
      </c>
      <c r="O304" s="52"/>
      <c r="P304" s="53"/>
      <c r="Q304" s="51">
        <v>1</v>
      </c>
      <c r="R304" s="51">
        <v>1</v>
      </c>
      <c r="S304" s="51">
        <v>1</v>
      </c>
      <c r="T304" s="51">
        <v>1</v>
      </c>
      <c r="U304" s="51">
        <v>1</v>
      </c>
      <c r="V304" s="52"/>
      <c r="W304" s="53"/>
      <c r="X304" s="51">
        <v>1</v>
      </c>
      <c r="Y304" s="51">
        <v>1</v>
      </c>
      <c r="Z304" s="51">
        <v>1</v>
      </c>
      <c r="AA304" s="51">
        <v>1</v>
      </c>
      <c r="AB304" s="51">
        <v>1</v>
      </c>
      <c r="AC304" s="52"/>
      <c r="AD304" s="53"/>
      <c r="AE304" s="51">
        <v>1</v>
      </c>
      <c r="AF304" s="51">
        <v>1</v>
      </c>
      <c r="AG304" s="221"/>
      <c r="AH304" s="371">
        <v>36</v>
      </c>
      <c r="AI304" s="371">
        <v>4</v>
      </c>
      <c r="AJ304" s="371">
        <v>5</v>
      </c>
      <c r="AK304" s="371">
        <v>5</v>
      </c>
      <c r="AL304" s="371">
        <v>5</v>
      </c>
      <c r="AM304" s="371">
        <v>5</v>
      </c>
      <c r="AN304" s="371">
        <v>9</v>
      </c>
      <c r="AO304" s="371">
        <v>9</v>
      </c>
      <c r="AP304" s="371">
        <v>9</v>
      </c>
      <c r="AQ304" s="371">
        <v>9</v>
      </c>
      <c r="AR304" s="221" t="str">
        <f>VLOOKUP(A304,Att!B:CX,101,0)</f>
        <v>MEKONG SUBLABOR</v>
      </c>
    </row>
    <row r="305" spans="1:44" x14ac:dyDescent="0.35">
      <c r="A305" s="19" t="s">
        <v>1654</v>
      </c>
      <c r="B305" s="19" t="s">
        <v>1655</v>
      </c>
      <c r="C305" s="51">
        <v>1</v>
      </c>
      <c r="D305" s="51"/>
      <c r="E305" s="51">
        <v>1</v>
      </c>
      <c r="F305" s="51">
        <v>1</v>
      </c>
      <c r="G305" s="51">
        <v>1</v>
      </c>
      <c r="H305" s="52">
        <v>1</v>
      </c>
      <c r="I305" s="53"/>
      <c r="J305" s="51"/>
      <c r="K305" s="51">
        <v>1</v>
      </c>
      <c r="L305" s="51">
        <v>1</v>
      </c>
      <c r="M305" s="51">
        <v>1</v>
      </c>
      <c r="N305" s="51">
        <v>1</v>
      </c>
      <c r="O305" s="52">
        <v>1</v>
      </c>
      <c r="P305" s="53"/>
      <c r="Q305" s="51">
        <v>1</v>
      </c>
      <c r="R305" s="51">
        <v>1</v>
      </c>
      <c r="S305" s="51">
        <v>1</v>
      </c>
      <c r="T305" s="51">
        <v>1</v>
      </c>
      <c r="U305" s="51">
        <v>1</v>
      </c>
      <c r="V305" s="52"/>
      <c r="W305" s="53"/>
      <c r="X305" s="51">
        <v>1</v>
      </c>
      <c r="Y305" s="51">
        <v>1</v>
      </c>
      <c r="Z305" s="51">
        <v>1</v>
      </c>
      <c r="AA305" s="51">
        <v>1</v>
      </c>
      <c r="AB305" s="51">
        <v>1</v>
      </c>
      <c r="AC305" s="52"/>
      <c r="AD305" s="53"/>
      <c r="AE305" s="51">
        <v>1</v>
      </c>
      <c r="AF305" s="51">
        <v>1</v>
      </c>
      <c r="AG305" s="221"/>
      <c r="AH305" s="371">
        <v>36</v>
      </c>
      <c r="AI305" s="371">
        <v>4</v>
      </c>
      <c r="AJ305" s="371">
        <v>5</v>
      </c>
      <c r="AK305" s="371">
        <v>5</v>
      </c>
      <c r="AL305" s="371">
        <v>5</v>
      </c>
      <c r="AM305" s="371">
        <v>5</v>
      </c>
      <c r="AN305" s="371">
        <v>9</v>
      </c>
      <c r="AO305" s="371">
        <v>9</v>
      </c>
      <c r="AP305" s="371">
        <v>9</v>
      </c>
      <c r="AQ305" s="371">
        <v>9</v>
      </c>
      <c r="AR305" s="221" t="str">
        <f>VLOOKUP(A305,Att!B:CX,101,0)</f>
        <v>ANNK-HR</v>
      </c>
    </row>
    <row r="306" spans="1:44" x14ac:dyDescent="0.35">
      <c r="A306" s="19" t="s">
        <v>1659</v>
      </c>
      <c r="B306" s="19" t="s">
        <v>1660</v>
      </c>
      <c r="C306" s="51">
        <v>1</v>
      </c>
      <c r="D306" s="51">
        <v>1</v>
      </c>
      <c r="E306" s="51">
        <v>1</v>
      </c>
      <c r="F306" s="51">
        <v>1</v>
      </c>
      <c r="G306" s="51">
        <v>1</v>
      </c>
      <c r="H306" s="52"/>
      <c r="I306" s="53"/>
      <c r="J306" s="51">
        <v>1</v>
      </c>
      <c r="K306" s="51">
        <v>1</v>
      </c>
      <c r="L306" s="51"/>
      <c r="M306" s="51">
        <v>1</v>
      </c>
      <c r="N306" s="51"/>
      <c r="O306" s="52"/>
      <c r="P306" s="53"/>
      <c r="Q306" s="51"/>
      <c r="R306" s="51">
        <v>1</v>
      </c>
      <c r="S306" s="51">
        <v>1</v>
      </c>
      <c r="T306" s="51">
        <v>1</v>
      </c>
      <c r="U306" s="51">
        <v>1</v>
      </c>
      <c r="V306" s="52"/>
      <c r="W306" s="53"/>
      <c r="X306" s="51">
        <v>1</v>
      </c>
      <c r="Y306" s="51">
        <v>1</v>
      </c>
      <c r="Z306" s="51"/>
      <c r="AA306" s="51">
        <v>1</v>
      </c>
      <c r="AB306" s="51"/>
      <c r="AC306" s="52"/>
      <c r="AD306" s="53"/>
      <c r="AE306" s="51">
        <v>1</v>
      </c>
      <c r="AF306" s="51">
        <v>1</v>
      </c>
      <c r="AG306" s="221"/>
      <c r="AH306" s="371">
        <v>9</v>
      </c>
      <c r="AI306" s="371">
        <v>1</v>
      </c>
      <c r="AJ306" s="371">
        <v>5</v>
      </c>
      <c r="AK306" s="371">
        <v>3</v>
      </c>
      <c r="AL306" s="371">
        <v>4</v>
      </c>
      <c r="AM306" s="371">
        <v>3</v>
      </c>
      <c r="AN306" s="371">
        <v>9</v>
      </c>
      <c r="AO306" s="371"/>
      <c r="AP306" s="371"/>
      <c r="AQ306" s="371"/>
      <c r="AR306" s="221" t="str">
        <f>VLOOKUP(A306,Att!B:CX,101,0)</f>
        <v>ANNK-HR</v>
      </c>
    </row>
    <row r="307" spans="1:44" x14ac:dyDescent="0.35">
      <c r="A307" s="19" t="s">
        <v>1662</v>
      </c>
      <c r="B307" s="19" t="s">
        <v>1663</v>
      </c>
      <c r="C307" s="51">
        <v>1</v>
      </c>
      <c r="D307" s="51">
        <v>1</v>
      </c>
      <c r="E307" s="51"/>
      <c r="F307" s="51"/>
      <c r="G307" s="51">
        <v>1</v>
      </c>
      <c r="H307" s="52">
        <v>1</v>
      </c>
      <c r="I307" s="53"/>
      <c r="J307" s="51">
        <v>1</v>
      </c>
      <c r="K307" s="51">
        <v>1</v>
      </c>
      <c r="L307" s="51">
        <v>1</v>
      </c>
      <c r="M307" s="51">
        <v>1</v>
      </c>
      <c r="N307" s="51"/>
      <c r="O307" s="52">
        <v>1</v>
      </c>
      <c r="P307" s="53"/>
      <c r="Q307" s="51">
        <v>1</v>
      </c>
      <c r="R307" s="51">
        <v>1</v>
      </c>
      <c r="S307" s="51"/>
      <c r="T307" s="51">
        <v>1</v>
      </c>
      <c r="U307" s="51">
        <v>1</v>
      </c>
      <c r="V307" s="52"/>
      <c r="W307" s="53"/>
      <c r="X307" s="51">
        <v>1</v>
      </c>
      <c r="Y307" s="51">
        <v>1</v>
      </c>
      <c r="Z307" s="51">
        <v>1</v>
      </c>
      <c r="AA307" s="51"/>
      <c r="AB307" s="51">
        <v>1</v>
      </c>
      <c r="AC307" s="52">
        <v>1</v>
      </c>
      <c r="AD307" s="53"/>
      <c r="AE307" s="51">
        <v>1</v>
      </c>
      <c r="AF307" s="51">
        <v>1</v>
      </c>
      <c r="AG307" s="221"/>
      <c r="AH307" s="371">
        <v>18</v>
      </c>
      <c r="AI307" s="371">
        <v>2</v>
      </c>
      <c r="AJ307" s="371">
        <v>4</v>
      </c>
      <c r="AK307" s="371">
        <v>5</v>
      </c>
      <c r="AL307" s="371">
        <v>4</v>
      </c>
      <c r="AM307" s="371">
        <v>5</v>
      </c>
      <c r="AN307" s="371"/>
      <c r="AO307" s="371">
        <v>9</v>
      </c>
      <c r="AP307" s="371"/>
      <c r="AQ307" s="371">
        <v>9</v>
      </c>
      <c r="AR307" s="221" t="str">
        <f>VLOOKUP(A307,Att!B:CX,101,0)</f>
        <v>ANNK-HR</v>
      </c>
    </row>
    <row r="308" spans="1:44" s="221" customFormat="1" x14ac:dyDescent="0.35">
      <c r="A308" s="19" t="s">
        <v>1665</v>
      </c>
      <c r="B308" s="19" t="s">
        <v>1666</v>
      </c>
      <c r="C308" s="51"/>
      <c r="D308" s="51">
        <v>1</v>
      </c>
      <c r="E308" s="51">
        <v>1</v>
      </c>
      <c r="F308" s="51"/>
      <c r="G308" s="51"/>
      <c r="H308" s="52"/>
      <c r="I308" s="53"/>
      <c r="J308" s="51"/>
      <c r="K308" s="51">
        <v>1</v>
      </c>
      <c r="L308" s="51"/>
      <c r="M308" s="51"/>
      <c r="N308" s="51"/>
      <c r="O308" s="52"/>
      <c r="P308" s="53"/>
      <c r="Q308" s="51"/>
      <c r="R308" s="51">
        <v>1</v>
      </c>
      <c r="S308" s="51"/>
      <c r="T308" s="51">
        <v>1</v>
      </c>
      <c r="U308" s="51">
        <v>1</v>
      </c>
      <c r="V308" s="52"/>
      <c r="W308" s="53"/>
      <c r="X308" s="51"/>
      <c r="Y308" s="51"/>
      <c r="Z308" s="51"/>
      <c r="AA308" s="51">
        <v>1</v>
      </c>
      <c r="AB308" s="51">
        <v>1</v>
      </c>
      <c r="AC308" s="52"/>
      <c r="AD308" s="53"/>
      <c r="AE308" s="51">
        <v>1</v>
      </c>
      <c r="AF308" s="51"/>
      <c r="AH308" s="371"/>
      <c r="AI308" s="371"/>
      <c r="AJ308" s="371">
        <v>2</v>
      </c>
      <c r="AK308" s="371">
        <v>1</v>
      </c>
      <c r="AL308" s="371">
        <v>3</v>
      </c>
      <c r="AM308" s="371">
        <v>2</v>
      </c>
      <c r="AN308" s="371"/>
      <c r="AO308" s="371"/>
      <c r="AP308" s="371"/>
      <c r="AQ308" s="371"/>
      <c r="AR308" s="221" t="str">
        <f>VLOOKUP(A308,Att!B:CX,101,0)</f>
        <v>ANNK-HR</v>
      </c>
    </row>
    <row r="309" spans="1:44" x14ac:dyDescent="0.35">
      <c r="A309" s="19" t="s">
        <v>1668</v>
      </c>
      <c r="B309" s="19" t="s">
        <v>1669</v>
      </c>
      <c r="C309" s="51"/>
      <c r="D309" s="51">
        <v>1</v>
      </c>
      <c r="E309" s="51">
        <v>1</v>
      </c>
      <c r="F309" s="51">
        <v>1</v>
      </c>
      <c r="G309" s="51">
        <v>1</v>
      </c>
      <c r="H309" s="52"/>
      <c r="I309" s="53"/>
      <c r="J309" s="51"/>
      <c r="K309" s="51">
        <v>1</v>
      </c>
      <c r="L309" s="51"/>
      <c r="M309" s="51">
        <v>1</v>
      </c>
      <c r="N309" s="51">
        <v>1</v>
      </c>
      <c r="O309" s="52">
        <v>1</v>
      </c>
      <c r="P309" s="53"/>
      <c r="Q309" s="51">
        <v>1</v>
      </c>
      <c r="R309" s="51">
        <v>1</v>
      </c>
      <c r="S309" s="51"/>
      <c r="T309" s="51">
        <v>1</v>
      </c>
      <c r="U309" s="51">
        <v>1</v>
      </c>
      <c r="V309" s="52">
        <v>1</v>
      </c>
      <c r="W309" s="53"/>
      <c r="X309" s="51">
        <v>1</v>
      </c>
      <c r="Y309" s="51">
        <v>1</v>
      </c>
      <c r="Z309" s="51">
        <v>1</v>
      </c>
      <c r="AA309" s="51">
        <v>1</v>
      </c>
      <c r="AB309" s="51">
        <v>1</v>
      </c>
      <c r="AC309" s="52"/>
      <c r="AD309" s="53"/>
      <c r="AE309" s="51">
        <v>1</v>
      </c>
      <c r="AF309" s="51">
        <v>1</v>
      </c>
      <c r="AG309" s="221"/>
      <c r="AH309" s="371">
        <v>18</v>
      </c>
      <c r="AI309" s="371">
        <v>2</v>
      </c>
      <c r="AJ309" s="371">
        <v>4</v>
      </c>
      <c r="AK309" s="371">
        <v>4</v>
      </c>
      <c r="AL309" s="371">
        <v>5</v>
      </c>
      <c r="AM309" s="371">
        <v>5</v>
      </c>
      <c r="AN309" s="371"/>
      <c r="AO309" s="371"/>
      <c r="AP309" s="371">
        <v>9</v>
      </c>
      <c r="AQ309" s="371">
        <v>9</v>
      </c>
      <c r="AR309" s="221" t="str">
        <f>VLOOKUP(A309,Att!B:CX,101,0)</f>
        <v>ANNK-HR</v>
      </c>
    </row>
    <row r="310" spans="1:44" x14ac:dyDescent="0.35">
      <c r="A310" s="19" t="s">
        <v>1671</v>
      </c>
      <c r="B310" s="19" t="s">
        <v>1672</v>
      </c>
      <c r="C310" s="51">
        <v>1</v>
      </c>
      <c r="D310" s="51">
        <v>1</v>
      </c>
      <c r="E310" s="51">
        <v>1</v>
      </c>
      <c r="F310" s="51">
        <v>1</v>
      </c>
      <c r="G310" s="51">
        <v>1</v>
      </c>
      <c r="H310" s="52"/>
      <c r="I310" s="53"/>
      <c r="J310" s="51">
        <v>1</v>
      </c>
      <c r="K310" s="51">
        <v>1</v>
      </c>
      <c r="L310" s="51">
        <v>1</v>
      </c>
      <c r="M310" s="51">
        <v>1</v>
      </c>
      <c r="N310" s="51">
        <v>1</v>
      </c>
      <c r="O310" s="52"/>
      <c r="P310" s="53"/>
      <c r="Q310" s="51">
        <v>1</v>
      </c>
      <c r="R310" s="51">
        <v>1</v>
      </c>
      <c r="S310" s="51">
        <v>1</v>
      </c>
      <c r="T310" s="51">
        <v>1</v>
      </c>
      <c r="U310" s="51">
        <v>1</v>
      </c>
      <c r="V310" s="52"/>
      <c r="W310" s="53"/>
      <c r="X310" s="51"/>
      <c r="Y310" s="51">
        <v>1</v>
      </c>
      <c r="Z310" s="51">
        <v>1</v>
      </c>
      <c r="AA310" s="51">
        <v>1</v>
      </c>
      <c r="AB310" s="51">
        <v>1</v>
      </c>
      <c r="AC310" s="52">
        <v>1</v>
      </c>
      <c r="AD310" s="53"/>
      <c r="AE310" s="51">
        <v>1</v>
      </c>
      <c r="AF310" s="51">
        <v>1</v>
      </c>
      <c r="AG310" s="221"/>
      <c r="AH310" s="371">
        <v>36</v>
      </c>
      <c r="AI310" s="371">
        <v>4</v>
      </c>
      <c r="AJ310" s="371">
        <v>5</v>
      </c>
      <c r="AK310" s="371">
        <v>5</v>
      </c>
      <c r="AL310" s="371">
        <v>5</v>
      </c>
      <c r="AM310" s="371">
        <v>5</v>
      </c>
      <c r="AN310" s="371">
        <v>9</v>
      </c>
      <c r="AO310" s="371">
        <v>9</v>
      </c>
      <c r="AP310" s="371">
        <v>9</v>
      </c>
      <c r="AQ310" s="371">
        <v>9</v>
      </c>
      <c r="AR310" s="221" t="str">
        <f>VLOOKUP(A310,Att!B:CX,101,0)</f>
        <v>MEKONG SUBLABOR</v>
      </c>
    </row>
    <row r="311" spans="1:44" x14ac:dyDescent="0.35">
      <c r="A311" s="19" t="s">
        <v>1674</v>
      </c>
      <c r="B311" s="19" t="s">
        <v>1675</v>
      </c>
      <c r="C311" s="51">
        <v>1</v>
      </c>
      <c r="D311" s="51">
        <v>1</v>
      </c>
      <c r="E311" s="51"/>
      <c r="F311" s="51"/>
      <c r="G311" s="51">
        <v>1</v>
      </c>
      <c r="H311" s="52">
        <v>1</v>
      </c>
      <c r="I311" s="53"/>
      <c r="J311" s="51">
        <v>1</v>
      </c>
      <c r="K311" s="51">
        <v>1</v>
      </c>
      <c r="L311" s="51">
        <v>1</v>
      </c>
      <c r="M311" s="51">
        <v>1</v>
      </c>
      <c r="N311" s="51">
        <v>1</v>
      </c>
      <c r="O311" s="52"/>
      <c r="P311" s="53"/>
      <c r="Q311" s="51">
        <v>1</v>
      </c>
      <c r="R311" s="51">
        <v>1</v>
      </c>
      <c r="S311" s="51">
        <v>1</v>
      </c>
      <c r="T311" s="51"/>
      <c r="U311" s="51">
        <v>1</v>
      </c>
      <c r="V311" s="52">
        <v>1</v>
      </c>
      <c r="W311" s="53"/>
      <c r="X311" s="51"/>
      <c r="Y311" s="51">
        <v>1</v>
      </c>
      <c r="Z311" s="51">
        <v>1</v>
      </c>
      <c r="AA311" s="51">
        <v>1</v>
      </c>
      <c r="AB311" s="51">
        <v>1</v>
      </c>
      <c r="AC311" s="52"/>
      <c r="AD311" s="53"/>
      <c r="AE311" s="51">
        <v>1</v>
      </c>
      <c r="AF311" s="51"/>
      <c r="AG311" s="221"/>
      <c r="AH311" s="371">
        <v>18</v>
      </c>
      <c r="AI311" s="371">
        <v>2</v>
      </c>
      <c r="AJ311" s="371">
        <v>4</v>
      </c>
      <c r="AK311" s="371">
        <v>5</v>
      </c>
      <c r="AL311" s="371">
        <v>5</v>
      </c>
      <c r="AM311" s="371">
        <v>4</v>
      </c>
      <c r="AN311" s="371"/>
      <c r="AO311" s="371">
        <v>9</v>
      </c>
      <c r="AP311" s="371">
        <v>9</v>
      </c>
      <c r="AQ311" s="371"/>
      <c r="AR311" s="221" t="str">
        <f>VLOOKUP(A311,Att!B:CX,101,0)</f>
        <v>MEKONG SUBLABOR</v>
      </c>
    </row>
    <row r="312" spans="1:44" x14ac:dyDescent="0.35">
      <c r="A312" s="19" t="s">
        <v>1677</v>
      </c>
      <c r="B312" s="19" t="s">
        <v>1678</v>
      </c>
      <c r="C312" s="51">
        <v>1</v>
      </c>
      <c r="D312" s="51">
        <v>1</v>
      </c>
      <c r="E312" s="51">
        <v>1</v>
      </c>
      <c r="F312" s="51">
        <v>1</v>
      </c>
      <c r="G312" s="51">
        <v>1</v>
      </c>
      <c r="H312" s="52"/>
      <c r="I312" s="53"/>
      <c r="J312" s="51">
        <v>1</v>
      </c>
      <c r="K312" s="51">
        <v>1</v>
      </c>
      <c r="L312" s="51">
        <v>1</v>
      </c>
      <c r="M312" s="51">
        <v>1</v>
      </c>
      <c r="N312" s="51">
        <v>1</v>
      </c>
      <c r="O312" s="52"/>
      <c r="P312" s="53"/>
      <c r="Q312" s="51">
        <v>1</v>
      </c>
      <c r="R312" s="51">
        <v>1</v>
      </c>
      <c r="S312" s="51">
        <v>1</v>
      </c>
      <c r="T312" s="51">
        <v>1</v>
      </c>
      <c r="U312" s="51">
        <v>1</v>
      </c>
      <c r="V312" s="52"/>
      <c r="W312" s="53"/>
      <c r="X312" s="51">
        <v>1</v>
      </c>
      <c r="Y312" s="51">
        <v>1</v>
      </c>
      <c r="Z312" s="51">
        <v>1</v>
      </c>
      <c r="AA312" s="51">
        <v>1</v>
      </c>
      <c r="AB312" s="51">
        <v>1</v>
      </c>
      <c r="AC312" s="52"/>
      <c r="AD312" s="53"/>
      <c r="AE312" s="51">
        <v>1</v>
      </c>
      <c r="AF312" s="51">
        <v>1</v>
      </c>
      <c r="AG312" s="221"/>
      <c r="AH312" s="371">
        <v>36</v>
      </c>
      <c r="AI312" s="371">
        <v>4</v>
      </c>
      <c r="AJ312" s="371">
        <v>5</v>
      </c>
      <c r="AK312" s="371">
        <v>5</v>
      </c>
      <c r="AL312" s="371">
        <v>5</v>
      </c>
      <c r="AM312" s="371">
        <v>5</v>
      </c>
      <c r="AN312" s="371">
        <v>9</v>
      </c>
      <c r="AO312" s="371">
        <v>9</v>
      </c>
      <c r="AP312" s="371">
        <v>9</v>
      </c>
      <c r="AQ312" s="371">
        <v>9</v>
      </c>
      <c r="AR312" s="221" t="str">
        <f>VLOOKUP(A312,Att!B:CX,101,0)</f>
        <v>MEKONG SUBLABOR</v>
      </c>
    </row>
    <row r="313" spans="1:44" x14ac:dyDescent="0.35">
      <c r="A313" s="19" t="s">
        <v>1682</v>
      </c>
      <c r="B313" s="19" t="s">
        <v>1683</v>
      </c>
      <c r="C313" s="51">
        <v>1</v>
      </c>
      <c r="D313" s="51">
        <v>1</v>
      </c>
      <c r="E313" s="51"/>
      <c r="F313" s="51">
        <v>1</v>
      </c>
      <c r="G313" s="51">
        <v>1</v>
      </c>
      <c r="H313" s="52"/>
      <c r="I313" s="53"/>
      <c r="J313" s="51"/>
      <c r="K313" s="51">
        <v>1</v>
      </c>
      <c r="L313" s="51">
        <v>1</v>
      </c>
      <c r="M313" s="51">
        <v>1</v>
      </c>
      <c r="N313" s="51">
        <v>1</v>
      </c>
      <c r="O313" s="52"/>
      <c r="P313" s="53"/>
      <c r="Q313" s="51">
        <v>1</v>
      </c>
      <c r="R313" s="51">
        <v>1</v>
      </c>
      <c r="S313" s="51">
        <v>1</v>
      </c>
      <c r="T313" s="51">
        <v>1</v>
      </c>
      <c r="U313" s="51">
        <v>1</v>
      </c>
      <c r="V313" s="52"/>
      <c r="W313" s="53"/>
      <c r="X313" s="51">
        <v>1</v>
      </c>
      <c r="Y313" s="51"/>
      <c r="Z313" s="51">
        <v>1</v>
      </c>
      <c r="AA313" s="51"/>
      <c r="AB313" s="51"/>
      <c r="AC313" s="52"/>
      <c r="AD313" s="53"/>
      <c r="AE313" s="51">
        <v>1</v>
      </c>
      <c r="AF313" s="51">
        <v>1</v>
      </c>
      <c r="AG313" s="221"/>
      <c r="AH313" s="371">
        <v>9</v>
      </c>
      <c r="AI313" s="371">
        <v>1</v>
      </c>
      <c r="AJ313" s="371">
        <v>4</v>
      </c>
      <c r="AK313" s="371">
        <v>4</v>
      </c>
      <c r="AL313" s="371">
        <v>5</v>
      </c>
      <c r="AM313" s="371">
        <v>2</v>
      </c>
      <c r="AN313" s="371"/>
      <c r="AO313" s="371"/>
      <c r="AP313" s="371">
        <v>9</v>
      </c>
      <c r="AQ313" s="371"/>
      <c r="AR313" s="221" t="str">
        <f>VLOOKUP(A313,Att!B:CX,101,0)</f>
        <v>MEKONG SUBLABOR</v>
      </c>
    </row>
    <row r="314" spans="1:44" x14ac:dyDescent="0.35">
      <c r="A314" s="19" t="s">
        <v>1685</v>
      </c>
      <c r="B314" s="19" t="s">
        <v>1686</v>
      </c>
      <c r="C314" s="51">
        <v>1</v>
      </c>
      <c r="D314" s="51">
        <v>1</v>
      </c>
      <c r="E314" s="51"/>
      <c r="F314" s="51">
        <v>1</v>
      </c>
      <c r="G314" s="51">
        <v>1</v>
      </c>
      <c r="H314" s="52"/>
      <c r="I314" s="53"/>
      <c r="J314" s="51">
        <v>1</v>
      </c>
      <c r="K314" s="51">
        <v>1</v>
      </c>
      <c r="L314" s="51">
        <v>1</v>
      </c>
      <c r="M314" s="51">
        <v>1</v>
      </c>
      <c r="N314" s="51">
        <v>1</v>
      </c>
      <c r="O314" s="52"/>
      <c r="P314" s="53"/>
      <c r="Q314" s="51">
        <v>1</v>
      </c>
      <c r="R314" s="51">
        <v>1</v>
      </c>
      <c r="S314" s="51">
        <v>1</v>
      </c>
      <c r="T314" s="51">
        <v>1</v>
      </c>
      <c r="U314" s="51">
        <v>1</v>
      </c>
      <c r="V314" s="52"/>
      <c r="W314" s="53"/>
      <c r="X314" s="51">
        <v>1</v>
      </c>
      <c r="Y314" s="51">
        <v>1</v>
      </c>
      <c r="Z314" s="51">
        <v>1</v>
      </c>
      <c r="AA314" s="51">
        <v>1</v>
      </c>
      <c r="AB314" s="51">
        <v>1</v>
      </c>
      <c r="AC314" s="52"/>
      <c r="AD314" s="53"/>
      <c r="AE314" s="51">
        <v>1</v>
      </c>
      <c r="AF314" s="51">
        <v>1</v>
      </c>
      <c r="AG314" s="221"/>
      <c r="AH314" s="371">
        <v>27</v>
      </c>
      <c r="AI314" s="371">
        <v>3</v>
      </c>
      <c r="AJ314" s="371">
        <v>4</v>
      </c>
      <c r="AK314" s="371">
        <v>5</v>
      </c>
      <c r="AL314" s="371">
        <v>5</v>
      </c>
      <c r="AM314" s="371">
        <v>5</v>
      </c>
      <c r="AN314" s="371"/>
      <c r="AO314" s="371">
        <v>9</v>
      </c>
      <c r="AP314" s="371">
        <v>9</v>
      </c>
      <c r="AQ314" s="371">
        <v>9</v>
      </c>
      <c r="AR314" s="221" t="str">
        <f>VLOOKUP(A314,Att!B:CX,101,0)</f>
        <v>Nhân Kiệt</v>
      </c>
    </row>
    <row r="315" spans="1:44" x14ac:dyDescent="0.35">
      <c r="A315" s="19" t="s">
        <v>1690</v>
      </c>
      <c r="B315" s="19" t="s">
        <v>1691</v>
      </c>
      <c r="C315" s="51">
        <v>1</v>
      </c>
      <c r="D315" s="51">
        <v>1</v>
      </c>
      <c r="E315" s="51">
        <v>1</v>
      </c>
      <c r="F315" s="51">
        <v>1</v>
      </c>
      <c r="G315" s="51">
        <v>1</v>
      </c>
      <c r="H315" s="52"/>
      <c r="I315" s="53"/>
      <c r="J315" s="51">
        <v>1</v>
      </c>
      <c r="K315" s="51">
        <v>1</v>
      </c>
      <c r="L315" s="51">
        <v>1</v>
      </c>
      <c r="M315" s="51">
        <v>1</v>
      </c>
      <c r="N315" s="51">
        <v>1</v>
      </c>
      <c r="O315" s="52"/>
      <c r="P315" s="53"/>
      <c r="Q315" s="51">
        <v>1</v>
      </c>
      <c r="R315" s="51">
        <v>1</v>
      </c>
      <c r="S315" s="51">
        <v>1</v>
      </c>
      <c r="T315" s="51">
        <v>1</v>
      </c>
      <c r="U315" s="51">
        <v>1</v>
      </c>
      <c r="V315" s="52"/>
      <c r="W315" s="53"/>
      <c r="X315" s="51">
        <v>1</v>
      </c>
      <c r="Y315" s="51">
        <v>1</v>
      </c>
      <c r="Z315" s="51">
        <v>1</v>
      </c>
      <c r="AA315" s="51">
        <v>1</v>
      </c>
      <c r="AB315" s="51">
        <v>1</v>
      </c>
      <c r="AC315" s="52"/>
      <c r="AD315" s="53"/>
      <c r="AE315" s="51">
        <v>1</v>
      </c>
      <c r="AF315" s="51">
        <v>1</v>
      </c>
      <c r="AG315" s="221"/>
      <c r="AH315" s="371">
        <v>36</v>
      </c>
      <c r="AI315" s="371">
        <v>4</v>
      </c>
      <c r="AJ315" s="371">
        <v>5</v>
      </c>
      <c r="AK315" s="371">
        <v>5</v>
      </c>
      <c r="AL315" s="371">
        <v>5</v>
      </c>
      <c r="AM315" s="371">
        <v>5</v>
      </c>
      <c r="AN315" s="371">
        <v>9</v>
      </c>
      <c r="AO315" s="371">
        <v>9</v>
      </c>
      <c r="AP315" s="371">
        <v>9</v>
      </c>
      <c r="AQ315" s="371">
        <v>9</v>
      </c>
      <c r="AR315" s="221" t="str">
        <f>VLOOKUP(A315,Att!B:CX,101,0)</f>
        <v>Nhân Kiệt</v>
      </c>
    </row>
    <row r="316" spans="1:44" x14ac:dyDescent="0.35">
      <c r="A316" s="19" t="s">
        <v>1693</v>
      </c>
      <c r="B316" s="19" t="s">
        <v>1694</v>
      </c>
      <c r="C316" s="51">
        <v>1</v>
      </c>
      <c r="D316" s="51">
        <v>1</v>
      </c>
      <c r="E316" s="51">
        <v>1</v>
      </c>
      <c r="F316" s="51">
        <v>1</v>
      </c>
      <c r="G316" s="51">
        <v>1</v>
      </c>
      <c r="H316" s="52"/>
      <c r="I316" s="53"/>
      <c r="J316" s="51">
        <v>1</v>
      </c>
      <c r="K316" s="51">
        <v>1</v>
      </c>
      <c r="L316" s="51">
        <v>1</v>
      </c>
      <c r="M316" s="51">
        <v>1</v>
      </c>
      <c r="N316" s="51">
        <v>1</v>
      </c>
      <c r="O316" s="52"/>
      <c r="P316" s="53"/>
      <c r="Q316" s="51"/>
      <c r="R316" s="51">
        <v>1</v>
      </c>
      <c r="S316" s="51">
        <v>1</v>
      </c>
      <c r="T316" s="51">
        <v>1</v>
      </c>
      <c r="U316" s="51">
        <v>1</v>
      </c>
      <c r="V316" s="52"/>
      <c r="W316" s="53"/>
      <c r="X316" s="51">
        <v>1</v>
      </c>
      <c r="Y316" s="51">
        <v>1</v>
      </c>
      <c r="Z316" s="51">
        <v>1</v>
      </c>
      <c r="AA316" s="51">
        <v>1</v>
      </c>
      <c r="AB316" s="51">
        <v>1</v>
      </c>
      <c r="AC316" s="52"/>
      <c r="AD316" s="53"/>
      <c r="AE316" s="51"/>
      <c r="AF316" s="51">
        <v>1</v>
      </c>
      <c r="AG316" s="221"/>
      <c r="AH316" s="371">
        <v>27</v>
      </c>
      <c r="AI316" s="371">
        <v>3</v>
      </c>
      <c r="AJ316" s="371">
        <v>5</v>
      </c>
      <c r="AK316" s="371">
        <v>5</v>
      </c>
      <c r="AL316" s="371">
        <v>4</v>
      </c>
      <c r="AM316" s="371">
        <v>5</v>
      </c>
      <c r="AN316" s="371">
        <v>9</v>
      </c>
      <c r="AO316" s="371">
        <v>9</v>
      </c>
      <c r="AP316" s="371"/>
      <c r="AQ316" s="371">
        <v>9</v>
      </c>
      <c r="AR316" s="221" t="str">
        <f>VLOOKUP(A316,Att!B:CX,101,0)</f>
        <v>Power Connect</v>
      </c>
    </row>
    <row r="317" spans="1:44" x14ac:dyDescent="0.35">
      <c r="A317" s="19" t="s">
        <v>1696</v>
      </c>
      <c r="B317" s="19" t="s">
        <v>1697</v>
      </c>
      <c r="C317" s="51">
        <v>1</v>
      </c>
      <c r="D317" s="51">
        <v>1</v>
      </c>
      <c r="E317" s="51">
        <v>1</v>
      </c>
      <c r="F317" s="51">
        <v>1</v>
      </c>
      <c r="G317" s="51">
        <v>1</v>
      </c>
      <c r="H317" s="52"/>
      <c r="I317" s="53"/>
      <c r="J317" s="51">
        <v>1</v>
      </c>
      <c r="K317" s="51">
        <v>1</v>
      </c>
      <c r="L317" s="51">
        <v>1</v>
      </c>
      <c r="M317" s="51">
        <v>1</v>
      </c>
      <c r="N317" s="51">
        <v>1</v>
      </c>
      <c r="O317" s="52"/>
      <c r="P317" s="53"/>
      <c r="Q317" s="51">
        <v>1</v>
      </c>
      <c r="R317" s="51">
        <v>1</v>
      </c>
      <c r="S317" s="51">
        <v>1</v>
      </c>
      <c r="T317" s="51">
        <v>1</v>
      </c>
      <c r="U317" s="51">
        <v>1</v>
      </c>
      <c r="V317" s="52"/>
      <c r="W317" s="53"/>
      <c r="X317" s="51">
        <v>1</v>
      </c>
      <c r="Y317" s="51">
        <v>1</v>
      </c>
      <c r="Z317" s="51">
        <v>1</v>
      </c>
      <c r="AA317" s="51">
        <v>1</v>
      </c>
      <c r="AB317" s="51">
        <v>1</v>
      </c>
      <c r="AC317" s="52"/>
      <c r="AD317" s="53"/>
      <c r="AE317" s="51">
        <v>1</v>
      </c>
      <c r="AF317" s="51">
        <v>1</v>
      </c>
      <c r="AG317" s="221"/>
      <c r="AH317" s="371">
        <v>36</v>
      </c>
      <c r="AI317" s="371">
        <v>4</v>
      </c>
      <c r="AJ317" s="371">
        <v>5</v>
      </c>
      <c r="AK317" s="371">
        <v>5</v>
      </c>
      <c r="AL317" s="371">
        <v>5</v>
      </c>
      <c r="AM317" s="371">
        <v>5</v>
      </c>
      <c r="AN317" s="371">
        <v>9</v>
      </c>
      <c r="AO317" s="371">
        <v>9</v>
      </c>
      <c r="AP317" s="371">
        <v>9</v>
      </c>
      <c r="AQ317" s="371">
        <v>9</v>
      </c>
      <c r="AR317" s="221" t="str">
        <f>VLOOKUP(A317,Att!B:CX,101,0)</f>
        <v>MEKONG SUBLABOR</v>
      </c>
    </row>
    <row r="318" spans="1:44" x14ac:dyDescent="0.35">
      <c r="A318" s="19" t="s">
        <v>1701</v>
      </c>
      <c r="B318" s="19" t="s">
        <v>1702</v>
      </c>
      <c r="C318" s="51"/>
      <c r="D318" s="51">
        <v>1</v>
      </c>
      <c r="E318" s="51">
        <v>1</v>
      </c>
      <c r="F318" s="51">
        <v>1</v>
      </c>
      <c r="G318" s="51">
        <v>1</v>
      </c>
      <c r="H318" s="52"/>
      <c r="I318" s="53"/>
      <c r="J318" s="51">
        <v>1</v>
      </c>
      <c r="K318" s="51">
        <v>1</v>
      </c>
      <c r="L318" s="51">
        <v>1</v>
      </c>
      <c r="M318" s="51">
        <v>1</v>
      </c>
      <c r="N318" s="51">
        <v>1</v>
      </c>
      <c r="O318" s="52"/>
      <c r="P318" s="53"/>
      <c r="Q318" s="51">
        <v>1</v>
      </c>
      <c r="R318" s="51">
        <v>1</v>
      </c>
      <c r="S318" s="51">
        <v>1</v>
      </c>
      <c r="T318" s="51">
        <v>1</v>
      </c>
      <c r="U318" s="51">
        <v>1</v>
      </c>
      <c r="V318" s="52"/>
      <c r="W318" s="53"/>
      <c r="X318" s="51">
        <v>1</v>
      </c>
      <c r="Y318" s="51">
        <v>1</v>
      </c>
      <c r="Z318" s="51">
        <v>1</v>
      </c>
      <c r="AA318" s="51">
        <v>1</v>
      </c>
      <c r="AB318" s="51">
        <v>1</v>
      </c>
      <c r="AC318" s="52"/>
      <c r="AD318" s="53"/>
      <c r="AE318" s="51">
        <v>1</v>
      </c>
      <c r="AF318" s="51">
        <v>1</v>
      </c>
      <c r="AG318" s="221"/>
      <c r="AH318" s="371">
        <v>27</v>
      </c>
      <c r="AI318" s="371">
        <v>3</v>
      </c>
      <c r="AJ318" s="371">
        <v>4</v>
      </c>
      <c r="AK318" s="371">
        <v>5</v>
      </c>
      <c r="AL318" s="371">
        <v>5</v>
      </c>
      <c r="AM318" s="371">
        <v>5</v>
      </c>
      <c r="AN318" s="371"/>
      <c r="AO318" s="371">
        <v>9</v>
      </c>
      <c r="AP318" s="371">
        <v>9</v>
      </c>
      <c r="AQ318" s="371">
        <v>9</v>
      </c>
      <c r="AR318" s="221" t="str">
        <f>VLOOKUP(A318,Att!B:CX,101,0)</f>
        <v>Power Connect</v>
      </c>
    </row>
    <row r="319" spans="1:44" x14ac:dyDescent="0.35">
      <c r="A319" s="19" t="s">
        <v>1706</v>
      </c>
      <c r="B319" s="19" t="s">
        <v>837</v>
      </c>
      <c r="C319" s="51">
        <v>1</v>
      </c>
      <c r="D319" s="51">
        <v>1</v>
      </c>
      <c r="E319" s="51">
        <v>1</v>
      </c>
      <c r="F319" s="51">
        <v>1</v>
      </c>
      <c r="G319" s="51">
        <v>1</v>
      </c>
      <c r="H319" s="52"/>
      <c r="I319" s="53"/>
      <c r="J319" s="51">
        <v>1</v>
      </c>
      <c r="K319" s="51">
        <v>1</v>
      </c>
      <c r="L319" s="51">
        <v>1</v>
      </c>
      <c r="M319" s="51">
        <v>1</v>
      </c>
      <c r="N319" s="51">
        <v>1</v>
      </c>
      <c r="O319" s="52"/>
      <c r="P319" s="53"/>
      <c r="Q319" s="51">
        <v>1</v>
      </c>
      <c r="R319" s="51">
        <v>1</v>
      </c>
      <c r="S319" s="51">
        <v>1</v>
      </c>
      <c r="T319" s="51">
        <v>1</v>
      </c>
      <c r="U319" s="51">
        <v>1</v>
      </c>
      <c r="V319" s="52"/>
      <c r="W319" s="53"/>
      <c r="X319" s="51">
        <v>1</v>
      </c>
      <c r="Y319" s="51">
        <v>1</v>
      </c>
      <c r="Z319" s="51">
        <v>1</v>
      </c>
      <c r="AA319" s="51">
        <v>1</v>
      </c>
      <c r="AB319" s="51">
        <v>1</v>
      </c>
      <c r="AC319" s="52"/>
      <c r="AD319" s="53"/>
      <c r="AE319" s="51">
        <v>1</v>
      </c>
      <c r="AF319" s="51">
        <v>1</v>
      </c>
      <c r="AG319" s="221"/>
      <c r="AH319" s="371">
        <v>36</v>
      </c>
      <c r="AI319" s="371">
        <v>4</v>
      </c>
      <c r="AJ319" s="371">
        <v>5</v>
      </c>
      <c r="AK319" s="371">
        <v>5</v>
      </c>
      <c r="AL319" s="371">
        <v>5</v>
      </c>
      <c r="AM319" s="371">
        <v>5</v>
      </c>
      <c r="AN319" s="371">
        <v>9</v>
      </c>
      <c r="AO319" s="371">
        <v>9</v>
      </c>
      <c r="AP319" s="371">
        <v>9</v>
      </c>
      <c r="AQ319" s="371">
        <v>9</v>
      </c>
      <c r="AR319" s="221" t="str">
        <f>VLOOKUP(A319,Att!B:CX,101,0)</f>
        <v>Power Connect</v>
      </c>
    </row>
    <row r="320" spans="1:44" x14ac:dyDescent="0.35">
      <c r="A320" s="19" t="s">
        <v>1708</v>
      </c>
      <c r="B320" s="19" t="s">
        <v>1709</v>
      </c>
      <c r="C320" s="51">
        <v>1</v>
      </c>
      <c r="D320" s="51">
        <v>1</v>
      </c>
      <c r="E320" s="51">
        <v>1</v>
      </c>
      <c r="F320" s="51">
        <v>1</v>
      </c>
      <c r="G320" s="51">
        <v>1</v>
      </c>
      <c r="H320" s="52"/>
      <c r="I320" s="53"/>
      <c r="J320" s="51">
        <v>1</v>
      </c>
      <c r="K320" s="51">
        <v>1</v>
      </c>
      <c r="L320" s="51">
        <v>1</v>
      </c>
      <c r="M320" s="51">
        <v>1</v>
      </c>
      <c r="N320" s="51">
        <v>1</v>
      </c>
      <c r="O320" s="52"/>
      <c r="P320" s="53"/>
      <c r="Q320" s="51">
        <v>1</v>
      </c>
      <c r="R320" s="51">
        <v>1</v>
      </c>
      <c r="S320" s="51">
        <v>1</v>
      </c>
      <c r="T320" s="51">
        <v>1</v>
      </c>
      <c r="U320" s="51">
        <v>1</v>
      </c>
      <c r="V320" s="52"/>
      <c r="W320" s="53"/>
      <c r="X320" s="51">
        <v>1</v>
      </c>
      <c r="Y320" s="51">
        <v>1</v>
      </c>
      <c r="Z320" s="51">
        <v>1</v>
      </c>
      <c r="AA320" s="51">
        <v>1</v>
      </c>
      <c r="AB320" s="51">
        <v>1</v>
      </c>
      <c r="AC320" s="52"/>
      <c r="AD320" s="53"/>
      <c r="AE320" s="51">
        <v>1</v>
      </c>
      <c r="AF320" s="51">
        <v>1</v>
      </c>
      <c r="AG320" s="221"/>
      <c r="AH320" s="371">
        <v>36</v>
      </c>
      <c r="AI320" s="371">
        <v>4</v>
      </c>
      <c r="AJ320" s="371">
        <v>5</v>
      </c>
      <c r="AK320" s="371">
        <v>5</v>
      </c>
      <c r="AL320" s="371">
        <v>5</v>
      </c>
      <c r="AM320" s="371">
        <v>5</v>
      </c>
      <c r="AN320" s="371">
        <v>9</v>
      </c>
      <c r="AO320" s="371">
        <v>9</v>
      </c>
      <c r="AP320" s="371">
        <v>9</v>
      </c>
      <c r="AQ320" s="371">
        <v>9</v>
      </c>
      <c r="AR320" s="221" t="str">
        <f>VLOOKUP(A320,Att!B:CX,101,0)</f>
        <v>Power Connect</v>
      </c>
    </row>
    <row r="321" spans="1:44" x14ac:dyDescent="0.35">
      <c r="A321" s="19" t="s">
        <v>1711</v>
      </c>
      <c r="B321" s="19" t="s">
        <v>1712</v>
      </c>
      <c r="C321" s="51">
        <v>1</v>
      </c>
      <c r="D321" s="51">
        <v>1</v>
      </c>
      <c r="E321" s="51">
        <v>1</v>
      </c>
      <c r="F321" s="51">
        <v>1</v>
      </c>
      <c r="G321" s="51">
        <v>1</v>
      </c>
      <c r="H321" s="52"/>
      <c r="I321" s="53"/>
      <c r="J321" s="51">
        <v>1</v>
      </c>
      <c r="K321" s="51">
        <v>1</v>
      </c>
      <c r="L321" s="51">
        <v>1</v>
      </c>
      <c r="M321" s="51">
        <v>1</v>
      </c>
      <c r="N321" s="51">
        <v>1</v>
      </c>
      <c r="O321" s="52"/>
      <c r="P321" s="53"/>
      <c r="Q321" s="51">
        <v>1</v>
      </c>
      <c r="R321" s="51">
        <v>1</v>
      </c>
      <c r="S321" s="51">
        <v>1</v>
      </c>
      <c r="T321" s="51">
        <v>1</v>
      </c>
      <c r="U321" s="51">
        <v>1</v>
      </c>
      <c r="V321" s="52"/>
      <c r="W321" s="53"/>
      <c r="X321" s="51">
        <v>1</v>
      </c>
      <c r="Y321" s="51">
        <v>1</v>
      </c>
      <c r="Z321" s="51">
        <v>1</v>
      </c>
      <c r="AA321" s="51">
        <v>1</v>
      </c>
      <c r="AB321" s="51">
        <v>1</v>
      </c>
      <c r="AC321" s="52"/>
      <c r="AD321" s="53"/>
      <c r="AE321" s="51">
        <v>1</v>
      </c>
      <c r="AF321" s="51">
        <v>1</v>
      </c>
      <c r="AG321" s="221"/>
      <c r="AH321" s="371">
        <v>36</v>
      </c>
      <c r="AI321" s="371">
        <v>4</v>
      </c>
      <c r="AJ321" s="371">
        <v>5</v>
      </c>
      <c r="AK321" s="371">
        <v>5</v>
      </c>
      <c r="AL321" s="371">
        <v>5</v>
      </c>
      <c r="AM321" s="371">
        <v>5</v>
      </c>
      <c r="AN321" s="371">
        <v>9</v>
      </c>
      <c r="AO321" s="371">
        <v>9</v>
      </c>
      <c r="AP321" s="371">
        <v>9</v>
      </c>
      <c r="AQ321" s="371">
        <v>9</v>
      </c>
      <c r="AR321" s="221" t="str">
        <f>VLOOKUP(A321,Att!B:CX,101,0)</f>
        <v>Power Connect</v>
      </c>
    </row>
    <row r="322" spans="1:44" x14ac:dyDescent="0.35">
      <c r="A322" s="19" t="s">
        <v>1714</v>
      </c>
      <c r="B322" s="19" t="s">
        <v>1715</v>
      </c>
      <c r="C322" s="51">
        <v>1</v>
      </c>
      <c r="D322" s="51">
        <v>1</v>
      </c>
      <c r="E322" s="51">
        <v>1</v>
      </c>
      <c r="F322" s="51">
        <v>1</v>
      </c>
      <c r="G322" s="51">
        <v>1</v>
      </c>
      <c r="H322" s="52"/>
      <c r="I322" s="53"/>
      <c r="J322" s="51">
        <v>1</v>
      </c>
      <c r="K322" s="51">
        <v>1</v>
      </c>
      <c r="L322" s="51">
        <v>1</v>
      </c>
      <c r="M322" s="51">
        <v>1</v>
      </c>
      <c r="N322" s="51">
        <v>1</v>
      </c>
      <c r="O322" s="52"/>
      <c r="P322" s="53"/>
      <c r="Q322" s="51">
        <v>1</v>
      </c>
      <c r="R322" s="51">
        <v>1</v>
      </c>
      <c r="S322" s="51">
        <v>1</v>
      </c>
      <c r="T322" s="51">
        <v>1</v>
      </c>
      <c r="U322" s="51">
        <v>1</v>
      </c>
      <c r="V322" s="52"/>
      <c r="W322" s="53"/>
      <c r="X322" s="51">
        <v>1</v>
      </c>
      <c r="Y322" s="51">
        <v>1</v>
      </c>
      <c r="Z322" s="51">
        <v>1</v>
      </c>
      <c r="AA322" s="51">
        <v>1</v>
      </c>
      <c r="AB322" s="51">
        <v>1</v>
      </c>
      <c r="AC322" s="52"/>
      <c r="AD322" s="53"/>
      <c r="AE322" s="51">
        <v>1</v>
      </c>
      <c r="AF322" s="51">
        <v>1</v>
      </c>
      <c r="AG322" s="221"/>
      <c r="AH322" s="371">
        <v>36</v>
      </c>
      <c r="AI322" s="371">
        <v>4</v>
      </c>
      <c r="AJ322" s="371">
        <v>5</v>
      </c>
      <c r="AK322" s="371">
        <v>5</v>
      </c>
      <c r="AL322" s="371">
        <v>5</v>
      </c>
      <c r="AM322" s="371">
        <v>5</v>
      </c>
      <c r="AN322" s="371">
        <v>9</v>
      </c>
      <c r="AO322" s="371">
        <v>9</v>
      </c>
      <c r="AP322" s="371">
        <v>9</v>
      </c>
      <c r="AQ322" s="371">
        <v>9</v>
      </c>
      <c r="AR322" s="221" t="str">
        <f>VLOOKUP(A322,Att!B:CX,101,0)</f>
        <v>Nhân Kiệt</v>
      </c>
    </row>
    <row r="323" spans="1:44" x14ac:dyDescent="0.35">
      <c r="A323" s="19" t="s">
        <v>1717</v>
      </c>
      <c r="B323" s="19" t="s">
        <v>1718</v>
      </c>
      <c r="C323" s="51">
        <v>1</v>
      </c>
      <c r="D323" s="51">
        <v>1</v>
      </c>
      <c r="E323" s="51"/>
      <c r="F323" s="51">
        <v>1</v>
      </c>
      <c r="G323" s="51"/>
      <c r="H323" s="52">
        <v>1</v>
      </c>
      <c r="I323" s="53"/>
      <c r="J323" s="51"/>
      <c r="K323" s="51">
        <v>1</v>
      </c>
      <c r="L323" s="51">
        <v>1</v>
      </c>
      <c r="M323" s="51"/>
      <c r="N323" s="51"/>
      <c r="O323" s="52"/>
      <c r="P323" s="53"/>
      <c r="Q323" s="51"/>
      <c r="R323" s="51"/>
      <c r="S323" s="51"/>
      <c r="T323" s="51"/>
      <c r="U323" s="51"/>
      <c r="V323" s="52"/>
      <c r="W323" s="53"/>
      <c r="X323" s="51"/>
      <c r="Y323" s="51"/>
      <c r="Z323" s="51"/>
      <c r="AA323" s="51"/>
      <c r="AB323" s="51"/>
      <c r="AC323" s="52"/>
      <c r="AD323" s="53"/>
      <c r="AE323" s="51"/>
      <c r="AF323" s="51"/>
      <c r="AG323" s="221"/>
      <c r="AH323" s="371"/>
      <c r="AI323" s="371"/>
      <c r="AJ323" s="371">
        <v>4</v>
      </c>
      <c r="AK323" s="371">
        <v>2</v>
      </c>
      <c r="AL323" s="371"/>
      <c r="AM323" s="371"/>
      <c r="AN323" s="371"/>
      <c r="AO323" s="371"/>
      <c r="AP323" s="371"/>
      <c r="AQ323" s="371"/>
      <c r="AR323" s="221" t="str">
        <f>VLOOKUP(A323,Att!B:CX,101,0)</f>
        <v>ANNK-HR</v>
      </c>
    </row>
    <row r="324" spans="1:44" x14ac:dyDescent="0.35">
      <c r="A324" s="19" t="s">
        <v>1720</v>
      </c>
      <c r="B324" s="19" t="s">
        <v>1721</v>
      </c>
      <c r="C324" s="51">
        <v>1</v>
      </c>
      <c r="D324" s="51"/>
      <c r="E324" s="51">
        <v>1</v>
      </c>
      <c r="F324" s="51">
        <v>1</v>
      </c>
      <c r="G324" s="51">
        <v>1</v>
      </c>
      <c r="H324" s="52">
        <v>1</v>
      </c>
      <c r="I324" s="53"/>
      <c r="J324" s="51">
        <v>1</v>
      </c>
      <c r="K324" s="51">
        <v>1</v>
      </c>
      <c r="L324" s="51">
        <v>1</v>
      </c>
      <c r="M324" s="51"/>
      <c r="N324" s="51">
        <v>1</v>
      </c>
      <c r="O324" s="52">
        <v>1</v>
      </c>
      <c r="P324" s="53"/>
      <c r="Q324" s="51">
        <v>1</v>
      </c>
      <c r="R324" s="51">
        <v>1</v>
      </c>
      <c r="S324" s="51">
        <v>1</v>
      </c>
      <c r="T324" s="51"/>
      <c r="U324" s="51">
        <v>1</v>
      </c>
      <c r="V324" s="52">
        <v>1</v>
      </c>
      <c r="W324" s="53"/>
      <c r="X324" s="51">
        <v>1</v>
      </c>
      <c r="Y324" s="51">
        <v>1</v>
      </c>
      <c r="Z324" s="51">
        <v>1</v>
      </c>
      <c r="AA324" s="51"/>
      <c r="AB324" s="51">
        <v>1</v>
      </c>
      <c r="AC324" s="52">
        <v>1</v>
      </c>
      <c r="AD324" s="53"/>
      <c r="AE324" s="51"/>
      <c r="AF324" s="51">
        <v>1</v>
      </c>
      <c r="AG324" s="221"/>
      <c r="AH324" s="371">
        <v>36</v>
      </c>
      <c r="AI324" s="371">
        <v>4</v>
      </c>
      <c r="AJ324" s="371">
        <v>5</v>
      </c>
      <c r="AK324" s="371">
        <v>5</v>
      </c>
      <c r="AL324" s="371">
        <v>5</v>
      </c>
      <c r="AM324" s="371">
        <v>5</v>
      </c>
      <c r="AN324" s="371">
        <v>9</v>
      </c>
      <c r="AO324" s="371">
        <v>9</v>
      </c>
      <c r="AP324" s="371">
        <v>9</v>
      </c>
      <c r="AQ324" s="371">
        <v>9</v>
      </c>
      <c r="AR324" s="221" t="str">
        <f>VLOOKUP(A324,Att!B:CX,101,0)</f>
        <v>MEKONG SUBLABOR</v>
      </c>
    </row>
    <row r="325" spans="1:44" x14ac:dyDescent="0.35">
      <c r="A325" s="19" t="s">
        <v>1723</v>
      </c>
      <c r="B325" s="19" t="s">
        <v>1724</v>
      </c>
      <c r="C325" s="51"/>
      <c r="D325" s="51">
        <v>1</v>
      </c>
      <c r="E325" s="51">
        <v>1</v>
      </c>
      <c r="F325" s="51"/>
      <c r="G325" s="51">
        <v>1</v>
      </c>
      <c r="H325" s="52"/>
      <c r="I325" s="53"/>
      <c r="J325" s="51">
        <v>1</v>
      </c>
      <c r="K325" s="51"/>
      <c r="L325" s="51"/>
      <c r="M325" s="51">
        <v>1</v>
      </c>
      <c r="N325" s="51"/>
      <c r="O325" s="52">
        <v>1</v>
      </c>
      <c r="P325" s="53"/>
      <c r="Q325" s="51"/>
      <c r="R325" s="51">
        <v>1</v>
      </c>
      <c r="S325" s="51"/>
      <c r="T325" s="51">
        <v>1</v>
      </c>
      <c r="U325" s="51">
        <v>1</v>
      </c>
      <c r="V325" s="52"/>
      <c r="W325" s="53"/>
      <c r="X325" s="51"/>
      <c r="Y325" s="51">
        <v>1</v>
      </c>
      <c r="Z325" s="51">
        <v>1</v>
      </c>
      <c r="AA325" s="51">
        <v>1</v>
      </c>
      <c r="AB325" s="51"/>
      <c r="AC325" s="52">
        <v>1</v>
      </c>
      <c r="AD325" s="53"/>
      <c r="AE325" s="51">
        <v>1</v>
      </c>
      <c r="AF325" s="51">
        <v>1</v>
      </c>
      <c r="AG325" s="221"/>
      <c r="AH325" s="371"/>
      <c r="AI325" s="371"/>
      <c r="AJ325" s="371">
        <v>3</v>
      </c>
      <c r="AK325" s="371">
        <v>3</v>
      </c>
      <c r="AL325" s="371">
        <v>3</v>
      </c>
      <c r="AM325" s="371">
        <v>4</v>
      </c>
      <c r="AN325" s="371"/>
      <c r="AO325" s="371"/>
      <c r="AP325" s="371"/>
      <c r="AQ325" s="371"/>
      <c r="AR325" s="221" t="str">
        <f>VLOOKUP(A325,Att!B:CX,101,0)</f>
        <v>MEKONG SUBLABOR</v>
      </c>
    </row>
    <row r="326" spans="1:44" x14ac:dyDescent="0.35">
      <c r="A326" s="19" t="s">
        <v>1726</v>
      </c>
      <c r="B326" s="19" t="s">
        <v>1727</v>
      </c>
      <c r="C326" s="51">
        <v>1</v>
      </c>
      <c r="D326" s="51">
        <v>1</v>
      </c>
      <c r="E326" s="51">
        <v>1</v>
      </c>
      <c r="F326" s="51">
        <v>1</v>
      </c>
      <c r="G326" s="51">
        <v>1</v>
      </c>
      <c r="H326" s="52"/>
      <c r="I326" s="53"/>
      <c r="J326" s="51">
        <v>1</v>
      </c>
      <c r="K326" s="51">
        <v>1</v>
      </c>
      <c r="L326" s="51">
        <v>1</v>
      </c>
      <c r="M326" s="51">
        <v>1</v>
      </c>
      <c r="N326" s="51">
        <v>1</v>
      </c>
      <c r="O326" s="52"/>
      <c r="P326" s="53"/>
      <c r="Q326" s="51">
        <v>1</v>
      </c>
      <c r="R326" s="51">
        <v>1</v>
      </c>
      <c r="S326" s="51">
        <v>1</v>
      </c>
      <c r="T326" s="51">
        <v>1</v>
      </c>
      <c r="U326" s="51">
        <v>1</v>
      </c>
      <c r="V326" s="52"/>
      <c r="W326" s="53"/>
      <c r="X326" s="51">
        <v>1</v>
      </c>
      <c r="Y326" s="51">
        <v>1</v>
      </c>
      <c r="Z326" s="51">
        <v>1</v>
      </c>
      <c r="AA326" s="51">
        <v>1</v>
      </c>
      <c r="AB326" s="51">
        <v>1</v>
      </c>
      <c r="AC326" s="52"/>
      <c r="AD326" s="53"/>
      <c r="AE326" s="51">
        <v>1</v>
      </c>
      <c r="AF326" s="51">
        <v>1</v>
      </c>
      <c r="AG326" s="221"/>
      <c r="AH326" s="371">
        <v>36</v>
      </c>
      <c r="AI326" s="371">
        <v>4</v>
      </c>
      <c r="AJ326" s="371">
        <v>5</v>
      </c>
      <c r="AK326" s="371">
        <v>5</v>
      </c>
      <c r="AL326" s="371">
        <v>5</v>
      </c>
      <c r="AM326" s="371">
        <v>5</v>
      </c>
      <c r="AN326" s="371">
        <v>9</v>
      </c>
      <c r="AO326" s="371">
        <v>9</v>
      </c>
      <c r="AP326" s="371">
        <v>9</v>
      </c>
      <c r="AQ326" s="371">
        <v>9</v>
      </c>
      <c r="AR326" s="221" t="str">
        <f>VLOOKUP(A326,Att!B:CX,101,0)</f>
        <v>ANNK-HR</v>
      </c>
    </row>
    <row r="327" spans="1:44" x14ac:dyDescent="0.35">
      <c r="A327" s="19" t="s">
        <v>1733</v>
      </c>
      <c r="B327" s="19" t="s">
        <v>1734</v>
      </c>
      <c r="C327" s="51">
        <v>1</v>
      </c>
      <c r="D327" s="51">
        <v>1</v>
      </c>
      <c r="E327" s="51">
        <v>1</v>
      </c>
      <c r="F327" s="51">
        <v>1</v>
      </c>
      <c r="G327" s="51">
        <v>1</v>
      </c>
      <c r="H327" s="52"/>
      <c r="I327" s="53"/>
      <c r="J327" s="51">
        <v>1</v>
      </c>
      <c r="K327" s="51">
        <v>1</v>
      </c>
      <c r="L327" s="51">
        <v>1</v>
      </c>
      <c r="M327" s="51"/>
      <c r="N327" s="51">
        <v>1</v>
      </c>
      <c r="O327" s="52">
        <v>1</v>
      </c>
      <c r="P327" s="53"/>
      <c r="Q327" s="51"/>
      <c r="R327" s="51">
        <v>1</v>
      </c>
      <c r="S327" s="51">
        <v>1</v>
      </c>
      <c r="T327" s="51">
        <v>1</v>
      </c>
      <c r="U327" s="51">
        <v>1</v>
      </c>
      <c r="V327" s="52">
        <v>1</v>
      </c>
      <c r="W327" s="53"/>
      <c r="X327" s="51">
        <v>1</v>
      </c>
      <c r="Y327" s="51">
        <v>1</v>
      </c>
      <c r="Z327" s="51">
        <v>1</v>
      </c>
      <c r="AA327" s="51">
        <v>1</v>
      </c>
      <c r="AB327" s="51">
        <v>1</v>
      </c>
      <c r="AC327" s="52"/>
      <c r="AD327" s="53"/>
      <c r="AE327" s="51">
        <v>1</v>
      </c>
      <c r="AF327" s="51">
        <v>1</v>
      </c>
      <c r="AG327" s="221"/>
      <c r="AH327" s="371">
        <v>36</v>
      </c>
      <c r="AI327" s="371">
        <v>4</v>
      </c>
      <c r="AJ327" s="371">
        <v>5</v>
      </c>
      <c r="AK327" s="371">
        <v>5</v>
      </c>
      <c r="AL327" s="371">
        <v>5</v>
      </c>
      <c r="AM327" s="371">
        <v>5</v>
      </c>
      <c r="AN327" s="371">
        <v>9</v>
      </c>
      <c r="AO327" s="371">
        <v>9</v>
      </c>
      <c r="AP327" s="371">
        <v>9</v>
      </c>
      <c r="AQ327" s="371">
        <v>9</v>
      </c>
      <c r="AR327" s="221" t="str">
        <f>VLOOKUP(A327,Att!B:CX,101,0)</f>
        <v>Power Connect</v>
      </c>
    </row>
    <row r="328" spans="1:44" x14ac:dyDescent="0.35">
      <c r="A328" s="19" t="s">
        <v>1736</v>
      </c>
      <c r="B328" s="19" t="s">
        <v>1737</v>
      </c>
      <c r="C328" s="51">
        <v>1</v>
      </c>
      <c r="D328" s="51"/>
      <c r="E328" s="51">
        <v>1</v>
      </c>
      <c r="F328" s="51"/>
      <c r="G328" s="51">
        <v>1</v>
      </c>
      <c r="H328" s="52"/>
      <c r="I328" s="53"/>
      <c r="J328" s="51">
        <v>1</v>
      </c>
      <c r="K328" s="51">
        <v>1</v>
      </c>
      <c r="L328" s="51"/>
      <c r="M328" s="51">
        <v>1</v>
      </c>
      <c r="N328" s="51">
        <v>1</v>
      </c>
      <c r="O328" s="52"/>
      <c r="P328" s="53"/>
      <c r="Q328" s="51">
        <v>1</v>
      </c>
      <c r="R328" s="51">
        <v>1</v>
      </c>
      <c r="S328" s="51">
        <v>1</v>
      </c>
      <c r="T328" s="51"/>
      <c r="U328" s="51"/>
      <c r="V328" s="52"/>
      <c r="W328" s="53"/>
      <c r="X328" s="51">
        <v>1</v>
      </c>
      <c r="Y328" s="51">
        <v>1</v>
      </c>
      <c r="Z328" s="51">
        <v>1</v>
      </c>
      <c r="AA328" s="51">
        <v>1</v>
      </c>
      <c r="AB328" s="51">
        <v>1</v>
      </c>
      <c r="AC328" s="52"/>
      <c r="AD328" s="53"/>
      <c r="AE328" s="51"/>
      <c r="AF328" s="51">
        <v>1</v>
      </c>
      <c r="AG328" s="221"/>
      <c r="AH328" s="371">
        <v>9</v>
      </c>
      <c r="AI328" s="371">
        <v>1</v>
      </c>
      <c r="AJ328" s="371">
        <v>3</v>
      </c>
      <c r="AK328" s="371">
        <v>4</v>
      </c>
      <c r="AL328" s="371">
        <v>3</v>
      </c>
      <c r="AM328" s="371">
        <v>5</v>
      </c>
      <c r="AN328" s="371"/>
      <c r="AO328" s="371"/>
      <c r="AP328" s="371"/>
      <c r="AQ328" s="371">
        <v>9</v>
      </c>
      <c r="AR328" s="221" t="str">
        <f>VLOOKUP(A328,Att!B:CX,101,0)</f>
        <v>Power Connect</v>
      </c>
    </row>
    <row r="329" spans="1:44" x14ac:dyDescent="0.35">
      <c r="A329" s="19" t="s">
        <v>1743</v>
      </c>
      <c r="B329" s="19" t="s">
        <v>1744</v>
      </c>
      <c r="C329" s="51">
        <v>1</v>
      </c>
      <c r="D329" s="51">
        <v>1</v>
      </c>
      <c r="E329" s="51">
        <v>1</v>
      </c>
      <c r="F329" s="51">
        <v>1</v>
      </c>
      <c r="G329" s="51">
        <v>1</v>
      </c>
      <c r="H329" s="52"/>
      <c r="I329" s="53"/>
      <c r="J329" s="51"/>
      <c r="K329" s="51">
        <v>1</v>
      </c>
      <c r="L329" s="51">
        <v>1</v>
      </c>
      <c r="M329" s="51">
        <v>1</v>
      </c>
      <c r="N329" s="51">
        <v>1</v>
      </c>
      <c r="O329" s="52">
        <v>1</v>
      </c>
      <c r="P329" s="53"/>
      <c r="Q329" s="51">
        <v>1</v>
      </c>
      <c r="R329" s="51"/>
      <c r="S329" s="51"/>
      <c r="T329" s="51"/>
      <c r="U329" s="51"/>
      <c r="V329" s="52"/>
      <c r="W329" s="53"/>
      <c r="X329" s="51"/>
      <c r="Y329" s="51"/>
      <c r="Z329" s="51"/>
      <c r="AA329" s="51"/>
      <c r="AB329" s="51"/>
      <c r="AC329" s="52"/>
      <c r="AD329" s="53"/>
      <c r="AE329" s="51"/>
      <c r="AF329" s="51"/>
      <c r="AG329" s="221"/>
      <c r="AH329" s="371">
        <v>18</v>
      </c>
      <c r="AI329" s="371">
        <v>2</v>
      </c>
      <c r="AJ329" s="371">
        <v>5</v>
      </c>
      <c r="AK329" s="371">
        <v>5</v>
      </c>
      <c r="AL329" s="371">
        <v>1</v>
      </c>
      <c r="AM329" s="371"/>
      <c r="AN329" s="371">
        <v>9</v>
      </c>
      <c r="AO329" s="371">
        <v>9</v>
      </c>
      <c r="AP329" s="371"/>
      <c r="AQ329" s="371"/>
      <c r="AR329" s="221" t="str">
        <f>VLOOKUP(A329,Att!B:CX,101,0)</f>
        <v>Power Connect</v>
      </c>
    </row>
    <row r="330" spans="1:44" x14ac:dyDescent="0.35">
      <c r="A330" s="19" t="s">
        <v>1746</v>
      </c>
      <c r="B330" s="19" t="s">
        <v>1747</v>
      </c>
      <c r="C330" s="51">
        <v>1</v>
      </c>
      <c r="D330" s="51">
        <v>1</v>
      </c>
      <c r="E330" s="51">
        <v>1</v>
      </c>
      <c r="F330" s="51">
        <v>1</v>
      </c>
      <c r="G330" s="51">
        <v>1</v>
      </c>
      <c r="H330" s="52"/>
      <c r="I330" s="53"/>
      <c r="J330" s="51">
        <v>1</v>
      </c>
      <c r="K330" s="51">
        <v>1</v>
      </c>
      <c r="L330" s="51">
        <v>1</v>
      </c>
      <c r="M330" s="51">
        <v>1</v>
      </c>
      <c r="N330" s="51">
        <v>1</v>
      </c>
      <c r="O330" s="52"/>
      <c r="P330" s="53"/>
      <c r="Q330" s="51">
        <v>1</v>
      </c>
      <c r="R330" s="51">
        <v>1</v>
      </c>
      <c r="S330" s="51">
        <v>1</v>
      </c>
      <c r="T330" s="51">
        <v>1</v>
      </c>
      <c r="U330" s="51">
        <v>1</v>
      </c>
      <c r="V330" s="52"/>
      <c r="W330" s="53"/>
      <c r="X330" s="51">
        <v>1</v>
      </c>
      <c r="Y330" s="51">
        <v>1</v>
      </c>
      <c r="Z330" s="51">
        <v>1</v>
      </c>
      <c r="AA330" s="51">
        <v>1</v>
      </c>
      <c r="AB330" s="51">
        <v>1</v>
      </c>
      <c r="AC330" s="52"/>
      <c r="AD330" s="53"/>
      <c r="AE330" s="51"/>
      <c r="AF330" s="51">
        <v>1</v>
      </c>
      <c r="AG330" s="221"/>
      <c r="AH330" s="371">
        <v>36</v>
      </c>
      <c r="AI330" s="371">
        <v>4</v>
      </c>
      <c r="AJ330" s="371">
        <v>5</v>
      </c>
      <c r="AK330" s="371">
        <v>5</v>
      </c>
      <c r="AL330" s="371">
        <v>5</v>
      </c>
      <c r="AM330" s="371">
        <v>5</v>
      </c>
      <c r="AN330" s="371">
        <v>9</v>
      </c>
      <c r="AO330" s="371">
        <v>9</v>
      </c>
      <c r="AP330" s="371">
        <v>9</v>
      </c>
      <c r="AQ330" s="371">
        <v>9</v>
      </c>
      <c r="AR330" s="221" t="str">
        <f>VLOOKUP(A330,Att!B:CX,101,0)</f>
        <v>MEKONG SUBLABOR</v>
      </c>
    </row>
    <row r="331" spans="1:44" x14ac:dyDescent="0.35">
      <c r="A331" s="19" t="s">
        <v>1749</v>
      </c>
      <c r="B331" s="19" t="s">
        <v>1750</v>
      </c>
      <c r="C331" s="51">
        <v>1</v>
      </c>
      <c r="D331" s="51">
        <v>1</v>
      </c>
      <c r="E331" s="51">
        <v>1</v>
      </c>
      <c r="F331" s="51">
        <v>1</v>
      </c>
      <c r="G331" s="51">
        <v>1</v>
      </c>
      <c r="H331" s="52"/>
      <c r="I331" s="53"/>
      <c r="J331" s="51">
        <v>1</v>
      </c>
      <c r="K331" s="51">
        <v>1</v>
      </c>
      <c r="L331" s="51">
        <v>1</v>
      </c>
      <c r="M331" s="51">
        <v>1</v>
      </c>
      <c r="N331" s="51">
        <v>1</v>
      </c>
      <c r="O331" s="52"/>
      <c r="P331" s="53"/>
      <c r="Q331" s="51">
        <v>1</v>
      </c>
      <c r="R331" s="51">
        <v>1</v>
      </c>
      <c r="S331" s="51">
        <v>1</v>
      </c>
      <c r="T331" s="51">
        <v>1</v>
      </c>
      <c r="U331" s="51">
        <v>1</v>
      </c>
      <c r="V331" s="52"/>
      <c r="W331" s="53"/>
      <c r="X331" s="51">
        <v>1</v>
      </c>
      <c r="Y331" s="51">
        <v>1</v>
      </c>
      <c r="Z331" s="51">
        <v>1</v>
      </c>
      <c r="AA331" s="51">
        <v>1</v>
      </c>
      <c r="AB331" s="51">
        <v>1</v>
      </c>
      <c r="AC331" s="52"/>
      <c r="AD331" s="53"/>
      <c r="AE331" s="51">
        <v>1</v>
      </c>
      <c r="AF331" s="51">
        <v>1</v>
      </c>
      <c r="AG331" s="221"/>
      <c r="AH331" s="371">
        <v>36</v>
      </c>
      <c r="AI331" s="371">
        <v>4</v>
      </c>
      <c r="AJ331" s="371">
        <v>5</v>
      </c>
      <c r="AK331" s="371">
        <v>5</v>
      </c>
      <c r="AL331" s="371">
        <v>5</v>
      </c>
      <c r="AM331" s="371">
        <v>5</v>
      </c>
      <c r="AN331" s="371">
        <v>9</v>
      </c>
      <c r="AO331" s="371">
        <v>9</v>
      </c>
      <c r="AP331" s="371">
        <v>9</v>
      </c>
      <c r="AQ331" s="371">
        <v>9</v>
      </c>
      <c r="AR331" s="221" t="str">
        <f>VLOOKUP(A331,Att!B:CX,101,0)</f>
        <v>MEKONG SUBLABOR</v>
      </c>
    </row>
    <row r="332" spans="1:44" x14ac:dyDescent="0.35">
      <c r="A332" s="19" t="s">
        <v>1756</v>
      </c>
      <c r="B332" s="19" t="s">
        <v>1757</v>
      </c>
      <c r="C332" s="51">
        <v>1</v>
      </c>
      <c r="D332" s="51">
        <v>1</v>
      </c>
      <c r="E332" s="51">
        <v>1</v>
      </c>
      <c r="F332" s="51">
        <v>1</v>
      </c>
      <c r="G332" s="51">
        <v>1</v>
      </c>
      <c r="H332" s="52"/>
      <c r="I332" s="53"/>
      <c r="J332" s="51">
        <v>1</v>
      </c>
      <c r="K332" s="51">
        <v>1</v>
      </c>
      <c r="L332" s="51">
        <v>1</v>
      </c>
      <c r="M332" s="51">
        <v>1</v>
      </c>
      <c r="N332" s="51"/>
      <c r="O332" s="52">
        <v>1</v>
      </c>
      <c r="P332" s="53"/>
      <c r="Q332" s="51">
        <v>1</v>
      </c>
      <c r="R332" s="51">
        <v>1</v>
      </c>
      <c r="S332" s="51">
        <v>1</v>
      </c>
      <c r="T332" s="51">
        <v>1</v>
      </c>
      <c r="U332" s="51"/>
      <c r="V332" s="52">
        <v>1</v>
      </c>
      <c r="W332" s="53"/>
      <c r="X332" s="51">
        <v>1</v>
      </c>
      <c r="Y332" s="51">
        <v>1</v>
      </c>
      <c r="Z332" s="51">
        <v>1</v>
      </c>
      <c r="AA332" s="51">
        <v>1</v>
      </c>
      <c r="AB332" s="51"/>
      <c r="AC332" s="52">
        <v>1</v>
      </c>
      <c r="AD332" s="53"/>
      <c r="AE332" s="51">
        <v>1</v>
      </c>
      <c r="AF332" s="51">
        <v>1</v>
      </c>
      <c r="AG332" s="221"/>
      <c r="AH332" s="371">
        <v>36</v>
      </c>
      <c r="AI332" s="371">
        <v>4</v>
      </c>
      <c r="AJ332" s="371">
        <v>5</v>
      </c>
      <c r="AK332" s="371">
        <v>5</v>
      </c>
      <c r="AL332" s="371">
        <v>5</v>
      </c>
      <c r="AM332" s="371">
        <v>5</v>
      </c>
      <c r="AN332" s="371">
        <v>9</v>
      </c>
      <c r="AO332" s="371">
        <v>9</v>
      </c>
      <c r="AP332" s="371">
        <v>9</v>
      </c>
      <c r="AQ332" s="371">
        <v>9</v>
      </c>
      <c r="AR332" s="221" t="str">
        <f>VLOOKUP(A332,Att!B:CX,101,0)</f>
        <v>MEKONG SUBLABOR</v>
      </c>
    </row>
    <row r="333" spans="1:44" x14ac:dyDescent="0.35">
      <c r="A333" s="19" t="s">
        <v>1759</v>
      </c>
      <c r="B333" s="19" t="s">
        <v>1760</v>
      </c>
      <c r="C333" s="51"/>
      <c r="D333" s="51">
        <v>1</v>
      </c>
      <c r="E333" s="51">
        <v>1</v>
      </c>
      <c r="F333" s="51">
        <v>1</v>
      </c>
      <c r="G333" s="51">
        <v>1</v>
      </c>
      <c r="H333" s="52"/>
      <c r="I333" s="53"/>
      <c r="J333" s="51"/>
      <c r="K333" s="51"/>
      <c r="L333" s="51"/>
      <c r="M333" s="51"/>
      <c r="N333" s="51"/>
      <c r="O333" s="52"/>
      <c r="P333" s="53"/>
      <c r="Q333" s="51"/>
      <c r="R333" s="51"/>
      <c r="S333" s="51"/>
      <c r="T333" s="51"/>
      <c r="U333" s="51"/>
      <c r="V333" s="52"/>
      <c r="W333" s="53"/>
      <c r="X333" s="51"/>
      <c r="Y333" s="51"/>
      <c r="Z333" s="51"/>
      <c r="AA333" s="51"/>
      <c r="AB333" s="51"/>
      <c r="AC333" s="52"/>
      <c r="AD333" s="53"/>
      <c r="AE333" s="51"/>
      <c r="AF333" s="51"/>
      <c r="AG333" s="221"/>
      <c r="AH333" s="371"/>
      <c r="AI333" s="371"/>
      <c r="AJ333" s="371">
        <v>4</v>
      </c>
      <c r="AK333" s="371"/>
      <c r="AL333" s="371"/>
      <c r="AM333" s="371"/>
      <c r="AN333" s="371"/>
      <c r="AO333" s="371"/>
      <c r="AP333" s="371"/>
      <c r="AQ333" s="371"/>
      <c r="AR333" s="221" t="str">
        <f>VLOOKUP(A333,Att!B:CX,101,0)</f>
        <v>ANNK-HR</v>
      </c>
    </row>
    <row r="334" spans="1:44" x14ac:dyDescent="0.35">
      <c r="A334" s="19" t="s">
        <v>1762</v>
      </c>
      <c r="B334" s="19" t="s">
        <v>1763</v>
      </c>
      <c r="C334" s="51">
        <v>1</v>
      </c>
      <c r="D334" s="51">
        <v>1</v>
      </c>
      <c r="E334" s="51">
        <v>1</v>
      </c>
      <c r="F334" s="51">
        <v>1</v>
      </c>
      <c r="G334" s="51">
        <v>1</v>
      </c>
      <c r="H334" s="52"/>
      <c r="I334" s="53"/>
      <c r="J334" s="51">
        <v>1</v>
      </c>
      <c r="K334" s="51">
        <v>1</v>
      </c>
      <c r="L334" s="51">
        <v>1</v>
      </c>
      <c r="M334" s="51">
        <v>1</v>
      </c>
      <c r="N334" s="51">
        <v>1</v>
      </c>
      <c r="O334" s="52"/>
      <c r="P334" s="53"/>
      <c r="Q334" s="51"/>
      <c r="R334" s="51">
        <v>1</v>
      </c>
      <c r="S334" s="51">
        <v>1</v>
      </c>
      <c r="T334" s="51">
        <v>1</v>
      </c>
      <c r="U334" s="51">
        <v>1</v>
      </c>
      <c r="V334" s="52"/>
      <c r="W334" s="53"/>
      <c r="X334" s="51">
        <v>1</v>
      </c>
      <c r="Y334" s="51">
        <v>1</v>
      </c>
      <c r="Z334" s="51">
        <v>1</v>
      </c>
      <c r="AA334" s="51">
        <v>1</v>
      </c>
      <c r="AB334" s="51"/>
      <c r="AC334" s="52">
        <v>1</v>
      </c>
      <c r="AD334" s="53"/>
      <c r="AE334" s="51">
        <v>1</v>
      </c>
      <c r="AF334" s="51"/>
      <c r="AG334" s="221"/>
      <c r="AH334" s="371">
        <v>27</v>
      </c>
      <c r="AI334" s="371">
        <v>3</v>
      </c>
      <c r="AJ334" s="371">
        <v>5</v>
      </c>
      <c r="AK334" s="371">
        <v>5</v>
      </c>
      <c r="AL334" s="371">
        <v>4</v>
      </c>
      <c r="AM334" s="371">
        <v>5</v>
      </c>
      <c r="AN334" s="371">
        <v>9</v>
      </c>
      <c r="AO334" s="371">
        <v>9</v>
      </c>
      <c r="AP334" s="371"/>
      <c r="AQ334" s="371">
        <v>9</v>
      </c>
      <c r="AR334" s="221" t="str">
        <f>VLOOKUP(A334,Att!B:CX,101,0)</f>
        <v>ANNK-HR</v>
      </c>
    </row>
    <row r="335" spans="1:44" x14ac:dyDescent="0.35">
      <c r="A335" s="19" t="s">
        <v>1767</v>
      </c>
      <c r="B335" s="19" t="s">
        <v>1768</v>
      </c>
      <c r="C335" s="51"/>
      <c r="D335" s="51">
        <v>1</v>
      </c>
      <c r="E335" s="51"/>
      <c r="F335" s="51"/>
      <c r="G335" s="51"/>
      <c r="H335" s="52"/>
      <c r="I335" s="53"/>
      <c r="J335" s="51"/>
      <c r="K335" s="51"/>
      <c r="L335" s="51"/>
      <c r="M335" s="51"/>
      <c r="N335" s="51"/>
      <c r="O335" s="52"/>
      <c r="P335" s="53"/>
      <c r="Q335" s="51"/>
      <c r="R335" s="51"/>
      <c r="S335" s="51"/>
      <c r="T335" s="51"/>
      <c r="U335" s="51"/>
      <c r="V335" s="52"/>
      <c r="W335" s="53"/>
      <c r="X335" s="51"/>
      <c r="Y335" s="51"/>
      <c r="Z335" s="51"/>
      <c r="AA335" s="51"/>
      <c r="AB335" s="51"/>
      <c r="AC335" s="52"/>
      <c r="AD335" s="53"/>
      <c r="AE335" s="51"/>
      <c r="AF335" s="51"/>
      <c r="AG335" s="221"/>
      <c r="AH335" s="371"/>
      <c r="AI335" s="371"/>
      <c r="AJ335" s="371"/>
      <c r="AK335" s="371"/>
      <c r="AL335" s="371"/>
      <c r="AM335" s="371"/>
      <c r="AN335" s="371"/>
      <c r="AO335" s="371"/>
      <c r="AP335" s="371"/>
      <c r="AQ335" s="371"/>
      <c r="AR335" s="221" t="str">
        <f>VLOOKUP(A335,Att!B:CX,101,0)</f>
        <v>ANNK-HR</v>
      </c>
    </row>
    <row r="336" spans="1:44" x14ac:dyDescent="0.35">
      <c r="A336" s="19" t="s">
        <v>1770</v>
      </c>
      <c r="B336" s="19" t="s">
        <v>1771</v>
      </c>
      <c r="C336" s="51">
        <v>1</v>
      </c>
      <c r="D336" s="51">
        <v>1</v>
      </c>
      <c r="E336" s="51">
        <v>1</v>
      </c>
      <c r="F336" s="51">
        <v>1</v>
      </c>
      <c r="G336" s="51">
        <v>1</v>
      </c>
      <c r="H336" s="52"/>
      <c r="I336" s="53"/>
      <c r="J336" s="51">
        <v>1</v>
      </c>
      <c r="K336" s="51">
        <v>1</v>
      </c>
      <c r="L336" s="51">
        <v>1</v>
      </c>
      <c r="M336" s="51">
        <v>1</v>
      </c>
      <c r="N336" s="51"/>
      <c r="O336" s="52">
        <v>1</v>
      </c>
      <c r="P336" s="53"/>
      <c r="Q336" s="51">
        <v>1</v>
      </c>
      <c r="R336" s="51">
        <v>1</v>
      </c>
      <c r="S336" s="51">
        <v>1</v>
      </c>
      <c r="T336" s="51"/>
      <c r="U336" s="51">
        <v>1</v>
      </c>
      <c r="V336" s="52">
        <v>1</v>
      </c>
      <c r="W336" s="53"/>
      <c r="X336" s="51"/>
      <c r="Y336" s="51">
        <v>1</v>
      </c>
      <c r="Z336" s="51">
        <v>1</v>
      </c>
      <c r="AA336" s="51">
        <v>1</v>
      </c>
      <c r="AB336" s="51">
        <v>1</v>
      </c>
      <c r="AC336" s="52">
        <v>1</v>
      </c>
      <c r="AD336" s="53"/>
      <c r="AE336" s="51">
        <v>1</v>
      </c>
      <c r="AF336" s="51">
        <v>1</v>
      </c>
      <c r="AG336" s="221"/>
      <c r="AH336" s="371">
        <v>36</v>
      </c>
      <c r="AI336" s="371">
        <v>4</v>
      </c>
      <c r="AJ336" s="371">
        <v>5</v>
      </c>
      <c r="AK336" s="371">
        <v>5</v>
      </c>
      <c r="AL336" s="371">
        <v>5</v>
      </c>
      <c r="AM336" s="371">
        <v>5</v>
      </c>
      <c r="AN336" s="371">
        <v>9</v>
      </c>
      <c r="AO336" s="371">
        <v>9</v>
      </c>
      <c r="AP336" s="371">
        <v>9</v>
      </c>
      <c r="AQ336" s="371">
        <v>9</v>
      </c>
      <c r="AR336" s="221" t="str">
        <f>VLOOKUP(A336,Att!B:CX,101,0)</f>
        <v>ANNK-HR</v>
      </c>
    </row>
    <row r="337" spans="1:44" x14ac:dyDescent="0.35">
      <c r="A337" s="19" t="s">
        <v>1773</v>
      </c>
      <c r="B337" s="19" t="s">
        <v>1615</v>
      </c>
      <c r="C337" s="51">
        <v>1</v>
      </c>
      <c r="D337" s="51">
        <v>1</v>
      </c>
      <c r="E337" s="51">
        <v>1</v>
      </c>
      <c r="F337" s="51">
        <v>1</v>
      </c>
      <c r="G337" s="51">
        <v>1</v>
      </c>
      <c r="H337" s="52"/>
      <c r="I337" s="53"/>
      <c r="J337" s="51">
        <v>1</v>
      </c>
      <c r="K337" s="51">
        <v>1</v>
      </c>
      <c r="L337" s="51">
        <v>1</v>
      </c>
      <c r="M337" s="51">
        <v>1</v>
      </c>
      <c r="N337" s="51"/>
      <c r="O337" s="52"/>
      <c r="P337" s="53"/>
      <c r="Q337" s="51">
        <v>1</v>
      </c>
      <c r="R337" s="51">
        <v>1</v>
      </c>
      <c r="S337" s="51">
        <v>1</v>
      </c>
      <c r="T337" s="51">
        <v>1</v>
      </c>
      <c r="U337" s="51">
        <v>1</v>
      </c>
      <c r="V337" s="52"/>
      <c r="W337" s="53"/>
      <c r="X337" s="51">
        <v>1</v>
      </c>
      <c r="Y337" s="51">
        <v>1</v>
      </c>
      <c r="Z337" s="51">
        <v>1</v>
      </c>
      <c r="AA337" s="51">
        <v>1</v>
      </c>
      <c r="AB337" s="51">
        <v>1</v>
      </c>
      <c r="AC337" s="52"/>
      <c r="AD337" s="53"/>
      <c r="AE337" s="51">
        <v>1</v>
      </c>
      <c r="AF337" s="51"/>
      <c r="AG337" s="221"/>
      <c r="AH337" s="371">
        <v>27</v>
      </c>
      <c r="AI337" s="371">
        <v>3</v>
      </c>
      <c r="AJ337" s="371">
        <v>5</v>
      </c>
      <c r="AK337" s="371">
        <v>4</v>
      </c>
      <c r="AL337" s="371">
        <v>5</v>
      </c>
      <c r="AM337" s="371">
        <v>5</v>
      </c>
      <c r="AN337" s="371">
        <v>9</v>
      </c>
      <c r="AO337" s="371"/>
      <c r="AP337" s="371">
        <v>9</v>
      </c>
      <c r="AQ337" s="371">
        <v>9</v>
      </c>
      <c r="AR337" s="221" t="str">
        <f>VLOOKUP(A337,Att!B:CX,101,0)</f>
        <v>Power Connect</v>
      </c>
    </row>
    <row r="338" spans="1:44" x14ac:dyDescent="0.35">
      <c r="A338" s="19" t="s">
        <v>1775</v>
      </c>
      <c r="B338" s="19" t="s">
        <v>1776</v>
      </c>
      <c r="C338" s="51">
        <v>1</v>
      </c>
      <c r="D338" s="51"/>
      <c r="E338" s="51"/>
      <c r="F338" s="51"/>
      <c r="G338" s="51"/>
      <c r="H338" s="52"/>
      <c r="I338" s="53"/>
      <c r="J338" s="51"/>
      <c r="K338" s="51"/>
      <c r="L338" s="51"/>
      <c r="M338" s="51"/>
      <c r="N338" s="51"/>
      <c r="O338" s="52"/>
      <c r="P338" s="53"/>
      <c r="Q338" s="51"/>
      <c r="R338" s="51"/>
      <c r="S338" s="51"/>
      <c r="T338" s="51"/>
      <c r="U338" s="51"/>
      <c r="V338" s="52"/>
      <c r="W338" s="53"/>
      <c r="X338" s="51"/>
      <c r="Y338" s="51"/>
      <c r="Z338" s="51"/>
      <c r="AA338" s="51"/>
      <c r="AB338" s="51"/>
      <c r="AC338" s="52"/>
      <c r="AD338" s="53"/>
      <c r="AE338" s="51"/>
      <c r="AF338" s="51"/>
      <c r="AG338" s="221"/>
      <c r="AH338" s="371"/>
      <c r="AI338" s="371"/>
      <c r="AJ338" s="371"/>
      <c r="AK338" s="371"/>
      <c r="AL338" s="371"/>
      <c r="AM338" s="371"/>
      <c r="AN338" s="371"/>
      <c r="AO338" s="371"/>
      <c r="AP338" s="371"/>
      <c r="AQ338" s="371"/>
      <c r="AR338" s="221" t="str">
        <f>VLOOKUP(A338,Att!B:CX,101,0)</f>
        <v>Power Connect</v>
      </c>
    </row>
    <row r="339" spans="1:44" x14ac:dyDescent="0.35">
      <c r="A339" s="19" t="s">
        <v>1810</v>
      </c>
      <c r="B339" s="19" t="s">
        <v>1811</v>
      </c>
      <c r="C339" s="51"/>
      <c r="D339" s="51"/>
      <c r="E339" s="51"/>
      <c r="F339" s="51"/>
      <c r="G339" s="51"/>
      <c r="H339" s="52"/>
      <c r="I339" s="53"/>
      <c r="J339" s="51"/>
      <c r="K339" s="51"/>
      <c r="L339" s="51"/>
      <c r="M339" s="51"/>
      <c r="N339" s="51"/>
      <c r="O339" s="52"/>
      <c r="P339" s="53"/>
      <c r="Q339" s="51"/>
      <c r="R339" s="51"/>
      <c r="S339" s="51"/>
      <c r="T339" s="51"/>
      <c r="U339" s="51"/>
      <c r="V339" s="52"/>
      <c r="W339" s="53"/>
      <c r="X339" s="51"/>
      <c r="Y339" s="51"/>
      <c r="Z339" s="51"/>
      <c r="AA339" s="51"/>
      <c r="AB339" s="51"/>
      <c r="AC339" s="52"/>
      <c r="AD339" s="53"/>
      <c r="AE339" s="51"/>
      <c r="AF339" s="51"/>
      <c r="AG339" s="221"/>
      <c r="AH339" s="371"/>
      <c r="AI339" s="371"/>
      <c r="AJ339" s="371"/>
      <c r="AK339" s="371"/>
      <c r="AL339" s="371"/>
      <c r="AM339" s="371"/>
      <c r="AN339" s="371"/>
      <c r="AO339" s="371"/>
      <c r="AP339" s="371"/>
      <c r="AQ339" s="371"/>
      <c r="AR339" s="221" t="str">
        <f>VLOOKUP(A339,Att!B:CX,101,0)</f>
        <v>ANNK-HR</v>
      </c>
    </row>
    <row r="340" spans="1:44" x14ac:dyDescent="0.35">
      <c r="A340" s="19" t="s">
        <v>1812</v>
      </c>
      <c r="B340" s="19" t="s">
        <v>1813</v>
      </c>
      <c r="C340" s="51"/>
      <c r="D340" s="51"/>
      <c r="E340" s="51"/>
      <c r="F340" s="51"/>
      <c r="G340" s="51"/>
      <c r="H340" s="52"/>
      <c r="I340" s="53"/>
      <c r="J340" s="51"/>
      <c r="K340" s="51"/>
      <c r="L340" s="51"/>
      <c r="M340" s="51"/>
      <c r="N340" s="51"/>
      <c r="O340" s="52"/>
      <c r="P340" s="53"/>
      <c r="Q340" s="51"/>
      <c r="R340" s="51"/>
      <c r="S340" s="51"/>
      <c r="T340" s="51"/>
      <c r="U340" s="51"/>
      <c r="V340" s="52"/>
      <c r="W340" s="53"/>
      <c r="X340" s="51"/>
      <c r="Y340" s="51"/>
      <c r="Z340" s="51"/>
      <c r="AA340" s="51"/>
      <c r="AB340" s="51"/>
      <c r="AC340" s="52"/>
      <c r="AD340" s="53"/>
      <c r="AE340" s="51"/>
      <c r="AF340" s="51"/>
      <c r="AG340" s="221"/>
      <c r="AH340" s="371"/>
      <c r="AI340" s="371"/>
      <c r="AJ340" s="371"/>
      <c r="AK340" s="371"/>
      <c r="AL340" s="371"/>
      <c r="AM340" s="371"/>
      <c r="AN340" s="371"/>
      <c r="AO340" s="371"/>
      <c r="AP340" s="371"/>
      <c r="AQ340" s="371"/>
      <c r="AR340" s="221" t="str">
        <f>VLOOKUP(A340,Att!B:CX,101,0)</f>
        <v>Power Connect</v>
      </c>
    </row>
    <row r="341" spans="1:44" x14ac:dyDescent="0.35">
      <c r="A341" s="19" t="s">
        <v>1814</v>
      </c>
      <c r="B341" s="19" t="s">
        <v>1815</v>
      </c>
      <c r="C341" s="51"/>
      <c r="D341" s="51">
        <v>1</v>
      </c>
      <c r="E341" s="51">
        <v>1</v>
      </c>
      <c r="F341" s="51">
        <v>1</v>
      </c>
      <c r="G341" s="51"/>
      <c r="H341" s="52"/>
      <c r="I341" s="53"/>
      <c r="J341" s="51"/>
      <c r="K341" s="51"/>
      <c r="L341" s="51"/>
      <c r="M341" s="51"/>
      <c r="N341" s="51"/>
      <c r="O341" s="52"/>
      <c r="P341" s="53"/>
      <c r="Q341" s="51"/>
      <c r="R341" s="51"/>
      <c r="S341" s="51"/>
      <c r="T341" s="51"/>
      <c r="U341" s="51"/>
      <c r="V341" s="52"/>
      <c r="W341" s="53"/>
      <c r="X341" s="51"/>
      <c r="Y341" s="51"/>
      <c r="Z341" s="51"/>
      <c r="AA341" s="51"/>
      <c r="AB341" s="51"/>
      <c r="AC341" s="52"/>
      <c r="AD341" s="53"/>
      <c r="AE341" s="51"/>
      <c r="AF341" s="51"/>
      <c r="AG341" s="221"/>
      <c r="AH341" s="371"/>
      <c r="AI341" s="371"/>
      <c r="AJ341" s="371"/>
      <c r="AK341" s="371"/>
      <c r="AL341" s="371"/>
      <c r="AM341" s="371"/>
      <c r="AN341" s="371"/>
      <c r="AO341" s="371"/>
      <c r="AP341" s="371"/>
      <c r="AQ341" s="371"/>
      <c r="AR341" s="221" t="str">
        <f>VLOOKUP(A341,Att!B:CX,101,0)</f>
        <v>ANNK-HR</v>
      </c>
    </row>
    <row r="342" spans="1:44" x14ac:dyDescent="0.35">
      <c r="A342" s="19" t="s">
        <v>1816</v>
      </c>
      <c r="B342" s="19" t="s">
        <v>1817</v>
      </c>
      <c r="C342" s="51"/>
      <c r="D342" s="51"/>
      <c r="E342" s="51"/>
      <c r="F342" s="51"/>
      <c r="G342" s="51"/>
      <c r="H342" s="52"/>
      <c r="I342" s="53"/>
      <c r="J342" s="51"/>
      <c r="K342" s="51"/>
      <c r="L342" s="51"/>
      <c r="M342" s="51"/>
      <c r="N342" s="51"/>
      <c r="O342" s="52"/>
      <c r="P342" s="53"/>
      <c r="Q342" s="51"/>
      <c r="R342" s="51"/>
      <c r="S342" s="51"/>
      <c r="T342" s="51"/>
      <c r="U342" s="51"/>
      <c r="V342" s="52"/>
      <c r="W342" s="53"/>
      <c r="X342" s="51"/>
      <c r="Y342" s="51"/>
      <c r="Z342" s="51"/>
      <c r="AA342" s="51"/>
      <c r="AB342" s="51"/>
      <c r="AC342" s="52"/>
      <c r="AD342" s="53"/>
      <c r="AE342" s="51"/>
      <c r="AF342" s="51"/>
      <c r="AG342" s="221"/>
      <c r="AH342" s="371"/>
      <c r="AI342" s="371"/>
      <c r="AJ342" s="371"/>
      <c r="AK342" s="371"/>
      <c r="AL342" s="371"/>
      <c r="AM342" s="371"/>
      <c r="AN342" s="371"/>
      <c r="AO342" s="371"/>
      <c r="AP342" s="371"/>
      <c r="AQ342" s="371"/>
      <c r="AR342" s="221" t="str">
        <f>VLOOKUP(A342,Att!B:CX,101,0)</f>
        <v>ANNK-HR</v>
      </c>
    </row>
    <row r="343" spans="1:44" x14ac:dyDescent="0.35">
      <c r="A343" s="19" t="s">
        <v>1818</v>
      </c>
      <c r="B343" s="19" t="s">
        <v>1819</v>
      </c>
      <c r="C343" s="51"/>
      <c r="D343" s="51"/>
      <c r="E343" s="51"/>
      <c r="F343" s="51"/>
      <c r="G343" s="51"/>
      <c r="H343" s="52"/>
      <c r="I343" s="53"/>
      <c r="J343" s="51"/>
      <c r="K343" s="51"/>
      <c r="L343" s="51"/>
      <c r="M343" s="51"/>
      <c r="N343" s="51"/>
      <c r="O343" s="52"/>
      <c r="P343" s="53"/>
      <c r="Q343" s="51"/>
      <c r="R343" s="51"/>
      <c r="S343" s="51"/>
      <c r="T343" s="51"/>
      <c r="U343" s="51"/>
      <c r="V343" s="52"/>
      <c r="W343" s="53"/>
      <c r="X343" s="51"/>
      <c r="Y343" s="51"/>
      <c r="Z343" s="51"/>
      <c r="AA343" s="51"/>
      <c r="AB343" s="51"/>
      <c r="AC343" s="52"/>
      <c r="AD343" s="53"/>
      <c r="AE343" s="51"/>
      <c r="AF343" s="51"/>
      <c r="AG343" s="221"/>
      <c r="AH343" s="371"/>
      <c r="AI343" s="371"/>
      <c r="AJ343" s="371"/>
      <c r="AK343" s="371"/>
      <c r="AL343" s="371"/>
      <c r="AM343" s="371"/>
      <c r="AN343" s="371"/>
      <c r="AO343" s="371"/>
      <c r="AP343" s="371"/>
      <c r="AQ343" s="371"/>
      <c r="AR343" s="221" t="str">
        <f>VLOOKUP(A343,Att!B:CX,101,0)</f>
        <v>Power Connect</v>
      </c>
    </row>
    <row r="344" spans="1:44" x14ac:dyDescent="0.35">
      <c r="A344" s="19" t="s">
        <v>1820</v>
      </c>
      <c r="B344" s="19" t="s">
        <v>1821</v>
      </c>
      <c r="C344" s="51"/>
      <c r="D344" s="51">
        <v>1</v>
      </c>
      <c r="E344" s="51">
        <v>1</v>
      </c>
      <c r="F344" s="51">
        <v>1</v>
      </c>
      <c r="G344" s="51">
        <v>1</v>
      </c>
      <c r="H344" s="52">
        <v>1</v>
      </c>
      <c r="I344" s="53"/>
      <c r="J344" s="51"/>
      <c r="K344" s="51">
        <v>1</v>
      </c>
      <c r="L344" s="51">
        <v>1</v>
      </c>
      <c r="M344" s="51">
        <v>1</v>
      </c>
      <c r="N344" s="51">
        <v>1</v>
      </c>
      <c r="O344" s="52"/>
      <c r="P344" s="53"/>
      <c r="Q344" s="51">
        <v>1</v>
      </c>
      <c r="R344" s="51">
        <v>1</v>
      </c>
      <c r="S344" s="51">
        <v>1</v>
      </c>
      <c r="T344" s="51">
        <v>1</v>
      </c>
      <c r="U344" s="51">
        <v>1</v>
      </c>
      <c r="V344" s="52"/>
      <c r="W344" s="53"/>
      <c r="X344" s="51">
        <v>1</v>
      </c>
      <c r="Y344" s="51">
        <v>1</v>
      </c>
      <c r="Z344" s="51">
        <v>1</v>
      </c>
      <c r="AA344" s="51"/>
      <c r="AB344" s="51">
        <v>1</v>
      </c>
      <c r="AC344" s="52"/>
      <c r="AD344" s="53"/>
      <c r="AE344" s="51">
        <v>1</v>
      </c>
      <c r="AF344" s="51">
        <v>1</v>
      </c>
      <c r="AG344" s="221"/>
      <c r="AH344" s="371">
        <v>9</v>
      </c>
      <c r="AI344" s="371">
        <v>1</v>
      </c>
      <c r="AJ344" s="371"/>
      <c r="AK344" s="371">
        <v>4</v>
      </c>
      <c r="AL344" s="371">
        <v>5</v>
      </c>
      <c r="AM344" s="371">
        <v>4</v>
      </c>
      <c r="AN344" s="371"/>
      <c r="AO344" s="371"/>
      <c r="AP344" s="371">
        <v>9</v>
      </c>
      <c r="AQ344" s="371"/>
      <c r="AR344" s="221" t="str">
        <f>VLOOKUP(A344,Att!B:CX,101,0)</f>
        <v>Power Connect</v>
      </c>
    </row>
    <row r="345" spans="1:44" x14ac:dyDescent="0.35">
      <c r="A345" s="19" t="s">
        <v>1822</v>
      </c>
      <c r="B345" s="19" t="s">
        <v>1823</v>
      </c>
      <c r="C345" s="51"/>
      <c r="D345" s="51">
        <v>1</v>
      </c>
      <c r="E345" s="51">
        <v>1</v>
      </c>
      <c r="F345" s="51">
        <v>1</v>
      </c>
      <c r="G345" s="51">
        <v>1</v>
      </c>
      <c r="H345" s="52">
        <v>1</v>
      </c>
      <c r="I345" s="53"/>
      <c r="J345" s="51">
        <v>1</v>
      </c>
      <c r="K345" s="51">
        <v>1</v>
      </c>
      <c r="L345" s="51">
        <v>1</v>
      </c>
      <c r="M345" s="51">
        <v>1</v>
      </c>
      <c r="N345" s="51">
        <v>1</v>
      </c>
      <c r="O345" s="52"/>
      <c r="P345" s="53"/>
      <c r="Q345" s="51">
        <v>1</v>
      </c>
      <c r="R345" s="51">
        <v>1</v>
      </c>
      <c r="S345" s="51">
        <v>1</v>
      </c>
      <c r="T345" s="51">
        <v>1</v>
      </c>
      <c r="U345" s="51">
        <v>1</v>
      </c>
      <c r="V345" s="52"/>
      <c r="W345" s="53"/>
      <c r="X345" s="51">
        <v>1</v>
      </c>
      <c r="Y345" s="51">
        <v>1</v>
      </c>
      <c r="Z345" s="51">
        <v>1</v>
      </c>
      <c r="AA345" s="51">
        <v>1</v>
      </c>
      <c r="AB345" s="51">
        <v>1</v>
      </c>
      <c r="AC345" s="52"/>
      <c r="AD345" s="53"/>
      <c r="AE345" s="51">
        <v>1</v>
      </c>
      <c r="AF345" s="51">
        <v>1</v>
      </c>
      <c r="AG345" s="221"/>
      <c r="AH345" s="371">
        <v>27</v>
      </c>
      <c r="AI345" s="371">
        <v>3</v>
      </c>
      <c r="AJ345" s="371"/>
      <c r="AK345" s="371">
        <v>5</v>
      </c>
      <c r="AL345" s="371">
        <v>5</v>
      </c>
      <c r="AM345" s="371">
        <v>5</v>
      </c>
      <c r="AN345" s="371"/>
      <c r="AO345" s="371">
        <v>9</v>
      </c>
      <c r="AP345" s="371">
        <v>9</v>
      </c>
      <c r="AQ345" s="371">
        <v>9</v>
      </c>
      <c r="AR345" s="221" t="str">
        <f>VLOOKUP(A345,Att!B:CX,101,0)</f>
        <v>Power Connect</v>
      </c>
    </row>
    <row r="346" spans="1:44" x14ac:dyDescent="0.35">
      <c r="A346" s="19" t="s">
        <v>1824</v>
      </c>
      <c r="B346" s="19" t="s">
        <v>1825</v>
      </c>
      <c r="C346" s="51"/>
      <c r="D346" s="51">
        <v>1</v>
      </c>
      <c r="E346" s="51">
        <v>1</v>
      </c>
      <c r="F346" s="51">
        <v>1</v>
      </c>
      <c r="G346" s="51"/>
      <c r="H346" s="52"/>
      <c r="I346" s="53"/>
      <c r="J346" s="51"/>
      <c r="K346" s="51"/>
      <c r="L346" s="51"/>
      <c r="M346" s="51"/>
      <c r="N346" s="51"/>
      <c r="O346" s="52"/>
      <c r="P346" s="53"/>
      <c r="Q346" s="51"/>
      <c r="R346" s="51"/>
      <c r="S346" s="51"/>
      <c r="T346" s="51"/>
      <c r="U346" s="51"/>
      <c r="V346" s="52"/>
      <c r="W346" s="53"/>
      <c r="X346" s="51"/>
      <c r="Y346" s="51"/>
      <c r="Z346" s="51"/>
      <c r="AA346" s="51"/>
      <c r="AB346" s="51"/>
      <c r="AC346" s="52"/>
      <c r="AD346" s="53"/>
      <c r="AE346" s="51"/>
      <c r="AF346" s="51"/>
      <c r="AG346" s="221"/>
      <c r="AH346" s="371"/>
      <c r="AI346" s="371"/>
      <c r="AJ346" s="371"/>
      <c r="AK346" s="371"/>
      <c r="AL346" s="371"/>
      <c r="AM346" s="371"/>
      <c r="AN346" s="371"/>
      <c r="AO346" s="371"/>
      <c r="AP346" s="371"/>
      <c r="AQ346" s="371"/>
      <c r="AR346" s="221" t="str">
        <f>VLOOKUP(A346,Att!B:CX,101,0)</f>
        <v>Power Connect</v>
      </c>
    </row>
    <row r="347" spans="1:44" x14ac:dyDescent="0.35">
      <c r="A347" s="19" t="s">
        <v>1826</v>
      </c>
      <c r="B347" s="19" t="s">
        <v>1827</v>
      </c>
      <c r="C347" s="51"/>
      <c r="D347" s="51"/>
      <c r="E347" s="51"/>
      <c r="F347" s="51"/>
      <c r="G347" s="51"/>
      <c r="H347" s="52"/>
      <c r="I347" s="53"/>
      <c r="J347" s="51"/>
      <c r="K347" s="51"/>
      <c r="L347" s="51"/>
      <c r="M347" s="51"/>
      <c r="N347" s="51"/>
      <c r="O347" s="52"/>
      <c r="P347" s="53"/>
      <c r="Q347" s="51"/>
      <c r="R347" s="51"/>
      <c r="S347" s="51"/>
      <c r="T347" s="51"/>
      <c r="U347" s="51"/>
      <c r="V347" s="52"/>
      <c r="W347" s="53"/>
      <c r="X347" s="51"/>
      <c r="Y347" s="51"/>
      <c r="Z347" s="51"/>
      <c r="AA347" s="51"/>
      <c r="AB347" s="51"/>
      <c r="AC347" s="52"/>
      <c r="AD347" s="53"/>
      <c r="AE347" s="51"/>
      <c r="AF347" s="51"/>
      <c r="AG347" s="221"/>
      <c r="AH347" s="371"/>
      <c r="AI347" s="371"/>
      <c r="AJ347" s="371"/>
      <c r="AK347" s="371"/>
      <c r="AL347" s="371"/>
      <c r="AM347" s="371"/>
      <c r="AN347" s="371"/>
      <c r="AO347" s="371"/>
      <c r="AP347" s="371"/>
      <c r="AQ347" s="371"/>
      <c r="AR347" s="221" t="str">
        <f>VLOOKUP(A347,Att!B:CX,101,0)</f>
        <v>Power Connect</v>
      </c>
    </row>
    <row r="348" spans="1:44" x14ac:dyDescent="0.35">
      <c r="A348" s="19" t="s">
        <v>1828</v>
      </c>
      <c r="B348" s="19" t="s">
        <v>1829</v>
      </c>
      <c r="C348" s="51"/>
      <c r="D348" s="51">
        <v>1</v>
      </c>
      <c r="E348" s="51">
        <v>1</v>
      </c>
      <c r="F348" s="51">
        <v>1</v>
      </c>
      <c r="G348" s="51">
        <v>1</v>
      </c>
      <c r="H348" s="52">
        <v>1</v>
      </c>
      <c r="I348" s="53"/>
      <c r="J348" s="51">
        <v>1</v>
      </c>
      <c r="K348" s="51">
        <v>1</v>
      </c>
      <c r="L348" s="51">
        <v>1</v>
      </c>
      <c r="M348" s="51"/>
      <c r="N348" s="51">
        <v>1</v>
      </c>
      <c r="O348" s="52">
        <v>1</v>
      </c>
      <c r="P348" s="53"/>
      <c r="Q348" s="51">
        <v>1</v>
      </c>
      <c r="R348" s="51"/>
      <c r="S348" s="51"/>
      <c r="T348" s="51">
        <v>1</v>
      </c>
      <c r="U348" s="51">
        <v>1</v>
      </c>
      <c r="V348" s="52">
        <v>1</v>
      </c>
      <c r="W348" s="53"/>
      <c r="X348" s="51">
        <v>1</v>
      </c>
      <c r="Y348" s="51">
        <v>1</v>
      </c>
      <c r="Z348" s="51">
        <v>1</v>
      </c>
      <c r="AA348" s="51">
        <v>1</v>
      </c>
      <c r="AB348" s="51"/>
      <c r="AC348" s="52">
        <v>1</v>
      </c>
      <c r="AD348" s="53"/>
      <c r="AE348" s="51">
        <v>1</v>
      </c>
      <c r="AF348" s="51">
        <v>1</v>
      </c>
      <c r="AG348" s="221"/>
      <c r="AH348" s="371">
        <v>18</v>
      </c>
      <c r="AI348" s="371">
        <v>2</v>
      </c>
      <c r="AJ348" s="371"/>
      <c r="AK348" s="371">
        <v>5</v>
      </c>
      <c r="AL348" s="371">
        <v>4</v>
      </c>
      <c r="AM348" s="371">
        <v>5</v>
      </c>
      <c r="AN348" s="371"/>
      <c r="AO348" s="371">
        <v>9</v>
      </c>
      <c r="AP348" s="371"/>
      <c r="AQ348" s="371">
        <v>9</v>
      </c>
      <c r="AR348" s="221" t="str">
        <f>VLOOKUP(A348,Att!B:CX,101,0)</f>
        <v>MEKONG SUBLABOR</v>
      </c>
    </row>
    <row r="349" spans="1:44" x14ac:dyDescent="0.35">
      <c r="A349" s="19" t="s">
        <v>1830</v>
      </c>
      <c r="B349" s="19" t="s">
        <v>1831</v>
      </c>
      <c r="C349" s="51"/>
      <c r="D349" s="51">
        <v>1</v>
      </c>
      <c r="E349" s="51">
        <v>1</v>
      </c>
      <c r="F349" s="51">
        <v>1</v>
      </c>
      <c r="G349" s="51">
        <v>1</v>
      </c>
      <c r="H349" s="52">
        <v>1</v>
      </c>
      <c r="I349" s="53"/>
      <c r="J349" s="51">
        <v>1</v>
      </c>
      <c r="K349" s="51">
        <v>1</v>
      </c>
      <c r="L349" s="51">
        <v>1</v>
      </c>
      <c r="M349" s="51">
        <v>1</v>
      </c>
      <c r="N349" s="51">
        <v>1</v>
      </c>
      <c r="O349" s="52"/>
      <c r="P349" s="53"/>
      <c r="Q349" s="51"/>
      <c r="R349" s="51"/>
      <c r="S349" s="51"/>
      <c r="T349" s="51"/>
      <c r="U349" s="51"/>
      <c r="V349" s="52"/>
      <c r="W349" s="53"/>
      <c r="X349" s="51"/>
      <c r="Y349" s="51"/>
      <c r="Z349" s="51"/>
      <c r="AA349" s="51"/>
      <c r="AB349" s="51"/>
      <c r="AC349" s="52"/>
      <c r="AD349" s="53"/>
      <c r="AE349" s="51"/>
      <c r="AF349" s="51"/>
      <c r="AG349" s="221"/>
      <c r="AH349" s="371">
        <v>9</v>
      </c>
      <c r="AI349" s="371">
        <v>1</v>
      </c>
      <c r="AJ349" s="371"/>
      <c r="AK349" s="371">
        <v>5</v>
      </c>
      <c r="AL349" s="371"/>
      <c r="AM349" s="371"/>
      <c r="AN349" s="371"/>
      <c r="AO349" s="371">
        <v>9</v>
      </c>
      <c r="AP349" s="371"/>
      <c r="AQ349" s="371"/>
      <c r="AR349" s="221" t="str">
        <f>VLOOKUP(A349,Att!B:CX,101,0)</f>
        <v>Nhân Kiệt</v>
      </c>
    </row>
    <row r="350" spans="1:44" x14ac:dyDescent="0.35">
      <c r="A350" s="19" t="s">
        <v>1832</v>
      </c>
      <c r="B350" s="19" t="s">
        <v>1833</v>
      </c>
      <c r="C350" s="51"/>
      <c r="D350" s="51">
        <v>1</v>
      </c>
      <c r="E350" s="51">
        <v>1</v>
      </c>
      <c r="F350" s="51">
        <v>1</v>
      </c>
      <c r="G350" s="51">
        <v>1</v>
      </c>
      <c r="H350" s="52">
        <v>1</v>
      </c>
      <c r="I350" s="53"/>
      <c r="J350" s="51">
        <v>1</v>
      </c>
      <c r="K350" s="51">
        <v>1</v>
      </c>
      <c r="L350" s="51">
        <v>1</v>
      </c>
      <c r="M350" s="51">
        <v>1</v>
      </c>
      <c r="N350" s="51">
        <v>1</v>
      </c>
      <c r="O350" s="52"/>
      <c r="P350" s="53"/>
      <c r="Q350" s="51">
        <v>1</v>
      </c>
      <c r="R350" s="51">
        <v>1</v>
      </c>
      <c r="S350" s="51">
        <v>1</v>
      </c>
      <c r="T350" s="51">
        <v>1</v>
      </c>
      <c r="U350" s="51">
        <v>1</v>
      </c>
      <c r="V350" s="52"/>
      <c r="W350" s="53"/>
      <c r="X350" s="51">
        <v>1</v>
      </c>
      <c r="Y350" s="51">
        <v>1</v>
      </c>
      <c r="Z350" s="51">
        <v>1</v>
      </c>
      <c r="AA350" s="51">
        <v>1</v>
      </c>
      <c r="AB350" s="51">
        <v>1</v>
      </c>
      <c r="AC350" s="52"/>
      <c r="AD350" s="53"/>
      <c r="AE350" s="51">
        <v>1</v>
      </c>
      <c r="AF350" s="51">
        <v>1</v>
      </c>
      <c r="AG350" s="221"/>
      <c r="AH350" s="371">
        <v>27</v>
      </c>
      <c r="AI350" s="371">
        <v>3</v>
      </c>
      <c r="AJ350" s="371"/>
      <c r="AK350" s="371">
        <v>5</v>
      </c>
      <c r="AL350" s="371">
        <v>5</v>
      </c>
      <c r="AM350" s="371">
        <v>5</v>
      </c>
      <c r="AN350" s="371"/>
      <c r="AO350" s="371">
        <v>9</v>
      </c>
      <c r="AP350" s="371">
        <v>9</v>
      </c>
      <c r="AQ350" s="371">
        <v>9</v>
      </c>
      <c r="AR350" s="221" t="str">
        <f>VLOOKUP(A350,Att!B:CX,101,0)</f>
        <v>Nhân Kiệt</v>
      </c>
    </row>
    <row r="351" spans="1:44" x14ac:dyDescent="0.35">
      <c r="A351" s="19" t="s">
        <v>1834</v>
      </c>
      <c r="B351" s="19" t="s">
        <v>1835</v>
      </c>
      <c r="C351" s="51"/>
      <c r="D351" s="51">
        <v>1</v>
      </c>
      <c r="E351" s="51">
        <v>1</v>
      </c>
      <c r="F351" s="51">
        <v>1</v>
      </c>
      <c r="G351" s="51">
        <v>1</v>
      </c>
      <c r="H351" s="52">
        <v>1</v>
      </c>
      <c r="I351" s="53"/>
      <c r="J351" s="51">
        <v>1</v>
      </c>
      <c r="K351" s="51">
        <v>1</v>
      </c>
      <c r="L351" s="51">
        <v>1</v>
      </c>
      <c r="M351" s="51">
        <v>1</v>
      </c>
      <c r="N351" s="51">
        <v>1</v>
      </c>
      <c r="O351" s="52"/>
      <c r="P351" s="53"/>
      <c r="Q351" s="51">
        <v>1</v>
      </c>
      <c r="R351" s="51"/>
      <c r="S351" s="51">
        <v>1</v>
      </c>
      <c r="T351" s="51">
        <v>1</v>
      </c>
      <c r="U351" s="51">
        <v>1</v>
      </c>
      <c r="V351" s="52">
        <v>1</v>
      </c>
      <c r="W351" s="53"/>
      <c r="X351" s="51">
        <v>1</v>
      </c>
      <c r="Y351" s="51"/>
      <c r="Z351" s="51">
        <v>1</v>
      </c>
      <c r="AA351" s="51">
        <v>1</v>
      </c>
      <c r="AB351" s="51">
        <v>1</v>
      </c>
      <c r="AC351" s="52"/>
      <c r="AD351" s="53"/>
      <c r="AE351" s="51">
        <v>1</v>
      </c>
      <c r="AF351" s="51">
        <v>1</v>
      </c>
      <c r="AG351" s="221"/>
      <c r="AH351" s="371">
        <v>18</v>
      </c>
      <c r="AI351" s="371">
        <v>2</v>
      </c>
      <c r="AJ351" s="371"/>
      <c r="AK351" s="371">
        <v>5</v>
      </c>
      <c r="AL351" s="371">
        <v>5</v>
      </c>
      <c r="AM351" s="371">
        <v>4</v>
      </c>
      <c r="AN351" s="371"/>
      <c r="AO351" s="371">
        <v>9</v>
      </c>
      <c r="AP351" s="371">
        <v>9</v>
      </c>
      <c r="AQ351" s="371"/>
      <c r="AR351" s="221" t="str">
        <f>VLOOKUP(A351,Att!B:CX,101,0)</f>
        <v>Nhân Kiệt</v>
      </c>
    </row>
    <row r="352" spans="1:44" x14ac:dyDescent="0.35">
      <c r="A352" s="19" t="s">
        <v>1836</v>
      </c>
      <c r="B352" s="19" t="s">
        <v>1837</v>
      </c>
      <c r="C352" s="51"/>
      <c r="D352" s="51">
        <v>1</v>
      </c>
      <c r="E352" s="51">
        <v>1</v>
      </c>
      <c r="F352" s="51">
        <v>1</v>
      </c>
      <c r="G352" s="51">
        <v>1</v>
      </c>
      <c r="H352" s="52">
        <v>1</v>
      </c>
      <c r="I352" s="53"/>
      <c r="J352" s="51">
        <v>1</v>
      </c>
      <c r="K352" s="51">
        <v>1</v>
      </c>
      <c r="L352" s="51">
        <v>1</v>
      </c>
      <c r="M352" s="51">
        <v>1</v>
      </c>
      <c r="N352" s="51">
        <v>1</v>
      </c>
      <c r="O352" s="52"/>
      <c r="P352" s="53"/>
      <c r="Q352" s="51">
        <v>1</v>
      </c>
      <c r="R352" s="51">
        <v>1</v>
      </c>
      <c r="S352" s="51">
        <v>1</v>
      </c>
      <c r="T352" s="51">
        <v>1</v>
      </c>
      <c r="U352" s="51">
        <v>1</v>
      </c>
      <c r="V352" s="52"/>
      <c r="W352" s="53"/>
      <c r="X352" s="51">
        <v>1</v>
      </c>
      <c r="Y352" s="51">
        <v>1</v>
      </c>
      <c r="Z352" s="51">
        <v>1</v>
      </c>
      <c r="AA352" s="51">
        <v>1</v>
      </c>
      <c r="AB352" s="51">
        <v>1</v>
      </c>
      <c r="AC352" s="52"/>
      <c r="AD352" s="53"/>
      <c r="AE352" s="51">
        <v>1</v>
      </c>
      <c r="AF352" s="51">
        <v>1</v>
      </c>
      <c r="AG352" s="221"/>
      <c r="AH352" s="371">
        <v>27</v>
      </c>
      <c r="AI352" s="371">
        <v>3</v>
      </c>
      <c r="AJ352" s="371"/>
      <c r="AK352" s="371">
        <v>5</v>
      </c>
      <c r="AL352" s="371">
        <v>5</v>
      </c>
      <c r="AM352" s="371">
        <v>5</v>
      </c>
      <c r="AN352" s="371"/>
      <c r="AO352" s="371">
        <v>9</v>
      </c>
      <c r="AP352" s="371">
        <v>9</v>
      </c>
      <c r="AQ352" s="371">
        <v>9</v>
      </c>
      <c r="AR352" s="221" t="str">
        <f>VLOOKUP(A352,Att!B:CX,101,0)</f>
        <v>Nhân Kiệt</v>
      </c>
    </row>
    <row r="353" spans="1:44" x14ac:dyDescent="0.35">
      <c r="A353" s="19" t="s">
        <v>1838</v>
      </c>
      <c r="B353" s="19" t="s">
        <v>1839</v>
      </c>
      <c r="C353" s="51"/>
      <c r="D353" s="51">
        <v>1</v>
      </c>
      <c r="E353" s="51">
        <v>1</v>
      </c>
      <c r="F353" s="51">
        <v>1</v>
      </c>
      <c r="G353" s="51"/>
      <c r="H353" s="52"/>
      <c r="I353" s="53"/>
      <c r="J353" s="51"/>
      <c r="K353" s="51"/>
      <c r="L353" s="51"/>
      <c r="M353" s="51"/>
      <c r="N353" s="51"/>
      <c r="O353" s="52"/>
      <c r="P353" s="53"/>
      <c r="Q353" s="51"/>
      <c r="R353" s="51"/>
      <c r="S353" s="51"/>
      <c r="T353" s="51"/>
      <c r="U353" s="51"/>
      <c r="V353" s="52"/>
      <c r="W353" s="53"/>
      <c r="X353" s="51"/>
      <c r="Y353" s="51"/>
      <c r="Z353" s="51"/>
      <c r="AA353" s="51"/>
      <c r="AB353" s="51"/>
      <c r="AC353" s="52"/>
      <c r="AD353" s="53"/>
      <c r="AE353" s="51"/>
      <c r="AF353" s="51"/>
      <c r="AG353" s="221"/>
      <c r="AH353" s="371"/>
      <c r="AI353" s="371"/>
      <c r="AJ353" s="371"/>
      <c r="AK353" s="371"/>
      <c r="AL353" s="371"/>
      <c r="AM353" s="371"/>
      <c r="AN353" s="371"/>
      <c r="AO353" s="371"/>
      <c r="AP353" s="371"/>
      <c r="AQ353" s="371"/>
      <c r="AR353" s="221" t="str">
        <f>VLOOKUP(A353,Att!B:CX,101,0)</f>
        <v>Nhân Kiệt</v>
      </c>
    </row>
    <row r="354" spans="1:44" x14ac:dyDescent="0.35">
      <c r="A354" s="19" t="s">
        <v>1840</v>
      </c>
      <c r="B354" s="19" t="s">
        <v>1200</v>
      </c>
      <c r="C354" s="51"/>
      <c r="D354" s="51">
        <v>1</v>
      </c>
      <c r="E354" s="51">
        <v>1</v>
      </c>
      <c r="F354" s="51">
        <v>1</v>
      </c>
      <c r="G354" s="51">
        <v>1</v>
      </c>
      <c r="H354" s="52">
        <v>1</v>
      </c>
      <c r="I354" s="53"/>
      <c r="J354" s="51">
        <v>1</v>
      </c>
      <c r="K354" s="51">
        <v>1</v>
      </c>
      <c r="L354" s="51">
        <v>1</v>
      </c>
      <c r="M354" s="51">
        <v>1</v>
      </c>
      <c r="N354" s="51"/>
      <c r="O354" s="52">
        <v>1</v>
      </c>
      <c r="P354" s="53"/>
      <c r="Q354" s="51">
        <v>1</v>
      </c>
      <c r="R354" s="51">
        <v>1</v>
      </c>
      <c r="S354" s="51">
        <v>1</v>
      </c>
      <c r="T354" s="51">
        <v>1</v>
      </c>
      <c r="U354" s="51">
        <v>1</v>
      </c>
      <c r="V354" s="52"/>
      <c r="W354" s="53"/>
      <c r="X354" s="51">
        <v>1</v>
      </c>
      <c r="Y354" s="51">
        <v>1</v>
      </c>
      <c r="Z354" s="51">
        <v>1</v>
      </c>
      <c r="AA354" s="51">
        <v>1</v>
      </c>
      <c r="AB354" s="51">
        <v>1</v>
      </c>
      <c r="AC354" s="52"/>
      <c r="AD354" s="53"/>
      <c r="AE354" s="51">
        <v>1</v>
      </c>
      <c r="AF354" s="51">
        <v>1</v>
      </c>
      <c r="AG354" s="221"/>
      <c r="AH354" s="371">
        <v>27</v>
      </c>
      <c r="AI354" s="371">
        <v>3</v>
      </c>
      <c r="AJ354" s="371"/>
      <c r="AK354" s="371">
        <v>5</v>
      </c>
      <c r="AL354" s="371">
        <v>5</v>
      </c>
      <c r="AM354" s="371">
        <v>5</v>
      </c>
      <c r="AN354" s="371"/>
      <c r="AO354" s="371">
        <v>9</v>
      </c>
      <c r="AP354" s="371">
        <v>9</v>
      </c>
      <c r="AQ354" s="371">
        <v>9</v>
      </c>
      <c r="AR354" s="221" t="str">
        <f>VLOOKUP(A354,Att!B:CX,101,0)</f>
        <v>ANNK-HR</v>
      </c>
    </row>
    <row r="355" spans="1:44" x14ac:dyDescent="0.35">
      <c r="A355" s="19" t="s">
        <v>1841</v>
      </c>
      <c r="B355" s="19" t="s">
        <v>1842</v>
      </c>
      <c r="C355" s="51"/>
      <c r="D355" s="51"/>
      <c r="E355" s="51"/>
      <c r="F355" s="51"/>
      <c r="G355" s="51"/>
      <c r="H355" s="52"/>
      <c r="I355" s="53"/>
      <c r="J355" s="51"/>
      <c r="K355" s="51"/>
      <c r="L355" s="51"/>
      <c r="M355" s="51"/>
      <c r="N355" s="51"/>
      <c r="O355" s="52"/>
      <c r="P355" s="53"/>
      <c r="Q355" s="51"/>
      <c r="R355" s="51"/>
      <c r="S355" s="51"/>
      <c r="T355" s="51"/>
      <c r="U355" s="51"/>
      <c r="V355" s="52"/>
      <c r="W355" s="53"/>
      <c r="X355" s="51"/>
      <c r="Y355" s="51"/>
      <c r="Z355" s="51"/>
      <c r="AA355" s="51"/>
      <c r="AB355" s="51"/>
      <c r="AC355" s="52"/>
      <c r="AD355" s="53"/>
      <c r="AE355" s="51"/>
      <c r="AF355" s="51"/>
      <c r="AG355" s="221"/>
      <c r="AH355" s="371"/>
      <c r="AI355" s="371"/>
      <c r="AJ355" s="371"/>
      <c r="AK355" s="371"/>
      <c r="AL355" s="371"/>
      <c r="AM355" s="371"/>
      <c r="AN355" s="371"/>
      <c r="AO355" s="371"/>
      <c r="AP355" s="371"/>
      <c r="AQ355" s="371"/>
      <c r="AR355" s="221" t="str">
        <f>VLOOKUP(A355,Att!B:CX,101,0)</f>
        <v>ANNK-HR</v>
      </c>
    </row>
    <row r="356" spans="1:44" x14ac:dyDescent="0.35">
      <c r="A356" s="19" t="s">
        <v>1843</v>
      </c>
      <c r="B356" s="19" t="s">
        <v>1844</v>
      </c>
      <c r="C356" s="51"/>
      <c r="D356" s="51"/>
      <c r="E356" s="51"/>
      <c r="F356" s="51"/>
      <c r="G356" s="51"/>
      <c r="H356" s="52"/>
      <c r="I356" s="53"/>
      <c r="J356" s="51"/>
      <c r="K356" s="51"/>
      <c r="L356" s="51"/>
      <c r="M356" s="51"/>
      <c r="N356" s="51"/>
      <c r="O356" s="52"/>
      <c r="P356" s="53"/>
      <c r="Q356" s="51"/>
      <c r="R356" s="51"/>
      <c r="S356" s="51"/>
      <c r="T356" s="51"/>
      <c r="U356" s="51"/>
      <c r="V356" s="52"/>
      <c r="W356" s="53"/>
      <c r="X356" s="51"/>
      <c r="Y356" s="51"/>
      <c r="Z356" s="51"/>
      <c r="AA356" s="51"/>
      <c r="AB356" s="51"/>
      <c r="AC356" s="52"/>
      <c r="AD356" s="53"/>
      <c r="AE356" s="51"/>
      <c r="AF356" s="51"/>
      <c r="AG356" s="221"/>
      <c r="AH356" s="371"/>
      <c r="AI356" s="371"/>
      <c r="AJ356" s="371"/>
      <c r="AK356" s="371"/>
      <c r="AL356" s="371"/>
      <c r="AM356" s="371"/>
      <c r="AN356" s="371"/>
      <c r="AO356" s="371"/>
      <c r="AP356" s="371"/>
      <c r="AQ356" s="371"/>
      <c r="AR356" s="221" t="str">
        <f>VLOOKUP(A356,Att!B:CX,101,0)</f>
        <v>ANNK-HR</v>
      </c>
    </row>
    <row r="357" spans="1:44" x14ac:dyDescent="0.35">
      <c r="A357" s="19" t="s">
        <v>1845</v>
      </c>
      <c r="B357" s="19" t="s">
        <v>1846</v>
      </c>
      <c r="C357" s="51"/>
      <c r="D357" s="51">
        <v>1</v>
      </c>
      <c r="E357" s="51">
        <v>1</v>
      </c>
      <c r="F357" s="51">
        <v>1</v>
      </c>
      <c r="G357" s="51">
        <v>1</v>
      </c>
      <c r="H357" s="52">
        <v>1</v>
      </c>
      <c r="I357" s="53"/>
      <c r="J357" s="51"/>
      <c r="K357" s="51">
        <v>1</v>
      </c>
      <c r="L357" s="51">
        <v>1</v>
      </c>
      <c r="M357" s="51">
        <v>1</v>
      </c>
      <c r="N357" s="51"/>
      <c r="O357" s="52">
        <v>1</v>
      </c>
      <c r="P357" s="53"/>
      <c r="Q357" s="51"/>
      <c r="R357" s="51"/>
      <c r="S357" s="51"/>
      <c r="T357" s="51"/>
      <c r="U357" s="51"/>
      <c r="V357" s="52"/>
      <c r="W357" s="53"/>
      <c r="X357" s="51"/>
      <c r="Y357" s="51"/>
      <c r="Z357" s="51"/>
      <c r="AA357" s="51"/>
      <c r="AB357" s="51"/>
      <c r="AC357" s="52"/>
      <c r="AD357" s="53"/>
      <c r="AE357" s="51"/>
      <c r="AF357" s="51"/>
      <c r="AG357" s="221"/>
      <c r="AH357" s="371"/>
      <c r="AI357" s="371"/>
      <c r="AJ357" s="371"/>
      <c r="AK357" s="371">
        <v>4</v>
      </c>
      <c r="AL357" s="371"/>
      <c r="AM357" s="371"/>
      <c r="AN357" s="371"/>
      <c r="AO357" s="371"/>
      <c r="AP357" s="371"/>
      <c r="AQ357" s="371"/>
      <c r="AR357" s="221" t="str">
        <f>VLOOKUP(A357,Att!B:CX,101,0)</f>
        <v>Power Connect</v>
      </c>
    </row>
    <row r="358" spans="1:44" x14ac:dyDescent="0.35">
      <c r="A358" s="19" t="s">
        <v>1847</v>
      </c>
      <c r="B358" s="19" t="s">
        <v>1848</v>
      </c>
      <c r="C358" s="51"/>
      <c r="D358" s="51"/>
      <c r="E358" s="51">
        <v>1</v>
      </c>
      <c r="F358" s="51">
        <v>1</v>
      </c>
      <c r="G358" s="51">
        <v>1</v>
      </c>
      <c r="H358" s="52">
        <v>1</v>
      </c>
      <c r="I358" s="53"/>
      <c r="J358" s="51">
        <v>1</v>
      </c>
      <c r="K358" s="51">
        <v>1</v>
      </c>
      <c r="L358" s="51">
        <v>1</v>
      </c>
      <c r="M358" s="51">
        <v>1</v>
      </c>
      <c r="N358" s="51"/>
      <c r="O358" s="52">
        <v>1</v>
      </c>
      <c r="P358" s="53"/>
      <c r="Q358" s="51">
        <v>1</v>
      </c>
      <c r="R358" s="51"/>
      <c r="S358" s="51">
        <v>1</v>
      </c>
      <c r="T358" s="51">
        <v>1</v>
      </c>
      <c r="U358" s="51">
        <v>1</v>
      </c>
      <c r="V358" s="52">
        <v>1</v>
      </c>
      <c r="W358" s="53"/>
      <c r="X358" s="51">
        <v>1</v>
      </c>
      <c r="Y358" s="51">
        <v>1</v>
      </c>
      <c r="Z358" s="51">
        <v>1</v>
      </c>
      <c r="AA358" s="51"/>
      <c r="AB358" s="51">
        <v>1</v>
      </c>
      <c r="AC358" s="52">
        <v>1</v>
      </c>
      <c r="AD358" s="53"/>
      <c r="AE358" s="51">
        <v>1</v>
      </c>
      <c r="AF358" s="51">
        <v>1</v>
      </c>
      <c r="AG358" s="221"/>
      <c r="AH358" s="371">
        <v>27</v>
      </c>
      <c r="AI358" s="371">
        <v>3</v>
      </c>
      <c r="AJ358" s="371"/>
      <c r="AK358" s="371">
        <v>5</v>
      </c>
      <c r="AL358" s="371">
        <v>5</v>
      </c>
      <c r="AM358" s="371">
        <v>5</v>
      </c>
      <c r="AN358" s="371"/>
      <c r="AO358" s="371">
        <v>9</v>
      </c>
      <c r="AP358" s="371">
        <v>9</v>
      </c>
      <c r="AQ358" s="371">
        <v>9</v>
      </c>
      <c r="AR358" s="221" t="str">
        <f>VLOOKUP(A358,Att!B:CX,101,0)</f>
        <v>Power Connect</v>
      </c>
    </row>
    <row r="359" spans="1:44" x14ac:dyDescent="0.35">
      <c r="A359" s="19" t="s">
        <v>1849</v>
      </c>
      <c r="B359" s="19" t="s">
        <v>1850</v>
      </c>
      <c r="C359" s="51"/>
      <c r="D359" s="51"/>
      <c r="E359" s="51">
        <v>1</v>
      </c>
      <c r="F359" s="51">
        <v>1</v>
      </c>
      <c r="G359" s="51">
        <v>1</v>
      </c>
      <c r="H359" s="52">
        <v>1</v>
      </c>
      <c r="I359" s="53"/>
      <c r="J359" s="51">
        <v>1</v>
      </c>
      <c r="K359" s="51">
        <v>1</v>
      </c>
      <c r="L359" s="51">
        <v>1</v>
      </c>
      <c r="M359" s="51">
        <v>1</v>
      </c>
      <c r="N359" s="51">
        <v>1</v>
      </c>
      <c r="O359" s="52"/>
      <c r="P359" s="53"/>
      <c r="Q359" s="51">
        <v>1</v>
      </c>
      <c r="R359" s="51">
        <v>1</v>
      </c>
      <c r="S359" s="51">
        <v>1</v>
      </c>
      <c r="T359" s="51"/>
      <c r="U359" s="51">
        <v>1</v>
      </c>
      <c r="V359" s="52">
        <v>1</v>
      </c>
      <c r="W359" s="53"/>
      <c r="X359" s="51">
        <v>1</v>
      </c>
      <c r="Y359" s="51">
        <v>1</v>
      </c>
      <c r="Z359" s="51">
        <v>1</v>
      </c>
      <c r="AA359" s="51">
        <v>1</v>
      </c>
      <c r="AB359" s="51">
        <v>1</v>
      </c>
      <c r="AC359" s="52"/>
      <c r="AD359" s="53"/>
      <c r="AE359" s="51">
        <v>1</v>
      </c>
      <c r="AF359" s="51">
        <v>1</v>
      </c>
      <c r="AG359" s="221"/>
      <c r="AH359" s="371">
        <v>27</v>
      </c>
      <c r="AI359" s="371">
        <v>3</v>
      </c>
      <c r="AJ359" s="371"/>
      <c r="AK359" s="371">
        <v>5</v>
      </c>
      <c r="AL359" s="371">
        <v>5</v>
      </c>
      <c r="AM359" s="371">
        <v>5</v>
      </c>
      <c r="AN359" s="371"/>
      <c r="AO359" s="371">
        <v>9</v>
      </c>
      <c r="AP359" s="371">
        <v>9</v>
      </c>
      <c r="AQ359" s="371">
        <v>9</v>
      </c>
      <c r="AR359" s="221" t="str">
        <f>VLOOKUP(A359,Att!B:CX,101,0)</f>
        <v>Power Connect</v>
      </c>
    </row>
    <row r="360" spans="1:44" x14ac:dyDescent="0.35">
      <c r="A360" s="19" t="s">
        <v>1851</v>
      </c>
      <c r="B360" s="19" t="s">
        <v>1852</v>
      </c>
      <c r="C360" s="51"/>
      <c r="D360" s="51"/>
      <c r="E360" s="51">
        <v>1</v>
      </c>
      <c r="F360" s="51">
        <v>1</v>
      </c>
      <c r="G360" s="51">
        <v>1</v>
      </c>
      <c r="H360" s="52">
        <v>1</v>
      </c>
      <c r="I360" s="53"/>
      <c r="J360" s="51">
        <v>1</v>
      </c>
      <c r="K360" s="51">
        <v>1</v>
      </c>
      <c r="L360" s="51">
        <v>1</v>
      </c>
      <c r="M360" s="51">
        <v>1</v>
      </c>
      <c r="N360" s="51">
        <v>1</v>
      </c>
      <c r="O360" s="52"/>
      <c r="P360" s="53"/>
      <c r="Q360" s="51">
        <v>1</v>
      </c>
      <c r="R360" s="51">
        <v>1</v>
      </c>
      <c r="S360" s="51">
        <v>1</v>
      </c>
      <c r="T360" s="51"/>
      <c r="U360" s="51"/>
      <c r="V360" s="52"/>
      <c r="W360" s="53"/>
      <c r="X360" s="51"/>
      <c r="Y360" s="51"/>
      <c r="Z360" s="51"/>
      <c r="AA360" s="51"/>
      <c r="AB360" s="51"/>
      <c r="AC360" s="52"/>
      <c r="AD360" s="53"/>
      <c r="AE360" s="51"/>
      <c r="AF360" s="51"/>
      <c r="AG360" s="221"/>
      <c r="AH360" s="371">
        <v>9</v>
      </c>
      <c r="AI360" s="371">
        <v>1</v>
      </c>
      <c r="AJ360" s="371"/>
      <c r="AK360" s="371">
        <v>5</v>
      </c>
      <c r="AL360" s="371"/>
      <c r="AM360" s="371"/>
      <c r="AN360" s="371"/>
      <c r="AO360" s="371">
        <v>9</v>
      </c>
      <c r="AP360" s="371"/>
      <c r="AQ360" s="371"/>
      <c r="AR360" s="221" t="str">
        <f>VLOOKUP(A360,Att!B:CX,101,0)</f>
        <v>Power Connect</v>
      </c>
    </row>
    <row r="361" spans="1:44" x14ac:dyDescent="0.35">
      <c r="A361" s="19" t="s">
        <v>1853</v>
      </c>
      <c r="B361" s="19" t="s">
        <v>1854</v>
      </c>
      <c r="C361" s="51"/>
      <c r="D361" s="51"/>
      <c r="E361" s="51">
        <v>1</v>
      </c>
      <c r="F361" s="51">
        <v>1</v>
      </c>
      <c r="G361" s="51">
        <v>1</v>
      </c>
      <c r="H361" s="52">
        <v>1</v>
      </c>
      <c r="I361" s="53"/>
      <c r="J361" s="51">
        <v>1</v>
      </c>
      <c r="K361" s="51">
        <v>1</v>
      </c>
      <c r="L361" s="51">
        <v>1</v>
      </c>
      <c r="M361" s="51">
        <v>1</v>
      </c>
      <c r="N361" s="51">
        <v>1</v>
      </c>
      <c r="O361" s="52"/>
      <c r="P361" s="53"/>
      <c r="Q361" s="51"/>
      <c r="R361" s="51">
        <v>1</v>
      </c>
      <c r="S361" s="51"/>
      <c r="T361" s="51"/>
      <c r="U361" s="51"/>
      <c r="V361" s="52"/>
      <c r="W361" s="53"/>
      <c r="X361" s="51"/>
      <c r="Y361" s="51"/>
      <c r="Z361" s="51"/>
      <c r="AA361" s="51"/>
      <c r="AB361" s="51"/>
      <c r="AC361" s="52"/>
      <c r="AD361" s="53"/>
      <c r="AE361" s="51"/>
      <c r="AF361" s="51"/>
      <c r="AG361" s="221"/>
      <c r="AH361" s="371">
        <v>9</v>
      </c>
      <c r="AI361" s="371">
        <v>1</v>
      </c>
      <c r="AJ361" s="371"/>
      <c r="AK361" s="371">
        <v>5</v>
      </c>
      <c r="AL361" s="371"/>
      <c r="AM361" s="371"/>
      <c r="AN361" s="371"/>
      <c r="AO361" s="371">
        <v>9</v>
      </c>
      <c r="AP361" s="371"/>
      <c r="AQ361" s="371"/>
      <c r="AR361" s="221" t="str">
        <f>VLOOKUP(A361,Att!B:CX,101,0)</f>
        <v>Power Connect</v>
      </c>
    </row>
    <row r="362" spans="1:44" x14ac:dyDescent="0.35">
      <c r="A362" s="19" t="s">
        <v>1855</v>
      </c>
      <c r="B362" s="19" t="s">
        <v>1856</v>
      </c>
      <c r="C362" s="51"/>
      <c r="D362" s="51"/>
      <c r="E362" s="51">
        <v>1</v>
      </c>
      <c r="F362" s="51">
        <v>1</v>
      </c>
      <c r="G362" s="51">
        <v>1</v>
      </c>
      <c r="H362" s="52">
        <v>1</v>
      </c>
      <c r="I362" s="53"/>
      <c r="J362" s="51">
        <v>1</v>
      </c>
      <c r="K362" s="51">
        <v>1</v>
      </c>
      <c r="L362" s="51">
        <v>1</v>
      </c>
      <c r="M362" s="51"/>
      <c r="N362" s="51">
        <v>1</v>
      </c>
      <c r="O362" s="52"/>
      <c r="P362" s="53"/>
      <c r="Q362" s="51">
        <v>1</v>
      </c>
      <c r="R362" s="51"/>
      <c r="S362" s="51"/>
      <c r="T362" s="51"/>
      <c r="U362" s="51"/>
      <c r="V362" s="52"/>
      <c r="W362" s="53"/>
      <c r="X362" s="51"/>
      <c r="Y362" s="51"/>
      <c r="Z362" s="51"/>
      <c r="AA362" s="51"/>
      <c r="AB362" s="51"/>
      <c r="AC362" s="52"/>
      <c r="AD362" s="53"/>
      <c r="AE362" s="51"/>
      <c r="AF362" s="51"/>
      <c r="AG362" s="221"/>
      <c r="AH362" s="371"/>
      <c r="AI362" s="371"/>
      <c r="AJ362" s="371"/>
      <c r="AK362" s="371">
        <v>4</v>
      </c>
      <c r="AL362" s="371"/>
      <c r="AM362" s="371"/>
      <c r="AN362" s="371"/>
      <c r="AO362" s="371"/>
      <c r="AP362" s="371"/>
      <c r="AQ362" s="371"/>
      <c r="AR362" s="221" t="str">
        <f>VLOOKUP(A362,Att!B:CX,101,0)</f>
        <v>Power Connect</v>
      </c>
    </row>
    <row r="363" spans="1:44" x14ac:dyDescent="0.35">
      <c r="A363" s="19" t="s">
        <v>1857</v>
      </c>
      <c r="B363" s="19" t="s">
        <v>1858</v>
      </c>
      <c r="C363" s="51"/>
      <c r="D363" s="51"/>
      <c r="E363" s="51"/>
      <c r="F363" s="51"/>
      <c r="G363" s="51"/>
      <c r="H363" s="52"/>
      <c r="I363" s="53"/>
      <c r="J363" s="51"/>
      <c r="K363" s="51"/>
      <c r="L363" s="51"/>
      <c r="M363" s="51"/>
      <c r="N363" s="51"/>
      <c r="O363" s="52"/>
      <c r="P363" s="53"/>
      <c r="Q363" s="51"/>
      <c r="R363" s="51"/>
      <c r="S363" s="51"/>
      <c r="T363" s="51"/>
      <c r="U363" s="51"/>
      <c r="V363" s="52"/>
      <c r="W363" s="53"/>
      <c r="X363" s="51"/>
      <c r="Y363" s="51"/>
      <c r="Z363" s="51"/>
      <c r="AA363" s="51"/>
      <c r="AB363" s="51"/>
      <c r="AC363" s="52"/>
      <c r="AD363" s="53"/>
      <c r="AE363" s="51"/>
      <c r="AF363" s="51"/>
      <c r="AG363" s="221"/>
      <c r="AH363" s="371"/>
      <c r="AI363" s="371"/>
      <c r="AJ363" s="371"/>
      <c r="AK363" s="371"/>
      <c r="AL363" s="371"/>
      <c r="AM363" s="371"/>
      <c r="AN363" s="371"/>
      <c r="AO363" s="371"/>
      <c r="AP363" s="371"/>
      <c r="AQ363" s="371"/>
      <c r="AR363" s="221" t="str">
        <f>VLOOKUP(A363,Att!B:CX,101,0)</f>
        <v>Power Connect</v>
      </c>
    </row>
    <row r="364" spans="1:44" x14ac:dyDescent="0.35">
      <c r="A364" s="19" t="s">
        <v>1859</v>
      </c>
      <c r="B364" s="19" t="s">
        <v>1860</v>
      </c>
      <c r="C364" s="51"/>
      <c r="D364" s="51"/>
      <c r="E364" s="51"/>
      <c r="F364" s="51"/>
      <c r="G364" s="51"/>
      <c r="H364" s="52"/>
      <c r="I364" s="53"/>
      <c r="J364" s="51"/>
      <c r="K364" s="51"/>
      <c r="L364" s="51"/>
      <c r="M364" s="51"/>
      <c r="N364" s="51"/>
      <c r="O364" s="52"/>
      <c r="P364" s="53"/>
      <c r="Q364" s="51"/>
      <c r="R364" s="51"/>
      <c r="S364" s="51"/>
      <c r="T364" s="51"/>
      <c r="U364" s="51"/>
      <c r="V364" s="52"/>
      <c r="W364" s="53"/>
      <c r="X364" s="51"/>
      <c r="Y364" s="51"/>
      <c r="Z364" s="51"/>
      <c r="AA364" s="51"/>
      <c r="AB364" s="51"/>
      <c r="AC364" s="52"/>
      <c r="AD364" s="53"/>
      <c r="AE364" s="51"/>
      <c r="AF364" s="51"/>
      <c r="AG364" s="221"/>
      <c r="AH364" s="371"/>
      <c r="AI364" s="371"/>
      <c r="AJ364" s="371"/>
      <c r="AK364" s="371"/>
      <c r="AL364" s="371"/>
      <c r="AM364" s="371"/>
      <c r="AN364" s="371"/>
      <c r="AO364" s="371"/>
      <c r="AP364" s="371"/>
      <c r="AQ364" s="371"/>
      <c r="AR364" s="221" t="str">
        <f>VLOOKUP(A364,Att!B:CX,101,0)</f>
        <v>Power Connect</v>
      </c>
    </row>
    <row r="365" spans="1:44" x14ac:dyDescent="0.35">
      <c r="A365" s="19" t="s">
        <v>1861</v>
      </c>
      <c r="B365" s="19" t="s">
        <v>1862</v>
      </c>
      <c r="C365" s="51"/>
      <c r="D365" s="51"/>
      <c r="E365" s="51">
        <v>1</v>
      </c>
      <c r="F365" s="51">
        <v>1</v>
      </c>
      <c r="G365" s="51">
        <v>1</v>
      </c>
      <c r="H365" s="52"/>
      <c r="I365" s="53"/>
      <c r="J365" s="51"/>
      <c r="K365" s="51"/>
      <c r="L365" s="51"/>
      <c r="M365" s="51"/>
      <c r="N365" s="51"/>
      <c r="O365" s="52"/>
      <c r="P365" s="53"/>
      <c r="Q365" s="51"/>
      <c r="R365" s="51"/>
      <c r="S365" s="51"/>
      <c r="T365" s="51"/>
      <c r="U365" s="51"/>
      <c r="V365" s="52"/>
      <c r="W365" s="53"/>
      <c r="X365" s="51"/>
      <c r="Y365" s="51"/>
      <c r="Z365" s="51"/>
      <c r="AA365" s="51"/>
      <c r="AB365" s="51"/>
      <c r="AC365" s="52"/>
      <c r="AD365" s="53"/>
      <c r="AE365" s="51"/>
      <c r="AF365" s="51"/>
      <c r="AG365" s="221"/>
      <c r="AH365" s="371"/>
      <c r="AI365" s="371"/>
      <c r="AJ365" s="371"/>
      <c r="AK365" s="371"/>
      <c r="AL365" s="371"/>
      <c r="AM365" s="371"/>
      <c r="AN365" s="371"/>
      <c r="AO365" s="371"/>
      <c r="AP365" s="371"/>
      <c r="AQ365" s="371"/>
      <c r="AR365" s="221" t="str">
        <f>VLOOKUP(A365,Att!B:CX,101,0)</f>
        <v>Power Connect</v>
      </c>
    </row>
    <row r="366" spans="1:44" x14ac:dyDescent="0.35">
      <c r="A366" s="19" t="s">
        <v>1863</v>
      </c>
      <c r="B366" s="19" t="s">
        <v>1864</v>
      </c>
      <c r="C366" s="51"/>
      <c r="D366" s="51"/>
      <c r="E366" s="51"/>
      <c r="F366" s="51"/>
      <c r="G366" s="51"/>
      <c r="H366" s="52"/>
      <c r="I366" s="53"/>
      <c r="J366" s="51"/>
      <c r="K366" s="51"/>
      <c r="L366" s="51"/>
      <c r="M366" s="51"/>
      <c r="N366" s="51"/>
      <c r="O366" s="52"/>
      <c r="P366" s="53"/>
      <c r="Q366" s="51"/>
      <c r="R366" s="51"/>
      <c r="S366" s="51"/>
      <c r="T366" s="51"/>
      <c r="U366" s="51"/>
      <c r="V366" s="52"/>
      <c r="W366" s="53"/>
      <c r="X366" s="51"/>
      <c r="Y366" s="51"/>
      <c r="Z366" s="51"/>
      <c r="AA366" s="51"/>
      <c r="AB366" s="51"/>
      <c r="AC366" s="52"/>
      <c r="AD366" s="53"/>
      <c r="AE366" s="51"/>
      <c r="AF366" s="51"/>
      <c r="AG366" s="221"/>
      <c r="AH366" s="371"/>
      <c r="AI366" s="371"/>
      <c r="AJ366" s="371"/>
      <c r="AK366" s="371"/>
      <c r="AL366" s="371"/>
      <c r="AM366" s="371"/>
      <c r="AN366" s="371"/>
      <c r="AO366" s="371"/>
      <c r="AP366" s="371"/>
      <c r="AQ366" s="371"/>
      <c r="AR366" s="221" t="str">
        <f>VLOOKUP(A366,Att!B:CX,101,0)</f>
        <v>Power Connect</v>
      </c>
    </row>
    <row r="367" spans="1:44" x14ac:dyDescent="0.35">
      <c r="A367" s="19" t="s">
        <v>1865</v>
      </c>
      <c r="B367" s="19" t="s">
        <v>1866</v>
      </c>
      <c r="C367" s="51"/>
      <c r="D367" s="51"/>
      <c r="E367" s="51">
        <v>1</v>
      </c>
      <c r="F367" s="51">
        <v>1</v>
      </c>
      <c r="G367" s="51"/>
      <c r="H367" s="52"/>
      <c r="I367" s="53"/>
      <c r="J367" s="51">
        <v>1</v>
      </c>
      <c r="K367" s="51">
        <v>1</v>
      </c>
      <c r="L367" s="51">
        <v>1</v>
      </c>
      <c r="M367" s="51">
        <v>1</v>
      </c>
      <c r="N367" s="51">
        <v>1</v>
      </c>
      <c r="O367" s="52"/>
      <c r="P367" s="53"/>
      <c r="Q367" s="51">
        <v>1</v>
      </c>
      <c r="R367" s="51">
        <v>1</v>
      </c>
      <c r="S367" s="51">
        <v>1</v>
      </c>
      <c r="T367" s="51">
        <v>1</v>
      </c>
      <c r="U367" s="51">
        <v>1</v>
      </c>
      <c r="V367" s="52"/>
      <c r="W367" s="53"/>
      <c r="X367" s="51">
        <v>1</v>
      </c>
      <c r="Y367" s="51">
        <v>1</v>
      </c>
      <c r="Z367" s="51"/>
      <c r="AA367" s="51">
        <v>1</v>
      </c>
      <c r="AB367" s="51">
        <v>1</v>
      </c>
      <c r="AC367" s="52">
        <v>1</v>
      </c>
      <c r="AD367" s="53"/>
      <c r="AE367" s="51">
        <v>1</v>
      </c>
      <c r="AF367" s="51">
        <v>1</v>
      </c>
      <c r="AG367" s="221"/>
      <c r="AH367" s="371">
        <v>27</v>
      </c>
      <c r="AI367" s="371">
        <v>3</v>
      </c>
      <c r="AJ367" s="371"/>
      <c r="AK367" s="371">
        <v>5</v>
      </c>
      <c r="AL367" s="371">
        <v>5</v>
      </c>
      <c r="AM367" s="371">
        <v>5</v>
      </c>
      <c r="AN367" s="371"/>
      <c r="AO367" s="371">
        <v>9</v>
      </c>
      <c r="AP367" s="371">
        <v>9</v>
      </c>
      <c r="AQ367" s="371">
        <v>9</v>
      </c>
      <c r="AR367" s="221" t="str">
        <f>VLOOKUP(A367,Att!B:CX,101,0)</f>
        <v>Power Connect</v>
      </c>
    </row>
    <row r="368" spans="1:44" x14ac:dyDescent="0.35">
      <c r="A368" s="19" t="s">
        <v>1867</v>
      </c>
      <c r="B368" s="19" t="s">
        <v>1868</v>
      </c>
      <c r="C368" s="51"/>
      <c r="D368" s="51"/>
      <c r="E368" s="51">
        <v>1</v>
      </c>
      <c r="F368" s="51">
        <v>1</v>
      </c>
      <c r="G368" s="51"/>
      <c r="H368" s="52"/>
      <c r="I368" s="53"/>
      <c r="J368" s="51">
        <v>1</v>
      </c>
      <c r="K368" s="51">
        <v>1</v>
      </c>
      <c r="L368" s="51">
        <v>1</v>
      </c>
      <c r="M368" s="51">
        <v>1</v>
      </c>
      <c r="N368" s="51">
        <v>1</v>
      </c>
      <c r="O368" s="52"/>
      <c r="P368" s="53"/>
      <c r="Q368" s="51"/>
      <c r="R368" s="51"/>
      <c r="S368" s="51"/>
      <c r="T368" s="51"/>
      <c r="U368" s="51"/>
      <c r="V368" s="52"/>
      <c r="W368" s="53"/>
      <c r="X368" s="51"/>
      <c r="Y368" s="51"/>
      <c r="Z368" s="51"/>
      <c r="AA368" s="51"/>
      <c r="AB368" s="51"/>
      <c r="AC368" s="52"/>
      <c r="AD368" s="53"/>
      <c r="AE368" s="51"/>
      <c r="AF368" s="51"/>
      <c r="AG368" s="221"/>
      <c r="AH368" s="371">
        <v>9</v>
      </c>
      <c r="AI368" s="371">
        <v>1</v>
      </c>
      <c r="AJ368" s="371"/>
      <c r="AK368" s="371">
        <v>5</v>
      </c>
      <c r="AL368" s="371"/>
      <c r="AM368" s="371"/>
      <c r="AN368" s="371"/>
      <c r="AO368" s="371">
        <v>9</v>
      </c>
      <c r="AP368" s="371"/>
      <c r="AQ368" s="371"/>
      <c r="AR368" s="221" t="str">
        <f>VLOOKUP(A368,Att!B:CX,101,0)</f>
        <v>Power Connect</v>
      </c>
    </row>
    <row r="369" spans="1:44" x14ac:dyDescent="0.35">
      <c r="A369" s="19" t="s">
        <v>1869</v>
      </c>
      <c r="B369" s="19" t="s">
        <v>1870</v>
      </c>
      <c r="C369" s="51"/>
      <c r="D369" s="51"/>
      <c r="E369" s="51">
        <v>1</v>
      </c>
      <c r="F369" s="51">
        <v>1</v>
      </c>
      <c r="G369" s="51"/>
      <c r="H369" s="52"/>
      <c r="I369" s="53"/>
      <c r="J369" s="51">
        <v>1</v>
      </c>
      <c r="K369" s="51">
        <v>1</v>
      </c>
      <c r="L369" s="51">
        <v>1</v>
      </c>
      <c r="M369" s="51">
        <v>1</v>
      </c>
      <c r="N369" s="51">
        <v>1</v>
      </c>
      <c r="O369" s="52"/>
      <c r="P369" s="53"/>
      <c r="Q369" s="51">
        <v>1</v>
      </c>
      <c r="R369" s="51">
        <v>1</v>
      </c>
      <c r="S369" s="51">
        <v>1</v>
      </c>
      <c r="T369" s="51">
        <v>1</v>
      </c>
      <c r="U369" s="51">
        <v>1</v>
      </c>
      <c r="V369" s="52"/>
      <c r="W369" s="53"/>
      <c r="X369" s="51">
        <v>1</v>
      </c>
      <c r="Y369" s="51">
        <v>1</v>
      </c>
      <c r="Z369" s="51">
        <v>1</v>
      </c>
      <c r="AA369" s="51">
        <v>1</v>
      </c>
      <c r="AB369" s="51">
        <v>1</v>
      </c>
      <c r="AC369" s="52"/>
      <c r="AD369" s="53"/>
      <c r="AE369" s="51">
        <v>1</v>
      </c>
      <c r="AF369" s="51">
        <v>1</v>
      </c>
      <c r="AG369" s="221"/>
      <c r="AH369" s="371">
        <v>27</v>
      </c>
      <c r="AI369" s="371">
        <v>3</v>
      </c>
      <c r="AJ369" s="371"/>
      <c r="AK369" s="371">
        <v>5</v>
      </c>
      <c r="AL369" s="371">
        <v>5</v>
      </c>
      <c r="AM369" s="371">
        <v>5</v>
      </c>
      <c r="AN369" s="371"/>
      <c r="AO369" s="371">
        <v>9</v>
      </c>
      <c r="AP369" s="371">
        <v>9</v>
      </c>
      <c r="AQ369" s="371">
        <v>9</v>
      </c>
      <c r="AR369" s="221" t="str">
        <f>VLOOKUP(A369,Att!B:CX,101,0)</f>
        <v>Power Connect</v>
      </c>
    </row>
    <row r="370" spans="1:44" x14ac:dyDescent="0.35">
      <c r="A370" s="19" t="s">
        <v>1871</v>
      </c>
      <c r="B370" s="19" t="s">
        <v>1872</v>
      </c>
      <c r="C370" s="51"/>
      <c r="D370" s="51"/>
      <c r="E370" s="51">
        <v>1</v>
      </c>
      <c r="F370" s="51">
        <v>1</v>
      </c>
      <c r="G370" s="51"/>
      <c r="H370" s="52"/>
      <c r="I370" s="53"/>
      <c r="J370" s="51">
        <v>1</v>
      </c>
      <c r="K370" s="51">
        <v>1</v>
      </c>
      <c r="L370" s="51">
        <v>1</v>
      </c>
      <c r="M370" s="51">
        <v>1</v>
      </c>
      <c r="N370" s="51">
        <v>1</v>
      </c>
      <c r="O370" s="52"/>
      <c r="P370" s="53"/>
      <c r="Q370" s="51">
        <v>1</v>
      </c>
      <c r="R370" s="51">
        <v>1</v>
      </c>
      <c r="S370" s="51">
        <v>1</v>
      </c>
      <c r="T370" s="51">
        <v>1</v>
      </c>
      <c r="U370" s="51">
        <v>1</v>
      </c>
      <c r="V370" s="52"/>
      <c r="W370" s="53"/>
      <c r="X370" s="51">
        <v>1</v>
      </c>
      <c r="Y370" s="51">
        <v>1</v>
      </c>
      <c r="Z370" s="51">
        <v>1</v>
      </c>
      <c r="AA370" s="51">
        <v>1</v>
      </c>
      <c r="AB370" s="51">
        <v>1</v>
      </c>
      <c r="AC370" s="52"/>
      <c r="AD370" s="53"/>
      <c r="AE370" s="51">
        <v>1</v>
      </c>
      <c r="AF370" s="51">
        <v>1</v>
      </c>
      <c r="AG370" s="221"/>
      <c r="AH370" s="371">
        <v>27</v>
      </c>
      <c r="AI370" s="371">
        <v>3</v>
      </c>
      <c r="AJ370" s="371"/>
      <c r="AK370" s="371">
        <v>5</v>
      </c>
      <c r="AL370" s="371">
        <v>5</v>
      </c>
      <c r="AM370" s="371">
        <v>5</v>
      </c>
      <c r="AN370" s="371"/>
      <c r="AO370" s="371">
        <v>9</v>
      </c>
      <c r="AP370" s="371">
        <v>9</v>
      </c>
      <c r="AQ370" s="371">
        <v>9</v>
      </c>
      <c r="AR370" s="221" t="str">
        <f>VLOOKUP(A370,Att!B:CX,101,0)</f>
        <v>Power Connect</v>
      </c>
    </row>
    <row r="371" spans="1:44" x14ac:dyDescent="0.35">
      <c r="A371" s="19" t="s">
        <v>1873</v>
      </c>
      <c r="B371" s="19" t="s">
        <v>1874</v>
      </c>
      <c r="C371" s="51"/>
      <c r="D371" s="51"/>
      <c r="E371" s="51"/>
      <c r="F371" s="51"/>
      <c r="G371" s="51"/>
      <c r="H371" s="52"/>
      <c r="I371" s="53"/>
      <c r="J371" s="51"/>
      <c r="K371" s="51"/>
      <c r="L371" s="51"/>
      <c r="M371" s="51"/>
      <c r="N371" s="51"/>
      <c r="O371" s="52"/>
      <c r="P371" s="53"/>
      <c r="Q371" s="51"/>
      <c r="R371" s="51"/>
      <c r="S371" s="51"/>
      <c r="T371" s="51"/>
      <c r="U371" s="51"/>
      <c r="V371" s="52"/>
      <c r="W371" s="53"/>
      <c r="X371" s="51"/>
      <c r="Y371" s="51"/>
      <c r="Z371" s="51"/>
      <c r="AA371" s="51"/>
      <c r="AB371" s="51"/>
      <c r="AC371" s="52"/>
      <c r="AD371" s="53"/>
      <c r="AE371" s="51"/>
      <c r="AF371" s="51"/>
      <c r="AG371" s="221"/>
      <c r="AH371" s="371"/>
      <c r="AI371" s="371"/>
      <c r="AJ371" s="371"/>
      <c r="AK371" s="371"/>
      <c r="AL371" s="371"/>
      <c r="AM371" s="371"/>
      <c r="AN371" s="371"/>
      <c r="AO371" s="371"/>
      <c r="AP371" s="371"/>
      <c r="AQ371" s="371"/>
      <c r="AR371" s="221" t="str">
        <f>VLOOKUP(A371,Att!B:CX,101,0)</f>
        <v>Power Connect</v>
      </c>
    </row>
    <row r="372" spans="1:44" x14ac:dyDescent="0.35">
      <c r="A372" s="19" t="s">
        <v>1875</v>
      </c>
      <c r="B372" s="19" t="s">
        <v>1876</v>
      </c>
      <c r="C372" s="51"/>
      <c r="D372" s="51"/>
      <c r="E372" s="51">
        <v>1</v>
      </c>
      <c r="F372" s="51">
        <v>1</v>
      </c>
      <c r="G372" s="51"/>
      <c r="H372" s="52"/>
      <c r="I372" s="53"/>
      <c r="J372" s="51">
        <v>1</v>
      </c>
      <c r="K372" s="51">
        <v>1</v>
      </c>
      <c r="L372" s="51">
        <v>1</v>
      </c>
      <c r="M372" s="51">
        <v>1</v>
      </c>
      <c r="N372" s="51">
        <v>1</v>
      </c>
      <c r="O372" s="52"/>
      <c r="P372" s="53"/>
      <c r="Q372" s="51"/>
      <c r="R372" s="51"/>
      <c r="S372" s="51"/>
      <c r="T372" s="51"/>
      <c r="U372" s="51"/>
      <c r="V372" s="52"/>
      <c r="W372" s="53"/>
      <c r="X372" s="51"/>
      <c r="Y372" s="51"/>
      <c r="Z372" s="51"/>
      <c r="AA372" s="51"/>
      <c r="AB372" s="51"/>
      <c r="AC372" s="52"/>
      <c r="AD372" s="53"/>
      <c r="AE372" s="51"/>
      <c r="AF372" s="51"/>
      <c r="AG372" s="221"/>
      <c r="AH372" s="371">
        <v>9</v>
      </c>
      <c r="AI372" s="371">
        <v>1</v>
      </c>
      <c r="AJ372" s="371"/>
      <c r="AK372" s="371">
        <v>5</v>
      </c>
      <c r="AL372" s="371"/>
      <c r="AM372" s="371"/>
      <c r="AN372" s="371"/>
      <c r="AO372" s="371">
        <v>9</v>
      </c>
      <c r="AP372" s="371"/>
      <c r="AQ372" s="371"/>
      <c r="AR372" s="221" t="str">
        <f>VLOOKUP(A372,Att!B:CX,101,0)</f>
        <v>Power Connect</v>
      </c>
    </row>
    <row r="373" spans="1:44" x14ac:dyDescent="0.35">
      <c r="A373" s="19" t="s">
        <v>1877</v>
      </c>
      <c r="B373" s="19" t="s">
        <v>1878</v>
      </c>
      <c r="C373" s="51"/>
      <c r="D373" s="51"/>
      <c r="E373" s="51">
        <v>1</v>
      </c>
      <c r="F373" s="51">
        <v>1</v>
      </c>
      <c r="G373" s="51"/>
      <c r="H373" s="52"/>
      <c r="I373" s="53"/>
      <c r="J373" s="51">
        <v>1</v>
      </c>
      <c r="K373" s="51">
        <v>1</v>
      </c>
      <c r="L373" s="51">
        <v>1</v>
      </c>
      <c r="M373" s="51">
        <v>1</v>
      </c>
      <c r="N373" s="51">
        <v>1</v>
      </c>
      <c r="O373" s="52"/>
      <c r="P373" s="53"/>
      <c r="Q373" s="51">
        <v>1</v>
      </c>
      <c r="R373" s="51">
        <v>1</v>
      </c>
      <c r="S373" s="51"/>
      <c r="T373" s="51">
        <v>1</v>
      </c>
      <c r="U373" s="51"/>
      <c r="V373" s="52"/>
      <c r="W373" s="53"/>
      <c r="X373" s="51"/>
      <c r="Y373" s="51"/>
      <c r="Z373" s="51"/>
      <c r="AA373" s="51"/>
      <c r="AB373" s="51"/>
      <c r="AC373" s="52"/>
      <c r="AD373" s="53"/>
      <c r="AE373" s="51"/>
      <c r="AF373" s="51"/>
      <c r="AG373" s="221"/>
      <c r="AH373" s="371">
        <v>9</v>
      </c>
      <c r="AI373" s="371">
        <v>1</v>
      </c>
      <c r="AJ373" s="371"/>
      <c r="AK373" s="371">
        <v>5</v>
      </c>
      <c r="AL373" s="371">
        <v>3</v>
      </c>
      <c r="AM373" s="371"/>
      <c r="AN373" s="371"/>
      <c r="AO373" s="371">
        <v>9</v>
      </c>
      <c r="AP373" s="371"/>
      <c r="AQ373" s="371"/>
      <c r="AR373" s="221" t="str">
        <f>VLOOKUP(A373,Att!B:CX,101,0)</f>
        <v>Power Connect</v>
      </c>
    </row>
    <row r="374" spans="1:44" x14ac:dyDescent="0.35">
      <c r="A374" s="19" t="s">
        <v>1879</v>
      </c>
      <c r="B374" s="19" t="s">
        <v>1880</v>
      </c>
      <c r="C374" s="51"/>
      <c r="D374" s="51"/>
      <c r="E374" s="51">
        <v>1</v>
      </c>
      <c r="F374" s="51">
        <v>1</v>
      </c>
      <c r="G374" s="51"/>
      <c r="H374" s="52"/>
      <c r="I374" s="53"/>
      <c r="J374" s="51">
        <v>1</v>
      </c>
      <c r="K374" s="51">
        <v>1</v>
      </c>
      <c r="L374" s="51">
        <v>1</v>
      </c>
      <c r="M374" s="51">
        <v>1</v>
      </c>
      <c r="N374" s="51">
        <v>1</v>
      </c>
      <c r="O374" s="52"/>
      <c r="P374" s="53"/>
      <c r="Q374" s="51">
        <v>1</v>
      </c>
      <c r="R374" s="51">
        <v>1</v>
      </c>
      <c r="S374" s="51">
        <v>1</v>
      </c>
      <c r="T374" s="51">
        <v>1</v>
      </c>
      <c r="U374" s="51">
        <v>1</v>
      </c>
      <c r="V374" s="52"/>
      <c r="W374" s="53"/>
      <c r="X374" s="51">
        <v>1</v>
      </c>
      <c r="Y374" s="51">
        <v>1</v>
      </c>
      <c r="Z374" s="51">
        <v>1</v>
      </c>
      <c r="AA374" s="51">
        <v>1</v>
      </c>
      <c r="AB374" s="51">
        <v>1</v>
      </c>
      <c r="AC374" s="52"/>
      <c r="AD374" s="53"/>
      <c r="AE374" s="51">
        <v>1</v>
      </c>
      <c r="AF374" s="51">
        <v>1</v>
      </c>
      <c r="AG374" s="221"/>
      <c r="AH374" s="371">
        <v>27</v>
      </c>
      <c r="AI374" s="371">
        <v>3</v>
      </c>
      <c r="AJ374" s="371"/>
      <c r="AK374" s="371">
        <v>5</v>
      </c>
      <c r="AL374" s="371">
        <v>5</v>
      </c>
      <c r="AM374" s="371">
        <v>5</v>
      </c>
      <c r="AN374" s="371"/>
      <c r="AO374" s="371">
        <v>9</v>
      </c>
      <c r="AP374" s="371">
        <v>9</v>
      </c>
      <c r="AQ374" s="371">
        <v>9</v>
      </c>
      <c r="AR374" s="221" t="str">
        <f>VLOOKUP(A374,Att!B:CX,101,0)</f>
        <v>Power Connect</v>
      </c>
    </row>
    <row r="375" spans="1:44" x14ac:dyDescent="0.35">
      <c r="A375" s="19" t="s">
        <v>1881</v>
      </c>
      <c r="B375" s="19" t="s">
        <v>1882</v>
      </c>
      <c r="C375" s="51"/>
      <c r="D375" s="51"/>
      <c r="E375" s="51">
        <v>1</v>
      </c>
      <c r="F375" s="51">
        <v>1</v>
      </c>
      <c r="G375" s="51"/>
      <c r="H375" s="52"/>
      <c r="I375" s="53"/>
      <c r="J375" s="51">
        <v>1</v>
      </c>
      <c r="K375" s="51">
        <v>1</v>
      </c>
      <c r="L375" s="51"/>
      <c r="M375" s="51">
        <v>1</v>
      </c>
      <c r="N375" s="51">
        <v>1</v>
      </c>
      <c r="O375" s="52"/>
      <c r="P375" s="53"/>
      <c r="Q375" s="51"/>
      <c r="R375" s="51">
        <v>1</v>
      </c>
      <c r="S375" s="51">
        <v>1</v>
      </c>
      <c r="T375" s="51">
        <v>1</v>
      </c>
      <c r="U375" s="51">
        <v>1</v>
      </c>
      <c r="V375" s="52">
        <v>1</v>
      </c>
      <c r="W375" s="53"/>
      <c r="X375" s="51">
        <v>1</v>
      </c>
      <c r="Y375" s="51">
        <v>1</v>
      </c>
      <c r="Z375" s="51">
        <v>1</v>
      </c>
      <c r="AA375" s="51">
        <v>1</v>
      </c>
      <c r="AB375" s="51">
        <v>1</v>
      </c>
      <c r="AC375" s="52"/>
      <c r="AD375" s="53"/>
      <c r="AE375" s="51">
        <v>1</v>
      </c>
      <c r="AF375" s="51">
        <v>1</v>
      </c>
      <c r="AG375" s="221"/>
      <c r="AH375" s="371">
        <v>18</v>
      </c>
      <c r="AI375" s="371">
        <v>2</v>
      </c>
      <c r="AJ375" s="371"/>
      <c r="AK375" s="371">
        <v>4</v>
      </c>
      <c r="AL375" s="371">
        <v>5</v>
      </c>
      <c r="AM375" s="371">
        <v>5</v>
      </c>
      <c r="AN375" s="371"/>
      <c r="AO375" s="371"/>
      <c r="AP375" s="371">
        <v>9</v>
      </c>
      <c r="AQ375" s="371">
        <v>9</v>
      </c>
      <c r="AR375" s="221" t="str">
        <f>VLOOKUP(A375,Att!B:CX,101,0)</f>
        <v>Power Connect</v>
      </c>
    </row>
    <row r="376" spans="1:44" x14ac:dyDescent="0.35">
      <c r="A376" s="19" t="s">
        <v>1883</v>
      </c>
      <c r="B376" s="19" t="s">
        <v>1884</v>
      </c>
      <c r="C376" s="51"/>
      <c r="D376" s="51"/>
      <c r="E376" s="51">
        <v>1</v>
      </c>
      <c r="F376" s="51">
        <v>1</v>
      </c>
      <c r="G376" s="51"/>
      <c r="H376" s="52"/>
      <c r="I376" s="53"/>
      <c r="J376" s="51">
        <v>1</v>
      </c>
      <c r="K376" s="51">
        <v>1</v>
      </c>
      <c r="L376" s="51">
        <v>1</v>
      </c>
      <c r="M376" s="51">
        <v>1</v>
      </c>
      <c r="N376" s="51">
        <v>1</v>
      </c>
      <c r="O376" s="52"/>
      <c r="P376" s="53"/>
      <c r="Q376" s="51">
        <v>1</v>
      </c>
      <c r="R376" s="51">
        <v>1</v>
      </c>
      <c r="S376" s="51">
        <v>1</v>
      </c>
      <c r="T376" s="51">
        <v>1</v>
      </c>
      <c r="U376" s="51">
        <v>1</v>
      </c>
      <c r="V376" s="52"/>
      <c r="W376" s="53"/>
      <c r="X376" s="51">
        <v>1</v>
      </c>
      <c r="Y376" s="51">
        <v>1</v>
      </c>
      <c r="Z376" s="51"/>
      <c r="AA376" s="51"/>
      <c r="AB376" s="51"/>
      <c r="AC376" s="52"/>
      <c r="AD376" s="53"/>
      <c r="AE376" s="51">
        <v>1</v>
      </c>
      <c r="AF376" s="51">
        <v>1</v>
      </c>
      <c r="AG376" s="221"/>
      <c r="AH376" s="371">
        <v>18</v>
      </c>
      <c r="AI376" s="371">
        <v>2</v>
      </c>
      <c r="AJ376" s="371"/>
      <c r="AK376" s="371">
        <v>5</v>
      </c>
      <c r="AL376" s="371">
        <v>5</v>
      </c>
      <c r="AM376" s="371">
        <v>2</v>
      </c>
      <c r="AN376" s="371"/>
      <c r="AO376" s="371">
        <v>9</v>
      </c>
      <c r="AP376" s="371">
        <v>9</v>
      </c>
      <c r="AQ376" s="371"/>
      <c r="AR376" s="221" t="str">
        <f>VLOOKUP(A376,Att!B:CX,101,0)</f>
        <v>Power Connect</v>
      </c>
    </row>
    <row r="377" spans="1:44" x14ac:dyDescent="0.35">
      <c r="A377" s="19" t="s">
        <v>1885</v>
      </c>
      <c r="B377" s="19" t="s">
        <v>1886</v>
      </c>
      <c r="C377" s="51"/>
      <c r="D377" s="51"/>
      <c r="E377" s="51">
        <v>1</v>
      </c>
      <c r="F377" s="51">
        <v>1</v>
      </c>
      <c r="G377" s="51"/>
      <c r="H377" s="52"/>
      <c r="I377" s="53"/>
      <c r="J377" s="51">
        <v>1</v>
      </c>
      <c r="K377" s="51">
        <v>1</v>
      </c>
      <c r="L377" s="51">
        <v>1</v>
      </c>
      <c r="M377" s="51">
        <v>1</v>
      </c>
      <c r="N377" s="51">
        <v>1</v>
      </c>
      <c r="O377" s="52"/>
      <c r="P377" s="53"/>
      <c r="Q377" s="51">
        <v>1</v>
      </c>
      <c r="R377" s="51"/>
      <c r="S377" s="51">
        <v>1</v>
      </c>
      <c r="T377" s="51">
        <v>1</v>
      </c>
      <c r="U377" s="51">
        <v>1</v>
      </c>
      <c r="V377" s="52">
        <v>1</v>
      </c>
      <c r="W377" s="53"/>
      <c r="X377" s="51">
        <v>1</v>
      </c>
      <c r="Y377" s="51">
        <v>1</v>
      </c>
      <c r="Z377" s="51">
        <v>1</v>
      </c>
      <c r="AA377" s="51">
        <v>1</v>
      </c>
      <c r="AB377" s="51">
        <v>1</v>
      </c>
      <c r="AC377" s="52"/>
      <c r="AD377" s="53"/>
      <c r="AE377" s="51">
        <v>1</v>
      </c>
      <c r="AF377" s="51"/>
      <c r="AG377" s="221"/>
      <c r="AH377" s="371">
        <v>27</v>
      </c>
      <c r="AI377" s="371">
        <v>3</v>
      </c>
      <c r="AJ377" s="371"/>
      <c r="AK377" s="371">
        <v>5</v>
      </c>
      <c r="AL377" s="371">
        <v>5</v>
      </c>
      <c r="AM377" s="371">
        <v>5</v>
      </c>
      <c r="AN377" s="371"/>
      <c r="AO377" s="371">
        <v>9</v>
      </c>
      <c r="AP377" s="371">
        <v>9</v>
      </c>
      <c r="AQ377" s="371">
        <v>9</v>
      </c>
      <c r="AR377" s="221" t="str">
        <f>VLOOKUP(A377,Att!B:CX,101,0)</f>
        <v>Power Connect</v>
      </c>
    </row>
    <row r="378" spans="1:44" x14ac:dyDescent="0.35">
      <c r="A378" s="19" t="s">
        <v>1887</v>
      </c>
      <c r="B378" s="19" t="s">
        <v>1888</v>
      </c>
      <c r="C378" s="51"/>
      <c r="D378" s="51"/>
      <c r="E378" s="51">
        <v>1</v>
      </c>
      <c r="F378" s="51">
        <v>1</v>
      </c>
      <c r="G378" s="51"/>
      <c r="H378" s="52"/>
      <c r="I378" s="53"/>
      <c r="J378" s="51">
        <v>1</v>
      </c>
      <c r="K378" s="51">
        <v>1</v>
      </c>
      <c r="L378" s="51">
        <v>1</v>
      </c>
      <c r="M378" s="51">
        <v>1</v>
      </c>
      <c r="N378" s="51">
        <v>1</v>
      </c>
      <c r="O378" s="52"/>
      <c r="P378" s="53"/>
      <c r="Q378" s="51">
        <v>1</v>
      </c>
      <c r="R378" s="51">
        <v>1</v>
      </c>
      <c r="S378" s="51">
        <v>1</v>
      </c>
      <c r="T378" s="51">
        <v>1</v>
      </c>
      <c r="U378" s="51">
        <v>1</v>
      </c>
      <c r="V378" s="52"/>
      <c r="W378" s="53"/>
      <c r="X378" s="51">
        <v>1</v>
      </c>
      <c r="Y378" s="51">
        <v>1</v>
      </c>
      <c r="Z378" s="51">
        <v>1</v>
      </c>
      <c r="AA378" s="51">
        <v>1</v>
      </c>
      <c r="AB378" s="51">
        <v>1</v>
      </c>
      <c r="AC378" s="52"/>
      <c r="AD378" s="53"/>
      <c r="AE378" s="51">
        <v>1</v>
      </c>
      <c r="AF378" s="51">
        <v>1</v>
      </c>
      <c r="AG378" s="221"/>
      <c r="AH378" s="371">
        <v>27</v>
      </c>
      <c r="AI378" s="371">
        <v>3</v>
      </c>
      <c r="AJ378" s="371"/>
      <c r="AK378" s="371">
        <v>5</v>
      </c>
      <c r="AL378" s="371">
        <v>5</v>
      </c>
      <c r="AM378" s="371">
        <v>5</v>
      </c>
      <c r="AN378" s="371"/>
      <c r="AO378" s="371">
        <v>9</v>
      </c>
      <c r="AP378" s="371">
        <v>9</v>
      </c>
      <c r="AQ378" s="371">
        <v>9</v>
      </c>
      <c r="AR378" s="221" t="str">
        <f>VLOOKUP(A378,Att!B:CX,101,0)</f>
        <v>Power Connect</v>
      </c>
    </row>
    <row r="379" spans="1:44" x14ac:dyDescent="0.35">
      <c r="A379" s="19" t="s">
        <v>1889</v>
      </c>
      <c r="B379" s="19" t="s">
        <v>1890</v>
      </c>
      <c r="C379" s="51"/>
      <c r="D379" s="51"/>
      <c r="E379" s="51"/>
      <c r="F379" s="51"/>
      <c r="G379" s="51"/>
      <c r="H379" s="52"/>
      <c r="I379" s="53"/>
      <c r="J379" s="51"/>
      <c r="K379" s="51"/>
      <c r="L379" s="51"/>
      <c r="M379" s="51"/>
      <c r="N379" s="51"/>
      <c r="O379" s="52"/>
      <c r="P379" s="53"/>
      <c r="Q379" s="51"/>
      <c r="R379" s="51"/>
      <c r="S379" s="51"/>
      <c r="T379" s="51"/>
      <c r="U379" s="51"/>
      <c r="V379" s="52"/>
      <c r="W379" s="53"/>
      <c r="X379" s="51"/>
      <c r="Y379" s="51"/>
      <c r="Z379" s="51"/>
      <c r="AA379" s="51"/>
      <c r="AB379" s="51"/>
      <c r="AC379" s="52"/>
      <c r="AD379" s="53"/>
      <c r="AE379" s="51"/>
      <c r="AF379" s="51"/>
      <c r="AG379" s="221"/>
      <c r="AH379" s="371"/>
      <c r="AI379" s="371"/>
      <c r="AJ379" s="371"/>
      <c r="AK379" s="371"/>
      <c r="AL379" s="371"/>
      <c r="AM379" s="371"/>
      <c r="AN379" s="371"/>
      <c r="AO379" s="371"/>
      <c r="AP379" s="371"/>
      <c r="AQ379" s="371"/>
      <c r="AR379" s="221" t="str">
        <f>VLOOKUP(A379,Att!B:CX,101,0)</f>
        <v>Power Connect</v>
      </c>
    </row>
    <row r="380" spans="1:44" x14ac:dyDescent="0.35">
      <c r="A380" s="19" t="s">
        <v>1891</v>
      </c>
      <c r="B380" s="19" t="s">
        <v>1892</v>
      </c>
      <c r="C380" s="51"/>
      <c r="D380" s="51"/>
      <c r="E380" s="51">
        <v>1</v>
      </c>
      <c r="F380" s="51">
        <v>1</v>
      </c>
      <c r="G380" s="51"/>
      <c r="H380" s="52"/>
      <c r="I380" s="53"/>
      <c r="J380" s="51">
        <v>1</v>
      </c>
      <c r="K380" s="51">
        <v>1</v>
      </c>
      <c r="L380" s="51"/>
      <c r="M380" s="51">
        <v>1</v>
      </c>
      <c r="N380" s="51">
        <v>1</v>
      </c>
      <c r="O380" s="52"/>
      <c r="P380" s="53"/>
      <c r="Q380" s="51">
        <v>1</v>
      </c>
      <c r="R380" s="51"/>
      <c r="S380" s="51">
        <v>1</v>
      </c>
      <c r="T380" s="51">
        <v>1</v>
      </c>
      <c r="U380" s="51">
        <v>1</v>
      </c>
      <c r="V380" s="52"/>
      <c r="W380" s="53"/>
      <c r="X380" s="51"/>
      <c r="Y380" s="51">
        <v>1</v>
      </c>
      <c r="Z380" s="51"/>
      <c r="AA380" s="51"/>
      <c r="AB380" s="51"/>
      <c r="AC380" s="52"/>
      <c r="AD380" s="53"/>
      <c r="AE380" s="51">
        <v>1</v>
      </c>
      <c r="AF380" s="51"/>
      <c r="AG380" s="221"/>
      <c r="AH380" s="371"/>
      <c r="AI380" s="371"/>
      <c r="AJ380" s="371"/>
      <c r="AK380" s="371">
        <v>4</v>
      </c>
      <c r="AL380" s="371">
        <v>4</v>
      </c>
      <c r="AM380" s="371">
        <v>1</v>
      </c>
      <c r="AN380" s="371"/>
      <c r="AO380" s="371"/>
      <c r="AP380" s="371"/>
      <c r="AQ380" s="371"/>
      <c r="AR380" s="221" t="str">
        <f>VLOOKUP(A380,Att!B:CX,101,0)</f>
        <v>Power Connect</v>
      </c>
    </row>
    <row r="381" spans="1:44" x14ac:dyDescent="0.35">
      <c r="A381" s="19" t="s">
        <v>1893</v>
      </c>
      <c r="B381" s="19" t="s">
        <v>1894</v>
      </c>
      <c r="C381" s="51"/>
      <c r="D381" s="51"/>
      <c r="E381" s="51"/>
      <c r="F381" s="51"/>
      <c r="G381" s="51"/>
      <c r="H381" s="52"/>
      <c r="I381" s="53"/>
      <c r="J381" s="51"/>
      <c r="K381" s="51"/>
      <c r="L381" s="51"/>
      <c r="M381" s="51"/>
      <c r="N381" s="51"/>
      <c r="O381" s="52"/>
      <c r="P381" s="53"/>
      <c r="Q381" s="51"/>
      <c r="R381" s="51"/>
      <c r="S381" s="51"/>
      <c r="T381" s="51"/>
      <c r="U381" s="51"/>
      <c r="V381" s="52"/>
      <c r="W381" s="53"/>
      <c r="X381" s="51"/>
      <c r="Y381" s="51"/>
      <c r="Z381" s="51"/>
      <c r="AA381" s="51"/>
      <c r="AB381" s="51"/>
      <c r="AC381" s="52"/>
      <c r="AD381" s="53"/>
      <c r="AE381" s="51"/>
      <c r="AF381" s="51"/>
      <c r="AG381" s="221"/>
      <c r="AH381" s="371"/>
      <c r="AI381" s="371"/>
      <c r="AJ381" s="371"/>
      <c r="AK381" s="371"/>
      <c r="AL381" s="371"/>
      <c r="AM381" s="371"/>
      <c r="AN381" s="371"/>
      <c r="AO381" s="371"/>
      <c r="AP381" s="371"/>
      <c r="AQ381" s="371"/>
      <c r="AR381" s="221" t="str">
        <f>VLOOKUP(A381,Att!B:CX,101,0)</f>
        <v>Nhân Kiệt</v>
      </c>
    </row>
    <row r="382" spans="1:44" x14ac:dyDescent="0.35">
      <c r="A382" s="19" t="s">
        <v>1977</v>
      </c>
      <c r="B382" s="19" t="s">
        <v>1978</v>
      </c>
      <c r="C382" s="51"/>
      <c r="D382" s="51"/>
      <c r="E382" s="51"/>
      <c r="F382" s="51"/>
      <c r="G382" s="51"/>
      <c r="H382" s="52"/>
      <c r="I382" s="53"/>
      <c r="J382" s="51"/>
      <c r="K382" s="51"/>
      <c r="L382" s="51">
        <v>1</v>
      </c>
      <c r="M382" s="51">
        <v>1</v>
      </c>
      <c r="N382" s="51">
        <v>1</v>
      </c>
      <c r="O382" s="52"/>
      <c r="P382" s="53"/>
      <c r="Q382" s="51">
        <v>1</v>
      </c>
      <c r="R382" s="51">
        <v>1</v>
      </c>
      <c r="S382" s="51">
        <v>1</v>
      </c>
      <c r="T382" s="51">
        <v>1</v>
      </c>
      <c r="U382" s="51">
        <v>1</v>
      </c>
      <c r="V382" s="52"/>
      <c r="W382" s="53"/>
      <c r="X382" s="51">
        <v>1</v>
      </c>
      <c r="Y382" s="51">
        <v>1</v>
      </c>
      <c r="Z382" s="51"/>
      <c r="AA382" s="51">
        <v>1</v>
      </c>
      <c r="AB382" s="51"/>
      <c r="AC382" s="52">
        <v>1</v>
      </c>
      <c r="AD382" s="53"/>
      <c r="AE382" s="51">
        <v>1</v>
      </c>
      <c r="AF382" s="51"/>
      <c r="AG382" s="221"/>
      <c r="AH382" s="371">
        <v>9</v>
      </c>
      <c r="AI382" s="371">
        <v>1</v>
      </c>
      <c r="AJ382" s="371"/>
      <c r="AK382" s="371"/>
      <c r="AL382" s="371">
        <v>5</v>
      </c>
      <c r="AM382" s="371">
        <v>4</v>
      </c>
      <c r="AN382" s="371"/>
      <c r="AO382" s="371"/>
      <c r="AP382" s="371">
        <v>9</v>
      </c>
      <c r="AQ382" s="371"/>
      <c r="AR382" s="221" t="str">
        <f>VLOOKUP(A382,Att!B:CX,101,0)</f>
        <v>Power Connect</v>
      </c>
    </row>
    <row r="383" spans="1:44" x14ac:dyDescent="0.35">
      <c r="A383" s="19" t="s">
        <v>1980</v>
      </c>
      <c r="B383" s="19" t="s">
        <v>1981</v>
      </c>
      <c r="C383" s="51"/>
      <c r="D383" s="51"/>
      <c r="E383" s="51"/>
      <c r="F383" s="51"/>
      <c r="G383" s="51"/>
      <c r="H383" s="52"/>
      <c r="I383" s="53"/>
      <c r="J383" s="51"/>
      <c r="K383" s="51"/>
      <c r="L383" s="51">
        <v>1</v>
      </c>
      <c r="M383" s="51">
        <v>1</v>
      </c>
      <c r="N383" s="51">
        <v>1</v>
      </c>
      <c r="O383" s="52"/>
      <c r="P383" s="53"/>
      <c r="Q383" s="51"/>
      <c r="R383" s="51"/>
      <c r="S383" s="51"/>
      <c r="T383" s="51"/>
      <c r="U383" s="51"/>
      <c r="V383" s="52"/>
      <c r="W383" s="53"/>
      <c r="X383" s="51"/>
      <c r="Y383" s="51"/>
      <c r="Z383" s="51"/>
      <c r="AA383" s="51"/>
      <c r="AB383" s="51"/>
      <c r="AC383" s="52"/>
      <c r="AD383" s="53"/>
      <c r="AE383" s="51"/>
      <c r="AF383" s="51"/>
      <c r="AG383" s="221"/>
      <c r="AH383" s="371"/>
      <c r="AI383" s="371"/>
      <c r="AJ383" s="371"/>
      <c r="AK383" s="371"/>
      <c r="AL383" s="371"/>
      <c r="AM383" s="371"/>
      <c r="AN383" s="371"/>
      <c r="AO383" s="371"/>
      <c r="AP383" s="371"/>
      <c r="AQ383" s="371"/>
      <c r="AR383" s="221" t="str">
        <f>VLOOKUP(A383,Att!B:CX,101,0)</f>
        <v>Power Connect</v>
      </c>
    </row>
    <row r="384" spans="1:44" x14ac:dyDescent="0.35">
      <c r="A384" s="19" t="s">
        <v>1983</v>
      </c>
      <c r="B384" s="19" t="s">
        <v>1984</v>
      </c>
      <c r="C384" s="51"/>
      <c r="D384" s="51"/>
      <c r="E384" s="51"/>
      <c r="F384" s="51"/>
      <c r="G384" s="51"/>
      <c r="H384" s="52"/>
      <c r="I384" s="53"/>
      <c r="J384" s="51"/>
      <c r="K384" s="51"/>
      <c r="L384" s="51">
        <v>1</v>
      </c>
      <c r="M384" s="51">
        <v>1</v>
      </c>
      <c r="N384" s="51">
        <v>1</v>
      </c>
      <c r="O384" s="52">
        <v>1</v>
      </c>
      <c r="P384" s="53"/>
      <c r="Q384" s="51">
        <v>1</v>
      </c>
      <c r="R384" s="51">
        <v>1</v>
      </c>
      <c r="S384" s="51">
        <v>1</v>
      </c>
      <c r="T384" s="51">
        <v>1</v>
      </c>
      <c r="U384" s="51">
        <v>1</v>
      </c>
      <c r="V384" s="52"/>
      <c r="W384" s="53"/>
      <c r="X384" s="51">
        <v>1</v>
      </c>
      <c r="Y384" s="51">
        <v>1</v>
      </c>
      <c r="Z384" s="51">
        <v>1</v>
      </c>
      <c r="AA384" s="51">
        <v>1</v>
      </c>
      <c r="AB384" s="51"/>
      <c r="AC384" s="52">
        <v>1</v>
      </c>
      <c r="AD384" s="53"/>
      <c r="AE384" s="51"/>
      <c r="AF384" s="51"/>
      <c r="AG384" s="221"/>
      <c r="AH384" s="371">
        <v>18</v>
      </c>
      <c r="AI384" s="371">
        <v>2</v>
      </c>
      <c r="AJ384" s="371"/>
      <c r="AK384" s="371"/>
      <c r="AL384" s="371">
        <v>5</v>
      </c>
      <c r="AM384" s="371">
        <v>5</v>
      </c>
      <c r="AN384" s="371"/>
      <c r="AO384" s="371"/>
      <c r="AP384" s="371">
        <v>9</v>
      </c>
      <c r="AQ384" s="371">
        <v>9</v>
      </c>
      <c r="AR384" s="221" t="str">
        <f>VLOOKUP(A384,Att!B:CX,101,0)</f>
        <v>Power Connect</v>
      </c>
    </row>
    <row r="385" spans="1:44" x14ac:dyDescent="0.35">
      <c r="A385" s="19" t="s">
        <v>1986</v>
      </c>
      <c r="B385" s="19" t="s">
        <v>1987</v>
      </c>
      <c r="C385" s="51"/>
      <c r="D385" s="51"/>
      <c r="E385" s="51"/>
      <c r="F385" s="51"/>
      <c r="G385" s="51"/>
      <c r="H385" s="52"/>
      <c r="I385" s="53"/>
      <c r="J385" s="51"/>
      <c r="K385" s="51"/>
      <c r="L385" s="51"/>
      <c r="M385" s="51"/>
      <c r="N385" s="51"/>
      <c r="O385" s="52"/>
      <c r="P385" s="53"/>
      <c r="Q385" s="51"/>
      <c r="R385" s="51"/>
      <c r="S385" s="51"/>
      <c r="T385" s="51"/>
      <c r="U385" s="51"/>
      <c r="V385" s="52"/>
      <c r="W385" s="53"/>
      <c r="X385" s="51"/>
      <c r="Y385" s="51"/>
      <c r="Z385" s="51"/>
      <c r="AA385" s="51"/>
      <c r="AB385" s="51"/>
      <c r="AC385" s="52"/>
      <c r="AD385" s="53"/>
      <c r="AE385" s="51"/>
      <c r="AF385" s="51"/>
      <c r="AG385" s="221"/>
      <c r="AH385" s="371"/>
      <c r="AI385" s="371"/>
      <c r="AJ385" s="371"/>
      <c r="AK385" s="371"/>
      <c r="AL385" s="371"/>
      <c r="AM385" s="371"/>
      <c r="AN385" s="371"/>
      <c r="AO385" s="371"/>
      <c r="AP385" s="371"/>
      <c r="AQ385" s="371"/>
      <c r="AR385" s="221" t="str">
        <f>VLOOKUP(A385,Att!B:CX,101,0)</f>
        <v>Power Connect</v>
      </c>
    </row>
    <row r="386" spans="1:44" x14ac:dyDescent="0.35">
      <c r="A386" s="19" t="s">
        <v>1989</v>
      </c>
      <c r="B386" s="19" t="s">
        <v>1990</v>
      </c>
      <c r="C386" s="51"/>
      <c r="D386" s="51"/>
      <c r="E386" s="51"/>
      <c r="F386" s="51"/>
      <c r="G386" s="51"/>
      <c r="H386" s="52"/>
      <c r="I386" s="53"/>
      <c r="J386" s="51"/>
      <c r="K386" s="51"/>
      <c r="L386" s="51">
        <v>1</v>
      </c>
      <c r="M386" s="51">
        <v>1</v>
      </c>
      <c r="N386" s="51">
        <v>1</v>
      </c>
      <c r="O386" s="52">
        <v>1</v>
      </c>
      <c r="P386" s="53"/>
      <c r="Q386" s="51">
        <v>1</v>
      </c>
      <c r="R386" s="51">
        <v>1</v>
      </c>
      <c r="S386" s="51">
        <v>1</v>
      </c>
      <c r="T386" s="51">
        <v>1</v>
      </c>
      <c r="U386" s="51"/>
      <c r="V386" s="52"/>
      <c r="W386" s="53"/>
      <c r="X386" s="51"/>
      <c r="Y386" s="51"/>
      <c r="Z386" s="51"/>
      <c r="AA386" s="51"/>
      <c r="AB386" s="51"/>
      <c r="AC386" s="52"/>
      <c r="AD386" s="53"/>
      <c r="AE386" s="51"/>
      <c r="AF386" s="51"/>
      <c r="AG386" s="221"/>
      <c r="AH386" s="371"/>
      <c r="AI386" s="371"/>
      <c r="AJ386" s="371"/>
      <c r="AK386" s="371"/>
      <c r="AL386" s="371"/>
      <c r="AM386" s="371"/>
      <c r="AN386" s="371"/>
      <c r="AO386" s="371"/>
      <c r="AP386" s="371"/>
      <c r="AQ386" s="371"/>
      <c r="AR386" s="221" t="str">
        <f>VLOOKUP(A386,Att!B:CX,101,0)</f>
        <v>Power Connect</v>
      </c>
    </row>
    <row r="387" spans="1:44" x14ac:dyDescent="0.35">
      <c r="A387" s="19" t="s">
        <v>1992</v>
      </c>
      <c r="B387" s="19" t="s">
        <v>1993</v>
      </c>
      <c r="C387" s="51"/>
      <c r="D387" s="51"/>
      <c r="E387" s="51"/>
      <c r="F387" s="51"/>
      <c r="G387" s="51"/>
      <c r="H387" s="52"/>
      <c r="I387" s="53"/>
      <c r="J387" s="51"/>
      <c r="K387" s="51"/>
      <c r="L387" s="51">
        <v>1</v>
      </c>
      <c r="M387" s="51">
        <v>1</v>
      </c>
      <c r="N387" s="51">
        <v>1</v>
      </c>
      <c r="O387" s="52"/>
      <c r="P387" s="53"/>
      <c r="Q387" s="51">
        <v>1</v>
      </c>
      <c r="R387" s="51"/>
      <c r="S387" s="51">
        <v>1</v>
      </c>
      <c r="T387" s="51">
        <v>1</v>
      </c>
      <c r="U387" s="51"/>
      <c r="V387" s="52"/>
      <c r="W387" s="53"/>
      <c r="X387" s="51"/>
      <c r="Y387" s="51"/>
      <c r="Z387" s="51"/>
      <c r="AA387" s="51"/>
      <c r="AB387" s="51"/>
      <c r="AC387" s="52"/>
      <c r="AD387" s="53"/>
      <c r="AE387" s="51"/>
      <c r="AF387" s="51"/>
      <c r="AG387" s="221"/>
      <c r="AH387" s="371"/>
      <c r="AI387" s="371"/>
      <c r="AJ387" s="371"/>
      <c r="AK387" s="371"/>
      <c r="AL387" s="371"/>
      <c r="AM387" s="371"/>
      <c r="AN387" s="371"/>
      <c r="AO387" s="371"/>
      <c r="AP387" s="371"/>
      <c r="AQ387" s="371"/>
      <c r="AR387" s="221" t="str">
        <f>VLOOKUP(A387,Att!B:CX,101,0)</f>
        <v>Power Connect</v>
      </c>
    </row>
    <row r="388" spans="1:44" x14ac:dyDescent="0.35">
      <c r="A388" s="19" t="s">
        <v>1996</v>
      </c>
      <c r="B388" s="19" t="s">
        <v>1997</v>
      </c>
      <c r="C388" s="51"/>
      <c r="D388" s="51"/>
      <c r="E388" s="51"/>
      <c r="F388" s="51"/>
      <c r="G388" s="51"/>
      <c r="H388" s="52"/>
      <c r="I388" s="53"/>
      <c r="J388" s="51"/>
      <c r="K388" s="51"/>
      <c r="L388" s="51">
        <v>1</v>
      </c>
      <c r="M388" s="51">
        <v>1</v>
      </c>
      <c r="N388" s="51">
        <v>1</v>
      </c>
      <c r="O388" s="52">
        <v>1</v>
      </c>
      <c r="P388" s="53"/>
      <c r="Q388" s="51">
        <v>1</v>
      </c>
      <c r="R388" s="51">
        <v>1</v>
      </c>
      <c r="S388" s="51">
        <v>1</v>
      </c>
      <c r="T388" s="51">
        <v>1</v>
      </c>
      <c r="U388" s="51">
        <v>1</v>
      </c>
      <c r="V388" s="52"/>
      <c r="W388" s="53"/>
      <c r="X388" s="51">
        <v>1</v>
      </c>
      <c r="Y388" s="51">
        <v>1</v>
      </c>
      <c r="Z388" s="51">
        <v>1</v>
      </c>
      <c r="AA388" s="51">
        <v>1</v>
      </c>
      <c r="AB388" s="51">
        <v>1</v>
      </c>
      <c r="AC388" s="52"/>
      <c r="AD388" s="53"/>
      <c r="AE388" s="51">
        <v>1</v>
      </c>
      <c r="AF388" s="51">
        <v>1</v>
      </c>
      <c r="AG388" s="221"/>
      <c r="AH388" s="371">
        <v>18</v>
      </c>
      <c r="AI388" s="371">
        <v>2</v>
      </c>
      <c r="AJ388" s="371"/>
      <c r="AK388" s="371"/>
      <c r="AL388" s="371">
        <v>5</v>
      </c>
      <c r="AM388" s="371">
        <v>5</v>
      </c>
      <c r="AN388" s="371"/>
      <c r="AO388" s="371"/>
      <c r="AP388" s="371">
        <v>9</v>
      </c>
      <c r="AQ388" s="371">
        <v>9</v>
      </c>
      <c r="AR388" s="221" t="str">
        <f>VLOOKUP(A388,Att!B:CX,101,0)</f>
        <v>Power Connect</v>
      </c>
    </row>
    <row r="389" spans="1:44" x14ac:dyDescent="0.35">
      <c r="A389" s="19" t="s">
        <v>1999</v>
      </c>
      <c r="B389" s="19" t="s">
        <v>2000</v>
      </c>
      <c r="C389" s="51"/>
      <c r="D389" s="51"/>
      <c r="E389" s="51"/>
      <c r="F389" s="51"/>
      <c r="G389" s="51"/>
      <c r="H389" s="52"/>
      <c r="I389" s="53"/>
      <c r="J389" s="51"/>
      <c r="K389" s="51"/>
      <c r="L389" s="51">
        <v>1</v>
      </c>
      <c r="M389" s="51">
        <v>1</v>
      </c>
      <c r="N389" s="51">
        <v>1</v>
      </c>
      <c r="O389" s="52">
        <v>1</v>
      </c>
      <c r="P389" s="53"/>
      <c r="Q389" s="51">
        <v>1</v>
      </c>
      <c r="R389" s="51">
        <v>1</v>
      </c>
      <c r="S389" s="51">
        <v>1</v>
      </c>
      <c r="T389" s="51">
        <v>1</v>
      </c>
      <c r="U389" s="51">
        <v>1</v>
      </c>
      <c r="V389" s="52"/>
      <c r="W389" s="53"/>
      <c r="X389" s="51">
        <v>1</v>
      </c>
      <c r="Y389" s="51">
        <v>1</v>
      </c>
      <c r="Z389" s="51">
        <v>1</v>
      </c>
      <c r="AA389" s="51">
        <v>1</v>
      </c>
      <c r="AB389" s="51"/>
      <c r="AC389" s="52">
        <v>1</v>
      </c>
      <c r="AD389" s="53"/>
      <c r="AE389" s="51"/>
      <c r="AF389" s="51">
        <v>1</v>
      </c>
      <c r="AG389" s="221"/>
      <c r="AH389" s="371">
        <v>18</v>
      </c>
      <c r="AI389" s="371">
        <v>2</v>
      </c>
      <c r="AJ389" s="371"/>
      <c r="AK389" s="371"/>
      <c r="AL389" s="371">
        <v>5</v>
      </c>
      <c r="AM389" s="371">
        <v>5</v>
      </c>
      <c r="AN389" s="371"/>
      <c r="AO389" s="371"/>
      <c r="AP389" s="371">
        <v>9</v>
      </c>
      <c r="AQ389" s="371">
        <v>9</v>
      </c>
      <c r="AR389" s="221" t="str">
        <f>VLOOKUP(A389,Att!B:CX,101,0)</f>
        <v>Power Connect</v>
      </c>
    </row>
    <row r="390" spans="1:44" x14ac:dyDescent="0.35">
      <c r="A390" s="19" t="s">
        <v>2002</v>
      </c>
      <c r="B390" s="19" t="s">
        <v>2003</v>
      </c>
      <c r="C390" s="51"/>
      <c r="D390" s="51"/>
      <c r="E390" s="51"/>
      <c r="F390" s="51"/>
      <c r="G390" s="51"/>
      <c r="H390" s="52"/>
      <c r="I390" s="53"/>
      <c r="J390" s="51"/>
      <c r="K390" s="51"/>
      <c r="L390" s="51">
        <v>1</v>
      </c>
      <c r="M390" s="51">
        <v>1</v>
      </c>
      <c r="N390" s="51">
        <v>1</v>
      </c>
      <c r="O390" s="52">
        <v>1</v>
      </c>
      <c r="P390" s="53"/>
      <c r="Q390" s="51">
        <v>1</v>
      </c>
      <c r="R390" s="51">
        <v>1</v>
      </c>
      <c r="S390" s="51">
        <v>1</v>
      </c>
      <c r="T390" s="51"/>
      <c r="U390" s="51"/>
      <c r="V390" s="52"/>
      <c r="W390" s="53"/>
      <c r="X390" s="51"/>
      <c r="Y390" s="51"/>
      <c r="Z390" s="51"/>
      <c r="AA390" s="51"/>
      <c r="AB390" s="51"/>
      <c r="AC390" s="52"/>
      <c r="AD390" s="53"/>
      <c r="AE390" s="51"/>
      <c r="AF390" s="51"/>
      <c r="AG390" s="221"/>
      <c r="AH390" s="371"/>
      <c r="AI390" s="371"/>
      <c r="AJ390" s="371"/>
      <c r="AK390" s="371"/>
      <c r="AL390" s="371"/>
      <c r="AM390" s="371"/>
      <c r="AN390" s="371"/>
      <c r="AO390" s="371"/>
      <c r="AP390" s="371"/>
      <c r="AQ390" s="371"/>
      <c r="AR390" s="221" t="str">
        <f>VLOOKUP(A390,Att!B:CX,101,0)</f>
        <v>Power Connect</v>
      </c>
    </row>
    <row r="391" spans="1:44" x14ac:dyDescent="0.35">
      <c r="A391" s="19" t="s">
        <v>2005</v>
      </c>
      <c r="B391" s="19" t="s">
        <v>2006</v>
      </c>
      <c r="C391" s="51"/>
      <c r="D391" s="51"/>
      <c r="E391" s="51"/>
      <c r="F391" s="51"/>
      <c r="G391" s="51"/>
      <c r="H391" s="52"/>
      <c r="I391" s="53"/>
      <c r="J391" s="51"/>
      <c r="K391" s="51"/>
      <c r="L391" s="51">
        <v>1</v>
      </c>
      <c r="M391" s="51">
        <v>1</v>
      </c>
      <c r="N391" s="51">
        <v>1</v>
      </c>
      <c r="O391" s="52">
        <v>1</v>
      </c>
      <c r="P391" s="53"/>
      <c r="Q391" s="51">
        <v>1</v>
      </c>
      <c r="R391" s="51">
        <v>1</v>
      </c>
      <c r="S391" s="51"/>
      <c r="T391" s="51">
        <v>1</v>
      </c>
      <c r="U391" s="51">
        <v>1</v>
      </c>
      <c r="V391" s="52"/>
      <c r="W391" s="53"/>
      <c r="X391" s="51">
        <v>1</v>
      </c>
      <c r="Y391" s="51">
        <v>1</v>
      </c>
      <c r="Z391" s="51">
        <v>1</v>
      </c>
      <c r="AA391" s="51">
        <v>1</v>
      </c>
      <c r="AB391" s="51">
        <v>1</v>
      </c>
      <c r="AC391" s="52"/>
      <c r="AD391" s="53"/>
      <c r="AE391" s="51"/>
      <c r="AF391" s="51">
        <v>1</v>
      </c>
      <c r="AG391" s="221"/>
      <c r="AH391" s="371">
        <v>9</v>
      </c>
      <c r="AI391" s="371">
        <v>1</v>
      </c>
      <c r="AJ391" s="371"/>
      <c r="AK391" s="371"/>
      <c r="AL391" s="371">
        <v>4</v>
      </c>
      <c r="AM391" s="371">
        <v>5</v>
      </c>
      <c r="AN391" s="371"/>
      <c r="AO391" s="371"/>
      <c r="AP391" s="371"/>
      <c r="AQ391" s="371">
        <v>9</v>
      </c>
      <c r="AR391" s="221" t="str">
        <f>VLOOKUP(A391,Att!B:CX,101,0)</f>
        <v>Power Connect</v>
      </c>
    </row>
    <row r="392" spans="1:44" x14ac:dyDescent="0.35">
      <c r="A392" s="19" t="s">
        <v>2009</v>
      </c>
      <c r="B392" s="19" t="s">
        <v>2010</v>
      </c>
      <c r="C392" s="51"/>
      <c r="D392" s="51"/>
      <c r="E392" s="51"/>
      <c r="F392" s="51"/>
      <c r="G392" s="51"/>
      <c r="H392" s="52"/>
      <c r="I392" s="53"/>
      <c r="J392" s="51"/>
      <c r="K392" s="51"/>
      <c r="L392" s="51">
        <v>1</v>
      </c>
      <c r="M392" s="51">
        <v>1</v>
      </c>
      <c r="N392" s="51">
        <v>1</v>
      </c>
      <c r="O392" s="52">
        <v>1</v>
      </c>
      <c r="P392" s="53"/>
      <c r="Q392" s="51">
        <v>1</v>
      </c>
      <c r="R392" s="51">
        <v>1</v>
      </c>
      <c r="S392" s="51">
        <v>1</v>
      </c>
      <c r="T392" s="51">
        <v>1</v>
      </c>
      <c r="U392" s="51">
        <v>1</v>
      </c>
      <c r="V392" s="52"/>
      <c r="W392" s="53"/>
      <c r="X392" s="51">
        <v>1</v>
      </c>
      <c r="Y392" s="51">
        <v>1</v>
      </c>
      <c r="Z392" s="51">
        <v>1</v>
      </c>
      <c r="AA392" s="51">
        <v>1</v>
      </c>
      <c r="AB392" s="51">
        <v>1</v>
      </c>
      <c r="AC392" s="52"/>
      <c r="AD392" s="53"/>
      <c r="AE392" s="51">
        <v>1</v>
      </c>
      <c r="AF392" s="51">
        <v>1</v>
      </c>
      <c r="AG392" s="221"/>
      <c r="AH392" s="371">
        <v>18</v>
      </c>
      <c r="AI392" s="371">
        <v>2</v>
      </c>
      <c r="AJ392" s="371"/>
      <c r="AK392" s="371"/>
      <c r="AL392" s="371">
        <v>5</v>
      </c>
      <c r="AM392" s="371">
        <v>5</v>
      </c>
      <c r="AN392" s="371"/>
      <c r="AO392" s="371"/>
      <c r="AP392" s="371">
        <v>9</v>
      </c>
      <c r="AQ392" s="371">
        <v>9</v>
      </c>
      <c r="AR392" s="221" t="str">
        <f>VLOOKUP(A392,Att!B:CX,101,0)</f>
        <v>Power Connect</v>
      </c>
    </row>
    <row r="393" spans="1:44" x14ac:dyDescent="0.35">
      <c r="A393" s="19" t="s">
        <v>2012</v>
      </c>
      <c r="B393" s="19" t="s">
        <v>2013</v>
      </c>
      <c r="C393" s="51"/>
      <c r="D393" s="51"/>
      <c r="E393" s="51"/>
      <c r="F393" s="51"/>
      <c r="G393" s="51"/>
      <c r="H393" s="52"/>
      <c r="I393" s="53"/>
      <c r="J393" s="51"/>
      <c r="K393" s="51"/>
      <c r="L393" s="51"/>
      <c r="M393" s="51"/>
      <c r="N393" s="51"/>
      <c r="O393" s="52"/>
      <c r="P393" s="53"/>
      <c r="Q393" s="51"/>
      <c r="R393" s="51"/>
      <c r="S393" s="51"/>
      <c r="T393" s="51"/>
      <c r="U393" s="51"/>
      <c r="V393" s="52"/>
      <c r="W393" s="53"/>
      <c r="X393" s="51"/>
      <c r="Y393" s="51"/>
      <c r="Z393" s="51"/>
      <c r="AA393" s="51"/>
      <c r="AB393" s="51"/>
      <c r="AC393" s="52"/>
      <c r="AD393" s="53"/>
      <c r="AE393" s="51"/>
      <c r="AF393" s="51"/>
      <c r="AG393" s="221"/>
      <c r="AH393" s="371"/>
      <c r="AI393" s="371"/>
      <c r="AJ393" s="371"/>
      <c r="AK393" s="371"/>
      <c r="AL393" s="371"/>
      <c r="AM393" s="371"/>
      <c r="AN393" s="371"/>
      <c r="AO393" s="371"/>
      <c r="AP393" s="371"/>
      <c r="AQ393" s="371"/>
      <c r="AR393" s="221" t="str">
        <f>VLOOKUP(A393,Att!B:CX,101,0)</f>
        <v>Power Connect</v>
      </c>
    </row>
    <row r="394" spans="1:44" x14ac:dyDescent="0.35">
      <c r="A394" s="19" t="s">
        <v>2015</v>
      </c>
      <c r="B394" s="19" t="s">
        <v>2016</v>
      </c>
      <c r="C394" s="51"/>
      <c r="D394" s="51"/>
      <c r="E394" s="51"/>
      <c r="F394" s="51"/>
      <c r="G394" s="51"/>
      <c r="H394" s="52"/>
      <c r="I394" s="53"/>
      <c r="J394" s="51"/>
      <c r="K394" s="51"/>
      <c r="L394" s="51"/>
      <c r="M394" s="51"/>
      <c r="N394" s="51"/>
      <c r="O394" s="52"/>
      <c r="P394" s="53"/>
      <c r="Q394" s="51"/>
      <c r="R394" s="51"/>
      <c r="S394" s="51"/>
      <c r="T394" s="51"/>
      <c r="U394" s="51"/>
      <c r="V394" s="52"/>
      <c r="W394" s="53"/>
      <c r="X394" s="51"/>
      <c r="Y394" s="51"/>
      <c r="Z394" s="51"/>
      <c r="AA394" s="51"/>
      <c r="AB394" s="51"/>
      <c r="AC394" s="52"/>
      <c r="AD394" s="53"/>
      <c r="AE394" s="51"/>
      <c r="AF394" s="51"/>
      <c r="AG394" s="221"/>
      <c r="AH394" s="371"/>
      <c r="AI394" s="371"/>
      <c r="AJ394" s="371"/>
      <c r="AK394" s="371"/>
      <c r="AL394" s="371"/>
      <c r="AM394" s="371"/>
      <c r="AN394" s="371"/>
      <c r="AO394" s="371"/>
      <c r="AP394" s="371"/>
      <c r="AQ394" s="371"/>
      <c r="AR394" s="221" t="str">
        <f>VLOOKUP(A394,Att!B:CX,101,0)</f>
        <v>Power Connect</v>
      </c>
    </row>
    <row r="395" spans="1:44" x14ac:dyDescent="0.35">
      <c r="A395" s="19" t="s">
        <v>2018</v>
      </c>
      <c r="B395" s="19" t="s">
        <v>2019</v>
      </c>
      <c r="C395" s="51"/>
      <c r="D395" s="51"/>
      <c r="E395" s="51"/>
      <c r="F395" s="51"/>
      <c r="G395" s="51"/>
      <c r="H395" s="52"/>
      <c r="I395" s="53"/>
      <c r="J395" s="51"/>
      <c r="K395" s="51"/>
      <c r="L395" s="51">
        <v>1</v>
      </c>
      <c r="M395" s="51">
        <v>1</v>
      </c>
      <c r="N395" s="51">
        <v>1</v>
      </c>
      <c r="O395" s="52">
        <v>1</v>
      </c>
      <c r="P395" s="53"/>
      <c r="Q395" s="51"/>
      <c r="R395" s="51"/>
      <c r="S395" s="51">
        <v>1</v>
      </c>
      <c r="T395" s="51">
        <v>1</v>
      </c>
      <c r="U395" s="51"/>
      <c r="V395" s="52"/>
      <c r="W395" s="53"/>
      <c r="X395" s="51">
        <v>1</v>
      </c>
      <c r="Y395" s="51">
        <v>1</v>
      </c>
      <c r="Z395" s="51">
        <v>1</v>
      </c>
      <c r="AA395" s="51">
        <v>1</v>
      </c>
      <c r="AB395" s="51">
        <v>1</v>
      </c>
      <c r="AC395" s="52"/>
      <c r="AD395" s="53"/>
      <c r="AE395" s="51">
        <v>1</v>
      </c>
      <c r="AF395" s="51"/>
      <c r="AG395" s="221"/>
      <c r="AH395" s="371">
        <v>9</v>
      </c>
      <c r="AI395" s="371">
        <v>1</v>
      </c>
      <c r="AJ395" s="371"/>
      <c r="AK395" s="371"/>
      <c r="AL395" s="371">
        <v>2</v>
      </c>
      <c r="AM395" s="371">
        <v>5</v>
      </c>
      <c r="AN395" s="371"/>
      <c r="AO395" s="371"/>
      <c r="AP395" s="371"/>
      <c r="AQ395" s="371">
        <v>9</v>
      </c>
      <c r="AR395" s="221" t="str">
        <f>VLOOKUP(A395,Att!B:CX,101,0)</f>
        <v>Power Connect</v>
      </c>
    </row>
    <row r="396" spans="1:44" x14ac:dyDescent="0.35">
      <c r="A396" s="19" t="s">
        <v>2021</v>
      </c>
      <c r="B396" s="19" t="s">
        <v>2022</v>
      </c>
      <c r="C396" s="51"/>
      <c r="D396" s="51"/>
      <c r="E396" s="51"/>
      <c r="F396" s="51"/>
      <c r="G396" s="51"/>
      <c r="H396" s="52"/>
      <c r="I396" s="53"/>
      <c r="J396" s="51"/>
      <c r="K396" s="51"/>
      <c r="L396" s="51"/>
      <c r="M396" s="51"/>
      <c r="N396" s="51"/>
      <c r="O396" s="52"/>
      <c r="P396" s="53"/>
      <c r="Q396" s="51"/>
      <c r="R396" s="51"/>
      <c r="S396" s="51"/>
      <c r="T396" s="51"/>
      <c r="U396" s="51"/>
      <c r="V396" s="52"/>
      <c r="W396" s="53"/>
      <c r="X396" s="51"/>
      <c r="Y396" s="51"/>
      <c r="Z396" s="51"/>
      <c r="AA396" s="51"/>
      <c r="AB396" s="51"/>
      <c r="AC396" s="52"/>
      <c r="AD396" s="53"/>
      <c r="AE396" s="51"/>
      <c r="AF396" s="51"/>
      <c r="AG396" s="221"/>
      <c r="AH396" s="371"/>
      <c r="AI396" s="371"/>
      <c r="AJ396" s="371"/>
      <c r="AK396" s="371"/>
      <c r="AL396" s="371"/>
      <c r="AM396" s="371"/>
      <c r="AN396" s="371"/>
      <c r="AO396" s="371"/>
      <c r="AP396" s="371"/>
      <c r="AQ396" s="371"/>
      <c r="AR396" s="221" t="str">
        <f>VLOOKUP(A396,Att!B:CX,101,0)</f>
        <v>Power Connect</v>
      </c>
    </row>
    <row r="397" spans="1:44" x14ac:dyDescent="0.35">
      <c r="A397" s="19" t="s">
        <v>2024</v>
      </c>
      <c r="B397" s="19" t="s">
        <v>2025</v>
      </c>
      <c r="C397" s="51"/>
      <c r="D397" s="51"/>
      <c r="E397" s="51"/>
      <c r="F397" s="51"/>
      <c r="G397" s="51"/>
      <c r="H397" s="52"/>
      <c r="I397" s="53"/>
      <c r="J397" s="51"/>
      <c r="K397" s="51"/>
      <c r="L397" s="51"/>
      <c r="M397" s="51"/>
      <c r="N397" s="51"/>
      <c r="O397" s="52"/>
      <c r="P397" s="53"/>
      <c r="Q397" s="51"/>
      <c r="R397" s="51"/>
      <c r="S397" s="51"/>
      <c r="T397" s="51"/>
      <c r="U397" s="51"/>
      <c r="V397" s="52"/>
      <c r="W397" s="53"/>
      <c r="X397" s="51"/>
      <c r="Y397" s="51"/>
      <c r="Z397" s="51"/>
      <c r="AA397" s="51"/>
      <c r="AB397" s="51"/>
      <c r="AC397" s="52"/>
      <c r="AD397" s="53"/>
      <c r="AE397" s="51"/>
      <c r="AF397" s="51"/>
      <c r="AG397" s="221"/>
      <c r="AH397" s="371"/>
      <c r="AI397" s="371"/>
      <c r="AJ397" s="371"/>
      <c r="AK397" s="371"/>
      <c r="AL397" s="371"/>
      <c r="AM397" s="371"/>
      <c r="AN397" s="371"/>
      <c r="AO397" s="371"/>
      <c r="AP397" s="371"/>
      <c r="AQ397" s="371"/>
      <c r="AR397" s="221" t="str">
        <f>VLOOKUP(A397,Att!B:CX,101,0)</f>
        <v>Power Connect</v>
      </c>
    </row>
    <row r="398" spans="1:44" x14ac:dyDescent="0.35">
      <c r="A398" s="19" t="s">
        <v>2027</v>
      </c>
      <c r="B398" s="19" t="s">
        <v>2028</v>
      </c>
      <c r="C398" s="51"/>
      <c r="D398" s="51"/>
      <c r="E398" s="51"/>
      <c r="F398" s="51"/>
      <c r="G398" s="51"/>
      <c r="H398" s="52"/>
      <c r="I398" s="53"/>
      <c r="J398" s="51"/>
      <c r="K398" s="51"/>
      <c r="L398" s="51">
        <v>1</v>
      </c>
      <c r="M398" s="51">
        <v>1</v>
      </c>
      <c r="N398" s="51">
        <v>1</v>
      </c>
      <c r="O398" s="52">
        <v>1</v>
      </c>
      <c r="P398" s="53"/>
      <c r="Q398" s="51">
        <v>1</v>
      </c>
      <c r="R398" s="51">
        <v>1</v>
      </c>
      <c r="S398" s="51">
        <v>1</v>
      </c>
      <c r="T398" s="51">
        <v>1</v>
      </c>
      <c r="U398" s="51">
        <v>1</v>
      </c>
      <c r="V398" s="52"/>
      <c r="W398" s="53"/>
      <c r="X398" s="51">
        <v>1</v>
      </c>
      <c r="Y398" s="51">
        <v>1</v>
      </c>
      <c r="Z398" s="51"/>
      <c r="AA398" s="51">
        <v>1</v>
      </c>
      <c r="AB398" s="51">
        <v>1</v>
      </c>
      <c r="AC398" s="52"/>
      <c r="AD398" s="53"/>
      <c r="AE398" s="51"/>
      <c r="AF398" s="51"/>
      <c r="AG398" s="221"/>
      <c r="AH398" s="371">
        <v>9</v>
      </c>
      <c r="AI398" s="371">
        <v>1</v>
      </c>
      <c r="AJ398" s="371"/>
      <c r="AK398" s="371"/>
      <c r="AL398" s="371">
        <v>5</v>
      </c>
      <c r="AM398" s="371">
        <v>4</v>
      </c>
      <c r="AN398" s="371"/>
      <c r="AO398" s="371"/>
      <c r="AP398" s="371">
        <v>9</v>
      </c>
      <c r="AQ398" s="371"/>
      <c r="AR398" s="221" t="str">
        <f>VLOOKUP(A398,Att!B:CX,101,0)</f>
        <v>Power Connect</v>
      </c>
    </row>
    <row r="399" spans="1:44" x14ac:dyDescent="0.35">
      <c r="A399" s="19" t="s">
        <v>2030</v>
      </c>
      <c r="B399" s="19" t="s">
        <v>2031</v>
      </c>
      <c r="C399" s="51"/>
      <c r="D399" s="51"/>
      <c r="E399" s="51"/>
      <c r="F399" s="51"/>
      <c r="G399" s="51"/>
      <c r="H399" s="52"/>
      <c r="I399" s="53"/>
      <c r="J399" s="51"/>
      <c r="K399" s="51"/>
      <c r="L399" s="51">
        <v>1</v>
      </c>
      <c r="M399" s="51">
        <v>1</v>
      </c>
      <c r="N399" s="51">
        <v>1</v>
      </c>
      <c r="O399" s="52">
        <v>1</v>
      </c>
      <c r="P399" s="53"/>
      <c r="Q399" s="51">
        <v>1</v>
      </c>
      <c r="R399" s="51">
        <v>1</v>
      </c>
      <c r="S399" s="51">
        <v>1</v>
      </c>
      <c r="T399" s="51">
        <v>1</v>
      </c>
      <c r="U399" s="51">
        <v>1</v>
      </c>
      <c r="V399" s="52"/>
      <c r="W399" s="53"/>
      <c r="X399" s="51">
        <v>1</v>
      </c>
      <c r="Y399" s="51">
        <v>1</v>
      </c>
      <c r="Z399" s="51">
        <v>1</v>
      </c>
      <c r="AA399" s="51">
        <v>1</v>
      </c>
      <c r="AB399" s="51">
        <v>1</v>
      </c>
      <c r="AC399" s="52"/>
      <c r="AD399" s="53"/>
      <c r="AE399" s="51">
        <v>1</v>
      </c>
      <c r="AF399" s="51">
        <v>1</v>
      </c>
      <c r="AG399" s="221"/>
      <c r="AH399" s="371">
        <v>18</v>
      </c>
      <c r="AI399" s="371">
        <v>2</v>
      </c>
      <c r="AJ399" s="371"/>
      <c r="AK399" s="371"/>
      <c r="AL399" s="371">
        <v>5</v>
      </c>
      <c r="AM399" s="371">
        <v>5</v>
      </c>
      <c r="AN399" s="371"/>
      <c r="AO399" s="371"/>
      <c r="AP399" s="371">
        <v>9</v>
      </c>
      <c r="AQ399" s="371">
        <v>9</v>
      </c>
      <c r="AR399" s="221" t="str">
        <f>VLOOKUP(A399,Att!B:CX,101,0)</f>
        <v>Power Connect</v>
      </c>
    </row>
    <row r="400" spans="1:44" x14ac:dyDescent="0.35">
      <c r="A400" s="19" t="s">
        <v>2033</v>
      </c>
      <c r="B400" s="19" t="s">
        <v>2034</v>
      </c>
      <c r="C400" s="51"/>
      <c r="D400" s="51"/>
      <c r="E400" s="51"/>
      <c r="F400" s="51"/>
      <c r="G400" s="51"/>
      <c r="H400" s="52"/>
      <c r="I400" s="53"/>
      <c r="J400" s="51"/>
      <c r="K400" s="51"/>
      <c r="L400" s="51">
        <v>1</v>
      </c>
      <c r="M400" s="51">
        <v>1</v>
      </c>
      <c r="N400" s="51">
        <v>1</v>
      </c>
      <c r="O400" s="52">
        <v>1</v>
      </c>
      <c r="P400" s="53"/>
      <c r="Q400" s="51">
        <v>1</v>
      </c>
      <c r="R400" s="51">
        <v>1</v>
      </c>
      <c r="S400" s="51">
        <v>1</v>
      </c>
      <c r="T400" s="51">
        <v>1</v>
      </c>
      <c r="U400" s="51">
        <v>1</v>
      </c>
      <c r="V400" s="52"/>
      <c r="W400" s="53"/>
      <c r="X400" s="51">
        <v>1</v>
      </c>
      <c r="Y400" s="51">
        <v>1</v>
      </c>
      <c r="Z400" s="51">
        <v>1</v>
      </c>
      <c r="AA400" s="51">
        <v>1</v>
      </c>
      <c r="AB400" s="51">
        <v>1</v>
      </c>
      <c r="AC400" s="52"/>
      <c r="AD400" s="53"/>
      <c r="AE400" s="51">
        <v>1</v>
      </c>
      <c r="AF400" s="51">
        <v>1</v>
      </c>
      <c r="AG400" s="221"/>
      <c r="AH400" s="371">
        <v>18</v>
      </c>
      <c r="AI400" s="371">
        <v>2</v>
      </c>
      <c r="AJ400" s="371"/>
      <c r="AK400" s="371"/>
      <c r="AL400" s="371">
        <v>5</v>
      </c>
      <c r="AM400" s="371">
        <v>5</v>
      </c>
      <c r="AN400" s="371"/>
      <c r="AO400" s="371"/>
      <c r="AP400" s="371">
        <v>9</v>
      </c>
      <c r="AQ400" s="371">
        <v>9</v>
      </c>
      <c r="AR400" s="221" t="str">
        <f>VLOOKUP(A400,Att!B:CX,101,0)</f>
        <v>Power Connect</v>
      </c>
    </row>
    <row r="401" spans="1:44" x14ac:dyDescent="0.35">
      <c r="A401" s="19" t="s">
        <v>2036</v>
      </c>
      <c r="B401" s="19" t="s">
        <v>2037</v>
      </c>
      <c r="C401" s="51"/>
      <c r="D401" s="51"/>
      <c r="E401" s="51"/>
      <c r="F401" s="51"/>
      <c r="G401" s="51"/>
      <c r="H401" s="52"/>
      <c r="I401" s="53"/>
      <c r="J401" s="51"/>
      <c r="K401" s="51"/>
      <c r="L401" s="51">
        <v>1</v>
      </c>
      <c r="M401" s="51">
        <v>1</v>
      </c>
      <c r="N401" s="51">
        <v>1</v>
      </c>
      <c r="O401" s="52"/>
      <c r="P401" s="53"/>
      <c r="Q401" s="51"/>
      <c r="R401" s="51">
        <v>1</v>
      </c>
      <c r="S401" s="51">
        <v>1</v>
      </c>
      <c r="T401" s="51">
        <v>1</v>
      </c>
      <c r="U401" s="51"/>
      <c r="V401" s="52"/>
      <c r="W401" s="53"/>
      <c r="X401" s="51"/>
      <c r="Y401" s="51"/>
      <c r="Z401" s="51"/>
      <c r="AA401" s="51"/>
      <c r="AB401" s="51"/>
      <c r="AC401" s="52"/>
      <c r="AD401" s="53"/>
      <c r="AE401" s="51"/>
      <c r="AF401" s="51"/>
      <c r="AG401" s="221"/>
      <c r="AH401" s="371"/>
      <c r="AI401" s="371"/>
      <c r="AJ401" s="371"/>
      <c r="AK401" s="371"/>
      <c r="AL401" s="371">
        <v>3</v>
      </c>
      <c r="AM401" s="371"/>
      <c r="AN401" s="371"/>
      <c r="AO401" s="371"/>
      <c r="AP401" s="371"/>
      <c r="AQ401" s="371"/>
      <c r="AR401" s="221" t="str">
        <f>VLOOKUP(A401,Att!B:CX,101,0)</f>
        <v>Power Connect</v>
      </c>
    </row>
    <row r="402" spans="1:44" x14ac:dyDescent="0.35">
      <c r="A402" s="19" t="s">
        <v>2039</v>
      </c>
      <c r="B402" s="19" t="s">
        <v>2040</v>
      </c>
      <c r="C402" s="51"/>
      <c r="D402" s="51"/>
      <c r="E402" s="51"/>
      <c r="F402" s="51"/>
      <c r="G402" s="51"/>
      <c r="H402" s="52"/>
      <c r="I402" s="53"/>
      <c r="J402" s="51"/>
      <c r="K402" s="51"/>
      <c r="L402" s="51">
        <v>1</v>
      </c>
      <c r="M402" s="51">
        <v>1</v>
      </c>
      <c r="N402" s="51">
        <v>1</v>
      </c>
      <c r="O402" s="52">
        <v>1</v>
      </c>
      <c r="P402" s="53"/>
      <c r="Q402" s="51"/>
      <c r="R402" s="51">
        <v>1</v>
      </c>
      <c r="S402" s="51">
        <v>1</v>
      </c>
      <c r="T402" s="51">
        <v>1</v>
      </c>
      <c r="U402" s="51">
        <v>1</v>
      </c>
      <c r="V402" s="52">
        <v>1</v>
      </c>
      <c r="W402" s="53"/>
      <c r="X402" s="51">
        <v>1</v>
      </c>
      <c r="Y402" s="51">
        <v>1</v>
      </c>
      <c r="Z402" s="51">
        <v>1</v>
      </c>
      <c r="AA402" s="51">
        <v>1</v>
      </c>
      <c r="AB402" s="51">
        <v>1</v>
      </c>
      <c r="AC402" s="52"/>
      <c r="AD402" s="53"/>
      <c r="AE402" s="51">
        <v>1</v>
      </c>
      <c r="AF402" s="51">
        <v>1</v>
      </c>
      <c r="AG402" s="221"/>
      <c r="AH402" s="371">
        <v>18</v>
      </c>
      <c r="AI402" s="371">
        <v>2</v>
      </c>
      <c r="AJ402" s="371"/>
      <c r="AK402" s="371"/>
      <c r="AL402" s="371">
        <v>5</v>
      </c>
      <c r="AM402" s="371">
        <v>5</v>
      </c>
      <c r="AN402" s="371"/>
      <c r="AO402" s="371"/>
      <c r="AP402" s="371">
        <v>9</v>
      </c>
      <c r="AQ402" s="371">
        <v>9</v>
      </c>
      <c r="AR402" s="221" t="str">
        <f>VLOOKUP(A402,Att!B:CX,101,0)</f>
        <v>Power Connect</v>
      </c>
    </row>
    <row r="403" spans="1:44" x14ac:dyDescent="0.35">
      <c r="A403" s="19" t="s">
        <v>2042</v>
      </c>
      <c r="B403" s="19" t="s">
        <v>2043</v>
      </c>
      <c r="C403" s="51"/>
      <c r="D403" s="51"/>
      <c r="E403" s="51"/>
      <c r="F403" s="51"/>
      <c r="G403" s="51"/>
      <c r="H403" s="52"/>
      <c r="I403" s="53"/>
      <c r="J403" s="51"/>
      <c r="K403" s="51"/>
      <c r="L403" s="51">
        <v>1</v>
      </c>
      <c r="M403" s="51">
        <v>1</v>
      </c>
      <c r="N403" s="51">
        <v>1</v>
      </c>
      <c r="O403" s="52">
        <v>1</v>
      </c>
      <c r="P403" s="53"/>
      <c r="Q403" s="51">
        <v>1</v>
      </c>
      <c r="R403" s="51">
        <v>1</v>
      </c>
      <c r="S403" s="51">
        <v>1</v>
      </c>
      <c r="T403" s="51">
        <v>1</v>
      </c>
      <c r="U403" s="51">
        <v>1</v>
      </c>
      <c r="V403" s="52"/>
      <c r="W403" s="53"/>
      <c r="X403" s="51">
        <v>1</v>
      </c>
      <c r="Y403" s="51">
        <v>1</v>
      </c>
      <c r="Z403" s="51">
        <v>1</v>
      </c>
      <c r="AA403" s="51">
        <v>1</v>
      </c>
      <c r="AB403" s="51">
        <v>1</v>
      </c>
      <c r="AC403" s="52"/>
      <c r="AD403" s="53"/>
      <c r="AE403" s="51">
        <v>1</v>
      </c>
      <c r="AF403" s="51">
        <v>1</v>
      </c>
      <c r="AG403" s="221"/>
      <c r="AH403" s="371">
        <v>18</v>
      </c>
      <c r="AI403" s="371">
        <v>2</v>
      </c>
      <c r="AJ403" s="371"/>
      <c r="AK403" s="371"/>
      <c r="AL403" s="371">
        <v>5</v>
      </c>
      <c r="AM403" s="371">
        <v>5</v>
      </c>
      <c r="AN403" s="371"/>
      <c r="AO403" s="371"/>
      <c r="AP403" s="371">
        <v>9</v>
      </c>
      <c r="AQ403" s="371">
        <v>9</v>
      </c>
      <c r="AR403" s="221" t="str">
        <f>VLOOKUP(A403,Att!B:CX,101,0)</f>
        <v>MEKONG SUBLABOR</v>
      </c>
    </row>
    <row r="404" spans="1:44" x14ac:dyDescent="0.35">
      <c r="A404" s="19" t="s">
        <v>2045</v>
      </c>
      <c r="B404" s="19" t="s">
        <v>2046</v>
      </c>
      <c r="C404" s="51"/>
      <c r="D404" s="51"/>
      <c r="E404" s="51"/>
      <c r="F404" s="51"/>
      <c r="G404" s="51"/>
      <c r="H404" s="52"/>
      <c r="I404" s="53"/>
      <c r="J404" s="51"/>
      <c r="K404" s="51"/>
      <c r="L404" s="51"/>
      <c r="M404" s="51"/>
      <c r="N404" s="51"/>
      <c r="O404" s="52"/>
      <c r="P404" s="53"/>
      <c r="Q404" s="51">
        <v>1</v>
      </c>
      <c r="R404" s="51">
        <v>1</v>
      </c>
      <c r="S404" s="51">
        <v>1</v>
      </c>
      <c r="T404" s="51"/>
      <c r="U404" s="51"/>
      <c r="V404" s="52"/>
      <c r="W404" s="53"/>
      <c r="X404" s="51"/>
      <c r="Y404" s="51"/>
      <c r="Z404" s="51"/>
      <c r="AA404" s="51"/>
      <c r="AB404" s="51"/>
      <c r="AC404" s="52"/>
      <c r="AD404" s="53"/>
      <c r="AE404" s="51"/>
      <c r="AF404" s="51"/>
      <c r="AG404" s="221"/>
      <c r="AH404" s="371"/>
      <c r="AI404" s="371"/>
      <c r="AJ404" s="371"/>
      <c r="AK404" s="371"/>
      <c r="AL404" s="371"/>
      <c r="AM404" s="371"/>
      <c r="AN404" s="371"/>
      <c r="AO404" s="371"/>
      <c r="AP404" s="371"/>
      <c r="AQ404" s="371"/>
      <c r="AR404" s="221" t="str">
        <f>VLOOKUP(A404,Att!B:CX,101,0)</f>
        <v>Power Connect</v>
      </c>
    </row>
    <row r="405" spans="1:44" x14ac:dyDescent="0.35">
      <c r="A405" s="19" t="s">
        <v>2049</v>
      </c>
      <c r="B405" s="19" t="s">
        <v>2050</v>
      </c>
      <c r="C405" s="51"/>
      <c r="D405" s="51"/>
      <c r="E405" s="51"/>
      <c r="F405" s="51"/>
      <c r="G405" s="51"/>
      <c r="H405" s="52"/>
      <c r="I405" s="53"/>
      <c r="J405" s="51"/>
      <c r="K405" s="51"/>
      <c r="L405" s="51"/>
      <c r="M405" s="51"/>
      <c r="N405" s="51"/>
      <c r="O405" s="52"/>
      <c r="P405" s="53"/>
      <c r="Q405" s="51"/>
      <c r="R405" s="51"/>
      <c r="S405" s="51"/>
      <c r="T405" s="51"/>
      <c r="U405" s="51"/>
      <c r="V405" s="52"/>
      <c r="W405" s="53"/>
      <c r="X405" s="51"/>
      <c r="Y405" s="51"/>
      <c r="Z405" s="51"/>
      <c r="AA405" s="51"/>
      <c r="AB405" s="51"/>
      <c r="AC405" s="52"/>
      <c r="AD405" s="53"/>
      <c r="AE405" s="51"/>
      <c r="AF405" s="51"/>
      <c r="AG405" s="221"/>
      <c r="AH405" s="371"/>
      <c r="AI405" s="371"/>
      <c r="AJ405" s="371"/>
      <c r="AK405" s="371"/>
      <c r="AL405" s="371"/>
      <c r="AM405" s="371"/>
      <c r="AN405" s="371"/>
      <c r="AO405" s="371"/>
      <c r="AP405" s="371"/>
      <c r="AQ405" s="371"/>
      <c r="AR405" s="221" t="str">
        <f>VLOOKUP(A405,Att!B:CX,101,0)</f>
        <v>Power Connect</v>
      </c>
    </row>
    <row r="406" spans="1:44" x14ac:dyDescent="0.35">
      <c r="A406" s="19" t="s">
        <v>2052</v>
      </c>
      <c r="B406" s="19" t="s">
        <v>2053</v>
      </c>
      <c r="C406" s="51"/>
      <c r="D406" s="51"/>
      <c r="E406" s="51"/>
      <c r="F406" s="51"/>
      <c r="G406" s="51"/>
      <c r="H406" s="52"/>
      <c r="I406" s="53"/>
      <c r="J406" s="51"/>
      <c r="K406" s="51"/>
      <c r="L406" s="51"/>
      <c r="M406" s="51"/>
      <c r="N406" s="51"/>
      <c r="O406" s="52"/>
      <c r="P406" s="53"/>
      <c r="Q406" s="51">
        <v>1</v>
      </c>
      <c r="R406" s="51">
        <v>1</v>
      </c>
      <c r="S406" s="51">
        <v>1</v>
      </c>
      <c r="T406" s="51">
        <v>1</v>
      </c>
      <c r="U406" s="51">
        <v>1</v>
      </c>
      <c r="V406" s="52"/>
      <c r="W406" s="53"/>
      <c r="X406" s="51">
        <v>1</v>
      </c>
      <c r="Y406" s="51">
        <v>1</v>
      </c>
      <c r="Z406" s="51">
        <v>1</v>
      </c>
      <c r="AA406" s="51">
        <v>1</v>
      </c>
      <c r="AB406" s="51">
        <v>1</v>
      </c>
      <c r="AC406" s="52"/>
      <c r="AD406" s="53"/>
      <c r="AE406" s="51">
        <v>1</v>
      </c>
      <c r="AF406" s="51">
        <v>1</v>
      </c>
      <c r="AG406" s="221"/>
      <c r="AH406" s="371">
        <v>18</v>
      </c>
      <c r="AI406" s="371">
        <v>2</v>
      </c>
      <c r="AJ406" s="371"/>
      <c r="AK406" s="371"/>
      <c r="AL406" s="371">
        <v>5</v>
      </c>
      <c r="AM406" s="371">
        <v>5</v>
      </c>
      <c r="AN406" s="371"/>
      <c r="AO406" s="371"/>
      <c r="AP406" s="371">
        <v>9</v>
      </c>
      <c r="AQ406" s="371">
        <v>9</v>
      </c>
      <c r="AR406" s="221" t="str">
        <f>VLOOKUP(A406,Att!B:CX,101,0)</f>
        <v>Power Connect</v>
      </c>
    </row>
    <row r="407" spans="1:44" x14ac:dyDescent="0.35">
      <c r="A407" s="19" t="s">
        <v>2055</v>
      </c>
      <c r="B407" s="19" t="s">
        <v>2056</v>
      </c>
      <c r="C407" s="51"/>
      <c r="D407" s="51"/>
      <c r="E407" s="51"/>
      <c r="F407" s="51"/>
      <c r="G407" s="51"/>
      <c r="H407" s="52"/>
      <c r="I407" s="53"/>
      <c r="J407" s="51"/>
      <c r="K407" s="51"/>
      <c r="L407" s="51"/>
      <c r="M407" s="51"/>
      <c r="N407" s="51"/>
      <c r="O407" s="52"/>
      <c r="P407" s="53"/>
      <c r="Q407" s="51"/>
      <c r="R407" s="51"/>
      <c r="S407" s="51"/>
      <c r="T407" s="51"/>
      <c r="U407" s="51"/>
      <c r="V407" s="52"/>
      <c r="W407" s="53"/>
      <c r="X407" s="51"/>
      <c r="Y407" s="51"/>
      <c r="Z407" s="51"/>
      <c r="AA407" s="51"/>
      <c r="AB407" s="51"/>
      <c r="AC407" s="52"/>
      <c r="AD407" s="53"/>
      <c r="AE407" s="51"/>
      <c r="AF407" s="51"/>
      <c r="AG407" s="221"/>
      <c r="AH407" s="371"/>
      <c r="AI407" s="371"/>
      <c r="AJ407" s="371"/>
      <c r="AK407" s="371"/>
      <c r="AL407" s="371"/>
      <c r="AM407" s="371"/>
      <c r="AN407" s="371"/>
      <c r="AO407" s="371"/>
      <c r="AP407" s="371"/>
      <c r="AQ407" s="371"/>
      <c r="AR407" s="221" t="str">
        <f>VLOOKUP(A407,Att!B:CX,101,0)</f>
        <v>Power Connect</v>
      </c>
    </row>
    <row r="408" spans="1:44" x14ac:dyDescent="0.35">
      <c r="A408" s="19" t="s">
        <v>2058</v>
      </c>
      <c r="B408" s="19" t="s">
        <v>2059</v>
      </c>
      <c r="C408" s="51"/>
      <c r="D408" s="51"/>
      <c r="E408" s="51"/>
      <c r="F408" s="51"/>
      <c r="G408" s="51"/>
      <c r="H408" s="52"/>
      <c r="I408" s="53"/>
      <c r="J408" s="51"/>
      <c r="K408" s="51"/>
      <c r="L408" s="51"/>
      <c r="M408" s="51"/>
      <c r="N408" s="51"/>
      <c r="O408" s="52"/>
      <c r="P408" s="53"/>
      <c r="Q408" s="51">
        <v>1</v>
      </c>
      <c r="R408" s="51">
        <v>1</v>
      </c>
      <c r="S408" s="51">
        <v>1</v>
      </c>
      <c r="T408" s="51">
        <v>1</v>
      </c>
      <c r="U408" s="51">
        <v>1</v>
      </c>
      <c r="V408" s="52"/>
      <c r="W408" s="53"/>
      <c r="X408" s="51">
        <v>1</v>
      </c>
      <c r="Y408" s="51">
        <v>1</v>
      </c>
      <c r="Z408" s="51">
        <v>1</v>
      </c>
      <c r="AA408" s="51">
        <v>1</v>
      </c>
      <c r="AB408" s="51">
        <v>1</v>
      </c>
      <c r="AC408" s="52"/>
      <c r="AD408" s="53"/>
      <c r="AE408" s="51">
        <v>1</v>
      </c>
      <c r="AF408" s="51">
        <v>1</v>
      </c>
      <c r="AG408" s="221"/>
      <c r="AH408" s="371">
        <v>18</v>
      </c>
      <c r="AI408" s="371">
        <v>2</v>
      </c>
      <c r="AJ408" s="371"/>
      <c r="AK408" s="371"/>
      <c r="AL408" s="371">
        <v>5</v>
      </c>
      <c r="AM408" s="371">
        <v>5</v>
      </c>
      <c r="AN408" s="371"/>
      <c r="AO408" s="371"/>
      <c r="AP408" s="371">
        <v>9</v>
      </c>
      <c r="AQ408" s="371">
        <v>9</v>
      </c>
      <c r="AR408" s="221" t="str">
        <f>VLOOKUP(A408,Att!B:CX,101,0)</f>
        <v>Power Connect</v>
      </c>
    </row>
    <row r="409" spans="1:44" x14ac:dyDescent="0.35">
      <c r="A409" s="19" t="s">
        <v>2061</v>
      </c>
      <c r="B409" s="19" t="s">
        <v>2062</v>
      </c>
      <c r="C409" s="51"/>
      <c r="D409" s="51"/>
      <c r="E409" s="51"/>
      <c r="F409" s="51"/>
      <c r="G409" s="51"/>
      <c r="H409" s="52"/>
      <c r="I409" s="53"/>
      <c r="J409" s="51"/>
      <c r="K409" s="51"/>
      <c r="L409" s="51"/>
      <c r="M409" s="51"/>
      <c r="N409" s="51"/>
      <c r="O409" s="52"/>
      <c r="P409" s="53"/>
      <c r="Q409" s="51">
        <v>1</v>
      </c>
      <c r="R409" s="51">
        <v>1</v>
      </c>
      <c r="S409" s="51">
        <v>1</v>
      </c>
      <c r="T409" s="51">
        <v>1</v>
      </c>
      <c r="U409" s="51">
        <v>1</v>
      </c>
      <c r="V409" s="52"/>
      <c r="W409" s="53"/>
      <c r="X409" s="51">
        <v>1</v>
      </c>
      <c r="Y409" s="51">
        <v>1</v>
      </c>
      <c r="Z409" s="51">
        <v>1</v>
      </c>
      <c r="AA409" s="51">
        <v>1</v>
      </c>
      <c r="AB409" s="51">
        <v>1</v>
      </c>
      <c r="AC409" s="52"/>
      <c r="AD409" s="53"/>
      <c r="AE409" s="51">
        <v>1</v>
      </c>
      <c r="AF409" s="51"/>
      <c r="AG409" s="221"/>
      <c r="AH409" s="371">
        <v>18</v>
      </c>
      <c r="AI409" s="371">
        <v>2</v>
      </c>
      <c r="AJ409" s="371"/>
      <c r="AK409" s="371"/>
      <c r="AL409" s="371">
        <v>5</v>
      </c>
      <c r="AM409" s="371">
        <v>5</v>
      </c>
      <c r="AN409" s="371"/>
      <c r="AO409" s="371"/>
      <c r="AP409" s="371">
        <v>9</v>
      </c>
      <c r="AQ409" s="371">
        <v>9</v>
      </c>
      <c r="AR409" s="221" t="str">
        <f>VLOOKUP(A409,Att!B:CX,101,0)</f>
        <v>Power Connect</v>
      </c>
    </row>
    <row r="410" spans="1:44" x14ac:dyDescent="0.35">
      <c r="A410" s="19" t="s">
        <v>2064</v>
      </c>
      <c r="B410" s="19" t="s">
        <v>2065</v>
      </c>
      <c r="C410" s="51"/>
      <c r="D410" s="51"/>
      <c r="E410" s="51"/>
      <c r="F410" s="51"/>
      <c r="G410" s="51"/>
      <c r="H410" s="52"/>
      <c r="I410" s="53"/>
      <c r="J410" s="51"/>
      <c r="K410" s="51"/>
      <c r="L410" s="51"/>
      <c r="M410" s="51"/>
      <c r="N410" s="51"/>
      <c r="O410" s="52"/>
      <c r="P410" s="53"/>
      <c r="Q410" s="51">
        <v>1</v>
      </c>
      <c r="R410" s="51">
        <v>1</v>
      </c>
      <c r="S410" s="51"/>
      <c r="T410" s="51">
        <v>1</v>
      </c>
      <c r="U410" s="51">
        <v>1</v>
      </c>
      <c r="V410" s="52"/>
      <c r="W410" s="53"/>
      <c r="X410" s="51">
        <v>1</v>
      </c>
      <c r="Y410" s="51"/>
      <c r="Z410" s="51">
        <v>1</v>
      </c>
      <c r="AA410" s="51">
        <v>1</v>
      </c>
      <c r="AB410" s="51"/>
      <c r="AC410" s="52">
        <v>1</v>
      </c>
      <c r="AD410" s="53"/>
      <c r="AE410" s="51"/>
      <c r="AF410" s="51"/>
      <c r="AG410" s="221"/>
      <c r="AH410" s="371"/>
      <c r="AI410" s="371"/>
      <c r="AJ410" s="371"/>
      <c r="AK410" s="371"/>
      <c r="AL410" s="371">
        <v>4</v>
      </c>
      <c r="AM410" s="371">
        <v>4</v>
      </c>
      <c r="AN410" s="371"/>
      <c r="AO410" s="371"/>
      <c r="AP410" s="371"/>
      <c r="AQ410" s="371"/>
      <c r="AR410" s="221" t="str">
        <f>VLOOKUP(A410,Att!B:CX,101,0)</f>
        <v>Power Connect</v>
      </c>
    </row>
    <row r="411" spans="1:44" x14ac:dyDescent="0.35">
      <c r="A411" s="19" t="s">
        <v>2067</v>
      </c>
      <c r="B411" s="19" t="s">
        <v>2068</v>
      </c>
      <c r="C411" s="51"/>
      <c r="D411" s="51"/>
      <c r="E411" s="51"/>
      <c r="F411" s="51"/>
      <c r="G411" s="51"/>
      <c r="H411" s="52"/>
      <c r="I411" s="53"/>
      <c r="J411" s="51"/>
      <c r="K411" s="51"/>
      <c r="L411" s="51"/>
      <c r="M411" s="51"/>
      <c r="N411" s="51"/>
      <c r="O411" s="52"/>
      <c r="P411" s="53"/>
      <c r="Q411" s="51">
        <v>1</v>
      </c>
      <c r="R411" s="51">
        <v>1</v>
      </c>
      <c r="S411" s="51">
        <v>1</v>
      </c>
      <c r="T411" s="51">
        <v>1</v>
      </c>
      <c r="U411" s="51">
        <v>1</v>
      </c>
      <c r="V411" s="52"/>
      <c r="W411" s="53"/>
      <c r="X411" s="51"/>
      <c r="Y411" s="51">
        <v>1</v>
      </c>
      <c r="Z411" s="51">
        <v>1</v>
      </c>
      <c r="AA411" s="51">
        <v>1</v>
      </c>
      <c r="AB411" s="51">
        <v>1</v>
      </c>
      <c r="AC411" s="52">
        <v>1</v>
      </c>
      <c r="AD411" s="53"/>
      <c r="AE411" s="51">
        <v>1</v>
      </c>
      <c r="AF411" s="51">
        <v>1</v>
      </c>
      <c r="AG411" s="221"/>
      <c r="AH411" s="371">
        <v>18</v>
      </c>
      <c r="AI411" s="371">
        <v>2</v>
      </c>
      <c r="AJ411" s="371"/>
      <c r="AK411" s="371"/>
      <c r="AL411" s="371">
        <v>5</v>
      </c>
      <c r="AM411" s="371">
        <v>5</v>
      </c>
      <c r="AN411" s="371"/>
      <c r="AO411" s="371"/>
      <c r="AP411" s="371">
        <v>9</v>
      </c>
      <c r="AQ411" s="371">
        <v>9</v>
      </c>
      <c r="AR411" s="221" t="str">
        <f>VLOOKUP(A411,Att!B:CX,101,0)</f>
        <v>Power Connect</v>
      </c>
    </row>
    <row r="412" spans="1:44" x14ac:dyDescent="0.35">
      <c r="A412" s="19" t="s">
        <v>2070</v>
      </c>
      <c r="B412" s="19" t="s">
        <v>2071</v>
      </c>
      <c r="C412" s="51"/>
      <c r="D412" s="51"/>
      <c r="E412" s="51"/>
      <c r="F412" s="51"/>
      <c r="G412" s="51"/>
      <c r="H412" s="52"/>
      <c r="I412" s="53"/>
      <c r="J412" s="51"/>
      <c r="K412" s="51"/>
      <c r="L412" s="51"/>
      <c r="M412" s="51"/>
      <c r="N412" s="51"/>
      <c r="O412" s="52"/>
      <c r="P412" s="53"/>
      <c r="Q412" s="51">
        <v>1</v>
      </c>
      <c r="R412" s="51">
        <v>1</v>
      </c>
      <c r="S412" s="51">
        <v>1</v>
      </c>
      <c r="T412" s="51">
        <v>1</v>
      </c>
      <c r="U412" s="51">
        <v>1</v>
      </c>
      <c r="V412" s="52"/>
      <c r="W412" s="53"/>
      <c r="X412" s="51">
        <v>1</v>
      </c>
      <c r="Y412" s="51">
        <v>1</v>
      </c>
      <c r="Z412" s="51">
        <v>1</v>
      </c>
      <c r="AA412" s="51"/>
      <c r="AB412" s="51">
        <v>1</v>
      </c>
      <c r="AC412" s="52"/>
      <c r="AD412" s="53"/>
      <c r="AE412" s="51">
        <v>1</v>
      </c>
      <c r="AF412" s="51">
        <v>1</v>
      </c>
      <c r="AG412" s="221"/>
      <c r="AH412" s="371">
        <v>9</v>
      </c>
      <c r="AI412" s="371">
        <v>1</v>
      </c>
      <c r="AJ412" s="371"/>
      <c r="AK412" s="371"/>
      <c r="AL412" s="371">
        <v>5</v>
      </c>
      <c r="AM412" s="371">
        <v>4</v>
      </c>
      <c r="AN412" s="371"/>
      <c r="AO412" s="371"/>
      <c r="AP412" s="371">
        <v>9</v>
      </c>
      <c r="AQ412" s="371"/>
      <c r="AR412" s="221" t="str">
        <f>VLOOKUP(A412,Att!B:CX,101,0)</f>
        <v>Power Connect</v>
      </c>
    </row>
    <row r="413" spans="1:44" x14ac:dyDescent="0.35">
      <c r="A413" s="19" t="s">
        <v>2073</v>
      </c>
      <c r="B413" s="19" t="s">
        <v>2074</v>
      </c>
      <c r="C413" s="51"/>
      <c r="D413" s="51"/>
      <c r="E413" s="51"/>
      <c r="F413" s="51"/>
      <c r="G413" s="51"/>
      <c r="H413" s="52"/>
      <c r="I413" s="53"/>
      <c r="J413" s="51"/>
      <c r="K413" s="51"/>
      <c r="L413" s="51"/>
      <c r="M413" s="51"/>
      <c r="N413" s="51"/>
      <c r="O413" s="52"/>
      <c r="P413" s="53"/>
      <c r="Q413" s="51"/>
      <c r="R413" s="51"/>
      <c r="S413" s="51"/>
      <c r="T413" s="51"/>
      <c r="U413" s="51"/>
      <c r="V413" s="52"/>
      <c r="W413" s="53"/>
      <c r="X413" s="51"/>
      <c r="Y413" s="51"/>
      <c r="Z413" s="51"/>
      <c r="AA413" s="51"/>
      <c r="AB413" s="51"/>
      <c r="AC413" s="52"/>
      <c r="AD413" s="53"/>
      <c r="AE413" s="51"/>
      <c r="AF413" s="51"/>
      <c r="AG413" s="221"/>
      <c r="AH413" s="371"/>
      <c r="AI413" s="371"/>
      <c r="AJ413" s="371"/>
      <c r="AK413" s="371"/>
      <c r="AL413" s="371"/>
      <c r="AM413" s="371"/>
      <c r="AN413" s="371"/>
      <c r="AO413" s="371"/>
      <c r="AP413" s="371"/>
      <c r="AQ413" s="371"/>
      <c r="AR413" s="221" t="str">
        <f>VLOOKUP(A413,Att!B:CX,101,0)</f>
        <v>Power Connect</v>
      </c>
    </row>
    <row r="414" spans="1:44" x14ac:dyDescent="0.35">
      <c r="A414" s="19" t="s">
        <v>2076</v>
      </c>
      <c r="B414" s="19" t="s">
        <v>2077</v>
      </c>
      <c r="C414" s="51"/>
      <c r="D414" s="51"/>
      <c r="E414" s="51"/>
      <c r="F414" s="51"/>
      <c r="G414" s="51"/>
      <c r="H414" s="52"/>
      <c r="I414" s="53"/>
      <c r="J414" s="51"/>
      <c r="K414" s="51"/>
      <c r="L414" s="51"/>
      <c r="M414" s="51"/>
      <c r="N414" s="51"/>
      <c r="O414" s="52"/>
      <c r="P414" s="53"/>
      <c r="Q414" s="51">
        <v>1</v>
      </c>
      <c r="R414" s="51">
        <v>1</v>
      </c>
      <c r="S414" s="51">
        <v>1</v>
      </c>
      <c r="T414" s="51">
        <v>1</v>
      </c>
      <c r="U414" s="51">
        <v>1</v>
      </c>
      <c r="V414" s="52"/>
      <c r="W414" s="53"/>
      <c r="X414" s="51">
        <v>1</v>
      </c>
      <c r="Y414" s="51"/>
      <c r="Z414" s="51">
        <v>1</v>
      </c>
      <c r="AA414" s="51">
        <v>1</v>
      </c>
      <c r="AB414" s="51">
        <v>1</v>
      </c>
      <c r="AC414" s="52"/>
      <c r="AD414" s="53"/>
      <c r="AE414" s="51">
        <v>1</v>
      </c>
      <c r="AF414" s="51">
        <v>1</v>
      </c>
      <c r="AG414" s="221"/>
      <c r="AH414" s="371">
        <v>9</v>
      </c>
      <c r="AI414" s="371">
        <v>1</v>
      </c>
      <c r="AJ414" s="371"/>
      <c r="AK414" s="371"/>
      <c r="AL414" s="371">
        <v>5</v>
      </c>
      <c r="AM414" s="371">
        <v>4</v>
      </c>
      <c r="AN414" s="371"/>
      <c r="AO414" s="371"/>
      <c r="AP414" s="371">
        <v>9</v>
      </c>
      <c r="AQ414" s="371"/>
      <c r="AR414" s="221" t="str">
        <f>VLOOKUP(A414,Att!B:CX,101,0)</f>
        <v>MEKONG SUBLABOR</v>
      </c>
    </row>
    <row r="415" spans="1:44" x14ac:dyDescent="0.35">
      <c r="A415" s="19" t="s">
        <v>2079</v>
      </c>
      <c r="B415" s="19" t="s">
        <v>2080</v>
      </c>
      <c r="C415" s="51"/>
      <c r="D415" s="51"/>
      <c r="E415" s="51"/>
      <c r="F415" s="51"/>
      <c r="G415" s="51"/>
      <c r="H415" s="52"/>
      <c r="I415" s="53"/>
      <c r="J415" s="51"/>
      <c r="K415" s="51"/>
      <c r="L415" s="51"/>
      <c r="M415" s="51"/>
      <c r="N415" s="51"/>
      <c r="O415" s="52"/>
      <c r="P415" s="53"/>
      <c r="Q415" s="51">
        <v>1</v>
      </c>
      <c r="R415" s="51">
        <v>1</v>
      </c>
      <c r="S415" s="51">
        <v>1</v>
      </c>
      <c r="T415" s="51">
        <v>1</v>
      </c>
      <c r="U415" s="51">
        <v>1</v>
      </c>
      <c r="V415" s="52"/>
      <c r="W415" s="53"/>
      <c r="X415" s="51">
        <v>1</v>
      </c>
      <c r="Y415" s="51">
        <v>1</v>
      </c>
      <c r="Z415" s="51">
        <v>1</v>
      </c>
      <c r="AA415" s="51">
        <v>1</v>
      </c>
      <c r="AB415" s="51">
        <v>1</v>
      </c>
      <c r="AC415" s="52"/>
      <c r="AD415" s="53"/>
      <c r="AE415" s="51">
        <v>1</v>
      </c>
      <c r="AF415" s="51">
        <v>1</v>
      </c>
      <c r="AG415" s="221"/>
      <c r="AH415" s="371">
        <v>18</v>
      </c>
      <c r="AI415" s="371">
        <v>2</v>
      </c>
      <c r="AJ415" s="371"/>
      <c r="AK415" s="371"/>
      <c r="AL415" s="371">
        <v>5</v>
      </c>
      <c r="AM415" s="371">
        <v>5</v>
      </c>
      <c r="AN415" s="371"/>
      <c r="AO415" s="371"/>
      <c r="AP415" s="371">
        <v>9</v>
      </c>
      <c r="AQ415" s="371">
        <v>9</v>
      </c>
      <c r="AR415" s="221" t="str">
        <f>VLOOKUP(A415,Att!B:CX,101,0)</f>
        <v>MEKONG SUBLABOR</v>
      </c>
    </row>
    <row r="416" spans="1:44" x14ac:dyDescent="0.35">
      <c r="A416" s="19" t="s">
        <v>2082</v>
      </c>
      <c r="B416" s="19" t="s">
        <v>2083</v>
      </c>
      <c r="C416" s="51"/>
      <c r="D416" s="51"/>
      <c r="E416" s="51"/>
      <c r="F416" s="51"/>
      <c r="G416" s="51"/>
      <c r="H416" s="52"/>
      <c r="I416" s="53"/>
      <c r="J416" s="51"/>
      <c r="K416" s="51"/>
      <c r="L416" s="51"/>
      <c r="M416" s="51"/>
      <c r="N416" s="51"/>
      <c r="O416" s="52"/>
      <c r="P416" s="53"/>
      <c r="Q416" s="51">
        <v>1</v>
      </c>
      <c r="R416" s="51">
        <v>1</v>
      </c>
      <c r="S416" s="51">
        <v>1</v>
      </c>
      <c r="T416" s="51">
        <v>1</v>
      </c>
      <c r="U416" s="51">
        <v>1</v>
      </c>
      <c r="V416" s="52"/>
      <c r="W416" s="53"/>
      <c r="X416" s="51">
        <v>1</v>
      </c>
      <c r="Y416" s="51">
        <v>1</v>
      </c>
      <c r="Z416" s="51">
        <v>1</v>
      </c>
      <c r="AA416" s="51">
        <v>1</v>
      </c>
      <c r="AB416" s="51">
        <v>1</v>
      </c>
      <c r="AC416" s="52"/>
      <c r="AD416" s="53"/>
      <c r="AE416" s="51">
        <v>1</v>
      </c>
      <c r="AF416" s="51">
        <v>1</v>
      </c>
      <c r="AG416" s="221"/>
      <c r="AH416" s="371">
        <v>18</v>
      </c>
      <c r="AI416" s="371">
        <v>2</v>
      </c>
      <c r="AJ416" s="371"/>
      <c r="AK416" s="371"/>
      <c r="AL416" s="371">
        <v>5</v>
      </c>
      <c r="AM416" s="371">
        <v>5</v>
      </c>
      <c r="AN416" s="371"/>
      <c r="AO416" s="371"/>
      <c r="AP416" s="371">
        <v>9</v>
      </c>
      <c r="AQ416" s="371">
        <v>9</v>
      </c>
      <c r="AR416" s="221" t="str">
        <f>VLOOKUP(A416,Att!B:CX,101,0)</f>
        <v>MEKONG SUBLABOR</v>
      </c>
    </row>
    <row r="417" spans="1:44" x14ac:dyDescent="0.35">
      <c r="A417" s="19" t="s">
        <v>2085</v>
      </c>
      <c r="B417" s="19" t="s">
        <v>2086</v>
      </c>
      <c r="C417" s="51"/>
      <c r="D417" s="51"/>
      <c r="E417" s="51"/>
      <c r="F417" s="51"/>
      <c r="G417" s="51"/>
      <c r="H417" s="52"/>
      <c r="I417" s="53"/>
      <c r="J417" s="51"/>
      <c r="K417" s="51"/>
      <c r="L417" s="51"/>
      <c r="M417" s="51"/>
      <c r="N417" s="51"/>
      <c r="O417" s="52"/>
      <c r="P417" s="53"/>
      <c r="Q417" s="51"/>
      <c r="R417" s="51"/>
      <c r="S417" s="51"/>
      <c r="T417" s="51"/>
      <c r="U417" s="51"/>
      <c r="V417" s="52"/>
      <c r="W417" s="53"/>
      <c r="X417" s="51"/>
      <c r="Y417" s="51"/>
      <c r="Z417" s="51"/>
      <c r="AA417" s="51"/>
      <c r="AB417" s="51"/>
      <c r="AC417" s="52"/>
      <c r="AD417" s="53"/>
      <c r="AE417" s="51"/>
      <c r="AF417" s="51"/>
      <c r="AG417" s="221"/>
      <c r="AH417" s="371"/>
      <c r="AI417" s="371"/>
      <c r="AJ417" s="371"/>
      <c r="AK417" s="371"/>
      <c r="AL417" s="371"/>
      <c r="AM417" s="371"/>
      <c r="AN417" s="371"/>
      <c r="AO417" s="371"/>
      <c r="AP417" s="371"/>
      <c r="AQ417" s="371"/>
      <c r="AR417" s="221" t="str">
        <f>VLOOKUP(A417,Att!B:CX,101,0)</f>
        <v>ANNK-HR</v>
      </c>
    </row>
    <row r="418" spans="1:44" x14ac:dyDescent="0.35">
      <c r="A418" s="19" t="s">
        <v>2088</v>
      </c>
      <c r="B418" s="19" t="s">
        <v>2089</v>
      </c>
      <c r="C418" s="51"/>
      <c r="D418" s="51"/>
      <c r="E418" s="51"/>
      <c r="F418" s="51"/>
      <c r="G418" s="51"/>
      <c r="H418" s="52"/>
      <c r="I418" s="53"/>
      <c r="J418" s="51"/>
      <c r="K418" s="51"/>
      <c r="L418" s="51"/>
      <c r="M418" s="51"/>
      <c r="N418" s="51"/>
      <c r="O418" s="52"/>
      <c r="P418" s="53"/>
      <c r="Q418" s="51">
        <v>1</v>
      </c>
      <c r="R418" s="51">
        <v>1</v>
      </c>
      <c r="S418" s="51">
        <v>1</v>
      </c>
      <c r="T418" s="51">
        <v>1</v>
      </c>
      <c r="U418" s="51">
        <v>1</v>
      </c>
      <c r="V418" s="52"/>
      <c r="W418" s="53"/>
      <c r="X418" s="51">
        <v>1</v>
      </c>
      <c r="Y418" s="51"/>
      <c r="Z418" s="51">
        <v>1</v>
      </c>
      <c r="AA418" s="51">
        <v>1</v>
      </c>
      <c r="AB418" s="51"/>
      <c r="AC418" s="52"/>
      <c r="AD418" s="53"/>
      <c r="AE418" s="51">
        <v>1</v>
      </c>
      <c r="AF418" s="51"/>
      <c r="AG418" s="221"/>
      <c r="AH418" s="371">
        <v>9</v>
      </c>
      <c r="AI418" s="371">
        <v>1</v>
      </c>
      <c r="AJ418" s="371"/>
      <c r="AK418" s="371"/>
      <c r="AL418" s="371">
        <v>5</v>
      </c>
      <c r="AM418" s="371">
        <v>3</v>
      </c>
      <c r="AN418" s="371"/>
      <c r="AO418" s="371"/>
      <c r="AP418" s="371">
        <v>9</v>
      </c>
      <c r="AQ418" s="371"/>
      <c r="AR418" s="221" t="str">
        <f>VLOOKUP(A418,Att!B:CX,101,0)</f>
        <v>Nhân Kiệt</v>
      </c>
    </row>
    <row r="419" spans="1:44" x14ac:dyDescent="0.35">
      <c r="A419" s="19" t="s">
        <v>2091</v>
      </c>
      <c r="B419" s="19" t="s">
        <v>2092</v>
      </c>
      <c r="C419" s="51"/>
      <c r="D419" s="51"/>
      <c r="E419" s="51"/>
      <c r="F419" s="51"/>
      <c r="G419" s="51"/>
      <c r="H419" s="52"/>
      <c r="I419" s="53"/>
      <c r="J419" s="51"/>
      <c r="K419" s="51"/>
      <c r="L419" s="51"/>
      <c r="M419" s="51"/>
      <c r="N419" s="51"/>
      <c r="O419" s="52"/>
      <c r="P419" s="53"/>
      <c r="Q419" s="51"/>
      <c r="R419" s="51"/>
      <c r="S419" s="51"/>
      <c r="T419" s="51"/>
      <c r="U419" s="51"/>
      <c r="V419" s="52"/>
      <c r="W419" s="53"/>
      <c r="X419" s="51"/>
      <c r="Y419" s="51"/>
      <c r="Z419" s="51"/>
      <c r="AA419" s="51"/>
      <c r="AB419" s="51"/>
      <c r="AC419" s="52"/>
      <c r="AD419" s="53"/>
      <c r="AE419" s="51"/>
      <c r="AF419" s="51"/>
      <c r="AG419" s="221"/>
      <c r="AH419" s="371"/>
      <c r="AI419" s="371"/>
      <c r="AJ419" s="371"/>
      <c r="AK419" s="371"/>
      <c r="AL419" s="371"/>
      <c r="AM419" s="371"/>
      <c r="AN419" s="371"/>
      <c r="AO419" s="371"/>
      <c r="AP419" s="371"/>
      <c r="AQ419" s="371"/>
      <c r="AR419" s="221" t="str">
        <f>VLOOKUP(A419,Att!B:CX,101,0)</f>
        <v>ANNK-HR</v>
      </c>
    </row>
    <row r="420" spans="1:44" x14ac:dyDescent="0.35">
      <c r="A420" s="19" t="s">
        <v>2095</v>
      </c>
      <c r="B420" s="19" t="s">
        <v>2096</v>
      </c>
      <c r="C420" s="51"/>
      <c r="D420" s="51"/>
      <c r="E420" s="51"/>
      <c r="F420" s="51"/>
      <c r="G420" s="51"/>
      <c r="H420" s="52"/>
      <c r="I420" s="53"/>
      <c r="J420" s="51"/>
      <c r="K420" s="51"/>
      <c r="L420" s="51"/>
      <c r="M420" s="51"/>
      <c r="N420" s="51"/>
      <c r="O420" s="52"/>
      <c r="P420" s="53"/>
      <c r="Q420" s="51"/>
      <c r="R420" s="51"/>
      <c r="S420" s="51"/>
      <c r="T420" s="51"/>
      <c r="U420" s="51"/>
      <c r="V420" s="52"/>
      <c r="W420" s="53"/>
      <c r="X420" s="51">
        <v>1</v>
      </c>
      <c r="Y420" s="51">
        <v>1</v>
      </c>
      <c r="Z420" s="51">
        <v>1</v>
      </c>
      <c r="AA420" s="51"/>
      <c r="AB420" s="51">
        <v>1</v>
      </c>
      <c r="AC420" s="52">
        <v>1</v>
      </c>
      <c r="AD420" s="53"/>
      <c r="AE420" s="51">
        <v>1</v>
      </c>
      <c r="AF420" s="51"/>
      <c r="AG420" s="221"/>
      <c r="AH420" s="371">
        <v>9</v>
      </c>
      <c r="AI420" s="371">
        <v>1</v>
      </c>
      <c r="AJ420" s="371"/>
      <c r="AK420" s="371"/>
      <c r="AL420" s="371"/>
      <c r="AM420" s="371">
        <v>5</v>
      </c>
      <c r="AN420" s="371"/>
      <c r="AO420" s="371"/>
      <c r="AP420" s="371"/>
      <c r="AQ420" s="371">
        <v>9</v>
      </c>
      <c r="AR420" s="221" t="str">
        <f>VLOOKUP(A420,Att!B:CX,101,0)</f>
        <v>ANNK-HR</v>
      </c>
    </row>
    <row r="421" spans="1:44" x14ac:dyDescent="0.35">
      <c r="A421" s="19" t="s">
        <v>2098</v>
      </c>
      <c r="B421" s="19" t="s">
        <v>761</v>
      </c>
      <c r="C421" s="51"/>
      <c r="D421" s="51"/>
      <c r="E421" s="51"/>
      <c r="F421" s="51"/>
      <c r="G421" s="51"/>
      <c r="H421" s="52"/>
      <c r="I421" s="53"/>
      <c r="J421" s="51"/>
      <c r="K421" s="51"/>
      <c r="L421" s="51"/>
      <c r="M421" s="51"/>
      <c r="N421" s="51"/>
      <c r="O421" s="52"/>
      <c r="P421" s="53"/>
      <c r="Q421" s="51"/>
      <c r="R421" s="51"/>
      <c r="S421" s="51"/>
      <c r="T421" s="51"/>
      <c r="U421" s="51"/>
      <c r="V421" s="52"/>
      <c r="W421" s="53"/>
      <c r="X421" s="51">
        <v>1</v>
      </c>
      <c r="Y421" s="51">
        <v>1</v>
      </c>
      <c r="Z421" s="51">
        <v>1</v>
      </c>
      <c r="AA421" s="51">
        <v>1</v>
      </c>
      <c r="AB421" s="51">
        <v>1</v>
      </c>
      <c r="AC421" s="52"/>
      <c r="AD421" s="53"/>
      <c r="AE421" s="51">
        <v>1</v>
      </c>
      <c r="AF421" s="51">
        <v>1</v>
      </c>
      <c r="AG421" s="221"/>
      <c r="AH421" s="371">
        <v>9</v>
      </c>
      <c r="AI421" s="371">
        <v>1</v>
      </c>
      <c r="AJ421" s="371"/>
      <c r="AK421" s="371"/>
      <c r="AL421" s="371"/>
      <c r="AM421" s="371">
        <v>5</v>
      </c>
      <c r="AN421" s="371"/>
      <c r="AO421" s="371"/>
      <c r="AP421" s="371"/>
      <c r="AQ421" s="371">
        <v>9</v>
      </c>
      <c r="AR421" s="221" t="str">
        <f>VLOOKUP(A421,Att!B:CX,101,0)</f>
        <v>MEKONG SUBLABOR</v>
      </c>
    </row>
    <row r="422" spans="1:44" x14ac:dyDescent="0.35">
      <c r="A422" s="19" t="s">
        <v>2100</v>
      </c>
      <c r="B422" s="19" t="s">
        <v>2101</v>
      </c>
      <c r="C422" s="51"/>
      <c r="D422" s="51"/>
      <c r="E422" s="51"/>
      <c r="F422" s="51"/>
      <c r="G422" s="51"/>
      <c r="H422" s="52"/>
      <c r="I422" s="53"/>
      <c r="J422" s="51"/>
      <c r="K422" s="51"/>
      <c r="L422" s="51"/>
      <c r="M422" s="51"/>
      <c r="N422" s="51"/>
      <c r="O422" s="52"/>
      <c r="P422" s="53"/>
      <c r="Q422" s="51"/>
      <c r="R422" s="51"/>
      <c r="S422" s="51"/>
      <c r="T422" s="51"/>
      <c r="U422" s="51"/>
      <c r="V422" s="52"/>
      <c r="W422" s="53"/>
      <c r="X422" s="51">
        <v>1</v>
      </c>
      <c r="Y422" s="51">
        <v>1</v>
      </c>
      <c r="Z422" s="51">
        <v>1</v>
      </c>
      <c r="AA422" s="51">
        <v>1</v>
      </c>
      <c r="AB422" s="51">
        <v>1</v>
      </c>
      <c r="AC422" s="52"/>
      <c r="AD422" s="53"/>
      <c r="AE422" s="51">
        <v>1</v>
      </c>
      <c r="AF422" s="51">
        <v>1</v>
      </c>
      <c r="AG422" s="221"/>
      <c r="AH422" s="371">
        <v>9</v>
      </c>
      <c r="AI422" s="371">
        <v>1</v>
      </c>
      <c r="AJ422" s="371"/>
      <c r="AK422" s="371"/>
      <c r="AL422" s="371"/>
      <c r="AM422" s="371">
        <v>5</v>
      </c>
      <c r="AN422" s="371"/>
      <c r="AO422" s="371"/>
      <c r="AP422" s="371"/>
      <c r="AQ422" s="371">
        <v>9</v>
      </c>
      <c r="AR422" s="221" t="str">
        <f>VLOOKUP(A422,Att!B:CX,101,0)</f>
        <v>MEKONG SUBLABOR</v>
      </c>
    </row>
    <row r="423" spans="1:44" x14ac:dyDescent="0.35">
      <c r="A423" s="19" t="s">
        <v>2103</v>
      </c>
      <c r="B423" s="19" t="s">
        <v>2104</v>
      </c>
      <c r="C423" s="51"/>
      <c r="D423" s="51"/>
      <c r="E423" s="51"/>
      <c r="F423" s="51"/>
      <c r="G423" s="51"/>
      <c r="H423" s="52"/>
      <c r="I423" s="53"/>
      <c r="J423" s="51"/>
      <c r="K423" s="51"/>
      <c r="L423" s="51"/>
      <c r="M423" s="51"/>
      <c r="N423" s="51"/>
      <c r="O423" s="52"/>
      <c r="P423" s="53"/>
      <c r="Q423" s="51"/>
      <c r="R423" s="51"/>
      <c r="S423" s="51"/>
      <c r="T423" s="51"/>
      <c r="U423" s="51"/>
      <c r="V423" s="52"/>
      <c r="W423" s="53"/>
      <c r="X423" s="51">
        <v>1</v>
      </c>
      <c r="Y423" s="51">
        <v>1</v>
      </c>
      <c r="Z423" s="51">
        <v>1</v>
      </c>
      <c r="AA423" s="51">
        <v>1</v>
      </c>
      <c r="AB423" s="51">
        <v>1</v>
      </c>
      <c r="AC423" s="52"/>
      <c r="AD423" s="53"/>
      <c r="AE423" s="51">
        <v>1</v>
      </c>
      <c r="AF423" s="51">
        <v>1</v>
      </c>
      <c r="AG423" s="221"/>
      <c r="AH423" s="371">
        <v>9</v>
      </c>
      <c r="AI423" s="371">
        <v>1</v>
      </c>
      <c r="AJ423" s="371"/>
      <c r="AK423" s="371"/>
      <c r="AL423" s="371"/>
      <c r="AM423" s="371">
        <v>5</v>
      </c>
      <c r="AN423" s="371"/>
      <c r="AO423" s="371"/>
      <c r="AP423" s="371"/>
      <c r="AQ423" s="371">
        <v>9</v>
      </c>
      <c r="AR423" s="221" t="str">
        <f>VLOOKUP(A423,Att!B:CX,101,0)</f>
        <v>MEKONG SUBLABOR</v>
      </c>
    </row>
    <row r="424" spans="1:44" x14ac:dyDescent="0.35">
      <c r="A424" s="19" t="s">
        <v>2106</v>
      </c>
      <c r="B424" s="19" t="s">
        <v>2107</v>
      </c>
      <c r="C424" s="51"/>
      <c r="D424" s="51"/>
      <c r="E424" s="51"/>
      <c r="F424" s="51"/>
      <c r="G424" s="51"/>
      <c r="H424" s="52"/>
      <c r="I424" s="53"/>
      <c r="J424" s="51"/>
      <c r="K424" s="51"/>
      <c r="L424" s="51"/>
      <c r="M424" s="51"/>
      <c r="N424" s="51"/>
      <c r="O424" s="52"/>
      <c r="P424" s="53"/>
      <c r="Q424" s="51"/>
      <c r="R424" s="51"/>
      <c r="S424" s="51"/>
      <c r="T424" s="51"/>
      <c r="U424" s="51"/>
      <c r="V424" s="52"/>
      <c r="W424" s="53"/>
      <c r="X424" s="51"/>
      <c r="Y424" s="51"/>
      <c r="Z424" s="51"/>
      <c r="AA424" s="51"/>
      <c r="AB424" s="51"/>
      <c r="AC424" s="52"/>
      <c r="AD424" s="53"/>
      <c r="AE424" s="51"/>
      <c r="AF424" s="51"/>
      <c r="AG424" s="221"/>
      <c r="AH424" s="371"/>
      <c r="AI424" s="371"/>
      <c r="AJ424" s="371"/>
      <c r="AK424" s="371"/>
      <c r="AL424" s="371"/>
      <c r="AM424" s="371"/>
      <c r="AN424" s="371"/>
      <c r="AO424" s="371"/>
      <c r="AP424" s="371"/>
      <c r="AQ424" s="371"/>
      <c r="AR424" s="221" t="str">
        <f>VLOOKUP(A424,Att!B:CX,101,0)</f>
        <v>Nhân Kiệt</v>
      </c>
    </row>
    <row r="425" spans="1:44" x14ac:dyDescent="0.35">
      <c r="A425" s="19" t="s">
        <v>2109</v>
      </c>
      <c r="B425" s="19" t="s">
        <v>2110</v>
      </c>
      <c r="C425" s="51"/>
      <c r="D425" s="51"/>
      <c r="E425" s="51"/>
      <c r="F425" s="51"/>
      <c r="G425" s="51"/>
      <c r="H425" s="52"/>
      <c r="I425" s="53"/>
      <c r="J425" s="51"/>
      <c r="K425" s="51"/>
      <c r="L425" s="51"/>
      <c r="M425" s="51"/>
      <c r="N425" s="51"/>
      <c r="O425" s="52"/>
      <c r="P425" s="53"/>
      <c r="Q425" s="51"/>
      <c r="R425" s="51"/>
      <c r="S425" s="51"/>
      <c r="T425" s="51"/>
      <c r="U425" s="51"/>
      <c r="V425" s="52"/>
      <c r="W425" s="53"/>
      <c r="X425" s="51">
        <v>1</v>
      </c>
      <c r="Y425" s="51">
        <v>1</v>
      </c>
      <c r="Z425" s="51">
        <v>1</v>
      </c>
      <c r="AA425" s="51">
        <v>1</v>
      </c>
      <c r="AB425" s="51">
        <v>1</v>
      </c>
      <c r="AC425" s="52"/>
      <c r="AD425" s="53"/>
      <c r="AE425" s="51">
        <v>1</v>
      </c>
      <c r="AF425" s="51">
        <v>1</v>
      </c>
      <c r="AG425" s="221"/>
      <c r="AH425" s="371">
        <v>9</v>
      </c>
      <c r="AI425" s="371">
        <v>1</v>
      </c>
      <c r="AJ425" s="371"/>
      <c r="AK425" s="371"/>
      <c r="AL425" s="371"/>
      <c r="AM425" s="371">
        <v>5</v>
      </c>
      <c r="AN425" s="371"/>
      <c r="AO425" s="371"/>
      <c r="AP425" s="371"/>
      <c r="AQ425" s="371">
        <v>9</v>
      </c>
      <c r="AR425" s="221" t="str">
        <f>VLOOKUP(A425,Att!B:CX,101,0)</f>
        <v>Nhân Kiệt</v>
      </c>
    </row>
    <row r="426" spans="1:44" x14ac:dyDescent="0.35">
      <c r="A426" s="19" t="s">
        <v>2112</v>
      </c>
      <c r="B426" s="19" t="s">
        <v>2113</v>
      </c>
      <c r="C426" s="51"/>
      <c r="D426" s="51"/>
      <c r="E426" s="51"/>
      <c r="F426" s="51"/>
      <c r="G426" s="51"/>
      <c r="H426" s="52"/>
      <c r="I426" s="53"/>
      <c r="J426" s="51"/>
      <c r="K426" s="51"/>
      <c r="L426" s="51"/>
      <c r="M426" s="51"/>
      <c r="N426" s="51"/>
      <c r="O426" s="52"/>
      <c r="P426" s="53"/>
      <c r="Q426" s="51"/>
      <c r="R426" s="51"/>
      <c r="S426" s="51"/>
      <c r="T426" s="51"/>
      <c r="U426" s="51"/>
      <c r="V426" s="52"/>
      <c r="W426" s="53"/>
      <c r="X426" s="51">
        <v>1</v>
      </c>
      <c r="Y426" s="51">
        <v>1</v>
      </c>
      <c r="Z426" s="51">
        <v>1</v>
      </c>
      <c r="AA426" s="51">
        <v>1</v>
      </c>
      <c r="AB426" s="51">
        <v>1</v>
      </c>
      <c r="AC426" s="52"/>
      <c r="AD426" s="53"/>
      <c r="AE426" s="51">
        <v>1</v>
      </c>
      <c r="AF426" s="51">
        <v>1</v>
      </c>
      <c r="AG426" s="221"/>
      <c r="AH426" s="371">
        <v>9</v>
      </c>
      <c r="AI426" s="371">
        <v>1</v>
      </c>
      <c r="AJ426" s="371"/>
      <c r="AK426" s="371"/>
      <c r="AL426" s="371"/>
      <c r="AM426" s="371">
        <v>5</v>
      </c>
      <c r="AN426" s="371"/>
      <c r="AO426" s="371"/>
      <c r="AP426" s="371"/>
      <c r="AQ426" s="371">
        <v>9</v>
      </c>
      <c r="AR426" s="221" t="str">
        <f>VLOOKUP(A426,Att!B:CX,101,0)</f>
        <v>Power Connect</v>
      </c>
    </row>
    <row r="427" spans="1:44" x14ac:dyDescent="0.35">
      <c r="A427" s="19" t="s">
        <v>2115</v>
      </c>
      <c r="B427" s="19" t="s">
        <v>2116</v>
      </c>
      <c r="C427" s="51"/>
      <c r="D427" s="51"/>
      <c r="E427" s="51"/>
      <c r="F427" s="51"/>
      <c r="G427" s="51"/>
      <c r="H427" s="52"/>
      <c r="I427" s="53"/>
      <c r="J427" s="51"/>
      <c r="K427" s="51"/>
      <c r="L427" s="51"/>
      <c r="M427" s="51"/>
      <c r="N427" s="51"/>
      <c r="O427" s="52"/>
      <c r="P427" s="53"/>
      <c r="Q427" s="51"/>
      <c r="R427" s="51"/>
      <c r="S427" s="51"/>
      <c r="T427" s="51"/>
      <c r="U427" s="51"/>
      <c r="V427" s="52"/>
      <c r="W427" s="53"/>
      <c r="X427" s="51">
        <v>1</v>
      </c>
      <c r="Y427" s="51">
        <v>1</v>
      </c>
      <c r="Z427" s="51">
        <v>1</v>
      </c>
      <c r="AA427" s="51">
        <v>1</v>
      </c>
      <c r="AB427" s="51">
        <v>1</v>
      </c>
      <c r="AC427" s="52"/>
      <c r="AD427" s="53"/>
      <c r="AE427" s="51">
        <v>1</v>
      </c>
      <c r="AF427" s="51"/>
      <c r="AG427" s="221"/>
      <c r="AH427" s="371">
        <v>9</v>
      </c>
      <c r="AI427" s="371">
        <v>1</v>
      </c>
      <c r="AJ427" s="371"/>
      <c r="AK427" s="371"/>
      <c r="AL427" s="371"/>
      <c r="AM427" s="371">
        <v>5</v>
      </c>
      <c r="AN427" s="371"/>
      <c r="AO427" s="371"/>
      <c r="AP427" s="371"/>
      <c r="AQ427" s="371">
        <v>9</v>
      </c>
      <c r="AR427" s="221" t="str">
        <f>VLOOKUP(A427,Att!B:CX,101,0)</f>
        <v>Power Connect</v>
      </c>
    </row>
    <row r="428" spans="1:44" x14ac:dyDescent="0.35">
      <c r="A428" s="19" t="s">
        <v>2118</v>
      </c>
      <c r="B428" s="19" t="s">
        <v>2119</v>
      </c>
      <c r="C428" s="51"/>
      <c r="D428" s="51"/>
      <c r="E428" s="51"/>
      <c r="F428" s="51"/>
      <c r="G428" s="51"/>
      <c r="H428" s="52"/>
      <c r="I428" s="53"/>
      <c r="J428" s="51"/>
      <c r="K428" s="51"/>
      <c r="L428" s="51"/>
      <c r="M428" s="51"/>
      <c r="N428" s="51"/>
      <c r="O428" s="52"/>
      <c r="P428" s="53"/>
      <c r="Q428" s="51"/>
      <c r="R428" s="51"/>
      <c r="S428" s="51"/>
      <c r="T428" s="51"/>
      <c r="U428" s="51"/>
      <c r="V428" s="52"/>
      <c r="W428" s="53"/>
      <c r="X428" s="51"/>
      <c r="Y428" s="51"/>
      <c r="Z428" s="51"/>
      <c r="AA428" s="51"/>
      <c r="AB428" s="51"/>
      <c r="AC428" s="52"/>
      <c r="AD428" s="53"/>
      <c r="AE428" s="51"/>
      <c r="AF428" s="51"/>
      <c r="AG428" s="221"/>
      <c r="AH428" s="371"/>
      <c r="AI428" s="371"/>
      <c r="AJ428" s="371"/>
      <c r="AK428" s="371"/>
      <c r="AL428" s="371"/>
      <c r="AM428" s="371"/>
      <c r="AN428" s="371"/>
      <c r="AO428" s="371"/>
      <c r="AP428" s="371"/>
      <c r="AQ428" s="371"/>
      <c r="AR428" s="221" t="str">
        <f>VLOOKUP(A428,Att!B:CX,101,0)</f>
        <v>Power Connect</v>
      </c>
    </row>
    <row r="429" spans="1:44" x14ac:dyDescent="0.35">
      <c r="A429" s="19" t="s">
        <v>2121</v>
      </c>
      <c r="B429" s="19" t="s">
        <v>2122</v>
      </c>
      <c r="C429" s="51"/>
      <c r="D429" s="51"/>
      <c r="E429" s="51"/>
      <c r="F429" s="51"/>
      <c r="G429" s="51"/>
      <c r="H429" s="52"/>
      <c r="I429" s="53"/>
      <c r="J429" s="51"/>
      <c r="K429" s="51"/>
      <c r="L429" s="51"/>
      <c r="M429" s="51"/>
      <c r="N429" s="51"/>
      <c r="O429" s="52"/>
      <c r="P429" s="53"/>
      <c r="Q429" s="51"/>
      <c r="R429" s="51"/>
      <c r="S429" s="51"/>
      <c r="T429" s="51"/>
      <c r="U429" s="51"/>
      <c r="V429" s="52"/>
      <c r="W429" s="53"/>
      <c r="X429" s="51">
        <v>1</v>
      </c>
      <c r="Y429" s="51">
        <v>1</v>
      </c>
      <c r="Z429" s="51">
        <v>1</v>
      </c>
      <c r="AA429" s="51">
        <v>1</v>
      </c>
      <c r="AB429" s="51">
        <v>1</v>
      </c>
      <c r="AC429" s="52"/>
      <c r="AD429" s="53"/>
      <c r="AE429" s="51">
        <v>1</v>
      </c>
      <c r="AF429" s="51">
        <v>1</v>
      </c>
      <c r="AG429" s="221"/>
      <c r="AH429" s="371">
        <v>9</v>
      </c>
      <c r="AI429" s="371">
        <v>1</v>
      </c>
      <c r="AJ429" s="371"/>
      <c r="AK429" s="371"/>
      <c r="AL429" s="371"/>
      <c r="AM429" s="371">
        <v>5</v>
      </c>
      <c r="AN429" s="371"/>
      <c r="AO429" s="371"/>
      <c r="AP429" s="371"/>
      <c r="AQ429" s="371">
        <v>9</v>
      </c>
      <c r="AR429" s="221" t="str">
        <f>VLOOKUP(A429,Att!B:CX,101,0)</f>
        <v>Power Connect</v>
      </c>
    </row>
    <row r="430" spans="1:44" x14ac:dyDescent="0.35">
      <c r="A430" s="19" t="s">
        <v>2124</v>
      </c>
      <c r="B430" s="19" t="s">
        <v>2125</v>
      </c>
      <c r="C430" s="51"/>
      <c r="D430" s="51"/>
      <c r="E430" s="51"/>
      <c r="F430" s="51"/>
      <c r="G430" s="51"/>
      <c r="H430" s="52"/>
      <c r="I430" s="53"/>
      <c r="J430" s="51"/>
      <c r="K430" s="51"/>
      <c r="L430" s="51"/>
      <c r="M430" s="51"/>
      <c r="N430" s="51"/>
      <c r="O430" s="52"/>
      <c r="P430" s="53"/>
      <c r="Q430" s="51"/>
      <c r="R430" s="51"/>
      <c r="S430" s="51"/>
      <c r="T430" s="51"/>
      <c r="U430" s="51"/>
      <c r="V430" s="52"/>
      <c r="W430" s="53"/>
      <c r="X430" s="51">
        <v>1</v>
      </c>
      <c r="Y430" s="51">
        <v>1</v>
      </c>
      <c r="Z430" s="51">
        <v>1</v>
      </c>
      <c r="AA430" s="51">
        <v>1</v>
      </c>
      <c r="AB430" s="51">
        <v>1</v>
      </c>
      <c r="AC430" s="52"/>
      <c r="AD430" s="53"/>
      <c r="AE430" s="51">
        <v>1</v>
      </c>
      <c r="AF430" s="51">
        <v>1</v>
      </c>
      <c r="AG430" s="221"/>
      <c r="AH430" s="371">
        <v>9</v>
      </c>
      <c r="AI430" s="371">
        <v>1</v>
      </c>
      <c r="AJ430" s="371"/>
      <c r="AK430" s="371"/>
      <c r="AL430" s="371"/>
      <c r="AM430" s="371">
        <v>5</v>
      </c>
      <c r="AN430" s="371"/>
      <c r="AO430" s="371"/>
      <c r="AP430" s="371"/>
      <c r="AQ430" s="371">
        <v>9</v>
      </c>
      <c r="AR430" s="221" t="str">
        <f>VLOOKUP(A430,Att!B:CX,101,0)</f>
        <v>Power Connect</v>
      </c>
    </row>
    <row r="431" spans="1:44" x14ac:dyDescent="0.35">
      <c r="A431" s="19" t="s">
        <v>2127</v>
      </c>
      <c r="B431" s="19" t="s">
        <v>2128</v>
      </c>
      <c r="C431" s="51"/>
      <c r="D431" s="51"/>
      <c r="E431" s="51"/>
      <c r="F431" s="51"/>
      <c r="G431" s="51"/>
      <c r="H431" s="52"/>
      <c r="I431" s="53"/>
      <c r="J431" s="51"/>
      <c r="K431" s="51"/>
      <c r="L431" s="51"/>
      <c r="M431" s="51"/>
      <c r="N431" s="51"/>
      <c r="O431" s="52"/>
      <c r="P431" s="53"/>
      <c r="Q431" s="51"/>
      <c r="R431" s="51"/>
      <c r="S431" s="51"/>
      <c r="T431" s="51"/>
      <c r="U431" s="51"/>
      <c r="V431" s="52"/>
      <c r="W431" s="53"/>
      <c r="X431" s="51">
        <v>1</v>
      </c>
      <c r="Y431" s="51">
        <v>1</v>
      </c>
      <c r="Z431" s="51">
        <v>1</v>
      </c>
      <c r="AA431" s="51">
        <v>1</v>
      </c>
      <c r="AB431" s="51">
        <v>1</v>
      </c>
      <c r="AC431" s="52"/>
      <c r="AD431" s="53"/>
      <c r="AE431" s="51">
        <v>1</v>
      </c>
      <c r="AF431" s="51">
        <v>1</v>
      </c>
      <c r="AG431" s="221"/>
      <c r="AH431" s="371">
        <v>9</v>
      </c>
      <c r="AI431" s="371">
        <v>1</v>
      </c>
      <c r="AJ431" s="371"/>
      <c r="AK431" s="371"/>
      <c r="AL431" s="371"/>
      <c r="AM431" s="371">
        <v>5</v>
      </c>
      <c r="AN431" s="371"/>
      <c r="AO431" s="371"/>
      <c r="AP431" s="371"/>
      <c r="AQ431" s="371">
        <v>9</v>
      </c>
      <c r="AR431" s="221" t="str">
        <f>VLOOKUP(A431,Att!B:CX,101,0)</f>
        <v>Power Connect</v>
      </c>
    </row>
    <row r="432" spans="1:44" x14ac:dyDescent="0.35">
      <c r="A432" s="19" t="s">
        <v>2130</v>
      </c>
      <c r="B432" s="19" t="s">
        <v>2131</v>
      </c>
      <c r="C432" s="51"/>
      <c r="D432" s="51"/>
      <c r="E432" s="51"/>
      <c r="F432" s="51"/>
      <c r="G432" s="51"/>
      <c r="H432" s="52"/>
      <c r="I432" s="53"/>
      <c r="J432" s="51"/>
      <c r="K432" s="51"/>
      <c r="L432" s="51"/>
      <c r="M432" s="51"/>
      <c r="N432" s="51"/>
      <c r="O432" s="52"/>
      <c r="P432" s="53"/>
      <c r="Q432" s="51"/>
      <c r="R432" s="51"/>
      <c r="S432" s="51"/>
      <c r="T432" s="51"/>
      <c r="U432" s="51"/>
      <c r="V432" s="52"/>
      <c r="W432" s="53"/>
      <c r="X432" s="51">
        <v>1</v>
      </c>
      <c r="Y432" s="51">
        <v>1</v>
      </c>
      <c r="Z432" s="51">
        <v>1</v>
      </c>
      <c r="AA432" s="51">
        <v>1</v>
      </c>
      <c r="AB432" s="51">
        <v>1</v>
      </c>
      <c r="AC432" s="52"/>
      <c r="AD432" s="53"/>
      <c r="AE432" s="51">
        <v>1</v>
      </c>
      <c r="AF432" s="51">
        <v>1</v>
      </c>
      <c r="AG432" s="221"/>
      <c r="AH432" s="371">
        <v>9</v>
      </c>
      <c r="AI432" s="371">
        <v>1</v>
      </c>
      <c r="AJ432" s="371"/>
      <c r="AK432" s="371"/>
      <c r="AL432" s="371"/>
      <c r="AM432" s="371">
        <v>5</v>
      </c>
      <c r="AN432" s="371"/>
      <c r="AO432" s="371"/>
      <c r="AP432" s="371"/>
      <c r="AQ432" s="371">
        <v>9</v>
      </c>
      <c r="AR432" s="221" t="str">
        <f>VLOOKUP(A432,Att!B:CX,101,0)</f>
        <v>Power Connect</v>
      </c>
    </row>
    <row r="433" spans="1:44" x14ac:dyDescent="0.35">
      <c r="A433" s="19" t="s">
        <v>2133</v>
      </c>
      <c r="B433" s="19" t="s">
        <v>2134</v>
      </c>
      <c r="C433" s="51"/>
      <c r="D433" s="51"/>
      <c r="E433" s="51"/>
      <c r="F433" s="51"/>
      <c r="G433" s="51"/>
      <c r="H433" s="52"/>
      <c r="I433" s="53"/>
      <c r="J433" s="51"/>
      <c r="K433" s="51"/>
      <c r="L433" s="51"/>
      <c r="M433" s="51"/>
      <c r="N433" s="51"/>
      <c r="O433" s="52"/>
      <c r="P433" s="53"/>
      <c r="Q433" s="51"/>
      <c r="R433" s="51"/>
      <c r="S433" s="51"/>
      <c r="T433" s="51"/>
      <c r="U433" s="51"/>
      <c r="V433" s="52"/>
      <c r="W433" s="53"/>
      <c r="X433" s="51">
        <v>1</v>
      </c>
      <c r="Y433" s="51">
        <v>1</v>
      </c>
      <c r="Z433" s="51">
        <v>1</v>
      </c>
      <c r="AA433" s="51">
        <v>1</v>
      </c>
      <c r="AB433" s="51">
        <v>1</v>
      </c>
      <c r="AC433" s="52"/>
      <c r="AD433" s="53"/>
      <c r="AE433" s="51"/>
      <c r="AF433" s="51">
        <v>1</v>
      </c>
      <c r="AG433" s="221"/>
      <c r="AH433" s="371">
        <v>9</v>
      </c>
      <c r="AI433" s="371">
        <v>1</v>
      </c>
      <c r="AJ433" s="371"/>
      <c r="AK433" s="371"/>
      <c r="AL433" s="371"/>
      <c r="AM433" s="371">
        <v>5</v>
      </c>
      <c r="AN433" s="371"/>
      <c r="AO433" s="371"/>
      <c r="AP433" s="371"/>
      <c r="AQ433" s="371">
        <v>9</v>
      </c>
      <c r="AR433" s="221" t="str">
        <f>VLOOKUP(A433,Att!B:CX,101,0)</f>
        <v>Power Connect</v>
      </c>
    </row>
    <row r="434" spans="1:44" x14ac:dyDescent="0.35">
      <c r="A434" s="19" t="s">
        <v>2136</v>
      </c>
      <c r="B434" s="19" t="s">
        <v>2137</v>
      </c>
      <c r="C434" s="51"/>
      <c r="D434" s="51"/>
      <c r="E434" s="51"/>
      <c r="F434" s="51"/>
      <c r="G434" s="51"/>
      <c r="H434" s="52"/>
      <c r="I434" s="53"/>
      <c r="J434" s="51"/>
      <c r="K434" s="51"/>
      <c r="L434" s="51"/>
      <c r="M434" s="51"/>
      <c r="N434" s="51"/>
      <c r="O434" s="52"/>
      <c r="P434" s="53"/>
      <c r="Q434" s="51"/>
      <c r="R434" s="51"/>
      <c r="S434" s="51"/>
      <c r="T434" s="51"/>
      <c r="U434" s="51"/>
      <c r="V434" s="52"/>
      <c r="W434" s="53"/>
      <c r="X434" s="51">
        <v>1</v>
      </c>
      <c r="Y434" s="51">
        <v>1</v>
      </c>
      <c r="Z434" s="51">
        <v>1</v>
      </c>
      <c r="AA434" s="51">
        <v>1</v>
      </c>
      <c r="AB434" s="51">
        <v>1</v>
      </c>
      <c r="AC434" s="52"/>
      <c r="AD434" s="53"/>
      <c r="AE434" s="51"/>
      <c r="AF434" s="51">
        <v>1</v>
      </c>
      <c r="AG434" s="221"/>
      <c r="AH434" s="371">
        <v>9</v>
      </c>
      <c r="AI434" s="371">
        <v>1</v>
      </c>
      <c r="AJ434" s="371"/>
      <c r="AK434" s="371"/>
      <c r="AL434" s="371"/>
      <c r="AM434" s="371">
        <v>5</v>
      </c>
      <c r="AN434" s="371"/>
      <c r="AO434" s="371"/>
      <c r="AP434" s="371"/>
      <c r="AQ434" s="371">
        <v>9</v>
      </c>
      <c r="AR434" s="221" t="str">
        <f>VLOOKUP(A434,Att!B:CX,101,0)</f>
        <v>MEKONG SUBLABOR</v>
      </c>
    </row>
    <row r="435" spans="1:44" x14ac:dyDescent="0.35">
      <c r="A435" s="19" t="s">
        <v>2139</v>
      </c>
      <c r="B435" s="19" t="s">
        <v>2140</v>
      </c>
      <c r="C435" s="51"/>
      <c r="D435" s="51"/>
      <c r="E435" s="51"/>
      <c r="F435" s="51"/>
      <c r="G435" s="51"/>
      <c r="H435" s="52"/>
      <c r="I435" s="53"/>
      <c r="J435" s="51"/>
      <c r="K435" s="51"/>
      <c r="L435" s="51"/>
      <c r="M435" s="51"/>
      <c r="N435" s="51"/>
      <c r="O435" s="52"/>
      <c r="P435" s="53"/>
      <c r="Q435" s="51"/>
      <c r="R435" s="51"/>
      <c r="S435" s="51"/>
      <c r="T435" s="51"/>
      <c r="U435" s="51"/>
      <c r="V435" s="52"/>
      <c r="W435" s="53"/>
      <c r="X435" s="51"/>
      <c r="Y435" s="51"/>
      <c r="Z435" s="51"/>
      <c r="AA435" s="51"/>
      <c r="AB435" s="51"/>
      <c r="AC435" s="52"/>
      <c r="AD435" s="53"/>
      <c r="AE435" s="51">
        <v>1</v>
      </c>
      <c r="AF435" s="51">
        <v>1</v>
      </c>
      <c r="AG435" s="221"/>
      <c r="AH435" s="371"/>
      <c r="AI435" s="371"/>
      <c r="AJ435" s="371"/>
      <c r="AK435" s="371"/>
      <c r="AL435" s="371"/>
      <c r="AM435" s="371"/>
      <c r="AN435" s="371"/>
      <c r="AO435" s="371"/>
      <c r="AP435" s="371"/>
      <c r="AQ435" s="371"/>
      <c r="AR435" s="221" t="str">
        <f>VLOOKUP(A435,Att!B:CX,101,0)</f>
        <v>Power Connect</v>
      </c>
    </row>
    <row r="436" spans="1:44" x14ac:dyDescent="0.35">
      <c r="A436" s="19" t="s">
        <v>2143</v>
      </c>
      <c r="B436" s="19" t="s">
        <v>2144</v>
      </c>
      <c r="C436" s="51"/>
      <c r="D436" s="51"/>
      <c r="E436" s="51"/>
      <c r="F436" s="51"/>
      <c r="G436" s="51"/>
      <c r="H436" s="52"/>
      <c r="I436" s="53"/>
      <c r="J436" s="51"/>
      <c r="K436" s="51"/>
      <c r="L436" s="51"/>
      <c r="M436" s="51"/>
      <c r="N436" s="51"/>
      <c r="O436" s="52"/>
      <c r="P436" s="53"/>
      <c r="Q436" s="51"/>
      <c r="R436" s="51"/>
      <c r="S436" s="51"/>
      <c r="T436" s="51"/>
      <c r="U436" s="51"/>
      <c r="V436" s="52"/>
      <c r="W436" s="53"/>
      <c r="X436" s="51"/>
      <c r="Y436" s="51"/>
      <c r="Z436" s="51"/>
      <c r="AA436" s="51"/>
      <c r="AB436" s="51"/>
      <c r="AC436" s="52"/>
      <c r="AD436" s="53"/>
      <c r="AE436" s="51">
        <v>1</v>
      </c>
      <c r="AF436" s="51">
        <v>1</v>
      </c>
      <c r="AG436" s="221"/>
      <c r="AH436" s="371"/>
      <c r="AI436" s="371"/>
      <c r="AJ436" s="371"/>
      <c r="AK436" s="371"/>
      <c r="AL436" s="371"/>
      <c r="AM436" s="371"/>
      <c r="AN436" s="371"/>
      <c r="AO436" s="371"/>
      <c r="AP436" s="371"/>
      <c r="AQ436" s="371"/>
      <c r="AR436" s="221" t="str">
        <f>VLOOKUP(A436,Att!B:CX,101,0)</f>
        <v>Power Connect</v>
      </c>
    </row>
    <row r="437" spans="1:44" x14ac:dyDescent="0.35">
      <c r="A437" s="19" t="s">
        <v>2146</v>
      </c>
      <c r="B437" s="19" t="s">
        <v>2147</v>
      </c>
      <c r="C437" s="51"/>
      <c r="D437" s="51"/>
      <c r="E437" s="51"/>
      <c r="F437" s="51"/>
      <c r="G437" s="51"/>
      <c r="H437" s="52"/>
      <c r="I437" s="53"/>
      <c r="J437" s="51"/>
      <c r="K437" s="51"/>
      <c r="L437" s="51"/>
      <c r="M437" s="51"/>
      <c r="N437" s="51"/>
      <c r="O437" s="52"/>
      <c r="P437" s="53"/>
      <c r="Q437" s="51"/>
      <c r="R437" s="51"/>
      <c r="S437" s="51"/>
      <c r="T437" s="51"/>
      <c r="U437" s="51"/>
      <c r="V437" s="52"/>
      <c r="W437" s="53"/>
      <c r="X437" s="51"/>
      <c r="Y437" s="51"/>
      <c r="Z437" s="51"/>
      <c r="AA437" s="51"/>
      <c r="AB437" s="51"/>
      <c r="AC437" s="52"/>
      <c r="AD437" s="53"/>
      <c r="AE437" s="51"/>
      <c r="AF437" s="51"/>
      <c r="AG437" s="221"/>
      <c r="AH437" s="371"/>
      <c r="AI437" s="371"/>
      <c r="AJ437" s="371"/>
      <c r="AK437" s="371"/>
      <c r="AL437" s="371"/>
      <c r="AM437" s="371"/>
      <c r="AN437" s="371"/>
      <c r="AO437" s="371"/>
      <c r="AP437" s="371"/>
      <c r="AQ437" s="371"/>
      <c r="AR437" s="221" t="str">
        <f>VLOOKUP(A437,Att!B:CX,101,0)</f>
        <v>Power Connect</v>
      </c>
    </row>
    <row r="438" spans="1:44" x14ac:dyDescent="0.35">
      <c r="A438" s="19" t="s">
        <v>2149</v>
      </c>
      <c r="B438" s="19" t="s">
        <v>2150</v>
      </c>
      <c r="C438" s="51"/>
      <c r="D438" s="51"/>
      <c r="E438" s="51"/>
      <c r="F438" s="51"/>
      <c r="G438" s="51"/>
      <c r="H438" s="52"/>
      <c r="I438" s="53"/>
      <c r="J438" s="51"/>
      <c r="K438" s="51"/>
      <c r="L438" s="51"/>
      <c r="M438" s="51"/>
      <c r="N438" s="51"/>
      <c r="O438" s="52"/>
      <c r="P438" s="53"/>
      <c r="Q438" s="51"/>
      <c r="R438" s="51"/>
      <c r="S438" s="51"/>
      <c r="T438" s="51"/>
      <c r="U438" s="51"/>
      <c r="V438" s="52"/>
      <c r="W438" s="53"/>
      <c r="X438" s="51"/>
      <c r="Y438" s="51"/>
      <c r="Z438" s="51"/>
      <c r="AA438" s="51"/>
      <c r="AB438" s="51"/>
      <c r="AC438" s="52"/>
      <c r="AD438" s="53"/>
      <c r="AE438" s="51">
        <v>1</v>
      </c>
      <c r="AF438" s="51">
        <v>1</v>
      </c>
      <c r="AG438" s="221"/>
      <c r="AH438" s="371"/>
      <c r="AI438" s="371"/>
      <c r="AJ438" s="371"/>
      <c r="AK438" s="371"/>
      <c r="AL438" s="371"/>
      <c r="AM438" s="371"/>
      <c r="AN438" s="371"/>
      <c r="AO438" s="371"/>
      <c r="AP438" s="371"/>
      <c r="AQ438" s="371"/>
      <c r="AR438" s="221" t="str">
        <f>VLOOKUP(A438,Att!B:CX,101,0)</f>
        <v>Power Connect</v>
      </c>
    </row>
    <row r="439" spans="1:44" x14ac:dyDescent="0.35">
      <c r="A439" s="19" t="s">
        <v>2152</v>
      </c>
      <c r="B439" s="19" t="s">
        <v>2153</v>
      </c>
      <c r="C439" s="51"/>
      <c r="D439" s="51"/>
      <c r="E439" s="51"/>
      <c r="F439" s="51"/>
      <c r="G439" s="51"/>
      <c r="H439" s="52"/>
      <c r="I439" s="53"/>
      <c r="J439" s="51"/>
      <c r="K439" s="51"/>
      <c r="L439" s="51"/>
      <c r="M439" s="51"/>
      <c r="N439" s="51"/>
      <c r="O439" s="52"/>
      <c r="P439" s="53"/>
      <c r="Q439" s="51"/>
      <c r="R439" s="51"/>
      <c r="S439" s="51"/>
      <c r="T439" s="51"/>
      <c r="U439" s="51"/>
      <c r="V439" s="52"/>
      <c r="W439" s="53"/>
      <c r="X439" s="51"/>
      <c r="Y439" s="51"/>
      <c r="Z439" s="51"/>
      <c r="AA439" s="51"/>
      <c r="AB439" s="51"/>
      <c r="AC439" s="52"/>
      <c r="AD439" s="53"/>
      <c r="AE439" s="51">
        <v>1</v>
      </c>
      <c r="AF439" s="51">
        <v>1</v>
      </c>
      <c r="AG439" s="221"/>
      <c r="AH439" s="371"/>
      <c r="AI439" s="371"/>
      <c r="AJ439" s="371"/>
      <c r="AK439" s="371"/>
      <c r="AL439" s="371"/>
      <c r="AM439" s="371"/>
      <c r="AN439" s="371"/>
      <c r="AO439" s="371"/>
      <c r="AP439" s="371"/>
      <c r="AQ439" s="371"/>
      <c r="AR439" s="221" t="str">
        <f>VLOOKUP(A439,Att!B:CX,101,0)</f>
        <v>Power Connect</v>
      </c>
    </row>
    <row r="440" spans="1:44" x14ac:dyDescent="0.35">
      <c r="A440" s="19" t="s">
        <v>2155</v>
      </c>
      <c r="B440" s="19" t="s">
        <v>2156</v>
      </c>
      <c r="C440" s="51"/>
      <c r="D440" s="51"/>
      <c r="E440" s="51"/>
      <c r="F440" s="51"/>
      <c r="G440" s="51"/>
      <c r="H440" s="52"/>
      <c r="I440" s="53"/>
      <c r="J440" s="51"/>
      <c r="K440" s="51"/>
      <c r="L440" s="51"/>
      <c r="M440" s="51"/>
      <c r="N440" s="51"/>
      <c r="O440" s="52"/>
      <c r="P440" s="53"/>
      <c r="Q440" s="51"/>
      <c r="R440" s="51"/>
      <c r="S440" s="51"/>
      <c r="T440" s="51"/>
      <c r="U440" s="51"/>
      <c r="V440" s="52"/>
      <c r="W440" s="53"/>
      <c r="X440" s="51"/>
      <c r="Y440" s="51"/>
      <c r="Z440" s="51"/>
      <c r="AA440" s="51"/>
      <c r="AB440" s="51"/>
      <c r="AC440" s="52"/>
      <c r="AD440" s="53"/>
      <c r="AE440" s="51"/>
      <c r="AF440" s="51"/>
      <c r="AG440" s="221"/>
      <c r="AH440" s="371"/>
      <c r="AI440" s="371"/>
      <c r="AJ440" s="371"/>
      <c r="AK440" s="371"/>
      <c r="AL440" s="371"/>
      <c r="AM440" s="371"/>
      <c r="AN440" s="371"/>
      <c r="AO440" s="371"/>
      <c r="AP440" s="371"/>
      <c r="AQ440" s="371"/>
      <c r="AR440" s="221" t="str">
        <f>VLOOKUP(A440,Att!B:CX,101,0)</f>
        <v>Power Connect</v>
      </c>
    </row>
    <row r="441" spans="1:44" x14ac:dyDescent="0.35">
      <c r="A441" s="19" t="s">
        <v>2158</v>
      </c>
      <c r="B441" s="19" t="s">
        <v>2159</v>
      </c>
      <c r="C441" s="51"/>
      <c r="D441" s="51"/>
      <c r="E441" s="51"/>
      <c r="F441" s="51"/>
      <c r="G441" s="51"/>
      <c r="H441" s="52"/>
      <c r="I441" s="53"/>
      <c r="J441" s="51"/>
      <c r="K441" s="51"/>
      <c r="L441" s="51"/>
      <c r="M441" s="51"/>
      <c r="N441" s="51"/>
      <c r="O441" s="52"/>
      <c r="P441" s="53"/>
      <c r="Q441" s="51"/>
      <c r="R441" s="51"/>
      <c r="S441" s="51"/>
      <c r="T441" s="51"/>
      <c r="U441" s="51"/>
      <c r="V441" s="52"/>
      <c r="W441" s="53"/>
      <c r="X441" s="51"/>
      <c r="Y441" s="51"/>
      <c r="Z441" s="51"/>
      <c r="AA441" s="51"/>
      <c r="AB441" s="51"/>
      <c r="AC441" s="52"/>
      <c r="AD441" s="53"/>
      <c r="AE441" s="51">
        <v>1</v>
      </c>
      <c r="AF441" s="51">
        <v>1</v>
      </c>
      <c r="AG441" s="221"/>
      <c r="AH441" s="371"/>
      <c r="AI441" s="371"/>
      <c r="AJ441" s="371"/>
      <c r="AK441" s="371"/>
      <c r="AL441" s="371"/>
      <c r="AM441" s="371"/>
      <c r="AN441" s="371"/>
      <c r="AO441" s="371"/>
      <c r="AP441" s="371"/>
      <c r="AQ441" s="371"/>
      <c r="AR441" s="221" t="str">
        <f>VLOOKUP(A441,Att!B:CX,101,0)</f>
        <v>Power Connect</v>
      </c>
    </row>
    <row r="442" spans="1:44" x14ac:dyDescent="0.35">
      <c r="A442" s="19" t="s">
        <v>2161</v>
      </c>
      <c r="B442" s="19" t="s">
        <v>2162</v>
      </c>
      <c r="C442" s="51"/>
      <c r="D442" s="51"/>
      <c r="E442" s="51"/>
      <c r="F442" s="51"/>
      <c r="G442" s="51"/>
      <c r="H442" s="52"/>
      <c r="I442" s="53"/>
      <c r="J442" s="51"/>
      <c r="K442" s="51"/>
      <c r="L442" s="51"/>
      <c r="M442" s="51"/>
      <c r="N442" s="51"/>
      <c r="O442" s="52"/>
      <c r="P442" s="53"/>
      <c r="Q442" s="51"/>
      <c r="R442" s="51"/>
      <c r="S442" s="51"/>
      <c r="T442" s="51"/>
      <c r="U442" s="51"/>
      <c r="V442" s="52"/>
      <c r="W442" s="53"/>
      <c r="X442" s="51"/>
      <c r="Y442" s="51"/>
      <c r="Z442" s="51"/>
      <c r="AA442" s="51"/>
      <c r="AB442" s="51"/>
      <c r="AC442" s="52"/>
      <c r="AD442" s="53"/>
      <c r="AE442" s="51">
        <v>1</v>
      </c>
      <c r="AF442" s="51">
        <v>1</v>
      </c>
      <c r="AG442" s="221"/>
      <c r="AH442" s="371"/>
      <c r="AI442" s="371"/>
      <c r="AJ442" s="371"/>
      <c r="AK442" s="371"/>
      <c r="AL442" s="371"/>
      <c r="AM442" s="371"/>
      <c r="AN442" s="371"/>
      <c r="AO442" s="371"/>
      <c r="AP442" s="371"/>
      <c r="AQ442" s="371"/>
      <c r="AR442" s="221" t="str">
        <f>VLOOKUP(A442,Att!B:CX,101,0)</f>
        <v>Power Connect</v>
      </c>
    </row>
    <row r="443" spans="1:44" x14ac:dyDescent="0.35">
      <c r="A443" s="19" t="s">
        <v>2164</v>
      </c>
      <c r="B443" s="19" t="s">
        <v>2165</v>
      </c>
      <c r="C443" s="51"/>
      <c r="D443" s="51"/>
      <c r="E443" s="51"/>
      <c r="F443" s="51"/>
      <c r="G443" s="51"/>
      <c r="H443" s="52"/>
      <c r="I443" s="53"/>
      <c r="J443" s="51"/>
      <c r="K443" s="51"/>
      <c r="L443" s="51"/>
      <c r="M443" s="51"/>
      <c r="N443" s="51"/>
      <c r="O443" s="52"/>
      <c r="P443" s="53"/>
      <c r="Q443" s="51"/>
      <c r="R443" s="51"/>
      <c r="S443" s="51"/>
      <c r="T443" s="51"/>
      <c r="U443" s="51"/>
      <c r="V443" s="52"/>
      <c r="W443" s="53"/>
      <c r="X443" s="51"/>
      <c r="Y443" s="51"/>
      <c r="Z443" s="51"/>
      <c r="AA443" s="51"/>
      <c r="AB443" s="51"/>
      <c r="AC443" s="52"/>
      <c r="AD443" s="53"/>
      <c r="AE443" s="51">
        <v>1</v>
      </c>
      <c r="AF443" s="51">
        <v>1</v>
      </c>
      <c r="AG443" s="221"/>
      <c r="AH443" s="371"/>
      <c r="AI443" s="371"/>
      <c r="AJ443" s="371"/>
      <c r="AK443" s="371"/>
      <c r="AL443" s="371"/>
      <c r="AM443" s="371"/>
      <c r="AN443" s="371"/>
      <c r="AO443" s="371"/>
      <c r="AP443" s="371"/>
      <c r="AQ443" s="371"/>
      <c r="AR443" s="221" t="str">
        <f>VLOOKUP(A443,Att!B:CX,101,0)</f>
        <v>Power Connect</v>
      </c>
    </row>
    <row r="444" spans="1:44" x14ac:dyDescent="0.35">
      <c r="A444" s="19" t="s">
        <v>2167</v>
      </c>
      <c r="B444" s="19" t="s">
        <v>2168</v>
      </c>
      <c r="C444" s="51"/>
      <c r="D444" s="51"/>
      <c r="E444" s="51"/>
      <c r="F444" s="51"/>
      <c r="G444" s="51"/>
      <c r="H444" s="52"/>
      <c r="I444" s="53"/>
      <c r="J444" s="51"/>
      <c r="K444" s="51"/>
      <c r="L444" s="51"/>
      <c r="M444" s="51"/>
      <c r="N444" s="51"/>
      <c r="O444" s="52"/>
      <c r="P444" s="53"/>
      <c r="Q444" s="51"/>
      <c r="R444" s="51"/>
      <c r="S444" s="51"/>
      <c r="T444" s="51"/>
      <c r="U444" s="51"/>
      <c r="V444" s="52"/>
      <c r="W444" s="53"/>
      <c r="X444" s="51"/>
      <c r="Y444" s="51"/>
      <c r="Z444" s="51"/>
      <c r="AA444" s="51"/>
      <c r="AB444" s="51"/>
      <c r="AC444" s="52"/>
      <c r="AD444" s="53"/>
      <c r="AE444" s="51">
        <v>1</v>
      </c>
      <c r="AF444" s="51">
        <v>1</v>
      </c>
      <c r="AG444" s="221"/>
      <c r="AH444" s="371"/>
      <c r="AI444" s="371"/>
      <c r="AJ444" s="371"/>
      <c r="AK444" s="371"/>
      <c r="AL444" s="371"/>
      <c r="AM444" s="371"/>
      <c r="AN444" s="371"/>
      <c r="AO444" s="371"/>
      <c r="AP444" s="371"/>
      <c r="AQ444" s="371"/>
      <c r="AR444" s="221" t="str">
        <f>VLOOKUP(A444,Att!B:CX,101,0)</f>
        <v>Power Connect</v>
      </c>
    </row>
  </sheetData>
  <autoFilter ref="A1:AT444" xr:uid="{0885582B-98B2-4844-BCF2-3BEDFECCF040}"/>
  <pageMargins left="1" right="1" top="1" bottom="1" header="0.3" footer="0.3"/>
  <pageSetup orientation="portrait" r:id="rId1"/>
  <headerFooter>
    <oddFooter>&amp;C&amp;1#&amp;"Calibri"&amp;10&amp;K0000FFINTERNAL Datalogic Confidential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6D289-47FD-498B-8616-6B6DC7D130C2}">
  <sheetPr>
    <outlinePr summaryBelow="0"/>
  </sheetPr>
  <dimension ref="A1:BC483"/>
  <sheetViews>
    <sheetView zoomScaleNormal="100" workbookViewId="0">
      <pane xSplit="2" ySplit="1" topLeftCell="AI303" activePane="bottomRight" state="frozen"/>
      <selection pane="topRight" activeCell="C1" sqref="C1"/>
      <selection pane="bottomLeft" activeCell="A2" sqref="A2"/>
      <selection pane="bottomRight" activeCell="BA3" sqref="BA3:BA473"/>
    </sheetView>
  </sheetViews>
  <sheetFormatPr defaultRowHeight="14.5" x14ac:dyDescent="0.35"/>
  <cols>
    <col min="1" max="1" width="8.453125" style="209" customWidth="1"/>
    <col min="2" max="2" width="22.453125" style="209" customWidth="1"/>
    <col min="3" max="3" width="12.26953125" style="209" customWidth="1"/>
    <col min="4" max="4" width="10.453125" style="209" customWidth="1"/>
    <col min="5" max="5" width="10.26953125" style="209" customWidth="1"/>
    <col min="6" max="6" width="24" style="209" customWidth="1"/>
    <col min="7" max="7" width="7.1796875" style="209" customWidth="1"/>
    <col min="8" max="8" width="7" style="209" customWidth="1"/>
    <col min="9" max="9" width="8.1796875" style="209" customWidth="1"/>
    <col min="10" max="10" width="8.26953125" style="209" customWidth="1"/>
    <col min="11" max="12" width="8.1796875" style="209" customWidth="1"/>
    <col min="13" max="13" width="8.26953125" style="209" customWidth="1"/>
    <col min="14" max="15" width="8.1796875" style="209" customWidth="1"/>
    <col min="16" max="18" width="6.26953125" style="209" customWidth="1"/>
    <col min="19" max="19" width="10.54296875" style="209" customWidth="1"/>
    <col min="20" max="20" width="9.1796875" style="209" customWidth="1"/>
    <col min="21" max="21" width="12.54296875" style="209" customWidth="1"/>
    <col min="22" max="22" width="16.1796875" style="209" customWidth="1"/>
    <col min="23" max="23" width="9.54296875" style="209" customWidth="1"/>
    <col min="24" max="24" width="9.7265625" style="209" customWidth="1"/>
    <col min="25" max="25" width="9.54296875" style="209" customWidth="1"/>
    <col min="26" max="26" width="14.81640625" style="209" customWidth="1"/>
    <col min="27" max="27" width="9.453125" style="209" customWidth="1"/>
    <col min="28" max="30" width="9.7265625" style="209" customWidth="1"/>
    <col min="31" max="31" width="9.453125" style="209" customWidth="1"/>
    <col min="32" max="32" width="9.81640625" style="209" customWidth="1"/>
    <col min="33" max="33" width="9.54296875" style="209" customWidth="1"/>
    <col min="34" max="34" width="9.6328125" style="209" customWidth="1"/>
    <col min="35" max="35" width="7.1796875" style="209" customWidth="1"/>
    <col min="36" max="36" width="8.54296875" style="209" customWidth="1"/>
    <col min="37" max="37" width="11.453125" style="209" customWidth="1"/>
    <col min="38" max="38" width="8.1796875" style="209" customWidth="1"/>
    <col min="39" max="39" width="12.81640625" style="209" customWidth="1"/>
    <col min="40" max="40" width="17.26953125" style="209" customWidth="1"/>
    <col min="41" max="52" width="8.7265625" style="209"/>
    <col min="53" max="53" width="13.26953125" style="209" customWidth="1"/>
    <col min="54" max="54" width="10.453125" bestFit="1" customWidth="1"/>
    <col min="55" max="16384" width="8.7265625" style="209"/>
  </cols>
  <sheetData>
    <row r="1" spans="1:55" ht="17.25" customHeight="1" x14ac:dyDescent="0.35">
      <c r="A1" s="368" t="s">
        <v>94</v>
      </c>
      <c r="B1" s="368" t="s">
        <v>95</v>
      </c>
      <c r="C1" s="368" t="s">
        <v>473</v>
      </c>
      <c r="D1" s="368" t="s">
        <v>477</v>
      </c>
      <c r="E1" s="368" t="s">
        <v>96</v>
      </c>
      <c r="F1" s="368" t="s">
        <v>478</v>
      </c>
      <c r="G1" s="368" t="s">
        <v>479</v>
      </c>
      <c r="H1" s="368" t="s">
        <v>480</v>
      </c>
      <c r="I1" s="368" t="s">
        <v>481</v>
      </c>
      <c r="J1" s="368" t="s">
        <v>482</v>
      </c>
      <c r="K1" s="368" t="s">
        <v>483</v>
      </c>
      <c r="L1" s="368" t="s">
        <v>484</v>
      </c>
      <c r="M1" s="368" t="s">
        <v>485</v>
      </c>
      <c r="N1" s="368" t="s">
        <v>486</v>
      </c>
      <c r="O1" s="368" t="s">
        <v>487</v>
      </c>
      <c r="P1" s="368" t="s">
        <v>488</v>
      </c>
      <c r="Q1" s="368" t="s">
        <v>489</v>
      </c>
      <c r="R1" s="368" t="s">
        <v>490</v>
      </c>
      <c r="S1" s="368" t="s">
        <v>491</v>
      </c>
      <c r="T1" s="368" t="s">
        <v>492</v>
      </c>
      <c r="U1" s="368" t="s">
        <v>493</v>
      </c>
      <c r="V1" s="368" t="s">
        <v>494</v>
      </c>
      <c r="W1" s="368" t="s">
        <v>495</v>
      </c>
      <c r="X1" s="368" t="s">
        <v>496</v>
      </c>
      <c r="Y1" s="368" t="s">
        <v>497</v>
      </c>
      <c r="Z1" s="368" t="s">
        <v>129</v>
      </c>
      <c r="AA1" s="368" t="s">
        <v>498</v>
      </c>
      <c r="AB1" s="368" t="s">
        <v>499</v>
      </c>
      <c r="AC1" s="368" t="s">
        <v>500</v>
      </c>
      <c r="AD1" s="368" t="s">
        <v>501</v>
      </c>
      <c r="AE1" s="368" t="s">
        <v>502</v>
      </c>
      <c r="AF1" s="368" t="s">
        <v>503</v>
      </c>
      <c r="AG1" s="368" t="s">
        <v>504</v>
      </c>
      <c r="AH1" s="368" t="s">
        <v>505</v>
      </c>
      <c r="AI1" s="368" t="s">
        <v>506</v>
      </c>
      <c r="AJ1" s="368" t="s">
        <v>507</v>
      </c>
      <c r="AK1" s="368" t="s">
        <v>508</v>
      </c>
      <c r="AL1" s="368" t="s">
        <v>509</v>
      </c>
      <c r="AM1" s="368" t="s">
        <v>510</v>
      </c>
      <c r="AN1" s="368" t="s">
        <v>511</v>
      </c>
      <c r="AO1" s="368" t="s">
        <v>512</v>
      </c>
      <c r="AP1" s="368" t="s">
        <v>513</v>
      </c>
      <c r="AQ1" s="368" t="s">
        <v>514</v>
      </c>
      <c r="AR1" s="368" t="s">
        <v>515</v>
      </c>
      <c r="AS1" s="368" t="s">
        <v>516</v>
      </c>
      <c r="AT1" s="368" t="s">
        <v>517</v>
      </c>
      <c r="AU1" s="368" t="s">
        <v>518</v>
      </c>
      <c r="AV1" s="368" t="s">
        <v>519</v>
      </c>
      <c r="AW1" s="368" t="s">
        <v>520</v>
      </c>
      <c r="AX1" s="368" t="s">
        <v>521</v>
      </c>
      <c r="AY1" s="368" t="s">
        <v>522</v>
      </c>
      <c r="AZ1" s="368" t="s">
        <v>523</v>
      </c>
      <c r="BA1" s="368" t="s">
        <v>476</v>
      </c>
      <c r="BB1" s="368"/>
      <c r="BC1" s="407"/>
    </row>
    <row r="2" spans="1:55" x14ac:dyDescent="0.35">
      <c r="A2" s="19" t="s">
        <v>400</v>
      </c>
      <c r="B2" s="19" t="s">
        <v>723</v>
      </c>
      <c r="C2" s="19" t="s">
        <v>69</v>
      </c>
      <c r="D2" s="436">
        <v>44624</v>
      </c>
      <c r="E2" s="19" t="s">
        <v>61</v>
      </c>
      <c r="F2" s="19" t="s">
        <v>555</v>
      </c>
      <c r="G2" s="437">
        <v>13.51</v>
      </c>
      <c r="H2" s="371">
        <v>48</v>
      </c>
      <c r="I2" s="437">
        <v>61.51</v>
      </c>
      <c r="J2" s="437">
        <v>6.5</v>
      </c>
      <c r="K2" s="371">
        <v>10</v>
      </c>
      <c r="L2" s="437">
        <v>4.5</v>
      </c>
      <c r="M2" s="437">
        <v>4.25</v>
      </c>
      <c r="N2" s="371">
        <v>17</v>
      </c>
      <c r="O2" s="371">
        <v>8</v>
      </c>
      <c r="P2" s="371"/>
      <c r="Q2" s="371"/>
      <c r="R2" s="371"/>
      <c r="S2" s="371"/>
      <c r="T2" s="371"/>
      <c r="U2" s="371"/>
      <c r="V2" s="437">
        <v>50.25</v>
      </c>
      <c r="W2" s="371"/>
      <c r="X2" s="371"/>
      <c r="Y2" s="371"/>
      <c r="Z2" s="19"/>
      <c r="AA2" s="19" t="s">
        <v>132</v>
      </c>
      <c r="AB2" s="371">
        <v>8</v>
      </c>
      <c r="AC2" s="371">
        <v>8</v>
      </c>
      <c r="AD2" s="371">
        <v>8</v>
      </c>
      <c r="AE2" s="371">
        <v>8</v>
      </c>
      <c r="AF2" s="371">
        <v>8</v>
      </c>
      <c r="AG2" s="371">
        <v>8</v>
      </c>
      <c r="AH2" s="371"/>
      <c r="AI2" s="371"/>
      <c r="AJ2" s="371"/>
      <c r="AK2" s="371"/>
      <c r="AL2" s="371"/>
      <c r="AM2" s="371"/>
      <c r="AN2" s="437">
        <v>1.5</v>
      </c>
      <c r="AO2" s="371">
        <v>-2</v>
      </c>
      <c r="AP2" s="437">
        <v>3.5</v>
      </c>
      <c r="AQ2" s="437">
        <v>3.75</v>
      </c>
      <c r="AR2" s="371">
        <v>-9</v>
      </c>
      <c r="AS2" s="371">
        <v>0</v>
      </c>
      <c r="AT2" s="371"/>
      <c r="AU2" s="371"/>
      <c r="AV2" s="371"/>
      <c r="AW2" s="371"/>
      <c r="AX2" s="371"/>
      <c r="AY2" s="371"/>
      <c r="AZ2" s="437">
        <v>11.26</v>
      </c>
      <c r="BA2" s="19" t="s">
        <v>1067</v>
      </c>
      <c r="BB2" s="414"/>
      <c r="BC2" s="221"/>
    </row>
    <row r="3" spans="1:55" x14ac:dyDescent="0.35">
      <c r="A3" s="19" t="s">
        <v>533</v>
      </c>
      <c r="B3" s="19" t="s">
        <v>534</v>
      </c>
      <c r="C3" s="19" t="s">
        <v>58</v>
      </c>
      <c r="D3" s="436">
        <v>45344</v>
      </c>
      <c r="E3" s="19" t="s">
        <v>56</v>
      </c>
      <c r="F3" s="19" t="s">
        <v>524</v>
      </c>
      <c r="G3" s="437">
        <v>65.72</v>
      </c>
      <c r="H3" s="371">
        <v>48</v>
      </c>
      <c r="I3" s="437">
        <v>113.72</v>
      </c>
      <c r="J3" s="371">
        <v>12</v>
      </c>
      <c r="K3" s="371">
        <v>26</v>
      </c>
      <c r="L3" s="371">
        <v>10</v>
      </c>
      <c r="M3" s="371">
        <v>16</v>
      </c>
      <c r="N3" s="371">
        <v>18</v>
      </c>
      <c r="O3" s="371">
        <v>18</v>
      </c>
      <c r="P3" s="371"/>
      <c r="Q3" s="371"/>
      <c r="R3" s="371"/>
      <c r="S3" s="371"/>
      <c r="T3" s="371"/>
      <c r="U3" s="371"/>
      <c r="V3" s="371">
        <v>100</v>
      </c>
      <c r="W3" s="371"/>
      <c r="X3" s="371"/>
      <c r="Y3" s="371"/>
      <c r="Z3" s="19"/>
      <c r="AA3" s="19" t="s">
        <v>131</v>
      </c>
      <c r="AB3" s="371">
        <v>8</v>
      </c>
      <c r="AC3" s="371">
        <v>8</v>
      </c>
      <c r="AD3" s="371">
        <v>8</v>
      </c>
      <c r="AE3" s="371">
        <v>8</v>
      </c>
      <c r="AF3" s="371">
        <v>8</v>
      </c>
      <c r="AG3" s="371">
        <v>8</v>
      </c>
      <c r="AH3" s="371"/>
      <c r="AI3" s="371"/>
      <c r="AJ3" s="371"/>
      <c r="AK3" s="371"/>
      <c r="AL3" s="371"/>
      <c r="AM3" s="371"/>
      <c r="AN3" s="371">
        <v>-4</v>
      </c>
      <c r="AO3" s="371">
        <v>-18</v>
      </c>
      <c r="AP3" s="371">
        <v>-2</v>
      </c>
      <c r="AQ3" s="371">
        <v>-8</v>
      </c>
      <c r="AR3" s="371">
        <v>-10</v>
      </c>
      <c r="AS3" s="371">
        <v>-10</v>
      </c>
      <c r="AT3" s="371"/>
      <c r="AU3" s="371"/>
      <c r="AV3" s="371"/>
      <c r="AW3" s="371"/>
      <c r="AX3" s="371"/>
      <c r="AY3" s="371"/>
      <c r="AZ3" s="437">
        <v>13.72</v>
      </c>
      <c r="BA3" s="19" t="s">
        <v>1068</v>
      </c>
      <c r="BB3" s="414"/>
      <c r="BC3" s="221"/>
    </row>
    <row r="4" spans="1:55" x14ac:dyDescent="0.35">
      <c r="A4" s="19" t="s">
        <v>536</v>
      </c>
      <c r="B4" s="19" t="s">
        <v>548</v>
      </c>
      <c r="C4" s="19" t="s">
        <v>58</v>
      </c>
      <c r="D4" s="436">
        <v>45344</v>
      </c>
      <c r="E4" s="19" t="s">
        <v>56</v>
      </c>
      <c r="F4" s="19" t="s">
        <v>524</v>
      </c>
      <c r="G4" s="437">
        <v>52.15</v>
      </c>
      <c r="H4" s="437">
        <v>45.44</v>
      </c>
      <c r="I4" s="437">
        <v>97.59</v>
      </c>
      <c r="J4" s="371"/>
      <c r="K4" s="371">
        <v>38</v>
      </c>
      <c r="L4" s="371"/>
      <c r="M4" s="371">
        <v>4</v>
      </c>
      <c r="N4" s="371"/>
      <c r="O4" s="371"/>
      <c r="P4" s="371"/>
      <c r="Q4" s="371"/>
      <c r="R4" s="371"/>
      <c r="S4" s="371"/>
      <c r="T4" s="371"/>
      <c r="U4" s="371"/>
      <c r="V4" s="371">
        <v>42</v>
      </c>
      <c r="W4" s="371"/>
      <c r="X4" s="371"/>
      <c r="Y4" s="371"/>
      <c r="Z4" s="19"/>
      <c r="AA4" s="19" t="s">
        <v>131</v>
      </c>
      <c r="AB4" s="437">
        <v>6.48</v>
      </c>
      <c r="AC4" s="371">
        <v>8</v>
      </c>
      <c r="AD4" s="437">
        <v>7.6</v>
      </c>
      <c r="AE4" s="371">
        <v>8</v>
      </c>
      <c r="AF4" s="437">
        <v>7.68</v>
      </c>
      <c r="AG4" s="437">
        <v>7.68</v>
      </c>
      <c r="AH4" s="371"/>
      <c r="AI4" s="371"/>
      <c r="AJ4" s="371"/>
      <c r="AK4" s="371"/>
      <c r="AL4" s="371"/>
      <c r="AM4" s="371"/>
      <c r="AN4" s="437">
        <v>6.48</v>
      </c>
      <c r="AO4" s="371">
        <v>-30</v>
      </c>
      <c r="AP4" s="437">
        <v>7.6</v>
      </c>
      <c r="AQ4" s="371">
        <v>4</v>
      </c>
      <c r="AR4" s="437">
        <v>7.68</v>
      </c>
      <c r="AS4" s="437">
        <v>7.68</v>
      </c>
      <c r="AT4" s="371"/>
      <c r="AU4" s="371"/>
      <c r="AV4" s="371"/>
      <c r="AW4" s="371"/>
      <c r="AX4" s="371"/>
      <c r="AY4" s="371"/>
      <c r="AZ4" s="437">
        <v>55.59</v>
      </c>
      <c r="BA4" s="19" t="s">
        <v>1068</v>
      </c>
      <c r="BB4" s="414"/>
      <c r="BC4" s="221"/>
    </row>
    <row r="5" spans="1:55" x14ac:dyDescent="0.35">
      <c r="A5" s="19" t="s">
        <v>538</v>
      </c>
      <c r="B5" s="19" t="s">
        <v>539</v>
      </c>
      <c r="C5" s="19" t="s">
        <v>58</v>
      </c>
      <c r="D5" s="436">
        <v>45349</v>
      </c>
      <c r="E5" s="19" t="s">
        <v>56</v>
      </c>
      <c r="F5" s="19" t="s">
        <v>524</v>
      </c>
      <c r="G5" s="437">
        <v>94.78</v>
      </c>
      <c r="H5" s="437">
        <v>44.16</v>
      </c>
      <c r="I5" s="437">
        <v>138.94</v>
      </c>
      <c r="J5" s="371">
        <v>6</v>
      </c>
      <c r="K5" s="371">
        <v>56</v>
      </c>
      <c r="L5" s="371"/>
      <c r="M5" s="371"/>
      <c r="N5" s="371">
        <v>8</v>
      </c>
      <c r="O5" s="371">
        <v>56</v>
      </c>
      <c r="P5" s="371"/>
      <c r="Q5" s="371"/>
      <c r="R5" s="371"/>
      <c r="S5" s="371"/>
      <c r="T5" s="371"/>
      <c r="U5" s="371"/>
      <c r="V5" s="371">
        <v>126</v>
      </c>
      <c r="W5" s="371"/>
      <c r="X5" s="371"/>
      <c r="Y5" s="371"/>
      <c r="Z5" s="19"/>
      <c r="AA5" s="19" t="s">
        <v>131</v>
      </c>
      <c r="AB5" s="437">
        <v>6.48</v>
      </c>
      <c r="AC5" s="371">
        <v>8</v>
      </c>
      <c r="AD5" s="437">
        <v>7.68</v>
      </c>
      <c r="AE5" s="437">
        <v>7.28</v>
      </c>
      <c r="AF5" s="437">
        <v>7.68</v>
      </c>
      <c r="AG5" s="437">
        <v>7.04</v>
      </c>
      <c r="AH5" s="371"/>
      <c r="AI5" s="371"/>
      <c r="AJ5" s="371"/>
      <c r="AK5" s="371"/>
      <c r="AL5" s="371"/>
      <c r="AM5" s="371"/>
      <c r="AN5" s="437">
        <v>0.48</v>
      </c>
      <c r="AO5" s="371">
        <v>-48</v>
      </c>
      <c r="AP5" s="437">
        <v>7.68</v>
      </c>
      <c r="AQ5" s="437">
        <v>7.28</v>
      </c>
      <c r="AR5" s="437">
        <v>-0.32</v>
      </c>
      <c r="AS5" s="437">
        <v>-48.96</v>
      </c>
      <c r="AT5" s="371"/>
      <c r="AU5" s="371"/>
      <c r="AV5" s="371"/>
      <c r="AW5" s="371"/>
      <c r="AX5" s="371"/>
      <c r="AY5" s="371"/>
      <c r="AZ5" s="437">
        <v>12.94</v>
      </c>
      <c r="BA5" s="19" t="s">
        <v>1068</v>
      </c>
      <c r="BB5" s="414"/>
      <c r="BC5" s="221"/>
    </row>
    <row r="6" spans="1:55" x14ac:dyDescent="0.35">
      <c r="A6" s="19" t="s">
        <v>541</v>
      </c>
      <c r="B6" s="19" t="s">
        <v>542</v>
      </c>
      <c r="C6" s="19" t="s">
        <v>58</v>
      </c>
      <c r="D6" s="436">
        <v>45350</v>
      </c>
      <c r="E6" s="19" t="s">
        <v>801</v>
      </c>
      <c r="F6" s="19" t="s">
        <v>524</v>
      </c>
      <c r="G6" s="437">
        <v>51.32</v>
      </c>
      <c r="H6" s="437">
        <v>46.4</v>
      </c>
      <c r="I6" s="437">
        <v>97.72</v>
      </c>
      <c r="J6" s="371"/>
      <c r="K6" s="371">
        <v>56</v>
      </c>
      <c r="L6" s="371"/>
      <c r="M6" s="371"/>
      <c r="N6" s="371">
        <v>8</v>
      </c>
      <c r="O6" s="371">
        <v>10</v>
      </c>
      <c r="P6" s="371"/>
      <c r="Q6" s="371"/>
      <c r="R6" s="371"/>
      <c r="S6" s="371"/>
      <c r="T6" s="371"/>
      <c r="U6" s="371"/>
      <c r="V6" s="371">
        <v>74</v>
      </c>
      <c r="W6" s="371"/>
      <c r="X6" s="371"/>
      <c r="Y6" s="371"/>
      <c r="Z6" s="19"/>
      <c r="AA6" s="19" t="s">
        <v>132</v>
      </c>
      <c r="AB6" s="371">
        <v>8</v>
      </c>
      <c r="AC6" s="371">
        <v>8</v>
      </c>
      <c r="AD6" s="437">
        <v>7.68</v>
      </c>
      <c r="AE6" s="437">
        <v>7.04</v>
      </c>
      <c r="AF6" s="371">
        <v>8</v>
      </c>
      <c r="AG6" s="437">
        <v>7.68</v>
      </c>
      <c r="AH6" s="371"/>
      <c r="AI6" s="371"/>
      <c r="AJ6" s="371"/>
      <c r="AK6" s="371"/>
      <c r="AL6" s="371"/>
      <c r="AM6" s="371"/>
      <c r="AN6" s="371">
        <v>8</v>
      </c>
      <c r="AO6" s="371">
        <v>-48</v>
      </c>
      <c r="AP6" s="437">
        <v>7.68</v>
      </c>
      <c r="AQ6" s="437">
        <v>7.04</v>
      </c>
      <c r="AR6" s="371">
        <v>0</v>
      </c>
      <c r="AS6" s="437">
        <v>-2.3199999999999998</v>
      </c>
      <c r="AT6" s="371"/>
      <c r="AU6" s="371"/>
      <c r="AV6" s="371"/>
      <c r="AW6" s="371"/>
      <c r="AX6" s="371"/>
      <c r="AY6" s="371"/>
      <c r="AZ6" s="437">
        <v>23.72</v>
      </c>
      <c r="BA6" s="19" t="s">
        <v>1067</v>
      </c>
      <c r="BB6" s="414"/>
      <c r="BC6" s="221"/>
    </row>
    <row r="7" spans="1:55" x14ac:dyDescent="0.35">
      <c r="A7" s="19" t="s">
        <v>544</v>
      </c>
      <c r="B7" s="19" t="s">
        <v>545</v>
      </c>
      <c r="C7" s="19" t="s">
        <v>58</v>
      </c>
      <c r="D7" s="436">
        <v>45350</v>
      </c>
      <c r="E7" s="19" t="s">
        <v>801</v>
      </c>
      <c r="F7" s="19" t="s">
        <v>524</v>
      </c>
      <c r="G7" s="437">
        <v>62.7</v>
      </c>
      <c r="H7" s="437">
        <v>47.68</v>
      </c>
      <c r="I7" s="437">
        <v>110.38</v>
      </c>
      <c r="J7" s="371">
        <v>8</v>
      </c>
      <c r="K7" s="437">
        <v>56.25</v>
      </c>
      <c r="L7" s="437">
        <v>0.5</v>
      </c>
      <c r="M7" s="371"/>
      <c r="N7" s="371">
        <v>8</v>
      </c>
      <c r="O7" s="371">
        <v>18</v>
      </c>
      <c r="P7" s="371"/>
      <c r="Q7" s="371"/>
      <c r="R7" s="371"/>
      <c r="S7" s="371"/>
      <c r="T7" s="371"/>
      <c r="U7" s="371"/>
      <c r="V7" s="437">
        <v>90.75</v>
      </c>
      <c r="W7" s="371"/>
      <c r="X7" s="371"/>
      <c r="Y7" s="371"/>
      <c r="Z7" s="19"/>
      <c r="AA7" s="19" t="s">
        <v>132</v>
      </c>
      <c r="AB7" s="371">
        <v>8</v>
      </c>
      <c r="AC7" s="371">
        <v>8</v>
      </c>
      <c r="AD7" s="371">
        <v>8</v>
      </c>
      <c r="AE7" s="437">
        <v>7.68</v>
      </c>
      <c r="AF7" s="371">
        <v>8</v>
      </c>
      <c r="AG7" s="371">
        <v>8</v>
      </c>
      <c r="AH7" s="371"/>
      <c r="AI7" s="371"/>
      <c r="AJ7" s="371"/>
      <c r="AK7" s="371"/>
      <c r="AL7" s="371"/>
      <c r="AM7" s="371"/>
      <c r="AN7" s="371">
        <v>0</v>
      </c>
      <c r="AO7" s="437">
        <v>-48.25</v>
      </c>
      <c r="AP7" s="437">
        <v>7.5</v>
      </c>
      <c r="AQ7" s="437">
        <v>7.68</v>
      </c>
      <c r="AR7" s="371">
        <v>0</v>
      </c>
      <c r="AS7" s="371">
        <v>-10</v>
      </c>
      <c r="AT7" s="371"/>
      <c r="AU7" s="371"/>
      <c r="AV7" s="371"/>
      <c r="AW7" s="371"/>
      <c r="AX7" s="371"/>
      <c r="AY7" s="371"/>
      <c r="AZ7" s="437">
        <v>19.63</v>
      </c>
      <c r="BA7" s="19" t="s">
        <v>1067</v>
      </c>
      <c r="BB7" s="414"/>
      <c r="BC7" s="221"/>
    </row>
    <row r="8" spans="1:55" x14ac:dyDescent="0.35">
      <c r="A8" s="19" t="s">
        <v>549</v>
      </c>
      <c r="B8" s="19" t="s">
        <v>550</v>
      </c>
      <c r="C8" s="19" t="s">
        <v>58</v>
      </c>
      <c r="D8" s="436">
        <v>45369</v>
      </c>
      <c r="E8" s="19" t="s">
        <v>56</v>
      </c>
      <c r="F8" s="19" t="s">
        <v>524</v>
      </c>
      <c r="G8" s="437">
        <v>33.659999999999997</v>
      </c>
      <c r="H8" s="437">
        <v>46.4</v>
      </c>
      <c r="I8" s="437">
        <v>80.06</v>
      </c>
      <c r="J8" s="371">
        <v>12</v>
      </c>
      <c r="K8" s="371">
        <v>28</v>
      </c>
      <c r="L8" s="371"/>
      <c r="M8" s="371"/>
      <c r="N8" s="437">
        <v>0.5</v>
      </c>
      <c r="O8" s="371">
        <v>28</v>
      </c>
      <c r="P8" s="371"/>
      <c r="Q8" s="371"/>
      <c r="R8" s="371"/>
      <c r="S8" s="371"/>
      <c r="T8" s="371"/>
      <c r="U8" s="371"/>
      <c r="V8" s="437">
        <v>68.5</v>
      </c>
      <c r="W8" s="371"/>
      <c r="X8" s="371"/>
      <c r="Y8" s="371"/>
      <c r="Z8" s="19"/>
      <c r="AA8" s="19" t="s">
        <v>131</v>
      </c>
      <c r="AB8" s="371">
        <v>8</v>
      </c>
      <c r="AC8" s="437">
        <v>7.04</v>
      </c>
      <c r="AD8" s="437">
        <v>7.68</v>
      </c>
      <c r="AE8" s="437">
        <v>7.68</v>
      </c>
      <c r="AF8" s="371">
        <v>8</v>
      </c>
      <c r="AG8" s="371">
        <v>8</v>
      </c>
      <c r="AH8" s="371"/>
      <c r="AI8" s="371"/>
      <c r="AJ8" s="371"/>
      <c r="AK8" s="371"/>
      <c r="AL8" s="371"/>
      <c r="AM8" s="371"/>
      <c r="AN8" s="371">
        <v>-4</v>
      </c>
      <c r="AO8" s="437">
        <v>-20.96</v>
      </c>
      <c r="AP8" s="437">
        <v>7.68</v>
      </c>
      <c r="AQ8" s="437">
        <v>7.68</v>
      </c>
      <c r="AR8" s="437">
        <v>7.5</v>
      </c>
      <c r="AS8" s="371">
        <v>-20</v>
      </c>
      <c r="AT8" s="371"/>
      <c r="AU8" s="371"/>
      <c r="AV8" s="371"/>
      <c r="AW8" s="371"/>
      <c r="AX8" s="371"/>
      <c r="AY8" s="371"/>
      <c r="AZ8" s="437">
        <v>11.56</v>
      </c>
      <c r="BA8" s="19" t="s">
        <v>1068</v>
      </c>
      <c r="BB8" s="414"/>
      <c r="BC8" s="221"/>
    </row>
    <row r="9" spans="1:55" x14ac:dyDescent="0.35">
      <c r="A9" s="19" t="s">
        <v>552</v>
      </c>
      <c r="B9" s="19" t="s">
        <v>553</v>
      </c>
      <c r="C9" s="19" t="s">
        <v>58</v>
      </c>
      <c r="D9" s="436">
        <v>45370</v>
      </c>
      <c r="E9" s="19" t="s">
        <v>56</v>
      </c>
      <c r="F9" s="19" t="s">
        <v>524</v>
      </c>
      <c r="G9" s="437">
        <v>31.86</v>
      </c>
      <c r="H9" s="437">
        <v>42.56</v>
      </c>
      <c r="I9" s="437">
        <v>74.42</v>
      </c>
      <c r="J9" s="371">
        <v>24</v>
      </c>
      <c r="K9" s="371">
        <v>8</v>
      </c>
      <c r="L9" s="371"/>
      <c r="M9" s="371">
        <v>16</v>
      </c>
      <c r="N9" s="371">
        <v>8</v>
      </c>
      <c r="O9" s="371"/>
      <c r="P9" s="371"/>
      <c r="Q9" s="371"/>
      <c r="R9" s="371"/>
      <c r="S9" s="371"/>
      <c r="T9" s="371"/>
      <c r="U9" s="371"/>
      <c r="V9" s="371">
        <v>56</v>
      </c>
      <c r="W9" s="371"/>
      <c r="X9" s="371"/>
      <c r="Y9" s="371"/>
      <c r="Z9" s="19"/>
      <c r="AA9" s="19" t="s">
        <v>131</v>
      </c>
      <c r="AB9" s="371">
        <v>8</v>
      </c>
      <c r="AC9" s="437">
        <v>5.76</v>
      </c>
      <c r="AD9" s="371">
        <v>8</v>
      </c>
      <c r="AE9" s="437">
        <v>7.28</v>
      </c>
      <c r="AF9" s="437">
        <v>7.36</v>
      </c>
      <c r="AG9" s="437">
        <v>6.16</v>
      </c>
      <c r="AH9" s="371"/>
      <c r="AI9" s="371"/>
      <c r="AJ9" s="371"/>
      <c r="AK9" s="371"/>
      <c r="AL9" s="371"/>
      <c r="AM9" s="371"/>
      <c r="AN9" s="371">
        <v>-16</v>
      </c>
      <c r="AO9" s="437">
        <v>-2.2400000000000002</v>
      </c>
      <c r="AP9" s="371">
        <v>8</v>
      </c>
      <c r="AQ9" s="437">
        <v>-8.7200000000000006</v>
      </c>
      <c r="AR9" s="437">
        <v>-0.64</v>
      </c>
      <c r="AS9" s="437">
        <v>6.16</v>
      </c>
      <c r="AT9" s="371"/>
      <c r="AU9" s="371"/>
      <c r="AV9" s="371"/>
      <c r="AW9" s="371"/>
      <c r="AX9" s="371"/>
      <c r="AY9" s="371"/>
      <c r="AZ9" s="437">
        <v>18.420000000000002</v>
      </c>
      <c r="BA9" s="19" t="s">
        <v>1068</v>
      </c>
      <c r="BB9" s="414"/>
      <c r="BC9" s="221"/>
    </row>
    <row r="10" spans="1:55" x14ac:dyDescent="0.35">
      <c r="A10" s="19" t="s">
        <v>564</v>
      </c>
      <c r="B10" s="19" t="s">
        <v>565</v>
      </c>
      <c r="C10" s="19" t="s">
        <v>58</v>
      </c>
      <c r="D10" s="436">
        <v>45386</v>
      </c>
      <c r="E10" s="19" t="s">
        <v>56</v>
      </c>
      <c r="F10" s="19" t="s">
        <v>524</v>
      </c>
      <c r="G10" s="437">
        <v>18.86</v>
      </c>
      <c r="H10" s="437">
        <v>47.04</v>
      </c>
      <c r="I10" s="437">
        <v>65.900000000000006</v>
      </c>
      <c r="J10" s="371"/>
      <c r="K10" s="371">
        <v>14</v>
      </c>
      <c r="L10" s="371"/>
      <c r="M10" s="371">
        <v>10</v>
      </c>
      <c r="N10" s="371">
        <v>16</v>
      </c>
      <c r="O10" s="371"/>
      <c r="P10" s="371"/>
      <c r="Q10" s="371"/>
      <c r="R10" s="371"/>
      <c r="S10" s="371"/>
      <c r="T10" s="371"/>
      <c r="U10" s="371"/>
      <c r="V10" s="371">
        <v>40</v>
      </c>
      <c r="W10" s="371"/>
      <c r="X10" s="371"/>
      <c r="Y10" s="371"/>
      <c r="Z10" s="19"/>
      <c r="AA10" s="19" t="s">
        <v>131</v>
      </c>
      <c r="AB10" s="371">
        <v>8</v>
      </c>
      <c r="AC10" s="437">
        <v>7.68</v>
      </c>
      <c r="AD10" s="371">
        <v>8</v>
      </c>
      <c r="AE10" s="371">
        <v>8</v>
      </c>
      <c r="AF10" s="437">
        <v>7.68</v>
      </c>
      <c r="AG10" s="437">
        <v>7.68</v>
      </c>
      <c r="AH10" s="371"/>
      <c r="AI10" s="371"/>
      <c r="AJ10" s="371"/>
      <c r="AK10" s="371"/>
      <c r="AL10" s="371"/>
      <c r="AM10" s="371"/>
      <c r="AN10" s="371">
        <v>8</v>
      </c>
      <c r="AO10" s="437">
        <v>-6.32</v>
      </c>
      <c r="AP10" s="371">
        <v>8</v>
      </c>
      <c r="AQ10" s="371">
        <v>-2</v>
      </c>
      <c r="AR10" s="437">
        <v>-8.32</v>
      </c>
      <c r="AS10" s="437">
        <v>7.68</v>
      </c>
      <c r="AT10" s="371"/>
      <c r="AU10" s="371"/>
      <c r="AV10" s="371"/>
      <c r="AW10" s="371"/>
      <c r="AX10" s="371"/>
      <c r="AY10" s="371"/>
      <c r="AZ10" s="437">
        <v>25.9</v>
      </c>
      <c r="BA10" s="19" t="s">
        <v>319</v>
      </c>
      <c r="BB10" s="414"/>
      <c r="BC10" s="221"/>
    </row>
    <row r="11" spans="1:55" x14ac:dyDescent="0.35">
      <c r="A11" s="19" t="s">
        <v>567</v>
      </c>
      <c r="B11" s="19" t="s">
        <v>568</v>
      </c>
      <c r="C11" s="19" t="s">
        <v>58</v>
      </c>
      <c r="D11" s="436">
        <v>45386</v>
      </c>
      <c r="E11" s="19" t="s">
        <v>56</v>
      </c>
      <c r="F11" s="19" t="s">
        <v>524</v>
      </c>
      <c r="G11" s="437">
        <v>21.19</v>
      </c>
      <c r="H11" s="437">
        <v>37.76</v>
      </c>
      <c r="I11" s="437">
        <v>58.95</v>
      </c>
      <c r="J11" s="371"/>
      <c r="K11" s="371">
        <v>28</v>
      </c>
      <c r="L11" s="371"/>
      <c r="M11" s="371"/>
      <c r="N11" s="371">
        <v>18</v>
      </c>
      <c r="O11" s="371"/>
      <c r="P11" s="371"/>
      <c r="Q11" s="371"/>
      <c r="R11" s="371"/>
      <c r="S11" s="371"/>
      <c r="T11" s="371"/>
      <c r="U11" s="371"/>
      <c r="V11" s="371">
        <v>46</v>
      </c>
      <c r="W11" s="371"/>
      <c r="X11" s="371"/>
      <c r="Y11" s="371"/>
      <c r="Z11" s="19"/>
      <c r="AA11" s="19" t="s">
        <v>131</v>
      </c>
      <c r="AB11" s="437">
        <v>7.36</v>
      </c>
      <c r="AC11" s="437">
        <v>5.04</v>
      </c>
      <c r="AD11" s="371">
        <v>6</v>
      </c>
      <c r="AE11" s="437">
        <v>7.68</v>
      </c>
      <c r="AF11" s="437">
        <v>4.6399999999999997</v>
      </c>
      <c r="AG11" s="437">
        <v>7.04</v>
      </c>
      <c r="AH11" s="371"/>
      <c r="AI11" s="371"/>
      <c r="AJ11" s="371"/>
      <c r="AK11" s="371"/>
      <c r="AL11" s="371"/>
      <c r="AM11" s="371"/>
      <c r="AN11" s="437">
        <v>7.36</v>
      </c>
      <c r="AO11" s="437">
        <v>-22.96</v>
      </c>
      <c r="AP11" s="371">
        <v>6</v>
      </c>
      <c r="AQ11" s="437">
        <v>7.68</v>
      </c>
      <c r="AR11" s="437">
        <v>-13.36</v>
      </c>
      <c r="AS11" s="437">
        <v>7.04</v>
      </c>
      <c r="AT11" s="371"/>
      <c r="AU11" s="371"/>
      <c r="AV11" s="371"/>
      <c r="AW11" s="371"/>
      <c r="AX11" s="371"/>
      <c r="AY11" s="371"/>
      <c r="AZ11" s="437">
        <v>12.95</v>
      </c>
      <c r="BA11" s="19" t="s">
        <v>319</v>
      </c>
      <c r="BB11" s="414"/>
      <c r="BC11" s="221"/>
    </row>
    <row r="12" spans="1:55" x14ac:dyDescent="0.35">
      <c r="A12" s="19" t="s">
        <v>571</v>
      </c>
      <c r="B12" s="19" t="s">
        <v>572</v>
      </c>
      <c r="C12" s="19" t="s">
        <v>58</v>
      </c>
      <c r="D12" s="436">
        <v>45422</v>
      </c>
      <c r="E12" s="19" t="s">
        <v>56</v>
      </c>
      <c r="F12" s="19" t="s">
        <v>524</v>
      </c>
      <c r="G12" s="437">
        <v>44.08</v>
      </c>
      <c r="H12" s="437">
        <v>37.6</v>
      </c>
      <c r="I12" s="437">
        <v>81.680000000000007</v>
      </c>
      <c r="J12" s="371"/>
      <c r="K12" s="371">
        <v>26</v>
      </c>
      <c r="L12" s="371"/>
      <c r="M12" s="371"/>
      <c r="N12" s="371">
        <v>8</v>
      </c>
      <c r="O12" s="371">
        <v>10</v>
      </c>
      <c r="P12" s="371"/>
      <c r="Q12" s="371"/>
      <c r="R12" s="371"/>
      <c r="S12" s="371"/>
      <c r="T12" s="371"/>
      <c r="U12" s="371"/>
      <c r="V12" s="371">
        <v>44</v>
      </c>
      <c r="W12" s="371"/>
      <c r="X12" s="371"/>
      <c r="Y12" s="371"/>
      <c r="Z12" s="19"/>
      <c r="AA12" s="19" t="s">
        <v>131</v>
      </c>
      <c r="AB12" s="437">
        <v>7.04</v>
      </c>
      <c r="AC12" s="437">
        <v>5.36</v>
      </c>
      <c r="AD12" s="437">
        <v>5.92</v>
      </c>
      <c r="AE12" s="437">
        <v>6.88</v>
      </c>
      <c r="AF12" s="437">
        <v>6.5600000000000005</v>
      </c>
      <c r="AG12" s="437">
        <v>5.84</v>
      </c>
      <c r="AH12" s="371"/>
      <c r="AI12" s="371"/>
      <c r="AJ12" s="371"/>
      <c r="AK12" s="371"/>
      <c r="AL12" s="371"/>
      <c r="AM12" s="371"/>
      <c r="AN12" s="437">
        <v>7.04</v>
      </c>
      <c r="AO12" s="437">
        <v>-20.64</v>
      </c>
      <c r="AP12" s="437">
        <v>5.92</v>
      </c>
      <c r="AQ12" s="437">
        <v>6.88</v>
      </c>
      <c r="AR12" s="437">
        <v>-1.44</v>
      </c>
      <c r="AS12" s="437">
        <v>-4.16</v>
      </c>
      <c r="AT12" s="371"/>
      <c r="AU12" s="371"/>
      <c r="AV12" s="371"/>
      <c r="AW12" s="371"/>
      <c r="AX12" s="371"/>
      <c r="AY12" s="371"/>
      <c r="AZ12" s="437">
        <v>37.68</v>
      </c>
      <c r="BA12" s="19" t="s">
        <v>1068</v>
      </c>
      <c r="BB12" s="414"/>
      <c r="BC12" s="221"/>
    </row>
    <row r="13" spans="1:55" x14ac:dyDescent="0.35">
      <c r="A13" s="19" t="s">
        <v>574</v>
      </c>
      <c r="B13" s="19" t="s">
        <v>575</v>
      </c>
      <c r="C13" s="19" t="s">
        <v>58</v>
      </c>
      <c r="D13" s="436">
        <v>45426</v>
      </c>
      <c r="E13" s="19" t="s">
        <v>56</v>
      </c>
      <c r="F13" s="19" t="s">
        <v>524</v>
      </c>
      <c r="G13" s="437">
        <v>20.36</v>
      </c>
      <c r="H13" s="437">
        <v>37.520000000000003</v>
      </c>
      <c r="I13" s="437">
        <v>57.88</v>
      </c>
      <c r="J13" s="371"/>
      <c r="K13" s="437">
        <v>19.5</v>
      </c>
      <c r="L13" s="371"/>
      <c r="M13" s="371">
        <v>2</v>
      </c>
      <c r="N13" s="371">
        <v>18</v>
      </c>
      <c r="O13" s="371">
        <v>8</v>
      </c>
      <c r="P13" s="371"/>
      <c r="Q13" s="371"/>
      <c r="R13" s="371"/>
      <c r="S13" s="371"/>
      <c r="T13" s="371"/>
      <c r="U13" s="371"/>
      <c r="V13" s="437">
        <v>47.5</v>
      </c>
      <c r="W13" s="371"/>
      <c r="X13" s="371"/>
      <c r="Y13" s="371"/>
      <c r="Z13" s="19"/>
      <c r="AA13" s="19" t="s">
        <v>131</v>
      </c>
      <c r="AB13" s="437">
        <v>5.76</v>
      </c>
      <c r="AC13" s="437">
        <v>4.5600000000000005</v>
      </c>
      <c r="AD13" s="437">
        <v>6.24</v>
      </c>
      <c r="AE13" s="437">
        <v>7.04</v>
      </c>
      <c r="AF13" s="437">
        <v>7.28</v>
      </c>
      <c r="AG13" s="437">
        <v>6.64</v>
      </c>
      <c r="AH13" s="371"/>
      <c r="AI13" s="371"/>
      <c r="AJ13" s="371"/>
      <c r="AK13" s="371"/>
      <c r="AL13" s="371"/>
      <c r="AM13" s="371"/>
      <c r="AN13" s="437">
        <v>5.76</v>
      </c>
      <c r="AO13" s="437">
        <v>-14.94</v>
      </c>
      <c r="AP13" s="437">
        <v>6.24</v>
      </c>
      <c r="AQ13" s="437">
        <v>5.04</v>
      </c>
      <c r="AR13" s="437">
        <v>-10.72</v>
      </c>
      <c r="AS13" s="437">
        <v>-1.3599999999999999</v>
      </c>
      <c r="AT13" s="371"/>
      <c r="AU13" s="371"/>
      <c r="AV13" s="371"/>
      <c r="AW13" s="371"/>
      <c r="AX13" s="371"/>
      <c r="AY13" s="371"/>
      <c r="AZ13" s="437">
        <v>10.38</v>
      </c>
      <c r="BA13" s="19" t="s">
        <v>1068</v>
      </c>
      <c r="BB13" s="414"/>
      <c r="BC13" s="221"/>
    </row>
    <row r="14" spans="1:55" x14ac:dyDescent="0.35">
      <c r="A14" s="19" t="s">
        <v>577</v>
      </c>
      <c r="B14" s="19" t="s">
        <v>578</v>
      </c>
      <c r="C14" s="19" t="s">
        <v>58</v>
      </c>
      <c r="D14" s="436">
        <v>45428</v>
      </c>
      <c r="E14" s="19" t="s">
        <v>56</v>
      </c>
      <c r="F14" s="19" t="s">
        <v>524</v>
      </c>
      <c r="G14" s="437">
        <v>75.02</v>
      </c>
      <c r="H14" s="437">
        <v>47.6</v>
      </c>
      <c r="I14" s="437">
        <v>122.62</v>
      </c>
      <c r="J14" s="371">
        <v>8</v>
      </c>
      <c r="K14" s="371">
        <v>56</v>
      </c>
      <c r="L14" s="371"/>
      <c r="M14" s="371">
        <v>4</v>
      </c>
      <c r="N14" s="371">
        <v>8</v>
      </c>
      <c r="O14" s="371"/>
      <c r="P14" s="371"/>
      <c r="Q14" s="371"/>
      <c r="R14" s="371"/>
      <c r="S14" s="371"/>
      <c r="T14" s="371"/>
      <c r="U14" s="371"/>
      <c r="V14" s="371">
        <v>76</v>
      </c>
      <c r="W14" s="371"/>
      <c r="X14" s="371"/>
      <c r="Y14" s="371"/>
      <c r="Z14" s="19"/>
      <c r="AA14" s="19" t="s">
        <v>131</v>
      </c>
      <c r="AB14" s="371">
        <v>8</v>
      </c>
      <c r="AC14" s="437">
        <v>7.6</v>
      </c>
      <c r="AD14" s="371">
        <v>8</v>
      </c>
      <c r="AE14" s="371">
        <v>8</v>
      </c>
      <c r="AF14" s="371">
        <v>8</v>
      </c>
      <c r="AG14" s="371">
        <v>8</v>
      </c>
      <c r="AH14" s="371"/>
      <c r="AI14" s="371"/>
      <c r="AJ14" s="371"/>
      <c r="AK14" s="371"/>
      <c r="AL14" s="371"/>
      <c r="AM14" s="371"/>
      <c r="AN14" s="371">
        <v>0</v>
      </c>
      <c r="AO14" s="437">
        <v>-48.4</v>
      </c>
      <c r="AP14" s="371">
        <v>8</v>
      </c>
      <c r="AQ14" s="371">
        <v>4</v>
      </c>
      <c r="AR14" s="371">
        <v>0</v>
      </c>
      <c r="AS14" s="371">
        <v>8</v>
      </c>
      <c r="AT14" s="371"/>
      <c r="AU14" s="371"/>
      <c r="AV14" s="371"/>
      <c r="AW14" s="371"/>
      <c r="AX14" s="371"/>
      <c r="AY14" s="371"/>
      <c r="AZ14" s="437">
        <v>46.62</v>
      </c>
      <c r="BA14" s="19" t="s">
        <v>1068</v>
      </c>
      <c r="BB14" s="414"/>
      <c r="BC14" s="221"/>
    </row>
    <row r="15" spans="1:55" x14ac:dyDescent="0.35">
      <c r="A15" s="19" t="s">
        <v>580</v>
      </c>
      <c r="B15" s="19" t="s">
        <v>581</v>
      </c>
      <c r="C15" s="19" t="s">
        <v>58</v>
      </c>
      <c r="D15" s="436">
        <v>45428</v>
      </c>
      <c r="E15" s="19" t="s">
        <v>73</v>
      </c>
      <c r="F15" s="19" t="s">
        <v>1061</v>
      </c>
      <c r="G15" s="437">
        <v>28.61</v>
      </c>
      <c r="H15" s="371">
        <v>48</v>
      </c>
      <c r="I15" s="437">
        <v>76.61</v>
      </c>
      <c r="J15" s="371"/>
      <c r="K15" s="371">
        <v>18</v>
      </c>
      <c r="L15" s="371">
        <v>3</v>
      </c>
      <c r="M15" s="371"/>
      <c r="N15" s="437">
        <v>0.5</v>
      </c>
      <c r="O15" s="371">
        <v>8</v>
      </c>
      <c r="P15" s="371"/>
      <c r="Q15" s="371"/>
      <c r="R15" s="371"/>
      <c r="S15" s="371"/>
      <c r="T15" s="371"/>
      <c r="U15" s="371"/>
      <c r="V15" s="437">
        <v>29.5</v>
      </c>
      <c r="W15" s="371"/>
      <c r="X15" s="371"/>
      <c r="Y15" s="371"/>
      <c r="Z15" s="19"/>
      <c r="AA15" s="19" t="s">
        <v>132</v>
      </c>
      <c r="AB15" s="371">
        <v>8</v>
      </c>
      <c r="AC15" s="371">
        <v>8</v>
      </c>
      <c r="AD15" s="371">
        <v>8</v>
      </c>
      <c r="AE15" s="371">
        <v>8</v>
      </c>
      <c r="AF15" s="371">
        <v>8</v>
      </c>
      <c r="AG15" s="371">
        <v>8</v>
      </c>
      <c r="AH15" s="371"/>
      <c r="AI15" s="371"/>
      <c r="AJ15" s="371"/>
      <c r="AK15" s="371"/>
      <c r="AL15" s="371"/>
      <c r="AM15" s="371"/>
      <c r="AN15" s="371">
        <v>8</v>
      </c>
      <c r="AO15" s="371">
        <v>-10</v>
      </c>
      <c r="AP15" s="371">
        <v>5</v>
      </c>
      <c r="AQ15" s="371">
        <v>8</v>
      </c>
      <c r="AR15" s="437">
        <v>7.5</v>
      </c>
      <c r="AS15" s="371">
        <v>0</v>
      </c>
      <c r="AT15" s="371"/>
      <c r="AU15" s="371"/>
      <c r="AV15" s="371"/>
      <c r="AW15" s="371"/>
      <c r="AX15" s="371"/>
      <c r="AY15" s="371"/>
      <c r="AZ15" s="437">
        <v>47.11</v>
      </c>
      <c r="BA15" s="19" t="s">
        <v>319</v>
      </c>
      <c r="BB15" s="414"/>
      <c r="BC15" s="221"/>
    </row>
    <row r="16" spans="1:55" x14ac:dyDescent="0.35">
      <c r="A16" s="19" t="s">
        <v>583</v>
      </c>
      <c r="B16" s="19" t="s">
        <v>584</v>
      </c>
      <c r="C16" s="19" t="s">
        <v>58</v>
      </c>
      <c r="D16" s="436">
        <v>45428</v>
      </c>
      <c r="E16" s="19" t="s">
        <v>801</v>
      </c>
      <c r="F16" s="19" t="s">
        <v>524</v>
      </c>
      <c r="G16" s="437">
        <v>48.89</v>
      </c>
      <c r="H16" s="437">
        <v>47.04</v>
      </c>
      <c r="I16" s="437">
        <v>95.93</v>
      </c>
      <c r="J16" s="371"/>
      <c r="K16" s="371">
        <v>56</v>
      </c>
      <c r="L16" s="371"/>
      <c r="M16" s="371"/>
      <c r="N16" s="371">
        <v>18</v>
      </c>
      <c r="O16" s="371"/>
      <c r="P16" s="371"/>
      <c r="Q16" s="371"/>
      <c r="R16" s="371"/>
      <c r="S16" s="371"/>
      <c r="T16" s="371"/>
      <c r="U16" s="371"/>
      <c r="V16" s="371">
        <v>74</v>
      </c>
      <c r="W16" s="371"/>
      <c r="X16" s="371"/>
      <c r="Y16" s="371"/>
      <c r="Z16" s="19"/>
      <c r="AA16" s="19" t="s">
        <v>132</v>
      </c>
      <c r="AB16" s="371">
        <v>8</v>
      </c>
      <c r="AC16" s="371">
        <v>8</v>
      </c>
      <c r="AD16" s="371">
        <v>8</v>
      </c>
      <c r="AE16" s="437">
        <v>7.36</v>
      </c>
      <c r="AF16" s="371">
        <v>8</v>
      </c>
      <c r="AG16" s="437">
        <v>7.68</v>
      </c>
      <c r="AH16" s="371"/>
      <c r="AI16" s="371"/>
      <c r="AJ16" s="371"/>
      <c r="AK16" s="371"/>
      <c r="AL16" s="371"/>
      <c r="AM16" s="371"/>
      <c r="AN16" s="371">
        <v>8</v>
      </c>
      <c r="AO16" s="371">
        <v>-48</v>
      </c>
      <c r="AP16" s="371">
        <v>8</v>
      </c>
      <c r="AQ16" s="437">
        <v>7.36</v>
      </c>
      <c r="AR16" s="371">
        <v>-10</v>
      </c>
      <c r="AS16" s="437">
        <v>7.68</v>
      </c>
      <c r="AT16" s="371"/>
      <c r="AU16" s="371"/>
      <c r="AV16" s="371"/>
      <c r="AW16" s="371"/>
      <c r="AX16" s="371"/>
      <c r="AY16" s="371"/>
      <c r="AZ16" s="437">
        <v>21.93</v>
      </c>
      <c r="BA16" s="19" t="s">
        <v>1067</v>
      </c>
      <c r="BB16" s="414"/>
      <c r="BC16" s="221"/>
    </row>
    <row r="17" spans="1:55" x14ac:dyDescent="0.35">
      <c r="A17" s="19" t="s">
        <v>586</v>
      </c>
      <c r="B17" s="19" t="s">
        <v>587</v>
      </c>
      <c r="C17" s="19" t="s">
        <v>58</v>
      </c>
      <c r="D17" s="436">
        <v>45432</v>
      </c>
      <c r="E17" s="19" t="s">
        <v>56</v>
      </c>
      <c r="F17" s="19" t="s">
        <v>524</v>
      </c>
      <c r="G17" s="437">
        <v>44.16</v>
      </c>
      <c r="H17" s="437">
        <v>44.4</v>
      </c>
      <c r="I17" s="437">
        <v>88.56</v>
      </c>
      <c r="J17" s="371"/>
      <c r="K17" s="371">
        <v>36</v>
      </c>
      <c r="L17" s="371"/>
      <c r="M17" s="371">
        <v>16</v>
      </c>
      <c r="N17" s="371">
        <v>8</v>
      </c>
      <c r="O17" s="371">
        <v>2</v>
      </c>
      <c r="P17" s="371"/>
      <c r="Q17" s="371"/>
      <c r="R17" s="371"/>
      <c r="S17" s="371"/>
      <c r="T17" s="371"/>
      <c r="U17" s="371"/>
      <c r="V17" s="371">
        <v>62</v>
      </c>
      <c r="W17" s="371"/>
      <c r="X17" s="371"/>
      <c r="Y17" s="371"/>
      <c r="Z17" s="19"/>
      <c r="AA17" s="19" t="s">
        <v>131</v>
      </c>
      <c r="AB17" s="371">
        <v>8</v>
      </c>
      <c r="AC17" s="437">
        <v>6.16</v>
      </c>
      <c r="AD17" s="371">
        <v>8</v>
      </c>
      <c r="AE17" s="437">
        <v>7.36</v>
      </c>
      <c r="AF17" s="371">
        <v>8</v>
      </c>
      <c r="AG17" s="437">
        <v>6.88</v>
      </c>
      <c r="AH17" s="371"/>
      <c r="AI17" s="371"/>
      <c r="AJ17" s="371"/>
      <c r="AK17" s="371"/>
      <c r="AL17" s="371"/>
      <c r="AM17" s="371"/>
      <c r="AN17" s="371">
        <v>8</v>
      </c>
      <c r="AO17" s="437">
        <v>-29.84</v>
      </c>
      <c r="AP17" s="371">
        <v>8</v>
      </c>
      <c r="AQ17" s="437">
        <v>-8.64</v>
      </c>
      <c r="AR17" s="371">
        <v>0</v>
      </c>
      <c r="AS17" s="437">
        <v>4.88</v>
      </c>
      <c r="AT17" s="371"/>
      <c r="AU17" s="371"/>
      <c r="AV17" s="371"/>
      <c r="AW17" s="371"/>
      <c r="AX17" s="371"/>
      <c r="AY17" s="371"/>
      <c r="AZ17" s="437">
        <v>26.56</v>
      </c>
      <c r="BA17" s="19" t="s">
        <v>1068</v>
      </c>
      <c r="BB17" s="414"/>
      <c r="BC17" s="221"/>
    </row>
    <row r="18" spans="1:55" x14ac:dyDescent="0.35">
      <c r="A18" s="19" t="s">
        <v>594</v>
      </c>
      <c r="B18" s="19" t="s">
        <v>595</v>
      </c>
      <c r="C18" s="19" t="s">
        <v>58</v>
      </c>
      <c r="D18" s="436">
        <v>45498</v>
      </c>
      <c r="E18" s="19" t="s">
        <v>56</v>
      </c>
      <c r="F18" s="19" t="s">
        <v>524</v>
      </c>
      <c r="G18" s="437">
        <v>24.87</v>
      </c>
      <c r="H18" s="437">
        <v>43.6</v>
      </c>
      <c r="I18" s="437">
        <v>68.47</v>
      </c>
      <c r="J18" s="371"/>
      <c r="K18" s="371">
        <v>30</v>
      </c>
      <c r="L18" s="371">
        <v>8</v>
      </c>
      <c r="M18" s="371"/>
      <c r="N18" s="371"/>
      <c r="O18" s="371">
        <v>20</v>
      </c>
      <c r="P18" s="371"/>
      <c r="Q18" s="371"/>
      <c r="R18" s="371"/>
      <c r="S18" s="371"/>
      <c r="T18" s="371"/>
      <c r="U18" s="371"/>
      <c r="V18" s="371">
        <v>58</v>
      </c>
      <c r="W18" s="371"/>
      <c r="X18" s="371"/>
      <c r="Y18" s="371"/>
      <c r="Z18" s="19"/>
      <c r="AA18" s="19" t="s">
        <v>131</v>
      </c>
      <c r="AB18" s="371">
        <v>8</v>
      </c>
      <c r="AC18" s="437">
        <v>7.04</v>
      </c>
      <c r="AD18" s="437">
        <v>7.2</v>
      </c>
      <c r="AE18" s="437">
        <v>6.96</v>
      </c>
      <c r="AF18" s="437">
        <v>6.8</v>
      </c>
      <c r="AG18" s="437">
        <v>7.6</v>
      </c>
      <c r="AH18" s="371"/>
      <c r="AI18" s="371"/>
      <c r="AJ18" s="371"/>
      <c r="AK18" s="371"/>
      <c r="AL18" s="371"/>
      <c r="AM18" s="371"/>
      <c r="AN18" s="371">
        <v>8</v>
      </c>
      <c r="AO18" s="437">
        <v>-22.96</v>
      </c>
      <c r="AP18" s="437">
        <v>-0.8</v>
      </c>
      <c r="AQ18" s="437">
        <v>6.96</v>
      </c>
      <c r="AR18" s="437">
        <v>6.8</v>
      </c>
      <c r="AS18" s="437">
        <v>-12.4</v>
      </c>
      <c r="AT18" s="371"/>
      <c r="AU18" s="371"/>
      <c r="AV18" s="371"/>
      <c r="AW18" s="371"/>
      <c r="AX18" s="371"/>
      <c r="AY18" s="371"/>
      <c r="AZ18" s="437">
        <v>10.47</v>
      </c>
      <c r="BA18" s="19" t="s">
        <v>1067</v>
      </c>
      <c r="BB18" s="414"/>
      <c r="BC18" s="221"/>
    </row>
    <row r="19" spans="1:55" x14ac:dyDescent="0.35">
      <c r="A19" s="19" t="s">
        <v>620</v>
      </c>
      <c r="B19" s="19" t="s">
        <v>621</v>
      </c>
      <c r="C19" s="19" t="s">
        <v>58</v>
      </c>
      <c r="D19" s="436">
        <v>45702</v>
      </c>
      <c r="E19" s="19" t="s">
        <v>56</v>
      </c>
      <c r="F19" s="19" t="s">
        <v>524</v>
      </c>
      <c r="G19" s="437">
        <v>19.02</v>
      </c>
      <c r="H19" s="437">
        <v>45.52</v>
      </c>
      <c r="I19" s="437">
        <v>64.540000000000006</v>
      </c>
      <c r="J19" s="371"/>
      <c r="K19" s="371">
        <v>18</v>
      </c>
      <c r="L19" s="371"/>
      <c r="M19" s="371"/>
      <c r="N19" s="437">
        <v>8.5</v>
      </c>
      <c r="O19" s="371">
        <v>20</v>
      </c>
      <c r="P19" s="371"/>
      <c r="Q19" s="371"/>
      <c r="R19" s="371"/>
      <c r="S19" s="371"/>
      <c r="T19" s="371"/>
      <c r="U19" s="371"/>
      <c r="V19" s="437">
        <v>46.5</v>
      </c>
      <c r="W19" s="371"/>
      <c r="X19" s="371"/>
      <c r="Y19" s="371"/>
      <c r="Z19" s="19"/>
      <c r="AA19" s="19" t="s">
        <v>131</v>
      </c>
      <c r="AB19" s="437">
        <v>7.68</v>
      </c>
      <c r="AC19" s="437">
        <v>6.5600000000000005</v>
      </c>
      <c r="AD19" s="371">
        <v>8</v>
      </c>
      <c r="AE19" s="437">
        <v>7.68</v>
      </c>
      <c r="AF19" s="371">
        <v>8</v>
      </c>
      <c r="AG19" s="437">
        <v>7.6</v>
      </c>
      <c r="AH19" s="371"/>
      <c r="AI19" s="371"/>
      <c r="AJ19" s="371"/>
      <c r="AK19" s="371"/>
      <c r="AL19" s="371"/>
      <c r="AM19" s="371"/>
      <c r="AN19" s="437">
        <v>7.68</v>
      </c>
      <c r="AO19" s="437">
        <v>-11.44</v>
      </c>
      <c r="AP19" s="371">
        <v>8</v>
      </c>
      <c r="AQ19" s="437">
        <v>7.68</v>
      </c>
      <c r="AR19" s="437">
        <v>-0.5</v>
      </c>
      <c r="AS19" s="437">
        <v>-12.4</v>
      </c>
      <c r="AT19" s="371"/>
      <c r="AU19" s="371"/>
      <c r="AV19" s="371"/>
      <c r="AW19" s="371"/>
      <c r="AX19" s="371"/>
      <c r="AY19" s="371"/>
      <c r="AZ19" s="437">
        <v>18.04</v>
      </c>
      <c r="BA19" s="19" t="s">
        <v>1068</v>
      </c>
      <c r="BB19" s="414"/>
      <c r="BC19" s="221"/>
    </row>
    <row r="20" spans="1:55" x14ac:dyDescent="0.35">
      <c r="A20" s="19" t="s">
        <v>623</v>
      </c>
      <c r="B20" s="19" t="s">
        <v>624</v>
      </c>
      <c r="C20" s="19" t="s">
        <v>58</v>
      </c>
      <c r="D20" s="436">
        <v>45702</v>
      </c>
      <c r="E20" s="19" t="s">
        <v>56</v>
      </c>
      <c r="F20" s="19" t="s">
        <v>524</v>
      </c>
      <c r="G20" s="437">
        <v>74.3</v>
      </c>
      <c r="H20" s="437">
        <v>44.08</v>
      </c>
      <c r="I20" s="437">
        <v>118.38</v>
      </c>
      <c r="J20" s="371"/>
      <c r="K20" s="371">
        <v>8</v>
      </c>
      <c r="L20" s="371"/>
      <c r="M20" s="371">
        <v>54</v>
      </c>
      <c r="N20" s="371"/>
      <c r="O20" s="371">
        <v>18</v>
      </c>
      <c r="P20" s="371"/>
      <c r="Q20" s="371"/>
      <c r="R20" s="371"/>
      <c r="S20" s="371"/>
      <c r="T20" s="371"/>
      <c r="U20" s="371"/>
      <c r="V20" s="371">
        <v>80</v>
      </c>
      <c r="W20" s="371"/>
      <c r="X20" s="371"/>
      <c r="Y20" s="371"/>
      <c r="Z20" s="19"/>
      <c r="AA20" s="19" t="s">
        <v>131</v>
      </c>
      <c r="AB20" s="437">
        <v>7.04</v>
      </c>
      <c r="AC20" s="437">
        <v>7.28</v>
      </c>
      <c r="AD20" s="437">
        <v>7.76</v>
      </c>
      <c r="AE20" s="437">
        <v>7.6</v>
      </c>
      <c r="AF20" s="437">
        <v>7.2</v>
      </c>
      <c r="AG20" s="437">
        <v>7.2</v>
      </c>
      <c r="AH20" s="371"/>
      <c r="AI20" s="371"/>
      <c r="AJ20" s="371"/>
      <c r="AK20" s="371"/>
      <c r="AL20" s="371"/>
      <c r="AM20" s="371"/>
      <c r="AN20" s="437">
        <v>7.04</v>
      </c>
      <c r="AO20" s="437">
        <v>-0.72</v>
      </c>
      <c r="AP20" s="437">
        <v>7.76</v>
      </c>
      <c r="AQ20" s="437">
        <v>-46.4</v>
      </c>
      <c r="AR20" s="437">
        <v>7.2</v>
      </c>
      <c r="AS20" s="437">
        <v>-10.8</v>
      </c>
      <c r="AT20" s="371"/>
      <c r="AU20" s="371"/>
      <c r="AV20" s="371"/>
      <c r="AW20" s="371"/>
      <c r="AX20" s="371"/>
      <c r="AY20" s="371"/>
      <c r="AZ20" s="437">
        <v>38.380000000000003</v>
      </c>
      <c r="BA20" s="19" t="s">
        <v>319</v>
      </c>
      <c r="BB20" s="414"/>
      <c r="BC20" s="221"/>
    </row>
    <row r="21" spans="1:55" x14ac:dyDescent="0.35">
      <c r="A21" s="19" t="s">
        <v>626</v>
      </c>
      <c r="B21" s="19" t="s">
        <v>627</v>
      </c>
      <c r="C21" s="19" t="s">
        <v>58</v>
      </c>
      <c r="D21" s="436">
        <v>45717</v>
      </c>
      <c r="E21" s="19" t="s">
        <v>56</v>
      </c>
      <c r="F21" s="19" t="s">
        <v>524</v>
      </c>
      <c r="G21" s="437">
        <v>31.34</v>
      </c>
      <c r="H21" s="437">
        <v>47.36</v>
      </c>
      <c r="I21" s="437">
        <v>78.7</v>
      </c>
      <c r="J21" s="371"/>
      <c r="K21" s="371">
        <v>8</v>
      </c>
      <c r="L21" s="371">
        <v>20</v>
      </c>
      <c r="M21" s="371">
        <v>10</v>
      </c>
      <c r="N21" s="371">
        <v>8</v>
      </c>
      <c r="O21" s="371"/>
      <c r="P21" s="371"/>
      <c r="Q21" s="371"/>
      <c r="R21" s="371"/>
      <c r="S21" s="371"/>
      <c r="T21" s="371"/>
      <c r="U21" s="371"/>
      <c r="V21" s="371">
        <v>46</v>
      </c>
      <c r="W21" s="371"/>
      <c r="X21" s="371"/>
      <c r="Y21" s="371"/>
      <c r="Z21" s="19"/>
      <c r="AA21" s="19" t="s">
        <v>131</v>
      </c>
      <c r="AB21" s="371">
        <v>8</v>
      </c>
      <c r="AC21" s="371">
        <v>8</v>
      </c>
      <c r="AD21" s="437">
        <v>7.36</v>
      </c>
      <c r="AE21" s="371">
        <v>8</v>
      </c>
      <c r="AF21" s="371">
        <v>8</v>
      </c>
      <c r="AG21" s="371">
        <v>8</v>
      </c>
      <c r="AH21" s="371"/>
      <c r="AI21" s="371"/>
      <c r="AJ21" s="371"/>
      <c r="AK21" s="371"/>
      <c r="AL21" s="371"/>
      <c r="AM21" s="371"/>
      <c r="AN21" s="371">
        <v>8</v>
      </c>
      <c r="AO21" s="371">
        <v>0</v>
      </c>
      <c r="AP21" s="437">
        <v>-12.64</v>
      </c>
      <c r="AQ21" s="371">
        <v>-2</v>
      </c>
      <c r="AR21" s="371">
        <v>0</v>
      </c>
      <c r="AS21" s="371">
        <v>8</v>
      </c>
      <c r="AT21" s="371"/>
      <c r="AU21" s="371"/>
      <c r="AV21" s="371"/>
      <c r="AW21" s="371"/>
      <c r="AX21" s="371"/>
      <c r="AY21" s="371"/>
      <c r="AZ21" s="437">
        <v>32.700000000000003</v>
      </c>
      <c r="BA21" s="19" t="s">
        <v>1067</v>
      </c>
      <c r="BB21" s="414"/>
      <c r="BC21" s="221"/>
    </row>
    <row r="22" spans="1:55" x14ac:dyDescent="0.35">
      <c r="A22" s="19" t="s">
        <v>629</v>
      </c>
      <c r="B22" s="19" t="s">
        <v>630</v>
      </c>
      <c r="C22" s="19" t="s">
        <v>58</v>
      </c>
      <c r="D22" s="436">
        <v>45731</v>
      </c>
      <c r="E22" s="19" t="s">
        <v>56</v>
      </c>
      <c r="F22" s="19" t="s">
        <v>524</v>
      </c>
      <c r="G22" s="437">
        <v>45.68</v>
      </c>
      <c r="H22" s="437">
        <v>44.96</v>
      </c>
      <c r="I22" s="437">
        <v>90.64</v>
      </c>
      <c r="J22" s="371"/>
      <c r="K22" s="371">
        <v>18</v>
      </c>
      <c r="L22" s="371"/>
      <c r="M22" s="371">
        <v>16</v>
      </c>
      <c r="N22" s="371">
        <v>8</v>
      </c>
      <c r="O22" s="371"/>
      <c r="P22" s="371"/>
      <c r="Q22" s="371"/>
      <c r="R22" s="371"/>
      <c r="S22" s="371"/>
      <c r="T22" s="371"/>
      <c r="U22" s="371"/>
      <c r="V22" s="371">
        <v>42</v>
      </c>
      <c r="W22" s="371"/>
      <c r="X22" s="371"/>
      <c r="Y22" s="371"/>
      <c r="Z22" s="19"/>
      <c r="AA22" s="19" t="s">
        <v>131</v>
      </c>
      <c r="AB22" s="371">
        <v>8</v>
      </c>
      <c r="AC22" s="371">
        <v>7.6</v>
      </c>
      <c r="AD22" s="437">
        <v>7.6</v>
      </c>
      <c r="AE22" s="371">
        <v>7.6</v>
      </c>
      <c r="AF22" s="371">
        <v>8</v>
      </c>
      <c r="AG22" s="371">
        <v>6.16</v>
      </c>
      <c r="AH22" s="371"/>
      <c r="AI22" s="371"/>
      <c r="AJ22" s="371"/>
      <c r="AK22" s="371"/>
      <c r="AL22" s="371"/>
      <c r="AM22" s="371"/>
      <c r="AN22" s="371">
        <v>8</v>
      </c>
      <c r="AO22" s="371">
        <v>-10.4</v>
      </c>
      <c r="AP22" s="437">
        <v>7.6</v>
      </c>
      <c r="AQ22" s="371">
        <v>-8.4</v>
      </c>
      <c r="AR22" s="371">
        <v>0</v>
      </c>
      <c r="AS22" s="371">
        <v>6.16</v>
      </c>
      <c r="AT22" s="371"/>
      <c r="AU22" s="371"/>
      <c r="AV22" s="371"/>
      <c r="AW22" s="371"/>
      <c r="AX22" s="371"/>
      <c r="AY22" s="371"/>
      <c r="AZ22" s="437">
        <v>48.64</v>
      </c>
      <c r="BA22" s="19" t="s">
        <v>1067</v>
      </c>
      <c r="BB22" s="414"/>
      <c r="BC22" s="221"/>
    </row>
    <row r="23" spans="1:55" x14ac:dyDescent="0.35">
      <c r="A23" s="19" t="s">
        <v>632</v>
      </c>
      <c r="B23" s="19" t="s">
        <v>633</v>
      </c>
      <c r="C23" s="19" t="s">
        <v>58</v>
      </c>
      <c r="D23" s="436">
        <v>45731</v>
      </c>
      <c r="E23" s="19" t="s">
        <v>61</v>
      </c>
      <c r="F23" s="19" t="s">
        <v>555</v>
      </c>
      <c r="G23" s="437">
        <v>54.09</v>
      </c>
      <c r="H23" s="437">
        <v>39.28</v>
      </c>
      <c r="I23" s="437">
        <v>93.37</v>
      </c>
      <c r="J23" s="371">
        <v>4</v>
      </c>
      <c r="K23" s="371">
        <v>45</v>
      </c>
      <c r="L23" s="371"/>
      <c r="M23" s="437">
        <v>26.25</v>
      </c>
      <c r="N23" s="437">
        <v>0.5</v>
      </c>
      <c r="O23" s="371"/>
      <c r="P23" s="371"/>
      <c r="Q23" s="371"/>
      <c r="R23" s="371"/>
      <c r="S23" s="371"/>
      <c r="T23" s="371"/>
      <c r="U23" s="371"/>
      <c r="V23" s="437">
        <v>75.75</v>
      </c>
      <c r="W23" s="371"/>
      <c r="X23" s="371"/>
      <c r="Y23" s="371"/>
      <c r="Z23" s="19"/>
      <c r="AA23" s="19" t="s">
        <v>132</v>
      </c>
      <c r="AB23" s="371">
        <v>8</v>
      </c>
      <c r="AC23" s="371">
        <v>8</v>
      </c>
      <c r="AD23" s="437">
        <v>7.6</v>
      </c>
      <c r="AE23" s="371">
        <v>8</v>
      </c>
      <c r="AF23" s="437">
        <v>7.68</v>
      </c>
      <c r="AG23" s="371"/>
      <c r="AH23" s="371"/>
      <c r="AI23" s="371"/>
      <c r="AJ23" s="371"/>
      <c r="AK23" s="371"/>
      <c r="AL23" s="371"/>
      <c r="AM23" s="371"/>
      <c r="AN23" s="371">
        <v>4</v>
      </c>
      <c r="AO23" s="371">
        <v>-37</v>
      </c>
      <c r="AP23" s="437">
        <v>7.6</v>
      </c>
      <c r="AQ23" s="437">
        <v>-18.25</v>
      </c>
      <c r="AR23" s="437">
        <v>7.18</v>
      </c>
      <c r="AS23" s="371"/>
      <c r="AT23" s="371"/>
      <c r="AU23" s="371"/>
      <c r="AV23" s="371"/>
      <c r="AW23" s="371"/>
      <c r="AX23" s="371"/>
      <c r="AY23" s="371"/>
      <c r="AZ23" s="437">
        <v>17.62</v>
      </c>
      <c r="BA23" s="19" t="s">
        <v>1068</v>
      </c>
      <c r="BB23" s="414"/>
      <c r="BC23" s="221"/>
    </row>
    <row r="24" spans="1:55" x14ac:dyDescent="0.35">
      <c r="A24" s="19" t="s">
        <v>635</v>
      </c>
      <c r="B24" s="19" t="s">
        <v>636</v>
      </c>
      <c r="C24" s="19" t="s">
        <v>58</v>
      </c>
      <c r="D24" s="436">
        <v>45740</v>
      </c>
      <c r="E24" s="19" t="s">
        <v>56</v>
      </c>
      <c r="F24" s="19" t="s">
        <v>524</v>
      </c>
      <c r="G24" s="437">
        <v>48.74</v>
      </c>
      <c r="H24" s="437">
        <v>45.52</v>
      </c>
      <c r="I24" s="437">
        <v>94.26</v>
      </c>
      <c r="J24" s="371"/>
      <c r="K24" s="371">
        <v>56</v>
      </c>
      <c r="L24" s="371"/>
      <c r="M24" s="371"/>
      <c r="N24" s="371"/>
      <c r="O24" s="371">
        <v>10</v>
      </c>
      <c r="P24" s="371"/>
      <c r="Q24" s="371"/>
      <c r="R24" s="371"/>
      <c r="S24" s="371"/>
      <c r="T24" s="371"/>
      <c r="U24" s="371"/>
      <c r="V24" s="371">
        <v>66</v>
      </c>
      <c r="W24" s="371"/>
      <c r="X24" s="371"/>
      <c r="Y24" s="371"/>
      <c r="Z24" s="19"/>
      <c r="AA24" s="19" t="s">
        <v>131</v>
      </c>
      <c r="AB24" s="371">
        <v>8</v>
      </c>
      <c r="AC24" s="437">
        <v>7.68</v>
      </c>
      <c r="AD24" s="437">
        <v>7.2</v>
      </c>
      <c r="AE24" s="437">
        <v>7.36</v>
      </c>
      <c r="AF24" s="437">
        <v>7.68</v>
      </c>
      <c r="AG24" s="437">
        <v>7.6</v>
      </c>
      <c r="AH24" s="371"/>
      <c r="AI24" s="371"/>
      <c r="AJ24" s="371"/>
      <c r="AK24" s="371"/>
      <c r="AL24" s="371"/>
      <c r="AM24" s="371"/>
      <c r="AN24" s="371">
        <v>8</v>
      </c>
      <c r="AO24" s="437">
        <v>-48.32</v>
      </c>
      <c r="AP24" s="437">
        <v>7.2</v>
      </c>
      <c r="AQ24" s="437">
        <v>7.36</v>
      </c>
      <c r="AR24" s="437">
        <v>7.68</v>
      </c>
      <c r="AS24" s="437">
        <v>-2.4</v>
      </c>
      <c r="AT24" s="371"/>
      <c r="AU24" s="371"/>
      <c r="AV24" s="371"/>
      <c r="AW24" s="371"/>
      <c r="AX24" s="371"/>
      <c r="AY24" s="371"/>
      <c r="AZ24" s="437">
        <v>28.26</v>
      </c>
      <c r="BA24" s="19" t="s">
        <v>1067</v>
      </c>
      <c r="BB24" s="414"/>
      <c r="BC24" s="221"/>
    </row>
    <row r="25" spans="1:55" x14ac:dyDescent="0.35">
      <c r="A25" s="19" t="s">
        <v>638</v>
      </c>
      <c r="B25" s="19" t="s">
        <v>639</v>
      </c>
      <c r="C25" s="19" t="s">
        <v>58</v>
      </c>
      <c r="D25" s="436">
        <v>45745</v>
      </c>
      <c r="E25" s="19" t="s">
        <v>56</v>
      </c>
      <c r="F25" s="19" t="s">
        <v>524</v>
      </c>
      <c r="G25" s="437">
        <v>25.82</v>
      </c>
      <c r="H25" s="437">
        <v>46.64</v>
      </c>
      <c r="I25" s="437">
        <v>72.459999999999994</v>
      </c>
      <c r="J25" s="371"/>
      <c r="K25" s="371">
        <v>16</v>
      </c>
      <c r="L25" s="371"/>
      <c r="M25" s="371"/>
      <c r="N25" s="371">
        <v>8</v>
      </c>
      <c r="O25" s="371"/>
      <c r="P25" s="371"/>
      <c r="Q25" s="371"/>
      <c r="R25" s="371"/>
      <c r="S25" s="371"/>
      <c r="T25" s="371"/>
      <c r="U25" s="371"/>
      <c r="V25" s="371">
        <v>24</v>
      </c>
      <c r="W25" s="371"/>
      <c r="X25" s="371"/>
      <c r="Y25" s="371"/>
      <c r="Z25" s="19"/>
      <c r="AA25" s="19" t="s">
        <v>131</v>
      </c>
      <c r="AB25" s="371">
        <v>8</v>
      </c>
      <c r="AC25" s="371">
        <v>8</v>
      </c>
      <c r="AD25" s="437">
        <v>7.04</v>
      </c>
      <c r="AE25" s="437">
        <v>7.6</v>
      </c>
      <c r="AF25" s="371">
        <v>8</v>
      </c>
      <c r="AG25" s="371">
        <v>8</v>
      </c>
      <c r="AH25" s="371"/>
      <c r="AI25" s="371"/>
      <c r="AJ25" s="371"/>
      <c r="AK25" s="371"/>
      <c r="AL25" s="371"/>
      <c r="AM25" s="371"/>
      <c r="AN25" s="371">
        <v>8</v>
      </c>
      <c r="AO25" s="371">
        <v>-8</v>
      </c>
      <c r="AP25" s="437">
        <v>7.04</v>
      </c>
      <c r="AQ25" s="437">
        <v>7.6</v>
      </c>
      <c r="AR25" s="371">
        <v>0</v>
      </c>
      <c r="AS25" s="371">
        <v>8</v>
      </c>
      <c r="AT25" s="371"/>
      <c r="AU25" s="371"/>
      <c r="AV25" s="371"/>
      <c r="AW25" s="371"/>
      <c r="AX25" s="371"/>
      <c r="AY25" s="371"/>
      <c r="AZ25" s="437">
        <v>48.46</v>
      </c>
      <c r="BA25" s="19" t="s">
        <v>1067</v>
      </c>
      <c r="BB25" s="414"/>
      <c r="BC25" s="221"/>
    </row>
    <row r="26" spans="1:55" x14ac:dyDescent="0.35">
      <c r="A26" s="19" t="s">
        <v>641</v>
      </c>
      <c r="B26" s="19" t="s">
        <v>642</v>
      </c>
      <c r="C26" s="19" t="s">
        <v>58</v>
      </c>
      <c r="D26" s="436">
        <v>45745</v>
      </c>
      <c r="E26" s="19" t="s">
        <v>56</v>
      </c>
      <c r="F26" s="19" t="s">
        <v>524</v>
      </c>
      <c r="G26" s="437">
        <v>15.54</v>
      </c>
      <c r="H26" s="437">
        <v>41.44</v>
      </c>
      <c r="I26" s="437">
        <v>56.98</v>
      </c>
      <c r="J26" s="371"/>
      <c r="K26" s="371">
        <v>8</v>
      </c>
      <c r="L26" s="371"/>
      <c r="M26" s="371">
        <v>18</v>
      </c>
      <c r="N26" s="437">
        <v>0.25</v>
      </c>
      <c r="O26" s="437">
        <v>0.5</v>
      </c>
      <c r="P26" s="371"/>
      <c r="Q26" s="371"/>
      <c r="R26" s="371"/>
      <c r="S26" s="371"/>
      <c r="T26" s="371"/>
      <c r="U26" s="371"/>
      <c r="V26" s="437">
        <v>26.75</v>
      </c>
      <c r="W26" s="371"/>
      <c r="X26" s="371"/>
      <c r="Y26" s="371"/>
      <c r="Z26" s="19"/>
      <c r="AA26" s="19" t="s">
        <v>131</v>
      </c>
      <c r="AB26" s="371">
        <v>8</v>
      </c>
      <c r="AC26" s="437">
        <v>7.28</v>
      </c>
      <c r="AD26" s="437">
        <v>6.96</v>
      </c>
      <c r="AE26" s="437">
        <v>6.88</v>
      </c>
      <c r="AF26" s="437">
        <v>5.52</v>
      </c>
      <c r="AG26" s="437">
        <v>6.8</v>
      </c>
      <c r="AH26" s="371"/>
      <c r="AI26" s="371"/>
      <c r="AJ26" s="371"/>
      <c r="AK26" s="371"/>
      <c r="AL26" s="371"/>
      <c r="AM26" s="371"/>
      <c r="AN26" s="371">
        <v>8</v>
      </c>
      <c r="AO26" s="437">
        <v>-0.72</v>
      </c>
      <c r="AP26" s="437">
        <v>6.96</v>
      </c>
      <c r="AQ26" s="437">
        <v>-11.12</v>
      </c>
      <c r="AR26" s="437">
        <v>5.27</v>
      </c>
      <c r="AS26" s="437">
        <v>6.3</v>
      </c>
      <c r="AT26" s="371"/>
      <c r="AU26" s="371"/>
      <c r="AV26" s="371"/>
      <c r="AW26" s="371"/>
      <c r="AX26" s="371"/>
      <c r="AY26" s="371"/>
      <c r="AZ26" s="437">
        <v>30.23</v>
      </c>
      <c r="BA26" s="19" t="s">
        <v>1068</v>
      </c>
      <c r="BB26" s="414"/>
      <c r="BC26" s="221"/>
    </row>
    <row r="27" spans="1:55" x14ac:dyDescent="0.35">
      <c r="A27" s="19" t="s">
        <v>644</v>
      </c>
      <c r="B27" s="19" t="s">
        <v>645</v>
      </c>
      <c r="C27" s="19" t="s">
        <v>58</v>
      </c>
      <c r="D27" s="436">
        <v>45745</v>
      </c>
      <c r="E27" s="19" t="s">
        <v>56</v>
      </c>
      <c r="F27" s="19" t="s">
        <v>524</v>
      </c>
      <c r="G27" s="437">
        <v>39.200000000000003</v>
      </c>
      <c r="H27" s="437">
        <v>43.52</v>
      </c>
      <c r="I27" s="437">
        <v>82.72</v>
      </c>
      <c r="J27" s="371"/>
      <c r="K27" s="371">
        <v>36</v>
      </c>
      <c r="L27" s="371"/>
      <c r="M27" s="371"/>
      <c r="N27" s="371">
        <v>8</v>
      </c>
      <c r="O27" s="371"/>
      <c r="P27" s="371"/>
      <c r="Q27" s="371"/>
      <c r="R27" s="371"/>
      <c r="S27" s="371"/>
      <c r="T27" s="371"/>
      <c r="U27" s="371"/>
      <c r="V27" s="371">
        <v>44</v>
      </c>
      <c r="W27" s="371"/>
      <c r="X27" s="371"/>
      <c r="Y27" s="371"/>
      <c r="Z27" s="19"/>
      <c r="AA27" s="19" t="s">
        <v>131</v>
      </c>
      <c r="AB27" s="437">
        <v>7.68</v>
      </c>
      <c r="AC27" s="437">
        <v>6.96</v>
      </c>
      <c r="AD27" s="437">
        <v>6.5600000000000005</v>
      </c>
      <c r="AE27" s="437">
        <v>7.68</v>
      </c>
      <c r="AF27" s="437">
        <v>7.6</v>
      </c>
      <c r="AG27" s="437">
        <v>7.04</v>
      </c>
      <c r="AH27" s="371"/>
      <c r="AI27" s="371"/>
      <c r="AJ27" s="371"/>
      <c r="AK27" s="371"/>
      <c r="AL27" s="371"/>
      <c r="AM27" s="371"/>
      <c r="AN27" s="437">
        <v>7.68</v>
      </c>
      <c r="AO27" s="437">
        <v>-29.04</v>
      </c>
      <c r="AP27" s="437">
        <v>6.5600000000000005</v>
      </c>
      <c r="AQ27" s="437">
        <v>7.68</v>
      </c>
      <c r="AR27" s="437">
        <v>-0.4</v>
      </c>
      <c r="AS27" s="437">
        <v>7.04</v>
      </c>
      <c r="AT27" s="371"/>
      <c r="AU27" s="371"/>
      <c r="AV27" s="371"/>
      <c r="AW27" s="371"/>
      <c r="AX27" s="371"/>
      <c r="AY27" s="371"/>
      <c r="AZ27" s="437">
        <v>38.72</v>
      </c>
      <c r="BA27" s="19" t="s">
        <v>1068</v>
      </c>
      <c r="BB27" s="414"/>
      <c r="BC27" s="221"/>
    </row>
    <row r="28" spans="1:55" x14ac:dyDescent="0.35">
      <c r="A28" s="19" t="s">
        <v>656</v>
      </c>
      <c r="B28" s="19" t="s">
        <v>71</v>
      </c>
      <c r="C28" s="19" t="s">
        <v>58</v>
      </c>
      <c r="D28" s="436">
        <v>45764</v>
      </c>
      <c r="E28" s="19" t="s">
        <v>56</v>
      </c>
      <c r="F28" s="19" t="s">
        <v>524</v>
      </c>
      <c r="G28" s="437">
        <v>55.75</v>
      </c>
      <c r="H28" s="437">
        <v>47.04</v>
      </c>
      <c r="I28" s="437">
        <v>102.79</v>
      </c>
      <c r="J28" s="437">
        <v>0.25</v>
      </c>
      <c r="K28" s="371">
        <v>48</v>
      </c>
      <c r="L28" s="371"/>
      <c r="M28" s="371">
        <v>16</v>
      </c>
      <c r="N28" s="371">
        <v>8</v>
      </c>
      <c r="O28" s="371"/>
      <c r="P28" s="371"/>
      <c r="Q28" s="371"/>
      <c r="R28" s="371"/>
      <c r="S28" s="371"/>
      <c r="T28" s="371"/>
      <c r="U28" s="371"/>
      <c r="V28" s="437">
        <v>72.25</v>
      </c>
      <c r="W28" s="371"/>
      <c r="X28" s="371"/>
      <c r="Y28" s="371"/>
      <c r="Z28" s="19"/>
      <c r="AA28" s="19" t="s">
        <v>131</v>
      </c>
      <c r="AB28" s="371">
        <v>8</v>
      </c>
      <c r="AC28" s="437">
        <v>7.68</v>
      </c>
      <c r="AD28" s="437">
        <v>7.68</v>
      </c>
      <c r="AE28" s="371">
        <v>8</v>
      </c>
      <c r="AF28" s="437">
        <v>7.68</v>
      </c>
      <c r="AG28" s="371">
        <v>8</v>
      </c>
      <c r="AH28" s="371"/>
      <c r="AI28" s="371"/>
      <c r="AJ28" s="371"/>
      <c r="AK28" s="371"/>
      <c r="AL28" s="371"/>
      <c r="AM28" s="371"/>
      <c r="AN28" s="437">
        <v>7.75</v>
      </c>
      <c r="AO28" s="437">
        <v>-40.32</v>
      </c>
      <c r="AP28" s="437">
        <v>7.68</v>
      </c>
      <c r="AQ28" s="371">
        <v>-8</v>
      </c>
      <c r="AR28" s="437">
        <v>-0.32</v>
      </c>
      <c r="AS28" s="371">
        <v>8</v>
      </c>
      <c r="AT28" s="371"/>
      <c r="AU28" s="371"/>
      <c r="AV28" s="371"/>
      <c r="AW28" s="371"/>
      <c r="AX28" s="371"/>
      <c r="AY28" s="371"/>
      <c r="AZ28" s="437">
        <v>30.54</v>
      </c>
      <c r="BA28" s="19" t="s">
        <v>1068</v>
      </c>
      <c r="BB28" s="414"/>
      <c r="BC28" s="221"/>
    </row>
    <row r="29" spans="1:55" x14ac:dyDescent="0.35">
      <c r="A29" s="19" t="s">
        <v>658</v>
      </c>
      <c r="B29" s="19" t="s">
        <v>659</v>
      </c>
      <c r="C29" s="19" t="s">
        <v>58</v>
      </c>
      <c r="D29" s="436">
        <v>45764</v>
      </c>
      <c r="E29" s="19" t="s">
        <v>61</v>
      </c>
      <c r="F29" s="19" t="s">
        <v>555</v>
      </c>
      <c r="G29" s="437">
        <v>42.25</v>
      </c>
      <c r="H29" s="371">
        <v>40</v>
      </c>
      <c r="I29" s="437">
        <v>82.25</v>
      </c>
      <c r="J29" s="371"/>
      <c r="K29" s="437">
        <v>18.5</v>
      </c>
      <c r="L29" s="371"/>
      <c r="M29" s="371">
        <v>16</v>
      </c>
      <c r="N29" s="371">
        <v>8</v>
      </c>
      <c r="O29" s="371"/>
      <c r="P29" s="371"/>
      <c r="Q29" s="371"/>
      <c r="R29" s="371"/>
      <c r="S29" s="371"/>
      <c r="T29" s="371"/>
      <c r="U29" s="371"/>
      <c r="V29" s="437">
        <v>42.5</v>
      </c>
      <c r="W29" s="371"/>
      <c r="X29" s="371"/>
      <c r="Y29" s="371"/>
      <c r="Z29" s="19"/>
      <c r="AA29" s="19" t="s">
        <v>132</v>
      </c>
      <c r="AB29" s="371">
        <v>8</v>
      </c>
      <c r="AC29" s="371">
        <v>8</v>
      </c>
      <c r="AD29" s="371">
        <v>8</v>
      </c>
      <c r="AE29" s="371">
        <v>8</v>
      </c>
      <c r="AF29" s="371">
        <v>8</v>
      </c>
      <c r="AG29" s="371"/>
      <c r="AH29" s="371"/>
      <c r="AI29" s="371"/>
      <c r="AJ29" s="371"/>
      <c r="AK29" s="371"/>
      <c r="AL29" s="371"/>
      <c r="AM29" s="371"/>
      <c r="AN29" s="371">
        <v>8</v>
      </c>
      <c r="AO29" s="437">
        <v>-10.5</v>
      </c>
      <c r="AP29" s="371">
        <v>8</v>
      </c>
      <c r="AQ29" s="371">
        <v>-8</v>
      </c>
      <c r="AR29" s="371">
        <v>0</v>
      </c>
      <c r="AS29" s="371"/>
      <c r="AT29" s="371"/>
      <c r="AU29" s="371"/>
      <c r="AV29" s="371"/>
      <c r="AW29" s="371"/>
      <c r="AX29" s="371"/>
      <c r="AY29" s="371"/>
      <c r="AZ29" s="437">
        <v>39.75</v>
      </c>
      <c r="BA29" s="19" t="s">
        <v>1068</v>
      </c>
      <c r="BB29" s="414"/>
      <c r="BC29" s="221"/>
    </row>
    <row r="30" spans="1:55" x14ac:dyDescent="0.35">
      <c r="A30" s="19" t="s">
        <v>660</v>
      </c>
      <c r="B30" s="19" t="s">
        <v>661</v>
      </c>
      <c r="C30" s="19" t="s">
        <v>58</v>
      </c>
      <c r="D30" s="436">
        <v>45764</v>
      </c>
      <c r="E30" s="19" t="s">
        <v>56</v>
      </c>
      <c r="F30" s="19" t="s">
        <v>524</v>
      </c>
      <c r="G30" s="371">
        <v>64</v>
      </c>
      <c r="H30" s="437">
        <v>47.36</v>
      </c>
      <c r="I30" s="437">
        <v>111.36</v>
      </c>
      <c r="J30" s="371">
        <v>48</v>
      </c>
      <c r="K30" s="371">
        <v>8</v>
      </c>
      <c r="L30" s="371"/>
      <c r="M30" s="371">
        <v>8</v>
      </c>
      <c r="N30" s="371">
        <v>10</v>
      </c>
      <c r="O30" s="371">
        <v>10</v>
      </c>
      <c r="P30" s="371"/>
      <c r="Q30" s="371"/>
      <c r="R30" s="371"/>
      <c r="S30" s="371"/>
      <c r="T30" s="371"/>
      <c r="U30" s="371"/>
      <c r="V30" s="371">
        <v>84</v>
      </c>
      <c r="W30" s="371"/>
      <c r="X30" s="371"/>
      <c r="Y30" s="371"/>
      <c r="Z30" s="19"/>
      <c r="AA30" s="19" t="s">
        <v>131</v>
      </c>
      <c r="AB30" s="371">
        <v>8</v>
      </c>
      <c r="AC30" s="371">
        <v>8</v>
      </c>
      <c r="AD30" s="371">
        <v>8</v>
      </c>
      <c r="AE30" s="437">
        <v>7.36</v>
      </c>
      <c r="AF30" s="371">
        <v>8</v>
      </c>
      <c r="AG30" s="371">
        <v>8</v>
      </c>
      <c r="AH30" s="371"/>
      <c r="AI30" s="371"/>
      <c r="AJ30" s="371"/>
      <c r="AK30" s="371"/>
      <c r="AL30" s="371"/>
      <c r="AM30" s="371"/>
      <c r="AN30" s="371">
        <v>-40</v>
      </c>
      <c r="AO30" s="371">
        <v>0</v>
      </c>
      <c r="AP30" s="371">
        <v>8</v>
      </c>
      <c r="AQ30" s="437">
        <v>-0.64</v>
      </c>
      <c r="AR30" s="371">
        <v>-2</v>
      </c>
      <c r="AS30" s="371">
        <v>-2</v>
      </c>
      <c r="AT30" s="371"/>
      <c r="AU30" s="371"/>
      <c r="AV30" s="371"/>
      <c r="AW30" s="371"/>
      <c r="AX30" s="371"/>
      <c r="AY30" s="371"/>
      <c r="AZ30" s="437">
        <v>27.36</v>
      </c>
      <c r="BA30" s="19" t="s">
        <v>1067</v>
      </c>
      <c r="BB30" s="414"/>
      <c r="BC30" s="221"/>
    </row>
    <row r="31" spans="1:55" x14ac:dyDescent="0.35">
      <c r="A31" s="19" t="s">
        <v>663</v>
      </c>
      <c r="B31" s="19" t="s">
        <v>664</v>
      </c>
      <c r="C31" s="19" t="s">
        <v>58</v>
      </c>
      <c r="D31" s="436">
        <v>45764</v>
      </c>
      <c r="E31" s="19" t="s">
        <v>56</v>
      </c>
      <c r="F31" s="19" t="s">
        <v>524</v>
      </c>
      <c r="G31" s="437">
        <v>51.96</v>
      </c>
      <c r="H31" s="437">
        <v>31.84</v>
      </c>
      <c r="I31" s="437">
        <v>83.8</v>
      </c>
      <c r="J31" s="371"/>
      <c r="K31" s="371">
        <v>56</v>
      </c>
      <c r="L31" s="371"/>
      <c r="M31" s="371"/>
      <c r="N31" s="371"/>
      <c r="O31" s="371"/>
      <c r="P31" s="371"/>
      <c r="Q31" s="371"/>
      <c r="R31" s="371"/>
      <c r="S31" s="371"/>
      <c r="T31" s="371"/>
      <c r="U31" s="371"/>
      <c r="V31" s="371">
        <v>56</v>
      </c>
      <c r="W31" s="371"/>
      <c r="X31" s="371"/>
      <c r="Y31" s="371"/>
      <c r="Z31" s="19"/>
      <c r="AA31" s="19" t="s">
        <v>131</v>
      </c>
      <c r="AB31" s="437">
        <v>7.52</v>
      </c>
      <c r="AC31" s="437">
        <v>6.96</v>
      </c>
      <c r="AD31" s="437">
        <v>5.68</v>
      </c>
      <c r="AE31" s="437">
        <v>3.76</v>
      </c>
      <c r="AF31" s="437">
        <v>4.96</v>
      </c>
      <c r="AG31" s="437">
        <v>2.96</v>
      </c>
      <c r="AH31" s="371"/>
      <c r="AI31" s="371"/>
      <c r="AJ31" s="371"/>
      <c r="AK31" s="371"/>
      <c r="AL31" s="371"/>
      <c r="AM31" s="371"/>
      <c r="AN31" s="437">
        <v>7.52</v>
      </c>
      <c r="AO31" s="437">
        <v>-49.04</v>
      </c>
      <c r="AP31" s="437">
        <v>5.68</v>
      </c>
      <c r="AQ31" s="437">
        <v>3.76</v>
      </c>
      <c r="AR31" s="437">
        <v>4.96</v>
      </c>
      <c r="AS31" s="437">
        <v>2.96</v>
      </c>
      <c r="AT31" s="371"/>
      <c r="AU31" s="371"/>
      <c r="AV31" s="371"/>
      <c r="AW31" s="371"/>
      <c r="AX31" s="371"/>
      <c r="AY31" s="371"/>
      <c r="AZ31" s="437">
        <v>27.8</v>
      </c>
      <c r="BA31" s="19" t="s">
        <v>1067</v>
      </c>
      <c r="BB31" s="414"/>
      <c r="BC31" s="221"/>
    </row>
    <row r="32" spans="1:55" x14ac:dyDescent="0.35">
      <c r="A32" s="19" t="s">
        <v>666</v>
      </c>
      <c r="B32" s="19" t="s">
        <v>667</v>
      </c>
      <c r="C32" s="19" t="s">
        <v>58</v>
      </c>
      <c r="D32" s="436">
        <v>45782</v>
      </c>
      <c r="E32" s="19" t="s">
        <v>56</v>
      </c>
      <c r="F32" s="19" t="s">
        <v>524</v>
      </c>
      <c r="G32" s="437">
        <v>31.36</v>
      </c>
      <c r="H32" s="437">
        <v>47.28</v>
      </c>
      <c r="I32" s="437">
        <v>78.64</v>
      </c>
      <c r="J32" s="371"/>
      <c r="K32" s="371">
        <v>38</v>
      </c>
      <c r="L32" s="371"/>
      <c r="M32" s="371">
        <v>4</v>
      </c>
      <c r="N32" s="371">
        <v>8</v>
      </c>
      <c r="O32" s="371"/>
      <c r="P32" s="371"/>
      <c r="Q32" s="371"/>
      <c r="R32" s="371"/>
      <c r="S32" s="371"/>
      <c r="T32" s="371"/>
      <c r="U32" s="371"/>
      <c r="V32" s="371">
        <v>50</v>
      </c>
      <c r="W32" s="371"/>
      <c r="X32" s="371"/>
      <c r="Y32" s="371"/>
      <c r="Z32" s="19"/>
      <c r="AA32" s="19" t="s">
        <v>131</v>
      </c>
      <c r="AB32" s="371">
        <v>8</v>
      </c>
      <c r="AC32" s="437">
        <v>7.28</v>
      </c>
      <c r="AD32" s="371">
        <v>8</v>
      </c>
      <c r="AE32" s="371">
        <v>8</v>
      </c>
      <c r="AF32" s="371">
        <v>8</v>
      </c>
      <c r="AG32" s="371">
        <v>8</v>
      </c>
      <c r="AH32" s="371"/>
      <c r="AI32" s="371"/>
      <c r="AJ32" s="371"/>
      <c r="AK32" s="371"/>
      <c r="AL32" s="371"/>
      <c r="AM32" s="371"/>
      <c r="AN32" s="371">
        <v>8</v>
      </c>
      <c r="AO32" s="437">
        <v>-30.72</v>
      </c>
      <c r="AP32" s="371">
        <v>8</v>
      </c>
      <c r="AQ32" s="371">
        <v>4</v>
      </c>
      <c r="AR32" s="371">
        <v>0</v>
      </c>
      <c r="AS32" s="371">
        <v>8</v>
      </c>
      <c r="AT32" s="371"/>
      <c r="AU32" s="371"/>
      <c r="AV32" s="371"/>
      <c r="AW32" s="371"/>
      <c r="AX32" s="371"/>
      <c r="AY32" s="371"/>
      <c r="AZ32" s="437">
        <v>28.64</v>
      </c>
      <c r="BA32" s="19" t="s">
        <v>1068</v>
      </c>
      <c r="BB32" s="414"/>
      <c r="BC32" s="221"/>
    </row>
    <row r="33" spans="1:55" x14ac:dyDescent="0.35">
      <c r="A33" s="19" t="s">
        <v>668</v>
      </c>
      <c r="B33" s="19" t="s">
        <v>669</v>
      </c>
      <c r="C33" s="19" t="s">
        <v>58</v>
      </c>
      <c r="D33" s="436">
        <v>45782</v>
      </c>
      <c r="E33" s="19" t="s">
        <v>56</v>
      </c>
      <c r="F33" s="19" t="s">
        <v>524</v>
      </c>
      <c r="G33" s="437">
        <v>43.04</v>
      </c>
      <c r="H33" s="437">
        <v>45.04</v>
      </c>
      <c r="I33" s="437">
        <v>88.08</v>
      </c>
      <c r="J33" s="371"/>
      <c r="K33" s="371">
        <v>46</v>
      </c>
      <c r="L33" s="371"/>
      <c r="M33" s="371">
        <v>8</v>
      </c>
      <c r="N33" s="371">
        <v>8</v>
      </c>
      <c r="O33" s="371">
        <v>10</v>
      </c>
      <c r="P33" s="371"/>
      <c r="Q33" s="371"/>
      <c r="R33" s="371"/>
      <c r="S33" s="371"/>
      <c r="T33" s="371"/>
      <c r="U33" s="371"/>
      <c r="V33" s="371">
        <v>72</v>
      </c>
      <c r="W33" s="371"/>
      <c r="X33" s="371"/>
      <c r="Y33" s="371"/>
      <c r="Z33" s="19"/>
      <c r="AA33" s="19" t="s">
        <v>131</v>
      </c>
      <c r="AB33" s="437">
        <v>7.36</v>
      </c>
      <c r="AC33" s="437">
        <v>7.28</v>
      </c>
      <c r="AD33" s="371">
        <v>8</v>
      </c>
      <c r="AE33" s="437">
        <v>7.04</v>
      </c>
      <c r="AF33" s="371">
        <v>8</v>
      </c>
      <c r="AG33" s="437">
        <v>7.36</v>
      </c>
      <c r="AH33" s="371"/>
      <c r="AI33" s="371"/>
      <c r="AJ33" s="371"/>
      <c r="AK33" s="371"/>
      <c r="AL33" s="371"/>
      <c r="AM33" s="371"/>
      <c r="AN33" s="437">
        <v>7.36</v>
      </c>
      <c r="AO33" s="437">
        <v>-38.72</v>
      </c>
      <c r="AP33" s="371">
        <v>8</v>
      </c>
      <c r="AQ33" s="437">
        <v>-0.96</v>
      </c>
      <c r="AR33" s="371">
        <v>0</v>
      </c>
      <c r="AS33" s="437">
        <v>-2.64</v>
      </c>
      <c r="AT33" s="371"/>
      <c r="AU33" s="371"/>
      <c r="AV33" s="371"/>
      <c r="AW33" s="371"/>
      <c r="AX33" s="371"/>
      <c r="AY33" s="371"/>
      <c r="AZ33" s="437">
        <v>16.079999999999998</v>
      </c>
      <c r="BA33" s="19" t="s">
        <v>1067</v>
      </c>
      <c r="BB33" s="414"/>
      <c r="BC33" s="221"/>
    </row>
    <row r="34" spans="1:55" x14ac:dyDescent="0.35">
      <c r="A34" s="19" t="s">
        <v>670</v>
      </c>
      <c r="B34" s="19" t="s">
        <v>671</v>
      </c>
      <c r="C34" s="19" t="s">
        <v>58</v>
      </c>
      <c r="D34" s="436">
        <v>45782</v>
      </c>
      <c r="E34" s="19" t="s">
        <v>56</v>
      </c>
      <c r="F34" s="19" t="s">
        <v>524</v>
      </c>
      <c r="G34" s="437">
        <v>54.16</v>
      </c>
      <c r="H34" s="437">
        <v>46.48</v>
      </c>
      <c r="I34" s="437">
        <v>100.64</v>
      </c>
      <c r="J34" s="371"/>
      <c r="K34" s="371">
        <v>57</v>
      </c>
      <c r="L34" s="371"/>
      <c r="M34" s="371"/>
      <c r="N34" s="371"/>
      <c r="O34" s="371">
        <v>28</v>
      </c>
      <c r="P34" s="371"/>
      <c r="Q34" s="371"/>
      <c r="R34" s="371"/>
      <c r="S34" s="371"/>
      <c r="T34" s="371"/>
      <c r="U34" s="371"/>
      <c r="V34" s="371">
        <v>85</v>
      </c>
      <c r="W34" s="371"/>
      <c r="X34" s="371"/>
      <c r="Y34" s="371"/>
      <c r="Z34" s="19"/>
      <c r="AA34" s="19" t="s">
        <v>131</v>
      </c>
      <c r="AB34" s="371">
        <v>8</v>
      </c>
      <c r="AC34" s="437">
        <v>7.68</v>
      </c>
      <c r="AD34" s="371">
        <v>8</v>
      </c>
      <c r="AE34" s="371">
        <v>8</v>
      </c>
      <c r="AF34" s="437">
        <v>7.6</v>
      </c>
      <c r="AG34" s="437">
        <v>7.2</v>
      </c>
      <c r="AH34" s="371"/>
      <c r="AI34" s="371"/>
      <c r="AJ34" s="371"/>
      <c r="AK34" s="371"/>
      <c r="AL34" s="371"/>
      <c r="AM34" s="371"/>
      <c r="AN34" s="371">
        <v>8</v>
      </c>
      <c r="AO34" s="437">
        <v>-49.32</v>
      </c>
      <c r="AP34" s="371">
        <v>8</v>
      </c>
      <c r="AQ34" s="371">
        <v>8</v>
      </c>
      <c r="AR34" s="437">
        <v>7.6</v>
      </c>
      <c r="AS34" s="437">
        <v>-20.8</v>
      </c>
      <c r="AT34" s="371"/>
      <c r="AU34" s="371"/>
      <c r="AV34" s="371"/>
      <c r="AW34" s="371"/>
      <c r="AX34" s="371"/>
      <c r="AY34" s="371"/>
      <c r="AZ34" s="437">
        <v>15.64</v>
      </c>
      <c r="BA34" s="19" t="s">
        <v>319</v>
      </c>
      <c r="BB34" s="414"/>
      <c r="BC34" s="221"/>
    </row>
    <row r="35" spans="1:55" x14ac:dyDescent="0.35">
      <c r="A35" s="19" t="s">
        <v>672</v>
      </c>
      <c r="B35" s="19" t="s">
        <v>677</v>
      </c>
      <c r="C35" s="19" t="s">
        <v>58</v>
      </c>
      <c r="D35" s="436">
        <v>45787</v>
      </c>
      <c r="E35" s="19" t="s">
        <v>56</v>
      </c>
      <c r="F35" s="19" t="s">
        <v>524</v>
      </c>
      <c r="G35" s="437">
        <v>16.8</v>
      </c>
      <c r="H35" s="371">
        <v>48</v>
      </c>
      <c r="I35" s="437">
        <v>64.8</v>
      </c>
      <c r="J35" s="371"/>
      <c r="K35" s="371">
        <v>8</v>
      </c>
      <c r="L35" s="371"/>
      <c r="M35" s="371"/>
      <c r="N35" s="371"/>
      <c r="O35" s="371">
        <v>28</v>
      </c>
      <c r="P35" s="371"/>
      <c r="Q35" s="371"/>
      <c r="R35" s="371"/>
      <c r="S35" s="371"/>
      <c r="T35" s="371"/>
      <c r="U35" s="371"/>
      <c r="V35" s="371">
        <v>36</v>
      </c>
      <c r="W35" s="371"/>
      <c r="X35" s="371"/>
      <c r="Y35" s="371"/>
      <c r="Z35" s="19"/>
      <c r="AA35" s="19" t="s">
        <v>131</v>
      </c>
      <c r="AB35" s="371">
        <v>8</v>
      </c>
      <c r="AC35" s="371">
        <v>8</v>
      </c>
      <c r="AD35" s="371">
        <v>8</v>
      </c>
      <c r="AE35" s="371">
        <v>8</v>
      </c>
      <c r="AF35" s="371">
        <v>8</v>
      </c>
      <c r="AG35" s="371">
        <v>8</v>
      </c>
      <c r="AH35" s="371"/>
      <c r="AI35" s="371"/>
      <c r="AJ35" s="371"/>
      <c r="AK35" s="371"/>
      <c r="AL35" s="371"/>
      <c r="AM35" s="371"/>
      <c r="AN35" s="371">
        <v>8</v>
      </c>
      <c r="AO35" s="371">
        <v>0</v>
      </c>
      <c r="AP35" s="371">
        <v>8</v>
      </c>
      <c r="AQ35" s="371">
        <v>8</v>
      </c>
      <c r="AR35" s="371">
        <v>8</v>
      </c>
      <c r="AS35" s="371">
        <v>-20</v>
      </c>
      <c r="AT35" s="371"/>
      <c r="AU35" s="371"/>
      <c r="AV35" s="371"/>
      <c r="AW35" s="371"/>
      <c r="AX35" s="371"/>
      <c r="AY35" s="371"/>
      <c r="AZ35" s="437">
        <v>28.8</v>
      </c>
      <c r="BA35" s="19" t="s">
        <v>1068</v>
      </c>
      <c r="BB35" s="414"/>
      <c r="BC35" s="221"/>
    </row>
    <row r="36" spans="1:55" x14ac:dyDescent="0.35">
      <c r="A36" s="19" t="s">
        <v>679</v>
      </c>
      <c r="B36" s="19" t="s">
        <v>680</v>
      </c>
      <c r="C36" s="19" t="s">
        <v>58</v>
      </c>
      <c r="D36" s="436">
        <v>45787</v>
      </c>
      <c r="E36" s="19" t="s">
        <v>56</v>
      </c>
      <c r="F36" s="19" t="s">
        <v>524</v>
      </c>
      <c r="G36" s="437">
        <v>18.399999999999999</v>
      </c>
      <c r="H36" s="437">
        <v>45.36</v>
      </c>
      <c r="I36" s="437">
        <v>63.76</v>
      </c>
      <c r="J36" s="371"/>
      <c r="K36" s="371">
        <v>20</v>
      </c>
      <c r="L36" s="371"/>
      <c r="M36" s="371">
        <v>8</v>
      </c>
      <c r="N36" s="371">
        <v>8</v>
      </c>
      <c r="O36" s="371"/>
      <c r="P36" s="371"/>
      <c r="Q36" s="371"/>
      <c r="R36" s="371"/>
      <c r="S36" s="371"/>
      <c r="T36" s="371"/>
      <c r="U36" s="371"/>
      <c r="V36" s="371">
        <v>36</v>
      </c>
      <c r="W36" s="371"/>
      <c r="X36" s="371"/>
      <c r="Y36" s="371"/>
      <c r="Z36" s="19"/>
      <c r="AA36" s="19" t="s">
        <v>131</v>
      </c>
      <c r="AB36" s="371">
        <v>8</v>
      </c>
      <c r="AC36" s="437">
        <v>6.32</v>
      </c>
      <c r="AD36" s="437">
        <v>7.04</v>
      </c>
      <c r="AE36" s="371">
        <v>8</v>
      </c>
      <c r="AF36" s="371">
        <v>8</v>
      </c>
      <c r="AG36" s="371">
        <v>8</v>
      </c>
      <c r="AH36" s="371"/>
      <c r="AI36" s="371"/>
      <c r="AJ36" s="371"/>
      <c r="AK36" s="371"/>
      <c r="AL36" s="371"/>
      <c r="AM36" s="371"/>
      <c r="AN36" s="371">
        <v>8</v>
      </c>
      <c r="AO36" s="437">
        <v>-13.68</v>
      </c>
      <c r="AP36" s="437">
        <v>7.04</v>
      </c>
      <c r="AQ36" s="371">
        <v>0</v>
      </c>
      <c r="AR36" s="371">
        <v>0</v>
      </c>
      <c r="AS36" s="371">
        <v>8</v>
      </c>
      <c r="AT36" s="371"/>
      <c r="AU36" s="371"/>
      <c r="AV36" s="371"/>
      <c r="AW36" s="371"/>
      <c r="AX36" s="371"/>
      <c r="AY36" s="371"/>
      <c r="AZ36" s="437">
        <v>27.76</v>
      </c>
      <c r="BA36" s="19" t="s">
        <v>319</v>
      </c>
      <c r="BB36" s="414"/>
      <c r="BC36" s="221"/>
    </row>
    <row r="37" spans="1:55" x14ac:dyDescent="0.35">
      <c r="A37" s="19" t="s">
        <v>683</v>
      </c>
      <c r="B37" s="19" t="s">
        <v>684</v>
      </c>
      <c r="C37" s="19" t="s">
        <v>58</v>
      </c>
      <c r="D37" s="436">
        <v>45787</v>
      </c>
      <c r="E37" s="19" t="s">
        <v>56</v>
      </c>
      <c r="F37" s="19" t="s">
        <v>524</v>
      </c>
      <c r="G37" s="437">
        <v>55.68</v>
      </c>
      <c r="H37" s="437">
        <v>47.36</v>
      </c>
      <c r="I37" s="437">
        <v>103.04</v>
      </c>
      <c r="J37" s="371"/>
      <c r="K37" s="371">
        <v>48</v>
      </c>
      <c r="L37" s="371"/>
      <c r="M37" s="371"/>
      <c r="N37" s="371">
        <v>8</v>
      </c>
      <c r="O37" s="371"/>
      <c r="P37" s="371"/>
      <c r="Q37" s="371"/>
      <c r="R37" s="371"/>
      <c r="S37" s="371"/>
      <c r="T37" s="371"/>
      <c r="U37" s="371"/>
      <c r="V37" s="371">
        <v>56</v>
      </c>
      <c r="W37" s="371"/>
      <c r="X37" s="371"/>
      <c r="Y37" s="371"/>
      <c r="Z37" s="19"/>
      <c r="AA37" s="19" t="s">
        <v>131</v>
      </c>
      <c r="AB37" s="371">
        <v>8</v>
      </c>
      <c r="AC37" s="437">
        <v>7.68</v>
      </c>
      <c r="AD37" s="371">
        <v>8</v>
      </c>
      <c r="AE37" s="371">
        <v>8</v>
      </c>
      <c r="AF37" s="437">
        <v>7.68</v>
      </c>
      <c r="AG37" s="371">
        <v>8</v>
      </c>
      <c r="AH37" s="371"/>
      <c r="AI37" s="371"/>
      <c r="AJ37" s="371"/>
      <c r="AK37" s="371"/>
      <c r="AL37" s="371"/>
      <c r="AM37" s="371"/>
      <c r="AN37" s="371">
        <v>8</v>
      </c>
      <c r="AO37" s="437">
        <v>-40.32</v>
      </c>
      <c r="AP37" s="371">
        <v>8</v>
      </c>
      <c r="AQ37" s="371">
        <v>8</v>
      </c>
      <c r="AR37" s="437">
        <v>-0.32</v>
      </c>
      <c r="AS37" s="371">
        <v>8</v>
      </c>
      <c r="AT37" s="371"/>
      <c r="AU37" s="371"/>
      <c r="AV37" s="371"/>
      <c r="AW37" s="371"/>
      <c r="AX37" s="371"/>
      <c r="AY37" s="371"/>
      <c r="AZ37" s="437">
        <v>47.04</v>
      </c>
      <c r="BA37" s="19" t="s">
        <v>1067</v>
      </c>
      <c r="BB37" s="414"/>
      <c r="BC37" s="221"/>
    </row>
    <row r="38" spans="1:55" x14ac:dyDescent="0.35">
      <c r="A38" s="19" t="s">
        <v>686</v>
      </c>
      <c r="B38" s="19" t="s">
        <v>70</v>
      </c>
      <c r="C38" s="19" t="s">
        <v>58</v>
      </c>
      <c r="D38" s="436">
        <v>45787</v>
      </c>
      <c r="E38" s="19" t="s">
        <v>56</v>
      </c>
      <c r="F38" s="19" t="s">
        <v>524</v>
      </c>
      <c r="G38" s="371">
        <v>56</v>
      </c>
      <c r="H38" s="371">
        <v>48</v>
      </c>
      <c r="I38" s="371">
        <v>104</v>
      </c>
      <c r="J38" s="371"/>
      <c r="K38" s="371">
        <v>56</v>
      </c>
      <c r="L38" s="371"/>
      <c r="M38" s="371"/>
      <c r="N38" s="371"/>
      <c r="O38" s="371"/>
      <c r="P38" s="371"/>
      <c r="Q38" s="371"/>
      <c r="R38" s="371"/>
      <c r="S38" s="371"/>
      <c r="T38" s="371"/>
      <c r="U38" s="371"/>
      <c r="V38" s="371">
        <v>56</v>
      </c>
      <c r="W38" s="371"/>
      <c r="X38" s="371"/>
      <c r="Y38" s="371"/>
      <c r="Z38" s="19"/>
      <c r="AA38" s="19" t="s">
        <v>131</v>
      </c>
      <c r="AB38" s="371">
        <v>8</v>
      </c>
      <c r="AC38" s="371">
        <v>8</v>
      </c>
      <c r="AD38" s="371">
        <v>8</v>
      </c>
      <c r="AE38" s="371">
        <v>8</v>
      </c>
      <c r="AF38" s="371">
        <v>8</v>
      </c>
      <c r="AG38" s="371">
        <v>8</v>
      </c>
      <c r="AH38" s="371"/>
      <c r="AI38" s="371"/>
      <c r="AJ38" s="371"/>
      <c r="AK38" s="371"/>
      <c r="AL38" s="371"/>
      <c r="AM38" s="371"/>
      <c r="AN38" s="371">
        <v>8</v>
      </c>
      <c r="AO38" s="371">
        <v>-48</v>
      </c>
      <c r="AP38" s="371">
        <v>8</v>
      </c>
      <c r="AQ38" s="371">
        <v>8</v>
      </c>
      <c r="AR38" s="371">
        <v>8</v>
      </c>
      <c r="AS38" s="371">
        <v>8</v>
      </c>
      <c r="AT38" s="371"/>
      <c r="AU38" s="371"/>
      <c r="AV38" s="371"/>
      <c r="AW38" s="371"/>
      <c r="AX38" s="371"/>
      <c r="AY38" s="371"/>
      <c r="AZ38" s="371">
        <v>48</v>
      </c>
      <c r="BA38" s="19" t="s">
        <v>1067</v>
      </c>
      <c r="BB38" s="414"/>
      <c r="BC38" s="221"/>
    </row>
    <row r="39" spans="1:55" x14ac:dyDescent="0.35">
      <c r="A39" s="19" t="s">
        <v>688</v>
      </c>
      <c r="B39" s="19" t="s">
        <v>689</v>
      </c>
      <c r="C39" s="19" t="s">
        <v>58</v>
      </c>
      <c r="D39" s="436">
        <v>45787</v>
      </c>
      <c r="E39" s="19" t="s">
        <v>61</v>
      </c>
      <c r="F39" s="19" t="s">
        <v>555</v>
      </c>
      <c r="G39" s="437">
        <v>52.23</v>
      </c>
      <c r="H39" s="371">
        <v>48</v>
      </c>
      <c r="I39" s="437">
        <v>100.23</v>
      </c>
      <c r="J39" s="437">
        <v>0.75</v>
      </c>
      <c r="K39" s="437">
        <v>10.5</v>
      </c>
      <c r="L39" s="371">
        <v>3</v>
      </c>
      <c r="M39" s="437">
        <v>17.5</v>
      </c>
      <c r="N39" s="371">
        <v>49</v>
      </c>
      <c r="O39" s="437">
        <v>3.5</v>
      </c>
      <c r="P39" s="371"/>
      <c r="Q39" s="371"/>
      <c r="R39" s="371"/>
      <c r="S39" s="371"/>
      <c r="T39" s="371"/>
      <c r="U39" s="371"/>
      <c r="V39" s="437">
        <v>84.25</v>
      </c>
      <c r="W39" s="371"/>
      <c r="X39" s="371"/>
      <c r="Y39" s="371"/>
      <c r="Z39" s="19"/>
      <c r="AA39" s="19" t="s">
        <v>132</v>
      </c>
      <c r="AB39" s="371">
        <v>8</v>
      </c>
      <c r="AC39" s="371">
        <v>8</v>
      </c>
      <c r="AD39" s="371">
        <v>8</v>
      </c>
      <c r="AE39" s="371">
        <v>8</v>
      </c>
      <c r="AF39" s="371">
        <v>8</v>
      </c>
      <c r="AG39" s="371">
        <v>8</v>
      </c>
      <c r="AH39" s="371"/>
      <c r="AI39" s="371"/>
      <c r="AJ39" s="371"/>
      <c r="AK39" s="371"/>
      <c r="AL39" s="371"/>
      <c r="AM39" s="371"/>
      <c r="AN39" s="437">
        <v>7.25</v>
      </c>
      <c r="AO39" s="437">
        <v>-2.5</v>
      </c>
      <c r="AP39" s="371">
        <v>5</v>
      </c>
      <c r="AQ39" s="437">
        <v>-9.5</v>
      </c>
      <c r="AR39" s="371">
        <v>-41</v>
      </c>
      <c r="AS39" s="437">
        <v>4.5</v>
      </c>
      <c r="AT39" s="371"/>
      <c r="AU39" s="371"/>
      <c r="AV39" s="371"/>
      <c r="AW39" s="371"/>
      <c r="AX39" s="371"/>
      <c r="AY39" s="371"/>
      <c r="AZ39" s="437">
        <v>15.98</v>
      </c>
      <c r="BA39" s="19" t="s">
        <v>319</v>
      </c>
      <c r="BB39" s="414"/>
      <c r="BC39" s="221"/>
    </row>
    <row r="40" spans="1:55" x14ac:dyDescent="0.35">
      <c r="A40" s="19" t="s">
        <v>692</v>
      </c>
      <c r="B40" s="19" t="s">
        <v>693</v>
      </c>
      <c r="C40" s="19" t="s">
        <v>58</v>
      </c>
      <c r="D40" s="436">
        <v>45814</v>
      </c>
      <c r="E40" s="19" t="s">
        <v>56</v>
      </c>
      <c r="F40" s="19" t="s">
        <v>524</v>
      </c>
      <c r="G40" s="437">
        <v>32.880000000000003</v>
      </c>
      <c r="H40" s="437">
        <v>42.4</v>
      </c>
      <c r="I40" s="437">
        <v>75.28</v>
      </c>
      <c r="J40" s="371"/>
      <c r="K40" s="371">
        <v>16</v>
      </c>
      <c r="L40" s="437">
        <v>20.25</v>
      </c>
      <c r="M40" s="371"/>
      <c r="N40" s="371">
        <v>8</v>
      </c>
      <c r="O40" s="371">
        <v>10</v>
      </c>
      <c r="P40" s="371"/>
      <c r="Q40" s="371"/>
      <c r="R40" s="371"/>
      <c r="S40" s="371"/>
      <c r="T40" s="371"/>
      <c r="U40" s="371"/>
      <c r="V40" s="437">
        <v>54.25</v>
      </c>
      <c r="W40" s="371"/>
      <c r="X40" s="371"/>
      <c r="Y40" s="371"/>
      <c r="Z40" s="19"/>
      <c r="AA40" s="19" t="s">
        <v>131</v>
      </c>
      <c r="AB40" s="437">
        <v>7.68</v>
      </c>
      <c r="AC40" s="437">
        <v>7.04</v>
      </c>
      <c r="AD40" s="437">
        <v>7.36</v>
      </c>
      <c r="AE40" s="437">
        <v>7.6</v>
      </c>
      <c r="AF40" s="437">
        <v>6.4</v>
      </c>
      <c r="AG40" s="437">
        <v>6.32</v>
      </c>
      <c r="AH40" s="371"/>
      <c r="AI40" s="371"/>
      <c r="AJ40" s="371"/>
      <c r="AK40" s="371"/>
      <c r="AL40" s="371"/>
      <c r="AM40" s="371"/>
      <c r="AN40" s="437">
        <v>7.68</v>
      </c>
      <c r="AO40" s="437">
        <v>-8.9600000000000009</v>
      </c>
      <c r="AP40" s="437">
        <v>-12.89</v>
      </c>
      <c r="AQ40" s="437">
        <v>7.6</v>
      </c>
      <c r="AR40" s="437">
        <v>-1.6</v>
      </c>
      <c r="AS40" s="437">
        <v>-3.68</v>
      </c>
      <c r="AT40" s="371"/>
      <c r="AU40" s="371"/>
      <c r="AV40" s="371"/>
      <c r="AW40" s="371"/>
      <c r="AX40" s="371"/>
      <c r="AY40" s="371"/>
      <c r="AZ40" s="437">
        <v>21.03</v>
      </c>
      <c r="BA40" s="19" t="s">
        <v>319</v>
      </c>
      <c r="BB40" s="414"/>
    </row>
    <row r="41" spans="1:55" x14ac:dyDescent="0.35">
      <c r="A41" s="19" t="s">
        <v>695</v>
      </c>
      <c r="B41" s="19" t="s">
        <v>696</v>
      </c>
      <c r="C41" s="19" t="s">
        <v>58</v>
      </c>
      <c r="D41" s="436">
        <v>45814</v>
      </c>
      <c r="E41" s="19" t="s">
        <v>56</v>
      </c>
      <c r="F41" s="19" t="s">
        <v>524</v>
      </c>
      <c r="G41" s="437">
        <v>18.87</v>
      </c>
      <c r="H41" s="437">
        <v>43.68</v>
      </c>
      <c r="I41" s="437">
        <v>62.55</v>
      </c>
      <c r="J41" s="437">
        <v>0.75</v>
      </c>
      <c r="K41" s="371">
        <v>18</v>
      </c>
      <c r="L41" s="371"/>
      <c r="M41" s="371">
        <v>8</v>
      </c>
      <c r="N41" s="371">
        <v>16</v>
      </c>
      <c r="O41" s="371">
        <v>10</v>
      </c>
      <c r="P41" s="371"/>
      <c r="Q41" s="371"/>
      <c r="R41" s="371"/>
      <c r="S41" s="371"/>
      <c r="T41" s="371"/>
      <c r="U41" s="371"/>
      <c r="V41" s="437">
        <v>52.75</v>
      </c>
      <c r="W41" s="371"/>
      <c r="X41" s="371"/>
      <c r="Y41" s="371"/>
      <c r="Z41" s="19"/>
      <c r="AA41" s="19" t="s">
        <v>131</v>
      </c>
      <c r="AB41" s="437">
        <v>7.04</v>
      </c>
      <c r="AC41" s="437">
        <v>6.24</v>
      </c>
      <c r="AD41" s="437">
        <v>7.68</v>
      </c>
      <c r="AE41" s="437">
        <v>7.68</v>
      </c>
      <c r="AF41" s="437">
        <v>7.36</v>
      </c>
      <c r="AG41" s="437">
        <v>7.68</v>
      </c>
      <c r="AH41" s="371"/>
      <c r="AI41" s="371"/>
      <c r="AJ41" s="371"/>
      <c r="AK41" s="371"/>
      <c r="AL41" s="371"/>
      <c r="AM41" s="371"/>
      <c r="AN41" s="437">
        <v>6.29</v>
      </c>
      <c r="AO41" s="437">
        <v>-11.76</v>
      </c>
      <c r="AP41" s="437">
        <v>7.68</v>
      </c>
      <c r="AQ41" s="437">
        <v>-0.32</v>
      </c>
      <c r="AR41" s="437">
        <v>-8.64</v>
      </c>
      <c r="AS41" s="437">
        <v>-2.3199999999999998</v>
      </c>
      <c r="AT41" s="371"/>
      <c r="AU41" s="371"/>
      <c r="AV41" s="371"/>
      <c r="AW41" s="371"/>
      <c r="AX41" s="371"/>
      <c r="AY41" s="371"/>
      <c r="AZ41" s="437">
        <v>9.8000000000000007</v>
      </c>
      <c r="BA41" s="19" t="s">
        <v>1067</v>
      </c>
      <c r="BB41" s="414"/>
    </row>
    <row r="42" spans="1:55" x14ac:dyDescent="0.35">
      <c r="A42" s="19" t="s">
        <v>698</v>
      </c>
      <c r="B42" s="19" t="s">
        <v>699</v>
      </c>
      <c r="C42" s="19" t="s">
        <v>58</v>
      </c>
      <c r="D42" s="436">
        <v>45814</v>
      </c>
      <c r="E42" s="19" t="s">
        <v>56</v>
      </c>
      <c r="F42" s="19" t="s">
        <v>524</v>
      </c>
      <c r="G42" s="437">
        <v>24.86</v>
      </c>
      <c r="H42" s="437">
        <v>45.44</v>
      </c>
      <c r="I42" s="437">
        <v>70.3</v>
      </c>
      <c r="J42" s="371"/>
      <c r="K42" s="371">
        <v>28</v>
      </c>
      <c r="L42" s="437">
        <v>6.75</v>
      </c>
      <c r="M42" s="371">
        <v>8</v>
      </c>
      <c r="N42" s="371">
        <v>8</v>
      </c>
      <c r="O42" s="371">
        <v>8</v>
      </c>
      <c r="P42" s="371"/>
      <c r="Q42" s="371"/>
      <c r="R42" s="371"/>
      <c r="S42" s="371"/>
      <c r="T42" s="371"/>
      <c r="U42" s="371"/>
      <c r="V42" s="437">
        <v>58.75</v>
      </c>
      <c r="W42" s="371"/>
      <c r="X42" s="371"/>
      <c r="Y42" s="371"/>
      <c r="Z42" s="19"/>
      <c r="AA42" s="19" t="s">
        <v>131</v>
      </c>
      <c r="AB42" s="371">
        <v>8</v>
      </c>
      <c r="AC42" s="437">
        <v>6.96</v>
      </c>
      <c r="AD42" s="437">
        <v>7.36</v>
      </c>
      <c r="AE42" s="371">
        <v>8</v>
      </c>
      <c r="AF42" s="437">
        <v>7.68</v>
      </c>
      <c r="AG42" s="437">
        <v>7.44</v>
      </c>
      <c r="AH42" s="371"/>
      <c r="AI42" s="371"/>
      <c r="AJ42" s="371"/>
      <c r="AK42" s="371"/>
      <c r="AL42" s="371"/>
      <c r="AM42" s="371"/>
      <c r="AN42" s="371">
        <v>8</v>
      </c>
      <c r="AO42" s="437">
        <v>-21.04</v>
      </c>
      <c r="AP42" s="437">
        <v>0.61</v>
      </c>
      <c r="AQ42" s="371">
        <v>0</v>
      </c>
      <c r="AR42" s="437">
        <v>-0.32</v>
      </c>
      <c r="AS42" s="437">
        <v>-0.56000000000000005</v>
      </c>
      <c r="AT42" s="371"/>
      <c r="AU42" s="371"/>
      <c r="AV42" s="371"/>
      <c r="AW42" s="371"/>
      <c r="AX42" s="371"/>
      <c r="AY42" s="371"/>
      <c r="AZ42" s="437">
        <v>11.55</v>
      </c>
      <c r="BA42" s="19" t="s">
        <v>1068</v>
      </c>
      <c r="BB42" s="414"/>
    </row>
    <row r="43" spans="1:55" x14ac:dyDescent="0.35">
      <c r="A43" s="19" t="s">
        <v>701</v>
      </c>
      <c r="B43" s="19" t="s">
        <v>702</v>
      </c>
      <c r="C43" s="19" t="s">
        <v>58</v>
      </c>
      <c r="D43" s="436">
        <v>45814</v>
      </c>
      <c r="E43" s="19" t="s">
        <v>61</v>
      </c>
      <c r="F43" s="19" t="s">
        <v>524</v>
      </c>
      <c r="G43" s="437">
        <v>46.52</v>
      </c>
      <c r="H43" s="371">
        <v>48</v>
      </c>
      <c r="I43" s="437">
        <v>94.52</v>
      </c>
      <c r="J43" s="371"/>
      <c r="K43" s="437">
        <v>8.25</v>
      </c>
      <c r="L43" s="371"/>
      <c r="M43" s="371"/>
      <c r="N43" s="371">
        <v>58</v>
      </c>
      <c r="O43" s="371">
        <v>8</v>
      </c>
      <c r="P43" s="371"/>
      <c r="Q43" s="371"/>
      <c r="R43" s="371"/>
      <c r="S43" s="371"/>
      <c r="T43" s="371"/>
      <c r="U43" s="371"/>
      <c r="V43" s="437">
        <v>74.25</v>
      </c>
      <c r="W43" s="371"/>
      <c r="X43" s="371"/>
      <c r="Y43" s="371"/>
      <c r="Z43" s="19"/>
      <c r="AA43" s="19" t="s">
        <v>132</v>
      </c>
      <c r="AB43" s="371">
        <v>8</v>
      </c>
      <c r="AC43" s="371">
        <v>8</v>
      </c>
      <c r="AD43" s="371">
        <v>8</v>
      </c>
      <c r="AE43" s="371">
        <v>8</v>
      </c>
      <c r="AF43" s="371">
        <v>8</v>
      </c>
      <c r="AG43" s="371">
        <v>8</v>
      </c>
      <c r="AH43" s="371"/>
      <c r="AI43" s="371"/>
      <c r="AJ43" s="371"/>
      <c r="AK43" s="371"/>
      <c r="AL43" s="371"/>
      <c r="AM43" s="371"/>
      <c r="AN43" s="371">
        <v>8</v>
      </c>
      <c r="AO43" s="437">
        <v>-0.25</v>
      </c>
      <c r="AP43" s="371">
        <v>8</v>
      </c>
      <c r="AQ43" s="371">
        <v>8</v>
      </c>
      <c r="AR43" s="371">
        <v>-50</v>
      </c>
      <c r="AS43" s="371">
        <v>0</v>
      </c>
      <c r="AT43" s="371"/>
      <c r="AU43" s="371"/>
      <c r="AV43" s="371"/>
      <c r="AW43" s="371"/>
      <c r="AX43" s="371"/>
      <c r="AY43" s="371"/>
      <c r="AZ43" s="437">
        <v>20.27</v>
      </c>
      <c r="BA43" s="19" t="s">
        <v>1068</v>
      </c>
      <c r="BB43" s="414"/>
    </row>
    <row r="44" spans="1:55" x14ac:dyDescent="0.35">
      <c r="A44" s="19" t="s">
        <v>704</v>
      </c>
      <c r="B44" s="19" t="s">
        <v>705</v>
      </c>
      <c r="C44" s="19" t="s">
        <v>58</v>
      </c>
      <c r="D44" s="436">
        <v>45828</v>
      </c>
      <c r="E44" s="19" t="s">
        <v>56</v>
      </c>
      <c r="F44" s="19" t="s">
        <v>524</v>
      </c>
      <c r="G44" s="437">
        <v>46.56</v>
      </c>
      <c r="H44" s="437">
        <v>45.92</v>
      </c>
      <c r="I44" s="437">
        <v>92.48</v>
      </c>
      <c r="J44" s="371"/>
      <c r="K44" s="371">
        <v>28</v>
      </c>
      <c r="L44" s="371"/>
      <c r="M44" s="371"/>
      <c r="N44" s="371">
        <v>18</v>
      </c>
      <c r="O44" s="371"/>
      <c r="P44" s="371"/>
      <c r="Q44" s="371"/>
      <c r="R44" s="371"/>
      <c r="S44" s="371"/>
      <c r="T44" s="371"/>
      <c r="U44" s="371"/>
      <c r="V44" s="371">
        <v>46</v>
      </c>
      <c r="W44" s="371"/>
      <c r="X44" s="371"/>
      <c r="Y44" s="371"/>
      <c r="Z44" s="19"/>
      <c r="AA44" s="19" t="s">
        <v>131</v>
      </c>
      <c r="AB44" s="437">
        <v>7.2</v>
      </c>
      <c r="AC44" s="437">
        <v>6.72</v>
      </c>
      <c r="AD44" s="371">
        <v>8</v>
      </c>
      <c r="AE44" s="371">
        <v>8</v>
      </c>
      <c r="AF44" s="371">
        <v>8</v>
      </c>
      <c r="AG44" s="371">
        <v>8</v>
      </c>
      <c r="AH44" s="371"/>
      <c r="AI44" s="371"/>
      <c r="AJ44" s="371"/>
      <c r="AK44" s="371"/>
      <c r="AL44" s="371"/>
      <c r="AM44" s="371"/>
      <c r="AN44" s="437">
        <v>7.2</v>
      </c>
      <c r="AO44" s="437">
        <v>-21.28</v>
      </c>
      <c r="AP44" s="371">
        <v>8</v>
      </c>
      <c r="AQ44" s="371">
        <v>8</v>
      </c>
      <c r="AR44" s="371">
        <v>-10</v>
      </c>
      <c r="AS44" s="371">
        <v>8</v>
      </c>
      <c r="AT44" s="371"/>
      <c r="AU44" s="371"/>
      <c r="AV44" s="371"/>
      <c r="AW44" s="371"/>
      <c r="AX44" s="371"/>
      <c r="AY44" s="371"/>
      <c r="AZ44" s="437">
        <v>46.48</v>
      </c>
      <c r="BA44" s="19" t="s">
        <v>1068</v>
      </c>
      <c r="BB44" s="414"/>
    </row>
    <row r="45" spans="1:55" x14ac:dyDescent="0.35">
      <c r="A45" s="19" t="s">
        <v>707</v>
      </c>
      <c r="B45" s="19" t="s">
        <v>708</v>
      </c>
      <c r="C45" s="19" t="s">
        <v>58</v>
      </c>
      <c r="D45" s="436">
        <v>45828</v>
      </c>
      <c r="E45" s="19" t="s">
        <v>61</v>
      </c>
      <c r="F45" s="19" t="s">
        <v>524</v>
      </c>
      <c r="G45" s="437">
        <v>47.5</v>
      </c>
      <c r="H45" s="437">
        <v>47.36</v>
      </c>
      <c r="I45" s="437">
        <v>94.86</v>
      </c>
      <c r="J45" s="371"/>
      <c r="K45" s="371">
        <v>28</v>
      </c>
      <c r="L45" s="371"/>
      <c r="M45" s="371"/>
      <c r="N45" s="371"/>
      <c r="O45" s="371">
        <v>21</v>
      </c>
      <c r="P45" s="371"/>
      <c r="Q45" s="371"/>
      <c r="R45" s="371"/>
      <c r="S45" s="371"/>
      <c r="T45" s="371"/>
      <c r="U45" s="371"/>
      <c r="V45" s="371">
        <v>49</v>
      </c>
      <c r="W45" s="371"/>
      <c r="X45" s="371"/>
      <c r="Y45" s="371"/>
      <c r="Z45" s="19"/>
      <c r="AA45" s="19" t="s">
        <v>132</v>
      </c>
      <c r="AB45" s="371">
        <v>8</v>
      </c>
      <c r="AC45" s="371">
        <v>8</v>
      </c>
      <c r="AD45" s="437">
        <v>7.68</v>
      </c>
      <c r="AE45" s="371">
        <v>8</v>
      </c>
      <c r="AF45" s="437">
        <v>7.68</v>
      </c>
      <c r="AG45" s="371">
        <v>8</v>
      </c>
      <c r="AH45" s="371"/>
      <c r="AI45" s="371"/>
      <c r="AJ45" s="371"/>
      <c r="AK45" s="371"/>
      <c r="AL45" s="371"/>
      <c r="AM45" s="371"/>
      <c r="AN45" s="371">
        <v>8</v>
      </c>
      <c r="AO45" s="371">
        <v>-20</v>
      </c>
      <c r="AP45" s="437">
        <v>7.68</v>
      </c>
      <c r="AQ45" s="371">
        <v>8</v>
      </c>
      <c r="AR45" s="437">
        <v>7.68</v>
      </c>
      <c r="AS45" s="371">
        <v>-13</v>
      </c>
      <c r="AT45" s="371"/>
      <c r="AU45" s="371"/>
      <c r="AV45" s="371"/>
      <c r="AW45" s="371"/>
      <c r="AX45" s="371"/>
      <c r="AY45" s="371"/>
      <c r="AZ45" s="437">
        <v>45.86</v>
      </c>
      <c r="BA45" s="19" t="s">
        <v>1068</v>
      </c>
      <c r="BB45" s="414"/>
    </row>
    <row r="46" spans="1:55" x14ac:dyDescent="0.35">
      <c r="A46" s="19" t="s">
        <v>710</v>
      </c>
      <c r="B46" s="19" t="s">
        <v>711</v>
      </c>
      <c r="C46" s="19" t="s">
        <v>58</v>
      </c>
      <c r="D46" s="436">
        <v>45828</v>
      </c>
      <c r="E46" s="19" t="s">
        <v>56</v>
      </c>
      <c r="F46" s="19" t="s">
        <v>524</v>
      </c>
      <c r="G46" s="371">
        <v>48</v>
      </c>
      <c r="H46" s="437">
        <v>47.36</v>
      </c>
      <c r="I46" s="437">
        <v>95.36</v>
      </c>
      <c r="J46" s="371"/>
      <c r="K46" s="371">
        <v>56</v>
      </c>
      <c r="L46" s="371"/>
      <c r="M46" s="371"/>
      <c r="N46" s="371"/>
      <c r="O46" s="371">
        <v>10</v>
      </c>
      <c r="P46" s="371"/>
      <c r="Q46" s="371"/>
      <c r="R46" s="371"/>
      <c r="S46" s="371"/>
      <c r="T46" s="371"/>
      <c r="U46" s="371"/>
      <c r="V46" s="371">
        <v>66</v>
      </c>
      <c r="W46" s="371"/>
      <c r="X46" s="371"/>
      <c r="Y46" s="371"/>
      <c r="Z46" s="19"/>
      <c r="AA46" s="19" t="s">
        <v>131</v>
      </c>
      <c r="AB46" s="371">
        <v>8</v>
      </c>
      <c r="AC46" s="371">
        <v>8</v>
      </c>
      <c r="AD46" s="371">
        <v>8</v>
      </c>
      <c r="AE46" s="371">
        <v>8</v>
      </c>
      <c r="AF46" s="437">
        <v>7.36</v>
      </c>
      <c r="AG46" s="371">
        <v>8</v>
      </c>
      <c r="AH46" s="371"/>
      <c r="AI46" s="371"/>
      <c r="AJ46" s="371"/>
      <c r="AK46" s="371"/>
      <c r="AL46" s="371"/>
      <c r="AM46" s="371"/>
      <c r="AN46" s="371">
        <v>8</v>
      </c>
      <c r="AO46" s="371">
        <v>-48</v>
      </c>
      <c r="AP46" s="371">
        <v>8</v>
      </c>
      <c r="AQ46" s="371">
        <v>8</v>
      </c>
      <c r="AR46" s="437">
        <v>7.36</v>
      </c>
      <c r="AS46" s="371">
        <v>-2</v>
      </c>
      <c r="AT46" s="371"/>
      <c r="AU46" s="371"/>
      <c r="AV46" s="371"/>
      <c r="AW46" s="371"/>
      <c r="AX46" s="371"/>
      <c r="AY46" s="371"/>
      <c r="AZ46" s="437">
        <v>29.36</v>
      </c>
      <c r="BA46" s="19" t="s">
        <v>1068</v>
      </c>
      <c r="BB46" s="414"/>
    </row>
    <row r="47" spans="1:55" x14ac:dyDescent="0.35">
      <c r="A47" s="19" t="s">
        <v>713</v>
      </c>
      <c r="B47" s="19" t="s">
        <v>714</v>
      </c>
      <c r="C47" s="19" t="s">
        <v>58</v>
      </c>
      <c r="D47" s="436">
        <v>45828</v>
      </c>
      <c r="E47" s="19" t="s">
        <v>56</v>
      </c>
      <c r="F47" s="19" t="s">
        <v>524</v>
      </c>
      <c r="G47" s="371">
        <v>48</v>
      </c>
      <c r="H47" s="437">
        <v>44.96</v>
      </c>
      <c r="I47" s="437">
        <v>92.96</v>
      </c>
      <c r="J47" s="371"/>
      <c r="K47" s="371">
        <v>56</v>
      </c>
      <c r="L47" s="371"/>
      <c r="M47" s="371"/>
      <c r="N47" s="371"/>
      <c r="O47" s="437">
        <v>1.5</v>
      </c>
      <c r="P47" s="371"/>
      <c r="Q47" s="371"/>
      <c r="R47" s="371"/>
      <c r="S47" s="371"/>
      <c r="T47" s="371"/>
      <c r="U47" s="371"/>
      <c r="V47" s="437">
        <v>57.5</v>
      </c>
      <c r="W47" s="371"/>
      <c r="X47" s="371"/>
      <c r="Y47" s="371"/>
      <c r="Z47" s="19"/>
      <c r="AA47" s="19" t="s">
        <v>131</v>
      </c>
      <c r="AB47" s="371">
        <v>8</v>
      </c>
      <c r="AC47" s="437">
        <v>7.76</v>
      </c>
      <c r="AD47" s="437">
        <v>7.36</v>
      </c>
      <c r="AE47" s="437">
        <v>5.84</v>
      </c>
      <c r="AF47" s="371">
        <v>8</v>
      </c>
      <c r="AG47" s="371">
        <v>8</v>
      </c>
      <c r="AH47" s="371"/>
      <c r="AI47" s="371"/>
      <c r="AJ47" s="371"/>
      <c r="AK47" s="371"/>
      <c r="AL47" s="371"/>
      <c r="AM47" s="371"/>
      <c r="AN47" s="371">
        <v>8</v>
      </c>
      <c r="AO47" s="437">
        <v>-48.24</v>
      </c>
      <c r="AP47" s="437">
        <v>7.36</v>
      </c>
      <c r="AQ47" s="437">
        <v>5.84</v>
      </c>
      <c r="AR47" s="371">
        <v>8</v>
      </c>
      <c r="AS47" s="437">
        <v>6.5</v>
      </c>
      <c r="AT47" s="371"/>
      <c r="AU47" s="371"/>
      <c r="AV47" s="371"/>
      <c r="AW47" s="371"/>
      <c r="AX47" s="371"/>
      <c r="AY47" s="371"/>
      <c r="AZ47" s="437">
        <v>35.46</v>
      </c>
      <c r="BA47" s="19" t="s">
        <v>319</v>
      </c>
      <c r="BB47" s="414"/>
    </row>
    <row r="48" spans="1:55" x14ac:dyDescent="0.35">
      <c r="A48" s="19" t="s">
        <v>719</v>
      </c>
      <c r="B48" s="19" t="s">
        <v>721</v>
      </c>
      <c r="C48" s="19" t="s">
        <v>69</v>
      </c>
      <c r="D48" s="436">
        <v>45840</v>
      </c>
      <c r="E48" s="19" t="s">
        <v>318</v>
      </c>
      <c r="F48" s="19" t="s">
        <v>724</v>
      </c>
      <c r="G48" s="437">
        <v>41.25</v>
      </c>
      <c r="H48" s="371">
        <v>40</v>
      </c>
      <c r="I48" s="437">
        <v>81.25</v>
      </c>
      <c r="J48" s="371">
        <v>5</v>
      </c>
      <c r="K48" s="371">
        <v>4</v>
      </c>
      <c r="L48" s="371">
        <v>8</v>
      </c>
      <c r="M48" s="371">
        <v>8</v>
      </c>
      <c r="N48" s="371">
        <v>8</v>
      </c>
      <c r="O48" s="371"/>
      <c r="P48" s="371"/>
      <c r="Q48" s="371"/>
      <c r="R48" s="371"/>
      <c r="S48" s="371"/>
      <c r="T48" s="371"/>
      <c r="U48" s="371"/>
      <c r="V48" s="371">
        <v>33</v>
      </c>
      <c r="W48" s="371"/>
      <c r="X48" s="371"/>
      <c r="Y48" s="371"/>
      <c r="Z48" s="19"/>
      <c r="AA48" s="19" t="s">
        <v>132</v>
      </c>
      <c r="AB48" s="371">
        <v>8</v>
      </c>
      <c r="AC48" s="371">
        <v>8</v>
      </c>
      <c r="AD48" s="371">
        <v>8</v>
      </c>
      <c r="AE48" s="371">
        <v>8</v>
      </c>
      <c r="AF48" s="371">
        <v>8</v>
      </c>
      <c r="AG48" s="371"/>
      <c r="AH48" s="371"/>
      <c r="AI48" s="371"/>
      <c r="AJ48" s="371"/>
      <c r="AK48" s="371"/>
      <c r="AL48" s="371"/>
      <c r="AM48" s="371"/>
      <c r="AN48" s="371">
        <v>3</v>
      </c>
      <c r="AO48" s="371">
        <v>4</v>
      </c>
      <c r="AP48" s="371">
        <v>0</v>
      </c>
      <c r="AQ48" s="371">
        <v>0</v>
      </c>
      <c r="AR48" s="371">
        <v>0</v>
      </c>
      <c r="AS48" s="371"/>
      <c r="AT48" s="371"/>
      <c r="AU48" s="371"/>
      <c r="AV48" s="371"/>
      <c r="AW48" s="371"/>
      <c r="AX48" s="371"/>
      <c r="AY48" s="371"/>
      <c r="AZ48" s="437">
        <v>48.25</v>
      </c>
      <c r="BA48" s="19" t="s">
        <v>1067</v>
      </c>
      <c r="BB48" s="414"/>
    </row>
    <row r="49" spans="1:54" x14ac:dyDescent="0.35">
      <c r="A49" s="19" t="s">
        <v>731</v>
      </c>
      <c r="B49" s="19" t="s">
        <v>732</v>
      </c>
      <c r="C49" s="19" t="s">
        <v>69</v>
      </c>
      <c r="D49" s="436">
        <v>45903</v>
      </c>
      <c r="E49" s="19" t="s">
        <v>227</v>
      </c>
      <c r="F49" s="19" t="s">
        <v>1800</v>
      </c>
      <c r="G49" s="437">
        <v>15.11</v>
      </c>
      <c r="H49" s="437">
        <v>47.36</v>
      </c>
      <c r="I49" s="437">
        <v>62.47</v>
      </c>
      <c r="J49" s="371">
        <v>8</v>
      </c>
      <c r="K49" s="437">
        <v>11.5</v>
      </c>
      <c r="L49" s="371">
        <v>8</v>
      </c>
      <c r="M49" s="437">
        <v>11.25</v>
      </c>
      <c r="N49" s="371"/>
      <c r="O49" s="371">
        <v>8</v>
      </c>
      <c r="P49" s="371"/>
      <c r="Q49" s="371"/>
      <c r="R49" s="371"/>
      <c r="S49" s="371"/>
      <c r="T49" s="371"/>
      <c r="U49" s="371"/>
      <c r="V49" s="437">
        <v>46.75</v>
      </c>
      <c r="W49" s="371"/>
      <c r="X49" s="371"/>
      <c r="Y49" s="371"/>
      <c r="Z49" s="19"/>
      <c r="AA49" s="19" t="s">
        <v>132</v>
      </c>
      <c r="AB49" s="371">
        <v>8</v>
      </c>
      <c r="AC49" s="437">
        <v>7.68</v>
      </c>
      <c r="AD49" s="371">
        <v>8</v>
      </c>
      <c r="AE49" s="437">
        <v>7.68</v>
      </c>
      <c r="AF49" s="371">
        <v>8</v>
      </c>
      <c r="AG49" s="371">
        <v>8</v>
      </c>
      <c r="AH49" s="371"/>
      <c r="AI49" s="371"/>
      <c r="AJ49" s="371"/>
      <c r="AK49" s="371"/>
      <c r="AL49" s="371"/>
      <c r="AM49" s="371"/>
      <c r="AN49" s="371">
        <v>0</v>
      </c>
      <c r="AO49" s="437">
        <v>-3.82</v>
      </c>
      <c r="AP49" s="371">
        <v>0</v>
      </c>
      <c r="AQ49" s="437">
        <v>-3.57</v>
      </c>
      <c r="AR49" s="371">
        <v>8</v>
      </c>
      <c r="AS49" s="371">
        <v>0</v>
      </c>
      <c r="AT49" s="371"/>
      <c r="AU49" s="371"/>
      <c r="AV49" s="371"/>
      <c r="AW49" s="371"/>
      <c r="AX49" s="371"/>
      <c r="AY49" s="371"/>
      <c r="AZ49" s="437">
        <v>15.72</v>
      </c>
      <c r="BA49" s="19" t="s">
        <v>1067</v>
      </c>
      <c r="BB49" s="414"/>
    </row>
    <row r="50" spans="1:54" x14ac:dyDescent="0.35">
      <c r="A50" s="19" t="s">
        <v>735</v>
      </c>
      <c r="B50" s="19" t="s">
        <v>736</v>
      </c>
      <c r="C50" s="19" t="s">
        <v>69</v>
      </c>
      <c r="D50" s="436">
        <v>45915</v>
      </c>
      <c r="E50" s="19" t="s">
        <v>61</v>
      </c>
      <c r="F50" s="19" t="s">
        <v>1801</v>
      </c>
      <c r="G50" s="437">
        <v>28.36</v>
      </c>
      <c r="H50" s="371">
        <v>48</v>
      </c>
      <c r="I50" s="437">
        <v>76.36</v>
      </c>
      <c r="J50" s="371"/>
      <c r="K50" s="371"/>
      <c r="L50" s="371">
        <v>4</v>
      </c>
      <c r="M50" s="371"/>
      <c r="N50" s="371"/>
      <c r="O50" s="371"/>
      <c r="P50" s="371"/>
      <c r="Q50" s="371"/>
      <c r="R50" s="371"/>
      <c r="S50" s="371"/>
      <c r="T50" s="371"/>
      <c r="U50" s="371"/>
      <c r="V50" s="371">
        <v>4</v>
      </c>
      <c r="W50" s="371"/>
      <c r="X50" s="371"/>
      <c r="Y50" s="371"/>
      <c r="Z50" s="19"/>
      <c r="AA50" s="19" t="s">
        <v>132</v>
      </c>
      <c r="AB50" s="371">
        <v>8</v>
      </c>
      <c r="AC50" s="371">
        <v>8</v>
      </c>
      <c r="AD50" s="371">
        <v>8</v>
      </c>
      <c r="AE50" s="371">
        <v>8</v>
      </c>
      <c r="AF50" s="371">
        <v>8</v>
      </c>
      <c r="AG50" s="371">
        <v>8</v>
      </c>
      <c r="AH50" s="371"/>
      <c r="AI50" s="371"/>
      <c r="AJ50" s="371"/>
      <c r="AK50" s="371"/>
      <c r="AL50" s="371"/>
      <c r="AM50" s="371"/>
      <c r="AN50" s="371">
        <v>8</v>
      </c>
      <c r="AO50" s="371">
        <v>8</v>
      </c>
      <c r="AP50" s="371">
        <v>4</v>
      </c>
      <c r="AQ50" s="371">
        <v>8</v>
      </c>
      <c r="AR50" s="371">
        <v>8</v>
      </c>
      <c r="AS50" s="371">
        <v>8</v>
      </c>
      <c r="AT50" s="371"/>
      <c r="AU50" s="371"/>
      <c r="AV50" s="371"/>
      <c r="AW50" s="371"/>
      <c r="AX50" s="371"/>
      <c r="AY50" s="371"/>
      <c r="AZ50" s="437">
        <v>72.36</v>
      </c>
      <c r="BA50" s="19" t="s">
        <v>1067</v>
      </c>
      <c r="BB50" s="414"/>
    </row>
    <row r="51" spans="1:54" x14ac:dyDescent="0.35">
      <c r="A51" s="19" t="s">
        <v>739</v>
      </c>
      <c r="B51" s="19" t="s">
        <v>740</v>
      </c>
      <c r="C51" s="19" t="s">
        <v>69</v>
      </c>
      <c r="D51" s="436">
        <v>45931</v>
      </c>
      <c r="E51" s="19" t="s">
        <v>318</v>
      </c>
      <c r="F51" s="19" t="s">
        <v>724</v>
      </c>
      <c r="G51" s="371">
        <v>24</v>
      </c>
      <c r="H51" s="371">
        <v>40</v>
      </c>
      <c r="I51" s="371">
        <v>64</v>
      </c>
      <c r="J51" s="371"/>
      <c r="K51" s="371">
        <v>32</v>
      </c>
      <c r="L51" s="437">
        <v>4.25</v>
      </c>
      <c r="M51" s="437">
        <v>8.5</v>
      </c>
      <c r="N51" s="371">
        <v>7</v>
      </c>
      <c r="O51" s="371"/>
      <c r="P51" s="371"/>
      <c r="Q51" s="371"/>
      <c r="R51" s="371"/>
      <c r="S51" s="371"/>
      <c r="T51" s="371"/>
      <c r="U51" s="371"/>
      <c r="V51" s="437">
        <v>51.75</v>
      </c>
      <c r="W51" s="371"/>
      <c r="X51" s="371"/>
      <c r="Y51" s="371"/>
      <c r="Z51" s="19"/>
      <c r="AA51" s="19" t="s">
        <v>132</v>
      </c>
      <c r="AB51" s="371">
        <v>8</v>
      </c>
      <c r="AC51" s="371">
        <v>8</v>
      </c>
      <c r="AD51" s="371">
        <v>8</v>
      </c>
      <c r="AE51" s="371">
        <v>8</v>
      </c>
      <c r="AF51" s="371">
        <v>8</v>
      </c>
      <c r="AG51" s="371"/>
      <c r="AH51" s="371"/>
      <c r="AI51" s="371"/>
      <c r="AJ51" s="371"/>
      <c r="AK51" s="371"/>
      <c r="AL51" s="371"/>
      <c r="AM51" s="371"/>
      <c r="AN51" s="371">
        <v>8</v>
      </c>
      <c r="AO51" s="371">
        <v>-24</v>
      </c>
      <c r="AP51" s="437">
        <v>3.75</v>
      </c>
      <c r="AQ51" s="437">
        <v>-0.5</v>
      </c>
      <c r="AR51" s="371">
        <v>1</v>
      </c>
      <c r="AS51" s="371"/>
      <c r="AT51" s="371"/>
      <c r="AU51" s="371"/>
      <c r="AV51" s="371"/>
      <c r="AW51" s="371"/>
      <c r="AX51" s="371"/>
      <c r="AY51" s="371"/>
      <c r="AZ51" s="437">
        <v>12.25</v>
      </c>
      <c r="BA51" s="19" t="s">
        <v>1067</v>
      </c>
    </row>
    <row r="52" spans="1:54" x14ac:dyDescent="0.35">
      <c r="A52" s="19" t="s">
        <v>743</v>
      </c>
      <c r="B52" s="19" t="s">
        <v>744</v>
      </c>
      <c r="C52" s="19" t="s">
        <v>58</v>
      </c>
      <c r="D52" s="436">
        <v>45939</v>
      </c>
      <c r="E52" s="19" t="s">
        <v>56</v>
      </c>
      <c r="F52" s="19" t="s">
        <v>524</v>
      </c>
      <c r="G52" s="437">
        <v>14.56</v>
      </c>
      <c r="H52" s="371">
        <v>42</v>
      </c>
      <c r="I52" s="437">
        <v>56.56</v>
      </c>
      <c r="J52" s="371"/>
      <c r="K52" s="371">
        <v>8</v>
      </c>
      <c r="L52" s="437">
        <v>4.5</v>
      </c>
      <c r="M52" s="371"/>
      <c r="N52" s="371"/>
      <c r="O52" s="371">
        <v>18</v>
      </c>
      <c r="P52" s="371"/>
      <c r="Q52" s="371"/>
      <c r="R52" s="371"/>
      <c r="S52" s="371"/>
      <c r="T52" s="371"/>
      <c r="U52" s="371"/>
      <c r="V52" s="437">
        <v>30.5</v>
      </c>
      <c r="W52" s="371"/>
      <c r="X52" s="371"/>
      <c r="Y52" s="371"/>
      <c r="Z52" s="19"/>
      <c r="AA52" s="19" t="s">
        <v>131</v>
      </c>
      <c r="AB52" s="437">
        <v>6.96</v>
      </c>
      <c r="AC52" s="437">
        <v>6.4</v>
      </c>
      <c r="AD52" s="437">
        <v>7.68</v>
      </c>
      <c r="AE52" s="437">
        <v>4.96</v>
      </c>
      <c r="AF52" s="371">
        <v>8</v>
      </c>
      <c r="AG52" s="371">
        <v>8</v>
      </c>
      <c r="AH52" s="371"/>
      <c r="AI52" s="371"/>
      <c r="AJ52" s="371"/>
      <c r="AK52" s="371"/>
      <c r="AL52" s="371"/>
      <c r="AM52" s="371"/>
      <c r="AN52" s="437">
        <v>6.96</v>
      </c>
      <c r="AO52" s="437">
        <v>-1.6</v>
      </c>
      <c r="AP52" s="437">
        <v>3.18</v>
      </c>
      <c r="AQ52" s="437">
        <v>4.96</v>
      </c>
      <c r="AR52" s="371">
        <v>8</v>
      </c>
      <c r="AS52" s="371">
        <v>-10</v>
      </c>
      <c r="AT52" s="371"/>
      <c r="AU52" s="371"/>
      <c r="AV52" s="371"/>
      <c r="AW52" s="371"/>
      <c r="AX52" s="371"/>
      <c r="AY52" s="371"/>
      <c r="AZ52" s="437">
        <v>26.06</v>
      </c>
      <c r="BA52" s="19" t="s">
        <v>1068</v>
      </c>
    </row>
    <row r="53" spans="1:54" x14ac:dyDescent="0.35">
      <c r="A53" s="19" t="s">
        <v>746</v>
      </c>
      <c r="B53" s="19" t="s">
        <v>747</v>
      </c>
      <c r="C53" s="19" t="s">
        <v>58</v>
      </c>
      <c r="D53" s="436">
        <v>45939</v>
      </c>
      <c r="E53" s="19" t="s">
        <v>56</v>
      </c>
      <c r="F53" s="19" t="s">
        <v>524</v>
      </c>
      <c r="G53" s="371">
        <v>16</v>
      </c>
      <c r="H53" s="437">
        <v>43.44</v>
      </c>
      <c r="I53" s="437">
        <v>59.44</v>
      </c>
      <c r="J53" s="371"/>
      <c r="K53" s="371">
        <v>8</v>
      </c>
      <c r="L53" s="371"/>
      <c r="M53" s="371"/>
      <c r="N53" s="371"/>
      <c r="O53" s="371"/>
      <c r="P53" s="371"/>
      <c r="Q53" s="371"/>
      <c r="R53" s="371"/>
      <c r="S53" s="371"/>
      <c r="T53" s="371"/>
      <c r="U53" s="371"/>
      <c r="V53" s="371">
        <v>8</v>
      </c>
      <c r="W53" s="371"/>
      <c r="X53" s="371"/>
      <c r="Y53" s="371"/>
      <c r="Z53" s="19"/>
      <c r="AA53" s="19" t="s">
        <v>131</v>
      </c>
      <c r="AB53" s="371">
        <v>8</v>
      </c>
      <c r="AC53" s="437">
        <v>5.04</v>
      </c>
      <c r="AD53" s="371">
        <v>8</v>
      </c>
      <c r="AE53" s="437">
        <v>7.6</v>
      </c>
      <c r="AF53" s="437">
        <v>7.84</v>
      </c>
      <c r="AG53" s="437">
        <v>6.96</v>
      </c>
      <c r="AH53" s="371"/>
      <c r="AI53" s="371"/>
      <c r="AJ53" s="371"/>
      <c r="AK53" s="371"/>
      <c r="AL53" s="371"/>
      <c r="AM53" s="371"/>
      <c r="AN53" s="371">
        <v>8</v>
      </c>
      <c r="AO53" s="437">
        <v>-2.96</v>
      </c>
      <c r="AP53" s="371">
        <v>8</v>
      </c>
      <c r="AQ53" s="437">
        <v>7.6</v>
      </c>
      <c r="AR53" s="437">
        <v>7.84</v>
      </c>
      <c r="AS53" s="437">
        <v>6.96</v>
      </c>
      <c r="AT53" s="371"/>
      <c r="AU53" s="371"/>
      <c r="AV53" s="371"/>
      <c r="AW53" s="371"/>
      <c r="AX53" s="371"/>
      <c r="AY53" s="371"/>
      <c r="AZ53" s="437">
        <v>51.44</v>
      </c>
      <c r="BA53" s="19" t="s">
        <v>1067</v>
      </c>
    </row>
    <row r="54" spans="1:54" x14ac:dyDescent="0.35">
      <c r="A54" s="19" t="s">
        <v>749</v>
      </c>
      <c r="B54" s="19" t="s">
        <v>750</v>
      </c>
      <c r="C54" s="19" t="s">
        <v>58</v>
      </c>
      <c r="D54" s="436">
        <v>45939</v>
      </c>
      <c r="E54" s="19" t="s">
        <v>56</v>
      </c>
      <c r="F54" s="19" t="s">
        <v>524</v>
      </c>
      <c r="G54" s="437">
        <v>14.88</v>
      </c>
      <c r="H54" s="437">
        <v>43.44</v>
      </c>
      <c r="I54" s="437">
        <v>58.32</v>
      </c>
      <c r="J54" s="371"/>
      <c r="K54" s="371">
        <v>18</v>
      </c>
      <c r="L54" s="371"/>
      <c r="M54" s="371"/>
      <c r="N54" s="371"/>
      <c r="O54" s="371"/>
      <c r="P54" s="371"/>
      <c r="Q54" s="371"/>
      <c r="R54" s="371"/>
      <c r="S54" s="371"/>
      <c r="T54" s="371"/>
      <c r="U54" s="371"/>
      <c r="V54" s="371">
        <v>18</v>
      </c>
      <c r="W54" s="371"/>
      <c r="X54" s="371"/>
      <c r="Y54" s="371"/>
      <c r="Z54" s="19"/>
      <c r="AA54" s="19" t="s">
        <v>131</v>
      </c>
      <c r="AB54" s="371">
        <v>8</v>
      </c>
      <c r="AC54" s="437">
        <v>5.12</v>
      </c>
      <c r="AD54" s="437">
        <v>7.04</v>
      </c>
      <c r="AE54" s="371">
        <v>8</v>
      </c>
      <c r="AF54" s="371">
        <v>8</v>
      </c>
      <c r="AG54" s="437">
        <v>7.28</v>
      </c>
      <c r="AH54" s="371"/>
      <c r="AI54" s="371"/>
      <c r="AJ54" s="371"/>
      <c r="AK54" s="371"/>
      <c r="AL54" s="371"/>
      <c r="AM54" s="371"/>
      <c r="AN54" s="371">
        <v>8</v>
      </c>
      <c r="AO54" s="437">
        <v>-12.88</v>
      </c>
      <c r="AP54" s="437">
        <v>7.04</v>
      </c>
      <c r="AQ54" s="371">
        <v>8</v>
      </c>
      <c r="AR54" s="371">
        <v>8</v>
      </c>
      <c r="AS54" s="437">
        <v>7.28</v>
      </c>
      <c r="AT54" s="371"/>
      <c r="AU54" s="371"/>
      <c r="AV54" s="371"/>
      <c r="AW54" s="371"/>
      <c r="AX54" s="371"/>
      <c r="AY54" s="371"/>
      <c r="AZ54" s="437">
        <v>40.32</v>
      </c>
      <c r="BA54" s="19" t="s">
        <v>1067</v>
      </c>
    </row>
    <row r="55" spans="1:54" x14ac:dyDescent="0.35">
      <c r="A55" s="19" t="s">
        <v>752</v>
      </c>
      <c r="B55" s="19" t="s">
        <v>753</v>
      </c>
      <c r="C55" s="19" t="s">
        <v>58</v>
      </c>
      <c r="D55" s="436">
        <v>45939</v>
      </c>
      <c r="E55" s="19" t="s">
        <v>56</v>
      </c>
      <c r="F55" s="19" t="s">
        <v>524</v>
      </c>
      <c r="G55" s="437">
        <v>13.68</v>
      </c>
      <c r="H55" s="437">
        <v>34.799999999999997</v>
      </c>
      <c r="I55" s="437">
        <v>48.48</v>
      </c>
      <c r="J55" s="437">
        <v>1.25</v>
      </c>
      <c r="K55" s="371">
        <v>18</v>
      </c>
      <c r="L55" s="371"/>
      <c r="M55" s="371">
        <v>8</v>
      </c>
      <c r="N55" s="371">
        <v>8</v>
      </c>
      <c r="O55" s="371"/>
      <c r="P55" s="371"/>
      <c r="Q55" s="371"/>
      <c r="R55" s="371"/>
      <c r="S55" s="371"/>
      <c r="T55" s="371"/>
      <c r="U55" s="371"/>
      <c r="V55" s="437">
        <v>35.25</v>
      </c>
      <c r="W55" s="371"/>
      <c r="X55" s="371"/>
      <c r="Y55" s="371"/>
      <c r="Z55" s="19"/>
      <c r="AA55" s="19" t="s">
        <v>131</v>
      </c>
      <c r="AB55" s="437">
        <v>7.68</v>
      </c>
      <c r="AC55" s="437">
        <v>5.44</v>
      </c>
      <c r="AD55" s="371">
        <v>8</v>
      </c>
      <c r="AE55" s="437">
        <v>7.04</v>
      </c>
      <c r="AF55" s="437">
        <v>6.64</v>
      </c>
      <c r="AG55" s="371"/>
      <c r="AH55" s="371"/>
      <c r="AI55" s="371"/>
      <c r="AJ55" s="371"/>
      <c r="AK55" s="371"/>
      <c r="AL55" s="371"/>
      <c r="AM55" s="371"/>
      <c r="AN55" s="437">
        <v>6.43</v>
      </c>
      <c r="AO55" s="437">
        <v>-12.56</v>
      </c>
      <c r="AP55" s="371">
        <v>8</v>
      </c>
      <c r="AQ55" s="437">
        <v>-0.96</v>
      </c>
      <c r="AR55" s="437">
        <v>-1.3599999999999999</v>
      </c>
      <c r="AS55" s="371"/>
      <c r="AT55" s="371"/>
      <c r="AU55" s="371"/>
      <c r="AV55" s="371"/>
      <c r="AW55" s="371"/>
      <c r="AX55" s="371"/>
      <c r="AY55" s="371"/>
      <c r="AZ55" s="437">
        <v>13.23</v>
      </c>
      <c r="BA55" s="19" t="s">
        <v>1067</v>
      </c>
    </row>
    <row r="56" spans="1:54" x14ac:dyDescent="0.35">
      <c r="A56" s="19" t="s">
        <v>754</v>
      </c>
      <c r="B56" s="19" t="s">
        <v>755</v>
      </c>
      <c r="C56" s="19" t="s">
        <v>58</v>
      </c>
      <c r="D56" s="436">
        <v>45939</v>
      </c>
      <c r="E56" s="19" t="s">
        <v>56</v>
      </c>
      <c r="F56" s="19" t="s">
        <v>524</v>
      </c>
      <c r="G56" s="437">
        <v>15.68</v>
      </c>
      <c r="H56" s="437">
        <v>39.68</v>
      </c>
      <c r="I56" s="437">
        <v>55.36</v>
      </c>
      <c r="J56" s="371"/>
      <c r="K56" s="371">
        <v>18</v>
      </c>
      <c r="L56" s="371"/>
      <c r="M56" s="371"/>
      <c r="N56" s="371"/>
      <c r="O56" s="371">
        <v>28</v>
      </c>
      <c r="P56" s="371"/>
      <c r="Q56" s="371"/>
      <c r="R56" s="371"/>
      <c r="S56" s="371"/>
      <c r="T56" s="371"/>
      <c r="U56" s="371"/>
      <c r="V56" s="371">
        <v>46</v>
      </c>
      <c r="W56" s="371"/>
      <c r="X56" s="371"/>
      <c r="Y56" s="371"/>
      <c r="Z56" s="19"/>
      <c r="AA56" s="19" t="s">
        <v>131</v>
      </c>
      <c r="AB56" s="437">
        <v>6.96</v>
      </c>
      <c r="AC56" s="437">
        <v>6.5600000000000005</v>
      </c>
      <c r="AD56" s="437">
        <v>7.04</v>
      </c>
      <c r="AE56" s="437">
        <v>6.32</v>
      </c>
      <c r="AF56" s="437">
        <v>7.04</v>
      </c>
      <c r="AG56" s="437">
        <v>5.76</v>
      </c>
      <c r="AH56" s="371"/>
      <c r="AI56" s="371"/>
      <c r="AJ56" s="371"/>
      <c r="AK56" s="371"/>
      <c r="AL56" s="371"/>
      <c r="AM56" s="371"/>
      <c r="AN56" s="437">
        <v>6.96</v>
      </c>
      <c r="AO56" s="437">
        <v>-11.44</v>
      </c>
      <c r="AP56" s="437">
        <v>7.04</v>
      </c>
      <c r="AQ56" s="437">
        <v>6.32</v>
      </c>
      <c r="AR56" s="437">
        <v>7.04</v>
      </c>
      <c r="AS56" s="437">
        <v>-22.24</v>
      </c>
      <c r="AT56" s="371"/>
      <c r="AU56" s="371"/>
      <c r="AV56" s="371"/>
      <c r="AW56" s="371"/>
      <c r="AX56" s="371"/>
      <c r="AY56" s="371"/>
      <c r="AZ56" s="437">
        <v>9.36</v>
      </c>
      <c r="BA56" s="19" t="s">
        <v>319</v>
      </c>
    </row>
    <row r="57" spans="1:54" x14ac:dyDescent="0.35">
      <c r="A57" s="19" t="s">
        <v>757</v>
      </c>
      <c r="B57" s="19" t="s">
        <v>758</v>
      </c>
      <c r="C57" s="19" t="s">
        <v>58</v>
      </c>
      <c r="D57" s="436">
        <v>45939</v>
      </c>
      <c r="E57" s="19" t="s">
        <v>56</v>
      </c>
      <c r="F57" s="19" t="s">
        <v>524</v>
      </c>
      <c r="G57" s="437">
        <v>15.52</v>
      </c>
      <c r="H57" s="371">
        <v>48</v>
      </c>
      <c r="I57" s="437">
        <v>63.52</v>
      </c>
      <c r="J57" s="371"/>
      <c r="K57" s="371">
        <v>8</v>
      </c>
      <c r="L57" s="371"/>
      <c r="M57" s="371"/>
      <c r="N57" s="437">
        <v>0.25</v>
      </c>
      <c r="O57" s="371"/>
      <c r="P57" s="371"/>
      <c r="Q57" s="371"/>
      <c r="R57" s="371"/>
      <c r="S57" s="371"/>
      <c r="T57" s="371"/>
      <c r="U57" s="371"/>
      <c r="V57" s="437">
        <v>8.25</v>
      </c>
      <c r="W57" s="371"/>
      <c r="X57" s="371"/>
      <c r="Y57" s="371"/>
      <c r="Z57" s="19"/>
      <c r="AA57" s="19" t="s">
        <v>131</v>
      </c>
      <c r="AB57" s="371">
        <v>8</v>
      </c>
      <c r="AC57" s="371">
        <v>8</v>
      </c>
      <c r="AD57" s="371">
        <v>8</v>
      </c>
      <c r="AE57" s="371">
        <v>8</v>
      </c>
      <c r="AF57" s="371">
        <v>8</v>
      </c>
      <c r="AG57" s="371">
        <v>8</v>
      </c>
      <c r="AH57" s="371"/>
      <c r="AI57" s="371"/>
      <c r="AJ57" s="371"/>
      <c r="AK57" s="371"/>
      <c r="AL57" s="371"/>
      <c r="AM57" s="371"/>
      <c r="AN57" s="371">
        <v>8</v>
      </c>
      <c r="AO57" s="371">
        <v>0</v>
      </c>
      <c r="AP57" s="371">
        <v>8</v>
      </c>
      <c r="AQ57" s="371">
        <v>8</v>
      </c>
      <c r="AR57" s="437">
        <v>7.75</v>
      </c>
      <c r="AS57" s="371">
        <v>8</v>
      </c>
      <c r="AT57" s="371"/>
      <c r="AU57" s="371"/>
      <c r="AV57" s="371"/>
      <c r="AW57" s="371"/>
      <c r="AX57" s="371"/>
      <c r="AY57" s="371"/>
      <c r="AZ57" s="437">
        <v>55.27</v>
      </c>
      <c r="BA57" s="19" t="s">
        <v>319</v>
      </c>
    </row>
    <row r="58" spans="1:54" x14ac:dyDescent="0.35">
      <c r="A58" s="19" t="s">
        <v>760</v>
      </c>
      <c r="B58" s="19" t="s">
        <v>761</v>
      </c>
      <c r="C58" s="19" t="s">
        <v>58</v>
      </c>
      <c r="D58" s="436">
        <v>45945</v>
      </c>
      <c r="E58" s="19" t="s">
        <v>56</v>
      </c>
      <c r="F58" s="19" t="s">
        <v>524</v>
      </c>
      <c r="G58" s="437">
        <v>15.36</v>
      </c>
      <c r="H58" s="437">
        <v>32.96</v>
      </c>
      <c r="I58" s="437">
        <v>48.32</v>
      </c>
      <c r="J58" s="437">
        <v>0.75</v>
      </c>
      <c r="K58" s="371">
        <v>18</v>
      </c>
      <c r="L58" s="437">
        <v>0.5</v>
      </c>
      <c r="M58" s="437">
        <v>0.25</v>
      </c>
      <c r="N58" s="437">
        <v>8.75</v>
      </c>
      <c r="O58" s="371"/>
      <c r="P58" s="371"/>
      <c r="Q58" s="371"/>
      <c r="R58" s="371"/>
      <c r="S58" s="371"/>
      <c r="T58" s="371"/>
      <c r="U58" s="371"/>
      <c r="V58" s="437">
        <v>28.25</v>
      </c>
      <c r="W58" s="371"/>
      <c r="X58" s="371"/>
      <c r="Y58" s="371"/>
      <c r="Z58" s="19"/>
      <c r="AA58" s="19" t="s">
        <v>131</v>
      </c>
      <c r="AB58" s="437">
        <v>6.64</v>
      </c>
      <c r="AC58" s="371">
        <v>4</v>
      </c>
      <c r="AD58" s="437">
        <v>5.76</v>
      </c>
      <c r="AE58" s="437">
        <v>7.2</v>
      </c>
      <c r="AF58" s="437">
        <v>5.36</v>
      </c>
      <c r="AG58" s="371">
        <v>4</v>
      </c>
      <c r="AH58" s="371"/>
      <c r="AI58" s="371"/>
      <c r="AJ58" s="371"/>
      <c r="AK58" s="371"/>
      <c r="AL58" s="371"/>
      <c r="AM58" s="371"/>
      <c r="AN58" s="437">
        <v>5.89</v>
      </c>
      <c r="AO58" s="371">
        <v>-14</v>
      </c>
      <c r="AP58" s="437">
        <v>5.26</v>
      </c>
      <c r="AQ58" s="437">
        <v>6.95</v>
      </c>
      <c r="AR58" s="437">
        <v>-3.39</v>
      </c>
      <c r="AS58" s="371">
        <v>4</v>
      </c>
      <c r="AT58" s="371"/>
      <c r="AU58" s="371"/>
      <c r="AV58" s="371"/>
      <c r="AW58" s="371"/>
      <c r="AX58" s="371"/>
      <c r="AY58" s="371"/>
      <c r="AZ58" s="437">
        <v>20.07</v>
      </c>
      <c r="BA58" s="19" t="s">
        <v>1067</v>
      </c>
    </row>
    <row r="59" spans="1:54" x14ac:dyDescent="0.35">
      <c r="A59" s="19" t="s">
        <v>763</v>
      </c>
      <c r="B59" s="19" t="s">
        <v>437</v>
      </c>
      <c r="C59" s="19" t="s">
        <v>58</v>
      </c>
      <c r="D59" s="436">
        <v>45945</v>
      </c>
      <c r="E59" s="19" t="s">
        <v>56</v>
      </c>
      <c r="F59" s="19" t="s">
        <v>524</v>
      </c>
      <c r="G59" s="371">
        <v>16</v>
      </c>
      <c r="H59" s="437">
        <v>44.16</v>
      </c>
      <c r="I59" s="437">
        <v>60.16</v>
      </c>
      <c r="J59" s="371">
        <v>16</v>
      </c>
      <c r="K59" s="371"/>
      <c r="L59" s="371"/>
      <c r="M59" s="437">
        <v>10.5</v>
      </c>
      <c r="N59" s="371">
        <v>8</v>
      </c>
      <c r="O59" s="371"/>
      <c r="P59" s="371"/>
      <c r="Q59" s="371"/>
      <c r="R59" s="371"/>
      <c r="S59" s="371"/>
      <c r="T59" s="371"/>
      <c r="U59" s="371"/>
      <c r="V59" s="437">
        <v>34.5</v>
      </c>
      <c r="W59" s="371"/>
      <c r="X59" s="371"/>
      <c r="Y59" s="371"/>
      <c r="Z59" s="19"/>
      <c r="AA59" s="19" t="s">
        <v>131</v>
      </c>
      <c r="AB59" s="437">
        <v>7.44</v>
      </c>
      <c r="AC59" s="437">
        <v>5.68</v>
      </c>
      <c r="AD59" s="371">
        <v>8</v>
      </c>
      <c r="AE59" s="437">
        <v>7.04</v>
      </c>
      <c r="AF59" s="371">
        <v>8</v>
      </c>
      <c r="AG59" s="371">
        <v>8</v>
      </c>
      <c r="AH59" s="371"/>
      <c r="AI59" s="371"/>
      <c r="AJ59" s="371"/>
      <c r="AK59" s="371"/>
      <c r="AL59" s="371"/>
      <c r="AM59" s="371"/>
      <c r="AN59" s="437">
        <v>-8.56</v>
      </c>
      <c r="AO59" s="437">
        <v>5.68</v>
      </c>
      <c r="AP59" s="371">
        <v>8</v>
      </c>
      <c r="AQ59" s="437">
        <v>-3.46</v>
      </c>
      <c r="AR59" s="371">
        <v>0</v>
      </c>
      <c r="AS59" s="371">
        <v>8</v>
      </c>
      <c r="AT59" s="371"/>
      <c r="AU59" s="371"/>
      <c r="AV59" s="371"/>
      <c r="AW59" s="371"/>
      <c r="AX59" s="371"/>
      <c r="AY59" s="371"/>
      <c r="AZ59" s="437">
        <v>25.66</v>
      </c>
      <c r="BA59" s="19" t="s">
        <v>1067</v>
      </c>
    </row>
    <row r="60" spans="1:54" x14ac:dyDescent="0.35">
      <c r="A60" s="19" t="s">
        <v>765</v>
      </c>
      <c r="B60" s="19" t="s">
        <v>766</v>
      </c>
      <c r="C60" s="19" t="s">
        <v>58</v>
      </c>
      <c r="D60" s="436">
        <v>45945</v>
      </c>
      <c r="E60" s="19" t="s">
        <v>56</v>
      </c>
      <c r="F60" s="19" t="s">
        <v>524</v>
      </c>
      <c r="G60" s="371">
        <v>16</v>
      </c>
      <c r="H60" s="437">
        <v>43.68</v>
      </c>
      <c r="I60" s="437">
        <v>59.68</v>
      </c>
      <c r="J60" s="437">
        <v>9.5</v>
      </c>
      <c r="K60" s="371">
        <v>8</v>
      </c>
      <c r="L60" s="371"/>
      <c r="M60" s="371">
        <v>8</v>
      </c>
      <c r="N60" s="371">
        <v>8</v>
      </c>
      <c r="O60" s="371"/>
      <c r="P60" s="371"/>
      <c r="Q60" s="371"/>
      <c r="R60" s="371"/>
      <c r="S60" s="371"/>
      <c r="T60" s="371"/>
      <c r="U60" s="371"/>
      <c r="V60" s="437">
        <v>33.5</v>
      </c>
      <c r="W60" s="371"/>
      <c r="X60" s="371"/>
      <c r="Y60" s="371"/>
      <c r="Z60" s="19"/>
      <c r="AA60" s="19" t="s">
        <v>131</v>
      </c>
      <c r="AB60" s="437">
        <v>7.68</v>
      </c>
      <c r="AC60" s="437">
        <v>5.04</v>
      </c>
      <c r="AD60" s="437">
        <v>7.68</v>
      </c>
      <c r="AE60" s="371">
        <v>8</v>
      </c>
      <c r="AF60" s="371">
        <v>8</v>
      </c>
      <c r="AG60" s="437">
        <v>7.28</v>
      </c>
      <c r="AH60" s="371"/>
      <c r="AI60" s="371"/>
      <c r="AJ60" s="371"/>
      <c r="AK60" s="371"/>
      <c r="AL60" s="371"/>
      <c r="AM60" s="371"/>
      <c r="AN60" s="437">
        <v>-1.8199999999999998</v>
      </c>
      <c r="AO60" s="437">
        <v>-2.96</v>
      </c>
      <c r="AP60" s="437">
        <v>7.68</v>
      </c>
      <c r="AQ60" s="371">
        <v>0</v>
      </c>
      <c r="AR60" s="371">
        <v>0</v>
      </c>
      <c r="AS60" s="437">
        <v>7.28</v>
      </c>
      <c r="AT60" s="371"/>
      <c r="AU60" s="371"/>
      <c r="AV60" s="371"/>
      <c r="AW60" s="371"/>
      <c r="AX60" s="371"/>
      <c r="AY60" s="371"/>
      <c r="AZ60" s="437">
        <v>26.18</v>
      </c>
      <c r="BA60" s="19" t="s">
        <v>1068</v>
      </c>
    </row>
    <row r="61" spans="1:54" x14ac:dyDescent="0.35">
      <c r="A61" s="19" t="s">
        <v>768</v>
      </c>
      <c r="B61" s="19" t="s">
        <v>769</v>
      </c>
      <c r="C61" s="19" t="s">
        <v>58</v>
      </c>
      <c r="D61" s="436">
        <v>45945</v>
      </c>
      <c r="E61" s="19" t="s">
        <v>56</v>
      </c>
      <c r="F61" s="19" t="s">
        <v>524</v>
      </c>
      <c r="G61" s="437">
        <v>15.04</v>
      </c>
      <c r="H61" s="437">
        <v>46.32</v>
      </c>
      <c r="I61" s="437">
        <v>61.36</v>
      </c>
      <c r="J61" s="371"/>
      <c r="K61" s="371">
        <v>20</v>
      </c>
      <c r="L61" s="371"/>
      <c r="M61" s="371"/>
      <c r="N61" s="371"/>
      <c r="O61" s="371">
        <v>20</v>
      </c>
      <c r="P61" s="371"/>
      <c r="Q61" s="371"/>
      <c r="R61" s="371"/>
      <c r="S61" s="371"/>
      <c r="T61" s="371"/>
      <c r="U61" s="371"/>
      <c r="V61" s="371">
        <v>40</v>
      </c>
      <c r="W61" s="371"/>
      <c r="X61" s="371"/>
      <c r="Y61" s="371"/>
      <c r="Z61" s="19"/>
      <c r="AA61" s="19" t="s">
        <v>131</v>
      </c>
      <c r="AB61" s="371">
        <v>8</v>
      </c>
      <c r="AC61" s="437">
        <v>7.36</v>
      </c>
      <c r="AD61" s="371">
        <v>8</v>
      </c>
      <c r="AE61" s="371">
        <v>8</v>
      </c>
      <c r="AF61" s="371">
        <v>8</v>
      </c>
      <c r="AG61" s="437">
        <v>6.96</v>
      </c>
      <c r="AH61" s="371"/>
      <c r="AI61" s="371"/>
      <c r="AJ61" s="371"/>
      <c r="AK61" s="371"/>
      <c r="AL61" s="371"/>
      <c r="AM61" s="371"/>
      <c r="AN61" s="371">
        <v>8</v>
      </c>
      <c r="AO61" s="437">
        <v>-12.64</v>
      </c>
      <c r="AP61" s="371">
        <v>8</v>
      </c>
      <c r="AQ61" s="371">
        <v>8</v>
      </c>
      <c r="AR61" s="371">
        <v>8</v>
      </c>
      <c r="AS61" s="437">
        <v>-13.04</v>
      </c>
      <c r="AT61" s="371"/>
      <c r="AU61" s="371"/>
      <c r="AV61" s="371"/>
      <c r="AW61" s="371"/>
      <c r="AX61" s="371"/>
      <c r="AY61" s="371"/>
      <c r="AZ61" s="437">
        <v>21.36</v>
      </c>
      <c r="BA61" s="19" t="s">
        <v>1068</v>
      </c>
    </row>
    <row r="62" spans="1:54" x14ac:dyDescent="0.35">
      <c r="A62" s="19" t="s">
        <v>771</v>
      </c>
      <c r="B62" s="19" t="s">
        <v>772</v>
      </c>
      <c r="C62" s="19" t="s">
        <v>58</v>
      </c>
      <c r="D62" s="436">
        <v>45945</v>
      </c>
      <c r="E62" s="19" t="s">
        <v>56</v>
      </c>
      <c r="F62" s="19" t="s">
        <v>524</v>
      </c>
      <c r="G62" s="437">
        <v>13.2</v>
      </c>
      <c r="H62" s="437">
        <v>29.76</v>
      </c>
      <c r="I62" s="437">
        <v>42.96</v>
      </c>
      <c r="J62" s="371"/>
      <c r="K62" s="371">
        <v>18</v>
      </c>
      <c r="L62" s="371"/>
      <c r="M62" s="371"/>
      <c r="N62" s="371">
        <v>11</v>
      </c>
      <c r="O62" s="371"/>
      <c r="P62" s="371"/>
      <c r="Q62" s="371"/>
      <c r="R62" s="371"/>
      <c r="S62" s="371"/>
      <c r="T62" s="371"/>
      <c r="U62" s="371"/>
      <c r="V62" s="371">
        <v>29</v>
      </c>
      <c r="W62" s="371"/>
      <c r="X62" s="371"/>
      <c r="Y62" s="371"/>
      <c r="Z62" s="19"/>
      <c r="AA62" s="19" t="s">
        <v>131</v>
      </c>
      <c r="AB62" s="437">
        <v>4.8</v>
      </c>
      <c r="AC62" s="371">
        <v>6</v>
      </c>
      <c r="AD62" s="437">
        <v>4.32</v>
      </c>
      <c r="AE62" s="437">
        <v>4.24</v>
      </c>
      <c r="AF62" s="437">
        <v>6.08</v>
      </c>
      <c r="AG62" s="437">
        <v>4.32</v>
      </c>
      <c r="AH62" s="371"/>
      <c r="AI62" s="371"/>
      <c r="AJ62" s="371"/>
      <c r="AK62" s="371"/>
      <c r="AL62" s="371"/>
      <c r="AM62" s="371"/>
      <c r="AN62" s="437">
        <v>4.8</v>
      </c>
      <c r="AO62" s="371">
        <v>-12</v>
      </c>
      <c r="AP62" s="437">
        <v>4.32</v>
      </c>
      <c r="AQ62" s="437">
        <v>4.24</v>
      </c>
      <c r="AR62" s="437">
        <v>-4.92</v>
      </c>
      <c r="AS62" s="437">
        <v>4.32</v>
      </c>
      <c r="AT62" s="371"/>
      <c r="AU62" s="371"/>
      <c r="AV62" s="371"/>
      <c r="AW62" s="371"/>
      <c r="AX62" s="371"/>
      <c r="AY62" s="371"/>
      <c r="AZ62" s="437">
        <v>13.96</v>
      </c>
      <c r="BA62" s="19" t="s">
        <v>1068</v>
      </c>
    </row>
    <row r="63" spans="1:54" x14ac:dyDescent="0.35">
      <c r="A63" s="19" t="s">
        <v>774</v>
      </c>
      <c r="B63" s="19" t="s">
        <v>682</v>
      </c>
      <c r="C63" s="19" t="s">
        <v>58</v>
      </c>
      <c r="D63" s="436">
        <v>45945</v>
      </c>
      <c r="E63" s="19" t="s">
        <v>56</v>
      </c>
      <c r="F63" s="19" t="s">
        <v>524</v>
      </c>
      <c r="G63" s="371">
        <v>16</v>
      </c>
      <c r="H63" s="437">
        <v>46.16</v>
      </c>
      <c r="I63" s="437">
        <v>62.16</v>
      </c>
      <c r="J63" s="371"/>
      <c r="K63" s="371">
        <v>8</v>
      </c>
      <c r="L63" s="371"/>
      <c r="M63" s="371">
        <v>4</v>
      </c>
      <c r="N63" s="371"/>
      <c r="O63" s="371"/>
      <c r="P63" s="371"/>
      <c r="Q63" s="371"/>
      <c r="R63" s="371"/>
      <c r="S63" s="371"/>
      <c r="T63" s="371"/>
      <c r="U63" s="371"/>
      <c r="V63" s="371">
        <v>12</v>
      </c>
      <c r="W63" s="371"/>
      <c r="X63" s="371"/>
      <c r="Y63" s="371"/>
      <c r="Z63" s="19"/>
      <c r="AA63" s="19" t="s">
        <v>131</v>
      </c>
      <c r="AB63" s="371">
        <v>8</v>
      </c>
      <c r="AC63" s="437">
        <v>7.6</v>
      </c>
      <c r="AD63" s="437">
        <v>7.68</v>
      </c>
      <c r="AE63" s="437">
        <v>6.96</v>
      </c>
      <c r="AF63" s="371">
        <v>8</v>
      </c>
      <c r="AG63" s="437">
        <v>7.92</v>
      </c>
      <c r="AH63" s="371"/>
      <c r="AI63" s="371"/>
      <c r="AJ63" s="371"/>
      <c r="AK63" s="371"/>
      <c r="AL63" s="371"/>
      <c r="AM63" s="371"/>
      <c r="AN63" s="371">
        <v>8</v>
      </c>
      <c r="AO63" s="437">
        <v>-0.4</v>
      </c>
      <c r="AP63" s="437">
        <v>7.68</v>
      </c>
      <c r="AQ63" s="437">
        <v>2.96</v>
      </c>
      <c r="AR63" s="371">
        <v>8</v>
      </c>
      <c r="AS63" s="437">
        <v>7.92</v>
      </c>
      <c r="AT63" s="371"/>
      <c r="AU63" s="371"/>
      <c r="AV63" s="371"/>
      <c r="AW63" s="371"/>
      <c r="AX63" s="371"/>
      <c r="AY63" s="371"/>
      <c r="AZ63" s="437">
        <v>50.16</v>
      </c>
      <c r="BA63" s="19" t="s">
        <v>1067</v>
      </c>
    </row>
    <row r="64" spans="1:54" x14ac:dyDescent="0.35">
      <c r="A64" s="19" t="s">
        <v>776</v>
      </c>
      <c r="B64" s="19" t="s">
        <v>777</v>
      </c>
      <c r="C64" s="19" t="s">
        <v>58</v>
      </c>
      <c r="D64" s="436">
        <v>45945</v>
      </c>
      <c r="E64" s="19" t="s">
        <v>56</v>
      </c>
      <c r="F64" s="19" t="s">
        <v>524</v>
      </c>
      <c r="G64" s="437">
        <v>9.84</v>
      </c>
      <c r="H64" s="437">
        <v>44.8</v>
      </c>
      <c r="I64" s="437">
        <v>54.64</v>
      </c>
      <c r="J64" s="371"/>
      <c r="K64" s="371">
        <v>8</v>
      </c>
      <c r="L64" s="371"/>
      <c r="M64" s="371">
        <v>8</v>
      </c>
      <c r="N64" s="371">
        <v>18</v>
      </c>
      <c r="O64" s="371"/>
      <c r="P64" s="371"/>
      <c r="Q64" s="371"/>
      <c r="R64" s="371"/>
      <c r="S64" s="371"/>
      <c r="T64" s="371"/>
      <c r="U64" s="371"/>
      <c r="V64" s="371">
        <v>34</v>
      </c>
      <c r="W64" s="371"/>
      <c r="X64" s="371"/>
      <c r="Y64" s="371"/>
      <c r="Z64" s="19"/>
      <c r="AA64" s="19" t="s">
        <v>131</v>
      </c>
      <c r="AB64" s="437">
        <v>7.36</v>
      </c>
      <c r="AC64" s="437">
        <v>6.16</v>
      </c>
      <c r="AD64" s="371">
        <v>8</v>
      </c>
      <c r="AE64" s="437">
        <v>7.68</v>
      </c>
      <c r="AF64" s="371">
        <v>8</v>
      </c>
      <c r="AG64" s="437">
        <v>7.6</v>
      </c>
      <c r="AH64" s="371"/>
      <c r="AI64" s="371"/>
      <c r="AJ64" s="371"/>
      <c r="AK64" s="371"/>
      <c r="AL64" s="371"/>
      <c r="AM64" s="371"/>
      <c r="AN64" s="437">
        <v>7.36</v>
      </c>
      <c r="AO64" s="437">
        <v>-1.8399999999999999</v>
      </c>
      <c r="AP64" s="371">
        <v>8</v>
      </c>
      <c r="AQ64" s="437">
        <v>-0.32</v>
      </c>
      <c r="AR64" s="371">
        <v>-10</v>
      </c>
      <c r="AS64" s="437">
        <v>7.6</v>
      </c>
      <c r="AT64" s="371"/>
      <c r="AU64" s="371"/>
      <c r="AV64" s="371"/>
      <c r="AW64" s="371"/>
      <c r="AX64" s="371"/>
      <c r="AY64" s="371"/>
      <c r="AZ64" s="437">
        <v>20.64</v>
      </c>
      <c r="BA64" s="19" t="s">
        <v>1067</v>
      </c>
    </row>
    <row r="65" spans="1:53" x14ac:dyDescent="0.35">
      <c r="A65" s="19" t="s">
        <v>779</v>
      </c>
      <c r="B65" s="19" t="s">
        <v>780</v>
      </c>
      <c r="C65" s="19" t="s">
        <v>58</v>
      </c>
      <c r="D65" s="436">
        <v>45945</v>
      </c>
      <c r="E65" s="19" t="s">
        <v>56</v>
      </c>
      <c r="F65" s="19" t="s">
        <v>524</v>
      </c>
      <c r="G65" s="371">
        <v>16</v>
      </c>
      <c r="H65" s="437">
        <v>36.32</v>
      </c>
      <c r="I65" s="437">
        <v>52.32</v>
      </c>
      <c r="J65" s="371">
        <v>12</v>
      </c>
      <c r="K65" s="371">
        <v>10</v>
      </c>
      <c r="L65" s="371"/>
      <c r="M65" s="437">
        <v>0.5</v>
      </c>
      <c r="N65" s="371">
        <v>10</v>
      </c>
      <c r="O65" s="371"/>
      <c r="P65" s="371"/>
      <c r="Q65" s="371"/>
      <c r="R65" s="371"/>
      <c r="S65" s="371"/>
      <c r="T65" s="371"/>
      <c r="U65" s="371"/>
      <c r="V65" s="437">
        <v>32.5</v>
      </c>
      <c r="W65" s="371"/>
      <c r="X65" s="371"/>
      <c r="Y65" s="371"/>
      <c r="Z65" s="19"/>
      <c r="AA65" s="19" t="s">
        <v>131</v>
      </c>
      <c r="AB65" s="371">
        <v>8</v>
      </c>
      <c r="AC65" s="371">
        <v>6</v>
      </c>
      <c r="AD65" s="437">
        <v>7.28</v>
      </c>
      <c r="AE65" s="437">
        <v>7.36</v>
      </c>
      <c r="AF65" s="437">
        <v>7.68</v>
      </c>
      <c r="AG65" s="371"/>
      <c r="AH65" s="371"/>
      <c r="AI65" s="371"/>
      <c r="AJ65" s="371"/>
      <c r="AK65" s="371"/>
      <c r="AL65" s="371"/>
      <c r="AM65" s="371"/>
      <c r="AN65" s="371">
        <v>-4</v>
      </c>
      <c r="AO65" s="371">
        <v>-4</v>
      </c>
      <c r="AP65" s="437">
        <v>7.28</v>
      </c>
      <c r="AQ65" s="437">
        <v>6.86</v>
      </c>
      <c r="AR65" s="437">
        <v>-2.3199999999999998</v>
      </c>
      <c r="AS65" s="371"/>
      <c r="AT65" s="371"/>
      <c r="AU65" s="371"/>
      <c r="AV65" s="371"/>
      <c r="AW65" s="371"/>
      <c r="AX65" s="371"/>
      <c r="AY65" s="371"/>
      <c r="AZ65" s="437">
        <v>19.82</v>
      </c>
      <c r="BA65" s="19" t="s">
        <v>319</v>
      </c>
    </row>
    <row r="66" spans="1:53" x14ac:dyDescent="0.35">
      <c r="A66" s="19" t="s">
        <v>782</v>
      </c>
      <c r="B66" s="19" t="s">
        <v>783</v>
      </c>
      <c r="C66" s="19" t="s">
        <v>58</v>
      </c>
      <c r="D66" s="436">
        <v>45945</v>
      </c>
      <c r="E66" s="19" t="s">
        <v>56</v>
      </c>
      <c r="F66" s="19" t="s">
        <v>524</v>
      </c>
      <c r="G66" s="371">
        <v>16</v>
      </c>
      <c r="H66" s="371">
        <v>48</v>
      </c>
      <c r="I66" s="371">
        <v>64</v>
      </c>
      <c r="J66" s="371"/>
      <c r="K66" s="371">
        <v>16</v>
      </c>
      <c r="L66" s="371">
        <v>10</v>
      </c>
      <c r="M66" s="371"/>
      <c r="N66" s="371">
        <v>17</v>
      </c>
      <c r="O66" s="371">
        <v>10</v>
      </c>
      <c r="P66" s="371"/>
      <c r="Q66" s="371"/>
      <c r="R66" s="371"/>
      <c r="S66" s="371"/>
      <c r="T66" s="371"/>
      <c r="U66" s="371"/>
      <c r="V66" s="371">
        <v>53</v>
      </c>
      <c r="W66" s="371"/>
      <c r="X66" s="371"/>
      <c r="Y66" s="371"/>
      <c r="Z66" s="19"/>
      <c r="AA66" s="19" t="s">
        <v>131</v>
      </c>
      <c r="AB66" s="371">
        <v>8</v>
      </c>
      <c r="AC66" s="371">
        <v>8</v>
      </c>
      <c r="AD66" s="371">
        <v>8</v>
      </c>
      <c r="AE66" s="371">
        <v>8</v>
      </c>
      <c r="AF66" s="371">
        <v>8</v>
      </c>
      <c r="AG66" s="371">
        <v>8</v>
      </c>
      <c r="AH66" s="371"/>
      <c r="AI66" s="371"/>
      <c r="AJ66" s="371"/>
      <c r="AK66" s="371"/>
      <c r="AL66" s="371"/>
      <c r="AM66" s="371"/>
      <c r="AN66" s="371">
        <v>8</v>
      </c>
      <c r="AO66" s="371">
        <v>-8</v>
      </c>
      <c r="AP66" s="371">
        <v>-2</v>
      </c>
      <c r="AQ66" s="371">
        <v>8</v>
      </c>
      <c r="AR66" s="371">
        <v>-9</v>
      </c>
      <c r="AS66" s="371">
        <v>-2</v>
      </c>
      <c r="AT66" s="371"/>
      <c r="AU66" s="371"/>
      <c r="AV66" s="371"/>
      <c r="AW66" s="371"/>
      <c r="AX66" s="371"/>
      <c r="AY66" s="371"/>
      <c r="AZ66" s="371">
        <v>11</v>
      </c>
      <c r="BA66" s="19" t="s">
        <v>1068</v>
      </c>
    </row>
    <row r="67" spans="1:53" x14ac:dyDescent="0.35">
      <c r="A67" s="19" t="s">
        <v>785</v>
      </c>
      <c r="B67" s="19" t="s">
        <v>786</v>
      </c>
      <c r="C67" s="19" t="s">
        <v>58</v>
      </c>
      <c r="D67" s="436">
        <v>45952</v>
      </c>
      <c r="E67" s="19" t="s">
        <v>61</v>
      </c>
      <c r="F67" s="19" t="s">
        <v>1802</v>
      </c>
      <c r="G67" s="371">
        <v>16</v>
      </c>
      <c r="H67" s="437">
        <v>40.64</v>
      </c>
      <c r="I67" s="437">
        <v>56.64</v>
      </c>
      <c r="J67" s="371">
        <v>12</v>
      </c>
      <c r="K67" s="371">
        <v>8</v>
      </c>
      <c r="L67" s="371"/>
      <c r="M67" s="371"/>
      <c r="N67" s="371">
        <v>8</v>
      </c>
      <c r="O67" s="371"/>
      <c r="P67" s="371"/>
      <c r="Q67" s="371"/>
      <c r="R67" s="371"/>
      <c r="S67" s="371"/>
      <c r="T67" s="371"/>
      <c r="U67" s="371"/>
      <c r="V67" s="371">
        <v>28</v>
      </c>
      <c r="W67" s="371"/>
      <c r="X67" s="371"/>
      <c r="Y67" s="371"/>
      <c r="Z67" s="19"/>
      <c r="AA67" s="19" t="s">
        <v>131</v>
      </c>
      <c r="AB67" s="371">
        <v>8</v>
      </c>
      <c r="AC67" s="437">
        <v>2.48</v>
      </c>
      <c r="AD67" s="437">
        <v>6.16</v>
      </c>
      <c r="AE67" s="371">
        <v>8</v>
      </c>
      <c r="AF67" s="371">
        <v>8</v>
      </c>
      <c r="AG67" s="371">
        <v>8</v>
      </c>
      <c r="AH67" s="371"/>
      <c r="AI67" s="371"/>
      <c r="AJ67" s="371"/>
      <c r="AK67" s="371"/>
      <c r="AL67" s="371"/>
      <c r="AM67" s="371"/>
      <c r="AN67" s="371">
        <v>-4</v>
      </c>
      <c r="AO67" s="437">
        <v>-5.52</v>
      </c>
      <c r="AP67" s="437">
        <v>6.16</v>
      </c>
      <c r="AQ67" s="371">
        <v>8</v>
      </c>
      <c r="AR67" s="371">
        <v>0</v>
      </c>
      <c r="AS67" s="371">
        <v>8</v>
      </c>
      <c r="AT67" s="371"/>
      <c r="AU67" s="371"/>
      <c r="AV67" s="371"/>
      <c r="AW67" s="371"/>
      <c r="AX67" s="371"/>
      <c r="AY67" s="371"/>
      <c r="AZ67" s="437">
        <v>28.64</v>
      </c>
      <c r="BA67" s="19" t="s">
        <v>1068</v>
      </c>
    </row>
    <row r="68" spans="1:53" x14ac:dyDescent="0.35">
      <c r="A68" s="19" t="s">
        <v>788</v>
      </c>
      <c r="B68" s="19" t="s">
        <v>789</v>
      </c>
      <c r="C68" s="19" t="s">
        <v>58</v>
      </c>
      <c r="D68" s="436">
        <v>45952</v>
      </c>
      <c r="E68" s="19" t="s">
        <v>56</v>
      </c>
      <c r="F68" s="19" t="s">
        <v>524</v>
      </c>
      <c r="G68" s="371">
        <v>16</v>
      </c>
      <c r="H68" s="437">
        <v>43.2</v>
      </c>
      <c r="I68" s="437">
        <v>59.2</v>
      </c>
      <c r="J68" s="371"/>
      <c r="K68" s="371">
        <v>18</v>
      </c>
      <c r="L68" s="371"/>
      <c r="M68" s="371">
        <v>16</v>
      </c>
      <c r="N68" s="371">
        <v>8</v>
      </c>
      <c r="O68" s="371"/>
      <c r="P68" s="371"/>
      <c r="Q68" s="371"/>
      <c r="R68" s="371"/>
      <c r="S68" s="371"/>
      <c r="T68" s="371"/>
      <c r="U68" s="371"/>
      <c r="V68" s="371">
        <v>42</v>
      </c>
      <c r="W68" s="371"/>
      <c r="X68" s="371"/>
      <c r="Y68" s="371"/>
      <c r="Z68" s="19"/>
      <c r="AA68" s="19" t="s">
        <v>131</v>
      </c>
      <c r="AB68" s="371">
        <v>6</v>
      </c>
      <c r="AC68" s="437">
        <v>6.96</v>
      </c>
      <c r="AD68" s="371">
        <v>8</v>
      </c>
      <c r="AE68" s="437">
        <v>7.68</v>
      </c>
      <c r="AF68" s="371">
        <v>8</v>
      </c>
      <c r="AG68" s="437">
        <v>6.5600000000000005</v>
      </c>
      <c r="AH68" s="371"/>
      <c r="AI68" s="371"/>
      <c r="AJ68" s="371"/>
      <c r="AK68" s="371"/>
      <c r="AL68" s="371"/>
      <c r="AM68" s="371"/>
      <c r="AN68" s="371">
        <v>6</v>
      </c>
      <c r="AO68" s="437">
        <v>-11.04</v>
      </c>
      <c r="AP68" s="371">
        <v>8</v>
      </c>
      <c r="AQ68" s="437">
        <v>-8.32</v>
      </c>
      <c r="AR68" s="371">
        <v>0</v>
      </c>
      <c r="AS68" s="437">
        <v>6.5600000000000005</v>
      </c>
      <c r="AT68" s="371"/>
      <c r="AU68" s="371"/>
      <c r="AV68" s="371"/>
      <c r="AW68" s="371"/>
      <c r="AX68" s="371"/>
      <c r="AY68" s="371"/>
      <c r="AZ68" s="437">
        <v>17.2</v>
      </c>
      <c r="BA68" s="19" t="s">
        <v>1068</v>
      </c>
    </row>
    <row r="69" spans="1:53" x14ac:dyDescent="0.35">
      <c r="A69" s="19" t="s">
        <v>791</v>
      </c>
      <c r="B69" s="19" t="s">
        <v>72</v>
      </c>
      <c r="C69" s="19" t="s">
        <v>58</v>
      </c>
      <c r="D69" s="436">
        <v>45952</v>
      </c>
      <c r="E69" s="19" t="s">
        <v>56</v>
      </c>
      <c r="F69" s="19" t="s">
        <v>524</v>
      </c>
      <c r="G69" s="437">
        <v>14.56</v>
      </c>
      <c r="H69" s="437">
        <v>32.96</v>
      </c>
      <c r="I69" s="437">
        <v>47.52</v>
      </c>
      <c r="J69" s="371"/>
      <c r="K69" s="371">
        <v>18</v>
      </c>
      <c r="L69" s="437">
        <v>9.25</v>
      </c>
      <c r="M69" s="371"/>
      <c r="N69" s="371"/>
      <c r="O69" s="371">
        <v>10</v>
      </c>
      <c r="P69" s="371"/>
      <c r="Q69" s="371"/>
      <c r="R69" s="371"/>
      <c r="S69" s="371"/>
      <c r="T69" s="371"/>
      <c r="U69" s="371"/>
      <c r="V69" s="437">
        <v>37.25</v>
      </c>
      <c r="W69" s="371"/>
      <c r="X69" s="371"/>
      <c r="Y69" s="371"/>
      <c r="Z69" s="19"/>
      <c r="AA69" s="19" t="s">
        <v>131</v>
      </c>
      <c r="AB69" s="437">
        <v>7.52</v>
      </c>
      <c r="AC69" s="437">
        <v>6.96</v>
      </c>
      <c r="AD69" s="437">
        <v>3.36</v>
      </c>
      <c r="AE69" s="437">
        <v>4.5600000000000005</v>
      </c>
      <c r="AF69" s="437">
        <v>4.8</v>
      </c>
      <c r="AG69" s="437">
        <v>5.76</v>
      </c>
      <c r="AH69" s="371"/>
      <c r="AI69" s="371"/>
      <c r="AJ69" s="371"/>
      <c r="AK69" s="371"/>
      <c r="AL69" s="371"/>
      <c r="AM69" s="371"/>
      <c r="AN69" s="437">
        <v>7.52</v>
      </c>
      <c r="AO69" s="437">
        <v>-11.04</v>
      </c>
      <c r="AP69" s="437">
        <v>-5.89</v>
      </c>
      <c r="AQ69" s="437">
        <v>4.5600000000000005</v>
      </c>
      <c r="AR69" s="437">
        <v>4.8</v>
      </c>
      <c r="AS69" s="437">
        <v>-4.24</v>
      </c>
      <c r="AT69" s="371"/>
      <c r="AU69" s="371"/>
      <c r="AV69" s="371"/>
      <c r="AW69" s="371"/>
      <c r="AX69" s="371"/>
      <c r="AY69" s="371"/>
      <c r="AZ69" s="437">
        <v>10.27</v>
      </c>
      <c r="BA69" s="19" t="s">
        <v>1068</v>
      </c>
    </row>
    <row r="70" spans="1:53" x14ac:dyDescent="0.35">
      <c r="A70" s="19" t="s">
        <v>793</v>
      </c>
      <c r="B70" s="19" t="s">
        <v>794</v>
      </c>
      <c r="C70" s="19" t="s">
        <v>58</v>
      </c>
      <c r="D70" s="436">
        <v>45959</v>
      </c>
      <c r="E70" s="19" t="s">
        <v>56</v>
      </c>
      <c r="F70" s="19" t="s">
        <v>524</v>
      </c>
      <c r="G70" s="437">
        <v>15.52</v>
      </c>
      <c r="H70" s="437">
        <v>44.48</v>
      </c>
      <c r="I70" s="371">
        <v>60</v>
      </c>
      <c r="J70" s="371"/>
      <c r="K70" s="371">
        <v>8</v>
      </c>
      <c r="L70" s="371"/>
      <c r="M70" s="371">
        <v>8</v>
      </c>
      <c r="N70" s="371">
        <v>20</v>
      </c>
      <c r="O70" s="371">
        <v>11</v>
      </c>
      <c r="P70" s="371"/>
      <c r="Q70" s="371"/>
      <c r="R70" s="371"/>
      <c r="S70" s="371"/>
      <c r="T70" s="371"/>
      <c r="U70" s="371"/>
      <c r="V70" s="371">
        <v>47</v>
      </c>
      <c r="W70" s="371"/>
      <c r="X70" s="371"/>
      <c r="Y70" s="371"/>
      <c r="Z70" s="19"/>
      <c r="AA70" s="19" t="s">
        <v>131</v>
      </c>
      <c r="AB70" s="437">
        <v>7.68</v>
      </c>
      <c r="AC70" s="437">
        <v>6.16</v>
      </c>
      <c r="AD70" s="371">
        <v>8</v>
      </c>
      <c r="AE70" s="371">
        <v>8</v>
      </c>
      <c r="AF70" s="437">
        <v>7.28</v>
      </c>
      <c r="AG70" s="437">
        <v>7.36</v>
      </c>
      <c r="AH70" s="371"/>
      <c r="AI70" s="371"/>
      <c r="AJ70" s="371"/>
      <c r="AK70" s="371"/>
      <c r="AL70" s="371"/>
      <c r="AM70" s="371"/>
      <c r="AN70" s="437">
        <v>7.68</v>
      </c>
      <c r="AO70" s="437">
        <v>-1.8399999999999999</v>
      </c>
      <c r="AP70" s="371">
        <v>8</v>
      </c>
      <c r="AQ70" s="371">
        <v>0</v>
      </c>
      <c r="AR70" s="437">
        <v>-12.72</v>
      </c>
      <c r="AS70" s="437">
        <v>-3.64</v>
      </c>
      <c r="AT70" s="371"/>
      <c r="AU70" s="371"/>
      <c r="AV70" s="371"/>
      <c r="AW70" s="371"/>
      <c r="AX70" s="371"/>
      <c r="AY70" s="371"/>
      <c r="AZ70" s="371">
        <v>13</v>
      </c>
      <c r="BA70" s="19" t="s">
        <v>1067</v>
      </c>
    </row>
    <row r="71" spans="1:53" x14ac:dyDescent="0.35">
      <c r="A71" s="19" t="s">
        <v>796</v>
      </c>
      <c r="B71" s="19" t="s">
        <v>797</v>
      </c>
      <c r="C71" s="19" t="s">
        <v>58</v>
      </c>
      <c r="D71" s="436">
        <v>45959</v>
      </c>
      <c r="E71" s="19" t="s">
        <v>56</v>
      </c>
      <c r="F71" s="19" t="s">
        <v>524</v>
      </c>
      <c r="G71" s="437">
        <v>15.52</v>
      </c>
      <c r="H71" s="437">
        <v>46.48</v>
      </c>
      <c r="I71" s="371">
        <v>62</v>
      </c>
      <c r="J71" s="371"/>
      <c r="K71" s="371">
        <v>9</v>
      </c>
      <c r="L71" s="371"/>
      <c r="M71" s="371">
        <v>20</v>
      </c>
      <c r="N71" s="371">
        <v>8</v>
      </c>
      <c r="O71" s="371"/>
      <c r="P71" s="371"/>
      <c r="Q71" s="371"/>
      <c r="R71" s="371"/>
      <c r="S71" s="371"/>
      <c r="T71" s="371"/>
      <c r="U71" s="371"/>
      <c r="V71" s="371">
        <v>37</v>
      </c>
      <c r="W71" s="371"/>
      <c r="X71" s="371"/>
      <c r="Y71" s="371"/>
      <c r="Z71" s="19"/>
      <c r="AA71" s="19" t="s">
        <v>131</v>
      </c>
      <c r="AB71" s="371">
        <v>8</v>
      </c>
      <c r="AC71" s="437">
        <v>7.28</v>
      </c>
      <c r="AD71" s="437">
        <v>7.6</v>
      </c>
      <c r="AE71" s="371">
        <v>8</v>
      </c>
      <c r="AF71" s="437">
        <v>7.6</v>
      </c>
      <c r="AG71" s="371">
        <v>8</v>
      </c>
      <c r="AH71" s="371"/>
      <c r="AI71" s="371"/>
      <c r="AJ71" s="371"/>
      <c r="AK71" s="371"/>
      <c r="AL71" s="371"/>
      <c r="AM71" s="371"/>
      <c r="AN71" s="371">
        <v>8</v>
      </c>
      <c r="AO71" s="437">
        <v>-1.72</v>
      </c>
      <c r="AP71" s="437">
        <v>7.6</v>
      </c>
      <c r="AQ71" s="371">
        <v>-12</v>
      </c>
      <c r="AR71" s="437">
        <v>-0.4</v>
      </c>
      <c r="AS71" s="371">
        <v>8</v>
      </c>
      <c r="AT71" s="371"/>
      <c r="AU71" s="371"/>
      <c r="AV71" s="371"/>
      <c r="AW71" s="371"/>
      <c r="AX71" s="371"/>
      <c r="AY71" s="371"/>
      <c r="AZ71" s="371">
        <v>25</v>
      </c>
      <c r="BA71" s="19" t="s">
        <v>319</v>
      </c>
    </row>
    <row r="72" spans="1:53" x14ac:dyDescent="0.35">
      <c r="A72" s="19" t="s">
        <v>799</v>
      </c>
      <c r="B72" s="19" t="s">
        <v>800</v>
      </c>
      <c r="C72" s="19" t="s">
        <v>58</v>
      </c>
      <c r="D72" s="436">
        <v>45959</v>
      </c>
      <c r="E72" s="19" t="s">
        <v>56</v>
      </c>
      <c r="F72" s="19" t="s">
        <v>524</v>
      </c>
      <c r="G72" s="437">
        <v>14.32</v>
      </c>
      <c r="H72" s="371">
        <v>32</v>
      </c>
      <c r="I72" s="437">
        <v>46.32</v>
      </c>
      <c r="J72" s="437">
        <v>0.25</v>
      </c>
      <c r="K72" s="437">
        <v>12.5</v>
      </c>
      <c r="L72" s="371"/>
      <c r="M72" s="371">
        <v>16</v>
      </c>
      <c r="N72" s="371">
        <v>3</v>
      </c>
      <c r="O72" s="371">
        <v>8</v>
      </c>
      <c r="P72" s="371"/>
      <c r="Q72" s="371"/>
      <c r="R72" s="371"/>
      <c r="S72" s="371"/>
      <c r="T72" s="371"/>
      <c r="U72" s="371"/>
      <c r="V72" s="437">
        <v>39.75</v>
      </c>
      <c r="W72" s="371"/>
      <c r="X72" s="371"/>
      <c r="Y72" s="371"/>
      <c r="Z72" s="19"/>
      <c r="AA72" s="19" t="s">
        <v>131</v>
      </c>
      <c r="AB72" s="437">
        <v>7.68</v>
      </c>
      <c r="AC72" s="437">
        <v>4.8</v>
      </c>
      <c r="AD72" s="437">
        <v>6.96</v>
      </c>
      <c r="AE72" s="437">
        <v>6.72</v>
      </c>
      <c r="AF72" s="437">
        <v>5.84</v>
      </c>
      <c r="AG72" s="371"/>
      <c r="AH72" s="371"/>
      <c r="AI72" s="371"/>
      <c r="AJ72" s="371"/>
      <c r="AK72" s="371"/>
      <c r="AL72" s="371"/>
      <c r="AM72" s="371"/>
      <c r="AN72" s="437">
        <v>7.43</v>
      </c>
      <c r="AO72" s="437">
        <v>-7.7</v>
      </c>
      <c r="AP72" s="437">
        <v>6.96</v>
      </c>
      <c r="AQ72" s="437">
        <v>-9.2799999999999994</v>
      </c>
      <c r="AR72" s="437">
        <v>2.84</v>
      </c>
      <c r="AS72" s="371"/>
      <c r="AT72" s="371"/>
      <c r="AU72" s="371"/>
      <c r="AV72" s="371"/>
      <c r="AW72" s="371"/>
      <c r="AX72" s="371"/>
      <c r="AY72" s="371"/>
      <c r="AZ72" s="437">
        <v>6.57</v>
      </c>
      <c r="BA72" s="19" t="s">
        <v>319</v>
      </c>
    </row>
    <row r="73" spans="1:53" x14ac:dyDescent="0.35">
      <c r="A73" s="19" t="s">
        <v>803</v>
      </c>
      <c r="B73" s="19" t="s">
        <v>589</v>
      </c>
      <c r="C73" s="19" t="s">
        <v>58</v>
      </c>
      <c r="D73" s="436">
        <v>45959</v>
      </c>
      <c r="E73" s="19" t="s">
        <v>56</v>
      </c>
      <c r="F73" s="19" t="s">
        <v>524</v>
      </c>
      <c r="G73" s="437">
        <v>13.2</v>
      </c>
      <c r="H73" s="437">
        <v>45.04</v>
      </c>
      <c r="I73" s="437">
        <v>58.24</v>
      </c>
      <c r="J73" s="371"/>
      <c r="K73" s="371">
        <v>8</v>
      </c>
      <c r="L73" s="371">
        <v>10</v>
      </c>
      <c r="M73" s="371"/>
      <c r="N73" s="371">
        <v>8</v>
      </c>
      <c r="O73" s="371"/>
      <c r="P73" s="371"/>
      <c r="Q73" s="371"/>
      <c r="R73" s="371"/>
      <c r="S73" s="371"/>
      <c r="T73" s="371"/>
      <c r="U73" s="371"/>
      <c r="V73" s="371">
        <v>26</v>
      </c>
      <c r="W73" s="371"/>
      <c r="X73" s="371"/>
      <c r="Y73" s="371"/>
      <c r="Z73" s="19"/>
      <c r="AA73" s="19" t="s">
        <v>131</v>
      </c>
      <c r="AB73" s="437">
        <v>7.04</v>
      </c>
      <c r="AC73" s="437">
        <v>7.68</v>
      </c>
      <c r="AD73" s="371">
        <v>8</v>
      </c>
      <c r="AE73" s="371">
        <v>8</v>
      </c>
      <c r="AF73" s="437">
        <v>7.04</v>
      </c>
      <c r="AG73" s="437">
        <v>7.28</v>
      </c>
      <c r="AH73" s="371"/>
      <c r="AI73" s="371"/>
      <c r="AJ73" s="371"/>
      <c r="AK73" s="371"/>
      <c r="AL73" s="371"/>
      <c r="AM73" s="371"/>
      <c r="AN73" s="437">
        <v>7.04</v>
      </c>
      <c r="AO73" s="437">
        <v>-0.32</v>
      </c>
      <c r="AP73" s="371">
        <v>-2</v>
      </c>
      <c r="AQ73" s="371">
        <v>8</v>
      </c>
      <c r="AR73" s="437">
        <v>-0.96</v>
      </c>
      <c r="AS73" s="437">
        <v>7.28</v>
      </c>
      <c r="AT73" s="371"/>
      <c r="AU73" s="371"/>
      <c r="AV73" s="371"/>
      <c r="AW73" s="371"/>
      <c r="AX73" s="371"/>
      <c r="AY73" s="371"/>
      <c r="AZ73" s="437">
        <v>32.24</v>
      </c>
      <c r="BA73" s="19" t="s">
        <v>319</v>
      </c>
    </row>
    <row r="74" spans="1:53" x14ac:dyDescent="0.35">
      <c r="A74" s="19" t="s">
        <v>806</v>
      </c>
      <c r="B74" s="19" t="s">
        <v>807</v>
      </c>
      <c r="C74" s="19" t="s">
        <v>58</v>
      </c>
      <c r="D74" s="436">
        <v>45959</v>
      </c>
      <c r="E74" s="19" t="s">
        <v>56</v>
      </c>
      <c r="F74" s="19" t="s">
        <v>524</v>
      </c>
      <c r="G74" s="437">
        <v>15.25</v>
      </c>
      <c r="H74" s="437">
        <v>43.36</v>
      </c>
      <c r="I74" s="437">
        <v>58.61</v>
      </c>
      <c r="J74" s="437">
        <v>0.25</v>
      </c>
      <c r="K74" s="437">
        <v>18.5</v>
      </c>
      <c r="L74" s="371">
        <v>8</v>
      </c>
      <c r="M74" s="371"/>
      <c r="N74" s="371">
        <v>16</v>
      </c>
      <c r="O74" s="371">
        <v>1</v>
      </c>
      <c r="P74" s="371"/>
      <c r="Q74" s="371"/>
      <c r="R74" s="371"/>
      <c r="S74" s="371"/>
      <c r="T74" s="371"/>
      <c r="U74" s="371"/>
      <c r="V74" s="437">
        <v>43.75</v>
      </c>
      <c r="W74" s="371"/>
      <c r="X74" s="371"/>
      <c r="Y74" s="371"/>
      <c r="Z74" s="19"/>
      <c r="AA74" s="19" t="s">
        <v>131</v>
      </c>
      <c r="AB74" s="437">
        <v>7.68</v>
      </c>
      <c r="AC74" s="371">
        <v>6</v>
      </c>
      <c r="AD74" s="437">
        <v>7.68</v>
      </c>
      <c r="AE74" s="437">
        <v>7.36</v>
      </c>
      <c r="AF74" s="437">
        <v>7.6</v>
      </c>
      <c r="AG74" s="437">
        <v>7.04</v>
      </c>
      <c r="AH74" s="371"/>
      <c r="AI74" s="371"/>
      <c r="AJ74" s="371"/>
      <c r="AK74" s="371"/>
      <c r="AL74" s="371"/>
      <c r="AM74" s="371"/>
      <c r="AN74" s="437">
        <v>7.43</v>
      </c>
      <c r="AO74" s="437">
        <v>-12.5</v>
      </c>
      <c r="AP74" s="437">
        <v>-0.32</v>
      </c>
      <c r="AQ74" s="437">
        <v>7.36</v>
      </c>
      <c r="AR74" s="437">
        <v>-8.4</v>
      </c>
      <c r="AS74" s="437">
        <v>6.04</v>
      </c>
      <c r="AT74" s="371"/>
      <c r="AU74" s="371"/>
      <c r="AV74" s="371"/>
      <c r="AW74" s="371"/>
      <c r="AX74" s="371"/>
      <c r="AY74" s="371"/>
      <c r="AZ74" s="437">
        <v>14.86</v>
      </c>
      <c r="BA74" s="19" t="s">
        <v>1067</v>
      </c>
    </row>
    <row r="75" spans="1:53" x14ac:dyDescent="0.35">
      <c r="A75" s="19" t="s">
        <v>809</v>
      </c>
      <c r="B75" s="19" t="s">
        <v>810</v>
      </c>
      <c r="C75" s="19" t="s">
        <v>58</v>
      </c>
      <c r="D75" s="436">
        <v>45959</v>
      </c>
      <c r="E75" s="19" t="s">
        <v>56</v>
      </c>
      <c r="F75" s="19" t="s">
        <v>524</v>
      </c>
      <c r="G75" s="371">
        <v>16</v>
      </c>
      <c r="H75" s="437">
        <v>46.48</v>
      </c>
      <c r="I75" s="437">
        <v>62.48</v>
      </c>
      <c r="J75" s="371"/>
      <c r="K75" s="371">
        <v>8</v>
      </c>
      <c r="L75" s="371"/>
      <c r="M75" s="371"/>
      <c r="N75" s="371">
        <v>8</v>
      </c>
      <c r="O75" s="371"/>
      <c r="P75" s="371"/>
      <c r="Q75" s="371"/>
      <c r="R75" s="371"/>
      <c r="S75" s="371"/>
      <c r="T75" s="371"/>
      <c r="U75" s="371"/>
      <c r="V75" s="371">
        <v>16</v>
      </c>
      <c r="W75" s="371"/>
      <c r="X75" s="371"/>
      <c r="Y75" s="371"/>
      <c r="Z75" s="19"/>
      <c r="AA75" s="19" t="s">
        <v>131</v>
      </c>
      <c r="AB75" s="371">
        <v>8</v>
      </c>
      <c r="AC75" s="437">
        <v>7.28</v>
      </c>
      <c r="AD75" s="437">
        <v>7.6</v>
      </c>
      <c r="AE75" s="437">
        <v>7.6</v>
      </c>
      <c r="AF75" s="371">
        <v>8</v>
      </c>
      <c r="AG75" s="371">
        <v>8</v>
      </c>
      <c r="AH75" s="371"/>
      <c r="AI75" s="371"/>
      <c r="AJ75" s="371"/>
      <c r="AK75" s="371"/>
      <c r="AL75" s="371"/>
      <c r="AM75" s="371"/>
      <c r="AN75" s="371">
        <v>8</v>
      </c>
      <c r="AO75" s="437">
        <v>-0.72</v>
      </c>
      <c r="AP75" s="437">
        <v>7.6</v>
      </c>
      <c r="AQ75" s="437">
        <v>7.6</v>
      </c>
      <c r="AR75" s="371">
        <v>0</v>
      </c>
      <c r="AS75" s="371">
        <v>8</v>
      </c>
      <c r="AT75" s="371"/>
      <c r="AU75" s="371"/>
      <c r="AV75" s="371"/>
      <c r="AW75" s="371"/>
      <c r="AX75" s="371"/>
      <c r="AY75" s="371"/>
      <c r="AZ75" s="437">
        <v>46.48</v>
      </c>
      <c r="BA75" s="19" t="s">
        <v>1068</v>
      </c>
    </row>
    <row r="76" spans="1:53" x14ac:dyDescent="0.35">
      <c r="A76" s="19" t="s">
        <v>812</v>
      </c>
      <c r="B76" s="19" t="s">
        <v>813</v>
      </c>
      <c r="C76" s="19" t="s">
        <v>58</v>
      </c>
      <c r="D76" s="436">
        <v>45959</v>
      </c>
      <c r="E76" s="19" t="s">
        <v>56</v>
      </c>
      <c r="F76" s="19" t="s">
        <v>524</v>
      </c>
      <c r="G76" s="371">
        <v>16</v>
      </c>
      <c r="H76" s="437">
        <v>47.12</v>
      </c>
      <c r="I76" s="437">
        <v>63.12</v>
      </c>
      <c r="J76" s="371"/>
      <c r="K76" s="371">
        <v>18</v>
      </c>
      <c r="L76" s="371"/>
      <c r="M76" s="371"/>
      <c r="N76" s="371"/>
      <c r="O76" s="371"/>
      <c r="P76" s="371"/>
      <c r="Q76" s="371"/>
      <c r="R76" s="371"/>
      <c r="S76" s="371"/>
      <c r="T76" s="371"/>
      <c r="U76" s="371"/>
      <c r="V76" s="371">
        <v>18</v>
      </c>
      <c r="W76" s="371"/>
      <c r="X76" s="371"/>
      <c r="Y76" s="371"/>
      <c r="Z76" s="19"/>
      <c r="AA76" s="19" t="s">
        <v>131</v>
      </c>
      <c r="AB76" s="437">
        <v>7.52</v>
      </c>
      <c r="AC76" s="437">
        <v>7.6</v>
      </c>
      <c r="AD76" s="371">
        <v>8</v>
      </c>
      <c r="AE76" s="371">
        <v>8</v>
      </c>
      <c r="AF76" s="371">
        <v>8</v>
      </c>
      <c r="AG76" s="371">
        <v>8</v>
      </c>
      <c r="AH76" s="371"/>
      <c r="AI76" s="371"/>
      <c r="AJ76" s="371"/>
      <c r="AK76" s="371"/>
      <c r="AL76" s="371"/>
      <c r="AM76" s="371"/>
      <c r="AN76" s="437">
        <v>7.52</v>
      </c>
      <c r="AO76" s="437">
        <v>-10.4</v>
      </c>
      <c r="AP76" s="371">
        <v>8</v>
      </c>
      <c r="AQ76" s="371">
        <v>8</v>
      </c>
      <c r="AR76" s="371">
        <v>8</v>
      </c>
      <c r="AS76" s="371">
        <v>8</v>
      </c>
      <c r="AT76" s="371"/>
      <c r="AU76" s="371"/>
      <c r="AV76" s="371"/>
      <c r="AW76" s="371"/>
      <c r="AX76" s="371"/>
      <c r="AY76" s="371"/>
      <c r="AZ76" s="437">
        <v>45.12</v>
      </c>
      <c r="BA76" s="19" t="s">
        <v>1068</v>
      </c>
    </row>
    <row r="77" spans="1:53" x14ac:dyDescent="0.35">
      <c r="A77" s="19" t="s">
        <v>815</v>
      </c>
      <c r="B77" s="19" t="s">
        <v>816</v>
      </c>
      <c r="C77" s="19" t="s">
        <v>58</v>
      </c>
      <c r="D77" s="436">
        <v>45959</v>
      </c>
      <c r="E77" s="19" t="s">
        <v>56</v>
      </c>
      <c r="F77" s="19" t="s">
        <v>524</v>
      </c>
      <c r="G77" s="437">
        <v>15.52</v>
      </c>
      <c r="H77" s="437">
        <v>46.08</v>
      </c>
      <c r="I77" s="437">
        <v>61.6</v>
      </c>
      <c r="J77" s="371"/>
      <c r="K77" s="371">
        <v>8</v>
      </c>
      <c r="L77" s="371"/>
      <c r="M77" s="371">
        <v>10</v>
      </c>
      <c r="N77" s="371">
        <v>8</v>
      </c>
      <c r="O77" s="371"/>
      <c r="P77" s="371"/>
      <c r="Q77" s="371"/>
      <c r="R77" s="371"/>
      <c r="S77" s="371"/>
      <c r="T77" s="371"/>
      <c r="U77" s="371"/>
      <c r="V77" s="371">
        <v>26</v>
      </c>
      <c r="W77" s="371"/>
      <c r="X77" s="371"/>
      <c r="Y77" s="371"/>
      <c r="Z77" s="19"/>
      <c r="AA77" s="19" t="s">
        <v>131</v>
      </c>
      <c r="AB77" s="371">
        <v>8</v>
      </c>
      <c r="AC77" s="371">
        <v>8</v>
      </c>
      <c r="AD77" s="371">
        <v>8</v>
      </c>
      <c r="AE77" s="371">
        <v>8</v>
      </c>
      <c r="AF77" s="437">
        <v>7.6</v>
      </c>
      <c r="AG77" s="437">
        <v>6.48</v>
      </c>
      <c r="AH77" s="371"/>
      <c r="AI77" s="371"/>
      <c r="AJ77" s="371"/>
      <c r="AK77" s="371"/>
      <c r="AL77" s="371"/>
      <c r="AM77" s="371"/>
      <c r="AN77" s="371">
        <v>8</v>
      </c>
      <c r="AO77" s="371">
        <v>0</v>
      </c>
      <c r="AP77" s="371">
        <v>8</v>
      </c>
      <c r="AQ77" s="371">
        <v>-2</v>
      </c>
      <c r="AR77" s="437">
        <v>-0.4</v>
      </c>
      <c r="AS77" s="437">
        <v>6.48</v>
      </c>
      <c r="AT77" s="371"/>
      <c r="AU77" s="371"/>
      <c r="AV77" s="371"/>
      <c r="AW77" s="371"/>
      <c r="AX77" s="371"/>
      <c r="AY77" s="371"/>
      <c r="AZ77" s="437">
        <v>35.6</v>
      </c>
      <c r="BA77" s="19" t="s">
        <v>1068</v>
      </c>
    </row>
    <row r="78" spans="1:53" x14ac:dyDescent="0.35">
      <c r="A78" s="19" t="s">
        <v>818</v>
      </c>
      <c r="B78" s="19" t="s">
        <v>819</v>
      </c>
      <c r="C78" s="19" t="s">
        <v>58</v>
      </c>
      <c r="D78" s="436">
        <v>45959</v>
      </c>
      <c r="E78" s="19" t="s">
        <v>56</v>
      </c>
      <c r="F78" s="19" t="s">
        <v>524</v>
      </c>
      <c r="G78" s="437">
        <v>15.52</v>
      </c>
      <c r="H78" s="437">
        <v>44.72</v>
      </c>
      <c r="I78" s="437">
        <v>60.24</v>
      </c>
      <c r="J78" s="371">
        <v>12</v>
      </c>
      <c r="K78" s="371">
        <v>8</v>
      </c>
      <c r="L78" s="371"/>
      <c r="M78" s="371">
        <v>8</v>
      </c>
      <c r="N78" s="371">
        <v>8</v>
      </c>
      <c r="O78" s="371"/>
      <c r="P78" s="371"/>
      <c r="Q78" s="371"/>
      <c r="R78" s="371"/>
      <c r="S78" s="371"/>
      <c r="T78" s="371"/>
      <c r="U78" s="371"/>
      <c r="V78" s="371">
        <v>36</v>
      </c>
      <c r="W78" s="371"/>
      <c r="X78" s="371"/>
      <c r="Y78" s="371"/>
      <c r="Z78" s="19"/>
      <c r="AA78" s="19" t="s">
        <v>131</v>
      </c>
      <c r="AB78" s="371">
        <v>8</v>
      </c>
      <c r="AC78" s="437">
        <v>5.36</v>
      </c>
      <c r="AD78" s="371">
        <v>8</v>
      </c>
      <c r="AE78" s="437">
        <v>7.36</v>
      </c>
      <c r="AF78" s="371">
        <v>8</v>
      </c>
      <c r="AG78" s="371">
        <v>8</v>
      </c>
      <c r="AH78" s="371"/>
      <c r="AI78" s="371"/>
      <c r="AJ78" s="371"/>
      <c r="AK78" s="371"/>
      <c r="AL78" s="371"/>
      <c r="AM78" s="371"/>
      <c r="AN78" s="371">
        <v>-4</v>
      </c>
      <c r="AO78" s="437">
        <v>-2.64</v>
      </c>
      <c r="AP78" s="371">
        <v>8</v>
      </c>
      <c r="AQ78" s="437">
        <v>-0.64</v>
      </c>
      <c r="AR78" s="371">
        <v>0</v>
      </c>
      <c r="AS78" s="371">
        <v>8</v>
      </c>
      <c r="AT78" s="371"/>
      <c r="AU78" s="371"/>
      <c r="AV78" s="371"/>
      <c r="AW78" s="371"/>
      <c r="AX78" s="371"/>
      <c r="AY78" s="371"/>
      <c r="AZ78" s="437">
        <v>24.24</v>
      </c>
      <c r="BA78" s="19" t="s">
        <v>319</v>
      </c>
    </row>
    <row r="79" spans="1:53" x14ac:dyDescent="0.35">
      <c r="A79" s="19" t="s">
        <v>830</v>
      </c>
      <c r="B79" s="19" t="s">
        <v>831</v>
      </c>
      <c r="C79" s="19" t="s">
        <v>58</v>
      </c>
      <c r="D79" s="436">
        <v>45966</v>
      </c>
      <c r="E79" s="19" t="s">
        <v>56</v>
      </c>
      <c r="F79" s="19" t="s">
        <v>524</v>
      </c>
      <c r="G79" s="437">
        <v>13.84</v>
      </c>
      <c r="H79" s="437">
        <v>44.72</v>
      </c>
      <c r="I79" s="437">
        <v>58.56</v>
      </c>
      <c r="J79" s="371"/>
      <c r="K79" s="371">
        <v>8</v>
      </c>
      <c r="L79" s="371">
        <v>5</v>
      </c>
      <c r="M79" s="371"/>
      <c r="N79" s="371"/>
      <c r="O79" s="371">
        <v>10</v>
      </c>
      <c r="P79" s="371"/>
      <c r="Q79" s="371"/>
      <c r="R79" s="371"/>
      <c r="S79" s="371"/>
      <c r="T79" s="371"/>
      <c r="U79" s="371"/>
      <c r="V79" s="371">
        <v>23</v>
      </c>
      <c r="W79" s="371"/>
      <c r="X79" s="371"/>
      <c r="Y79" s="371"/>
      <c r="Z79" s="19"/>
      <c r="AA79" s="19" t="s">
        <v>131</v>
      </c>
      <c r="AB79" s="371">
        <v>8</v>
      </c>
      <c r="AC79" s="437">
        <v>7.36</v>
      </c>
      <c r="AD79" s="437">
        <v>7.6</v>
      </c>
      <c r="AE79" s="437">
        <v>6.96</v>
      </c>
      <c r="AF79" s="437">
        <v>7.2</v>
      </c>
      <c r="AG79" s="437">
        <v>7.6</v>
      </c>
      <c r="AH79" s="371"/>
      <c r="AI79" s="371"/>
      <c r="AJ79" s="371"/>
      <c r="AK79" s="371"/>
      <c r="AL79" s="371"/>
      <c r="AM79" s="371"/>
      <c r="AN79" s="371">
        <v>8</v>
      </c>
      <c r="AO79" s="437">
        <v>-0.64</v>
      </c>
      <c r="AP79" s="437">
        <v>2.6</v>
      </c>
      <c r="AQ79" s="437">
        <v>6.96</v>
      </c>
      <c r="AR79" s="437">
        <v>7.2</v>
      </c>
      <c r="AS79" s="437">
        <v>-2.4</v>
      </c>
      <c r="AT79" s="371"/>
      <c r="AU79" s="371"/>
      <c r="AV79" s="371"/>
      <c r="AW79" s="371"/>
      <c r="AX79" s="371"/>
      <c r="AY79" s="371"/>
      <c r="AZ79" s="437">
        <v>35.56</v>
      </c>
      <c r="BA79" s="19" t="s">
        <v>1067</v>
      </c>
    </row>
    <row r="80" spans="1:53" x14ac:dyDescent="0.35">
      <c r="A80" s="19" t="s">
        <v>833</v>
      </c>
      <c r="B80" s="19" t="s">
        <v>834</v>
      </c>
      <c r="C80" s="19" t="s">
        <v>58</v>
      </c>
      <c r="D80" s="436">
        <v>45966</v>
      </c>
      <c r="E80" s="19" t="s">
        <v>801</v>
      </c>
      <c r="F80" s="19" t="s">
        <v>524</v>
      </c>
      <c r="G80" s="437">
        <v>9.0399999999999991</v>
      </c>
      <c r="H80" s="437">
        <v>45.12</v>
      </c>
      <c r="I80" s="437">
        <v>54.16</v>
      </c>
      <c r="J80" s="371"/>
      <c r="K80" s="371">
        <v>16</v>
      </c>
      <c r="L80" s="371"/>
      <c r="M80" s="371">
        <v>10</v>
      </c>
      <c r="N80" s="371"/>
      <c r="O80" s="371">
        <v>10</v>
      </c>
      <c r="P80" s="371"/>
      <c r="Q80" s="371"/>
      <c r="R80" s="371"/>
      <c r="S80" s="371"/>
      <c r="T80" s="371"/>
      <c r="U80" s="371"/>
      <c r="V80" s="371">
        <v>36</v>
      </c>
      <c r="W80" s="371"/>
      <c r="X80" s="371"/>
      <c r="Y80" s="371"/>
      <c r="Z80" s="19"/>
      <c r="AA80" s="19" t="s">
        <v>132</v>
      </c>
      <c r="AB80" s="437">
        <v>7.36</v>
      </c>
      <c r="AC80" s="371">
        <v>8</v>
      </c>
      <c r="AD80" s="437">
        <v>7.36</v>
      </c>
      <c r="AE80" s="437">
        <v>7.36</v>
      </c>
      <c r="AF80" s="437">
        <v>7.04</v>
      </c>
      <c r="AG80" s="371">
        <v>8</v>
      </c>
      <c r="AH80" s="371"/>
      <c r="AI80" s="371"/>
      <c r="AJ80" s="371"/>
      <c r="AK80" s="371"/>
      <c r="AL80" s="371"/>
      <c r="AM80" s="371"/>
      <c r="AN80" s="437">
        <v>7.36</v>
      </c>
      <c r="AO80" s="371">
        <v>-8</v>
      </c>
      <c r="AP80" s="437">
        <v>7.36</v>
      </c>
      <c r="AQ80" s="437">
        <v>-2.64</v>
      </c>
      <c r="AR80" s="437">
        <v>7.04</v>
      </c>
      <c r="AS80" s="371">
        <v>-2</v>
      </c>
      <c r="AT80" s="371"/>
      <c r="AU80" s="371"/>
      <c r="AV80" s="371"/>
      <c r="AW80" s="371"/>
      <c r="AX80" s="371"/>
      <c r="AY80" s="371"/>
      <c r="AZ80" s="437">
        <v>18.16</v>
      </c>
      <c r="BA80" s="19" t="s">
        <v>1067</v>
      </c>
    </row>
    <row r="81" spans="1:53" x14ac:dyDescent="0.35">
      <c r="A81" s="19" t="s">
        <v>836</v>
      </c>
      <c r="B81" s="19" t="s">
        <v>837</v>
      </c>
      <c r="C81" s="19" t="s">
        <v>58</v>
      </c>
      <c r="D81" s="436">
        <v>45966</v>
      </c>
      <c r="E81" s="19" t="s">
        <v>73</v>
      </c>
      <c r="F81" s="19" t="s">
        <v>524</v>
      </c>
      <c r="G81" s="437">
        <v>13.76</v>
      </c>
      <c r="H81" s="437">
        <v>47.04</v>
      </c>
      <c r="I81" s="437">
        <v>60.8</v>
      </c>
      <c r="J81" s="437">
        <v>6.5</v>
      </c>
      <c r="K81" s="371">
        <v>10</v>
      </c>
      <c r="L81" s="371"/>
      <c r="M81" s="371">
        <v>5</v>
      </c>
      <c r="N81" s="371"/>
      <c r="O81" s="371"/>
      <c r="P81" s="371"/>
      <c r="Q81" s="371"/>
      <c r="R81" s="371"/>
      <c r="S81" s="371"/>
      <c r="T81" s="371"/>
      <c r="U81" s="371"/>
      <c r="V81" s="437">
        <v>21.5</v>
      </c>
      <c r="W81" s="371"/>
      <c r="X81" s="371"/>
      <c r="Y81" s="371"/>
      <c r="Z81" s="19"/>
      <c r="AA81" s="19" t="s">
        <v>132</v>
      </c>
      <c r="AB81" s="437">
        <v>7.04</v>
      </c>
      <c r="AC81" s="371">
        <v>8</v>
      </c>
      <c r="AD81" s="371">
        <v>8</v>
      </c>
      <c r="AE81" s="371">
        <v>8</v>
      </c>
      <c r="AF81" s="371">
        <v>8</v>
      </c>
      <c r="AG81" s="371">
        <v>8</v>
      </c>
      <c r="AH81" s="371"/>
      <c r="AI81" s="371"/>
      <c r="AJ81" s="371"/>
      <c r="AK81" s="371"/>
      <c r="AL81" s="371"/>
      <c r="AM81" s="371"/>
      <c r="AN81" s="437">
        <v>0.54</v>
      </c>
      <c r="AO81" s="371">
        <v>-2</v>
      </c>
      <c r="AP81" s="371">
        <v>8</v>
      </c>
      <c r="AQ81" s="371">
        <v>3</v>
      </c>
      <c r="AR81" s="371">
        <v>8</v>
      </c>
      <c r="AS81" s="371">
        <v>8</v>
      </c>
      <c r="AT81" s="371"/>
      <c r="AU81" s="371"/>
      <c r="AV81" s="371"/>
      <c r="AW81" s="371"/>
      <c r="AX81" s="371"/>
      <c r="AY81" s="371"/>
      <c r="AZ81" s="437">
        <v>39.299999999999997</v>
      </c>
      <c r="BA81" s="19" t="s">
        <v>319</v>
      </c>
    </row>
    <row r="82" spans="1:53" x14ac:dyDescent="0.35">
      <c r="A82" s="19" t="s">
        <v>839</v>
      </c>
      <c r="B82" s="19" t="s">
        <v>840</v>
      </c>
      <c r="C82" s="19" t="s">
        <v>58</v>
      </c>
      <c r="D82" s="436">
        <v>45966</v>
      </c>
      <c r="E82" s="19" t="s">
        <v>56</v>
      </c>
      <c r="F82" s="19" t="s">
        <v>524</v>
      </c>
      <c r="G82" s="437">
        <v>14.8</v>
      </c>
      <c r="H82" s="437">
        <v>47.36</v>
      </c>
      <c r="I82" s="437">
        <v>62.16</v>
      </c>
      <c r="J82" s="371"/>
      <c r="K82" s="371">
        <v>18</v>
      </c>
      <c r="L82" s="371"/>
      <c r="M82" s="371"/>
      <c r="N82" s="371"/>
      <c r="O82" s="371">
        <v>8</v>
      </c>
      <c r="P82" s="371"/>
      <c r="Q82" s="371"/>
      <c r="R82" s="371"/>
      <c r="S82" s="371"/>
      <c r="T82" s="371"/>
      <c r="U82" s="371"/>
      <c r="V82" s="371">
        <v>26</v>
      </c>
      <c r="W82" s="371"/>
      <c r="X82" s="371"/>
      <c r="Y82" s="371"/>
      <c r="Z82" s="19"/>
      <c r="AA82" s="19" t="s">
        <v>131</v>
      </c>
      <c r="AB82" s="371">
        <v>8</v>
      </c>
      <c r="AC82" s="437">
        <v>7.68</v>
      </c>
      <c r="AD82" s="371">
        <v>8</v>
      </c>
      <c r="AE82" s="437">
        <v>7.68</v>
      </c>
      <c r="AF82" s="371">
        <v>8</v>
      </c>
      <c r="AG82" s="371">
        <v>8</v>
      </c>
      <c r="AH82" s="371"/>
      <c r="AI82" s="371"/>
      <c r="AJ82" s="371"/>
      <c r="AK82" s="371"/>
      <c r="AL82" s="371"/>
      <c r="AM82" s="371"/>
      <c r="AN82" s="371">
        <v>8</v>
      </c>
      <c r="AO82" s="437">
        <v>-10.32</v>
      </c>
      <c r="AP82" s="371">
        <v>8</v>
      </c>
      <c r="AQ82" s="437">
        <v>7.68</v>
      </c>
      <c r="AR82" s="371">
        <v>8</v>
      </c>
      <c r="AS82" s="371">
        <v>0</v>
      </c>
      <c r="AT82" s="371"/>
      <c r="AU82" s="371"/>
      <c r="AV82" s="371"/>
      <c r="AW82" s="371"/>
      <c r="AX82" s="371"/>
      <c r="AY82" s="371"/>
      <c r="AZ82" s="437">
        <v>36.159999999999997</v>
      </c>
      <c r="BA82" s="19" t="s">
        <v>319</v>
      </c>
    </row>
    <row r="83" spans="1:53" x14ac:dyDescent="0.35">
      <c r="A83" s="19" t="s">
        <v>842</v>
      </c>
      <c r="B83" s="19" t="s">
        <v>843</v>
      </c>
      <c r="C83" s="19" t="s">
        <v>58</v>
      </c>
      <c r="D83" s="436">
        <v>45968</v>
      </c>
      <c r="E83" s="19" t="s">
        <v>56</v>
      </c>
      <c r="F83" s="19" t="s">
        <v>524</v>
      </c>
      <c r="G83" s="437">
        <v>11.75</v>
      </c>
      <c r="H83" s="437">
        <v>45.68</v>
      </c>
      <c r="I83" s="437">
        <v>57.43</v>
      </c>
      <c r="J83" s="371"/>
      <c r="K83" s="437">
        <v>13.5</v>
      </c>
      <c r="L83" s="371"/>
      <c r="M83" s="371"/>
      <c r="N83" s="371">
        <v>10</v>
      </c>
      <c r="O83" s="371"/>
      <c r="P83" s="371"/>
      <c r="Q83" s="371"/>
      <c r="R83" s="371"/>
      <c r="S83" s="371"/>
      <c r="T83" s="371"/>
      <c r="U83" s="371"/>
      <c r="V83" s="437">
        <v>23.5</v>
      </c>
      <c r="W83" s="371"/>
      <c r="X83" s="371"/>
      <c r="Y83" s="371"/>
      <c r="Z83" s="19"/>
      <c r="AA83" s="19" t="s">
        <v>131</v>
      </c>
      <c r="AB83" s="437">
        <v>7.52</v>
      </c>
      <c r="AC83" s="437">
        <v>6.16</v>
      </c>
      <c r="AD83" s="371">
        <v>8</v>
      </c>
      <c r="AE83" s="371">
        <v>8</v>
      </c>
      <c r="AF83" s="371">
        <v>8</v>
      </c>
      <c r="AG83" s="371">
        <v>8</v>
      </c>
      <c r="AH83" s="371"/>
      <c r="AI83" s="371"/>
      <c r="AJ83" s="371"/>
      <c r="AK83" s="371"/>
      <c r="AL83" s="371"/>
      <c r="AM83" s="371"/>
      <c r="AN83" s="437">
        <v>7.52</v>
      </c>
      <c r="AO83" s="437">
        <v>-7.34</v>
      </c>
      <c r="AP83" s="371">
        <v>8</v>
      </c>
      <c r="AQ83" s="371">
        <v>8</v>
      </c>
      <c r="AR83" s="371">
        <v>-2</v>
      </c>
      <c r="AS83" s="371">
        <v>8</v>
      </c>
      <c r="AT83" s="371"/>
      <c r="AU83" s="371"/>
      <c r="AV83" s="371"/>
      <c r="AW83" s="371"/>
      <c r="AX83" s="371"/>
      <c r="AY83" s="371"/>
      <c r="AZ83" s="437">
        <v>33.93</v>
      </c>
      <c r="BA83" s="19" t="s">
        <v>1068</v>
      </c>
    </row>
    <row r="84" spans="1:53" x14ac:dyDescent="0.35">
      <c r="A84" s="19" t="s">
        <v>846</v>
      </c>
      <c r="B84" s="19" t="s">
        <v>847</v>
      </c>
      <c r="C84" s="19" t="s">
        <v>58</v>
      </c>
      <c r="D84" s="436">
        <v>45968</v>
      </c>
      <c r="E84" s="19" t="s">
        <v>56</v>
      </c>
      <c r="F84" s="19" t="s">
        <v>524</v>
      </c>
      <c r="G84" s="437">
        <v>13.52</v>
      </c>
      <c r="H84" s="437">
        <v>44.24</v>
      </c>
      <c r="I84" s="437">
        <v>57.76</v>
      </c>
      <c r="J84" s="371"/>
      <c r="K84" s="437">
        <v>18.75</v>
      </c>
      <c r="L84" s="437">
        <v>0.5</v>
      </c>
      <c r="M84" s="371"/>
      <c r="N84" s="371"/>
      <c r="O84" s="371"/>
      <c r="P84" s="371"/>
      <c r="Q84" s="371"/>
      <c r="R84" s="371"/>
      <c r="S84" s="371"/>
      <c r="T84" s="371"/>
      <c r="U84" s="371"/>
      <c r="V84" s="437">
        <v>19.25</v>
      </c>
      <c r="W84" s="371"/>
      <c r="X84" s="371"/>
      <c r="Y84" s="371"/>
      <c r="Z84" s="19"/>
      <c r="AA84" s="19" t="s">
        <v>131</v>
      </c>
      <c r="AB84" s="437">
        <v>7.36</v>
      </c>
      <c r="AC84" s="437">
        <v>7.2</v>
      </c>
      <c r="AD84" s="437">
        <v>7.68</v>
      </c>
      <c r="AE84" s="437">
        <v>7.6</v>
      </c>
      <c r="AF84" s="437">
        <v>7.6</v>
      </c>
      <c r="AG84" s="437">
        <v>6.8</v>
      </c>
      <c r="AH84" s="371"/>
      <c r="AI84" s="371"/>
      <c r="AJ84" s="371"/>
      <c r="AK84" s="371"/>
      <c r="AL84" s="371"/>
      <c r="AM84" s="371"/>
      <c r="AN84" s="437">
        <v>7.36</v>
      </c>
      <c r="AO84" s="437">
        <v>-11.55</v>
      </c>
      <c r="AP84" s="437">
        <v>7.18</v>
      </c>
      <c r="AQ84" s="437">
        <v>7.6</v>
      </c>
      <c r="AR84" s="437">
        <v>7.6</v>
      </c>
      <c r="AS84" s="437">
        <v>6.8</v>
      </c>
      <c r="AT84" s="371"/>
      <c r="AU84" s="371"/>
      <c r="AV84" s="371"/>
      <c r="AW84" s="371"/>
      <c r="AX84" s="371"/>
      <c r="AY84" s="371"/>
      <c r="AZ84" s="437">
        <v>38.51</v>
      </c>
      <c r="BA84" s="19" t="s">
        <v>1067</v>
      </c>
    </row>
    <row r="85" spans="1:53" x14ac:dyDescent="0.35">
      <c r="A85" s="19" t="s">
        <v>849</v>
      </c>
      <c r="B85" s="19" t="s">
        <v>850</v>
      </c>
      <c r="C85" s="19" t="s">
        <v>58</v>
      </c>
      <c r="D85" s="436">
        <v>45968</v>
      </c>
      <c r="E85" s="19" t="s">
        <v>56</v>
      </c>
      <c r="F85" s="19" t="s">
        <v>524</v>
      </c>
      <c r="G85" s="437">
        <v>9.09</v>
      </c>
      <c r="H85" s="437">
        <v>45.44</v>
      </c>
      <c r="I85" s="437">
        <v>54.53</v>
      </c>
      <c r="J85" s="371"/>
      <c r="K85" s="371">
        <v>8</v>
      </c>
      <c r="L85" s="371">
        <v>2</v>
      </c>
      <c r="M85" s="371"/>
      <c r="N85" s="371">
        <v>8</v>
      </c>
      <c r="O85" s="371"/>
      <c r="P85" s="371"/>
      <c r="Q85" s="371"/>
      <c r="R85" s="371"/>
      <c r="S85" s="371"/>
      <c r="T85" s="371"/>
      <c r="U85" s="371"/>
      <c r="V85" s="371">
        <v>18</v>
      </c>
      <c r="W85" s="371"/>
      <c r="X85" s="371"/>
      <c r="Y85" s="371"/>
      <c r="Z85" s="19"/>
      <c r="AA85" s="19" t="s">
        <v>131</v>
      </c>
      <c r="AB85" s="437">
        <v>7.68</v>
      </c>
      <c r="AC85" s="437">
        <v>5.76</v>
      </c>
      <c r="AD85" s="371">
        <v>8</v>
      </c>
      <c r="AE85" s="371">
        <v>8</v>
      </c>
      <c r="AF85" s="371">
        <v>8</v>
      </c>
      <c r="AG85" s="371">
        <v>8</v>
      </c>
      <c r="AH85" s="371"/>
      <c r="AI85" s="371"/>
      <c r="AJ85" s="371"/>
      <c r="AK85" s="371"/>
      <c r="AL85" s="371"/>
      <c r="AM85" s="371"/>
      <c r="AN85" s="437">
        <v>7.68</v>
      </c>
      <c r="AO85" s="437">
        <v>-2.2400000000000002</v>
      </c>
      <c r="AP85" s="371">
        <v>6</v>
      </c>
      <c r="AQ85" s="371">
        <v>8</v>
      </c>
      <c r="AR85" s="371">
        <v>0</v>
      </c>
      <c r="AS85" s="371">
        <v>8</v>
      </c>
      <c r="AT85" s="371"/>
      <c r="AU85" s="371"/>
      <c r="AV85" s="371"/>
      <c r="AW85" s="371"/>
      <c r="AX85" s="371"/>
      <c r="AY85" s="371"/>
      <c r="AZ85" s="437">
        <v>36.53</v>
      </c>
      <c r="BA85" s="19" t="s">
        <v>1067</v>
      </c>
    </row>
    <row r="86" spans="1:53" x14ac:dyDescent="0.35">
      <c r="A86" s="19" t="s">
        <v>852</v>
      </c>
      <c r="B86" s="19" t="s">
        <v>853</v>
      </c>
      <c r="C86" s="19" t="s">
        <v>58</v>
      </c>
      <c r="D86" s="436">
        <v>45974</v>
      </c>
      <c r="E86" s="19" t="s">
        <v>56</v>
      </c>
      <c r="F86" s="19" t="s">
        <v>524</v>
      </c>
      <c r="G86" s="371">
        <v>12</v>
      </c>
      <c r="H86" s="437">
        <v>20.96</v>
      </c>
      <c r="I86" s="437">
        <v>32.96</v>
      </c>
      <c r="J86" s="437">
        <v>0.25</v>
      </c>
      <c r="K86" s="371">
        <v>8</v>
      </c>
      <c r="L86" s="437">
        <v>0.75</v>
      </c>
      <c r="M86" s="371">
        <v>8</v>
      </c>
      <c r="N86" s="371">
        <v>8</v>
      </c>
      <c r="O86" s="371"/>
      <c r="P86" s="371"/>
      <c r="Q86" s="371"/>
      <c r="R86" s="371"/>
      <c r="S86" s="371"/>
      <c r="T86" s="371"/>
      <c r="U86" s="371"/>
      <c r="V86" s="371">
        <v>25</v>
      </c>
      <c r="W86" s="371"/>
      <c r="X86" s="371"/>
      <c r="Y86" s="371"/>
      <c r="Z86" s="19"/>
      <c r="AA86" s="19" t="s">
        <v>131</v>
      </c>
      <c r="AB86" s="437">
        <v>5.04</v>
      </c>
      <c r="AC86" s="437">
        <v>6.48</v>
      </c>
      <c r="AD86" s="437">
        <v>4.4000000000000004</v>
      </c>
      <c r="AE86" s="437">
        <v>5.04</v>
      </c>
      <c r="AF86" s="371"/>
      <c r="AG86" s="371"/>
      <c r="AH86" s="371"/>
      <c r="AI86" s="371"/>
      <c r="AJ86" s="371"/>
      <c r="AK86" s="371"/>
      <c r="AL86" s="371"/>
      <c r="AM86" s="371"/>
      <c r="AN86" s="437">
        <v>4.79</v>
      </c>
      <c r="AO86" s="437">
        <v>-1.52</v>
      </c>
      <c r="AP86" s="437">
        <v>3.65</v>
      </c>
      <c r="AQ86" s="437">
        <v>-2.96</v>
      </c>
      <c r="AR86" s="371"/>
      <c r="AS86" s="371"/>
      <c r="AT86" s="371"/>
      <c r="AU86" s="371"/>
      <c r="AV86" s="371"/>
      <c r="AW86" s="371"/>
      <c r="AX86" s="371"/>
      <c r="AY86" s="371"/>
      <c r="AZ86" s="437">
        <v>7.96</v>
      </c>
      <c r="BA86" s="19" t="s">
        <v>1067</v>
      </c>
    </row>
    <row r="87" spans="1:53" x14ac:dyDescent="0.35">
      <c r="A87" s="19" t="s">
        <v>854</v>
      </c>
      <c r="B87" s="19" t="s">
        <v>855</v>
      </c>
      <c r="C87" s="19" t="s">
        <v>58</v>
      </c>
      <c r="D87" s="436">
        <v>45974</v>
      </c>
      <c r="E87" s="19" t="s">
        <v>56</v>
      </c>
      <c r="F87" s="19" t="s">
        <v>524</v>
      </c>
      <c r="G87" s="437">
        <v>12.48</v>
      </c>
      <c r="H87" s="437">
        <v>41.36</v>
      </c>
      <c r="I87" s="437">
        <v>53.84</v>
      </c>
      <c r="J87" s="371"/>
      <c r="K87" s="371">
        <v>18</v>
      </c>
      <c r="L87" s="371"/>
      <c r="M87" s="371"/>
      <c r="N87" s="371">
        <v>18</v>
      </c>
      <c r="O87" s="437">
        <v>0.25</v>
      </c>
      <c r="P87" s="371"/>
      <c r="Q87" s="371"/>
      <c r="R87" s="371"/>
      <c r="S87" s="371"/>
      <c r="T87" s="371"/>
      <c r="U87" s="371"/>
      <c r="V87" s="437">
        <v>36.25</v>
      </c>
      <c r="W87" s="371"/>
      <c r="X87" s="371"/>
      <c r="Y87" s="371"/>
      <c r="Z87" s="19"/>
      <c r="AA87" s="19" t="s">
        <v>131</v>
      </c>
      <c r="AB87" s="437">
        <v>6.64</v>
      </c>
      <c r="AC87" s="437">
        <v>6.5600000000000005</v>
      </c>
      <c r="AD87" s="437">
        <v>7.6</v>
      </c>
      <c r="AE87" s="437">
        <v>7.04</v>
      </c>
      <c r="AF87" s="437">
        <v>6.24</v>
      </c>
      <c r="AG87" s="437">
        <v>7.28</v>
      </c>
      <c r="AH87" s="371"/>
      <c r="AI87" s="371"/>
      <c r="AJ87" s="371"/>
      <c r="AK87" s="371"/>
      <c r="AL87" s="371"/>
      <c r="AM87" s="371"/>
      <c r="AN87" s="437">
        <v>6.64</v>
      </c>
      <c r="AO87" s="437">
        <v>-11.44</v>
      </c>
      <c r="AP87" s="437">
        <v>7.6</v>
      </c>
      <c r="AQ87" s="437">
        <v>7.04</v>
      </c>
      <c r="AR87" s="437">
        <v>-11.76</v>
      </c>
      <c r="AS87" s="437">
        <v>7.03</v>
      </c>
      <c r="AT87" s="371"/>
      <c r="AU87" s="371"/>
      <c r="AV87" s="371"/>
      <c r="AW87" s="371"/>
      <c r="AX87" s="371"/>
      <c r="AY87" s="371"/>
      <c r="AZ87" s="437">
        <v>17.59</v>
      </c>
      <c r="BA87" s="19" t="s">
        <v>319</v>
      </c>
    </row>
    <row r="88" spans="1:53" x14ac:dyDescent="0.35">
      <c r="A88" s="19" t="s">
        <v>857</v>
      </c>
      <c r="B88" s="19" t="s">
        <v>858</v>
      </c>
      <c r="C88" s="19" t="s">
        <v>58</v>
      </c>
      <c r="D88" s="436">
        <v>45974</v>
      </c>
      <c r="E88" s="19" t="s">
        <v>56</v>
      </c>
      <c r="F88" s="19" t="s">
        <v>524</v>
      </c>
      <c r="G88" s="437">
        <v>10.96</v>
      </c>
      <c r="H88" s="437">
        <v>34.56</v>
      </c>
      <c r="I88" s="437">
        <v>45.52</v>
      </c>
      <c r="J88" s="371"/>
      <c r="K88" s="371">
        <v>8</v>
      </c>
      <c r="L88" s="371"/>
      <c r="M88" s="371">
        <v>16</v>
      </c>
      <c r="N88" s="437">
        <v>0.25</v>
      </c>
      <c r="O88" s="371"/>
      <c r="P88" s="371"/>
      <c r="Q88" s="371"/>
      <c r="R88" s="371"/>
      <c r="S88" s="371"/>
      <c r="T88" s="371"/>
      <c r="U88" s="371"/>
      <c r="V88" s="437">
        <v>24.25</v>
      </c>
      <c r="W88" s="371"/>
      <c r="X88" s="371"/>
      <c r="Y88" s="371"/>
      <c r="Z88" s="19"/>
      <c r="AA88" s="19" t="s">
        <v>131</v>
      </c>
      <c r="AB88" s="437">
        <v>7.04</v>
      </c>
      <c r="AC88" s="437">
        <v>3.52</v>
      </c>
      <c r="AD88" s="371">
        <v>6</v>
      </c>
      <c r="AE88" s="437">
        <v>5.92</v>
      </c>
      <c r="AF88" s="437">
        <v>5.92</v>
      </c>
      <c r="AG88" s="437">
        <v>6.16</v>
      </c>
      <c r="AH88" s="371"/>
      <c r="AI88" s="371"/>
      <c r="AJ88" s="371"/>
      <c r="AK88" s="371"/>
      <c r="AL88" s="371"/>
      <c r="AM88" s="371"/>
      <c r="AN88" s="437">
        <v>7.04</v>
      </c>
      <c r="AO88" s="437">
        <v>-4.4800000000000004</v>
      </c>
      <c r="AP88" s="371">
        <v>6</v>
      </c>
      <c r="AQ88" s="437">
        <v>-10.08</v>
      </c>
      <c r="AR88" s="437">
        <v>5.67</v>
      </c>
      <c r="AS88" s="437">
        <v>6.16</v>
      </c>
      <c r="AT88" s="371"/>
      <c r="AU88" s="371"/>
      <c r="AV88" s="371"/>
      <c r="AW88" s="371"/>
      <c r="AX88" s="371"/>
      <c r="AY88" s="371"/>
      <c r="AZ88" s="437">
        <v>21.27</v>
      </c>
      <c r="BA88" s="19" t="s">
        <v>1067</v>
      </c>
    </row>
    <row r="89" spans="1:53" x14ac:dyDescent="0.35">
      <c r="A89" s="19" t="s">
        <v>860</v>
      </c>
      <c r="B89" s="19" t="s">
        <v>861</v>
      </c>
      <c r="C89" s="19" t="s">
        <v>58</v>
      </c>
      <c r="D89" s="436">
        <v>45974</v>
      </c>
      <c r="E89" s="19" t="s">
        <v>56</v>
      </c>
      <c r="F89" s="19" t="s">
        <v>524</v>
      </c>
      <c r="G89" s="437">
        <v>12.48</v>
      </c>
      <c r="H89" s="437">
        <v>38.32</v>
      </c>
      <c r="I89" s="437">
        <v>50.8</v>
      </c>
      <c r="J89" s="371"/>
      <c r="K89" s="371"/>
      <c r="L89" s="371"/>
      <c r="M89" s="371">
        <v>20</v>
      </c>
      <c r="N89" s="371">
        <v>8</v>
      </c>
      <c r="O89" s="437">
        <v>10.75</v>
      </c>
      <c r="P89" s="371"/>
      <c r="Q89" s="371"/>
      <c r="R89" s="371"/>
      <c r="S89" s="371"/>
      <c r="T89" s="371"/>
      <c r="U89" s="371"/>
      <c r="V89" s="437">
        <v>38.75</v>
      </c>
      <c r="W89" s="371"/>
      <c r="X89" s="371"/>
      <c r="Y89" s="371"/>
      <c r="Z89" s="19"/>
      <c r="AA89" s="19" t="s">
        <v>131</v>
      </c>
      <c r="AB89" s="437">
        <v>5.52</v>
      </c>
      <c r="AC89" s="437">
        <v>4.6399999999999997</v>
      </c>
      <c r="AD89" s="371">
        <v>8</v>
      </c>
      <c r="AE89" s="437">
        <v>7.04</v>
      </c>
      <c r="AF89" s="437">
        <v>7.68</v>
      </c>
      <c r="AG89" s="437">
        <v>5.44</v>
      </c>
      <c r="AH89" s="371"/>
      <c r="AI89" s="371"/>
      <c r="AJ89" s="371"/>
      <c r="AK89" s="371"/>
      <c r="AL89" s="371"/>
      <c r="AM89" s="371"/>
      <c r="AN89" s="437">
        <v>5.52</v>
      </c>
      <c r="AO89" s="437">
        <v>4.6399999999999997</v>
      </c>
      <c r="AP89" s="371">
        <v>8</v>
      </c>
      <c r="AQ89" s="437">
        <v>-12.96</v>
      </c>
      <c r="AR89" s="437">
        <v>-0.32</v>
      </c>
      <c r="AS89" s="437">
        <v>-5.31</v>
      </c>
      <c r="AT89" s="371"/>
      <c r="AU89" s="371"/>
      <c r="AV89" s="371"/>
      <c r="AW89" s="371"/>
      <c r="AX89" s="371"/>
      <c r="AY89" s="371"/>
      <c r="AZ89" s="437">
        <v>12.05</v>
      </c>
      <c r="BA89" s="19" t="s">
        <v>1068</v>
      </c>
    </row>
    <row r="90" spans="1:53" x14ac:dyDescent="0.35">
      <c r="A90" s="19" t="s">
        <v>863</v>
      </c>
      <c r="B90" s="19" t="s">
        <v>864</v>
      </c>
      <c r="C90" s="19" t="s">
        <v>69</v>
      </c>
      <c r="D90" s="436">
        <v>45978</v>
      </c>
      <c r="E90" s="19" t="s">
        <v>65</v>
      </c>
      <c r="F90" s="19" t="s">
        <v>1803</v>
      </c>
      <c r="G90" s="371">
        <v>8</v>
      </c>
      <c r="H90" s="437">
        <v>47.04</v>
      </c>
      <c r="I90" s="437">
        <v>55.04</v>
      </c>
      <c r="J90" s="437">
        <v>1.25</v>
      </c>
      <c r="K90" s="437">
        <v>6.5</v>
      </c>
      <c r="L90" s="437">
        <v>0.75</v>
      </c>
      <c r="M90" s="437">
        <v>16.75</v>
      </c>
      <c r="N90" s="437">
        <v>2.5</v>
      </c>
      <c r="O90" s="371">
        <v>16</v>
      </c>
      <c r="P90" s="371"/>
      <c r="Q90" s="371"/>
      <c r="R90" s="371"/>
      <c r="S90" s="371"/>
      <c r="T90" s="371"/>
      <c r="U90" s="371"/>
      <c r="V90" s="437">
        <v>43.75</v>
      </c>
      <c r="W90" s="371"/>
      <c r="X90" s="371"/>
      <c r="Y90" s="371"/>
      <c r="Z90" s="19"/>
      <c r="AA90" s="19" t="s">
        <v>132</v>
      </c>
      <c r="AB90" s="371">
        <v>8</v>
      </c>
      <c r="AC90" s="371">
        <v>8</v>
      </c>
      <c r="AD90" s="371">
        <v>8</v>
      </c>
      <c r="AE90" s="437">
        <v>7.04</v>
      </c>
      <c r="AF90" s="371">
        <v>8</v>
      </c>
      <c r="AG90" s="371">
        <v>8</v>
      </c>
      <c r="AH90" s="371"/>
      <c r="AI90" s="371"/>
      <c r="AJ90" s="371"/>
      <c r="AK90" s="371"/>
      <c r="AL90" s="371"/>
      <c r="AM90" s="371"/>
      <c r="AN90" s="437">
        <v>6.75</v>
      </c>
      <c r="AO90" s="437">
        <v>1.5</v>
      </c>
      <c r="AP90" s="437">
        <v>7.25</v>
      </c>
      <c r="AQ90" s="437">
        <v>-9.7100000000000009</v>
      </c>
      <c r="AR90" s="437">
        <v>5.5</v>
      </c>
      <c r="AS90" s="371">
        <v>-8</v>
      </c>
      <c r="AT90" s="371"/>
      <c r="AU90" s="371"/>
      <c r="AV90" s="371"/>
      <c r="AW90" s="371"/>
      <c r="AX90" s="371"/>
      <c r="AY90" s="371"/>
      <c r="AZ90" s="437">
        <v>11.29</v>
      </c>
      <c r="BA90" s="19" t="s">
        <v>1067</v>
      </c>
    </row>
    <row r="91" spans="1:53" x14ac:dyDescent="0.35">
      <c r="A91" s="19" t="s">
        <v>867</v>
      </c>
      <c r="B91" s="19" t="s">
        <v>868</v>
      </c>
      <c r="C91" s="19" t="s">
        <v>58</v>
      </c>
      <c r="D91" s="436">
        <v>45980</v>
      </c>
      <c r="E91" s="19" t="s">
        <v>56</v>
      </c>
      <c r="F91" s="19" t="s">
        <v>524</v>
      </c>
      <c r="G91" s="437">
        <v>6.64</v>
      </c>
      <c r="H91" s="437">
        <v>40.479999999999997</v>
      </c>
      <c r="I91" s="437">
        <v>47.12</v>
      </c>
      <c r="J91" s="371"/>
      <c r="K91" s="371">
        <v>8</v>
      </c>
      <c r="L91" s="371"/>
      <c r="M91" s="371">
        <v>10</v>
      </c>
      <c r="N91" s="371"/>
      <c r="O91" s="371"/>
      <c r="P91" s="371"/>
      <c r="Q91" s="371"/>
      <c r="R91" s="371"/>
      <c r="S91" s="371"/>
      <c r="T91" s="371"/>
      <c r="U91" s="371"/>
      <c r="V91" s="371">
        <v>18</v>
      </c>
      <c r="W91" s="371"/>
      <c r="X91" s="371"/>
      <c r="Y91" s="371"/>
      <c r="Z91" s="19"/>
      <c r="AA91" s="19" t="s">
        <v>131</v>
      </c>
      <c r="AB91" s="437">
        <v>6.64</v>
      </c>
      <c r="AC91" s="437">
        <v>7.28</v>
      </c>
      <c r="AD91" s="437">
        <v>6.08</v>
      </c>
      <c r="AE91" s="437">
        <v>6.24</v>
      </c>
      <c r="AF91" s="371">
        <v>8</v>
      </c>
      <c r="AG91" s="437">
        <v>6.24</v>
      </c>
      <c r="AH91" s="371"/>
      <c r="AI91" s="371"/>
      <c r="AJ91" s="371"/>
      <c r="AK91" s="371"/>
      <c r="AL91" s="371"/>
      <c r="AM91" s="371"/>
      <c r="AN91" s="437">
        <v>6.64</v>
      </c>
      <c r="AO91" s="437">
        <v>-0.72</v>
      </c>
      <c r="AP91" s="437">
        <v>6.08</v>
      </c>
      <c r="AQ91" s="437">
        <v>-3.76</v>
      </c>
      <c r="AR91" s="371">
        <v>8</v>
      </c>
      <c r="AS91" s="437">
        <v>6.24</v>
      </c>
      <c r="AT91" s="371"/>
      <c r="AU91" s="371"/>
      <c r="AV91" s="371"/>
      <c r="AW91" s="371"/>
      <c r="AX91" s="371"/>
      <c r="AY91" s="371"/>
      <c r="AZ91" s="437">
        <v>29.12</v>
      </c>
      <c r="BA91" s="19" t="s">
        <v>870</v>
      </c>
    </row>
    <row r="92" spans="1:53" x14ac:dyDescent="0.35">
      <c r="A92" s="19" t="s">
        <v>871</v>
      </c>
      <c r="B92" s="19" t="s">
        <v>872</v>
      </c>
      <c r="C92" s="19" t="s">
        <v>58</v>
      </c>
      <c r="D92" s="436">
        <v>45980</v>
      </c>
      <c r="E92" s="19" t="s">
        <v>56</v>
      </c>
      <c r="F92" s="19" t="s">
        <v>524</v>
      </c>
      <c r="G92" s="371">
        <v>8</v>
      </c>
      <c r="H92" s="437">
        <v>44.88</v>
      </c>
      <c r="I92" s="437">
        <v>52.88</v>
      </c>
      <c r="J92" s="371"/>
      <c r="K92" s="371">
        <v>8</v>
      </c>
      <c r="L92" s="371">
        <v>10</v>
      </c>
      <c r="M92" s="437">
        <v>8.5</v>
      </c>
      <c r="N92" s="371">
        <v>10</v>
      </c>
      <c r="O92" s="437">
        <v>6.75</v>
      </c>
      <c r="P92" s="371"/>
      <c r="Q92" s="371"/>
      <c r="R92" s="371"/>
      <c r="S92" s="371"/>
      <c r="T92" s="371"/>
      <c r="U92" s="371"/>
      <c r="V92" s="437">
        <v>43.25</v>
      </c>
      <c r="W92" s="371"/>
      <c r="X92" s="371"/>
      <c r="Y92" s="371"/>
      <c r="Z92" s="19"/>
      <c r="AA92" s="19" t="s">
        <v>131</v>
      </c>
      <c r="AB92" s="371">
        <v>8</v>
      </c>
      <c r="AC92" s="371">
        <v>8</v>
      </c>
      <c r="AD92" s="371">
        <v>8</v>
      </c>
      <c r="AE92" s="437">
        <v>7.04</v>
      </c>
      <c r="AF92" s="437">
        <v>7.36</v>
      </c>
      <c r="AG92" s="437">
        <v>6.48</v>
      </c>
      <c r="AH92" s="371"/>
      <c r="AI92" s="371"/>
      <c r="AJ92" s="371"/>
      <c r="AK92" s="371"/>
      <c r="AL92" s="371"/>
      <c r="AM92" s="371"/>
      <c r="AN92" s="371">
        <v>8</v>
      </c>
      <c r="AO92" s="371">
        <v>0</v>
      </c>
      <c r="AP92" s="371">
        <v>-2</v>
      </c>
      <c r="AQ92" s="437">
        <v>-1.46</v>
      </c>
      <c r="AR92" s="437">
        <v>-2.64</v>
      </c>
      <c r="AS92" s="437">
        <v>-0.27</v>
      </c>
      <c r="AT92" s="371"/>
      <c r="AU92" s="371"/>
      <c r="AV92" s="371"/>
      <c r="AW92" s="371"/>
      <c r="AX92" s="371"/>
      <c r="AY92" s="371"/>
      <c r="AZ92" s="437">
        <v>9.6300000000000008</v>
      </c>
      <c r="BA92" s="19" t="s">
        <v>870</v>
      </c>
    </row>
    <row r="93" spans="1:53" x14ac:dyDescent="0.35">
      <c r="A93" s="19" t="s">
        <v>874</v>
      </c>
      <c r="B93" s="19" t="s">
        <v>875</v>
      </c>
      <c r="C93" s="19" t="s">
        <v>58</v>
      </c>
      <c r="D93" s="436">
        <v>45980</v>
      </c>
      <c r="E93" s="19" t="s">
        <v>56</v>
      </c>
      <c r="F93" s="19" t="s">
        <v>524</v>
      </c>
      <c r="G93" s="437">
        <v>7.04</v>
      </c>
      <c r="H93" s="437">
        <v>38.4</v>
      </c>
      <c r="I93" s="437">
        <v>45.44</v>
      </c>
      <c r="J93" s="371"/>
      <c r="K93" s="371"/>
      <c r="L93" s="371"/>
      <c r="M93" s="371"/>
      <c r="N93" s="371"/>
      <c r="O93" s="371">
        <v>20</v>
      </c>
      <c r="P93" s="371"/>
      <c r="Q93" s="371"/>
      <c r="R93" s="371"/>
      <c r="S93" s="371"/>
      <c r="T93" s="371"/>
      <c r="U93" s="371"/>
      <c r="V93" s="371">
        <v>20</v>
      </c>
      <c r="W93" s="371"/>
      <c r="X93" s="371"/>
      <c r="Y93" s="371"/>
      <c r="Z93" s="19"/>
      <c r="AA93" s="19" t="s">
        <v>131</v>
      </c>
      <c r="AB93" s="371">
        <v>8</v>
      </c>
      <c r="AC93" s="437">
        <v>6.72</v>
      </c>
      <c r="AD93" s="437">
        <v>5.6</v>
      </c>
      <c r="AE93" s="437">
        <v>6.4</v>
      </c>
      <c r="AF93" s="371">
        <v>6</v>
      </c>
      <c r="AG93" s="437">
        <v>5.68</v>
      </c>
      <c r="AH93" s="371"/>
      <c r="AI93" s="371"/>
      <c r="AJ93" s="371"/>
      <c r="AK93" s="371"/>
      <c r="AL93" s="371"/>
      <c r="AM93" s="371"/>
      <c r="AN93" s="371">
        <v>8</v>
      </c>
      <c r="AO93" s="437">
        <v>6.72</v>
      </c>
      <c r="AP93" s="437">
        <v>5.6</v>
      </c>
      <c r="AQ93" s="437">
        <v>6.4</v>
      </c>
      <c r="AR93" s="371">
        <v>6</v>
      </c>
      <c r="AS93" s="437">
        <v>-14.32</v>
      </c>
      <c r="AT93" s="371"/>
      <c r="AU93" s="371"/>
      <c r="AV93" s="371"/>
      <c r="AW93" s="371"/>
      <c r="AX93" s="371"/>
      <c r="AY93" s="371"/>
      <c r="AZ93" s="437">
        <v>25.44</v>
      </c>
      <c r="BA93" s="19" t="s">
        <v>1068</v>
      </c>
    </row>
    <row r="94" spans="1:53" x14ac:dyDescent="0.35">
      <c r="A94" s="19" t="s">
        <v>877</v>
      </c>
      <c r="B94" s="19" t="s">
        <v>878</v>
      </c>
      <c r="C94" s="19" t="s">
        <v>58</v>
      </c>
      <c r="D94" s="436">
        <v>45980</v>
      </c>
      <c r="E94" s="19" t="s">
        <v>56</v>
      </c>
      <c r="F94" s="19" t="s">
        <v>524</v>
      </c>
      <c r="G94" s="437">
        <v>7.52</v>
      </c>
      <c r="H94" s="437">
        <v>31.04</v>
      </c>
      <c r="I94" s="437">
        <v>38.56</v>
      </c>
      <c r="J94" s="437">
        <v>6.5</v>
      </c>
      <c r="K94" s="371">
        <v>8</v>
      </c>
      <c r="L94" s="371"/>
      <c r="M94" s="371">
        <v>2</v>
      </c>
      <c r="N94" s="371"/>
      <c r="O94" s="371"/>
      <c r="P94" s="371"/>
      <c r="Q94" s="371"/>
      <c r="R94" s="371"/>
      <c r="S94" s="371"/>
      <c r="T94" s="371"/>
      <c r="U94" s="371"/>
      <c r="V94" s="437">
        <v>16.5</v>
      </c>
      <c r="W94" s="371"/>
      <c r="X94" s="371"/>
      <c r="Y94" s="371"/>
      <c r="Z94" s="19"/>
      <c r="AA94" s="19" t="s">
        <v>131</v>
      </c>
      <c r="AB94" s="437">
        <v>7.04</v>
      </c>
      <c r="AC94" s="437">
        <v>7.2</v>
      </c>
      <c r="AD94" s="437">
        <v>2.16</v>
      </c>
      <c r="AE94" s="437">
        <v>4.4000000000000004</v>
      </c>
      <c r="AF94" s="437">
        <v>5.92</v>
      </c>
      <c r="AG94" s="437">
        <v>4.32</v>
      </c>
      <c r="AH94" s="371"/>
      <c r="AI94" s="371"/>
      <c r="AJ94" s="371"/>
      <c r="AK94" s="371"/>
      <c r="AL94" s="371"/>
      <c r="AM94" s="371"/>
      <c r="AN94" s="437">
        <v>0.54</v>
      </c>
      <c r="AO94" s="437">
        <v>-0.8</v>
      </c>
      <c r="AP94" s="437">
        <v>2.16</v>
      </c>
      <c r="AQ94" s="437">
        <v>2.4</v>
      </c>
      <c r="AR94" s="437">
        <v>5.92</v>
      </c>
      <c r="AS94" s="437">
        <v>4.32</v>
      </c>
      <c r="AT94" s="371"/>
      <c r="AU94" s="371"/>
      <c r="AV94" s="371"/>
      <c r="AW94" s="371"/>
      <c r="AX94" s="371"/>
      <c r="AY94" s="371"/>
      <c r="AZ94" s="437">
        <v>22.06</v>
      </c>
      <c r="BA94" s="19" t="s">
        <v>1067</v>
      </c>
    </row>
    <row r="95" spans="1:53" x14ac:dyDescent="0.35">
      <c r="A95" s="19" t="s">
        <v>880</v>
      </c>
      <c r="B95" s="19" t="s">
        <v>881</v>
      </c>
      <c r="C95" s="19" t="s">
        <v>58</v>
      </c>
      <c r="D95" s="436">
        <v>45980</v>
      </c>
      <c r="E95" s="19" t="s">
        <v>56</v>
      </c>
      <c r="F95" s="19" t="s">
        <v>524</v>
      </c>
      <c r="G95" s="437">
        <v>7.6</v>
      </c>
      <c r="H95" s="437">
        <v>47.36</v>
      </c>
      <c r="I95" s="437">
        <v>54.96</v>
      </c>
      <c r="J95" s="371"/>
      <c r="K95" s="371">
        <v>8</v>
      </c>
      <c r="L95" s="371"/>
      <c r="M95" s="437">
        <v>8.5</v>
      </c>
      <c r="N95" s="371">
        <v>8</v>
      </c>
      <c r="O95" s="371"/>
      <c r="P95" s="371"/>
      <c r="Q95" s="371"/>
      <c r="R95" s="371"/>
      <c r="S95" s="371"/>
      <c r="T95" s="371"/>
      <c r="U95" s="371"/>
      <c r="V95" s="437">
        <v>24.5</v>
      </c>
      <c r="W95" s="371"/>
      <c r="X95" s="371"/>
      <c r="Y95" s="371"/>
      <c r="Z95" s="19"/>
      <c r="AA95" s="19" t="s">
        <v>131</v>
      </c>
      <c r="AB95" s="371">
        <v>8</v>
      </c>
      <c r="AC95" s="437">
        <v>7.68</v>
      </c>
      <c r="AD95" s="371">
        <v>8</v>
      </c>
      <c r="AE95" s="371">
        <v>8</v>
      </c>
      <c r="AF95" s="371">
        <v>8</v>
      </c>
      <c r="AG95" s="437">
        <v>7.68</v>
      </c>
      <c r="AH95" s="371"/>
      <c r="AI95" s="371"/>
      <c r="AJ95" s="371"/>
      <c r="AK95" s="371"/>
      <c r="AL95" s="371"/>
      <c r="AM95" s="371"/>
      <c r="AN95" s="371">
        <v>8</v>
      </c>
      <c r="AO95" s="437">
        <v>-0.32</v>
      </c>
      <c r="AP95" s="371">
        <v>8</v>
      </c>
      <c r="AQ95" s="437">
        <v>-0.5</v>
      </c>
      <c r="AR95" s="371">
        <v>0</v>
      </c>
      <c r="AS95" s="437">
        <v>7.68</v>
      </c>
      <c r="AT95" s="371"/>
      <c r="AU95" s="371"/>
      <c r="AV95" s="371"/>
      <c r="AW95" s="371"/>
      <c r="AX95" s="371"/>
      <c r="AY95" s="371"/>
      <c r="AZ95" s="437">
        <v>30.46</v>
      </c>
      <c r="BA95" s="19" t="s">
        <v>1067</v>
      </c>
    </row>
    <row r="96" spans="1:53" x14ac:dyDescent="0.35">
      <c r="A96" s="19" t="s">
        <v>883</v>
      </c>
      <c r="B96" s="19" t="s">
        <v>884</v>
      </c>
      <c r="C96" s="19" t="s">
        <v>58</v>
      </c>
      <c r="D96" s="436">
        <v>45980</v>
      </c>
      <c r="E96" s="19" t="s">
        <v>56</v>
      </c>
      <c r="F96" s="19" t="s">
        <v>524</v>
      </c>
      <c r="G96" s="437">
        <v>7.52</v>
      </c>
      <c r="H96" s="437">
        <v>36.4</v>
      </c>
      <c r="I96" s="437">
        <v>43.92</v>
      </c>
      <c r="J96" s="371">
        <v>7</v>
      </c>
      <c r="K96" s="371"/>
      <c r="L96" s="371"/>
      <c r="M96" s="371">
        <v>16</v>
      </c>
      <c r="N96" s="371"/>
      <c r="O96" s="371"/>
      <c r="P96" s="371"/>
      <c r="Q96" s="371"/>
      <c r="R96" s="371"/>
      <c r="S96" s="371"/>
      <c r="T96" s="371"/>
      <c r="U96" s="371"/>
      <c r="V96" s="371">
        <v>23</v>
      </c>
      <c r="W96" s="371"/>
      <c r="X96" s="371"/>
      <c r="Y96" s="371"/>
      <c r="Z96" s="19"/>
      <c r="AA96" s="19" t="s">
        <v>131</v>
      </c>
      <c r="AB96" s="437">
        <v>6.72</v>
      </c>
      <c r="AC96" s="437">
        <v>4.32</v>
      </c>
      <c r="AD96" s="437">
        <v>7.04</v>
      </c>
      <c r="AE96" s="437">
        <v>6.96</v>
      </c>
      <c r="AF96" s="437">
        <v>5.6</v>
      </c>
      <c r="AG96" s="437">
        <v>5.76</v>
      </c>
      <c r="AH96" s="371"/>
      <c r="AI96" s="371"/>
      <c r="AJ96" s="371"/>
      <c r="AK96" s="371"/>
      <c r="AL96" s="371"/>
      <c r="AM96" s="371"/>
      <c r="AN96" s="437">
        <v>-0.28000000000000003</v>
      </c>
      <c r="AO96" s="437">
        <v>4.32</v>
      </c>
      <c r="AP96" s="437">
        <v>7.04</v>
      </c>
      <c r="AQ96" s="437">
        <v>-9.0399999999999991</v>
      </c>
      <c r="AR96" s="437">
        <v>5.6</v>
      </c>
      <c r="AS96" s="437">
        <v>5.76</v>
      </c>
      <c r="AT96" s="371"/>
      <c r="AU96" s="371"/>
      <c r="AV96" s="371"/>
      <c r="AW96" s="371"/>
      <c r="AX96" s="371"/>
      <c r="AY96" s="371"/>
      <c r="AZ96" s="437">
        <v>20.92</v>
      </c>
      <c r="BA96" s="19" t="s">
        <v>1067</v>
      </c>
    </row>
    <row r="97" spans="1:53" x14ac:dyDescent="0.35">
      <c r="A97" s="19" t="s">
        <v>886</v>
      </c>
      <c r="B97" s="19" t="s">
        <v>887</v>
      </c>
      <c r="C97" s="19" t="s">
        <v>58</v>
      </c>
      <c r="D97" s="436">
        <v>45980</v>
      </c>
      <c r="E97" s="19" t="s">
        <v>56</v>
      </c>
      <c r="F97" s="19" t="s">
        <v>524</v>
      </c>
      <c r="G97" s="371">
        <v>8</v>
      </c>
      <c r="H97" s="437">
        <v>37.44</v>
      </c>
      <c r="I97" s="437">
        <v>45.44</v>
      </c>
      <c r="J97" s="371"/>
      <c r="K97" s="371">
        <v>8</v>
      </c>
      <c r="L97" s="371"/>
      <c r="M97" s="371">
        <v>16</v>
      </c>
      <c r="N97" s="371">
        <v>8</v>
      </c>
      <c r="O97" s="437">
        <v>4.5</v>
      </c>
      <c r="P97" s="371"/>
      <c r="Q97" s="371"/>
      <c r="R97" s="371"/>
      <c r="S97" s="371"/>
      <c r="T97" s="371"/>
      <c r="U97" s="371"/>
      <c r="V97" s="437">
        <v>36.5</v>
      </c>
      <c r="W97" s="371"/>
      <c r="X97" s="371"/>
      <c r="Y97" s="371"/>
      <c r="Z97" s="19"/>
      <c r="AA97" s="19" t="s">
        <v>131</v>
      </c>
      <c r="AB97" s="437">
        <v>6.64</v>
      </c>
      <c r="AC97" s="437">
        <v>4.5600000000000005</v>
      </c>
      <c r="AD97" s="437">
        <v>6.72</v>
      </c>
      <c r="AE97" s="437">
        <v>7.04</v>
      </c>
      <c r="AF97" s="437">
        <v>6.24</v>
      </c>
      <c r="AG97" s="437">
        <v>6.24</v>
      </c>
      <c r="AH97" s="371"/>
      <c r="AI97" s="371"/>
      <c r="AJ97" s="371"/>
      <c r="AK97" s="371"/>
      <c r="AL97" s="371"/>
      <c r="AM97" s="371"/>
      <c r="AN97" s="437">
        <v>6.64</v>
      </c>
      <c r="AO97" s="437">
        <v>-3.44</v>
      </c>
      <c r="AP97" s="437">
        <v>6.72</v>
      </c>
      <c r="AQ97" s="437">
        <v>-8.9600000000000009</v>
      </c>
      <c r="AR97" s="437">
        <v>-1.76</v>
      </c>
      <c r="AS97" s="437">
        <v>1.74</v>
      </c>
      <c r="AT97" s="371"/>
      <c r="AU97" s="371"/>
      <c r="AV97" s="371"/>
      <c r="AW97" s="371"/>
      <c r="AX97" s="371"/>
      <c r="AY97" s="371"/>
      <c r="AZ97" s="437">
        <v>8.94</v>
      </c>
      <c r="BA97" s="19" t="s">
        <v>1067</v>
      </c>
    </row>
    <row r="98" spans="1:53" x14ac:dyDescent="0.35">
      <c r="A98" s="19" t="s">
        <v>889</v>
      </c>
      <c r="B98" s="19" t="s">
        <v>890</v>
      </c>
      <c r="C98" s="19" t="s">
        <v>58</v>
      </c>
      <c r="D98" s="436">
        <v>45980</v>
      </c>
      <c r="E98" s="19" t="s">
        <v>801</v>
      </c>
      <c r="F98" s="19" t="s">
        <v>1804</v>
      </c>
      <c r="G98" s="437">
        <v>6.72</v>
      </c>
      <c r="H98" s="437">
        <v>39.92</v>
      </c>
      <c r="I98" s="437">
        <v>46.64</v>
      </c>
      <c r="J98" s="371"/>
      <c r="K98" s="371">
        <v>8</v>
      </c>
      <c r="L98" s="371"/>
      <c r="M98" s="371"/>
      <c r="N98" s="371">
        <v>11</v>
      </c>
      <c r="O98" s="437">
        <v>2.75</v>
      </c>
      <c r="P98" s="371"/>
      <c r="Q98" s="371"/>
      <c r="R98" s="371"/>
      <c r="S98" s="371"/>
      <c r="T98" s="371"/>
      <c r="U98" s="371"/>
      <c r="V98" s="437">
        <v>21.75</v>
      </c>
      <c r="W98" s="371"/>
      <c r="X98" s="371"/>
      <c r="Y98" s="371"/>
      <c r="Z98" s="19"/>
      <c r="AA98" s="19" t="s">
        <v>132</v>
      </c>
      <c r="AB98" s="437">
        <v>6.72</v>
      </c>
      <c r="AC98" s="437">
        <v>4.5600000000000005</v>
      </c>
      <c r="AD98" s="437">
        <v>6.96</v>
      </c>
      <c r="AE98" s="437">
        <v>6.96</v>
      </c>
      <c r="AF98" s="437">
        <v>7.68</v>
      </c>
      <c r="AG98" s="437">
        <v>7.04</v>
      </c>
      <c r="AH98" s="371"/>
      <c r="AI98" s="371"/>
      <c r="AJ98" s="371"/>
      <c r="AK98" s="371"/>
      <c r="AL98" s="371"/>
      <c r="AM98" s="371"/>
      <c r="AN98" s="437">
        <v>6.72</v>
      </c>
      <c r="AO98" s="437">
        <v>-3.44</v>
      </c>
      <c r="AP98" s="437">
        <v>6.96</v>
      </c>
      <c r="AQ98" s="437">
        <v>6.96</v>
      </c>
      <c r="AR98" s="437">
        <v>-3.32</v>
      </c>
      <c r="AS98" s="437">
        <v>4.29</v>
      </c>
      <c r="AT98" s="371"/>
      <c r="AU98" s="371"/>
      <c r="AV98" s="371"/>
      <c r="AW98" s="371"/>
      <c r="AX98" s="371"/>
      <c r="AY98" s="371"/>
      <c r="AZ98" s="437">
        <v>24.89</v>
      </c>
      <c r="BA98" s="19" t="s">
        <v>1068</v>
      </c>
    </row>
    <row r="99" spans="1:53" x14ac:dyDescent="0.35">
      <c r="A99" s="19" t="s">
        <v>892</v>
      </c>
      <c r="B99" s="19" t="s">
        <v>893</v>
      </c>
      <c r="C99" s="19" t="s">
        <v>58</v>
      </c>
      <c r="D99" s="436">
        <v>45980</v>
      </c>
      <c r="E99" s="19" t="s">
        <v>56</v>
      </c>
      <c r="F99" s="19" t="s">
        <v>524</v>
      </c>
      <c r="G99" s="371">
        <v>8</v>
      </c>
      <c r="H99" s="437">
        <v>47.6</v>
      </c>
      <c r="I99" s="437">
        <v>55.6</v>
      </c>
      <c r="J99" s="371"/>
      <c r="K99" s="371">
        <v>8</v>
      </c>
      <c r="L99" s="371"/>
      <c r="M99" s="371"/>
      <c r="N99" s="371">
        <v>8</v>
      </c>
      <c r="O99" s="371">
        <v>10</v>
      </c>
      <c r="P99" s="371"/>
      <c r="Q99" s="371"/>
      <c r="R99" s="371"/>
      <c r="S99" s="371"/>
      <c r="T99" s="371"/>
      <c r="U99" s="371"/>
      <c r="V99" s="371">
        <v>26</v>
      </c>
      <c r="W99" s="371"/>
      <c r="X99" s="371"/>
      <c r="Y99" s="371"/>
      <c r="Z99" s="19"/>
      <c r="AA99" s="19" t="s">
        <v>131</v>
      </c>
      <c r="AB99" s="371">
        <v>8</v>
      </c>
      <c r="AC99" s="371">
        <v>8</v>
      </c>
      <c r="AD99" s="371">
        <v>8</v>
      </c>
      <c r="AE99" s="371">
        <v>8</v>
      </c>
      <c r="AF99" s="371">
        <v>8</v>
      </c>
      <c r="AG99" s="437">
        <v>7.6</v>
      </c>
      <c r="AH99" s="371"/>
      <c r="AI99" s="371"/>
      <c r="AJ99" s="371"/>
      <c r="AK99" s="371"/>
      <c r="AL99" s="371"/>
      <c r="AM99" s="371"/>
      <c r="AN99" s="371">
        <v>8</v>
      </c>
      <c r="AO99" s="371">
        <v>0</v>
      </c>
      <c r="AP99" s="371">
        <v>8</v>
      </c>
      <c r="AQ99" s="371">
        <v>8</v>
      </c>
      <c r="AR99" s="371">
        <v>0</v>
      </c>
      <c r="AS99" s="437">
        <v>-2.4</v>
      </c>
      <c r="AT99" s="371"/>
      <c r="AU99" s="371"/>
      <c r="AV99" s="371"/>
      <c r="AW99" s="371"/>
      <c r="AX99" s="371"/>
      <c r="AY99" s="371"/>
      <c r="AZ99" s="437">
        <v>29.6</v>
      </c>
      <c r="BA99" s="19" t="s">
        <v>1068</v>
      </c>
    </row>
    <row r="100" spans="1:53" x14ac:dyDescent="0.35">
      <c r="A100" s="19" t="s">
        <v>895</v>
      </c>
      <c r="B100" s="19" t="s">
        <v>896</v>
      </c>
      <c r="C100" s="19" t="s">
        <v>58</v>
      </c>
      <c r="D100" s="436">
        <v>45980</v>
      </c>
      <c r="E100" s="19" t="s">
        <v>56</v>
      </c>
      <c r="F100" s="19" t="s">
        <v>524</v>
      </c>
      <c r="G100" s="437">
        <v>7.52</v>
      </c>
      <c r="H100" s="371">
        <v>48</v>
      </c>
      <c r="I100" s="437">
        <v>55.52</v>
      </c>
      <c r="J100" s="371"/>
      <c r="K100" s="437">
        <v>8.75</v>
      </c>
      <c r="L100" s="371"/>
      <c r="M100" s="371"/>
      <c r="N100" s="371">
        <v>26</v>
      </c>
      <c r="O100" s="371"/>
      <c r="P100" s="371"/>
      <c r="Q100" s="371"/>
      <c r="R100" s="371"/>
      <c r="S100" s="371"/>
      <c r="T100" s="371"/>
      <c r="U100" s="371"/>
      <c r="V100" s="437">
        <v>34.75</v>
      </c>
      <c r="W100" s="371"/>
      <c r="X100" s="371"/>
      <c r="Y100" s="371"/>
      <c r="Z100" s="19"/>
      <c r="AA100" s="19" t="s">
        <v>131</v>
      </c>
      <c r="AB100" s="371">
        <v>8</v>
      </c>
      <c r="AC100" s="371">
        <v>8</v>
      </c>
      <c r="AD100" s="371">
        <v>8</v>
      </c>
      <c r="AE100" s="371">
        <v>8</v>
      </c>
      <c r="AF100" s="371">
        <v>8</v>
      </c>
      <c r="AG100" s="371">
        <v>8</v>
      </c>
      <c r="AH100" s="371"/>
      <c r="AI100" s="371"/>
      <c r="AJ100" s="371"/>
      <c r="AK100" s="371"/>
      <c r="AL100" s="371"/>
      <c r="AM100" s="371"/>
      <c r="AN100" s="371">
        <v>8</v>
      </c>
      <c r="AO100" s="437">
        <v>-0.75</v>
      </c>
      <c r="AP100" s="371">
        <v>8</v>
      </c>
      <c r="AQ100" s="371">
        <v>8</v>
      </c>
      <c r="AR100" s="371">
        <v>-18</v>
      </c>
      <c r="AS100" s="371">
        <v>8</v>
      </c>
      <c r="AT100" s="371"/>
      <c r="AU100" s="371"/>
      <c r="AV100" s="371"/>
      <c r="AW100" s="371"/>
      <c r="AX100" s="371"/>
      <c r="AY100" s="371"/>
      <c r="AZ100" s="437">
        <v>20.77</v>
      </c>
      <c r="BA100" s="19" t="s">
        <v>1068</v>
      </c>
    </row>
    <row r="101" spans="1:53" x14ac:dyDescent="0.35">
      <c r="A101" s="19" t="s">
        <v>898</v>
      </c>
      <c r="B101" s="19" t="s">
        <v>899</v>
      </c>
      <c r="C101" s="19" t="s">
        <v>58</v>
      </c>
      <c r="D101" s="436">
        <v>45980</v>
      </c>
      <c r="E101" s="19" t="s">
        <v>56</v>
      </c>
      <c r="F101" s="19" t="s">
        <v>524</v>
      </c>
      <c r="G101" s="371">
        <v>8</v>
      </c>
      <c r="H101" s="437">
        <v>46.96</v>
      </c>
      <c r="I101" s="437">
        <v>54.96</v>
      </c>
      <c r="J101" s="371"/>
      <c r="K101" s="371">
        <v>8</v>
      </c>
      <c r="L101" s="371"/>
      <c r="M101" s="371"/>
      <c r="N101" s="371">
        <v>28</v>
      </c>
      <c r="O101" s="371"/>
      <c r="P101" s="371"/>
      <c r="Q101" s="371"/>
      <c r="R101" s="371"/>
      <c r="S101" s="371"/>
      <c r="T101" s="371"/>
      <c r="U101" s="371"/>
      <c r="V101" s="371">
        <v>36</v>
      </c>
      <c r="W101" s="371"/>
      <c r="X101" s="371"/>
      <c r="Y101" s="371"/>
      <c r="Z101" s="19"/>
      <c r="AA101" s="19" t="s">
        <v>131</v>
      </c>
      <c r="AB101" s="371">
        <v>8</v>
      </c>
      <c r="AC101" s="437">
        <v>7.36</v>
      </c>
      <c r="AD101" s="371">
        <v>8</v>
      </c>
      <c r="AE101" s="371">
        <v>8</v>
      </c>
      <c r="AF101" s="371">
        <v>8</v>
      </c>
      <c r="AG101" s="437">
        <v>7.6</v>
      </c>
      <c r="AH101" s="371"/>
      <c r="AI101" s="371"/>
      <c r="AJ101" s="371"/>
      <c r="AK101" s="371"/>
      <c r="AL101" s="371"/>
      <c r="AM101" s="371"/>
      <c r="AN101" s="371">
        <v>8</v>
      </c>
      <c r="AO101" s="437">
        <v>-0.64</v>
      </c>
      <c r="AP101" s="371">
        <v>8</v>
      </c>
      <c r="AQ101" s="371">
        <v>8</v>
      </c>
      <c r="AR101" s="371">
        <v>-20</v>
      </c>
      <c r="AS101" s="437">
        <v>7.6</v>
      </c>
      <c r="AT101" s="371"/>
      <c r="AU101" s="371"/>
      <c r="AV101" s="371"/>
      <c r="AW101" s="371"/>
      <c r="AX101" s="371"/>
      <c r="AY101" s="371"/>
      <c r="AZ101" s="437">
        <v>18.96</v>
      </c>
      <c r="BA101" s="19" t="s">
        <v>319</v>
      </c>
    </row>
    <row r="102" spans="1:53" x14ac:dyDescent="0.35">
      <c r="A102" s="19" t="s">
        <v>901</v>
      </c>
      <c r="B102" s="19" t="s">
        <v>902</v>
      </c>
      <c r="C102" s="19" t="s">
        <v>58</v>
      </c>
      <c r="D102" s="436">
        <v>45980</v>
      </c>
      <c r="E102" s="19" t="s">
        <v>56</v>
      </c>
      <c r="F102" s="19" t="s">
        <v>524</v>
      </c>
      <c r="G102" s="371">
        <v>8</v>
      </c>
      <c r="H102" s="437">
        <v>44.16</v>
      </c>
      <c r="I102" s="437">
        <v>52.16</v>
      </c>
      <c r="J102" s="371"/>
      <c r="K102" s="371">
        <v>16</v>
      </c>
      <c r="L102" s="371"/>
      <c r="M102" s="371"/>
      <c r="N102" s="371"/>
      <c r="O102" s="371"/>
      <c r="P102" s="371"/>
      <c r="Q102" s="371"/>
      <c r="R102" s="371"/>
      <c r="S102" s="371"/>
      <c r="T102" s="371"/>
      <c r="U102" s="371"/>
      <c r="V102" s="371">
        <v>16</v>
      </c>
      <c r="W102" s="371"/>
      <c r="X102" s="371"/>
      <c r="Y102" s="371"/>
      <c r="Z102" s="19"/>
      <c r="AA102" s="19" t="s">
        <v>131</v>
      </c>
      <c r="AB102" s="371">
        <v>8</v>
      </c>
      <c r="AC102" s="437">
        <v>7.52</v>
      </c>
      <c r="AD102" s="437">
        <v>5.84</v>
      </c>
      <c r="AE102" s="437">
        <v>6.8</v>
      </c>
      <c r="AF102" s="371">
        <v>8</v>
      </c>
      <c r="AG102" s="371">
        <v>8</v>
      </c>
      <c r="AH102" s="371"/>
      <c r="AI102" s="371"/>
      <c r="AJ102" s="371"/>
      <c r="AK102" s="371"/>
      <c r="AL102" s="371"/>
      <c r="AM102" s="371"/>
      <c r="AN102" s="371">
        <v>8</v>
      </c>
      <c r="AO102" s="437">
        <v>-8.48</v>
      </c>
      <c r="AP102" s="437">
        <v>5.84</v>
      </c>
      <c r="AQ102" s="437">
        <v>6.8</v>
      </c>
      <c r="AR102" s="371">
        <v>8</v>
      </c>
      <c r="AS102" s="371">
        <v>8</v>
      </c>
      <c r="AT102" s="371"/>
      <c r="AU102" s="371"/>
      <c r="AV102" s="371"/>
      <c r="AW102" s="371"/>
      <c r="AX102" s="371"/>
      <c r="AY102" s="371"/>
      <c r="AZ102" s="437">
        <v>36.159999999999997</v>
      </c>
      <c r="BA102" s="19" t="s">
        <v>319</v>
      </c>
    </row>
    <row r="103" spans="1:53" x14ac:dyDescent="0.35">
      <c r="A103" s="19" t="s">
        <v>904</v>
      </c>
      <c r="B103" s="19" t="s">
        <v>905</v>
      </c>
      <c r="C103" s="19" t="s">
        <v>58</v>
      </c>
      <c r="D103" s="436">
        <v>45981</v>
      </c>
      <c r="E103" s="19" t="s">
        <v>56</v>
      </c>
      <c r="F103" s="19" t="s">
        <v>524</v>
      </c>
      <c r="G103" s="437">
        <v>7.36</v>
      </c>
      <c r="H103" s="437">
        <v>38.4</v>
      </c>
      <c r="I103" s="437">
        <v>45.76</v>
      </c>
      <c r="J103" s="371"/>
      <c r="K103" s="437">
        <v>8.25</v>
      </c>
      <c r="L103" s="371"/>
      <c r="M103" s="371">
        <v>16</v>
      </c>
      <c r="N103" s="371">
        <v>10</v>
      </c>
      <c r="O103" s="371">
        <v>1</v>
      </c>
      <c r="P103" s="371"/>
      <c r="Q103" s="371"/>
      <c r="R103" s="371"/>
      <c r="S103" s="371"/>
      <c r="T103" s="371"/>
      <c r="U103" s="371"/>
      <c r="V103" s="437">
        <v>35.25</v>
      </c>
      <c r="W103" s="371"/>
      <c r="X103" s="371"/>
      <c r="Y103" s="371"/>
      <c r="Z103" s="19"/>
      <c r="AA103" s="19" t="s">
        <v>131</v>
      </c>
      <c r="AB103" s="437">
        <v>7.52</v>
      </c>
      <c r="AC103" s="437">
        <v>7.36</v>
      </c>
      <c r="AD103" s="371">
        <v>8</v>
      </c>
      <c r="AE103" s="437">
        <v>7.6</v>
      </c>
      <c r="AF103" s="437">
        <v>7.92</v>
      </c>
      <c r="AG103" s="371"/>
      <c r="AH103" s="371"/>
      <c r="AI103" s="371"/>
      <c r="AJ103" s="371"/>
      <c r="AK103" s="371"/>
      <c r="AL103" s="371"/>
      <c r="AM103" s="371"/>
      <c r="AN103" s="437">
        <v>7.52</v>
      </c>
      <c r="AO103" s="437">
        <v>-0.89</v>
      </c>
      <c r="AP103" s="371">
        <v>8</v>
      </c>
      <c r="AQ103" s="437">
        <v>-8.4</v>
      </c>
      <c r="AR103" s="437">
        <v>-2.08</v>
      </c>
      <c r="AS103" s="371"/>
      <c r="AT103" s="371"/>
      <c r="AU103" s="371"/>
      <c r="AV103" s="371"/>
      <c r="AW103" s="371"/>
      <c r="AX103" s="371"/>
      <c r="AY103" s="371"/>
      <c r="AZ103" s="437">
        <v>10.51</v>
      </c>
      <c r="BA103" s="19" t="s">
        <v>870</v>
      </c>
    </row>
    <row r="104" spans="1:53" x14ac:dyDescent="0.35">
      <c r="A104" s="19" t="s">
        <v>907</v>
      </c>
      <c r="B104" s="19" t="s">
        <v>908</v>
      </c>
      <c r="C104" s="19" t="s">
        <v>58</v>
      </c>
      <c r="D104" s="436">
        <v>45981</v>
      </c>
      <c r="E104" s="19" t="s">
        <v>56</v>
      </c>
      <c r="F104" s="19" t="s">
        <v>524</v>
      </c>
      <c r="G104" s="437">
        <v>7.68</v>
      </c>
      <c r="H104" s="437">
        <v>44.4</v>
      </c>
      <c r="I104" s="437">
        <v>52.08</v>
      </c>
      <c r="J104" s="371"/>
      <c r="K104" s="437">
        <v>13.5</v>
      </c>
      <c r="L104" s="371"/>
      <c r="M104" s="371"/>
      <c r="N104" s="371">
        <v>8</v>
      </c>
      <c r="O104" s="371"/>
      <c r="P104" s="371"/>
      <c r="Q104" s="371"/>
      <c r="R104" s="371"/>
      <c r="S104" s="371"/>
      <c r="T104" s="371"/>
      <c r="U104" s="371"/>
      <c r="V104" s="437">
        <v>21.5</v>
      </c>
      <c r="W104" s="371"/>
      <c r="X104" s="371"/>
      <c r="Y104" s="371"/>
      <c r="Z104" s="19"/>
      <c r="AA104" s="19" t="s">
        <v>131</v>
      </c>
      <c r="AB104" s="437">
        <v>7.68</v>
      </c>
      <c r="AC104" s="371">
        <v>8</v>
      </c>
      <c r="AD104" s="437">
        <v>7.6</v>
      </c>
      <c r="AE104" s="437">
        <v>6.24</v>
      </c>
      <c r="AF104" s="437">
        <v>7.28</v>
      </c>
      <c r="AG104" s="437">
        <v>7.6</v>
      </c>
      <c r="AH104" s="371"/>
      <c r="AI104" s="371"/>
      <c r="AJ104" s="371"/>
      <c r="AK104" s="371"/>
      <c r="AL104" s="371"/>
      <c r="AM104" s="371"/>
      <c r="AN104" s="437">
        <v>7.68</v>
      </c>
      <c r="AO104" s="437">
        <v>-5.5</v>
      </c>
      <c r="AP104" s="437">
        <v>7.6</v>
      </c>
      <c r="AQ104" s="437">
        <v>6.24</v>
      </c>
      <c r="AR104" s="437">
        <v>-0.72</v>
      </c>
      <c r="AS104" s="437">
        <v>7.6</v>
      </c>
      <c r="AT104" s="371"/>
      <c r="AU104" s="371"/>
      <c r="AV104" s="371"/>
      <c r="AW104" s="371"/>
      <c r="AX104" s="371"/>
      <c r="AY104" s="371"/>
      <c r="AZ104" s="437">
        <v>30.58</v>
      </c>
      <c r="BA104" s="19" t="s">
        <v>870</v>
      </c>
    </row>
    <row r="105" spans="1:53" x14ac:dyDescent="0.35">
      <c r="A105" s="19" t="s">
        <v>910</v>
      </c>
      <c r="B105" s="19" t="s">
        <v>911</v>
      </c>
      <c r="C105" s="19" t="s">
        <v>58</v>
      </c>
      <c r="D105" s="436">
        <v>45981</v>
      </c>
      <c r="E105" s="19" t="s">
        <v>56</v>
      </c>
      <c r="F105" s="19" t="s">
        <v>524</v>
      </c>
      <c r="G105" s="371">
        <v>8</v>
      </c>
      <c r="H105" s="437">
        <v>40.32</v>
      </c>
      <c r="I105" s="437">
        <v>48.32</v>
      </c>
      <c r="J105" s="371"/>
      <c r="K105" s="371">
        <v>8</v>
      </c>
      <c r="L105" s="371"/>
      <c r="M105" s="371"/>
      <c r="N105" s="371"/>
      <c r="O105" s="371">
        <v>10</v>
      </c>
      <c r="P105" s="371"/>
      <c r="Q105" s="371"/>
      <c r="R105" s="371"/>
      <c r="S105" s="371"/>
      <c r="T105" s="371"/>
      <c r="U105" s="371"/>
      <c r="V105" s="371">
        <v>18</v>
      </c>
      <c r="W105" s="371"/>
      <c r="X105" s="371"/>
      <c r="Y105" s="371"/>
      <c r="Z105" s="19"/>
      <c r="AA105" s="19" t="s">
        <v>131</v>
      </c>
      <c r="AB105" s="437">
        <v>7.68</v>
      </c>
      <c r="AC105" s="437">
        <v>4.32</v>
      </c>
      <c r="AD105" s="437">
        <v>6.08</v>
      </c>
      <c r="AE105" s="437">
        <v>7.28</v>
      </c>
      <c r="AF105" s="437">
        <v>7.68</v>
      </c>
      <c r="AG105" s="437">
        <v>7.28</v>
      </c>
      <c r="AH105" s="371"/>
      <c r="AI105" s="371"/>
      <c r="AJ105" s="371"/>
      <c r="AK105" s="371"/>
      <c r="AL105" s="371"/>
      <c r="AM105" s="371"/>
      <c r="AN105" s="437">
        <v>7.68</v>
      </c>
      <c r="AO105" s="437">
        <v>-3.68</v>
      </c>
      <c r="AP105" s="437">
        <v>6.08</v>
      </c>
      <c r="AQ105" s="437">
        <v>7.28</v>
      </c>
      <c r="AR105" s="437">
        <v>7.68</v>
      </c>
      <c r="AS105" s="437">
        <v>-2.7199999999999998</v>
      </c>
      <c r="AT105" s="371"/>
      <c r="AU105" s="371"/>
      <c r="AV105" s="371"/>
      <c r="AW105" s="371"/>
      <c r="AX105" s="371"/>
      <c r="AY105" s="371"/>
      <c r="AZ105" s="437">
        <v>30.32</v>
      </c>
      <c r="BA105" s="19" t="s">
        <v>870</v>
      </c>
    </row>
    <row r="106" spans="1:53" x14ac:dyDescent="0.35">
      <c r="A106" s="19" t="s">
        <v>913</v>
      </c>
      <c r="B106" s="19" t="s">
        <v>914</v>
      </c>
      <c r="C106" s="19" t="s">
        <v>58</v>
      </c>
      <c r="D106" s="436">
        <v>45981</v>
      </c>
      <c r="E106" s="19" t="s">
        <v>56</v>
      </c>
      <c r="F106" s="19" t="s">
        <v>524</v>
      </c>
      <c r="G106" s="371">
        <v>8</v>
      </c>
      <c r="H106" s="437">
        <v>40.96</v>
      </c>
      <c r="I106" s="437">
        <v>48.96</v>
      </c>
      <c r="J106" s="371"/>
      <c r="K106" s="371">
        <v>8</v>
      </c>
      <c r="L106" s="371"/>
      <c r="M106" s="371">
        <v>8</v>
      </c>
      <c r="N106" s="371">
        <v>8</v>
      </c>
      <c r="O106" s="371"/>
      <c r="P106" s="371"/>
      <c r="Q106" s="371"/>
      <c r="R106" s="371"/>
      <c r="S106" s="371"/>
      <c r="T106" s="371"/>
      <c r="U106" s="371"/>
      <c r="V106" s="371">
        <v>24</v>
      </c>
      <c r="W106" s="371"/>
      <c r="X106" s="371"/>
      <c r="Y106" s="371"/>
      <c r="Z106" s="19"/>
      <c r="AA106" s="19" t="s">
        <v>131</v>
      </c>
      <c r="AB106" s="437">
        <v>7.68</v>
      </c>
      <c r="AC106" s="437">
        <v>4.32</v>
      </c>
      <c r="AD106" s="437">
        <v>6.24</v>
      </c>
      <c r="AE106" s="437">
        <v>7.68</v>
      </c>
      <c r="AF106" s="371">
        <v>8</v>
      </c>
      <c r="AG106" s="437">
        <v>7.04</v>
      </c>
      <c r="AH106" s="371"/>
      <c r="AI106" s="371"/>
      <c r="AJ106" s="371"/>
      <c r="AK106" s="371"/>
      <c r="AL106" s="371"/>
      <c r="AM106" s="371"/>
      <c r="AN106" s="437">
        <v>7.68</v>
      </c>
      <c r="AO106" s="437">
        <v>-3.68</v>
      </c>
      <c r="AP106" s="437">
        <v>6.24</v>
      </c>
      <c r="AQ106" s="437">
        <v>-0.32</v>
      </c>
      <c r="AR106" s="371">
        <v>0</v>
      </c>
      <c r="AS106" s="437">
        <v>7.04</v>
      </c>
      <c r="AT106" s="371"/>
      <c r="AU106" s="371"/>
      <c r="AV106" s="371"/>
      <c r="AW106" s="371"/>
      <c r="AX106" s="371"/>
      <c r="AY106" s="371"/>
      <c r="AZ106" s="437">
        <v>24.96</v>
      </c>
      <c r="BA106" s="19" t="s">
        <v>870</v>
      </c>
    </row>
    <row r="107" spans="1:53" x14ac:dyDescent="0.35">
      <c r="A107" s="19" t="s">
        <v>917</v>
      </c>
      <c r="B107" s="19" t="s">
        <v>845</v>
      </c>
      <c r="C107" s="19" t="s">
        <v>58</v>
      </c>
      <c r="D107" s="436">
        <v>45988</v>
      </c>
      <c r="E107" s="19" t="s">
        <v>56</v>
      </c>
      <c r="F107" s="19" t="s">
        <v>524</v>
      </c>
      <c r="G107" s="371">
        <v>8</v>
      </c>
      <c r="H107" s="437">
        <v>40.4</v>
      </c>
      <c r="I107" s="437">
        <v>48.4</v>
      </c>
      <c r="J107" s="371"/>
      <c r="K107" s="371">
        <v>8</v>
      </c>
      <c r="L107" s="371"/>
      <c r="M107" s="371">
        <v>8</v>
      </c>
      <c r="N107" s="371">
        <v>8</v>
      </c>
      <c r="O107" s="371"/>
      <c r="P107" s="371"/>
      <c r="Q107" s="371"/>
      <c r="R107" s="371"/>
      <c r="S107" s="371"/>
      <c r="T107" s="371"/>
      <c r="U107" s="371"/>
      <c r="V107" s="371">
        <v>24</v>
      </c>
      <c r="W107" s="371"/>
      <c r="X107" s="371"/>
      <c r="Y107" s="371"/>
      <c r="Z107" s="19"/>
      <c r="AA107" s="19" t="s">
        <v>131</v>
      </c>
      <c r="AB107" s="437">
        <v>7.68</v>
      </c>
      <c r="AC107" s="437">
        <v>7.04</v>
      </c>
      <c r="AD107" s="371">
        <v>8</v>
      </c>
      <c r="AE107" s="437">
        <v>7.36</v>
      </c>
      <c r="AF107" s="437">
        <v>7.28</v>
      </c>
      <c r="AG107" s="437">
        <v>3.04</v>
      </c>
      <c r="AH107" s="371"/>
      <c r="AI107" s="371"/>
      <c r="AJ107" s="371"/>
      <c r="AK107" s="371"/>
      <c r="AL107" s="371"/>
      <c r="AM107" s="371"/>
      <c r="AN107" s="437">
        <v>7.68</v>
      </c>
      <c r="AO107" s="437">
        <v>-0.96</v>
      </c>
      <c r="AP107" s="371">
        <v>8</v>
      </c>
      <c r="AQ107" s="437">
        <v>-0.64</v>
      </c>
      <c r="AR107" s="437">
        <v>-0.72</v>
      </c>
      <c r="AS107" s="437">
        <v>3.04</v>
      </c>
      <c r="AT107" s="371"/>
      <c r="AU107" s="371"/>
      <c r="AV107" s="371"/>
      <c r="AW107" s="371"/>
      <c r="AX107" s="371"/>
      <c r="AY107" s="371"/>
      <c r="AZ107" s="437">
        <v>24.4</v>
      </c>
      <c r="BA107" s="19" t="s">
        <v>870</v>
      </c>
    </row>
    <row r="108" spans="1:53" x14ac:dyDescent="0.35">
      <c r="A108" s="19" t="s">
        <v>919</v>
      </c>
      <c r="B108" s="19" t="s">
        <v>920</v>
      </c>
      <c r="C108" s="19" t="s">
        <v>58</v>
      </c>
      <c r="D108" s="436">
        <v>45988</v>
      </c>
      <c r="E108" s="19" t="s">
        <v>56</v>
      </c>
      <c r="F108" s="19" t="s">
        <v>524</v>
      </c>
      <c r="G108" s="437">
        <v>6.64</v>
      </c>
      <c r="H108" s="437">
        <v>38.159999999999997</v>
      </c>
      <c r="I108" s="437">
        <v>44.8</v>
      </c>
      <c r="J108" s="371"/>
      <c r="K108" s="371">
        <v>8</v>
      </c>
      <c r="L108" s="371"/>
      <c r="M108" s="371">
        <v>16</v>
      </c>
      <c r="N108" s="371"/>
      <c r="O108" s="371"/>
      <c r="P108" s="371"/>
      <c r="Q108" s="371"/>
      <c r="R108" s="371"/>
      <c r="S108" s="371"/>
      <c r="T108" s="371"/>
      <c r="U108" s="371"/>
      <c r="V108" s="371">
        <v>24</v>
      </c>
      <c r="W108" s="371"/>
      <c r="X108" s="371"/>
      <c r="Y108" s="371"/>
      <c r="Z108" s="19"/>
      <c r="AA108" s="19" t="s">
        <v>131</v>
      </c>
      <c r="AB108" s="371">
        <v>8</v>
      </c>
      <c r="AC108" s="437">
        <v>4.8</v>
      </c>
      <c r="AD108" s="437">
        <v>5.04</v>
      </c>
      <c r="AE108" s="371">
        <v>8</v>
      </c>
      <c r="AF108" s="437">
        <v>5.44</v>
      </c>
      <c r="AG108" s="437">
        <v>6.88</v>
      </c>
      <c r="AH108" s="371"/>
      <c r="AI108" s="371"/>
      <c r="AJ108" s="371"/>
      <c r="AK108" s="371"/>
      <c r="AL108" s="371"/>
      <c r="AM108" s="371"/>
      <c r="AN108" s="371">
        <v>8</v>
      </c>
      <c r="AO108" s="437">
        <v>-3.2</v>
      </c>
      <c r="AP108" s="437">
        <v>5.04</v>
      </c>
      <c r="AQ108" s="371">
        <v>-8</v>
      </c>
      <c r="AR108" s="437">
        <v>5.44</v>
      </c>
      <c r="AS108" s="437">
        <v>6.88</v>
      </c>
      <c r="AT108" s="371"/>
      <c r="AU108" s="371"/>
      <c r="AV108" s="371"/>
      <c r="AW108" s="371"/>
      <c r="AX108" s="371"/>
      <c r="AY108" s="371"/>
      <c r="AZ108" s="437">
        <v>20.8</v>
      </c>
      <c r="BA108" s="19" t="s">
        <v>870</v>
      </c>
    </row>
    <row r="109" spans="1:53" x14ac:dyDescent="0.35">
      <c r="A109" s="19" t="s">
        <v>922</v>
      </c>
      <c r="B109" s="19" t="s">
        <v>923</v>
      </c>
      <c r="C109" s="19" t="s">
        <v>58</v>
      </c>
      <c r="D109" s="436">
        <v>45988</v>
      </c>
      <c r="E109" s="19" t="s">
        <v>56</v>
      </c>
      <c r="F109" s="19" t="s">
        <v>524</v>
      </c>
      <c r="G109" s="437">
        <v>7.36</v>
      </c>
      <c r="H109" s="437">
        <v>44.08</v>
      </c>
      <c r="I109" s="437">
        <v>51.44</v>
      </c>
      <c r="J109" s="371"/>
      <c r="K109" s="371">
        <v>8</v>
      </c>
      <c r="L109" s="371"/>
      <c r="M109" s="371"/>
      <c r="N109" s="371">
        <v>8</v>
      </c>
      <c r="O109" s="371"/>
      <c r="P109" s="371"/>
      <c r="Q109" s="371"/>
      <c r="R109" s="371"/>
      <c r="S109" s="371"/>
      <c r="T109" s="371"/>
      <c r="U109" s="371"/>
      <c r="V109" s="371">
        <v>16</v>
      </c>
      <c r="W109" s="371"/>
      <c r="X109" s="371"/>
      <c r="Y109" s="371"/>
      <c r="Z109" s="19"/>
      <c r="AA109" s="19" t="s">
        <v>131</v>
      </c>
      <c r="AB109" s="437">
        <v>7.68</v>
      </c>
      <c r="AC109" s="437">
        <v>7.6</v>
      </c>
      <c r="AD109" s="437">
        <v>6.72</v>
      </c>
      <c r="AE109" s="437">
        <v>7.04</v>
      </c>
      <c r="AF109" s="437">
        <v>7.04</v>
      </c>
      <c r="AG109" s="371">
        <v>8</v>
      </c>
      <c r="AH109" s="371"/>
      <c r="AI109" s="371"/>
      <c r="AJ109" s="371"/>
      <c r="AK109" s="371"/>
      <c r="AL109" s="371"/>
      <c r="AM109" s="371"/>
      <c r="AN109" s="437">
        <v>7.68</v>
      </c>
      <c r="AO109" s="437">
        <v>-0.4</v>
      </c>
      <c r="AP109" s="437">
        <v>6.72</v>
      </c>
      <c r="AQ109" s="437">
        <v>7.04</v>
      </c>
      <c r="AR109" s="437">
        <v>-0.96</v>
      </c>
      <c r="AS109" s="371">
        <v>8</v>
      </c>
      <c r="AT109" s="371"/>
      <c r="AU109" s="371"/>
      <c r="AV109" s="371"/>
      <c r="AW109" s="371"/>
      <c r="AX109" s="371"/>
      <c r="AY109" s="371"/>
      <c r="AZ109" s="437">
        <v>35.44</v>
      </c>
      <c r="BA109" s="19" t="s">
        <v>870</v>
      </c>
    </row>
    <row r="110" spans="1:53" x14ac:dyDescent="0.35">
      <c r="A110" s="19" t="s">
        <v>925</v>
      </c>
      <c r="B110" s="19" t="s">
        <v>926</v>
      </c>
      <c r="C110" s="19" t="s">
        <v>58</v>
      </c>
      <c r="D110" s="436">
        <v>45988</v>
      </c>
      <c r="E110" s="19" t="s">
        <v>56</v>
      </c>
      <c r="F110" s="19" t="s">
        <v>524</v>
      </c>
      <c r="G110" s="371">
        <v>8</v>
      </c>
      <c r="H110" s="437">
        <v>44.72</v>
      </c>
      <c r="I110" s="437">
        <v>52.72</v>
      </c>
      <c r="J110" s="371"/>
      <c r="K110" s="371">
        <v>8</v>
      </c>
      <c r="L110" s="371"/>
      <c r="M110" s="371"/>
      <c r="N110" s="371">
        <v>18</v>
      </c>
      <c r="O110" s="371"/>
      <c r="P110" s="371"/>
      <c r="Q110" s="371"/>
      <c r="R110" s="371"/>
      <c r="S110" s="371"/>
      <c r="T110" s="371"/>
      <c r="U110" s="371"/>
      <c r="V110" s="371">
        <v>26</v>
      </c>
      <c r="W110" s="371"/>
      <c r="X110" s="371"/>
      <c r="Y110" s="371"/>
      <c r="Z110" s="19"/>
      <c r="AA110" s="19" t="s">
        <v>131</v>
      </c>
      <c r="AB110" s="437">
        <v>7.52</v>
      </c>
      <c r="AC110" s="437">
        <v>6.16</v>
      </c>
      <c r="AD110" s="437">
        <v>7.68</v>
      </c>
      <c r="AE110" s="437">
        <v>7.36</v>
      </c>
      <c r="AF110" s="371">
        <v>8</v>
      </c>
      <c r="AG110" s="371">
        <v>8</v>
      </c>
      <c r="AH110" s="371"/>
      <c r="AI110" s="371"/>
      <c r="AJ110" s="371"/>
      <c r="AK110" s="371"/>
      <c r="AL110" s="371"/>
      <c r="AM110" s="371"/>
      <c r="AN110" s="437">
        <v>7.52</v>
      </c>
      <c r="AO110" s="437">
        <v>-1.8399999999999999</v>
      </c>
      <c r="AP110" s="437">
        <v>7.68</v>
      </c>
      <c r="AQ110" s="437">
        <v>7.36</v>
      </c>
      <c r="AR110" s="371">
        <v>-10</v>
      </c>
      <c r="AS110" s="371">
        <v>8</v>
      </c>
      <c r="AT110" s="371"/>
      <c r="AU110" s="371"/>
      <c r="AV110" s="371"/>
      <c r="AW110" s="371"/>
      <c r="AX110" s="371"/>
      <c r="AY110" s="371"/>
      <c r="AZ110" s="437">
        <v>26.72</v>
      </c>
      <c r="BA110" s="19" t="s">
        <v>870</v>
      </c>
    </row>
    <row r="111" spans="1:53" x14ac:dyDescent="0.35">
      <c r="A111" s="19" t="s">
        <v>928</v>
      </c>
      <c r="B111" s="19" t="s">
        <v>929</v>
      </c>
      <c r="C111" s="19" t="s">
        <v>58</v>
      </c>
      <c r="D111" s="436">
        <v>45988</v>
      </c>
      <c r="E111" s="19" t="s">
        <v>56</v>
      </c>
      <c r="F111" s="19" t="s">
        <v>524</v>
      </c>
      <c r="G111" s="437">
        <v>6.64</v>
      </c>
      <c r="H111" s="371">
        <v>32</v>
      </c>
      <c r="I111" s="437">
        <v>38.64</v>
      </c>
      <c r="J111" s="371"/>
      <c r="K111" s="371">
        <v>8</v>
      </c>
      <c r="L111" s="371"/>
      <c r="M111" s="371"/>
      <c r="N111" s="371">
        <v>8</v>
      </c>
      <c r="O111" s="371">
        <v>10</v>
      </c>
      <c r="P111" s="371"/>
      <c r="Q111" s="371"/>
      <c r="R111" s="371"/>
      <c r="S111" s="371"/>
      <c r="T111" s="371"/>
      <c r="U111" s="371"/>
      <c r="V111" s="371">
        <v>26</v>
      </c>
      <c r="W111" s="371"/>
      <c r="X111" s="371"/>
      <c r="Y111" s="371"/>
      <c r="Z111" s="19"/>
      <c r="AA111" s="19" t="s">
        <v>131</v>
      </c>
      <c r="AB111" s="437">
        <v>7.2</v>
      </c>
      <c r="AC111" s="437">
        <v>4.32</v>
      </c>
      <c r="AD111" s="437">
        <v>4.88</v>
      </c>
      <c r="AE111" s="437">
        <v>4.4000000000000004</v>
      </c>
      <c r="AF111" s="437">
        <v>6.16</v>
      </c>
      <c r="AG111" s="437">
        <v>5.04</v>
      </c>
      <c r="AH111" s="371"/>
      <c r="AI111" s="371"/>
      <c r="AJ111" s="371"/>
      <c r="AK111" s="371"/>
      <c r="AL111" s="371"/>
      <c r="AM111" s="371"/>
      <c r="AN111" s="437">
        <v>7.2</v>
      </c>
      <c r="AO111" s="437">
        <v>-3.68</v>
      </c>
      <c r="AP111" s="437">
        <v>4.88</v>
      </c>
      <c r="AQ111" s="437">
        <v>4.4000000000000004</v>
      </c>
      <c r="AR111" s="437">
        <v>-1.8399999999999999</v>
      </c>
      <c r="AS111" s="437">
        <v>-4.96</v>
      </c>
      <c r="AT111" s="371"/>
      <c r="AU111" s="371"/>
      <c r="AV111" s="371"/>
      <c r="AW111" s="371"/>
      <c r="AX111" s="371"/>
      <c r="AY111" s="371"/>
      <c r="AZ111" s="437">
        <v>12.64</v>
      </c>
      <c r="BA111" s="19" t="s">
        <v>870</v>
      </c>
    </row>
    <row r="112" spans="1:53" x14ac:dyDescent="0.35">
      <c r="A112" s="19" t="s">
        <v>931</v>
      </c>
      <c r="B112" s="19" t="s">
        <v>932</v>
      </c>
      <c r="C112" s="19" t="s">
        <v>58</v>
      </c>
      <c r="D112" s="436">
        <v>45988</v>
      </c>
      <c r="E112" s="19" t="s">
        <v>56</v>
      </c>
      <c r="F112" s="19" t="s">
        <v>524</v>
      </c>
      <c r="G112" s="437">
        <v>7.04</v>
      </c>
      <c r="H112" s="437">
        <v>42.24</v>
      </c>
      <c r="I112" s="437">
        <v>49.28</v>
      </c>
      <c r="J112" s="371">
        <v>4</v>
      </c>
      <c r="K112" s="371">
        <v>8</v>
      </c>
      <c r="L112" s="371"/>
      <c r="M112" s="371">
        <v>8</v>
      </c>
      <c r="N112" s="371">
        <v>8</v>
      </c>
      <c r="O112" s="371"/>
      <c r="P112" s="371"/>
      <c r="Q112" s="371"/>
      <c r="R112" s="371"/>
      <c r="S112" s="371"/>
      <c r="T112" s="371"/>
      <c r="U112" s="371"/>
      <c r="V112" s="371">
        <v>28</v>
      </c>
      <c r="W112" s="371"/>
      <c r="X112" s="371"/>
      <c r="Y112" s="371"/>
      <c r="Z112" s="19"/>
      <c r="AA112" s="19" t="s">
        <v>131</v>
      </c>
      <c r="AB112" s="437">
        <v>6.8</v>
      </c>
      <c r="AC112" s="437">
        <v>5.92</v>
      </c>
      <c r="AD112" s="437">
        <v>7.6</v>
      </c>
      <c r="AE112" s="437">
        <v>7.28</v>
      </c>
      <c r="AF112" s="437">
        <v>7.04</v>
      </c>
      <c r="AG112" s="437">
        <v>7.6</v>
      </c>
      <c r="AH112" s="371"/>
      <c r="AI112" s="371"/>
      <c r="AJ112" s="371"/>
      <c r="AK112" s="371"/>
      <c r="AL112" s="371"/>
      <c r="AM112" s="371"/>
      <c r="AN112" s="437">
        <v>2.8</v>
      </c>
      <c r="AO112" s="437">
        <v>-2.08</v>
      </c>
      <c r="AP112" s="437">
        <v>7.6</v>
      </c>
      <c r="AQ112" s="437">
        <v>-0.72</v>
      </c>
      <c r="AR112" s="437">
        <v>-0.96</v>
      </c>
      <c r="AS112" s="437">
        <v>7.6</v>
      </c>
      <c r="AT112" s="371"/>
      <c r="AU112" s="371"/>
      <c r="AV112" s="371"/>
      <c r="AW112" s="371"/>
      <c r="AX112" s="371"/>
      <c r="AY112" s="371"/>
      <c r="AZ112" s="437">
        <v>21.28</v>
      </c>
      <c r="BA112" s="19" t="s">
        <v>870</v>
      </c>
    </row>
    <row r="113" spans="1:53" x14ac:dyDescent="0.35">
      <c r="A113" s="19" t="s">
        <v>934</v>
      </c>
      <c r="B113" s="19" t="s">
        <v>935</v>
      </c>
      <c r="C113" s="19" t="s">
        <v>58</v>
      </c>
      <c r="D113" s="436">
        <v>45988</v>
      </c>
      <c r="E113" s="19" t="s">
        <v>56</v>
      </c>
      <c r="F113" s="19" t="s">
        <v>524</v>
      </c>
      <c r="G113" s="371">
        <v>8</v>
      </c>
      <c r="H113" s="437">
        <v>44.8</v>
      </c>
      <c r="I113" s="437">
        <v>52.8</v>
      </c>
      <c r="J113" s="371"/>
      <c r="K113" s="371">
        <v>8</v>
      </c>
      <c r="L113" s="371"/>
      <c r="M113" s="371">
        <v>8</v>
      </c>
      <c r="N113" s="371"/>
      <c r="O113" s="371"/>
      <c r="P113" s="371"/>
      <c r="Q113" s="371"/>
      <c r="R113" s="371"/>
      <c r="S113" s="371"/>
      <c r="T113" s="371"/>
      <c r="U113" s="371"/>
      <c r="V113" s="371">
        <v>16</v>
      </c>
      <c r="W113" s="371"/>
      <c r="X113" s="371"/>
      <c r="Y113" s="371"/>
      <c r="Z113" s="19"/>
      <c r="AA113" s="19" t="s">
        <v>131</v>
      </c>
      <c r="AB113" s="437">
        <v>7.68</v>
      </c>
      <c r="AC113" s="437">
        <v>6.96</v>
      </c>
      <c r="AD113" s="437">
        <v>7.68</v>
      </c>
      <c r="AE113" s="371">
        <v>8</v>
      </c>
      <c r="AF113" s="437">
        <v>7.68</v>
      </c>
      <c r="AG113" s="437">
        <v>6.8</v>
      </c>
      <c r="AH113" s="371"/>
      <c r="AI113" s="371"/>
      <c r="AJ113" s="371"/>
      <c r="AK113" s="371"/>
      <c r="AL113" s="371"/>
      <c r="AM113" s="371"/>
      <c r="AN113" s="437">
        <v>7.68</v>
      </c>
      <c r="AO113" s="437">
        <v>-1.04</v>
      </c>
      <c r="AP113" s="437">
        <v>7.68</v>
      </c>
      <c r="AQ113" s="371">
        <v>0</v>
      </c>
      <c r="AR113" s="437">
        <v>7.68</v>
      </c>
      <c r="AS113" s="437">
        <v>6.8</v>
      </c>
      <c r="AT113" s="371"/>
      <c r="AU113" s="371"/>
      <c r="AV113" s="371"/>
      <c r="AW113" s="371"/>
      <c r="AX113" s="371"/>
      <c r="AY113" s="371"/>
      <c r="AZ113" s="437">
        <v>36.799999999999997</v>
      </c>
      <c r="BA113" s="19" t="s">
        <v>1067</v>
      </c>
    </row>
    <row r="114" spans="1:53" x14ac:dyDescent="0.35">
      <c r="A114" s="19" t="s">
        <v>941</v>
      </c>
      <c r="B114" s="19" t="s">
        <v>950</v>
      </c>
      <c r="C114" s="19" t="s">
        <v>58</v>
      </c>
      <c r="D114" s="436">
        <v>45994</v>
      </c>
      <c r="E114" s="19" t="s">
        <v>56</v>
      </c>
      <c r="F114" s="19" t="s">
        <v>524</v>
      </c>
      <c r="G114" s="437">
        <v>7.68</v>
      </c>
      <c r="H114" s="437">
        <v>46.48</v>
      </c>
      <c r="I114" s="437">
        <v>54.16</v>
      </c>
      <c r="J114" s="371"/>
      <c r="K114" s="371">
        <v>8</v>
      </c>
      <c r="L114" s="371"/>
      <c r="M114" s="371">
        <v>16</v>
      </c>
      <c r="N114" s="371"/>
      <c r="O114" s="371"/>
      <c r="P114" s="371"/>
      <c r="Q114" s="371"/>
      <c r="R114" s="371"/>
      <c r="S114" s="371"/>
      <c r="T114" s="371"/>
      <c r="U114" s="371"/>
      <c r="V114" s="371">
        <v>24</v>
      </c>
      <c r="W114" s="371"/>
      <c r="X114" s="371"/>
      <c r="Y114" s="371"/>
      <c r="Z114" s="19"/>
      <c r="AA114" s="19" t="s">
        <v>131</v>
      </c>
      <c r="AB114" s="371">
        <v>8</v>
      </c>
      <c r="AC114" s="371">
        <v>8</v>
      </c>
      <c r="AD114" s="437">
        <v>6.48</v>
      </c>
      <c r="AE114" s="371">
        <v>8</v>
      </c>
      <c r="AF114" s="371">
        <v>8</v>
      </c>
      <c r="AG114" s="371">
        <v>8</v>
      </c>
      <c r="AH114" s="371"/>
      <c r="AI114" s="371"/>
      <c r="AJ114" s="371"/>
      <c r="AK114" s="371"/>
      <c r="AL114" s="371"/>
      <c r="AM114" s="371"/>
      <c r="AN114" s="371">
        <v>8</v>
      </c>
      <c r="AO114" s="371">
        <v>0</v>
      </c>
      <c r="AP114" s="437">
        <v>6.48</v>
      </c>
      <c r="AQ114" s="371">
        <v>-8</v>
      </c>
      <c r="AR114" s="371">
        <v>8</v>
      </c>
      <c r="AS114" s="371">
        <v>8</v>
      </c>
      <c r="AT114" s="371"/>
      <c r="AU114" s="371"/>
      <c r="AV114" s="371"/>
      <c r="AW114" s="371"/>
      <c r="AX114" s="371"/>
      <c r="AY114" s="371"/>
      <c r="AZ114" s="437">
        <v>30.16</v>
      </c>
      <c r="BA114" s="19" t="s">
        <v>870</v>
      </c>
    </row>
    <row r="115" spans="1:53" x14ac:dyDescent="0.35">
      <c r="A115" s="19" t="s">
        <v>942</v>
      </c>
      <c r="B115" s="19" t="s">
        <v>952</v>
      </c>
      <c r="C115" s="19" t="s">
        <v>58</v>
      </c>
      <c r="D115" s="436">
        <v>45994</v>
      </c>
      <c r="E115" s="19" t="s">
        <v>56</v>
      </c>
      <c r="F115" s="19" t="s">
        <v>524</v>
      </c>
      <c r="G115" s="437">
        <v>7.68</v>
      </c>
      <c r="H115" s="437">
        <v>44.48</v>
      </c>
      <c r="I115" s="437">
        <v>52.16</v>
      </c>
      <c r="J115" s="371"/>
      <c r="K115" s="371">
        <v>8</v>
      </c>
      <c r="L115" s="371">
        <v>3</v>
      </c>
      <c r="M115" s="371"/>
      <c r="N115" s="371">
        <v>16</v>
      </c>
      <c r="O115" s="371"/>
      <c r="P115" s="371"/>
      <c r="Q115" s="371"/>
      <c r="R115" s="371"/>
      <c r="S115" s="371"/>
      <c r="T115" s="371"/>
      <c r="U115" s="371"/>
      <c r="V115" s="371">
        <v>27</v>
      </c>
      <c r="W115" s="371"/>
      <c r="X115" s="371"/>
      <c r="Y115" s="371"/>
      <c r="Z115" s="19"/>
      <c r="AA115" s="19" t="s">
        <v>131</v>
      </c>
      <c r="AB115" s="371">
        <v>8</v>
      </c>
      <c r="AC115" s="437">
        <v>6.16</v>
      </c>
      <c r="AD115" s="437">
        <v>7.68</v>
      </c>
      <c r="AE115" s="371">
        <v>8</v>
      </c>
      <c r="AF115" s="371">
        <v>8</v>
      </c>
      <c r="AG115" s="437">
        <v>6.64</v>
      </c>
      <c r="AH115" s="371"/>
      <c r="AI115" s="371"/>
      <c r="AJ115" s="371"/>
      <c r="AK115" s="371"/>
      <c r="AL115" s="371"/>
      <c r="AM115" s="371"/>
      <c r="AN115" s="371">
        <v>8</v>
      </c>
      <c r="AO115" s="437">
        <v>-1.8399999999999999</v>
      </c>
      <c r="AP115" s="437">
        <v>4.68</v>
      </c>
      <c r="AQ115" s="371">
        <v>8</v>
      </c>
      <c r="AR115" s="371">
        <v>-8</v>
      </c>
      <c r="AS115" s="437">
        <v>6.64</v>
      </c>
      <c r="AT115" s="371"/>
      <c r="AU115" s="371"/>
      <c r="AV115" s="371"/>
      <c r="AW115" s="371"/>
      <c r="AX115" s="371"/>
      <c r="AY115" s="371"/>
      <c r="AZ115" s="437">
        <v>25.16</v>
      </c>
      <c r="BA115" s="19" t="s">
        <v>870</v>
      </c>
    </row>
    <row r="116" spans="1:53" x14ac:dyDescent="0.35">
      <c r="A116" s="19" t="s">
        <v>943</v>
      </c>
      <c r="B116" s="19" t="s">
        <v>954</v>
      </c>
      <c r="C116" s="19" t="s">
        <v>58</v>
      </c>
      <c r="D116" s="436">
        <v>45994</v>
      </c>
      <c r="E116" s="19" t="s">
        <v>56</v>
      </c>
      <c r="F116" s="19" t="s">
        <v>524</v>
      </c>
      <c r="G116" s="437">
        <v>5.84</v>
      </c>
      <c r="H116" s="437">
        <v>39.520000000000003</v>
      </c>
      <c r="I116" s="437">
        <v>45.36</v>
      </c>
      <c r="J116" s="371"/>
      <c r="K116" s="371">
        <v>8</v>
      </c>
      <c r="L116" s="371">
        <v>2</v>
      </c>
      <c r="M116" s="371">
        <v>8</v>
      </c>
      <c r="N116" s="371">
        <v>8</v>
      </c>
      <c r="O116" s="371"/>
      <c r="P116" s="371"/>
      <c r="Q116" s="371"/>
      <c r="R116" s="371"/>
      <c r="S116" s="371"/>
      <c r="T116" s="371"/>
      <c r="U116" s="371"/>
      <c r="V116" s="371">
        <v>26</v>
      </c>
      <c r="W116" s="371"/>
      <c r="X116" s="371"/>
      <c r="Y116" s="371"/>
      <c r="Z116" s="19"/>
      <c r="AA116" s="19" t="s">
        <v>131</v>
      </c>
      <c r="AB116" s="437">
        <v>7.04</v>
      </c>
      <c r="AC116" s="437">
        <v>6.5600000000000005</v>
      </c>
      <c r="AD116" s="437">
        <v>6.96</v>
      </c>
      <c r="AE116" s="437">
        <v>6.64</v>
      </c>
      <c r="AF116" s="437">
        <v>6.96</v>
      </c>
      <c r="AG116" s="437">
        <v>5.36</v>
      </c>
      <c r="AH116" s="371"/>
      <c r="AI116" s="371"/>
      <c r="AJ116" s="371"/>
      <c r="AK116" s="371"/>
      <c r="AL116" s="371"/>
      <c r="AM116" s="371"/>
      <c r="AN116" s="437">
        <v>7.04</v>
      </c>
      <c r="AO116" s="437">
        <v>-1.44</v>
      </c>
      <c r="AP116" s="437">
        <v>4.96</v>
      </c>
      <c r="AQ116" s="437">
        <v>-1.3599999999999999</v>
      </c>
      <c r="AR116" s="437">
        <v>-1.04</v>
      </c>
      <c r="AS116" s="437">
        <v>5.36</v>
      </c>
      <c r="AT116" s="371"/>
      <c r="AU116" s="371"/>
      <c r="AV116" s="371"/>
      <c r="AW116" s="371"/>
      <c r="AX116" s="371"/>
      <c r="AY116" s="371"/>
      <c r="AZ116" s="437">
        <v>19.36</v>
      </c>
      <c r="BA116" s="19" t="s">
        <v>870</v>
      </c>
    </row>
    <row r="117" spans="1:53" x14ac:dyDescent="0.35">
      <c r="A117" s="19" t="s">
        <v>944</v>
      </c>
      <c r="B117" s="19" t="s">
        <v>956</v>
      </c>
      <c r="C117" s="19" t="s">
        <v>58</v>
      </c>
      <c r="D117" s="436">
        <v>45994</v>
      </c>
      <c r="E117" s="19" t="s">
        <v>56</v>
      </c>
      <c r="F117" s="19" t="s">
        <v>524</v>
      </c>
      <c r="G117" s="437">
        <v>7.2</v>
      </c>
      <c r="H117" s="437">
        <v>42.32</v>
      </c>
      <c r="I117" s="437">
        <v>49.52</v>
      </c>
      <c r="J117" s="437">
        <v>2.25</v>
      </c>
      <c r="K117" s="371">
        <v>8</v>
      </c>
      <c r="L117" s="371"/>
      <c r="M117" s="371"/>
      <c r="N117" s="371">
        <v>8</v>
      </c>
      <c r="O117" s="371">
        <v>8</v>
      </c>
      <c r="P117" s="371"/>
      <c r="Q117" s="371"/>
      <c r="R117" s="371"/>
      <c r="S117" s="371"/>
      <c r="T117" s="371"/>
      <c r="U117" s="371"/>
      <c r="V117" s="437">
        <v>26.25</v>
      </c>
      <c r="W117" s="371"/>
      <c r="X117" s="371"/>
      <c r="Y117" s="371"/>
      <c r="Z117" s="19"/>
      <c r="AA117" s="19" t="s">
        <v>131</v>
      </c>
      <c r="AB117" s="437">
        <v>7.52</v>
      </c>
      <c r="AC117" s="437">
        <v>6.08</v>
      </c>
      <c r="AD117" s="437">
        <v>7.04</v>
      </c>
      <c r="AE117" s="437">
        <v>7.2</v>
      </c>
      <c r="AF117" s="437">
        <v>7.2</v>
      </c>
      <c r="AG117" s="437">
        <v>7.28</v>
      </c>
      <c r="AH117" s="371"/>
      <c r="AI117" s="371"/>
      <c r="AJ117" s="371"/>
      <c r="AK117" s="371"/>
      <c r="AL117" s="371"/>
      <c r="AM117" s="371"/>
      <c r="AN117" s="437">
        <v>5.27</v>
      </c>
      <c r="AO117" s="437">
        <v>-1.92</v>
      </c>
      <c r="AP117" s="437">
        <v>7.04</v>
      </c>
      <c r="AQ117" s="437">
        <v>7.2</v>
      </c>
      <c r="AR117" s="437">
        <v>-0.8</v>
      </c>
      <c r="AS117" s="437">
        <v>-0.72</v>
      </c>
      <c r="AT117" s="371"/>
      <c r="AU117" s="371"/>
      <c r="AV117" s="371"/>
      <c r="AW117" s="371"/>
      <c r="AX117" s="371"/>
      <c r="AY117" s="371"/>
      <c r="AZ117" s="437">
        <v>23.27</v>
      </c>
      <c r="BA117" s="19" t="s">
        <v>319</v>
      </c>
    </row>
    <row r="118" spans="1:53" x14ac:dyDescent="0.35">
      <c r="A118" s="19" t="s">
        <v>945</v>
      </c>
      <c r="B118" s="19" t="s">
        <v>958</v>
      </c>
      <c r="C118" s="19" t="s">
        <v>58</v>
      </c>
      <c r="D118" s="436">
        <v>45994</v>
      </c>
      <c r="E118" s="19" t="s">
        <v>56</v>
      </c>
      <c r="F118" s="19" t="s">
        <v>524</v>
      </c>
      <c r="G118" s="437">
        <v>7.68</v>
      </c>
      <c r="H118" s="437">
        <v>44.88</v>
      </c>
      <c r="I118" s="437">
        <v>52.56</v>
      </c>
      <c r="J118" s="371"/>
      <c r="K118" s="371">
        <v>8</v>
      </c>
      <c r="L118" s="371"/>
      <c r="M118" s="371"/>
      <c r="N118" s="371">
        <v>8</v>
      </c>
      <c r="O118" s="371">
        <v>18</v>
      </c>
      <c r="P118" s="371"/>
      <c r="Q118" s="371"/>
      <c r="R118" s="371"/>
      <c r="S118" s="371"/>
      <c r="T118" s="371"/>
      <c r="U118" s="371"/>
      <c r="V118" s="371">
        <v>34</v>
      </c>
      <c r="W118" s="371"/>
      <c r="X118" s="371"/>
      <c r="Y118" s="371"/>
      <c r="Z118" s="19"/>
      <c r="AA118" s="19" t="s">
        <v>131</v>
      </c>
      <c r="AB118" s="437">
        <v>7.68</v>
      </c>
      <c r="AC118" s="371">
        <v>8</v>
      </c>
      <c r="AD118" s="371">
        <v>8</v>
      </c>
      <c r="AE118" s="437">
        <v>7.28</v>
      </c>
      <c r="AF118" s="371">
        <v>8</v>
      </c>
      <c r="AG118" s="437">
        <v>5.92</v>
      </c>
      <c r="AH118" s="371"/>
      <c r="AI118" s="371"/>
      <c r="AJ118" s="371"/>
      <c r="AK118" s="371"/>
      <c r="AL118" s="371"/>
      <c r="AM118" s="371"/>
      <c r="AN118" s="437">
        <v>7.68</v>
      </c>
      <c r="AO118" s="371">
        <v>0</v>
      </c>
      <c r="AP118" s="371">
        <v>8</v>
      </c>
      <c r="AQ118" s="437">
        <v>7.28</v>
      </c>
      <c r="AR118" s="371">
        <v>0</v>
      </c>
      <c r="AS118" s="437">
        <v>-12.08</v>
      </c>
      <c r="AT118" s="371"/>
      <c r="AU118" s="371"/>
      <c r="AV118" s="371"/>
      <c r="AW118" s="371"/>
      <c r="AX118" s="371"/>
      <c r="AY118" s="371"/>
      <c r="AZ118" s="437">
        <v>18.559999999999999</v>
      </c>
      <c r="BA118" s="19" t="s">
        <v>319</v>
      </c>
    </row>
    <row r="119" spans="1:53" x14ac:dyDescent="0.35">
      <c r="A119" s="19" t="s">
        <v>960</v>
      </c>
      <c r="B119" s="19" t="s">
        <v>961</v>
      </c>
      <c r="C119" s="19" t="s">
        <v>58</v>
      </c>
      <c r="D119" s="436">
        <v>45995</v>
      </c>
      <c r="E119" s="19" t="s">
        <v>56</v>
      </c>
      <c r="F119" s="19" t="s">
        <v>524</v>
      </c>
      <c r="G119" s="437">
        <v>6.8</v>
      </c>
      <c r="H119" s="437">
        <v>40.96</v>
      </c>
      <c r="I119" s="437">
        <v>47.76</v>
      </c>
      <c r="J119" s="371"/>
      <c r="K119" s="371"/>
      <c r="L119" s="371">
        <v>10</v>
      </c>
      <c r="M119" s="371"/>
      <c r="N119" s="371">
        <v>8</v>
      </c>
      <c r="O119" s="371">
        <v>10</v>
      </c>
      <c r="P119" s="371"/>
      <c r="Q119" s="371"/>
      <c r="R119" s="371"/>
      <c r="S119" s="371"/>
      <c r="T119" s="371"/>
      <c r="U119" s="371"/>
      <c r="V119" s="371">
        <v>28</v>
      </c>
      <c r="W119" s="371"/>
      <c r="X119" s="371"/>
      <c r="Y119" s="371"/>
      <c r="Z119" s="19"/>
      <c r="AA119" s="19" t="s">
        <v>131</v>
      </c>
      <c r="AB119" s="437">
        <v>7.68</v>
      </c>
      <c r="AC119" s="437">
        <v>7.68</v>
      </c>
      <c r="AD119" s="437">
        <v>6.24</v>
      </c>
      <c r="AE119" s="437">
        <v>5.6</v>
      </c>
      <c r="AF119" s="437">
        <v>6.88</v>
      </c>
      <c r="AG119" s="437">
        <v>6.88</v>
      </c>
      <c r="AH119" s="371"/>
      <c r="AI119" s="371"/>
      <c r="AJ119" s="371"/>
      <c r="AK119" s="371"/>
      <c r="AL119" s="371"/>
      <c r="AM119" s="371"/>
      <c r="AN119" s="437">
        <v>7.68</v>
      </c>
      <c r="AO119" s="437">
        <v>7.68</v>
      </c>
      <c r="AP119" s="437">
        <v>-3.76</v>
      </c>
      <c r="AQ119" s="437">
        <v>5.6</v>
      </c>
      <c r="AR119" s="437">
        <v>-1.1200000000000001</v>
      </c>
      <c r="AS119" s="437">
        <v>-3.12</v>
      </c>
      <c r="AT119" s="371"/>
      <c r="AU119" s="371"/>
      <c r="AV119" s="371"/>
      <c r="AW119" s="371"/>
      <c r="AX119" s="371"/>
      <c r="AY119" s="371"/>
      <c r="AZ119" s="437">
        <v>19.760000000000002</v>
      </c>
      <c r="BA119" s="19" t="s">
        <v>870</v>
      </c>
    </row>
    <row r="120" spans="1:53" x14ac:dyDescent="0.35">
      <c r="A120" s="19" t="s">
        <v>963</v>
      </c>
      <c r="B120" s="19" t="s">
        <v>964</v>
      </c>
      <c r="C120" s="19" t="s">
        <v>58</v>
      </c>
      <c r="D120" s="436">
        <v>45995</v>
      </c>
      <c r="E120" s="19" t="s">
        <v>56</v>
      </c>
      <c r="F120" s="19" t="s">
        <v>524</v>
      </c>
      <c r="G120" s="437">
        <v>6.32</v>
      </c>
      <c r="H120" s="437">
        <v>43.28</v>
      </c>
      <c r="I120" s="437">
        <v>49.6</v>
      </c>
      <c r="J120" s="371"/>
      <c r="K120" s="371">
        <v>8</v>
      </c>
      <c r="L120" s="371">
        <v>8</v>
      </c>
      <c r="M120" s="371">
        <v>10</v>
      </c>
      <c r="N120" s="371"/>
      <c r="O120" s="371">
        <v>10</v>
      </c>
      <c r="P120" s="371"/>
      <c r="Q120" s="371"/>
      <c r="R120" s="371"/>
      <c r="S120" s="371"/>
      <c r="T120" s="371"/>
      <c r="U120" s="371"/>
      <c r="V120" s="371">
        <v>36</v>
      </c>
      <c r="W120" s="371"/>
      <c r="X120" s="371"/>
      <c r="Y120" s="371"/>
      <c r="Z120" s="19"/>
      <c r="AA120" s="19" t="s">
        <v>131</v>
      </c>
      <c r="AB120" s="437">
        <v>7.68</v>
      </c>
      <c r="AC120" s="437">
        <v>6.96</v>
      </c>
      <c r="AD120" s="437">
        <v>7.28</v>
      </c>
      <c r="AE120" s="437">
        <v>7.04</v>
      </c>
      <c r="AF120" s="437">
        <v>7.04</v>
      </c>
      <c r="AG120" s="437">
        <v>7.28</v>
      </c>
      <c r="AH120" s="371"/>
      <c r="AI120" s="371"/>
      <c r="AJ120" s="371"/>
      <c r="AK120" s="371"/>
      <c r="AL120" s="371"/>
      <c r="AM120" s="371"/>
      <c r="AN120" s="437">
        <v>7.68</v>
      </c>
      <c r="AO120" s="437">
        <v>-1.04</v>
      </c>
      <c r="AP120" s="437">
        <v>-0.72</v>
      </c>
      <c r="AQ120" s="437">
        <v>-2.96</v>
      </c>
      <c r="AR120" s="437">
        <v>7.04</v>
      </c>
      <c r="AS120" s="437">
        <v>-2.7199999999999998</v>
      </c>
      <c r="AT120" s="371"/>
      <c r="AU120" s="371"/>
      <c r="AV120" s="371"/>
      <c r="AW120" s="371"/>
      <c r="AX120" s="371"/>
      <c r="AY120" s="371"/>
      <c r="AZ120" s="437">
        <v>13.6</v>
      </c>
      <c r="BA120" s="19" t="s">
        <v>870</v>
      </c>
    </row>
    <row r="121" spans="1:53" x14ac:dyDescent="0.35">
      <c r="A121" s="19" t="s">
        <v>966</v>
      </c>
      <c r="B121" s="19" t="s">
        <v>967</v>
      </c>
      <c r="C121" s="19" t="s">
        <v>58</v>
      </c>
      <c r="D121" s="436">
        <v>45995</v>
      </c>
      <c r="E121" s="19" t="s">
        <v>56</v>
      </c>
      <c r="F121" s="19" t="s">
        <v>524</v>
      </c>
      <c r="G121" s="437">
        <v>4.4800000000000004</v>
      </c>
      <c r="H121" s="437">
        <v>47.6</v>
      </c>
      <c r="I121" s="437">
        <v>52.08</v>
      </c>
      <c r="J121" s="437">
        <v>1.75</v>
      </c>
      <c r="K121" s="437">
        <v>10.25</v>
      </c>
      <c r="L121" s="437">
        <v>0.5</v>
      </c>
      <c r="M121" s="371">
        <v>2</v>
      </c>
      <c r="N121" s="437">
        <v>8.25</v>
      </c>
      <c r="O121" s="437">
        <v>10.5</v>
      </c>
      <c r="P121" s="371"/>
      <c r="Q121" s="371"/>
      <c r="R121" s="371"/>
      <c r="S121" s="371"/>
      <c r="T121" s="371"/>
      <c r="U121" s="371"/>
      <c r="V121" s="437">
        <v>33.25</v>
      </c>
      <c r="W121" s="371"/>
      <c r="X121" s="371"/>
      <c r="Y121" s="371"/>
      <c r="Z121" s="19"/>
      <c r="AA121" s="19" t="s">
        <v>131</v>
      </c>
      <c r="AB121" s="371">
        <v>8</v>
      </c>
      <c r="AC121" s="437">
        <v>7.6</v>
      </c>
      <c r="AD121" s="371">
        <v>8</v>
      </c>
      <c r="AE121" s="371">
        <v>8</v>
      </c>
      <c r="AF121" s="371">
        <v>8</v>
      </c>
      <c r="AG121" s="371">
        <v>8</v>
      </c>
      <c r="AH121" s="371"/>
      <c r="AI121" s="371"/>
      <c r="AJ121" s="371"/>
      <c r="AK121" s="371"/>
      <c r="AL121" s="371"/>
      <c r="AM121" s="371"/>
      <c r="AN121" s="437">
        <v>6.25</v>
      </c>
      <c r="AO121" s="437">
        <v>-2.65</v>
      </c>
      <c r="AP121" s="437">
        <v>7.5</v>
      </c>
      <c r="AQ121" s="371">
        <v>6</v>
      </c>
      <c r="AR121" s="437">
        <v>-0.25</v>
      </c>
      <c r="AS121" s="437">
        <v>-2.5</v>
      </c>
      <c r="AT121" s="371"/>
      <c r="AU121" s="371"/>
      <c r="AV121" s="371"/>
      <c r="AW121" s="371"/>
      <c r="AX121" s="371"/>
      <c r="AY121" s="371"/>
      <c r="AZ121" s="437">
        <v>18.829999999999998</v>
      </c>
      <c r="BA121" s="19" t="s">
        <v>870</v>
      </c>
    </row>
    <row r="122" spans="1:53" x14ac:dyDescent="0.35">
      <c r="A122" s="19" t="s">
        <v>969</v>
      </c>
      <c r="B122" s="19" t="s">
        <v>970</v>
      </c>
      <c r="C122" s="19" t="s">
        <v>58</v>
      </c>
      <c r="D122" s="436">
        <v>45995</v>
      </c>
      <c r="E122" s="19" t="s">
        <v>56</v>
      </c>
      <c r="F122" s="19" t="s">
        <v>524</v>
      </c>
      <c r="G122" s="437">
        <v>6.32</v>
      </c>
      <c r="H122" s="371">
        <v>48</v>
      </c>
      <c r="I122" s="437">
        <v>54.32</v>
      </c>
      <c r="J122" s="371"/>
      <c r="K122" s="371">
        <v>8</v>
      </c>
      <c r="L122" s="371"/>
      <c r="M122" s="371"/>
      <c r="N122" s="371">
        <v>8</v>
      </c>
      <c r="O122" s="371"/>
      <c r="P122" s="371"/>
      <c r="Q122" s="371"/>
      <c r="R122" s="371"/>
      <c r="S122" s="371"/>
      <c r="T122" s="371"/>
      <c r="U122" s="371"/>
      <c r="V122" s="371">
        <v>16</v>
      </c>
      <c r="W122" s="371"/>
      <c r="X122" s="371"/>
      <c r="Y122" s="371"/>
      <c r="Z122" s="19"/>
      <c r="AA122" s="19" t="s">
        <v>131</v>
      </c>
      <c r="AB122" s="371">
        <v>8</v>
      </c>
      <c r="AC122" s="371">
        <v>8</v>
      </c>
      <c r="AD122" s="371">
        <v>8</v>
      </c>
      <c r="AE122" s="371">
        <v>8</v>
      </c>
      <c r="AF122" s="371">
        <v>8</v>
      </c>
      <c r="AG122" s="371">
        <v>8</v>
      </c>
      <c r="AH122" s="371"/>
      <c r="AI122" s="371"/>
      <c r="AJ122" s="371"/>
      <c r="AK122" s="371"/>
      <c r="AL122" s="371"/>
      <c r="AM122" s="371"/>
      <c r="AN122" s="371">
        <v>8</v>
      </c>
      <c r="AO122" s="371">
        <v>0</v>
      </c>
      <c r="AP122" s="371">
        <v>8</v>
      </c>
      <c r="AQ122" s="371">
        <v>8</v>
      </c>
      <c r="AR122" s="371">
        <v>0</v>
      </c>
      <c r="AS122" s="371">
        <v>8</v>
      </c>
      <c r="AT122" s="371"/>
      <c r="AU122" s="371"/>
      <c r="AV122" s="371"/>
      <c r="AW122" s="371"/>
      <c r="AX122" s="371"/>
      <c r="AY122" s="371"/>
      <c r="AZ122" s="437">
        <v>38.32</v>
      </c>
      <c r="BA122" s="19" t="s">
        <v>870</v>
      </c>
    </row>
    <row r="123" spans="1:53" x14ac:dyDescent="0.35">
      <c r="A123" s="19" t="s">
        <v>972</v>
      </c>
      <c r="B123" s="19" t="s">
        <v>973</v>
      </c>
      <c r="C123" s="19" t="s">
        <v>58</v>
      </c>
      <c r="D123" s="436">
        <v>45995</v>
      </c>
      <c r="E123" s="19" t="s">
        <v>56</v>
      </c>
      <c r="F123" s="19" t="s">
        <v>524</v>
      </c>
      <c r="G123" s="437">
        <v>6.8</v>
      </c>
      <c r="H123" s="437">
        <v>34.32</v>
      </c>
      <c r="I123" s="437">
        <v>41.12</v>
      </c>
      <c r="J123" s="437">
        <v>0.25</v>
      </c>
      <c r="K123" s="371">
        <v>8</v>
      </c>
      <c r="L123" s="371"/>
      <c r="M123" s="371"/>
      <c r="N123" s="371">
        <v>16</v>
      </c>
      <c r="O123" s="371"/>
      <c r="P123" s="371"/>
      <c r="Q123" s="371"/>
      <c r="R123" s="371"/>
      <c r="S123" s="371"/>
      <c r="T123" s="371"/>
      <c r="U123" s="371"/>
      <c r="V123" s="437">
        <v>24.25</v>
      </c>
      <c r="W123" s="371"/>
      <c r="X123" s="371"/>
      <c r="Y123" s="371"/>
      <c r="Z123" s="19"/>
      <c r="AA123" s="19" t="s">
        <v>131</v>
      </c>
      <c r="AB123" s="437">
        <v>6.8</v>
      </c>
      <c r="AC123" s="437">
        <v>6.88</v>
      </c>
      <c r="AD123" s="437">
        <v>6.16</v>
      </c>
      <c r="AE123" s="437">
        <v>7.2</v>
      </c>
      <c r="AF123" s="437">
        <v>7.28</v>
      </c>
      <c r="AG123" s="371"/>
      <c r="AH123" s="371"/>
      <c r="AI123" s="371"/>
      <c r="AJ123" s="371"/>
      <c r="AK123" s="371"/>
      <c r="AL123" s="371"/>
      <c r="AM123" s="371"/>
      <c r="AN123" s="437">
        <v>6.55</v>
      </c>
      <c r="AO123" s="437">
        <v>-1.1200000000000001</v>
      </c>
      <c r="AP123" s="437">
        <v>6.16</v>
      </c>
      <c r="AQ123" s="437">
        <v>7.2</v>
      </c>
      <c r="AR123" s="437">
        <v>-8.7200000000000006</v>
      </c>
      <c r="AS123" s="371"/>
      <c r="AT123" s="371"/>
      <c r="AU123" s="371"/>
      <c r="AV123" s="371"/>
      <c r="AW123" s="371"/>
      <c r="AX123" s="371"/>
      <c r="AY123" s="371"/>
      <c r="AZ123" s="437">
        <v>16.87</v>
      </c>
      <c r="BA123" s="19" t="s">
        <v>870</v>
      </c>
    </row>
    <row r="124" spans="1:53" x14ac:dyDescent="0.35">
      <c r="A124" s="19" t="s">
        <v>975</v>
      </c>
      <c r="B124" s="19" t="s">
        <v>976</v>
      </c>
      <c r="C124" s="19" t="s">
        <v>58</v>
      </c>
      <c r="D124" s="436">
        <v>45995</v>
      </c>
      <c r="E124" s="19" t="s">
        <v>56</v>
      </c>
      <c r="F124" s="19" t="s">
        <v>524</v>
      </c>
      <c r="G124" s="437">
        <v>6.72</v>
      </c>
      <c r="H124" s="437">
        <v>44.96</v>
      </c>
      <c r="I124" s="437">
        <v>51.68</v>
      </c>
      <c r="J124" s="371"/>
      <c r="K124" s="371">
        <v>8</v>
      </c>
      <c r="L124" s="371"/>
      <c r="M124" s="371"/>
      <c r="N124" s="371">
        <v>8</v>
      </c>
      <c r="O124" s="371"/>
      <c r="P124" s="371"/>
      <c r="Q124" s="371"/>
      <c r="R124" s="371"/>
      <c r="S124" s="371"/>
      <c r="T124" s="371"/>
      <c r="U124" s="371"/>
      <c r="V124" s="371">
        <v>16</v>
      </c>
      <c r="W124" s="371"/>
      <c r="X124" s="371"/>
      <c r="Y124" s="371"/>
      <c r="Z124" s="19"/>
      <c r="AA124" s="19" t="s">
        <v>131</v>
      </c>
      <c r="AB124" s="371">
        <v>8</v>
      </c>
      <c r="AC124" s="371">
        <v>8</v>
      </c>
      <c r="AD124" s="437">
        <v>5.6</v>
      </c>
      <c r="AE124" s="371">
        <v>8</v>
      </c>
      <c r="AF124" s="437">
        <v>7.68</v>
      </c>
      <c r="AG124" s="437">
        <v>7.68</v>
      </c>
      <c r="AH124" s="371"/>
      <c r="AI124" s="371"/>
      <c r="AJ124" s="371"/>
      <c r="AK124" s="371"/>
      <c r="AL124" s="371"/>
      <c r="AM124" s="371"/>
      <c r="AN124" s="371">
        <v>8</v>
      </c>
      <c r="AO124" s="371">
        <v>0</v>
      </c>
      <c r="AP124" s="437">
        <v>5.6</v>
      </c>
      <c r="AQ124" s="371">
        <v>8</v>
      </c>
      <c r="AR124" s="437">
        <v>-0.32</v>
      </c>
      <c r="AS124" s="437">
        <v>7.68</v>
      </c>
      <c r="AT124" s="371"/>
      <c r="AU124" s="371"/>
      <c r="AV124" s="371"/>
      <c r="AW124" s="371"/>
      <c r="AX124" s="371"/>
      <c r="AY124" s="371"/>
      <c r="AZ124" s="437">
        <v>35.68</v>
      </c>
      <c r="BA124" s="19" t="s">
        <v>870</v>
      </c>
    </row>
    <row r="125" spans="1:53" x14ac:dyDescent="0.35">
      <c r="A125" s="19" t="s">
        <v>978</v>
      </c>
      <c r="B125" s="19" t="s">
        <v>979</v>
      </c>
      <c r="C125" s="19" t="s">
        <v>69</v>
      </c>
      <c r="D125" s="436">
        <v>46006</v>
      </c>
      <c r="E125" s="19" t="s">
        <v>227</v>
      </c>
      <c r="F125" s="19" t="s">
        <v>1805</v>
      </c>
      <c r="G125" s="437">
        <v>4.96</v>
      </c>
      <c r="H125" s="437">
        <v>44.96</v>
      </c>
      <c r="I125" s="437">
        <v>49.92</v>
      </c>
      <c r="J125" s="437">
        <v>4.5</v>
      </c>
      <c r="K125" s="371">
        <v>8</v>
      </c>
      <c r="L125" s="437">
        <v>3.25</v>
      </c>
      <c r="M125" s="437">
        <v>10.25</v>
      </c>
      <c r="N125" s="437">
        <v>9.5</v>
      </c>
      <c r="O125" s="437">
        <v>8.5</v>
      </c>
      <c r="P125" s="371"/>
      <c r="Q125" s="371"/>
      <c r="R125" s="371"/>
      <c r="S125" s="371"/>
      <c r="T125" s="371"/>
      <c r="U125" s="371"/>
      <c r="V125" s="371">
        <v>44</v>
      </c>
      <c r="W125" s="371"/>
      <c r="X125" s="371"/>
      <c r="Y125" s="371"/>
      <c r="Z125" s="19"/>
      <c r="AA125" s="19" t="s">
        <v>132</v>
      </c>
      <c r="AB125" s="371">
        <v>8</v>
      </c>
      <c r="AC125" s="437">
        <v>7.44</v>
      </c>
      <c r="AD125" s="371">
        <v>8</v>
      </c>
      <c r="AE125" s="437">
        <v>7.68</v>
      </c>
      <c r="AF125" s="437">
        <v>7.92</v>
      </c>
      <c r="AG125" s="437">
        <v>5.92</v>
      </c>
      <c r="AH125" s="371"/>
      <c r="AI125" s="371"/>
      <c r="AJ125" s="371"/>
      <c r="AK125" s="371"/>
      <c r="AL125" s="371"/>
      <c r="AM125" s="371"/>
      <c r="AN125" s="437">
        <v>3.5</v>
      </c>
      <c r="AO125" s="437">
        <v>-0.56000000000000005</v>
      </c>
      <c r="AP125" s="437">
        <v>4.75</v>
      </c>
      <c r="AQ125" s="437">
        <v>-2.57</v>
      </c>
      <c r="AR125" s="437">
        <v>-1.58</v>
      </c>
      <c r="AS125" s="437">
        <v>-2.58</v>
      </c>
      <c r="AT125" s="371"/>
      <c r="AU125" s="371"/>
      <c r="AV125" s="371"/>
      <c r="AW125" s="371"/>
      <c r="AX125" s="371"/>
      <c r="AY125" s="371"/>
      <c r="AZ125" s="437">
        <v>5.92</v>
      </c>
      <c r="BA125" s="19" t="s">
        <v>1067</v>
      </c>
    </row>
    <row r="126" spans="1:53" x14ac:dyDescent="0.35">
      <c r="A126" s="19" t="s">
        <v>987</v>
      </c>
      <c r="B126" s="19" t="s">
        <v>988</v>
      </c>
      <c r="C126" s="19" t="s">
        <v>69</v>
      </c>
      <c r="D126" s="436">
        <v>46027</v>
      </c>
      <c r="E126" s="19" t="s">
        <v>590</v>
      </c>
      <c r="F126" s="19" t="s">
        <v>1806</v>
      </c>
      <c r="G126" s="371">
        <v>0</v>
      </c>
      <c r="H126" s="437">
        <v>44.64</v>
      </c>
      <c r="I126" s="437">
        <v>44.64</v>
      </c>
      <c r="J126" s="371"/>
      <c r="K126" s="371"/>
      <c r="L126" s="371"/>
      <c r="M126" s="371"/>
      <c r="N126" s="437">
        <v>1.5</v>
      </c>
      <c r="O126" s="371">
        <v>4</v>
      </c>
      <c r="P126" s="371"/>
      <c r="Q126" s="371"/>
      <c r="R126" s="371"/>
      <c r="S126" s="371"/>
      <c r="T126" s="371"/>
      <c r="U126" s="371"/>
      <c r="V126" s="437">
        <v>5.5</v>
      </c>
      <c r="W126" s="371"/>
      <c r="X126" s="371"/>
      <c r="Y126" s="371"/>
      <c r="Z126" s="19"/>
      <c r="AA126" s="19" t="s">
        <v>132</v>
      </c>
      <c r="AB126" s="437">
        <v>7.2</v>
      </c>
      <c r="AC126" s="437">
        <v>6.48</v>
      </c>
      <c r="AD126" s="437">
        <v>7.92</v>
      </c>
      <c r="AE126" s="437">
        <v>7.28</v>
      </c>
      <c r="AF126" s="437">
        <v>7.92</v>
      </c>
      <c r="AG126" s="437">
        <v>7.84</v>
      </c>
      <c r="AH126" s="371"/>
      <c r="AI126" s="371"/>
      <c r="AJ126" s="371"/>
      <c r="AK126" s="371"/>
      <c r="AL126" s="371"/>
      <c r="AM126" s="371"/>
      <c r="AN126" s="437">
        <v>7.2</v>
      </c>
      <c r="AO126" s="437">
        <v>6.48</v>
      </c>
      <c r="AP126" s="437">
        <v>7.92</v>
      </c>
      <c r="AQ126" s="437">
        <v>7.28</v>
      </c>
      <c r="AR126" s="437">
        <v>6.42</v>
      </c>
      <c r="AS126" s="437">
        <v>3.84</v>
      </c>
      <c r="AT126" s="371"/>
      <c r="AU126" s="371"/>
      <c r="AV126" s="371"/>
      <c r="AW126" s="371"/>
      <c r="AX126" s="371"/>
      <c r="AY126" s="371"/>
      <c r="AZ126" s="437">
        <v>39.14</v>
      </c>
      <c r="BA126" s="19" t="s">
        <v>1067</v>
      </c>
    </row>
    <row r="127" spans="1:53" x14ac:dyDescent="0.35">
      <c r="A127" s="19" t="s">
        <v>990</v>
      </c>
      <c r="B127" s="19" t="s">
        <v>991</v>
      </c>
      <c r="C127" s="19" t="s">
        <v>69</v>
      </c>
      <c r="D127" s="436">
        <v>46028</v>
      </c>
      <c r="E127" s="19" t="s">
        <v>801</v>
      </c>
      <c r="F127" s="19" t="s">
        <v>1807</v>
      </c>
      <c r="G127" s="371">
        <v>0</v>
      </c>
      <c r="H127" s="437">
        <v>46.64</v>
      </c>
      <c r="I127" s="437">
        <v>46.64</v>
      </c>
      <c r="J127" s="371"/>
      <c r="K127" s="437">
        <v>6.75</v>
      </c>
      <c r="L127" s="371"/>
      <c r="M127" s="371">
        <v>1</v>
      </c>
      <c r="N127" s="437">
        <v>14.75</v>
      </c>
      <c r="O127" s="437">
        <v>3.5</v>
      </c>
      <c r="P127" s="371"/>
      <c r="Q127" s="371"/>
      <c r="R127" s="371"/>
      <c r="S127" s="371"/>
      <c r="T127" s="371"/>
      <c r="U127" s="371"/>
      <c r="V127" s="371">
        <v>26</v>
      </c>
      <c r="W127" s="371"/>
      <c r="X127" s="371"/>
      <c r="Y127" s="371"/>
      <c r="Z127" s="19"/>
      <c r="AA127" s="19" t="s">
        <v>132</v>
      </c>
      <c r="AB127" s="437">
        <v>6.96</v>
      </c>
      <c r="AC127" s="437">
        <v>7.84</v>
      </c>
      <c r="AD127" s="437">
        <v>7.92</v>
      </c>
      <c r="AE127" s="371">
        <v>8</v>
      </c>
      <c r="AF127" s="437">
        <v>7.92</v>
      </c>
      <c r="AG127" s="371">
        <v>8</v>
      </c>
      <c r="AH127" s="371"/>
      <c r="AI127" s="371"/>
      <c r="AJ127" s="371"/>
      <c r="AK127" s="371"/>
      <c r="AL127" s="371"/>
      <c r="AM127" s="371"/>
      <c r="AN127" s="437">
        <v>6.96</v>
      </c>
      <c r="AO127" s="437">
        <v>1.0900000000000001</v>
      </c>
      <c r="AP127" s="437">
        <v>7.92</v>
      </c>
      <c r="AQ127" s="371">
        <v>7</v>
      </c>
      <c r="AR127" s="437">
        <v>-6.83</v>
      </c>
      <c r="AS127" s="437">
        <v>4.5</v>
      </c>
      <c r="AT127" s="371"/>
      <c r="AU127" s="371"/>
      <c r="AV127" s="371"/>
      <c r="AW127" s="371"/>
      <c r="AX127" s="371"/>
      <c r="AY127" s="371"/>
      <c r="AZ127" s="437">
        <v>20.64</v>
      </c>
      <c r="BA127" s="19" t="s">
        <v>1067</v>
      </c>
    </row>
    <row r="128" spans="1:53" x14ac:dyDescent="0.35">
      <c r="A128" s="19" t="s">
        <v>993</v>
      </c>
      <c r="B128" s="19" t="s">
        <v>994</v>
      </c>
      <c r="C128" s="19" t="s">
        <v>69</v>
      </c>
      <c r="D128" s="436">
        <v>46028</v>
      </c>
      <c r="E128" s="19" t="s">
        <v>801</v>
      </c>
      <c r="F128" s="19" t="s">
        <v>1807</v>
      </c>
      <c r="G128" s="371">
        <v>0</v>
      </c>
      <c r="H128" s="437">
        <v>47.04</v>
      </c>
      <c r="I128" s="437">
        <v>47.04</v>
      </c>
      <c r="J128" s="371"/>
      <c r="K128" s="371">
        <v>7</v>
      </c>
      <c r="L128" s="371">
        <v>1</v>
      </c>
      <c r="M128" s="371">
        <v>15</v>
      </c>
      <c r="N128" s="371"/>
      <c r="O128" s="437">
        <v>13.5</v>
      </c>
      <c r="P128" s="371"/>
      <c r="Q128" s="371"/>
      <c r="R128" s="371"/>
      <c r="S128" s="371"/>
      <c r="T128" s="371"/>
      <c r="U128" s="371"/>
      <c r="V128" s="437">
        <v>36.5</v>
      </c>
      <c r="W128" s="371"/>
      <c r="X128" s="371"/>
      <c r="Y128" s="371"/>
      <c r="Z128" s="19"/>
      <c r="AA128" s="19" t="s">
        <v>132</v>
      </c>
      <c r="AB128" s="437">
        <v>7.04</v>
      </c>
      <c r="AC128" s="371">
        <v>8</v>
      </c>
      <c r="AD128" s="371">
        <v>8</v>
      </c>
      <c r="AE128" s="371">
        <v>8</v>
      </c>
      <c r="AF128" s="371">
        <v>8</v>
      </c>
      <c r="AG128" s="371">
        <v>8</v>
      </c>
      <c r="AH128" s="371"/>
      <c r="AI128" s="371"/>
      <c r="AJ128" s="371"/>
      <c r="AK128" s="371"/>
      <c r="AL128" s="371"/>
      <c r="AM128" s="371"/>
      <c r="AN128" s="437">
        <v>7.04</v>
      </c>
      <c r="AO128" s="371">
        <v>1</v>
      </c>
      <c r="AP128" s="371">
        <v>7</v>
      </c>
      <c r="AQ128" s="371">
        <v>-7</v>
      </c>
      <c r="AR128" s="371">
        <v>8</v>
      </c>
      <c r="AS128" s="437">
        <v>-5.5</v>
      </c>
      <c r="AT128" s="371"/>
      <c r="AU128" s="371"/>
      <c r="AV128" s="371"/>
      <c r="AW128" s="371"/>
      <c r="AX128" s="371"/>
      <c r="AY128" s="371"/>
      <c r="AZ128" s="437">
        <v>10.54</v>
      </c>
      <c r="BA128" s="19" t="s">
        <v>1067</v>
      </c>
    </row>
    <row r="129" spans="1:53" x14ac:dyDescent="0.35">
      <c r="A129" s="19" t="s">
        <v>996</v>
      </c>
      <c r="B129" s="19" t="s">
        <v>997</v>
      </c>
      <c r="C129" s="19" t="s">
        <v>69</v>
      </c>
      <c r="D129" s="436">
        <v>46028</v>
      </c>
      <c r="E129" s="19" t="s">
        <v>801</v>
      </c>
      <c r="F129" s="19" t="s">
        <v>1807</v>
      </c>
      <c r="G129" s="371">
        <v>0</v>
      </c>
      <c r="H129" s="437">
        <v>44.88</v>
      </c>
      <c r="I129" s="437">
        <v>44.88</v>
      </c>
      <c r="J129" s="371"/>
      <c r="K129" s="371"/>
      <c r="L129" s="371">
        <v>9</v>
      </c>
      <c r="M129" s="437">
        <v>13.5</v>
      </c>
      <c r="N129" s="371">
        <v>8</v>
      </c>
      <c r="O129" s="371">
        <v>8</v>
      </c>
      <c r="P129" s="371"/>
      <c r="Q129" s="371"/>
      <c r="R129" s="371"/>
      <c r="S129" s="371"/>
      <c r="T129" s="371"/>
      <c r="U129" s="371"/>
      <c r="V129" s="437">
        <v>38.5</v>
      </c>
      <c r="W129" s="371"/>
      <c r="X129" s="371"/>
      <c r="Y129" s="371"/>
      <c r="Z129" s="19"/>
      <c r="AA129" s="19" t="s">
        <v>132</v>
      </c>
      <c r="AB129" s="437">
        <v>6.8</v>
      </c>
      <c r="AC129" s="371">
        <v>8</v>
      </c>
      <c r="AD129" s="371">
        <v>8</v>
      </c>
      <c r="AE129" s="437">
        <v>7.92</v>
      </c>
      <c r="AF129" s="371">
        <v>8</v>
      </c>
      <c r="AG129" s="437">
        <v>6.16</v>
      </c>
      <c r="AH129" s="371"/>
      <c r="AI129" s="371"/>
      <c r="AJ129" s="371"/>
      <c r="AK129" s="371"/>
      <c r="AL129" s="371"/>
      <c r="AM129" s="371"/>
      <c r="AN129" s="437">
        <v>6.8</v>
      </c>
      <c r="AO129" s="371">
        <v>8</v>
      </c>
      <c r="AP129" s="371">
        <v>-1</v>
      </c>
      <c r="AQ129" s="437">
        <v>-5.58</v>
      </c>
      <c r="AR129" s="371">
        <v>0</v>
      </c>
      <c r="AS129" s="437">
        <v>-1.8399999999999999</v>
      </c>
      <c r="AT129" s="371"/>
      <c r="AU129" s="371"/>
      <c r="AV129" s="371"/>
      <c r="AW129" s="371"/>
      <c r="AX129" s="371"/>
      <c r="AY129" s="371"/>
      <c r="AZ129" s="437">
        <v>6.38</v>
      </c>
      <c r="BA129" s="19" t="s">
        <v>1067</v>
      </c>
    </row>
    <row r="130" spans="1:53" x14ac:dyDescent="0.35">
      <c r="A130" s="19" t="s">
        <v>999</v>
      </c>
      <c r="B130" s="19" t="s">
        <v>1000</v>
      </c>
      <c r="C130" s="19" t="s">
        <v>69</v>
      </c>
      <c r="D130" s="436">
        <v>46028</v>
      </c>
      <c r="E130" s="19" t="s">
        <v>801</v>
      </c>
      <c r="F130" s="19" t="s">
        <v>1807</v>
      </c>
      <c r="G130" s="371">
        <v>0</v>
      </c>
      <c r="H130" s="437">
        <v>46.96</v>
      </c>
      <c r="I130" s="437">
        <v>46.96</v>
      </c>
      <c r="J130" s="371"/>
      <c r="K130" s="371">
        <v>7</v>
      </c>
      <c r="L130" s="371"/>
      <c r="M130" s="371"/>
      <c r="N130" s="437">
        <v>1.5</v>
      </c>
      <c r="O130" s="437">
        <v>3.25</v>
      </c>
      <c r="P130" s="371"/>
      <c r="Q130" s="371"/>
      <c r="R130" s="371"/>
      <c r="S130" s="371"/>
      <c r="T130" s="371"/>
      <c r="U130" s="371"/>
      <c r="V130" s="437">
        <v>11.75</v>
      </c>
      <c r="W130" s="371"/>
      <c r="X130" s="371"/>
      <c r="Y130" s="371"/>
      <c r="Z130" s="19"/>
      <c r="AA130" s="19" t="s">
        <v>132</v>
      </c>
      <c r="AB130" s="437">
        <v>7.04</v>
      </c>
      <c r="AC130" s="437">
        <v>7.92</v>
      </c>
      <c r="AD130" s="371">
        <v>8</v>
      </c>
      <c r="AE130" s="371">
        <v>8</v>
      </c>
      <c r="AF130" s="371">
        <v>8</v>
      </c>
      <c r="AG130" s="371">
        <v>8</v>
      </c>
      <c r="AH130" s="371"/>
      <c r="AI130" s="371"/>
      <c r="AJ130" s="371"/>
      <c r="AK130" s="371"/>
      <c r="AL130" s="371"/>
      <c r="AM130" s="371"/>
      <c r="AN130" s="437">
        <v>7.04</v>
      </c>
      <c r="AO130" s="437">
        <v>0.92</v>
      </c>
      <c r="AP130" s="371">
        <v>8</v>
      </c>
      <c r="AQ130" s="371">
        <v>8</v>
      </c>
      <c r="AR130" s="437">
        <v>6.5</v>
      </c>
      <c r="AS130" s="437">
        <v>4.75</v>
      </c>
      <c r="AT130" s="371"/>
      <c r="AU130" s="371"/>
      <c r="AV130" s="371"/>
      <c r="AW130" s="371"/>
      <c r="AX130" s="371"/>
      <c r="AY130" s="371"/>
      <c r="AZ130" s="437">
        <v>35.21</v>
      </c>
      <c r="BA130" s="19" t="s">
        <v>1067</v>
      </c>
    </row>
    <row r="131" spans="1:53" x14ac:dyDescent="0.35">
      <c r="A131" s="19" t="s">
        <v>1002</v>
      </c>
      <c r="B131" s="19" t="s">
        <v>1003</v>
      </c>
      <c r="C131" s="19" t="s">
        <v>58</v>
      </c>
      <c r="D131" s="436">
        <v>46044</v>
      </c>
      <c r="E131" s="19" t="s">
        <v>56</v>
      </c>
      <c r="F131" s="19" t="s">
        <v>524</v>
      </c>
      <c r="G131" s="371">
        <v>0</v>
      </c>
      <c r="H131" s="437">
        <v>30.72</v>
      </c>
      <c r="I131" s="437">
        <v>30.72</v>
      </c>
      <c r="J131" s="371"/>
      <c r="K131" s="371"/>
      <c r="L131" s="371"/>
      <c r="M131" s="371">
        <v>8</v>
      </c>
      <c r="N131" s="371"/>
      <c r="O131" s="371">
        <v>20</v>
      </c>
      <c r="P131" s="371"/>
      <c r="Q131" s="371"/>
      <c r="R131" s="371"/>
      <c r="S131" s="371"/>
      <c r="T131" s="371"/>
      <c r="U131" s="371"/>
      <c r="V131" s="371">
        <v>28</v>
      </c>
      <c r="W131" s="371"/>
      <c r="X131" s="371"/>
      <c r="Y131" s="371"/>
      <c r="Z131" s="19"/>
      <c r="AA131" s="19" t="s">
        <v>131</v>
      </c>
      <c r="AB131" s="371"/>
      <c r="AC131" s="437">
        <v>7.68</v>
      </c>
      <c r="AD131" s="371">
        <v>8</v>
      </c>
      <c r="AE131" s="437">
        <v>7.36</v>
      </c>
      <c r="AF131" s="437">
        <v>7.68</v>
      </c>
      <c r="AG131" s="371"/>
      <c r="AH131" s="371"/>
      <c r="AI131" s="371"/>
      <c r="AJ131" s="371"/>
      <c r="AK131" s="371"/>
      <c r="AL131" s="371"/>
      <c r="AM131" s="371"/>
      <c r="AN131" s="371"/>
      <c r="AO131" s="437">
        <v>7.68</v>
      </c>
      <c r="AP131" s="371">
        <v>8</v>
      </c>
      <c r="AQ131" s="437">
        <v>-0.64</v>
      </c>
      <c r="AR131" s="437">
        <v>7.68</v>
      </c>
      <c r="AS131" s="371"/>
      <c r="AT131" s="371"/>
      <c r="AU131" s="371"/>
      <c r="AV131" s="371"/>
      <c r="AW131" s="371"/>
      <c r="AX131" s="371"/>
      <c r="AY131" s="371"/>
      <c r="AZ131" s="437">
        <v>2.7199999999999998</v>
      </c>
      <c r="BA131" s="19" t="s">
        <v>870</v>
      </c>
    </row>
    <row r="132" spans="1:53" x14ac:dyDescent="0.35">
      <c r="A132" s="19" t="s">
        <v>1005</v>
      </c>
      <c r="B132" s="19" t="s">
        <v>1006</v>
      </c>
      <c r="C132" s="19" t="s">
        <v>58</v>
      </c>
      <c r="D132" s="436">
        <v>46044</v>
      </c>
      <c r="E132" s="19" t="s">
        <v>56</v>
      </c>
      <c r="F132" s="19" t="s">
        <v>524</v>
      </c>
      <c r="G132" s="371">
        <v>0</v>
      </c>
      <c r="H132" s="437">
        <v>36.64</v>
      </c>
      <c r="I132" s="437">
        <v>36.64</v>
      </c>
      <c r="J132" s="371"/>
      <c r="K132" s="371"/>
      <c r="L132" s="371"/>
      <c r="M132" s="371">
        <v>8</v>
      </c>
      <c r="N132" s="371"/>
      <c r="O132" s="371"/>
      <c r="P132" s="371"/>
      <c r="Q132" s="371"/>
      <c r="R132" s="371"/>
      <c r="S132" s="371"/>
      <c r="T132" s="371"/>
      <c r="U132" s="371"/>
      <c r="V132" s="371">
        <v>8</v>
      </c>
      <c r="W132" s="371"/>
      <c r="X132" s="371"/>
      <c r="Y132" s="371"/>
      <c r="Z132" s="19"/>
      <c r="AA132" s="19" t="s">
        <v>131</v>
      </c>
      <c r="AB132" s="371"/>
      <c r="AC132" s="437">
        <v>7.68</v>
      </c>
      <c r="AD132" s="437">
        <v>7.6</v>
      </c>
      <c r="AE132" s="437">
        <v>6.32</v>
      </c>
      <c r="AF132" s="371">
        <v>8</v>
      </c>
      <c r="AG132" s="437">
        <v>7.04</v>
      </c>
      <c r="AH132" s="371"/>
      <c r="AI132" s="371"/>
      <c r="AJ132" s="371"/>
      <c r="AK132" s="371"/>
      <c r="AL132" s="371"/>
      <c r="AM132" s="371"/>
      <c r="AN132" s="371"/>
      <c r="AO132" s="437">
        <v>7.68</v>
      </c>
      <c r="AP132" s="437">
        <v>7.6</v>
      </c>
      <c r="AQ132" s="437">
        <v>-1.6800000000000002</v>
      </c>
      <c r="AR132" s="371">
        <v>8</v>
      </c>
      <c r="AS132" s="437">
        <v>7.04</v>
      </c>
      <c r="AT132" s="371"/>
      <c r="AU132" s="371"/>
      <c r="AV132" s="371"/>
      <c r="AW132" s="371"/>
      <c r="AX132" s="371"/>
      <c r="AY132" s="371"/>
      <c r="AZ132" s="437">
        <v>28.64</v>
      </c>
      <c r="BA132" s="19" t="s">
        <v>870</v>
      </c>
    </row>
    <row r="133" spans="1:53" x14ac:dyDescent="0.35">
      <c r="A133" s="19" t="s">
        <v>1008</v>
      </c>
      <c r="B133" s="19" t="s">
        <v>1009</v>
      </c>
      <c r="C133" s="19" t="s">
        <v>58</v>
      </c>
      <c r="D133" s="436">
        <v>46044</v>
      </c>
      <c r="E133" s="19" t="s">
        <v>56</v>
      </c>
      <c r="F133" s="19" t="s">
        <v>524</v>
      </c>
      <c r="G133" s="371">
        <v>0</v>
      </c>
      <c r="H133" s="437">
        <v>36.72</v>
      </c>
      <c r="I133" s="437">
        <v>36.72</v>
      </c>
      <c r="J133" s="371"/>
      <c r="K133" s="371"/>
      <c r="L133" s="371"/>
      <c r="M133" s="371"/>
      <c r="N133" s="371">
        <v>10</v>
      </c>
      <c r="O133" s="371"/>
      <c r="P133" s="371"/>
      <c r="Q133" s="371"/>
      <c r="R133" s="371"/>
      <c r="S133" s="371"/>
      <c r="T133" s="371"/>
      <c r="U133" s="371"/>
      <c r="V133" s="371">
        <v>10</v>
      </c>
      <c r="W133" s="371"/>
      <c r="X133" s="371"/>
      <c r="Y133" s="371"/>
      <c r="Z133" s="19"/>
      <c r="AA133" s="19" t="s">
        <v>131</v>
      </c>
      <c r="AB133" s="371"/>
      <c r="AC133" s="437">
        <v>7.04</v>
      </c>
      <c r="AD133" s="437">
        <v>7.04</v>
      </c>
      <c r="AE133" s="371">
        <v>8</v>
      </c>
      <c r="AF133" s="437">
        <v>7.36</v>
      </c>
      <c r="AG133" s="437">
        <v>7.28</v>
      </c>
      <c r="AH133" s="371"/>
      <c r="AI133" s="371"/>
      <c r="AJ133" s="371"/>
      <c r="AK133" s="371"/>
      <c r="AL133" s="371"/>
      <c r="AM133" s="371"/>
      <c r="AN133" s="371"/>
      <c r="AO133" s="437">
        <v>7.04</v>
      </c>
      <c r="AP133" s="437">
        <v>7.04</v>
      </c>
      <c r="AQ133" s="371">
        <v>8</v>
      </c>
      <c r="AR133" s="437">
        <v>-2.64</v>
      </c>
      <c r="AS133" s="437">
        <v>7.28</v>
      </c>
      <c r="AT133" s="371"/>
      <c r="AU133" s="371"/>
      <c r="AV133" s="371"/>
      <c r="AW133" s="371"/>
      <c r="AX133" s="371"/>
      <c r="AY133" s="371"/>
      <c r="AZ133" s="437">
        <v>26.72</v>
      </c>
      <c r="BA133" s="19" t="s">
        <v>870</v>
      </c>
    </row>
    <row r="134" spans="1:53" x14ac:dyDescent="0.35">
      <c r="A134" s="19" t="s">
        <v>1011</v>
      </c>
      <c r="B134" s="19" t="s">
        <v>1012</v>
      </c>
      <c r="C134" s="19" t="s">
        <v>58</v>
      </c>
      <c r="D134" s="436">
        <v>46044</v>
      </c>
      <c r="E134" s="19" t="s">
        <v>56</v>
      </c>
      <c r="F134" s="19" t="s">
        <v>524</v>
      </c>
      <c r="G134" s="371">
        <v>0</v>
      </c>
      <c r="H134" s="437">
        <v>35.840000000000003</v>
      </c>
      <c r="I134" s="437">
        <v>35.840000000000003</v>
      </c>
      <c r="J134" s="371"/>
      <c r="K134" s="371"/>
      <c r="L134" s="371"/>
      <c r="M134" s="371"/>
      <c r="N134" s="371">
        <v>10</v>
      </c>
      <c r="O134" s="371"/>
      <c r="P134" s="371"/>
      <c r="Q134" s="371"/>
      <c r="R134" s="371"/>
      <c r="S134" s="371"/>
      <c r="T134" s="371"/>
      <c r="U134" s="371"/>
      <c r="V134" s="371">
        <v>10</v>
      </c>
      <c r="W134" s="371"/>
      <c r="X134" s="371"/>
      <c r="Y134" s="371"/>
      <c r="Z134" s="19"/>
      <c r="AA134" s="19" t="s">
        <v>131</v>
      </c>
      <c r="AB134" s="371"/>
      <c r="AC134" s="437">
        <v>6.96</v>
      </c>
      <c r="AD134" s="437">
        <v>7.2</v>
      </c>
      <c r="AE134" s="437">
        <v>7.36</v>
      </c>
      <c r="AF134" s="437">
        <v>7.04</v>
      </c>
      <c r="AG134" s="437">
        <v>7.28</v>
      </c>
      <c r="AH134" s="371"/>
      <c r="AI134" s="371"/>
      <c r="AJ134" s="371"/>
      <c r="AK134" s="371"/>
      <c r="AL134" s="371"/>
      <c r="AM134" s="371"/>
      <c r="AN134" s="371"/>
      <c r="AO134" s="437">
        <v>6.96</v>
      </c>
      <c r="AP134" s="437">
        <v>7.2</v>
      </c>
      <c r="AQ134" s="437">
        <v>7.36</v>
      </c>
      <c r="AR134" s="437">
        <v>-2.96</v>
      </c>
      <c r="AS134" s="437">
        <v>7.28</v>
      </c>
      <c r="AT134" s="371"/>
      <c r="AU134" s="371"/>
      <c r="AV134" s="371"/>
      <c r="AW134" s="371"/>
      <c r="AX134" s="371"/>
      <c r="AY134" s="371"/>
      <c r="AZ134" s="437">
        <v>25.84</v>
      </c>
      <c r="BA134" s="19" t="s">
        <v>870</v>
      </c>
    </row>
    <row r="135" spans="1:53" x14ac:dyDescent="0.35">
      <c r="A135" s="19" t="s">
        <v>1014</v>
      </c>
      <c r="B135" s="19" t="s">
        <v>950</v>
      </c>
      <c r="C135" s="19" t="s">
        <v>58</v>
      </c>
      <c r="D135" s="436">
        <v>46044</v>
      </c>
      <c r="E135" s="19" t="s">
        <v>56</v>
      </c>
      <c r="F135" s="19" t="s">
        <v>524</v>
      </c>
      <c r="G135" s="371">
        <v>0</v>
      </c>
      <c r="H135" s="437">
        <v>32.880000000000003</v>
      </c>
      <c r="I135" s="437">
        <v>32.880000000000003</v>
      </c>
      <c r="J135" s="371"/>
      <c r="K135" s="371"/>
      <c r="L135" s="371">
        <v>3</v>
      </c>
      <c r="M135" s="371"/>
      <c r="N135" s="371"/>
      <c r="O135" s="371">
        <v>10</v>
      </c>
      <c r="P135" s="371"/>
      <c r="Q135" s="371"/>
      <c r="R135" s="371"/>
      <c r="S135" s="371"/>
      <c r="T135" s="371"/>
      <c r="U135" s="371"/>
      <c r="V135" s="371">
        <v>13</v>
      </c>
      <c r="W135" s="371"/>
      <c r="X135" s="371"/>
      <c r="Y135" s="371"/>
      <c r="Z135" s="19"/>
      <c r="AA135" s="19" t="s">
        <v>131</v>
      </c>
      <c r="AB135" s="371"/>
      <c r="AC135" s="437">
        <v>4.4000000000000004</v>
      </c>
      <c r="AD135" s="371">
        <v>8</v>
      </c>
      <c r="AE135" s="437">
        <v>7.04</v>
      </c>
      <c r="AF135" s="437">
        <v>7.36</v>
      </c>
      <c r="AG135" s="437">
        <v>6.08</v>
      </c>
      <c r="AH135" s="371"/>
      <c r="AI135" s="371"/>
      <c r="AJ135" s="371"/>
      <c r="AK135" s="371"/>
      <c r="AL135" s="371"/>
      <c r="AM135" s="371"/>
      <c r="AN135" s="371"/>
      <c r="AO135" s="437">
        <v>4.4000000000000004</v>
      </c>
      <c r="AP135" s="371">
        <v>5</v>
      </c>
      <c r="AQ135" s="437">
        <v>7.04</v>
      </c>
      <c r="AR135" s="437">
        <v>7.36</v>
      </c>
      <c r="AS135" s="437">
        <v>-3.92</v>
      </c>
      <c r="AT135" s="371"/>
      <c r="AU135" s="371"/>
      <c r="AV135" s="371"/>
      <c r="AW135" s="371"/>
      <c r="AX135" s="371"/>
      <c r="AY135" s="371"/>
      <c r="AZ135" s="437">
        <v>19.88</v>
      </c>
      <c r="BA135" s="19" t="s">
        <v>870</v>
      </c>
    </row>
    <row r="136" spans="1:53" x14ac:dyDescent="0.35">
      <c r="A136" s="19" t="s">
        <v>1016</v>
      </c>
      <c r="B136" s="19" t="s">
        <v>1017</v>
      </c>
      <c r="C136" s="19" t="s">
        <v>58</v>
      </c>
      <c r="D136" s="436">
        <v>46044</v>
      </c>
      <c r="E136" s="19" t="s">
        <v>56</v>
      </c>
      <c r="F136" s="19" t="s">
        <v>524</v>
      </c>
      <c r="G136" s="371">
        <v>0</v>
      </c>
      <c r="H136" s="437">
        <v>29.84</v>
      </c>
      <c r="I136" s="437">
        <v>29.84</v>
      </c>
      <c r="J136" s="371"/>
      <c r="K136" s="371"/>
      <c r="L136" s="371"/>
      <c r="M136" s="371"/>
      <c r="N136" s="371"/>
      <c r="O136" s="371"/>
      <c r="P136" s="371"/>
      <c r="Q136" s="371"/>
      <c r="R136" s="371"/>
      <c r="S136" s="371"/>
      <c r="T136" s="371"/>
      <c r="U136" s="371"/>
      <c r="V136" s="371"/>
      <c r="W136" s="371"/>
      <c r="X136" s="371"/>
      <c r="Y136" s="371"/>
      <c r="Z136" s="19"/>
      <c r="AA136" s="19" t="s">
        <v>131</v>
      </c>
      <c r="AB136" s="371"/>
      <c r="AC136" s="437">
        <v>6.16</v>
      </c>
      <c r="AD136" s="437">
        <v>3.36</v>
      </c>
      <c r="AE136" s="437">
        <v>6.16</v>
      </c>
      <c r="AF136" s="437">
        <v>7.2</v>
      </c>
      <c r="AG136" s="437">
        <v>6.96</v>
      </c>
      <c r="AH136" s="371"/>
      <c r="AI136" s="371"/>
      <c r="AJ136" s="371"/>
      <c r="AK136" s="371"/>
      <c r="AL136" s="371"/>
      <c r="AM136" s="371"/>
      <c r="AN136" s="371"/>
      <c r="AO136" s="437">
        <v>6.16</v>
      </c>
      <c r="AP136" s="437">
        <v>3.36</v>
      </c>
      <c r="AQ136" s="437">
        <v>6.16</v>
      </c>
      <c r="AR136" s="437">
        <v>7.2</v>
      </c>
      <c r="AS136" s="437">
        <v>6.96</v>
      </c>
      <c r="AT136" s="371"/>
      <c r="AU136" s="371"/>
      <c r="AV136" s="371"/>
      <c r="AW136" s="371"/>
      <c r="AX136" s="371"/>
      <c r="AY136" s="371"/>
      <c r="AZ136" s="437">
        <v>29.84</v>
      </c>
      <c r="BA136" s="19" t="s">
        <v>870</v>
      </c>
    </row>
    <row r="137" spans="1:53" x14ac:dyDescent="0.35">
      <c r="A137" s="19" t="s">
        <v>1019</v>
      </c>
      <c r="B137" s="19" t="s">
        <v>1020</v>
      </c>
      <c r="C137" s="19" t="s">
        <v>58</v>
      </c>
      <c r="D137" s="436">
        <v>46044</v>
      </c>
      <c r="E137" s="19" t="s">
        <v>56</v>
      </c>
      <c r="F137" s="19" t="s">
        <v>524</v>
      </c>
      <c r="G137" s="371">
        <v>0</v>
      </c>
      <c r="H137" s="437">
        <v>35.119999999999997</v>
      </c>
      <c r="I137" s="437">
        <v>35.119999999999997</v>
      </c>
      <c r="J137" s="371"/>
      <c r="K137" s="371"/>
      <c r="L137" s="371"/>
      <c r="M137" s="371">
        <v>4</v>
      </c>
      <c r="N137" s="371"/>
      <c r="O137" s="371"/>
      <c r="P137" s="371"/>
      <c r="Q137" s="371"/>
      <c r="R137" s="371"/>
      <c r="S137" s="371"/>
      <c r="T137" s="371"/>
      <c r="U137" s="371"/>
      <c r="V137" s="371">
        <v>4</v>
      </c>
      <c r="W137" s="371"/>
      <c r="X137" s="371"/>
      <c r="Y137" s="371"/>
      <c r="Z137" s="19"/>
      <c r="AA137" s="19" t="s">
        <v>131</v>
      </c>
      <c r="AB137" s="371"/>
      <c r="AC137" s="437">
        <v>6.64</v>
      </c>
      <c r="AD137" s="437">
        <v>7.04</v>
      </c>
      <c r="AE137" s="437">
        <v>7.68</v>
      </c>
      <c r="AF137" s="437">
        <v>6.88</v>
      </c>
      <c r="AG137" s="437">
        <v>6.88</v>
      </c>
      <c r="AH137" s="371"/>
      <c r="AI137" s="371"/>
      <c r="AJ137" s="371"/>
      <c r="AK137" s="371"/>
      <c r="AL137" s="371"/>
      <c r="AM137" s="371"/>
      <c r="AN137" s="371"/>
      <c r="AO137" s="437">
        <v>6.64</v>
      </c>
      <c r="AP137" s="437">
        <v>7.04</v>
      </c>
      <c r="AQ137" s="437">
        <v>3.68</v>
      </c>
      <c r="AR137" s="437">
        <v>6.88</v>
      </c>
      <c r="AS137" s="437">
        <v>6.88</v>
      </c>
      <c r="AT137" s="371"/>
      <c r="AU137" s="371"/>
      <c r="AV137" s="371"/>
      <c r="AW137" s="371"/>
      <c r="AX137" s="371"/>
      <c r="AY137" s="371"/>
      <c r="AZ137" s="437">
        <v>31.12</v>
      </c>
      <c r="BA137" s="19" t="s">
        <v>1067</v>
      </c>
    </row>
    <row r="138" spans="1:53" x14ac:dyDescent="0.35">
      <c r="A138" s="19" t="s">
        <v>1022</v>
      </c>
      <c r="B138" s="19" t="s">
        <v>1023</v>
      </c>
      <c r="C138" s="19" t="s">
        <v>58</v>
      </c>
      <c r="D138" s="436">
        <v>46044</v>
      </c>
      <c r="E138" s="19" t="s">
        <v>56</v>
      </c>
      <c r="F138" s="19" t="s">
        <v>524</v>
      </c>
      <c r="G138" s="371">
        <v>0</v>
      </c>
      <c r="H138" s="437">
        <v>38.799999999999997</v>
      </c>
      <c r="I138" s="437">
        <v>38.799999999999997</v>
      </c>
      <c r="J138" s="371"/>
      <c r="K138" s="371"/>
      <c r="L138" s="371"/>
      <c r="M138" s="371"/>
      <c r="N138" s="371"/>
      <c r="O138" s="371"/>
      <c r="P138" s="371"/>
      <c r="Q138" s="371"/>
      <c r="R138" s="371"/>
      <c r="S138" s="371"/>
      <c r="T138" s="371"/>
      <c r="U138" s="371"/>
      <c r="V138" s="371"/>
      <c r="W138" s="371"/>
      <c r="X138" s="371"/>
      <c r="Y138" s="371"/>
      <c r="Z138" s="19"/>
      <c r="AA138" s="19" t="s">
        <v>131</v>
      </c>
      <c r="AB138" s="371"/>
      <c r="AC138" s="437">
        <v>7.68</v>
      </c>
      <c r="AD138" s="437">
        <v>7.2</v>
      </c>
      <c r="AE138" s="437">
        <v>7.92</v>
      </c>
      <c r="AF138" s="371">
        <v>8</v>
      </c>
      <c r="AG138" s="371">
        <v>8</v>
      </c>
      <c r="AH138" s="371"/>
      <c r="AI138" s="371"/>
      <c r="AJ138" s="371"/>
      <c r="AK138" s="371"/>
      <c r="AL138" s="371"/>
      <c r="AM138" s="371"/>
      <c r="AN138" s="371"/>
      <c r="AO138" s="437">
        <v>7.68</v>
      </c>
      <c r="AP138" s="437">
        <v>7.2</v>
      </c>
      <c r="AQ138" s="437">
        <v>7.92</v>
      </c>
      <c r="AR138" s="371">
        <v>8</v>
      </c>
      <c r="AS138" s="371">
        <v>8</v>
      </c>
      <c r="AT138" s="371"/>
      <c r="AU138" s="371"/>
      <c r="AV138" s="371"/>
      <c r="AW138" s="371"/>
      <c r="AX138" s="371"/>
      <c r="AY138" s="371"/>
      <c r="AZ138" s="437">
        <v>38.799999999999997</v>
      </c>
      <c r="BA138" s="19" t="s">
        <v>1067</v>
      </c>
    </row>
    <row r="139" spans="1:53" x14ac:dyDescent="0.35">
      <c r="A139" s="19" t="s">
        <v>1025</v>
      </c>
      <c r="B139" s="19" t="s">
        <v>1026</v>
      </c>
      <c r="C139" s="19" t="s">
        <v>58</v>
      </c>
      <c r="D139" s="436">
        <v>46044</v>
      </c>
      <c r="E139" s="19" t="s">
        <v>56</v>
      </c>
      <c r="F139" s="19" t="s">
        <v>524</v>
      </c>
      <c r="G139" s="371">
        <v>0</v>
      </c>
      <c r="H139" s="437">
        <v>37.44</v>
      </c>
      <c r="I139" s="437">
        <v>37.44</v>
      </c>
      <c r="J139" s="371"/>
      <c r="K139" s="371"/>
      <c r="L139" s="371"/>
      <c r="M139" s="371">
        <v>8</v>
      </c>
      <c r="N139" s="371">
        <v>8</v>
      </c>
      <c r="O139" s="371"/>
      <c r="P139" s="371"/>
      <c r="Q139" s="371"/>
      <c r="R139" s="371"/>
      <c r="S139" s="371"/>
      <c r="T139" s="371"/>
      <c r="U139" s="371"/>
      <c r="V139" s="371">
        <v>16</v>
      </c>
      <c r="W139" s="371"/>
      <c r="X139" s="371"/>
      <c r="Y139" s="371"/>
      <c r="Z139" s="19"/>
      <c r="AA139" s="19" t="s">
        <v>131</v>
      </c>
      <c r="AB139" s="371"/>
      <c r="AC139" s="437">
        <v>7.36</v>
      </c>
      <c r="AD139" s="437">
        <v>7.68</v>
      </c>
      <c r="AE139" s="437">
        <v>7.04</v>
      </c>
      <c r="AF139" s="437">
        <v>7.36</v>
      </c>
      <c r="AG139" s="371">
        <v>8</v>
      </c>
      <c r="AH139" s="371"/>
      <c r="AI139" s="371"/>
      <c r="AJ139" s="371"/>
      <c r="AK139" s="371"/>
      <c r="AL139" s="371"/>
      <c r="AM139" s="371"/>
      <c r="AN139" s="371"/>
      <c r="AO139" s="437">
        <v>7.36</v>
      </c>
      <c r="AP139" s="437">
        <v>7.68</v>
      </c>
      <c r="AQ139" s="437">
        <v>-0.96</v>
      </c>
      <c r="AR139" s="437">
        <v>-0.64</v>
      </c>
      <c r="AS139" s="371">
        <v>8</v>
      </c>
      <c r="AT139" s="371"/>
      <c r="AU139" s="371"/>
      <c r="AV139" s="371"/>
      <c r="AW139" s="371"/>
      <c r="AX139" s="371"/>
      <c r="AY139" s="371"/>
      <c r="AZ139" s="437">
        <v>21.44</v>
      </c>
      <c r="BA139" s="19" t="s">
        <v>1068</v>
      </c>
    </row>
    <row r="140" spans="1:53" x14ac:dyDescent="0.35">
      <c r="A140" s="19" t="s">
        <v>1028</v>
      </c>
      <c r="B140" s="19" t="s">
        <v>1029</v>
      </c>
      <c r="C140" s="19" t="s">
        <v>58</v>
      </c>
      <c r="D140" s="436">
        <v>46051</v>
      </c>
      <c r="E140" s="19" t="s">
        <v>56</v>
      </c>
      <c r="F140" s="19" t="s">
        <v>524</v>
      </c>
      <c r="G140" s="371">
        <v>0</v>
      </c>
      <c r="H140" s="437">
        <v>28.56</v>
      </c>
      <c r="I140" s="437">
        <v>28.56</v>
      </c>
      <c r="J140" s="371"/>
      <c r="K140" s="371"/>
      <c r="L140" s="371"/>
      <c r="M140" s="371"/>
      <c r="N140" s="371">
        <v>8</v>
      </c>
      <c r="O140" s="371"/>
      <c r="P140" s="371"/>
      <c r="Q140" s="371"/>
      <c r="R140" s="371"/>
      <c r="S140" s="371"/>
      <c r="T140" s="371"/>
      <c r="U140" s="371"/>
      <c r="V140" s="371">
        <v>8</v>
      </c>
      <c r="W140" s="371"/>
      <c r="X140" s="371"/>
      <c r="Y140" s="371"/>
      <c r="Z140" s="19"/>
      <c r="AA140" s="19" t="s">
        <v>131</v>
      </c>
      <c r="AB140" s="371"/>
      <c r="AC140" s="437">
        <v>7.68</v>
      </c>
      <c r="AD140" s="371">
        <v>8</v>
      </c>
      <c r="AE140" s="437">
        <v>7.04</v>
      </c>
      <c r="AF140" s="437">
        <v>5.84</v>
      </c>
      <c r="AG140" s="371"/>
      <c r="AH140" s="371"/>
      <c r="AI140" s="371"/>
      <c r="AJ140" s="371"/>
      <c r="AK140" s="371"/>
      <c r="AL140" s="371"/>
      <c r="AM140" s="371"/>
      <c r="AN140" s="371"/>
      <c r="AO140" s="437">
        <v>7.68</v>
      </c>
      <c r="AP140" s="371">
        <v>8</v>
      </c>
      <c r="AQ140" s="437">
        <v>7.04</v>
      </c>
      <c r="AR140" s="437">
        <v>-2.16</v>
      </c>
      <c r="AS140" s="371"/>
      <c r="AT140" s="371"/>
      <c r="AU140" s="371"/>
      <c r="AV140" s="371"/>
      <c r="AW140" s="371"/>
      <c r="AX140" s="371"/>
      <c r="AY140" s="371"/>
      <c r="AZ140" s="437">
        <v>20.56</v>
      </c>
      <c r="BA140" s="19" t="s">
        <v>870</v>
      </c>
    </row>
    <row r="141" spans="1:53" x14ac:dyDescent="0.35">
      <c r="A141" s="19" t="s">
        <v>1030</v>
      </c>
      <c r="B141" s="19" t="s">
        <v>1031</v>
      </c>
      <c r="C141" s="19" t="s">
        <v>58</v>
      </c>
      <c r="D141" s="436">
        <v>46051</v>
      </c>
      <c r="E141" s="19" t="s">
        <v>56</v>
      </c>
      <c r="F141" s="19" t="s">
        <v>524</v>
      </c>
      <c r="G141" s="371">
        <v>0</v>
      </c>
      <c r="H141" s="437">
        <v>27.68</v>
      </c>
      <c r="I141" s="437">
        <v>27.68</v>
      </c>
      <c r="J141" s="371"/>
      <c r="K141" s="371"/>
      <c r="L141" s="371"/>
      <c r="M141" s="371"/>
      <c r="N141" s="437">
        <v>14.25</v>
      </c>
      <c r="O141" s="371"/>
      <c r="P141" s="371"/>
      <c r="Q141" s="371"/>
      <c r="R141" s="371"/>
      <c r="S141" s="371"/>
      <c r="T141" s="371"/>
      <c r="U141" s="371"/>
      <c r="V141" s="437">
        <v>14.25</v>
      </c>
      <c r="W141" s="371"/>
      <c r="X141" s="371"/>
      <c r="Y141" s="371"/>
      <c r="Z141" s="19"/>
      <c r="AA141" s="19" t="s">
        <v>131</v>
      </c>
      <c r="AB141" s="371"/>
      <c r="AC141" s="437">
        <v>5.84</v>
      </c>
      <c r="AD141" s="437">
        <v>5.04</v>
      </c>
      <c r="AE141" s="437">
        <v>5.04</v>
      </c>
      <c r="AF141" s="437">
        <v>6.4</v>
      </c>
      <c r="AG141" s="437">
        <v>5.36</v>
      </c>
      <c r="AH141" s="371"/>
      <c r="AI141" s="371"/>
      <c r="AJ141" s="371"/>
      <c r="AK141" s="371"/>
      <c r="AL141" s="371"/>
      <c r="AM141" s="371"/>
      <c r="AN141" s="371"/>
      <c r="AO141" s="437">
        <v>5.84</v>
      </c>
      <c r="AP141" s="437">
        <v>5.04</v>
      </c>
      <c r="AQ141" s="437">
        <v>5.04</v>
      </c>
      <c r="AR141" s="437">
        <v>-7.85</v>
      </c>
      <c r="AS141" s="437">
        <v>5.36</v>
      </c>
      <c r="AT141" s="371"/>
      <c r="AU141" s="371"/>
      <c r="AV141" s="371"/>
      <c r="AW141" s="371"/>
      <c r="AX141" s="371"/>
      <c r="AY141" s="371"/>
      <c r="AZ141" s="437">
        <v>13.43</v>
      </c>
      <c r="BA141" s="19" t="s">
        <v>1067</v>
      </c>
    </row>
    <row r="142" spans="1:53" x14ac:dyDescent="0.35">
      <c r="A142" s="19" t="s">
        <v>1034</v>
      </c>
      <c r="B142" s="19" t="s">
        <v>1035</v>
      </c>
      <c r="C142" s="19" t="s">
        <v>58</v>
      </c>
      <c r="D142" s="436">
        <v>46051</v>
      </c>
      <c r="E142" s="19" t="s">
        <v>56</v>
      </c>
      <c r="F142" s="19" t="s">
        <v>524</v>
      </c>
      <c r="G142" s="371">
        <v>0</v>
      </c>
      <c r="H142" s="437">
        <v>38.32</v>
      </c>
      <c r="I142" s="437">
        <v>38.32</v>
      </c>
      <c r="J142" s="371"/>
      <c r="K142" s="371"/>
      <c r="L142" s="437">
        <v>0.25</v>
      </c>
      <c r="M142" s="371"/>
      <c r="N142" s="371">
        <v>8</v>
      </c>
      <c r="O142" s="371"/>
      <c r="P142" s="371"/>
      <c r="Q142" s="371"/>
      <c r="R142" s="371"/>
      <c r="S142" s="371"/>
      <c r="T142" s="371"/>
      <c r="U142" s="371"/>
      <c r="V142" s="437">
        <v>8.25</v>
      </c>
      <c r="W142" s="371"/>
      <c r="X142" s="371"/>
      <c r="Y142" s="371"/>
      <c r="Z142" s="19"/>
      <c r="AA142" s="19" t="s">
        <v>131</v>
      </c>
      <c r="AB142" s="371"/>
      <c r="AC142" s="437">
        <v>7.68</v>
      </c>
      <c r="AD142" s="371">
        <v>8</v>
      </c>
      <c r="AE142" s="371">
        <v>8</v>
      </c>
      <c r="AF142" s="437">
        <v>7.68</v>
      </c>
      <c r="AG142" s="437">
        <v>6.96</v>
      </c>
      <c r="AH142" s="371"/>
      <c r="AI142" s="371"/>
      <c r="AJ142" s="371"/>
      <c r="AK142" s="371"/>
      <c r="AL142" s="371"/>
      <c r="AM142" s="371"/>
      <c r="AN142" s="371"/>
      <c r="AO142" s="437">
        <v>7.68</v>
      </c>
      <c r="AP142" s="437">
        <v>7.75</v>
      </c>
      <c r="AQ142" s="371">
        <v>8</v>
      </c>
      <c r="AR142" s="437">
        <v>-0.32</v>
      </c>
      <c r="AS142" s="437">
        <v>6.96</v>
      </c>
      <c r="AT142" s="371"/>
      <c r="AU142" s="371"/>
      <c r="AV142" s="371"/>
      <c r="AW142" s="371"/>
      <c r="AX142" s="371"/>
      <c r="AY142" s="371"/>
      <c r="AZ142" s="437">
        <v>30.07</v>
      </c>
      <c r="BA142" s="19" t="s">
        <v>870</v>
      </c>
    </row>
    <row r="143" spans="1:53" x14ac:dyDescent="0.35">
      <c r="A143" s="19" t="s">
        <v>1072</v>
      </c>
      <c r="B143" s="19" t="s">
        <v>1073</v>
      </c>
      <c r="C143" s="19" t="s">
        <v>58</v>
      </c>
      <c r="D143" s="436">
        <v>46085</v>
      </c>
      <c r="E143" s="19" t="s">
        <v>56</v>
      </c>
      <c r="F143" s="19" t="s">
        <v>524</v>
      </c>
      <c r="G143" s="371">
        <v>0</v>
      </c>
      <c r="H143" s="437">
        <v>29.76</v>
      </c>
      <c r="I143" s="437">
        <v>29.76</v>
      </c>
      <c r="J143" s="371"/>
      <c r="K143" s="371"/>
      <c r="L143" s="371"/>
      <c r="M143" s="371"/>
      <c r="N143" s="371"/>
      <c r="O143" s="371"/>
      <c r="P143" s="371"/>
      <c r="Q143" s="371"/>
      <c r="R143" s="371"/>
      <c r="S143" s="371"/>
      <c r="T143" s="371"/>
      <c r="U143" s="371"/>
      <c r="V143" s="371"/>
      <c r="W143" s="371"/>
      <c r="X143" s="371"/>
      <c r="Y143" s="371"/>
      <c r="Z143" s="19"/>
      <c r="AA143" s="19" t="s">
        <v>131</v>
      </c>
      <c r="AB143" s="371"/>
      <c r="AC143" s="371"/>
      <c r="AD143" s="437">
        <v>7.52</v>
      </c>
      <c r="AE143" s="437">
        <v>7.28</v>
      </c>
      <c r="AF143" s="371">
        <v>8</v>
      </c>
      <c r="AG143" s="437">
        <v>6.96</v>
      </c>
      <c r="AH143" s="371"/>
      <c r="AI143" s="371"/>
      <c r="AJ143" s="371"/>
      <c r="AK143" s="371"/>
      <c r="AL143" s="371"/>
      <c r="AM143" s="371"/>
      <c r="AN143" s="371"/>
      <c r="AO143" s="371"/>
      <c r="AP143" s="437">
        <v>7.52</v>
      </c>
      <c r="AQ143" s="437">
        <v>7.28</v>
      </c>
      <c r="AR143" s="371">
        <v>8</v>
      </c>
      <c r="AS143" s="437">
        <v>6.96</v>
      </c>
      <c r="AT143" s="371"/>
      <c r="AU143" s="371"/>
      <c r="AV143" s="371"/>
      <c r="AW143" s="371"/>
      <c r="AX143" s="371"/>
      <c r="AY143" s="371"/>
      <c r="AZ143" s="437">
        <v>29.76</v>
      </c>
      <c r="BA143" s="19" t="s">
        <v>870</v>
      </c>
    </row>
    <row r="144" spans="1:53" x14ac:dyDescent="0.35">
      <c r="A144" s="19" t="s">
        <v>1075</v>
      </c>
      <c r="B144" s="19" t="s">
        <v>1076</v>
      </c>
      <c r="C144" s="19" t="s">
        <v>58</v>
      </c>
      <c r="D144" s="436">
        <v>46085</v>
      </c>
      <c r="E144" s="19" t="s">
        <v>56</v>
      </c>
      <c r="F144" s="19" t="s">
        <v>524</v>
      </c>
      <c r="G144" s="371">
        <v>0</v>
      </c>
      <c r="H144" s="437">
        <v>31.52</v>
      </c>
      <c r="I144" s="437">
        <v>31.52</v>
      </c>
      <c r="J144" s="371"/>
      <c r="K144" s="371"/>
      <c r="L144" s="371"/>
      <c r="M144" s="371"/>
      <c r="N144" s="371"/>
      <c r="O144" s="371"/>
      <c r="P144" s="371"/>
      <c r="Q144" s="371"/>
      <c r="R144" s="371"/>
      <c r="S144" s="371"/>
      <c r="T144" s="371"/>
      <c r="U144" s="371"/>
      <c r="V144" s="371"/>
      <c r="W144" s="371"/>
      <c r="X144" s="371"/>
      <c r="Y144" s="371"/>
      <c r="Z144" s="19"/>
      <c r="AA144" s="19" t="s">
        <v>131</v>
      </c>
      <c r="AB144" s="371"/>
      <c r="AC144" s="371"/>
      <c r="AD144" s="437">
        <v>7.52</v>
      </c>
      <c r="AE144" s="371">
        <v>8</v>
      </c>
      <c r="AF144" s="371">
        <v>8</v>
      </c>
      <c r="AG144" s="371">
        <v>8</v>
      </c>
      <c r="AH144" s="371"/>
      <c r="AI144" s="371"/>
      <c r="AJ144" s="371"/>
      <c r="AK144" s="371"/>
      <c r="AL144" s="371"/>
      <c r="AM144" s="371"/>
      <c r="AN144" s="371"/>
      <c r="AO144" s="371"/>
      <c r="AP144" s="437">
        <v>7.52</v>
      </c>
      <c r="AQ144" s="371">
        <v>8</v>
      </c>
      <c r="AR144" s="371">
        <v>8</v>
      </c>
      <c r="AS144" s="371">
        <v>8</v>
      </c>
      <c r="AT144" s="371"/>
      <c r="AU144" s="371"/>
      <c r="AV144" s="371"/>
      <c r="AW144" s="371"/>
      <c r="AX144" s="371"/>
      <c r="AY144" s="371"/>
      <c r="AZ144" s="437">
        <v>31.52</v>
      </c>
      <c r="BA144" s="19" t="s">
        <v>870</v>
      </c>
    </row>
    <row r="145" spans="1:53" x14ac:dyDescent="0.35">
      <c r="A145" s="19" t="s">
        <v>1079</v>
      </c>
      <c r="B145" s="19" t="s">
        <v>1080</v>
      </c>
      <c r="C145" s="19" t="s">
        <v>58</v>
      </c>
      <c r="D145" s="436">
        <v>46085</v>
      </c>
      <c r="E145" s="19" t="s">
        <v>56</v>
      </c>
      <c r="F145" s="19" t="s">
        <v>524</v>
      </c>
      <c r="G145" s="371">
        <v>0</v>
      </c>
      <c r="H145" s="437">
        <v>30.16</v>
      </c>
      <c r="I145" s="437">
        <v>30.16</v>
      </c>
      <c r="J145" s="371"/>
      <c r="K145" s="371"/>
      <c r="L145" s="371"/>
      <c r="M145" s="371"/>
      <c r="N145" s="371"/>
      <c r="O145" s="371"/>
      <c r="P145" s="371"/>
      <c r="Q145" s="371"/>
      <c r="R145" s="371"/>
      <c r="S145" s="371"/>
      <c r="T145" s="371"/>
      <c r="U145" s="371"/>
      <c r="V145" s="371"/>
      <c r="W145" s="371"/>
      <c r="X145" s="371"/>
      <c r="Y145" s="371"/>
      <c r="Z145" s="19"/>
      <c r="AA145" s="19" t="s">
        <v>131</v>
      </c>
      <c r="AB145" s="371"/>
      <c r="AC145" s="371"/>
      <c r="AD145" s="437">
        <v>7.52</v>
      </c>
      <c r="AE145" s="437">
        <v>7.36</v>
      </c>
      <c r="AF145" s="437">
        <v>7.68</v>
      </c>
      <c r="AG145" s="437">
        <v>7.6</v>
      </c>
      <c r="AH145" s="371"/>
      <c r="AI145" s="371"/>
      <c r="AJ145" s="371"/>
      <c r="AK145" s="371"/>
      <c r="AL145" s="371"/>
      <c r="AM145" s="371"/>
      <c r="AN145" s="371"/>
      <c r="AO145" s="371"/>
      <c r="AP145" s="437">
        <v>7.52</v>
      </c>
      <c r="AQ145" s="437">
        <v>7.36</v>
      </c>
      <c r="AR145" s="437">
        <v>7.68</v>
      </c>
      <c r="AS145" s="437">
        <v>7.6</v>
      </c>
      <c r="AT145" s="371"/>
      <c r="AU145" s="371"/>
      <c r="AV145" s="371"/>
      <c r="AW145" s="371"/>
      <c r="AX145" s="371"/>
      <c r="AY145" s="371"/>
      <c r="AZ145" s="437">
        <v>30.16</v>
      </c>
      <c r="BA145" s="19" t="s">
        <v>870</v>
      </c>
    </row>
    <row r="146" spans="1:53" x14ac:dyDescent="0.35">
      <c r="A146" s="19" t="s">
        <v>1082</v>
      </c>
      <c r="B146" s="19" t="s">
        <v>1083</v>
      </c>
      <c r="C146" s="19" t="s">
        <v>58</v>
      </c>
      <c r="D146" s="436">
        <v>46085</v>
      </c>
      <c r="E146" s="19" t="s">
        <v>56</v>
      </c>
      <c r="F146" s="19" t="s">
        <v>524</v>
      </c>
      <c r="G146" s="371">
        <v>0</v>
      </c>
      <c r="H146" s="437">
        <v>27.04</v>
      </c>
      <c r="I146" s="437">
        <v>27.04</v>
      </c>
      <c r="J146" s="371"/>
      <c r="K146" s="371"/>
      <c r="L146" s="371"/>
      <c r="M146" s="371"/>
      <c r="N146" s="371">
        <v>8</v>
      </c>
      <c r="O146" s="371"/>
      <c r="P146" s="371"/>
      <c r="Q146" s="371"/>
      <c r="R146" s="371"/>
      <c r="S146" s="371"/>
      <c r="T146" s="371"/>
      <c r="U146" s="371"/>
      <c r="V146" s="371">
        <v>8</v>
      </c>
      <c r="W146" s="371"/>
      <c r="X146" s="371"/>
      <c r="Y146" s="371"/>
      <c r="Z146" s="19"/>
      <c r="AA146" s="19" t="s">
        <v>131</v>
      </c>
      <c r="AB146" s="371"/>
      <c r="AC146" s="371"/>
      <c r="AD146" s="437">
        <v>7.52</v>
      </c>
      <c r="AE146" s="437">
        <v>7.6</v>
      </c>
      <c r="AF146" s="437">
        <v>6.16</v>
      </c>
      <c r="AG146" s="437">
        <v>5.76</v>
      </c>
      <c r="AH146" s="371"/>
      <c r="AI146" s="371"/>
      <c r="AJ146" s="371"/>
      <c r="AK146" s="371"/>
      <c r="AL146" s="371"/>
      <c r="AM146" s="371"/>
      <c r="AN146" s="371"/>
      <c r="AO146" s="371"/>
      <c r="AP146" s="437">
        <v>7.52</v>
      </c>
      <c r="AQ146" s="437">
        <v>7.6</v>
      </c>
      <c r="AR146" s="437">
        <v>-1.8399999999999999</v>
      </c>
      <c r="AS146" s="437">
        <v>5.76</v>
      </c>
      <c r="AT146" s="371"/>
      <c r="AU146" s="371"/>
      <c r="AV146" s="371"/>
      <c r="AW146" s="371"/>
      <c r="AX146" s="371"/>
      <c r="AY146" s="371"/>
      <c r="AZ146" s="437">
        <v>19.04</v>
      </c>
      <c r="BA146" s="19" t="s">
        <v>870</v>
      </c>
    </row>
    <row r="147" spans="1:53" x14ac:dyDescent="0.35">
      <c r="A147" s="19" t="s">
        <v>1085</v>
      </c>
      <c r="B147" s="19" t="s">
        <v>1086</v>
      </c>
      <c r="C147" s="19" t="s">
        <v>58</v>
      </c>
      <c r="D147" s="436">
        <v>46085</v>
      </c>
      <c r="E147" s="19" t="s">
        <v>56</v>
      </c>
      <c r="F147" s="19" t="s">
        <v>524</v>
      </c>
      <c r="G147" s="371">
        <v>0</v>
      </c>
      <c r="H147" s="437">
        <v>29.76</v>
      </c>
      <c r="I147" s="437">
        <v>29.76</v>
      </c>
      <c r="J147" s="371"/>
      <c r="K147" s="371"/>
      <c r="L147" s="371"/>
      <c r="M147" s="371"/>
      <c r="N147" s="371"/>
      <c r="O147" s="371"/>
      <c r="P147" s="371"/>
      <c r="Q147" s="371"/>
      <c r="R147" s="371"/>
      <c r="S147" s="371"/>
      <c r="T147" s="371"/>
      <c r="U147" s="371"/>
      <c r="V147" s="371"/>
      <c r="W147" s="371"/>
      <c r="X147" s="371"/>
      <c r="Y147" s="371"/>
      <c r="Z147" s="19"/>
      <c r="AA147" s="19" t="s">
        <v>131</v>
      </c>
      <c r="AB147" s="371"/>
      <c r="AC147" s="371"/>
      <c r="AD147" s="437">
        <v>7.52</v>
      </c>
      <c r="AE147" s="371">
        <v>8</v>
      </c>
      <c r="AF147" s="437">
        <v>7.04</v>
      </c>
      <c r="AG147" s="437">
        <v>7.2</v>
      </c>
      <c r="AH147" s="371"/>
      <c r="AI147" s="371"/>
      <c r="AJ147" s="371"/>
      <c r="AK147" s="371"/>
      <c r="AL147" s="371"/>
      <c r="AM147" s="371"/>
      <c r="AN147" s="371"/>
      <c r="AO147" s="371"/>
      <c r="AP147" s="437">
        <v>7.52</v>
      </c>
      <c r="AQ147" s="371">
        <v>8</v>
      </c>
      <c r="AR147" s="437">
        <v>7.04</v>
      </c>
      <c r="AS147" s="437">
        <v>7.2</v>
      </c>
      <c r="AT147" s="371"/>
      <c r="AU147" s="371"/>
      <c r="AV147" s="371"/>
      <c r="AW147" s="371"/>
      <c r="AX147" s="371"/>
      <c r="AY147" s="371"/>
      <c r="AZ147" s="437">
        <v>29.76</v>
      </c>
      <c r="BA147" s="19" t="s">
        <v>870</v>
      </c>
    </row>
    <row r="148" spans="1:53" x14ac:dyDescent="0.35">
      <c r="A148" s="19" t="s">
        <v>1088</v>
      </c>
      <c r="B148" s="19" t="s">
        <v>1089</v>
      </c>
      <c r="C148" s="19" t="s">
        <v>58</v>
      </c>
      <c r="D148" s="436">
        <v>46085</v>
      </c>
      <c r="E148" s="19" t="s">
        <v>56</v>
      </c>
      <c r="F148" s="19" t="s">
        <v>524</v>
      </c>
      <c r="G148" s="371">
        <v>0</v>
      </c>
      <c r="H148" s="437">
        <v>31.2</v>
      </c>
      <c r="I148" s="437">
        <v>31.2</v>
      </c>
      <c r="J148" s="371"/>
      <c r="K148" s="371"/>
      <c r="L148" s="371"/>
      <c r="M148" s="371"/>
      <c r="N148" s="371"/>
      <c r="O148" s="371"/>
      <c r="P148" s="371"/>
      <c r="Q148" s="371"/>
      <c r="R148" s="371"/>
      <c r="S148" s="371"/>
      <c r="T148" s="371"/>
      <c r="U148" s="371"/>
      <c r="V148" s="371"/>
      <c r="W148" s="371"/>
      <c r="X148" s="371"/>
      <c r="Y148" s="371"/>
      <c r="Z148" s="19"/>
      <c r="AA148" s="19" t="s">
        <v>131</v>
      </c>
      <c r="AB148" s="371"/>
      <c r="AC148" s="371"/>
      <c r="AD148" s="437">
        <v>7.52</v>
      </c>
      <c r="AE148" s="371">
        <v>8</v>
      </c>
      <c r="AF148" s="437">
        <v>7.68</v>
      </c>
      <c r="AG148" s="371">
        <v>8</v>
      </c>
      <c r="AH148" s="371"/>
      <c r="AI148" s="371"/>
      <c r="AJ148" s="371"/>
      <c r="AK148" s="371"/>
      <c r="AL148" s="371"/>
      <c r="AM148" s="371"/>
      <c r="AN148" s="371"/>
      <c r="AO148" s="371"/>
      <c r="AP148" s="437">
        <v>7.52</v>
      </c>
      <c r="AQ148" s="371">
        <v>8</v>
      </c>
      <c r="AR148" s="437">
        <v>7.68</v>
      </c>
      <c r="AS148" s="371">
        <v>8</v>
      </c>
      <c r="AT148" s="371"/>
      <c r="AU148" s="371"/>
      <c r="AV148" s="371"/>
      <c r="AW148" s="371"/>
      <c r="AX148" s="371"/>
      <c r="AY148" s="371"/>
      <c r="AZ148" s="437">
        <v>31.2</v>
      </c>
      <c r="BA148" s="19" t="s">
        <v>1068</v>
      </c>
    </row>
    <row r="149" spans="1:53" x14ac:dyDescent="0.35">
      <c r="A149" s="19" t="s">
        <v>1091</v>
      </c>
      <c r="B149" s="19" t="s">
        <v>1092</v>
      </c>
      <c r="C149" s="19" t="s">
        <v>58</v>
      </c>
      <c r="D149" s="436">
        <v>46085</v>
      </c>
      <c r="E149" s="19" t="s">
        <v>56</v>
      </c>
      <c r="F149" s="19" t="s">
        <v>524</v>
      </c>
      <c r="G149" s="371">
        <v>0</v>
      </c>
      <c r="H149" s="437">
        <v>28.32</v>
      </c>
      <c r="I149" s="437">
        <v>28.32</v>
      </c>
      <c r="J149" s="371"/>
      <c r="K149" s="371"/>
      <c r="L149" s="371"/>
      <c r="M149" s="371"/>
      <c r="N149" s="437">
        <v>11.75</v>
      </c>
      <c r="O149" s="371"/>
      <c r="P149" s="371"/>
      <c r="Q149" s="371"/>
      <c r="R149" s="371"/>
      <c r="S149" s="371"/>
      <c r="T149" s="371"/>
      <c r="U149" s="371"/>
      <c r="V149" s="437">
        <v>11.75</v>
      </c>
      <c r="W149" s="371"/>
      <c r="X149" s="371"/>
      <c r="Y149" s="371"/>
      <c r="Z149" s="19"/>
      <c r="AA149" s="19" t="s">
        <v>131</v>
      </c>
      <c r="AB149" s="371"/>
      <c r="AC149" s="371"/>
      <c r="AD149" s="437">
        <v>6.5600000000000005</v>
      </c>
      <c r="AE149" s="437">
        <v>7.2</v>
      </c>
      <c r="AF149" s="437">
        <v>6.5600000000000005</v>
      </c>
      <c r="AG149" s="371">
        <v>8</v>
      </c>
      <c r="AH149" s="371"/>
      <c r="AI149" s="371"/>
      <c r="AJ149" s="371"/>
      <c r="AK149" s="371"/>
      <c r="AL149" s="371"/>
      <c r="AM149" s="371"/>
      <c r="AN149" s="371"/>
      <c r="AO149" s="371"/>
      <c r="AP149" s="437">
        <v>6.5600000000000005</v>
      </c>
      <c r="AQ149" s="437">
        <v>7.2</v>
      </c>
      <c r="AR149" s="437">
        <v>-5.19</v>
      </c>
      <c r="AS149" s="371">
        <v>8</v>
      </c>
      <c r="AT149" s="371"/>
      <c r="AU149" s="371"/>
      <c r="AV149" s="371"/>
      <c r="AW149" s="371"/>
      <c r="AX149" s="371"/>
      <c r="AY149" s="371"/>
      <c r="AZ149" s="437">
        <v>16.57</v>
      </c>
      <c r="BA149" s="19" t="s">
        <v>1068</v>
      </c>
    </row>
    <row r="150" spans="1:53" x14ac:dyDescent="0.35">
      <c r="A150" s="19" t="s">
        <v>1094</v>
      </c>
      <c r="B150" s="19" t="s">
        <v>1095</v>
      </c>
      <c r="C150" s="19" t="s">
        <v>58</v>
      </c>
      <c r="D150" s="436">
        <v>46085</v>
      </c>
      <c r="E150" s="19" t="s">
        <v>56</v>
      </c>
      <c r="F150" s="19" t="s">
        <v>524</v>
      </c>
      <c r="G150" s="371">
        <v>0</v>
      </c>
      <c r="H150" s="437">
        <v>21.44</v>
      </c>
      <c r="I150" s="437">
        <v>21.44</v>
      </c>
      <c r="J150" s="371"/>
      <c r="K150" s="371"/>
      <c r="L150" s="371"/>
      <c r="M150" s="371"/>
      <c r="N150" s="371"/>
      <c r="O150" s="371"/>
      <c r="P150" s="371"/>
      <c r="Q150" s="371"/>
      <c r="R150" s="371"/>
      <c r="S150" s="371"/>
      <c r="T150" s="371"/>
      <c r="U150" s="371"/>
      <c r="V150" s="371"/>
      <c r="W150" s="371"/>
      <c r="X150" s="371"/>
      <c r="Y150" s="371"/>
      <c r="Z150" s="19"/>
      <c r="AA150" s="19" t="s">
        <v>131</v>
      </c>
      <c r="AB150" s="371"/>
      <c r="AC150" s="371"/>
      <c r="AD150" s="437">
        <v>7.52</v>
      </c>
      <c r="AE150" s="437">
        <v>7.6</v>
      </c>
      <c r="AF150" s="437">
        <v>6.32</v>
      </c>
      <c r="AG150" s="371"/>
      <c r="AH150" s="371"/>
      <c r="AI150" s="371"/>
      <c r="AJ150" s="371"/>
      <c r="AK150" s="371"/>
      <c r="AL150" s="371"/>
      <c r="AM150" s="371"/>
      <c r="AN150" s="371"/>
      <c r="AO150" s="371"/>
      <c r="AP150" s="437">
        <v>7.52</v>
      </c>
      <c r="AQ150" s="437">
        <v>7.6</v>
      </c>
      <c r="AR150" s="437">
        <v>6.32</v>
      </c>
      <c r="AS150" s="371"/>
      <c r="AT150" s="371"/>
      <c r="AU150" s="371"/>
      <c r="AV150" s="371"/>
      <c r="AW150" s="371"/>
      <c r="AX150" s="371"/>
      <c r="AY150" s="371"/>
      <c r="AZ150" s="437">
        <v>21.44</v>
      </c>
      <c r="BA150" s="19" t="s">
        <v>1068</v>
      </c>
    </row>
    <row r="151" spans="1:53" x14ac:dyDescent="0.35">
      <c r="A151" s="19" t="s">
        <v>1097</v>
      </c>
      <c r="B151" s="19" t="s">
        <v>1098</v>
      </c>
      <c r="C151" s="19" t="s">
        <v>58</v>
      </c>
      <c r="D151" s="436">
        <v>46085</v>
      </c>
      <c r="E151" s="19" t="s">
        <v>56</v>
      </c>
      <c r="F151" s="19" t="s">
        <v>524</v>
      </c>
      <c r="G151" s="371">
        <v>0</v>
      </c>
      <c r="H151" s="437">
        <v>29.36</v>
      </c>
      <c r="I151" s="437">
        <v>29.36</v>
      </c>
      <c r="J151" s="371"/>
      <c r="K151" s="371"/>
      <c r="L151" s="371"/>
      <c r="M151" s="371"/>
      <c r="N151" s="371">
        <v>8</v>
      </c>
      <c r="O151" s="371">
        <v>10</v>
      </c>
      <c r="P151" s="371"/>
      <c r="Q151" s="371"/>
      <c r="R151" s="371"/>
      <c r="S151" s="371"/>
      <c r="T151" s="371"/>
      <c r="U151" s="371"/>
      <c r="V151" s="371">
        <v>18</v>
      </c>
      <c r="W151" s="371"/>
      <c r="X151" s="371"/>
      <c r="Y151" s="371"/>
      <c r="Z151" s="19"/>
      <c r="AA151" s="19" t="s">
        <v>131</v>
      </c>
      <c r="AB151" s="371"/>
      <c r="AC151" s="371"/>
      <c r="AD151" s="437">
        <v>7.52</v>
      </c>
      <c r="AE151" s="371">
        <v>8</v>
      </c>
      <c r="AF151" s="437">
        <v>7.28</v>
      </c>
      <c r="AG151" s="437">
        <v>6.5600000000000005</v>
      </c>
      <c r="AH151" s="371"/>
      <c r="AI151" s="371"/>
      <c r="AJ151" s="371"/>
      <c r="AK151" s="371"/>
      <c r="AL151" s="371"/>
      <c r="AM151" s="371"/>
      <c r="AN151" s="371"/>
      <c r="AO151" s="371"/>
      <c r="AP151" s="437">
        <v>7.52</v>
      </c>
      <c r="AQ151" s="371">
        <v>8</v>
      </c>
      <c r="AR151" s="437">
        <v>-0.72</v>
      </c>
      <c r="AS151" s="437">
        <v>-3.44</v>
      </c>
      <c r="AT151" s="371"/>
      <c r="AU151" s="371"/>
      <c r="AV151" s="371"/>
      <c r="AW151" s="371"/>
      <c r="AX151" s="371"/>
      <c r="AY151" s="371"/>
      <c r="AZ151" s="437">
        <v>11.36</v>
      </c>
      <c r="BA151" s="19" t="s">
        <v>1068</v>
      </c>
    </row>
    <row r="152" spans="1:53" x14ac:dyDescent="0.35">
      <c r="A152" s="19" t="s">
        <v>1100</v>
      </c>
      <c r="B152" s="19" t="s">
        <v>1101</v>
      </c>
      <c r="C152" s="19" t="s">
        <v>58</v>
      </c>
      <c r="D152" s="436">
        <v>46085</v>
      </c>
      <c r="E152" s="19" t="s">
        <v>56</v>
      </c>
      <c r="F152" s="19" t="s">
        <v>524</v>
      </c>
      <c r="G152" s="371">
        <v>0</v>
      </c>
      <c r="H152" s="437">
        <v>29.44</v>
      </c>
      <c r="I152" s="437">
        <v>29.44</v>
      </c>
      <c r="J152" s="371"/>
      <c r="K152" s="371"/>
      <c r="L152" s="371"/>
      <c r="M152" s="371"/>
      <c r="N152" s="371"/>
      <c r="O152" s="371"/>
      <c r="P152" s="371"/>
      <c r="Q152" s="371"/>
      <c r="R152" s="371"/>
      <c r="S152" s="371"/>
      <c r="T152" s="371"/>
      <c r="U152" s="371"/>
      <c r="V152" s="371"/>
      <c r="W152" s="371"/>
      <c r="X152" s="371"/>
      <c r="Y152" s="371"/>
      <c r="Z152" s="19"/>
      <c r="AA152" s="19" t="s">
        <v>131</v>
      </c>
      <c r="AB152" s="371"/>
      <c r="AC152" s="371"/>
      <c r="AD152" s="437">
        <v>7.52</v>
      </c>
      <c r="AE152" s="437">
        <v>6.64</v>
      </c>
      <c r="AF152" s="437">
        <v>7.68</v>
      </c>
      <c r="AG152" s="437">
        <v>7.6</v>
      </c>
      <c r="AH152" s="371"/>
      <c r="AI152" s="371"/>
      <c r="AJ152" s="371"/>
      <c r="AK152" s="371"/>
      <c r="AL152" s="371"/>
      <c r="AM152" s="371"/>
      <c r="AN152" s="371"/>
      <c r="AO152" s="371"/>
      <c r="AP152" s="437">
        <v>7.52</v>
      </c>
      <c r="AQ152" s="437">
        <v>6.64</v>
      </c>
      <c r="AR152" s="437">
        <v>7.68</v>
      </c>
      <c r="AS152" s="437">
        <v>7.6</v>
      </c>
      <c r="AT152" s="371"/>
      <c r="AU152" s="371"/>
      <c r="AV152" s="371"/>
      <c r="AW152" s="371"/>
      <c r="AX152" s="371"/>
      <c r="AY152" s="371"/>
      <c r="AZ152" s="437">
        <v>29.44</v>
      </c>
      <c r="BA152" s="19" t="s">
        <v>1067</v>
      </c>
    </row>
    <row r="153" spans="1:53" x14ac:dyDescent="0.35">
      <c r="A153" s="19" t="s">
        <v>1103</v>
      </c>
      <c r="B153" s="19" t="s">
        <v>1104</v>
      </c>
      <c r="C153" s="19" t="s">
        <v>58</v>
      </c>
      <c r="D153" s="436">
        <v>46085</v>
      </c>
      <c r="E153" s="19" t="s">
        <v>56</v>
      </c>
      <c r="F153" s="19" t="s">
        <v>524</v>
      </c>
      <c r="G153" s="371">
        <v>0</v>
      </c>
      <c r="H153" s="437">
        <v>30.08</v>
      </c>
      <c r="I153" s="437">
        <v>30.08</v>
      </c>
      <c r="J153" s="371"/>
      <c r="K153" s="371"/>
      <c r="L153" s="371"/>
      <c r="M153" s="371"/>
      <c r="N153" s="371"/>
      <c r="O153" s="371">
        <v>8</v>
      </c>
      <c r="P153" s="371"/>
      <c r="Q153" s="371"/>
      <c r="R153" s="371"/>
      <c r="S153" s="371"/>
      <c r="T153" s="371"/>
      <c r="U153" s="371"/>
      <c r="V153" s="371">
        <v>8</v>
      </c>
      <c r="W153" s="371"/>
      <c r="X153" s="371"/>
      <c r="Y153" s="371"/>
      <c r="Z153" s="19"/>
      <c r="AA153" s="19" t="s">
        <v>131</v>
      </c>
      <c r="AB153" s="371"/>
      <c r="AC153" s="371"/>
      <c r="AD153" s="437">
        <v>7.52</v>
      </c>
      <c r="AE153" s="437">
        <v>6.5600000000000005</v>
      </c>
      <c r="AF153" s="371">
        <v>8</v>
      </c>
      <c r="AG153" s="371">
        <v>8</v>
      </c>
      <c r="AH153" s="371"/>
      <c r="AI153" s="371"/>
      <c r="AJ153" s="371"/>
      <c r="AK153" s="371"/>
      <c r="AL153" s="371"/>
      <c r="AM153" s="371"/>
      <c r="AN153" s="371"/>
      <c r="AO153" s="371"/>
      <c r="AP153" s="437">
        <v>7.52</v>
      </c>
      <c r="AQ153" s="437">
        <v>6.5600000000000005</v>
      </c>
      <c r="AR153" s="371">
        <v>8</v>
      </c>
      <c r="AS153" s="371">
        <v>0</v>
      </c>
      <c r="AT153" s="371"/>
      <c r="AU153" s="371"/>
      <c r="AV153" s="371"/>
      <c r="AW153" s="371"/>
      <c r="AX153" s="371"/>
      <c r="AY153" s="371"/>
      <c r="AZ153" s="437">
        <v>22.08</v>
      </c>
      <c r="BA153" s="19" t="s">
        <v>1067</v>
      </c>
    </row>
    <row r="154" spans="1:53" x14ac:dyDescent="0.35">
      <c r="A154" s="19" t="s">
        <v>1106</v>
      </c>
      <c r="B154" s="19" t="s">
        <v>1107</v>
      </c>
      <c r="C154" s="19" t="s">
        <v>58</v>
      </c>
      <c r="D154" s="436">
        <v>46085</v>
      </c>
      <c r="E154" s="19" t="s">
        <v>56</v>
      </c>
      <c r="F154" s="19" t="s">
        <v>524</v>
      </c>
      <c r="G154" s="371">
        <v>0</v>
      </c>
      <c r="H154" s="437">
        <v>26.4</v>
      </c>
      <c r="I154" s="437">
        <v>26.4</v>
      </c>
      <c r="J154" s="371"/>
      <c r="K154" s="371"/>
      <c r="L154" s="371"/>
      <c r="M154" s="371"/>
      <c r="N154" s="371"/>
      <c r="O154" s="371">
        <v>10</v>
      </c>
      <c r="P154" s="371"/>
      <c r="Q154" s="371"/>
      <c r="R154" s="371"/>
      <c r="S154" s="371"/>
      <c r="T154" s="371"/>
      <c r="U154" s="371"/>
      <c r="V154" s="371">
        <v>10</v>
      </c>
      <c r="W154" s="371"/>
      <c r="X154" s="371"/>
      <c r="Y154" s="371"/>
      <c r="Z154" s="19"/>
      <c r="AA154" s="19" t="s">
        <v>131</v>
      </c>
      <c r="AB154" s="371"/>
      <c r="AC154" s="371"/>
      <c r="AD154" s="437">
        <v>7.52</v>
      </c>
      <c r="AE154" s="371">
        <v>6</v>
      </c>
      <c r="AF154" s="437">
        <v>7.04</v>
      </c>
      <c r="AG154" s="437">
        <v>5.84</v>
      </c>
      <c r="AH154" s="371"/>
      <c r="AI154" s="371"/>
      <c r="AJ154" s="371"/>
      <c r="AK154" s="371"/>
      <c r="AL154" s="371"/>
      <c r="AM154" s="371"/>
      <c r="AN154" s="371"/>
      <c r="AO154" s="371"/>
      <c r="AP154" s="437">
        <v>7.52</v>
      </c>
      <c r="AQ154" s="371">
        <v>6</v>
      </c>
      <c r="AR154" s="437">
        <v>7.04</v>
      </c>
      <c r="AS154" s="437">
        <v>-4.16</v>
      </c>
      <c r="AT154" s="371"/>
      <c r="AU154" s="371"/>
      <c r="AV154" s="371"/>
      <c r="AW154" s="371"/>
      <c r="AX154" s="371"/>
      <c r="AY154" s="371"/>
      <c r="AZ154" s="437">
        <v>16.399999999999999</v>
      </c>
      <c r="BA154" s="19" t="s">
        <v>1067</v>
      </c>
    </row>
    <row r="155" spans="1:53" x14ac:dyDescent="0.35">
      <c r="A155" s="19" t="s">
        <v>1109</v>
      </c>
      <c r="B155" s="19" t="s">
        <v>1110</v>
      </c>
      <c r="C155" s="19" t="s">
        <v>58</v>
      </c>
      <c r="D155" s="436">
        <v>46085</v>
      </c>
      <c r="E155" s="19" t="s">
        <v>56</v>
      </c>
      <c r="F155" s="19" t="s">
        <v>524</v>
      </c>
      <c r="G155" s="371">
        <v>0</v>
      </c>
      <c r="H155" s="437">
        <v>27.36</v>
      </c>
      <c r="I155" s="437">
        <v>27.36</v>
      </c>
      <c r="J155" s="371"/>
      <c r="K155" s="371"/>
      <c r="L155" s="371"/>
      <c r="M155" s="371"/>
      <c r="N155" s="437">
        <v>2.5</v>
      </c>
      <c r="O155" s="371">
        <v>10</v>
      </c>
      <c r="P155" s="371"/>
      <c r="Q155" s="371"/>
      <c r="R155" s="371"/>
      <c r="S155" s="371"/>
      <c r="T155" s="371"/>
      <c r="U155" s="371"/>
      <c r="V155" s="437">
        <v>12.5</v>
      </c>
      <c r="W155" s="371"/>
      <c r="X155" s="371"/>
      <c r="Y155" s="371"/>
      <c r="Z155" s="19"/>
      <c r="AA155" s="19" t="s">
        <v>131</v>
      </c>
      <c r="AB155" s="371"/>
      <c r="AC155" s="371"/>
      <c r="AD155" s="437">
        <v>6.8</v>
      </c>
      <c r="AE155" s="437">
        <v>7.92</v>
      </c>
      <c r="AF155" s="437">
        <v>6.08</v>
      </c>
      <c r="AG155" s="437">
        <v>6.5600000000000005</v>
      </c>
      <c r="AH155" s="371"/>
      <c r="AI155" s="371"/>
      <c r="AJ155" s="371"/>
      <c r="AK155" s="371"/>
      <c r="AL155" s="371"/>
      <c r="AM155" s="371"/>
      <c r="AN155" s="371"/>
      <c r="AO155" s="371"/>
      <c r="AP155" s="437">
        <v>6.8</v>
      </c>
      <c r="AQ155" s="437">
        <v>7.92</v>
      </c>
      <c r="AR155" s="437">
        <v>3.58</v>
      </c>
      <c r="AS155" s="437">
        <v>-3.44</v>
      </c>
      <c r="AT155" s="371"/>
      <c r="AU155" s="371"/>
      <c r="AV155" s="371"/>
      <c r="AW155" s="371"/>
      <c r="AX155" s="371"/>
      <c r="AY155" s="371"/>
      <c r="AZ155" s="437">
        <v>14.86</v>
      </c>
      <c r="BA155" s="19" t="s">
        <v>1067</v>
      </c>
    </row>
    <row r="156" spans="1:53" x14ac:dyDescent="0.35">
      <c r="A156" s="19" t="s">
        <v>1112</v>
      </c>
      <c r="B156" s="19" t="s">
        <v>1113</v>
      </c>
      <c r="C156" s="19" t="s">
        <v>58</v>
      </c>
      <c r="D156" s="436">
        <v>46086</v>
      </c>
      <c r="E156" s="19" t="s">
        <v>56</v>
      </c>
      <c r="F156" s="19" t="s">
        <v>524</v>
      </c>
      <c r="G156" s="371">
        <v>0</v>
      </c>
      <c r="H156" s="437">
        <v>13.6</v>
      </c>
      <c r="I156" s="437">
        <v>13.6</v>
      </c>
      <c r="J156" s="371"/>
      <c r="K156" s="371"/>
      <c r="L156" s="371"/>
      <c r="M156" s="371"/>
      <c r="N156" s="371"/>
      <c r="O156" s="371"/>
      <c r="P156" s="371"/>
      <c r="Q156" s="371"/>
      <c r="R156" s="371"/>
      <c r="S156" s="371"/>
      <c r="T156" s="371"/>
      <c r="U156" s="371"/>
      <c r="V156" s="371"/>
      <c r="W156" s="371"/>
      <c r="X156" s="371"/>
      <c r="Y156" s="371"/>
      <c r="Z156" s="19"/>
      <c r="AA156" s="19" t="s">
        <v>131</v>
      </c>
      <c r="AB156" s="371"/>
      <c r="AC156" s="371"/>
      <c r="AD156" s="437">
        <v>5.6</v>
      </c>
      <c r="AE156" s="371">
        <v>8</v>
      </c>
      <c r="AF156" s="371"/>
      <c r="AG156" s="371"/>
      <c r="AH156" s="371"/>
      <c r="AI156" s="371"/>
      <c r="AJ156" s="371"/>
      <c r="AK156" s="371"/>
      <c r="AL156" s="371"/>
      <c r="AM156" s="371"/>
      <c r="AN156" s="371"/>
      <c r="AO156" s="371"/>
      <c r="AP156" s="437">
        <v>5.6</v>
      </c>
      <c r="AQ156" s="371">
        <v>8</v>
      </c>
      <c r="AR156" s="371"/>
      <c r="AS156" s="371"/>
      <c r="AT156" s="371"/>
      <c r="AU156" s="371"/>
      <c r="AV156" s="371"/>
      <c r="AW156" s="371"/>
      <c r="AX156" s="371"/>
      <c r="AY156" s="371"/>
      <c r="AZ156" s="437">
        <v>13.6</v>
      </c>
      <c r="BA156" s="19" t="s">
        <v>319</v>
      </c>
    </row>
    <row r="157" spans="1:53" x14ac:dyDescent="0.35">
      <c r="A157" s="19" t="s">
        <v>1114</v>
      </c>
      <c r="B157" s="19" t="s">
        <v>1115</v>
      </c>
      <c r="C157" s="19" t="s">
        <v>58</v>
      </c>
      <c r="D157" s="436">
        <v>46086</v>
      </c>
      <c r="E157" s="19" t="s">
        <v>56</v>
      </c>
      <c r="F157" s="19" t="s">
        <v>524</v>
      </c>
      <c r="G157" s="371">
        <v>0</v>
      </c>
      <c r="H157" s="437">
        <v>20.239999999999998</v>
      </c>
      <c r="I157" s="437">
        <v>20.239999999999998</v>
      </c>
      <c r="J157" s="371"/>
      <c r="K157" s="371"/>
      <c r="L157" s="371"/>
      <c r="M157" s="437">
        <v>0.25</v>
      </c>
      <c r="N157" s="371">
        <v>9</v>
      </c>
      <c r="O157" s="437">
        <v>1.25</v>
      </c>
      <c r="P157" s="371"/>
      <c r="Q157" s="371"/>
      <c r="R157" s="371"/>
      <c r="S157" s="371"/>
      <c r="T157" s="371"/>
      <c r="U157" s="371"/>
      <c r="V157" s="437">
        <v>10.5</v>
      </c>
      <c r="W157" s="371"/>
      <c r="X157" s="371"/>
      <c r="Y157" s="371"/>
      <c r="Z157" s="19"/>
      <c r="AA157" s="19" t="s">
        <v>131</v>
      </c>
      <c r="AB157" s="371"/>
      <c r="AC157" s="371"/>
      <c r="AD157" s="437">
        <v>6.8</v>
      </c>
      <c r="AE157" s="371">
        <v>8</v>
      </c>
      <c r="AF157" s="437">
        <v>5.44</v>
      </c>
      <c r="AG157" s="371"/>
      <c r="AH157" s="371"/>
      <c r="AI157" s="371"/>
      <c r="AJ157" s="371"/>
      <c r="AK157" s="371"/>
      <c r="AL157" s="371"/>
      <c r="AM157" s="371"/>
      <c r="AN157" s="371"/>
      <c r="AO157" s="371"/>
      <c r="AP157" s="437">
        <v>6.8</v>
      </c>
      <c r="AQ157" s="437">
        <v>7.75</v>
      </c>
      <c r="AR157" s="437">
        <v>-3.56</v>
      </c>
      <c r="AS157" s="371"/>
      <c r="AT157" s="371"/>
      <c r="AU157" s="371"/>
      <c r="AV157" s="371"/>
      <c r="AW157" s="371"/>
      <c r="AX157" s="371"/>
      <c r="AY157" s="371"/>
      <c r="AZ157" s="437">
        <v>9.74</v>
      </c>
      <c r="BA157" s="19" t="s">
        <v>319</v>
      </c>
    </row>
    <row r="158" spans="1:53" x14ac:dyDescent="0.35">
      <c r="A158" s="19" t="s">
        <v>1117</v>
      </c>
      <c r="B158" s="19" t="s">
        <v>1118</v>
      </c>
      <c r="C158" s="19" t="s">
        <v>58</v>
      </c>
      <c r="D158" s="436">
        <v>46086</v>
      </c>
      <c r="E158" s="19" t="s">
        <v>56</v>
      </c>
      <c r="F158" s="19" t="s">
        <v>524</v>
      </c>
      <c r="G158" s="371">
        <v>0</v>
      </c>
      <c r="H158" s="437">
        <v>28.32</v>
      </c>
      <c r="I158" s="437">
        <v>28.32</v>
      </c>
      <c r="J158" s="371"/>
      <c r="K158" s="371"/>
      <c r="L158" s="371"/>
      <c r="M158" s="371"/>
      <c r="N158" s="371">
        <v>8</v>
      </c>
      <c r="O158" s="371">
        <v>10</v>
      </c>
      <c r="P158" s="371"/>
      <c r="Q158" s="371"/>
      <c r="R158" s="371"/>
      <c r="S158" s="371"/>
      <c r="T158" s="371"/>
      <c r="U158" s="371"/>
      <c r="V158" s="371">
        <v>18</v>
      </c>
      <c r="W158" s="371"/>
      <c r="X158" s="371"/>
      <c r="Y158" s="371"/>
      <c r="Z158" s="19"/>
      <c r="AA158" s="19" t="s">
        <v>131</v>
      </c>
      <c r="AB158" s="371"/>
      <c r="AC158" s="371"/>
      <c r="AD158" s="437">
        <v>7.12</v>
      </c>
      <c r="AE158" s="437">
        <v>7.04</v>
      </c>
      <c r="AF158" s="437">
        <v>7.36</v>
      </c>
      <c r="AG158" s="437">
        <v>6.8</v>
      </c>
      <c r="AH158" s="371"/>
      <c r="AI158" s="371"/>
      <c r="AJ158" s="371"/>
      <c r="AK158" s="371"/>
      <c r="AL158" s="371"/>
      <c r="AM158" s="371"/>
      <c r="AN158" s="371"/>
      <c r="AO158" s="371"/>
      <c r="AP158" s="437">
        <v>7.12</v>
      </c>
      <c r="AQ158" s="437">
        <v>7.04</v>
      </c>
      <c r="AR158" s="437">
        <v>-0.64</v>
      </c>
      <c r="AS158" s="437">
        <v>-3.2</v>
      </c>
      <c r="AT158" s="371"/>
      <c r="AU158" s="371"/>
      <c r="AV158" s="371"/>
      <c r="AW158" s="371"/>
      <c r="AX158" s="371"/>
      <c r="AY158" s="371"/>
      <c r="AZ158" s="437">
        <v>10.32</v>
      </c>
      <c r="BA158" s="19" t="s">
        <v>870</v>
      </c>
    </row>
    <row r="159" spans="1:53" x14ac:dyDescent="0.35">
      <c r="A159" s="19" t="s">
        <v>1121</v>
      </c>
      <c r="B159" s="19" t="s">
        <v>1122</v>
      </c>
      <c r="C159" s="19" t="s">
        <v>58</v>
      </c>
      <c r="D159" s="436">
        <v>46086</v>
      </c>
      <c r="E159" s="19" t="s">
        <v>56</v>
      </c>
      <c r="F159" s="19" t="s">
        <v>524</v>
      </c>
      <c r="G159" s="371">
        <v>0</v>
      </c>
      <c r="H159" s="437">
        <v>30.8</v>
      </c>
      <c r="I159" s="437">
        <v>30.8</v>
      </c>
      <c r="J159" s="371"/>
      <c r="K159" s="371"/>
      <c r="L159" s="371"/>
      <c r="M159" s="371"/>
      <c r="N159" s="371"/>
      <c r="O159" s="371"/>
      <c r="P159" s="371"/>
      <c r="Q159" s="371"/>
      <c r="R159" s="371"/>
      <c r="S159" s="371"/>
      <c r="T159" s="371"/>
      <c r="U159" s="371"/>
      <c r="V159" s="371"/>
      <c r="W159" s="371"/>
      <c r="X159" s="371"/>
      <c r="Y159" s="371"/>
      <c r="Z159" s="19"/>
      <c r="AA159" s="19" t="s">
        <v>131</v>
      </c>
      <c r="AB159" s="371"/>
      <c r="AC159" s="371"/>
      <c r="AD159" s="437">
        <v>7.12</v>
      </c>
      <c r="AE159" s="371">
        <v>8</v>
      </c>
      <c r="AF159" s="371">
        <v>8</v>
      </c>
      <c r="AG159" s="437">
        <v>7.68</v>
      </c>
      <c r="AH159" s="371"/>
      <c r="AI159" s="371"/>
      <c r="AJ159" s="371"/>
      <c r="AK159" s="371"/>
      <c r="AL159" s="371"/>
      <c r="AM159" s="371"/>
      <c r="AN159" s="371"/>
      <c r="AO159" s="371"/>
      <c r="AP159" s="437">
        <v>7.12</v>
      </c>
      <c r="AQ159" s="371">
        <v>8</v>
      </c>
      <c r="AR159" s="371">
        <v>8</v>
      </c>
      <c r="AS159" s="437">
        <v>7.68</v>
      </c>
      <c r="AT159" s="371"/>
      <c r="AU159" s="371"/>
      <c r="AV159" s="371"/>
      <c r="AW159" s="371"/>
      <c r="AX159" s="371"/>
      <c r="AY159" s="371"/>
      <c r="AZ159" s="437">
        <v>30.8</v>
      </c>
      <c r="BA159" s="19" t="s">
        <v>870</v>
      </c>
    </row>
    <row r="160" spans="1:53" x14ac:dyDescent="0.35">
      <c r="A160" s="19" t="s">
        <v>1124</v>
      </c>
      <c r="B160" s="19" t="s">
        <v>1125</v>
      </c>
      <c r="C160" s="19" t="s">
        <v>58</v>
      </c>
      <c r="D160" s="436">
        <v>46086</v>
      </c>
      <c r="E160" s="19" t="s">
        <v>56</v>
      </c>
      <c r="F160" s="19" t="s">
        <v>524</v>
      </c>
      <c r="G160" s="371">
        <v>0</v>
      </c>
      <c r="H160" s="371">
        <v>30</v>
      </c>
      <c r="I160" s="371">
        <v>30</v>
      </c>
      <c r="J160" s="371"/>
      <c r="K160" s="371"/>
      <c r="L160" s="371"/>
      <c r="M160" s="371"/>
      <c r="N160" s="371"/>
      <c r="O160" s="371"/>
      <c r="P160" s="371"/>
      <c r="Q160" s="371"/>
      <c r="R160" s="371"/>
      <c r="S160" s="371"/>
      <c r="T160" s="371"/>
      <c r="U160" s="371"/>
      <c r="V160" s="371"/>
      <c r="W160" s="371"/>
      <c r="X160" s="371"/>
      <c r="Y160" s="371"/>
      <c r="Z160" s="19"/>
      <c r="AA160" s="19" t="s">
        <v>131</v>
      </c>
      <c r="AB160" s="371"/>
      <c r="AC160" s="371"/>
      <c r="AD160" s="437">
        <v>7.12</v>
      </c>
      <c r="AE160" s="437">
        <v>6.88</v>
      </c>
      <c r="AF160" s="371">
        <v>8</v>
      </c>
      <c r="AG160" s="371">
        <v>8</v>
      </c>
      <c r="AH160" s="371"/>
      <c r="AI160" s="371"/>
      <c r="AJ160" s="371"/>
      <c r="AK160" s="371"/>
      <c r="AL160" s="371"/>
      <c r="AM160" s="371"/>
      <c r="AN160" s="371"/>
      <c r="AO160" s="371"/>
      <c r="AP160" s="437">
        <v>7.12</v>
      </c>
      <c r="AQ160" s="437">
        <v>6.88</v>
      </c>
      <c r="AR160" s="371">
        <v>8</v>
      </c>
      <c r="AS160" s="371">
        <v>8</v>
      </c>
      <c r="AT160" s="371"/>
      <c r="AU160" s="371"/>
      <c r="AV160" s="371"/>
      <c r="AW160" s="371"/>
      <c r="AX160" s="371"/>
      <c r="AY160" s="371"/>
      <c r="AZ160" s="371">
        <v>30</v>
      </c>
      <c r="BA160" s="19" t="s">
        <v>870</v>
      </c>
    </row>
    <row r="161" spans="1:53" x14ac:dyDescent="0.35">
      <c r="A161" s="19" t="s">
        <v>1127</v>
      </c>
      <c r="B161" s="19" t="s">
        <v>1128</v>
      </c>
      <c r="C161" s="19" t="s">
        <v>58</v>
      </c>
      <c r="D161" s="436">
        <v>46086</v>
      </c>
      <c r="E161" s="19" t="s">
        <v>56</v>
      </c>
      <c r="F161" s="19" t="s">
        <v>524</v>
      </c>
      <c r="G161" s="371">
        <v>0</v>
      </c>
      <c r="H161" s="437">
        <v>29.28</v>
      </c>
      <c r="I161" s="437">
        <v>29.28</v>
      </c>
      <c r="J161" s="371"/>
      <c r="K161" s="371"/>
      <c r="L161" s="371"/>
      <c r="M161" s="371"/>
      <c r="N161" s="371">
        <v>2</v>
      </c>
      <c r="O161" s="371">
        <v>10</v>
      </c>
      <c r="P161" s="371"/>
      <c r="Q161" s="371"/>
      <c r="R161" s="371"/>
      <c r="S161" s="371"/>
      <c r="T161" s="371"/>
      <c r="U161" s="371"/>
      <c r="V161" s="371">
        <v>12</v>
      </c>
      <c r="W161" s="371"/>
      <c r="X161" s="371"/>
      <c r="Y161" s="371"/>
      <c r="Z161" s="19"/>
      <c r="AA161" s="19" t="s">
        <v>131</v>
      </c>
      <c r="AB161" s="371"/>
      <c r="AC161" s="371"/>
      <c r="AD161" s="437">
        <v>6.32</v>
      </c>
      <c r="AE161" s="371">
        <v>8</v>
      </c>
      <c r="AF161" s="437">
        <v>7.6</v>
      </c>
      <c r="AG161" s="437">
        <v>7.36</v>
      </c>
      <c r="AH161" s="371"/>
      <c r="AI161" s="371"/>
      <c r="AJ161" s="371"/>
      <c r="AK161" s="371"/>
      <c r="AL161" s="371"/>
      <c r="AM161" s="371"/>
      <c r="AN161" s="371"/>
      <c r="AO161" s="371"/>
      <c r="AP161" s="437">
        <v>6.32</v>
      </c>
      <c r="AQ161" s="371">
        <v>8</v>
      </c>
      <c r="AR161" s="437">
        <v>5.6</v>
      </c>
      <c r="AS161" s="437">
        <v>-2.64</v>
      </c>
      <c r="AT161" s="371"/>
      <c r="AU161" s="371"/>
      <c r="AV161" s="371"/>
      <c r="AW161" s="371"/>
      <c r="AX161" s="371"/>
      <c r="AY161" s="371"/>
      <c r="AZ161" s="437">
        <v>17.28</v>
      </c>
      <c r="BA161" s="19" t="s">
        <v>870</v>
      </c>
    </row>
    <row r="162" spans="1:53" x14ac:dyDescent="0.35">
      <c r="A162" s="19" t="s">
        <v>1130</v>
      </c>
      <c r="B162" s="19" t="s">
        <v>1131</v>
      </c>
      <c r="C162" s="19" t="s">
        <v>58</v>
      </c>
      <c r="D162" s="436">
        <v>46086</v>
      </c>
      <c r="E162" s="19" t="s">
        <v>56</v>
      </c>
      <c r="F162" s="19" t="s">
        <v>524</v>
      </c>
      <c r="G162" s="371">
        <v>0</v>
      </c>
      <c r="H162" s="437">
        <v>26.08</v>
      </c>
      <c r="I162" s="437">
        <v>26.08</v>
      </c>
      <c r="J162" s="371"/>
      <c r="K162" s="371"/>
      <c r="L162" s="371"/>
      <c r="M162" s="371"/>
      <c r="N162" s="371"/>
      <c r="O162" s="371"/>
      <c r="P162" s="371"/>
      <c r="Q162" s="371"/>
      <c r="R162" s="371"/>
      <c r="S162" s="371"/>
      <c r="T162" s="371"/>
      <c r="U162" s="371"/>
      <c r="V162" s="371"/>
      <c r="W162" s="371"/>
      <c r="X162" s="371"/>
      <c r="Y162" s="371"/>
      <c r="Z162" s="19"/>
      <c r="AA162" s="19" t="s">
        <v>131</v>
      </c>
      <c r="AB162" s="371"/>
      <c r="AC162" s="371"/>
      <c r="AD162" s="437">
        <v>6.88</v>
      </c>
      <c r="AE162" s="437">
        <v>7.04</v>
      </c>
      <c r="AF162" s="437">
        <v>7.36</v>
      </c>
      <c r="AG162" s="437">
        <v>4.8</v>
      </c>
      <c r="AH162" s="371"/>
      <c r="AI162" s="371"/>
      <c r="AJ162" s="371"/>
      <c r="AK162" s="371"/>
      <c r="AL162" s="371"/>
      <c r="AM162" s="371"/>
      <c r="AN162" s="371"/>
      <c r="AO162" s="371"/>
      <c r="AP162" s="437">
        <v>6.88</v>
      </c>
      <c r="AQ162" s="437">
        <v>7.04</v>
      </c>
      <c r="AR162" s="437">
        <v>7.36</v>
      </c>
      <c r="AS162" s="437">
        <v>4.8</v>
      </c>
      <c r="AT162" s="371"/>
      <c r="AU162" s="371"/>
      <c r="AV162" s="371"/>
      <c r="AW162" s="371"/>
      <c r="AX162" s="371"/>
      <c r="AY162" s="371"/>
      <c r="AZ162" s="437">
        <v>26.08</v>
      </c>
      <c r="BA162" s="19" t="s">
        <v>870</v>
      </c>
    </row>
    <row r="163" spans="1:53" x14ac:dyDescent="0.35">
      <c r="A163" s="19" t="s">
        <v>1133</v>
      </c>
      <c r="B163" s="19" t="s">
        <v>1134</v>
      </c>
      <c r="C163" s="19" t="s">
        <v>58</v>
      </c>
      <c r="D163" s="436">
        <v>46086</v>
      </c>
      <c r="E163" s="19" t="s">
        <v>56</v>
      </c>
      <c r="F163" s="19" t="s">
        <v>524</v>
      </c>
      <c r="G163" s="371">
        <v>0</v>
      </c>
      <c r="H163" s="437">
        <v>30.16</v>
      </c>
      <c r="I163" s="437">
        <v>30.16</v>
      </c>
      <c r="J163" s="371"/>
      <c r="K163" s="371"/>
      <c r="L163" s="371"/>
      <c r="M163" s="371"/>
      <c r="N163" s="371">
        <v>8</v>
      </c>
      <c r="O163" s="371"/>
      <c r="P163" s="371"/>
      <c r="Q163" s="371"/>
      <c r="R163" s="371"/>
      <c r="S163" s="371"/>
      <c r="T163" s="371"/>
      <c r="U163" s="371"/>
      <c r="V163" s="371">
        <v>8</v>
      </c>
      <c r="W163" s="371"/>
      <c r="X163" s="371"/>
      <c r="Y163" s="371"/>
      <c r="Z163" s="19"/>
      <c r="AA163" s="19" t="s">
        <v>131</v>
      </c>
      <c r="AB163" s="371"/>
      <c r="AC163" s="371"/>
      <c r="AD163" s="437">
        <v>7.12</v>
      </c>
      <c r="AE163" s="437">
        <v>7.04</v>
      </c>
      <c r="AF163" s="371">
        <v>8</v>
      </c>
      <c r="AG163" s="371">
        <v>8</v>
      </c>
      <c r="AH163" s="371"/>
      <c r="AI163" s="371"/>
      <c r="AJ163" s="371"/>
      <c r="AK163" s="371"/>
      <c r="AL163" s="371"/>
      <c r="AM163" s="371"/>
      <c r="AN163" s="371"/>
      <c r="AO163" s="371"/>
      <c r="AP163" s="437">
        <v>7.12</v>
      </c>
      <c r="AQ163" s="437">
        <v>7.04</v>
      </c>
      <c r="AR163" s="371">
        <v>0</v>
      </c>
      <c r="AS163" s="371">
        <v>8</v>
      </c>
      <c r="AT163" s="371"/>
      <c r="AU163" s="371"/>
      <c r="AV163" s="371"/>
      <c r="AW163" s="371"/>
      <c r="AX163" s="371"/>
      <c r="AY163" s="371"/>
      <c r="AZ163" s="437">
        <v>22.16</v>
      </c>
      <c r="BA163" s="19" t="s">
        <v>870</v>
      </c>
    </row>
    <row r="164" spans="1:53" x14ac:dyDescent="0.35">
      <c r="A164" s="19" t="s">
        <v>1136</v>
      </c>
      <c r="B164" s="19" t="s">
        <v>1137</v>
      </c>
      <c r="C164" s="19" t="s">
        <v>58</v>
      </c>
      <c r="D164" s="436">
        <v>46086</v>
      </c>
      <c r="E164" s="19" t="s">
        <v>56</v>
      </c>
      <c r="F164" s="19" t="s">
        <v>524</v>
      </c>
      <c r="G164" s="371">
        <v>0</v>
      </c>
      <c r="H164" s="437">
        <v>27.52</v>
      </c>
      <c r="I164" s="437">
        <v>27.52</v>
      </c>
      <c r="J164" s="371"/>
      <c r="K164" s="371"/>
      <c r="L164" s="371"/>
      <c r="M164" s="371"/>
      <c r="N164" s="371"/>
      <c r="O164" s="371">
        <v>10</v>
      </c>
      <c r="P164" s="371"/>
      <c r="Q164" s="371"/>
      <c r="R164" s="371"/>
      <c r="S164" s="371"/>
      <c r="T164" s="371"/>
      <c r="U164" s="371"/>
      <c r="V164" s="371">
        <v>10</v>
      </c>
      <c r="W164" s="371"/>
      <c r="X164" s="371"/>
      <c r="Y164" s="371"/>
      <c r="Z164" s="19"/>
      <c r="AA164" s="19" t="s">
        <v>131</v>
      </c>
      <c r="AB164" s="371"/>
      <c r="AC164" s="371"/>
      <c r="AD164" s="437">
        <v>7.12</v>
      </c>
      <c r="AE164" s="437">
        <v>7.04</v>
      </c>
      <c r="AF164" s="437">
        <v>7.04</v>
      </c>
      <c r="AG164" s="437">
        <v>6.32</v>
      </c>
      <c r="AH164" s="371"/>
      <c r="AI164" s="371"/>
      <c r="AJ164" s="371"/>
      <c r="AK164" s="371"/>
      <c r="AL164" s="371"/>
      <c r="AM164" s="371"/>
      <c r="AN164" s="371"/>
      <c r="AO164" s="371"/>
      <c r="AP164" s="437">
        <v>7.12</v>
      </c>
      <c r="AQ164" s="437">
        <v>7.04</v>
      </c>
      <c r="AR164" s="437">
        <v>7.04</v>
      </c>
      <c r="AS164" s="437">
        <v>-3.68</v>
      </c>
      <c r="AT164" s="371"/>
      <c r="AU164" s="371"/>
      <c r="AV164" s="371"/>
      <c r="AW164" s="371"/>
      <c r="AX164" s="371"/>
      <c r="AY164" s="371"/>
      <c r="AZ164" s="437">
        <v>17.52</v>
      </c>
      <c r="BA164" s="19" t="s">
        <v>1068</v>
      </c>
    </row>
    <row r="165" spans="1:53" x14ac:dyDescent="0.35">
      <c r="A165" s="19" t="s">
        <v>1139</v>
      </c>
      <c r="B165" s="19" t="s">
        <v>1140</v>
      </c>
      <c r="C165" s="19" t="s">
        <v>58</v>
      </c>
      <c r="D165" s="436">
        <v>46086</v>
      </c>
      <c r="E165" s="19" t="s">
        <v>56</v>
      </c>
      <c r="F165" s="19" t="s">
        <v>524</v>
      </c>
      <c r="G165" s="371">
        <v>0</v>
      </c>
      <c r="H165" s="437">
        <v>29.36</v>
      </c>
      <c r="I165" s="437">
        <v>29.36</v>
      </c>
      <c r="J165" s="371"/>
      <c r="K165" s="371"/>
      <c r="L165" s="371"/>
      <c r="M165" s="371"/>
      <c r="N165" s="371"/>
      <c r="O165" s="371"/>
      <c r="P165" s="371"/>
      <c r="Q165" s="371"/>
      <c r="R165" s="371"/>
      <c r="S165" s="371"/>
      <c r="T165" s="371"/>
      <c r="U165" s="371"/>
      <c r="V165" s="371"/>
      <c r="W165" s="371"/>
      <c r="X165" s="371"/>
      <c r="Y165" s="371"/>
      <c r="Z165" s="19"/>
      <c r="AA165" s="19" t="s">
        <v>131</v>
      </c>
      <c r="AB165" s="371"/>
      <c r="AC165" s="371"/>
      <c r="AD165" s="437">
        <v>7.12</v>
      </c>
      <c r="AE165" s="437">
        <v>6.24</v>
      </c>
      <c r="AF165" s="371">
        <v>8</v>
      </c>
      <c r="AG165" s="371">
        <v>8</v>
      </c>
      <c r="AH165" s="371"/>
      <c r="AI165" s="371"/>
      <c r="AJ165" s="371"/>
      <c r="AK165" s="371"/>
      <c r="AL165" s="371"/>
      <c r="AM165" s="371"/>
      <c r="AN165" s="371"/>
      <c r="AO165" s="371"/>
      <c r="AP165" s="437">
        <v>7.12</v>
      </c>
      <c r="AQ165" s="437">
        <v>6.24</v>
      </c>
      <c r="AR165" s="371">
        <v>8</v>
      </c>
      <c r="AS165" s="371">
        <v>8</v>
      </c>
      <c r="AT165" s="371"/>
      <c r="AU165" s="371"/>
      <c r="AV165" s="371"/>
      <c r="AW165" s="371"/>
      <c r="AX165" s="371"/>
      <c r="AY165" s="371"/>
      <c r="AZ165" s="437">
        <v>29.36</v>
      </c>
      <c r="BA165" s="19" t="s">
        <v>1068</v>
      </c>
    </row>
    <row r="166" spans="1:53" x14ac:dyDescent="0.35">
      <c r="A166" s="19" t="s">
        <v>1142</v>
      </c>
      <c r="B166" s="19" t="s">
        <v>1143</v>
      </c>
      <c r="C166" s="19" t="s">
        <v>58</v>
      </c>
      <c r="D166" s="436">
        <v>46086</v>
      </c>
      <c r="E166" s="19" t="s">
        <v>56</v>
      </c>
      <c r="F166" s="19" t="s">
        <v>524</v>
      </c>
      <c r="G166" s="371">
        <v>0</v>
      </c>
      <c r="H166" s="437">
        <v>30.8</v>
      </c>
      <c r="I166" s="437">
        <v>30.8</v>
      </c>
      <c r="J166" s="371"/>
      <c r="K166" s="371"/>
      <c r="L166" s="371"/>
      <c r="M166" s="371"/>
      <c r="N166" s="371"/>
      <c r="O166" s="371"/>
      <c r="P166" s="371"/>
      <c r="Q166" s="371"/>
      <c r="R166" s="371"/>
      <c r="S166" s="371"/>
      <c r="T166" s="371"/>
      <c r="U166" s="371"/>
      <c r="V166" s="371"/>
      <c r="W166" s="371"/>
      <c r="X166" s="371"/>
      <c r="Y166" s="371"/>
      <c r="Z166" s="19"/>
      <c r="AA166" s="19" t="s">
        <v>131</v>
      </c>
      <c r="AB166" s="371"/>
      <c r="AC166" s="371"/>
      <c r="AD166" s="437">
        <v>7.12</v>
      </c>
      <c r="AE166" s="371">
        <v>8</v>
      </c>
      <c r="AF166" s="437">
        <v>7.68</v>
      </c>
      <c r="AG166" s="371">
        <v>8</v>
      </c>
      <c r="AH166" s="371"/>
      <c r="AI166" s="371"/>
      <c r="AJ166" s="371"/>
      <c r="AK166" s="371"/>
      <c r="AL166" s="371"/>
      <c r="AM166" s="371"/>
      <c r="AN166" s="371"/>
      <c r="AO166" s="371"/>
      <c r="AP166" s="437">
        <v>7.12</v>
      </c>
      <c r="AQ166" s="371">
        <v>8</v>
      </c>
      <c r="AR166" s="437">
        <v>7.68</v>
      </c>
      <c r="AS166" s="371">
        <v>8</v>
      </c>
      <c r="AT166" s="371"/>
      <c r="AU166" s="371"/>
      <c r="AV166" s="371"/>
      <c r="AW166" s="371"/>
      <c r="AX166" s="371"/>
      <c r="AY166" s="371"/>
      <c r="AZ166" s="437">
        <v>30.8</v>
      </c>
      <c r="BA166" s="19" t="s">
        <v>1067</v>
      </c>
    </row>
    <row r="167" spans="1:53" x14ac:dyDescent="0.35">
      <c r="A167" s="19" t="s">
        <v>1145</v>
      </c>
      <c r="B167" s="19" t="s">
        <v>1146</v>
      </c>
      <c r="C167" s="19" t="s">
        <v>58</v>
      </c>
      <c r="D167" s="436">
        <v>46086</v>
      </c>
      <c r="E167" s="19" t="s">
        <v>56</v>
      </c>
      <c r="F167" s="19" t="s">
        <v>524</v>
      </c>
      <c r="G167" s="371">
        <v>0</v>
      </c>
      <c r="H167" s="437">
        <v>29.52</v>
      </c>
      <c r="I167" s="437">
        <v>29.52</v>
      </c>
      <c r="J167" s="371"/>
      <c r="K167" s="371"/>
      <c r="L167" s="371"/>
      <c r="M167" s="371"/>
      <c r="N167" s="371"/>
      <c r="O167" s="371">
        <v>10</v>
      </c>
      <c r="P167" s="371"/>
      <c r="Q167" s="371"/>
      <c r="R167" s="371"/>
      <c r="S167" s="371"/>
      <c r="T167" s="371"/>
      <c r="U167" s="371"/>
      <c r="V167" s="371">
        <v>10</v>
      </c>
      <c r="W167" s="371"/>
      <c r="X167" s="371"/>
      <c r="Y167" s="371"/>
      <c r="Z167" s="19"/>
      <c r="AA167" s="19" t="s">
        <v>131</v>
      </c>
      <c r="AB167" s="371"/>
      <c r="AC167" s="371"/>
      <c r="AD167" s="437">
        <v>6.8</v>
      </c>
      <c r="AE167" s="371">
        <v>8</v>
      </c>
      <c r="AF167" s="437">
        <v>7.68</v>
      </c>
      <c r="AG167" s="437">
        <v>7.04</v>
      </c>
      <c r="AH167" s="371"/>
      <c r="AI167" s="371"/>
      <c r="AJ167" s="371"/>
      <c r="AK167" s="371"/>
      <c r="AL167" s="371"/>
      <c r="AM167" s="371"/>
      <c r="AN167" s="371"/>
      <c r="AO167" s="371"/>
      <c r="AP167" s="437">
        <v>6.8</v>
      </c>
      <c r="AQ167" s="371">
        <v>8</v>
      </c>
      <c r="AR167" s="437">
        <v>7.68</v>
      </c>
      <c r="AS167" s="437">
        <v>-2.96</v>
      </c>
      <c r="AT167" s="371"/>
      <c r="AU167" s="371"/>
      <c r="AV167" s="371"/>
      <c r="AW167" s="371"/>
      <c r="AX167" s="371"/>
      <c r="AY167" s="371"/>
      <c r="AZ167" s="437">
        <v>19.52</v>
      </c>
      <c r="BA167" s="19" t="s">
        <v>1067</v>
      </c>
    </row>
    <row r="168" spans="1:53" x14ac:dyDescent="0.35">
      <c r="A168" s="19" t="s">
        <v>1148</v>
      </c>
      <c r="B168" s="19" t="s">
        <v>1149</v>
      </c>
      <c r="C168" s="19" t="s">
        <v>58</v>
      </c>
      <c r="D168" s="436">
        <v>46091</v>
      </c>
      <c r="E168" s="19" t="s">
        <v>56</v>
      </c>
      <c r="F168" s="19" t="s">
        <v>524</v>
      </c>
      <c r="G168" s="371">
        <v>0</v>
      </c>
      <c r="H168" s="437">
        <v>28.64</v>
      </c>
      <c r="I168" s="437">
        <v>28.64</v>
      </c>
      <c r="J168" s="371"/>
      <c r="K168" s="371"/>
      <c r="L168" s="371"/>
      <c r="M168" s="371"/>
      <c r="N168" s="371"/>
      <c r="O168" s="371"/>
      <c r="P168" s="371"/>
      <c r="Q168" s="371"/>
      <c r="R168" s="371"/>
      <c r="S168" s="371"/>
      <c r="T168" s="371"/>
      <c r="U168" s="371"/>
      <c r="V168" s="371"/>
      <c r="W168" s="371"/>
      <c r="X168" s="371"/>
      <c r="Y168" s="371"/>
      <c r="Z168" s="19"/>
      <c r="AA168" s="19" t="s">
        <v>131</v>
      </c>
      <c r="AB168" s="371"/>
      <c r="AC168" s="371"/>
      <c r="AD168" s="437">
        <v>5.68</v>
      </c>
      <c r="AE168" s="437">
        <v>7.68</v>
      </c>
      <c r="AF168" s="437">
        <v>7.28</v>
      </c>
      <c r="AG168" s="371">
        <v>8</v>
      </c>
      <c r="AH168" s="371"/>
      <c r="AI168" s="371"/>
      <c r="AJ168" s="371"/>
      <c r="AK168" s="371"/>
      <c r="AL168" s="371"/>
      <c r="AM168" s="371"/>
      <c r="AN168" s="371"/>
      <c r="AO168" s="371"/>
      <c r="AP168" s="437">
        <v>5.68</v>
      </c>
      <c r="AQ168" s="437">
        <v>7.68</v>
      </c>
      <c r="AR168" s="437">
        <v>7.28</v>
      </c>
      <c r="AS168" s="371">
        <v>8</v>
      </c>
      <c r="AT168" s="371"/>
      <c r="AU168" s="371"/>
      <c r="AV168" s="371"/>
      <c r="AW168" s="371"/>
      <c r="AX168" s="371"/>
      <c r="AY168" s="371"/>
      <c r="AZ168" s="437">
        <v>28.64</v>
      </c>
      <c r="BA168" s="19" t="s">
        <v>870</v>
      </c>
    </row>
    <row r="169" spans="1:53" x14ac:dyDescent="0.35">
      <c r="A169" s="19" t="s">
        <v>1151</v>
      </c>
      <c r="B169" s="19" t="s">
        <v>1152</v>
      </c>
      <c r="C169" s="19" t="s">
        <v>58</v>
      </c>
      <c r="D169" s="436">
        <v>46091</v>
      </c>
      <c r="E169" s="19" t="s">
        <v>56</v>
      </c>
      <c r="F169" s="19" t="s">
        <v>524</v>
      </c>
      <c r="G169" s="371">
        <v>0</v>
      </c>
      <c r="H169" s="437">
        <v>29.12</v>
      </c>
      <c r="I169" s="437">
        <v>29.12</v>
      </c>
      <c r="J169" s="371"/>
      <c r="K169" s="371"/>
      <c r="L169" s="371"/>
      <c r="M169" s="371"/>
      <c r="N169" s="371"/>
      <c r="O169" s="371"/>
      <c r="P169" s="371"/>
      <c r="Q169" s="371"/>
      <c r="R169" s="371"/>
      <c r="S169" s="371"/>
      <c r="T169" s="371"/>
      <c r="U169" s="371"/>
      <c r="V169" s="371"/>
      <c r="W169" s="371"/>
      <c r="X169" s="371"/>
      <c r="Y169" s="371"/>
      <c r="Z169" s="19"/>
      <c r="AA169" s="19" t="s">
        <v>131</v>
      </c>
      <c r="AB169" s="371"/>
      <c r="AC169" s="371"/>
      <c r="AD169" s="437">
        <v>6.08</v>
      </c>
      <c r="AE169" s="371">
        <v>8</v>
      </c>
      <c r="AF169" s="437">
        <v>7.36</v>
      </c>
      <c r="AG169" s="437">
        <v>7.68</v>
      </c>
      <c r="AH169" s="371"/>
      <c r="AI169" s="371"/>
      <c r="AJ169" s="371"/>
      <c r="AK169" s="371"/>
      <c r="AL169" s="371"/>
      <c r="AM169" s="371"/>
      <c r="AN169" s="371"/>
      <c r="AO169" s="371"/>
      <c r="AP169" s="437">
        <v>6.08</v>
      </c>
      <c r="AQ169" s="371">
        <v>8</v>
      </c>
      <c r="AR169" s="437">
        <v>7.36</v>
      </c>
      <c r="AS169" s="437">
        <v>7.68</v>
      </c>
      <c r="AT169" s="371"/>
      <c r="AU169" s="371"/>
      <c r="AV169" s="371"/>
      <c r="AW169" s="371"/>
      <c r="AX169" s="371"/>
      <c r="AY169" s="371"/>
      <c r="AZ169" s="437">
        <v>29.12</v>
      </c>
      <c r="BA169" s="19" t="s">
        <v>870</v>
      </c>
    </row>
    <row r="170" spans="1:53" x14ac:dyDescent="0.35">
      <c r="A170" s="19" t="s">
        <v>1154</v>
      </c>
      <c r="B170" s="19" t="s">
        <v>1155</v>
      </c>
      <c r="C170" s="19" t="s">
        <v>58</v>
      </c>
      <c r="D170" s="436">
        <v>46091</v>
      </c>
      <c r="E170" s="19" t="s">
        <v>56</v>
      </c>
      <c r="F170" s="19" t="s">
        <v>524</v>
      </c>
      <c r="G170" s="371">
        <v>0</v>
      </c>
      <c r="H170" s="437">
        <v>26.88</v>
      </c>
      <c r="I170" s="437">
        <v>26.88</v>
      </c>
      <c r="J170" s="371"/>
      <c r="K170" s="371"/>
      <c r="L170" s="371"/>
      <c r="M170" s="371"/>
      <c r="N170" s="371"/>
      <c r="O170" s="371"/>
      <c r="P170" s="371"/>
      <c r="Q170" s="371"/>
      <c r="R170" s="371"/>
      <c r="S170" s="371"/>
      <c r="T170" s="371"/>
      <c r="U170" s="371"/>
      <c r="V170" s="371"/>
      <c r="W170" s="371"/>
      <c r="X170" s="371"/>
      <c r="Y170" s="371"/>
      <c r="Z170" s="19"/>
      <c r="AA170" s="19" t="s">
        <v>131</v>
      </c>
      <c r="AB170" s="371"/>
      <c r="AC170" s="371"/>
      <c r="AD170" s="437">
        <v>6.08</v>
      </c>
      <c r="AE170" s="371">
        <v>8</v>
      </c>
      <c r="AF170" s="437">
        <v>6.64</v>
      </c>
      <c r="AG170" s="437">
        <v>6.16</v>
      </c>
      <c r="AH170" s="371"/>
      <c r="AI170" s="371"/>
      <c r="AJ170" s="371"/>
      <c r="AK170" s="371"/>
      <c r="AL170" s="371"/>
      <c r="AM170" s="371"/>
      <c r="AN170" s="371"/>
      <c r="AO170" s="371"/>
      <c r="AP170" s="437">
        <v>6.08</v>
      </c>
      <c r="AQ170" s="371">
        <v>8</v>
      </c>
      <c r="AR170" s="437">
        <v>6.64</v>
      </c>
      <c r="AS170" s="437">
        <v>6.16</v>
      </c>
      <c r="AT170" s="371"/>
      <c r="AU170" s="371"/>
      <c r="AV170" s="371"/>
      <c r="AW170" s="371"/>
      <c r="AX170" s="371"/>
      <c r="AY170" s="371"/>
      <c r="AZ170" s="437">
        <v>26.88</v>
      </c>
      <c r="BA170" s="19" t="s">
        <v>870</v>
      </c>
    </row>
    <row r="171" spans="1:53" x14ac:dyDescent="0.35">
      <c r="A171" s="19" t="s">
        <v>1157</v>
      </c>
      <c r="B171" s="19" t="s">
        <v>1158</v>
      </c>
      <c r="C171" s="19" t="s">
        <v>58</v>
      </c>
      <c r="D171" s="436">
        <v>46091</v>
      </c>
      <c r="E171" s="19" t="s">
        <v>56</v>
      </c>
      <c r="F171" s="19" t="s">
        <v>524</v>
      </c>
      <c r="G171" s="371">
        <v>0</v>
      </c>
      <c r="H171" s="437">
        <v>28.32</v>
      </c>
      <c r="I171" s="437">
        <v>28.32</v>
      </c>
      <c r="J171" s="371"/>
      <c r="K171" s="371"/>
      <c r="L171" s="371"/>
      <c r="M171" s="371"/>
      <c r="N171" s="371">
        <v>10</v>
      </c>
      <c r="O171" s="371"/>
      <c r="P171" s="371"/>
      <c r="Q171" s="371"/>
      <c r="R171" s="371"/>
      <c r="S171" s="371"/>
      <c r="T171" s="371"/>
      <c r="U171" s="371"/>
      <c r="V171" s="371">
        <v>10</v>
      </c>
      <c r="W171" s="371"/>
      <c r="X171" s="371"/>
      <c r="Y171" s="371"/>
      <c r="Z171" s="19"/>
      <c r="AA171" s="19" t="s">
        <v>131</v>
      </c>
      <c r="AB171" s="371"/>
      <c r="AC171" s="371"/>
      <c r="AD171" s="437">
        <v>5.6</v>
      </c>
      <c r="AE171" s="437">
        <v>7.04</v>
      </c>
      <c r="AF171" s="371">
        <v>8</v>
      </c>
      <c r="AG171" s="437">
        <v>7.68</v>
      </c>
      <c r="AH171" s="371"/>
      <c r="AI171" s="371"/>
      <c r="AJ171" s="371"/>
      <c r="AK171" s="371"/>
      <c r="AL171" s="371"/>
      <c r="AM171" s="371"/>
      <c r="AN171" s="371"/>
      <c r="AO171" s="371"/>
      <c r="AP171" s="437">
        <v>5.6</v>
      </c>
      <c r="AQ171" s="437">
        <v>7.04</v>
      </c>
      <c r="AR171" s="371">
        <v>-2</v>
      </c>
      <c r="AS171" s="437">
        <v>7.68</v>
      </c>
      <c r="AT171" s="371"/>
      <c r="AU171" s="371"/>
      <c r="AV171" s="371"/>
      <c r="AW171" s="371"/>
      <c r="AX171" s="371"/>
      <c r="AY171" s="371"/>
      <c r="AZ171" s="437">
        <v>18.32</v>
      </c>
      <c r="BA171" s="19" t="s">
        <v>870</v>
      </c>
    </row>
    <row r="172" spans="1:53" x14ac:dyDescent="0.35">
      <c r="A172" s="19" t="s">
        <v>1160</v>
      </c>
      <c r="B172" s="19" t="s">
        <v>1161</v>
      </c>
      <c r="C172" s="19" t="s">
        <v>58</v>
      </c>
      <c r="D172" s="436">
        <v>46091</v>
      </c>
      <c r="E172" s="19" t="s">
        <v>56</v>
      </c>
      <c r="F172" s="19" t="s">
        <v>524</v>
      </c>
      <c r="G172" s="371">
        <v>0</v>
      </c>
      <c r="H172" s="437">
        <v>27.92</v>
      </c>
      <c r="I172" s="437">
        <v>27.92</v>
      </c>
      <c r="J172" s="371"/>
      <c r="K172" s="371"/>
      <c r="L172" s="371"/>
      <c r="M172" s="371"/>
      <c r="N172" s="371">
        <v>10</v>
      </c>
      <c r="O172" s="437">
        <v>0.25</v>
      </c>
      <c r="P172" s="371"/>
      <c r="Q172" s="371"/>
      <c r="R172" s="371"/>
      <c r="S172" s="371"/>
      <c r="T172" s="371"/>
      <c r="U172" s="371"/>
      <c r="V172" s="437">
        <v>10.25</v>
      </c>
      <c r="W172" s="371"/>
      <c r="X172" s="371"/>
      <c r="Y172" s="371"/>
      <c r="Z172" s="19"/>
      <c r="AA172" s="19" t="s">
        <v>131</v>
      </c>
      <c r="AB172" s="371"/>
      <c r="AC172" s="371"/>
      <c r="AD172" s="437">
        <v>6.08</v>
      </c>
      <c r="AE172" s="437">
        <v>7.6</v>
      </c>
      <c r="AF172" s="437">
        <v>7.04</v>
      </c>
      <c r="AG172" s="437">
        <v>7.2</v>
      </c>
      <c r="AH172" s="371"/>
      <c r="AI172" s="371"/>
      <c r="AJ172" s="371"/>
      <c r="AK172" s="371"/>
      <c r="AL172" s="371"/>
      <c r="AM172" s="371"/>
      <c r="AN172" s="371"/>
      <c r="AO172" s="371"/>
      <c r="AP172" s="437">
        <v>6.08</v>
      </c>
      <c r="AQ172" s="437">
        <v>7.6</v>
      </c>
      <c r="AR172" s="437">
        <v>-2.96</v>
      </c>
      <c r="AS172" s="437">
        <v>6.95</v>
      </c>
      <c r="AT172" s="371"/>
      <c r="AU172" s="371"/>
      <c r="AV172" s="371"/>
      <c r="AW172" s="371"/>
      <c r="AX172" s="371"/>
      <c r="AY172" s="371"/>
      <c r="AZ172" s="437">
        <v>17.670000000000002</v>
      </c>
      <c r="BA172" s="19" t="s">
        <v>870</v>
      </c>
    </row>
    <row r="173" spans="1:53" x14ac:dyDescent="0.35">
      <c r="A173" s="19" t="s">
        <v>1163</v>
      </c>
      <c r="B173" s="19" t="s">
        <v>1164</v>
      </c>
      <c r="C173" s="19" t="s">
        <v>58</v>
      </c>
      <c r="D173" s="436">
        <v>46091</v>
      </c>
      <c r="E173" s="19" t="s">
        <v>56</v>
      </c>
      <c r="F173" s="19" t="s">
        <v>524</v>
      </c>
      <c r="G173" s="371">
        <v>0</v>
      </c>
      <c r="H173" s="437">
        <v>30.08</v>
      </c>
      <c r="I173" s="437">
        <v>30.08</v>
      </c>
      <c r="J173" s="371"/>
      <c r="K173" s="371"/>
      <c r="L173" s="371"/>
      <c r="M173" s="371"/>
      <c r="N173" s="371"/>
      <c r="O173" s="371"/>
      <c r="P173" s="371"/>
      <c r="Q173" s="371"/>
      <c r="R173" s="371"/>
      <c r="S173" s="371"/>
      <c r="T173" s="371"/>
      <c r="U173" s="371"/>
      <c r="V173" s="371"/>
      <c r="W173" s="371"/>
      <c r="X173" s="371"/>
      <c r="Y173" s="371"/>
      <c r="Z173" s="19"/>
      <c r="AA173" s="19" t="s">
        <v>131</v>
      </c>
      <c r="AB173" s="371"/>
      <c r="AC173" s="371"/>
      <c r="AD173" s="437">
        <v>6.08</v>
      </c>
      <c r="AE173" s="371">
        <v>8</v>
      </c>
      <c r="AF173" s="371">
        <v>8</v>
      </c>
      <c r="AG173" s="371">
        <v>8</v>
      </c>
      <c r="AH173" s="371"/>
      <c r="AI173" s="371"/>
      <c r="AJ173" s="371"/>
      <c r="AK173" s="371"/>
      <c r="AL173" s="371"/>
      <c r="AM173" s="371"/>
      <c r="AN173" s="371"/>
      <c r="AO173" s="371"/>
      <c r="AP173" s="437">
        <v>6.08</v>
      </c>
      <c r="AQ173" s="371">
        <v>8</v>
      </c>
      <c r="AR173" s="371">
        <v>8</v>
      </c>
      <c r="AS173" s="371">
        <v>8</v>
      </c>
      <c r="AT173" s="371"/>
      <c r="AU173" s="371"/>
      <c r="AV173" s="371"/>
      <c r="AW173" s="371"/>
      <c r="AX173" s="371"/>
      <c r="AY173" s="371"/>
      <c r="AZ173" s="437">
        <v>30.08</v>
      </c>
      <c r="BA173" s="19" t="s">
        <v>870</v>
      </c>
    </row>
    <row r="174" spans="1:53" x14ac:dyDescent="0.35">
      <c r="A174" s="19" t="s">
        <v>1166</v>
      </c>
      <c r="B174" s="19" t="s">
        <v>1167</v>
      </c>
      <c r="C174" s="19" t="s">
        <v>58</v>
      </c>
      <c r="D174" s="436">
        <v>46091</v>
      </c>
      <c r="E174" s="19" t="s">
        <v>56</v>
      </c>
      <c r="F174" s="19" t="s">
        <v>524</v>
      </c>
      <c r="G174" s="371">
        <v>0</v>
      </c>
      <c r="H174" s="437">
        <v>25.68</v>
      </c>
      <c r="I174" s="437">
        <v>25.68</v>
      </c>
      <c r="J174" s="371"/>
      <c r="K174" s="371"/>
      <c r="L174" s="371"/>
      <c r="M174" s="371"/>
      <c r="N174" s="371"/>
      <c r="O174" s="437">
        <v>8.25</v>
      </c>
      <c r="P174" s="371"/>
      <c r="Q174" s="371"/>
      <c r="R174" s="371"/>
      <c r="S174" s="371"/>
      <c r="T174" s="371"/>
      <c r="U174" s="371"/>
      <c r="V174" s="437">
        <v>8.25</v>
      </c>
      <c r="W174" s="371"/>
      <c r="X174" s="371"/>
      <c r="Y174" s="371"/>
      <c r="Z174" s="19"/>
      <c r="AA174" s="19" t="s">
        <v>131</v>
      </c>
      <c r="AB174" s="371"/>
      <c r="AC174" s="371"/>
      <c r="AD174" s="437">
        <v>6.08</v>
      </c>
      <c r="AE174" s="437">
        <v>4.96</v>
      </c>
      <c r="AF174" s="371">
        <v>8</v>
      </c>
      <c r="AG174" s="437">
        <v>6.64</v>
      </c>
      <c r="AH174" s="371"/>
      <c r="AI174" s="371"/>
      <c r="AJ174" s="371"/>
      <c r="AK174" s="371"/>
      <c r="AL174" s="371"/>
      <c r="AM174" s="371"/>
      <c r="AN174" s="371"/>
      <c r="AO174" s="371"/>
      <c r="AP174" s="437">
        <v>6.08</v>
      </c>
      <c r="AQ174" s="437">
        <v>4.96</v>
      </c>
      <c r="AR174" s="371">
        <v>8</v>
      </c>
      <c r="AS174" s="437">
        <v>-1.6099999999999999</v>
      </c>
      <c r="AT174" s="371"/>
      <c r="AU174" s="371"/>
      <c r="AV174" s="371"/>
      <c r="AW174" s="371"/>
      <c r="AX174" s="371"/>
      <c r="AY174" s="371"/>
      <c r="AZ174" s="437">
        <v>17.43</v>
      </c>
      <c r="BA174" s="19" t="s">
        <v>1068</v>
      </c>
    </row>
    <row r="175" spans="1:53" x14ac:dyDescent="0.35">
      <c r="A175" s="19" t="s">
        <v>1169</v>
      </c>
      <c r="B175" s="19" t="s">
        <v>1170</v>
      </c>
      <c r="C175" s="19" t="s">
        <v>58</v>
      </c>
      <c r="D175" s="436">
        <v>46091</v>
      </c>
      <c r="E175" s="19" t="s">
        <v>56</v>
      </c>
      <c r="F175" s="19" t="s">
        <v>524</v>
      </c>
      <c r="G175" s="371">
        <v>0</v>
      </c>
      <c r="H175" s="437">
        <v>29.36</v>
      </c>
      <c r="I175" s="437">
        <v>29.36</v>
      </c>
      <c r="J175" s="371"/>
      <c r="K175" s="371"/>
      <c r="L175" s="371"/>
      <c r="M175" s="371"/>
      <c r="N175" s="371"/>
      <c r="O175" s="371"/>
      <c r="P175" s="371"/>
      <c r="Q175" s="371"/>
      <c r="R175" s="371"/>
      <c r="S175" s="371"/>
      <c r="T175" s="371"/>
      <c r="U175" s="371"/>
      <c r="V175" s="371"/>
      <c r="W175" s="371"/>
      <c r="X175" s="371"/>
      <c r="Y175" s="371"/>
      <c r="Z175" s="19"/>
      <c r="AA175" s="19" t="s">
        <v>131</v>
      </c>
      <c r="AB175" s="371"/>
      <c r="AC175" s="371"/>
      <c r="AD175" s="437">
        <v>6.08</v>
      </c>
      <c r="AE175" s="437">
        <v>7.6</v>
      </c>
      <c r="AF175" s="437">
        <v>7.68</v>
      </c>
      <c r="AG175" s="371">
        <v>8</v>
      </c>
      <c r="AH175" s="371"/>
      <c r="AI175" s="371"/>
      <c r="AJ175" s="371"/>
      <c r="AK175" s="371"/>
      <c r="AL175" s="371"/>
      <c r="AM175" s="371"/>
      <c r="AN175" s="371"/>
      <c r="AO175" s="371"/>
      <c r="AP175" s="437">
        <v>6.08</v>
      </c>
      <c r="AQ175" s="437">
        <v>7.6</v>
      </c>
      <c r="AR175" s="437">
        <v>7.68</v>
      </c>
      <c r="AS175" s="371">
        <v>8</v>
      </c>
      <c r="AT175" s="371"/>
      <c r="AU175" s="371"/>
      <c r="AV175" s="371"/>
      <c r="AW175" s="371"/>
      <c r="AX175" s="371"/>
      <c r="AY175" s="371"/>
      <c r="AZ175" s="437">
        <v>29.36</v>
      </c>
      <c r="BA175" s="19" t="s">
        <v>1068</v>
      </c>
    </row>
    <row r="176" spans="1:53" x14ac:dyDescent="0.35">
      <c r="A176" s="19" t="s">
        <v>1172</v>
      </c>
      <c r="B176" s="19" t="s">
        <v>1173</v>
      </c>
      <c r="C176" s="19" t="s">
        <v>58</v>
      </c>
      <c r="D176" s="436">
        <v>46091</v>
      </c>
      <c r="E176" s="19" t="s">
        <v>56</v>
      </c>
      <c r="F176" s="19" t="s">
        <v>524</v>
      </c>
      <c r="G176" s="371">
        <v>0</v>
      </c>
      <c r="H176" s="437">
        <v>28.96</v>
      </c>
      <c r="I176" s="437">
        <v>28.96</v>
      </c>
      <c r="J176" s="371"/>
      <c r="K176" s="371"/>
      <c r="L176" s="371"/>
      <c r="M176" s="371"/>
      <c r="N176" s="371"/>
      <c r="O176" s="437">
        <v>1.5</v>
      </c>
      <c r="P176" s="371"/>
      <c r="Q176" s="371"/>
      <c r="R176" s="371"/>
      <c r="S176" s="371"/>
      <c r="T176" s="371"/>
      <c r="U176" s="371"/>
      <c r="V176" s="437">
        <v>1.5</v>
      </c>
      <c r="W176" s="371"/>
      <c r="X176" s="371"/>
      <c r="Y176" s="371"/>
      <c r="Z176" s="19"/>
      <c r="AA176" s="19" t="s">
        <v>131</v>
      </c>
      <c r="AB176" s="371"/>
      <c r="AC176" s="371"/>
      <c r="AD176" s="437">
        <v>6.08</v>
      </c>
      <c r="AE176" s="437">
        <v>7.28</v>
      </c>
      <c r="AF176" s="371">
        <v>8</v>
      </c>
      <c r="AG176" s="437">
        <v>7.6</v>
      </c>
      <c r="AH176" s="371"/>
      <c r="AI176" s="371"/>
      <c r="AJ176" s="371"/>
      <c r="AK176" s="371"/>
      <c r="AL176" s="371"/>
      <c r="AM176" s="371"/>
      <c r="AN176" s="371"/>
      <c r="AO176" s="371"/>
      <c r="AP176" s="437">
        <v>6.08</v>
      </c>
      <c r="AQ176" s="437">
        <v>7.28</v>
      </c>
      <c r="AR176" s="371">
        <v>8</v>
      </c>
      <c r="AS176" s="437">
        <v>6.1</v>
      </c>
      <c r="AT176" s="371"/>
      <c r="AU176" s="371"/>
      <c r="AV176" s="371"/>
      <c r="AW176" s="371"/>
      <c r="AX176" s="371"/>
      <c r="AY176" s="371"/>
      <c r="AZ176" s="437">
        <v>27.46</v>
      </c>
      <c r="BA176" s="19" t="s">
        <v>1068</v>
      </c>
    </row>
    <row r="177" spans="1:53" x14ac:dyDescent="0.35">
      <c r="A177" s="19" t="s">
        <v>1175</v>
      </c>
      <c r="B177" s="19" t="s">
        <v>1176</v>
      </c>
      <c r="C177" s="19" t="s">
        <v>58</v>
      </c>
      <c r="D177" s="436">
        <v>46091</v>
      </c>
      <c r="E177" s="19" t="s">
        <v>56</v>
      </c>
      <c r="F177" s="19" t="s">
        <v>524</v>
      </c>
      <c r="G177" s="371">
        <v>0</v>
      </c>
      <c r="H177" s="437">
        <v>29.44</v>
      </c>
      <c r="I177" s="437">
        <v>29.44</v>
      </c>
      <c r="J177" s="371"/>
      <c r="K177" s="371"/>
      <c r="L177" s="371"/>
      <c r="M177" s="437">
        <v>0.25</v>
      </c>
      <c r="N177" s="371"/>
      <c r="O177" s="371"/>
      <c r="P177" s="371"/>
      <c r="Q177" s="371"/>
      <c r="R177" s="371"/>
      <c r="S177" s="371"/>
      <c r="T177" s="371"/>
      <c r="U177" s="371"/>
      <c r="V177" s="437">
        <v>0.25</v>
      </c>
      <c r="W177" s="371"/>
      <c r="X177" s="371"/>
      <c r="Y177" s="371"/>
      <c r="Z177" s="19"/>
      <c r="AA177" s="19" t="s">
        <v>131</v>
      </c>
      <c r="AB177" s="371"/>
      <c r="AC177" s="371"/>
      <c r="AD177" s="437">
        <v>6.08</v>
      </c>
      <c r="AE177" s="371">
        <v>8</v>
      </c>
      <c r="AF177" s="437">
        <v>7.68</v>
      </c>
      <c r="AG177" s="437">
        <v>7.68</v>
      </c>
      <c r="AH177" s="371"/>
      <c r="AI177" s="371"/>
      <c r="AJ177" s="371"/>
      <c r="AK177" s="371"/>
      <c r="AL177" s="371"/>
      <c r="AM177" s="371"/>
      <c r="AN177" s="371"/>
      <c r="AO177" s="371"/>
      <c r="AP177" s="437">
        <v>6.08</v>
      </c>
      <c r="AQ177" s="437">
        <v>7.75</v>
      </c>
      <c r="AR177" s="437">
        <v>7.68</v>
      </c>
      <c r="AS177" s="437">
        <v>7.68</v>
      </c>
      <c r="AT177" s="371"/>
      <c r="AU177" s="371"/>
      <c r="AV177" s="371"/>
      <c r="AW177" s="371"/>
      <c r="AX177" s="371"/>
      <c r="AY177" s="371"/>
      <c r="AZ177" s="437">
        <v>29.19</v>
      </c>
      <c r="BA177" s="19" t="s">
        <v>1067</v>
      </c>
    </row>
    <row r="178" spans="1:53" x14ac:dyDescent="0.35">
      <c r="A178" s="19" t="s">
        <v>1178</v>
      </c>
      <c r="B178" s="19" t="s">
        <v>1179</v>
      </c>
      <c r="C178" s="19" t="s">
        <v>58</v>
      </c>
      <c r="D178" s="436">
        <v>46091</v>
      </c>
      <c r="E178" s="19" t="s">
        <v>56</v>
      </c>
      <c r="F178" s="19" t="s">
        <v>524</v>
      </c>
      <c r="G178" s="371">
        <v>0</v>
      </c>
      <c r="H178" s="437">
        <v>27.84</v>
      </c>
      <c r="I178" s="437">
        <v>27.84</v>
      </c>
      <c r="J178" s="371"/>
      <c r="K178" s="371"/>
      <c r="L178" s="371"/>
      <c r="M178" s="371"/>
      <c r="N178" s="371"/>
      <c r="O178" s="437">
        <v>18.25</v>
      </c>
      <c r="P178" s="371"/>
      <c r="Q178" s="371"/>
      <c r="R178" s="371"/>
      <c r="S178" s="371"/>
      <c r="T178" s="371"/>
      <c r="U178" s="371"/>
      <c r="V178" s="437">
        <v>18.25</v>
      </c>
      <c r="W178" s="371"/>
      <c r="X178" s="371"/>
      <c r="Y178" s="371"/>
      <c r="Z178" s="19"/>
      <c r="AA178" s="19" t="s">
        <v>131</v>
      </c>
      <c r="AB178" s="371"/>
      <c r="AC178" s="371"/>
      <c r="AD178" s="437">
        <v>5.28</v>
      </c>
      <c r="AE178" s="437">
        <v>6.5600000000000005</v>
      </c>
      <c r="AF178" s="371">
        <v>8</v>
      </c>
      <c r="AG178" s="371">
        <v>8</v>
      </c>
      <c r="AH178" s="371"/>
      <c r="AI178" s="371"/>
      <c r="AJ178" s="371"/>
      <c r="AK178" s="371"/>
      <c r="AL178" s="371"/>
      <c r="AM178" s="371"/>
      <c r="AN178" s="371"/>
      <c r="AO178" s="371"/>
      <c r="AP178" s="437">
        <v>5.28</v>
      </c>
      <c r="AQ178" s="437">
        <v>6.5600000000000005</v>
      </c>
      <c r="AR178" s="371">
        <v>8</v>
      </c>
      <c r="AS178" s="437">
        <v>-10.25</v>
      </c>
      <c r="AT178" s="371"/>
      <c r="AU178" s="371"/>
      <c r="AV178" s="371"/>
      <c r="AW178" s="371"/>
      <c r="AX178" s="371"/>
      <c r="AY178" s="371"/>
      <c r="AZ178" s="437">
        <v>9.59</v>
      </c>
      <c r="BA178" s="19" t="s">
        <v>1067</v>
      </c>
    </row>
    <row r="179" spans="1:53" x14ac:dyDescent="0.35">
      <c r="A179" s="19" t="s">
        <v>1181</v>
      </c>
      <c r="B179" s="19" t="s">
        <v>1182</v>
      </c>
      <c r="C179" s="19" t="s">
        <v>58</v>
      </c>
      <c r="D179" s="436">
        <v>46092</v>
      </c>
      <c r="E179" s="19" t="s">
        <v>61</v>
      </c>
      <c r="F179" s="19" t="s">
        <v>524</v>
      </c>
      <c r="G179" s="371">
        <v>0</v>
      </c>
      <c r="H179" s="437">
        <v>29.04</v>
      </c>
      <c r="I179" s="437">
        <v>29.04</v>
      </c>
      <c r="J179" s="371"/>
      <c r="K179" s="371"/>
      <c r="L179" s="371"/>
      <c r="M179" s="371"/>
      <c r="N179" s="371">
        <v>10</v>
      </c>
      <c r="O179" s="371"/>
      <c r="P179" s="371"/>
      <c r="Q179" s="371"/>
      <c r="R179" s="371"/>
      <c r="S179" s="371"/>
      <c r="T179" s="371"/>
      <c r="U179" s="371"/>
      <c r="V179" s="371">
        <v>10</v>
      </c>
      <c r="W179" s="371"/>
      <c r="X179" s="371"/>
      <c r="Y179" s="371"/>
      <c r="Z179" s="19"/>
      <c r="AA179" s="19" t="s">
        <v>132</v>
      </c>
      <c r="AB179" s="371"/>
      <c r="AC179" s="371"/>
      <c r="AD179" s="437">
        <v>5.36</v>
      </c>
      <c r="AE179" s="437">
        <v>7.68</v>
      </c>
      <c r="AF179" s="371">
        <v>8</v>
      </c>
      <c r="AG179" s="371">
        <v>8</v>
      </c>
      <c r="AH179" s="371"/>
      <c r="AI179" s="371"/>
      <c r="AJ179" s="371"/>
      <c r="AK179" s="371"/>
      <c r="AL179" s="371"/>
      <c r="AM179" s="371"/>
      <c r="AN179" s="371"/>
      <c r="AO179" s="371"/>
      <c r="AP179" s="437">
        <v>5.36</v>
      </c>
      <c r="AQ179" s="437">
        <v>7.68</v>
      </c>
      <c r="AR179" s="371">
        <v>-2</v>
      </c>
      <c r="AS179" s="371">
        <v>8</v>
      </c>
      <c r="AT179" s="371"/>
      <c r="AU179" s="371"/>
      <c r="AV179" s="371"/>
      <c r="AW179" s="371"/>
      <c r="AX179" s="371"/>
      <c r="AY179" s="371"/>
      <c r="AZ179" s="437">
        <v>19.04</v>
      </c>
      <c r="BA179" s="19" t="s">
        <v>870</v>
      </c>
    </row>
    <row r="180" spans="1:53" x14ac:dyDescent="0.35">
      <c r="A180" s="19" t="s">
        <v>1184</v>
      </c>
      <c r="B180" s="19" t="s">
        <v>1185</v>
      </c>
      <c r="C180" s="19" t="s">
        <v>58</v>
      </c>
      <c r="D180" s="436">
        <v>46092</v>
      </c>
      <c r="E180" s="19" t="s">
        <v>56</v>
      </c>
      <c r="F180" s="19" t="s">
        <v>524</v>
      </c>
      <c r="G180" s="371">
        <v>0</v>
      </c>
      <c r="H180" s="437">
        <v>28.24</v>
      </c>
      <c r="I180" s="437">
        <v>28.24</v>
      </c>
      <c r="J180" s="371"/>
      <c r="K180" s="371"/>
      <c r="L180" s="371"/>
      <c r="M180" s="437">
        <v>0.25</v>
      </c>
      <c r="N180" s="371">
        <v>8</v>
      </c>
      <c r="O180" s="371"/>
      <c r="P180" s="371"/>
      <c r="Q180" s="371"/>
      <c r="R180" s="371"/>
      <c r="S180" s="371"/>
      <c r="T180" s="371"/>
      <c r="U180" s="371"/>
      <c r="V180" s="437">
        <v>8.25</v>
      </c>
      <c r="W180" s="371"/>
      <c r="X180" s="371"/>
      <c r="Y180" s="371"/>
      <c r="Z180" s="19"/>
      <c r="AA180" s="19" t="s">
        <v>131</v>
      </c>
      <c r="AB180" s="371"/>
      <c r="AC180" s="371"/>
      <c r="AD180" s="437">
        <v>5.28</v>
      </c>
      <c r="AE180" s="437">
        <v>7.68</v>
      </c>
      <c r="AF180" s="437">
        <v>7.6</v>
      </c>
      <c r="AG180" s="437">
        <v>7.68</v>
      </c>
      <c r="AH180" s="371"/>
      <c r="AI180" s="371"/>
      <c r="AJ180" s="371"/>
      <c r="AK180" s="371"/>
      <c r="AL180" s="371"/>
      <c r="AM180" s="371"/>
      <c r="AN180" s="371"/>
      <c r="AO180" s="371"/>
      <c r="AP180" s="437">
        <v>5.28</v>
      </c>
      <c r="AQ180" s="437">
        <v>7.43</v>
      </c>
      <c r="AR180" s="437">
        <v>-0.4</v>
      </c>
      <c r="AS180" s="437">
        <v>7.68</v>
      </c>
      <c r="AT180" s="371"/>
      <c r="AU180" s="371"/>
      <c r="AV180" s="371"/>
      <c r="AW180" s="371"/>
      <c r="AX180" s="371"/>
      <c r="AY180" s="371"/>
      <c r="AZ180" s="437">
        <v>19.989999999999998</v>
      </c>
      <c r="BA180" s="19" t="s">
        <v>870</v>
      </c>
    </row>
    <row r="181" spans="1:53" x14ac:dyDescent="0.35">
      <c r="A181" s="19" t="s">
        <v>1187</v>
      </c>
      <c r="B181" s="19" t="s">
        <v>1188</v>
      </c>
      <c r="C181" s="19" t="s">
        <v>58</v>
      </c>
      <c r="D181" s="436">
        <v>46092</v>
      </c>
      <c r="E181" s="19" t="s">
        <v>56</v>
      </c>
      <c r="F181" s="19" t="s">
        <v>524</v>
      </c>
      <c r="G181" s="371">
        <v>0</v>
      </c>
      <c r="H181" s="371">
        <v>28</v>
      </c>
      <c r="I181" s="371">
        <v>28</v>
      </c>
      <c r="J181" s="371"/>
      <c r="K181" s="371"/>
      <c r="L181" s="371"/>
      <c r="M181" s="371"/>
      <c r="N181" s="371"/>
      <c r="O181" s="371"/>
      <c r="P181" s="371"/>
      <c r="Q181" s="371"/>
      <c r="R181" s="371"/>
      <c r="S181" s="371"/>
      <c r="T181" s="371"/>
      <c r="U181" s="371"/>
      <c r="V181" s="371"/>
      <c r="W181" s="371"/>
      <c r="X181" s="371"/>
      <c r="Y181" s="371"/>
      <c r="Z181" s="19"/>
      <c r="AA181" s="19" t="s">
        <v>131</v>
      </c>
      <c r="AB181" s="371"/>
      <c r="AC181" s="371"/>
      <c r="AD181" s="437">
        <v>5.68</v>
      </c>
      <c r="AE181" s="371">
        <v>8</v>
      </c>
      <c r="AF181" s="437">
        <v>7.04</v>
      </c>
      <c r="AG181" s="437">
        <v>7.28</v>
      </c>
      <c r="AH181" s="371"/>
      <c r="AI181" s="371"/>
      <c r="AJ181" s="371"/>
      <c r="AK181" s="371"/>
      <c r="AL181" s="371"/>
      <c r="AM181" s="371"/>
      <c r="AN181" s="371"/>
      <c r="AO181" s="371"/>
      <c r="AP181" s="437">
        <v>5.68</v>
      </c>
      <c r="AQ181" s="371">
        <v>8</v>
      </c>
      <c r="AR181" s="437">
        <v>7.04</v>
      </c>
      <c r="AS181" s="437">
        <v>7.28</v>
      </c>
      <c r="AT181" s="371"/>
      <c r="AU181" s="371"/>
      <c r="AV181" s="371"/>
      <c r="AW181" s="371"/>
      <c r="AX181" s="371"/>
      <c r="AY181" s="371"/>
      <c r="AZ181" s="371">
        <v>28</v>
      </c>
      <c r="BA181" s="19" t="s">
        <v>870</v>
      </c>
    </row>
    <row r="182" spans="1:53" x14ac:dyDescent="0.35">
      <c r="A182" s="19" t="s">
        <v>1190</v>
      </c>
      <c r="B182" s="19" t="s">
        <v>1191</v>
      </c>
      <c r="C182" s="19" t="s">
        <v>58</v>
      </c>
      <c r="D182" s="436">
        <v>46092</v>
      </c>
      <c r="E182" s="19" t="s">
        <v>56</v>
      </c>
      <c r="F182" s="19" t="s">
        <v>524</v>
      </c>
      <c r="G182" s="371">
        <v>0</v>
      </c>
      <c r="H182" s="437">
        <v>24.88</v>
      </c>
      <c r="I182" s="437">
        <v>24.88</v>
      </c>
      <c r="J182" s="371"/>
      <c r="K182" s="371"/>
      <c r="L182" s="371"/>
      <c r="M182" s="371"/>
      <c r="N182" s="371"/>
      <c r="O182" s="371"/>
      <c r="P182" s="371"/>
      <c r="Q182" s="371"/>
      <c r="R182" s="371"/>
      <c r="S182" s="371"/>
      <c r="T182" s="371"/>
      <c r="U182" s="371"/>
      <c r="V182" s="371"/>
      <c r="W182" s="371"/>
      <c r="X182" s="371"/>
      <c r="Y182" s="371"/>
      <c r="Z182" s="19"/>
      <c r="AA182" s="19" t="s">
        <v>131</v>
      </c>
      <c r="AB182" s="371"/>
      <c r="AC182" s="371"/>
      <c r="AD182" s="437">
        <v>5.68</v>
      </c>
      <c r="AE182" s="437">
        <v>7.2</v>
      </c>
      <c r="AF182" s="437">
        <v>5.44</v>
      </c>
      <c r="AG182" s="437">
        <v>6.5600000000000005</v>
      </c>
      <c r="AH182" s="371"/>
      <c r="AI182" s="371"/>
      <c r="AJ182" s="371"/>
      <c r="AK182" s="371"/>
      <c r="AL182" s="371"/>
      <c r="AM182" s="371"/>
      <c r="AN182" s="371"/>
      <c r="AO182" s="371"/>
      <c r="AP182" s="437">
        <v>5.68</v>
      </c>
      <c r="AQ182" s="437">
        <v>7.2</v>
      </c>
      <c r="AR182" s="437">
        <v>5.44</v>
      </c>
      <c r="AS182" s="437">
        <v>6.5600000000000005</v>
      </c>
      <c r="AT182" s="371"/>
      <c r="AU182" s="371"/>
      <c r="AV182" s="371"/>
      <c r="AW182" s="371"/>
      <c r="AX182" s="371"/>
      <c r="AY182" s="371"/>
      <c r="AZ182" s="437">
        <v>24.88</v>
      </c>
      <c r="BA182" s="19" t="s">
        <v>870</v>
      </c>
    </row>
    <row r="183" spans="1:53" x14ac:dyDescent="0.35">
      <c r="A183" s="19" t="s">
        <v>1193</v>
      </c>
      <c r="B183" s="19" t="s">
        <v>1194</v>
      </c>
      <c r="C183" s="19" t="s">
        <v>58</v>
      </c>
      <c r="D183" s="436">
        <v>46092</v>
      </c>
      <c r="E183" s="19" t="s">
        <v>56</v>
      </c>
      <c r="F183" s="19" t="s">
        <v>524</v>
      </c>
      <c r="G183" s="371">
        <v>0</v>
      </c>
      <c r="H183" s="437">
        <v>25.76</v>
      </c>
      <c r="I183" s="437">
        <v>25.76</v>
      </c>
      <c r="J183" s="371"/>
      <c r="K183" s="371"/>
      <c r="L183" s="371"/>
      <c r="M183" s="371"/>
      <c r="N183" s="371"/>
      <c r="O183" s="371"/>
      <c r="P183" s="371"/>
      <c r="Q183" s="371"/>
      <c r="R183" s="371"/>
      <c r="S183" s="371"/>
      <c r="T183" s="371"/>
      <c r="U183" s="371"/>
      <c r="V183" s="371"/>
      <c r="W183" s="371"/>
      <c r="X183" s="371"/>
      <c r="Y183" s="371"/>
      <c r="Z183" s="19"/>
      <c r="AA183" s="19" t="s">
        <v>131</v>
      </c>
      <c r="AB183" s="371"/>
      <c r="AC183" s="371"/>
      <c r="AD183" s="437">
        <v>5.68</v>
      </c>
      <c r="AE183" s="437">
        <v>7.04</v>
      </c>
      <c r="AF183" s="437">
        <v>6.88</v>
      </c>
      <c r="AG183" s="437">
        <v>6.16</v>
      </c>
      <c r="AH183" s="371"/>
      <c r="AI183" s="371"/>
      <c r="AJ183" s="371"/>
      <c r="AK183" s="371"/>
      <c r="AL183" s="371"/>
      <c r="AM183" s="371"/>
      <c r="AN183" s="371"/>
      <c r="AO183" s="371"/>
      <c r="AP183" s="437">
        <v>5.68</v>
      </c>
      <c r="AQ183" s="437">
        <v>7.04</v>
      </c>
      <c r="AR183" s="437">
        <v>6.88</v>
      </c>
      <c r="AS183" s="437">
        <v>6.16</v>
      </c>
      <c r="AT183" s="371"/>
      <c r="AU183" s="371"/>
      <c r="AV183" s="371"/>
      <c r="AW183" s="371"/>
      <c r="AX183" s="371"/>
      <c r="AY183" s="371"/>
      <c r="AZ183" s="437">
        <v>25.76</v>
      </c>
      <c r="BA183" s="19" t="s">
        <v>870</v>
      </c>
    </row>
    <row r="184" spans="1:53" x14ac:dyDescent="0.35">
      <c r="A184" s="19" t="s">
        <v>1196</v>
      </c>
      <c r="B184" s="19" t="s">
        <v>1197</v>
      </c>
      <c r="C184" s="19" t="s">
        <v>58</v>
      </c>
      <c r="D184" s="436">
        <v>46092</v>
      </c>
      <c r="E184" s="19" t="s">
        <v>56</v>
      </c>
      <c r="F184" s="19" t="s">
        <v>524</v>
      </c>
      <c r="G184" s="371">
        <v>0</v>
      </c>
      <c r="H184" s="437">
        <v>26.08</v>
      </c>
      <c r="I184" s="437">
        <v>26.08</v>
      </c>
      <c r="J184" s="371"/>
      <c r="K184" s="371"/>
      <c r="L184" s="371"/>
      <c r="M184" s="371"/>
      <c r="N184" s="371"/>
      <c r="O184" s="371"/>
      <c r="P184" s="371"/>
      <c r="Q184" s="371"/>
      <c r="R184" s="371"/>
      <c r="S184" s="371"/>
      <c r="T184" s="371"/>
      <c r="U184" s="371"/>
      <c r="V184" s="371"/>
      <c r="W184" s="371"/>
      <c r="X184" s="371"/>
      <c r="Y184" s="371"/>
      <c r="Z184" s="19"/>
      <c r="AA184" s="19" t="s">
        <v>131</v>
      </c>
      <c r="AB184" s="371"/>
      <c r="AC184" s="371"/>
      <c r="AD184" s="437">
        <v>5.68</v>
      </c>
      <c r="AE184" s="437">
        <v>7.2</v>
      </c>
      <c r="AF184" s="437">
        <v>6.24</v>
      </c>
      <c r="AG184" s="437">
        <v>6.96</v>
      </c>
      <c r="AH184" s="371"/>
      <c r="AI184" s="371"/>
      <c r="AJ184" s="371"/>
      <c r="AK184" s="371"/>
      <c r="AL184" s="371"/>
      <c r="AM184" s="371"/>
      <c r="AN184" s="371"/>
      <c r="AO184" s="371"/>
      <c r="AP184" s="437">
        <v>5.68</v>
      </c>
      <c r="AQ184" s="437">
        <v>7.2</v>
      </c>
      <c r="AR184" s="437">
        <v>6.24</v>
      </c>
      <c r="AS184" s="437">
        <v>6.96</v>
      </c>
      <c r="AT184" s="371"/>
      <c r="AU184" s="371"/>
      <c r="AV184" s="371"/>
      <c r="AW184" s="371"/>
      <c r="AX184" s="371"/>
      <c r="AY184" s="371"/>
      <c r="AZ184" s="437">
        <v>26.08</v>
      </c>
      <c r="BA184" s="19" t="s">
        <v>319</v>
      </c>
    </row>
    <row r="185" spans="1:53" x14ac:dyDescent="0.35">
      <c r="A185" s="19" t="s">
        <v>1199</v>
      </c>
      <c r="B185" s="19" t="s">
        <v>1200</v>
      </c>
      <c r="C185" s="19" t="s">
        <v>58</v>
      </c>
      <c r="D185" s="436">
        <v>46092</v>
      </c>
      <c r="E185" s="19" t="s">
        <v>56</v>
      </c>
      <c r="F185" s="19" t="s">
        <v>524</v>
      </c>
      <c r="G185" s="371">
        <v>0</v>
      </c>
      <c r="H185" s="437">
        <v>29.68</v>
      </c>
      <c r="I185" s="437">
        <v>29.68</v>
      </c>
      <c r="J185" s="371"/>
      <c r="K185" s="371"/>
      <c r="L185" s="371"/>
      <c r="M185" s="371"/>
      <c r="N185" s="371"/>
      <c r="O185" s="371"/>
      <c r="P185" s="371"/>
      <c r="Q185" s="371"/>
      <c r="R185" s="371"/>
      <c r="S185" s="371"/>
      <c r="T185" s="371"/>
      <c r="U185" s="371"/>
      <c r="V185" s="371"/>
      <c r="W185" s="371"/>
      <c r="X185" s="371"/>
      <c r="Y185" s="371"/>
      <c r="Z185" s="19"/>
      <c r="AA185" s="19" t="s">
        <v>131</v>
      </c>
      <c r="AB185" s="371"/>
      <c r="AC185" s="371"/>
      <c r="AD185" s="437">
        <v>5.68</v>
      </c>
      <c r="AE185" s="371">
        <v>8</v>
      </c>
      <c r="AF185" s="371">
        <v>8</v>
      </c>
      <c r="AG185" s="371">
        <v>8</v>
      </c>
      <c r="AH185" s="371"/>
      <c r="AI185" s="371"/>
      <c r="AJ185" s="371"/>
      <c r="AK185" s="371"/>
      <c r="AL185" s="371"/>
      <c r="AM185" s="371"/>
      <c r="AN185" s="371"/>
      <c r="AO185" s="371"/>
      <c r="AP185" s="437">
        <v>5.68</v>
      </c>
      <c r="AQ185" s="371">
        <v>8</v>
      </c>
      <c r="AR185" s="371">
        <v>8</v>
      </c>
      <c r="AS185" s="371">
        <v>8</v>
      </c>
      <c r="AT185" s="371"/>
      <c r="AU185" s="371"/>
      <c r="AV185" s="371"/>
      <c r="AW185" s="371"/>
      <c r="AX185" s="371"/>
      <c r="AY185" s="371"/>
      <c r="AZ185" s="437">
        <v>29.68</v>
      </c>
      <c r="BA185" s="19" t="s">
        <v>1068</v>
      </c>
    </row>
    <row r="186" spans="1:53" x14ac:dyDescent="0.35">
      <c r="A186" s="19" t="s">
        <v>1202</v>
      </c>
      <c r="B186" s="19" t="s">
        <v>1203</v>
      </c>
      <c r="C186" s="19" t="s">
        <v>58</v>
      </c>
      <c r="D186" s="436">
        <v>46092</v>
      </c>
      <c r="E186" s="19" t="s">
        <v>56</v>
      </c>
      <c r="F186" s="19" t="s">
        <v>524</v>
      </c>
      <c r="G186" s="371">
        <v>0</v>
      </c>
      <c r="H186" s="437">
        <v>26.24</v>
      </c>
      <c r="I186" s="437">
        <v>26.24</v>
      </c>
      <c r="J186" s="371"/>
      <c r="K186" s="371"/>
      <c r="L186" s="371"/>
      <c r="M186" s="371"/>
      <c r="N186" s="371">
        <v>10</v>
      </c>
      <c r="O186" s="371"/>
      <c r="P186" s="371"/>
      <c r="Q186" s="371"/>
      <c r="R186" s="371"/>
      <c r="S186" s="371"/>
      <c r="T186" s="371"/>
      <c r="U186" s="371"/>
      <c r="V186" s="371">
        <v>10</v>
      </c>
      <c r="W186" s="371"/>
      <c r="X186" s="371"/>
      <c r="Y186" s="371"/>
      <c r="Z186" s="19"/>
      <c r="AA186" s="19" t="s">
        <v>131</v>
      </c>
      <c r="AB186" s="371"/>
      <c r="AC186" s="371"/>
      <c r="AD186" s="437">
        <v>4.96</v>
      </c>
      <c r="AE186" s="437">
        <v>7.04</v>
      </c>
      <c r="AF186" s="437">
        <v>7.36</v>
      </c>
      <c r="AG186" s="437">
        <v>6.88</v>
      </c>
      <c r="AH186" s="371"/>
      <c r="AI186" s="371"/>
      <c r="AJ186" s="371"/>
      <c r="AK186" s="371"/>
      <c r="AL186" s="371"/>
      <c r="AM186" s="371"/>
      <c r="AN186" s="371"/>
      <c r="AO186" s="371"/>
      <c r="AP186" s="437">
        <v>4.96</v>
      </c>
      <c r="AQ186" s="437">
        <v>7.04</v>
      </c>
      <c r="AR186" s="437">
        <v>-2.64</v>
      </c>
      <c r="AS186" s="437">
        <v>6.88</v>
      </c>
      <c r="AT186" s="371"/>
      <c r="AU186" s="371"/>
      <c r="AV186" s="371"/>
      <c r="AW186" s="371"/>
      <c r="AX186" s="371"/>
      <c r="AY186" s="371"/>
      <c r="AZ186" s="437">
        <v>16.239999999999998</v>
      </c>
      <c r="BA186" s="19" t="s">
        <v>1068</v>
      </c>
    </row>
    <row r="187" spans="1:53" x14ac:dyDescent="0.35">
      <c r="A187" s="19" t="s">
        <v>1205</v>
      </c>
      <c r="B187" s="19" t="s">
        <v>1206</v>
      </c>
      <c r="C187" s="19" t="s">
        <v>58</v>
      </c>
      <c r="D187" s="436">
        <v>46092</v>
      </c>
      <c r="E187" s="19" t="s">
        <v>56</v>
      </c>
      <c r="F187" s="19" t="s">
        <v>524</v>
      </c>
      <c r="G187" s="371">
        <v>0</v>
      </c>
      <c r="H187" s="437">
        <v>29.36</v>
      </c>
      <c r="I187" s="437">
        <v>29.36</v>
      </c>
      <c r="J187" s="371"/>
      <c r="K187" s="371"/>
      <c r="L187" s="371"/>
      <c r="M187" s="371"/>
      <c r="N187" s="371"/>
      <c r="O187" s="371">
        <v>8</v>
      </c>
      <c r="P187" s="371"/>
      <c r="Q187" s="371"/>
      <c r="R187" s="371"/>
      <c r="S187" s="371"/>
      <c r="T187" s="371"/>
      <c r="U187" s="371"/>
      <c r="V187" s="371">
        <v>8</v>
      </c>
      <c r="W187" s="371"/>
      <c r="X187" s="371"/>
      <c r="Y187" s="371"/>
      <c r="Z187" s="19"/>
      <c r="AA187" s="19" t="s">
        <v>131</v>
      </c>
      <c r="AB187" s="371"/>
      <c r="AC187" s="371"/>
      <c r="AD187" s="437">
        <v>5.68</v>
      </c>
      <c r="AE187" s="371">
        <v>8</v>
      </c>
      <c r="AF187" s="437">
        <v>7.68</v>
      </c>
      <c r="AG187" s="371">
        <v>8</v>
      </c>
      <c r="AH187" s="371"/>
      <c r="AI187" s="371"/>
      <c r="AJ187" s="371"/>
      <c r="AK187" s="371"/>
      <c r="AL187" s="371"/>
      <c r="AM187" s="371"/>
      <c r="AN187" s="371"/>
      <c r="AO187" s="371"/>
      <c r="AP187" s="437">
        <v>5.68</v>
      </c>
      <c r="AQ187" s="371">
        <v>8</v>
      </c>
      <c r="AR187" s="437">
        <v>7.68</v>
      </c>
      <c r="AS187" s="371">
        <v>0</v>
      </c>
      <c r="AT187" s="371"/>
      <c r="AU187" s="371"/>
      <c r="AV187" s="371"/>
      <c r="AW187" s="371"/>
      <c r="AX187" s="371"/>
      <c r="AY187" s="371"/>
      <c r="AZ187" s="437">
        <v>21.36</v>
      </c>
      <c r="BA187" s="19" t="s">
        <v>1067</v>
      </c>
    </row>
    <row r="188" spans="1:53" x14ac:dyDescent="0.35">
      <c r="A188" s="19" t="s">
        <v>1208</v>
      </c>
      <c r="B188" s="19" t="s">
        <v>1209</v>
      </c>
      <c r="C188" s="19" t="s">
        <v>58</v>
      </c>
      <c r="D188" s="436">
        <v>46098</v>
      </c>
      <c r="E188" s="19" t="s">
        <v>61</v>
      </c>
      <c r="F188" s="19" t="s">
        <v>524</v>
      </c>
      <c r="G188" s="371">
        <v>0</v>
      </c>
      <c r="H188" s="371">
        <v>24</v>
      </c>
      <c r="I188" s="371">
        <v>24</v>
      </c>
      <c r="J188" s="371"/>
      <c r="K188" s="371"/>
      <c r="L188" s="371"/>
      <c r="M188" s="371"/>
      <c r="N188" s="437">
        <v>0.5</v>
      </c>
      <c r="O188" s="371">
        <v>1</v>
      </c>
      <c r="P188" s="371"/>
      <c r="Q188" s="371"/>
      <c r="R188" s="371"/>
      <c r="S188" s="371"/>
      <c r="T188" s="371"/>
      <c r="U188" s="371"/>
      <c r="V188" s="437">
        <v>1.5</v>
      </c>
      <c r="W188" s="371"/>
      <c r="X188" s="371"/>
      <c r="Y188" s="371"/>
      <c r="Z188" s="19"/>
      <c r="AA188" s="19" t="s">
        <v>132</v>
      </c>
      <c r="AB188" s="371"/>
      <c r="AC188" s="371"/>
      <c r="AD188" s="371"/>
      <c r="AE188" s="371">
        <v>8</v>
      </c>
      <c r="AF188" s="371">
        <v>8</v>
      </c>
      <c r="AG188" s="371">
        <v>8</v>
      </c>
      <c r="AH188" s="371"/>
      <c r="AI188" s="371"/>
      <c r="AJ188" s="371"/>
      <c r="AK188" s="371"/>
      <c r="AL188" s="371"/>
      <c r="AM188" s="371"/>
      <c r="AN188" s="371"/>
      <c r="AO188" s="371"/>
      <c r="AP188" s="371"/>
      <c r="AQ188" s="371">
        <v>8</v>
      </c>
      <c r="AR188" s="437">
        <v>7.5</v>
      </c>
      <c r="AS188" s="371">
        <v>7</v>
      </c>
      <c r="AT188" s="371"/>
      <c r="AU188" s="371"/>
      <c r="AV188" s="371"/>
      <c r="AW188" s="371"/>
      <c r="AX188" s="371"/>
      <c r="AY188" s="371"/>
      <c r="AZ188" s="437">
        <v>22.5</v>
      </c>
      <c r="BA188" s="19" t="s">
        <v>1068</v>
      </c>
    </row>
    <row r="189" spans="1:53" x14ac:dyDescent="0.35">
      <c r="A189" s="19" t="s">
        <v>1211</v>
      </c>
      <c r="B189" s="19" t="s">
        <v>1212</v>
      </c>
      <c r="C189" s="19" t="s">
        <v>58</v>
      </c>
      <c r="D189" s="436">
        <v>46098</v>
      </c>
      <c r="E189" s="19" t="s">
        <v>61</v>
      </c>
      <c r="F189" s="19" t="s">
        <v>524</v>
      </c>
      <c r="G189" s="371">
        <v>0</v>
      </c>
      <c r="H189" s="371">
        <v>24</v>
      </c>
      <c r="I189" s="371">
        <v>24</v>
      </c>
      <c r="J189" s="371"/>
      <c r="K189" s="371"/>
      <c r="L189" s="371"/>
      <c r="M189" s="371"/>
      <c r="N189" s="371"/>
      <c r="O189" s="371">
        <v>16</v>
      </c>
      <c r="P189" s="371"/>
      <c r="Q189" s="371"/>
      <c r="R189" s="371"/>
      <c r="S189" s="371"/>
      <c r="T189" s="371"/>
      <c r="U189" s="371"/>
      <c r="V189" s="371">
        <v>16</v>
      </c>
      <c r="W189" s="371"/>
      <c r="X189" s="371"/>
      <c r="Y189" s="371"/>
      <c r="Z189" s="19"/>
      <c r="AA189" s="19" t="s">
        <v>132</v>
      </c>
      <c r="AB189" s="371"/>
      <c r="AC189" s="371"/>
      <c r="AD189" s="371"/>
      <c r="AE189" s="371">
        <v>8</v>
      </c>
      <c r="AF189" s="371">
        <v>8</v>
      </c>
      <c r="AG189" s="371">
        <v>8</v>
      </c>
      <c r="AH189" s="371"/>
      <c r="AI189" s="371"/>
      <c r="AJ189" s="371"/>
      <c r="AK189" s="371"/>
      <c r="AL189" s="371"/>
      <c r="AM189" s="371"/>
      <c r="AN189" s="371"/>
      <c r="AO189" s="371"/>
      <c r="AP189" s="371"/>
      <c r="AQ189" s="371">
        <v>8</v>
      </c>
      <c r="AR189" s="371">
        <v>8</v>
      </c>
      <c r="AS189" s="371">
        <v>-8</v>
      </c>
      <c r="AT189" s="371"/>
      <c r="AU189" s="371"/>
      <c r="AV189" s="371"/>
      <c r="AW189" s="371"/>
      <c r="AX189" s="371"/>
      <c r="AY189" s="371"/>
      <c r="AZ189" s="371">
        <v>8</v>
      </c>
      <c r="BA189" s="19" t="s">
        <v>1068</v>
      </c>
    </row>
    <row r="190" spans="1:53" x14ac:dyDescent="0.35">
      <c r="A190" s="19" t="s">
        <v>1214</v>
      </c>
      <c r="B190" s="19" t="s">
        <v>1215</v>
      </c>
      <c r="C190" s="19" t="s">
        <v>58</v>
      </c>
      <c r="D190" s="436">
        <v>46098</v>
      </c>
      <c r="E190" s="19" t="s">
        <v>73</v>
      </c>
      <c r="F190" s="19" t="s">
        <v>524</v>
      </c>
      <c r="G190" s="371">
        <v>0</v>
      </c>
      <c r="H190" s="437">
        <v>23.6</v>
      </c>
      <c r="I190" s="437">
        <v>23.6</v>
      </c>
      <c r="J190" s="371"/>
      <c r="K190" s="371"/>
      <c r="L190" s="371"/>
      <c r="M190" s="371"/>
      <c r="N190" s="371"/>
      <c r="O190" s="371"/>
      <c r="P190" s="371"/>
      <c r="Q190" s="371"/>
      <c r="R190" s="371"/>
      <c r="S190" s="371"/>
      <c r="T190" s="371"/>
      <c r="U190" s="371"/>
      <c r="V190" s="371"/>
      <c r="W190" s="371"/>
      <c r="X190" s="371"/>
      <c r="Y190" s="371"/>
      <c r="Z190" s="19"/>
      <c r="AA190" s="19" t="s">
        <v>131</v>
      </c>
      <c r="AB190" s="371"/>
      <c r="AC190" s="371"/>
      <c r="AD190" s="371"/>
      <c r="AE190" s="437">
        <v>7.6</v>
      </c>
      <c r="AF190" s="371">
        <v>8</v>
      </c>
      <c r="AG190" s="371">
        <v>8</v>
      </c>
      <c r="AH190" s="371"/>
      <c r="AI190" s="371"/>
      <c r="AJ190" s="371"/>
      <c r="AK190" s="371"/>
      <c r="AL190" s="371"/>
      <c r="AM190" s="371"/>
      <c r="AN190" s="371"/>
      <c r="AO190" s="371"/>
      <c r="AP190" s="371"/>
      <c r="AQ190" s="437">
        <v>7.6</v>
      </c>
      <c r="AR190" s="371">
        <v>8</v>
      </c>
      <c r="AS190" s="371">
        <v>8</v>
      </c>
      <c r="AT190" s="371"/>
      <c r="AU190" s="371"/>
      <c r="AV190" s="371"/>
      <c r="AW190" s="371"/>
      <c r="AX190" s="371"/>
      <c r="AY190" s="371"/>
      <c r="AZ190" s="437">
        <v>23.6</v>
      </c>
      <c r="BA190" s="19" t="s">
        <v>870</v>
      </c>
    </row>
    <row r="191" spans="1:53" x14ac:dyDescent="0.35">
      <c r="A191" s="19" t="s">
        <v>1217</v>
      </c>
      <c r="B191" s="19" t="s">
        <v>1218</v>
      </c>
      <c r="C191" s="19" t="s">
        <v>58</v>
      </c>
      <c r="D191" s="436">
        <v>46098</v>
      </c>
      <c r="E191" s="19" t="s">
        <v>56</v>
      </c>
      <c r="F191" s="19" t="s">
        <v>524</v>
      </c>
      <c r="G191" s="371">
        <v>0</v>
      </c>
      <c r="H191" s="371">
        <v>24</v>
      </c>
      <c r="I191" s="371">
        <v>24</v>
      </c>
      <c r="J191" s="371"/>
      <c r="K191" s="371"/>
      <c r="L191" s="371"/>
      <c r="M191" s="371"/>
      <c r="N191" s="371"/>
      <c r="O191" s="371"/>
      <c r="P191" s="371"/>
      <c r="Q191" s="371"/>
      <c r="R191" s="371"/>
      <c r="S191" s="371"/>
      <c r="T191" s="371"/>
      <c r="U191" s="371"/>
      <c r="V191" s="371"/>
      <c r="W191" s="371"/>
      <c r="X191" s="371"/>
      <c r="Y191" s="371"/>
      <c r="Z191" s="19"/>
      <c r="AA191" s="19" t="s">
        <v>131</v>
      </c>
      <c r="AB191" s="371"/>
      <c r="AC191" s="371"/>
      <c r="AD191" s="371"/>
      <c r="AE191" s="371">
        <v>8</v>
      </c>
      <c r="AF191" s="371">
        <v>8</v>
      </c>
      <c r="AG191" s="371">
        <v>8</v>
      </c>
      <c r="AH191" s="371"/>
      <c r="AI191" s="371"/>
      <c r="AJ191" s="371"/>
      <c r="AK191" s="371"/>
      <c r="AL191" s="371"/>
      <c r="AM191" s="371"/>
      <c r="AN191" s="371"/>
      <c r="AO191" s="371"/>
      <c r="AP191" s="371"/>
      <c r="AQ191" s="371">
        <v>8</v>
      </c>
      <c r="AR191" s="371">
        <v>8</v>
      </c>
      <c r="AS191" s="371">
        <v>8</v>
      </c>
      <c r="AT191" s="371"/>
      <c r="AU191" s="371"/>
      <c r="AV191" s="371"/>
      <c r="AW191" s="371"/>
      <c r="AX191" s="371"/>
      <c r="AY191" s="371"/>
      <c r="AZ191" s="371">
        <v>24</v>
      </c>
      <c r="BA191" s="19" t="s">
        <v>870</v>
      </c>
    </row>
    <row r="192" spans="1:53" x14ac:dyDescent="0.35">
      <c r="A192" s="19" t="s">
        <v>1220</v>
      </c>
      <c r="B192" s="19" t="s">
        <v>1221</v>
      </c>
      <c r="C192" s="19" t="s">
        <v>58</v>
      </c>
      <c r="D192" s="436">
        <v>46098</v>
      </c>
      <c r="E192" s="19" t="s">
        <v>56</v>
      </c>
      <c r="F192" s="19" t="s">
        <v>524</v>
      </c>
      <c r="G192" s="371">
        <v>0</v>
      </c>
      <c r="H192" s="437">
        <v>23.36</v>
      </c>
      <c r="I192" s="437">
        <v>23.36</v>
      </c>
      <c r="J192" s="371"/>
      <c r="K192" s="371"/>
      <c r="L192" s="371"/>
      <c r="M192" s="371"/>
      <c r="N192" s="371"/>
      <c r="O192" s="371"/>
      <c r="P192" s="371"/>
      <c r="Q192" s="371"/>
      <c r="R192" s="371"/>
      <c r="S192" s="371"/>
      <c r="T192" s="371"/>
      <c r="U192" s="371"/>
      <c r="V192" s="371"/>
      <c r="W192" s="371"/>
      <c r="X192" s="371"/>
      <c r="Y192" s="371"/>
      <c r="Z192" s="19"/>
      <c r="AA192" s="19" t="s">
        <v>131</v>
      </c>
      <c r="AB192" s="371"/>
      <c r="AC192" s="371"/>
      <c r="AD192" s="371"/>
      <c r="AE192" s="437">
        <v>7.36</v>
      </c>
      <c r="AF192" s="371">
        <v>8</v>
      </c>
      <c r="AG192" s="371">
        <v>8</v>
      </c>
      <c r="AH192" s="371"/>
      <c r="AI192" s="371"/>
      <c r="AJ192" s="371"/>
      <c r="AK192" s="371"/>
      <c r="AL192" s="371"/>
      <c r="AM192" s="371"/>
      <c r="AN192" s="371"/>
      <c r="AO192" s="371"/>
      <c r="AP192" s="371"/>
      <c r="AQ192" s="437">
        <v>7.36</v>
      </c>
      <c r="AR192" s="371">
        <v>8</v>
      </c>
      <c r="AS192" s="371">
        <v>8</v>
      </c>
      <c r="AT192" s="371"/>
      <c r="AU192" s="371"/>
      <c r="AV192" s="371"/>
      <c r="AW192" s="371"/>
      <c r="AX192" s="371"/>
      <c r="AY192" s="371"/>
      <c r="AZ192" s="437">
        <v>23.36</v>
      </c>
      <c r="BA192" s="19" t="s">
        <v>1067</v>
      </c>
    </row>
    <row r="193" spans="1:53" x14ac:dyDescent="0.35">
      <c r="A193" s="19" t="s">
        <v>1223</v>
      </c>
      <c r="B193" s="19" t="s">
        <v>1224</v>
      </c>
      <c r="C193" s="19" t="s">
        <v>58</v>
      </c>
      <c r="D193" s="436">
        <v>46098</v>
      </c>
      <c r="E193" s="19" t="s">
        <v>56</v>
      </c>
      <c r="F193" s="19" t="s">
        <v>524</v>
      </c>
      <c r="G193" s="371">
        <v>0</v>
      </c>
      <c r="H193" s="437">
        <v>14.56</v>
      </c>
      <c r="I193" s="437">
        <v>14.56</v>
      </c>
      <c r="J193" s="371"/>
      <c r="K193" s="371"/>
      <c r="L193" s="371"/>
      <c r="M193" s="371"/>
      <c r="N193" s="371"/>
      <c r="O193" s="371"/>
      <c r="P193" s="371"/>
      <c r="Q193" s="371"/>
      <c r="R193" s="371"/>
      <c r="S193" s="371"/>
      <c r="T193" s="371"/>
      <c r="U193" s="371"/>
      <c r="V193" s="371"/>
      <c r="W193" s="371"/>
      <c r="X193" s="371"/>
      <c r="Y193" s="371"/>
      <c r="Z193" s="19"/>
      <c r="AA193" s="19" t="s">
        <v>131</v>
      </c>
      <c r="AB193" s="371"/>
      <c r="AC193" s="371"/>
      <c r="AD193" s="371"/>
      <c r="AE193" s="437">
        <v>6.96</v>
      </c>
      <c r="AF193" s="437">
        <v>7.6</v>
      </c>
      <c r="AG193" s="371"/>
      <c r="AH193" s="371"/>
      <c r="AI193" s="371"/>
      <c r="AJ193" s="371"/>
      <c r="AK193" s="371"/>
      <c r="AL193" s="371"/>
      <c r="AM193" s="371"/>
      <c r="AN193" s="371"/>
      <c r="AO193" s="371"/>
      <c r="AP193" s="371"/>
      <c r="AQ193" s="437">
        <v>6.96</v>
      </c>
      <c r="AR193" s="437">
        <v>7.6</v>
      </c>
      <c r="AS193" s="371"/>
      <c r="AT193" s="371"/>
      <c r="AU193" s="371"/>
      <c r="AV193" s="371"/>
      <c r="AW193" s="371"/>
      <c r="AX193" s="371"/>
      <c r="AY193" s="371"/>
      <c r="AZ193" s="437">
        <v>14.56</v>
      </c>
      <c r="BA193" s="19" t="s">
        <v>1068</v>
      </c>
    </row>
    <row r="194" spans="1:53" x14ac:dyDescent="0.35">
      <c r="A194" s="19" t="s">
        <v>1225</v>
      </c>
      <c r="B194" s="19" t="s">
        <v>1226</v>
      </c>
      <c r="C194" s="19" t="s">
        <v>58</v>
      </c>
      <c r="D194" s="436">
        <v>46098</v>
      </c>
      <c r="E194" s="19" t="s">
        <v>56</v>
      </c>
      <c r="F194" s="19" t="s">
        <v>524</v>
      </c>
      <c r="G194" s="371">
        <v>0</v>
      </c>
      <c r="H194" s="437">
        <v>18.32</v>
      </c>
      <c r="I194" s="437">
        <v>18.32</v>
      </c>
      <c r="J194" s="371"/>
      <c r="K194" s="371"/>
      <c r="L194" s="371"/>
      <c r="M194" s="371"/>
      <c r="N194" s="371"/>
      <c r="O194" s="371"/>
      <c r="P194" s="371"/>
      <c r="Q194" s="371"/>
      <c r="R194" s="371"/>
      <c r="S194" s="371"/>
      <c r="T194" s="371"/>
      <c r="U194" s="371"/>
      <c r="V194" s="371"/>
      <c r="W194" s="371"/>
      <c r="X194" s="371"/>
      <c r="Y194" s="371"/>
      <c r="Z194" s="19"/>
      <c r="AA194" s="19" t="s">
        <v>131</v>
      </c>
      <c r="AB194" s="371"/>
      <c r="AC194" s="371"/>
      <c r="AD194" s="371"/>
      <c r="AE194" s="437">
        <v>6.5600000000000005</v>
      </c>
      <c r="AF194" s="437">
        <v>6.32</v>
      </c>
      <c r="AG194" s="437">
        <v>5.44</v>
      </c>
      <c r="AH194" s="371"/>
      <c r="AI194" s="371"/>
      <c r="AJ194" s="371"/>
      <c r="AK194" s="371"/>
      <c r="AL194" s="371"/>
      <c r="AM194" s="371"/>
      <c r="AN194" s="371"/>
      <c r="AO194" s="371"/>
      <c r="AP194" s="371"/>
      <c r="AQ194" s="437">
        <v>6.5600000000000005</v>
      </c>
      <c r="AR194" s="437">
        <v>6.32</v>
      </c>
      <c r="AS194" s="437">
        <v>5.44</v>
      </c>
      <c r="AT194" s="371"/>
      <c r="AU194" s="371"/>
      <c r="AV194" s="371"/>
      <c r="AW194" s="371"/>
      <c r="AX194" s="371"/>
      <c r="AY194" s="371"/>
      <c r="AZ194" s="437">
        <v>18.32</v>
      </c>
      <c r="BA194" s="19" t="s">
        <v>870</v>
      </c>
    </row>
    <row r="195" spans="1:53" x14ac:dyDescent="0.35">
      <c r="A195" s="19" t="s">
        <v>1228</v>
      </c>
      <c r="B195" s="19" t="s">
        <v>1229</v>
      </c>
      <c r="C195" s="19" t="s">
        <v>58</v>
      </c>
      <c r="D195" s="436">
        <v>46098</v>
      </c>
      <c r="E195" s="19" t="s">
        <v>61</v>
      </c>
      <c r="F195" s="19" t="s">
        <v>524</v>
      </c>
      <c r="G195" s="371">
        <v>0</v>
      </c>
      <c r="H195" s="371">
        <v>16</v>
      </c>
      <c r="I195" s="371">
        <v>16</v>
      </c>
      <c r="J195" s="371"/>
      <c r="K195" s="371"/>
      <c r="L195" s="371"/>
      <c r="M195" s="371"/>
      <c r="N195" s="371">
        <v>8</v>
      </c>
      <c r="O195" s="371"/>
      <c r="P195" s="371"/>
      <c r="Q195" s="371"/>
      <c r="R195" s="371"/>
      <c r="S195" s="371"/>
      <c r="T195" s="371"/>
      <c r="U195" s="371"/>
      <c r="V195" s="371">
        <v>8</v>
      </c>
      <c r="W195" s="371"/>
      <c r="X195" s="371"/>
      <c r="Y195" s="371"/>
      <c r="Z195" s="19"/>
      <c r="AA195" s="19" t="s">
        <v>132</v>
      </c>
      <c r="AB195" s="371"/>
      <c r="AC195" s="371"/>
      <c r="AD195" s="371"/>
      <c r="AE195" s="371">
        <v>8</v>
      </c>
      <c r="AF195" s="371">
        <v>8</v>
      </c>
      <c r="AG195" s="371"/>
      <c r="AH195" s="371"/>
      <c r="AI195" s="371"/>
      <c r="AJ195" s="371"/>
      <c r="AK195" s="371"/>
      <c r="AL195" s="371"/>
      <c r="AM195" s="371"/>
      <c r="AN195" s="371"/>
      <c r="AO195" s="371"/>
      <c r="AP195" s="371"/>
      <c r="AQ195" s="371">
        <v>8</v>
      </c>
      <c r="AR195" s="371">
        <v>0</v>
      </c>
      <c r="AS195" s="371"/>
      <c r="AT195" s="371"/>
      <c r="AU195" s="371"/>
      <c r="AV195" s="371"/>
      <c r="AW195" s="371"/>
      <c r="AX195" s="371"/>
      <c r="AY195" s="371"/>
      <c r="AZ195" s="371">
        <v>8</v>
      </c>
      <c r="BA195" s="19" t="s">
        <v>1068</v>
      </c>
    </row>
    <row r="196" spans="1:53" x14ac:dyDescent="0.35">
      <c r="A196" s="19" t="s">
        <v>1231</v>
      </c>
      <c r="B196" s="19" t="s">
        <v>1232</v>
      </c>
      <c r="C196" s="19" t="s">
        <v>58</v>
      </c>
      <c r="D196" s="436">
        <v>46101</v>
      </c>
      <c r="E196" s="19" t="s">
        <v>56</v>
      </c>
      <c r="F196" s="19" t="s">
        <v>524</v>
      </c>
      <c r="G196" s="371">
        <v>0</v>
      </c>
      <c r="H196" s="437">
        <v>18.72</v>
      </c>
      <c r="I196" s="437">
        <v>18.72</v>
      </c>
      <c r="J196" s="371"/>
      <c r="K196" s="371"/>
      <c r="L196" s="371"/>
      <c r="M196" s="371"/>
      <c r="N196" s="371"/>
      <c r="O196" s="371"/>
      <c r="P196" s="371"/>
      <c r="Q196" s="371"/>
      <c r="R196" s="371"/>
      <c r="S196" s="371"/>
      <c r="T196" s="371"/>
      <c r="U196" s="371"/>
      <c r="V196" s="371"/>
      <c r="W196" s="371"/>
      <c r="X196" s="371"/>
      <c r="Y196" s="371"/>
      <c r="Z196" s="19"/>
      <c r="AA196" s="19" t="s">
        <v>131</v>
      </c>
      <c r="AB196" s="371"/>
      <c r="AC196" s="371"/>
      <c r="AD196" s="371"/>
      <c r="AE196" s="437">
        <v>7.04</v>
      </c>
      <c r="AF196" s="437">
        <v>6.64</v>
      </c>
      <c r="AG196" s="437">
        <v>5.04</v>
      </c>
      <c r="AH196" s="371"/>
      <c r="AI196" s="371"/>
      <c r="AJ196" s="371"/>
      <c r="AK196" s="371"/>
      <c r="AL196" s="371"/>
      <c r="AM196" s="371"/>
      <c r="AN196" s="371"/>
      <c r="AO196" s="371"/>
      <c r="AP196" s="371"/>
      <c r="AQ196" s="437">
        <v>7.04</v>
      </c>
      <c r="AR196" s="437">
        <v>6.64</v>
      </c>
      <c r="AS196" s="437">
        <v>5.04</v>
      </c>
      <c r="AT196" s="371"/>
      <c r="AU196" s="371"/>
      <c r="AV196" s="371"/>
      <c r="AW196" s="371"/>
      <c r="AX196" s="371"/>
      <c r="AY196" s="371"/>
      <c r="AZ196" s="437">
        <v>18.72</v>
      </c>
      <c r="BA196" s="19" t="s">
        <v>1068</v>
      </c>
    </row>
    <row r="197" spans="1:53" x14ac:dyDescent="0.35">
      <c r="A197" s="19" t="s">
        <v>1234</v>
      </c>
      <c r="B197" s="19" t="s">
        <v>1235</v>
      </c>
      <c r="C197" s="19" t="s">
        <v>58</v>
      </c>
      <c r="D197" s="436">
        <v>46101</v>
      </c>
      <c r="E197" s="19" t="s">
        <v>56</v>
      </c>
      <c r="F197" s="19" t="s">
        <v>524</v>
      </c>
      <c r="G197" s="371">
        <v>0</v>
      </c>
      <c r="H197" s="437">
        <v>21.36</v>
      </c>
      <c r="I197" s="437">
        <v>21.36</v>
      </c>
      <c r="J197" s="371"/>
      <c r="K197" s="371"/>
      <c r="L197" s="371"/>
      <c r="M197" s="371"/>
      <c r="N197" s="371"/>
      <c r="O197" s="371"/>
      <c r="P197" s="371"/>
      <c r="Q197" s="371"/>
      <c r="R197" s="371"/>
      <c r="S197" s="371"/>
      <c r="T197" s="371"/>
      <c r="U197" s="371"/>
      <c r="V197" s="371"/>
      <c r="W197" s="371"/>
      <c r="X197" s="371"/>
      <c r="Y197" s="371"/>
      <c r="Z197" s="19"/>
      <c r="AA197" s="19" t="s">
        <v>131</v>
      </c>
      <c r="AB197" s="371"/>
      <c r="AC197" s="371"/>
      <c r="AD197" s="371"/>
      <c r="AE197" s="437">
        <v>7.04</v>
      </c>
      <c r="AF197" s="437">
        <v>7.36</v>
      </c>
      <c r="AG197" s="437">
        <v>6.96</v>
      </c>
      <c r="AH197" s="371"/>
      <c r="AI197" s="371"/>
      <c r="AJ197" s="371"/>
      <c r="AK197" s="371"/>
      <c r="AL197" s="371"/>
      <c r="AM197" s="371"/>
      <c r="AN197" s="371"/>
      <c r="AO197" s="371"/>
      <c r="AP197" s="371"/>
      <c r="AQ197" s="437">
        <v>7.04</v>
      </c>
      <c r="AR197" s="437">
        <v>7.36</v>
      </c>
      <c r="AS197" s="437">
        <v>6.96</v>
      </c>
      <c r="AT197" s="371"/>
      <c r="AU197" s="371"/>
      <c r="AV197" s="371"/>
      <c r="AW197" s="371"/>
      <c r="AX197" s="371"/>
      <c r="AY197" s="371"/>
      <c r="AZ197" s="437">
        <v>21.36</v>
      </c>
      <c r="BA197" s="19" t="s">
        <v>1068</v>
      </c>
    </row>
    <row r="198" spans="1:53" x14ac:dyDescent="0.35">
      <c r="A198" s="19" t="s">
        <v>1237</v>
      </c>
      <c r="B198" s="19" t="s">
        <v>1238</v>
      </c>
      <c r="C198" s="19" t="s">
        <v>58</v>
      </c>
      <c r="D198" s="436">
        <v>46101</v>
      </c>
      <c r="E198" s="19" t="s">
        <v>56</v>
      </c>
      <c r="F198" s="19" t="s">
        <v>524</v>
      </c>
      <c r="G198" s="371">
        <v>0</v>
      </c>
      <c r="H198" s="437">
        <v>21.84</v>
      </c>
      <c r="I198" s="437">
        <v>21.84</v>
      </c>
      <c r="J198" s="371"/>
      <c r="K198" s="371"/>
      <c r="L198" s="371"/>
      <c r="M198" s="371"/>
      <c r="N198" s="371"/>
      <c r="O198" s="371"/>
      <c r="P198" s="371"/>
      <c r="Q198" s="371"/>
      <c r="R198" s="371"/>
      <c r="S198" s="371"/>
      <c r="T198" s="371"/>
      <c r="U198" s="371"/>
      <c r="V198" s="371"/>
      <c r="W198" s="371"/>
      <c r="X198" s="371"/>
      <c r="Y198" s="371"/>
      <c r="Z198" s="19"/>
      <c r="AA198" s="19" t="s">
        <v>131</v>
      </c>
      <c r="AB198" s="371"/>
      <c r="AC198" s="371"/>
      <c r="AD198" s="371"/>
      <c r="AE198" s="437">
        <v>6.96</v>
      </c>
      <c r="AF198" s="437">
        <v>7.68</v>
      </c>
      <c r="AG198" s="437">
        <v>7.2</v>
      </c>
      <c r="AH198" s="371"/>
      <c r="AI198" s="371"/>
      <c r="AJ198" s="371"/>
      <c r="AK198" s="371"/>
      <c r="AL198" s="371"/>
      <c r="AM198" s="371"/>
      <c r="AN198" s="371"/>
      <c r="AO198" s="371"/>
      <c r="AP198" s="371"/>
      <c r="AQ198" s="437">
        <v>6.96</v>
      </c>
      <c r="AR198" s="437">
        <v>7.68</v>
      </c>
      <c r="AS198" s="437">
        <v>7.2</v>
      </c>
      <c r="AT198" s="371"/>
      <c r="AU198" s="371"/>
      <c r="AV198" s="371"/>
      <c r="AW198" s="371"/>
      <c r="AX198" s="371"/>
      <c r="AY198" s="371"/>
      <c r="AZ198" s="437">
        <v>21.84</v>
      </c>
      <c r="BA198" s="19" t="s">
        <v>1067</v>
      </c>
    </row>
    <row r="199" spans="1:53" x14ac:dyDescent="0.35">
      <c r="A199" s="19" t="s">
        <v>1240</v>
      </c>
      <c r="B199" s="19" t="s">
        <v>1241</v>
      </c>
      <c r="C199" s="19" t="s">
        <v>58</v>
      </c>
      <c r="D199" s="436">
        <v>46101</v>
      </c>
      <c r="E199" s="19" t="s">
        <v>56</v>
      </c>
      <c r="F199" s="19" t="s">
        <v>524</v>
      </c>
      <c r="G199" s="371">
        <v>0</v>
      </c>
      <c r="H199" s="437">
        <v>23.84</v>
      </c>
      <c r="I199" s="437">
        <v>23.84</v>
      </c>
      <c r="J199" s="371"/>
      <c r="K199" s="371"/>
      <c r="L199" s="371"/>
      <c r="M199" s="371"/>
      <c r="N199" s="371"/>
      <c r="O199" s="371"/>
      <c r="P199" s="371"/>
      <c r="Q199" s="371"/>
      <c r="R199" s="371"/>
      <c r="S199" s="371"/>
      <c r="T199" s="371"/>
      <c r="U199" s="371"/>
      <c r="V199" s="371"/>
      <c r="W199" s="371"/>
      <c r="X199" s="371"/>
      <c r="Y199" s="371"/>
      <c r="Z199" s="19"/>
      <c r="AA199" s="19" t="s">
        <v>131</v>
      </c>
      <c r="AB199" s="371"/>
      <c r="AC199" s="371"/>
      <c r="AD199" s="371"/>
      <c r="AE199" s="437">
        <v>7.84</v>
      </c>
      <c r="AF199" s="371">
        <v>8</v>
      </c>
      <c r="AG199" s="371">
        <v>8</v>
      </c>
      <c r="AH199" s="371"/>
      <c r="AI199" s="371"/>
      <c r="AJ199" s="371"/>
      <c r="AK199" s="371"/>
      <c r="AL199" s="371"/>
      <c r="AM199" s="371"/>
      <c r="AN199" s="371"/>
      <c r="AO199" s="371"/>
      <c r="AP199" s="371"/>
      <c r="AQ199" s="437">
        <v>7.84</v>
      </c>
      <c r="AR199" s="371">
        <v>8</v>
      </c>
      <c r="AS199" s="371">
        <v>8</v>
      </c>
      <c r="AT199" s="371"/>
      <c r="AU199" s="371"/>
      <c r="AV199" s="371"/>
      <c r="AW199" s="371"/>
      <c r="AX199" s="371"/>
      <c r="AY199" s="371"/>
      <c r="AZ199" s="437">
        <v>23.84</v>
      </c>
      <c r="BA199" s="19" t="s">
        <v>870</v>
      </c>
    </row>
    <row r="200" spans="1:53" x14ac:dyDescent="0.35">
      <c r="A200" s="19" t="s">
        <v>1243</v>
      </c>
      <c r="B200" s="19" t="s">
        <v>1244</v>
      </c>
      <c r="C200" s="19" t="s">
        <v>58</v>
      </c>
      <c r="D200" s="436">
        <v>46101</v>
      </c>
      <c r="E200" s="19" t="s">
        <v>56</v>
      </c>
      <c r="F200" s="19" t="s">
        <v>524</v>
      </c>
      <c r="G200" s="371">
        <v>0</v>
      </c>
      <c r="H200" s="437">
        <v>22.32</v>
      </c>
      <c r="I200" s="437">
        <v>22.32</v>
      </c>
      <c r="J200" s="371"/>
      <c r="K200" s="371"/>
      <c r="L200" s="371"/>
      <c r="M200" s="371"/>
      <c r="N200" s="371"/>
      <c r="O200" s="371">
        <v>10</v>
      </c>
      <c r="P200" s="371"/>
      <c r="Q200" s="371"/>
      <c r="R200" s="371"/>
      <c r="S200" s="371"/>
      <c r="T200" s="371"/>
      <c r="U200" s="371"/>
      <c r="V200" s="371">
        <v>10</v>
      </c>
      <c r="W200" s="371"/>
      <c r="X200" s="371"/>
      <c r="Y200" s="371"/>
      <c r="Z200" s="19"/>
      <c r="AA200" s="19" t="s">
        <v>131</v>
      </c>
      <c r="AB200" s="371"/>
      <c r="AC200" s="371"/>
      <c r="AD200" s="371"/>
      <c r="AE200" s="371">
        <v>8</v>
      </c>
      <c r="AF200" s="437">
        <v>7.36</v>
      </c>
      <c r="AG200" s="437">
        <v>6.96</v>
      </c>
      <c r="AH200" s="371"/>
      <c r="AI200" s="371"/>
      <c r="AJ200" s="371"/>
      <c r="AK200" s="371"/>
      <c r="AL200" s="371"/>
      <c r="AM200" s="371"/>
      <c r="AN200" s="371"/>
      <c r="AO200" s="371"/>
      <c r="AP200" s="371"/>
      <c r="AQ200" s="371">
        <v>8</v>
      </c>
      <c r="AR200" s="437">
        <v>7.36</v>
      </c>
      <c r="AS200" s="437">
        <v>-3.04</v>
      </c>
      <c r="AT200" s="371"/>
      <c r="AU200" s="371"/>
      <c r="AV200" s="371"/>
      <c r="AW200" s="371"/>
      <c r="AX200" s="371"/>
      <c r="AY200" s="371"/>
      <c r="AZ200" s="437">
        <v>12.32</v>
      </c>
      <c r="BA200" s="19" t="s">
        <v>1068</v>
      </c>
    </row>
    <row r="201" spans="1:53" x14ac:dyDescent="0.35">
      <c r="A201" s="19" t="s">
        <v>1246</v>
      </c>
      <c r="B201" s="19" t="s">
        <v>1247</v>
      </c>
      <c r="C201" s="19" t="s">
        <v>58</v>
      </c>
      <c r="D201" s="436">
        <v>46101</v>
      </c>
      <c r="E201" s="19" t="s">
        <v>56</v>
      </c>
      <c r="F201" s="19" t="s">
        <v>524</v>
      </c>
      <c r="G201" s="371">
        <v>0</v>
      </c>
      <c r="H201" s="437">
        <v>22.4</v>
      </c>
      <c r="I201" s="437">
        <v>22.4</v>
      </c>
      <c r="J201" s="371"/>
      <c r="K201" s="371"/>
      <c r="L201" s="371"/>
      <c r="M201" s="371"/>
      <c r="N201" s="371"/>
      <c r="O201" s="371"/>
      <c r="P201" s="371"/>
      <c r="Q201" s="371"/>
      <c r="R201" s="371"/>
      <c r="S201" s="371"/>
      <c r="T201" s="371"/>
      <c r="U201" s="371"/>
      <c r="V201" s="371"/>
      <c r="W201" s="371"/>
      <c r="X201" s="371"/>
      <c r="Y201" s="371"/>
      <c r="Z201" s="19"/>
      <c r="AA201" s="19" t="s">
        <v>131</v>
      </c>
      <c r="AB201" s="371"/>
      <c r="AC201" s="371"/>
      <c r="AD201" s="371"/>
      <c r="AE201" s="371">
        <v>8</v>
      </c>
      <c r="AF201" s="437">
        <v>7.2</v>
      </c>
      <c r="AG201" s="437">
        <v>7.2</v>
      </c>
      <c r="AH201" s="371"/>
      <c r="AI201" s="371"/>
      <c r="AJ201" s="371"/>
      <c r="AK201" s="371"/>
      <c r="AL201" s="371"/>
      <c r="AM201" s="371"/>
      <c r="AN201" s="371"/>
      <c r="AO201" s="371"/>
      <c r="AP201" s="371"/>
      <c r="AQ201" s="371">
        <v>8</v>
      </c>
      <c r="AR201" s="437">
        <v>7.2</v>
      </c>
      <c r="AS201" s="437">
        <v>7.2</v>
      </c>
      <c r="AT201" s="371"/>
      <c r="AU201" s="371"/>
      <c r="AV201" s="371"/>
      <c r="AW201" s="371"/>
      <c r="AX201" s="371"/>
      <c r="AY201" s="371"/>
      <c r="AZ201" s="437">
        <v>22.4</v>
      </c>
      <c r="BA201" s="19" t="s">
        <v>1067</v>
      </c>
    </row>
    <row r="202" spans="1:53" x14ac:dyDescent="0.35">
      <c r="A202" s="19" t="s">
        <v>1249</v>
      </c>
      <c r="B202" s="19" t="s">
        <v>1250</v>
      </c>
      <c r="C202" s="19" t="s">
        <v>58</v>
      </c>
      <c r="D202" s="436">
        <v>46105</v>
      </c>
      <c r="E202" s="19" t="s">
        <v>56</v>
      </c>
      <c r="F202" s="19" t="s">
        <v>524</v>
      </c>
      <c r="G202" s="371">
        <v>0</v>
      </c>
      <c r="H202" s="437">
        <v>22.32</v>
      </c>
      <c r="I202" s="437">
        <v>22.32</v>
      </c>
      <c r="J202" s="371"/>
      <c r="K202" s="371"/>
      <c r="L202" s="371"/>
      <c r="M202" s="371"/>
      <c r="N202" s="371"/>
      <c r="O202" s="371"/>
      <c r="P202" s="371"/>
      <c r="Q202" s="371"/>
      <c r="R202" s="371"/>
      <c r="S202" s="371"/>
      <c r="T202" s="371"/>
      <c r="U202" s="371"/>
      <c r="V202" s="371"/>
      <c r="W202" s="371"/>
      <c r="X202" s="371"/>
      <c r="Y202" s="371"/>
      <c r="Z202" s="19"/>
      <c r="AA202" s="19" t="s">
        <v>131</v>
      </c>
      <c r="AB202" s="371"/>
      <c r="AC202" s="371"/>
      <c r="AD202" s="371"/>
      <c r="AE202" s="437">
        <v>7.36</v>
      </c>
      <c r="AF202" s="437">
        <v>7.28</v>
      </c>
      <c r="AG202" s="437">
        <v>7.68</v>
      </c>
      <c r="AH202" s="371"/>
      <c r="AI202" s="371"/>
      <c r="AJ202" s="371"/>
      <c r="AK202" s="371"/>
      <c r="AL202" s="371"/>
      <c r="AM202" s="371"/>
      <c r="AN202" s="371"/>
      <c r="AO202" s="371"/>
      <c r="AP202" s="371"/>
      <c r="AQ202" s="437">
        <v>7.36</v>
      </c>
      <c r="AR202" s="437">
        <v>7.28</v>
      </c>
      <c r="AS202" s="437">
        <v>7.68</v>
      </c>
      <c r="AT202" s="371"/>
      <c r="AU202" s="371"/>
      <c r="AV202" s="371"/>
      <c r="AW202" s="371"/>
      <c r="AX202" s="371"/>
      <c r="AY202" s="371"/>
      <c r="AZ202" s="437">
        <v>22.32</v>
      </c>
      <c r="BA202" s="19" t="s">
        <v>870</v>
      </c>
    </row>
    <row r="203" spans="1:53" x14ac:dyDescent="0.35">
      <c r="A203" s="19" t="s">
        <v>1252</v>
      </c>
      <c r="B203" s="19" t="s">
        <v>1253</v>
      </c>
      <c r="C203" s="19" t="s">
        <v>58</v>
      </c>
      <c r="D203" s="436">
        <v>46105</v>
      </c>
      <c r="E203" s="19" t="s">
        <v>56</v>
      </c>
      <c r="F203" s="19" t="s">
        <v>524</v>
      </c>
      <c r="G203" s="371">
        <v>0</v>
      </c>
      <c r="H203" s="371">
        <v>24</v>
      </c>
      <c r="I203" s="371">
        <v>24</v>
      </c>
      <c r="J203" s="371"/>
      <c r="K203" s="371"/>
      <c r="L203" s="371"/>
      <c r="M203" s="371"/>
      <c r="N203" s="371"/>
      <c r="O203" s="371"/>
      <c r="P203" s="371"/>
      <c r="Q203" s="371"/>
      <c r="R203" s="371"/>
      <c r="S203" s="371"/>
      <c r="T203" s="371"/>
      <c r="U203" s="371"/>
      <c r="V203" s="371"/>
      <c r="W203" s="371"/>
      <c r="X203" s="371"/>
      <c r="Y203" s="371"/>
      <c r="Z203" s="19"/>
      <c r="AA203" s="19" t="s">
        <v>131</v>
      </c>
      <c r="AB203" s="371"/>
      <c r="AC203" s="371"/>
      <c r="AD203" s="371"/>
      <c r="AE203" s="371">
        <v>8</v>
      </c>
      <c r="AF203" s="371">
        <v>8</v>
      </c>
      <c r="AG203" s="371">
        <v>8</v>
      </c>
      <c r="AH203" s="371"/>
      <c r="AI203" s="371"/>
      <c r="AJ203" s="371"/>
      <c r="AK203" s="371"/>
      <c r="AL203" s="371"/>
      <c r="AM203" s="371"/>
      <c r="AN203" s="371"/>
      <c r="AO203" s="371"/>
      <c r="AP203" s="371"/>
      <c r="AQ203" s="371">
        <v>8</v>
      </c>
      <c r="AR203" s="371">
        <v>8</v>
      </c>
      <c r="AS203" s="371">
        <v>8</v>
      </c>
      <c r="AT203" s="371"/>
      <c r="AU203" s="371"/>
      <c r="AV203" s="371"/>
      <c r="AW203" s="371"/>
      <c r="AX203" s="371"/>
      <c r="AY203" s="371"/>
      <c r="AZ203" s="371">
        <v>24</v>
      </c>
      <c r="BA203" s="19" t="s">
        <v>870</v>
      </c>
    </row>
    <row r="204" spans="1:53" x14ac:dyDescent="0.35">
      <c r="A204" s="19" t="s">
        <v>1255</v>
      </c>
      <c r="B204" s="19" t="s">
        <v>1256</v>
      </c>
      <c r="C204" s="19" t="s">
        <v>58</v>
      </c>
      <c r="D204" s="436">
        <v>46105</v>
      </c>
      <c r="E204" s="19" t="s">
        <v>56</v>
      </c>
      <c r="F204" s="19" t="s">
        <v>524</v>
      </c>
      <c r="G204" s="371">
        <v>0</v>
      </c>
      <c r="H204" s="437">
        <v>20.16</v>
      </c>
      <c r="I204" s="437">
        <v>20.16</v>
      </c>
      <c r="J204" s="371"/>
      <c r="K204" s="371"/>
      <c r="L204" s="371"/>
      <c r="M204" s="371"/>
      <c r="N204" s="371"/>
      <c r="O204" s="437">
        <v>4.5</v>
      </c>
      <c r="P204" s="371"/>
      <c r="Q204" s="371"/>
      <c r="R204" s="371"/>
      <c r="S204" s="371"/>
      <c r="T204" s="371"/>
      <c r="U204" s="371"/>
      <c r="V204" s="437">
        <v>4.5</v>
      </c>
      <c r="W204" s="371"/>
      <c r="X204" s="371"/>
      <c r="Y204" s="371"/>
      <c r="Z204" s="19"/>
      <c r="AA204" s="19" t="s">
        <v>131</v>
      </c>
      <c r="AB204" s="371"/>
      <c r="AC204" s="371"/>
      <c r="AD204" s="371"/>
      <c r="AE204" s="437">
        <v>7.12</v>
      </c>
      <c r="AF204" s="437">
        <v>5.04</v>
      </c>
      <c r="AG204" s="371">
        <v>8</v>
      </c>
      <c r="AH204" s="371"/>
      <c r="AI204" s="371"/>
      <c r="AJ204" s="371"/>
      <c r="AK204" s="371"/>
      <c r="AL204" s="371"/>
      <c r="AM204" s="371"/>
      <c r="AN204" s="371"/>
      <c r="AO204" s="371"/>
      <c r="AP204" s="371"/>
      <c r="AQ204" s="437">
        <v>7.12</v>
      </c>
      <c r="AR204" s="437">
        <v>5.04</v>
      </c>
      <c r="AS204" s="437">
        <v>3.5</v>
      </c>
      <c r="AT204" s="371"/>
      <c r="AU204" s="371"/>
      <c r="AV204" s="371"/>
      <c r="AW204" s="371"/>
      <c r="AX204" s="371"/>
      <c r="AY204" s="371"/>
      <c r="AZ204" s="437">
        <v>15.66</v>
      </c>
      <c r="BA204" s="19" t="s">
        <v>870</v>
      </c>
    </row>
    <row r="205" spans="1:53" x14ac:dyDescent="0.35">
      <c r="A205" s="19" t="s">
        <v>1258</v>
      </c>
      <c r="B205" s="19" t="s">
        <v>1259</v>
      </c>
      <c r="C205" s="19" t="s">
        <v>58</v>
      </c>
      <c r="D205" s="436">
        <v>46105</v>
      </c>
      <c r="E205" s="19" t="s">
        <v>56</v>
      </c>
      <c r="F205" s="19" t="s">
        <v>524</v>
      </c>
      <c r="G205" s="371">
        <v>0</v>
      </c>
      <c r="H205" s="437">
        <v>17.84</v>
      </c>
      <c r="I205" s="437">
        <v>17.84</v>
      </c>
      <c r="J205" s="371"/>
      <c r="K205" s="371"/>
      <c r="L205" s="371"/>
      <c r="M205" s="371"/>
      <c r="N205" s="371"/>
      <c r="O205" s="371"/>
      <c r="P205" s="371"/>
      <c r="Q205" s="371"/>
      <c r="R205" s="371"/>
      <c r="S205" s="371"/>
      <c r="T205" s="371"/>
      <c r="U205" s="371"/>
      <c r="V205" s="371"/>
      <c r="W205" s="371"/>
      <c r="X205" s="371"/>
      <c r="Y205" s="371"/>
      <c r="Z205" s="19"/>
      <c r="AA205" s="19" t="s">
        <v>131</v>
      </c>
      <c r="AB205" s="371"/>
      <c r="AC205" s="371"/>
      <c r="AD205" s="371"/>
      <c r="AE205" s="437">
        <v>6.96</v>
      </c>
      <c r="AF205" s="437">
        <v>5.84</v>
      </c>
      <c r="AG205" s="437">
        <v>5.04</v>
      </c>
      <c r="AH205" s="371"/>
      <c r="AI205" s="371"/>
      <c r="AJ205" s="371"/>
      <c r="AK205" s="371"/>
      <c r="AL205" s="371"/>
      <c r="AM205" s="371"/>
      <c r="AN205" s="371"/>
      <c r="AO205" s="371"/>
      <c r="AP205" s="371"/>
      <c r="AQ205" s="437">
        <v>6.96</v>
      </c>
      <c r="AR205" s="437">
        <v>5.84</v>
      </c>
      <c r="AS205" s="437">
        <v>5.04</v>
      </c>
      <c r="AT205" s="371"/>
      <c r="AU205" s="371"/>
      <c r="AV205" s="371"/>
      <c r="AW205" s="371"/>
      <c r="AX205" s="371"/>
      <c r="AY205" s="371"/>
      <c r="AZ205" s="437">
        <v>17.84</v>
      </c>
      <c r="BA205" s="19" t="s">
        <v>870</v>
      </c>
    </row>
    <row r="206" spans="1:53" x14ac:dyDescent="0.35">
      <c r="A206" s="19" t="s">
        <v>1261</v>
      </c>
      <c r="B206" s="19" t="s">
        <v>1262</v>
      </c>
      <c r="C206" s="19" t="s">
        <v>58</v>
      </c>
      <c r="D206" s="436">
        <v>46105</v>
      </c>
      <c r="E206" s="19" t="s">
        <v>56</v>
      </c>
      <c r="F206" s="19" t="s">
        <v>524</v>
      </c>
      <c r="G206" s="371">
        <v>0</v>
      </c>
      <c r="H206" s="437">
        <v>11.92</v>
      </c>
      <c r="I206" s="437">
        <v>11.92</v>
      </c>
      <c r="J206" s="371"/>
      <c r="K206" s="371"/>
      <c r="L206" s="371"/>
      <c r="M206" s="371"/>
      <c r="N206" s="371"/>
      <c r="O206" s="371">
        <v>1</v>
      </c>
      <c r="P206" s="371"/>
      <c r="Q206" s="371"/>
      <c r="R206" s="371"/>
      <c r="S206" s="371"/>
      <c r="T206" s="371"/>
      <c r="U206" s="371"/>
      <c r="V206" s="371">
        <v>1</v>
      </c>
      <c r="W206" s="371"/>
      <c r="X206" s="371"/>
      <c r="Y206" s="371"/>
      <c r="Z206" s="19"/>
      <c r="AA206" s="19" t="s">
        <v>131</v>
      </c>
      <c r="AB206" s="371"/>
      <c r="AC206" s="371"/>
      <c r="AD206" s="371"/>
      <c r="AE206" s="437">
        <v>4.72</v>
      </c>
      <c r="AF206" s="437">
        <v>3.6</v>
      </c>
      <c r="AG206" s="437">
        <v>3.6</v>
      </c>
      <c r="AH206" s="371"/>
      <c r="AI206" s="371"/>
      <c r="AJ206" s="371"/>
      <c r="AK206" s="371"/>
      <c r="AL206" s="371"/>
      <c r="AM206" s="371"/>
      <c r="AN206" s="371"/>
      <c r="AO206" s="371"/>
      <c r="AP206" s="371"/>
      <c r="AQ206" s="437">
        <v>4.72</v>
      </c>
      <c r="AR206" s="437">
        <v>3.6</v>
      </c>
      <c r="AS206" s="437">
        <v>2.6</v>
      </c>
      <c r="AT206" s="371"/>
      <c r="AU206" s="371"/>
      <c r="AV206" s="371"/>
      <c r="AW206" s="371"/>
      <c r="AX206" s="371"/>
      <c r="AY206" s="371"/>
      <c r="AZ206" s="437">
        <v>10.92</v>
      </c>
      <c r="BA206" s="19" t="s">
        <v>870</v>
      </c>
    </row>
    <row r="207" spans="1:53" x14ac:dyDescent="0.35">
      <c r="A207" s="19" t="s">
        <v>1264</v>
      </c>
      <c r="B207" s="19" t="s">
        <v>1265</v>
      </c>
      <c r="C207" s="19" t="s">
        <v>58</v>
      </c>
      <c r="D207" s="436">
        <v>46105</v>
      </c>
      <c r="E207" s="19" t="s">
        <v>56</v>
      </c>
      <c r="F207" s="19" t="s">
        <v>524</v>
      </c>
      <c r="G207" s="371">
        <v>0</v>
      </c>
      <c r="H207" s="437">
        <v>15.84</v>
      </c>
      <c r="I207" s="437">
        <v>15.84</v>
      </c>
      <c r="J207" s="371"/>
      <c r="K207" s="371"/>
      <c r="L207" s="371"/>
      <c r="M207" s="371"/>
      <c r="N207" s="437">
        <v>0.25</v>
      </c>
      <c r="O207" s="371"/>
      <c r="P207" s="371"/>
      <c r="Q207" s="371"/>
      <c r="R207" s="371"/>
      <c r="S207" s="371"/>
      <c r="T207" s="371"/>
      <c r="U207" s="371"/>
      <c r="V207" s="437">
        <v>0.25</v>
      </c>
      <c r="W207" s="371"/>
      <c r="X207" s="371"/>
      <c r="Y207" s="371"/>
      <c r="Z207" s="19"/>
      <c r="AA207" s="19" t="s">
        <v>131</v>
      </c>
      <c r="AB207" s="371"/>
      <c r="AC207" s="371"/>
      <c r="AD207" s="371"/>
      <c r="AE207" s="437">
        <v>5.12</v>
      </c>
      <c r="AF207" s="437">
        <v>5.84</v>
      </c>
      <c r="AG207" s="437">
        <v>4.88</v>
      </c>
      <c r="AH207" s="371"/>
      <c r="AI207" s="371"/>
      <c r="AJ207" s="371"/>
      <c r="AK207" s="371"/>
      <c r="AL207" s="371"/>
      <c r="AM207" s="371"/>
      <c r="AN207" s="371"/>
      <c r="AO207" s="371"/>
      <c r="AP207" s="371"/>
      <c r="AQ207" s="437">
        <v>5.12</v>
      </c>
      <c r="AR207" s="437">
        <v>5.59</v>
      </c>
      <c r="AS207" s="437">
        <v>4.88</v>
      </c>
      <c r="AT207" s="371"/>
      <c r="AU207" s="371"/>
      <c r="AV207" s="371"/>
      <c r="AW207" s="371"/>
      <c r="AX207" s="371"/>
      <c r="AY207" s="371"/>
      <c r="AZ207" s="437">
        <v>15.59</v>
      </c>
      <c r="BA207" s="19" t="s">
        <v>870</v>
      </c>
    </row>
    <row r="208" spans="1:53" x14ac:dyDescent="0.35">
      <c r="A208" s="19" t="s">
        <v>1267</v>
      </c>
      <c r="B208" s="19" t="s">
        <v>1268</v>
      </c>
      <c r="C208" s="19" t="s">
        <v>58</v>
      </c>
      <c r="D208" s="436">
        <v>46105</v>
      </c>
      <c r="E208" s="19" t="s">
        <v>56</v>
      </c>
      <c r="F208" s="19" t="s">
        <v>524</v>
      </c>
      <c r="G208" s="371">
        <v>0</v>
      </c>
      <c r="H208" s="437">
        <v>21.6</v>
      </c>
      <c r="I208" s="437">
        <v>21.6</v>
      </c>
      <c r="J208" s="371"/>
      <c r="K208" s="371"/>
      <c r="L208" s="371"/>
      <c r="M208" s="371"/>
      <c r="N208" s="371"/>
      <c r="O208" s="371"/>
      <c r="P208" s="371"/>
      <c r="Q208" s="371"/>
      <c r="R208" s="371"/>
      <c r="S208" s="371"/>
      <c r="T208" s="371"/>
      <c r="U208" s="371"/>
      <c r="V208" s="371"/>
      <c r="W208" s="371"/>
      <c r="X208" s="371"/>
      <c r="Y208" s="371"/>
      <c r="Z208" s="19"/>
      <c r="AA208" s="19" t="s">
        <v>131</v>
      </c>
      <c r="AB208" s="371"/>
      <c r="AC208" s="371"/>
      <c r="AD208" s="371"/>
      <c r="AE208" s="437">
        <v>6.96</v>
      </c>
      <c r="AF208" s="437">
        <v>7.28</v>
      </c>
      <c r="AG208" s="437">
        <v>7.36</v>
      </c>
      <c r="AH208" s="371"/>
      <c r="AI208" s="371"/>
      <c r="AJ208" s="371"/>
      <c r="AK208" s="371"/>
      <c r="AL208" s="371"/>
      <c r="AM208" s="371"/>
      <c r="AN208" s="371"/>
      <c r="AO208" s="371"/>
      <c r="AP208" s="371"/>
      <c r="AQ208" s="437">
        <v>6.96</v>
      </c>
      <c r="AR208" s="437">
        <v>7.28</v>
      </c>
      <c r="AS208" s="437">
        <v>7.36</v>
      </c>
      <c r="AT208" s="371"/>
      <c r="AU208" s="371"/>
      <c r="AV208" s="371"/>
      <c r="AW208" s="371"/>
      <c r="AX208" s="371"/>
      <c r="AY208" s="371"/>
      <c r="AZ208" s="437">
        <v>21.6</v>
      </c>
      <c r="BA208" s="19" t="s">
        <v>870</v>
      </c>
    </row>
    <row r="209" spans="1:53" x14ac:dyDescent="0.35">
      <c r="A209" s="19" t="s">
        <v>1270</v>
      </c>
      <c r="B209" s="19" t="s">
        <v>1271</v>
      </c>
      <c r="C209" s="19" t="s">
        <v>58</v>
      </c>
      <c r="D209" s="436">
        <v>46106</v>
      </c>
      <c r="E209" s="19" t="s">
        <v>56</v>
      </c>
      <c r="F209" s="19" t="s">
        <v>524</v>
      </c>
      <c r="G209" s="371">
        <v>0</v>
      </c>
      <c r="H209" s="437">
        <v>22.56</v>
      </c>
      <c r="I209" s="437">
        <v>22.56</v>
      </c>
      <c r="J209" s="371"/>
      <c r="K209" s="371"/>
      <c r="L209" s="371"/>
      <c r="M209" s="371"/>
      <c r="N209" s="371"/>
      <c r="O209" s="371"/>
      <c r="P209" s="371"/>
      <c r="Q209" s="371"/>
      <c r="R209" s="371"/>
      <c r="S209" s="371"/>
      <c r="T209" s="371"/>
      <c r="U209" s="371"/>
      <c r="V209" s="371"/>
      <c r="W209" s="371"/>
      <c r="X209" s="371"/>
      <c r="Y209" s="371"/>
      <c r="Z209" s="19"/>
      <c r="AA209" s="19" t="s">
        <v>131</v>
      </c>
      <c r="AB209" s="371"/>
      <c r="AC209" s="371"/>
      <c r="AD209" s="371"/>
      <c r="AE209" s="437">
        <v>7.28</v>
      </c>
      <c r="AF209" s="437">
        <v>7.28</v>
      </c>
      <c r="AG209" s="371">
        <v>8</v>
      </c>
      <c r="AH209" s="371"/>
      <c r="AI209" s="371"/>
      <c r="AJ209" s="371"/>
      <c r="AK209" s="371"/>
      <c r="AL209" s="371"/>
      <c r="AM209" s="371"/>
      <c r="AN209" s="371"/>
      <c r="AO209" s="371"/>
      <c r="AP209" s="371"/>
      <c r="AQ209" s="437">
        <v>7.28</v>
      </c>
      <c r="AR209" s="437">
        <v>7.28</v>
      </c>
      <c r="AS209" s="371">
        <v>8</v>
      </c>
      <c r="AT209" s="371"/>
      <c r="AU209" s="371"/>
      <c r="AV209" s="371"/>
      <c r="AW209" s="371"/>
      <c r="AX209" s="371"/>
      <c r="AY209" s="371"/>
      <c r="AZ209" s="437">
        <v>22.56</v>
      </c>
      <c r="BA209" s="19" t="s">
        <v>319</v>
      </c>
    </row>
    <row r="210" spans="1:53" x14ac:dyDescent="0.35">
      <c r="A210" s="19" t="s">
        <v>1273</v>
      </c>
      <c r="B210" s="19" t="s">
        <v>1274</v>
      </c>
      <c r="C210" s="19" t="s">
        <v>58</v>
      </c>
      <c r="D210" s="436">
        <v>46106</v>
      </c>
      <c r="E210" s="19" t="s">
        <v>56</v>
      </c>
      <c r="F210" s="19" t="s">
        <v>524</v>
      </c>
      <c r="G210" s="371">
        <v>0</v>
      </c>
      <c r="H210" s="437">
        <v>23.68</v>
      </c>
      <c r="I210" s="437">
        <v>23.68</v>
      </c>
      <c r="J210" s="371"/>
      <c r="K210" s="371"/>
      <c r="L210" s="371"/>
      <c r="M210" s="371"/>
      <c r="N210" s="371"/>
      <c r="O210" s="371"/>
      <c r="P210" s="371"/>
      <c r="Q210" s="371"/>
      <c r="R210" s="371"/>
      <c r="S210" s="371"/>
      <c r="T210" s="371"/>
      <c r="U210" s="371"/>
      <c r="V210" s="371"/>
      <c r="W210" s="371"/>
      <c r="X210" s="371"/>
      <c r="Y210" s="371"/>
      <c r="Z210" s="19"/>
      <c r="AA210" s="19" t="s">
        <v>131</v>
      </c>
      <c r="AB210" s="371"/>
      <c r="AC210" s="371"/>
      <c r="AD210" s="371"/>
      <c r="AE210" s="437">
        <v>7.68</v>
      </c>
      <c r="AF210" s="371">
        <v>8</v>
      </c>
      <c r="AG210" s="371">
        <v>8</v>
      </c>
      <c r="AH210" s="371"/>
      <c r="AI210" s="371"/>
      <c r="AJ210" s="371"/>
      <c r="AK210" s="371"/>
      <c r="AL210" s="371"/>
      <c r="AM210" s="371"/>
      <c r="AN210" s="371"/>
      <c r="AO210" s="371"/>
      <c r="AP210" s="371"/>
      <c r="AQ210" s="437">
        <v>7.68</v>
      </c>
      <c r="AR210" s="371">
        <v>8</v>
      </c>
      <c r="AS210" s="371">
        <v>8</v>
      </c>
      <c r="AT210" s="371"/>
      <c r="AU210" s="371"/>
      <c r="AV210" s="371"/>
      <c r="AW210" s="371"/>
      <c r="AX210" s="371"/>
      <c r="AY210" s="371"/>
      <c r="AZ210" s="437">
        <v>23.68</v>
      </c>
      <c r="BA210" s="19" t="s">
        <v>870</v>
      </c>
    </row>
    <row r="211" spans="1:53" x14ac:dyDescent="0.35">
      <c r="A211" s="19" t="s">
        <v>1276</v>
      </c>
      <c r="B211" s="19" t="s">
        <v>1277</v>
      </c>
      <c r="C211" s="19" t="s">
        <v>58</v>
      </c>
      <c r="D211" s="436">
        <v>46106</v>
      </c>
      <c r="E211" s="19" t="s">
        <v>56</v>
      </c>
      <c r="F211" s="19" t="s">
        <v>524</v>
      </c>
      <c r="G211" s="371">
        <v>0</v>
      </c>
      <c r="H211" s="437">
        <v>15.6</v>
      </c>
      <c r="I211" s="437">
        <v>15.6</v>
      </c>
      <c r="J211" s="371"/>
      <c r="K211" s="371"/>
      <c r="L211" s="371"/>
      <c r="M211" s="371"/>
      <c r="N211" s="371">
        <v>8</v>
      </c>
      <c r="O211" s="371"/>
      <c r="P211" s="371"/>
      <c r="Q211" s="371"/>
      <c r="R211" s="371"/>
      <c r="S211" s="371"/>
      <c r="T211" s="371"/>
      <c r="U211" s="371"/>
      <c r="V211" s="371">
        <v>8</v>
      </c>
      <c r="W211" s="371"/>
      <c r="X211" s="371"/>
      <c r="Y211" s="371"/>
      <c r="Z211" s="19"/>
      <c r="AA211" s="19" t="s">
        <v>131</v>
      </c>
      <c r="AB211" s="371"/>
      <c r="AC211" s="371"/>
      <c r="AD211" s="371"/>
      <c r="AE211" s="371">
        <v>8</v>
      </c>
      <c r="AF211" s="437">
        <v>7.6</v>
      </c>
      <c r="AG211" s="371"/>
      <c r="AH211" s="371"/>
      <c r="AI211" s="371"/>
      <c r="AJ211" s="371"/>
      <c r="AK211" s="371"/>
      <c r="AL211" s="371"/>
      <c r="AM211" s="371"/>
      <c r="AN211" s="371"/>
      <c r="AO211" s="371"/>
      <c r="AP211" s="371"/>
      <c r="AQ211" s="371">
        <v>8</v>
      </c>
      <c r="AR211" s="437">
        <v>-0.4</v>
      </c>
      <c r="AS211" s="371"/>
      <c r="AT211" s="371"/>
      <c r="AU211" s="371"/>
      <c r="AV211" s="371"/>
      <c r="AW211" s="371"/>
      <c r="AX211" s="371"/>
      <c r="AY211" s="371"/>
      <c r="AZ211" s="437">
        <v>7.6</v>
      </c>
      <c r="BA211" s="19" t="s">
        <v>870</v>
      </c>
    </row>
    <row r="212" spans="1:53" x14ac:dyDescent="0.35">
      <c r="A212" s="19" t="s">
        <v>1279</v>
      </c>
      <c r="B212" s="19" t="s">
        <v>1280</v>
      </c>
      <c r="C212" s="19" t="s">
        <v>58</v>
      </c>
      <c r="D212" s="436">
        <v>46106</v>
      </c>
      <c r="E212" s="19" t="s">
        <v>56</v>
      </c>
      <c r="F212" s="19" t="s">
        <v>524</v>
      </c>
      <c r="G212" s="371">
        <v>0</v>
      </c>
      <c r="H212" s="437">
        <v>22.48</v>
      </c>
      <c r="I212" s="437">
        <v>22.48</v>
      </c>
      <c r="J212" s="371"/>
      <c r="K212" s="371"/>
      <c r="L212" s="371"/>
      <c r="M212" s="371"/>
      <c r="N212" s="371"/>
      <c r="O212" s="371"/>
      <c r="P212" s="371"/>
      <c r="Q212" s="371"/>
      <c r="R212" s="371"/>
      <c r="S212" s="371"/>
      <c r="T212" s="371"/>
      <c r="U212" s="371"/>
      <c r="V212" s="371"/>
      <c r="W212" s="371"/>
      <c r="X212" s="371"/>
      <c r="Y212" s="371"/>
      <c r="Z212" s="19"/>
      <c r="AA212" s="19" t="s">
        <v>131</v>
      </c>
      <c r="AB212" s="371"/>
      <c r="AC212" s="371"/>
      <c r="AD212" s="371"/>
      <c r="AE212" s="437">
        <v>7.6</v>
      </c>
      <c r="AF212" s="437">
        <v>6.88</v>
      </c>
      <c r="AG212" s="371">
        <v>8</v>
      </c>
      <c r="AH212" s="371"/>
      <c r="AI212" s="371"/>
      <c r="AJ212" s="371"/>
      <c r="AK212" s="371"/>
      <c r="AL212" s="371"/>
      <c r="AM212" s="371"/>
      <c r="AN212" s="371"/>
      <c r="AO212" s="371"/>
      <c r="AP212" s="371"/>
      <c r="AQ212" s="437">
        <v>7.6</v>
      </c>
      <c r="AR212" s="437">
        <v>6.88</v>
      </c>
      <c r="AS212" s="371">
        <v>8</v>
      </c>
      <c r="AT212" s="371"/>
      <c r="AU212" s="371"/>
      <c r="AV212" s="371"/>
      <c r="AW212" s="371"/>
      <c r="AX212" s="371"/>
      <c r="AY212" s="371"/>
      <c r="AZ212" s="437">
        <v>22.48</v>
      </c>
      <c r="BA212" s="19" t="s">
        <v>870</v>
      </c>
    </row>
    <row r="213" spans="1:53" x14ac:dyDescent="0.35">
      <c r="A213" s="19" t="s">
        <v>1282</v>
      </c>
      <c r="B213" s="19" t="s">
        <v>1283</v>
      </c>
      <c r="C213" s="19" t="s">
        <v>58</v>
      </c>
      <c r="D213" s="436">
        <v>46106</v>
      </c>
      <c r="E213" s="19" t="s">
        <v>56</v>
      </c>
      <c r="F213" s="19" t="s">
        <v>524</v>
      </c>
      <c r="G213" s="371">
        <v>0</v>
      </c>
      <c r="H213" s="437">
        <v>23.6</v>
      </c>
      <c r="I213" s="437">
        <v>23.6</v>
      </c>
      <c r="J213" s="371"/>
      <c r="K213" s="371"/>
      <c r="L213" s="371"/>
      <c r="M213" s="371"/>
      <c r="N213" s="371"/>
      <c r="O213" s="437">
        <v>2.25</v>
      </c>
      <c r="P213" s="371"/>
      <c r="Q213" s="371"/>
      <c r="R213" s="371"/>
      <c r="S213" s="371"/>
      <c r="T213" s="371"/>
      <c r="U213" s="371"/>
      <c r="V213" s="437">
        <v>2.25</v>
      </c>
      <c r="W213" s="371"/>
      <c r="X213" s="371"/>
      <c r="Y213" s="371"/>
      <c r="Z213" s="19"/>
      <c r="AA213" s="19" t="s">
        <v>131</v>
      </c>
      <c r="AB213" s="371"/>
      <c r="AC213" s="371"/>
      <c r="AD213" s="371"/>
      <c r="AE213" s="371">
        <v>8</v>
      </c>
      <c r="AF213" s="437">
        <v>7.6</v>
      </c>
      <c r="AG213" s="371">
        <v>8</v>
      </c>
      <c r="AH213" s="371"/>
      <c r="AI213" s="371"/>
      <c r="AJ213" s="371"/>
      <c r="AK213" s="371"/>
      <c r="AL213" s="371"/>
      <c r="AM213" s="371"/>
      <c r="AN213" s="371"/>
      <c r="AO213" s="371"/>
      <c r="AP213" s="371"/>
      <c r="AQ213" s="371">
        <v>8</v>
      </c>
      <c r="AR213" s="437">
        <v>7.6</v>
      </c>
      <c r="AS213" s="437">
        <v>5.75</v>
      </c>
      <c r="AT213" s="371"/>
      <c r="AU213" s="371"/>
      <c r="AV213" s="371"/>
      <c r="AW213" s="371"/>
      <c r="AX213" s="371"/>
      <c r="AY213" s="371"/>
      <c r="AZ213" s="437">
        <v>21.35</v>
      </c>
      <c r="BA213" s="19" t="s">
        <v>870</v>
      </c>
    </row>
    <row r="214" spans="1:53" x14ac:dyDescent="0.35">
      <c r="A214" s="19" t="s">
        <v>1285</v>
      </c>
      <c r="B214" s="19" t="s">
        <v>1286</v>
      </c>
      <c r="C214" s="19" t="s">
        <v>58</v>
      </c>
      <c r="D214" s="436">
        <v>46106</v>
      </c>
      <c r="E214" s="19" t="s">
        <v>56</v>
      </c>
      <c r="F214" s="19" t="s">
        <v>524</v>
      </c>
      <c r="G214" s="371">
        <v>0</v>
      </c>
      <c r="H214" s="437">
        <v>21.76</v>
      </c>
      <c r="I214" s="437">
        <v>21.76</v>
      </c>
      <c r="J214" s="371"/>
      <c r="K214" s="371"/>
      <c r="L214" s="371"/>
      <c r="M214" s="371"/>
      <c r="N214" s="371"/>
      <c r="O214" s="371"/>
      <c r="P214" s="371"/>
      <c r="Q214" s="371"/>
      <c r="R214" s="371"/>
      <c r="S214" s="371"/>
      <c r="T214" s="371"/>
      <c r="U214" s="371"/>
      <c r="V214" s="371"/>
      <c r="W214" s="371"/>
      <c r="X214" s="371"/>
      <c r="Y214" s="371"/>
      <c r="Z214" s="19"/>
      <c r="AA214" s="19" t="s">
        <v>131</v>
      </c>
      <c r="AB214" s="371"/>
      <c r="AC214" s="371"/>
      <c r="AD214" s="371"/>
      <c r="AE214" s="371">
        <v>8</v>
      </c>
      <c r="AF214" s="371">
        <v>8</v>
      </c>
      <c r="AG214" s="437">
        <v>5.76</v>
      </c>
      <c r="AH214" s="371"/>
      <c r="AI214" s="371"/>
      <c r="AJ214" s="371"/>
      <c r="AK214" s="371"/>
      <c r="AL214" s="371"/>
      <c r="AM214" s="371"/>
      <c r="AN214" s="371"/>
      <c r="AO214" s="371"/>
      <c r="AP214" s="371"/>
      <c r="AQ214" s="371">
        <v>8</v>
      </c>
      <c r="AR214" s="371">
        <v>8</v>
      </c>
      <c r="AS214" s="437">
        <v>5.76</v>
      </c>
      <c r="AT214" s="371"/>
      <c r="AU214" s="371"/>
      <c r="AV214" s="371"/>
      <c r="AW214" s="371"/>
      <c r="AX214" s="371"/>
      <c r="AY214" s="371"/>
      <c r="AZ214" s="437">
        <v>21.76</v>
      </c>
      <c r="BA214" s="19" t="s">
        <v>1068</v>
      </c>
    </row>
    <row r="215" spans="1:53" x14ac:dyDescent="0.35">
      <c r="A215" s="19" t="s">
        <v>1288</v>
      </c>
      <c r="B215" s="19" t="s">
        <v>1289</v>
      </c>
      <c r="C215" s="19" t="s">
        <v>58</v>
      </c>
      <c r="D215" s="436">
        <v>46106</v>
      </c>
      <c r="E215" s="19" t="s">
        <v>56</v>
      </c>
      <c r="F215" s="19" t="s">
        <v>524</v>
      </c>
      <c r="G215" s="371">
        <v>0</v>
      </c>
      <c r="H215" s="437">
        <v>21.2</v>
      </c>
      <c r="I215" s="437">
        <v>21.2</v>
      </c>
      <c r="J215" s="371"/>
      <c r="K215" s="371"/>
      <c r="L215" s="371"/>
      <c r="M215" s="371"/>
      <c r="N215" s="371"/>
      <c r="O215" s="371"/>
      <c r="P215" s="371"/>
      <c r="Q215" s="371"/>
      <c r="R215" s="371"/>
      <c r="S215" s="371"/>
      <c r="T215" s="371"/>
      <c r="U215" s="371"/>
      <c r="V215" s="371"/>
      <c r="W215" s="371"/>
      <c r="X215" s="371"/>
      <c r="Y215" s="371"/>
      <c r="Z215" s="19"/>
      <c r="AA215" s="19" t="s">
        <v>131</v>
      </c>
      <c r="AB215" s="371"/>
      <c r="AC215" s="371"/>
      <c r="AD215" s="371"/>
      <c r="AE215" s="437">
        <v>7.36</v>
      </c>
      <c r="AF215" s="437">
        <v>7.28</v>
      </c>
      <c r="AG215" s="437">
        <v>6.5600000000000005</v>
      </c>
      <c r="AH215" s="371"/>
      <c r="AI215" s="371"/>
      <c r="AJ215" s="371"/>
      <c r="AK215" s="371"/>
      <c r="AL215" s="371"/>
      <c r="AM215" s="371"/>
      <c r="AN215" s="371"/>
      <c r="AO215" s="371"/>
      <c r="AP215" s="371"/>
      <c r="AQ215" s="437">
        <v>7.36</v>
      </c>
      <c r="AR215" s="437">
        <v>7.28</v>
      </c>
      <c r="AS215" s="437">
        <v>6.5600000000000005</v>
      </c>
      <c r="AT215" s="371"/>
      <c r="AU215" s="371"/>
      <c r="AV215" s="371"/>
      <c r="AW215" s="371"/>
      <c r="AX215" s="371"/>
      <c r="AY215" s="371"/>
      <c r="AZ215" s="437">
        <v>21.2</v>
      </c>
      <c r="BA215" s="19" t="s">
        <v>1068</v>
      </c>
    </row>
    <row r="216" spans="1:53" x14ac:dyDescent="0.35">
      <c r="A216" s="19" t="s">
        <v>1291</v>
      </c>
      <c r="B216" s="19" t="s">
        <v>1292</v>
      </c>
      <c r="C216" s="19" t="s">
        <v>58</v>
      </c>
      <c r="D216" s="436">
        <v>46106</v>
      </c>
      <c r="E216" s="19" t="s">
        <v>56</v>
      </c>
      <c r="F216" s="19" t="s">
        <v>524</v>
      </c>
      <c r="G216" s="371">
        <v>0</v>
      </c>
      <c r="H216" s="371">
        <v>24</v>
      </c>
      <c r="I216" s="371">
        <v>24</v>
      </c>
      <c r="J216" s="371"/>
      <c r="K216" s="371"/>
      <c r="L216" s="371"/>
      <c r="M216" s="371"/>
      <c r="N216" s="371"/>
      <c r="O216" s="371"/>
      <c r="P216" s="371"/>
      <c r="Q216" s="371"/>
      <c r="R216" s="371"/>
      <c r="S216" s="371"/>
      <c r="T216" s="371"/>
      <c r="U216" s="371"/>
      <c r="V216" s="371"/>
      <c r="W216" s="371"/>
      <c r="X216" s="371"/>
      <c r="Y216" s="371"/>
      <c r="Z216" s="19"/>
      <c r="AA216" s="19" t="s">
        <v>131</v>
      </c>
      <c r="AB216" s="371"/>
      <c r="AC216" s="371"/>
      <c r="AD216" s="371"/>
      <c r="AE216" s="371">
        <v>8</v>
      </c>
      <c r="AF216" s="371">
        <v>8</v>
      </c>
      <c r="AG216" s="371">
        <v>8</v>
      </c>
      <c r="AH216" s="371"/>
      <c r="AI216" s="371"/>
      <c r="AJ216" s="371"/>
      <c r="AK216" s="371"/>
      <c r="AL216" s="371"/>
      <c r="AM216" s="371"/>
      <c r="AN216" s="371"/>
      <c r="AO216" s="371"/>
      <c r="AP216" s="371"/>
      <c r="AQ216" s="371">
        <v>8</v>
      </c>
      <c r="AR216" s="371">
        <v>8</v>
      </c>
      <c r="AS216" s="371">
        <v>8</v>
      </c>
      <c r="AT216" s="371"/>
      <c r="AU216" s="371"/>
      <c r="AV216" s="371"/>
      <c r="AW216" s="371"/>
      <c r="AX216" s="371"/>
      <c r="AY216" s="371"/>
      <c r="AZ216" s="371">
        <v>24</v>
      </c>
      <c r="BA216" s="19" t="s">
        <v>1068</v>
      </c>
    </row>
    <row r="217" spans="1:53" x14ac:dyDescent="0.35">
      <c r="A217" s="19" t="s">
        <v>1294</v>
      </c>
      <c r="B217" s="19" t="s">
        <v>1295</v>
      </c>
      <c r="C217" s="19" t="s">
        <v>58</v>
      </c>
      <c r="D217" s="436">
        <v>46106</v>
      </c>
      <c r="E217" s="19" t="s">
        <v>56</v>
      </c>
      <c r="F217" s="19" t="s">
        <v>524</v>
      </c>
      <c r="G217" s="371">
        <v>0</v>
      </c>
      <c r="H217" s="437">
        <v>19.920000000000002</v>
      </c>
      <c r="I217" s="437">
        <v>19.920000000000002</v>
      </c>
      <c r="J217" s="371"/>
      <c r="K217" s="371"/>
      <c r="L217" s="371"/>
      <c r="M217" s="371"/>
      <c r="N217" s="371"/>
      <c r="O217" s="371">
        <v>10</v>
      </c>
      <c r="P217" s="371"/>
      <c r="Q217" s="371"/>
      <c r="R217" s="371"/>
      <c r="S217" s="371"/>
      <c r="T217" s="371"/>
      <c r="U217" s="371"/>
      <c r="V217" s="371">
        <v>10</v>
      </c>
      <c r="W217" s="371"/>
      <c r="X217" s="371"/>
      <c r="Y217" s="371"/>
      <c r="Z217" s="19"/>
      <c r="AA217" s="19" t="s">
        <v>131</v>
      </c>
      <c r="AB217" s="371"/>
      <c r="AC217" s="371"/>
      <c r="AD217" s="371"/>
      <c r="AE217" s="437">
        <v>7.68</v>
      </c>
      <c r="AF217" s="437">
        <v>6.88</v>
      </c>
      <c r="AG217" s="437">
        <v>5.36</v>
      </c>
      <c r="AH217" s="371"/>
      <c r="AI217" s="371"/>
      <c r="AJ217" s="371"/>
      <c r="AK217" s="371"/>
      <c r="AL217" s="371"/>
      <c r="AM217" s="371"/>
      <c r="AN217" s="371"/>
      <c r="AO217" s="371"/>
      <c r="AP217" s="371"/>
      <c r="AQ217" s="437">
        <v>7.68</v>
      </c>
      <c r="AR217" s="437">
        <v>6.88</v>
      </c>
      <c r="AS217" s="437">
        <v>-4.6399999999999997</v>
      </c>
      <c r="AT217" s="371"/>
      <c r="AU217" s="371"/>
      <c r="AV217" s="371"/>
      <c r="AW217" s="371"/>
      <c r="AX217" s="371"/>
      <c r="AY217" s="371"/>
      <c r="AZ217" s="437">
        <v>9.92</v>
      </c>
      <c r="BA217" s="19" t="s">
        <v>1067</v>
      </c>
    </row>
    <row r="218" spans="1:53" x14ac:dyDescent="0.35">
      <c r="A218" s="19" t="s">
        <v>1332</v>
      </c>
      <c r="B218" s="19" t="s">
        <v>1333</v>
      </c>
      <c r="C218" s="19" t="s">
        <v>69</v>
      </c>
      <c r="D218" s="436">
        <v>46113</v>
      </c>
      <c r="E218" s="19" t="s">
        <v>229</v>
      </c>
      <c r="F218" s="19" t="s">
        <v>1808</v>
      </c>
      <c r="G218" s="371">
        <v>0</v>
      </c>
      <c r="H218" s="371">
        <v>24</v>
      </c>
      <c r="I218" s="371">
        <v>24</v>
      </c>
      <c r="J218" s="371"/>
      <c r="K218" s="371"/>
      <c r="L218" s="371"/>
      <c r="M218" s="371"/>
      <c r="N218" s="371">
        <v>5</v>
      </c>
      <c r="O218" s="371"/>
      <c r="P218" s="371"/>
      <c r="Q218" s="371"/>
      <c r="R218" s="371"/>
      <c r="S218" s="371"/>
      <c r="T218" s="371"/>
      <c r="U218" s="371"/>
      <c r="V218" s="371">
        <v>5</v>
      </c>
      <c r="W218" s="371"/>
      <c r="X218" s="371"/>
      <c r="Y218" s="371"/>
      <c r="Z218" s="19"/>
      <c r="AA218" s="19" t="s">
        <v>132</v>
      </c>
      <c r="AB218" s="371"/>
      <c r="AC218" s="371"/>
      <c r="AD218" s="371"/>
      <c r="AE218" s="371">
        <v>8</v>
      </c>
      <c r="AF218" s="371">
        <v>8</v>
      </c>
      <c r="AG218" s="371">
        <v>8</v>
      </c>
      <c r="AH218" s="371"/>
      <c r="AI218" s="371"/>
      <c r="AJ218" s="371"/>
      <c r="AK218" s="371"/>
      <c r="AL218" s="371"/>
      <c r="AM218" s="371"/>
      <c r="AN218" s="371"/>
      <c r="AO218" s="371"/>
      <c r="AP218" s="371"/>
      <c r="AQ218" s="371">
        <v>8</v>
      </c>
      <c r="AR218" s="371">
        <v>3</v>
      </c>
      <c r="AS218" s="371">
        <v>8</v>
      </c>
      <c r="AT218" s="371"/>
      <c r="AU218" s="371"/>
      <c r="AV218" s="371"/>
      <c r="AW218" s="371"/>
      <c r="AX218" s="371"/>
      <c r="AY218" s="371"/>
      <c r="AZ218" s="371">
        <v>19</v>
      </c>
      <c r="BA218" s="19" t="s">
        <v>1068</v>
      </c>
    </row>
    <row r="219" spans="1:53" x14ac:dyDescent="0.35">
      <c r="A219" s="19" t="s">
        <v>1297</v>
      </c>
      <c r="B219" s="19" t="s">
        <v>1298</v>
      </c>
      <c r="C219" s="19" t="s">
        <v>58</v>
      </c>
      <c r="D219" s="436">
        <v>46112</v>
      </c>
      <c r="E219" s="19" t="s">
        <v>56</v>
      </c>
      <c r="F219" s="19" t="s">
        <v>524</v>
      </c>
      <c r="G219" s="371">
        <v>0</v>
      </c>
      <c r="H219" s="437">
        <v>21.36</v>
      </c>
      <c r="I219" s="437">
        <v>21.36</v>
      </c>
      <c r="J219" s="371"/>
      <c r="K219" s="371"/>
      <c r="L219" s="371"/>
      <c r="M219" s="371"/>
      <c r="N219" s="371">
        <v>8</v>
      </c>
      <c r="O219" s="371"/>
      <c r="P219" s="371"/>
      <c r="Q219" s="371"/>
      <c r="R219" s="371"/>
      <c r="S219" s="371"/>
      <c r="T219" s="371"/>
      <c r="U219" s="371"/>
      <c r="V219" s="371">
        <v>8</v>
      </c>
      <c r="W219" s="371"/>
      <c r="X219" s="371"/>
      <c r="Y219" s="371"/>
      <c r="Z219" s="19"/>
      <c r="AA219" s="19" t="s">
        <v>131</v>
      </c>
      <c r="AB219" s="371"/>
      <c r="AC219" s="371"/>
      <c r="AD219" s="371"/>
      <c r="AE219" s="371">
        <v>8</v>
      </c>
      <c r="AF219" s="437">
        <v>7.6</v>
      </c>
      <c r="AG219" s="437">
        <v>5.76</v>
      </c>
      <c r="AH219" s="371"/>
      <c r="AI219" s="371"/>
      <c r="AJ219" s="371"/>
      <c r="AK219" s="371"/>
      <c r="AL219" s="371"/>
      <c r="AM219" s="371"/>
      <c r="AN219" s="371"/>
      <c r="AO219" s="371"/>
      <c r="AP219" s="371"/>
      <c r="AQ219" s="371">
        <v>8</v>
      </c>
      <c r="AR219" s="437">
        <v>-0.4</v>
      </c>
      <c r="AS219" s="437">
        <v>5.76</v>
      </c>
      <c r="AT219" s="371"/>
      <c r="AU219" s="371"/>
      <c r="AV219" s="371"/>
      <c r="AW219" s="371"/>
      <c r="AX219" s="371"/>
      <c r="AY219" s="371"/>
      <c r="AZ219" s="437">
        <v>13.36</v>
      </c>
      <c r="BA219" s="19" t="s">
        <v>870</v>
      </c>
    </row>
    <row r="220" spans="1:53" x14ac:dyDescent="0.35">
      <c r="A220" s="19" t="s">
        <v>1300</v>
      </c>
      <c r="B220" s="19" t="s">
        <v>1301</v>
      </c>
      <c r="C220" s="19" t="s">
        <v>58</v>
      </c>
      <c r="D220" s="436">
        <v>46112</v>
      </c>
      <c r="E220" s="19" t="s">
        <v>56</v>
      </c>
      <c r="F220" s="19" t="s">
        <v>524</v>
      </c>
      <c r="G220" s="371">
        <v>0</v>
      </c>
      <c r="H220" s="437">
        <v>15.6</v>
      </c>
      <c r="I220" s="437">
        <v>15.6</v>
      </c>
      <c r="J220" s="371"/>
      <c r="K220" s="371"/>
      <c r="L220" s="371"/>
      <c r="M220" s="371"/>
      <c r="N220" s="371"/>
      <c r="O220" s="371"/>
      <c r="P220" s="371"/>
      <c r="Q220" s="371"/>
      <c r="R220" s="371"/>
      <c r="S220" s="371"/>
      <c r="T220" s="371"/>
      <c r="U220" s="371"/>
      <c r="V220" s="371"/>
      <c r="W220" s="371"/>
      <c r="X220" s="371"/>
      <c r="Y220" s="371"/>
      <c r="Z220" s="19"/>
      <c r="AA220" s="19" t="s">
        <v>131</v>
      </c>
      <c r="AB220" s="371"/>
      <c r="AC220" s="371"/>
      <c r="AD220" s="371"/>
      <c r="AE220" s="371">
        <v>8</v>
      </c>
      <c r="AF220" s="437">
        <v>7.6</v>
      </c>
      <c r="AG220" s="371"/>
      <c r="AH220" s="371"/>
      <c r="AI220" s="371"/>
      <c r="AJ220" s="371"/>
      <c r="AK220" s="371"/>
      <c r="AL220" s="371"/>
      <c r="AM220" s="371"/>
      <c r="AN220" s="371"/>
      <c r="AO220" s="371"/>
      <c r="AP220" s="371"/>
      <c r="AQ220" s="371">
        <v>8</v>
      </c>
      <c r="AR220" s="437">
        <v>7.6</v>
      </c>
      <c r="AS220" s="371"/>
      <c r="AT220" s="371"/>
      <c r="AU220" s="371"/>
      <c r="AV220" s="371"/>
      <c r="AW220" s="371"/>
      <c r="AX220" s="371"/>
      <c r="AY220" s="371"/>
      <c r="AZ220" s="437">
        <v>15.6</v>
      </c>
      <c r="BA220" s="19" t="s">
        <v>870</v>
      </c>
    </row>
    <row r="221" spans="1:53" x14ac:dyDescent="0.35">
      <c r="A221" s="19" t="s">
        <v>1303</v>
      </c>
      <c r="B221" s="19" t="s">
        <v>1304</v>
      </c>
      <c r="C221" s="19" t="s">
        <v>58</v>
      </c>
      <c r="D221" s="436">
        <v>46112</v>
      </c>
      <c r="E221" s="19" t="s">
        <v>56</v>
      </c>
      <c r="F221" s="19" t="s">
        <v>524</v>
      </c>
      <c r="G221" s="371">
        <v>0</v>
      </c>
      <c r="H221" s="437">
        <v>12.08</v>
      </c>
      <c r="I221" s="437">
        <v>12.08</v>
      </c>
      <c r="J221" s="371"/>
      <c r="K221" s="371"/>
      <c r="L221" s="371"/>
      <c r="M221" s="371"/>
      <c r="N221" s="371"/>
      <c r="O221" s="371"/>
      <c r="P221" s="371"/>
      <c r="Q221" s="371"/>
      <c r="R221" s="371"/>
      <c r="S221" s="371"/>
      <c r="T221" s="371"/>
      <c r="U221" s="371"/>
      <c r="V221" s="371"/>
      <c r="W221" s="371"/>
      <c r="X221" s="371"/>
      <c r="Y221" s="371"/>
      <c r="Z221" s="19"/>
      <c r="AA221" s="19" t="s">
        <v>131</v>
      </c>
      <c r="AB221" s="371"/>
      <c r="AC221" s="371"/>
      <c r="AD221" s="371"/>
      <c r="AE221" s="437">
        <v>6.5600000000000005</v>
      </c>
      <c r="AF221" s="437">
        <v>5.52</v>
      </c>
      <c r="AG221" s="371"/>
      <c r="AH221" s="371"/>
      <c r="AI221" s="371"/>
      <c r="AJ221" s="371"/>
      <c r="AK221" s="371"/>
      <c r="AL221" s="371"/>
      <c r="AM221" s="371"/>
      <c r="AN221" s="371"/>
      <c r="AO221" s="371"/>
      <c r="AP221" s="371"/>
      <c r="AQ221" s="437">
        <v>6.5600000000000005</v>
      </c>
      <c r="AR221" s="437">
        <v>5.52</v>
      </c>
      <c r="AS221" s="371"/>
      <c r="AT221" s="371"/>
      <c r="AU221" s="371"/>
      <c r="AV221" s="371"/>
      <c r="AW221" s="371"/>
      <c r="AX221" s="371"/>
      <c r="AY221" s="371"/>
      <c r="AZ221" s="437">
        <v>12.08</v>
      </c>
      <c r="BA221" s="19" t="s">
        <v>870</v>
      </c>
    </row>
    <row r="222" spans="1:53" x14ac:dyDescent="0.35">
      <c r="A222" s="19" t="s">
        <v>1305</v>
      </c>
      <c r="B222" s="19" t="s">
        <v>1306</v>
      </c>
      <c r="C222" s="19" t="s">
        <v>58</v>
      </c>
      <c r="D222" s="436">
        <v>46112</v>
      </c>
      <c r="E222" s="19" t="s">
        <v>56</v>
      </c>
      <c r="F222" s="19" t="s">
        <v>524</v>
      </c>
      <c r="G222" s="371">
        <v>0</v>
      </c>
      <c r="H222" s="437">
        <v>23.6</v>
      </c>
      <c r="I222" s="437">
        <v>23.6</v>
      </c>
      <c r="J222" s="371"/>
      <c r="K222" s="371"/>
      <c r="L222" s="371"/>
      <c r="M222" s="371"/>
      <c r="N222" s="371"/>
      <c r="O222" s="371"/>
      <c r="P222" s="371"/>
      <c r="Q222" s="371"/>
      <c r="R222" s="371"/>
      <c r="S222" s="371"/>
      <c r="T222" s="371"/>
      <c r="U222" s="371"/>
      <c r="V222" s="371"/>
      <c r="W222" s="371"/>
      <c r="X222" s="371"/>
      <c r="Y222" s="371"/>
      <c r="Z222" s="19"/>
      <c r="AA222" s="19" t="s">
        <v>131</v>
      </c>
      <c r="AB222" s="371"/>
      <c r="AC222" s="371"/>
      <c r="AD222" s="371"/>
      <c r="AE222" s="437">
        <v>7.6</v>
      </c>
      <c r="AF222" s="371">
        <v>8</v>
      </c>
      <c r="AG222" s="371">
        <v>8</v>
      </c>
      <c r="AH222" s="371"/>
      <c r="AI222" s="371"/>
      <c r="AJ222" s="371"/>
      <c r="AK222" s="371"/>
      <c r="AL222" s="371"/>
      <c r="AM222" s="371"/>
      <c r="AN222" s="371"/>
      <c r="AO222" s="371"/>
      <c r="AP222" s="371"/>
      <c r="AQ222" s="437">
        <v>7.6</v>
      </c>
      <c r="AR222" s="371">
        <v>8</v>
      </c>
      <c r="AS222" s="371">
        <v>8</v>
      </c>
      <c r="AT222" s="371"/>
      <c r="AU222" s="371"/>
      <c r="AV222" s="371"/>
      <c r="AW222" s="371"/>
      <c r="AX222" s="371"/>
      <c r="AY222" s="371"/>
      <c r="AZ222" s="437">
        <v>23.6</v>
      </c>
      <c r="BA222" s="19" t="s">
        <v>870</v>
      </c>
    </row>
    <row r="223" spans="1:53" x14ac:dyDescent="0.35">
      <c r="A223" s="19" t="s">
        <v>1308</v>
      </c>
      <c r="B223" s="19" t="s">
        <v>1309</v>
      </c>
      <c r="C223" s="19" t="s">
        <v>58</v>
      </c>
      <c r="D223" s="436">
        <v>46112</v>
      </c>
      <c r="E223" s="19" t="s">
        <v>56</v>
      </c>
      <c r="F223" s="19" t="s">
        <v>524</v>
      </c>
      <c r="G223" s="371">
        <v>0</v>
      </c>
      <c r="H223" s="437">
        <v>15.68</v>
      </c>
      <c r="I223" s="437">
        <v>15.68</v>
      </c>
      <c r="J223" s="371"/>
      <c r="K223" s="371"/>
      <c r="L223" s="371"/>
      <c r="M223" s="371"/>
      <c r="N223" s="371"/>
      <c r="O223" s="371"/>
      <c r="P223" s="371"/>
      <c r="Q223" s="371"/>
      <c r="R223" s="371"/>
      <c r="S223" s="371"/>
      <c r="T223" s="371"/>
      <c r="U223" s="371"/>
      <c r="V223" s="371"/>
      <c r="W223" s="371"/>
      <c r="X223" s="371"/>
      <c r="Y223" s="371"/>
      <c r="Z223" s="19"/>
      <c r="AA223" s="19" t="s">
        <v>131</v>
      </c>
      <c r="AB223" s="371"/>
      <c r="AC223" s="371"/>
      <c r="AD223" s="371"/>
      <c r="AE223" s="371">
        <v>8</v>
      </c>
      <c r="AF223" s="437">
        <v>7.68</v>
      </c>
      <c r="AG223" s="371"/>
      <c r="AH223" s="371"/>
      <c r="AI223" s="371"/>
      <c r="AJ223" s="371"/>
      <c r="AK223" s="371"/>
      <c r="AL223" s="371"/>
      <c r="AM223" s="371"/>
      <c r="AN223" s="371"/>
      <c r="AO223" s="371"/>
      <c r="AP223" s="371"/>
      <c r="AQ223" s="371">
        <v>8</v>
      </c>
      <c r="AR223" s="437">
        <v>7.68</v>
      </c>
      <c r="AS223" s="371"/>
      <c r="AT223" s="371"/>
      <c r="AU223" s="371"/>
      <c r="AV223" s="371"/>
      <c r="AW223" s="371"/>
      <c r="AX223" s="371"/>
      <c r="AY223" s="371"/>
      <c r="AZ223" s="437">
        <v>15.68</v>
      </c>
      <c r="BA223" s="19" t="s">
        <v>870</v>
      </c>
    </row>
    <row r="224" spans="1:53" x14ac:dyDescent="0.35">
      <c r="A224" s="19" t="s">
        <v>1311</v>
      </c>
      <c r="B224" s="19" t="s">
        <v>1312</v>
      </c>
      <c r="C224" s="19" t="s">
        <v>58</v>
      </c>
      <c r="D224" s="436">
        <v>46112</v>
      </c>
      <c r="E224" s="19" t="s">
        <v>56</v>
      </c>
      <c r="F224" s="19" t="s">
        <v>524</v>
      </c>
      <c r="G224" s="371">
        <v>0</v>
      </c>
      <c r="H224" s="437">
        <v>22.88</v>
      </c>
      <c r="I224" s="437">
        <v>22.88</v>
      </c>
      <c r="J224" s="371"/>
      <c r="K224" s="371"/>
      <c r="L224" s="371"/>
      <c r="M224" s="371"/>
      <c r="N224" s="371"/>
      <c r="O224" s="371"/>
      <c r="P224" s="371"/>
      <c r="Q224" s="371"/>
      <c r="R224" s="371"/>
      <c r="S224" s="371"/>
      <c r="T224" s="371"/>
      <c r="U224" s="371"/>
      <c r="V224" s="371"/>
      <c r="W224" s="371"/>
      <c r="X224" s="371"/>
      <c r="Y224" s="371"/>
      <c r="Z224" s="19"/>
      <c r="AA224" s="19" t="s">
        <v>131</v>
      </c>
      <c r="AB224" s="371"/>
      <c r="AC224" s="371"/>
      <c r="AD224" s="371"/>
      <c r="AE224" s="371">
        <v>8</v>
      </c>
      <c r="AF224" s="437">
        <v>7.6</v>
      </c>
      <c r="AG224" s="437">
        <v>7.28</v>
      </c>
      <c r="AH224" s="371"/>
      <c r="AI224" s="371"/>
      <c r="AJ224" s="371"/>
      <c r="AK224" s="371"/>
      <c r="AL224" s="371"/>
      <c r="AM224" s="371"/>
      <c r="AN224" s="371"/>
      <c r="AO224" s="371"/>
      <c r="AP224" s="371"/>
      <c r="AQ224" s="371">
        <v>8</v>
      </c>
      <c r="AR224" s="437">
        <v>7.6</v>
      </c>
      <c r="AS224" s="437">
        <v>7.28</v>
      </c>
      <c r="AT224" s="371"/>
      <c r="AU224" s="371"/>
      <c r="AV224" s="371"/>
      <c r="AW224" s="371"/>
      <c r="AX224" s="371"/>
      <c r="AY224" s="371"/>
      <c r="AZ224" s="437">
        <v>22.88</v>
      </c>
      <c r="BA224" s="19" t="s">
        <v>870</v>
      </c>
    </row>
    <row r="225" spans="1:53" x14ac:dyDescent="0.35">
      <c r="A225" s="19" t="s">
        <v>1314</v>
      </c>
      <c r="B225" s="19" t="s">
        <v>1315</v>
      </c>
      <c r="C225" s="19" t="s">
        <v>58</v>
      </c>
      <c r="D225" s="436">
        <v>46112</v>
      </c>
      <c r="E225" s="19" t="s">
        <v>56</v>
      </c>
      <c r="F225" s="19" t="s">
        <v>524</v>
      </c>
      <c r="G225" s="371">
        <v>0</v>
      </c>
      <c r="H225" s="437">
        <v>23.68</v>
      </c>
      <c r="I225" s="437">
        <v>23.68</v>
      </c>
      <c r="J225" s="371"/>
      <c r="K225" s="371"/>
      <c r="L225" s="371"/>
      <c r="M225" s="371"/>
      <c r="N225" s="371"/>
      <c r="O225" s="371"/>
      <c r="P225" s="371"/>
      <c r="Q225" s="371"/>
      <c r="R225" s="371"/>
      <c r="S225" s="371"/>
      <c r="T225" s="371"/>
      <c r="U225" s="371"/>
      <c r="V225" s="371"/>
      <c r="W225" s="371"/>
      <c r="X225" s="371"/>
      <c r="Y225" s="371"/>
      <c r="Z225" s="19"/>
      <c r="AA225" s="19" t="s">
        <v>131</v>
      </c>
      <c r="AB225" s="371"/>
      <c r="AC225" s="371"/>
      <c r="AD225" s="371"/>
      <c r="AE225" s="371">
        <v>8</v>
      </c>
      <c r="AF225" s="437">
        <v>7.68</v>
      </c>
      <c r="AG225" s="371">
        <v>8</v>
      </c>
      <c r="AH225" s="371"/>
      <c r="AI225" s="371"/>
      <c r="AJ225" s="371"/>
      <c r="AK225" s="371"/>
      <c r="AL225" s="371"/>
      <c r="AM225" s="371"/>
      <c r="AN225" s="371"/>
      <c r="AO225" s="371"/>
      <c r="AP225" s="371"/>
      <c r="AQ225" s="371">
        <v>8</v>
      </c>
      <c r="AR225" s="437">
        <v>7.68</v>
      </c>
      <c r="AS225" s="371">
        <v>8</v>
      </c>
      <c r="AT225" s="371"/>
      <c r="AU225" s="371"/>
      <c r="AV225" s="371"/>
      <c r="AW225" s="371"/>
      <c r="AX225" s="371"/>
      <c r="AY225" s="371"/>
      <c r="AZ225" s="437">
        <v>23.68</v>
      </c>
      <c r="BA225" s="19" t="s">
        <v>870</v>
      </c>
    </row>
    <row r="226" spans="1:53" x14ac:dyDescent="0.35">
      <c r="A226" s="19" t="s">
        <v>1317</v>
      </c>
      <c r="B226" s="19" t="s">
        <v>1318</v>
      </c>
      <c r="C226" s="19" t="s">
        <v>58</v>
      </c>
      <c r="D226" s="436">
        <v>46112</v>
      </c>
      <c r="E226" s="19" t="s">
        <v>56</v>
      </c>
      <c r="F226" s="19" t="s">
        <v>524</v>
      </c>
      <c r="G226" s="371">
        <v>0</v>
      </c>
      <c r="H226" s="437">
        <v>21.92</v>
      </c>
      <c r="I226" s="437">
        <v>21.92</v>
      </c>
      <c r="J226" s="371"/>
      <c r="K226" s="371"/>
      <c r="L226" s="371"/>
      <c r="M226" s="371"/>
      <c r="N226" s="371"/>
      <c r="O226" s="371"/>
      <c r="P226" s="371"/>
      <c r="Q226" s="371"/>
      <c r="R226" s="371"/>
      <c r="S226" s="371"/>
      <c r="T226" s="371"/>
      <c r="U226" s="371"/>
      <c r="V226" s="371"/>
      <c r="W226" s="371"/>
      <c r="X226" s="371"/>
      <c r="Y226" s="371"/>
      <c r="Z226" s="19"/>
      <c r="AA226" s="19" t="s">
        <v>131</v>
      </c>
      <c r="AB226" s="371"/>
      <c r="AC226" s="371"/>
      <c r="AD226" s="371"/>
      <c r="AE226" s="437">
        <v>7.28</v>
      </c>
      <c r="AF226" s="437">
        <v>7.68</v>
      </c>
      <c r="AG226" s="437">
        <v>6.96</v>
      </c>
      <c r="AH226" s="371"/>
      <c r="AI226" s="371"/>
      <c r="AJ226" s="371"/>
      <c r="AK226" s="371"/>
      <c r="AL226" s="371"/>
      <c r="AM226" s="371"/>
      <c r="AN226" s="371"/>
      <c r="AO226" s="371"/>
      <c r="AP226" s="371"/>
      <c r="AQ226" s="437">
        <v>7.28</v>
      </c>
      <c r="AR226" s="437">
        <v>7.68</v>
      </c>
      <c r="AS226" s="437">
        <v>6.96</v>
      </c>
      <c r="AT226" s="371"/>
      <c r="AU226" s="371"/>
      <c r="AV226" s="371"/>
      <c r="AW226" s="371"/>
      <c r="AX226" s="371"/>
      <c r="AY226" s="371"/>
      <c r="AZ226" s="437">
        <v>21.92</v>
      </c>
      <c r="BA226" s="19" t="s">
        <v>870</v>
      </c>
    </row>
    <row r="227" spans="1:53" x14ac:dyDescent="0.35">
      <c r="A227" s="19" t="s">
        <v>1320</v>
      </c>
      <c r="B227" s="19" t="s">
        <v>1321</v>
      </c>
      <c r="C227" s="19" t="s">
        <v>58</v>
      </c>
      <c r="D227" s="436">
        <v>46112</v>
      </c>
      <c r="E227" s="19" t="s">
        <v>56</v>
      </c>
      <c r="F227" s="19" t="s">
        <v>524</v>
      </c>
      <c r="G227" s="371">
        <v>0</v>
      </c>
      <c r="H227" s="437">
        <v>23.28</v>
      </c>
      <c r="I227" s="437">
        <v>23.28</v>
      </c>
      <c r="J227" s="371"/>
      <c r="K227" s="371"/>
      <c r="L227" s="371"/>
      <c r="M227" s="371"/>
      <c r="N227" s="371"/>
      <c r="O227" s="371"/>
      <c r="P227" s="371"/>
      <c r="Q227" s="371"/>
      <c r="R227" s="371"/>
      <c r="S227" s="371"/>
      <c r="T227" s="371"/>
      <c r="U227" s="371"/>
      <c r="V227" s="371"/>
      <c r="W227" s="371"/>
      <c r="X227" s="371"/>
      <c r="Y227" s="371"/>
      <c r="Z227" s="19"/>
      <c r="AA227" s="19" t="s">
        <v>131</v>
      </c>
      <c r="AB227" s="371"/>
      <c r="AC227" s="371"/>
      <c r="AD227" s="371"/>
      <c r="AE227" s="371">
        <v>8</v>
      </c>
      <c r="AF227" s="437">
        <v>7.28</v>
      </c>
      <c r="AG227" s="371">
        <v>8</v>
      </c>
      <c r="AH227" s="371"/>
      <c r="AI227" s="371"/>
      <c r="AJ227" s="371"/>
      <c r="AK227" s="371"/>
      <c r="AL227" s="371"/>
      <c r="AM227" s="371"/>
      <c r="AN227" s="371"/>
      <c r="AO227" s="371"/>
      <c r="AP227" s="371"/>
      <c r="AQ227" s="371">
        <v>8</v>
      </c>
      <c r="AR227" s="437">
        <v>7.28</v>
      </c>
      <c r="AS227" s="371">
        <v>8</v>
      </c>
      <c r="AT227" s="371"/>
      <c r="AU227" s="371"/>
      <c r="AV227" s="371"/>
      <c r="AW227" s="371"/>
      <c r="AX227" s="371"/>
      <c r="AY227" s="371"/>
      <c r="AZ227" s="437">
        <v>23.28</v>
      </c>
      <c r="BA227" s="19" t="s">
        <v>870</v>
      </c>
    </row>
    <row r="228" spans="1:53" x14ac:dyDescent="0.35">
      <c r="A228" s="19" t="s">
        <v>1323</v>
      </c>
      <c r="B228" s="19" t="s">
        <v>1324</v>
      </c>
      <c r="C228" s="19" t="s">
        <v>58</v>
      </c>
      <c r="D228" s="436">
        <v>46112</v>
      </c>
      <c r="E228" s="19" t="s">
        <v>56</v>
      </c>
      <c r="F228" s="19" t="s">
        <v>524</v>
      </c>
      <c r="G228" s="371">
        <v>0</v>
      </c>
      <c r="H228" s="437">
        <v>22.16</v>
      </c>
      <c r="I228" s="437">
        <v>22.16</v>
      </c>
      <c r="J228" s="371"/>
      <c r="K228" s="371"/>
      <c r="L228" s="371"/>
      <c r="M228" s="371"/>
      <c r="N228" s="437">
        <v>3.25</v>
      </c>
      <c r="O228" s="371"/>
      <c r="P228" s="371"/>
      <c r="Q228" s="371"/>
      <c r="R228" s="371"/>
      <c r="S228" s="371"/>
      <c r="T228" s="371"/>
      <c r="U228" s="371"/>
      <c r="V228" s="437">
        <v>3.25</v>
      </c>
      <c r="W228" s="371"/>
      <c r="X228" s="371"/>
      <c r="Y228" s="371"/>
      <c r="Z228" s="19"/>
      <c r="AA228" s="19" t="s">
        <v>131</v>
      </c>
      <c r="AB228" s="371"/>
      <c r="AC228" s="371"/>
      <c r="AD228" s="371"/>
      <c r="AE228" s="371">
        <v>8</v>
      </c>
      <c r="AF228" s="437">
        <v>7.28</v>
      </c>
      <c r="AG228" s="437">
        <v>6.88</v>
      </c>
      <c r="AH228" s="371"/>
      <c r="AI228" s="371"/>
      <c r="AJ228" s="371"/>
      <c r="AK228" s="371"/>
      <c r="AL228" s="371"/>
      <c r="AM228" s="371"/>
      <c r="AN228" s="371"/>
      <c r="AO228" s="371"/>
      <c r="AP228" s="371"/>
      <c r="AQ228" s="371">
        <v>8</v>
      </c>
      <c r="AR228" s="437">
        <v>4.03</v>
      </c>
      <c r="AS228" s="437">
        <v>6.88</v>
      </c>
      <c r="AT228" s="371"/>
      <c r="AU228" s="371"/>
      <c r="AV228" s="371"/>
      <c r="AW228" s="371"/>
      <c r="AX228" s="371"/>
      <c r="AY228" s="371"/>
      <c r="AZ228" s="437">
        <v>18.91</v>
      </c>
      <c r="BA228" s="19" t="s">
        <v>870</v>
      </c>
    </row>
    <row r="229" spans="1:53" x14ac:dyDescent="0.35">
      <c r="A229" s="19" t="s">
        <v>1335</v>
      </c>
      <c r="B229" s="19" t="s">
        <v>1336</v>
      </c>
      <c r="C229" s="19" t="s">
        <v>58</v>
      </c>
      <c r="D229" s="436">
        <v>46113</v>
      </c>
      <c r="E229" s="19" t="s">
        <v>56</v>
      </c>
      <c r="F229" s="19" t="s">
        <v>524</v>
      </c>
      <c r="G229" s="371">
        <v>0</v>
      </c>
      <c r="H229" s="437">
        <v>20.88</v>
      </c>
      <c r="I229" s="437">
        <v>20.88</v>
      </c>
      <c r="J229" s="371"/>
      <c r="K229" s="371"/>
      <c r="L229" s="371"/>
      <c r="M229" s="371"/>
      <c r="N229" s="371"/>
      <c r="O229" s="371"/>
      <c r="P229" s="371"/>
      <c r="Q229" s="371"/>
      <c r="R229" s="371"/>
      <c r="S229" s="371"/>
      <c r="T229" s="371"/>
      <c r="U229" s="371"/>
      <c r="V229" s="371"/>
      <c r="W229" s="371"/>
      <c r="X229" s="371"/>
      <c r="Y229" s="371"/>
      <c r="Z229" s="19"/>
      <c r="AA229" s="19" t="s">
        <v>131</v>
      </c>
      <c r="AB229" s="371"/>
      <c r="AC229" s="371"/>
      <c r="AD229" s="371"/>
      <c r="AE229" s="437">
        <v>6.72</v>
      </c>
      <c r="AF229" s="437">
        <v>6.96</v>
      </c>
      <c r="AG229" s="437">
        <v>7.2</v>
      </c>
      <c r="AH229" s="371"/>
      <c r="AI229" s="371"/>
      <c r="AJ229" s="371"/>
      <c r="AK229" s="371"/>
      <c r="AL229" s="371"/>
      <c r="AM229" s="371"/>
      <c r="AN229" s="371"/>
      <c r="AO229" s="371"/>
      <c r="AP229" s="371"/>
      <c r="AQ229" s="437">
        <v>6.72</v>
      </c>
      <c r="AR229" s="437">
        <v>6.96</v>
      </c>
      <c r="AS229" s="437">
        <v>7.2</v>
      </c>
      <c r="AT229" s="371"/>
      <c r="AU229" s="371"/>
      <c r="AV229" s="371"/>
      <c r="AW229" s="371"/>
      <c r="AX229" s="371"/>
      <c r="AY229" s="371"/>
      <c r="AZ229" s="437">
        <v>20.88</v>
      </c>
      <c r="BA229" s="19" t="s">
        <v>319</v>
      </c>
    </row>
    <row r="230" spans="1:53" x14ac:dyDescent="0.35">
      <c r="A230" s="19" t="s">
        <v>1338</v>
      </c>
      <c r="B230" s="19" t="s">
        <v>1339</v>
      </c>
      <c r="C230" s="19" t="s">
        <v>58</v>
      </c>
      <c r="D230" s="436">
        <v>46113</v>
      </c>
      <c r="E230" s="19" t="s">
        <v>56</v>
      </c>
      <c r="F230" s="19" t="s">
        <v>524</v>
      </c>
      <c r="G230" s="371">
        <v>0</v>
      </c>
      <c r="H230" s="437">
        <v>11.6</v>
      </c>
      <c r="I230" s="437">
        <v>11.6</v>
      </c>
      <c r="J230" s="371"/>
      <c r="K230" s="371"/>
      <c r="L230" s="371"/>
      <c r="M230" s="371"/>
      <c r="N230" s="371"/>
      <c r="O230" s="371"/>
      <c r="P230" s="371"/>
      <c r="Q230" s="371"/>
      <c r="R230" s="371"/>
      <c r="S230" s="371"/>
      <c r="T230" s="371"/>
      <c r="U230" s="371"/>
      <c r="V230" s="371"/>
      <c r="W230" s="371"/>
      <c r="X230" s="371"/>
      <c r="Y230" s="371"/>
      <c r="Z230" s="19"/>
      <c r="AA230" s="19" t="s">
        <v>131</v>
      </c>
      <c r="AB230" s="371"/>
      <c r="AC230" s="371"/>
      <c r="AD230" s="371"/>
      <c r="AE230" s="437">
        <v>6.5600000000000005</v>
      </c>
      <c r="AF230" s="437">
        <v>5.04</v>
      </c>
      <c r="AG230" s="371"/>
      <c r="AH230" s="371"/>
      <c r="AI230" s="371"/>
      <c r="AJ230" s="371"/>
      <c r="AK230" s="371"/>
      <c r="AL230" s="371"/>
      <c r="AM230" s="371"/>
      <c r="AN230" s="371"/>
      <c r="AO230" s="371"/>
      <c r="AP230" s="371"/>
      <c r="AQ230" s="437">
        <v>6.5600000000000005</v>
      </c>
      <c r="AR230" s="437">
        <v>5.04</v>
      </c>
      <c r="AS230" s="371"/>
      <c r="AT230" s="371"/>
      <c r="AU230" s="371"/>
      <c r="AV230" s="371"/>
      <c r="AW230" s="371"/>
      <c r="AX230" s="371"/>
      <c r="AY230" s="371"/>
      <c r="AZ230" s="437">
        <v>11.6</v>
      </c>
      <c r="BA230" s="19" t="s">
        <v>870</v>
      </c>
    </row>
    <row r="231" spans="1:53" x14ac:dyDescent="0.35">
      <c r="A231" s="19" t="s">
        <v>1341</v>
      </c>
      <c r="B231" s="19" t="s">
        <v>1342</v>
      </c>
      <c r="C231" s="19" t="s">
        <v>58</v>
      </c>
      <c r="D231" s="436">
        <v>46113</v>
      </c>
      <c r="E231" s="19" t="s">
        <v>56</v>
      </c>
      <c r="F231" s="19" t="s">
        <v>524</v>
      </c>
      <c r="G231" s="371">
        <v>0</v>
      </c>
      <c r="H231" s="437">
        <v>19.28</v>
      </c>
      <c r="I231" s="437">
        <v>19.28</v>
      </c>
      <c r="J231" s="371"/>
      <c r="K231" s="371"/>
      <c r="L231" s="371"/>
      <c r="M231" s="371"/>
      <c r="N231" s="371"/>
      <c r="O231" s="437">
        <v>8.5</v>
      </c>
      <c r="P231" s="371"/>
      <c r="Q231" s="371"/>
      <c r="R231" s="371"/>
      <c r="S231" s="371"/>
      <c r="T231" s="371"/>
      <c r="U231" s="371"/>
      <c r="V231" s="437">
        <v>8.5</v>
      </c>
      <c r="W231" s="371"/>
      <c r="X231" s="371"/>
      <c r="Y231" s="371"/>
      <c r="Z231" s="19"/>
      <c r="AA231" s="19" t="s">
        <v>131</v>
      </c>
      <c r="AB231" s="371"/>
      <c r="AC231" s="371"/>
      <c r="AD231" s="371"/>
      <c r="AE231" s="437">
        <v>7.52</v>
      </c>
      <c r="AF231" s="371">
        <v>6</v>
      </c>
      <c r="AG231" s="437">
        <v>5.76</v>
      </c>
      <c r="AH231" s="371"/>
      <c r="AI231" s="371"/>
      <c r="AJ231" s="371"/>
      <c r="AK231" s="371"/>
      <c r="AL231" s="371"/>
      <c r="AM231" s="371"/>
      <c r="AN231" s="371"/>
      <c r="AO231" s="371"/>
      <c r="AP231" s="371"/>
      <c r="AQ231" s="437">
        <v>7.52</v>
      </c>
      <c r="AR231" s="371">
        <v>6</v>
      </c>
      <c r="AS231" s="437">
        <v>-2.74</v>
      </c>
      <c r="AT231" s="371"/>
      <c r="AU231" s="371"/>
      <c r="AV231" s="371"/>
      <c r="AW231" s="371"/>
      <c r="AX231" s="371"/>
      <c r="AY231" s="371"/>
      <c r="AZ231" s="437">
        <v>10.78</v>
      </c>
      <c r="BA231" s="19" t="s">
        <v>870</v>
      </c>
    </row>
    <row r="232" spans="1:53" x14ac:dyDescent="0.35">
      <c r="A232" s="19" t="s">
        <v>1344</v>
      </c>
      <c r="B232" s="19" t="s">
        <v>1345</v>
      </c>
      <c r="C232" s="19" t="s">
        <v>58</v>
      </c>
      <c r="D232" s="436">
        <v>46113</v>
      </c>
      <c r="E232" s="19" t="s">
        <v>56</v>
      </c>
      <c r="F232" s="19" t="s">
        <v>524</v>
      </c>
      <c r="G232" s="371">
        <v>0</v>
      </c>
      <c r="H232" s="437">
        <v>22.88</v>
      </c>
      <c r="I232" s="437">
        <v>22.88</v>
      </c>
      <c r="J232" s="371"/>
      <c r="K232" s="371"/>
      <c r="L232" s="371"/>
      <c r="M232" s="371"/>
      <c r="N232" s="371"/>
      <c r="O232" s="371"/>
      <c r="P232" s="371"/>
      <c r="Q232" s="371"/>
      <c r="R232" s="371"/>
      <c r="S232" s="371"/>
      <c r="T232" s="371"/>
      <c r="U232" s="371"/>
      <c r="V232" s="371"/>
      <c r="W232" s="371"/>
      <c r="X232" s="371"/>
      <c r="Y232" s="371"/>
      <c r="Z232" s="19"/>
      <c r="AA232" s="19" t="s">
        <v>131</v>
      </c>
      <c r="AB232" s="371"/>
      <c r="AC232" s="371"/>
      <c r="AD232" s="371"/>
      <c r="AE232" s="371">
        <v>8</v>
      </c>
      <c r="AF232" s="437">
        <v>7.68</v>
      </c>
      <c r="AG232" s="437">
        <v>7.2</v>
      </c>
      <c r="AH232" s="371"/>
      <c r="AI232" s="371"/>
      <c r="AJ232" s="371"/>
      <c r="AK232" s="371"/>
      <c r="AL232" s="371"/>
      <c r="AM232" s="371"/>
      <c r="AN232" s="371"/>
      <c r="AO232" s="371"/>
      <c r="AP232" s="371"/>
      <c r="AQ232" s="371">
        <v>8</v>
      </c>
      <c r="AR232" s="437">
        <v>7.68</v>
      </c>
      <c r="AS232" s="437">
        <v>7.2</v>
      </c>
      <c r="AT232" s="371"/>
      <c r="AU232" s="371"/>
      <c r="AV232" s="371"/>
      <c r="AW232" s="371"/>
      <c r="AX232" s="371"/>
      <c r="AY232" s="371"/>
      <c r="AZ232" s="437">
        <v>22.88</v>
      </c>
      <c r="BA232" s="19" t="s">
        <v>870</v>
      </c>
    </row>
    <row r="233" spans="1:53" x14ac:dyDescent="0.35">
      <c r="A233" s="19" t="s">
        <v>1348</v>
      </c>
      <c r="B233" s="19" t="s">
        <v>1349</v>
      </c>
      <c r="C233" s="19" t="s">
        <v>58</v>
      </c>
      <c r="D233" s="436">
        <v>46113</v>
      </c>
      <c r="E233" s="19" t="s">
        <v>56</v>
      </c>
      <c r="F233" s="19" t="s">
        <v>524</v>
      </c>
      <c r="G233" s="371">
        <v>0</v>
      </c>
      <c r="H233" s="437">
        <v>20.8</v>
      </c>
      <c r="I233" s="437">
        <v>20.8</v>
      </c>
      <c r="J233" s="371"/>
      <c r="K233" s="371"/>
      <c r="L233" s="371"/>
      <c r="M233" s="371"/>
      <c r="N233" s="371"/>
      <c r="O233" s="371"/>
      <c r="P233" s="371"/>
      <c r="Q233" s="371"/>
      <c r="R233" s="371"/>
      <c r="S233" s="371"/>
      <c r="T233" s="371"/>
      <c r="U233" s="371"/>
      <c r="V233" s="371"/>
      <c r="W233" s="371"/>
      <c r="X233" s="371"/>
      <c r="Y233" s="371"/>
      <c r="Z233" s="19"/>
      <c r="AA233" s="19" t="s">
        <v>131</v>
      </c>
      <c r="AB233" s="371"/>
      <c r="AC233" s="371"/>
      <c r="AD233" s="371"/>
      <c r="AE233" s="437">
        <v>7.28</v>
      </c>
      <c r="AF233" s="437">
        <v>7.68</v>
      </c>
      <c r="AG233" s="437">
        <v>5.84</v>
      </c>
      <c r="AH233" s="371"/>
      <c r="AI233" s="371"/>
      <c r="AJ233" s="371"/>
      <c r="AK233" s="371"/>
      <c r="AL233" s="371"/>
      <c r="AM233" s="371"/>
      <c r="AN233" s="371"/>
      <c r="AO233" s="371"/>
      <c r="AP233" s="371"/>
      <c r="AQ233" s="437">
        <v>7.28</v>
      </c>
      <c r="AR233" s="437">
        <v>7.68</v>
      </c>
      <c r="AS233" s="437">
        <v>5.84</v>
      </c>
      <c r="AT233" s="371"/>
      <c r="AU233" s="371"/>
      <c r="AV233" s="371"/>
      <c r="AW233" s="371"/>
      <c r="AX233" s="371"/>
      <c r="AY233" s="371"/>
      <c r="AZ233" s="437">
        <v>20.8</v>
      </c>
      <c r="BA233" s="19" t="s">
        <v>870</v>
      </c>
    </row>
    <row r="234" spans="1:53" x14ac:dyDescent="0.35">
      <c r="A234" s="19" t="s">
        <v>1351</v>
      </c>
      <c r="B234" s="19" t="s">
        <v>1352</v>
      </c>
      <c r="C234" s="19" t="s">
        <v>58</v>
      </c>
      <c r="D234" s="436">
        <v>46113</v>
      </c>
      <c r="E234" s="19" t="s">
        <v>56</v>
      </c>
      <c r="F234" s="19" t="s">
        <v>524</v>
      </c>
      <c r="G234" s="371">
        <v>0</v>
      </c>
      <c r="H234" s="437">
        <v>15.68</v>
      </c>
      <c r="I234" s="437">
        <v>15.68</v>
      </c>
      <c r="J234" s="371"/>
      <c r="K234" s="371"/>
      <c r="L234" s="371"/>
      <c r="M234" s="371"/>
      <c r="N234" s="371"/>
      <c r="O234" s="371"/>
      <c r="P234" s="371"/>
      <c r="Q234" s="371"/>
      <c r="R234" s="371"/>
      <c r="S234" s="371"/>
      <c r="T234" s="371"/>
      <c r="U234" s="371"/>
      <c r="V234" s="371"/>
      <c r="W234" s="371"/>
      <c r="X234" s="371"/>
      <c r="Y234" s="371"/>
      <c r="Z234" s="19"/>
      <c r="AA234" s="19" t="s">
        <v>131</v>
      </c>
      <c r="AB234" s="371"/>
      <c r="AC234" s="371"/>
      <c r="AD234" s="371"/>
      <c r="AE234" s="371">
        <v>8</v>
      </c>
      <c r="AF234" s="437">
        <v>7.68</v>
      </c>
      <c r="AG234" s="371"/>
      <c r="AH234" s="371"/>
      <c r="AI234" s="371"/>
      <c r="AJ234" s="371"/>
      <c r="AK234" s="371"/>
      <c r="AL234" s="371"/>
      <c r="AM234" s="371"/>
      <c r="AN234" s="371"/>
      <c r="AO234" s="371"/>
      <c r="AP234" s="371"/>
      <c r="AQ234" s="371">
        <v>8</v>
      </c>
      <c r="AR234" s="437">
        <v>7.68</v>
      </c>
      <c r="AS234" s="371"/>
      <c r="AT234" s="371"/>
      <c r="AU234" s="371"/>
      <c r="AV234" s="371"/>
      <c r="AW234" s="371"/>
      <c r="AX234" s="371"/>
      <c r="AY234" s="371"/>
      <c r="AZ234" s="437">
        <v>15.68</v>
      </c>
      <c r="BA234" s="19" t="s">
        <v>870</v>
      </c>
    </row>
    <row r="235" spans="1:53" x14ac:dyDescent="0.35">
      <c r="A235" s="19" t="s">
        <v>1354</v>
      </c>
      <c r="B235" s="19" t="s">
        <v>1355</v>
      </c>
      <c r="C235" s="19" t="s">
        <v>58</v>
      </c>
      <c r="D235" s="436">
        <v>46113</v>
      </c>
      <c r="E235" s="19" t="s">
        <v>56</v>
      </c>
      <c r="F235" s="19" t="s">
        <v>524</v>
      </c>
      <c r="G235" s="371">
        <v>0</v>
      </c>
      <c r="H235" s="437">
        <v>23.6</v>
      </c>
      <c r="I235" s="437">
        <v>23.6</v>
      </c>
      <c r="J235" s="371"/>
      <c r="K235" s="371"/>
      <c r="L235" s="371"/>
      <c r="M235" s="371"/>
      <c r="N235" s="371"/>
      <c r="O235" s="371"/>
      <c r="P235" s="371"/>
      <c r="Q235" s="371"/>
      <c r="R235" s="371"/>
      <c r="S235" s="371"/>
      <c r="T235" s="371"/>
      <c r="U235" s="371"/>
      <c r="V235" s="371"/>
      <c r="W235" s="371"/>
      <c r="X235" s="371"/>
      <c r="Y235" s="371"/>
      <c r="Z235" s="19"/>
      <c r="AA235" s="19" t="s">
        <v>131</v>
      </c>
      <c r="AB235" s="371"/>
      <c r="AC235" s="371"/>
      <c r="AD235" s="371"/>
      <c r="AE235" s="437">
        <v>7.6</v>
      </c>
      <c r="AF235" s="371">
        <v>8</v>
      </c>
      <c r="AG235" s="371">
        <v>8</v>
      </c>
      <c r="AH235" s="371"/>
      <c r="AI235" s="371"/>
      <c r="AJ235" s="371"/>
      <c r="AK235" s="371"/>
      <c r="AL235" s="371"/>
      <c r="AM235" s="371"/>
      <c r="AN235" s="371"/>
      <c r="AO235" s="371"/>
      <c r="AP235" s="371"/>
      <c r="AQ235" s="437">
        <v>7.6</v>
      </c>
      <c r="AR235" s="371">
        <v>8</v>
      </c>
      <c r="AS235" s="371">
        <v>8</v>
      </c>
      <c r="AT235" s="371"/>
      <c r="AU235" s="371"/>
      <c r="AV235" s="371"/>
      <c r="AW235" s="371"/>
      <c r="AX235" s="371"/>
      <c r="AY235" s="371"/>
      <c r="AZ235" s="437">
        <v>23.6</v>
      </c>
      <c r="BA235" s="19" t="s">
        <v>1068</v>
      </c>
    </row>
    <row r="236" spans="1:53" x14ac:dyDescent="0.35">
      <c r="A236" s="19" t="s">
        <v>1357</v>
      </c>
      <c r="B236" s="19" t="s">
        <v>1358</v>
      </c>
      <c r="C236" s="19" t="s">
        <v>58</v>
      </c>
      <c r="D236" s="436">
        <v>46113</v>
      </c>
      <c r="E236" s="19" t="s">
        <v>56</v>
      </c>
      <c r="F236" s="19" t="s">
        <v>524</v>
      </c>
      <c r="G236" s="371">
        <v>0</v>
      </c>
      <c r="H236" s="437">
        <v>22.88</v>
      </c>
      <c r="I236" s="437">
        <v>22.88</v>
      </c>
      <c r="J236" s="371"/>
      <c r="K236" s="371"/>
      <c r="L236" s="371"/>
      <c r="M236" s="371"/>
      <c r="N236" s="371"/>
      <c r="O236" s="371"/>
      <c r="P236" s="371"/>
      <c r="Q236" s="371"/>
      <c r="R236" s="371"/>
      <c r="S236" s="371"/>
      <c r="T236" s="371"/>
      <c r="U236" s="371"/>
      <c r="V236" s="371"/>
      <c r="W236" s="371"/>
      <c r="X236" s="371"/>
      <c r="Y236" s="371"/>
      <c r="Z236" s="19"/>
      <c r="AA236" s="19" t="s">
        <v>131</v>
      </c>
      <c r="AB236" s="371"/>
      <c r="AC236" s="371"/>
      <c r="AD236" s="371"/>
      <c r="AE236" s="371">
        <v>8</v>
      </c>
      <c r="AF236" s="437">
        <v>7.28</v>
      </c>
      <c r="AG236" s="437">
        <v>7.6</v>
      </c>
      <c r="AH236" s="371"/>
      <c r="AI236" s="371"/>
      <c r="AJ236" s="371"/>
      <c r="AK236" s="371"/>
      <c r="AL236" s="371"/>
      <c r="AM236" s="371"/>
      <c r="AN236" s="371"/>
      <c r="AO236" s="371"/>
      <c r="AP236" s="371"/>
      <c r="AQ236" s="371">
        <v>8</v>
      </c>
      <c r="AR236" s="437">
        <v>7.28</v>
      </c>
      <c r="AS236" s="437">
        <v>7.6</v>
      </c>
      <c r="AT236" s="371"/>
      <c r="AU236" s="371"/>
      <c r="AV236" s="371"/>
      <c r="AW236" s="371"/>
      <c r="AX236" s="371"/>
      <c r="AY236" s="371"/>
      <c r="AZ236" s="437">
        <v>22.88</v>
      </c>
      <c r="BA236" s="19" t="s">
        <v>1068</v>
      </c>
    </row>
    <row r="237" spans="1:53" x14ac:dyDescent="0.35">
      <c r="A237" s="19" t="s">
        <v>1360</v>
      </c>
      <c r="B237" s="19" t="s">
        <v>1361</v>
      </c>
      <c r="C237" s="19" t="s">
        <v>58</v>
      </c>
      <c r="D237" s="436">
        <v>46113</v>
      </c>
      <c r="E237" s="19" t="s">
        <v>56</v>
      </c>
      <c r="F237" s="19" t="s">
        <v>524</v>
      </c>
      <c r="G237" s="371">
        <v>0</v>
      </c>
      <c r="H237" s="437">
        <v>22.48</v>
      </c>
      <c r="I237" s="437">
        <v>22.48</v>
      </c>
      <c r="J237" s="371"/>
      <c r="K237" s="371"/>
      <c r="L237" s="371"/>
      <c r="M237" s="371"/>
      <c r="N237" s="371">
        <v>8</v>
      </c>
      <c r="O237" s="437">
        <v>0.25</v>
      </c>
      <c r="P237" s="371"/>
      <c r="Q237" s="371"/>
      <c r="R237" s="371"/>
      <c r="S237" s="371"/>
      <c r="T237" s="371"/>
      <c r="U237" s="371"/>
      <c r="V237" s="437">
        <v>8.25</v>
      </c>
      <c r="W237" s="371"/>
      <c r="X237" s="371"/>
      <c r="Y237" s="371"/>
      <c r="Z237" s="19"/>
      <c r="AA237" s="19" t="s">
        <v>131</v>
      </c>
      <c r="AB237" s="371"/>
      <c r="AC237" s="371"/>
      <c r="AD237" s="371"/>
      <c r="AE237" s="371">
        <v>8</v>
      </c>
      <c r="AF237" s="437">
        <v>6.48</v>
      </c>
      <c r="AG237" s="371">
        <v>8</v>
      </c>
      <c r="AH237" s="371"/>
      <c r="AI237" s="371"/>
      <c r="AJ237" s="371"/>
      <c r="AK237" s="371"/>
      <c r="AL237" s="371"/>
      <c r="AM237" s="371"/>
      <c r="AN237" s="371"/>
      <c r="AO237" s="371"/>
      <c r="AP237" s="371"/>
      <c r="AQ237" s="371">
        <v>8</v>
      </c>
      <c r="AR237" s="437">
        <v>-1.52</v>
      </c>
      <c r="AS237" s="437">
        <v>7.75</v>
      </c>
      <c r="AT237" s="371"/>
      <c r="AU237" s="371"/>
      <c r="AV237" s="371"/>
      <c r="AW237" s="371"/>
      <c r="AX237" s="371"/>
      <c r="AY237" s="371"/>
      <c r="AZ237" s="437">
        <v>14.23</v>
      </c>
      <c r="BA237" s="19" t="s">
        <v>1067</v>
      </c>
    </row>
    <row r="238" spans="1:53" x14ac:dyDescent="0.35">
      <c r="A238" s="19" t="s">
        <v>1363</v>
      </c>
      <c r="B238" s="19" t="s">
        <v>1364</v>
      </c>
      <c r="C238" s="19" t="s">
        <v>58</v>
      </c>
      <c r="D238" s="436">
        <v>46113</v>
      </c>
      <c r="E238" s="19" t="s">
        <v>56</v>
      </c>
      <c r="F238" s="19" t="s">
        <v>524</v>
      </c>
      <c r="G238" s="371">
        <v>0</v>
      </c>
      <c r="H238" s="437">
        <v>23.68</v>
      </c>
      <c r="I238" s="437">
        <v>23.68</v>
      </c>
      <c r="J238" s="371"/>
      <c r="K238" s="371"/>
      <c r="L238" s="371"/>
      <c r="M238" s="371"/>
      <c r="N238" s="371"/>
      <c r="O238" s="371"/>
      <c r="P238" s="371"/>
      <c r="Q238" s="371"/>
      <c r="R238" s="371"/>
      <c r="S238" s="371"/>
      <c r="T238" s="371"/>
      <c r="U238" s="371"/>
      <c r="V238" s="371"/>
      <c r="W238" s="371"/>
      <c r="X238" s="371"/>
      <c r="Y238" s="371"/>
      <c r="Z238" s="19"/>
      <c r="AA238" s="19" t="s">
        <v>131</v>
      </c>
      <c r="AB238" s="371"/>
      <c r="AC238" s="371"/>
      <c r="AD238" s="371"/>
      <c r="AE238" s="371">
        <v>8</v>
      </c>
      <c r="AF238" s="437">
        <v>7.68</v>
      </c>
      <c r="AG238" s="371">
        <v>8</v>
      </c>
      <c r="AH238" s="371"/>
      <c r="AI238" s="371"/>
      <c r="AJ238" s="371"/>
      <c r="AK238" s="371"/>
      <c r="AL238" s="371"/>
      <c r="AM238" s="371"/>
      <c r="AN238" s="371"/>
      <c r="AO238" s="371"/>
      <c r="AP238" s="371"/>
      <c r="AQ238" s="371">
        <v>8</v>
      </c>
      <c r="AR238" s="437">
        <v>7.68</v>
      </c>
      <c r="AS238" s="371">
        <v>8</v>
      </c>
      <c r="AT238" s="371"/>
      <c r="AU238" s="371"/>
      <c r="AV238" s="371"/>
      <c r="AW238" s="371"/>
      <c r="AX238" s="371"/>
      <c r="AY238" s="371"/>
      <c r="AZ238" s="437">
        <v>23.68</v>
      </c>
      <c r="BA238" s="19" t="s">
        <v>1067</v>
      </c>
    </row>
    <row r="239" spans="1:53" x14ac:dyDescent="0.35">
      <c r="A239" s="19" t="s">
        <v>1366</v>
      </c>
      <c r="B239" s="19" t="s">
        <v>1367</v>
      </c>
      <c r="C239" s="19" t="s">
        <v>58</v>
      </c>
      <c r="D239" s="436">
        <v>46113</v>
      </c>
      <c r="E239" s="19" t="s">
        <v>56</v>
      </c>
      <c r="F239" s="19" t="s">
        <v>524</v>
      </c>
      <c r="G239" s="371">
        <v>0</v>
      </c>
      <c r="H239" s="437">
        <v>22.64</v>
      </c>
      <c r="I239" s="437">
        <v>22.64</v>
      </c>
      <c r="J239" s="371"/>
      <c r="K239" s="371"/>
      <c r="L239" s="371"/>
      <c r="M239" s="371"/>
      <c r="N239" s="371">
        <v>8</v>
      </c>
      <c r="O239" s="371"/>
      <c r="P239" s="371"/>
      <c r="Q239" s="371"/>
      <c r="R239" s="371"/>
      <c r="S239" s="371"/>
      <c r="T239" s="371"/>
      <c r="U239" s="371"/>
      <c r="V239" s="371">
        <v>8</v>
      </c>
      <c r="W239" s="371"/>
      <c r="X239" s="371"/>
      <c r="Y239" s="371"/>
      <c r="Z239" s="19"/>
      <c r="AA239" s="19" t="s">
        <v>131</v>
      </c>
      <c r="AB239" s="371"/>
      <c r="AC239" s="371"/>
      <c r="AD239" s="371"/>
      <c r="AE239" s="371">
        <v>8</v>
      </c>
      <c r="AF239" s="437">
        <v>7.68</v>
      </c>
      <c r="AG239" s="437">
        <v>6.96</v>
      </c>
      <c r="AH239" s="371"/>
      <c r="AI239" s="371"/>
      <c r="AJ239" s="371"/>
      <c r="AK239" s="371"/>
      <c r="AL239" s="371"/>
      <c r="AM239" s="371"/>
      <c r="AN239" s="371"/>
      <c r="AO239" s="371"/>
      <c r="AP239" s="371"/>
      <c r="AQ239" s="371">
        <v>8</v>
      </c>
      <c r="AR239" s="437">
        <v>-0.32</v>
      </c>
      <c r="AS239" s="437">
        <v>6.96</v>
      </c>
      <c r="AT239" s="371"/>
      <c r="AU239" s="371"/>
      <c r="AV239" s="371"/>
      <c r="AW239" s="371"/>
      <c r="AX239" s="371"/>
      <c r="AY239" s="371"/>
      <c r="AZ239" s="437">
        <v>14.64</v>
      </c>
      <c r="BA239" s="19" t="s">
        <v>870</v>
      </c>
    </row>
    <row r="240" spans="1:53" x14ac:dyDescent="0.35">
      <c r="A240" s="19" t="s">
        <v>1369</v>
      </c>
      <c r="B240" s="19" t="s">
        <v>1370</v>
      </c>
      <c r="C240" s="19" t="s">
        <v>58</v>
      </c>
      <c r="D240" s="436">
        <v>46113</v>
      </c>
      <c r="E240" s="19" t="s">
        <v>56</v>
      </c>
      <c r="F240" s="19" t="s">
        <v>524</v>
      </c>
      <c r="G240" s="371">
        <v>0</v>
      </c>
      <c r="H240" s="437">
        <v>23.04</v>
      </c>
      <c r="I240" s="437">
        <v>23.04</v>
      </c>
      <c r="J240" s="371"/>
      <c r="K240" s="371"/>
      <c r="L240" s="371"/>
      <c r="M240" s="371"/>
      <c r="N240" s="371"/>
      <c r="O240" s="437">
        <v>0.5</v>
      </c>
      <c r="P240" s="371"/>
      <c r="Q240" s="371"/>
      <c r="R240" s="371"/>
      <c r="S240" s="371"/>
      <c r="T240" s="371"/>
      <c r="U240" s="371"/>
      <c r="V240" s="437">
        <v>0.5</v>
      </c>
      <c r="W240" s="371"/>
      <c r="X240" s="371"/>
      <c r="Y240" s="371"/>
      <c r="Z240" s="19"/>
      <c r="AA240" s="19" t="s">
        <v>131</v>
      </c>
      <c r="AB240" s="371"/>
      <c r="AC240" s="371"/>
      <c r="AD240" s="371"/>
      <c r="AE240" s="437">
        <v>7.36</v>
      </c>
      <c r="AF240" s="437">
        <v>7.68</v>
      </c>
      <c r="AG240" s="371">
        <v>8</v>
      </c>
      <c r="AH240" s="371"/>
      <c r="AI240" s="371"/>
      <c r="AJ240" s="371"/>
      <c r="AK240" s="371"/>
      <c r="AL240" s="371"/>
      <c r="AM240" s="371"/>
      <c r="AN240" s="371"/>
      <c r="AO240" s="371"/>
      <c r="AP240" s="371"/>
      <c r="AQ240" s="437">
        <v>7.36</v>
      </c>
      <c r="AR240" s="437">
        <v>7.68</v>
      </c>
      <c r="AS240" s="437">
        <v>7.5</v>
      </c>
      <c r="AT240" s="371"/>
      <c r="AU240" s="371"/>
      <c r="AV240" s="371"/>
      <c r="AW240" s="371"/>
      <c r="AX240" s="371"/>
      <c r="AY240" s="371"/>
      <c r="AZ240" s="437">
        <v>22.54</v>
      </c>
      <c r="BA240" s="19" t="s">
        <v>870</v>
      </c>
    </row>
    <row r="241" spans="1:53" x14ac:dyDescent="0.35">
      <c r="A241" s="19" t="s">
        <v>1372</v>
      </c>
      <c r="B241" s="19" t="s">
        <v>1373</v>
      </c>
      <c r="C241" s="19" t="s">
        <v>58</v>
      </c>
      <c r="D241" s="436">
        <v>46113</v>
      </c>
      <c r="E241" s="19" t="s">
        <v>56</v>
      </c>
      <c r="F241" s="19" t="s">
        <v>524</v>
      </c>
      <c r="G241" s="371">
        <v>0</v>
      </c>
      <c r="H241" s="437">
        <v>22.4</v>
      </c>
      <c r="I241" s="437">
        <v>22.4</v>
      </c>
      <c r="J241" s="371"/>
      <c r="K241" s="371"/>
      <c r="L241" s="371"/>
      <c r="M241" s="371"/>
      <c r="N241" s="371"/>
      <c r="O241" s="371"/>
      <c r="P241" s="371"/>
      <c r="Q241" s="371"/>
      <c r="R241" s="371"/>
      <c r="S241" s="371"/>
      <c r="T241" s="371"/>
      <c r="U241" s="371"/>
      <c r="V241" s="371"/>
      <c r="W241" s="371"/>
      <c r="X241" s="371"/>
      <c r="Y241" s="371"/>
      <c r="Z241" s="19"/>
      <c r="AA241" s="19" t="s">
        <v>131</v>
      </c>
      <c r="AB241" s="371"/>
      <c r="AC241" s="371"/>
      <c r="AD241" s="371"/>
      <c r="AE241" s="437">
        <v>7.04</v>
      </c>
      <c r="AF241" s="437">
        <v>7.36</v>
      </c>
      <c r="AG241" s="371">
        <v>8</v>
      </c>
      <c r="AH241" s="371"/>
      <c r="AI241" s="371"/>
      <c r="AJ241" s="371"/>
      <c r="AK241" s="371"/>
      <c r="AL241" s="371"/>
      <c r="AM241" s="371"/>
      <c r="AN241" s="371"/>
      <c r="AO241" s="371"/>
      <c r="AP241" s="371"/>
      <c r="AQ241" s="437">
        <v>7.04</v>
      </c>
      <c r="AR241" s="437">
        <v>7.36</v>
      </c>
      <c r="AS241" s="371">
        <v>8</v>
      </c>
      <c r="AT241" s="371"/>
      <c r="AU241" s="371"/>
      <c r="AV241" s="371"/>
      <c r="AW241" s="371"/>
      <c r="AX241" s="371"/>
      <c r="AY241" s="371"/>
      <c r="AZ241" s="437">
        <v>22.4</v>
      </c>
      <c r="BA241" s="19" t="s">
        <v>870</v>
      </c>
    </row>
    <row r="242" spans="1:53" x14ac:dyDescent="0.35">
      <c r="A242" s="19" t="s">
        <v>1375</v>
      </c>
      <c r="B242" s="19" t="s">
        <v>1376</v>
      </c>
      <c r="C242" s="19" t="s">
        <v>58</v>
      </c>
      <c r="D242" s="436">
        <v>46113</v>
      </c>
      <c r="E242" s="19" t="s">
        <v>56</v>
      </c>
      <c r="F242" s="19" t="s">
        <v>524</v>
      </c>
      <c r="G242" s="371">
        <v>0</v>
      </c>
      <c r="H242" s="437">
        <v>15.28</v>
      </c>
      <c r="I242" s="437">
        <v>15.28</v>
      </c>
      <c r="J242" s="371"/>
      <c r="K242" s="371"/>
      <c r="L242" s="371"/>
      <c r="M242" s="371"/>
      <c r="N242" s="371"/>
      <c r="O242" s="371"/>
      <c r="P242" s="371"/>
      <c r="Q242" s="371"/>
      <c r="R242" s="371"/>
      <c r="S242" s="371"/>
      <c r="T242" s="371"/>
      <c r="U242" s="371"/>
      <c r="V242" s="371"/>
      <c r="W242" s="371"/>
      <c r="X242" s="371"/>
      <c r="Y242" s="371"/>
      <c r="Z242" s="19"/>
      <c r="AA242" s="19" t="s">
        <v>131</v>
      </c>
      <c r="AB242" s="371"/>
      <c r="AC242" s="371"/>
      <c r="AD242" s="371"/>
      <c r="AE242" s="437">
        <v>7.68</v>
      </c>
      <c r="AF242" s="437">
        <v>7.6</v>
      </c>
      <c r="AG242" s="371"/>
      <c r="AH242" s="371"/>
      <c r="AI242" s="371"/>
      <c r="AJ242" s="371"/>
      <c r="AK242" s="371"/>
      <c r="AL242" s="371"/>
      <c r="AM242" s="371"/>
      <c r="AN242" s="371"/>
      <c r="AO242" s="371"/>
      <c r="AP242" s="371"/>
      <c r="AQ242" s="437">
        <v>7.68</v>
      </c>
      <c r="AR242" s="437">
        <v>7.6</v>
      </c>
      <c r="AS242" s="371"/>
      <c r="AT242" s="371"/>
      <c r="AU242" s="371"/>
      <c r="AV242" s="371"/>
      <c r="AW242" s="371"/>
      <c r="AX242" s="371"/>
      <c r="AY242" s="371"/>
      <c r="AZ242" s="437">
        <v>15.28</v>
      </c>
      <c r="BA242" s="19" t="s">
        <v>870</v>
      </c>
    </row>
    <row r="243" spans="1:53" x14ac:dyDescent="0.35">
      <c r="A243" s="19" t="s">
        <v>1378</v>
      </c>
      <c r="B243" s="19" t="s">
        <v>1379</v>
      </c>
      <c r="C243" s="19" t="s">
        <v>58</v>
      </c>
      <c r="D243" s="436">
        <v>46113</v>
      </c>
      <c r="E243" s="19" t="s">
        <v>56</v>
      </c>
      <c r="F243" s="19" t="s">
        <v>524</v>
      </c>
      <c r="G243" s="371">
        <v>0</v>
      </c>
      <c r="H243" s="437">
        <v>15.28</v>
      </c>
      <c r="I243" s="437">
        <v>15.28</v>
      </c>
      <c r="J243" s="371"/>
      <c r="K243" s="371"/>
      <c r="L243" s="371"/>
      <c r="M243" s="371"/>
      <c r="N243" s="371"/>
      <c r="O243" s="371"/>
      <c r="P243" s="371"/>
      <c r="Q243" s="371"/>
      <c r="R243" s="371"/>
      <c r="S243" s="371"/>
      <c r="T243" s="371"/>
      <c r="U243" s="371"/>
      <c r="V243" s="371"/>
      <c r="W243" s="371"/>
      <c r="X243" s="371"/>
      <c r="Y243" s="371"/>
      <c r="Z243" s="19"/>
      <c r="AA243" s="19" t="s">
        <v>131</v>
      </c>
      <c r="AB243" s="371"/>
      <c r="AC243" s="371"/>
      <c r="AD243" s="371"/>
      <c r="AE243" s="437">
        <v>7.6</v>
      </c>
      <c r="AF243" s="437">
        <v>7.68</v>
      </c>
      <c r="AG243" s="371"/>
      <c r="AH243" s="371"/>
      <c r="AI243" s="371"/>
      <c r="AJ243" s="371"/>
      <c r="AK243" s="371"/>
      <c r="AL243" s="371"/>
      <c r="AM243" s="371"/>
      <c r="AN243" s="371"/>
      <c r="AO243" s="371"/>
      <c r="AP243" s="371"/>
      <c r="AQ243" s="437">
        <v>7.6</v>
      </c>
      <c r="AR243" s="437">
        <v>7.68</v>
      </c>
      <c r="AS243" s="371"/>
      <c r="AT243" s="371"/>
      <c r="AU243" s="371"/>
      <c r="AV243" s="371"/>
      <c r="AW243" s="371"/>
      <c r="AX243" s="371"/>
      <c r="AY243" s="371"/>
      <c r="AZ243" s="437">
        <v>15.28</v>
      </c>
      <c r="BA243" s="19" t="s">
        <v>870</v>
      </c>
    </row>
    <row r="244" spans="1:53" x14ac:dyDescent="0.35">
      <c r="A244" s="19" t="s">
        <v>1381</v>
      </c>
      <c r="B244" s="19" t="s">
        <v>1382</v>
      </c>
      <c r="C244" s="19" t="s">
        <v>58</v>
      </c>
      <c r="D244" s="436">
        <v>46113</v>
      </c>
      <c r="E244" s="19" t="s">
        <v>56</v>
      </c>
      <c r="F244" s="19" t="s">
        <v>524</v>
      </c>
      <c r="G244" s="371">
        <v>0</v>
      </c>
      <c r="H244" s="437">
        <v>21.76</v>
      </c>
      <c r="I244" s="437">
        <v>21.76</v>
      </c>
      <c r="J244" s="371"/>
      <c r="K244" s="371"/>
      <c r="L244" s="371"/>
      <c r="M244" s="371"/>
      <c r="N244" s="371"/>
      <c r="O244" s="371"/>
      <c r="P244" s="371"/>
      <c r="Q244" s="371"/>
      <c r="R244" s="371"/>
      <c r="S244" s="371"/>
      <c r="T244" s="371"/>
      <c r="U244" s="371"/>
      <c r="V244" s="371"/>
      <c r="W244" s="371"/>
      <c r="X244" s="371"/>
      <c r="Y244" s="371"/>
      <c r="Z244" s="19"/>
      <c r="AA244" s="19" t="s">
        <v>131</v>
      </c>
      <c r="AB244" s="371"/>
      <c r="AC244" s="371"/>
      <c r="AD244" s="371"/>
      <c r="AE244" s="371">
        <v>8</v>
      </c>
      <c r="AF244" s="437">
        <v>6.48</v>
      </c>
      <c r="AG244" s="437">
        <v>7.28</v>
      </c>
      <c r="AH244" s="371"/>
      <c r="AI244" s="371"/>
      <c r="AJ244" s="371"/>
      <c r="AK244" s="371"/>
      <c r="AL244" s="371"/>
      <c r="AM244" s="371"/>
      <c r="AN244" s="371"/>
      <c r="AO244" s="371"/>
      <c r="AP244" s="371"/>
      <c r="AQ244" s="371">
        <v>8</v>
      </c>
      <c r="AR244" s="437">
        <v>6.48</v>
      </c>
      <c r="AS244" s="437">
        <v>7.28</v>
      </c>
      <c r="AT244" s="371"/>
      <c r="AU244" s="371"/>
      <c r="AV244" s="371"/>
      <c r="AW244" s="371"/>
      <c r="AX244" s="371"/>
      <c r="AY244" s="371"/>
      <c r="AZ244" s="437">
        <v>21.76</v>
      </c>
      <c r="BA244" s="19" t="s">
        <v>319</v>
      </c>
    </row>
    <row r="245" spans="1:53" x14ac:dyDescent="0.35">
      <c r="A245" s="19" t="s">
        <v>1384</v>
      </c>
      <c r="B245" s="19" t="s">
        <v>1385</v>
      </c>
      <c r="C245" s="19" t="s">
        <v>58</v>
      </c>
      <c r="D245" s="436">
        <v>46113</v>
      </c>
      <c r="E245" s="19" t="s">
        <v>56</v>
      </c>
      <c r="F245" s="19" t="s">
        <v>524</v>
      </c>
      <c r="G245" s="371">
        <v>0</v>
      </c>
      <c r="H245" s="437">
        <v>19.760000000000002</v>
      </c>
      <c r="I245" s="437">
        <v>19.760000000000002</v>
      </c>
      <c r="J245" s="371"/>
      <c r="K245" s="371"/>
      <c r="L245" s="371"/>
      <c r="M245" s="371"/>
      <c r="N245" s="371"/>
      <c r="O245" s="371"/>
      <c r="P245" s="371"/>
      <c r="Q245" s="371"/>
      <c r="R245" s="371"/>
      <c r="S245" s="371"/>
      <c r="T245" s="371"/>
      <c r="U245" s="371"/>
      <c r="V245" s="371"/>
      <c r="W245" s="371"/>
      <c r="X245" s="371"/>
      <c r="Y245" s="371"/>
      <c r="Z245" s="19"/>
      <c r="AA245" s="19" t="s">
        <v>131</v>
      </c>
      <c r="AB245" s="371"/>
      <c r="AC245" s="371"/>
      <c r="AD245" s="371"/>
      <c r="AE245" s="437">
        <v>7.84</v>
      </c>
      <c r="AF245" s="437">
        <v>6.48</v>
      </c>
      <c r="AG245" s="437">
        <v>5.44</v>
      </c>
      <c r="AH245" s="371"/>
      <c r="AI245" s="371"/>
      <c r="AJ245" s="371"/>
      <c r="AK245" s="371"/>
      <c r="AL245" s="371"/>
      <c r="AM245" s="371"/>
      <c r="AN245" s="371"/>
      <c r="AO245" s="371"/>
      <c r="AP245" s="371"/>
      <c r="AQ245" s="437">
        <v>7.84</v>
      </c>
      <c r="AR245" s="437">
        <v>6.48</v>
      </c>
      <c r="AS245" s="437">
        <v>5.44</v>
      </c>
      <c r="AT245" s="371"/>
      <c r="AU245" s="371"/>
      <c r="AV245" s="371"/>
      <c r="AW245" s="371"/>
      <c r="AX245" s="371"/>
      <c r="AY245" s="371"/>
      <c r="AZ245" s="437">
        <v>19.760000000000002</v>
      </c>
      <c r="BA245" s="19" t="s">
        <v>319</v>
      </c>
    </row>
    <row r="246" spans="1:53" x14ac:dyDescent="0.35">
      <c r="A246" s="19" t="s">
        <v>1387</v>
      </c>
      <c r="B246" s="19" t="s">
        <v>1388</v>
      </c>
      <c r="C246" s="19" t="s">
        <v>58</v>
      </c>
      <c r="D246" s="436">
        <v>46113</v>
      </c>
      <c r="E246" s="19" t="s">
        <v>56</v>
      </c>
      <c r="F246" s="19" t="s">
        <v>524</v>
      </c>
      <c r="G246" s="371">
        <v>0</v>
      </c>
      <c r="H246" s="437">
        <v>21.28</v>
      </c>
      <c r="I246" s="437">
        <v>21.28</v>
      </c>
      <c r="J246" s="371"/>
      <c r="K246" s="371"/>
      <c r="L246" s="371"/>
      <c r="M246" s="371"/>
      <c r="N246" s="371"/>
      <c r="O246" s="371"/>
      <c r="P246" s="371"/>
      <c r="Q246" s="371"/>
      <c r="R246" s="371"/>
      <c r="S246" s="371"/>
      <c r="T246" s="371"/>
      <c r="U246" s="371"/>
      <c r="V246" s="371"/>
      <c r="W246" s="371"/>
      <c r="X246" s="371"/>
      <c r="Y246" s="371"/>
      <c r="Z246" s="19"/>
      <c r="AA246" s="19" t="s">
        <v>131</v>
      </c>
      <c r="AB246" s="371"/>
      <c r="AC246" s="371"/>
      <c r="AD246" s="371"/>
      <c r="AE246" s="437">
        <v>7.04</v>
      </c>
      <c r="AF246" s="437">
        <v>7.04</v>
      </c>
      <c r="AG246" s="437">
        <v>7.2</v>
      </c>
      <c r="AH246" s="371"/>
      <c r="AI246" s="371"/>
      <c r="AJ246" s="371"/>
      <c r="AK246" s="371"/>
      <c r="AL246" s="371"/>
      <c r="AM246" s="371"/>
      <c r="AN246" s="371"/>
      <c r="AO246" s="371"/>
      <c r="AP246" s="371"/>
      <c r="AQ246" s="437">
        <v>7.04</v>
      </c>
      <c r="AR246" s="437">
        <v>7.04</v>
      </c>
      <c r="AS246" s="437">
        <v>7.2</v>
      </c>
      <c r="AT246" s="371"/>
      <c r="AU246" s="371"/>
      <c r="AV246" s="371"/>
      <c r="AW246" s="371"/>
      <c r="AX246" s="371"/>
      <c r="AY246" s="371"/>
      <c r="AZ246" s="437">
        <v>21.28</v>
      </c>
      <c r="BA246" s="19" t="s">
        <v>870</v>
      </c>
    </row>
    <row r="247" spans="1:53" x14ac:dyDescent="0.35">
      <c r="A247" s="19" t="s">
        <v>1390</v>
      </c>
      <c r="B247" s="19" t="s">
        <v>1391</v>
      </c>
      <c r="C247" s="19" t="s">
        <v>58</v>
      </c>
      <c r="D247" s="436">
        <v>46113</v>
      </c>
      <c r="E247" s="19" t="s">
        <v>56</v>
      </c>
      <c r="F247" s="19" t="s">
        <v>524</v>
      </c>
      <c r="G247" s="371">
        <v>0</v>
      </c>
      <c r="H247" s="437">
        <v>7.28</v>
      </c>
      <c r="I247" s="437">
        <v>7.28</v>
      </c>
      <c r="J247" s="371"/>
      <c r="K247" s="371"/>
      <c r="L247" s="371"/>
      <c r="M247" s="371"/>
      <c r="N247" s="371"/>
      <c r="O247" s="371"/>
      <c r="P247" s="371"/>
      <c r="Q247" s="371"/>
      <c r="R247" s="371"/>
      <c r="S247" s="371"/>
      <c r="T247" s="371"/>
      <c r="U247" s="371"/>
      <c r="V247" s="371"/>
      <c r="W247" s="371"/>
      <c r="X247" s="371"/>
      <c r="Y247" s="371"/>
      <c r="Z247" s="19"/>
      <c r="AA247" s="19" t="s">
        <v>131</v>
      </c>
      <c r="AB247" s="371"/>
      <c r="AC247" s="371"/>
      <c r="AD247" s="371"/>
      <c r="AE247" s="437">
        <v>7.28</v>
      </c>
      <c r="AF247" s="371"/>
      <c r="AG247" s="371"/>
      <c r="AH247" s="371"/>
      <c r="AI247" s="371"/>
      <c r="AJ247" s="371"/>
      <c r="AK247" s="371"/>
      <c r="AL247" s="371"/>
      <c r="AM247" s="371"/>
      <c r="AN247" s="371"/>
      <c r="AO247" s="371"/>
      <c r="AP247" s="371"/>
      <c r="AQ247" s="437">
        <v>7.28</v>
      </c>
      <c r="AR247" s="371"/>
      <c r="AS247" s="371"/>
      <c r="AT247" s="371"/>
      <c r="AU247" s="371"/>
      <c r="AV247" s="371"/>
      <c r="AW247" s="371"/>
      <c r="AX247" s="371"/>
      <c r="AY247" s="371"/>
      <c r="AZ247" s="437">
        <v>7.28</v>
      </c>
      <c r="BA247" s="19" t="s">
        <v>870</v>
      </c>
    </row>
    <row r="248" spans="1:53" x14ac:dyDescent="0.35">
      <c r="A248" s="19" t="s">
        <v>1392</v>
      </c>
      <c r="B248" s="19" t="s">
        <v>1393</v>
      </c>
      <c r="C248" s="19" t="s">
        <v>58</v>
      </c>
      <c r="D248" s="436">
        <v>46120</v>
      </c>
      <c r="E248" s="19" t="s">
        <v>61</v>
      </c>
      <c r="F248" s="19" t="s">
        <v>524</v>
      </c>
      <c r="G248" s="371">
        <v>0</v>
      </c>
      <c r="H248" s="437">
        <v>21.68</v>
      </c>
      <c r="I248" s="437">
        <v>21.68</v>
      </c>
      <c r="J248" s="371"/>
      <c r="K248" s="371"/>
      <c r="L248" s="371"/>
      <c r="M248" s="371"/>
      <c r="N248" s="437">
        <v>0.25</v>
      </c>
      <c r="O248" s="371"/>
      <c r="P248" s="371"/>
      <c r="Q248" s="371"/>
      <c r="R248" s="371"/>
      <c r="S248" s="371"/>
      <c r="T248" s="371"/>
      <c r="U248" s="371"/>
      <c r="V248" s="437">
        <v>0.25</v>
      </c>
      <c r="W248" s="371"/>
      <c r="X248" s="371"/>
      <c r="Y248" s="371"/>
      <c r="Z248" s="19"/>
      <c r="AA248" s="19" t="s">
        <v>132</v>
      </c>
      <c r="AB248" s="371"/>
      <c r="AC248" s="371"/>
      <c r="AD248" s="371"/>
      <c r="AE248" s="437">
        <v>5.68</v>
      </c>
      <c r="AF248" s="371">
        <v>8</v>
      </c>
      <c r="AG248" s="371">
        <v>8</v>
      </c>
      <c r="AH248" s="371"/>
      <c r="AI248" s="371"/>
      <c r="AJ248" s="371"/>
      <c r="AK248" s="371"/>
      <c r="AL248" s="371"/>
      <c r="AM248" s="371"/>
      <c r="AN248" s="371"/>
      <c r="AO248" s="371"/>
      <c r="AP248" s="371"/>
      <c r="AQ248" s="437">
        <v>5.68</v>
      </c>
      <c r="AR248" s="437">
        <v>7.75</v>
      </c>
      <c r="AS248" s="371">
        <v>8</v>
      </c>
      <c r="AT248" s="371"/>
      <c r="AU248" s="371"/>
      <c r="AV248" s="371"/>
      <c r="AW248" s="371"/>
      <c r="AX248" s="371"/>
      <c r="AY248" s="371"/>
      <c r="AZ248" s="437">
        <v>21.43</v>
      </c>
      <c r="BA248" s="19" t="s">
        <v>870</v>
      </c>
    </row>
    <row r="249" spans="1:53" x14ac:dyDescent="0.35">
      <c r="A249" s="19" t="s">
        <v>1395</v>
      </c>
      <c r="B249" s="19" t="s">
        <v>1396</v>
      </c>
      <c r="C249" s="19" t="s">
        <v>58</v>
      </c>
      <c r="D249" s="436">
        <v>46120</v>
      </c>
      <c r="E249" s="19" t="s">
        <v>56</v>
      </c>
      <c r="F249" s="19" t="s">
        <v>524</v>
      </c>
      <c r="G249" s="371">
        <v>0</v>
      </c>
      <c r="H249" s="437">
        <v>19.440000000000001</v>
      </c>
      <c r="I249" s="437">
        <v>19.440000000000001</v>
      </c>
      <c r="J249" s="371"/>
      <c r="K249" s="371"/>
      <c r="L249" s="371"/>
      <c r="M249" s="371"/>
      <c r="N249" s="371"/>
      <c r="O249" s="371"/>
      <c r="P249" s="371"/>
      <c r="Q249" s="371"/>
      <c r="R249" s="371"/>
      <c r="S249" s="371"/>
      <c r="T249" s="371"/>
      <c r="U249" s="371"/>
      <c r="V249" s="371"/>
      <c r="W249" s="371"/>
      <c r="X249" s="371"/>
      <c r="Y249" s="371"/>
      <c r="Z249" s="19"/>
      <c r="AA249" s="19" t="s">
        <v>131</v>
      </c>
      <c r="AB249" s="371"/>
      <c r="AC249" s="371"/>
      <c r="AD249" s="371"/>
      <c r="AE249" s="437">
        <v>5.36</v>
      </c>
      <c r="AF249" s="437">
        <v>6.88</v>
      </c>
      <c r="AG249" s="437">
        <v>7.2</v>
      </c>
      <c r="AH249" s="371"/>
      <c r="AI249" s="371"/>
      <c r="AJ249" s="371"/>
      <c r="AK249" s="371"/>
      <c r="AL249" s="371"/>
      <c r="AM249" s="371"/>
      <c r="AN249" s="371"/>
      <c r="AO249" s="371"/>
      <c r="AP249" s="371"/>
      <c r="AQ249" s="437">
        <v>5.36</v>
      </c>
      <c r="AR249" s="437">
        <v>6.88</v>
      </c>
      <c r="AS249" s="437">
        <v>7.2</v>
      </c>
      <c r="AT249" s="371"/>
      <c r="AU249" s="371"/>
      <c r="AV249" s="371"/>
      <c r="AW249" s="371"/>
      <c r="AX249" s="371"/>
      <c r="AY249" s="371"/>
      <c r="AZ249" s="437">
        <v>19.440000000000001</v>
      </c>
      <c r="BA249" s="19" t="s">
        <v>870</v>
      </c>
    </row>
    <row r="250" spans="1:53" x14ac:dyDescent="0.35">
      <c r="A250" s="19" t="s">
        <v>1398</v>
      </c>
      <c r="B250" s="19" t="s">
        <v>1399</v>
      </c>
      <c r="C250" s="19" t="s">
        <v>58</v>
      </c>
      <c r="D250" s="436">
        <v>46120</v>
      </c>
      <c r="E250" s="19" t="s">
        <v>56</v>
      </c>
      <c r="F250" s="19" t="s">
        <v>524</v>
      </c>
      <c r="G250" s="371">
        <v>0</v>
      </c>
      <c r="H250" s="437">
        <v>19.68</v>
      </c>
      <c r="I250" s="437">
        <v>19.68</v>
      </c>
      <c r="J250" s="371"/>
      <c r="K250" s="371"/>
      <c r="L250" s="371"/>
      <c r="M250" s="371"/>
      <c r="N250" s="371"/>
      <c r="O250" s="371"/>
      <c r="P250" s="371"/>
      <c r="Q250" s="371"/>
      <c r="R250" s="371"/>
      <c r="S250" s="371"/>
      <c r="T250" s="371"/>
      <c r="U250" s="371"/>
      <c r="V250" s="371"/>
      <c r="W250" s="371"/>
      <c r="X250" s="371"/>
      <c r="Y250" s="371"/>
      <c r="Z250" s="19"/>
      <c r="AA250" s="19" t="s">
        <v>131</v>
      </c>
      <c r="AB250" s="371"/>
      <c r="AC250" s="371"/>
      <c r="AD250" s="371"/>
      <c r="AE250" s="437">
        <v>5.36</v>
      </c>
      <c r="AF250" s="371">
        <v>8</v>
      </c>
      <c r="AG250" s="437">
        <v>6.32</v>
      </c>
      <c r="AH250" s="371"/>
      <c r="AI250" s="371"/>
      <c r="AJ250" s="371"/>
      <c r="AK250" s="371"/>
      <c r="AL250" s="371"/>
      <c r="AM250" s="371"/>
      <c r="AN250" s="371"/>
      <c r="AO250" s="371"/>
      <c r="AP250" s="371"/>
      <c r="AQ250" s="437">
        <v>5.36</v>
      </c>
      <c r="AR250" s="371">
        <v>8</v>
      </c>
      <c r="AS250" s="437">
        <v>6.32</v>
      </c>
      <c r="AT250" s="371"/>
      <c r="AU250" s="371"/>
      <c r="AV250" s="371"/>
      <c r="AW250" s="371"/>
      <c r="AX250" s="371"/>
      <c r="AY250" s="371"/>
      <c r="AZ250" s="437">
        <v>19.68</v>
      </c>
      <c r="BA250" s="19" t="s">
        <v>1067</v>
      </c>
    </row>
    <row r="251" spans="1:53" x14ac:dyDescent="0.35">
      <c r="A251" s="19" t="s">
        <v>1401</v>
      </c>
      <c r="B251" s="19" t="s">
        <v>1402</v>
      </c>
      <c r="C251" s="19" t="s">
        <v>58</v>
      </c>
      <c r="D251" s="436">
        <v>46120</v>
      </c>
      <c r="E251" s="19" t="s">
        <v>56</v>
      </c>
      <c r="F251" s="19" t="s">
        <v>524</v>
      </c>
      <c r="G251" s="371">
        <v>0</v>
      </c>
      <c r="H251" s="437">
        <v>12.48</v>
      </c>
      <c r="I251" s="437">
        <v>12.48</v>
      </c>
      <c r="J251" s="371"/>
      <c r="K251" s="371"/>
      <c r="L251" s="371"/>
      <c r="M251" s="371"/>
      <c r="N251" s="371"/>
      <c r="O251" s="371"/>
      <c r="P251" s="371"/>
      <c r="Q251" s="371"/>
      <c r="R251" s="371"/>
      <c r="S251" s="371"/>
      <c r="T251" s="371"/>
      <c r="U251" s="371"/>
      <c r="V251" s="371"/>
      <c r="W251" s="371"/>
      <c r="X251" s="371"/>
      <c r="Y251" s="371"/>
      <c r="Z251" s="19"/>
      <c r="AA251" s="19" t="s">
        <v>131</v>
      </c>
      <c r="AB251" s="371"/>
      <c r="AC251" s="371"/>
      <c r="AD251" s="371"/>
      <c r="AE251" s="437">
        <v>5.68</v>
      </c>
      <c r="AF251" s="437">
        <v>6.8</v>
      </c>
      <c r="AG251" s="371"/>
      <c r="AH251" s="371"/>
      <c r="AI251" s="371"/>
      <c r="AJ251" s="371"/>
      <c r="AK251" s="371"/>
      <c r="AL251" s="371"/>
      <c r="AM251" s="371"/>
      <c r="AN251" s="371"/>
      <c r="AO251" s="371"/>
      <c r="AP251" s="371"/>
      <c r="AQ251" s="437">
        <v>5.68</v>
      </c>
      <c r="AR251" s="437">
        <v>6.8</v>
      </c>
      <c r="AS251" s="371"/>
      <c r="AT251" s="371"/>
      <c r="AU251" s="371"/>
      <c r="AV251" s="371"/>
      <c r="AW251" s="371"/>
      <c r="AX251" s="371"/>
      <c r="AY251" s="371"/>
      <c r="AZ251" s="437">
        <v>12.48</v>
      </c>
      <c r="BA251" s="19" t="s">
        <v>1067</v>
      </c>
    </row>
    <row r="252" spans="1:53" x14ac:dyDescent="0.35">
      <c r="A252" s="19" t="s">
        <v>1403</v>
      </c>
      <c r="B252" s="19" t="s">
        <v>1404</v>
      </c>
      <c r="C252" s="19" t="s">
        <v>58</v>
      </c>
      <c r="D252" s="436">
        <v>46120</v>
      </c>
      <c r="E252" s="19" t="s">
        <v>56</v>
      </c>
      <c r="F252" s="19" t="s">
        <v>524</v>
      </c>
      <c r="G252" s="371">
        <v>0</v>
      </c>
      <c r="H252" s="437">
        <v>20.96</v>
      </c>
      <c r="I252" s="437">
        <v>20.96</v>
      </c>
      <c r="J252" s="371"/>
      <c r="K252" s="371"/>
      <c r="L252" s="371"/>
      <c r="M252" s="371"/>
      <c r="N252" s="371"/>
      <c r="O252" s="371"/>
      <c r="P252" s="371"/>
      <c r="Q252" s="371"/>
      <c r="R252" s="371"/>
      <c r="S252" s="371"/>
      <c r="T252" s="371"/>
      <c r="U252" s="371"/>
      <c r="V252" s="371"/>
      <c r="W252" s="371"/>
      <c r="X252" s="371"/>
      <c r="Y252" s="371"/>
      <c r="Z252" s="19"/>
      <c r="AA252" s="19" t="s">
        <v>131</v>
      </c>
      <c r="AB252" s="371"/>
      <c r="AC252" s="371"/>
      <c r="AD252" s="371"/>
      <c r="AE252" s="437">
        <v>4.96</v>
      </c>
      <c r="AF252" s="371">
        <v>8</v>
      </c>
      <c r="AG252" s="371">
        <v>8</v>
      </c>
      <c r="AH252" s="371"/>
      <c r="AI252" s="371"/>
      <c r="AJ252" s="371"/>
      <c r="AK252" s="371"/>
      <c r="AL252" s="371"/>
      <c r="AM252" s="371"/>
      <c r="AN252" s="371"/>
      <c r="AO252" s="371"/>
      <c r="AP252" s="371"/>
      <c r="AQ252" s="437">
        <v>4.96</v>
      </c>
      <c r="AR252" s="371">
        <v>8</v>
      </c>
      <c r="AS252" s="371">
        <v>8</v>
      </c>
      <c r="AT252" s="371"/>
      <c r="AU252" s="371"/>
      <c r="AV252" s="371"/>
      <c r="AW252" s="371"/>
      <c r="AX252" s="371"/>
      <c r="AY252" s="371"/>
      <c r="AZ252" s="437">
        <v>20.96</v>
      </c>
      <c r="BA252" s="19" t="s">
        <v>1068</v>
      </c>
    </row>
    <row r="253" spans="1:53" x14ac:dyDescent="0.35">
      <c r="A253" s="19" t="s">
        <v>1406</v>
      </c>
      <c r="B253" s="19" t="s">
        <v>1407</v>
      </c>
      <c r="C253" s="19" t="s">
        <v>58</v>
      </c>
      <c r="D253" s="436">
        <v>46120</v>
      </c>
      <c r="E253" s="19" t="s">
        <v>56</v>
      </c>
      <c r="F253" s="19" t="s">
        <v>524</v>
      </c>
      <c r="G253" s="371">
        <v>0</v>
      </c>
      <c r="H253" s="437">
        <v>12.64</v>
      </c>
      <c r="I253" s="437">
        <v>12.64</v>
      </c>
      <c r="J253" s="371"/>
      <c r="K253" s="371"/>
      <c r="L253" s="371"/>
      <c r="M253" s="371"/>
      <c r="N253" s="371"/>
      <c r="O253" s="371"/>
      <c r="P253" s="371"/>
      <c r="Q253" s="371"/>
      <c r="R253" s="371"/>
      <c r="S253" s="371"/>
      <c r="T253" s="371"/>
      <c r="U253" s="371"/>
      <c r="V253" s="371"/>
      <c r="W253" s="371"/>
      <c r="X253" s="371"/>
      <c r="Y253" s="371"/>
      <c r="Z253" s="19"/>
      <c r="AA253" s="19" t="s">
        <v>131</v>
      </c>
      <c r="AB253" s="371"/>
      <c r="AC253" s="371"/>
      <c r="AD253" s="371"/>
      <c r="AE253" s="437">
        <v>4.96</v>
      </c>
      <c r="AF253" s="437">
        <v>7.68</v>
      </c>
      <c r="AG253" s="371"/>
      <c r="AH253" s="371"/>
      <c r="AI253" s="371"/>
      <c r="AJ253" s="371"/>
      <c r="AK253" s="371"/>
      <c r="AL253" s="371"/>
      <c r="AM253" s="371"/>
      <c r="AN253" s="371"/>
      <c r="AO253" s="371"/>
      <c r="AP253" s="371"/>
      <c r="AQ253" s="437">
        <v>4.96</v>
      </c>
      <c r="AR253" s="437">
        <v>7.68</v>
      </c>
      <c r="AS253" s="371"/>
      <c r="AT253" s="371"/>
      <c r="AU253" s="371"/>
      <c r="AV253" s="371"/>
      <c r="AW253" s="371"/>
      <c r="AX253" s="371"/>
      <c r="AY253" s="371"/>
      <c r="AZ253" s="437">
        <v>12.64</v>
      </c>
      <c r="BA253" s="19" t="s">
        <v>1068</v>
      </c>
    </row>
    <row r="254" spans="1:53" x14ac:dyDescent="0.35">
      <c r="A254" s="19" t="s">
        <v>1408</v>
      </c>
      <c r="B254" s="19" t="s">
        <v>1003</v>
      </c>
      <c r="C254" s="19" t="s">
        <v>58</v>
      </c>
      <c r="D254" s="436">
        <v>46120</v>
      </c>
      <c r="E254" s="19" t="s">
        <v>56</v>
      </c>
      <c r="F254" s="19" t="s">
        <v>524</v>
      </c>
      <c r="G254" s="371">
        <v>0</v>
      </c>
      <c r="H254" s="437">
        <v>18.8</v>
      </c>
      <c r="I254" s="437">
        <v>18.8</v>
      </c>
      <c r="J254" s="371"/>
      <c r="K254" s="371"/>
      <c r="L254" s="371"/>
      <c r="M254" s="371"/>
      <c r="N254" s="371"/>
      <c r="O254" s="371"/>
      <c r="P254" s="371"/>
      <c r="Q254" s="371"/>
      <c r="R254" s="371"/>
      <c r="S254" s="371"/>
      <c r="T254" s="371"/>
      <c r="U254" s="371"/>
      <c r="V254" s="371"/>
      <c r="W254" s="371"/>
      <c r="X254" s="371"/>
      <c r="Y254" s="371"/>
      <c r="Z254" s="19"/>
      <c r="AA254" s="19" t="s">
        <v>131</v>
      </c>
      <c r="AB254" s="371"/>
      <c r="AC254" s="371"/>
      <c r="AD254" s="371"/>
      <c r="AE254" s="437">
        <v>4.96</v>
      </c>
      <c r="AF254" s="437">
        <v>7.68</v>
      </c>
      <c r="AG254" s="437">
        <v>6.16</v>
      </c>
      <c r="AH254" s="371"/>
      <c r="AI254" s="371"/>
      <c r="AJ254" s="371"/>
      <c r="AK254" s="371"/>
      <c r="AL254" s="371"/>
      <c r="AM254" s="371"/>
      <c r="AN254" s="371"/>
      <c r="AO254" s="371"/>
      <c r="AP254" s="371"/>
      <c r="AQ254" s="437">
        <v>4.96</v>
      </c>
      <c r="AR254" s="437">
        <v>7.68</v>
      </c>
      <c r="AS254" s="437">
        <v>6.16</v>
      </c>
      <c r="AT254" s="371"/>
      <c r="AU254" s="371"/>
      <c r="AV254" s="371"/>
      <c r="AW254" s="371"/>
      <c r="AX254" s="371"/>
      <c r="AY254" s="371"/>
      <c r="AZ254" s="437">
        <v>18.8</v>
      </c>
      <c r="BA254" s="19" t="s">
        <v>1068</v>
      </c>
    </row>
    <row r="255" spans="1:53" x14ac:dyDescent="0.35">
      <c r="A255" s="19" t="s">
        <v>1410</v>
      </c>
      <c r="B255" s="19" t="s">
        <v>1411</v>
      </c>
      <c r="C255" s="19" t="s">
        <v>58</v>
      </c>
      <c r="D255" s="436">
        <v>46120</v>
      </c>
      <c r="E255" s="19" t="s">
        <v>56</v>
      </c>
      <c r="F255" s="19" t="s">
        <v>524</v>
      </c>
      <c r="G255" s="371">
        <v>0</v>
      </c>
      <c r="H255" s="437">
        <v>20.96</v>
      </c>
      <c r="I255" s="437">
        <v>20.96</v>
      </c>
      <c r="J255" s="371"/>
      <c r="K255" s="371"/>
      <c r="L255" s="371"/>
      <c r="M255" s="371"/>
      <c r="N255" s="371"/>
      <c r="O255" s="371"/>
      <c r="P255" s="371"/>
      <c r="Q255" s="371"/>
      <c r="R255" s="371"/>
      <c r="S255" s="371"/>
      <c r="T255" s="371"/>
      <c r="U255" s="371"/>
      <c r="V255" s="371"/>
      <c r="W255" s="371"/>
      <c r="X255" s="371"/>
      <c r="Y255" s="371"/>
      <c r="Z255" s="19"/>
      <c r="AA255" s="19" t="s">
        <v>131</v>
      </c>
      <c r="AB255" s="371"/>
      <c r="AC255" s="371"/>
      <c r="AD255" s="371"/>
      <c r="AE255" s="437">
        <v>4.96</v>
      </c>
      <c r="AF255" s="371">
        <v>8</v>
      </c>
      <c r="AG255" s="371">
        <v>8</v>
      </c>
      <c r="AH255" s="371"/>
      <c r="AI255" s="371"/>
      <c r="AJ255" s="371"/>
      <c r="AK255" s="371"/>
      <c r="AL255" s="371"/>
      <c r="AM255" s="371"/>
      <c r="AN255" s="371"/>
      <c r="AO255" s="371"/>
      <c r="AP255" s="371"/>
      <c r="AQ255" s="437">
        <v>4.96</v>
      </c>
      <c r="AR255" s="371">
        <v>8</v>
      </c>
      <c r="AS255" s="371">
        <v>8</v>
      </c>
      <c r="AT255" s="371"/>
      <c r="AU255" s="371"/>
      <c r="AV255" s="371"/>
      <c r="AW255" s="371"/>
      <c r="AX255" s="371"/>
      <c r="AY255" s="371"/>
      <c r="AZ255" s="437">
        <v>20.96</v>
      </c>
      <c r="BA255" s="19" t="s">
        <v>1068</v>
      </c>
    </row>
    <row r="256" spans="1:53" x14ac:dyDescent="0.35">
      <c r="A256" s="19" t="s">
        <v>1413</v>
      </c>
      <c r="B256" s="19" t="s">
        <v>1414</v>
      </c>
      <c r="C256" s="19" t="s">
        <v>58</v>
      </c>
      <c r="D256" s="436">
        <v>46120</v>
      </c>
      <c r="E256" s="19" t="s">
        <v>56</v>
      </c>
      <c r="F256" s="19" t="s">
        <v>524</v>
      </c>
      <c r="G256" s="371">
        <v>0</v>
      </c>
      <c r="H256" s="437">
        <v>20.96</v>
      </c>
      <c r="I256" s="437">
        <v>20.96</v>
      </c>
      <c r="J256" s="371"/>
      <c r="K256" s="371"/>
      <c r="L256" s="371"/>
      <c r="M256" s="371"/>
      <c r="N256" s="371"/>
      <c r="O256" s="371"/>
      <c r="P256" s="371"/>
      <c r="Q256" s="371"/>
      <c r="R256" s="371"/>
      <c r="S256" s="371"/>
      <c r="T256" s="371"/>
      <c r="U256" s="371"/>
      <c r="V256" s="371"/>
      <c r="W256" s="371"/>
      <c r="X256" s="371"/>
      <c r="Y256" s="371"/>
      <c r="Z256" s="19"/>
      <c r="AA256" s="19" t="s">
        <v>131</v>
      </c>
      <c r="AB256" s="371"/>
      <c r="AC256" s="371"/>
      <c r="AD256" s="371"/>
      <c r="AE256" s="437">
        <v>4.96</v>
      </c>
      <c r="AF256" s="371">
        <v>8</v>
      </c>
      <c r="AG256" s="371">
        <v>8</v>
      </c>
      <c r="AH256" s="371"/>
      <c r="AI256" s="371"/>
      <c r="AJ256" s="371"/>
      <c r="AK256" s="371"/>
      <c r="AL256" s="371"/>
      <c r="AM256" s="371"/>
      <c r="AN256" s="371"/>
      <c r="AO256" s="371"/>
      <c r="AP256" s="371"/>
      <c r="AQ256" s="437">
        <v>4.96</v>
      </c>
      <c r="AR256" s="371">
        <v>8</v>
      </c>
      <c r="AS256" s="371">
        <v>8</v>
      </c>
      <c r="AT256" s="371"/>
      <c r="AU256" s="371"/>
      <c r="AV256" s="371"/>
      <c r="AW256" s="371"/>
      <c r="AX256" s="371"/>
      <c r="AY256" s="371"/>
      <c r="AZ256" s="437">
        <v>20.96</v>
      </c>
      <c r="BA256" s="19" t="s">
        <v>1068</v>
      </c>
    </row>
    <row r="257" spans="1:53" x14ac:dyDescent="0.35">
      <c r="A257" s="19" t="s">
        <v>1416</v>
      </c>
      <c r="B257" s="19" t="s">
        <v>1417</v>
      </c>
      <c r="C257" s="19" t="s">
        <v>58</v>
      </c>
      <c r="D257" s="436">
        <v>46120</v>
      </c>
      <c r="E257" s="19" t="s">
        <v>56</v>
      </c>
      <c r="F257" s="19" t="s">
        <v>524</v>
      </c>
      <c r="G257" s="371">
        <v>0</v>
      </c>
      <c r="H257" s="437">
        <v>20.16</v>
      </c>
      <c r="I257" s="437">
        <v>20.16</v>
      </c>
      <c r="J257" s="371"/>
      <c r="K257" s="371"/>
      <c r="L257" s="371"/>
      <c r="M257" s="371"/>
      <c r="N257" s="371"/>
      <c r="O257" s="371"/>
      <c r="P257" s="371"/>
      <c r="Q257" s="371"/>
      <c r="R257" s="371"/>
      <c r="S257" s="371"/>
      <c r="T257" s="371"/>
      <c r="U257" s="371"/>
      <c r="V257" s="371"/>
      <c r="W257" s="371"/>
      <c r="X257" s="371"/>
      <c r="Y257" s="371"/>
      <c r="Z257" s="19"/>
      <c r="AA257" s="19" t="s">
        <v>131</v>
      </c>
      <c r="AB257" s="371"/>
      <c r="AC257" s="371"/>
      <c r="AD257" s="371"/>
      <c r="AE257" s="437">
        <v>4.96</v>
      </c>
      <c r="AF257" s="437">
        <v>7.2</v>
      </c>
      <c r="AG257" s="371">
        <v>8</v>
      </c>
      <c r="AH257" s="371"/>
      <c r="AI257" s="371"/>
      <c r="AJ257" s="371"/>
      <c r="AK257" s="371"/>
      <c r="AL257" s="371"/>
      <c r="AM257" s="371"/>
      <c r="AN257" s="371"/>
      <c r="AO257" s="371"/>
      <c r="AP257" s="371"/>
      <c r="AQ257" s="437">
        <v>4.96</v>
      </c>
      <c r="AR257" s="437">
        <v>7.2</v>
      </c>
      <c r="AS257" s="371">
        <v>8</v>
      </c>
      <c r="AT257" s="371"/>
      <c r="AU257" s="371"/>
      <c r="AV257" s="371"/>
      <c r="AW257" s="371"/>
      <c r="AX257" s="371"/>
      <c r="AY257" s="371"/>
      <c r="AZ257" s="437">
        <v>20.16</v>
      </c>
      <c r="BA257" s="19" t="s">
        <v>319</v>
      </c>
    </row>
    <row r="258" spans="1:53" x14ac:dyDescent="0.35">
      <c r="A258" s="19" t="s">
        <v>1419</v>
      </c>
      <c r="B258" s="19" t="s">
        <v>1420</v>
      </c>
      <c r="C258" s="19" t="s">
        <v>58</v>
      </c>
      <c r="D258" s="436">
        <v>46120</v>
      </c>
      <c r="E258" s="19" t="s">
        <v>56</v>
      </c>
      <c r="F258" s="19" t="s">
        <v>524</v>
      </c>
      <c r="G258" s="371">
        <v>0</v>
      </c>
      <c r="H258" s="371">
        <v>18</v>
      </c>
      <c r="I258" s="371">
        <v>18</v>
      </c>
      <c r="J258" s="371"/>
      <c r="K258" s="371"/>
      <c r="L258" s="371"/>
      <c r="M258" s="371"/>
      <c r="N258" s="371"/>
      <c r="O258" s="371">
        <v>10</v>
      </c>
      <c r="P258" s="371"/>
      <c r="Q258" s="371"/>
      <c r="R258" s="371"/>
      <c r="S258" s="371"/>
      <c r="T258" s="371"/>
      <c r="U258" s="371"/>
      <c r="V258" s="371">
        <v>10</v>
      </c>
      <c r="W258" s="371"/>
      <c r="X258" s="371"/>
      <c r="Y258" s="371"/>
      <c r="Z258" s="19"/>
      <c r="AA258" s="19" t="s">
        <v>131</v>
      </c>
      <c r="AB258" s="371"/>
      <c r="AC258" s="371"/>
      <c r="AD258" s="371"/>
      <c r="AE258" s="437">
        <v>4.96</v>
      </c>
      <c r="AF258" s="437">
        <v>6.96</v>
      </c>
      <c r="AG258" s="437">
        <v>6.08</v>
      </c>
      <c r="AH258" s="371"/>
      <c r="AI258" s="371"/>
      <c r="AJ258" s="371"/>
      <c r="AK258" s="371"/>
      <c r="AL258" s="371"/>
      <c r="AM258" s="371"/>
      <c r="AN258" s="371"/>
      <c r="AO258" s="371"/>
      <c r="AP258" s="371"/>
      <c r="AQ258" s="437">
        <v>4.96</v>
      </c>
      <c r="AR258" s="437">
        <v>6.96</v>
      </c>
      <c r="AS258" s="437">
        <v>-3.92</v>
      </c>
      <c r="AT258" s="371"/>
      <c r="AU258" s="371"/>
      <c r="AV258" s="371"/>
      <c r="AW258" s="371"/>
      <c r="AX258" s="371"/>
      <c r="AY258" s="371"/>
      <c r="AZ258" s="371">
        <v>8</v>
      </c>
      <c r="BA258" s="19" t="s">
        <v>319</v>
      </c>
    </row>
    <row r="259" spans="1:53" x14ac:dyDescent="0.35">
      <c r="A259" s="19" t="s">
        <v>1422</v>
      </c>
      <c r="B259" s="19" t="s">
        <v>1423</v>
      </c>
      <c r="C259" s="19" t="s">
        <v>58</v>
      </c>
      <c r="D259" s="436">
        <v>46120</v>
      </c>
      <c r="E259" s="19" t="s">
        <v>56</v>
      </c>
      <c r="F259" s="19" t="s">
        <v>524</v>
      </c>
      <c r="G259" s="371">
        <v>0</v>
      </c>
      <c r="H259" s="437">
        <v>18.88</v>
      </c>
      <c r="I259" s="437">
        <v>18.88</v>
      </c>
      <c r="J259" s="371"/>
      <c r="K259" s="371"/>
      <c r="L259" s="371"/>
      <c r="M259" s="371"/>
      <c r="N259" s="371"/>
      <c r="O259" s="371"/>
      <c r="P259" s="371"/>
      <c r="Q259" s="371"/>
      <c r="R259" s="371"/>
      <c r="S259" s="371"/>
      <c r="T259" s="371"/>
      <c r="U259" s="371"/>
      <c r="V259" s="371"/>
      <c r="W259" s="371"/>
      <c r="X259" s="371"/>
      <c r="Y259" s="371"/>
      <c r="Z259" s="19"/>
      <c r="AA259" s="19" t="s">
        <v>131</v>
      </c>
      <c r="AB259" s="371"/>
      <c r="AC259" s="371"/>
      <c r="AD259" s="371"/>
      <c r="AE259" s="437">
        <v>4.96</v>
      </c>
      <c r="AF259" s="437">
        <v>6.64</v>
      </c>
      <c r="AG259" s="437">
        <v>7.28</v>
      </c>
      <c r="AH259" s="371"/>
      <c r="AI259" s="371"/>
      <c r="AJ259" s="371"/>
      <c r="AK259" s="371"/>
      <c r="AL259" s="371"/>
      <c r="AM259" s="371"/>
      <c r="AN259" s="371"/>
      <c r="AO259" s="371"/>
      <c r="AP259" s="371"/>
      <c r="AQ259" s="437">
        <v>4.96</v>
      </c>
      <c r="AR259" s="437">
        <v>6.64</v>
      </c>
      <c r="AS259" s="437">
        <v>7.28</v>
      </c>
      <c r="AT259" s="371"/>
      <c r="AU259" s="371"/>
      <c r="AV259" s="371"/>
      <c r="AW259" s="371"/>
      <c r="AX259" s="371"/>
      <c r="AY259" s="371"/>
      <c r="AZ259" s="437">
        <v>18.88</v>
      </c>
      <c r="BA259" s="19" t="s">
        <v>319</v>
      </c>
    </row>
    <row r="260" spans="1:53" x14ac:dyDescent="0.35">
      <c r="A260" s="19" t="s">
        <v>1425</v>
      </c>
      <c r="B260" s="19" t="s">
        <v>1426</v>
      </c>
      <c r="C260" s="19" t="s">
        <v>58</v>
      </c>
      <c r="D260" s="436">
        <v>46120</v>
      </c>
      <c r="E260" s="19" t="s">
        <v>56</v>
      </c>
      <c r="F260" s="19" t="s">
        <v>524</v>
      </c>
      <c r="G260" s="371">
        <v>0</v>
      </c>
      <c r="H260" s="437">
        <v>21.68</v>
      </c>
      <c r="I260" s="437">
        <v>21.68</v>
      </c>
      <c r="J260" s="371"/>
      <c r="K260" s="371"/>
      <c r="L260" s="371"/>
      <c r="M260" s="371"/>
      <c r="N260" s="371"/>
      <c r="O260" s="371"/>
      <c r="P260" s="371"/>
      <c r="Q260" s="371"/>
      <c r="R260" s="371"/>
      <c r="S260" s="371"/>
      <c r="T260" s="371"/>
      <c r="U260" s="371"/>
      <c r="V260" s="371"/>
      <c r="W260" s="371"/>
      <c r="X260" s="371"/>
      <c r="Y260" s="371"/>
      <c r="Z260" s="19"/>
      <c r="AA260" s="19" t="s">
        <v>131</v>
      </c>
      <c r="AB260" s="371"/>
      <c r="AC260" s="371"/>
      <c r="AD260" s="371"/>
      <c r="AE260" s="437">
        <v>5.68</v>
      </c>
      <c r="AF260" s="371">
        <v>8</v>
      </c>
      <c r="AG260" s="371">
        <v>8</v>
      </c>
      <c r="AH260" s="371"/>
      <c r="AI260" s="371"/>
      <c r="AJ260" s="371"/>
      <c r="AK260" s="371"/>
      <c r="AL260" s="371"/>
      <c r="AM260" s="371"/>
      <c r="AN260" s="371"/>
      <c r="AO260" s="371"/>
      <c r="AP260" s="371"/>
      <c r="AQ260" s="437">
        <v>5.68</v>
      </c>
      <c r="AR260" s="371">
        <v>8</v>
      </c>
      <c r="AS260" s="371">
        <v>8</v>
      </c>
      <c r="AT260" s="371"/>
      <c r="AU260" s="371"/>
      <c r="AV260" s="371"/>
      <c r="AW260" s="371"/>
      <c r="AX260" s="371"/>
      <c r="AY260" s="371"/>
      <c r="AZ260" s="437">
        <v>21.68</v>
      </c>
      <c r="BA260" s="19" t="s">
        <v>319</v>
      </c>
    </row>
    <row r="261" spans="1:53" x14ac:dyDescent="0.35">
      <c r="A261" s="19" t="s">
        <v>1428</v>
      </c>
      <c r="B261" s="19" t="s">
        <v>1429</v>
      </c>
      <c r="C261" s="19" t="s">
        <v>58</v>
      </c>
      <c r="D261" s="436">
        <v>46128</v>
      </c>
      <c r="E261" s="19" t="s">
        <v>56</v>
      </c>
      <c r="F261" s="19" t="s">
        <v>524</v>
      </c>
      <c r="G261" s="371">
        <v>0</v>
      </c>
      <c r="H261" s="371">
        <v>16</v>
      </c>
      <c r="I261" s="371">
        <v>16</v>
      </c>
      <c r="J261" s="371"/>
      <c r="K261" s="371"/>
      <c r="L261" s="371"/>
      <c r="M261" s="371"/>
      <c r="N261" s="371"/>
      <c r="O261" s="371"/>
      <c r="P261" s="371"/>
      <c r="Q261" s="371"/>
      <c r="R261" s="371"/>
      <c r="S261" s="371"/>
      <c r="T261" s="371"/>
      <c r="U261" s="371"/>
      <c r="V261" s="371"/>
      <c r="W261" s="371"/>
      <c r="X261" s="371"/>
      <c r="Y261" s="371"/>
      <c r="Z261" s="19"/>
      <c r="AA261" s="19" t="s">
        <v>131</v>
      </c>
      <c r="AB261" s="371"/>
      <c r="AC261" s="371"/>
      <c r="AD261" s="371"/>
      <c r="AE261" s="371"/>
      <c r="AF261" s="371">
        <v>8</v>
      </c>
      <c r="AG261" s="371">
        <v>8</v>
      </c>
      <c r="AH261" s="371"/>
      <c r="AI261" s="371"/>
      <c r="AJ261" s="371"/>
      <c r="AK261" s="371"/>
      <c r="AL261" s="371"/>
      <c r="AM261" s="371"/>
      <c r="AN261" s="371"/>
      <c r="AO261" s="371"/>
      <c r="AP261" s="371"/>
      <c r="AQ261" s="371"/>
      <c r="AR261" s="371">
        <v>8</v>
      </c>
      <c r="AS261" s="371">
        <v>8</v>
      </c>
      <c r="AT261" s="371"/>
      <c r="AU261" s="371"/>
      <c r="AV261" s="371"/>
      <c r="AW261" s="371"/>
      <c r="AX261" s="371"/>
      <c r="AY261" s="371"/>
      <c r="AZ261" s="371">
        <v>16</v>
      </c>
      <c r="BA261" s="19" t="s">
        <v>870</v>
      </c>
    </row>
    <row r="262" spans="1:53" x14ac:dyDescent="0.35">
      <c r="A262" s="19" t="s">
        <v>1431</v>
      </c>
      <c r="B262" s="19" t="s">
        <v>1432</v>
      </c>
      <c r="C262" s="19" t="s">
        <v>58</v>
      </c>
      <c r="D262" s="436">
        <v>46128</v>
      </c>
      <c r="E262" s="19" t="s">
        <v>56</v>
      </c>
      <c r="F262" s="19" t="s">
        <v>524</v>
      </c>
      <c r="G262" s="371">
        <v>0</v>
      </c>
      <c r="H262" s="437">
        <v>14.72</v>
      </c>
      <c r="I262" s="437">
        <v>14.72</v>
      </c>
      <c r="J262" s="371"/>
      <c r="K262" s="371"/>
      <c r="L262" s="371"/>
      <c r="M262" s="371"/>
      <c r="N262" s="371"/>
      <c r="O262" s="371"/>
      <c r="P262" s="371"/>
      <c r="Q262" s="371"/>
      <c r="R262" s="371"/>
      <c r="S262" s="371"/>
      <c r="T262" s="371"/>
      <c r="U262" s="371"/>
      <c r="V262" s="371"/>
      <c r="W262" s="371"/>
      <c r="X262" s="371"/>
      <c r="Y262" s="371"/>
      <c r="Z262" s="19"/>
      <c r="AA262" s="19" t="s">
        <v>131</v>
      </c>
      <c r="AB262" s="371"/>
      <c r="AC262" s="371"/>
      <c r="AD262" s="371"/>
      <c r="AE262" s="371"/>
      <c r="AF262" s="437">
        <v>7.68</v>
      </c>
      <c r="AG262" s="437">
        <v>7.04</v>
      </c>
      <c r="AH262" s="371"/>
      <c r="AI262" s="371"/>
      <c r="AJ262" s="371"/>
      <c r="AK262" s="371"/>
      <c r="AL262" s="371"/>
      <c r="AM262" s="371"/>
      <c r="AN262" s="371"/>
      <c r="AO262" s="371"/>
      <c r="AP262" s="371"/>
      <c r="AQ262" s="371"/>
      <c r="AR262" s="437">
        <v>7.68</v>
      </c>
      <c r="AS262" s="437">
        <v>7.04</v>
      </c>
      <c r="AT262" s="371"/>
      <c r="AU262" s="371"/>
      <c r="AV262" s="371"/>
      <c r="AW262" s="371"/>
      <c r="AX262" s="371"/>
      <c r="AY262" s="371"/>
      <c r="AZ262" s="437">
        <v>14.72</v>
      </c>
      <c r="BA262" s="19" t="s">
        <v>870</v>
      </c>
    </row>
    <row r="263" spans="1:53" x14ac:dyDescent="0.35">
      <c r="A263" s="19" t="s">
        <v>1434</v>
      </c>
      <c r="B263" s="19" t="s">
        <v>1435</v>
      </c>
      <c r="C263" s="19" t="s">
        <v>58</v>
      </c>
      <c r="D263" s="436">
        <v>46128</v>
      </c>
      <c r="E263" s="19" t="s">
        <v>56</v>
      </c>
      <c r="F263" s="19" t="s">
        <v>524</v>
      </c>
      <c r="G263" s="371">
        <v>0</v>
      </c>
      <c r="H263" s="437">
        <v>14.96</v>
      </c>
      <c r="I263" s="437">
        <v>14.96</v>
      </c>
      <c r="J263" s="371"/>
      <c r="K263" s="371"/>
      <c r="L263" s="371"/>
      <c r="M263" s="371"/>
      <c r="N263" s="371"/>
      <c r="O263" s="371"/>
      <c r="P263" s="371"/>
      <c r="Q263" s="371"/>
      <c r="R263" s="371"/>
      <c r="S263" s="371"/>
      <c r="T263" s="371"/>
      <c r="U263" s="371"/>
      <c r="V263" s="371"/>
      <c r="W263" s="371"/>
      <c r="X263" s="371"/>
      <c r="Y263" s="371"/>
      <c r="Z263" s="19"/>
      <c r="AA263" s="19" t="s">
        <v>131</v>
      </c>
      <c r="AB263" s="371"/>
      <c r="AC263" s="371"/>
      <c r="AD263" s="371"/>
      <c r="AE263" s="371"/>
      <c r="AF263" s="437">
        <v>6.96</v>
      </c>
      <c r="AG263" s="371">
        <v>8</v>
      </c>
      <c r="AH263" s="371"/>
      <c r="AI263" s="371"/>
      <c r="AJ263" s="371"/>
      <c r="AK263" s="371"/>
      <c r="AL263" s="371"/>
      <c r="AM263" s="371"/>
      <c r="AN263" s="371"/>
      <c r="AO263" s="371"/>
      <c r="AP263" s="371"/>
      <c r="AQ263" s="371"/>
      <c r="AR263" s="437">
        <v>6.96</v>
      </c>
      <c r="AS263" s="371">
        <v>8</v>
      </c>
      <c r="AT263" s="371"/>
      <c r="AU263" s="371"/>
      <c r="AV263" s="371"/>
      <c r="AW263" s="371"/>
      <c r="AX263" s="371"/>
      <c r="AY263" s="371"/>
      <c r="AZ263" s="437">
        <v>14.96</v>
      </c>
      <c r="BA263" s="19" t="s">
        <v>870</v>
      </c>
    </row>
    <row r="264" spans="1:53" x14ac:dyDescent="0.35">
      <c r="A264" s="19" t="s">
        <v>1437</v>
      </c>
      <c r="B264" s="19" t="s">
        <v>1438</v>
      </c>
      <c r="C264" s="19" t="s">
        <v>58</v>
      </c>
      <c r="D264" s="436">
        <v>46128</v>
      </c>
      <c r="E264" s="19" t="s">
        <v>56</v>
      </c>
      <c r="F264" s="19" t="s">
        <v>524</v>
      </c>
      <c r="G264" s="371">
        <v>0</v>
      </c>
      <c r="H264" s="437">
        <v>7.68</v>
      </c>
      <c r="I264" s="437">
        <v>7.68</v>
      </c>
      <c r="J264" s="371"/>
      <c r="K264" s="371"/>
      <c r="L264" s="371"/>
      <c r="M264" s="371"/>
      <c r="N264" s="371"/>
      <c r="O264" s="371"/>
      <c r="P264" s="371"/>
      <c r="Q264" s="371"/>
      <c r="R264" s="371"/>
      <c r="S264" s="371"/>
      <c r="T264" s="371"/>
      <c r="U264" s="371"/>
      <c r="V264" s="371"/>
      <c r="W264" s="371"/>
      <c r="X264" s="371"/>
      <c r="Y264" s="371"/>
      <c r="Z264" s="19"/>
      <c r="AA264" s="19" t="s">
        <v>131</v>
      </c>
      <c r="AB264" s="371"/>
      <c r="AC264" s="371"/>
      <c r="AD264" s="371"/>
      <c r="AE264" s="371"/>
      <c r="AF264" s="437">
        <v>7.68</v>
      </c>
      <c r="AG264" s="371"/>
      <c r="AH264" s="371"/>
      <c r="AI264" s="371"/>
      <c r="AJ264" s="371"/>
      <c r="AK264" s="371"/>
      <c r="AL264" s="371"/>
      <c r="AM264" s="371"/>
      <c r="AN264" s="371"/>
      <c r="AO264" s="371"/>
      <c r="AP264" s="371"/>
      <c r="AQ264" s="371"/>
      <c r="AR264" s="437">
        <v>7.68</v>
      </c>
      <c r="AS264" s="371"/>
      <c r="AT264" s="371"/>
      <c r="AU264" s="371"/>
      <c r="AV264" s="371"/>
      <c r="AW264" s="371"/>
      <c r="AX264" s="371"/>
      <c r="AY264" s="371"/>
      <c r="AZ264" s="437">
        <v>7.68</v>
      </c>
      <c r="BA264" s="19" t="s">
        <v>870</v>
      </c>
    </row>
    <row r="265" spans="1:53" x14ac:dyDescent="0.35">
      <c r="A265" s="19" t="s">
        <v>1440</v>
      </c>
      <c r="B265" s="19" t="s">
        <v>1441</v>
      </c>
      <c r="C265" s="19" t="s">
        <v>58</v>
      </c>
      <c r="D265" s="436">
        <v>46128</v>
      </c>
      <c r="E265" s="19" t="s">
        <v>56</v>
      </c>
      <c r="F265" s="19" t="s">
        <v>524</v>
      </c>
      <c r="G265" s="371">
        <v>0</v>
      </c>
      <c r="H265" s="437">
        <v>15.36</v>
      </c>
      <c r="I265" s="437">
        <v>15.36</v>
      </c>
      <c r="J265" s="371"/>
      <c r="K265" s="371"/>
      <c r="L265" s="371"/>
      <c r="M265" s="371"/>
      <c r="N265" s="371"/>
      <c r="O265" s="371"/>
      <c r="P265" s="371"/>
      <c r="Q265" s="371"/>
      <c r="R265" s="371"/>
      <c r="S265" s="371"/>
      <c r="T265" s="371"/>
      <c r="U265" s="371"/>
      <c r="V265" s="371"/>
      <c r="W265" s="371"/>
      <c r="X265" s="371"/>
      <c r="Y265" s="371"/>
      <c r="Z265" s="19"/>
      <c r="AA265" s="19" t="s">
        <v>131</v>
      </c>
      <c r="AB265" s="371"/>
      <c r="AC265" s="371"/>
      <c r="AD265" s="371"/>
      <c r="AE265" s="371"/>
      <c r="AF265" s="437">
        <v>7.68</v>
      </c>
      <c r="AG265" s="437">
        <v>7.68</v>
      </c>
      <c r="AH265" s="371"/>
      <c r="AI265" s="371"/>
      <c r="AJ265" s="371"/>
      <c r="AK265" s="371"/>
      <c r="AL265" s="371"/>
      <c r="AM265" s="371"/>
      <c r="AN265" s="371"/>
      <c r="AO265" s="371"/>
      <c r="AP265" s="371"/>
      <c r="AQ265" s="371"/>
      <c r="AR265" s="437">
        <v>7.68</v>
      </c>
      <c r="AS265" s="437">
        <v>7.68</v>
      </c>
      <c r="AT265" s="371"/>
      <c r="AU265" s="371"/>
      <c r="AV265" s="371"/>
      <c r="AW265" s="371"/>
      <c r="AX265" s="371"/>
      <c r="AY265" s="371"/>
      <c r="AZ265" s="437">
        <v>15.36</v>
      </c>
      <c r="BA265" s="19" t="s">
        <v>870</v>
      </c>
    </row>
    <row r="266" spans="1:53" x14ac:dyDescent="0.35">
      <c r="A266" s="19" t="s">
        <v>1443</v>
      </c>
      <c r="B266" s="19" t="s">
        <v>1444</v>
      </c>
      <c r="C266" s="19" t="s">
        <v>58</v>
      </c>
      <c r="D266" s="436">
        <v>46128</v>
      </c>
      <c r="E266" s="19" t="s">
        <v>56</v>
      </c>
      <c r="F266" s="19" t="s">
        <v>524</v>
      </c>
      <c r="G266" s="371">
        <v>0</v>
      </c>
      <c r="H266" s="437">
        <v>11.84</v>
      </c>
      <c r="I266" s="437">
        <v>11.84</v>
      </c>
      <c r="J266" s="371"/>
      <c r="K266" s="371"/>
      <c r="L266" s="371"/>
      <c r="M266" s="371"/>
      <c r="N266" s="371"/>
      <c r="O266" s="371"/>
      <c r="P266" s="371"/>
      <c r="Q266" s="371"/>
      <c r="R266" s="371"/>
      <c r="S266" s="371"/>
      <c r="T266" s="371"/>
      <c r="U266" s="371"/>
      <c r="V266" s="371"/>
      <c r="W266" s="371"/>
      <c r="X266" s="371"/>
      <c r="Y266" s="371"/>
      <c r="Z266" s="19"/>
      <c r="AA266" s="19" t="s">
        <v>131</v>
      </c>
      <c r="AB266" s="371"/>
      <c r="AC266" s="371"/>
      <c r="AD266" s="371"/>
      <c r="AE266" s="371"/>
      <c r="AF266" s="437">
        <v>6.32</v>
      </c>
      <c r="AG266" s="437">
        <v>5.52</v>
      </c>
      <c r="AH266" s="371"/>
      <c r="AI266" s="371"/>
      <c r="AJ266" s="371"/>
      <c r="AK266" s="371"/>
      <c r="AL266" s="371"/>
      <c r="AM266" s="371"/>
      <c r="AN266" s="371"/>
      <c r="AO266" s="371"/>
      <c r="AP266" s="371"/>
      <c r="AQ266" s="371"/>
      <c r="AR266" s="437">
        <v>6.32</v>
      </c>
      <c r="AS266" s="437">
        <v>5.52</v>
      </c>
      <c r="AT266" s="371"/>
      <c r="AU266" s="371"/>
      <c r="AV266" s="371"/>
      <c r="AW266" s="371"/>
      <c r="AX266" s="371"/>
      <c r="AY266" s="371"/>
      <c r="AZ266" s="437">
        <v>11.84</v>
      </c>
      <c r="BA266" s="19" t="s">
        <v>870</v>
      </c>
    </row>
    <row r="267" spans="1:53" x14ac:dyDescent="0.35">
      <c r="A267" s="19" t="s">
        <v>1446</v>
      </c>
      <c r="B267" s="19" t="s">
        <v>1447</v>
      </c>
      <c r="C267" s="19" t="s">
        <v>58</v>
      </c>
      <c r="D267" s="436">
        <v>46128</v>
      </c>
      <c r="E267" s="19" t="s">
        <v>56</v>
      </c>
      <c r="F267" s="19" t="s">
        <v>524</v>
      </c>
      <c r="G267" s="371">
        <v>0</v>
      </c>
      <c r="H267" s="437">
        <v>13.84</v>
      </c>
      <c r="I267" s="437">
        <v>13.84</v>
      </c>
      <c r="J267" s="371"/>
      <c r="K267" s="371"/>
      <c r="L267" s="371"/>
      <c r="M267" s="371"/>
      <c r="N267" s="371"/>
      <c r="O267" s="371"/>
      <c r="P267" s="371"/>
      <c r="Q267" s="371"/>
      <c r="R267" s="371"/>
      <c r="S267" s="371"/>
      <c r="T267" s="371"/>
      <c r="U267" s="371"/>
      <c r="V267" s="371"/>
      <c r="W267" s="371"/>
      <c r="X267" s="371"/>
      <c r="Y267" s="371"/>
      <c r="Z267" s="19"/>
      <c r="AA267" s="19" t="s">
        <v>131</v>
      </c>
      <c r="AB267" s="371"/>
      <c r="AC267" s="371"/>
      <c r="AD267" s="371"/>
      <c r="AE267" s="371"/>
      <c r="AF267" s="437">
        <v>7.28</v>
      </c>
      <c r="AG267" s="437">
        <v>6.5600000000000005</v>
      </c>
      <c r="AH267" s="371"/>
      <c r="AI267" s="371"/>
      <c r="AJ267" s="371"/>
      <c r="AK267" s="371"/>
      <c r="AL267" s="371"/>
      <c r="AM267" s="371"/>
      <c r="AN267" s="371"/>
      <c r="AO267" s="371"/>
      <c r="AP267" s="371"/>
      <c r="AQ267" s="371"/>
      <c r="AR267" s="437">
        <v>7.28</v>
      </c>
      <c r="AS267" s="437">
        <v>6.5600000000000005</v>
      </c>
      <c r="AT267" s="371"/>
      <c r="AU267" s="371"/>
      <c r="AV267" s="371"/>
      <c r="AW267" s="371"/>
      <c r="AX267" s="371"/>
      <c r="AY267" s="371"/>
      <c r="AZ267" s="437">
        <v>13.84</v>
      </c>
      <c r="BA267" s="19" t="s">
        <v>870</v>
      </c>
    </row>
    <row r="268" spans="1:53" x14ac:dyDescent="0.35">
      <c r="A268" s="19" t="s">
        <v>1449</v>
      </c>
      <c r="B268" s="19" t="s">
        <v>1450</v>
      </c>
      <c r="C268" s="19" t="s">
        <v>58</v>
      </c>
      <c r="D268" s="436">
        <v>46128</v>
      </c>
      <c r="E268" s="19" t="s">
        <v>56</v>
      </c>
      <c r="F268" s="19" t="s">
        <v>524</v>
      </c>
      <c r="G268" s="371">
        <v>0</v>
      </c>
      <c r="H268" s="437">
        <v>15.6</v>
      </c>
      <c r="I268" s="437">
        <v>15.6</v>
      </c>
      <c r="J268" s="371"/>
      <c r="K268" s="371"/>
      <c r="L268" s="371"/>
      <c r="M268" s="371"/>
      <c r="N268" s="371"/>
      <c r="O268" s="371"/>
      <c r="P268" s="371"/>
      <c r="Q268" s="371"/>
      <c r="R268" s="371"/>
      <c r="S268" s="371"/>
      <c r="T268" s="371"/>
      <c r="U268" s="371"/>
      <c r="V268" s="371"/>
      <c r="W268" s="371"/>
      <c r="X268" s="371"/>
      <c r="Y268" s="371"/>
      <c r="Z268" s="19"/>
      <c r="AA268" s="19" t="s">
        <v>131</v>
      </c>
      <c r="AB268" s="371"/>
      <c r="AC268" s="371"/>
      <c r="AD268" s="371"/>
      <c r="AE268" s="371"/>
      <c r="AF268" s="371">
        <v>8</v>
      </c>
      <c r="AG268" s="437">
        <v>7.6</v>
      </c>
      <c r="AH268" s="371"/>
      <c r="AI268" s="371"/>
      <c r="AJ268" s="371"/>
      <c r="AK268" s="371"/>
      <c r="AL268" s="371"/>
      <c r="AM268" s="371"/>
      <c r="AN268" s="371"/>
      <c r="AO268" s="371"/>
      <c r="AP268" s="371"/>
      <c r="AQ268" s="371"/>
      <c r="AR268" s="371">
        <v>8</v>
      </c>
      <c r="AS268" s="437">
        <v>7.6</v>
      </c>
      <c r="AT268" s="371"/>
      <c r="AU268" s="371"/>
      <c r="AV268" s="371"/>
      <c r="AW268" s="371"/>
      <c r="AX268" s="371"/>
      <c r="AY268" s="371"/>
      <c r="AZ268" s="437">
        <v>15.6</v>
      </c>
      <c r="BA268" s="19" t="s">
        <v>870</v>
      </c>
    </row>
    <row r="269" spans="1:53" x14ac:dyDescent="0.35">
      <c r="A269" s="19" t="s">
        <v>1452</v>
      </c>
      <c r="B269" s="19" t="s">
        <v>1453</v>
      </c>
      <c r="C269" s="19" t="s">
        <v>58</v>
      </c>
      <c r="D269" s="436">
        <v>46128</v>
      </c>
      <c r="E269" s="19" t="s">
        <v>56</v>
      </c>
      <c r="F269" s="19" t="s">
        <v>524</v>
      </c>
      <c r="G269" s="371">
        <v>0</v>
      </c>
      <c r="H269" s="437">
        <v>15.68</v>
      </c>
      <c r="I269" s="437">
        <v>15.68</v>
      </c>
      <c r="J269" s="371"/>
      <c r="K269" s="371"/>
      <c r="L269" s="371"/>
      <c r="M269" s="371"/>
      <c r="N269" s="371"/>
      <c r="O269" s="371"/>
      <c r="P269" s="371"/>
      <c r="Q269" s="371"/>
      <c r="R269" s="371"/>
      <c r="S269" s="371"/>
      <c r="T269" s="371"/>
      <c r="U269" s="371"/>
      <c r="V269" s="371"/>
      <c r="W269" s="371"/>
      <c r="X269" s="371"/>
      <c r="Y269" s="371"/>
      <c r="Z269" s="19"/>
      <c r="AA269" s="19" t="s">
        <v>131</v>
      </c>
      <c r="AB269" s="371"/>
      <c r="AC269" s="371"/>
      <c r="AD269" s="371"/>
      <c r="AE269" s="371"/>
      <c r="AF269" s="437">
        <v>7.68</v>
      </c>
      <c r="AG269" s="371">
        <v>8</v>
      </c>
      <c r="AH269" s="371"/>
      <c r="AI269" s="371"/>
      <c r="AJ269" s="371"/>
      <c r="AK269" s="371"/>
      <c r="AL269" s="371"/>
      <c r="AM269" s="371"/>
      <c r="AN269" s="371"/>
      <c r="AO269" s="371"/>
      <c r="AP269" s="371"/>
      <c r="AQ269" s="371"/>
      <c r="AR269" s="437">
        <v>7.68</v>
      </c>
      <c r="AS269" s="371">
        <v>8</v>
      </c>
      <c r="AT269" s="371"/>
      <c r="AU269" s="371"/>
      <c r="AV269" s="371"/>
      <c r="AW269" s="371"/>
      <c r="AX269" s="371"/>
      <c r="AY269" s="371"/>
      <c r="AZ269" s="437">
        <v>15.68</v>
      </c>
      <c r="BA269" s="19" t="s">
        <v>870</v>
      </c>
    </row>
    <row r="270" spans="1:53" x14ac:dyDescent="0.35">
      <c r="A270" s="19" t="s">
        <v>1455</v>
      </c>
      <c r="B270" s="19" t="s">
        <v>1456</v>
      </c>
      <c r="C270" s="19" t="s">
        <v>58</v>
      </c>
      <c r="D270" s="436">
        <v>46128</v>
      </c>
      <c r="E270" s="19" t="s">
        <v>56</v>
      </c>
      <c r="F270" s="19" t="s">
        <v>524</v>
      </c>
      <c r="G270" s="371">
        <v>0</v>
      </c>
      <c r="H270" s="437">
        <v>15.28</v>
      </c>
      <c r="I270" s="437">
        <v>15.28</v>
      </c>
      <c r="J270" s="371"/>
      <c r="K270" s="371"/>
      <c r="L270" s="371"/>
      <c r="M270" s="371"/>
      <c r="N270" s="371"/>
      <c r="O270" s="371"/>
      <c r="P270" s="371"/>
      <c r="Q270" s="371"/>
      <c r="R270" s="371"/>
      <c r="S270" s="371"/>
      <c r="T270" s="371"/>
      <c r="U270" s="371"/>
      <c r="V270" s="371"/>
      <c r="W270" s="371"/>
      <c r="X270" s="371"/>
      <c r="Y270" s="371"/>
      <c r="Z270" s="19"/>
      <c r="AA270" s="19" t="s">
        <v>131</v>
      </c>
      <c r="AB270" s="371"/>
      <c r="AC270" s="371"/>
      <c r="AD270" s="371"/>
      <c r="AE270" s="371"/>
      <c r="AF270" s="371">
        <v>8</v>
      </c>
      <c r="AG270" s="437">
        <v>7.28</v>
      </c>
      <c r="AH270" s="371"/>
      <c r="AI270" s="371"/>
      <c r="AJ270" s="371"/>
      <c r="AK270" s="371"/>
      <c r="AL270" s="371"/>
      <c r="AM270" s="371"/>
      <c r="AN270" s="371"/>
      <c r="AO270" s="371"/>
      <c r="AP270" s="371"/>
      <c r="AQ270" s="371"/>
      <c r="AR270" s="371">
        <v>8</v>
      </c>
      <c r="AS270" s="437">
        <v>7.28</v>
      </c>
      <c r="AT270" s="371"/>
      <c r="AU270" s="371"/>
      <c r="AV270" s="371"/>
      <c r="AW270" s="371"/>
      <c r="AX270" s="371"/>
      <c r="AY270" s="371"/>
      <c r="AZ270" s="437">
        <v>15.28</v>
      </c>
      <c r="BA270" s="19" t="s">
        <v>870</v>
      </c>
    </row>
    <row r="271" spans="1:53" x14ac:dyDescent="0.35">
      <c r="A271" s="19" t="s">
        <v>1458</v>
      </c>
      <c r="B271" s="19" t="s">
        <v>1459</v>
      </c>
      <c r="C271" s="19" t="s">
        <v>58</v>
      </c>
      <c r="D271" s="436">
        <v>46128</v>
      </c>
      <c r="E271" s="19" t="s">
        <v>56</v>
      </c>
      <c r="F271" s="19" t="s">
        <v>524</v>
      </c>
      <c r="G271" s="371">
        <v>0</v>
      </c>
      <c r="H271" s="371">
        <v>16</v>
      </c>
      <c r="I271" s="371">
        <v>16</v>
      </c>
      <c r="J271" s="371"/>
      <c r="K271" s="371"/>
      <c r="L271" s="371"/>
      <c r="M271" s="371"/>
      <c r="N271" s="371"/>
      <c r="O271" s="371"/>
      <c r="P271" s="371"/>
      <c r="Q271" s="371"/>
      <c r="R271" s="371"/>
      <c r="S271" s="371"/>
      <c r="T271" s="371"/>
      <c r="U271" s="371"/>
      <c r="V271" s="371"/>
      <c r="W271" s="371"/>
      <c r="X271" s="371"/>
      <c r="Y271" s="371"/>
      <c r="Z271" s="19"/>
      <c r="AA271" s="19" t="s">
        <v>131</v>
      </c>
      <c r="AB271" s="371"/>
      <c r="AC271" s="371"/>
      <c r="AD271" s="371"/>
      <c r="AE271" s="371"/>
      <c r="AF271" s="371">
        <v>8</v>
      </c>
      <c r="AG271" s="371">
        <v>8</v>
      </c>
      <c r="AH271" s="371"/>
      <c r="AI271" s="371"/>
      <c r="AJ271" s="371"/>
      <c r="AK271" s="371"/>
      <c r="AL271" s="371"/>
      <c r="AM271" s="371"/>
      <c r="AN271" s="371"/>
      <c r="AO271" s="371"/>
      <c r="AP271" s="371"/>
      <c r="AQ271" s="371"/>
      <c r="AR271" s="371">
        <v>8</v>
      </c>
      <c r="AS271" s="371">
        <v>8</v>
      </c>
      <c r="AT271" s="371"/>
      <c r="AU271" s="371"/>
      <c r="AV271" s="371"/>
      <c r="AW271" s="371"/>
      <c r="AX271" s="371"/>
      <c r="AY271" s="371"/>
      <c r="AZ271" s="371">
        <v>16</v>
      </c>
      <c r="BA271" s="19" t="s">
        <v>319</v>
      </c>
    </row>
    <row r="272" spans="1:53" x14ac:dyDescent="0.35">
      <c r="A272" s="19" t="s">
        <v>1461</v>
      </c>
      <c r="B272" s="19" t="s">
        <v>1462</v>
      </c>
      <c r="C272" s="19" t="s">
        <v>58</v>
      </c>
      <c r="D272" s="436">
        <v>46128</v>
      </c>
      <c r="E272" s="19" t="s">
        <v>56</v>
      </c>
      <c r="F272" s="19" t="s">
        <v>524</v>
      </c>
      <c r="G272" s="371">
        <v>0</v>
      </c>
      <c r="H272" s="437">
        <v>15.68</v>
      </c>
      <c r="I272" s="437">
        <v>15.68</v>
      </c>
      <c r="J272" s="371"/>
      <c r="K272" s="371"/>
      <c r="L272" s="371"/>
      <c r="M272" s="371"/>
      <c r="N272" s="371"/>
      <c r="O272" s="437">
        <v>0.25</v>
      </c>
      <c r="P272" s="371"/>
      <c r="Q272" s="371"/>
      <c r="R272" s="371"/>
      <c r="S272" s="371"/>
      <c r="T272" s="371"/>
      <c r="U272" s="371"/>
      <c r="V272" s="437">
        <v>0.25</v>
      </c>
      <c r="W272" s="371"/>
      <c r="X272" s="371"/>
      <c r="Y272" s="371"/>
      <c r="Z272" s="19"/>
      <c r="AA272" s="19" t="s">
        <v>131</v>
      </c>
      <c r="AB272" s="371"/>
      <c r="AC272" s="371"/>
      <c r="AD272" s="371"/>
      <c r="AE272" s="371"/>
      <c r="AF272" s="437">
        <v>7.68</v>
      </c>
      <c r="AG272" s="371">
        <v>8</v>
      </c>
      <c r="AH272" s="371"/>
      <c r="AI272" s="371"/>
      <c r="AJ272" s="371"/>
      <c r="AK272" s="371"/>
      <c r="AL272" s="371"/>
      <c r="AM272" s="371"/>
      <c r="AN272" s="371"/>
      <c r="AO272" s="371"/>
      <c r="AP272" s="371"/>
      <c r="AQ272" s="371"/>
      <c r="AR272" s="437">
        <v>7.68</v>
      </c>
      <c r="AS272" s="437">
        <v>7.75</v>
      </c>
      <c r="AT272" s="371"/>
      <c r="AU272" s="371"/>
      <c r="AV272" s="371"/>
      <c r="AW272" s="371"/>
      <c r="AX272" s="371"/>
      <c r="AY272" s="371"/>
      <c r="AZ272" s="437">
        <v>15.43</v>
      </c>
      <c r="BA272" s="19" t="s">
        <v>1068</v>
      </c>
    </row>
    <row r="273" spans="1:53" x14ac:dyDescent="0.35">
      <c r="A273" s="19" t="s">
        <v>1465</v>
      </c>
      <c r="B273" s="19" t="s">
        <v>1347</v>
      </c>
      <c r="C273" s="19" t="s">
        <v>58</v>
      </c>
      <c r="D273" s="436">
        <v>46128</v>
      </c>
      <c r="E273" s="19" t="s">
        <v>56</v>
      </c>
      <c r="F273" s="19" t="s">
        <v>524</v>
      </c>
      <c r="G273" s="371">
        <v>0</v>
      </c>
      <c r="H273" s="437">
        <v>13.28</v>
      </c>
      <c r="I273" s="437">
        <v>13.28</v>
      </c>
      <c r="J273" s="371"/>
      <c r="K273" s="371"/>
      <c r="L273" s="371"/>
      <c r="M273" s="371"/>
      <c r="N273" s="371"/>
      <c r="O273" s="437">
        <v>1.5</v>
      </c>
      <c r="P273" s="371"/>
      <c r="Q273" s="371"/>
      <c r="R273" s="371"/>
      <c r="S273" s="371"/>
      <c r="T273" s="371"/>
      <c r="U273" s="371"/>
      <c r="V273" s="437">
        <v>1.5</v>
      </c>
      <c r="W273" s="371"/>
      <c r="X273" s="371"/>
      <c r="Y273" s="371"/>
      <c r="Z273" s="19"/>
      <c r="AA273" s="19" t="s">
        <v>131</v>
      </c>
      <c r="AB273" s="371"/>
      <c r="AC273" s="371"/>
      <c r="AD273" s="371"/>
      <c r="AE273" s="371"/>
      <c r="AF273" s="437">
        <v>7.28</v>
      </c>
      <c r="AG273" s="371">
        <v>6</v>
      </c>
      <c r="AH273" s="371"/>
      <c r="AI273" s="371"/>
      <c r="AJ273" s="371"/>
      <c r="AK273" s="371"/>
      <c r="AL273" s="371"/>
      <c r="AM273" s="371"/>
      <c r="AN273" s="371"/>
      <c r="AO273" s="371"/>
      <c r="AP273" s="371"/>
      <c r="AQ273" s="371"/>
      <c r="AR273" s="437">
        <v>7.28</v>
      </c>
      <c r="AS273" s="437">
        <v>4.5</v>
      </c>
      <c r="AT273" s="371"/>
      <c r="AU273" s="371"/>
      <c r="AV273" s="371"/>
      <c r="AW273" s="371"/>
      <c r="AX273" s="371"/>
      <c r="AY273" s="371"/>
      <c r="AZ273" s="437">
        <v>11.78</v>
      </c>
      <c r="BA273" s="19" t="s">
        <v>870</v>
      </c>
    </row>
    <row r="274" spans="1:53" x14ac:dyDescent="0.35">
      <c r="A274" s="19" t="s">
        <v>1467</v>
      </c>
      <c r="B274" s="19" t="s">
        <v>1468</v>
      </c>
      <c r="C274" s="19" t="s">
        <v>58</v>
      </c>
      <c r="D274" s="436">
        <v>46134</v>
      </c>
      <c r="E274" s="19" t="s">
        <v>61</v>
      </c>
      <c r="F274" s="19" t="s">
        <v>524</v>
      </c>
      <c r="G274" s="371">
        <v>0</v>
      </c>
      <c r="H274" s="371">
        <v>16</v>
      </c>
      <c r="I274" s="371">
        <v>16</v>
      </c>
      <c r="J274" s="371"/>
      <c r="K274" s="371"/>
      <c r="L274" s="371"/>
      <c r="M274" s="371"/>
      <c r="N274" s="371"/>
      <c r="O274" s="371">
        <v>4</v>
      </c>
      <c r="P274" s="371"/>
      <c r="Q274" s="371"/>
      <c r="R274" s="371"/>
      <c r="S274" s="371"/>
      <c r="T274" s="371"/>
      <c r="U274" s="371"/>
      <c r="V274" s="371">
        <v>4</v>
      </c>
      <c r="W274" s="371"/>
      <c r="X274" s="371"/>
      <c r="Y274" s="371"/>
      <c r="Z274" s="19"/>
      <c r="AA274" s="19" t="s">
        <v>132</v>
      </c>
      <c r="AB274" s="371"/>
      <c r="AC274" s="371"/>
      <c r="AD274" s="371"/>
      <c r="AE274" s="371"/>
      <c r="AF274" s="371">
        <v>8</v>
      </c>
      <c r="AG274" s="371">
        <v>8</v>
      </c>
      <c r="AH274" s="371"/>
      <c r="AI274" s="371"/>
      <c r="AJ274" s="371"/>
      <c r="AK274" s="371"/>
      <c r="AL274" s="371"/>
      <c r="AM274" s="371"/>
      <c r="AN274" s="371"/>
      <c r="AO274" s="371"/>
      <c r="AP274" s="371"/>
      <c r="AQ274" s="371"/>
      <c r="AR274" s="371">
        <v>8</v>
      </c>
      <c r="AS274" s="371">
        <v>4</v>
      </c>
      <c r="AT274" s="371"/>
      <c r="AU274" s="371"/>
      <c r="AV274" s="371"/>
      <c r="AW274" s="371"/>
      <c r="AX274" s="371"/>
      <c r="AY274" s="371"/>
      <c r="AZ274" s="371">
        <v>12</v>
      </c>
      <c r="BA274" s="19" t="s">
        <v>1067</v>
      </c>
    </row>
    <row r="275" spans="1:53" x14ac:dyDescent="0.35">
      <c r="A275" s="19" t="s">
        <v>1470</v>
      </c>
      <c r="B275" s="19" t="s">
        <v>1471</v>
      </c>
      <c r="C275" s="19" t="s">
        <v>58</v>
      </c>
      <c r="D275" s="436">
        <v>46134</v>
      </c>
      <c r="E275" s="19" t="s">
        <v>61</v>
      </c>
      <c r="F275" s="19" t="s">
        <v>524</v>
      </c>
      <c r="G275" s="371">
        <v>0</v>
      </c>
      <c r="H275" s="371">
        <v>16</v>
      </c>
      <c r="I275" s="371">
        <v>16</v>
      </c>
      <c r="J275" s="371"/>
      <c r="K275" s="371"/>
      <c r="L275" s="371"/>
      <c r="M275" s="371"/>
      <c r="N275" s="371"/>
      <c r="O275" s="371"/>
      <c r="P275" s="371"/>
      <c r="Q275" s="371"/>
      <c r="R275" s="371"/>
      <c r="S275" s="371"/>
      <c r="T275" s="371"/>
      <c r="U275" s="371"/>
      <c r="V275" s="371"/>
      <c r="W275" s="371"/>
      <c r="X275" s="371"/>
      <c r="Y275" s="371"/>
      <c r="Z275" s="19"/>
      <c r="AA275" s="19" t="s">
        <v>132</v>
      </c>
      <c r="AB275" s="371"/>
      <c r="AC275" s="371"/>
      <c r="AD275" s="371"/>
      <c r="AE275" s="371"/>
      <c r="AF275" s="371">
        <v>8</v>
      </c>
      <c r="AG275" s="371">
        <v>8</v>
      </c>
      <c r="AH275" s="371"/>
      <c r="AI275" s="371"/>
      <c r="AJ275" s="371"/>
      <c r="AK275" s="371"/>
      <c r="AL275" s="371"/>
      <c r="AM275" s="371"/>
      <c r="AN275" s="371"/>
      <c r="AO275" s="371"/>
      <c r="AP275" s="371"/>
      <c r="AQ275" s="371"/>
      <c r="AR275" s="371">
        <v>8</v>
      </c>
      <c r="AS275" s="371">
        <v>8</v>
      </c>
      <c r="AT275" s="371"/>
      <c r="AU275" s="371"/>
      <c r="AV275" s="371"/>
      <c r="AW275" s="371"/>
      <c r="AX275" s="371"/>
      <c r="AY275" s="371"/>
      <c r="AZ275" s="371">
        <v>16</v>
      </c>
      <c r="BA275" s="19" t="s">
        <v>319</v>
      </c>
    </row>
    <row r="276" spans="1:53" x14ac:dyDescent="0.35">
      <c r="A276" s="19" t="s">
        <v>1473</v>
      </c>
      <c r="B276" s="19" t="s">
        <v>1474</v>
      </c>
      <c r="C276" s="19" t="s">
        <v>58</v>
      </c>
      <c r="D276" s="436">
        <v>46134</v>
      </c>
      <c r="E276" s="19" t="s">
        <v>61</v>
      </c>
      <c r="F276" s="19" t="s">
        <v>524</v>
      </c>
      <c r="G276" s="371">
        <v>0</v>
      </c>
      <c r="H276" s="437">
        <v>15.6</v>
      </c>
      <c r="I276" s="437">
        <v>15.6</v>
      </c>
      <c r="J276" s="371"/>
      <c r="K276" s="371"/>
      <c r="L276" s="371"/>
      <c r="M276" s="371"/>
      <c r="N276" s="371"/>
      <c r="O276" s="371"/>
      <c r="P276" s="371"/>
      <c r="Q276" s="371"/>
      <c r="R276" s="371"/>
      <c r="S276" s="371"/>
      <c r="T276" s="371"/>
      <c r="U276" s="371"/>
      <c r="V276" s="371"/>
      <c r="W276" s="371"/>
      <c r="X276" s="371"/>
      <c r="Y276" s="371"/>
      <c r="Z276" s="19"/>
      <c r="AA276" s="19" t="s">
        <v>132</v>
      </c>
      <c r="AB276" s="371"/>
      <c r="AC276" s="371"/>
      <c r="AD276" s="371"/>
      <c r="AE276" s="371"/>
      <c r="AF276" s="437">
        <v>7.6</v>
      </c>
      <c r="AG276" s="371">
        <v>8</v>
      </c>
      <c r="AH276" s="371"/>
      <c r="AI276" s="371"/>
      <c r="AJ276" s="371"/>
      <c r="AK276" s="371"/>
      <c r="AL276" s="371"/>
      <c r="AM276" s="371"/>
      <c r="AN276" s="371"/>
      <c r="AO276" s="371"/>
      <c r="AP276" s="371"/>
      <c r="AQ276" s="371"/>
      <c r="AR276" s="437">
        <v>7.6</v>
      </c>
      <c r="AS276" s="371">
        <v>8</v>
      </c>
      <c r="AT276" s="371"/>
      <c r="AU276" s="371"/>
      <c r="AV276" s="371"/>
      <c r="AW276" s="371"/>
      <c r="AX276" s="371"/>
      <c r="AY276" s="371"/>
      <c r="AZ276" s="437">
        <v>15.6</v>
      </c>
      <c r="BA276" s="19" t="s">
        <v>870</v>
      </c>
    </row>
    <row r="277" spans="1:53" x14ac:dyDescent="0.35">
      <c r="A277" s="19" t="s">
        <v>1476</v>
      </c>
      <c r="B277" s="19" t="s">
        <v>1477</v>
      </c>
      <c r="C277" s="19" t="s">
        <v>58</v>
      </c>
      <c r="D277" s="436">
        <v>46134</v>
      </c>
      <c r="E277" s="19" t="s">
        <v>56</v>
      </c>
      <c r="F277" s="19" t="s">
        <v>524</v>
      </c>
      <c r="G277" s="371">
        <v>0</v>
      </c>
      <c r="H277" s="371">
        <v>16</v>
      </c>
      <c r="I277" s="371">
        <v>16</v>
      </c>
      <c r="J277" s="371"/>
      <c r="K277" s="371"/>
      <c r="L277" s="371"/>
      <c r="M277" s="371"/>
      <c r="N277" s="371"/>
      <c r="O277" s="371"/>
      <c r="P277" s="371"/>
      <c r="Q277" s="371"/>
      <c r="R277" s="371"/>
      <c r="S277" s="371"/>
      <c r="T277" s="371"/>
      <c r="U277" s="371"/>
      <c r="V277" s="371"/>
      <c r="W277" s="371"/>
      <c r="X277" s="371"/>
      <c r="Y277" s="371"/>
      <c r="Z277" s="19"/>
      <c r="AA277" s="19" t="s">
        <v>131</v>
      </c>
      <c r="AB277" s="371"/>
      <c r="AC277" s="371"/>
      <c r="AD277" s="371"/>
      <c r="AE277" s="371"/>
      <c r="AF277" s="371">
        <v>8</v>
      </c>
      <c r="AG277" s="371">
        <v>8</v>
      </c>
      <c r="AH277" s="371"/>
      <c r="AI277" s="371"/>
      <c r="AJ277" s="371"/>
      <c r="AK277" s="371"/>
      <c r="AL277" s="371"/>
      <c r="AM277" s="371"/>
      <c r="AN277" s="371"/>
      <c r="AO277" s="371"/>
      <c r="AP277" s="371"/>
      <c r="AQ277" s="371"/>
      <c r="AR277" s="371">
        <v>8</v>
      </c>
      <c r="AS277" s="371">
        <v>8</v>
      </c>
      <c r="AT277" s="371"/>
      <c r="AU277" s="371"/>
      <c r="AV277" s="371"/>
      <c r="AW277" s="371"/>
      <c r="AX277" s="371"/>
      <c r="AY277" s="371"/>
      <c r="AZ277" s="371">
        <v>16</v>
      </c>
      <c r="BA277" s="19" t="s">
        <v>1068</v>
      </c>
    </row>
    <row r="278" spans="1:53" x14ac:dyDescent="0.35">
      <c r="A278" s="19" t="s">
        <v>1479</v>
      </c>
      <c r="B278" s="19" t="s">
        <v>1480</v>
      </c>
      <c r="C278" s="19" t="s">
        <v>58</v>
      </c>
      <c r="D278" s="436">
        <v>46134</v>
      </c>
      <c r="E278" s="19" t="s">
        <v>56</v>
      </c>
      <c r="F278" s="19" t="s">
        <v>524</v>
      </c>
      <c r="G278" s="371">
        <v>0</v>
      </c>
      <c r="H278" s="371"/>
      <c r="I278" s="371">
        <v>0</v>
      </c>
      <c r="J278" s="371"/>
      <c r="K278" s="371"/>
      <c r="L278" s="371"/>
      <c r="M278" s="371"/>
      <c r="N278" s="371"/>
      <c r="O278" s="371"/>
      <c r="P278" s="371"/>
      <c r="Q278" s="371"/>
      <c r="R278" s="371"/>
      <c r="S278" s="371"/>
      <c r="T278" s="371"/>
      <c r="U278" s="371"/>
      <c r="V278" s="371"/>
      <c r="W278" s="371"/>
      <c r="X278" s="371"/>
      <c r="Y278" s="371"/>
      <c r="Z278" s="19"/>
      <c r="AA278" s="19" t="s">
        <v>131</v>
      </c>
      <c r="AB278" s="371"/>
      <c r="AC278" s="371"/>
      <c r="AD278" s="371"/>
      <c r="AE278" s="371"/>
      <c r="AF278" s="371"/>
      <c r="AG278" s="371"/>
      <c r="AH278" s="371"/>
      <c r="AI278" s="371"/>
      <c r="AJ278" s="371"/>
      <c r="AK278" s="371"/>
      <c r="AL278" s="371"/>
      <c r="AM278" s="371"/>
      <c r="AN278" s="371"/>
      <c r="AO278" s="371"/>
      <c r="AP278" s="371"/>
      <c r="AQ278" s="371"/>
      <c r="AR278" s="371"/>
      <c r="AS278" s="371"/>
      <c r="AT278" s="371"/>
      <c r="AU278" s="371"/>
      <c r="AV278" s="371"/>
      <c r="AW278" s="371"/>
      <c r="AX278" s="371"/>
      <c r="AY278" s="371"/>
      <c r="AZ278" s="371">
        <v>0</v>
      </c>
      <c r="BA278" s="19" t="s">
        <v>1068</v>
      </c>
    </row>
    <row r="279" spans="1:53" x14ac:dyDescent="0.35">
      <c r="A279" s="19" t="s">
        <v>1481</v>
      </c>
      <c r="B279" s="19" t="s">
        <v>1482</v>
      </c>
      <c r="C279" s="19" t="s">
        <v>58</v>
      </c>
      <c r="D279" s="436">
        <v>46134</v>
      </c>
      <c r="E279" s="19" t="s">
        <v>56</v>
      </c>
      <c r="F279" s="19" t="s">
        <v>524</v>
      </c>
      <c r="G279" s="371">
        <v>0</v>
      </c>
      <c r="H279" s="371">
        <v>16</v>
      </c>
      <c r="I279" s="371">
        <v>16</v>
      </c>
      <c r="J279" s="371"/>
      <c r="K279" s="371"/>
      <c r="L279" s="371"/>
      <c r="M279" s="371"/>
      <c r="N279" s="371"/>
      <c r="O279" s="371"/>
      <c r="P279" s="371"/>
      <c r="Q279" s="371"/>
      <c r="R279" s="371"/>
      <c r="S279" s="371"/>
      <c r="T279" s="371"/>
      <c r="U279" s="371"/>
      <c r="V279" s="371"/>
      <c r="W279" s="371"/>
      <c r="X279" s="371"/>
      <c r="Y279" s="371"/>
      <c r="Z279" s="19"/>
      <c r="AA279" s="19" t="s">
        <v>131</v>
      </c>
      <c r="AB279" s="371"/>
      <c r="AC279" s="371"/>
      <c r="AD279" s="371"/>
      <c r="AE279" s="371"/>
      <c r="AF279" s="371">
        <v>8</v>
      </c>
      <c r="AG279" s="371">
        <v>8</v>
      </c>
      <c r="AH279" s="371"/>
      <c r="AI279" s="371"/>
      <c r="AJ279" s="371"/>
      <c r="AK279" s="371"/>
      <c r="AL279" s="371"/>
      <c r="AM279" s="371"/>
      <c r="AN279" s="371"/>
      <c r="AO279" s="371"/>
      <c r="AP279" s="371"/>
      <c r="AQ279" s="371"/>
      <c r="AR279" s="371">
        <v>8</v>
      </c>
      <c r="AS279" s="371">
        <v>8</v>
      </c>
      <c r="AT279" s="371"/>
      <c r="AU279" s="371"/>
      <c r="AV279" s="371"/>
      <c r="AW279" s="371"/>
      <c r="AX279" s="371"/>
      <c r="AY279" s="371"/>
      <c r="AZ279" s="371">
        <v>16</v>
      </c>
      <c r="BA279" s="19" t="s">
        <v>870</v>
      </c>
    </row>
    <row r="280" spans="1:53" x14ac:dyDescent="0.35">
      <c r="A280" s="19" t="s">
        <v>1484</v>
      </c>
      <c r="B280" s="19" t="s">
        <v>1485</v>
      </c>
      <c r="C280" s="19" t="s">
        <v>58</v>
      </c>
      <c r="D280" s="436">
        <v>46134</v>
      </c>
      <c r="E280" s="19" t="s">
        <v>56</v>
      </c>
      <c r="F280" s="19" t="s">
        <v>524</v>
      </c>
      <c r="G280" s="371">
        <v>0</v>
      </c>
      <c r="H280" s="371">
        <v>16</v>
      </c>
      <c r="I280" s="371">
        <v>16</v>
      </c>
      <c r="J280" s="371"/>
      <c r="K280" s="371"/>
      <c r="L280" s="371"/>
      <c r="M280" s="371"/>
      <c r="N280" s="371"/>
      <c r="O280" s="371"/>
      <c r="P280" s="371"/>
      <c r="Q280" s="371"/>
      <c r="R280" s="371"/>
      <c r="S280" s="371"/>
      <c r="T280" s="371"/>
      <c r="U280" s="371"/>
      <c r="V280" s="371"/>
      <c r="W280" s="371"/>
      <c r="X280" s="371"/>
      <c r="Y280" s="371"/>
      <c r="Z280" s="19"/>
      <c r="AA280" s="19" t="s">
        <v>131</v>
      </c>
      <c r="AB280" s="371"/>
      <c r="AC280" s="371"/>
      <c r="AD280" s="371"/>
      <c r="AE280" s="371"/>
      <c r="AF280" s="371">
        <v>8</v>
      </c>
      <c r="AG280" s="371">
        <v>8</v>
      </c>
      <c r="AH280" s="371"/>
      <c r="AI280" s="371"/>
      <c r="AJ280" s="371"/>
      <c r="AK280" s="371"/>
      <c r="AL280" s="371"/>
      <c r="AM280" s="371"/>
      <c r="AN280" s="371"/>
      <c r="AO280" s="371"/>
      <c r="AP280" s="371"/>
      <c r="AQ280" s="371"/>
      <c r="AR280" s="371">
        <v>8</v>
      </c>
      <c r="AS280" s="371">
        <v>8</v>
      </c>
      <c r="AT280" s="371"/>
      <c r="AU280" s="371"/>
      <c r="AV280" s="371"/>
      <c r="AW280" s="371"/>
      <c r="AX280" s="371"/>
      <c r="AY280" s="371"/>
      <c r="AZ280" s="371">
        <v>16</v>
      </c>
      <c r="BA280" s="19" t="s">
        <v>870</v>
      </c>
    </row>
    <row r="281" spans="1:53" x14ac:dyDescent="0.35">
      <c r="A281" s="19" t="s">
        <v>1487</v>
      </c>
      <c r="B281" s="19" t="s">
        <v>1488</v>
      </c>
      <c r="C281" s="19" t="s">
        <v>58</v>
      </c>
      <c r="D281" s="436">
        <v>46134</v>
      </c>
      <c r="E281" s="19" t="s">
        <v>56</v>
      </c>
      <c r="F281" s="19" t="s">
        <v>524</v>
      </c>
      <c r="G281" s="371">
        <v>0</v>
      </c>
      <c r="H281" s="437">
        <v>14.8</v>
      </c>
      <c r="I281" s="437">
        <v>14.8</v>
      </c>
      <c r="J281" s="371"/>
      <c r="K281" s="371"/>
      <c r="L281" s="371"/>
      <c r="M281" s="371"/>
      <c r="N281" s="371"/>
      <c r="O281" s="371"/>
      <c r="P281" s="371"/>
      <c r="Q281" s="371"/>
      <c r="R281" s="371"/>
      <c r="S281" s="371"/>
      <c r="T281" s="371"/>
      <c r="U281" s="371"/>
      <c r="V281" s="371"/>
      <c r="W281" s="371"/>
      <c r="X281" s="371"/>
      <c r="Y281" s="371"/>
      <c r="Z281" s="19"/>
      <c r="AA281" s="19" t="s">
        <v>131</v>
      </c>
      <c r="AB281" s="371"/>
      <c r="AC281" s="371"/>
      <c r="AD281" s="371"/>
      <c r="AE281" s="371"/>
      <c r="AF281" s="437">
        <v>7.6</v>
      </c>
      <c r="AG281" s="437">
        <v>7.2</v>
      </c>
      <c r="AH281" s="371"/>
      <c r="AI281" s="371"/>
      <c r="AJ281" s="371"/>
      <c r="AK281" s="371"/>
      <c r="AL281" s="371"/>
      <c r="AM281" s="371"/>
      <c r="AN281" s="371"/>
      <c r="AO281" s="371"/>
      <c r="AP281" s="371"/>
      <c r="AQ281" s="371"/>
      <c r="AR281" s="437">
        <v>7.6</v>
      </c>
      <c r="AS281" s="437">
        <v>7.2</v>
      </c>
      <c r="AT281" s="371"/>
      <c r="AU281" s="371"/>
      <c r="AV281" s="371"/>
      <c r="AW281" s="371"/>
      <c r="AX281" s="371"/>
      <c r="AY281" s="371"/>
      <c r="AZ281" s="437">
        <v>14.8</v>
      </c>
      <c r="BA281" s="19" t="s">
        <v>870</v>
      </c>
    </row>
    <row r="282" spans="1:53" x14ac:dyDescent="0.35">
      <c r="A282" s="19" t="s">
        <v>1490</v>
      </c>
      <c r="B282" s="19" t="s">
        <v>1491</v>
      </c>
      <c r="C282" s="19" t="s">
        <v>58</v>
      </c>
      <c r="D282" s="436">
        <v>46134</v>
      </c>
      <c r="E282" s="19" t="s">
        <v>56</v>
      </c>
      <c r="F282" s="19" t="s">
        <v>524</v>
      </c>
      <c r="G282" s="371">
        <v>0</v>
      </c>
      <c r="H282" s="437">
        <v>6.48</v>
      </c>
      <c r="I282" s="437">
        <v>6.48</v>
      </c>
      <c r="J282" s="371"/>
      <c r="K282" s="371"/>
      <c r="L282" s="371"/>
      <c r="M282" s="371"/>
      <c r="N282" s="371"/>
      <c r="O282" s="371"/>
      <c r="P282" s="371"/>
      <c r="Q282" s="371"/>
      <c r="R282" s="371"/>
      <c r="S282" s="371"/>
      <c r="T282" s="371"/>
      <c r="U282" s="371"/>
      <c r="V282" s="371"/>
      <c r="W282" s="371"/>
      <c r="X282" s="371"/>
      <c r="Y282" s="371"/>
      <c r="Z282" s="19"/>
      <c r="AA282" s="19" t="s">
        <v>131</v>
      </c>
      <c r="AB282" s="371"/>
      <c r="AC282" s="371"/>
      <c r="AD282" s="371"/>
      <c r="AE282" s="371"/>
      <c r="AF282" s="437">
        <v>6.48</v>
      </c>
      <c r="AG282" s="371"/>
      <c r="AH282" s="371"/>
      <c r="AI282" s="371"/>
      <c r="AJ282" s="371"/>
      <c r="AK282" s="371"/>
      <c r="AL282" s="371"/>
      <c r="AM282" s="371"/>
      <c r="AN282" s="371"/>
      <c r="AO282" s="371"/>
      <c r="AP282" s="371"/>
      <c r="AQ282" s="371"/>
      <c r="AR282" s="437">
        <v>6.48</v>
      </c>
      <c r="AS282" s="371"/>
      <c r="AT282" s="371"/>
      <c r="AU282" s="371"/>
      <c r="AV282" s="371"/>
      <c r="AW282" s="371"/>
      <c r="AX282" s="371"/>
      <c r="AY282" s="371"/>
      <c r="AZ282" s="437">
        <v>6.48</v>
      </c>
      <c r="BA282" s="19" t="s">
        <v>1068</v>
      </c>
    </row>
    <row r="283" spans="1:53" x14ac:dyDescent="0.35">
      <c r="A283" s="19" t="s">
        <v>1493</v>
      </c>
      <c r="B283" s="19" t="s">
        <v>1494</v>
      </c>
      <c r="C283" s="19" t="s">
        <v>58</v>
      </c>
      <c r="D283" s="436">
        <v>46134</v>
      </c>
      <c r="E283" s="19" t="s">
        <v>56</v>
      </c>
      <c r="F283" s="19" t="s">
        <v>524</v>
      </c>
      <c r="G283" s="371">
        <v>0</v>
      </c>
      <c r="H283" s="371">
        <v>16</v>
      </c>
      <c r="I283" s="371">
        <v>16</v>
      </c>
      <c r="J283" s="371"/>
      <c r="K283" s="371"/>
      <c r="L283" s="371"/>
      <c r="M283" s="371"/>
      <c r="N283" s="371"/>
      <c r="O283" s="371"/>
      <c r="P283" s="371"/>
      <c r="Q283" s="371"/>
      <c r="R283" s="371"/>
      <c r="S283" s="371"/>
      <c r="T283" s="371"/>
      <c r="U283" s="371"/>
      <c r="V283" s="371"/>
      <c r="W283" s="371"/>
      <c r="X283" s="371"/>
      <c r="Y283" s="371"/>
      <c r="Z283" s="19"/>
      <c r="AA283" s="19" t="s">
        <v>131</v>
      </c>
      <c r="AB283" s="371"/>
      <c r="AC283" s="371"/>
      <c r="AD283" s="371"/>
      <c r="AE283" s="371"/>
      <c r="AF283" s="371">
        <v>8</v>
      </c>
      <c r="AG283" s="371">
        <v>8</v>
      </c>
      <c r="AH283" s="371"/>
      <c r="AI283" s="371"/>
      <c r="AJ283" s="371"/>
      <c r="AK283" s="371"/>
      <c r="AL283" s="371"/>
      <c r="AM283" s="371"/>
      <c r="AN283" s="371"/>
      <c r="AO283" s="371"/>
      <c r="AP283" s="371"/>
      <c r="AQ283" s="371"/>
      <c r="AR283" s="371">
        <v>8</v>
      </c>
      <c r="AS283" s="371">
        <v>8</v>
      </c>
      <c r="AT283" s="371"/>
      <c r="AU283" s="371"/>
      <c r="AV283" s="371"/>
      <c r="AW283" s="371"/>
      <c r="AX283" s="371"/>
      <c r="AY283" s="371"/>
      <c r="AZ283" s="371">
        <v>16</v>
      </c>
      <c r="BA283" s="19" t="s">
        <v>1068</v>
      </c>
    </row>
    <row r="284" spans="1:53" x14ac:dyDescent="0.35">
      <c r="A284" s="19" t="s">
        <v>1496</v>
      </c>
      <c r="B284" s="19" t="s">
        <v>1497</v>
      </c>
      <c r="C284" s="19" t="s">
        <v>58</v>
      </c>
      <c r="D284" s="436">
        <v>46134</v>
      </c>
      <c r="E284" s="19" t="s">
        <v>56</v>
      </c>
      <c r="F284" s="19" t="s">
        <v>524</v>
      </c>
      <c r="G284" s="371">
        <v>0</v>
      </c>
      <c r="H284" s="437">
        <v>15.68</v>
      </c>
      <c r="I284" s="437">
        <v>15.68</v>
      </c>
      <c r="J284" s="371"/>
      <c r="K284" s="371"/>
      <c r="L284" s="371"/>
      <c r="M284" s="371"/>
      <c r="N284" s="371"/>
      <c r="O284" s="371"/>
      <c r="P284" s="371"/>
      <c r="Q284" s="371"/>
      <c r="R284" s="371"/>
      <c r="S284" s="371"/>
      <c r="T284" s="371"/>
      <c r="U284" s="371"/>
      <c r="V284" s="371"/>
      <c r="W284" s="371"/>
      <c r="X284" s="371"/>
      <c r="Y284" s="371"/>
      <c r="Z284" s="19"/>
      <c r="AA284" s="19" t="s">
        <v>131</v>
      </c>
      <c r="AB284" s="371"/>
      <c r="AC284" s="371"/>
      <c r="AD284" s="371"/>
      <c r="AE284" s="371"/>
      <c r="AF284" s="371">
        <v>8</v>
      </c>
      <c r="AG284" s="437">
        <v>7.68</v>
      </c>
      <c r="AH284" s="371"/>
      <c r="AI284" s="371"/>
      <c r="AJ284" s="371"/>
      <c r="AK284" s="371"/>
      <c r="AL284" s="371"/>
      <c r="AM284" s="371"/>
      <c r="AN284" s="371"/>
      <c r="AO284" s="371"/>
      <c r="AP284" s="371"/>
      <c r="AQ284" s="371"/>
      <c r="AR284" s="371">
        <v>8</v>
      </c>
      <c r="AS284" s="437">
        <v>7.68</v>
      </c>
      <c r="AT284" s="371"/>
      <c r="AU284" s="371"/>
      <c r="AV284" s="371"/>
      <c r="AW284" s="371"/>
      <c r="AX284" s="371"/>
      <c r="AY284" s="371"/>
      <c r="AZ284" s="437">
        <v>15.68</v>
      </c>
      <c r="BA284" s="19" t="s">
        <v>1068</v>
      </c>
    </row>
    <row r="285" spans="1:53" x14ac:dyDescent="0.35">
      <c r="A285" s="19" t="s">
        <v>1499</v>
      </c>
      <c r="B285" s="19" t="s">
        <v>1500</v>
      </c>
      <c r="C285" s="19" t="s">
        <v>58</v>
      </c>
      <c r="D285" s="436">
        <v>46134</v>
      </c>
      <c r="E285" s="19" t="s">
        <v>56</v>
      </c>
      <c r="F285" s="19" t="s">
        <v>524</v>
      </c>
      <c r="G285" s="371">
        <v>0</v>
      </c>
      <c r="H285" s="437">
        <v>15.68</v>
      </c>
      <c r="I285" s="437">
        <v>15.68</v>
      </c>
      <c r="J285" s="371"/>
      <c r="K285" s="371"/>
      <c r="L285" s="371"/>
      <c r="M285" s="371"/>
      <c r="N285" s="371"/>
      <c r="O285" s="371"/>
      <c r="P285" s="371"/>
      <c r="Q285" s="371"/>
      <c r="R285" s="371"/>
      <c r="S285" s="371"/>
      <c r="T285" s="371"/>
      <c r="U285" s="371"/>
      <c r="V285" s="371"/>
      <c r="W285" s="371"/>
      <c r="X285" s="371"/>
      <c r="Y285" s="371"/>
      <c r="Z285" s="19"/>
      <c r="AA285" s="19" t="s">
        <v>131</v>
      </c>
      <c r="AB285" s="371"/>
      <c r="AC285" s="371"/>
      <c r="AD285" s="371"/>
      <c r="AE285" s="371"/>
      <c r="AF285" s="371">
        <v>8</v>
      </c>
      <c r="AG285" s="437">
        <v>7.68</v>
      </c>
      <c r="AH285" s="371"/>
      <c r="AI285" s="371"/>
      <c r="AJ285" s="371"/>
      <c r="AK285" s="371"/>
      <c r="AL285" s="371"/>
      <c r="AM285" s="371"/>
      <c r="AN285" s="371"/>
      <c r="AO285" s="371"/>
      <c r="AP285" s="371"/>
      <c r="AQ285" s="371"/>
      <c r="AR285" s="371">
        <v>8</v>
      </c>
      <c r="AS285" s="437">
        <v>7.68</v>
      </c>
      <c r="AT285" s="371"/>
      <c r="AU285" s="371"/>
      <c r="AV285" s="371"/>
      <c r="AW285" s="371"/>
      <c r="AX285" s="371"/>
      <c r="AY285" s="371"/>
      <c r="AZ285" s="437">
        <v>15.68</v>
      </c>
      <c r="BA285" s="19" t="s">
        <v>1068</v>
      </c>
    </row>
    <row r="286" spans="1:53" x14ac:dyDescent="0.35">
      <c r="A286" s="19" t="s">
        <v>1502</v>
      </c>
      <c r="B286" s="19" t="s">
        <v>1503</v>
      </c>
      <c r="C286" s="19" t="s">
        <v>58</v>
      </c>
      <c r="D286" s="436">
        <v>46134</v>
      </c>
      <c r="E286" s="19" t="s">
        <v>56</v>
      </c>
      <c r="F286" s="19" t="s">
        <v>524</v>
      </c>
      <c r="G286" s="371">
        <v>0</v>
      </c>
      <c r="H286" s="437">
        <v>15.28</v>
      </c>
      <c r="I286" s="437">
        <v>15.28</v>
      </c>
      <c r="J286" s="371"/>
      <c r="K286" s="371"/>
      <c r="L286" s="371"/>
      <c r="M286" s="371"/>
      <c r="N286" s="371"/>
      <c r="O286" s="371">
        <v>2</v>
      </c>
      <c r="P286" s="371"/>
      <c r="Q286" s="371"/>
      <c r="R286" s="371"/>
      <c r="S286" s="371"/>
      <c r="T286" s="371"/>
      <c r="U286" s="371"/>
      <c r="V286" s="371">
        <v>2</v>
      </c>
      <c r="W286" s="371"/>
      <c r="X286" s="371"/>
      <c r="Y286" s="371"/>
      <c r="Z286" s="19"/>
      <c r="AA286" s="19" t="s">
        <v>131</v>
      </c>
      <c r="AB286" s="371"/>
      <c r="AC286" s="371"/>
      <c r="AD286" s="371"/>
      <c r="AE286" s="371"/>
      <c r="AF286" s="437">
        <v>7.28</v>
      </c>
      <c r="AG286" s="371">
        <v>8</v>
      </c>
      <c r="AH286" s="371"/>
      <c r="AI286" s="371"/>
      <c r="AJ286" s="371"/>
      <c r="AK286" s="371"/>
      <c r="AL286" s="371"/>
      <c r="AM286" s="371"/>
      <c r="AN286" s="371"/>
      <c r="AO286" s="371"/>
      <c r="AP286" s="371"/>
      <c r="AQ286" s="371"/>
      <c r="AR286" s="437">
        <v>7.28</v>
      </c>
      <c r="AS286" s="371">
        <v>6</v>
      </c>
      <c r="AT286" s="371"/>
      <c r="AU286" s="371"/>
      <c r="AV286" s="371"/>
      <c r="AW286" s="371"/>
      <c r="AX286" s="371"/>
      <c r="AY286" s="371"/>
      <c r="AZ286" s="437">
        <v>13.28</v>
      </c>
      <c r="BA286" s="19" t="s">
        <v>1068</v>
      </c>
    </row>
    <row r="287" spans="1:53" x14ac:dyDescent="0.35">
      <c r="A287" s="19" t="s">
        <v>1505</v>
      </c>
      <c r="B287" s="19" t="s">
        <v>1506</v>
      </c>
      <c r="C287" s="19" t="s">
        <v>58</v>
      </c>
      <c r="D287" s="436">
        <v>46134</v>
      </c>
      <c r="E287" s="19" t="s">
        <v>56</v>
      </c>
      <c r="F287" s="19" t="s">
        <v>524</v>
      </c>
      <c r="G287" s="371">
        <v>0</v>
      </c>
      <c r="H287" s="371">
        <v>16</v>
      </c>
      <c r="I287" s="371">
        <v>16</v>
      </c>
      <c r="J287" s="371"/>
      <c r="K287" s="371"/>
      <c r="L287" s="371"/>
      <c r="M287" s="371"/>
      <c r="N287" s="371"/>
      <c r="O287" s="371"/>
      <c r="P287" s="371"/>
      <c r="Q287" s="371"/>
      <c r="R287" s="371"/>
      <c r="S287" s="371"/>
      <c r="T287" s="371"/>
      <c r="U287" s="371"/>
      <c r="V287" s="371"/>
      <c r="W287" s="371"/>
      <c r="X287" s="371"/>
      <c r="Y287" s="371"/>
      <c r="Z287" s="19"/>
      <c r="AA287" s="19" t="s">
        <v>131</v>
      </c>
      <c r="AB287" s="371"/>
      <c r="AC287" s="371"/>
      <c r="AD287" s="371"/>
      <c r="AE287" s="371"/>
      <c r="AF287" s="371">
        <v>8</v>
      </c>
      <c r="AG287" s="371">
        <v>8</v>
      </c>
      <c r="AH287" s="371"/>
      <c r="AI287" s="371"/>
      <c r="AJ287" s="371"/>
      <c r="AK287" s="371"/>
      <c r="AL287" s="371"/>
      <c r="AM287" s="371"/>
      <c r="AN287" s="371"/>
      <c r="AO287" s="371"/>
      <c r="AP287" s="371"/>
      <c r="AQ287" s="371"/>
      <c r="AR287" s="371">
        <v>8</v>
      </c>
      <c r="AS287" s="371">
        <v>8</v>
      </c>
      <c r="AT287" s="371"/>
      <c r="AU287" s="371"/>
      <c r="AV287" s="371"/>
      <c r="AW287" s="371"/>
      <c r="AX287" s="371"/>
      <c r="AY287" s="371"/>
      <c r="AZ287" s="371">
        <v>16</v>
      </c>
      <c r="BA287" s="19" t="s">
        <v>1068</v>
      </c>
    </row>
    <row r="288" spans="1:53" x14ac:dyDescent="0.35">
      <c r="A288" s="19" t="s">
        <v>1508</v>
      </c>
      <c r="B288" s="19" t="s">
        <v>1509</v>
      </c>
      <c r="C288" s="19" t="s">
        <v>58</v>
      </c>
      <c r="D288" s="436">
        <v>46134</v>
      </c>
      <c r="E288" s="19" t="s">
        <v>56</v>
      </c>
      <c r="F288" s="19" t="s">
        <v>524</v>
      </c>
      <c r="G288" s="371">
        <v>0</v>
      </c>
      <c r="H288" s="437">
        <v>14.24</v>
      </c>
      <c r="I288" s="437">
        <v>14.24</v>
      </c>
      <c r="J288" s="371"/>
      <c r="K288" s="371"/>
      <c r="L288" s="371"/>
      <c r="M288" s="371"/>
      <c r="N288" s="371"/>
      <c r="O288" s="371"/>
      <c r="P288" s="371"/>
      <c r="Q288" s="371"/>
      <c r="R288" s="371"/>
      <c r="S288" s="371"/>
      <c r="T288" s="371"/>
      <c r="U288" s="371"/>
      <c r="V288" s="371"/>
      <c r="W288" s="371"/>
      <c r="X288" s="371"/>
      <c r="Y288" s="371"/>
      <c r="Z288" s="19"/>
      <c r="AA288" s="19" t="s">
        <v>131</v>
      </c>
      <c r="AB288" s="371"/>
      <c r="AC288" s="371"/>
      <c r="AD288" s="371"/>
      <c r="AE288" s="371"/>
      <c r="AF288" s="437">
        <v>7.6</v>
      </c>
      <c r="AG288" s="437">
        <v>6.64</v>
      </c>
      <c r="AH288" s="371"/>
      <c r="AI288" s="371"/>
      <c r="AJ288" s="371"/>
      <c r="AK288" s="371"/>
      <c r="AL288" s="371"/>
      <c r="AM288" s="371"/>
      <c r="AN288" s="371"/>
      <c r="AO288" s="371"/>
      <c r="AP288" s="371"/>
      <c r="AQ288" s="371"/>
      <c r="AR288" s="437">
        <v>7.6</v>
      </c>
      <c r="AS288" s="437">
        <v>6.64</v>
      </c>
      <c r="AT288" s="371"/>
      <c r="AU288" s="371"/>
      <c r="AV288" s="371"/>
      <c r="AW288" s="371"/>
      <c r="AX288" s="371"/>
      <c r="AY288" s="371"/>
      <c r="AZ288" s="437">
        <v>14.24</v>
      </c>
      <c r="BA288" s="19" t="s">
        <v>1068</v>
      </c>
    </row>
    <row r="289" spans="1:53" x14ac:dyDescent="0.35">
      <c r="A289" s="19" t="s">
        <v>1511</v>
      </c>
      <c r="B289" s="19" t="s">
        <v>1512</v>
      </c>
      <c r="C289" s="19" t="s">
        <v>58</v>
      </c>
      <c r="D289" s="436">
        <v>46134</v>
      </c>
      <c r="E289" s="19" t="s">
        <v>56</v>
      </c>
      <c r="F289" s="19" t="s">
        <v>524</v>
      </c>
      <c r="G289" s="371">
        <v>0</v>
      </c>
      <c r="H289" s="371">
        <v>16</v>
      </c>
      <c r="I289" s="371">
        <v>16</v>
      </c>
      <c r="J289" s="371"/>
      <c r="K289" s="371"/>
      <c r="L289" s="371"/>
      <c r="M289" s="371"/>
      <c r="N289" s="371"/>
      <c r="O289" s="371"/>
      <c r="P289" s="371"/>
      <c r="Q289" s="371"/>
      <c r="R289" s="371"/>
      <c r="S289" s="371"/>
      <c r="T289" s="371"/>
      <c r="U289" s="371"/>
      <c r="V289" s="371"/>
      <c r="W289" s="371"/>
      <c r="X289" s="371"/>
      <c r="Y289" s="371"/>
      <c r="Z289" s="19"/>
      <c r="AA289" s="19" t="s">
        <v>131</v>
      </c>
      <c r="AB289" s="371"/>
      <c r="AC289" s="371"/>
      <c r="AD289" s="371"/>
      <c r="AE289" s="371"/>
      <c r="AF289" s="371">
        <v>8</v>
      </c>
      <c r="AG289" s="371">
        <v>8</v>
      </c>
      <c r="AH289" s="371"/>
      <c r="AI289" s="371"/>
      <c r="AJ289" s="371"/>
      <c r="AK289" s="371"/>
      <c r="AL289" s="371"/>
      <c r="AM289" s="371"/>
      <c r="AN289" s="371"/>
      <c r="AO289" s="371"/>
      <c r="AP289" s="371"/>
      <c r="AQ289" s="371"/>
      <c r="AR289" s="371">
        <v>8</v>
      </c>
      <c r="AS289" s="371">
        <v>8</v>
      </c>
      <c r="AT289" s="371"/>
      <c r="AU289" s="371"/>
      <c r="AV289" s="371"/>
      <c r="AW289" s="371"/>
      <c r="AX289" s="371"/>
      <c r="AY289" s="371"/>
      <c r="AZ289" s="371">
        <v>16</v>
      </c>
      <c r="BA289" s="19" t="s">
        <v>1068</v>
      </c>
    </row>
    <row r="290" spans="1:53" x14ac:dyDescent="0.35">
      <c r="A290" s="19" t="s">
        <v>1514</v>
      </c>
      <c r="B290" s="19" t="s">
        <v>1515</v>
      </c>
      <c r="C290" s="19" t="s">
        <v>58</v>
      </c>
      <c r="D290" s="436">
        <v>46134</v>
      </c>
      <c r="E290" s="19" t="s">
        <v>56</v>
      </c>
      <c r="F290" s="19" t="s">
        <v>524</v>
      </c>
      <c r="G290" s="371">
        <v>0</v>
      </c>
      <c r="H290" s="437">
        <v>14.4</v>
      </c>
      <c r="I290" s="437">
        <v>14.4</v>
      </c>
      <c r="J290" s="371"/>
      <c r="K290" s="371"/>
      <c r="L290" s="371"/>
      <c r="M290" s="371"/>
      <c r="N290" s="371"/>
      <c r="O290" s="371"/>
      <c r="P290" s="371"/>
      <c r="Q290" s="371"/>
      <c r="R290" s="371"/>
      <c r="S290" s="371"/>
      <c r="T290" s="371"/>
      <c r="U290" s="371"/>
      <c r="V290" s="371"/>
      <c r="W290" s="371"/>
      <c r="X290" s="371"/>
      <c r="Y290" s="371"/>
      <c r="Z290" s="19"/>
      <c r="AA290" s="19" t="s">
        <v>131</v>
      </c>
      <c r="AB290" s="371"/>
      <c r="AC290" s="371"/>
      <c r="AD290" s="371"/>
      <c r="AE290" s="371"/>
      <c r="AF290" s="437">
        <v>6.4</v>
      </c>
      <c r="AG290" s="371">
        <v>8</v>
      </c>
      <c r="AH290" s="371"/>
      <c r="AI290" s="371"/>
      <c r="AJ290" s="371"/>
      <c r="AK290" s="371"/>
      <c r="AL290" s="371"/>
      <c r="AM290" s="371"/>
      <c r="AN290" s="371"/>
      <c r="AO290" s="371"/>
      <c r="AP290" s="371"/>
      <c r="AQ290" s="371"/>
      <c r="AR290" s="437">
        <v>6.4</v>
      </c>
      <c r="AS290" s="371">
        <v>8</v>
      </c>
      <c r="AT290" s="371"/>
      <c r="AU290" s="371"/>
      <c r="AV290" s="371"/>
      <c r="AW290" s="371"/>
      <c r="AX290" s="371"/>
      <c r="AY290" s="371"/>
      <c r="AZ290" s="437">
        <v>14.4</v>
      </c>
      <c r="BA290" s="19" t="s">
        <v>1068</v>
      </c>
    </row>
    <row r="291" spans="1:53" x14ac:dyDescent="0.35">
      <c r="A291" s="19" t="s">
        <v>1530</v>
      </c>
      <c r="B291" s="19" t="s">
        <v>1531</v>
      </c>
      <c r="C291" s="19" t="s">
        <v>69</v>
      </c>
      <c r="D291" s="436">
        <v>46146</v>
      </c>
      <c r="E291" s="19" t="s">
        <v>1532</v>
      </c>
      <c r="F291" s="19" t="s">
        <v>1809</v>
      </c>
      <c r="G291" s="371">
        <v>0</v>
      </c>
      <c r="H291" s="437">
        <v>15.68</v>
      </c>
      <c r="I291" s="437">
        <v>15.68</v>
      </c>
      <c r="J291" s="371"/>
      <c r="K291" s="371"/>
      <c r="L291" s="371"/>
      <c r="M291" s="371"/>
      <c r="N291" s="371"/>
      <c r="O291" s="371">
        <v>7</v>
      </c>
      <c r="P291" s="371"/>
      <c r="Q291" s="371"/>
      <c r="R291" s="371"/>
      <c r="S291" s="371"/>
      <c r="T291" s="371"/>
      <c r="U291" s="371"/>
      <c r="V291" s="371">
        <v>7</v>
      </c>
      <c r="W291" s="371"/>
      <c r="X291" s="371"/>
      <c r="Y291" s="371"/>
      <c r="Z291" s="19"/>
      <c r="AA291" s="19" t="s">
        <v>132</v>
      </c>
      <c r="AB291" s="371"/>
      <c r="AC291" s="371"/>
      <c r="AD291" s="371"/>
      <c r="AE291" s="371"/>
      <c r="AF291" s="437">
        <v>7.68</v>
      </c>
      <c r="AG291" s="371">
        <v>8</v>
      </c>
      <c r="AH291" s="371"/>
      <c r="AI291" s="371"/>
      <c r="AJ291" s="371"/>
      <c r="AK291" s="371"/>
      <c r="AL291" s="371"/>
      <c r="AM291" s="371"/>
      <c r="AN291" s="371"/>
      <c r="AO291" s="371"/>
      <c r="AP291" s="371"/>
      <c r="AQ291" s="371"/>
      <c r="AR291" s="437">
        <v>7.68</v>
      </c>
      <c r="AS291" s="371">
        <v>1</v>
      </c>
      <c r="AT291" s="371"/>
      <c r="AU291" s="371"/>
      <c r="AV291" s="371"/>
      <c r="AW291" s="371"/>
      <c r="AX291" s="371"/>
      <c r="AY291" s="371"/>
      <c r="AZ291" s="437">
        <v>8.68</v>
      </c>
      <c r="BA291" s="19" t="s">
        <v>1068</v>
      </c>
    </row>
    <row r="292" spans="1:53" x14ac:dyDescent="0.35">
      <c r="A292" s="19" t="s">
        <v>1535</v>
      </c>
      <c r="B292" s="19" t="s">
        <v>1536</v>
      </c>
      <c r="C292" s="19" t="s">
        <v>58</v>
      </c>
      <c r="D292" s="436">
        <v>46147</v>
      </c>
      <c r="E292" s="19" t="s">
        <v>56</v>
      </c>
      <c r="F292" s="19" t="s">
        <v>524</v>
      </c>
      <c r="G292" s="371">
        <v>0</v>
      </c>
      <c r="H292" s="437">
        <v>10.16</v>
      </c>
      <c r="I292" s="437">
        <v>10.16</v>
      </c>
      <c r="J292" s="371"/>
      <c r="K292" s="371"/>
      <c r="L292" s="371"/>
      <c r="M292" s="371"/>
      <c r="N292" s="371"/>
      <c r="O292" s="371"/>
      <c r="P292" s="371"/>
      <c r="Q292" s="371"/>
      <c r="R292" s="371"/>
      <c r="S292" s="371"/>
      <c r="T292" s="371"/>
      <c r="U292" s="371"/>
      <c r="V292" s="371"/>
      <c r="W292" s="371"/>
      <c r="X292" s="371"/>
      <c r="Y292" s="371"/>
      <c r="Z292" s="19"/>
      <c r="AA292" s="19" t="s">
        <v>131</v>
      </c>
      <c r="AB292" s="371"/>
      <c r="AC292" s="371"/>
      <c r="AD292" s="371"/>
      <c r="AE292" s="371"/>
      <c r="AF292" s="437">
        <v>4.5600000000000005</v>
      </c>
      <c r="AG292" s="437">
        <v>5.6</v>
      </c>
      <c r="AH292" s="371"/>
      <c r="AI292" s="371"/>
      <c r="AJ292" s="371"/>
      <c r="AK292" s="371"/>
      <c r="AL292" s="371"/>
      <c r="AM292" s="371"/>
      <c r="AN292" s="371"/>
      <c r="AO292" s="371"/>
      <c r="AP292" s="371"/>
      <c r="AQ292" s="371"/>
      <c r="AR292" s="437">
        <v>4.5600000000000005</v>
      </c>
      <c r="AS292" s="437">
        <v>5.6</v>
      </c>
      <c r="AT292" s="371"/>
      <c r="AU292" s="371"/>
      <c r="AV292" s="371"/>
      <c r="AW292" s="371"/>
      <c r="AX292" s="371"/>
      <c r="AY292" s="371"/>
      <c r="AZ292" s="437">
        <v>10.16</v>
      </c>
      <c r="BA292" s="19" t="s">
        <v>319</v>
      </c>
    </row>
    <row r="293" spans="1:53" x14ac:dyDescent="0.35">
      <c r="A293" s="19" t="s">
        <v>1538</v>
      </c>
      <c r="B293" s="19" t="s">
        <v>1539</v>
      </c>
      <c r="C293" s="19" t="s">
        <v>58</v>
      </c>
      <c r="D293" s="436">
        <v>46147</v>
      </c>
      <c r="E293" s="19" t="s">
        <v>56</v>
      </c>
      <c r="F293" s="19" t="s">
        <v>524</v>
      </c>
      <c r="G293" s="371">
        <v>0</v>
      </c>
      <c r="H293" s="437">
        <v>14.16</v>
      </c>
      <c r="I293" s="437">
        <v>14.16</v>
      </c>
      <c r="J293" s="371"/>
      <c r="K293" s="371"/>
      <c r="L293" s="371"/>
      <c r="M293" s="371"/>
      <c r="N293" s="371"/>
      <c r="O293" s="371"/>
      <c r="P293" s="371"/>
      <c r="Q293" s="371"/>
      <c r="R293" s="371"/>
      <c r="S293" s="371"/>
      <c r="T293" s="371"/>
      <c r="U293" s="371"/>
      <c r="V293" s="371"/>
      <c r="W293" s="371"/>
      <c r="X293" s="371"/>
      <c r="Y293" s="371"/>
      <c r="Z293" s="19"/>
      <c r="AA293" s="19" t="s">
        <v>131</v>
      </c>
      <c r="AB293" s="371"/>
      <c r="AC293" s="371"/>
      <c r="AD293" s="371"/>
      <c r="AE293" s="371"/>
      <c r="AF293" s="437">
        <v>6.16</v>
      </c>
      <c r="AG293" s="371">
        <v>8</v>
      </c>
      <c r="AH293" s="371"/>
      <c r="AI293" s="371"/>
      <c r="AJ293" s="371"/>
      <c r="AK293" s="371"/>
      <c r="AL293" s="371"/>
      <c r="AM293" s="371"/>
      <c r="AN293" s="371"/>
      <c r="AO293" s="371"/>
      <c r="AP293" s="371"/>
      <c r="AQ293" s="371"/>
      <c r="AR293" s="437">
        <v>6.16</v>
      </c>
      <c r="AS293" s="371">
        <v>8</v>
      </c>
      <c r="AT293" s="371"/>
      <c r="AU293" s="371"/>
      <c r="AV293" s="371"/>
      <c r="AW293" s="371"/>
      <c r="AX293" s="371"/>
      <c r="AY293" s="371"/>
      <c r="AZ293" s="437">
        <v>14.16</v>
      </c>
      <c r="BA293" s="19" t="s">
        <v>319</v>
      </c>
    </row>
    <row r="294" spans="1:53" x14ac:dyDescent="0.35">
      <c r="A294" s="19" t="s">
        <v>1541</v>
      </c>
      <c r="B294" s="19" t="s">
        <v>1542</v>
      </c>
      <c r="C294" s="19" t="s">
        <v>58</v>
      </c>
      <c r="D294" s="436">
        <v>46147</v>
      </c>
      <c r="E294" s="19" t="s">
        <v>56</v>
      </c>
      <c r="F294" s="19" t="s">
        <v>524</v>
      </c>
      <c r="G294" s="371">
        <v>0</v>
      </c>
      <c r="H294" s="437">
        <v>13.44</v>
      </c>
      <c r="I294" s="437">
        <v>13.44</v>
      </c>
      <c r="J294" s="371"/>
      <c r="K294" s="371"/>
      <c r="L294" s="371"/>
      <c r="M294" s="371"/>
      <c r="N294" s="371"/>
      <c r="O294" s="371"/>
      <c r="P294" s="371"/>
      <c r="Q294" s="371"/>
      <c r="R294" s="371"/>
      <c r="S294" s="371"/>
      <c r="T294" s="371"/>
      <c r="U294" s="371"/>
      <c r="V294" s="371"/>
      <c r="W294" s="371"/>
      <c r="X294" s="371"/>
      <c r="Y294" s="371"/>
      <c r="Z294" s="19"/>
      <c r="AA294" s="19" t="s">
        <v>131</v>
      </c>
      <c r="AB294" s="371"/>
      <c r="AC294" s="371"/>
      <c r="AD294" s="371"/>
      <c r="AE294" s="371"/>
      <c r="AF294" s="437">
        <v>5.84</v>
      </c>
      <c r="AG294" s="437">
        <v>7.6</v>
      </c>
      <c r="AH294" s="371"/>
      <c r="AI294" s="371"/>
      <c r="AJ294" s="371"/>
      <c r="AK294" s="371"/>
      <c r="AL294" s="371"/>
      <c r="AM294" s="371"/>
      <c r="AN294" s="371"/>
      <c r="AO294" s="371"/>
      <c r="AP294" s="371"/>
      <c r="AQ294" s="371"/>
      <c r="AR294" s="437">
        <v>5.84</v>
      </c>
      <c r="AS294" s="437">
        <v>7.6</v>
      </c>
      <c r="AT294" s="371"/>
      <c r="AU294" s="371"/>
      <c r="AV294" s="371"/>
      <c r="AW294" s="371"/>
      <c r="AX294" s="371"/>
      <c r="AY294" s="371"/>
      <c r="AZ294" s="437">
        <v>13.44</v>
      </c>
      <c r="BA294" s="19" t="s">
        <v>319</v>
      </c>
    </row>
    <row r="295" spans="1:53" x14ac:dyDescent="0.35">
      <c r="A295" s="19" t="s">
        <v>1544</v>
      </c>
      <c r="B295" s="19" t="s">
        <v>1545</v>
      </c>
      <c r="C295" s="19" t="s">
        <v>58</v>
      </c>
      <c r="D295" s="436">
        <v>46147</v>
      </c>
      <c r="E295" s="19" t="s">
        <v>56</v>
      </c>
      <c r="F295" s="19" t="s">
        <v>524</v>
      </c>
      <c r="G295" s="371">
        <v>0</v>
      </c>
      <c r="H295" s="437">
        <v>10.48</v>
      </c>
      <c r="I295" s="437">
        <v>10.48</v>
      </c>
      <c r="J295" s="371"/>
      <c r="K295" s="371"/>
      <c r="L295" s="371"/>
      <c r="M295" s="371"/>
      <c r="N295" s="371"/>
      <c r="O295" s="371"/>
      <c r="P295" s="371"/>
      <c r="Q295" s="371"/>
      <c r="R295" s="371"/>
      <c r="S295" s="371"/>
      <c r="T295" s="371"/>
      <c r="U295" s="371"/>
      <c r="V295" s="371"/>
      <c r="W295" s="371"/>
      <c r="X295" s="371"/>
      <c r="Y295" s="371"/>
      <c r="Z295" s="19"/>
      <c r="AA295" s="19" t="s">
        <v>131</v>
      </c>
      <c r="AB295" s="371"/>
      <c r="AC295" s="371"/>
      <c r="AD295" s="371"/>
      <c r="AE295" s="371"/>
      <c r="AF295" s="437">
        <v>5.04</v>
      </c>
      <c r="AG295" s="437">
        <v>5.44</v>
      </c>
      <c r="AH295" s="371"/>
      <c r="AI295" s="371"/>
      <c r="AJ295" s="371"/>
      <c r="AK295" s="371"/>
      <c r="AL295" s="371"/>
      <c r="AM295" s="371"/>
      <c r="AN295" s="371"/>
      <c r="AO295" s="371"/>
      <c r="AP295" s="371"/>
      <c r="AQ295" s="371"/>
      <c r="AR295" s="437">
        <v>5.04</v>
      </c>
      <c r="AS295" s="437">
        <v>5.44</v>
      </c>
      <c r="AT295" s="371"/>
      <c r="AU295" s="371"/>
      <c r="AV295" s="371"/>
      <c r="AW295" s="371"/>
      <c r="AX295" s="371"/>
      <c r="AY295" s="371"/>
      <c r="AZ295" s="437">
        <v>10.48</v>
      </c>
      <c r="BA295" s="19" t="s">
        <v>1067</v>
      </c>
    </row>
    <row r="296" spans="1:53" x14ac:dyDescent="0.35">
      <c r="A296" s="19" t="s">
        <v>1547</v>
      </c>
      <c r="B296" s="19" t="s">
        <v>1548</v>
      </c>
      <c r="C296" s="19" t="s">
        <v>58</v>
      </c>
      <c r="D296" s="436">
        <v>46147</v>
      </c>
      <c r="E296" s="19" t="s">
        <v>56</v>
      </c>
      <c r="F296" s="19" t="s">
        <v>524</v>
      </c>
      <c r="G296" s="371">
        <v>0</v>
      </c>
      <c r="H296" s="437">
        <v>12.32</v>
      </c>
      <c r="I296" s="437">
        <v>12.32</v>
      </c>
      <c r="J296" s="371"/>
      <c r="K296" s="371"/>
      <c r="L296" s="371"/>
      <c r="M296" s="371"/>
      <c r="N296" s="371"/>
      <c r="O296" s="371">
        <v>4</v>
      </c>
      <c r="P296" s="371"/>
      <c r="Q296" s="371"/>
      <c r="R296" s="371"/>
      <c r="S296" s="371"/>
      <c r="T296" s="371"/>
      <c r="U296" s="371"/>
      <c r="V296" s="371">
        <v>4</v>
      </c>
      <c r="W296" s="371"/>
      <c r="X296" s="371"/>
      <c r="Y296" s="371"/>
      <c r="Z296" s="19"/>
      <c r="AA296" s="19" t="s">
        <v>131</v>
      </c>
      <c r="AB296" s="371"/>
      <c r="AC296" s="371"/>
      <c r="AD296" s="371"/>
      <c r="AE296" s="371"/>
      <c r="AF296" s="437">
        <v>6.16</v>
      </c>
      <c r="AG296" s="437">
        <v>6.16</v>
      </c>
      <c r="AH296" s="371"/>
      <c r="AI296" s="371"/>
      <c r="AJ296" s="371"/>
      <c r="AK296" s="371"/>
      <c r="AL296" s="371"/>
      <c r="AM296" s="371"/>
      <c r="AN296" s="371"/>
      <c r="AO296" s="371"/>
      <c r="AP296" s="371"/>
      <c r="AQ296" s="371"/>
      <c r="AR296" s="437">
        <v>6.16</v>
      </c>
      <c r="AS296" s="437">
        <v>2.16</v>
      </c>
      <c r="AT296" s="371"/>
      <c r="AU296" s="371"/>
      <c r="AV296" s="371"/>
      <c r="AW296" s="371"/>
      <c r="AX296" s="371"/>
      <c r="AY296" s="371"/>
      <c r="AZ296" s="437">
        <v>8.32</v>
      </c>
      <c r="BA296" s="19" t="s">
        <v>870</v>
      </c>
    </row>
    <row r="297" spans="1:53" x14ac:dyDescent="0.35">
      <c r="A297" s="19" t="s">
        <v>1550</v>
      </c>
      <c r="B297" s="19" t="s">
        <v>1551</v>
      </c>
      <c r="C297" s="19" t="s">
        <v>58</v>
      </c>
      <c r="D297" s="436">
        <v>46147</v>
      </c>
      <c r="E297" s="19" t="s">
        <v>56</v>
      </c>
      <c r="F297" s="19" t="s">
        <v>524</v>
      </c>
      <c r="G297" s="371">
        <v>0</v>
      </c>
      <c r="H297" s="437">
        <v>14.24</v>
      </c>
      <c r="I297" s="437">
        <v>14.24</v>
      </c>
      <c r="J297" s="371"/>
      <c r="K297" s="371"/>
      <c r="L297" s="371"/>
      <c r="M297" s="371"/>
      <c r="N297" s="371"/>
      <c r="O297" s="371"/>
      <c r="P297" s="371"/>
      <c r="Q297" s="371"/>
      <c r="R297" s="371"/>
      <c r="S297" s="371"/>
      <c r="T297" s="371"/>
      <c r="U297" s="371"/>
      <c r="V297" s="371"/>
      <c r="W297" s="371"/>
      <c r="X297" s="371"/>
      <c r="Y297" s="371"/>
      <c r="Z297" s="19"/>
      <c r="AA297" s="19" t="s">
        <v>131</v>
      </c>
      <c r="AB297" s="371"/>
      <c r="AC297" s="371"/>
      <c r="AD297" s="371"/>
      <c r="AE297" s="371"/>
      <c r="AF297" s="437">
        <v>6.5600000000000005</v>
      </c>
      <c r="AG297" s="437">
        <v>7.68</v>
      </c>
      <c r="AH297" s="371"/>
      <c r="AI297" s="371"/>
      <c r="AJ297" s="371"/>
      <c r="AK297" s="371"/>
      <c r="AL297" s="371"/>
      <c r="AM297" s="371"/>
      <c r="AN297" s="371"/>
      <c r="AO297" s="371"/>
      <c r="AP297" s="371"/>
      <c r="AQ297" s="371"/>
      <c r="AR297" s="437">
        <v>6.5600000000000005</v>
      </c>
      <c r="AS297" s="437">
        <v>7.68</v>
      </c>
      <c r="AT297" s="371"/>
      <c r="AU297" s="371"/>
      <c r="AV297" s="371"/>
      <c r="AW297" s="371"/>
      <c r="AX297" s="371"/>
      <c r="AY297" s="371"/>
      <c r="AZ297" s="437">
        <v>14.24</v>
      </c>
      <c r="BA297" s="19" t="s">
        <v>870</v>
      </c>
    </row>
    <row r="298" spans="1:53" x14ac:dyDescent="0.35">
      <c r="A298" s="19" t="s">
        <v>1553</v>
      </c>
      <c r="B298" s="19" t="s">
        <v>1554</v>
      </c>
      <c r="C298" s="19" t="s">
        <v>58</v>
      </c>
      <c r="D298" s="436">
        <v>46147</v>
      </c>
      <c r="E298" s="19" t="s">
        <v>56</v>
      </c>
      <c r="F298" s="19" t="s">
        <v>524</v>
      </c>
      <c r="G298" s="371">
        <v>0</v>
      </c>
      <c r="H298" s="437">
        <v>9.44</v>
      </c>
      <c r="I298" s="437">
        <v>9.44</v>
      </c>
      <c r="J298" s="371"/>
      <c r="K298" s="371"/>
      <c r="L298" s="371"/>
      <c r="M298" s="371"/>
      <c r="N298" s="371"/>
      <c r="O298" s="371"/>
      <c r="P298" s="371"/>
      <c r="Q298" s="371"/>
      <c r="R298" s="371"/>
      <c r="S298" s="371"/>
      <c r="T298" s="371"/>
      <c r="U298" s="371"/>
      <c r="V298" s="371"/>
      <c r="W298" s="371"/>
      <c r="X298" s="371"/>
      <c r="Y298" s="371"/>
      <c r="Z298" s="19"/>
      <c r="AA298" s="19" t="s">
        <v>131</v>
      </c>
      <c r="AB298" s="371"/>
      <c r="AC298" s="371"/>
      <c r="AD298" s="371"/>
      <c r="AE298" s="371"/>
      <c r="AF298" s="437">
        <v>4.72</v>
      </c>
      <c r="AG298" s="437">
        <v>4.72</v>
      </c>
      <c r="AH298" s="371"/>
      <c r="AI298" s="371"/>
      <c r="AJ298" s="371"/>
      <c r="AK298" s="371"/>
      <c r="AL298" s="371"/>
      <c r="AM298" s="371"/>
      <c r="AN298" s="371"/>
      <c r="AO298" s="371"/>
      <c r="AP298" s="371"/>
      <c r="AQ298" s="371"/>
      <c r="AR298" s="437">
        <v>4.72</v>
      </c>
      <c r="AS298" s="437">
        <v>4.72</v>
      </c>
      <c r="AT298" s="371"/>
      <c r="AU298" s="371"/>
      <c r="AV298" s="371"/>
      <c r="AW298" s="371"/>
      <c r="AX298" s="371"/>
      <c r="AY298" s="371"/>
      <c r="AZ298" s="437">
        <v>9.44</v>
      </c>
      <c r="BA298" s="19" t="s">
        <v>870</v>
      </c>
    </row>
    <row r="299" spans="1:53" x14ac:dyDescent="0.35">
      <c r="A299" s="19" t="s">
        <v>1556</v>
      </c>
      <c r="B299" s="19" t="s">
        <v>1557</v>
      </c>
      <c r="C299" s="19" t="s">
        <v>58</v>
      </c>
      <c r="D299" s="436">
        <v>46147</v>
      </c>
      <c r="E299" s="19" t="s">
        <v>56</v>
      </c>
      <c r="F299" s="19" t="s">
        <v>524</v>
      </c>
      <c r="G299" s="371">
        <v>0</v>
      </c>
      <c r="H299" s="437">
        <v>13.12</v>
      </c>
      <c r="I299" s="437">
        <v>13.12</v>
      </c>
      <c r="J299" s="371"/>
      <c r="K299" s="371"/>
      <c r="L299" s="371"/>
      <c r="M299" s="371"/>
      <c r="N299" s="371"/>
      <c r="O299" s="371"/>
      <c r="P299" s="371"/>
      <c r="Q299" s="371"/>
      <c r="R299" s="371"/>
      <c r="S299" s="371"/>
      <c r="T299" s="371"/>
      <c r="U299" s="371"/>
      <c r="V299" s="371"/>
      <c r="W299" s="371"/>
      <c r="X299" s="371"/>
      <c r="Y299" s="371"/>
      <c r="Z299" s="19"/>
      <c r="AA299" s="19" t="s">
        <v>131</v>
      </c>
      <c r="AB299" s="371"/>
      <c r="AC299" s="371"/>
      <c r="AD299" s="371"/>
      <c r="AE299" s="371"/>
      <c r="AF299" s="437">
        <v>5.84</v>
      </c>
      <c r="AG299" s="437">
        <v>7.28</v>
      </c>
      <c r="AH299" s="371"/>
      <c r="AI299" s="371"/>
      <c r="AJ299" s="371"/>
      <c r="AK299" s="371"/>
      <c r="AL299" s="371"/>
      <c r="AM299" s="371"/>
      <c r="AN299" s="371"/>
      <c r="AO299" s="371"/>
      <c r="AP299" s="371"/>
      <c r="AQ299" s="371"/>
      <c r="AR299" s="437">
        <v>5.84</v>
      </c>
      <c r="AS299" s="437">
        <v>7.28</v>
      </c>
      <c r="AT299" s="371"/>
      <c r="AU299" s="371"/>
      <c r="AV299" s="371"/>
      <c r="AW299" s="371"/>
      <c r="AX299" s="371"/>
      <c r="AY299" s="371"/>
      <c r="AZ299" s="437">
        <v>13.12</v>
      </c>
      <c r="BA299" s="19" t="s">
        <v>870</v>
      </c>
    </row>
    <row r="300" spans="1:53" x14ac:dyDescent="0.35">
      <c r="A300" s="19" t="s">
        <v>1559</v>
      </c>
      <c r="B300" s="19" t="s">
        <v>1560</v>
      </c>
      <c r="C300" s="19" t="s">
        <v>58</v>
      </c>
      <c r="D300" s="436">
        <v>46147</v>
      </c>
      <c r="E300" s="19" t="s">
        <v>56</v>
      </c>
      <c r="F300" s="19" t="s">
        <v>524</v>
      </c>
      <c r="G300" s="371">
        <v>0</v>
      </c>
      <c r="H300" s="437">
        <v>14.56</v>
      </c>
      <c r="I300" s="437">
        <v>14.56</v>
      </c>
      <c r="J300" s="371"/>
      <c r="K300" s="371"/>
      <c r="L300" s="371"/>
      <c r="M300" s="371"/>
      <c r="N300" s="371"/>
      <c r="O300" s="371"/>
      <c r="P300" s="371"/>
      <c r="Q300" s="371"/>
      <c r="R300" s="371"/>
      <c r="S300" s="371"/>
      <c r="T300" s="371"/>
      <c r="U300" s="371"/>
      <c r="V300" s="371"/>
      <c r="W300" s="371"/>
      <c r="X300" s="371"/>
      <c r="Y300" s="371"/>
      <c r="Z300" s="19"/>
      <c r="AA300" s="19" t="s">
        <v>131</v>
      </c>
      <c r="AB300" s="371"/>
      <c r="AC300" s="371"/>
      <c r="AD300" s="371"/>
      <c r="AE300" s="371"/>
      <c r="AF300" s="437">
        <v>6.5600000000000005</v>
      </c>
      <c r="AG300" s="371">
        <v>8</v>
      </c>
      <c r="AH300" s="371"/>
      <c r="AI300" s="371"/>
      <c r="AJ300" s="371"/>
      <c r="AK300" s="371"/>
      <c r="AL300" s="371"/>
      <c r="AM300" s="371"/>
      <c r="AN300" s="371"/>
      <c r="AO300" s="371"/>
      <c r="AP300" s="371"/>
      <c r="AQ300" s="371"/>
      <c r="AR300" s="437">
        <v>6.5600000000000005</v>
      </c>
      <c r="AS300" s="371">
        <v>8</v>
      </c>
      <c r="AT300" s="371"/>
      <c r="AU300" s="371"/>
      <c r="AV300" s="371"/>
      <c r="AW300" s="371"/>
      <c r="AX300" s="371"/>
      <c r="AY300" s="371"/>
      <c r="AZ300" s="437">
        <v>14.56</v>
      </c>
      <c r="BA300" s="19" t="s">
        <v>870</v>
      </c>
    </row>
    <row r="301" spans="1:53" x14ac:dyDescent="0.35">
      <c r="A301" s="19" t="s">
        <v>1562</v>
      </c>
      <c r="B301" s="19" t="s">
        <v>1563</v>
      </c>
      <c r="C301" s="19" t="s">
        <v>58</v>
      </c>
      <c r="D301" s="436">
        <v>46147</v>
      </c>
      <c r="E301" s="19" t="s">
        <v>56</v>
      </c>
      <c r="F301" s="19" t="s">
        <v>524</v>
      </c>
      <c r="G301" s="371">
        <v>0</v>
      </c>
      <c r="H301" s="437">
        <v>12.4</v>
      </c>
      <c r="I301" s="437">
        <v>12.4</v>
      </c>
      <c r="J301" s="371"/>
      <c r="K301" s="371"/>
      <c r="L301" s="371"/>
      <c r="M301" s="371"/>
      <c r="N301" s="371"/>
      <c r="O301" s="371"/>
      <c r="P301" s="371"/>
      <c r="Q301" s="371"/>
      <c r="R301" s="371"/>
      <c r="S301" s="371"/>
      <c r="T301" s="371"/>
      <c r="U301" s="371"/>
      <c r="V301" s="371"/>
      <c r="W301" s="371"/>
      <c r="X301" s="371"/>
      <c r="Y301" s="371"/>
      <c r="Z301" s="19"/>
      <c r="AA301" s="19" t="s">
        <v>131</v>
      </c>
      <c r="AB301" s="371"/>
      <c r="AC301" s="371"/>
      <c r="AD301" s="371"/>
      <c r="AE301" s="371"/>
      <c r="AF301" s="437">
        <v>6.5600000000000005</v>
      </c>
      <c r="AG301" s="437">
        <v>5.84</v>
      </c>
      <c r="AH301" s="371"/>
      <c r="AI301" s="371"/>
      <c r="AJ301" s="371"/>
      <c r="AK301" s="371"/>
      <c r="AL301" s="371"/>
      <c r="AM301" s="371"/>
      <c r="AN301" s="371"/>
      <c r="AO301" s="371"/>
      <c r="AP301" s="371"/>
      <c r="AQ301" s="371"/>
      <c r="AR301" s="437">
        <v>6.5600000000000005</v>
      </c>
      <c r="AS301" s="437">
        <v>5.84</v>
      </c>
      <c r="AT301" s="371"/>
      <c r="AU301" s="371"/>
      <c r="AV301" s="371"/>
      <c r="AW301" s="371"/>
      <c r="AX301" s="371"/>
      <c r="AY301" s="371"/>
      <c r="AZ301" s="437">
        <v>12.4</v>
      </c>
      <c r="BA301" s="19" t="s">
        <v>870</v>
      </c>
    </row>
    <row r="302" spans="1:53" x14ac:dyDescent="0.35">
      <c r="A302" s="19" t="s">
        <v>1565</v>
      </c>
      <c r="B302" s="19" t="s">
        <v>1566</v>
      </c>
      <c r="C302" s="19" t="s">
        <v>58</v>
      </c>
      <c r="D302" s="436">
        <v>46147</v>
      </c>
      <c r="E302" s="19" t="s">
        <v>56</v>
      </c>
      <c r="F302" s="19" t="s">
        <v>524</v>
      </c>
      <c r="G302" s="371">
        <v>0</v>
      </c>
      <c r="H302" s="371"/>
      <c r="I302" s="371">
        <v>0</v>
      </c>
      <c r="J302" s="371"/>
      <c r="K302" s="371"/>
      <c r="L302" s="371"/>
      <c r="M302" s="371"/>
      <c r="N302" s="371"/>
      <c r="O302" s="371"/>
      <c r="P302" s="371"/>
      <c r="Q302" s="371"/>
      <c r="R302" s="371"/>
      <c r="S302" s="371"/>
      <c r="T302" s="371"/>
      <c r="U302" s="371"/>
      <c r="V302" s="371"/>
      <c r="W302" s="371"/>
      <c r="X302" s="371"/>
      <c r="Y302" s="371"/>
      <c r="Z302" s="19"/>
      <c r="AA302" s="19" t="s">
        <v>131</v>
      </c>
      <c r="AB302" s="371"/>
      <c r="AC302" s="371"/>
      <c r="AD302" s="371"/>
      <c r="AE302" s="371"/>
      <c r="AF302" s="371"/>
      <c r="AG302" s="371"/>
      <c r="AH302" s="371"/>
      <c r="AI302" s="371"/>
      <c r="AJ302" s="371"/>
      <c r="AK302" s="371"/>
      <c r="AL302" s="371"/>
      <c r="AM302" s="371"/>
      <c r="AN302" s="371"/>
      <c r="AO302" s="371"/>
      <c r="AP302" s="371"/>
      <c r="AQ302" s="371"/>
      <c r="AR302" s="371"/>
      <c r="AS302" s="371"/>
      <c r="AT302" s="371"/>
      <c r="AU302" s="371"/>
      <c r="AV302" s="371"/>
      <c r="AW302" s="371"/>
      <c r="AX302" s="371"/>
      <c r="AY302" s="371"/>
      <c r="AZ302" s="371">
        <v>0</v>
      </c>
      <c r="BA302" s="19" t="s">
        <v>1068</v>
      </c>
    </row>
    <row r="303" spans="1:53" x14ac:dyDescent="0.35">
      <c r="A303" s="19" t="s">
        <v>1567</v>
      </c>
      <c r="B303" s="19" t="s">
        <v>1568</v>
      </c>
      <c r="C303" s="19" t="s">
        <v>58</v>
      </c>
      <c r="D303" s="436">
        <v>46147</v>
      </c>
      <c r="E303" s="19" t="s">
        <v>56</v>
      </c>
      <c r="F303" s="19" t="s">
        <v>524</v>
      </c>
      <c r="G303" s="371">
        <v>0</v>
      </c>
      <c r="H303" s="437">
        <v>14.24</v>
      </c>
      <c r="I303" s="437">
        <v>14.24</v>
      </c>
      <c r="J303" s="371"/>
      <c r="K303" s="371"/>
      <c r="L303" s="371"/>
      <c r="M303" s="371"/>
      <c r="N303" s="371"/>
      <c r="O303" s="371"/>
      <c r="P303" s="371"/>
      <c r="Q303" s="371"/>
      <c r="R303" s="371"/>
      <c r="S303" s="371"/>
      <c r="T303" s="371"/>
      <c r="U303" s="371"/>
      <c r="V303" s="371"/>
      <c r="W303" s="371"/>
      <c r="X303" s="371"/>
      <c r="Y303" s="371"/>
      <c r="Z303" s="19"/>
      <c r="AA303" s="19" t="s">
        <v>131</v>
      </c>
      <c r="AB303" s="371"/>
      <c r="AC303" s="371"/>
      <c r="AD303" s="371"/>
      <c r="AE303" s="371"/>
      <c r="AF303" s="437">
        <v>6.5600000000000005</v>
      </c>
      <c r="AG303" s="437">
        <v>7.68</v>
      </c>
      <c r="AH303" s="371"/>
      <c r="AI303" s="371"/>
      <c r="AJ303" s="371"/>
      <c r="AK303" s="371"/>
      <c r="AL303" s="371"/>
      <c r="AM303" s="371"/>
      <c r="AN303" s="371"/>
      <c r="AO303" s="371"/>
      <c r="AP303" s="371"/>
      <c r="AQ303" s="371"/>
      <c r="AR303" s="437">
        <v>6.5600000000000005</v>
      </c>
      <c r="AS303" s="437">
        <v>7.68</v>
      </c>
      <c r="AT303" s="371"/>
      <c r="AU303" s="371"/>
      <c r="AV303" s="371"/>
      <c r="AW303" s="371"/>
      <c r="AX303" s="371"/>
      <c r="AY303" s="371"/>
      <c r="AZ303" s="437">
        <v>14.24</v>
      </c>
      <c r="BA303" s="19" t="s">
        <v>1068</v>
      </c>
    </row>
    <row r="304" spans="1:53" x14ac:dyDescent="0.35">
      <c r="A304" s="19" t="s">
        <v>1570</v>
      </c>
      <c r="B304" s="19" t="s">
        <v>1571</v>
      </c>
      <c r="C304" s="19" t="s">
        <v>58</v>
      </c>
      <c r="D304" s="436">
        <v>46147</v>
      </c>
      <c r="E304" s="19" t="s">
        <v>56</v>
      </c>
      <c r="F304" s="19" t="s">
        <v>524</v>
      </c>
      <c r="G304" s="371">
        <v>0</v>
      </c>
      <c r="H304" s="437">
        <v>6.5600000000000005</v>
      </c>
      <c r="I304" s="437">
        <v>6.5600000000000005</v>
      </c>
      <c r="J304" s="371"/>
      <c r="K304" s="371"/>
      <c r="L304" s="371"/>
      <c r="M304" s="371"/>
      <c r="N304" s="371"/>
      <c r="O304" s="371"/>
      <c r="P304" s="371"/>
      <c r="Q304" s="371"/>
      <c r="R304" s="371"/>
      <c r="S304" s="371"/>
      <c r="T304" s="371"/>
      <c r="U304" s="371"/>
      <c r="V304" s="371"/>
      <c r="W304" s="371"/>
      <c r="X304" s="371"/>
      <c r="Y304" s="371"/>
      <c r="Z304" s="19"/>
      <c r="AA304" s="19" t="s">
        <v>131</v>
      </c>
      <c r="AB304" s="371"/>
      <c r="AC304" s="371"/>
      <c r="AD304" s="371"/>
      <c r="AE304" s="371"/>
      <c r="AF304" s="437">
        <v>6.5600000000000005</v>
      </c>
      <c r="AG304" s="371"/>
      <c r="AH304" s="371"/>
      <c r="AI304" s="371"/>
      <c r="AJ304" s="371"/>
      <c r="AK304" s="371"/>
      <c r="AL304" s="371"/>
      <c r="AM304" s="371"/>
      <c r="AN304" s="371"/>
      <c r="AO304" s="371"/>
      <c r="AP304" s="371"/>
      <c r="AQ304" s="371"/>
      <c r="AR304" s="437">
        <v>6.5600000000000005</v>
      </c>
      <c r="AS304" s="371"/>
      <c r="AT304" s="371"/>
      <c r="AU304" s="371"/>
      <c r="AV304" s="371"/>
      <c r="AW304" s="371"/>
      <c r="AX304" s="371"/>
      <c r="AY304" s="371"/>
      <c r="AZ304" s="437">
        <v>6.5600000000000005</v>
      </c>
      <c r="BA304" s="19" t="s">
        <v>1068</v>
      </c>
    </row>
    <row r="305" spans="1:53" x14ac:dyDescent="0.35">
      <c r="A305" s="19" t="s">
        <v>1573</v>
      </c>
      <c r="B305" s="19" t="s">
        <v>1574</v>
      </c>
      <c r="C305" s="19" t="s">
        <v>58</v>
      </c>
      <c r="D305" s="436">
        <v>46147</v>
      </c>
      <c r="E305" s="19" t="s">
        <v>56</v>
      </c>
      <c r="F305" s="19" t="s">
        <v>524</v>
      </c>
      <c r="G305" s="371">
        <v>0</v>
      </c>
      <c r="H305" s="437">
        <v>14.56</v>
      </c>
      <c r="I305" s="437">
        <v>14.56</v>
      </c>
      <c r="J305" s="371"/>
      <c r="K305" s="371"/>
      <c r="L305" s="371"/>
      <c r="M305" s="371"/>
      <c r="N305" s="371"/>
      <c r="O305" s="371"/>
      <c r="P305" s="371"/>
      <c r="Q305" s="371"/>
      <c r="R305" s="371"/>
      <c r="S305" s="371"/>
      <c r="T305" s="371"/>
      <c r="U305" s="371"/>
      <c r="V305" s="371"/>
      <c r="W305" s="371"/>
      <c r="X305" s="371"/>
      <c r="Y305" s="371"/>
      <c r="Z305" s="19"/>
      <c r="AA305" s="19" t="s">
        <v>131</v>
      </c>
      <c r="AB305" s="371"/>
      <c r="AC305" s="371"/>
      <c r="AD305" s="371"/>
      <c r="AE305" s="371"/>
      <c r="AF305" s="437">
        <v>6.5600000000000005</v>
      </c>
      <c r="AG305" s="371">
        <v>8</v>
      </c>
      <c r="AH305" s="371"/>
      <c r="AI305" s="371"/>
      <c r="AJ305" s="371"/>
      <c r="AK305" s="371"/>
      <c r="AL305" s="371"/>
      <c r="AM305" s="371"/>
      <c r="AN305" s="371"/>
      <c r="AO305" s="371"/>
      <c r="AP305" s="371"/>
      <c r="AQ305" s="371"/>
      <c r="AR305" s="437">
        <v>6.5600000000000005</v>
      </c>
      <c r="AS305" s="371">
        <v>8</v>
      </c>
      <c r="AT305" s="371"/>
      <c r="AU305" s="371"/>
      <c r="AV305" s="371"/>
      <c r="AW305" s="371"/>
      <c r="AX305" s="371"/>
      <c r="AY305" s="371"/>
      <c r="AZ305" s="437">
        <v>14.56</v>
      </c>
      <c r="BA305" s="19" t="s">
        <v>1068</v>
      </c>
    </row>
    <row r="306" spans="1:53" x14ac:dyDescent="0.35">
      <c r="A306" s="19" t="s">
        <v>1576</v>
      </c>
      <c r="B306" s="19" t="s">
        <v>1577</v>
      </c>
      <c r="C306" s="19" t="s">
        <v>58</v>
      </c>
      <c r="D306" s="436">
        <v>46147</v>
      </c>
      <c r="E306" s="19" t="s">
        <v>56</v>
      </c>
      <c r="F306" s="19" t="s">
        <v>524</v>
      </c>
      <c r="G306" s="371">
        <v>0</v>
      </c>
      <c r="H306" s="437">
        <v>14.56</v>
      </c>
      <c r="I306" s="437">
        <v>14.56</v>
      </c>
      <c r="J306" s="371"/>
      <c r="K306" s="371"/>
      <c r="L306" s="371"/>
      <c r="M306" s="371"/>
      <c r="N306" s="371"/>
      <c r="O306" s="371"/>
      <c r="P306" s="371"/>
      <c r="Q306" s="371"/>
      <c r="R306" s="371"/>
      <c r="S306" s="371"/>
      <c r="T306" s="371"/>
      <c r="U306" s="371"/>
      <c r="V306" s="371"/>
      <c r="W306" s="371"/>
      <c r="X306" s="371"/>
      <c r="Y306" s="371"/>
      <c r="Z306" s="19"/>
      <c r="AA306" s="19" t="s">
        <v>131</v>
      </c>
      <c r="AB306" s="371"/>
      <c r="AC306" s="371"/>
      <c r="AD306" s="371"/>
      <c r="AE306" s="371"/>
      <c r="AF306" s="437">
        <v>6.5600000000000005</v>
      </c>
      <c r="AG306" s="371">
        <v>8</v>
      </c>
      <c r="AH306" s="371"/>
      <c r="AI306" s="371"/>
      <c r="AJ306" s="371"/>
      <c r="AK306" s="371"/>
      <c r="AL306" s="371"/>
      <c r="AM306" s="371"/>
      <c r="AN306" s="371"/>
      <c r="AO306" s="371"/>
      <c r="AP306" s="371"/>
      <c r="AQ306" s="371"/>
      <c r="AR306" s="437">
        <v>6.5600000000000005</v>
      </c>
      <c r="AS306" s="371">
        <v>8</v>
      </c>
      <c r="AT306" s="371"/>
      <c r="AU306" s="371"/>
      <c r="AV306" s="371"/>
      <c r="AW306" s="371"/>
      <c r="AX306" s="371"/>
      <c r="AY306" s="371"/>
      <c r="AZ306" s="437">
        <v>14.56</v>
      </c>
      <c r="BA306" s="19" t="s">
        <v>1068</v>
      </c>
    </row>
    <row r="307" spans="1:53" x14ac:dyDescent="0.35">
      <c r="A307" s="19" t="s">
        <v>1579</v>
      </c>
      <c r="B307" s="19" t="s">
        <v>1580</v>
      </c>
      <c r="C307" s="19" t="s">
        <v>58</v>
      </c>
      <c r="D307" s="436">
        <v>46147</v>
      </c>
      <c r="E307" s="19" t="s">
        <v>56</v>
      </c>
      <c r="F307" s="19" t="s">
        <v>524</v>
      </c>
      <c r="G307" s="371">
        <v>0</v>
      </c>
      <c r="H307" s="437">
        <v>14.56</v>
      </c>
      <c r="I307" s="437">
        <v>14.56</v>
      </c>
      <c r="J307" s="371"/>
      <c r="K307" s="371"/>
      <c r="L307" s="371"/>
      <c r="M307" s="371"/>
      <c r="N307" s="371"/>
      <c r="O307" s="371"/>
      <c r="P307" s="371"/>
      <c r="Q307" s="371"/>
      <c r="R307" s="371"/>
      <c r="S307" s="371"/>
      <c r="T307" s="371"/>
      <c r="U307" s="371"/>
      <c r="V307" s="371"/>
      <c r="W307" s="371"/>
      <c r="X307" s="371"/>
      <c r="Y307" s="371"/>
      <c r="Z307" s="19"/>
      <c r="AA307" s="19" t="s">
        <v>131</v>
      </c>
      <c r="AB307" s="371"/>
      <c r="AC307" s="371"/>
      <c r="AD307" s="371"/>
      <c r="AE307" s="371"/>
      <c r="AF307" s="437">
        <v>6.5600000000000005</v>
      </c>
      <c r="AG307" s="371">
        <v>8</v>
      </c>
      <c r="AH307" s="371"/>
      <c r="AI307" s="371"/>
      <c r="AJ307" s="371"/>
      <c r="AK307" s="371"/>
      <c r="AL307" s="371"/>
      <c r="AM307" s="371"/>
      <c r="AN307" s="371"/>
      <c r="AO307" s="371"/>
      <c r="AP307" s="371"/>
      <c r="AQ307" s="371"/>
      <c r="AR307" s="437">
        <v>6.5600000000000005</v>
      </c>
      <c r="AS307" s="371">
        <v>8</v>
      </c>
      <c r="AT307" s="371"/>
      <c r="AU307" s="371"/>
      <c r="AV307" s="371"/>
      <c r="AW307" s="371"/>
      <c r="AX307" s="371"/>
      <c r="AY307" s="371"/>
      <c r="AZ307" s="437">
        <v>14.56</v>
      </c>
      <c r="BA307" s="19" t="s">
        <v>1068</v>
      </c>
    </row>
    <row r="308" spans="1:53" x14ac:dyDescent="0.35">
      <c r="A308" s="19" t="s">
        <v>1582</v>
      </c>
      <c r="B308" s="19" t="s">
        <v>1583</v>
      </c>
      <c r="C308" s="19" t="s">
        <v>58</v>
      </c>
      <c r="D308" s="436">
        <v>46147</v>
      </c>
      <c r="E308" s="19" t="s">
        <v>56</v>
      </c>
      <c r="F308" s="19" t="s">
        <v>524</v>
      </c>
      <c r="G308" s="371">
        <v>0</v>
      </c>
      <c r="H308" s="437">
        <v>12.88</v>
      </c>
      <c r="I308" s="437">
        <v>12.88</v>
      </c>
      <c r="J308" s="371"/>
      <c r="K308" s="371"/>
      <c r="L308" s="371"/>
      <c r="M308" s="371"/>
      <c r="N308" s="371"/>
      <c r="O308" s="371"/>
      <c r="P308" s="371"/>
      <c r="Q308" s="371"/>
      <c r="R308" s="371"/>
      <c r="S308" s="371"/>
      <c r="T308" s="371"/>
      <c r="U308" s="371"/>
      <c r="V308" s="371"/>
      <c r="W308" s="371"/>
      <c r="X308" s="371"/>
      <c r="Y308" s="371"/>
      <c r="Z308" s="19"/>
      <c r="AA308" s="19" t="s">
        <v>131</v>
      </c>
      <c r="AB308" s="371"/>
      <c r="AC308" s="371"/>
      <c r="AD308" s="371"/>
      <c r="AE308" s="371"/>
      <c r="AF308" s="437">
        <v>5.84</v>
      </c>
      <c r="AG308" s="437">
        <v>7.04</v>
      </c>
      <c r="AH308" s="371"/>
      <c r="AI308" s="371"/>
      <c r="AJ308" s="371"/>
      <c r="AK308" s="371"/>
      <c r="AL308" s="371"/>
      <c r="AM308" s="371"/>
      <c r="AN308" s="371"/>
      <c r="AO308" s="371"/>
      <c r="AP308" s="371"/>
      <c r="AQ308" s="371"/>
      <c r="AR308" s="437">
        <v>5.84</v>
      </c>
      <c r="AS308" s="437">
        <v>7.04</v>
      </c>
      <c r="AT308" s="371"/>
      <c r="AU308" s="371"/>
      <c r="AV308" s="371"/>
      <c r="AW308" s="371"/>
      <c r="AX308" s="371"/>
      <c r="AY308" s="371"/>
      <c r="AZ308" s="437">
        <v>12.88</v>
      </c>
      <c r="BA308" s="19" t="s">
        <v>1068</v>
      </c>
    </row>
    <row r="309" spans="1:53" x14ac:dyDescent="0.35">
      <c r="A309" s="19" t="s">
        <v>1585</v>
      </c>
      <c r="B309" s="19" t="s">
        <v>1586</v>
      </c>
      <c r="C309" s="19" t="s">
        <v>58</v>
      </c>
      <c r="D309" s="436">
        <v>46147</v>
      </c>
      <c r="E309" s="19" t="s">
        <v>56</v>
      </c>
      <c r="F309" s="19" t="s">
        <v>524</v>
      </c>
      <c r="G309" s="371">
        <v>0</v>
      </c>
      <c r="H309" s="437">
        <v>14.56</v>
      </c>
      <c r="I309" s="437">
        <v>14.56</v>
      </c>
      <c r="J309" s="371"/>
      <c r="K309" s="371"/>
      <c r="L309" s="371"/>
      <c r="M309" s="371"/>
      <c r="N309" s="371"/>
      <c r="O309" s="371"/>
      <c r="P309" s="371"/>
      <c r="Q309" s="371"/>
      <c r="R309" s="371"/>
      <c r="S309" s="371"/>
      <c r="T309" s="371"/>
      <c r="U309" s="371"/>
      <c r="V309" s="371"/>
      <c r="W309" s="371"/>
      <c r="X309" s="371"/>
      <c r="Y309" s="371"/>
      <c r="Z309" s="19"/>
      <c r="AA309" s="19" t="s">
        <v>131</v>
      </c>
      <c r="AB309" s="371"/>
      <c r="AC309" s="371"/>
      <c r="AD309" s="371"/>
      <c r="AE309" s="371"/>
      <c r="AF309" s="437">
        <v>6.5600000000000005</v>
      </c>
      <c r="AG309" s="371">
        <v>8</v>
      </c>
      <c r="AH309" s="371"/>
      <c r="AI309" s="371"/>
      <c r="AJ309" s="371"/>
      <c r="AK309" s="371"/>
      <c r="AL309" s="371"/>
      <c r="AM309" s="371"/>
      <c r="AN309" s="371"/>
      <c r="AO309" s="371"/>
      <c r="AP309" s="371"/>
      <c r="AQ309" s="371"/>
      <c r="AR309" s="437">
        <v>6.5600000000000005</v>
      </c>
      <c r="AS309" s="371">
        <v>8</v>
      </c>
      <c r="AT309" s="371"/>
      <c r="AU309" s="371"/>
      <c r="AV309" s="371"/>
      <c r="AW309" s="371"/>
      <c r="AX309" s="371"/>
      <c r="AY309" s="371"/>
      <c r="AZ309" s="437">
        <v>14.56</v>
      </c>
      <c r="BA309" s="19" t="s">
        <v>1068</v>
      </c>
    </row>
    <row r="310" spans="1:53" x14ac:dyDescent="0.35">
      <c r="A310" s="19" t="s">
        <v>1588</v>
      </c>
      <c r="B310" s="19" t="s">
        <v>1589</v>
      </c>
      <c r="C310" s="19" t="s">
        <v>58</v>
      </c>
      <c r="D310" s="436">
        <v>46147</v>
      </c>
      <c r="E310" s="19" t="s">
        <v>56</v>
      </c>
      <c r="F310" s="19" t="s">
        <v>524</v>
      </c>
      <c r="G310" s="371">
        <v>0</v>
      </c>
      <c r="H310" s="437">
        <v>14.56</v>
      </c>
      <c r="I310" s="437">
        <v>14.56</v>
      </c>
      <c r="J310" s="371"/>
      <c r="K310" s="371"/>
      <c r="L310" s="371"/>
      <c r="M310" s="371"/>
      <c r="N310" s="371"/>
      <c r="O310" s="371"/>
      <c r="P310" s="371"/>
      <c r="Q310" s="371"/>
      <c r="R310" s="371"/>
      <c r="S310" s="371"/>
      <c r="T310" s="371"/>
      <c r="U310" s="371"/>
      <c r="V310" s="371"/>
      <c r="W310" s="371"/>
      <c r="X310" s="371"/>
      <c r="Y310" s="371"/>
      <c r="Z310" s="19"/>
      <c r="AA310" s="19" t="s">
        <v>131</v>
      </c>
      <c r="AB310" s="371"/>
      <c r="AC310" s="371"/>
      <c r="AD310" s="371"/>
      <c r="AE310" s="371"/>
      <c r="AF310" s="437">
        <v>6.5600000000000005</v>
      </c>
      <c r="AG310" s="371">
        <v>8</v>
      </c>
      <c r="AH310" s="371"/>
      <c r="AI310" s="371"/>
      <c r="AJ310" s="371"/>
      <c r="AK310" s="371"/>
      <c r="AL310" s="371"/>
      <c r="AM310" s="371"/>
      <c r="AN310" s="371"/>
      <c r="AO310" s="371"/>
      <c r="AP310" s="371"/>
      <c r="AQ310" s="371"/>
      <c r="AR310" s="437">
        <v>6.5600000000000005</v>
      </c>
      <c r="AS310" s="371">
        <v>8</v>
      </c>
      <c r="AT310" s="371"/>
      <c r="AU310" s="371"/>
      <c r="AV310" s="371"/>
      <c r="AW310" s="371"/>
      <c r="AX310" s="371"/>
      <c r="AY310" s="371"/>
      <c r="AZ310" s="437">
        <v>14.56</v>
      </c>
      <c r="BA310" s="19" t="s">
        <v>1068</v>
      </c>
    </row>
    <row r="311" spans="1:53" x14ac:dyDescent="0.35">
      <c r="A311" s="19" t="s">
        <v>1591</v>
      </c>
      <c r="B311" s="19" t="s">
        <v>1592</v>
      </c>
      <c r="C311" s="19" t="s">
        <v>58</v>
      </c>
      <c r="D311" s="436">
        <v>46147</v>
      </c>
      <c r="E311" s="19" t="s">
        <v>56</v>
      </c>
      <c r="F311" s="19" t="s">
        <v>524</v>
      </c>
      <c r="G311" s="371">
        <v>0</v>
      </c>
      <c r="H311" s="437">
        <v>9.44</v>
      </c>
      <c r="I311" s="437">
        <v>9.44</v>
      </c>
      <c r="J311" s="371"/>
      <c r="K311" s="371"/>
      <c r="L311" s="371"/>
      <c r="M311" s="371"/>
      <c r="N311" s="371"/>
      <c r="O311" s="371"/>
      <c r="P311" s="371"/>
      <c r="Q311" s="371"/>
      <c r="R311" s="371"/>
      <c r="S311" s="371"/>
      <c r="T311" s="371"/>
      <c r="U311" s="371"/>
      <c r="V311" s="371"/>
      <c r="W311" s="371"/>
      <c r="X311" s="371"/>
      <c r="Y311" s="371"/>
      <c r="Z311" s="19"/>
      <c r="AA311" s="19" t="s">
        <v>131</v>
      </c>
      <c r="AB311" s="371"/>
      <c r="AC311" s="371"/>
      <c r="AD311" s="371"/>
      <c r="AE311" s="371"/>
      <c r="AF311" s="437">
        <v>5.04</v>
      </c>
      <c r="AG311" s="437">
        <v>4.4000000000000004</v>
      </c>
      <c r="AH311" s="371"/>
      <c r="AI311" s="371"/>
      <c r="AJ311" s="371"/>
      <c r="AK311" s="371"/>
      <c r="AL311" s="371"/>
      <c r="AM311" s="371"/>
      <c r="AN311" s="371"/>
      <c r="AO311" s="371"/>
      <c r="AP311" s="371"/>
      <c r="AQ311" s="371"/>
      <c r="AR311" s="437">
        <v>5.04</v>
      </c>
      <c r="AS311" s="437">
        <v>4.4000000000000004</v>
      </c>
      <c r="AT311" s="371"/>
      <c r="AU311" s="371"/>
      <c r="AV311" s="371"/>
      <c r="AW311" s="371"/>
      <c r="AX311" s="371"/>
      <c r="AY311" s="371"/>
      <c r="AZ311" s="437">
        <v>9.44</v>
      </c>
      <c r="BA311" s="19" t="s">
        <v>1068</v>
      </c>
    </row>
    <row r="312" spans="1:53" x14ac:dyDescent="0.35">
      <c r="A312" s="19" t="s">
        <v>1594</v>
      </c>
      <c r="B312" s="19" t="s">
        <v>1595</v>
      </c>
      <c r="C312" s="19" t="s">
        <v>58</v>
      </c>
      <c r="D312" s="436">
        <v>46147</v>
      </c>
      <c r="E312" s="19" t="s">
        <v>56</v>
      </c>
      <c r="F312" s="19" t="s">
        <v>524</v>
      </c>
      <c r="G312" s="371">
        <v>0</v>
      </c>
      <c r="H312" s="437">
        <v>4.5600000000000005</v>
      </c>
      <c r="I312" s="437">
        <v>4.5600000000000005</v>
      </c>
      <c r="J312" s="371"/>
      <c r="K312" s="371"/>
      <c r="L312" s="371"/>
      <c r="M312" s="371"/>
      <c r="N312" s="371"/>
      <c r="O312" s="371"/>
      <c r="P312" s="371"/>
      <c r="Q312" s="371"/>
      <c r="R312" s="371"/>
      <c r="S312" s="371"/>
      <c r="T312" s="371"/>
      <c r="U312" s="371"/>
      <c r="V312" s="371"/>
      <c r="W312" s="371"/>
      <c r="X312" s="371"/>
      <c r="Y312" s="371"/>
      <c r="Z312" s="19"/>
      <c r="AA312" s="19" t="s">
        <v>131</v>
      </c>
      <c r="AB312" s="371"/>
      <c r="AC312" s="371"/>
      <c r="AD312" s="371"/>
      <c r="AE312" s="371"/>
      <c r="AF312" s="437">
        <v>4.5600000000000005</v>
      </c>
      <c r="AG312" s="371"/>
      <c r="AH312" s="371"/>
      <c r="AI312" s="371"/>
      <c r="AJ312" s="371"/>
      <c r="AK312" s="371"/>
      <c r="AL312" s="371"/>
      <c r="AM312" s="371"/>
      <c r="AN312" s="371"/>
      <c r="AO312" s="371"/>
      <c r="AP312" s="371"/>
      <c r="AQ312" s="371"/>
      <c r="AR312" s="437">
        <v>4.5600000000000005</v>
      </c>
      <c r="AS312" s="371"/>
      <c r="AT312" s="371"/>
      <c r="AU312" s="371"/>
      <c r="AV312" s="371"/>
      <c r="AW312" s="371"/>
      <c r="AX312" s="371"/>
      <c r="AY312" s="371"/>
      <c r="AZ312" s="437">
        <v>4.5600000000000005</v>
      </c>
      <c r="BA312" s="19" t="s">
        <v>1068</v>
      </c>
    </row>
    <row r="313" spans="1:53" x14ac:dyDescent="0.35">
      <c r="A313" s="19" t="s">
        <v>1597</v>
      </c>
      <c r="B313" s="19" t="s">
        <v>1598</v>
      </c>
      <c r="C313" s="19" t="s">
        <v>58</v>
      </c>
      <c r="D313" s="436">
        <v>46153</v>
      </c>
      <c r="E313" s="19" t="s">
        <v>56</v>
      </c>
      <c r="F313" s="19" t="s">
        <v>524</v>
      </c>
      <c r="G313" s="371">
        <v>0</v>
      </c>
      <c r="H313" s="437">
        <v>12.8</v>
      </c>
      <c r="I313" s="437">
        <v>12.8</v>
      </c>
      <c r="J313" s="371"/>
      <c r="K313" s="371"/>
      <c r="L313" s="371"/>
      <c r="M313" s="371"/>
      <c r="N313" s="371"/>
      <c r="O313" s="371"/>
      <c r="P313" s="371"/>
      <c r="Q313" s="371"/>
      <c r="R313" s="371"/>
      <c r="S313" s="371"/>
      <c r="T313" s="371"/>
      <c r="U313" s="371"/>
      <c r="V313" s="371"/>
      <c r="W313" s="371"/>
      <c r="X313" s="371"/>
      <c r="Y313" s="371"/>
      <c r="Z313" s="19"/>
      <c r="AA313" s="19" t="s">
        <v>131</v>
      </c>
      <c r="AB313" s="371"/>
      <c r="AC313" s="371"/>
      <c r="AD313" s="371"/>
      <c r="AE313" s="371"/>
      <c r="AF313" s="437">
        <v>4.8</v>
      </c>
      <c r="AG313" s="371">
        <v>8</v>
      </c>
      <c r="AH313" s="371"/>
      <c r="AI313" s="371"/>
      <c r="AJ313" s="371"/>
      <c r="AK313" s="371"/>
      <c r="AL313" s="371"/>
      <c r="AM313" s="371"/>
      <c r="AN313" s="371"/>
      <c r="AO313" s="371"/>
      <c r="AP313" s="371"/>
      <c r="AQ313" s="371"/>
      <c r="AR313" s="437">
        <v>4.8</v>
      </c>
      <c r="AS313" s="371">
        <v>8</v>
      </c>
      <c r="AT313" s="371"/>
      <c r="AU313" s="371"/>
      <c r="AV313" s="371"/>
      <c r="AW313" s="371"/>
      <c r="AX313" s="371"/>
      <c r="AY313" s="371"/>
      <c r="AZ313" s="437">
        <v>12.8</v>
      </c>
      <c r="BA313" s="19" t="s">
        <v>870</v>
      </c>
    </row>
    <row r="314" spans="1:53" x14ac:dyDescent="0.35">
      <c r="A314" s="19" t="s">
        <v>1600</v>
      </c>
      <c r="B314" s="19" t="s">
        <v>1601</v>
      </c>
      <c r="C314" s="19" t="s">
        <v>58</v>
      </c>
      <c r="D314" s="436">
        <v>46153</v>
      </c>
      <c r="E314" s="19" t="s">
        <v>56</v>
      </c>
      <c r="F314" s="19" t="s">
        <v>524</v>
      </c>
      <c r="G314" s="371">
        <v>0</v>
      </c>
      <c r="H314" s="437">
        <v>11.68</v>
      </c>
      <c r="I314" s="437">
        <v>11.68</v>
      </c>
      <c r="J314" s="371"/>
      <c r="K314" s="371"/>
      <c r="L314" s="371"/>
      <c r="M314" s="371"/>
      <c r="N314" s="371"/>
      <c r="O314" s="371"/>
      <c r="P314" s="371"/>
      <c r="Q314" s="371"/>
      <c r="R314" s="371"/>
      <c r="S314" s="371"/>
      <c r="T314" s="371"/>
      <c r="U314" s="371"/>
      <c r="V314" s="371"/>
      <c r="W314" s="371"/>
      <c r="X314" s="371"/>
      <c r="Y314" s="371"/>
      <c r="Z314" s="19"/>
      <c r="AA314" s="19" t="s">
        <v>131</v>
      </c>
      <c r="AB314" s="371"/>
      <c r="AC314" s="371"/>
      <c r="AD314" s="371"/>
      <c r="AE314" s="371"/>
      <c r="AF314" s="437">
        <v>4.08</v>
      </c>
      <c r="AG314" s="437">
        <v>7.6</v>
      </c>
      <c r="AH314" s="371"/>
      <c r="AI314" s="371"/>
      <c r="AJ314" s="371"/>
      <c r="AK314" s="371"/>
      <c r="AL314" s="371"/>
      <c r="AM314" s="371"/>
      <c r="AN314" s="371"/>
      <c r="AO314" s="371"/>
      <c r="AP314" s="371"/>
      <c r="AQ314" s="371"/>
      <c r="AR314" s="437">
        <v>4.08</v>
      </c>
      <c r="AS314" s="437">
        <v>7.6</v>
      </c>
      <c r="AT314" s="371"/>
      <c r="AU314" s="371"/>
      <c r="AV314" s="371"/>
      <c r="AW314" s="371"/>
      <c r="AX314" s="371"/>
      <c r="AY314" s="371"/>
      <c r="AZ314" s="437">
        <v>11.68</v>
      </c>
      <c r="BA314" s="19" t="s">
        <v>870</v>
      </c>
    </row>
    <row r="315" spans="1:53" x14ac:dyDescent="0.35">
      <c r="A315" s="19" t="s">
        <v>1603</v>
      </c>
      <c r="B315" s="19" t="s">
        <v>1604</v>
      </c>
      <c r="C315" s="19" t="s">
        <v>58</v>
      </c>
      <c r="D315" s="436">
        <v>46153</v>
      </c>
      <c r="E315" s="19" t="s">
        <v>56</v>
      </c>
      <c r="F315" s="19" t="s">
        <v>524</v>
      </c>
      <c r="G315" s="371">
        <v>0</v>
      </c>
      <c r="H315" s="437">
        <v>12.8</v>
      </c>
      <c r="I315" s="437">
        <v>12.8</v>
      </c>
      <c r="J315" s="371"/>
      <c r="K315" s="371"/>
      <c r="L315" s="371"/>
      <c r="M315" s="371"/>
      <c r="N315" s="371"/>
      <c r="O315" s="371"/>
      <c r="P315" s="371"/>
      <c r="Q315" s="371"/>
      <c r="R315" s="371"/>
      <c r="S315" s="371"/>
      <c r="T315" s="371"/>
      <c r="U315" s="371"/>
      <c r="V315" s="371"/>
      <c r="W315" s="371"/>
      <c r="X315" s="371"/>
      <c r="Y315" s="371"/>
      <c r="Z315" s="19"/>
      <c r="AA315" s="19" t="s">
        <v>131</v>
      </c>
      <c r="AB315" s="371"/>
      <c r="AC315" s="371"/>
      <c r="AD315" s="371"/>
      <c r="AE315" s="371"/>
      <c r="AF315" s="437">
        <v>4.8</v>
      </c>
      <c r="AG315" s="371">
        <v>8</v>
      </c>
      <c r="AH315" s="371"/>
      <c r="AI315" s="371"/>
      <c r="AJ315" s="371"/>
      <c r="AK315" s="371"/>
      <c r="AL315" s="371"/>
      <c r="AM315" s="371"/>
      <c r="AN315" s="371"/>
      <c r="AO315" s="371"/>
      <c r="AP315" s="371"/>
      <c r="AQ315" s="371"/>
      <c r="AR315" s="437">
        <v>4.8</v>
      </c>
      <c r="AS315" s="371">
        <v>8</v>
      </c>
      <c r="AT315" s="371"/>
      <c r="AU315" s="371"/>
      <c r="AV315" s="371"/>
      <c r="AW315" s="371"/>
      <c r="AX315" s="371"/>
      <c r="AY315" s="371"/>
      <c r="AZ315" s="437">
        <v>12.8</v>
      </c>
      <c r="BA315" s="19" t="s">
        <v>870</v>
      </c>
    </row>
    <row r="316" spans="1:53" x14ac:dyDescent="0.35">
      <c r="A316" s="19" t="s">
        <v>1606</v>
      </c>
      <c r="B316" s="19" t="s">
        <v>1607</v>
      </c>
      <c r="C316" s="19" t="s">
        <v>58</v>
      </c>
      <c r="D316" s="436">
        <v>46153</v>
      </c>
      <c r="E316" s="19" t="s">
        <v>56</v>
      </c>
      <c r="F316" s="19" t="s">
        <v>524</v>
      </c>
      <c r="G316" s="371">
        <v>0</v>
      </c>
      <c r="H316" s="437">
        <v>12.8</v>
      </c>
      <c r="I316" s="437">
        <v>12.8</v>
      </c>
      <c r="J316" s="371"/>
      <c r="K316" s="371"/>
      <c r="L316" s="371"/>
      <c r="M316" s="371"/>
      <c r="N316" s="371"/>
      <c r="O316" s="371"/>
      <c r="P316" s="371"/>
      <c r="Q316" s="371"/>
      <c r="R316" s="371"/>
      <c r="S316" s="371"/>
      <c r="T316" s="371"/>
      <c r="U316" s="371"/>
      <c r="V316" s="371"/>
      <c r="W316" s="371"/>
      <c r="X316" s="371"/>
      <c r="Y316" s="371"/>
      <c r="Z316" s="19"/>
      <c r="AA316" s="19" t="s">
        <v>131</v>
      </c>
      <c r="AB316" s="371"/>
      <c r="AC316" s="371"/>
      <c r="AD316" s="371"/>
      <c r="AE316" s="371"/>
      <c r="AF316" s="437">
        <v>4.8</v>
      </c>
      <c r="AG316" s="371">
        <v>8</v>
      </c>
      <c r="AH316" s="371"/>
      <c r="AI316" s="371"/>
      <c r="AJ316" s="371"/>
      <c r="AK316" s="371"/>
      <c r="AL316" s="371"/>
      <c r="AM316" s="371"/>
      <c r="AN316" s="371"/>
      <c r="AO316" s="371"/>
      <c r="AP316" s="371"/>
      <c r="AQ316" s="371"/>
      <c r="AR316" s="437">
        <v>4.8</v>
      </c>
      <c r="AS316" s="371">
        <v>8</v>
      </c>
      <c r="AT316" s="371"/>
      <c r="AU316" s="371"/>
      <c r="AV316" s="371"/>
      <c r="AW316" s="371"/>
      <c r="AX316" s="371"/>
      <c r="AY316" s="371"/>
      <c r="AZ316" s="437">
        <v>12.8</v>
      </c>
      <c r="BA316" s="19" t="s">
        <v>870</v>
      </c>
    </row>
    <row r="317" spans="1:53" x14ac:dyDescent="0.35">
      <c r="A317" s="19" t="s">
        <v>1609</v>
      </c>
      <c r="B317" s="19" t="s">
        <v>1610</v>
      </c>
      <c r="C317" s="19" t="s">
        <v>58</v>
      </c>
      <c r="D317" s="436">
        <v>46153</v>
      </c>
      <c r="E317" s="19" t="s">
        <v>56</v>
      </c>
      <c r="F317" s="19" t="s">
        <v>524</v>
      </c>
      <c r="G317" s="371">
        <v>0</v>
      </c>
      <c r="H317" s="371">
        <v>12</v>
      </c>
      <c r="I317" s="371">
        <v>12</v>
      </c>
      <c r="J317" s="371"/>
      <c r="K317" s="371"/>
      <c r="L317" s="371"/>
      <c r="M317" s="371"/>
      <c r="N317" s="371"/>
      <c r="O317" s="371"/>
      <c r="P317" s="371"/>
      <c r="Q317" s="371"/>
      <c r="R317" s="371"/>
      <c r="S317" s="371"/>
      <c r="T317" s="371"/>
      <c r="U317" s="371"/>
      <c r="V317" s="371"/>
      <c r="W317" s="371"/>
      <c r="X317" s="371"/>
      <c r="Y317" s="371"/>
      <c r="Z317" s="19"/>
      <c r="AA317" s="19" t="s">
        <v>131</v>
      </c>
      <c r="AB317" s="371"/>
      <c r="AC317" s="371"/>
      <c r="AD317" s="371"/>
      <c r="AE317" s="371"/>
      <c r="AF317" s="437">
        <v>4.8</v>
      </c>
      <c r="AG317" s="437">
        <v>7.2</v>
      </c>
      <c r="AH317" s="371"/>
      <c r="AI317" s="371"/>
      <c r="AJ317" s="371"/>
      <c r="AK317" s="371"/>
      <c r="AL317" s="371"/>
      <c r="AM317" s="371"/>
      <c r="AN317" s="371"/>
      <c r="AO317" s="371"/>
      <c r="AP317" s="371"/>
      <c r="AQ317" s="371"/>
      <c r="AR317" s="437">
        <v>4.8</v>
      </c>
      <c r="AS317" s="437">
        <v>7.2</v>
      </c>
      <c r="AT317" s="371"/>
      <c r="AU317" s="371"/>
      <c r="AV317" s="371"/>
      <c r="AW317" s="371"/>
      <c r="AX317" s="371"/>
      <c r="AY317" s="371"/>
      <c r="AZ317" s="371">
        <v>12</v>
      </c>
      <c r="BA317" s="19" t="s">
        <v>870</v>
      </c>
    </row>
    <row r="318" spans="1:53" x14ac:dyDescent="0.35">
      <c r="A318" s="19" t="s">
        <v>1612</v>
      </c>
      <c r="B318" s="19" t="s">
        <v>1613</v>
      </c>
      <c r="C318" s="19" t="s">
        <v>58</v>
      </c>
      <c r="D318" s="436">
        <v>46153</v>
      </c>
      <c r="E318" s="19" t="s">
        <v>56</v>
      </c>
      <c r="F318" s="19" t="s">
        <v>524</v>
      </c>
      <c r="G318" s="371">
        <v>0</v>
      </c>
      <c r="H318" s="437">
        <v>12.16</v>
      </c>
      <c r="I318" s="437">
        <v>12.16</v>
      </c>
      <c r="J318" s="371"/>
      <c r="K318" s="371"/>
      <c r="L318" s="371"/>
      <c r="M318" s="371"/>
      <c r="N318" s="371"/>
      <c r="O318" s="371"/>
      <c r="P318" s="371"/>
      <c r="Q318" s="371"/>
      <c r="R318" s="371"/>
      <c r="S318" s="371"/>
      <c r="T318" s="371"/>
      <c r="U318" s="371"/>
      <c r="V318" s="371"/>
      <c r="W318" s="371"/>
      <c r="X318" s="371"/>
      <c r="Y318" s="371"/>
      <c r="Z318" s="19"/>
      <c r="AA318" s="19" t="s">
        <v>131</v>
      </c>
      <c r="AB318" s="371"/>
      <c r="AC318" s="371"/>
      <c r="AD318" s="371"/>
      <c r="AE318" s="371"/>
      <c r="AF318" s="437">
        <v>4.8</v>
      </c>
      <c r="AG318" s="437">
        <v>7.36</v>
      </c>
      <c r="AH318" s="371"/>
      <c r="AI318" s="371"/>
      <c r="AJ318" s="371"/>
      <c r="AK318" s="371"/>
      <c r="AL318" s="371"/>
      <c r="AM318" s="371"/>
      <c r="AN318" s="371"/>
      <c r="AO318" s="371"/>
      <c r="AP318" s="371"/>
      <c r="AQ318" s="371"/>
      <c r="AR318" s="437">
        <v>4.8</v>
      </c>
      <c r="AS318" s="437">
        <v>7.36</v>
      </c>
      <c r="AT318" s="371"/>
      <c r="AU318" s="371"/>
      <c r="AV318" s="371"/>
      <c r="AW318" s="371"/>
      <c r="AX318" s="371"/>
      <c r="AY318" s="371"/>
      <c r="AZ318" s="437">
        <v>12.16</v>
      </c>
      <c r="BA318" s="19" t="s">
        <v>870</v>
      </c>
    </row>
    <row r="319" spans="1:53" x14ac:dyDescent="0.35">
      <c r="A319" s="19" t="s">
        <v>1616</v>
      </c>
      <c r="B319" s="19" t="s">
        <v>1617</v>
      </c>
      <c r="C319" s="19" t="s">
        <v>58</v>
      </c>
      <c r="D319" s="436">
        <v>46153</v>
      </c>
      <c r="E319" s="19" t="s">
        <v>56</v>
      </c>
      <c r="F319" s="19" t="s">
        <v>524</v>
      </c>
      <c r="G319" s="371">
        <v>0</v>
      </c>
      <c r="H319" s="437">
        <v>12.48</v>
      </c>
      <c r="I319" s="437">
        <v>12.48</v>
      </c>
      <c r="J319" s="371"/>
      <c r="K319" s="371"/>
      <c r="L319" s="371"/>
      <c r="M319" s="371"/>
      <c r="N319" s="371"/>
      <c r="O319" s="371"/>
      <c r="P319" s="371"/>
      <c r="Q319" s="371"/>
      <c r="R319" s="371"/>
      <c r="S319" s="371"/>
      <c r="T319" s="371"/>
      <c r="U319" s="371"/>
      <c r="V319" s="371"/>
      <c r="W319" s="371"/>
      <c r="X319" s="371"/>
      <c r="Y319" s="371"/>
      <c r="Z319" s="19"/>
      <c r="AA319" s="19" t="s">
        <v>131</v>
      </c>
      <c r="AB319" s="371"/>
      <c r="AC319" s="371"/>
      <c r="AD319" s="371"/>
      <c r="AE319" s="371"/>
      <c r="AF319" s="437">
        <v>4.8</v>
      </c>
      <c r="AG319" s="437">
        <v>7.68</v>
      </c>
      <c r="AH319" s="371"/>
      <c r="AI319" s="371"/>
      <c r="AJ319" s="371"/>
      <c r="AK319" s="371"/>
      <c r="AL319" s="371"/>
      <c r="AM319" s="371"/>
      <c r="AN319" s="371"/>
      <c r="AO319" s="371"/>
      <c r="AP319" s="371"/>
      <c r="AQ319" s="371"/>
      <c r="AR319" s="437">
        <v>4.8</v>
      </c>
      <c r="AS319" s="437">
        <v>7.68</v>
      </c>
      <c r="AT319" s="371"/>
      <c r="AU319" s="371"/>
      <c r="AV319" s="371"/>
      <c r="AW319" s="371"/>
      <c r="AX319" s="371"/>
      <c r="AY319" s="371"/>
      <c r="AZ319" s="437">
        <v>12.48</v>
      </c>
      <c r="BA319" s="19" t="s">
        <v>870</v>
      </c>
    </row>
    <row r="320" spans="1:53" x14ac:dyDescent="0.35">
      <c r="A320" s="19" t="s">
        <v>1619</v>
      </c>
      <c r="B320" s="19" t="s">
        <v>1620</v>
      </c>
      <c r="C320" s="19" t="s">
        <v>58</v>
      </c>
      <c r="D320" s="436">
        <v>46153</v>
      </c>
      <c r="E320" s="19" t="s">
        <v>56</v>
      </c>
      <c r="F320" s="19" t="s">
        <v>524</v>
      </c>
      <c r="G320" s="371">
        <v>0</v>
      </c>
      <c r="H320" s="437">
        <v>11.44</v>
      </c>
      <c r="I320" s="437">
        <v>11.44</v>
      </c>
      <c r="J320" s="371"/>
      <c r="K320" s="371"/>
      <c r="L320" s="371"/>
      <c r="M320" s="371"/>
      <c r="N320" s="371"/>
      <c r="O320" s="371"/>
      <c r="P320" s="371"/>
      <c r="Q320" s="371"/>
      <c r="R320" s="371"/>
      <c r="S320" s="371"/>
      <c r="T320" s="371"/>
      <c r="U320" s="371"/>
      <c r="V320" s="371"/>
      <c r="W320" s="371"/>
      <c r="X320" s="371"/>
      <c r="Y320" s="371"/>
      <c r="Z320" s="19"/>
      <c r="AA320" s="19" t="s">
        <v>131</v>
      </c>
      <c r="AB320" s="371"/>
      <c r="AC320" s="371"/>
      <c r="AD320" s="371"/>
      <c r="AE320" s="371"/>
      <c r="AF320" s="437">
        <v>4.4000000000000004</v>
      </c>
      <c r="AG320" s="437">
        <v>7.04</v>
      </c>
      <c r="AH320" s="371"/>
      <c r="AI320" s="371"/>
      <c r="AJ320" s="371"/>
      <c r="AK320" s="371"/>
      <c r="AL320" s="371"/>
      <c r="AM320" s="371"/>
      <c r="AN320" s="371"/>
      <c r="AO320" s="371"/>
      <c r="AP320" s="371"/>
      <c r="AQ320" s="371"/>
      <c r="AR320" s="437">
        <v>4.4000000000000004</v>
      </c>
      <c r="AS320" s="437">
        <v>7.04</v>
      </c>
      <c r="AT320" s="371"/>
      <c r="AU320" s="371"/>
      <c r="AV320" s="371"/>
      <c r="AW320" s="371"/>
      <c r="AX320" s="371"/>
      <c r="AY320" s="371"/>
      <c r="AZ320" s="437">
        <v>11.44</v>
      </c>
      <c r="BA320" s="19" t="s">
        <v>870</v>
      </c>
    </row>
    <row r="321" spans="1:53" x14ac:dyDescent="0.35">
      <c r="A321" s="19" t="s">
        <v>1622</v>
      </c>
      <c r="B321" s="19" t="s">
        <v>1623</v>
      </c>
      <c r="C321" s="19" t="s">
        <v>58</v>
      </c>
      <c r="D321" s="436">
        <v>46153</v>
      </c>
      <c r="E321" s="19" t="s">
        <v>56</v>
      </c>
      <c r="F321" s="19" t="s">
        <v>524</v>
      </c>
      <c r="G321" s="371">
        <v>0</v>
      </c>
      <c r="H321" s="437">
        <v>8.56</v>
      </c>
      <c r="I321" s="437">
        <v>8.56</v>
      </c>
      <c r="J321" s="371"/>
      <c r="K321" s="371"/>
      <c r="L321" s="371"/>
      <c r="M321" s="371"/>
      <c r="N321" s="371"/>
      <c r="O321" s="371"/>
      <c r="P321" s="371"/>
      <c r="Q321" s="371"/>
      <c r="R321" s="371"/>
      <c r="S321" s="371"/>
      <c r="T321" s="371"/>
      <c r="U321" s="371"/>
      <c r="V321" s="371"/>
      <c r="W321" s="371"/>
      <c r="X321" s="371"/>
      <c r="Y321" s="371"/>
      <c r="Z321" s="19"/>
      <c r="AA321" s="19" t="s">
        <v>131</v>
      </c>
      <c r="AB321" s="371"/>
      <c r="AC321" s="371"/>
      <c r="AD321" s="371"/>
      <c r="AE321" s="371"/>
      <c r="AF321" s="437">
        <v>3.2</v>
      </c>
      <c r="AG321" s="437">
        <v>5.36</v>
      </c>
      <c r="AH321" s="371"/>
      <c r="AI321" s="371"/>
      <c r="AJ321" s="371"/>
      <c r="AK321" s="371"/>
      <c r="AL321" s="371"/>
      <c r="AM321" s="371"/>
      <c r="AN321" s="371"/>
      <c r="AO321" s="371"/>
      <c r="AP321" s="371"/>
      <c r="AQ321" s="371"/>
      <c r="AR321" s="437">
        <v>3.2</v>
      </c>
      <c r="AS321" s="437">
        <v>5.36</v>
      </c>
      <c r="AT321" s="371"/>
      <c r="AU321" s="371"/>
      <c r="AV321" s="371"/>
      <c r="AW321" s="371"/>
      <c r="AX321" s="371"/>
      <c r="AY321" s="371"/>
      <c r="AZ321" s="437">
        <v>8.56</v>
      </c>
      <c r="BA321" s="19" t="s">
        <v>870</v>
      </c>
    </row>
    <row r="322" spans="1:53" x14ac:dyDescent="0.35">
      <c r="A322" s="19" t="s">
        <v>1625</v>
      </c>
      <c r="B322" s="19" t="s">
        <v>1626</v>
      </c>
      <c r="C322" s="19" t="s">
        <v>58</v>
      </c>
      <c r="D322" s="436">
        <v>46153</v>
      </c>
      <c r="E322" s="19" t="s">
        <v>56</v>
      </c>
      <c r="F322" s="19" t="s">
        <v>524</v>
      </c>
      <c r="G322" s="371">
        <v>0</v>
      </c>
      <c r="H322" s="437">
        <v>12.8</v>
      </c>
      <c r="I322" s="437">
        <v>12.8</v>
      </c>
      <c r="J322" s="371"/>
      <c r="K322" s="371"/>
      <c r="L322" s="371"/>
      <c r="M322" s="371"/>
      <c r="N322" s="371"/>
      <c r="O322" s="371"/>
      <c r="P322" s="371"/>
      <c r="Q322" s="371"/>
      <c r="R322" s="371"/>
      <c r="S322" s="371"/>
      <c r="T322" s="371"/>
      <c r="U322" s="371"/>
      <c r="V322" s="371"/>
      <c r="W322" s="371"/>
      <c r="X322" s="371"/>
      <c r="Y322" s="371"/>
      <c r="Z322" s="19"/>
      <c r="AA322" s="19" t="s">
        <v>131</v>
      </c>
      <c r="AB322" s="371"/>
      <c r="AC322" s="371"/>
      <c r="AD322" s="371"/>
      <c r="AE322" s="371"/>
      <c r="AF322" s="437">
        <v>4.8</v>
      </c>
      <c r="AG322" s="371">
        <v>8</v>
      </c>
      <c r="AH322" s="371"/>
      <c r="AI322" s="371"/>
      <c r="AJ322" s="371"/>
      <c r="AK322" s="371"/>
      <c r="AL322" s="371"/>
      <c r="AM322" s="371"/>
      <c r="AN322" s="371"/>
      <c r="AO322" s="371"/>
      <c r="AP322" s="371"/>
      <c r="AQ322" s="371"/>
      <c r="AR322" s="437">
        <v>4.8</v>
      </c>
      <c r="AS322" s="371">
        <v>8</v>
      </c>
      <c r="AT322" s="371"/>
      <c r="AU322" s="371"/>
      <c r="AV322" s="371"/>
      <c r="AW322" s="371"/>
      <c r="AX322" s="371"/>
      <c r="AY322" s="371"/>
      <c r="AZ322" s="437">
        <v>12.8</v>
      </c>
      <c r="BA322" s="19" t="s">
        <v>870</v>
      </c>
    </row>
    <row r="323" spans="1:53" x14ac:dyDescent="0.35">
      <c r="A323" s="19" t="s">
        <v>1628</v>
      </c>
      <c r="B323" s="19" t="s">
        <v>1629</v>
      </c>
      <c r="C323" s="19" t="s">
        <v>58</v>
      </c>
      <c r="D323" s="436">
        <v>46153</v>
      </c>
      <c r="E323" s="19" t="s">
        <v>56</v>
      </c>
      <c r="F323" s="19" t="s">
        <v>524</v>
      </c>
      <c r="G323" s="371">
        <v>0</v>
      </c>
      <c r="H323" s="437">
        <v>4.4000000000000004</v>
      </c>
      <c r="I323" s="437">
        <v>4.4000000000000004</v>
      </c>
      <c r="J323" s="371"/>
      <c r="K323" s="371"/>
      <c r="L323" s="371"/>
      <c r="M323" s="371"/>
      <c r="N323" s="371"/>
      <c r="O323" s="371"/>
      <c r="P323" s="371"/>
      <c r="Q323" s="371"/>
      <c r="R323" s="371"/>
      <c r="S323" s="371"/>
      <c r="T323" s="371"/>
      <c r="U323" s="371"/>
      <c r="V323" s="371"/>
      <c r="W323" s="371"/>
      <c r="X323" s="371"/>
      <c r="Y323" s="371"/>
      <c r="Z323" s="19"/>
      <c r="AA323" s="19" t="s">
        <v>131</v>
      </c>
      <c r="AB323" s="371"/>
      <c r="AC323" s="371"/>
      <c r="AD323" s="371"/>
      <c r="AE323" s="371"/>
      <c r="AF323" s="437">
        <v>4.4000000000000004</v>
      </c>
      <c r="AG323" s="371"/>
      <c r="AH323" s="371"/>
      <c r="AI323" s="371"/>
      <c r="AJ323" s="371"/>
      <c r="AK323" s="371"/>
      <c r="AL323" s="371"/>
      <c r="AM323" s="371"/>
      <c r="AN323" s="371"/>
      <c r="AO323" s="371"/>
      <c r="AP323" s="371"/>
      <c r="AQ323" s="371"/>
      <c r="AR323" s="437">
        <v>4.4000000000000004</v>
      </c>
      <c r="AS323" s="371"/>
      <c r="AT323" s="371"/>
      <c r="AU323" s="371"/>
      <c r="AV323" s="371"/>
      <c r="AW323" s="371"/>
      <c r="AX323" s="371"/>
      <c r="AY323" s="371"/>
      <c r="AZ323" s="437">
        <v>4.4000000000000004</v>
      </c>
      <c r="BA323" s="19" t="s">
        <v>870</v>
      </c>
    </row>
    <row r="324" spans="1:53" x14ac:dyDescent="0.35">
      <c r="A324" s="19" t="s">
        <v>1630</v>
      </c>
      <c r="B324" s="19" t="s">
        <v>1631</v>
      </c>
      <c r="C324" s="19" t="s">
        <v>58</v>
      </c>
      <c r="D324" s="436">
        <v>46153</v>
      </c>
      <c r="E324" s="19" t="s">
        <v>1632</v>
      </c>
      <c r="F324" s="19" t="s">
        <v>1780</v>
      </c>
      <c r="G324" s="371">
        <v>0</v>
      </c>
      <c r="H324" s="437">
        <v>12.48</v>
      </c>
      <c r="I324" s="437">
        <v>12.48</v>
      </c>
      <c r="J324" s="371"/>
      <c r="K324" s="371"/>
      <c r="L324" s="371"/>
      <c r="M324" s="371"/>
      <c r="N324" s="371"/>
      <c r="O324" s="371"/>
      <c r="P324" s="371"/>
      <c r="Q324" s="371"/>
      <c r="R324" s="371"/>
      <c r="S324" s="371"/>
      <c r="T324" s="371"/>
      <c r="U324" s="371"/>
      <c r="V324" s="371"/>
      <c r="W324" s="371"/>
      <c r="X324" s="371"/>
      <c r="Y324" s="371"/>
      <c r="Z324" s="19"/>
      <c r="AA324" s="19" t="s">
        <v>132</v>
      </c>
      <c r="AB324" s="371"/>
      <c r="AC324" s="371"/>
      <c r="AD324" s="371"/>
      <c r="AE324" s="371"/>
      <c r="AF324" s="437">
        <v>4.4800000000000004</v>
      </c>
      <c r="AG324" s="371">
        <v>8</v>
      </c>
      <c r="AH324" s="371"/>
      <c r="AI324" s="371"/>
      <c r="AJ324" s="371"/>
      <c r="AK324" s="371"/>
      <c r="AL324" s="371"/>
      <c r="AM324" s="371"/>
      <c r="AN324" s="371"/>
      <c r="AO324" s="371"/>
      <c r="AP324" s="371"/>
      <c r="AQ324" s="371"/>
      <c r="AR324" s="437">
        <v>4.4800000000000004</v>
      </c>
      <c r="AS324" s="371">
        <v>8</v>
      </c>
      <c r="AT324" s="371"/>
      <c r="AU324" s="371"/>
      <c r="AV324" s="371"/>
      <c r="AW324" s="371"/>
      <c r="AX324" s="371"/>
      <c r="AY324" s="371"/>
      <c r="AZ324" s="437">
        <v>12.48</v>
      </c>
      <c r="BA324" s="19" t="s">
        <v>870</v>
      </c>
    </row>
    <row r="325" spans="1:53" x14ac:dyDescent="0.35">
      <c r="A325" s="19" t="s">
        <v>1634</v>
      </c>
      <c r="B325" s="19" t="s">
        <v>1635</v>
      </c>
      <c r="C325" s="19" t="s">
        <v>58</v>
      </c>
      <c r="D325" s="436">
        <v>46153</v>
      </c>
      <c r="E325" s="19" t="s">
        <v>1632</v>
      </c>
      <c r="F325" s="19" t="s">
        <v>1780</v>
      </c>
      <c r="G325" s="371">
        <v>0</v>
      </c>
      <c r="H325" s="437">
        <v>12.48</v>
      </c>
      <c r="I325" s="437">
        <v>12.48</v>
      </c>
      <c r="J325" s="371"/>
      <c r="K325" s="371"/>
      <c r="L325" s="371"/>
      <c r="M325" s="371"/>
      <c r="N325" s="371"/>
      <c r="O325" s="371"/>
      <c r="P325" s="371"/>
      <c r="Q325" s="371"/>
      <c r="R325" s="371"/>
      <c r="S325" s="371"/>
      <c r="T325" s="371"/>
      <c r="U325" s="371"/>
      <c r="V325" s="371"/>
      <c r="W325" s="371"/>
      <c r="X325" s="371"/>
      <c r="Y325" s="371"/>
      <c r="Z325" s="19"/>
      <c r="AA325" s="19" t="s">
        <v>132</v>
      </c>
      <c r="AB325" s="371"/>
      <c r="AC325" s="371"/>
      <c r="AD325" s="371"/>
      <c r="AE325" s="371"/>
      <c r="AF325" s="437">
        <v>4.4800000000000004</v>
      </c>
      <c r="AG325" s="371">
        <v>8</v>
      </c>
      <c r="AH325" s="371"/>
      <c r="AI325" s="371"/>
      <c r="AJ325" s="371"/>
      <c r="AK325" s="371"/>
      <c r="AL325" s="371"/>
      <c r="AM325" s="371"/>
      <c r="AN325" s="371"/>
      <c r="AO325" s="371"/>
      <c r="AP325" s="371"/>
      <c r="AQ325" s="371"/>
      <c r="AR325" s="437">
        <v>4.4800000000000004</v>
      </c>
      <c r="AS325" s="371">
        <v>8</v>
      </c>
      <c r="AT325" s="371"/>
      <c r="AU325" s="371"/>
      <c r="AV325" s="371"/>
      <c r="AW325" s="371"/>
      <c r="AX325" s="371"/>
      <c r="AY325" s="371"/>
      <c r="AZ325" s="437">
        <v>12.48</v>
      </c>
      <c r="BA325" s="19" t="s">
        <v>870</v>
      </c>
    </row>
    <row r="326" spans="1:53" x14ac:dyDescent="0.35">
      <c r="A326" s="19" t="s">
        <v>1637</v>
      </c>
      <c r="B326" s="19" t="s">
        <v>1638</v>
      </c>
      <c r="C326" s="19" t="s">
        <v>58</v>
      </c>
      <c r="D326" s="436">
        <v>46153</v>
      </c>
      <c r="E326" s="19" t="s">
        <v>1632</v>
      </c>
      <c r="F326" s="19" t="s">
        <v>1780</v>
      </c>
      <c r="G326" s="371">
        <v>0</v>
      </c>
      <c r="H326" s="437">
        <v>12.48</v>
      </c>
      <c r="I326" s="437">
        <v>12.48</v>
      </c>
      <c r="J326" s="371"/>
      <c r="K326" s="371"/>
      <c r="L326" s="371"/>
      <c r="M326" s="371"/>
      <c r="N326" s="371"/>
      <c r="O326" s="371"/>
      <c r="P326" s="371"/>
      <c r="Q326" s="371"/>
      <c r="R326" s="371"/>
      <c r="S326" s="371"/>
      <c r="T326" s="371"/>
      <c r="U326" s="371"/>
      <c r="V326" s="371"/>
      <c r="W326" s="371"/>
      <c r="X326" s="371"/>
      <c r="Y326" s="371"/>
      <c r="Z326" s="19"/>
      <c r="AA326" s="19" t="s">
        <v>132</v>
      </c>
      <c r="AB326" s="371"/>
      <c r="AC326" s="371"/>
      <c r="AD326" s="371"/>
      <c r="AE326" s="371"/>
      <c r="AF326" s="437">
        <v>4.4800000000000004</v>
      </c>
      <c r="AG326" s="371">
        <v>8</v>
      </c>
      <c r="AH326" s="371"/>
      <c r="AI326" s="371"/>
      <c r="AJ326" s="371"/>
      <c r="AK326" s="371"/>
      <c r="AL326" s="371"/>
      <c r="AM326" s="371"/>
      <c r="AN326" s="371"/>
      <c r="AO326" s="371"/>
      <c r="AP326" s="371"/>
      <c r="AQ326" s="371"/>
      <c r="AR326" s="437">
        <v>4.4800000000000004</v>
      </c>
      <c r="AS326" s="371">
        <v>8</v>
      </c>
      <c r="AT326" s="371"/>
      <c r="AU326" s="371"/>
      <c r="AV326" s="371"/>
      <c r="AW326" s="371"/>
      <c r="AX326" s="371"/>
      <c r="AY326" s="371"/>
      <c r="AZ326" s="437">
        <v>12.48</v>
      </c>
      <c r="BA326" s="19" t="s">
        <v>870</v>
      </c>
    </row>
    <row r="327" spans="1:53" x14ac:dyDescent="0.35">
      <c r="A327" s="19" t="s">
        <v>1640</v>
      </c>
      <c r="B327" s="19" t="s">
        <v>1641</v>
      </c>
      <c r="C327" s="19" t="s">
        <v>58</v>
      </c>
      <c r="D327" s="436">
        <v>46153</v>
      </c>
      <c r="E327" s="19" t="s">
        <v>1632</v>
      </c>
      <c r="F327" s="19" t="s">
        <v>1780</v>
      </c>
      <c r="G327" s="371">
        <v>0</v>
      </c>
      <c r="H327" s="437">
        <v>11.76</v>
      </c>
      <c r="I327" s="437">
        <v>11.76</v>
      </c>
      <c r="J327" s="371"/>
      <c r="K327" s="371"/>
      <c r="L327" s="371"/>
      <c r="M327" s="371"/>
      <c r="N327" s="371"/>
      <c r="O327" s="371"/>
      <c r="P327" s="371"/>
      <c r="Q327" s="371"/>
      <c r="R327" s="371"/>
      <c r="S327" s="371"/>
      <c r="T327" s="371"/>
      <c r="U327" s="371"/>
      <c r="V327" s="371"/>
      <c r="W327" s="371"/>
      <c r="X327" s="371"/>
      <c r="Y327" s="371"/>
      <c r="Z327" s="19"/>
      <c r="AA327" s="19" t="s">
        <v>132</v>
      </c>
      <c r="AB327" s="371"/>
      <c r="AC327" s="371"/>
      <c r="AD327" s="371"/>
      <c r="AE327" s="371"/>
      <c r="AF327" s="437">
        <v>4.08</v>
      </c>
      <c r="AG327" s="437">
        <v>7.68</v>
      </c>
      <c r="AH327" s="371"/>
      <c r="AI327" s="371"/>
      <c r="AJ327" s="371"/>
      <c r="AK327" s="371"/>
      <c r="AL327" s="371"/>
      <c r="AM327" s="371"/>
      <c r="AN327" s="371"/>
      <c r="AO327" s="371"/>
      <c r="AP327" s="371"/>
      <c r="AQ327" s="371"/>
      <c r="AR327" s="437">
        <v>4.08</v>
      </c>
      <c r="AS327" s="437">
        <v>7.68</v>
      </c>
      <c r="AT327" s="371"/>
      <c r="AU327" s="371"/>
      <c r="AV327" s="371"/>
      <c r="AW327" s="371"/>
      <c r="AX327" s="371"/>
      <c r="AY327" s="371"/>
      <c r="AZ327" s="437">
        <v>11.76</v>
      </c>
      <c r="BA327" s="19" t="s">
        <v>870</v>
      </c>
    </row>
    <row r="328" spans="1:53" x14ac:dyDescent="0.35">
      <c r="A328" s="19" t="s">
        <v>1643</v>
      </c>
      <c r="B328" s="19" t="s">
        <v>1644</v>
      </c>
      <c r="C328" s="19" t="s">
        <v>58</v>
      </c>
      <c r="D328" s="436">
        <v>46153</v>
      </c>
      <c r="E328" s="19" t="s">
        <v>1632</v>
      </c>
      <c r="F328" s="19" t="s">
        <v>1780</v>
      </c>
      <c r="G328" s="371">
        <v>0</v>
      </c>
      <c r="H328" s="437">
        <v>12.48</v>
      </c>
      <c r="I328" s="437">
        <v>12.48</v>
      </c>
      <c r="J328" s="371"/>
      <c r="K328" s="371"/>
      <c r="L328" s="371"/>
      <c r="M328" s="371"/>
      <c r="N328" s="371"/>
      <c r="O328" s="371"/>
      <c r="P328" s="371"/>
      <c r="Q328" s="371"/>
      <c r="R328" s="371"/>
      <c r="S328" s="371"/>
      <c r="T328" s="371"/>
      <c r="U328" s="371"/>
      <c r="V328" s="371"/>
      <c r="W328" s="371"/>
      <c r="X328" s="371"/>
      <c r="Y328" s="371"/>
      <c r="Z328" s="19"/>
      <c r="AA328" s="19" t="s">
        <v>132</v>
      </c>
      <c r="AB328" s="371"/>
      <c r="AC328" s="371"/>
      <c r="AD328" s="371"/>
      <c r="AE328" s="371"/>
      <c r="AF328" s="437">
        <v>4.4800000000000004</v>
      </c>
      <c r="AG328" s="371">
        <v>8</v>
      </c>
      <c r="AH328" s="371"/>
      <c r="AI328" s="371"/>
      <c r="AJ328" s="371"/>
      <c r="AK328" s="371"/>
      <c r="AL328" s="371"/>
      <c r="AM328" s="371"/>
      <c r="AN328" s="371"/>
      <c r="AO328" s="371"/>
      <c r="AP328" s="371"/>
      <c r="AQ328" s="371"/>
      <c r="AR328" s="437">
        <v>4.4800000000000004</v>
      </c>
      <c r="AS328" s="371">
        <v>8</v>
      </c>
      <c r="AT328" s="371"/>
      <c r="AU328" s="371"/>
      <c r="AV328" s="371"/>
      <c r="AW328" s="371"/>
      <c r="AX328" s="371"/>
      <c r="AY328" s="371"/>
      <c r="AZ328" s="437">
        <v>12.48</v>
      </c>
      <c r="BA328" s="19" t="s">
        <v>870</v>
      </c>
    </row>
    <row r="329" spans="1:53" x14ac:dyDescent="0.35">
      <c r="A329" s="19" t="s">
        <v>1646</v>
      </c>
      <c r="B329" s="19" t="s">
        <v>1647</v>
      </c>
      <c r="C329" s="19" t="s">
        <v>58</v>
      </c>
      <c r="D329" s="436">
        <v>46153</v>
      </c>
      <c r="E329" s="19" t="s">
        <v>1632</v>
      </c>
      <c r="F329" s="19" t="s">
        <v>1780</v>
      </c>
      <c r="G329" s="371">
        <v>0</v>
      </c>
      <c r="H329" s="437">
        <v>12.48</v>
      </c>
      <c r="I329" s="437">
        <v>12.48</v>
      </c>
      <c r="J329" s="371"/>
      <c r="K329" s="371"/>
      <c r="L329" s="371"/>
      <c r="M329" s="371"/>
      <c r="N329" s="371"/>
      <c r="O329" s="371"/>
      <c r="P329" s="371"/>
      <c r="Q329" s="371"/>
      <c r="R329" s="371"/>
      <c r="S329" s="371"/>
      <c r="T329" s="371"/>
      <c r="U329" s="371"/>
      <c r="V329" s="371"/>
      <c r="W329" s="371"/>
      <c r="X329" s="371"/>
      <c r="Y329" s="371"/>
      <c r="Z329" s="19"/>
      <c r="AA329" s="19" t="s">
        <v>132</v>
      </c>
      <c r="AB329" s="371"/>
      <c r="AC329" s="371"/>
      <c r="AD329" s="371"/>
      <c r="AE329" s="371"/>
      <c r="AF329" s="437">
        <v>4.4800000000000004</v>
      </c>
      <c r="AG329" s="371">
        <v>8</v>
      </c>
      <c r="AH329" s="371"/>
      <c r="AI329" s="371"/>
      <c r="AJ329" s="371"/>
      <c r="AK329" s="371"/>
      <c r="AL329" s="371"/>
      <c r="AM329" s="371"/>
      <c r="AN329" s="371"/>
      <c r="AO329" s="371"/>
      <c r="AP329" s="371"/>
      <c r="AQ329" s="371"/>
      <c r="AR329" s="437">
        <v>4.4800000000000004</v>
      </c>
      <c r="AS329" s="371">
        <v>8</v>
      </c>
      <c r="AT329" s="371"/>
      <c r="AU329" s="371"/>
      <c r="AV329" s="371"/>
      <c r="AW329" s="371"/>
      <c r="AX329" s="371"/>
      <c r="AY329" s="371"/>
      <c r="AZ329" s="437">
        <v>12.48</v>
      </c>
      <c r="BA329" s="19" t="s">
        <v>1068</v>
      </c>
    </row>
    <row r="330" spans="1:53" x14ac:dyDescent="0.35">
      <c r="A330" s="19" t="s">
        <v>1649</v>
      </c>
      <c r="B330" s="19" t="s">
        <v>1650</v>
      </c>
      <c r="C330" s="19" t="s">
        <v>58</v>
      </c>
      <c r="D330" s="436">
        <v>46153</v>
      </c>
      <c r="E330" s="19" t="s">
        <v>1632</v>
      </c>
      <c r="F330" s="19" t="s">
        <v>1780</v>
      </c>
      <c r="G330" s="371">
        <v>0</v>
      </c>
      <c r="H330" s="371"/>
      <c r="I330" s="371">
        <v>0</v>
      </c>
      <c r="J330" s="371"/>
      <c r="K330" s="371"/>
      <c r="L330" s="371"/>
      <c r="M330" s="371"/>
      <c r="N330" s="371"/>
      <c r="O330" s="371"/>
      <c r="P330" s="371"/>
      <c r="Q330" s="371"/>
      <c r="R330" s="371"/>
      <c r="S330" s="371"/>
      <c r="T330" s="371"/>
      <c r="U330" s="371"/>
      <c r="V330" s="371"/>
      <c r="W330" s="371"/>
      <c r="X330" s="371"/>
      <c r="Y330" s="371"/>
      <c r="Z330" s="19"/>
      <c r="AA330" s="19" t="s">
        <v>132</v>
      </c>
      <c r="AB330" s="371"/>
      <c r="AC330" s="371"/>
      <c r="AD330" s="371"/>
      <c r="AE330" s="371"/>
      <c r="AF330" s="371"/>
      <c r="AG330" s="371"/>
      <c r="AH330" s="371"/>
      <c r="AI330" s="371"/>
      <c r="AJ330" s="371"/>
      <c r="AK330" s="371"/>
      <c r="AL330" s="371"/>
      <c r="AM330" s="371"/>
      <c r="AN330" s="371"/>
      <c r="AO330" s="371"/>
      <c r="AP330" s="371"/>
      <c r="AQ330" s="371"/>
      <c r="AR330" s="371"/>
      <c r="AS330" s="371"/>
      <c r="AT330" s="371"/>
      <c r="AU330" s="371"/>
      <c r="AV330" s="371"/>
      <c r="AW330" s="371"/>
      <c r="AX330" s="371"/>
      <c r="AY330" s="371"/>
      <c r="AZ330" s="371">
        <v>0</v>
      </c>
      <c r="BA330" s="19" t="s">
        <v>1068</v>
      </c>
    </row>
    <row r="331" spans="1:53" x14ac:dyDescent="0.35">
      <c r="A331" s="19" t="s">
        <v>1651</v>
      </c>
      <c r="B331" s="19" t="s">
        <v>1652</v>
      </c>
      <c r="C331" s="19" t="s">
        <v>58</v>
      </c>
      <c r="D331" s="436">
        <v>46153</v>
      </c>
      <c r="E331" s="19" t="s">
        <v>1632</v>
      </c>
      <c r="F331" s="19" t="s">
        <v>1780</v>
      </c>
      <c r="G331" s="371">
        <v>0</v>
      </c>
      <c r="H331" s="437">
        <v>12.48</v>
      </c>
      <c r="I331" s="437">
        <v>12.48</v>
      </c>
      <c r="J331" s="371"/>
      <c r="K331" s="371"/>
      <c r="L331" s="371"/>
      <c r="M331" s="371"/>
      <c r="N331" s="371"/>
      <c r="O331" s="371"/>
      <c r="P331" s="371"/>
      <c r="Q331" s="371"/>
      <c r="R331" s="371"/>
      <c r="S331" s="371"/>
      <c r="T331" s="371"/>
      <c r="U331" s="371"/>
      <c r="V331" s="371"/>
      <c r="W331" s="371"/>
      <c r="X331" s="371"/>
      <c r="Y331" s="371"/>
      <c r="Z331" s="19"/>
      <c r="AA331" s="19" t="s">
        <v>132</v>
      </c>
      <c r="AB331" s="371"/>
      <c r="AC331" s="371"/>
      <c r="AD331" s="371"/>
      <c r="AE331" s="371"/>
      <c r="AF331" s="437">
        <v>4.4800000000000004</v>
      </c>
      <c r="AG331" s="371">
        <v>8</v>
      </c>
      <c r="AH331" s="371"/>
      <c r="AI331" s="371"/>
      <c r="AJ331" s="371"/>
      <c r="AK331" s="371"/>
      <c r="AL331" s="371"/>
      <c r="AM331" s="371"/>
      <c r="AN331" s="371"/>
      <c r="AO331" s="371"/>
      <c r="AP331" s="371"/>
      <c r="AQ331" s="371"/>
      <c r="AR331" s="437">
        <v>4.4800000000000004</v>
      </c>
      <c r="AS331" s="371">
        <v>8</v>
      </c>
      <c r="AT331" s="371"/>
      <c r="AU331" s="371"/>
      <c r="AV331" s="371"/>
      <c r="AW331" s="371"/>
      <c r="AX331" s="371"/>
      <c r="AY331" s="371"/>
      <c r="AZ331" s="437">
        <v>12.48</v>
      </c>
      <c r="BA331" s="19" t="s">
        <v>1068</v>
      </c>
    </row>
    <row r="332" spans="1:53" x14ac:dyDescent="0.35">
      <c r="A332" s="19" t="s">
        <v>1654</v>
      </c>
      <c r="B332" s="19" t="s">
        <v>1655</v>
      </c>
      <c r="C332" s="19" t="s">
        <v>58</v>
      </c>
      <c r="D332" s="436">
        <v>46155</v>
      </c>
      <c r="E332" s="19" t="s">
        <v>61</v>
      </c>
      <c r="F332" s="19" t="s">
        <v>524</v>
      </c>
      <c r="G332" s="371">
        <v>0</v>
      </c>
      <c r="H332" s="437">
        <v>11.92</v>
      </c>
      <c r="I332" s="437">
        <v>11.92</v>
      </c>
      <c r="J332" s="371"/>
      <c r="K332" s="371"/>
      <c r="L332" s="371"/>
      <c r="M332" s="371"/>
      <c r="N332" s="371"/>
      <c r="O332" s="371"/>
      <c r="P332" s="371"/>
      <c r="Q332" s="371"/>
      <c r="R332" s="371"/>
      <c r="S332" s="371"/>
      <c r="T332" s="371"/>
      <c r="U332" s="371"/>
      <c r="V332" s="371"/>
      <c r="W332" s="371"/>
      <c r="X332" s="371"/>
      <c r="Y332" s="371"/>
      <c r="Z332" s="19"/>
      <c r="AA332" s="19" t="s">
        <v>132</v>
      </c>
      <c r="AB332" s="371"/>
      <c r="AC332" s="371"/>
      <c r="AD332" s="371"/>
      <c r="AE332" s="371"/>
      <c r="AF332" s="437">
        <v>3.92</v>
      </c>
      <c r="AG332" s="371">
        <v>8</v>
      </c>
      <c r="AH332" s="371"/>
      <c r="AI332" s="371"/>
      <c r="AJ332" s="371"/>
      <c r="AK332" s="371"/>
      <c r="AL332" s="371"/>
      <c r="AM332" s="371"/>
      <c r="AN332" s="371"/>
      <c r="AO332" s="371"/>
      <c r="AP332" s="371"/>
      <c r="AQ332" s="371"/>
      <c r="AR332" s="437">
        <v>3.92</v>
      </c>
      <c r="AS332" s="371">
        <v>8</v>
      </c>
      <c r="AT332" s="371"/>
      <c r="AU332" s="371"/>
      <c r="AV332" s="371"/>
      <c r="AW332" s="371"/>
      <c r="AX332" s="371"/>
      <c r="AY332" s="371"/>
      <c r="AZ332" s="437">
        <v>11.92</v>
      </c>
      <c r="BA332" s="19" t="s">
        <v>1067</v>
      </c>
    </row>
    <row r="333" spans="1:53" x14ac:dyDescent="0.35">
      <c r="A333" s="19" t="s">
        <v>1657</v>
      </c>
      <c r="B333" s="19" t="s">
        <v>1658</v>
      </c>
      <c r="C333" s="19" t="s">
        <v>58</v>
      </c>
      <c r="D333" s="436">
        <v>46155</v>
      </c>
      <c r="E333" s="19" t="s">
        <v>56</v>
      </c>
      <c r="F333" s="19" t="s">
        <v>524</v>
      </c>
      <c r="G333" s="371">
        <v>0</v>
      </c>
      <c r="H333" s="371"/>
      <c r="I333" s="371">
        <v>0</v>
      </c>
      <c r="J333" s="371"/>
      <c r="K333" s="371"/>
      <c r="L333" s="371"/>
      <c r="M333" s="371"/>
      <c r="N333" s="371"/>
      <c r="O333" s="371"/>
      <c r="P333" s="371"/>
      <c r="Q333" s="371"/>
      <c r="R333" s="371"/>
      <c r="S333" s="371"/>
      <c r="T333" s="371"/>
      <c r="U333" s="371"/>
      <c r="V333" s="371"/>
      <c r="W333" s="371"/>
      <c r="X333" s="371"/>
      <c r="Y333" s="371"/>
      <c r="Z333" s="19"/>
      <c r="AA333" s="19" t="s">
        <v>131</v>
      </c>
      <c r="AB333" s="371"/>
      <c r="AC333" s="371"/>
      <c r="AD333" s="371"/>
      <c r="AE333" s="371"/>
      <c r="AF333" s="371"/>
      <c r="AG333" s="371"/>
      <c r="AH333" s="371"/>
      <c r="AI333" s="371"/>
      <c r="AJ333" s="371"/>
      <c r="AK333" s="371"/>
      <c r="AL333" s="371"/>
      <c r="AM333" s="371"/>
      <c r="AN333" s="371"/>
      <c r="AO333" s="371"/>
      <c r="AP333" s="371"/>
      <c r="AQ333" s="371"/>
      <c r="AR333" s="371"/>
      <c r="AS333" s="371"/>
      <c r="AT333" s="371"/>
      <c r="AU333" s="371"/>
      <c r="AV333" s="371"/>
      <c r="AW333" s="371"/>
      <c r="AX333" s="371"/>
      <c r="AY333" s="371"/>
      <c r="AZ333" s="371">
        <v>0</v>
      </c>
      <c r="BA333" s="19" t="s">
        <v>1068</v>
      </c>
    </row>
    <row r="334" spans="1:53" x14ac:dyDescent="0.35">
      <c r="A334" s="19" t="s">
        <v>1659</v>
      </c>
      <c r="B334" s="19" t="s">
        <v>1660</v>
      </c>
      <c r="C334" s="19" t="s">
        <v>58</v>
      </c>
      <c r="D334" s="436">
        <v>46155</v>
      </c>
      <c r="E334" s="19" t="s">
        <v>56</v>
      </c>
      <c r="F334" s="19" t="s">
        <v>524</v>
      </c>
      <c r="G334" s="371">
        <v>0</v>
      </c>
      <c r="H334" s="437">
        <v>9.36</v>
      </c>
      <c r="I334" s="437">
        <v>9.36</v>
      </c>
      <c r="J334" s="371"/>
      <c r="K334" s="371"/>
      <c r="L334" s="371"/>
      <c r="M334" s="371"/>
      <c r="N334" s="371"/>
      <c r="O334" s="371"/>
      <c r="P334" s="371"/>
      <c r="Q334" s="371"/>
      <c r="R334" s="371"/>
      <c r="S334" s="371"/>
      <c r="T334" s="371"/>
      <c r="U334" s="371"/>
      <c r="V334" s="371"/>
      <c r="W334" s="371"/>
      <c r="X334" s="371"/>
      <c r="Y334" s="371"/>
      <c r="Z334" s="19"/>
      <c r="AA334" s="19" t="s">
        <v>131</v>
      </c>
      <c r="AB334" s="371"/>
      <c r="AC334" s="371"/>
      <c r="AD334" s="371"/>
      <c r="AE334" s="371"/>
      <c r="AF334" s="437">
        <v>3.12</v>
      </c>
      <c r="AG334" s="437">
        <v>6.24</v>
      </c>
      <c r="AH334" s="371"/>
      <c r="AI334" s="371"/>
      <c r="AJ334" s="371"/>
      <c r="AK334" s="371"/>
      <c r="AL334" s="371"/>
      <c r="AM334" s="371"/>
      <c r="AN334" s="371"/>
      <c r="AO334" s="371"/>
      <c r="AP334" s="371"/>
      <c r="AQ334" s="371"/>
      <c r="AR334" s="437">
        <v>3.12</v>
      </c>
      <c r="AS334" s="437">
        <v>6.24</v>
      </c>
      <c r="AT334" s="371"/>
      <c r="AU334" s="371"/>
      <c r="AV334" s="371"/>
      <c r="AW334" s="371"/>
      <c r="AX334" s="371"/>
      <c r="AY334" s="371"/>
      <c r="AZ334" s="437">
        <v>9.36</v>
      </c>
      <c r="BA334" s="19" t="s">
        <v>1067</v>
      </c>
    </row>
    <row r="335" spans="1:53" x14ac:dyDescent="0.35">
      <c r="A335" s="19" t="s">
        <v>1662</v>
      </c>
      <c r="B335" s="19" t="s">
        <v>1663</v>
      </c>
      <c r="C335" s="19" t="s">
        <v>58</v>
      </c>
      <c r="D335" s="436">
        <v>46155</v>
      </c>
      <c r="E335" s="19" t="s">
        <v>56</v>
      </c>
      <c r="F335" s="19" t="s">
        <v>524</v>
      </c>
      <c r="G335" s="371">
        <v>0</v>
      </c>
      <c r="H335" s="437">
        <v>10.72</v>
      </c>
      <c r="I335" s="437">
        <v>10.72</v>
      </c>
      <c r="J335" s="371"/>
      <c r="K335" s="371"/>
      <c r="L335" s="371"/>
      <c r="M335" s="371"/>
      <c r="N335" s="371"/>
      <c r="O335" s="371"/>
      <c r="P335" s="371"/>
      <c r="Q335" s="371"/>
      <c r="R335" s="371"/>
      <c r="S335" s="371"/>
      <c r="T335" s="371"/>
      <c r="U335" s="371"/>
      <c r="V335" s="371"/>
      <c r="W335" s="371"/>
      <c r="X335" s="371"/>
      <c r="Y335" s="371"/>
      <c r="Z335" s="19"/>
      <c r="AA335" s="19" t="s">
        <v>131</v>
      </c>
      <c r="AB335" s="371"/>
      <c r="AC335" s="371"/>
      <c r="AD335" s="371"/>
      <c r="AE335" s="371"/>
      <c r="AF335" s="437">
        <v>3.52</v>
      </c>
      <c r="AG335" s="437">
        <v>7.2</v>
      </c>
      <c r="AH335" s="371"/>
      <c r="AI335" s="371"/>
      <c r="AJ335" s="371"/>
      <c r="AK335" s="371"/>
      <c r="AL335" s="371"/>
      <c r="AM335" s="371"/>
      <c r="AN335" s="371"/>
      <c r="AO335" s="371"/>
      <c r="AP335" s="371"/>
      <c r="AQ335" s="371"/>
      <c r="AR335" s="437">
        <v>3.52</v>
      </c>
      <c r="AS335" s="437">
        <v>7.2</v>
      </c>
      <c r="AT335" s="371"/>
      <c r="AU335" s="371"/>
      <c r="AV335" s="371"/>
      <c r="AW335" s="371"/>
      <c r="AX335" s="371"/>
      <c r="AY335" s="371"/>
      <c r="AZ335" s="437">
        <v>10.72</v>
      </c>
      <c r="BA335" s="19" t="s">
        <v>1067</v>
      </c>
    </row>
    <row r="336" spans="1:53" x14ac:dyDescent="0.35">
      <c r="A336" s="19" t="s">
        <v>1665</v>
      </c>
      <c r="B336" s="19" t="s">
        <v>1666</v>
      </c>
      <c r="C336" s="19" t="s">
        <v>58</v>
      </c>
      <c r="D336" s="436">
        <v>46155</v>
      </c>
      <c r="E336" s="19" t="s">
        <v>56</v>
      </c>
      <c r="F336" s="19" t="s">
        <v>524</v>
      </c>
      <c r="G336" s="371">
        <v>0</v>
      </c>
      <c r="H336" s="437">
        <v>5.28</v>
      </c>
      <c r="I336" s="437">
        <v>5.28</v>
      </c>
      <c r="J336" s="371"/>
      <c r="K336" s="371"/>
      <c r="L336" s="371"/>
      <c r="M336" s="371"/>
      <c r="N336" s="371"/>
      <c r="O336" s="371">
        <v>2</v>
      </c>
      <c r="P336" s="371"/>
      <c r="Q336" s="371"/>
      <c r="R336" s="371"/>
      <c r="S336" s="371"/>
      <c r="T336" s="371"/>
      <c r="U336" s="371"/>
      <c r="V336" s="371">
        <v>2</v>
      </c>
      <c r="W336" s="371"/>
      <c r="X336" s="371"/>
      <c r="Y336" s="371"/>
      <c r="Z336" s="19"/>
      <c r="AA336" s="19" t="s">
        <v>131</v>
      </c>
      <c r="AB336" s="371"/>
      <c r="AC336" s="371"/>
      <c r="AD336" s="371"/>
      <c r="AE336" s="371"/>
      <c r="AF336" s="437">
        <v>2.08</v>
      </c>
      <c r="AG336" s="437">
        <v>3.2</v>
      </c>
      <c r="AH336" s="371"/>
      <c r="AI336" s="371"/>
      <c r="AJ336" s="371"/>
      <c r="AK336" s="371"/>
      <c r="AL336" s="371"/>
      <c r="AM336" s="371"/>
      <c r="AN336" s="371"/>
      <c r="AO336" s="371"/>
      <c r="AP336" s="371"/>
      <c r="AQ336" s="371"/>
      <c r="AR336" s="437">
        <v>2.08</v>
      </c>
      <c r="AS336" s="437">
        <v>1.2</v>
      </c>
      <c r="AT336" s="371"/>
      <c r="AU336" s="371"/>
      <c r="AV336" s="371"/>
      <c r="AW336" s="371"/>
      <c r="AX336" s="371"/>
      <c r="AY336" s="371"/>
      <c r="AZ336" s="437">
        <v>3.2800000000000002</v>
      </c>
      <c r="BA336" s="19" t="s">
        <v>1067</v>
      </c>
    </row>
    <row r="337" spans="1:53" x14ac:dyDescent="0.35">
      <c r="A337" s="19" t="s">
        <v>1668</v>
      </c>
      <c r="B337" s="19" t="s">
        <v>1669</v>
      </c>
      <c r="C337" s="19" t="s">
        <v>58</v>
      </c>
      <c r="D337" s="436">
        <v>46155</v>
      </c>
      <c r="E337" s="19" t="s">
        <v>56</v>
      </c>
      <c r="F337" s="19" t="s">
        <v>524</v>
      </c>
      <c r="G337" s="371">
        <v>0</v>
      </c>
      <c r="H337" s="437">
        <v>10.8</v>
      </c>
      <c r="I337" s="437">
        <v>10.8</v>
      </c>
      <c r="J337" s="371"/>
      <c r="K337" s="371"/>
      <c r="L337" s="371"/>
      <c r="M337" s="371"/>
      <c r="N337" s="371"/>
      <c r="O337" s="371"/>
      <c r="P337" s="371"/>
      <c r="Q337" s="371"/>
      <c r="R337" s="371"/>
      <c r="S337" s="371"/>
      <c r="T337" s="371"/>
      <c r="U337" s="371"/>
      <c r="V337" s="371"/>
      <c r="W337" s="371"/>
      <c r="X337" s="371"/>
      <c r="Y337" s="371"/>
      <c r="Z337" s="19"/>
      <c r="AA337" s="19" t="s">
        <v>131</v>
      </c>
      <c r="AB337" s="371"/>
      <c r="AC337" s="371"/>
      <c r="AD337" s="371"/>
      <c r="AE337" s="371"/>
      <c r="AF337" s="437">
        <v>3.52</v>
      </c>
      <c r="AG337" s="437">
        <v>7.28</v>
      </c>
      <c r="AH337" s="371"/>
      <c r="AI337" s="371"/>
      <c r="AJ337" s="371"/>
      <c r="AK337" s="371"/>
      <c r="AL337" s="371"/>
      <c r="AM337" s="371"/>
      <c r="AN337" s="371"/>
      <c r="AO337" s="371"/>
      <c r="AP337" s="371"/>
      <c r="AQ337" s="371"/>
      <c r="AR337" s="437">
        <v>3.52</v>
      </c>
      <c r="AS337" s="437">
        <v>7.28</v>
      </c>
      <c r="AT337" s="371"/>
      <c r="AU337" s="371"/>
      <c r="AV337" s="371"/>
      <c r="AW337" s="371"/>
      <c r="AX337" s="371"/>
      <c r="AY337" s="371"/>
      <c r="AZ337" s="437">
        <v>10.8</v>
      </c>
      <c r="BA337" s="19" t="s">
        <v>1067</v>
      </c>
    </row>
    <row r="338" spans="1:53" x14ac:dyDescent="0.35">
      <c r="A338" s="19" t="s">
        <v>1671</v>
      </c>
      <c r="B338" s="19" t="s">
        <v>1672</v>
      </c>
      <c r="C338" s="19" t="s">
        <v>58</v>
      </c>
      <c r="D338" s="436">
        <v>46155</v>
      </c>
      <c r="E338" s="19" t="s">
        <v>56</v>
      </c>
      <c r="F338" s="19" t="s">
        <v>524</v>
      </c>
      <c r="G338" s="371">
        <v>0</v>
      </c>
      <c r="H338" s="437">
        <v>11.52</v>
      </c>
      <c r="I338" s="437">
        <v>11.52</v>
      </c>
      <c r="J338" s="371"/>
      <c r="K338" s="371"/>
      <c r="L338" s="371"/>
      <c r="M338" s="371"/>
      <c r="N338" s="371"/>
      <c r="O338" s="371"/>
      <c r="P338" s="371"/>
      <c r="Q338" s="371"/>
      <c r="R338" s="371"/>
      <c r="S338" s="371"/>
      <c r="T338" s="371"/>
      <c r="U338" s="371"/>
      <c r="V338" s="371"/>
      <c r="W338" s="371"/>
      <c r="X338" s="371"/>
      <c r="Y338" s="371"/>
      <c r="Z338" s="19"/>
      <c r="AA338" s="19" t="s">
        <v>131</v>
      </c>
      <c r="AB338" s="371"/>
      <c r="AC338" s="371"/>
      <c r="AD338" s="371"/>
      <c r="AE338" s="371"/>
      <c r="AF338" s="437">
        <v>3.52</v>
      </c>
      <c r="AG338" s="371">
        <v>8</v>
      </c>
      <c r="AH338" s="371"/>
      <c r="AI338" s="371"/>
      <c r="AJ338" s="371"/>
      <c r="AK338" s="371"/>
      <c r="AL338" s="371"/>
      <c r="AM338" s="371"/>
      <c r="AN338" s="371"/>
      <c r="AO338" s="371"/>
      <c r="AP338" s="371"/>
      <c r="AQ338" s="371"/>
      <c r="AR338" s="437">
        <v>3.52</v>
      </c>
      <c r="AS338" s="371">
        <v>8</v>
      </c>
      <c r="AT338" s="371"/>
      <c r="AU338" s="371"/>
      <c r="AV338" s="371"/>
      <c r="AW338" s="371"/>
      <c r="AX338" s="371"/>
      <c r="AY338" s="371"/>
      <c r="AZ338" s="437">
        <v>11.52</v>
      </c>
      <c r="BA338" s="19" t="s">
        <v>1068</v>
      </c>
    </row>
    <row r="339" spans="1:53" x14ac:dyDescent="0.35">
      <c r="A339" s="19" t="s">
        <v>1674</v>
      </c>
      <c r="B339" s="19" t="s">
        <v>1675</v>
      </c>
      <c r="C339" s="19" t="s">
        <v>58</v>
      </c>
      <c r="D339" s="436">
        <v>46155</v>
      </c>
      <c r="E339" s="19" t="s">
        <v>56</v>
      </c>
      <c r="F339" s="19" t="s">
        <v>524</v>
      </c>
      <c r="G339" s="371">
        <v>0</v>
      </c>
      <c r="H339" s="437">
        <v>10.4</v>
      </c>
      <c r="I339" s="437">
        <v>10.4</v>
      </c>
      <c r="J339" s="371"/>
      <c r="K339" s="371"/>
      <c r="L339" s="371"/>
      <c r="M339" s="371"/>
      <c r="N339" s="371"/>
      <c r="O339" s="371"/>
      <c r="P339" s="371"/>
      <c r="Q339" s="371"/>
      <c r="R339" s="371"/>
      <c r="S339" s="371"/>
      <c r="T339" s="371"/>
      <c r="U339" s="371"/>
      <c r="V339" s="371"/>
      <c r="W339" s="371"/>
      <c r="X339" s="371"/>
      <c r="Y339" s="371"/>
      <c r="Z339" s="19"/>
      <c r="AA339" s="19" t="s">
        <v>131</v>
      </c>
      <c r="AB339" s="371"/>
      <c r="AC339" s="371"/>
      <c r="AD339" s="371"/>
      <c r="AE339" s="371"/>
      <c r="AF339" s="437">
        <v>3.04</v>
      </c>
      <c r="AG339" s="437">
        <v>7.36</v>
      </c>
      <c r="AH339" s="371"/>
      <c r="AI339" s="371"/>
      <c r="AJ339" s="371"/>
      <c r="AK339" s="371"/>
      <c r="AL339" s="371"/>
      <c r="AM339" s="371"/>
      <c r="AN339" s="371"/>
      <c r="AO339" s="371"/>
      <c r="AP339" s="371"/>
      <c r="AQ339" s="371"/>
      <c r="AR339" s="437">
        <v>3.04</v>
      </c>
      <c r="AS339" s="437">
        <v>7.36</v>
      </c>
      <c r="AT339" s="371"/>
      <c r="AU339" s="371"/>
      <c r="AV339" s="371"/>
      <c r="AW339" s="371"/>
      <c r="AX339" s="371"/>
      <c r="AY339" s="371"/>
      <c r="AZ339" s="437">
        <v>10.4</v>
      </c>
      <c r="BA339" s="19" t="s">
        <v>1068</v>
      </c>
    </row>
    <row r="340" spans="1:53" x14ac:dyDescent="0.35">
      <c r="A340" s="19" t="s">
        <v>1677</v>
      </c>
      <c r="B340" s="19" t="s">
        <v>1678</v>
      </c>
      <c r="C340" s="19" t="s">
        <v>58</v>
      </c>
      <c r="D340" s="436">
        <v>46155</v>
      </c>
      <c r="E340" s="19" t="s">
        <v>56</v>
      </c>
      <c r="F340" s="19" t="s">
        <v>524</v>
      </c>
      <c r="G340" s="371">
        <v>0</v>
      </c>
      <c r="H340" s="437">
        <v>11.52</v>
      </c>
      <c r="I340" s="437">
        <v>11.52</v>
      </c>
      <c r="J340" s="371"/>
      <c r="K340" s="371"/>
      <c r="L340" s="371"/>
      <c r="M340" s="371"/>
      <c r="N340" s="371"/>
      <c r="O340" s="371"/>
      <c r="P340" s="371"/>
      <c r="Q340" s="371"/>
      <c r="R340" s="371"/>
      <c r="S340" s="371"/>
      <c r="T340" s="371"/>
      <c r="U340" s="371"/>
      <c r="V340" s="371"/>
      <c r="W340" s="371"/>
      <c r="X340" s="371"/>
      <c r="Y340" s="371"/>
      <c r="Z340" s="19"/>
      <c r="AA340" s="19" t="s">
        <v>131</v>
      </c>
      <c r="AB340" s="371"/>
      <c r="AC340" s="371"/>
      <c r="AD340" s="371"/>
      <c r="AE340" s="371"/>
      <c r="AF340" s="437">
        <v>3.52</v>
      </c>
      <c r="AG340" s="371">
        <v>8</v>
      </c>
      <c r="AH340" s="371"/>
      <c r="AI340" s="371"/>
      <c r="AJ340" s="371"/>
      <c r="AK340" s="371"/>
      <c r="AL340" s="371"/>
      <c r="AM340" s="371"/>
      <c r="AN340" s="371"/>
      <c r="AO340" s="371"/>
      <c r="AP340" s="371"/>
      <c r="AQ340" s="371"/>
      <c r="AR340" s="437">
        <v>3.52</v>
      </c>
      <c r="AS340" s="371">
        <v>8</v>
      </c>
      <c r="AT340" s="371"/>
      <c r="AU340" s="371"/>
      <c r="AV340" s="371"/>
      <c r="AW340" s="371"/>
      <c r="AX340" s="371"/>
      <c r="AY340" s="371"/>
      <c r="AZ340" s="437">
        <v>11.52</v>
      </c>
      <c r="BA340" s="19" t="s">
        <v>1068</v>
      </c>
    </row>
    <row r="341" spans="1:53" x14ac:dyDescent="0.35">
      <c r="A341" s="19" t="s">
        <v>1680</v>
      </c>
      <c r="B341" s="19" t="s">
        <v>1681</v>
      </c>
      <c r="C341" s="19" t="s">
        <v>58</v>
      </c>
      <c r="D341" s="436">
        <v>46155</v>
      </c>
      <c r="E341" s="19" t="s">
        <v>56</v>
      </c>
      <c r="F341" s="19" t="s">
        <v>524</v>
      </c>
      <c r="G341" s="371">
        <v>0</v>
      </c>
      <c r="H341" s="371"/>
      <c r="I341" s="371">
        <v>0</v>
      </c>
      <c r="J341" s="371"/>
      <c r="K341" s="371"/>
      <c r="L341" s="371"/>
      <c r="M341" s="371"/>
      <c r="N341" s="371"/>
      <c r="O341" s="371"/>
      <c r="P341" s="371"/>
      <c r="Q341" s="371"/>
      <c r="R341" s="371"/>
      <c r="S341" s="371"/>
      <c r="T341" s="371"/>
      <c r="U341" s="371"/>
      <c r="V341" s="371"/>
      <c r="W341" s="371"/>
      <c r="X341" s="371"/>
      <c r="Y341" s="371"/>
      <c r="Z341" s="19"/>
      <c r="AA341" s="19" t="s">
        <v>131</v>
      </c>
      <c r="AB341" s="371"/>
      <c r="AC341" s="371"/>
      <c r="AD341" s="371"/>
      <c r="AE341" s="371"/>
      <c r="AF341" s="371"/>
      <c r="AG341" s="371"/>
      <c r="AH341" s="371"/>
      <c r="AI341" s="371"/>
      <c r="AJ341" s="371"/>
      <c r="AK341" s="371"/>
      <c r="AL341" s="371"/>
      <c r="AM341" s="371"/>
      <c r="AN341" s="371"/>
      <c r="AO341" s="371"/>
      <c r="AP341" s="371"/>
      <c r="AQ341" s="371"/>
      <c r="AR341" s="371"/>
      <c r="AS341" s="371"/>
      <c r="AT341" s="371"/>
      <c r="AU341" s="371"/>
      <c r="AV341" s="371"/>
      <c r="AW341" s="371"/>
      <c r="AX341" s="371"/>
      <c r="AY341" s="371"/>
      <c r="AZ341" s="371">
        <v>0</v>
      </c>
      <c r="BA341" s="19" t="s">
        <v>1068</v>
      </c>
    </row>
    <row r="342" spans="1:53" x14ac:dyDescent="0.35">
      <c r="A342" s="19" t="s">
        <v>1682</v>
      </c>
      <c r="B342" s="19" t="s">
        <v>1683</v>
      </c>
      <c r="C342" s="19" t="s">
        <v>58</v>
      </c>
      <c r="D342" s="436">
        <v>46155</v>
      </c>
      <c r="E342" s="19" t="s">
        <v>56</v>
      </c>
      <c r="F342" s="19" t="s">
        <v>524</v>
      </c>
      <c r="G342" s="371">
        <v>0</v>
      </c>
      <c r="H342" s="371">
        <v>10</v>
      </c>
      <c r="I342" s="371">
        <v>10</v>
      </c>
      <c r="J342" s="371"/>
      <c r="K342" s="371"/>
      <c r="L342" s="371"/>
      <c r="M342" s="371"/>
      <c r="N342" s="371"/>
      <c r="O342" s="437">
        <v>0.25</v>
      </c>
      <c r="P342" s="371"/>
      <c r="Q342" s="371"/>
      <c r="R342" s="371"/>
      <c r="S342" s="371"/>
      <c r="T342" s="371"/>
      <c r="U342" s="371"/>
      <c r="V342" s="437">
        <v>0.25</v>
      </c>
      <c r="W342" s="371"/>
      <c r="X342" s="371"/>
      <c r="Y342" s="371"/>
      <c r="Z342" s="19"/>
      <c r="AA342" s="19" t="s">
        <v>131</v>
      </c>
      <c r="AB342" s="371"/>
      <c r="AC342" s="371"/>
      <c r="AD342" s="371"/>
      <c r="AE342" s="371"/>
      <c r="AF342" s="437">
        <v>3.52</v>
      </c>
      <c r="AG342" s="437">
        <v>6.48</v>
      </c>
      <c r="AH342" s="371"/>
      <c r="AI342" s="371"/>
      <c r="AJ342" s="371"/>
      <c r="AK342" s="371"/>
      <c r="AL342" s="371"/>
      <c r="AM342" s="371"/>
      <c r="AN342" s="371"/>
      <c r="AO342" s="371"/>
      <c r="AP342" s="371"/>
      <c r="AQ342" s="371"/>
      <c r="AR342" s="437">
        <v>3.52</v>
      </c>
      <c r="AS342" s="437">
        <v>6.23</v>
      </c>
      <c r="AT342" s="371"/>
      <c r="AU342" s="371"/>
      <c r="AV342" s="371"/>
      <c r="AW342" s="371"/>
      <c r="AX342" s="371"/>
      <c r="AY342" s="371"/>
      <c r="AZ342" s="437">
        <v>9.75</v>
      </c>
      <c r="BA342" s="19" t="s">
        <v>1068</v>
      </c>
    </row>
    <row r="343" spans="1:53" x14ac:dyDescent="0.35">
      <c r="A343" s="19" t="s">
        <v>1685</v>
      </c>
      <c r="B343" s="19" t="s">
        <v>1686</v>
      </c>
      <c r="C343" s="19" t="s">
        <v>58</v>
      </c>
      <c r="D343" s="436">
        <v>46160</v>
      </c>
      <c r="E343" s="19" t="s">
        <v>1632</v>
      </c>
      <c r="F343" s="19" t="s">
        <v>524</v>
      </c>
      <c r="G343" s="371">
        <v>0</v>
      </c>
      <c r="H343" s="437">
        <v>7.6</v>
      </c>
      <c r="I343" s="437">
        <v>7.6</v>
      </c>
      <c r="J343" s="371"/>
      <c r="K343" s="371"/>
      <c r="L343" s="371"/>
      <c r="M343" s="371"/>
      <c r="N343" s="371"/>
      <c r="O343" s="371"/>
      <c r="P343" s="371"/>
      <c r="Q343" s="371"/>
      <c r="R343" s="371"/>
      <c r="S343" s="371"/>
      <c r="T343" s="371"/>
      <c r="U343" s="371"/>
      <c r="V343" s="371"/>
      <c r="W343" s="371"/>
      <c r="X343" s="371"/>
      <c r="Y343" s="371"/>
      <c r="Z343" s="19"/>
      <c r="AA343" s="19" t="s">
        <v>132</v>
      </c>
      <c r="AB343" s="371"/>
      <c r="AC343" s="371"/>
      <c r="AD343" s="371"/>
      <c r="AE343" s="371"/>
      <c r="AF343" s="371"/>
      <c r="AG343" s="437">
        <v>7.6</v>
      </c>
      <c r="AH343" s="371"/>
      <c r="AI343" s="371"/>
      <c r="AJ343" s="371"/>
      <c r="AK343" s="371"/>
      <c r="AL343" s="371"/>
      <c r="AM343" s="371"/>
      <c r="AN343" s="371"/>
      <c r="AO343" s="371"/>
      <c r="AP343" s="371"/>
      <c r="AQ343" s="371"/>
      <c r="AR343" s="371"/>
      <c r="AS343" s="437">
        <v>7.6</v>
      </c>
      <c r="AT343" s="371"/>
      <c r="AU343" s="371"/>
      <c r="AV343" s="371"/>
      <c r="AW343" s="371"/>
      <c r="AX343" s="371"/>
      <c r="AY343" s="371"/>
      <c r="AZ343" s="437">
        <v>7.6</v>
      </c>
      <c r="BA343" s="19" t="s">
        <v>319</v>
      </c>
    </row>
    <row r="344" spans="1:53" x14ac:dyDescent="0.35">
      <c r="A344" s="19" t="s">
        <v>1688</v>
      </c>
      <c r="B344" s="19" t="s">
        <v>1689</v>
      </c>
      <c r="C344" s="19" t="s">
        <v>58</v>
      </c>
      <c r="D344" s="436">
        <v>46160</v>
      </c>
      <c r="E344" s="19" t="s">
        <v>1632</v>
      </c>
      <c r="F344" s="19" t="s">
        <v>524</v>
      </c>
      <c r="G344" s="371">
        <v>0</v>
      </c>
      <c r="H344" s="371"/>
      <c r="I344" s="371">
        <v>0</v>
      </c>
      <c r="J344" s="371"/>
      <c r="K344" s="371"/>
      <c r="L344" s="371"/>
      <c r="M344" s="371"/>
      <c r="N344" s="371"/>
      <c r="O344" s="371"/>
      <c r="P344" s="371"/>
      <c r="Q344" s="371"/>
      <c r="R344" s="371"/>
      <c r="S344" s="371"/>
      <c r="T344" s="371"/>
      <c r="U344" s="371"/>
      <c r="V344" s="371"/>
      <c r="W344" s="371"/>
      <c r="X344" s="371"/>
      <c r="Y344" s="371"/>
      <c r="Z344" s="19"/>
      <c r="AA344" s="19" t="s">
        <v>132</v>
      </c>
      <c r="AB344" s="371"/>
      <c r="AC344" s="371"/>
      <c r="AD344" s="371"/>
      <c r="AE344" s="371"/>
      <c r="AF344" s="371"/>
      <c r="AG344" s="371"/>
      <c r="AH344" s="371"/>
      <c r="AI344" s="371"/>
      <c r="AJ344" s="371"/>
      <c r="AK344" s="371"/>
      <c r="AL344" s="371"/>
      <c r="AM344" s="371"/>
      <c r="AN344" s="371"/>
      <c r="AO344" s="371"/>
      <c r="AP344" s="371"/>
      <c r="AQ344" s="371"/>
      <c r="AR344" s="371"/>
      <c r="AS344" s="371"/>
      <c r="AT344" s="371"/>
      <c r="AU344" s="371"/>
      <c r="AV344" s="371"/>
      <c r="AW344" s="371"/>
      <c r="AX344" s="371"/>
      <c r="AY344" s="371"/>
      <c r="AZ344" s="371">
        <v>0</v>
      </c>
      <c r="BA344" s="19" t="s">
        <v>319</v>
      </c>
    </row>
    <row r="345" spans="1:53" x14ac:dyDescent="0.35">
      <c r="A345" s="19" t="s">
        <v>1690</v>
      </c>
      <c r="B345" s="19" t="s">
        <v>1691</v>
      </c>
      <c r="C345" s="19" t="s">
        <v>58</v>
      </c>
      <c r="D345" s="436">
        <v>46160</v>
      </c>
      <c r="E345" s="19" t="s">
        <v>1632</v>
      </c>
      <c r="F345" s="19" t="s">
        <v>524</v>
      </c>
      <c r="G345" s="371">
        <v>0</v>
      </c>
      <c r="H345" s="371">
        <v>8</v>
      </c>
      <c r="I345" s="371">
        <v>8</v>
      </c>
      <c r="J345" s="371"/>
      <c r="K345" s="371"/>
      <c r="L345" s="371"/>
      <c r="M345" s="371"/>
      <c r="N345" s="371"/>
      <c r="O345" s="371"/>
      <c r="P345" s="371"/>
      <c r="Q345" s="371"/>
      <c r="R345" s="371"/>
      <c r="S345" s="371"/>
      <c r="T345" s="371"/>
      <c r="U345" s="371"/>
      <c r="V345" s="371"/>
      <c r="W345" s="371"/>
      <c r="X345" s="371"/>
      <c r="Y345" s="371"/>
      <c r="Z345" s="19"/>
      <c r="AA345" s="19" t="s">
        <v>132</v>
      </c>
      <c r="AB345" s="371"/>
      <c r="AC345" s="371"/>
      <c r="AD345" s="371"/>
      <c r="AE345" s="371"/>
      <c r="AF345" s="371"/>
      <c r="AG345" s="371">
        <v>8</v>
      </c>
      <c r="AH345" s="371"/>
      <c r="AI345" s="371"/>
      <c r="AJ345" s="371"/>
      <c r="AK345" s="371"/>
      <c r="AL345" s="371"/>
      <c r="AM345" s="371"/>
      <c r="AN345" s="371"/>
      <c r="AO345" s="371"/>
      <c r="AP345" s="371"/>
      <c r="AQ345" s="371"/>
      <c r="AR345" s="371"/>
      <c r="AS345" s="371">
        <v>8</v>
      </c>
      <c r="AT345" s="371"/>
      <c r="AU345" s="371"/>
      <c r="AV345" s="371"/>
      <c r="AW345" s="371"/>
      <c r="AX345" s="371"/>
      <c r="AY345" s="371"/>
      <c r="AZ345" s="371">
        <v>8</v>
      </c>
      <c r="BA345" s="19" t="s">
        <v>319</v>
      </c>
    </row>
    <row r="346" spans="1:53" x14ac:dyDescent="0.35">
      <c r="A346" s="19" t="s">
        <v>1693</v>
      </c>
      <c r="B346" s="19" t="s">
        <v>1694</v>
      </c>
      <c r="C346" s="19" t="s">
        <v>58</v>
      </c>
      <c r="D346" s="436">
        <v>46160</v>
      </c>
      <c r="E346" s="19" t="s">
        <v>1632</v>
      </c>
      <c r="F346" s="19" t="s">
        <v>524</v>
      </c>
      <c r="G346" s="371">
        <v>0</v>
      </c>
      <c r="H346" s="437">
        <v>7.2</v>
      </c>
      <c r="I346" s="437">
        <v>7.2</v>
      </c>
      <c r="J346" s="371"/>
      <c r="K346" s="371"/>
      <c r="L346" s="371"/>
      <c r="M346" s="371"/>
      <c r="N346" s="371"/>
      <c r="O346" s="371"/>
      <c r="P346" s="371"/>
      <c r="Q346" s="371"/>
      <c r="R346" s="371"/>
      <c r="S346" s="371"/>
      <c r="T346" s="371"/>
      <c r="U346" s="371"/>
      <c r="V346" s="371"/>
      <c r="W346" s="371"/>
      <c r="X346" s="371"/>
      <c r="Y346" s="371"/>
      <c r="Z346" s="19"/>
      <c r="AA346" s="19" t="s">
        <v>132</v>
      </c>
      <c r="AB346" s="371"/>
      <c r="AC346" s="371"/>
      <c r="AD346" s="371"/>
      <c r="AE346" s="371"/>
      <c r="AF346" s="371"/>
      <c r="AG346" s="437">
        <v>7.2</v>
      </c>
      <c r="AH346" s="371"/>
      <c r="AI346" s="371"/>
      <c r="AJ346" s="371"/>
      <c r="AK346" s="371"/>
      <c r="AL346" s="371"/>
      <c r="AM346" s="371"/>
      <c r="AN346" s="371"/>
      <c r="AO346" s="371"/>
      <c r="AP346" s="371"/>
      <c r="AQ346" s="371"/>
      <c r="AR346" s="371"/>
      <c r="AS346" s="437">
        <v>7.2</v>
      </c>
      <c r="AT346" s="371"/>
      <c r="AU346" s="371"/>
      <c r="AV346" s="371"/>
      <c r="AW346" s="371"/>
      <c r="AX346" s="371"/>
      <c r="AY346" s="371"/>
      <c r="AZ346" s="437">
        <v>7.2</v>
      </c>
      <c r="BA346" s="19" t="s">
        <v>870</v>
      </c>
    </row>
    <row r="347" spans="1:53" x14ac:dyDescent="0.35">
      <c r="A347" s="19" t="s">
        <v>1696</v>
      </c>
      <c r="B347" s="19" t="s">
        <v>1697</v>
      </c>
      <c r="C347" s="19" t="s">
        <v>58</v>
      </c>
      <c r="D347" s="436">
        <v>46160</v>
      </c>
      <c r="E347" s="19" t="s">
        <v>1632</v>
      </c>
      <c r="F347" s="19" t="s">
        <v>524</v>
      </c>
      <c r="G347" s="371">
        <v>0</v>
      </c>
      <c r="H347" s="371">
        <v>8</v>
      </c>
      <c r="I347" s="371">
        <v>8</v>
      </c>
      <c r="J347" s="371"/>
      <c r="K347" s="371"/>
      <c r="L347" s="371"/>
      <c r="M347" s="371"/>
      <c r="N347" s="371"/>
      <c r="O347" s="371"/>
      <c r="P347" s="371"/>
      <c r="Q347" s="371"/>
      <c r="R347" s="371"/>
      <c r="S347" s="371"/>
      <c r="T347" s="371"/>
      <c r="U347" s="371"/>
      <c r="V347" s="371"/>
      <c r="W347" s="371"/>
      <c r="X347" s="371"/>
      <c r="Y347" s="371"/>
      <c r="Z347" s="19"/>
      <c r="AA347" s="19" t="s">
        <v>132</v>
      </c>
      <c r="AB347" s="371"/>
      <c r="AC347" s="371"/>
      <c r="AD347" s="371"/>
      <c r="AE347" s="371"/>
      <c r="AF347" s="371"/>
      <c r="AG347" s="371">
        <v>8</v>
      </c>
      <c r="AH347" s="371"/>
      <c r="AI347" s="371"/>
      <c r="AJ347" s="371"/>
      <c r="AK347" s="371"/>
      <c r="AL347" s="371"/>
      <c r="AM347" s="371"/>
      <c r="AN347" s="371"/>
      <c r="AO347" s="371"/>
      <c r="AP347" s="371"/>
      <c r="AQ347" s="371"/>
      <c r="AR347" s="371"/>
      <c r="AS347" s="371">
        <v>8</v>
      </c>
      <c r="AT347" s="371"/>
      <c r="AU347" s="371"/>
      <c r="AV347" s="371"/>
      <c r="AW347" s="371"/>
      <c r="AX347" s="371"/>
      <c r="AY347" s="371"/>
      <c r="AZ347" s="371">
        <v>8</v>
      </c>
      <c r="BA347" s="19" t="s">
        <v>1068</v>
      </c>
    </row>
    <row r="348" spans="1:53" x14ac:dyDescent="0.35">
      <c r="A348" s="19" t="s">
        <v>1699</v>
      </c>
      <c r="B348" s="19" t="s">
        <v>1700</v>
      </c>
      <c r="C348" s="19" t="s">
        <v>58</v>
      </c>
      <c r="D348" s="436">
        <v>46162</v>
      </c>
      <c r="E348" s="19" t="s">
        <v>1632</v>
      </c>
      <c r="F348" s="19" t="s">
        <v>524</v>
      </c>
      <c r="G348" s="371">
        <v>0</v>
      </c>
      <c r="H348" s="371"/>
      <c r="I348" s="371">
        <v>0</v>
      </c>
      <c r="J348" s="371"/>
      <c r="K348" s="371"/>
      <c r="L348" s="371"/>
      <c r="M348" s="371"/>
      <c r="N348" s="371"/>
      <c r="O348" s="371"/>
      <c r="P348" s="371"/>
      <c r="Q348" s="371"/>
      <c r="R348" s="371"/>
      <c r="S348" s="371"/>
      <c r="T348" s="371"/>
      <c r="U348" s="371"/>
      <c r="V348" s="371"/>
      <c r="W348" s="371"/>
      <c r="X348" s="371"/>
      <c r="Y348" s="371"/>
      <c r="Z348" s="19"/>
      <c r="AA348" s="19" t="s">
        <v>132</v>
      </c>
      <c r="AB348" s="371"/>
      <c r="AC348" s="371"/>
      <c r="AD348" s="371"/>
      <c r="AE348" s="371"/>
      <c r="AF348" s="371"/>
      <c r="AG348" s="371"/>
      <c r="AH348" s="371"/>
      <c r="AI348" s="371"/>
      <c r="AJ348" s="371"/>
      <c r="AK348" s="371"/>
      <c r="AL348" s="371"/>
      <c r="AM348" s="371"/>
      <c r="AN348" s="371"/>
      <c r="AO348" s="371"/>
      <c r="AP348" s="371"/>
      <c r="AQ348" s="371"/>
      <c r="AR348" s="371"/>
      <c r="AS348" s="371"/>
      <c r="AT348" s="371"/>
      <c r="AU348" s="371"/>
      <c r="AV348" s="371"/>
      <c r="AW348" s="371"/>
      <c r="AX348" s="371"/>
      <c r="AY348" s="371"/>
      <c r="AZ348" s="371">
        <v>0</v>
      </c>
      <c r="BA348" s="19" t="s">
        <v>870</v>
      </c>
    </row>
    <row r="349" spans="1:53" x14ac:dyDescent="0.35">
      <c r="A349" s="19" t="s">
        <v>1701</v>
      </c>
      <c r="B349" s="19" t="s">
        <v>1702</v>
      </c>
      <c r="C349" s="19" t="s">
        <v>58</v>
      </c>
      <c r="D349" s="436">
        <v>46162</v>
      </c>
      <c r="E349" s="19" t="s">
        <v>1632</v>
      </c>
      <c r="F349" s="19" t="s">
        <v>524</v>
      </c>
      <c r="G349" s="371">
        <v>0</v>
      </c>
      <c r="H349" s="437">
        <v>7.6</v>
      </c>
      <c r="I349" s="437">
        <v>7.6</v>
      </c>
      <c r="J349" s="371"/>
      <c r="K349" s="371"/>
      <c r="L349" s="371"/>
      <c r="M349" s="371"/>
      <c r="N349" s="371"/>
      <c r="O349" s="371"/>
      <c r="P349" s="371"/>
      <c r="Q349" s="371"/>
      <c r="R349" s="371"/>
      <c r="S349" s="371"/>
      <c r="T349" s="371"/>
      <c r="U349" s="371"/>
      <c r="V349" s="371"/>
      <c r="W349" s="371"/>
      <c r="X349" s="371"/>
      <c r="Y349" s="371"/>
      <c r="Z349" s="19"/>
      <c r="AA349" s="19" t="s">
        <v>132</v>
      </c>
      <c r="AB349" s="371"/>
      <c r="AC349" s="371"/>
      <c r="AD349" s="371"/>
      <c r="AE349" s="371"/>
      <c r="AF349" s="371"/>
      <c r="AG349" s="437">
        <v>7.6</v>
      </c>
      <c r="AH349" s="371"/>
      <c r="AI349" s="371"/>
      <c r="AJ349" s="371"/>
      <c r="AK349" s="371"/>
      <c r="AL349" s="371"/>
      <c r="AM349" s="371"/>
      <c r="AN349" s="371"/>
      <c r="AO349" s="371"/>
      <c r="AP349" s="371"/>
      <c r="AQ349" s="371"/>
      <c r="AR349" s="371"/>
      <c r="AS349" s="437">
        <v>7.6</v>
      </c>
      <c r="AT349" s="371"/>
      <c r="AU349" s="371"/>
      <c r="AV349" s="371"/>
      <c r="AW349" s="371"/>
      <c r="AX349" s="371"/>
      <c r="AY349" s="371"/>
      <c r="AZ349" s="437">
        <v>7.6</v>
      </c>
      <c r="BA349" s="19" t="s">
        <v>870</v>
      </c>
    </row>
    <row r="350" spans="1:53" x14ac:dyDescent="0.35">
      <c r="A350" s="19" t="s">
        <v>1704</v>
      </c>
      <c r="B350" s="19" t="s">
        <v>1705</v>
      </c>
      <c r="C350" s="19" t="s">
        <v>58</v>
      </c>
      <c r="D350" s="436">
        <v>46162</v>
      </c>
      <c r="E350" s="19" t="s">
        <v>1632</v>
      </c>
      <c r="F350" s="19" t="s">
        <v>524</v>
      </c>
      <c r="G350" s="371">
        <v>0</v>
      </c>
      <c r="H350" s="371"/>
      <c r="I350" s="371">
        <v>0</v>
      </c>
      <c r="J350" s="371"/>
      <c r="K350" s="371"/>
      <c r="L350" s="371"/>
      <c r="M350" s="371"/>
      <c r="N350" s="371"/>
      <c r="O350" s="371"/>
      <c r="P350" s="371"/>
      <c r="Q350" s="371"/>
      <c r="R350" s="371"/>
      <c r="S350" s="371"/>
      <c r="T350" s="371"/>
      <c r="U350" s="371"/>
      <c r="V350" s="371"/>
      <c r="W350" s="371"/>
      <c r="X350" s="371"/>
      <c r="Y350" s="371"/>
      <c r="Z350" s="19"/>
      <c r="AA350" s="19" t="s">
        <v>132</v>
      </c>
      <c r="AB350" s="371"/>
      <c r="AC350" s="371"/>
      <c r="AD350" s="371"/>
      <c r="AE350" s="371"/>
      <c r="AF350" s="371"/>
      <c r="AG350" s="371"/>
      <c r="AH350" s="371"/>
      <c r="AI350" s="371"/>
      <c r="AJ350" s="371"/>
      <c r="AK350" s="371"/>
      <c r="AL350" s="371"/>
      <c r="AM350" s="371"/>
      <c r="AN350" s="371"/>
      <c r="AO350" s="371"/>
      <c r="AP350" s="371"/>
      <c r="AQ350" s="371"/>
      <c r="AR350" s="371"/>
      <c r="AS350" s="371"/>
      <c r="AT350" s="371"/>
      <c r="AU350" s="371"/>
      <c r="AV350" s="371"/>
      <c r="AW350" s="371"/>
      <c r="AX350" s="371"/>
      <c r="AY350" s="371"/>
      <c r="AZ350" s="371">
        <v>0</v>
      </c>
      <c r="BA350" s="19" t="s">
        <v>870</v>
      </c>
    </row>
    <row r="351" spans="1:53" x14ac:dyDescent="0.35">
      <c r="A351" s="19" t="s">
        <v>1706</v>
      </c>
      <c r="B351" s="19" t="s">
        <v>837</v>
      </c>
      <c r="C351" s="19" t="s">
        <v>58</v>
      </c>
      <c r="D351" s="436">
        <v>46162</v>
      </c>
      <c r="E351" s="19" t="s">
        <v>1632</v>
      </c>
      <c r="F351" s="19" t="s">
        <v>524</v>
      </c>
      <c r="G351" s="371">
        <v>0</v>
      </c>
      <c r="H351" s="371">
        <v>8</v>
      </c>
      <c r="I351" s="371">
        <v>8</v>
      </c>
      <c r="J351" s="371"/>
      <c r="K351" s="371"/>
      <c r="L351" s="371"/>
      <c r="M351" s="371"/>
      <c r="N351" s="371"/>
      <c r="O351" s="371"/>
      <c r="P351" s="371"/>
      <c r="Q351" s="371"/>
      <c r="R351" s="371"/>
      <c r="S351" s="371"/>
      <c r="T351" s="371"/>
      <c r="U351" s="371"/>
      <c r="V351" s="371"/>
      <c r="W351" s="371"/>
      <c r="X351" s="371"/>
      <c r="Y351" s="371"/>
      <c r="Z351" s="19"/>
      <c r="AA351" s="19" t="s">
        <v>132</v>
      </c>
      <c r="AB351" s="371"/>
      <c r="AC351" s="371"/>
      <c r="AD351" s="371"/>
      <c r="AE351" s="371"/>
      <c r="AF351" s="371"/>
      <c r="AG351" s="371">
        <v>8</v>
      </c>
      <c r="AH351" s="371"/>
      <c r="AI351" s="371"/>
      <c r="AJ351" s="371"/>
      <c r="AK351" s="371"/>
      <c r="AL351" s="371"/>
      <c r="AM351" s="371"/>
      <c r="AN351" s="371"/>
      <c r="AO351" s="371"/>
      <c r="AP351" s="371"/>
      <c r="AQ351" s="371"/>
      <c r="AR351" s="371"/>
      <c r="AS351" s="371">
        <v>8</v>
      </c>
      <c r="AT351" s="371"/>
      <c r="AU351" s="371"/>
      <c r="AV351" s="371"/>
      <c r="AW351" s="371"/>
      <c r="AX351" s="371"/>
      <c r="AY351" s="371"/>
      <c r="AZ351" s="371">
        <v>8</v>
      </c>
      <c r="BA351" s="19" t="s">
        <v>870</v>
      </c>
    </row>
    <row r="352" spans="1:53" x14ac:dyDescent="0.35">
      <c r="A352" s="19" t="s">
        <v>1708</v>
      </c>
      <c r="B352" s="19" t="s">
        <v>1709</v>
      </c>
      <c r="C352" s="19" t="s">
        <v>58</v>
      </c>
      <c r="D352" s="436">
        <v>46162</v>
      </c>
      <c r="E352" s="19" t="s">
        <v>1632</v>
      </c>
      <c r="F352" s="19" t="s">
        <v>524</v>
      </c>
      <c r="G352" s="371">
        <v>0</v>
      </c>
      <c r="H352" s="371">
        <v>8</v>
      </c>
      <c r="I352" s="371">
        <v>8</v>
      </c>
      <c r="J352" s="371"/>
      <c r="K352" s="371"/>
      <c r="L352" s="371"/>
      <c r="M352" s="371"/>
      <c r="N352" s="371"/>
      <c r="O352" s="371"/>
      <c r="P352" s="371"/>
      <c r="Q352" s="371"/>
      <c r="R352" s="371"/>
      <c r="S352" s="371"/>
      <c r="T352" s="371"/>
      <c r="U352" s="371"/>
      <c r="V352" s="371"/>
      <c r="W352" s="371"/>
      <c r="X352" s="371"/>
      <c r="Y352" s="371"/>
      <c r="Z352" s="19"/>
      <c r="AA352" s="19" t="s">
        <v>132</v>
      </c>
      <c r="AB352" s="371"/>
      <c r="AC352" s="371"/>
      <c r="AD352" s="371"/>
      <c r="AE352" s="371"/>
      <c r="AF352" s="371"/>
      <c r="AG352" s="371">
        <v>8</v>
      </c>
      <c r="AH352" s="371"/>
      <c r="AI352" s="371"/>
      <c r="AJ352" s="371"/>
      <c r="AK352" s="371"/>
      <c r="AL352" s="371"/>
      <c r="AM352" s="371"/>
      <c r="AN352" s="371"/>
      <c r="AO352" s="371"/>
      <c r="AP352" s="371"/>
      <c r="AQ352" s="371"/>
      <c r="AR352" s="371"/>
      <c r="AS352" s="371">
        <v>8</v>
      </c>
      <c r="AT352" s="371"/>
      <c r="AU352" s="371"/>
      <c r="AV352" s="371"/>
      <c r="AW352" s="371"/>
      <c r="AX352" s="371"/>
      <c r="AY352" s="371"/>
      <c r="AZ352" s="371">
        <v>8</v>
      </c>
      <c r="BA352" s="19" t="s">
        <v>870</v>
      </c>
    </row>
    <row r="353" spans="1:53" x14ac:dyDescent="0.35">
      <c r="A353" s="19" t="s">
        <v>1711</v>
      </c>
      <c r="B353" s="19" t="s">
        <v>1712</v>
      </c>
      <c r="C353" s="19" t="s">
        <v>58</v>
      </c>
      <c r="D353" s="436">
        <v>46162</v>
      </c>
      <c r="E353" s="19" t="s">
        <v>1632</v>
      </c>
      <c r="F353" s="19" t="s">
        <v>524</v>
      </c>
      <c r="G353" s="371">
        <v>0</v>
      </c>
      <c r="H353" s="371">
        <v>8</v>
      </c>
      <c r="I353" s="371">
        <v>8</v>
      </c>
      <c r="J353" s="371"/>
      <c r="K353" s="371"/>
      <c r="L353" s="371"/>
      <c r="M353" s="371"/>
      <c r="N353" s="371"/>
      <c r="O353" s="371"/>
      <c r="P353" s="371"/>
      <c r="Q353" s="371"/>
      <c r="R353" s="371"/>
      <c r="S353" s="371"/>
      <c r="T353" s="371"/>
      <c r="U353" s="371"/>
      <c r="V353" s="371"/>
      <c r="W353" s="371"/>
      <c r="X353" s="371"/>
      <c r="Y353" s="371"/>
      <c r="Z353" s="19"/>
      <c r="AA353" s="19" t="s">
        <v>132</v>
      </c>
      <c r="AB353" s="371"/>
      <c r="AC353" s="371"/>
      <c r="AD353" s="371"/>
      <c r="AE353" s="371"/>
      <c r="AF353" s="371"/>
      <c r="AG353" s="371">
        <v>8</v>
      </c>
      <c r="AH353" s="371"/>
      <c r="AI353" s="371"/>
      <c r="AJ353" s="371"/>
      <c r="AK353" s="371"/>
      <c r="AL353" s="371"/>
      <c r="AM353" s="371"/>
      <c r="AN353" s="371"/>
      <c r="AO353" s="371"/>
      <c r="AP353" s="371"/>
      <c r="AQ353" s="371"/>
      <c r="AR353" s="371"/>
      <c r="AS353" s="371">
        <v>8</v>
      </c>
      <c r="AT353" s="371"/>
      <c r="AU353" s="371"/>
      <c r="AV353" s="371"/>
      <c r="AW353" s="371"/>
      <c r="AX353" s="371"/>
      <c r="AY353" s="371"/>
      <c r="AZ353" s="371">
        <v>8</v>
      </c>
      <c r="BA353" s="19" t="s">
        <v>870</v>
      </c>
    </row>
    <row r="354" spans="1:53" x14ac:dyDescent="0.35">
      <c r="A354" s="19" t="s">
        <v>1714</v>
      </c>
      <c r="B354" s="19" t="s">
        <v>1715</v>
      </c>
      <c r="C354" s="19" t="s">
        <v>58</v>
      </c>
      <c r="D354" s="436">
        <v>46162</v>
      </c>
      <c r="E354" s="19" t="s">
        <v>1632</v>
      </c>
      <c r="F354" s="19" t="s">
        <v>524</v>
      </c>
      <c r="G354" s="371">
        <v>0</v>
      </c>
      <c r="H354" s="371">
        <v>8</v>
      </c>
      <c r="I354" s="371">
        <v>8</v>
      </c>
      <c r="J354" s="371"/>
      <c r="K354" s="371"/>
      <c r="L354" s="371"/>
      <c r="M354" s="371"/>
      <c r="N354" s="371"/>
      <c r="O354" s="371"/>
      <c r="P354" s="371"/>
      <c r="Q354" s="371"/>
      <c r="R354" s="371"/>
      <c r="S354" s="371"/>
      <c r="T354" s="371"/>
      <c r="U354" s="371"/>
      <c r="V354" s="371"/>
      <c r="W354" s="371"/>
      <c r="X354" s="371"/>
      <c r="Y354" s="371"/>
      <c r="Z354" s="19"/>
      <c r="AA354" s="19" t="s">
        <v>132</v>
      </c>
      <c r="AB354" s="371"/>
      <c r="AC354" s="371"/>
      <c r="AD354" s="371"/>
      <c r="AE354" s="371"/>
      <c r="AF354" s="371"/>
      <c r="AG354" s="371">
        <v>8</v>
      </c>
      <c r="AH354" s="371"/>
      <c r="AI354" s="371"/>
      <c r="AJ354" s="371"/>
      <c r="AK354" s="371"/>
      <c r="AL354" s="371"/>
      <c r="AM354" s="371"/>
      <c r="AN354" s="371"/>
      <c r="AO354" s="371"/>
      <c r="AP354" s="371"/>
      <c r="AQ354" s="371"/>
      <c r="AR354" s="371"/>
      <c r="AS354" s="371">
        <v>8</v>
      </c>
      <c r="AT354" s="371"/>
      <c r="AU354" s="371"/>
      <c r="AV354" s="371"/>
      <c r="AW354" s="371"/>
      <c r="AX354" s="371"/>
      <c r="AY354" s="371"/>
      <c r="AZ354" s="371">
        <v>8</v>
      </c>
      <c r="BA354" s="19" t="s">
        <v>319</v>
      </c>
    </row>
    <row r="355" spans="1:53" x14ac:dyDescent="0.35">
      <c r="A355" s="19" t="s">
        <v>1717</v>
      </c>
      <c r="B355" s="19" t="s">
        <v>1718</v>
      </c>
      <c r="C355" s="19" t="s">
        <v>58</v>
      </c>
      <c r="D355" s="436">
        <v>46169</v>
      </c>
      <c r="E355" s="19" t="s">
        <v>61</v>
      </c>
      <c r="F355" s="19" t="s">
        <v>524</v>
      </c>
      <c r="G355" s="371">
        <v>0</v>
      </c>
      <c r="H355" s="371"/>
      <c r="I355" s="371">
        <v>0</v>
      </c>
      <c r="J355" s="371"/>
      <c r="K355" s="371"/>
      <c r="L355" s="371"/>
      <c r="M355" s="371"/>
      <c r="N355" s="371"/>
      <c r="O355" s="371"/>
      <c r="P355" s="371"/>
      <c r="Q355" s="371"/>
      <c r="R355" s="371"/>
      <c r="S355" s="371"/>
      <c r="T355" s="371"/>
      <c r="U355" s="371"/>
      <c r="V355" s="371"/>
      <c r="W355" s="371"/>
      <c r="X355" s="371"/>
      <c r="Y355" s="371"/>
      <c r="Z355" s="19"/>
      <c r="AA355" s="19" t="s">
        <v>132</v>
      </c>
      <c r="AB355" s="371"/>
      <c r="AC355" s="371"/>
      <c r="AD355" s="371"/>
      <c r="AE355" s="371"/>
      <c r="AF355" s="371"/>
      <c r="AG355" s="371"/>
      <c r="AH355" s="371"/>
      <c r="AI355" s="371"/>
      <c r="AJ355" s="371"/>
      <c r="AK355" s="371"/>
      <c r="AL355" s="371"/>
      <c r="AM355" s="371"/>
      <c r="AN355" s="371"/>
      <c r="AO355" s="371"/>
      <c r="AP355" s="371"/>
      <c r="AQ355" s="371"/>
      <c r="AR355" s="371"/>
      <c r="AS355" s="371"/>
      <c r="AT355" s="371"/>
      <c r="AU355" s="371"/>
      <c r="AV355" s="371"/>
      <c r="AW355" s="371"/>
      <c r="AX355" s="371"/>
      <c r="AY355" s="371"/>
      <c r="AZ355" s="371">
        <v>0</v>
      </c>
      <c r="BA355" s="19" t="s">
        <v>1067</v>
      </c>
    </row>
    <row r="356" spans="1:53" x14ac:dyDescent="0.35">
      <c r="A356" s="19" t="s">
        <v>1720</v>
      </c>
      <c r="B356" s="19" t="s">
        <v>1721</v>
      </c>
      <c r="C356" s="19" t="s">
        <v>58</v>
      </c>
      <c r="D356" s="436">
        <v>46169</v>
      </c>
      <c r="E356" s="19" t="s">
        <v>61</v>
      </c>
      <c r="F356" s="19" t="s">
        <v>524</v>
      </c>
      <c r="G356" s="371">
        <v>0</v>
      </c>
      <c r="H356" s="371">
        <v>8</v>
      </c>
      <c r="I356" s="371">
        <v>8</v>
      </c>
      <c r="J356" s="371"/>
      <c r="K356" s="371"/>
      <c r="L356" s="371"/>
      <c r="M356" s="371"/>
      <c r="N356" s="371"/>
      <c r="O356" s="371"/>
      <c r="P356" s="371"/>
      <c r="Q356" s="371"/>
      <c r="R356" s="371"/>
      <c r="S356" s="371"/>
      <c r="T356" s="371"/>
      <c r="U356" s="371"/>
      <c r="V356" s="371"/>
      <c r="W356" s="371"/>
      <c r="X356" s="371"/>
      <c r="Y356" s="371"/>
      <c r="Z356" s="19"/>
      <c r="AA356" s="19" t="s">
        <v>132</v>
      </c>
      <c r="AB356" s="371"/>
      <c r="AC356" s="371"/>
      <c r="AD356" s="371"/>
      <c r="AE356" s="371"/>
      <c r="AF356" s="371"/>
      <c r="AG356" s="371">
        <v>8</v>
      </c>
      <c r="AH356" s="371"/>
      <c r="AI356" s="371"/>
      <c r="AJ356" s="371"/>
      <c r="AK356" s="371"/>
      <c r="AL356" s="371"/>
      <c r="AM356" s="371"/>
      <c r="AN356" s="371"/>
      <c r="AO356" s="371"/>
      <c r="AP356" s="371"/>
      <c r="AQ356" s="371"/>
      <c r="AR356" s="371"/>
      <c r="AS356" s="371">
        <v>8</v>
      </c>
      <c r="AT356" s="371"/>
      <c r="AU356" s="371"/>
      <c r="AV356" s="371"/>
      <c r="AW356" s="371"/>
      <c r="AX356" s="371"/>
      <c r="AY356" s="371"/>
      <c r="AZ356" s="371">
        <v>8</v>
      </c>
      <c r="BA356" s="19" t="s">
        <v>1068</v>
      </c>
    </row>
    <row r="357" spans="1:53" x14ac:dyDescent="0.35">
      <c r="A357" s="19" t="s">
        <v>1723</v>
      </c>
      <c r="B357" s="19" t="s">
        <v>1724</v>
      </c>
      <c r="C357" s="19" t="s">
        <v>58</v>
      </c>
      <c r="D357" s="436">
        <v>46169</v>
      </c>
      <c r="E357" s="19" t="s">
        <v>56</v>
      </c>
      <c r="F357" s="19" t="s">
        <v>524</v>
      </c>
      <c r="G357" s="371">
        <v>0</v>
      </c>
      <c r="H357" s="437">
        <v>6.4</v>
      </c>
      <c r="I357" s="437">
        <v>6.4</v>
      </c>
      <c r="J357" s="371"/>
      <c r="K357" s="371"/>
      <c r="L357" s="371"/>
      <c r="M357" s="371"/>
      <c r="N357" s="371"/>
      <c r="O357" s="371"/>
      <c r="P357" s="371"/>
      <c r="Q357" s="371"/>
      <c r="R357" s="371"/>
      <c r="S357" s="371"/>
      <c r="T357" s="371"/>
      <c r="U357" s="371"/>
      <c r="V357" s="371"/>
      <c r="W357" s="371"/>
      <c r="X357" s="371"/>
      <c r="Y357" s="371"/>
      <c r="Z357" s="19"/>
      <c r="AA357" s="19" t="s">
        <v>131</v>
      </c>
      <c r="AB357" s="371"/>
      <c r="AC357" s="371"/>
      <c r="AD357" s="371"/>
      <c r="AE357" s="371"/>
      <c r="AF357" s="371"/>
      <c r="AG357" s="437">
        <v>6.4</v>
      </c>
      <c r="AH357" s="371"/>
      <c r="AI357" s="371"/>
      <c r="AJ357" s="371"/>
      <c r="AK357" s="371"/>
      <c r="AL357" s="371"/>
      <c r="AM357" s="371"/>
      <c r="AN357" s="371"/>
      <c r="AO357" s="371"/>
      <c r="AP357" s="371"/>
      <c r="AQ357" s="371"/>
      <c r="AR357" s="371"/>
      <c r="AS357" s="437">
        <v>6.4</v>
      </c>
      <c r="AT357" s="371"/>
      <c r="AU357" s="371"/>
      <c r="AV357" s="371"/>
      <c r="AW357" s="371"/>
      <c r="AX357" s="371"/>
      <c r="AY357" s="371"/>
      <c r="AZ357" s="437">
        <v>6.4</v>
      </c>
      <c r="BA357" s="19" t="s">
        <v>1068</v>
      </c>
    </row>
    <row r="358" spans="1:53" x14ac:dyDescent="0.35">
      <c r="A358" s="19" t="s">
        <v>1726</v>
      </c>
      <c r="B358" s="19" t="s">
        <v>1727</v>
      </c>
      <c r="C358" s="19" t="s">
        <v>58</v>
      </c>
      <c r="D358" s="436">
        <v>46169</v>
      </c>
      <c r="E358" s="19" t="s">
        <v>56</v>
      </c>
      <c r="F358" s="19" t="s">
        <v>524</v>
      </c>
      <c r="G358" s="371">
        <v>0</v>
      </c>
      <c r="H358" s="371">
        <v>8</v>
      </c>
      <c r="I358" s="371">
        <v>8</v>
      </c>
      <c r="J358" s="371"/>
      <c r="K358" s="371"/>
      <c r="L358" s="371"/>
      <c r="M358" s="371"/>
      <c r="N358" s="371"/>
      <c r="O358" s="371"/>
      <c r="P358" s="371"/>
      <c r="Q358" s="371"/>
      <c r="R358" s="371"/>
      <c r="S358" s="371"/>
      <c r="T358" s="371"/>
      <c r="U358" s="371"/>
      <c r="V358" s="371"/>
      <c r="W358" s="371"/>
      <c r="X358" s="371"/>
      <c r="Y358" s="371"/>
      <c r="Z358" s="19"/>
      <c r="AA358" s="19" t="s">
        <v>131</v>
      </c>
      <c r="AB358" s="371"/>
      <c r="AC358" s="371"/>
      <c r="AD358" s="371"/>
      <c r="AE358" s="371"/>
      <c r="AF358" s="371"/>
      <c r="AG358" s="371">
        <v>8</v>
      </c>
      <c r="AH358" s="371"/>
      <c r="AI358" s="371"/>
      <c r="AJ358" s="371"/>
      <c r="AK358" s="371"/>
      <c r="AL358" s="371"/>
      <c r="AM358" s="371"/>
      <c r="AN358" s="371"/>
      <c r="AO358" s="371"/>
      <c r="AP358" s="371"/>
      <c r="AQ358" s="371"/>
      <c r="AR358" s="371"/>
      <c r="AS358" s="371">
        <v>8</v>
      </c>
      <c r="AT358" s="371"/>
      <c r="AU358" s="371"/>
      <c r="AV358" s="371"/>
      <c r="AW358" s="371"/>
      <c r="AX358" s="371"/>
      <c r="AY358" s="371"/>
      <c r="AZ358" s="371">
        <v>8</v>
      </c>
      <c r="BA358" s="19" t="s">
        <v>1067</v>
      </c>
    </row>
    <row r="359" spans="1:53" x14ac:dyDescent="0.35">
      <c r="A359" s="19" t="s">
        <v>1729</v>
      </c>
      <c r="B359" s="19" t="s">
        <v>1730</v>
      </c>
      <c r="C359" s="19" t="s">
        <v>58</v>
      </c>
      <c r="D359" s="436">
        <v>46169</v>
      </c>
      <c r="E359" s="19" t="s">
        <v>56</v>
      </c>
      <c r="F359" s="19" t="s">
        <v>524</v>
      </c>
      <c r="G359" s="371">
        <v>0</v>
      </c>
      <c r="H359" s="371"/>
      <c r="I359" s="371">
        <v>0</v>
      </c>
      <c r="J359" s="371"/>
      <c r="K359" s="371"/>
      <c r="L359" s="371"/>
      <c r="M359" s="371"/>
      <c r="N359" s="371"/>
      <c r="O359" s="371"/>
      <c r="P359" s="371"/>
      <c r="Q359" s="371"/>
      <c r="R359" s="371"/>
      <c r="S359" s="371"/>
      <c r="T359" s="371"/>
      <c r="U359" s="371"/>
      <c r="V359" s="371"/>
      <c r="W359" s="371"/>
      <c r="X359" s="371"/>
      <c r="Y359" s="371"/>
      <c r="Z359" s="19"/>
      <c r="AA359" s="19" t="s">
        <v>131</v>
      </c>
      <c r="AB359" s="371"/>
      <c r="AC359" s="371"/>
      <c r="AD359" s="371"/>
      <c r="AE359" s="371"/>
      <c r="AF359" s="371"/>
      <c r="AG359" s="371"/>
      <c r="AH359" s="371"/>
      <c r="AI359" s="371"/>
      <c r="AJ359" s="371"/>
      <c r="AK359" s="371"/>
      <c r="AL359" s="371"/>
      <c r="AM359" s="371"/>
      <c r="AN359" s="371"/>
      <c r="AO359" s="371"/>
      <c r="AP359" s="371"/>
      <c r="AQ359" s="371"/>
      <c r="AR359" s="371"/>
      <c r="AS359" s="371"/>
      <c r="AT359" s="371"/>
      <c r="AU359" s="371"/>
      <c r="AV359" s="371"/>
      <c r="AW359" s="371"/>
      <c r="AX359" s="371"/>
      <c r="AY359" s="371"/>
      <c r="AZ359" s="371">
        <v>0</v>
      </c>
      <c r="BA359" s="19" t="s">
        <v>870</v>
      </c>
    </row>
    <row r="360" spans="1:53" x14ac:dyDescent="0.35">
      <c r="A360" s="19" t="s">
        <v>1731</v>
      </c>
      <c r="B360" s="19" t="s">
        <v>1732</v>
      </c>
      <c r="C360" s="19" t="s">
        <v>58</v>
      </c>
      <c r="D360" s="436">
        <v>46169</v>
      </c>
      <c r="E360" s="19" t="s">
        <v>56</v>
      </c>
      <c r="F360" s="19" t="s">
        <v>524</v>
      </c>
      <c r="G360" s="371">
        <v>0</v>
      </c>
      <c r="H360" s="371"/>
      <c r="I360" s="371">
        <v>0</v>
      </c>
      <c r="J360" s="371"/>
      <c r="K360" s="371"/>
      <c r="L360" s="371"/>
      <c r="M360" s="371"/>
      <c r="N360" s="371"/>
      <c r="O360" s="371"/>
      <c r="P360" s="371"/>
      <c r="Q360" s="371"/>
      <c r="R360" s="371"/>
      <c r="S360" s="371"/>
      <c r="T360" s="371"/>
      <c r="U360" s="371"/>
      <c r="V360" s="371"/>
      <c r="W360" s="371"/>
      <c r="X360" s="371"/>
      <c r="Y360" s="371"/>
      <c r="Z360" s="19"/>
      <c r="AA360" s="19" t="s">
        <v>131</v>
      </c>
      <c r="AB360" s="371"/>
      <c r="AC360" s="371"/>
      <c r="AD360" s="371"/>
      <c r="AE360" s="371"/>
      <c r="AF360" s="371"/>
      <c r="AG360" s="371"/>
      <c r="AH360" s="371"/>
      <c r="AI360" s="371"/>
      <c r="AJ360" s="371"/>
      <c r="AK360" s="371"/>
      <c r="AL360" s="371"/>
      <c r="AM360" s="371"/>
      <c r="AN360" s="371"/>
      <c r="AO360" s="371"/>
      <c r="AP360" s="371"/>
      <c r="AQ360" s="371"/>
      <c r="AR360" s="371"/>
      <c r="AS360" s="371"/>
      <c r="AT360" s="371"/>
      <c r="AU360" s="371"/>
      <c r="AV360" s="371"/>
      <c r="AW360" s="371"/>
      <c r="AX360" s="371"/>
      <c r="AY360" s="371"/>
      <c r="AZ360" s="371">
        <v>0</v>
      </c>
      <c r="BA360" s="19" t="s">
        <v>870</v>
      </c>
    </row>
    <row r="361" spans="1:53" x14ac:dyDescent="0.35">
      <c r="A361" s="19" t="s">
        <v>1733</v>
      </c>
      <c r="B361" s="19" t="s">
        <v>1734</v>
      </c>
      <c r="C361" s="19" t="s">
        <v>58</v>
      </c>
      <c r="D361" s="436">
        <v>46169</v>
      </c>
      <c r="E361" s="19" t="s">
        <v>56</v>
      </c>
      <c r="F361" s="19" t="s">
        <v>524</v>
      </c>
      <c r="G361" s="371">
        <v>0</v>
      </c>
      <c r="H361" s="371">
        <v>8</v>
      </c>
      <c r="I361" s="371">
        <v>8</v>
      </c>
      <c r="J361" s="371"/>
      <c r="K361" s="371"/>
      <c r="L361" s="371"/>
      <c r="M361" s="371"/>
      <c r="N361" s="371"/>
      <c r="O361" s="371"/>
      <c r="P361" s="371"/>
      <c r="Q361" s="371"/>
      <c r="R361" s="371"/>
      <c r="S361" s="371"/>
      <c r="T361" s="371"/>
      <c r="U361" s="371"/>
      <c r="V361" s="371"/>
      <c r="W361" s="371"/>
      <c r="X361" s="371"/>
      <c r="Y361" s="371"/>
      <c r="Z361" s="19"/>
      <c r="AA361" s="19" t="s">
        <v>131</v>
      </c>
      <c r="AB361" s="371"/>
      <c r="AC361" s="371"/>
      <c r="AD361" s="371"/>
      <c r="AE361" s="371"/>
      <c r="AF361" s="371"/>
      <c r="AG361" s="371">
        <v>8</v>
      </c>
      <c r="AH361" s="371"/>
      <c r="AI361" s="371"/>
      <c r="AJ361" s="371"/>
      <c r="AK361" s="371"/>
      <c r="AL361" s="371"/>
      <c r="AM361" s="371"/>
      <c r="AN361" s="371"/>
      <c r="AO361" s="371"/>
      <c r="AP361" s="371"/>
      <c r="AQ361" s="371"/>
      <c r="AR361" s="371"/>
      <c r="AS361" s="371">
        <v>8</v>
      </c>
      <c r="AT361" s="371"/>
      <c r="AU361" s="371"/>
      <c r="AV361" s="371"/>
      <c r="AW361" s="371"/>
      <c r="AX361" s="371"/>
      <c r="AY361" s="371"/>
      <c r="AZ361" s="371">
        <v>8</v>
      </c>
      <c r="BA361" s="19" t="s">
        <v>870</v>
      </c>
    </row>
    <row r="362" spans="1:53" x14ac:dyDescent="0.35">
      <c r="A362" s="19" t="s">
        <v>1736</v>
      </c>
      <c r="B362" s="19" t="s">
        <v>1737</v>
      </c>
      <c r="C362" s="19" t="s">
        <v>58</v>
      </c>
      <c r="D362" s="436">
        <v>46169</v>
      </c>
      <c r="E362" s="19" t="s">
        <v>56</v>
      </c>
      <c r="F362" s="19" t="s">
        <v>524</v>
      </c>
      <c r="G362" s="371">
        <v>0</v>
      </c>
      <c r="H362" s="437">
        <v>6.8</v>
      </c>
      <c r="I362" s="437">
        <v>6.8</v>
      </c>
      <c r="J362" s="371"/>
      <c r="K362" s="371"/>
      <c r="L362" s="371"/>
      <c r="M362" s="371"/>
      <c r="N362" s="371"/>
      <c r="O362" s="371"/>
      <c r="P362" s="371"/>
      <c r="Q362" s="371"/>
      <c r="R362" s="371"/>
      <c r="S362" s="371"/>
      <c r="T362" s="371"/>
      <c r="U362" s="371"/>
      <c r="V362" s="371"/>
      <c r="W362" s="371"/>
      <c r="X362" s="371"/>
      <c r="Y362" s="371"/>
      <c r="Z362" s="19"/>
      <c r="AA362" s="19" t="s">
        <v>131</v>
      </c>
      <c r="AB362" s="371"/>
      <c r="AC362" s="371"/>
      <c r="AD362" s="371"/>
      <c r="AE362" s="371"/>
      <c r="AF362" s="371"/>
      <c r="AG362" s="437">
        <v>6.8</v>
      </c>
      <c r="AH362" s="371"/>
      <c r="AI362" s="371"/>
      <c r="AJ362" s="371"/>
      <c r="AK362" s="371"/>
      <c r="AL362" s="371"/>
      <c r="AM362" s="371"/>
      <c r="AN362" s="371"/>
      <c r="AO362" s="371"/>
      <c r="AP362" s="371"/>
      <c r="AQ362" s="371"/>
      <c r="AR362" s="371"/>
      <c r="AS362" s="437">
        <v>6.8</v>
      </c>
      <c r="AT362" s="371"/>
      <c r="AU362" s="371"/>
      <c r="AV362" s="371"/>
      <c r="AW362" s="371"/>
      <c r="AX362" s="371"/>
      <c r="AY362" s="371"/>
      <c r="AZ362" s="437">
        <v>6.8</v>
      </c>
      <c r="BA362" s="19" t="s">
        <v>870</v>
      </c>
    </row>
    <row r="363" spans="1:53" x14ac:dyDescent="0.35">
      <c r="A363" s="19" t="s">
        <v>1739</v>
      </c>
      <c r="B363" s="19" t="s">
        <v>1740</v>
      </c>
      <c r="C363" s="19" t="s">
        <v>58</v>
      </c>
      <c r="D363" s="436">
        <v>46169</v>
      </c>
      <c r="E363" s="19" t="s">
        <v>56</v>
      </c>
      <c r="F363" s="19" t="s">
        <v>524</v>
      </c>
      <c r="G363" s="371">
        <v>0</v>
      </c>
      <c r="H363" s="371"/>
      <c r="I363" s="371">
        <v>0</v>
      </c>
      <c r="J363" s="371"/>
      <c r="K363" s="371"/>
      <c r="L363" s="371"/>
      <c r="M363" s="371"/>
      <c r="N363" s="371"/>
      <c r="O363" s="371"/>
      <c r="P363" s="371"/>
      <c r="Q363" s="371"/>
      <c r="R363" s="371"/>
      <c r="S363" s="371"/>
      <c r="T363" s="371"/>
      <c r="U363" s="371"/>
      <c r="V363" s="371"/>
      <c r="W363" s="371"/>
      <c r="X363" s="371"/>
      <c r="Y363" s="371"/>
      <c r="Z363" s="19"/>
      <c r="AA363" s="19" t="s">
        <v>131</v>
      </c>
      <c r="AB363" s="371"/>
      <c r="AC363" s="371"/>
      <c r="AD363" s="371"/>
      <c r="AE363" s="371"/>
      <c r="AF363" s="371"/>
      <c r="AG363" s="371"/>
      <c r="AH363" s="371"/>
      <c r="AI363" s="371"/>
      <c r="AJ363" s="371"/>
      <c r="AK363" s="371"/>
      <c r="AL363" s="371"/>
      <c r="AM363" s="371"/>
      <c r="AN363" s="371"/>
      <c r="AO363" s="371"/>
      <c r="AP363" s="371"/>
      <c r="AQ363" s="371"/>
      <c r="AR363" s="371"/>
      <c r="AS363" s="371"/>
      <c r="AT363" s="371"/>
      <c r="AU363" s="371"/>
      <c r="AV363" s="371"/>
      <c r="AW363" s="371"/>
      <c r="AX363" s="371"/>
      <c r="AY363" s="371"/>
      <c r="AZ363" s="371">
        <v>0</v>
      </c>
      <c r="BA363" s="19" t="s">
        <v>870</v>
      </c>
    </row>
    <row r="364" spans="1:53" x14ac:dyDescent="0.35">
      <c r="A364" s="19" t="s">
        <v>1741</v>
      </c>
      <c r="B364" s="19" t="s">
        <v>1742</v>
      </c>
      <c r="C364" s="19" t="s">
        <v>58</v>
      </c>
      <c r="D364" s="436">
        <v>46169</v>
      </c>
      <c r="E364" s="19" t="s">
        <v>56</v>
      </c>
      <c r="F364" s="19" t="s">
        <v>524</v>
      </c>
      <c r="G364" s="371">
        <v>0</v>
      </c>
      <c r="H364" s="371"/>
      <c r="I364" s="371">
        <v>0</v>
      </c>
      <c r="J364" s="371"/>
      <c r="K364" s="371"/>
      <c r="L364" s="371"/>
      <c r="M364" s="371"/>
      <c r="N364" s="371"/>
      <c r="O364" s="371"/>
      <c r="P364" s="371"/>
      <c r="Q364" s="371"/>
      <c r="R364" s="371"/>
      <c r="S364" s="371"/>
      <c r="T364" s="371"/>
      <c r="U364" s="371"/>
      <c r="V364" s="371"/>
      <c r="W364" s="371"/>
      <c r="X364" s="371"/>
      <c r="Y364" s="371"/>
      <c r="Z364" s="19"/>
      <c r="AA364" s="19" t="s">
        <v>131</v>
      </c>
      <c r="AB364" s="371"/>
      <c r="AC364" s="371"/>
      <c r="AD364" s="371"/>
      <c r="AE364" s="371"/>
      <c r="AF364" s="371"/>
      <c r="AG364" s="371"/>
      <c r="AH364" s="371"/>
      <c r="AI364" s="371"/>
      <c r="AJ364" s="371"/>
      <c r="AK364" s="371"/>
      <c r="AL364" s="371"/>
      <c r="AM364" s="371"/>
      <c r="AN364" s="371"/>
      <c r="AO364" s="371"/>
      <c r="AP364" s="371"/>
      <c r="AQ364" s="371"/>
      <c r="AR364" s="371"/>
      <c r="AS364" s="371"/>
      <c r="AT364" s="371"/>
      <c r="AU364" s="371"/>
      <c r="AV364" s="371"/>
      <c r="AW364" s="371"/>
      <c r="AX364" s="371"/>
      <c r="AY364" s="371"/>
      <c r="AZ364" s="371">
        <v>0</v>
      </c>
      <c r="BA364" s="19" t="s">
        <v>870</v>
      </c>
    </row>
    <row r="365" spans="1:53" x14ac:dyDescent="0.35">
      <c r="A365" s="19" t="s">
        <v>1743</v>
      </c>
      <c r="B365" s="19" t="s">
        <v>1744</v>
      </c>
      <c r="C365" s="19" t="s">
        <v>58</v>
      </c>
      <c r="D365" s="436">
        <v>46169</v>
      </c>
      <c r="E365" s="19" t="s">
        <v>56</v>
      </c>
      <c r="F365" s="19" t="s">
        <v>524</v>
      </c>
      <c r="G365" s="371">
        <v>0</v>
      </c>
      <c r="H365" s="371"/>
      <c r="I365" s="371">
        <v>0</v>
      </c>
      <c r="J365" s="371"/>
      <c r="K365" s="371"/>
      <c r="L365" s="371"/>
      <c r="M365" s="371"/>
      <c r="N365" s="371"/>
      <c r="O365" s="371"/>
      <c r="P365" s="371"/>
      <c r="Q365" s="371"/>
      <c r="R365" s="371"/>
      <c r="S365" s="371"/>
      <c r="T365" s="371"/>
      <c r="U365" s="371"/>
      <c r="V365" s="371"/>
      <c r="W365" s="371"/>
      <c r="X365" s="371"/>
      <c r="Y365" s="371"/>
      <c r="Z365" s="19"/>
      <c r="AA365" s="19" t="s">
        <v>131</v>
      </c>
      <c r="AB365" s="371"/>
      <c r="AC365" s="371"/>
      <c r="AD365" s="371"/>
      <c r="AE365" s="371"/>
      <c r="AF365" s="371"/>
      <c r="AG365" s="371"/>
      <c r="AH365" s="371"/>
      <c r="AI365" s="371"/>
      <c r="AJ365" s="371"/>
      <c r="AK365" s="371"/>
      <c r="AL365" s="371"/>
      <c r="AM365" s="371"/>
      <c r="AN365" s="371"/>
      <c r="AO365" s="371"/>
      <c r="AP365" s="371"/>
      <c r="AQ365" s="371"/>
      <c r="AR365" s="371"/>
      <c r="AS365" s="371"/>
      <c r="AT365" s="371"/>
      <c r="AU365" s="371"/>
      <c r="AV365" s="371"/>
      <c r="AW365" s="371"/>
      <c r="AX365" s="371"/>
      <c r="AY365" s="371"/>
      <c r="AZ365" s="371">
        <v>0</v>
      </c>
      <c r="BA365" s="19" t="s">
        <v>870</v>
      </c>
    </row>
    <row r="366" spans="1:53" x14ac:dyDescent="0.35">
      <c r="A366" s="19" t="s">
        <v>1746</v>
      </c>
      <c r="B366" s="19" t="s">
        <v>1747</v>
      </c>
      <c r="C366" s="19" t="s">
        <v>58</v>
      </c>
      <c r="D366" s="436">
        <v>46169</v>
      </c>
      <c r="E366" s="19" t="s">
        <v>56</v>
      </c>
      <c r="F366" s="19" t="s">
        <v>524</v>
      </c>
      <c r="G366" s="371">
        <v>0</v>
      </c>
      <c r="H366" s="371">
        <v>8</v>
      </c>
      <c r="I366" s="371">
        <v>8</v>
      </c>
      <c r="J366" s="371"/>
      <c r="K366" s="371"/>
      <c r="L366" s="371"/>
      <c r="M366" s="371"/>
      <c r="N366" s="371"/>
      <c r="O366" s="371"/>
      <c r="P366" s="371"/>
      <c r="Q366" s="371"/>
      <c r="R366" s="371"/>
      <c r="S366" s="371"/>
      <c r="T366" s="371"/>
      <c r="U366" s="371"/>
      <c r="V366" s="371"/>
      <c r="W366" s="371"/>
      <c r="X366" s="371"/>
      <c r="Y366" s="371"/>
      <c r="Z366" s="19"/>
      <c r="AA366" s="19" t="s">
        <v>131</v>
      </c>
      <c r="AB366" s="371"/>
      <c r="AC366" s="371"/>
      <c r="AD366" s="371"/>
      <c r="AE366" s="371"/>
      <c r="AF366" s="371"/>
      <c r="AG366" s="371">
        <v>8</v>
      </c>
      <c r="AH366" s="371"/>
      <c r="AI366" s="371"/>
      <c r="AJ366" s="371"/>
      <c r="AK366" s="371"/>
      <c r="AL366" s="371"/>
      <c r="AM366" s="371"/>
      <c r="AN366" s="371"/>
      <c r="AO366" s="371"/>
      <c r="AP366" s="371"/>
      <c r="AQ366" s="371"/>
      <c r="AR366" s="371"/>
      <c r="AS366" s="371">
        <v>8</v>
      </c>
      <c r="AT366" s="371"/>
      <c r="AU366" s="371"/>
      <c r="AV366" s="371"/>
      <c r="AW366" s="371"/>
      <c r="AX366" s="371"/>
      <c r="AY366" s="371"/>
      <c r="AZ366" s="371">
        <v>8</v>
      </c>
      <c r="BA366" s="19" t="s">
        <v>1068</v>
      </c>
    </row>
    <row r="367" spans="1:53" x14ac:dyDescent="0.35">
      <c r="A367" s="19" t="s">
        <v>1749</v>
      </c>
      <c r="B367" s="19" t="s">
        <v>1750</v>
      </c>
      <c r="C367" s="19" t="s">
        <v>58</v>
      </c>
      <c r="D367" s="436">
        <v>46169</v>
      </c>
      <c r="E367" s="19" t="s">
        <v>56</v>
      </c>
      <c r="F367" s="19" t="s">
        <v>524</v>
      </c>
      <c r="G367" s="371">
        <v>0</v>
      </c>
      <c r="H367" s="371">
        <v>8</v>
      </c>
      <c r="I367" s="371">
        <v>8</v>
      </c>
      <c r="J367" s="371"/>
      <c r="K367" s="371"/>
      <c r="L367" s="371"/>
      <c r="M367" s="371"/>
      <c r="N367" s="371"/>
      <c r="O367" s="371"/>
      <c r="P367" s="371"/>
      <c r="Q367" s="371"/>
      <c r="R367" s="371"/>
      <c r="S367" s="371"/>
      <c r="T367" s="371"/>
      <c r="U367" s="371"/>
      <c r="V367" s="371"/>
      <c r="W367" s="371"/>
      <c r="X367" s="371"/>
      <c r="Y367" s="371"/>
      <c r="Z367" s="19"/>
      <c r="AA367" s="19" t="s">
        <v>131</v>
      </c>
      <c r="AB367" s="371"/>
      <c r="AC367" s="371"/>
      <c r="AD367" s="371"/>
      <c r="AE367" s="371"/>
      <c r="AF367" s="371"/>
      <c r="AG367" s="371">
        <v>8</v>
      </c>
      <c r="AH367" s="371"/>
      <c r="AI367" s="371"/>
      <c r="AJ367" s="371"/>
      <c r="AK367" s="371"/>
      <c r="AL367" s="371"/>
      <c r="AM367" s="371"/>
      <c r="AN367" s="371"/>
      <c r="AO367" s="371"/>
      <c r="AP367" s="371"/>
      <c r="AQ367" s="371"/>
      <c r="AR367" s="371"/>
      <c r="AS367" s="371">
        <v>8</v>
      </c>
      <c r="AT367" s="371"/>
      <c r="AU367" s="371"/>
      <c r="AV367" s="371"/>
      <c r="AW367" s="371"/>
      <c r="AX367" s="371"/>
      <c r="AY367" s="371"/>
      <c r="AZ367" s="371">
        <v>8</v>
      </c>
      <c r="BA367" s="19" t="s">
        <v>1068</v>
      </c>
    </row>
    <row r="368" spans="1:53" x14ac:dyDescent="0.35">
      <c r="A368" s="19" t="s">
        <v>1752</v>
      </c>
      <c r="B368" s="19" t="s">
        <v>1753</v>
      </c>
      <c r="C368" s="19" t="s">
        <v>58</v>
      </c>
      <c r="D368" s="436">
        <v>46169</v>
      </c>
      <c r="E368" s="19" t="s">
        <v>56</v>
      </c>
      <c r="F368" s="19" t="s">
        <v>524</v>
      </c>
      <c r="G368" s="371">
        <v>0</v>
      </c>
      <c r="H368" s="371"/>
      <c r="I368" s="371">
        <v>0</v>
      </c>
      <c r="J368" s="371"/>
      <c r="K368" s="371"/>
      <c r="L368" s="371"/>
      <c r="M368" s="371"/>
      <c r="N368" s="371"/>
      <c r="O368" s="371"/>
      <c r="P368" s="371"/>
      <c r="Q368" s="371"/>
      <c r="R368" s="371"/>
      <c r="S368" s="371"/>
      <c r="T368" s="371"/>
      <c r="U368" s="371"/>
      <c r="V368" s="371"/>
      <c r="W368" s="371"/>
      <c r="X368" s="371"/>
      <c r="Y368" s="371"/>
      <c r="Z368" s="19"/>
      <c r="AA368" s="19" t="s">
        <v>131</v>
      </c>
      <c r="AB368" s="371"/>
      <c r="AC368" s="371"/>
      <c r="AD368" s="371"/>
      <c r="AE368" s="371"/>
      <c r="AF368" s="371"/>
      <c r="AG368" s="371"/>
      <c r="AH368" s="371"/>
      <c r="AI368" s="371"/>
      <c r="AJ368" s="371"/>
      <c r="AK368" s="371"/>
      <c r="AL368" s="371"/>
      <c r="AM368" s="371"/>
      <c r="AN368" s="371"/>
      <c r="AO368" s="371"/>
      <c r="AP368" s="371"/>
      <c r="AQ368" s="371"/>
      <c r="AR368" s="371"/>
      <c r="AS368" s="371"/>
      <c r="AT368" s="371"/>
      <c r="AU368" s="371"/>
      <c r="AV368" s="371"/>
      <c r="AW368" s="371"/>
      <c r="AX368" s="371"/>
      <c r="AY368" s="371"/>
      <c r="AZ368" s="371">
        <v>0</v>
      </c>
      <c r="BA368" s="19" t="s">
        <v>1068</v>
      </c>
    </row>
    <row r="369" spans="1:53" x14ac:dyDescent="0.35">
      <c r="A369" s="19" t="s">
        <v>1754</v>
      </c>
      <c r="B369" s="19" t="s">
        <v>1755</v>
      </c>
      <c r="C369" s="19" t="s">
        <v>58</v>
      </c>
      <c r="D369" s="436">
        <v>46169</v>
      </c>
      <c r="E369" s="19" t="s">
        <v>56</v>
      </c>
      <c r="F369" s="19" t="s">
        <v>524</v>
      </c>
      <c r="G369" s="371">
        <v>0</v>
      </c>
      <c r="H369" s="371"/>
      <c r="I369" s="371">
        <v>0</v>
      </c>
      <c r="J369" s="371"/>
      <c r="K369" s="371"/>
      <c r="L369" s="371"/>
      <c r="M369" s="371"/>
      <c r="N369" s="371"/>
      <c r="O369" s="371"/>
      <c r="P369" s="371"/>
      <c r="Q369" s="371"/>
      <c r="R369" s="371"/>
      <c r="S369" s="371"/>
      <c r="T369" s="371"/>
      <c r="U369" s="371"/>
      <c r="V369" s="371"/>
      <c r="W369" s="371"/>
      <c r="X369" s="371"/>
      <c r="Y369" s="371"/>
      <c r="Z369" s="19"/>
      <c r="AA369" s="19" t="s">
        <v>131</v>
      </c>
      <c r="AB369" s="371"/>
      <c r="AC369" s="371"/>
      <c r="AD369" s="371"/>
      <c r="AE369" s="371"/>
      <c r="AF369" s="371"/>
      <c r="AG369" s="371"/>
      <c r="AH369" s="371"/>
      <c r="AI369" s="371"/>
      <c r="AJ369" s="371"/>
      <c r="AK369" s="371"/>
      <c r="AL369" s="371"/>
      <c r="AM369" s="371"/>
      <c r="AN369" s="371"/>
      <c r="AO369" s="371"/>
      <c r="AP369" s="371"/>
      <c r="AQ369" s="371"/>
      <c r="AR369" s="371"/>
      <c r="AS369" s="371"/>
      <c r="AT369" s="371"/>
      <c r="AU369" s="371"/>
      <c r="AV369" s="371"/>
      <c r="AW369" s="371"/>
      <c r="AX369" s="371"/>
      <c r="AY369" s="371"/>
      <c r="AZ369" s="371">
        <v>0</v>
      </c>
      <c r="BA369" s="19" t="s">
        <v>1068</v>
      </c>
    </row>
    <row r="370" spans="1:53" x14ac:dyDescent="0.35">
      <c r="A370" s="19" t="s">
        <v>1756</v>
      </c>
      <c r="B370" s="19" t="s">
        <v>1757</v>
      </c>
      <c r="C370" s="19" t="s">
        <v>58</v>
      </c>
      <c r="D370" s="436">
        <v>46169</v>
      </c>
      <c r="E370" s="19" t="s">
        <v>56</v>
      </c>
      <c r="F370" s="19" t="s">
        <v>524</v>
      </c>
      <c r="G370" s="371">
        <v>0</v>
      </c>
      <c r="H370" s="371">
        <v>8</v>
      </c>
      <c r="I370" s="371">
        <v>8</v>
      </c>
      <c r="J370" s="371"/>
      <c r="K370" s="371"/>
      <c r="L370" s="371"/>
      <c r="M370" s="371"/>
      <c r="N370" s="371"/>
      <c r="O370" s="371"/>
      <c r="P370" s="371"/>
      <c r="Q370" s="371"/>
      <c r="R370" s="371"/>
      <c r="S370" s="371"/>
      <c r="T370" s="371"/>
      <c r="U370" s="371"/>
      <c r="V370" s="371"/>
      <c r="W370" s="371"/>
      <c r="X370" s="371"/>
      <c r="Y370" s="371"/>
      <c r="Z370" s="19"/>
      <c r="AA370" s="19" t="s">
        <v>131</v>
      </c>
      <c r="AB370" s="371"/>
      <c r="AC370" s="371"/>
      <c r="AD370" s="371"/>
      <c r="AE370" s="371"/>
      <c r="AF370" s="371"/>
      <c r="AG370" s="371">
        <v>8</v>
      </c>
      <c r="AH370" s="371"/>
      <c r="AI370" s="371"/>
      <c r="AJ370" s="371"/>
      <c r="AK370" s="371"/>
      <c r="AL370" s="371"/>
      <c r="AM370" s="371"/>
      <c r="AN370" s="371"/>
      <c r="AO370" s="371"/>
      <c r="AP370" s="371"/>
      <c r="AQ370" s="371"/>
      <c r="AR370" s="371"/>
      <c r="AS370" s="371">
        <v>8</v>
      </c>
      <c r="AT370" s="371"/>
      <c r="AU370" s="371"/>
      <c r="AV370" s="371"/>
      <c r="AW370" s="371"/>
      <c r="AX370" s="371"/>
      <c r="AY370" s="371"/>
      <c r="AZ370" s="371">
        <v>8</v>
      </c>
      <c r="BA370" s="19" t="s">
        <v>1068</v>
      </c>
    </row>
    <row r="371" spans="1:53" x14ac:dyDescent="0.35">
      <c r="A371" s="19" t="s">
        <v>1759</v>
      </c>
      <c r="B371" s="19" t="s">
        <v>1760</v>
      </c>
      <c r="C371" s="19" t="s">
        <v>58</v>
      </c>
      <c r="D371" s="436">
        <v>46169</v>
      </c>
      <c r="E371" s="19" t="s">
        <v>56</v>
      </c>
      <c r="F371" s="19" t="s">
        <v>524</v>
      </c>
      <c r="G371" s="371">
        <v>0</v>
      </c>
      <c r="H371" s="371"/>
      <c r="I371" s="371">
        <v>0</v>
      </c>
      <c r="J371" s="371"/>
      <c r="K371" s="371"/>
      <c r="L371" s="371"/>
      <c r="M371" s="371"/>
      <c r="N371" s="371"/>
      <c r="O371" s="371"/>
      <c r="P371" s="371"/>
      <c r="Q371" s="371"/>
      <c r="R371" s="371"/>
      <c r="S371" s="371"/>
      <c r="T371" s="371"/>
      <c r="U371" s="371"/>
      <c r="V371" s="371"/>
      <c r="W371" s="371"/>
      <c r="X371" s="371"/>
      <c r="Y371" s="371"/>
      <c r="Z371" s="19"/>
      <c r="AA371" s="19" t="s">
        <v>131</v>
      </c>
      <c r="AB371" s="371"/>
      <c r="AC371" s="371"/>
      <c r="AD371" s="371"/>
      <c r="AE371" s="371"/>
      <c r="AF371" s="371"/>
      <c r="AG371" s="371"/>
      <c r="AH371" s="371"/>
      <c r="AI371" s="371"/>
      <c r="AJ371" s="371"/>
      <c r="AK371" s="371"/>
      <c r="AL371" s="371"/>
      <c r="AM371" s="371"/>
      <c r="AN371" s="371"/>
      <c r="AO371" s="371"/>
      <c r="AP371" s="371"/>
      <c r="AQ371" s="371"/>
      <c r="AR371" s="371"/>
      <c r="AS371" s="371"/>
      <c r="AT371" s="371"/>
      <c r="AU371" s="371"/>
      <c r="AV371" s="371"/>
      <c r="AW371" s="371"/>
      <c r="AX371" s="371"/>
      <c r="AY371" s="371"/>
      <c r="AZ371" s="371">
        <v>0</v>
      </c>
      <c r="BA371" s="19" t="s">
        <v>1067</v>
      </c>
    </row>
    <row r="372" spans="1:53" x14ac:dyDescent="0.35">
      <c r="A372" s="19" t="s">
        <v>1762</v>
      </c>
      <c r="B372" s="19" t="s">
        <v>1763</v>
      </c>
      <c r="C372" s="19" t="s">
        <v>58</v>
      </c>
      <c r="D372" s="436">
        <v>46169</v>
      </c>
      <c r="E372" s="19" t="s">
        <v>56</v>
      </c>
      <c r="F372" s="19" t="s">
        <v>524</v>
      </c>
      <c r="G372" s="371">
        <v>0</v>
      </c>
      <c r="H372" s="437">
        <v>7.68</v>
      </c>
      <c r="I372" s="437">
        <v>7.68</v>
      </c>
      <c r="J372" s="371"/>
      <c r="K372" s="371"/>
      <c r="L372" s="371"/>
      <c r="M372" s="371"/>
      <c r="N372" s="371"/>
      <c r="O372" s="371"/>
      <c r="P372" s="371"/>
      <c r="Q372" s="371"/>
      <c r="R372" s="371"/>
      <c r="S372" s="371"/>
      <c r="T372" s="371"/>
      <c r="U372" s="371"/>
      <c r="V372" s="371"/>
      <c r="W372" s="371"/>
      <c r="X372" s="371"/>
      <c r="Y372" s="371"/>
      <c r="Z372" s="19"/>
      <c r="AA372" s="19" t="s">
        <v>131</v>
      </c>
      <c r="AB372" s="371"/>
      <c r="AC372" s="371"/>
      <c r="AD372" s="371"/>
      <c r="AE372" s="371"/>
      <c r="AF372" s="371"/>
      <c r="AG372" s="437">
        <v>7.68</v>
      </c>
      <c r="AH372" s="371"/>
      <c r="AI372" s="371"/>
      <c r="AJ372" s="371"/>
      <c r="AK372" s="371"/>
      <c r="AL372" s="371"/>
      <c r="AM372" s="371"/>
      <c r="AN372" s="371"/>
      <c r="AO372" s="371"/>
      <c r="AP372" s="371"/>
      <c r="AQ372" s="371"/>
      <c r="AR372" s="371"/>
      <c r="AS372" s="437">
        <v>7.68</v>
      </c>
      <c r="AT372" s="371"/>
      <c r="AU372" s="371"/>
      <c r="AV372" s="371"/>
      <c r="AW372" s="371"/>
      <c r="AX372" s="371"/>
      <c r="AY372" s="371"/>
      <c r="AZ372" s="437">
        <v>7.68</v>
      </c>
      <c r="BA372" s="19" t="s">
        <v>1067</v>
      </c>
    </row>
    <row r="373" spans="1:53" x14ac:dyDescent="0.35">
      <c r="A373" s="19" t="s">
        <v>1765</v>
      </c>
      <c r="B373" s="19" t="s">
        <v>1766</v>
      </c>
      <c r="C373" s="19" t="s">
        <v>58</v>
      </c>
      <c r="D373" s="436">
        <v>46169</v>
      </c>
      <c r="E373" s="19" t="s">
        <v>56</v>
      </c>
      <c r="F373" s="19" t="s">
        <v>524</v>
      </c>
      <c r="G373" s="371">
        <v>0</v>
      </c>
      <c r="H373" s="371"/>
      <c r="I373" s="371">
        <v>0</v>
      </c>
      <c r="J373" s="371"/>
      <c r="K373" s="371"/>
      <c r="L373" s="371"/>
      <c r="M373" s="371"/>
      <c r="N373" s="371"/>
      <c r="O373" s="371"/>
      <c r="P373" s="371"/>
      <c r="Q373" s="371"/>
      <c r="R373" s="371"/>
      <c r="S373" s="371"/>
      <c r="T373" s="371"/>
      <c r="U373" s="371"/>
      <c r="V373" s="371"/>
      <c r="W373" s="371"/>
      <c r="X373" s="371"/>
      <c r="Y373" s="371"/>
      <c r="Z373" s="19"/>
      <c r="AA373" s="19" t="s">
        <v>131</v>
      </c>
      <c r="AB373" s="371"/>
      <c r="AC373" s="371"/>
      <c r="AD373" s="371"/>
      <c r="AE373" s="371"/>
      <c r="AF373" s="371"/>
      <c r="AG373" s="371"/>
      <c r="AH373" s="371"/>
      <c r="AI373" s="371"/>
      <c r="AJ373" s="371"/>
      <c r="AK373" s="371"/>
      <c r="AL373" s="371"/>
      <c r="AM373" s="371"/>
      <c r="AN373" s="371"/>
      <c r="AO373" s="371"/>
      <c r="AP373" s="371"/>
      <c r="AQ373" s="371"/>
      <c r="AR373" s="371"/>
      <c r="AS373" s="371"/>
      <c r="AT373" s="371"/>
      <c r="AU373" s="371"/>
      <c r="AV373" s="371"/>
      <c r="AW373" s="371"/>
      <c r="AX373" s="371"/>
      <c r="AY373" s="371"/>
      <c r="AZ373" s="371">
        <v>0</v>
      </c>
      <c r="BA373" s="19" t="s">
        <v>1067</v>
      </c>
    </row>
    <row r="374" spans="1:53" x14ac:dyDescent="0.35">
      <c r="A374" s="19" t="s">
        <v>1767</v>
      </c>
      <c r="B374" s="19" t="s">
        <v>1768</v>
      </c>
      <c r="C374" s="19" t="s">
        <v>58</v>
      </c>
      <c r="D374" s="436">
        <v>46169</v>
      </c>
      <c r="E374" s="19" t="s">
        <v>56</v>
      </c>
      <c r="F374" s="19" t="s">
        <v>524</v>
      </c>
      <c r="G374" s="371">
        <v>0</v>
      </c>
      <c r="H374" s="371"/>
      <c r="I374" s="371">
        <v>0</v>
      </c>
      <c r="J374" s="371"/>
      <c r="K374" s="371"/>
      <c r="L374" s="371"/>
      <c r="M374" s="371"/>
      <c r="N374" s="371"/>
      <c r="O374" s="371"/>
      <c r="P374" s="371"/>
      <c r="Q374" s="371"/>
      <c r="R374" s="371"/>
      <c r="S374" s="371"/>
      <c r="T374" s="371"/>
      <c r="U374" s="371"/>
      <c r="V374" s="371"/>
      <c r="W374" s="371"/>
      <c r="X374" s="371"/>
      <c r="Y374" s="371"/>
      <c r="Z374" s="19"/>
      <c r="AA374" s="19" t="s">
        <v>131</v>
      </c>
      <c r="AB374" s="371"/>
      <c r="AC374" s="371"/>
      <c r="AD374" s="371"/>
      <c r="AE374" s="371"/>
      <c r="AF374" s="371"/>
      <c r="AG374" s="371"/>
      <c r="AH374" s="371"/>
      <c r="AI374" s="371"/>
      <c r="AJ374" s="371"/>
      <c r="AK374" s="371"/>
      <c r="AL374" s="371"/>
      <c r="AM374" s="371"/>
      <c r="AN374" s="371"/>
      <c r="AO374" s="371"/>
      <c r="AP374" s="371"/>
      <c r="AQ374" s="371"/>
      <c r="AR374" s="371"/>
      <c r="AS374" s="371"/>
      <c r="AT374" s="371"/>
      <c r="AU374" s="371"/>
      <c r="AV374" s="371"/>
      <c r="AW374" s="371"/>
      <c r="AX374" s="371"/>
      <c r="AY374" s="371"/>
      <c r="AZ374" s="371">
        <v>0</v>
      </c>
      <c r="BA374" s="19" t="s">
        <v>1067</v>
      </c>
    </row>
    <row r="375" spans="1:53" x14ac:dyDescent="0.35">
      <c r="A375" s="19" t="s">
        <v>1770</v>
      </c>
      <c r="B375" s="19" t="s">
        <v>1771</v>
      </c>
      <c r="C375" s="19" t="s">
        <v>58</v>
      </c>
      <c r="D375" s="436">
        <v>46169</v>
      </c>
      <c r="E375" s="19" t="s">
        <v>56</v>
      </c>
      <c r="F375" s="19" t="s">
        <v>524</v>
      </c>
      <c r="G375" s="371">
        <v>0</v>
      </c>
      <c r="H375" s="371">
        <v>8</v>
      </c>
      <c r="I375" s="371">
        <v>8</v>
      </c>
      <c r="J375" s="371"/>
      <c r="K375" s="371"/>
      <c r="L375" s="371"/>
      <c r="M375" s="371"/>
      <c r="N375" s="371"/>
      <c r="O375" s="371"/>
      <c r="P375" s="371"/>
      <c r="Q375" s="371"/>
      <c r="R375" s="371"/>
      <c r="S375" s="371"/>
      <c r="T375" s="371"/>
      <c r="U375" s="371"/>
      <c r="V375" s="371"/>
      <c r="W375" s="371"/>
      <c r="X375" s="371"/>
      <c r="Y375" s="371"/>
      <c r="Z375" s="19"/>
      <c r="AA375" s="19" t="s">
        <v>131</v>
      </c>
      <c r="AB375" s="371"/>
      <c r="AC375" s="371"/>
      <c r="AD375" s="371"/>
      <c r="AE375" s="371"/>
      <c r="AF375" s="371"/>
      <c r="AG375" s="371">
        <v>8</v>
      </c>
      <c r="AH375" s="371"/>
      <c r="AI375" s="371"/>
      <c r="AJ375" s="371"/>
      <c r="AK375" s="371"/>
      <c r="AL375" s="371"/>
      <c r="AM375" s="371"/>
      <c r="AN375" s="371"/>
      <c r="AO375" s="371"/>
      <c r="AP375" s="371"/>
      <c r="AQ375" s="371"/>
      <c r="AR375" s="371"/>
      <c r="AS375" s="371">
        <v>8</v>
      </c>
      <c r="AT375" s="371"/>
      <c r="AU375" s="371"/>
      <c r="AV375" s="371"/>
      <c r="AW375" s="371"/>
      <c r="AX375" s="371"/>
      <c r="AY375" s="371"/>
      <c r="AZ375" s="371">
        <v>8</v>
      </c>
      <c r="BA375" s="19" t="s">
        <v>1067</v>
      </c>
    </row>
    <row r="376" spans="1:53" x14ac:dyDescent="0.35">
      <c r="A376" s="19" t="s">
        <v>1773</v>
      </c>
      <c r="B376" s="19" t="s">
        <v>1615</v>
      </c>
      <c r="C376" s="19" t="s">
        <v>58</v>
      </c>
      <c r="D376" s="436">
        <v>46169</v>
      </c>
      <c r="E376" s="19" t="s">
        <v>56</v>
      </c>
      <c r="F376" s="19" t="s">
        <v>524</v>
      </c>
      <c r="G376" s="371">
        <v>0</v>
      </c>
      <c r="H376" s="437">
        <v>7.68</v>
      </c>
      <c r="I376" s="437">
        <v>7.68</v>
      </c>
      <c r="J376" s="371"/>
      <c r="K376" s="371"/>
      <c r="L376" s="371"/>
      <c r="M376" s="371"/>
      <c r="N376" s="371"/>
      <c r="O376" s="371"/>
      <c r="P376" s="371"/>
      <c r="Q376" s="371"/>
      <c r="R376" s="371"/>
      <c r="S376" s="371"/>
      <c r="T376" s="371"/>
      <c r="U376" s="371"/>
      <c r="V376" s="371"/>
      <c r="W376" s="371"/>
      <c r="X376" s="371"/>
      <c r="Y376" s="371"/>
      <c r="Z376" s="19"/>
      <c r="AA376" s="19" t="s">
        <v>131</v>
      </c>
      <c r="AB376" s="371"/>
      <c r="AC376" s="371"/>
      <c r="AD376" s="371"/>
      <c r="AE376" s="371"/>
      <c r="AF376" s="371"/>
      <c r="AG376" s="437">
        <v>7.68</v>
      </c>
      <c r="AH376" s="371"/>
      <c r="AI376" s="371"/>
      <c r="AJ376" s="371"/>
      <c r="AK376" s="371"/>
      <c r="AL376" s="371"/>
      <c r="AM376" s="371"/>
      <c r="AN376" s="371"/>
      <c r="AO376" s="371"/>
      <c r="AP376" s="371"/>
      <c r="AQ376" s="371"/>
      <c r="AR376" s="371"/>
      <c r="AS376" s="437">
        <v>7.68</v>
      </c>
      <c r="AT376" s="371"/>
      <c r="AU376" s="371"/>
      <c r="AV376" s="371"/>
      <c r="AW376" s="371"/>
      <c r="AX376" s="371"/>
      <c r="AY376" s="371"/>
      <c r="AZ376" s="437">
        <v>7.68</v>
      </c>
      <c r="BA376" s="19" t="s">
        <v>870</v>
      </c>
    </row>
    <row r="377" spans="1:53" x14ac:dyDescent="0.35">
      <c r="A377" s="19" t="s">
        <v>1775</v>
      </c>
      <c r="B377" s="19" t="s">
        <v>1776</v>
      </c>
      <c r="C377" s="19" t="s">
        <v>58</v>
      </c>
      <c r="D377" s="436">
        <v>46169</v>
      </c>
      <c r="E377" s="19" t="s">
        <v>56</v>
      </c>
      <c r="F377" s="19" t="s">
        <v>524</v>
      </c>
      <c r="G377" s="371">
        <v>0</v>
      </c>
      <c r="H377" s="371"/>
      <c r="I377" s="371">
        <v>0</v>
      </c>
      <c r="J377" s="371"/>
      <c r="K377" s="371"/>
      <c r="L377" s="371"/>
      <c r="M377" s="371"/>
      <c r="N377" s="371"/>
      <c r="O377" s="371"/>
      <c r="P377" s="371"/>
      <c r="Q377" s="371"/>
      <c r="R377" s="371"/>
      <c r="S377" s="371"/>
      <c r="T377" s="371"/>
      <c r="U377" s="371"/>
      <c r="V377" s="371"/>
      <c r="W377" s="371"/>
      <c r="X377" s="371"/>
      <c r="Y377" s="371"/>
      <c r="Z377" s="19"/>
      <c r="AA377" s="19" t="s">
        <v>131</v>
      </c>
      <c r="AB377" s="371"/>
      <c r="AC377" s="371"/>
      <c r="AD377" s="371"/>
      <c r="AE377" s="371"/>
      <c r="AF377" s="371"/>
      <c r="AG377" s="371"/>
      <c r="AH377" s="371"/>
      <c r="AI377" s="371"/>
      <c r="AJ377" s="371"/>
      <c r="AK377" s="371"/>
      <c r="AL377" s="371"/>
      <c r="AM377" s="371"/>
      <c r="AN377" s="371"/>
      <c r="AO377" s="371"/>
      <c r="AP377" s="371"/>
      <c r="AQ377" s="371"/>
      <c r="AR377" s="371"/>
      <c r="AS377" s="371"/>
      <c r="AT377" s="371"/>
      <c r="AU377" s="371"/>
      <c r="AV377" s="371"/>
      <c r="AW377" s="371"/>
      <c r="AX377" s="371"/>
      <c r="AY377" s="371"/>
      <c r="AZ377" s="371">
        <v>0</v>
      </c>
      <c r="BA377" s="19" t="s">
        <v>870</v>
      </c>
    </row>
    <row r="378" spans="1:53" x14ac:dyDescent="0.35">
      <c r="A378" s="19" t="s">
        <v>1810</v>
      </c>
      <c r="B378" s="19" t="s">
        <v>1811</v>
      </c>
      <c r="C378" s="19" t="s">
        <v>58</v>
      </c>
      <c r="D378" s="436">
        <v>46175</v>
      </c>
      <c r="E378" s="19" t="s">
        <v>61</v>
      </c>
      <c r="F378" s="19" t="s">
        <v>524</v>
      </c>
      <c r="G378" s="371">
        <v>0</v>
      </c>
      <c r="H378" s="371"/>
      <c r="I378" s="371">
        <v>0</v>
      </c>
      <c r="J378" s="371"/>
      <c r="K378" s="371"/>
      <c r="L378" s="371"/>
      <c r="M378" s="371"/>
      <c r="N378" s="371"/>
      <c r="O378" s="371"/>
      <c r="P378" s="371"/>
      <c r="Q378" s="371"/>
      <c r="R378" s="371"/>
      <c r="S378" s="371"/>
      <c r="T378" s="371"/>
      <c r="U378" s="371"/>
      <c r="V378" s="371"/>
      <c r="W378" s="371"/>
      <c r="X378" s="371"/>
      <c r="Y378" s="371"/>
      <c r="Z378" s="19"/>
      <c r="AA378" s="19" t="s">
        <v>132</v>
      </c>
      <c r="AB378" s="371"/>
      <c r="AC378" s="371"/>
      <c r="AD378" s="371"/>
      <c r="AE378" s="371"/>
      <c r="AF378" s="371"/>
      <c r="AG378" s="371"/>
      <c r="AH378" s="371"/>
      <c r="AI378" s="371"/>
      <c r="AJ378" s="371"/>
      <c r="AK378" s="371"/>
      <c r="AL378" s="371"/>
      <c r="AM378" s="371"/>
      <c r="AN378" s="371"/>
      <c r="AO378" s="371"/>
      <c r="AP378" s="371"/>
      <c r="AQ378" s="371"/>
      <c r="AR378" s="371"/>
      <c r="AS378" s="371"/>
      <c r="AT378" s="371"/>
      <c r="AU378" s="371"/>
      <c r="AV378" s="371"/>
      <c r="AW378" s="371"/>
      <c r="AX378" s="371"/>
      <c r="AY378" s="371"/>
      <c r="AZ378" s="371">
        <v>0</v>
      </c>
      <c r="BA378" s="19" t="s">
        <v>1067</v>
      </c>
    </row>
    <row r="379" spans="1:53" x14ac:dyDescent="0.35">
      <c r="A379" s="19" t="s">
        <v>1812</v>
      </c>
      <c r="B379" s="19" t="s">
        <v>1813</v>
      </c>
      <c r="C379" s="19" t="s">
        <v>58</v>
      </c>
      <c r="D379" s="436">
        <v>46175</v>
      </c>
      <c r="E379" s="19" t="s">
        <v>56</v>
      </c>
      <c r="F379" s="19" t="s">
        <v>524</v>
      </c>
      <c r="G379" s="371">
        <v>0</v>
      </c>
      <c r="H379" s="371"/>
      <c r="I379" s="371">
        <v>0</v>
      </c>
      <c r="J379" s="371"/>
      <c r="K379" s="371"/>
      <c r="L379" s="371"/>
      <c r="M379" s="371"/>
      <c r="N379" s="371"/>
      <c r="O379" s="371"/>
      <c r="P379" s="371"/>
      <c r="Q379" s="371"/>
      <c r="R379" s="371"/>
      <c r="S379" s="371"/>
      <c r="T379" s="371"/>
      <c r="U379" s="371"/>
      <c r="V379" s="371"/>
      <c r="W379" s="371"/>
      <c r="X379" s="371"/>
      <c r="Y379" s="371"/>
      <c r="Z379" s="19"/>
      <c r="AA379" s="19" t="s">
        <v>131</v>
      </c>
      <c r="AB379" s="371"/>
      <c r="AC379" s="371"/>
      <c r="AD379" s="371"/>
      <c r="AE379" s="371"/>
      <c r="AF379" s="371"/>
      <c r="AG379" s="371"/>
      <c r="AH379" s="371"/>
      <c r="AI379" s="371"/>
      <c r="AJ379" s="371"/>
      <c r="AK379" s="371"/>
      <c r="AL379" s="371"/>
      <c r="AM379" s="371"/>
      <c r="AN379" s="371"/>
      <c r="AO379" s="371"/>
      <c r="AP379" s="371"/>
      <c r="AQ379" s="371"/>
      <c r="AR379" s="371"/>
      <c r="AS379" s="371"/>
      <c r="AT379" s="371"/>
      <c r="AU379" s="371"/>
      <c r="AV379" s="371"/>
      <c r="AW379" s="371"/>
      <c r="AX379" s="371"/>
      <c r="AY379" s="371"/>
      <c r="AZ379" s="371">
        <v>0</v>
      </c>
      <c r="BA379" s="19" t="s">
        <v>870</v>
      </c>
    </row>
    <row r="380" spans="1:53" x14ac:dyDescent="0.35">
      <c r="A380" s="19" t="s">
        <v>1814</v>
      </c>
      <c r="B380" s="19" t="s">
        <v>1815</v>
      </c>
      <c r="C380" s="19" t="s">
        <v>58</v>
      </c>
      <c r="D380" s="436">
        <v>46175</v>
      </c>
      <c r="E380" s="19" t="s">
        <v>56</v>
      </c>
      <c r="F380" s="19" t="s">
        <v>524</v>
      </c>
      <c r="G380" s="371">
        <v>0</v>
      </c>
      <c r="H380" s="371"/>
      <c r="I380" s="371">
        <v>0</v>
      </c>
      <c r="J380" s="371"/>
      <c r="K380" s="371"/>
      <c r="L380" s="371"/>
      <c r="M380" s="371"/>
      <c r="N380" s="371"/>
      <c r="O380" s="371"/>
      <c r="P380" s="371"/>
      <c r="Q380" s="371"/>
      <c r="R380" s="371"/>
      <c r="S380" s="371"/>
      <c r="T380" s="371"/>
      <c r="U380" s="371"/>
      <c r="V380" s="371"/>
      <c r="W380" s="371"/>
      <c r="X380" s="371"/>
      <c r="Y380" s="371"/>
      <c r="Z380" s="19"/>
      <c r="AA380" s="19" t="s">
        <v>131</v>
      </c>
      <c r="AB380" s="371"/>
      <c r="AC380" s="371"/>
      <c r="AD380" s="371"/>
      <c r="AE380" s="371"/>
      <c r="AF380" s="371"/>
      <c r="AG380" s="371"/>
      <c r="AH380" s="371"/>
      <c r="AI380" s="371"/>
      <c r="AJ380" s="371"/>
      <c r="AK380" s="371"/>
      <c r="AL380" s="371"/>
      <c r="AM380" s="371"/>
      <c r="AN380" s="371"/>
      <c r="AO380" s="371"/>
      <c r="AP380" s="371"/>
      <c r="AQ380" s="371"/>
      <c r="AR380" s="371"/>
      <c r="AS380" s="371"/>
      <c r="AT380" s="371"/>
      <c r="AU380" s="371"/>
      <c r="AV380" s="371"/>
      <c r="AW380" s="371"/>
      <c r="AX380" s="371"/>
      <c r="AY380" s="371"/>
      <c r="AZ380" s="371">
        <v>0</v>
      </c>
      <c r="BA380" s="19" t="s">
        <v>1067</v>
      </c>
    </row>
    <row r="381" spans="1:53" x14ac:dyDescent="0.35">
      <c r="A381" s="19" t="s">
        <v>1816</v>
      </c>
      <c r="B381" s="19" t="s">
        <v>1817</v>
      </c>
      <c r="C381" s="19" t="s">
        <v>58</v>
      </c>
      <c r="D381" s="436">
        <v>46175</v>
      </c>
      <c r="E381" s="19" t="s">
        <v>56</v>
      </c>
      <c r="F381" s="19" t="s">
        <v>524</v>
      </c>
      <c r="G381" s="371">
        <v>0</v>
      </c>
      <c r="H381" s="371"/>
      <c r="I381" s="371">
        <v>0</v>
      </c>
      <c r="J381" s="371"/>
      <c r="K381" s="371"/>
      <c r="L381" s="371"/>
      <c r="M381" s="371"/>
      <c r="N381" s="371"/>
      <c r="O381" s="371"/>
      <c r="P381" s="371"/>
      <c r="Q381" s="371"/>
      <c r="R381" s="371"/>
      <c r="S381" s="371"/>
      <c r="T381" s="371"/>
      <c r="U381" s="371"/>
      <c r="V381" s="371"/>
      <c r="W381" s="371"/>
      <c r="X381" s="371"/>
      <c r="Y381" s="371"/>
      <c r="Z381" s="19"/>
      <c r="AA381" s="19" t="s">
        <v>131</v>
      </c>
      <c r="AB381" s="371"/>
      <c r="AC381" s="371"/>
      <c r="AD381" s="371"/>
      <c r="AE381" s="371"/>
      <c r="AF381" s="371"/>
      <c r="AG381" s="371"/>
      <c r="AH381" s="371"/>
      <c r="AI381" s="371"/>
      <c r="AJ381" s="371"/>
      <c r="AK381" s="371"/>
      <c r="AL381" s="371"/>
      <c r="AM381" s="371"/>
      <c r="AN381" s="371"/>
      <c r="AO381" s="371"/>
      <c r="AP381" s="371"/>
      <c r="AQ381" s="371"/>
      <c r="AR381" s="371"/>
      <c r="AS381" s="371"/>
      <c r="AT381" s="371"/>
      <c r="AU381" s="371"/>
      <c r="AV381" s="371"/>
      <c r="AW381" s="371"/>
      <c r="AX381" s="371"/>
      <c r="AY381" s="371"/>
      <c r="AZ381" s="371">
        <v>0</v>
      </c>
      <c r="BA381" s="19" t="s">
        <v>1067</v>
      </c>
    </row>
    <row r="382" spans="1:53" x14ac:dyDescent="0.35">
      <c r="A382" s="19" t="s">
        <v>1818</v>
      </c>
      <c r="B382" s="19" t="s">
        <v>1819</v>
      </c>
      <c r="C382" s="19" t="s">
        <v>58</v>
      </c>
      <c r="D382" s="436">
        <v>46175</v>
      </c>
      <c r="E382" s="19" t="s">
        <v>56</v>
      </c>
      <c r="F382" s="19" t="s">
        <v>524</v>
      </c>
      <c r="G382" s="371">
        <v>0</v>
      </c>
      <c r="H382" s="371"/>
      <c r="I382" s="371">
        <v>0</v>
      </c>
      <c r="J382" s="371"/>
      <c r="K382" s="371"/>
      <c r="L382" s="371"/>
      <c r="M382" s="371"/>
      <c r="N382" s="371"/>
      <c r="O382" s="371"/>
      <c r="P382" s="371"/>
      <c r="Q382" s="371"/>
      <c r="R382" s="371"/>
      <c r="S382" s="371"/>
      <c r="T382" s="371"/>
      <c r="U382" s="371"/>
      <c r="V382" s="371"/>
      <c r="W382" s="371"/>
      <c r="X382" s="371"/>
      <c r="Y382" s="371"/>
      <c r="Z382" s="19"/>
      <c r="AA382" s="19" t="s">
        <v>131</v>
      </c>
      <c r="AB382" s="371"/>
      <c r="AC382" s="371"/>
      <c r="AD382" s="371"/>
      <c r="AE382" s="371"/>
      <c r="AF382" s="371"/>
      <c r="AG382" s="371"/>
      <c r="AH382" s="371"/>
      <c r="AI382" s="371"/>
      <c r="AJ382" s="371"/>
      <c r="AK382" s="371"/>
      <c r="AL382" s="371"/>
      <c r="AM382" s="371"/>
      <c r="AN382" s="371"/>
      <c r="AO382" s="371"/>
      <c r="AP382" s="371"/>
      <c r="AQ382" s="371"/>
      <c r="AR382" s="371"/>
      <c r="AS382" s="371"/>
      <c r="AT382" s="371"/>
      <c r="AU382" s="371"/>
      <c r="AV382" s="371"/>
      <c r="AW382" s="371"/>
      <c r="AX382" s="371"/>
      <c r="AY382" s="371"/>
      <c r="AZ382" s="371">
        <v>0</v>
      </c>
      <c r="BA382" s="19" t="s">
        <v>870</v>
      </c>
    </row>
    <row r="383" spans="1:53" x14ac:dyDescent="0.35">
      <c r="A383" s="19" t="s">
        <v>1820</v>
      </c>
      <c r="B383" s="19" t="s">
        <v>1821</v>
      </c>
      <c r="C383" s="19" t="s">
        <v>58</v>
      </c>
      <c r="D383" s="436">
        <v>46175</v>
      </c>
      <c r="E383" s="19" t="s">
        <v>56</v>
      </c>
      <c r="F383" s="19" t="s">
        <v>524</v>
      </c>
      <c r="G383" s="371">
        <v>0</v>
      </c>
      <c r="H383" s="437">
        <v>7.84</v>
      </c>
      <c r="I383" s="437">
        <v>7.84</v>
      </c>
      <c r="J383" s="371"/>
      <c r="K383" s="371"/>
      <c r="L383" s="371"/>
      <c r="M383" s="371"/>
      <c r="N383" s="371"/>
      <c r="O383" s="371"/>
      <c r="P383" s="371"/>
      <c r="Q383" s="371"/>
      <c r="R383" s="371"/>
      <c r="S383" s="371"/>
      <c r="T383" s="371"/>
      <c r="U383" s="371"/>
      <c r="V383" s="371"/>
      <c r="W383" s="371"/>
      <c r="X383" s="371"/>
      <c r="Y383" s="371"/>
      <c r="Z383" s="19"/>
      <c r="AA383" s="19" t="s">
        <v>131</v>
      </c>
      <c r="AB383" s="371"/>
      <c r="AC383" s="371"/>
      <c r="AD383" s="371"/>
      <c r="AE383" s="371"/>
      <c r="AF383" s="371"/>
      <c r="AG383" s="437">
        <v>7.84</v>
      </c>
      <c r="AH383" s="371"/>
      <c r="AI383" s="371"/>
      <c r="AJ383" s="371"/>
      <c r="AK383" s="371"/>
      <c r="AL383" s="371"/>
      <c r="AM383" s="371"/>
      <c r="AN383" s="371"/>
      <c r="AO383" s="371"/>
      <c r="AP383" s="371"/>
      <c r="AQ383" s="371"/>
      <c r="AR383" s="371"/>
      <c r="AS383" s="437">
        <v>7.84</v>
      </c>
      <c r="AT383" s="371"/>
      <c r="AU383" s="371"/>
      <c r="AV383" s="371"/>
      <c r="AW383" s="371"/>
      <c r="AX383" s="371"/>
      <c r="AY383" s="371"/>
      <c r="AZ383" s="437">
        <v>7.84</v>
      </c>
      <c r="BA383" s="19" t="s">
        <v>870</v>
      </c>
    </row>
    <row r="384" spans="1:53" x14ac:dyDescent="0.35">
      <c r="A384" s="19" t="s">
        <v>1822</v>
      </c>
      <c r="B384" s="19" t="s">
        <v>1823</v>
      </c>
      <c r="C384" s="19" t="s">
        <v>58</v>
      </c>
      <c r="D384" s="436">
        <v>46175</v>
      </c>
      <c r="E384" s="19" t="s">
        <v>56</v>
      </c>
      <c r="F384" s="19" t="s">
        <v>524</v>
      </c>
      <c r="G384" s="371">
        <v>0</v>
      </c>
      <c r="H384" s="437">
        <v>7.92</v>
      </c>
      <c r="I384" s="437">
        <v>7.92</v>
      </c>
      <c r="J384" s="371"/>
      <c r="K384" s="371"/>
      <c r="L384" s="371"/>
      <c r="M384" s="371"/>
      <c r="N384" s="371"/>
      <c r="O384" s="371"/>
      <c r="P384" s="371"/>
      <c r="Q384" s="371"/>
      <c r="R384" s="371"/>
      <c r="S384" s="371"/>
      <c r="T384" s="371"/>
      <c r="U384" s="371"/>
      <c r="V384" s="371"/>
      <c r="W384" s="371"/>
      <c r="X384" s="371"/>
      <c r="Y384" s="371"/>
      <c r="Z384" s="19"/>
      <c r="AA384" s="19" t="s">
        <v>131</v>
      </c>
      <c r="AB384" s="371"/>
      <c r="AC384" s="371"/>
      <c r="AD384" s="371"/>
      <c r="AE384" s="371"/>
      <c r="AF384" s="371"/>
      <c r="AG384" s="437">
        <v>7.92</v>
      </c>
      <c r="AH384" s="371"/>
      <c r="AI384" s="371"/>
      <c r="AJ384" s="371"/>
      <c r="AK384" s="371"/>
      <c r="AL384" s="371"/>
      <c r="AM384" s="371"/>
      <c r="AN384" s="371"/>
      <c r="AO384" s="371"/>
      <c r="AP384" s="371"/>
      <c r="AQ384" s="371"/>
      <c r="AR384" s="371"/>
      <c r="AS384" s="437">
        <v>7.92</v>
      </c>
      <c r="AT384" s="371"/>
      <c r="AU384" s="371"/>
      <c r="AV384" s="371"/>
      <c r="AW384" s="371"/>
      <c r="AX384" s="371"/>
      <c r="AY384" s="371"/>
      <c r="AZ384" s="437">
        <v>7.92</v>
      </c>
      <c r="BA384" s="19" t="s">
        <v>870</v>
      </c>
    </row>
    <row r="385" spans="1:53" x14ac:dyDescent="0.35">
      <c r="A385" s="19" t="s">
        <v>1824</v>
      </c>
      <c r="B385" s="19" t="s">
        <v>1825</v>
      </c>
      <c r="C385" s="19" t="s">
        <v>58</v>
      </c>
      <c r="D385" s="436">
        <v>46175</v>
      </c>
      <c r="E385" s="19" t="s">
        <v>56</v>
      </c>
      <c r="F385" s="19" t="s">
        <v>524</v>
      </c>
      <c r="G385" s="371">
        <v>0</v>
      </c>
      <c r="H385" s="371"/>
      <c r="I385" s="371">
        <v>0</v>
      </c>
      <c r="J385" s="371"/>
      <c r="K385" s="371"/>
      <c r="L385" s="371"/>
      <c r="M385" s="371"/>
      <c r="N385" s="371"/>
      <c r="O385" s="371"/>
      <c r="P385" s="371"/>
      <c r="Q385" s="371"/>
      <c r="R385" s="371"/>
      <c r="S385" s="371"/>
      <c r="T385" s="371"/>
      <c r="U385" s="371"/>
      <c r="V385" s="371"/>
      <c r="W385" s="371"/>
      <c r="X385" s="371"/>
      <c r="Y385" s="371"/>
      <c r="Z385" s="19"/>
      <c r="AA385" s="19" t="s">
        <v>131</v>
      </c>
      <c r="AB385" s="371"/>
      <c r="AC385" s="371"/>
      <c r="AD385" s="371"/>
      <c r="AE385" s="371"/>
      <c r="AF385" s="371"/>
      <c r="AG385" s="371"/>
      <c r="AH385" s="371"/>
      <c r="AI385" s="371"/>
      <c r="AJ385" s="371"/>
      <c r="AK385" s="371"/>
      <c r="AL385" s="371"/>
      <c r="AM385" s="371"/>
      <c r="AN385" s="371"/>
      <c r="AO385" s="371"/>
      <c r="AP385" s="371"/>
      <c r="AQ385" s="371"/>
      <c r="AR385" s="371"/>
      <c r="AS385" s="371"/>
      <c r="AT385" s="371"/>
      <c r="AU385" s="371"/>
      <c r="AV385" s="371"/>
      <c r="AW385" s="371"/>
      <c r="AX385" s="371"/>
      <c r="AY385" s="371"/>
      <c r="AZ385" s="371">
        <v>0</v>
      </c>
      <c r="BA385" s="19" t="s">
        <v>870</v>
      </c>
    </row>
    <row r="386" spans="1:53" x14ac:dyDescent="0.35">
      <c r="A386" s="19" t="s">
        <v>1826</v>
      </c>
      <c r="B386" s="19" t="s">
        <v>1827</v>
      </c>
      <c r="C386" s="19" t="s">
        <v>58</v>
      </c>
      <c r="D386" s="436">
        <v>46175</v>
      </c>
      <c r="E386" s="19" t="s">
        <v>56</v>
      </c>
      <c r="F386" s="19" t="s">
        <v>524</v>
      </c>
      <c r="G386" s="371">
        <v>0</v>
      </c>
      <c r="H386" s="371"/>
      <c r="I386" s="371">
        <v>0</v>
      </c>
      <c r="J386" s="371"/>
      <c r="K386" s="371"/>
      <c r="L386" s="371"/>
      <c r="M386" s="371"/>
      <c r="N386" s="371"/>
      <c r="O386" s="371"/>
      <c r="P386" s="371"/>
      <c r="Q386" s="371"/>
      <c r="R386" s="371"/>
      <c r="S386" s="371"/>
      <c r="T386" s="371"/>
      <c r="U386" s="371"/>
      <c r="V386" s="371"/>
      <c r="W386" s="371"/>
      <c r="X386" s="371"/>
      <c r="Y386" s="371"/>
      <c r="Z386" s="19"/>
      <c r="AA386" s="19" t="s">
        <v>131</v>
      </c>
      <c r="AB386" s="371"/>
      <c r="AC386" s="371"/>
      <c r="AD386" s="371"/>
      <c r="AE386" s="371"/>
      <c r="AF386" s="371"/>
      <c r="AG386" s="371"/>
      <c r="AH386" s="371"/>
      <c r="AI386" s="371"/>
      <c r="AJ386" s="371"/>
      <c r="AK386" s="371"/>
      <c r="AL386" s="371"/>
      <c r="AM386" s="371"/>
      <c r="AN386" s="371"/>
      <c r="AO386" s="371"/>
      <c r="AP386" s="371"/>
      <c r="AQ386" s="371"/>
      <c r="AR386" s="371"/>
      <c r="AS386" s="371"/>
      <c r="AT386" s="371"/>
      <c r="AU386" s="371"/>
      <c r="AV386" s="371"/>
      <c r="AW386" s="371"/>
      <c r="AX386" s="371"/>
      <c r="AY386" s="371"/>
      <c r="AZ386" s="371">
        <v>0</v>
      </c>
      <c r="BA386" s="19" t="s">
        <v>870</v>
      </c>
    </row>
    <row r="387" spans="1:53" x14ac:dyDescent="0.35">
      <c r="A387" s="19" t="s">
        <v>1828</v>
      </c>
      <c r="B387" s="19" t="s">
        <v>1829</v>
      </c>
      <c r="C387" s="19" t="s">
        <v>58</v>
      </c>
      <c r="D387" s="436">
        <v>46175</v>
      </c>
      <c r="E387" s="19" t="s">
        <v>56</v>
      </c>
      <c r="F387" s="19" t="s">
        <v>524</v>
      </c>
      <c r="G387" s="371">
        <v>0</v>
      </c>
      <c r="H387" s="437">
        <v>7.52</v>
      </c>
      <c r="I387" s="437">
        <v>7.52</v>
      </c>
      <c r="J387" s="371"/>
      <c r="K387" s="371"/>
      <c r="L387" s="371"/>
      <c r="M387" s="371"/>
      <c r="N387" s="371"/>
      <c r="O387" s="371"/>
      <c r="P387" s="371"/>
      <c r="Q387" s="371"/>
      <c r="R387" s="371"/>
      <c r="S387" s="371"/>
      <c r="T387" s="371"/>
      <c r="U387" s="371"/>
      <c r="V387" s="371"/>
      <c r="W387" s="371"/>
      <c r="X387" s="371"/>
      <c r="Y387" s="371"/>
      <c r="Z387" s="19"/>
      <c r="AA387" s="19" t="s">
        <v>131</v>
      </c>
      <c r="AB387" s="371"/>
      <c r="AC387" s="371"/>
      <c r="AD387" s="371"/>
      <c r="AE387" s="371"/>
      <c r="AF387" s="371"/>
      <c r="AG387" s="437">
        <v>7.52</v>
      </c>
      <c r="AH387" s="371"/>
      <c r="AI387" s="371"/>
      <c r="AJ387" s="371"/>
      <c r="AK387" s="371"/>
      <c r="AL387" s="371"/>
      <c r="AM387" s="371"/>
      <c r="AN387" s="371"/>
      <c r="AO387" s="371"/>
      <c r="AP387" s="371"/>
      <c r="AQ387" s="371"/>
      <c r="AR387" s="371"/>
      <c r="AS387" s="437">
        <v>7.52</v>
      </c>
      <c r="AT387" s="371"/>
      <c r="AU387" s="371"/>
      <c r="AV387" s="371"/>
      <c r="AW387" s="371"/>
      <c r="AX387" s="371"/>
      <c r="AY387" s="371"/>
      <c r="AZ387" s="437">
        <v>7.52</v>
      </c>
      <c r="BA387" s="19" t="s">
        <v>1068</v>
      </c>
    </row>
    <row r="388" spans="1:53" x14ac:dyDescent="0.35">
      <c r="A388" s="19" t="s">
        <v>1830</v>
      </c>
      <c r="B388" s="19" t="s">
        <v>1831</v>
      </c>
      <c r="C388" s="19" t="s">
        <v>58</v>
      </c>
      <c r="D388" s="436">
        <v>46175</v>
      </c>
      <c r="E388" s="19" t="s">
        <v>56</v>
      </c>
      <c r="F388" s="19" t="s">
        <v>524</v>
      </c>
      <c r="G388" s="371">
        <v>0</v>
      </c>
      <c r="H388" s="371"/>
      <c r="I388" s="371">
        <v>0</v>
      </c>
      <c r="J388" s="371"/>
      <c r="K388" s="371"/>
      <c r="L388" s="371"/>
      <c r="M388" s="371"/>
      <c r="N388" s="371"/>
      <c r="O388" s="371"/>
      <c r="P388" s="371"/>
      <c r="Q388" s="371"/>
      <c r="R388" s="371"/>
      <c r="S388" s="371"/>
      <c r="T388" s="371"/>
      <c r="U388" s="371"/>
      <c r="V388" s="371"/>
      <c r="W388" s="371"/>
      <c r="X388" s="371"/>
      <c r="Y388" s="371"/>
      <c r="Z388" s="19"/>
      <c r="AA388" s="19" t="s">
        <v>131</v>
      </c>
      <c r="AB388" s="371"/>
      <c r="AC388" s="371"/>
      <c r="AD388" s="371"/>
      <c r="AE388" s="371"/>
      <c r="AF388" s="371"/>
      <c r="AG388" s="371"/>
      <c r="AH388" s="371"/>
      <c r="AI388" s="371"/>
      <c r="AJ388" s="371"/>
      <c r="AK388" s="371"/>
      <c r="AL388" s="371"/>
      <c r="AM388" s="371"/>
      <c r="AN388" s="371"/>
      <c r="AO388" s="371"/>
      <c r="AP388" s="371"/>
      <c r="AQ388" s="371"/>
      <c r="AR388" s="371"/>
      <c r="AS388" s="371"/>
      <c r="AT388" s="371"/>
      <c r="AU388" s="371"/>
      <c r="AV388" s="371"/>
      <c r="AW388" s="371"/>
      <c r="AX388" s="371"/>
      <c r="AY388" s="371"/>
      <c r="AZ388" s="371">
        <v>0</v>
      </c>
      <c r="BA388" s="19" t="s">
        <v>319</v>
      </c>
    </row>
    <row r="389" spans="1:53" x14ac:dyDescent="0.35">
      <c r="A389" s="19" t="s">
        <v>1832</v>
      </c>
      <c r="B389" s="19" t="s">
        <v>1833</v>
      </c>
      <c r="C389" s="19" t="s">
        <v>58</v>
      </c>
      <c r="D389" s="436">
        <v>46175</v>
      </c>
      <c r="E389" s="19" t="s">
        <v>56</v>
      </c>
      <c r="F389" s="19" t="s">
        <v>524</v>
      </c>
      <c r="G389" s="371">
        <v>0</v>
      </c>
      <c r="H389" s="437">
        <v>7.92</v>
      </c>
      <c r="I389" s="437">
        <v>7.92</v>
      </c>
      <c r="J389" s="371"/>
      <c r="K389" s="371"/>
      <c r="L389" s="371"/>
      <c r="M389" s="371"/>
      <c r="N389" s="371"/>
      <c r="O389" s="371"/>
      <c r="P389" s="371"/>
      <c r="Q389" s="371"/>
      <c r="R389" s="371"/>
      <c r="S389" s="371"/>
      <c r="T389" s="371"/>
      <c r="U389" s="371"/>
      <c r="V389" s="371"/>
      <c r="W389" s="371"/>
      <c r="X389" s="371"/>
      <c r="Y389" s="371"/>
      <c r="Z389" s="19"/>
      <c r="AA389" s="19" t="s">
        <v>131</v>
      </c>
      <c r="AB389" s="371"/>
      <c r="AC389" s="371"/>
      <c r="AD389" s="371"/>
      <c r="AE389" s="371"/>
      <c r="AF389" s="371"/>
      <c r="AG389" s="437">
        <v>7.92</v>
      </c>
      <c r="AH389" s="371"/>
      <c r="AI389" s="371"/>
      <c r="AJ389" s="371"/>
      <c r="AK389" s="371"/>
      <c r="AL389" s="371"/>
      <c r="AM389" s="371"/>
      <c r="AN389" s="371"/>
      <c r="AO389" s="371"/>
      <c r="AP389" s="371"/>
      <c r="AQ389" s="371"/>
      <c r="AR389" s="371"/>
      <c r="AS389" s="437">
        <v>7.92</v>
      </c>
      <c r="AT389" s="371"/>
      <c r="AU389" s="371"/>
      <c r="AV389" s="371"/>
      <c r="AW389" s="371"/>
      <c r="AX389" s="371"/>
      <c r="AY389" s="371"/>
      <c r="AZ389" s="437">
        <v>7.92</v>
      </c>
      <c r="BA389" s="19" t="s">
        <v>319</v>
      </c>
    </row>
    <row r="390" spans="1:53" x14ac:dyDescent="0.35">
      <c r="A390" s="19" t="s">
        <v>1834</v>
      </c>
      <c r="B390" s="19" t="s">
        <v>1835</v>
      </c>
      <c r="C390" s="19" t="s">
        <v>58</v>
      </c>
      <c r="D390" s="436">
        <v>46175</v>
      </c>
      <c r="E390" s="19" t="s">
        <v>56</v>
      </c>
      <c r="F390" s="19" t="s">
        <v>524</v>
      </c>
      <c r="G390" s="371">
        <v>0</v>
      </c>
      <c r="H390" s="437">
        <v>7.44</v>
      </c>
      <c r="I390" s="437">
        <v>7.44</v>
      </c>
      <c r="J390" s="371"/>
      <c r="K390" s="371"/>
      <c r="L390" s="371"/>
      <c r="M390" s="371"/>
      <c r="N390" s="371"/>
      <c r="O390" s="371"/>
      <c r="P390" s="371"/>
      <c r="Q390" s="371"/>
      <c r="R390" s="371"/>
      <c r="S390" s="371"/>
      <c r="T390" s="371"/>
      <c r="U390" s="371"/>
      <c r="V390" s="371"/>
      <c r="W390" s="371"/>
      <c r="X390" s="371"/>
      <c r="Y390" s="371"/>
      <c r="Z390" s="19"/>
      <c r="AA390" s="19" t="s">
        <v>131</v>
      </c>
      <c r="AB390" s="371"/>
      <c r="AC390" s="371"/>
      <c r="AD390" s="371"/>
      <c r="AE390" s="371"/>
      <c r="AF390" s="371"/>
      <c r="AG390" s="437">
        <v>7.44</v>
      </c>
      <c r="AH390" s="371"/>
      <c r="AI390" s="371"/>
      <c r="AJ390" s="371"/>
      <c r="AK390" s="371"/>
      <c r="AL390" s="371"/>
      <c r="AM390" s="371"/>
      <c r="AN390" s="371"/>
      <c r="AO390" s="371"/>
      <c r="AP390" s="371"/>
      <c r="AQ390" s="371"/>
      <c r="AR390" s="371"/>
      <c r="AS390" s="437">
        <v>7.44</v>
      </c>
      <c r="AT390" s="371"/>
      <c r="AU390" s="371"/>
      <c r="AV390" s="371"/>
      <c r="AW390" s="371"/>
      <c r="AX390" s="371"/>
      <c r="AY390" s="371"/>
      <c r="AZ390" s="437">
        <v>7.44</v>
      </c>
      <c r="BA390" s="19" t="s">
        <v>319</v>
      </c>
    </row>
    <row r="391" spans="1:53" x14ac:dyDescent="0.35">
      <c r="A391" s="19" t="s">
        <v>1836</v>
      </c>
      <c r="B391" s="19" t="s">
        <v>1837</v>
      </c>
      <c r="C391" s="19" t="s">
        <v>58</v>
      </c>
      <c r="D391" s="436">
        <v>46175</v>
      </c>
      <c r="E391" s="19" t="s">
        <v>56</v>
      </c>
      <c r="F391" s="19" t="s">
        <v>524</v>
      </c>
      <c r="G391" s="371">
        <v>0</v>
      </c>
      <c r="H391" s="437">
        <v>7.92</v>
      </c>
      <c r="I391" s="437">
        <v>7.92</v>
      </c>
      <c r="J391" s="371"/>
      <c r="K391" s="371"/>
      <c r="L391" s="371"/>
      <c r="M391" s="371"/>
      <c r="N391" s="371"/>
      <c r="O391" s="371"/>
      <c r="P391" s="371"/>
      <c r="Q391" s="371"/>
      <c r="R391" s="371"/>
      <c r="S391" s="371"/>
      <c r="T391" s="371"/>
      <c r="U391" s="371"/>
      <c r="V391" s="371"/>
      <c r="W391" s="371"/>
      <c r="X391" s="371"/>
      <c r="Y391" s="371"/>
      <c r="Z391" s="19"/>
      <c r="AA391" s="19" t="s">
        <v>131</v>
      </c>
      <c r="AB391" s="371"/>
      <c r="AC391" s="371"/>
      <c r="AD391" s="371"/>
      <c r="AE391" s="371"/>
      <c r="AF391" s="371"/>
      <c r="AG391" s="437">
        <v>7.92</v>
      </c>
      <c r="AH391" s="371"/>
      <c r="AI391" s="371"/>
      <c r="AJ391" s="371"/>
      <c r="AK391" s="371"/>
      <c r="AL391" s="371"/>
      <c r="AM391" s="371"/>
      <c r="AN391" s="371"/>
      <c r="AO391" s="371"/>
      <c r="AP391" s="371"/>
      <c r="AQ391" s="371"/>
      <c r="AR391" s="371"/>
      <c r="AS391" s="437">
        <v>7.92</v>
      </c>
      <c r="AT391" s="371"/>
      <c r="AU391" s="371"/>
      <c r="AV391" s="371"/>
      <c r="AW391" s="371"/>
      <c r="AX391" s="371"/>
      <c r="AY391" s="371"/>
      <c r="AZ391" s="437">
        <v>7.92</v>
      </c>
      <c r="BA391" s="19" t="s">
        <v>319</v>
      </c>
    </row>
    <row r="392" spans="1:53" x14ac:dyDescent="0.35">
      <c r="A392" s="19" t="s">
        <v>1838</v>
      </c>
      <c r="B392" s="19" t="s">
        <v>1839</v>
      </c>
      <c r="C392" s="19" t="s">
        <v>58</v>
      </c>
      <c r="D392" s="436">
        <v>46175</v>
      </c>
      <c r="E392" s="19" t="s">
        <v>56</v>
      </c>
      <c r="F392" s="19" t="s">
        <v>524</v>
      </c>
      <c r="G392" s="371">
        <v>0</v>
      </c>
      <c r="H392" s="371"/>
      <c r="I392" s="371">
        <v>0</v>
      </c>
      <c r="J392" s="371"/>
      <c r="K392" s="371"/>
      <c r="L392" s="371"/>
      <c r="M392" s="371"/>
      <c r="N392" s="371"/>
      <c r="O392" s="371"/>
      <c r="P392" s="371"/>
      <c r="Q392" s="371"/>
      <c r="R392" s="371"/>
      <c r="S392" s="371"/>
      <c r="T392" s="371"/>
      <c r="U392" s="371"/>
      <c r="V392" s="371"/>
      <c r="W392" s="371"/>
      <c r="X392" s="371"/>
      <c r="Y392" s="371"/>
      <c r="Z392" s="19"/>
      <c r="AA392" s="19" t="s">
        <v>131</v>
      </c>
      <c r="AB392" s="371"/>
      <c r="AC392" s="371"/>
      <c r="AD392" s="371"/>
      <c r="AE392" s="371"/>
      <c r="AF392" s="371"/>
      <c r="AG392" s="371"/>
      <c r="AH392" s="371"/>
      <c r="AI392" s="371"/>
      <c r="AJ392" s="371"/>
      <c r="AK392" s="371"/>
      <c r="AL392" s="371"/>
      <c r="AM392" s="371"/>
      <c r="AN392" s="371"/>
      <c r="AO392" s="371"/>
      <c r="AP392" s="371"/>
      <c r="AQ392" s="371"/>
      <c r="AR392" s="371"/>
      <c r="AS392" s="371"/>
      <c r="AT392" s="371"/>
      <c r="AU392" s="371"/>
      <c r="AV392" s="371"/>
      <c r="AW392" s="371"/>
      <c r="AX392" s="371"/>
      <c r="AY392" s="371"/>
      <c r="AZ392" s="371">
        <v>0</v>
      </c>
      <c r="BA392" s="19" t="s">
        <v>319</v>
      </c>
    </row>
    <row r="393" spans="1:53" x14ac:dyDescent="0.35">
      <c r="A393" s="19" t="s">
        <v>1840</v>
      </c>
      <c r="B393" s="19" t="s">
        <v>1200</v>
      </c>
      <c r="C393" s="19" t="s">
        <v>58</v>
      </c>
      <c r="D393" s="436">
        <v>46175</v>
      </c>
      <c r="E393" s="19" t="s">
        <v>56</v>
      </c>
      <c r="F393" s="19" t="s">
        <v>524</v>
      </c>
      <c r="G393" s="371">
        <v>0</v>
      </c>
      <c r="H393" s="437">
        <v>7.92</v>
      </c>
      <c r="I393" s="437">
        <v>7.92</v>
      </c>
      <c r="J393" s="371"/>
      <c r="K393" s="371"/>
      <c r="L393" s="371"/>
      <c r="M393" s="371"/>
      <c r="N393" s="371"/>
      <c r="O393" s="371"/>
      <c r="P393" s="371"/>
      <c r="Q393" s="371"/>
      <c r="R393" s="371"/>
      <c r="S393" s="371"/>
      <c r="T393" s="371"/>
      <c r="U393" s="371"/>
      <c r="V393" s="371"/>
      <c r="W393" s="371"/>
      <c r="X393" s="371"/>
      <c r="Y393" s="371"/>
      <c r="Z393" s="19"/>
      <c r="AA393" s="19" t="s">
        <v>131</v>
      </c>
      <c r="AB393" s="371"/>
      <c r="AC393" s="371"/>
      <c r="AD393" s="371"/>
      <c r="AE393" s="371"/>
      <c r="AF393" s="371"/>
      <c r="AG393" s="437">
        <v>7.92</v>
      </c>
      <c r="AH393" s="371"/>
      <c r="AI393" s="371"/>
      <c r="AJ393" s="371"/>
      <c r="AK393" s="371"/>
      <c r="AL393" s="371"/>
      <c r="AM393" s="371"/>
      <c r="AN393" s="371"/>
      <c r="AO393" s="371"/>
      <c r="AP393" s="371"/>
      <c r="AQ393" s="371"/>
      <c r="AR393" s="371"/>
      <c r="AS393" s="437">
        <v>7.92</v>
      </c>
      <c r="AT393" s="371"/>
      <c r="AU393" s="371"/>
      <c r="AV393" s="371"/>
      <c r="AW393" s="371"/>
      <c r="AX393" s="371"/>
      <c r="AY393" s="371"/>
      <c r="AZ393" s="437">
        <v>7.92</v>
      </c>
      <c r="BA393" s="19" t="s">
        <v>1067</v>
      </c>
    </row>
    <row r="394" spans="1:53" x14ac:dyDescent="0.35">
      <c r="A394" s="19" t="s">
        <v>1841</v>
      </c>
      <c r="B394" s="19" t="s">
        <v>1842</v>
      </c>
      <c r="C394" s="19" t="s">
        <v>58</v>
      </c>
      <c r="D394" s="436">
        <v>46175</v>
      </c>
      <c r="E394" s="19" t="s">
        <v>56</v>
      </c>
      <c r="F394" s="19" t="s">
        <v>524</v>
      </c>
      <c r="G394" s="371">
        <v>0</v>
      </c>
      <c r="H394" s="371"/>
      <c r="I394" s="371">
        <v>0</v>
      </c>
      <c r="J394" s="371"/>
      <c r="K394" s="371"/>
      <c r="L394" s="371"/>
      <c r="M394" s="371"/>
      <c r="N394" s="371"/>
      <c r="O394" s="371"/>
      <c r="P394" s="371"/>
      <c r="Q394" s="371"/>
      <c r="R394" s="371"/>
      <c r="S394" s="371"/>
      <c r="T394" s="371"/>
      <c r="U394" s="371"/>
      <c r="V394" s="371"/>
      <c r="W394" s="371"/>
      <c r="X394" s="371"/>
      <c r="Y394" s="371"/>
      <c r="Z394" s="19"/>
      <c r="AA394" s="19" t="s">
        <v>131</v>
      </c>
      <c r="AB394" s="371"/>
      <c r="AC394" s="371"/>
      <c r="AD394" s="371"/>
      <c r="AE394" s="371"/>
      <c r="AF394" s="371"/>
      <c r="AG394" s="371"/>
      <c r="AH394" s="371"/>
      <c r="AI394" s="371"/>
      <c r="AJ394" s="371"/>
      <c r="AK394" s="371"/>
      <c r="AL394" s="371"/>
      <c r="AM394" s="371"/>
      <c r="AN394" s="371"/>
      <c r="AO394" s="371"/>
      <c r="AP394" s="371"/>
      <c r="AQ394" s="371"/>
      <c r="AR394" s="371"/>
      <c r="AS394" s="371"/>
      <c r="AT394" s="371"/>
      <c r="AU394" s="371"/>
      <c r="AV394" s="371"/>
      <c r="AW394" s="371"/>
      <c r="AX394" s="371"/>
      <c r="AY394" s="371"/>
      <c r="AZ394" s="371">
        <v>0</v>
      </c>
      <c r="BA394" s="19" t="s">
        <v>1067</v>
      </c>
    </row>
    <row r="395" spans="1:53" x14ac:dyDescent="0.35">
      <c r="A395" s="19" t="s">
        <v>1843</v>
      </c>
      <c r="B395" s="19" t="s">
        <v>1844</v>
      </c>
      <c r="C395" s="19" t="s">
        <v>58</v>
      </c>
      <c r="D395" s="436">
        <v>46175</v>
      </c>
      <c r="E395" s="19" t="s">
        <v>56</v>
      </c>
      <c r="F395" s="19" t="s">
        <v>524</v>
      </c>
      <c r="G395" s="371">
        <v>0</v>
      </c>
      <c r="H395" s="371"/>
      <c r="I395" s="371">
        <v>0</v>
      </c>
      <c r="J395" s="371"/>
      <c r="K395" s="371"/>
      <c r="L395" s="371"/>
      <c r="M395" s="371"/>
      <c r="N395" s="371"/>
      <c r="O395" s="371"/>
      <c r="P395" s="371"/>
      <c r="Q395" s="371"/>
      <c r="R395" s="371"/>
      <c r="S395" s="371"/>
      <c r="T395" s="371"/>
      <c r="U395" s="371"/>
      <c r="V395" s="371"/>
      <c r="W395" s="371"/>
      <c r="X395" s="371"/>
      <c r="Y395" s="371"/>
      <c r="Z395" s="19"/>
      <c r="AA395" s="19" t="s">
        <v>131</v>
      </c>
      <c r="AB395" s="371"/>
      <c r="AC395" s="371"/>
      <c r="AD395" s="371"/>
      <c r="AE395" s="371"/>
      <c r="AF395" s="371"/>
      <c r="AG395" s="371"/>
      <c r="AH395" s="371"/>
      <c r="AI395" s="371"/>
      <c r="AJ395" s="371"/>
      <c r="AK395" s="371"/>
      <c r="AL395" s="371"/>
      <c r="AM395" s="371"/>
      <c r="AN395" s="371"/>
      <c r="AO395" s="371"/>
      <c r="AP395" s="371"/>
      <c r="AQ395" s="371"/>
      <c r="AR395" s="371"/>
      <c r="AS395" s="371"/>
      <c r="AT395" s="371"/>
      <c r="AU395" s="371"/>
      <c r="AV395" s="371"/>
      <c r="AW395" s="371"/>
      <c r="AX395" s="371"/>
      <c r="AY395" s="371"/>
      <c r="AZ395" s="371">
        <v>0</v>
      </c>
      <c r="BA395" s="19" t="s">
        <v>1067</v>
      </c>
    </row>
    <row r="396" spans="1:53" x14ac:dyDescent="0.35">
      <c r="A396" s="19" t="s">
        <v>1845</v>
      </c>
      <c r="B396" s="19" t="s">
        <v>1846</v>
      </c>
      <c r="C396" s="19" t="s">
        <v>58</v>
      </c>
      <c r="D396" s="436">
        <v>46175</v>
      </c>
      <c r="E396" s="19" t="s">
        <v>56</v>
      </c>
      <c r="F396" s="19" t="s">
        <v>524</v>
      </c>
      <c r="G396" s="371">
        <v>0</v>
      </c>
      <c r="H396" s="371"/>
      <c r="I396" s="371">
        <v>0</v>
      </c>
      <c r="J396" s="371"/>
      <c r="K396" s="371"/>
      <c r="L396" s="371"/>
      <c r="M396" s="371"/>
      <c r="N396" s="371"/>
      <c r="O396" s="371"/>
      <c r="P396" s="371"/>
      <c r="Q396" s="371"/>
      <c r="R396" s="371"/>
      <c r="S396" s="371"/>
      <c r="T396" s="371"/>
      <c r="U396" s="371"/>
      <c r="V396" s="371"/>
      <c r="W396" s="371"/>
      <c r="X396" s="371"/>
      <c r="Y396" s="371"/>
      <c r="Z396" s="19"/>
      <c r="AA396" s="19" t="s">
        <v>131</v>
      </c>
      <c r="AB396" s="371"/>
      <c r="AC396" s="371"/>
      <c r="AD396" s="371"/>
      <c r="AE396" s="371"/>
      <c r="AF396" s="371"/>
      <c r="AG396" s="371"/>
      <c r="AH396" s="371"/>
      <c r="AI396" s="371"/>
      <c r="AJ396" s="371"/>
      <c r="AK396" s="371"/>
      <c r="AL396" s="371"/>
      <c r="AM396" s="371"/>
      <c r="AN396" s="371"/>
      <c r="AO396" s="371"/>
      <c r="AP396" s="371"/>
      <c r="AQ396" s="371"/>
      <c r="AR396" s="371"/>
      <c r="AS396" s="371"/>
      <c r="AT396" s="371"/>
      <c r="AU396" s="371"/>
      <c r="AV396" s="371"/>
      <c r="AW396" s="371"/>
      <c r="AX396" s="371"/>
      <c r="AY396" s="371"/>
      <c r="AZ396" s="371">
        <v>0</v>
      </c>
      <c r="BA396" s="19" t="s">
        <v>870</v>
      </c>
    </row>
    <row r="397" spans="1:53" x14ac:dyDescent="0.35">
      <c r="A397" s="19" t="s">
        <v>1847</v>
      </c>
      <c r="B397" s="19" t="s">
        <v>1848</v>
      </c>
      <c r="C397" s="19" t="s">
        <v>58</v>
      </c>
      <c r="D397" s="436">
        <v>46176</v>
      </c>
      <c r="E397" s="19" t="s">
        <v>61</v>
      </c>
      <c r="F397" s="19" t="s">
        <v>524</v>
      </c>
      <c r="G397" s="371">
        <v>0</v>
      </c>
      <c r="H397" s="437">
        <v>7.52</v>
      </c>
      <c r="I397" s="437">
        <v>7.52</v>
      </c>
      <c r="J397" s="371"/>
      <c r="K397" s="371"/>
      <c r="L397" s="371"/>
      <c r="M397" s="371"/>
      <c r="N397" s="371"/>
      <c r="O397" s="371"/>
      <c r="P397" s="371"/>
      <c r="Q397" s="371"/>
      <c r="R397" s="371"/>
      <c r="S397" s="371"/>
      <c r="T397" s="371"/>
      <c r="U397" s="371"/>
      <c r="V397" s="371"/>
      <c r="W397" s="371"/>
      <c r="X397" s="371"/>
      <c r="Y397" s="371"/>
      <c r="Z397" s="19"/>
      <c r="AA397" s="19" t="s">
        <v>132</v>
      </c>
      <c r="AB397" s="371"/>
      <c r="AC397" s="371"/>
      <c r="AD397" s="371"/>
      <c r="AE397" s="371"/>
      <c r="AF397" s="371"/>
      <c r="AG397" s="437">
        <v>7.52</v>
      </c>
      <c r="AH397" s="371"/>
      <c r="AI397" s="371"/>
      <c r="AJ397" s="371"/>
      <c r="AK397" s="371"/>
      <c r="AL397" s="371"/>
      <c r="AM397" s="371"/>
      <c r="AN397" s="371"/>
      <c r="AO397" s="371"/>
      <c r="AP397" s="371"/>
      <c r="AQ397" s="371"/>
      <c r="AR397" s="371"/>
      <c r="AS397" s="437">
        <v>7.52</v>
      </c>
      <c r="AT397" s="371"/>
      <c r="AU397" s="371"/>
      <c r="AV397" s="371"/>
      <c r="AW397" s="371"/>
      <c r="AX397" s="371"/>
      <c r="AY397" s="371"/>
      <c r="AZ397" s="437">
        <v>7.52</v>
      </c>
      <c r="BA397" s="19" t="s">
        <v>870</v>
      </c>
    </row>
    <row r="398" spans="1:53" x14ac:dyDescent="0.35">
      <c r="A398" s="19" t="s">
        <v>1849</v>
      </c>
      <c r="B398" s="19" t="s">
        <v>1850</v>
      </c>
      <c r="C398" s="19" t="s">
        <v>58</v>
      </c>
      <c r="D398" s="436">
        <v>46176</v>
      </c>
      <c r="E398" s="19" t="s">
        <v>56</v>
      </c>
      <c r="F398" s="19" t="s">
        <v>524</v>
      </c>
      <c r="G398" s="371">
        <v>0</v>
      </c>
      <c r="H398" s="437">
        <v>7.52</v>
      </c>
      <c r="I398" s="437">
        <v>7.52</v>
      </c>
      <c r="J398" s="371"/>
      <c r="K398" s="371"/>
      <c r="L398" s="371"/>
      <c r="M398" s="371"/>
      <c r="N398" s="371"/>
      <c r="O398" s="371"/>
      <c r="P398" s="371"/>
      <c r="Q398" s="371"/>
      <c r="R398" s="371"/>
      <c r="S398" s="371"/>
      <c r="T398" s="371"/>
      <c r="U398" s="371"/>
      <c r="V398" s="371"/>
      <c r="W398" s="371"/>
      <c r="X398" s="371"/>
      <c r="Y398" s="371"/>
      <c r="Z398" s="19"/>
      <c r="AA398" s="19" t="s">
        <v>131</v>
      </c>
      <c r="AB398" s="371"/>
      <c r="AC398" s="371"/>
      <c r="AD398" s="371"/>
      <c r="AE398" s="371"/>
      <c r="AF398" s="371"/>
      <c r="AG398" s="437">
        <v>7.52</v>
      </c>
      <c r="AH398" s="371"/>
      <c r="AI398" s="371"/>
      <c r="AJ398" s="371"/>
      <c r="AK398" s="371"/>
      <c r="AL398" s="371"/>
      <c r="AM398" s="371"/>
      <c r="AN398" s="371"/>
      <c r="AO398" s="371"/>
      <c r="AP398" s="371"/>
      <c r="AQ398" s="371"/>
      <c r="AR398" s="371"/>
      <c r="AS398" s="437">
        <v>7.52</v>
      </c>
      <c r="AT398" s="371"/>
      <c r="AU398" s="371"/>
      <c r="AV398" s="371"/>
      <c r="AW398" s="371"/>
      <c r="AX398" s="371"/>
      <c r="AY398" s="371"/>
      <c r="AZ398" s="437">
        <v>7.52</v>
      </c>
      <c r="BA398" s="19" t="s">
        <v>870</v>
      </c>
    </row>
    <row r="399" spans="1:53" x14ac:dyDescent="0.35">
      <c r="A399" s="19" t="s">
        <v>1851</v>
      </c>
      <c r="B399" s="19" t="s">
        <v>1852</v>
      </c>
      <c r="C399" s="19" t="s">
        <v>58</v>
      </c>
      <c r="D399" s="436">
        <v>46176</v>
      </c>
      <c r="E399" s="19" t="s">
        <v>56</v>
      </c>
      <c r="F399" s="19" t="s">
        <v>524</v>
      </c>
      <c r="G399" s="371">
        <v>0</v>
      </c>
      <c r="H399" s="371"/>
      <c r="I399" s="371">
        <v>0</v>
      </c>
      <c r="J399" s="371"/>
      <c r="K399" s="371"/>
      <c r="L399" s="371"/>
      <c r="M399" s="371"/>
      <c r="N399" s="371"/>
      <c r="O399" s="371"/>
      <c r="P399" s="371"/>
      <c r="Q399" s="371"/>
      <c r="R399" s="371"/>
      <c r="S399" s="371"/>
      <c r="T399" s="371"/>
      <c r="U399" s="371"/>
      <c r="V399" s="371"/>
      <c r="W399" s="371"/>
      <c r="X399" s="371"/>
      <c r="Y399" s="371"/>
      <c r="Z399" s="19"/>
      <c r="AA399" s="19" t="s">
        <v>131</v>
      </c>
      <c r="AB399" s="371"/>
      <c r="AC399" s="371"/>
      <c r="AD399" s="371"/>
      <c r="AE399" s="371"/>
      <c r="AF399" s="371"/>
      <c r="AG399" s="371"/>
      <c r="AH399" s="371"/>
      <c r="AI399" s="371"/>
      <c r="AJ399" s="371"/>
      <c r="AK399" s="371"/>
      <c r="AL399" s="371"/>
      <c r="AM399" s="371"/>
      <c r="AN399" s="371"/>
      <c r="AO399" s="371"/>
      <c r="AP399" s="371"/>
      <c r="AQ399" s="371"/>
      <c r="AR399" s="371"/>
      <c r="AS399" s="371"/>
      <c r="AT399" s="371"/>
      <c r="AU399" s="371"/>
      <c r="AV399" s="371"/>
      <c r="AW399" s="371"/>
      <c r="AX399" s="371"/>
      <c r="AY399" s="371"/>
      <c r="AZ399" s="371">
        <v>0</v>
      </c>
      <c r="BA399" s="19" t="s">
        <v>870</v>
      </c>
    </row>
    <row r="400" spans="1:53" x14ac:dyDescent="0.35">
      <c r="A400" s="19" t="s">
        <v>1853</v>
      </c>
      <c r="B400" s="19" t="s">
        <v>1854</v>
      </c>
      <c r="C400" s="19" t="s">
        <v>58</v>
      </c>
      <c r="D400" s="436">
        <v>46176</v>
      </c>
      <c r="E400" s="19" t="s">
        <v>56</v>
      </c>
      <c r="F400" s="19" t="s">
        <v>524</v>
      </c>
      <c r="G400" s="371">
        <v>0</v>
      </c>
      <c r="H400" s="371"/>
      <c r="I400" s="371">
        <v>0</v>
      </c>
      <c r="J400" s="371"/>
      <c r="K400" s="371"/>
      <c r="L400" s="371"/>
      <c r="M400" s="371"/>
      <c r="N400" s="371"/>
      <c r="O400" s="371"/>
      <c r="P400" s="371"/>
      <c r="Q400" s="371"/>
      <c r="R400" s="371"/>
      <c r="S400" s="371"/>
      <c r="T400" s="371"/>
      <c r="U400" s="371"/>
      <c r="V400" s="371"/>
      <c r="W400" s="371"/>
      <c r="X400" s="371"/>
      <c r="Y400" s="371"/>
      <c r="Z400" s="19"/>
      <c r="AA400" s="19" t="s">
        <v>131</v>
      </c>
      <c r="AB400" s="371"/>
      <c r="AC400" s="371"/>
      <c r="AD400" s="371"/>
      <c r="AE400" s="371"/>
      <c r="AF400" s="371"/>
      <c r="AG400" s="371"/>
      <c r="AH400" s="371"/>
      <c r="AI400" s="371"/>
      <c r="AJ400" s="371"/>
      <c r="AK400" s="371"/>
      <c r="AL400" s="371"/>
      <c r="AM400" s="371"/>
      <c r="AN400" s="371"/>
      <c r="AO400" s="371"/>
      <c r="AP400" s="371"/>
      <c r="AQ400" s="371"/>
      <c r="AR400" s="371"/>
      <c r="AS400" s="371"/>
      <c r="AT400" s="371"/>
      <c r="AU400" s="371"/>
      <c r="AV400" s="371"/>
      <c r="AW400" s="371"/>
      <c r="AX400" s="371"/>
      <c r="AY400" s="371"/>
      <c r="AZ400" s="371">
        <v>0</v>
      </c>
      <c r="BA400" s="19" t="s">
        <v>870</v>
      </c>
    </row>
    <row r="401" spans="1:53" x14ac:dyDescent="0.35">
      <c r="A401" s="19" t="s">
        <v>1855</v>
      </c>
      <c r="B401" s="19" t="s">
        <v>1856</v>
      </c>
      <c r="C401" s="19" t="s">
        <v>58</v>
      </c>
      <c r="D401" s="436">
        <v>46176</v>
      </c>
      <c r="E401" s="19" t="s">
        <v>56</v>
      </c>
      <c r="F401" s="19" t="s">
        <v>524</v>
      </c>
      <c r="G401" s="371">
        <v>0</v>
      </c>
      <c r="H401" s="371"/>
      <c r="I401" s="371">
        <v>0</v>
      </c>
      <c r="J401" s="371"/>
      <c r="K401" s="371"/>
      <c r="L401" s="371"/>
      <c r="M401" s="371"/>
      <c r="N401" s="371"/>
      <c r="O401" s="371"/>
      <c r="P401" s="371"/>
      <c r="Q401" s="371"/>
      <c r="R401" s="371"/>
      <c r="S401" s="371"/>
      <c r="T401" s="371"/>
      <c r="U401" s="371"/>
      <c r="V401" s="371"/>
      <c r="W401" s="371"/>
      <c r="X401" s="371"/>
      <c r="Y401" s="371"/>
      <c r="Z401" s="19"/>
      <c r="AA401" s="19" t="s">
        <v>131</v>
      </c>
      <c r="AB401" s="371"/>
      <c r="AC401" s="371"/>
      <c r="AD401" s="371"/>
      <c r="AE401" s="371"/>
      <c r="AF401" s="371"/>
      <c r="AG401" s="371"/>
      <c r="AH401" s="371"/>
      <c r="AI401" s="371"/>
      <c r="AJ401" s="371"/>
      <c r="AK401" s="371"/>
      <c r="AL401" s="371"/>
      <c r="AM401" s="371"/>
      <c r="AN401" s="371"/>
      <c r="AO401" s="371"/>
      <c r="AP401" s="371"/>
      <c r="AQ401" s="371"/>
      <c r="AR401" s="371"/>
      <c r="AS401" s="371"/>
      <c r="AT401" s="371"/>
      <c r="AU401" s="371"/>
      <c r="AV401" s="371"/>
      <c r="AW401" s="371"/>
      <c r="AX401" s="371"/>
      <c r="AY401" s="371"/>
      <c r="AZ401" s="371">
        <v>0</v>
      </c>
      <c r="BA401" s="19" t="s">
        <v>870</v>
      </c>
    </row>
    <row r="402" spans="1:53" x14ac:dyDescent="0.35">
      <c r="A402" s="19" t="s">
        <v>1857</v>
      </c>
      <c r="B402" s="19" t="s">
        <v>1858</v>
      </c>
      <c r="C402" s="19" t="s">
        <v>58</v>
      </c>
      <c r="D402" s="436">
        <v>46176</v>
      </c>
      <c r="E402" s="19" t="s">
        <v>56</v>
      </c>
      <c r="F402" s="19" t="s">
        <v>524</v>
      </c>
      <c r="G402" s="371">
        <v>0</v>
      </c>
      <c r="H402" s="371"/>
      <c r="I402" s="371">
        <v>0</v>
      </c>
      <c r="J402" s="371"/>
      <c r="K402" s="371"/>
      <c r="L402" s="371"/>
      <c r="M402" s="371"/>
      <c r="N402" s="371"/>
      <c r="O402" s="371"/>
      <c r="P402" s="371"/>
      <c r="Q402" s="371"/>
      <c r="R402" s="371"/>
      <c r="S402" s="371"/>
      <c r="T402" s="371"/>
      <c r="U402" s="371"/>
      <c r="V402" s="371"/>
      <c r="W402" s="371"/>
      <c r="X402" s="371"/>
      <c r="Y402" s="371"/>
      <c r="Z402" s="19"/>
      <c r="AA402" s="19" t="s">
        <v>131</v>
      </c>
      <c r="AB402" s="371"/>
      <c r="AC402" s="371"/>
      <c r="AD402" s="371"/>
      <c r="AE402" s="371"/>
      <c r="AF402" s="371"/>
      <c r="AG402" s="371"/>
      <c r="AH402" s="371"/>
      <c r="AI402" s="371"/>
      <c r="AJ402" s="371"/>
      <c r="AK402" s="371"/>
      <c r="AL402" s="371"/>
      <c r="AM402" s="371"/>
      <c r="AN402" s="371"/>
      <c r="AO402" s="371"/>
      <c r="AP402" s="371"/>
      <c r="AQ402" s="371"/>
      <c r="AR402" s="371"/>
      <c r="AS402" s="371"/>
      <c r="AT402" s="371"/>
      <c r="AU402" s="371"/>
      <c r="AV402" s="371"/>
      <c r="AW402" s="371"/>
      <c r="AX402" s="371"/>
      <c r="AY402" s="371"/>
      <c r="AZ402" s="371">
        <v>0</v>
      </c>
      <c r="BA402" s="19" t="s">
        <v>870</v>
      </c>
    </row>
    <row r="403" spans="1:53" x14ac:dyDescent="0.35">
      <c r="A403" s="19" t="s">
        <v>1859</v>
      </c>
      <c r="B403" s="19" t="s">
        <v>1860</v>
      </c>
      <c r="C403" s="19" t="s">
        <v>58</v>
      </c>
      <c r="D403" s="436">
        <v>46176</v>
      </c>
      <c r="E403" s="19" t="s">
        <v>56</v>
      </c>
      <c r="F403" s="19" t="s">
        <v>524</v>
      </c>
      <c r="G403" s="371">
        <v>0</v>
      </c>
      <c r="H403" s="371"/>
      <c r="I403" s="371">
        <v>0</v>
      </c>
      <c r="J403" s="371"/>
      <c r="K403" s="371"/>
      <c r="L403" s="371"/>
      <c r="M403" s="371"/>
      <c r="N403" s="371"/>
      <c r="O403" s="371"/>
      <c r="P403" s="371"/>
      <c r="Q403" s="371"/>
      <c r="R403" s="371"/>
      <c r="S403" s="371"/>
      <c r="T403" s="371"/>
      <c r="U403" s="371"/>
      <c r="V403" s="371"/>
      <c r="W403" s="371"/>
      <c r="X403" s="371"/>
      <c r="Y403" s="371"/>
      <c r="Z403" s="19"/>
      <c r="AA403" s="19" t="s">
        <v>131</v>
      </c>
      <c r="AB403" s="371"/>
      <c r="AC403" s="371"/>
      <c r="AD403" s="371"/>
      <c r="AE403" s="371"/>
      <c r="AF403" s="371"/>
      <c r="AG403" s="371"/>
      <c r="AH403" s="371"/>
      <c r="AI403" s="371"/>
      <c r="AJ403" s="371"/>
      <c r="AK403" s="371"/>
      <c r="AL403" s="371"/>
      <c r="AM403" s="371"/>
      <c r="AN403" s="371"/>
      <c r="AO403" s="371"/>
      <c r="AP403" s="371"/>
      <c r="AQ403" s="371"/>
      <c r="AR403" s="371"/>
      <c r="AS403" s="371"/>
      <c r="AT403" s="371"/>
      <c r="AU403" s="371"/>
      <c r="AV403" s="371"/>
      <c r="AW403" s="371"/>
      <c r="AX403" s="371"/>
      <c r="AY403" s="371"/>
      <c r="AZ403" s="371">
        <v>0</v>
      </c>
      <c r="BA403" s="19" t="s">
        <v>870</v>
      </c>
    </row>
    <row r="404" spans="1:53" x14ac:dyDescent="0.35">
      <c r="A404" s="19" t="s">
        <v>1861</v>
      </c>
      <c r="B404" s="19" t="s">
        <v>1862</v>
      </c>
      <c r="C404" s="19" t="s">
        <v>58</v>
      </c>
      <c r="D404" s="436">
        <v>46176</v>
      </c>
      <c r="E404" s="19" t="s">
        <v>56</v>
      </c>
      <c r="F404" s="19" t="s">
        <v>524</v>
      </c>
      <c r="G404" s="371">
        <v>0</v>
      </c>
      <c r="H404" s="371"/>
      <c r="I404" s="371">
        <v>0</v>
      </c>
      <c r="J404" s="371"/>
      <c r="K404" s="371"/>
      <c r="L404" s="371"/>
      <c r="M404" s="371"/>
      <c r="N404" s="371"/>
      <c r="O404" s="371"/>
      <c r="P404" s="371"/>
      <c r="Q404" s="371"/>
      <c r="R404" s="371"/>
      <c r="S404" s="371"/>
      <c r="T404" s="371"/>
      <c r="U404" s="371"/>
      <c r="V404" s="371"/>
      <c r="W404" s="371"/>
      <c r="X404" s="371"/>
      <c r="Y404" s="371"/>
      <c r="Z404" s="19"/>
      <c r="AA404" s="19" t="s">
        <v>131</v>
      </c>
      <c r="AB404" s="371"/>
      <c r="AC404" s="371"/>
      <c r="AD404" s="371"/>
      <c r="AE404" s="371"/>
      <c r="AF404" s="371"/>
      <c r="AG404" s="371"/>
      <c r="AH404" s="371"/>
      <c r="AI404" s="371"/>
      <c r="AJ404" s="371"/>
      <c r="AK404" s="371"/>
      <c r="AL404" s="371"/>
      <c r="AM404" s="371"/>
      <c r="AN404" s="371"/>
      <c r="AO404" s="371"/>
      <c r="AP404" s="371"/>
      <c r="AQ404" s="371"/>
      <c r="AR404" s="371"/>
      <c r="AS404" s="371"/>
      <c r="AT404" s="371"/>
      <c r="AU404" s="371"/>
      <c r="AV404" s="371"/>
      <c r="AW404" s="371"/>
      <c r="AX404" s="371"/>
      <c r="AY404" s="371"/>
      <c r="AZ404" s="371">
        <v>0</v>
      </c>
      <c r="BA404" s="19" t="s">
        <v>870</v>
      </c>
    </row>
    <row r="405" spans="1:53" x14ac:dyDescent="0.35">
      <c r="A405" s="19" t="s">
        <v>1863</v>
      </c>
      <c r="B405" s="19" t="s">
        <v>1864</v>
      </c>
      <c r="C405" s="19" t="s">
        <v>58</v>
      </c>
      <c r="D405" s="436">
        <v>46176</v>
      </c>
      <c r="E405" s="19" t="s">
        <v>56</v>
      </c>
      <c r="F405" s="19" t="s">
        <v>524</v>
      </c>
      <c r="G405" s="371">
        <v>0</v>
      </c>
      <c r="H405" s="371"/>
      <c r="I405" s="371">
        <v>0</v>
      </c>
      <c r="J405" s="371"/>
      <c r="K405" s="371"/>
      <c r="L405" s="371"/>
      <c r="M405" s="371"/>
      <c r="N405" s="371"/>
      <c r="O405" s="371"/>
      <c r="P405" s="371"/>
      <c r="Q405" s="371"/>
      <c r="R405" s="371"/>
      <c r="S405" s="371"/>
      <c r="T405" s="371"/>
      <c r="U405" s="371"/>
      <c r="V405" s="371"/>
      <c r="W405" s="371"/>
      <c r="X405" s="371"/>
      <c r="Y405" s="371"/>
      <c r="Z405" s="19"/>
      <c r="AA405" s="19" t="s">
        <v>131</v>
      </c>
      <c r="AB405" s="371"/>
      <c r="AC405" s="371"/>
      <c r="AD405" s="371"/>
      <c r="AE405" s="371"/>
      <c r="AF405" s="371"/>
      <c r="AG405" s="371"/>
      <c r="AH405" s="371"/>
      <c r="AI405" s="371"/>
      <c r="AJ405" s="371"/>
      <c r="AK405" s="371"/>
      <c r="AL405" s="371"/>
      <c r="AM405" s="371"/>
      <c r="AN405" s="371"/>
      <c r="AO405" s="371"/>
      <c r="AP405" s="371"/>
      <c r="AQ405" s="371"/>
      <c r="AR405" s="371"/>
      <c r="AS405" s="371"/>
      <c r="AT405" s="371"/>
      <c r="AU405" s="371"/>
      <c r="AV405" s="371"/>
      <c r="AW405" s="371"/>
      <c r="AX405" s="371"/>
      <c r="AY405" s="371"/>
      <c r="AZ405" s="371">
        <v>0</v>
      </c>
      <c r="BA405" s="19" t="s">
        <v>870</v>
      </c>
    </row>
    <row r="406" spans="1:53" x14ac:dyDescent="0.35">
      <c r="A406" s="19" t="s">
        <v>1865</v>
      </c>
      <c r="B406" s="19" t="s">
        <v>1866</v>
      </c>
      <c r="C406" s="19" t="s">
        <v>58</v>
      </c>
      <c r="D406" s="436">
        <v>46176</v>
      </c>
      <c r="E406" s="19" t="s">
        <v>56</v>
      </c>
      <c r="F406" s="19" t="s">
        <v>524</v>
      </c>
      <c r="G406" s="371">
        <v>0</v>
      </c>
      <c r="H406" s="437">
        <v>6.8</v>
      </c>
      <c r="I406" s="437">
        <v>6.8</v>
      </c>
      <c r="J406" s="371"/>
      <c r="K406" s="371"/>
      <c r="L406" s="371"/>
      <c r="M406" s="371"/>
      <c r="N406" s="371"/>
      <c r="O406" s="371"/>
      <c r="P406" s="371"/>
      <c r="Q406" s="371"/>
      <c r="R406" s="371"/>
      <c r="S406" s="371"/>
      <c r="T406" s="371"/>
      <c r="U406" s="371"/>
      <c r="V406" s="371"/>
      <c r="W406" s="371"/>
      <c r="X406" s="371"/>
      <c r="Y406" s="371"/>
      <c r="Z406" s="19"/>
      <c r="AA406" s="19" t="s">
        <v>131</v>
      </c>
      <c r="AB406" s="371"/>
      <c r="AC406" s="371"/>
      <c r="AD406" s="371"/>
      <c r="AE406" s="371"/>
      <c r="AF406" s="371"/>
      <c r="AG406" s="437">
        <v>6.8</v>
      </c>
      <c r="AH406" s="371"/>
      <c r="AI406" s="371"/>
      <c r="AJ406" s="371"/>
      <c r="AK406" s="371"/>
      <c r="AL406" s="371"/>
      <c r="AM406" s="371"/>
      <c r="AN406" s="371"/>
      <c r="AO406" s="371"/>
      <c r="AP406" s="371"/>
      <c r="AQ406" s="371"/>
      <c r="AR406" s="371"/>
      <c r="AS406" s="437">
        <v>6.8</v>
      </c>
      <c r="AT406" s="371"/>
      <c r="AU406" s="371"/>
      <c r="AV406" s="371"/>
      <c r="AW406" s="371"/>
      <c r="AX406" s="371"/>
      <c r="AY406" s="371"/>
      <c r="AZ406" s="437">
        <v>6.8</v>
      </c>
      <c r="BA406" s="19" t="s">
        <v>870</v>
      </c>
    </row>
    <row r="407" spans="1:53" x14ac:dyDescent="0.35">
      <c r="A407" s="19" t="s">
        <v>1867</v>
      </c>
      <c r="B407" s="19" t="s">
        <v>1868</v>
      </c>
      <c r="C407" s="19" t="s">
        <v>58</v>
      </c>
      <c r="D407" s="436">
        <v>46176</v>
      </c>
      <c r="E407" s="19" t="s">
        <v>56</v>
      </c>
      <c r="F407" s="19" t="s">
        <v>524</v>
      </c>
      <c r="G407" s="371">
        <v>0</v>
      </c>
      <c r="H407" s="371"/>
      <c r="I407" s="371">
        <v>0</v>
      </c>
      <c r="J407" s="371"/>
      <c r="K407" s="371"/>
      <c r="L407" s="371"/>
      <c r="M407" s="371"/>
      <c r="N407" s="371"/>
      <c r="O407" s="371"/>
      <c r="P407" s="371"/>
      <c r="Q407" s="371"/>
      <c r="R407" s="371"/>
      <c r="S407" s="371"/>
      <c r="T407" s="371"/>
      <c r="U407" s="371"/>
      <c r="V407" s="371"/>
      <c r="W407" s="371"/>
      <c r="X407" s="371"/>
      <c r="Y407" s="371"/>
      <c r="Z407" s="19"/>
      <c r="AA407" s="19" t="s">
        <v>131</v>
      </c>
      <c r="AB407" s="371"/>
      <c r="AC407" s="371"/>
      <c r="AD407" s="371"/>
      <c r="AE407" s="371"/>
      <c r="AF407" s="371"/>
      <c r="AG407" s="371"/>
      <c r="AH407" s="371"/>
      <c r="AI407" s="371"/>
      <c r="AJ407" s="371"/>
      <c r="AK407" s="371"/>
      <c r="AL407" s="371"/>
      <c r="AM407" s="371"/>
      <c r="AN407" s="371"/>
      <c r="AO407" s="371"/>
      <c r="AP407" s="371"/>
      <c r="AQ407" s="371"/>
      <c r="AR407" s="371"/>
      <c r="AS407" s="371"/>
      <c r="AT407" s="371"/>
      <c r="AU407" s="371"/>
      <c r="AV407" s="371"/>
      <c r="AW407" s="371"/>
      <c r="AX407" s="371"/>
      <c r="AY407" s="371"/>
      <c r="AZ407" s="371">
        <v>0</v>
      </c>
      <c r="BA407" s="19" t="s">
        <v>870</v>
      </c>
    </row>
    <row r="408" spans="1:53" x14ac:dyDescent="0.35">
      <c r="A408" s="19" t="s">
        <v>1869</v>
      </c>
      <c r="B408" s="19" t="s">
        <v>1870</v>
      </c>
      <c r="C408" s="19" t="s">
        <v>58</v>
      </c>
      <c r="D408" s="436">
        <v>46176</v>
      </c>
      <c r="E408" s="19" t="s">
        <v>56</v>
      </c>
      <c r="F408" s="19" t="s">
        <v>524</v>
      </c>
      <c r="G408" s="371">
        <v>0</v>
      </c>
      <c r="H408" s="437">
        <v>6.8</v>
      </c>
      <c r="I408" s="437">
        <v>6.8</v>
      </c>
      <c r="J408" s="371"/>
      <c r="K408" s="371"/>
      <c r="L408" s="371"/>
      <c r="M408" s="371"/>
      <c r="N408" s="371"/>
      <c r="O408" s="371"/>
      <c r="P408" s="371"/>
      <c r="Q408" s="371"/>
      <c r="R408" s="371"/>
      <c r="S408" s="371"/>
      <c r="T408" s="371"/>
      <c r="U408" s="371"/>
      <c r="V408" s="371"/>
      <c r="W408" s="371"/>
      <c r="X408" s="371"/>
      <c r="Y408" s="371"/>
      <c r="Z408" s="19"/>
      <c r="AA408" s="19" t="s">
        <v>131</v>
      </c>
      <c r="AB408" s="371"/>
      <c r="AC408" s="371"/>
      <c r="AD408" s="371"/>
      <c r="AE408" s="371"/>
      <c r="AF408" s="371"/>
      <c r="AG408" s="437">
        <v>6.8</v>
      </c>
      <c r="AH408" s="371"/>
      <c r="AI408" s="371"/>
      <c r="AJ408" s="371"/>
      <c r="AK408" s="371"/>
      <c r="AL408" s="371"/>
      <c r="AM408" s="371"/>
      <c r="AN408" s="371"/>
      <c r="AO408" s="371"/>
      <c r="AP408" s="371"/>
      <c r="AQ408" s="371"/>
      <c r="AR408" s="371"/>
      <c r="AS408" s="437">
        <v>6.8</v>
      </c>
      <c r="AT408" s="371"/>
      <c r="AU408" s="371"/>
      <c r="AV408" s="371"/>
      <c r="AW408" s="371"/>
      <c r="AX408" s="371"/>
      <c r="AY408" s="371"/>
      <c r="AZ408" s="437">
        <v>6.8</v>
      </c>
      <c r="BA408" s="19" t="s">
        <v>870</v>
      </c>
    </row>
    <row r="409" spans="1:53" x14ac:dyDescent="0.35">
      <c r="A409" s="19" t="s">
        <v>1871</v>
      </c>
      <c r="B409" s="19" t="s">
        <v>1872</v>
      </c>
      <c r="C409" s="19" t="s">
        <v>58</v>
      </c>
      <c r="D409" s="436">
        <v>46176</v>
      </c>
      <c r="E409" s="19" t="s">
        <v>56</v>
      </c>
      <c r="F409" s="19" t="s">
        <v>524</v>
      </c>
      <c r="G409" s="371">
        <v>0</v>
      </c>
      <c r="H409" s="437">
        <v>6.8</v>
      </c>
      <c r="I409" s="437">
        <v>6.8</v>
      </c>
      <c r="J409" s="371"/>
      <c r="K409" s="371"/>
      <c r="L409" s="371"/>
      <c r="M409" s="371"/>
      <c r="N409" s="371"/>
      <c r="O409" s="371"/>
      <c r="P409" s="371"/>
      <c r="Q409" s="371"/>
      <c r="R409" s="371"/>
      <c r="S409" s="371"/>
      <c r="T409" s="371"/>
      <c r="U409" s="371"/>
      <c r="V409" s="371"/>
      <c r="W409" s="371"/>
      <c r="X409" s="371"/>
      <c r="Y409" s="371"/>
      <c r="Z409" s="19"/>
      <c r="AA409" s="19" t="s">
        <v>131</v>
      </c>
      <c r="AB409" s="371"/>
      <c r="AC409" s="371"/>
      <c r="AD409" s="371"/>
      <c r="AE409" s="371"/>
      <c r="AF409" s="371"/>
      <c r="AG409" s="437">
        <v>6.8</v>
      </c>
      <c r="AH409" s="371"/>
      <c r="AI409" s="371"/>
      <c r="AJ409" s="371"/>
      <c r="AK409" s="371"/>
      <c r="AL409" s="371"/>
      <c r="AM409" s="371"/>
      <c r="AN409" s="371"/>
      <c r="AO409" s="371"/>
      <c r="AP409" s="371"/>
      <c r="AQ409" s="371"/>
      <c r="AR409" s="371"/>
      <c r="AS409" s="437">
        <v>6.8</v>
      </c>
      <c r="AT409" s="371"/>
      <c r="AU409" s="371"/>
      <c r="AV409" s="371"/>
      <c r="AW409" s="371"/>
      <c r="AX409" s="371"/>
      <c r="AY409" s="371"/>
      <c r="AZ409" s="437">
        <v>6.8</v>
      </c>
      <c r="BA409" s="19" t="s">
        <v>870</v>
      </c>
    </row>
    <row r="410" spans="1:53" x14ac:dyDescent="0.35">
      <c r="A410" s="19" t="s">
        <v>1873</v>
      </c>
      <c r="B410" s="19" t="s">
        <v>1874</v>
      </c>
      <c r="C410" s="19" t="s">
        <v>58</v>
      </c>
      <c r="D410" s="436">
        <v>46176</v>
      </c>
      <c r="E410" s="19" t="s">
        <v>56</v>
      </c>
      <c r="F410" s="19" t="s">
        <v>524</v>
      </c>
      <c r="G410" s="371">
        <v>0</v>
      </c>
      <c r="H410" s="371"/>
      <c r="I410" s="371">
        <v>0</v>
      </c>
      <c r="J410" s="371"/>
      <c r="K410" s="371"/>
      <c r="L410" s="371"/>
      <c r="M410" s="371"/>
      <c r="N410" s="371"/>
      <c r="O410" s="371"/>
      <c r="P410" s="371"/>
      <c r="Q410" s="371"/>
      <c r="R410" s="371"/>
      <c r="S410" s="371"/>
      <c r="T410" s="371"/>
      <c r="U410" s="371"/>
      <c r="V410" s="371"/>
      <c r="W410" s="371"/>
      <c r="X410" s="371"/>
      <c r="Y410" s="371"/>
      <c r="Z410" s="19"/>
      <c r="AA410" s="19" t="s">
        <v>131</v>
      </c>
      <c r="AB410" s="371"/>
      <c r="AC410" s="371"/>
      <c r="AD410" s="371"/>
      <c r="AE410" s="371"/>
      <c r="AF410" s="371"/>
      <c r="AG410" s="371"/>
      <c r="AH410" s="371"/>
      <c r="AI410" s="371"/>
      <c r="AJ410" s="371"/>
      <c r="AK410" s="371"/>
      <c r="AL410" s="371"/>
      <c r="AM410" s="371"/>
      <c r="AN410" s="371"/>
      <c r="AO410" s="371"/>
      <c r="AP410" s="371"/>
      <c r="AQ410" s="371"/>
      <c r="AR410" s="371"/>
      <c r="AS410" s="371"/>
      <c r="AT410" s="371"/>
      <c r="AU410" s="371"/>
      <c r="AV410" s="371"/>
      <c r="AW410" s="371"/>
      <c r="AX410" s="371"/>
      <c r="AY410" s="371"/>
      <c r="AZ410" s="371">
        <v>0</v>
      </c>
      <c r="BA410" s="19" t="s">
        <v>870</v>
      </c>
    </row>
    <row r="411" spans="1:53" x14ac:dyDescent="0.35">
      <c r="A411" s="19" t="s">
        <v>1875</v>
      </c>
      <c r="B411" s="19" t="s">
        <v>1876</v>
      </c>
      <c r="C411" s="19" t="s">
        <v>58</v>
      </c>
      <c r="D411" s="436">
        <v>46176</v>
      </c>
      <c r="E411" s="19" t="s">
        <v>56</v>
      </c>
      <c r="F411" s="19" t="s">
        <v>524</v>
      </c>
      <c r="G411" s="371">
        <v>0</v>
      </c>
      <c r="H411" s="371"/>
      <c r="I411" s="371">
        <v>0</v>
      </c>
      <c r="J411" s="371"/>
      <c r="K411" s="371"/>
      <c r="L411" s="371"/>
      <c r="M411" s="371"/>
      <c r="N411" s="371"/>
      <c r="O411" s="371"/>
      <c r="P411" s="371"/>
      <c r="Q411" s="371"/>
      <c r="R411" s="371"/>
      <c r="S411" s="371"/>
      <c r="T411" s="371"/>
      <c r="U411" s="371"/>
      <c r="V411" s="371"/>
      <c r="W411" s="371"/>
      <c r="X411" s="371"/>
      <c r="Y411" s="371"/>
      <c r="Z411" s="19"/>
      <c r="AA411" s="19" t="s">
        <v>131</v>
      </c>
      <c r="AB411" s="371"/>
      <c r="AC411" s="371"/>
      <c r="AD411" s="371"/>
      <c r="AE411" s="371"/>
      <c r="AF411" s="371"/>
      <c r="AG411" s="371"/>
      <c r="AH411" s="371"/>
      <c r="AI411" s="371"/>
      <c r="AJ411" s="371"/>
      <c r="AK411" s="371"/>
      <c r="AL411" s="371"/>
      <c r="AM411" s="371"/>
      <c r="AN411" s="371"/>
      <c r="AO411" s="371"/>
      <c r="AP411" s="371"/>
      <c r="AQ411" s="371"/>
      <c r="AR411" s="371"/>
      <c r="AS411" s="371"/>
      <c r="AT411" s="371"/>
      <c r="AU411" s="371"/>
      <c r="AV411" s="371"/>
      <c r="AW411" s="371"/>
      <c r="AX411" s="371"/>
      <c r="AY411" s="371"/>
      <c r="AZ411" s="371">
        <v>0</v>
      </c>
      <c r="BA411" s="19" t="s">
        <v>870</v>
      </c>
    </row>
    <row r="412" spans="1:53" x14ac:dyDescent="0.35">
      <c r="A412" s="19" t="s">
        <v>1877</v>
      </c>
      <c r="B412" s="19" t="s">
        <v>1878</v>
      </c>
      <c r="C412" s="19" t="s">
        <v>58</v>
      </c>
      <c r="D412" s="436">
        <v>46176</v>
      </c>
      <c r="E412" s="19" t="s">
        <v>56</v>
      </c>
      <c r="F412" s="19" t="s">
        <v>524</v>
      </c>
      <c r="G412" s="371">
        <v>0</v>
      </c>
      <c r="H412" s="371"/>
      <c r="I412" s="371">
        <v>0</v>
      </c>
      <c r="J412" s="371"/>
      <c r="K412" s="371"/>
      <c r="L412" s="371"/>
      <c r="M412" s="371"/>
      <c r="N412" s="371"/>
      <c r="O412" s="371"/>
      <c r="P412" s="371"/>
      <c r="Q412" s="371"/>
      <c r="R412" s="371"/>
      <c r="S412" s="371"/>
      <c r="T412" s="371"/>
      <c r="U412" s="371"/>
      <c r="V412" s="371"/>
      <c r="W412" s="371"/>
      <c r="X412" s="371"/>
      <c r="Y412" s="371"/>
      <c r="Z412" s="19"/>
      <c r="AA412" s="19" t="s">
        <v>131</v>
      </c>
      <c r="AB412" s="371"/>
      <c r="AC412" s="371"/>
      <c r="AD412" s="371"/>
      <c r="AE412" s="371"/>
      <c r="AF412" s="371"/>
      <c r="AG412" s="371"/>
      <c r="AH412" s="371"/>
      <c r="AI412" s="371"/>
      <c r="AJ412" s="371"/>
      <c r="AK412" s="371"/>
      <c r="AL412" s="371"/>
      <c r="AM412" s="371"/>
      <c r="AN412" s="371"/>
      <c r="AO412" s="371"/>
      <c r="AP412" s="371"/>
      <c r="AQ412" s="371"/>
      <c r="AR412" s="371"/>
      <c r="AS412" s="371"/>
      <c r="AT412" s="371"/>
      <c r="AU412" s="371"/>
      <c r="AV412" s="371"/>
      <c r="AW412" s="371"/>
      <c r="AX412" s="371"/>
      <c r="AY412" s="371"/>
      <c r="AZ412" s="371">
        <v>0</v>
      </c>
      <c r="BA412" s="19" t="s">
        <v>870</v>
      </c>
    </row>
    <row r="413" spans="1:53" x14ac:dyDescent="0.35">
      <c r="A413" s="19" t="s">
        <v>1879</v>
      </c>
      <c r="B413" s="19" t="s">
        <v>1880</v>
      </c>
      <c r="C413" s="19" t="s">
        <v>58</v>
      </c>
      <c r="D413" s="436">
        <v>46176</v>
      </c>
      <c r="E413" s="19" t="s">
        <v>56</v>
      </c>
      <c r="F413" s="19" t="s">
        <v>524</v>
      </c>
      <c r="G413" s="371">
        <v>0</v>
      </c>
      <c r="H413" s="437">
        <v>6.8</v>
      </c>
      <c r="I413" s="437">
        <v>6.8</v>
      </c>
      <c r="J413" s="371"/>
      <c r="K413" s="371"/>
      <c r="L413" s="371"/>
      <c r="M413" s="371"/>
      <c r="N413" s="371"/>
      <c r="O413" s="371"/>
      <c r="P413" s="371"/>
      <c r="Q413" s="371"/>
      <c r="R413" s="371"/>
      <c r="S413" s="371"/>
      <c r="T413" s="371"/>
      <c r="U413" s="371"/>
      <c r="V413" s="371"/>
      <c r="W413" s="371"/>
      <c r="X413" s="371"/>
      <c r="Y413" s="371"/>
      <c r="Z413" s="19"/>
      <c r="AA413" s="19" t="s">
        <v>131</v>
      </c>
      <c r="AB413" s="371"/>
      <c r="AC413" s="371"/>
      <c r="AD413" s="371"/>
      <c r="AE413" s="371"/>
      <c r="AF413" s="371"/>
      <c r="AG413" s="437">
        <v>6.8</v>
      </c>
      <c r="AH413" s="371"/>
      <c r="AI413" s="371"/>
      <c r="AJ413" s="371"/>
      <c r="AK413" s="371"/>
      <c r="AL413" s="371"/>
      <c r="AM413" s="371"/>
      <c r="AN413" s="371"/>
      <c r="AO413" s="371"/>
      <c r="AP413" s="371"/>
      <c r="AQ413" s="371"/>
      <c r="AR413" s="371"/>
      <c r="AS413" s="437">
        <v>6.8</v>
      </c>
      <c r="AT413" s="371"/>
      <c r="AU413" s="371"/>
      <c r="AV413" s="371"/>
      <c r="AW413" s="371"/>
      <c r="AX413" s="371"/>
      <c r="AY413" s="371"/>
      <c r="AZ413" s="437">
        <v>6.8</v>
      </c>
      <c r="BA413" s="19" t="s">
        <v>870</v>
      </c>
    </row>
    <row r="414" spans="1:53" x14ac:dyDescent="0.35">
      <c r="A414" s="19" t="s">
        <v>1881</v>
      </c>
      <c r="B414" s="19" t="s">
        <v>1882</v>
      </c>
      <c r="C414" s="19" t="s">
        <v>58</v>
      </c>
      <c r="D414" s="436">
        <v>46176</v>
      </c>
      <c r="E414" s="19" t="s">
        <v>56</v>
      </c>
      <c r="F414" s="19" t="s">
        <v>524</v>
      </c>
      <c r="G414" s="371">
        <v>0</v>
      </c>
      <c r="H414" s="437">
        <v>6.72</v>
      </c>
      <c r="I414" s="437">
        <v>6.72</v>
      </c>
      <c r="J414" s="371"/>
      <c r="K414" s="371"/>
      <c r="L414" s="371"/>
      <c r="M414" s="371"/>
      <c r="N414" s="371"/>
      <c r="O414" s="371"/>
      <c r="P414" s="371"/>
      <c r="Q414" s="371"/>
      <c r="R414" s="371"/>
      <c r="S414" s="371"/>
      <c r="T414" s="371"/>
      <c r="U414" s="371"/>
      <c r="V414" s="371"/>
      <c r="W414" s="371"/>
      <c r="X414" s="371"/>
      <c r="Y414" s="371"/>
      <c r="Z414" s="19"/>
      <c r="AA414" s="19" t="s">
        <v>131</v>
      </c>
      <c r="AB414" s="371"/>
      <c r="AC414" s="371"/>
      <c r="AD414" s="371"/>
      <c r="AE414" s="371"/>
      <c r="AF414" s="371"/>
      <c r="AG414" s="437">
        <v>6.72</v>
      </c>
      <c r="AH414" s="371"/>
      <c r="AI414" s="371"/>
      <c r="AJ414" s="371"/>
      <c r="AK414" s="371"/>
      <c r="AL414" s="371"/>
      <c r="AM414" s="371"/>
      <c r="AN414" s="371"/>
      <c r="AO414" s="371"/>
      <c r="AP414" s="371"/>
      <c r="AQ414" s="371"/>
      <c r="AR414" s="371"/>
      <c r="AS414" s="437">
        <v>6.72</v>
      </c>
      <c r="AT414" s="371"/>
      <c r="AU414" s="371"/>
      <c r="AV414" s="371"/>
      <c r="AW414" s="371"/>
      <c r="AX414" s="371"/>
      <c r="AY414" s="371"/>
      <c r="AZ414" s="437">
        <v>6.72</v>
      </c>
      <c r="BA414" s="19" t="s">
        <v>870</v>
      </c>
    </row>
    <row r="415" spans="1:53" x14ac:dyDescent="0.35">
      <c r="A415" s="19" t="s">
        <v>1883</v>
      </c>
      <c r="B415" s="19" t="s">
        <v>1884</v>
      </c>
      <c r="C415" s="19" t="s">
        <v>58</v>
      </c>
      <c r="D415" s="436">
        <v>46176</v>
      </c>
      <c r="E415" s="19" t="s">
        <v>56</v>
      </c>
      <c r="F415" s="19" t="s">
        <v>524</v>
      </c>
      <c r="G415" s="371">
        <v>0</v>
      </c>
      <c r="H415" s="437">
        <v>5.68</v>
      </c>
      <c r="I415" s="437">
        <v>5.68</v>
      </c>
      <c r="J415" s="371"/>
      <c r="K415" s="371"/>
      <c r="L415" s="371"/>
      <c r="M415" s="371"/>
      <c r="N415" s="371"/>
      <c r="O415" s="371"/>
      <c r="P415" s="371"/>
      <c r="Q415" s="371"/>
      <c r="R415" s="371"/>
      <c r="S415" s="371"/>
      <c r="T415" s="371"/>
      <c r="U415" s="371"/>
      <c r="V415" s="371"/>
      <c r="W415" s="371"/>
      <c r="X415" s="371"/>
      <c r="Y415" s="371"/>
      <c r="Z415" s="19"/>
      <c r="AA415" s="19" t="s">
        <v>131</v>
      </c>
      <c r="AB415" s="371"/>
      <c r="AC415" s="371"/>
      <c r="AD415" s="371"/>
      <c r="AE415" s="371"/>
      <c r="AF415" s="371"/>
      <c r="AG415" s="437">
        <v>5.68</v>
      </c>
      <c r="AH415" s="371"/>
      <c r="AI415" s="371"/>
      <c r="AJ415" s="371"/>
      <c r="AK415" s="371"/>
      <c r="AL415" s="371"/>
      <c r="AM415" s="371"/>
      <c r="AN415" s="371"/>
      <c r="AO415" s="371"/>
      <c r="AP415" s="371"/>
      <c r="AQ415" s="371"/>
      <c r="AR415" s="371"/>
      <c r="AS415" s="437">
        <v>5.68</v>
      </c>
      <c r="AT415" s="371"/>
      <c r="AU415" s="371"/>
      <c r="AV415" s="371"/>
      <c r="AW415" s="371"/>
      <c r="AX415" s="371"/>
      <c r="AY415" s="371"/>
      <c r="AZ415" s="437">
        <v>5.68</v>
      </c>
      <c r="BA415" s="19" t="s">
        <v>870</v>
      </c>
    </row>
    <row r="416" spans="1:53" x14ac:dyDescent="0.35">
      <c r="A416" s="19" t="s">
        <v>1885</v>
      </c>
      <c r="B416" s="19" t="s">
        <v>1886</v>
      </c>
      <c r="C416" s="19" t="s">
        <v>58</v>
      </c>
      <c r="D416" s="436">
        <v>46176</v>
      </c>
      <c r="E416" s="19" t="s">
        <v>56</v>
      </c>
      <c r="F416" s="19" t="s">
        <v>524</v>
      </c>
      <c r="G416" s="371">
        <v>0</v>
      </c>
      <c r="H416" s="437">
        <v>6.4</v>
      </c>
      <c r="I416" s="437">
        <v>6.4</v>
      </c>
      <c r="J416" s="371"/>
      <c r="K416" s="371"/>
      <c r="L416" s="371"/>
      <c r="M416" s="371"/>
      <c r="N416" s="371"/>
      <c r="O416" s="371"/>
      <c r="P416" s="371"/>
      <c r="Q416" s="371"/>
      <c r="R416" s="371"/>
      <c r="S416" s="371"/>
      <c r="T416" s="371"/>
      <c r="U416" s="371"/>
      <c r="V416" s="371"/>
      <c r="W416" s="371"/>
      <c r="X416" s="371"/>
      <c r="Y416" s="371"/>
      <c r="Z416" s="19"/>
      <c r="AA416" s="19" t="s">
        <v>131</v>
      </c>
      <c r="AB416" s="371"/>
      <c r="AC416" s="371"/>
      <c r="AD416" s="371"/>
      <c r="AE416" s="371"/>
      <c r="AF416" s="371"/>
      <c r="AG416" s="437">
        <v>6.4</v>
      </c>
      <c r="AH416" s="371"/>
      <c r="AI416" s="371"/>
      <c r="AJ416" s="371"/>
      <c r="AK416" s="371"/>
      <c r="AL416" s="371"/>
      <c r="AM416" s="371"/>
      <c r="AN416" s="371"/>
      <c r="AO416" s="371"/>
      <c r="AP416" s="371"/>
      <c r="AQ416" s="371"/>
      <c r="AR416" s="371"/>
      <c r="AS416" s="437">
        <v>6.4</v>
      </c>
      <c r="AT416" s="371"/>
      <c r="AU416" s="371"/>
      <c r="AV416" s="371"/>
      <c r="AW416" s="371"/>
      <c r="AX416" s="371"/>
      <c r="AY416" s="371"/>
      <c r="AZ416" s="437">
        <v>6.4</v>
      </c>
      <c r="BA416" s="19" t="s">
        <v>870</v>
      </c>
    </row>
    <row r="417" spans="1:53" x14ac:dyDescent="0.35">
      <c r="A417" s="19" t="s">
        <v>1887</v>
      </c>
      <c r="B417" s="19" t="s">
        <v>1888</v>
      </c>
      <c r="C417" s="19" t="s">
        <v>58</v>
      </c>
      <c r="D417" s="436">
        <v>46176</v>
      </c>
      <c r="E417" s="19" t="s">
        <v>56</v>
      </c>
      <c r="F417" s="19" t="s">
        <v>524</v>
      </c>
      <c r="G417" s="371">
        <v>0</v>
      </c>
      <c r="H417" s="437">
        <v>6.8</v>
      </c>
      <c r="I417" s="437">
        <v>6.8</v>
      </c>
      <c r="J417" s="371"/>
      <c r="K417" s="371"/>
      <c r="L417" s="371"/>
      <c r="M417" s="371"/>
      <c r="N417" s="371"/>
      <c r="O417" s="371"/>
      <c r="P417" s="371"/>
      <c r="Q417" s="371"/>
      <c r="R417" s="371"/>
      <c r="S417" s="371"/>
      <c r="T417" s="371"/>
      <c r="U417" s="371"/>
      <c r="V417" s="371"/>
      <c r="W417" s="371"/>
      <c r="X417" s="371"/>
      <c r="Y417" s="371"/>
      <c r="Z417" s="19"/>
      <c r="AA417" s="19" t="s">
        <v>131</v>
      </c>
      <c r="AB417" s="371"/>
      <c r="AC417" s="371"/>
      <c r="AD417" s="371"/>
      <c r="AE417" s="371"/>
      <c r="AF417" s="371"/>
      <c r="AG417" s="437">
        <v>6.8</v>
      </c>
      <c r="AH417" s="371"/>
      <c r="AI417" s="371"/>
      <c r="AJ417" s="371"/>
      <c r="AK417" s="371"/>
      <c r="AL417" s="371"/>
      <c r="AM417" s="371"/>
      <c r="AN417" s="371"/>
      <c r="AO417" s="371"/>
      <c r="AP417" s="371"/>
      <c r="AQ417" s="371"/>
      <c r="AR417" s="371"/>
      <c r="AS417" s="437">
        <v>6.8</v>
      </c>
      <c r="AT417" s="371"/>
      <c r="AU417" s="371"/>
      <c r="AV417" s="371"/>
      <c r="AW417" s="371"/>
      <c r="AX417" s="371"/>
      <c r="AY417" s="371"/>
      <c r="AZ417" s="437">
        <v>6.8</v>
      </c>
      <c r="BA417" s="19" t="s">
        <v>870</v>
      </c>
    </row>
    <row r="418" spans="1:53" x14ac:dyDescent="0.35">
      <c r="A418" s="19" t="s">
        <v>1889</v>
      </c>
      <c r="B418" s="19" t="s">
        <v>1890</v>
      </c>
      <c r="C418" s="19" t="s">
        <v>58</v>
      </c>
      <c r="D418" s="436">
        <v>46176</v>
      </c>
      <c r="E418" s="19" t="s">
        <v>56</v>
      </c>
      <c r="F418" s="19" t="s">
        <v>524</v>
      </c>
      <c r="G418" s="371">
        <v>0</v>
      </c>
      <c r="H418" s="371"/>
      <c r="I418" s="371">
        <v>0</v>
      </c>
      <c r="J418" s="371"/>
      <c r="K418" s="371"/>
      <c r="L418" s="371"/>
      <c r="M418" s="371"/>
      <c r="N418" s="371"/>
      <c r="O418" s="371"/>
      <c r="P418" s="371"/>
      <c r="Q418" s="371"/>
      <c r="R418" s="371"/>
      <c r="S418" s="371"/>
      <c r="T418" s="371"/>
      <c r="U418" s="371"/>
      <c r="V418" s="371"/>
      <c r="W418" s="371"/>
      <c r="X418" s="371"/>
      <c r="Y418" s="371"/>
      <c r="Z418" s="19"/>
      <c r="AA418" s="19" t="s">
        <v>131</v>
      </c>
      <c r="AB418" s="371"/>
      <c r="AC418" s="371"/>
      <c r="AD418" s="371"/>
      <c r="AE418" s="371"/>
      <c r="AF418" s="371"/>
      <c r="AG418" s="371"/>
      <c r="AH418" s="371"/>
      <c r="AI418" s="371"/>
      <c r="AJ418" s="371"/>
      <c r="AK418" s="371"/>
      <c r="AL418" s="371"/>
      <c r="AM418" s="371"/>
      <c r="AN418" s="371"/>
      <c r="AO418" s="371"/>
      <c r="AP418" s="371"/>
      <c r="AQ418" s="371"/>
      <c r="AR418" s="371"/>
      <c r="AS418" s="371"/>
      <c r="AT418" s="371"/>
      <c r="AU418" s="371"/>
      <c r="AV418" s="371"/>
      <c r="AW418" s="371"/>
      <c r="AX418" s="371"/>
      <c r="AY418" s="371"/>
      <c r="AZ418" s="371">
        <v>0</v>
      </c>
      <c r="BA418" s="19" t="s">
        <v>870</v>
      </c>
    </row>
    <row r="419" spans="1:53" x14ac:dyDescent="0.35">
      <c r="A419" s="19" t="s">
        <v>1891</v>
      </c>
      <c r="B419" s="19" t="s">
        <v>1892</v>
      </c>
      <c r="C419" s="19" t="s">
        <v>58</v>
      </c>
      <c r="D419" s="436">
        <v>46176</v>
      </c>
      <c r="E419" s="19" t="s">
        <v>56</v>
      </c>
      <c r="F419" s="19" t="s">
        <v>524</v>
      </c>
      <c r="G419" s="371">
        <v>0</v>
      </c>
      <c r="H419" s="437">
        <v>4.24</v>
      </c>
      <c r="I419" s="437">
        <v>4.24</v>
      </c>
      <c r="J419" s="371"/>
      <c r="K419" s="371"/>
      <c r="L419" s="371"/>
      <c r="M419" s="371"/>
      <c r="N419" s="371"/>
      <c r="O419" s="371"/>
      <c r="P419" s="371"/>
      <c r="Q419" s="371"/>
      <c r="R419" s="371"/>
      <c r="S419" s="371"/>
      <c r="T419" s="371"/>
      <c r="U419" s="371"/>
      <c r="V419" s="371"/>
      <c r="W419" s="371"/>
      <c r="X419" s="371"/>
      <c r="Y419" s="371"/>
      <c r="Z419" s="19"/>
      <c r="AA419" s="19" t="s">
        <v>131</v>
      </c>
      <c r="AB419" s="371"/>
      <c r="AC419" s="371"/>
      <c r="AD419" s="371"/>
      <c r="AE419" s="371"/>
      <c r="AF419" s="371"/>
      <c r="AG419" s="437">
        <v>4.24</v>
      </c>
      <c r="AH419" s="371"/>
      <c r="AI419" s="371"/>
      <c r="AJ419" s="371"/>
      <c r="AK419" s="371"/>
      <c r="AL419" s="371"/>
      <c r="AM419" s="371"/>
      <c r="AN419" s="371"/>
      <c r="AO419" s="371"/>
      <c r="AP419" s="371"/>
      <c r="AQ419" s="371"/>
      <c r="AR419" s="371"/>
      <c r="AS419" s="437">
        <v>4.24</v>
      </c>
      <c r="AT419" s="371"/>
      <c r="AU419" s="371"/>
      <c r="AV419" s="371"/>
      <c r="AW419" s="371"/>
      <c r="AX419" s="371"/>
      <c r="AY419" s="371"/>
      <c r="AZ419" s="437">
        <v>4.24</v>
      </c>
      <c r="BA419" s="19" t="s">
        <v>870</v>
      </c>
    </row>
    <row r="420" spans="1:53" x14ac:dyDescent="0.35">
      <c r="A420" s="19" t="s">
        <v>1893</v>
      </c>
      <c r="B420" s="19" t="s">
        <v>1894</v>
      </c>
      <c r="C420" s="19" t="s">
        <v>58</v>
      </c>
      <c r="D420" s="436">
        <v>46176</v>
      </c>
      <c r="E420" s="19" t="s">
        <v>56</v>
      </c>
      <c r="F420" s="19" t="s">
        <v>524</v>
      </c>
      <c r="G420" s="371">
        <v>0</v>
      </c>
      <c r="H420" s="371"/>
      <c r="I420" s="371">
        <v>0</v>
      </c>
      <c r="J420" s="371"/>
      <c r="K420" s="371"/>
      <c r="L420" s="371"/>
      <c r="M420" s="371"/>
      <c r="N420" s="371"/>
      <c r="O420" s="371"/>
      <c r="P420" s="371"/>
      <c r="Q420" s="371"/>
      <c r="R420" s="371"/>
      <c r="S420" s="371"/>
      <c r="T420" s="371"/>
      <c r="U420" s="371"/>
      <c r="V420" s="371"/>
      <c r="W420" s="371"/>
      <c r="X420" s="371"/>
      <c r="Y420" s="371"/>
      <c r="Z420" s="19"/>
      <c r="AA420" s="19" t="s">
        <v>131</v>
      </c>
      <c r="AB420" s="371"/>
      <c r="AC420" s="371"/>
      <c r="AD420" s="371"/>
      <c r="AE420" s="371"/>
      <c r="AF420" s="371"/>
      <c r="AG420" s="371"/>
      <c r="AH420" s="371"/>
      <c r="AI420" s="371"/>
      <c r="AJ420" s="371"/>
      <c r="AK420" s="371"/>
      <c r="AL420" s="371"/>
      <c r="AM420" s="371"/>
      <c r="AN420" s="371"/>
      <c r="AO420" s="371"/>
      <c r="AP420" s="371"/>
      <c r="AQ420" s="371"/>
      <c r="AR420" s="371"/>
      <c r="AS420" s="371"/>
      <c r="AT420" s="371"/>
      <c r="AU420" s="371"/>
      <c r="AV420" s="371"/>
      <c r="AW420" s="371"/>
      <c r="AX420" s="371"/>
      <c r="AY420" s="371"/>
      <c r="AZ420" s="371">
        <v>0</v>
      </c>
      <c r="BA420" s="19" t="s">
        <v>319</v>
      </c>
    </row>
    <row r="421" spans="1:53" x14ac:dyDescent="0.35">
      <c r="A421" s="19" t="s">
        <v>1977</v>
      </c>
      <c r="B421" s="19" t="s">
        <v>1978</v>
      </c>
      <c r="C421" s="19" t="s">
        <v>58</v>
      </c>
      <c r="D421" s="436">
        <v>46183</v>
      </c>
      <c r="E421" s="19" t="s">
        <v>56</v>
      </c>
      <c r="F421" s="19" t="s">
        <v>524</v>
      </c>
      <c r="G421" s="371">
        <v>0</v>
      </c>
      <c r="H421" s="437">
        <v>4.88</v>
      </c>
      <c r="I421" s="437">
        <v>4.88</v>
      </c>
      <c r="J421" s="371"/>
      <c r="K421" s="371"/>
      <c r="L421" s="371"/>
      <c r="M421" s="371"/>
      <c r="N421" s="371"/>
      <c r="O421" s="371"/>
      <c r="P421" s="371"/>
      <c r="Q421" s="371"/>
      <c r="R421" s="371"/>
      <c r="S421" s="371"/>
      <c r="T421" s="371"/>
      <c r="U421" s="371"/>
      <c r="V421" s="371"/>
      <c r="W421" s="371"/>
      <c r="X421" s="371"/>
      <c r="Y421" s="371"/>
      <c r="Z421" s="19"/>
      <c r="AA421" s="19" t="s">
        <v>131</v>
      </c>
      <c r="AB421" s="371"/>
      <c r="AC421" s="371"/>
      <c r="AD421" s="371"/>
      <c r="AE421" s="371"/>
      <c r="AF421" s="371"/>
      <c r="AG421" s="437">
        <v>4.88</v>
      </c>
      <c r="AH421" s="371"/>
      <c r="AI421" s="371"/>
      <c r="AJ421" s="371"/>
      <c r="AK421" s="371"/>
      <c r="AL421" s="371"/>
      <c r="AM421" s="371"/>
      <c r="AN421" s="371"/>
      <c r="AO421" s="371"/>
      <c r="AP421" s="371"/>
      <c r="AQ421" s="371"/>
      <c r="AR421" s="371"/>
      <c r="AS421" s="437">
        <v>4.88</v>
      </c>
      <c r="AT421" s="371"/>
      <c r="AU421" s="371"/>
      <c r="AV421" s="371"/>
      <c r="AW421" s="371"/>
      <c r="AX421" s="371"/>
      <c r="AY421" s="371"/>
      <c r="AZ421" s="437">
        <v>4.88</v>
      </c>
      <c r="BA421" s="19" t="s">
        <v>870</v>
      </c>
    </row>
    <row r="422" spans="1:53" x14ac:dyDescent="0.35">
      <c r="A422" s="19" t="s">
        <v>1980</v>
      </c>
      <c r="B422" s="19" t="s">
        <v>1981</v>
      </c>
      <c r="C422" s="19" t="s">
        <v>58</v>
      </c>
      <c r="D422" s="436">
        <v>46183</v>
      </c>
      <c r="E422" s="19" t="s">
        <v>65</v>
      </c>
      <c r="F422" s="19" t="s">
        <v>524</v>
      </c>
      <c r="G422" s="371">
        <v>0</v>
      </c>
      <c r="H422" s="371"/>
      <c r="I422" s="371">
        <v>0</v>
      </c>
      <c r="J422" s="371"/>
      <c r="K422" s="371"/>
      <c r="L422" s="371"/>
      <c r="M422" s="371"/>
      <c r="N422" s="371"/>
      <c r="O422" s="371"/>
      <c r="P422" s="371"/>
      <c r="Q422" s="371"/>
      <c r="R422" s="371"/>
      <c r="S422" s="371"/>
      <c r="T422" s="371"/>
      <c r="U422" s="371"/>
      <c r="V422" s="371"/>
      <c r="W422" s="371"/>
      <c r="X422" s="371"/>
      <c r="Y422" s="371"/>
      <c r="Z422" s="19"/>
      <c r="AA422" s="19" t="s">
        <v>131</v>
      </c>
      <c r="AB422" s="371"/>
      <c r="AC422" s="371"/>
      <c r="AD422" s="371"/>
      <c r="AE422" s="371"/>
      <c r="AF422" s="371"/>
      <c r="AG422" s="371"/>
      <c r="AH422" s="371"/>
      <c r="AI422" s="371"/>
      <c r="AJ422" s="371"/>
      <c r="AK422" s="371"/>
      <c r="AL422" s="371"/>
      <c r="AM422" s="371"/>
      <c r="AN422" s="371"/>
      <c r="AO422" s="371"/>
      <c r="AP422" s="371"/>
      <c r="AQ422" s="371"/>
      <c r="AR422" s="371"/>
      <c r="AS422" s="371"/>
      <c r="AT422" s="371"/>
      <c r="AU422" s="371"/>
      <c r="AV422" s="371"/>
      <c r="AW422" s="371"/>
      <c r="AX422" s="371"/>
      <c r="AY422" s="371"/>
      <c r="AZ422" s="371">
        <v>0</v>
      </c>
      <c r="BA422" s="19" t="s">
        <v>870</v>
      </c>
    </row>
    <row r="423" spans="1:53" x14ac:dyDescent="0.35">
      <c r="A423" s="19" t="s">
        <v>1983</v>
      </c>
      <c r="B423" s="19" t="s">
        <v>1984</v>
      </c>
      <c r="C423" s="19" t="s">
        <v>58</v>
      </c>
      <c r="D423" s="436">
        <v>46183</v>
      </c>
      <c r="E423" s="19" t="s">
        <v>56</v>
      </c>
      <c r="F423" s="19" t="s">
        <v>524</v>
      </c>
      <c r="G423" s="371">
        <v>0</v>
      </c>
      <c r="H423" s="437">
        <v>4.88</v>
      </c>
      <c r="I423" s="437">
        <v>4.88</v>
      </c>
      <c r="J423" s="371"/>
      <c r="K423" s="371"/>
      <c r="L423" s="371"/>
      <c r="M423" s="371"/>
      <c r="N423" s="371"/>
      <c r="O423" s="371"/>
      <c r="P423" s="371"/>
      <c r="Q423" s="371"/>
      <c r="R423" s="371"/>
      <c r="S423" s="371"/>
      <c r="T423" s="371"/>
      <c r="U423" s="371"/>
      <c r="V423" s="371"/>
      <c r="W423" s="371"/>
      <c r="X423" s="371"/>
      <c r="Y423" s="371"/>
      <c r="Z423" s="19"/>
      <c r="AA423" s="19" t="s">
        <v>131</v>
      </c>
      <c r="AB423" s="371"/>
      <c r="AC423" s="371"/>
      <c r="AD423" s="371"/>
      <c r="AE423" s="371"/>
      <c r="AF423" s="371"/>
      <c r="AG423" s="437">
        <v>4.88</v>
      </c>
      <c r="AH423" s="371"/>
      <c r="AI423" s="371"/>
      <c r="AJ423" s="371"/>
      <c r="AK423" s="371"/>
      <c r="AL423" s="371"/>
      <c r="AM423" s="371"/>
      <c r="AN423" s="371"/>
      <c r="AO423" s="371"/>
      <c r="AP423" s="371"/>
      <c r="AQ423" s="371"/>
      <c r="AR423" s="371"/>
      <c r="AS423" s="437">
        <v>4.88</v>
      </c>
      <c r="AT423" s="371"/>
      <c r="AU423" s="371"/>
      <c r="AV423" s="371"/>
      <c r="AW423" s="371"/>
      <c r="AX423" s="371"/>
      <c r="AY423" s="371"/>
      <c r="AZ423" s="437">
        <v>4.88</v>
      </c>
      <c r="BA423" s="19" t="s">
        <v>870</v>
      </c>
    </row>
    <row r="424" spans="1:53" x14ac:dyDescent="0.35">
      <c r="A424" s="19" t="s">
        <v>1986</v>
      </c>
      <c r="B424" s="19" t="s">
        <v>1987</v>
      </c>
      <c r="C424" s="19" t="s">
        <v>58</v>
      </c>
      <c r="D424" s="436">
        <v>46183</v>
      </c>
      <c r="E424" s="19" t="s">
        <v>56</v>
      </c>
      <c r="F424" s="19" t="s">
        <v>524</v>
      </c>
      <c r="G424" s="371">
        <v>0</v>
      </c>
      <c r="H424" s="371"/>
      <c r="I424" s="371">
        <v>0</v>
      </c>
      <c r="J424" s="371"/>
      <c r="K424" s="371"/>
      <c r="L424" s="371"/>
      <c r="M424" s="371"/>
      <c r="N424" s="371"/>
      <c r="O424" s="371"/>
      <c r="P424" s="371"/>
      <c r="Q424" s="371"/>
      <c r="R424" s="371"/>
      <c r="S424" s="371"/>
      <c r="T424" s="371"/>
      <c r="U424" s="371"/>
      <c r="V424" s="371"/>
      <c r="W424" s="371"/>
      <c r="X424" s="371"/>
      <c r="Y424" s="371"/>
      <c r="Z424" s="19"/>
      <c r="AA424" s="19" t="s">
        <v>131</v>
      </c>
      <c r="AB424" s="371"/>
      <c r="AC424" s="371"/>
      <c r="AD424" s="371"/>
      <c r="AE424" s="371"/>
      <c r="AF424" s="371"/>
      <c r="AG424" s="371"/>
      <c r="AH424" s="371"/>
      <c r="AI424" s="371"/>
      <c r="AJ424" s="371"/>
      <c r="AK424" s="371"/>
      <c r="AL424" s="371"/>
      <c r="AM424" s="371"/>
      <c r="AN424" s="371"/>
      <c r="AO424" s="371"/>
      <c r="AP424" s="371"/>
      <c r="AQ424" s="371"/>
      <c r="AR424" s="371"/>
      <c r="AS424" s="371"/>
      <c r="AT424" s="371"/>
      <c r="AU424" s="371"/>
      <c r="AV424" s="371"/>
      <c r="AW424" s="371"/>
      <c r="AX424" s="371"/>
      <c r="AY424" s="371"/>
      <c r="AZ424" s="371">
        <v>0</v>
      </c>
      <c r="BA424" s="19" t="s">
        <v>870</v>
      </c>
    </row>
    <row r="425" spans="1:53" x14ac:dyDescent="0.35">
      <c r="A425" s="19" t="s">
        <v>1989</v>
      </c>
      <c r="B425" s="19" t="s">
        <v>1990</v>
      </c>
      <c r="C425" s="19" t="s">
        <v>58</v>
      </c>
      <c r="D425" s="436">
        <v>46183</v>
      </c>
      <c r="E425" s="19" t="s">
        <v>56</v>
      </c>
      <c r="F425" s="19" t="s">
        <v>524</v>
      </c>
      <c r="G425" s="371">
        <v>0</v>
      </c>
      <c r="H425" s="371"/>
      <c r="I425" s="371">
        <v>0</v>
      </c>
      <c r="J425" s="371"/>
      <c r="K425" s="371"/>
      <c r="L425" s="371"/>
      <c r="M425" s="371"/>
      <c r="N425" s="371"/>
      <c r="O425" s="371"/>
      <c r="P425" s="371"/>
      <c r="Q425" s="371"/>
      <c r="R425" s="371"/>
      <c r="S425" s="371"/>
      <c r="T425" s="371"/>
      <c r="U425" s="371"/>
      <c r="V425" s="371"/>
      <c r="W425" s="371"/>
      <c r="X425" s="371"/>
      <c r="Y425" s="371"/>
      <c r="Z425" s="19"/>
      <c r="AA425" s="19" t="s">
        <v>131</v>
      </c>
      <c r="AB425" s="371"/>
      <c r="AC425" s="371"/>
      <c r="AD425" s="371"/>
      <c r="AE425" s="371"/>
      <c r="AF425" s="371"/>
      <c r="AG425" s="371"/>
      <c r="AH425" s="371"/>
      <c r="AI425" s="371"/>
      <c r="AJ425" s="371"/>
      <c r="AK425" s="371"/>
      <c r="AL425" s="371"/>
      <c r="AM425" s="371"/>
      <c r="AN425" s="371"/>
      <c r="AO425" s="371"/>
      <c r="AP425" s="371"/>
      <c r="AQ425" s="371"/>
      <c r="AR425" s="371"/>
      <c r="AS425" s="371"/>
      <c r="AT425" s="371"/>
      <c r="AU425" s="371"/>
      <c r="AV425" s="371"/>
      <c r="AW425" s="371"/>
      <c r="AX425" s="371"/>
      <c r="AY425" s="371"/>
      <c r="AZ425" s="371">
        <v>0</v>
      </c>
      <c r="BA425" s="19" t="s">
        <v>870</v>
      </c>
    </row>
    <row r="426" spans="1:53" x14ac:dyDescent="0.35">
      <c r="A426" s="19" t="s">
        <v>1992</v>
      </c>
      <c r="B426" s="19" t="s">
        <v>1993</v>
      </c>
      <c r="C426" s="19" t="s">
        <v>58</v>
      </c>
      <c r="D426" s="436">
        <v>46183</v>
      </c>
      <c r="E426" s="19" t="s">
        <v>56</v>
      </c>
      <c r="F426" s="19" t="s">
        <v>524</v>
      </c>
      <c r="G426" s="371">
        <v>0</v>
      </c>
      <c r="H426" s="371"/>
      <c r="I426" s="371">
        <v>0</v>
      </c>
      <c r="J426" s="371"/>
      <c r="K426" s="371"/>
      <c r="L426" s="371"/>
      <c r="M426" s="371"/>
      <c r="N426" s="371"/>
      <c r="O426" s="371"/>
      <c r="P426" s="371"/>
      <c r="Q426" s="371"/>
      <c r="R426" s="371"/>
      <c r="S426" s="371"/>
      <c r="T426" s="371"/>
      <c r="U426" s="371"/>
      <c r="V426" s="371"/>
      <c r="W426" s="371"/>
      <c r="X426" s="371"/>
      <c r="Y426" s="371"/>
      <c r="Z426" s="19"/>
      <c r="AA426" s="19" t="s">
        <v>131</v>
      </c>
      <c r="AB426" s="371"/>
      <c r="AC426" s="371"/>
      <c r="AD426" s="371"/>
      <c r="AE426" s="371"/>
      <c r="AF426" s="371"/>
      <c r="AG426" s="371"/>
      <c r="AH426" s="371"/>
      <c r="AI426" s="371"/>
      <c r="AJ426" s="371"/>
      <c r="AK426" s="371"/>
      <c r="AL426" s="371"/>
      <c r="AM426" s="371"/>
      <c r="AN426" s="371"/>
      <c r="AO426" s="371"/>
      <c r="AP426" s="371"/>
      <c r="AQ426" s="371"/>
      <c r="AR426" s="371"/>
      <c r="AS426" s="371"/>
      <c r="AT426" s="371"/>
      <c r="AU426" s="371"/>
      <c r="AV426" s="371"/>
      <c r="AW426" s="371"/>
      <c r="AX426" s="371"/>
      <c r="AY426" s="371"/>
      <c r="AZ426" s="371">
        <v>0</v>
      </c>
      <c r="BA426" s="19" t="s">
        <v>870</v>
      </c>
    </row>
    <row r="427" spans="1:53" x14ac:dyDescent="0.35">
      <c r="A427" s="19" t="s">
        <v>1996</v>
      </c>
      <c r="B427" s="19" t="s">
        <v>1997</v>
      </c>
      <c r="C427" s="19" t="s">
        <v>58</v>
      </c>
      <c r="D427" s="436">
        <v>46183</v>
      </c>
      <c r="E427" s="19" t="s">
        <v>56</v>
      </c>
      <c r="F427" s="19" t="s">
        <v>524</v>
      </c>
      <c r="G427" s="371">
        <v>0</v>
      </c>
      <c r="H427" s="437">
        <v>5.6</v>
      </c>
      <c r="I427" s="437">
        <v>5.6</v>
      </c>
      <c r="J427" s="371"/>
      <c r="K427" s="371"/>
      <c r="L427" s="371"/>
      <c r="M427" s="371"/>
      <c r="N427" s="371"/>
      <c r="O427" s="371"/>
      <c r="P427" s="371"/>
      <c r="Q427" s="371"/>
      <c r="R427" s="371"/>
      <c r="S427" s="371"/>
      <c r="T427" s="371"/>
      <c r="U427" s="371"/>
      <c r="V427" s="371"/>
      <c r="W427" s="371"/>
      <c r="X427" s="371"/>
      <c r="Y427" s="371"/>
      <c r="Z427" s="19"/>
      <c r="AA427" s="19" t="s">
        <v>131</v>
      </c>
      <c r="AB427" s="371"/>
      <c r="AC427" s="371"/>
      <c r="AD427" s="371"/>
      <c r="AE427" s="371"/>
      <c r="AF427" s="371"/>
      <c r="AG427" s="437">
        <v>5.6</v>
      </c>
      <c r="AH427" s="371"/>
      <c r="AI427" s="371"/>
      <c r="AJ427" s="371"/>
      <c r="AK427" s="371"/>
      <c r="AL427" s="371"/>
      <c r="AM427" s="371"/>
      <c r="AN427" s="371"/>
      <c r="AO427" s="371"/>
      <c r="AP427" s="371"/>
      <c r="AQ427" s="371"/>
      <c r="AR427" s="371"/>
      <c r="AS427" s="437">
        <v>5.6</v>
      </c>
      <c r="AT427" s="371"/>
      <c r="AU427" s="371"/>
      <c r="AV427" s="371"/>
      <c r="AW427" s="371"/>
      <c r="AX427" s="371"/>
      <c r="AY427" s="371"/>
      <c r="AZ427" s="437">
        <v>5.6</v>
      </c>
      <c r="BA427" s="19" t="s">
        <v>870</v>
      </c>
    </row>
    <row r="428" spans="1:53" x14ac:dyDescent="0.35">
      <c r="A428" s="19" t="s">
        <v>1999</v>
      </c>
      <c r="B428" s="19" t="s">
        <v>2000</v>
      </c>
      <c r="C428" s="19" t="s">
        <v>58</v>
      </c>
      <c r="D428" s="436">
        <v>46183</v>
      </c>
      <c r="E428" s="19" t="s">
        <v>56</v>
      </c>
      <c r="F428" s="19" t="s">
        <v>524</v>
      </c>
      <c r="G428" s="371">
        <v>0</v>
      </c>
      <c r="H428" s="437">
        <v>5.6</v>
      </c>
      <c r="I428" s="437">
        <v>5.6</v>
      </c>
      <c r="J428" s="371"/>
      <c r="K428" s="371"/>
      <c r="L428" s="371"/>
      <c r="M428" s="371"/>
      <c r="N428" s="371"/>
      <c r="O428" s="371"/>
      <c r="P428" s="371"/>
      <c r="Q428" s="371"/>
      <c r="R428" s="371"/>
      <c r="S428" s="371"/>
      <c r="T428" s="371"/>
      <c r="U428" s="371"/>
      <c r="V428" s="371"/>
      <c r="W428" s="371"/>
      <c r="X428" s="371"/>
      <c r="Y428" s="371"/>
      <c r="Z428" s="19"/>
      <c r="AA428" s="19" t="s">
        <v>131</v>
      </c>
      <c r="AB428" s="371"/>
      <c r="AC428" s="371"/>
      <c r="AD428" s="371"/>
      <c r="AE428" s="371"/>
      <c r="AF428" s="371"/>
      <c r="AG428" s="437">
        <v>5.6</v>
      </c>
      <c r="AH428" s="371"/>
      <c r="AI428" s="371"/>
      <c r="AJ428" s="371"/>
      <c r="AK428" s="371"/>
      <c r="AL428" s="371"/>
      <c r="AM428" s="371"/>
      <c r="AN428" s="371"/>
      <c r="AO428" s="371"/>
      <c r="AP428" s="371"/>
      <c r="AQ428" s="371"/>
      <c r="AR428" s="371"/>
      <c r="AS428" s="437">
        <v>5.6</v>
      </c>
      <c r="AT428" s="371"/>
      <c r="AU428" s="371"/>
      <c r="AV428" s="371"/>
      <c r="AW428" s="371"/>
      <c r="AX428" s="371"/>
      <c r="AY428" s="371"/>
      <c r="AZ428" s="437">
        <v>5.6</v>
      </c>
      <c r="BA428" s="19" t="s">
        <v>870</v>
      </c>
    </row>
    <row r="429" spans="1:53" x14ac:dyDescent="0.35">
      <c r="A429" s="19" t="s">
        <v>2002</v>
      </c>
      <c r="B429" s="19" t="s">
        <v>2003</v>
      </c>
      <c r="C429" s="19" t="s">
        <v>58</v>
      </c>
      <c r="D429" s="436">
        <v>46183</v>
      </c>
      <c r="E429" s="19" t="s">
        <v>56</v>
      </c>
      <c r="F429" s="19" t="s">
        <v>524</v>
      </c>
      <c r="G429" s="371">
        <v>0</v>
      </c>
      <c r="H429" s="371"/>
      <c r="I429" s="371">
        <v>0</v>
      </c>
      <c r="J429" s="371"/>
      <c r="K429" s="371"/>
      <c r="L429" s="371"/>
      <c r="M429" s="371"/>
      <c r="N429" s="371"/>
      <c r="O429" s="371"/>
      <c r="P429" s="371"/>
      <c r="Q429" s="371"/>
      <c r="R429" s="371"/>
      <c r="S429" s="371"/>
      <c r="T429" s="371"/>
      <c r="U429" s="371"/>
      <c r="V429" s="371"/>
      <c r="W429" s="371"/>
      <c r="X429" s="371"/>
      <c r="Y429" s="371"/>
      <c r="Z429" s="19"/>
      <c r="AA429" s="19" t="s">
        <v>131</v>
      </c>
      <c r="AB429" s="371"/>
      <c r="AC429" s="371"/>
      <c r="AD429" s="371"/>
      <c r="AE429" s="371"/>
      <c r="AF429" s="371"/>
      <c r="AG429" s="371"/>
      <c r="AH429" s="371"/>
      <c r="AI429" s="371"/>
      <c r="AJ429" s="371"/>
      <c r="AK429" s="371"/>
      <c r="AL429" s="371"/>
      <c r="AM429" s="371"/>
      <c r="AN429" s="371"/>
      <c r="AO429" s="371"/>
      <c r="AP429" s="371"/>
      <c r="AQ429" s="371"/>
      <c r="AR429" s="371"/>
      <c r="AS429" s="371"/>
      <c r="AT429" s="371"/>
      <c r="AU429" s="371"/>
      <c r="AV429" s="371"/>
      <c r="AW429" s="371"/>
      <c r="AX429" s="371"/>
      <c r="AY429" s="371"/>
      <c r="AZ429" s="371">
        <v>0</v>
      </c>
      <c r="BA429" s="19" t="s">
        <v>870</v>
      </c>
    </row>
    <row r="430" spans="1:53" x14ac:dyDescent="0.35">
      <c r="A430" s="19" t="s">
        <v>2005</v>
      </c>
      <c r="B430" s="19" t="s">
        <v>2006</v>
      </c>
      <c r="C430" s="19" t="s">
        <v>58</v>
      </c>
      <c r="D430" s="436">
        <v>46183</v>
      </c>
      <c r="E430" s="19" t="s">
        <v>56</v>
      </c>
      <c r="F430" s="19" t="s">
        <v>524</v>
      </c>
      <c r="G430" s="371">
        <v>0</v>
      </c>
      <c r="H430" s="437">
        <v>4.96</v>
      </c>
      <c r="I430" s="437">
        <v>4.96</v>
      </c>
      <c r="J430" s="371"/>
      <c r="K430" s="371"/>
      <c r="L430" s="371"/>
      <c r="M430" s="371"/>
      <c r="N430" s="371"/>
      <c r="O430" s="371"/>
      <c r="P430" s="371"/>
      <c r="Q430" s="371"/>
      <c r="R430" s="371"/>
      <c r="S430" s="371"/>
      <c r="T430" s="371"/>
      <c r="U430" s="371"/>
      <c r="V430" s="371"/>
      <c r="W430" s="371"/>
      <c r="X430" s="371"/>
      <c r="Y430" s="371"/>
      <c r="Z430" s="19"/>
      <c r="AA430" s="19" t="s">
        <v>131</v>
      </c>
      <c r="AB430" s="371"/>
      <c r="AC430" s="371"/>
      <c r="AD430" s="371"/>
      <c r="AE430" s="371"/>
      <c r="AF430" s="371"/>
      <c r="AG430" s="437">
        <v>4.96</v>
      </c>
      <c r="AH430" s="371"/>
      <c r="AI430" s="371"/>
      <c r="AJ430" s="371"/>
      <c r="AK430" s="371"/>
      <c r="AL430" s="371"/>
      <c r="AM430" s="371"/>
      <c r="AN430" s="371"/>
      <c r="AO430" s="371"/>
      <c r="AP430" s="371"/>
      <c r="AQ430" s="371"/>
      <c r="AR430" s="371"/>
      <c r="AS430" s="437">
        <v>4.96</v>
      </c>
      <c r="AT430" s="371"/>
      <c r="AU430" s="371"/>
      <c r="AV430" s="371"/>
      <c r="AW430" s="371"/>
      <c r="AX430" s="371"/>
      <c r="AY430" s="371"/>
      <c r="AZ430" s="437">
        <v>4.96</v>
      </c>
      <c r="BA430" s="19" t="s">
        <v>870</v>
      </c>
    </row>
    <row r="431" spans="1:53" x14ac:dyDescent="0.35">
      <c r="A431" s="19" t="s">
        <v>2009</v>
      </c>
      <c r="B431" s="19" t="s">
        <v>2010</v>
      </c>
      <c r="C431" s="19" t="s">
        <v>58</v>
      </c>
      <c r="D431" s="436">
        <v>46183</v>
      </c>
      <c r="E431" s="19" t="s">
        <v>56</v>
      </c>
      <c r="F431" s="19" t="s">
        <v>524</v>
      </c>
      <c r="G431" s="371">
        <v>0</v>
      </c>
      <c r="H431" s="437">
        <v>5.6</v>
      </c>
      <c r="I431" s="437">
        <v>5.6</v>
      </c>
      <c r="J431" s="371"/>
      <c r="K431" s="371"/>
      <c r="L431" s="371"/>
      <c r="M431" s="371"/>
      <c r="N431" s="371"/>
      <c r="O431" s="371"/>
      <c r="P431" s="371"/>
      <c r="Q431" s="371"/>
      <c r="R431" s="371"/>
      <c r="S431" s="371"/>
      <c r="T431" s="371"/>
      <c r="U431" s="371"/>
      <c r="V431" s="371"/>
      <c r="W431" s="371"/>
      <c r="X431" s="371"/>
      <c r="Y431" s="371"/>
      <c r="Z431" s="19"/>
      <c r="AA431" s="19" t="s">
        <v>131</v>
      </c>
      <c r="AB431" s="371"/>
      <c r="AC431" s="371"/>
      <c r="AD431" s="371"/>
      <c r="AE431" s="371"/>
      <c r="AF431" s="371"/>
      <c r="AG431" s="437">
        <v>5.6</v>
      </c>
      <c r="AH431" s="371"/>
      <c r="AI431" s="371"/>
      <c r="AJ431" s="371"/>
      <c r="AK431" s="371"/>
      <c r="AL431" s="371"/>
      <c r="AM431" s="371"/>
      <c r="AN431" s="371"/>
      <c r="AO431" s="371"/>
      <c r="AP431" s="371"/>
      <c r="AQ431" s="371"/>
      <c r="AR431" s="371"/>
      <c r="AS431" s="437">
        <v>5.6</v>
      </c>
      <c r="AT431" s="371"/>
      <c r="AU431" s="371"/>
      <c r="AV431" s="371"/>
      <c r="AW431" s="371"/>
      <c r="AX431" s="371"/>
      <c r="AY431" s="371"/>
      <c r="AZ431" s="437">
        <v>5.6</v>
      </c>
      <c r="BA431" s="19" t="s">
        <v>870</v>
      </c>
    </row>
    <row r="432" spans="1:53" x14ac:dyDescent="0.35">
      <c r="A432" s="19" t="s">
        <v>2012</v>
      </c>
      <c r="B432" s="19" t="s">
        <v>2013</v>
      </c>
      <c r="C432" s="19" t="s">
        <v>58</v>
      </c>
      <c r="D432" s="436">
        <v>46183</v>
      </c>
      <c r="E432" s="19" t="s">
        <v>56</v>
      </c>
      <c r="F432" s="19" t="s">
        <v>524</v>
      </c>
      <c r="G432" s="371">
        <v>0</v>
      </c>
      <c r="H432" s="371"/>
      <c r="I432" s="371">
        <v>0</v>
      </c>
      <c r="J432" s="371"/>
      <c r="K432" s="371"/>
      <c r="L432" s="371"/>
      <c r="M432" s="371"/>
      <c r="N432" s="371"/>
      <c r="O432" s="371"/>
      <c r="P432" s="371"/>
      <c r="Q432" s="371"/>
      <c r="R432" s="371"/>
      <c r="S432" s="371"/>
      <c r="T432" s="371"/>
      <c r="U432" s="371"/>
      <c r="V432" s="371"/>
      <c r="W432" s="371"/>
      <c r="X432" s="371"/>
      <c r="Y432" s="371"/>
      <c r="Z432" s="19"/>
      <c r="AA432" s="19" t="s">
        <v>131</v>
      </c>
      <c r="AB432" s="371"/>
      <c r="AC432" s="371"/>
      <c r="AD432" s="371"/>
      <c r="AE432" s="371"/>
      <c r="AF432" s="371"/>
      <c r="AG432" s="371"/>
      <c r="AH432" s="371"/>
      <c r="AI432" s="371"/>
      <c r="AJ432" s="371"/>
      <c r="AK432" s="371"/>
      <c r="AL432" s="371"/>
      <c r="AM432" s="371"/>
      <c r="AN432" s="371"/>
      <c r="AO432" s="371"/>
      <c r="AP432" s="371"/>
      <c r="AQ432" s="371"/>
      <c r="AR432" s="371"/>
      <c r="AS432" s="371"/>
      <c r="AT432" s="371"/>
      <c r="AU432" s="371"/>
      <c r="AV432" s="371"/>
      <c r="AW432" s="371"/>
      <c r="AX432" s="371"/>
      <c r="AY432" s="371"/>
      <c r="AZ432" s="371">
        <v>0</v>
      </c>
      <c r="BA432" s="19" t="s">
        <v>870</v>
      </c>
    </row>
    <row r="433" spans="1:53" x14ac:dyDescent="0.35">
      <c r="A433" s="19" t="s">
        <v>2015</v>
      </c>
      <c r="B433" s="19" t="s">
        <v>2016</v>
      </c>
      <c r="C433" s="19" t="s">
        <v>58</v>
      </c>
      <c r="D433" s="436">
        <v>46183</v>
      </c>
      <c r="E433" s="19" t="s">
        <v>56</v>
      </c>
      <c r="F433" s="19" t="s">
        <v>524</v>
      </c>
      <c r="G433" s="371">
        <v>0</v>
      </c>
      <c r="H433" s="371"/>
      <c r="I433" s="371">
        <v>0</v>
      </c>
      <c r="J433" s="371"/>
      <c r="K433" s="371"/>
      <c r="L433" s="371"/>
      <c r="M433" s="371"/>
      <c r="N433" s="371"/>
      <c r="O433" s="371"/>
      <c r="P433" s="371"/>
      <c r="Q433" s="371"/>
      <c r="R433" s="371"/>
      <c r="S433" s="371"/>
      <c r="T433" s="371"/>
      <c r="U433" s="371"/>
      <c r="V433" s="371"/>
      <c r="W433" s="371"/>
      <c r="X433" s="371"/>
      <c r="Y433" s="371"/>
      <c r="Z433" s="19"/>
      <c r="AA433" s="19" t="s">
        <v>131</v>
      </c>
      <c r="AB433" s="371"/>
      <c r="AC433" s="371"/>
      <c r="AD433" s="371"/>
      <c r="AE433" s="371"/>
      <c r="AF433" s="371"/>
      <c r="AG433" s="371"/>
      <c r="AH433" s="371"/>
      <c r="AI433" s="371"/>
      <c r="AJ433" s="371"/>
      <c r="AK433" s="371"/>
      <c r="AL433" s="371"/>
      <c r="AM433" s="371"/>
      <c r="AN433" s="371"/>
      <c r="AO433" s="371"/>
      <c r="AP433" s="371"/>
      <c r="AQ433" s="371"/>
      <c r="AR433" s="371"/>
      <c r="AS433" s="371"/>
      <c r="AT433" s="371"/>
      <c r="AU433" s="371"/>
      <c r="AV433" s="371"/>
      <c r="AW433" s="371"/>
      <c r="AX433" s="371"/>
      <c r="AY433" s="371"/>
      <c r="AZ433" s="371">
        <v>0</v>
      </c>
      <c r="BA433" s="19" t="s">
        <v>870</v>
      </c>
    </row>
    <row r="434" spans="1:53" x14ac:dyDescent="0.35">
      <c r="A434" s="19" t="s">
        <v>2018</v>
      </c>
      <c r="B434" s="19" t="s">
        <v>2019</v>
      </c>
      <c r="C434" s="19" t="s">
        <v>58</v>
      </c>
      <c r="D434" s="436">
        <v>46183</v>
      </c>
      <c r="E434" s="19" t="s">
        <v>56</v>
      </c>
      <c r="F434" s="19" t="s">
        <v>524</v>
      </c>
      <c r="G434" s="371">
        <v>0</v>
      </c>
      <c r="H434" s="437">
        <v>4.4000000000000004</v>
      </c>
      <c r="I434" s="437">
        <v>4.4000000000000004</v>
      </c>
      <c r="J434" s="371"/>
      <c r="K434" s="371"/>
      <c r="L434" s="371"/>
      <c r="M434" s="371"/>
      <c r="N434" s="371"/>
      <c r="O434" s="371"/>
      <c r="P434" s="371"/>
      <c r="Q434" s="371"/>
      <c r="R434" s="371"/>
      <c r="S434" s="371"/>
      <c r="T434" s="371"/>
      <c r="U434" s="371"/>
      <c r="V434" s="371"/>
      <c r="W434" s="371"/>
      <c r="X434" s="371"/>
      <c r="Y434" s="371"/>
      <c r="Z434" s="19"/>
      <c r="AA434" s="19" t="s">
        <v>131</v>
      </c>
      <c r="AB434" s="371"/>
      <c r="AC434" s="371"/>
      <c r="AD434" s="371"/>
      <c r="AE434" s="371"/>
      <c r="AF434" s="371"/>
      <c r="AG434" s="437">
        <v>4.4000000000000004</v>
      </c>
      <c r="AH434" s="371"/>
      <c r="AI434" s="371"/>
      <c r="AJ434" s="371"/>
      <c r="AK434" s="371"/>
      <c r="AL434" s="371"/>
      <c r="AM434" s="371"/>
      <c r="AN434" s="371"/>
      <c r="AO434" s="371"/>
      <c r="AP434" s="371"/>
      <c r="AQ434" s="371"/>
      <c r="AR434" s="371"/>
      <c r="AS434" s="437">
        <v>4.4000000000000004</v>
      </c>
      <c r="AT434" s="371"/>
      <c r="AU434" s="371"/>
      <c r="AV434" s="371"/>
      <c r="AW434" s="371"/>
      <c r="AX434" s="371"/>
      <c r="AY434" s="371"/>
      <c r="AZ434" s="437">
        <v>4.4000000000000004</v>
      </c>
      <c r="BA434" s="19" t="s">
        <v>870</v>
      </c>
    </row>
    <row r="435" spans="1:53" x14ac:dyDescent="0.35">
      <c r="A435" s="19" t="s">
        <v>2021</v>
      </c>
      <c r="B435" s="19" t="s">
        <v>2022</v>
      </c>
      <c r="C435" s="19" t="s">
        <v>58</v>
      </c>
      <c r="D435" s="436">
        <v>46183</v>
      </c>
      <c r="E435" s="19" t="s">
        <v>56</v>
      </c>
      <c r="F435" s="19" t="s">
        <v>524</v>
      </c>
      <c r="G435" s="371">
        <v>0</v>
      </c>
      <c r="H435" s="371"/>
      <c r="I435" s="371">
        <v>0</v>
      </c>
      <c r="J435" s="371"/>
      <c r="K435" s="371"/>
      <c r="L435" s="371"/>
      <c r="M435" s="371"/>
      <c r="N435" s="371"/>
      <c r="O435" s="371"/>
      <c r="P435" s="371"/>
      <c r="Q435" s="371"/>
      <c r="R435" s="371"/>
      <c r="S435" s="371"/>
      <c r="T435" s="371"/>
      <c r="U435" s="371"/>
      <c r="V435" s="371"/>
      <c r="W435" s="371"/>
      <c r="X435" s="371"/>
      <c r="Y435" s="371"/>
      <c r="Z435" s="19"/>
      <c r="AA435" s="19" t="s">
        <v>131</v>
      </c>
      <c r="AB435" s="371"/>
      <c r="AC435" s="371"/>
      <c r="AD435" s="371"/>
      <c r="AE435" s="371"/>
      <c r="AF435" s="371"/>
      <c r="AG435" s="371"/>
      <c r="AH435" s="371"/>
      <c r="AI435" s="371"/>
      <c r="AJ435" s="371"/>
      <c r="AK435" s="371"/>
      <c r="AL435" s="371"/>
      <c r="AM435" s="371"/>
      <c r="AN435" s="371"/>
      <c r="AO435" s="371"/>
      <c r="AP435" s="371"/>
      <c r="AQ435" s="371"/>
      <c r="AR435" s="371"/>
      <c r="AS435" s="371"/>
      <c r="AT435" s="371"/>
      <c r="AU435" s="371"/>
      <c r="AV435" s="371"/>
      <c r="AW435" s="371"/>
      <c r="AX435" s="371"/>
      <c r="AY435" s="371"/>
      <c r="AZ435" s="371">
        <v>0</v>
      </c>
      <c r="BA435" s="19" t="s">
        <v>870</v>
      </c>
    </row>
    <row r="436" spans="1:53" x14ac:dyDescent="0.35">
      <c r="A436" s="19" t="s">
        <v>2024</v>
      </c>
      <c r="B436" s="19" t="s">
        <v>2025</v>
      </c>
      <c r="C436" s="19" t="s">
        <v>58</v>
      </c>
      <c r="D436" s="436">
        <v>46183</v>
      </c>
      <c r="E436" s="19" t="s">
        <v>56</v>
      </c>
      <c r="F436" s="19" t="s">
        <v>524</v>
      </c>
      <c r="G436" s="371">
        <v>0</v>
      </c>
      <c r="H436" s="371"/>
      <c r="I436" s="371">
        <v>0</v>
      </c>
      <c r="J436" s="371"/>
      <c r="K436" s="371"/>
      <c r="L436" s="371"/>
      <c r="M436" s="371"/>
      <c r="N436" s="371"/>
      <c r="O436" s="371"/>
      <c r="P436" s="371"/>
      <c r="Q436" s="371"/>
      <c r="R436" s="371"/>
      <c r="S436" s="371"/>
      <c r="T436" s="371"/>
      <c r="U436" s="371"/>
      <c r="V436" s="371"/>
      <c r="W436" s="371"/>
      <c r="X436" s="371"/>
      <c r="Y436" s="371"/>
      <c r="Z436" s="19"/>
      <c r="AA436" s="19" t="s">
        <v>131</v>
      </c>
      <c r="AB436" s="371"/>
      <c r="AC436" s="371"/>
      <c r="AD436" s="371"/>
      <c r="AE436" s="371"/>
      <c r="AF436" s="371"/>
      <c r="AG436" s="371"/>
      <c r="AH436" s="371"/>
      <c r="AI436" s="371"/>
      <c r="AJ436" s="371"/>
      <c r="AK436" s="371"/>
      <c r="AL436" s="371"/>
      <c r="AM436" s="371"/>
      <c r="AN436" s="371"/>
      <c r="AO436" s="371"/>
      <c r="AP436" s="371"/>
      <c r="AQ436" s="371"/>
      <c r="AR436" s="371"/>
      <c r="AS436" s="371"/>
      <c r="AT436" s="371"/>
      <c r="AU436" s="371"/>
      <c r="AV436" s="371"/>
      <c r="AW436" s="371"/>
      <c r="AX436" s="371"/>
      <c r="AY436" s="371"/>
      <c r="AZ436" s="371">
        <v>0</v>
      </c>
      <c r="BA436" s="19" t="s">
        <v>870</v>
      </c>
    </row>
    <row r="437" spans="1:53" x14ac:dyDescent="0.35">
      <c r="A437" s="19" t="s">
        <v>2027</v>
      </c>
      <c r="B437" s="19" t="s">
        <v>2028</v>
      </c>
      <c r="C437" s="19" t="s">
        <v>58</v>
      </c>
      <c r="D437" s="436">
        <v>46183</v>
      </c>
      <c r="E437" s="19" t="s">
        <v>56</v>
      </c>
      <c r="F437" s="19" t="s">
        <v>1802</v>
      </c>
      <c r="G437" s="371">
        <v>0</v>
      </c>
      <c r="H437" s="371"/>
      <c r="I437" s="371">
        <v>0</v>
      </c>
      <c r="J437" s="371"/>
      <c r="K437" s="371"/>
      <c r="L437" s="371"/>
      <c r="M437" s="371"/>
      <c r="N437" s="371"/>
      <c r="O437" s="371"/>
      <c r="P437" s="371"/>
      <c r="Q437" s="371"/>
      <c r="R437" s="371"/>
      <c r="S437" s="371"/>
      <c r="T437" s="371"/>
      <c r="U437" s="371"/>
      <c r="V437" s="371"/>
      <c r="W437" s="371"/>
      <c r="X437" s="371"/>
      <c r="Y437" s="371"/>
      <c r="Z437" s="19"/>
      <c r="AA437" s="19" t="s">
        <v>131</v>
      </c>
      <c r="AB437" s="371"/>
      <c r="AC437" s="371"/>
      <c r="AD437" s="371"/>
      <c r="AE437" s="371"/>
      <c r="AF437" s="371"/>
      <c r="AG437" s="371"/>
      <c r="AH437" s="371"/>
      <c r="AI437" s="371"/>
      <c r="AJ437" s="371"/>
      <c r="AK437" s="371"/>
      <c r="AL437" s="371"/>
      <c r="AM437" s="371"/>
      <c r="AN437" s="371"/>
      <c r="AO437" s="371"/>
      <c r="AP437" s="371"/>
      <c r="AQ437" s="371"/>
      <c r="AR437" s="371"/>
      <c r="AS437" s="371"/>
      <c r="AT437" s="371"/>
      <c r="AU437" s="371"/>
      <c r="AV437" s="371"/>
      <c r="AW437" s="371"/>
      <c r="AX437" s="371"/>
      <c r="AY437" s="371"/>
      <c r="AZ437" s="371">
        <v>0</v>
      </c>
      <c r="BA437" s="19" t="s">
        <v>870</v>
      </c>
    </row>
    <row r="438" spans="1:53" x14ac:dyDescent="0.35">
      <c r="A438" s="19" t="s">
        <v>2030</v>
      </c>
      <c r="B438" s="19" t="s">
        <v>2031</v>
      </c>
      <c r="C438" s="19" t="s">
        <v>58</v>
      </c>
      <c r="D438" s="436">
        <v>46183</v>
      </c>
      <c r="E438" s="19" t="s">
        <v>56</v>
      </c>
      <c r="F438" s="19" t="s">
        <v>524</v>
      </c>
      <c r="G438" s="371">
        <v>0</v>
      </c>
      <c r="H438" s="437">
        <v>5.52</v>
      </c>
      <c r="I438" s="437">
        <v>5.52</v>
      </c>
      <c r="J438" s="371"/>
      <c r="K438" s="371"/>
      <c r="L438" s="371"/>
      <c r="M438" s="371"/>
      <c r="N438" s="371"/>
      <c r="O438" s="371"/>
      <c r="P438" s="371"/>
      <c r="Q438" s="371"/>
      <c r="R438" s="371"/>
      <c r="S438" s="371"/>
      <c r="T438" s="371"/>
      <c r="U438" s="371"/>
      <c r="V438" s="371"/>
      <c r="W438" s="371"/>
      <c r="X438" s="371"/>
      <c r="Y438" s="371"/>
      <c r="Z438" s="19"/>
      <c r="AA438" s="19" t="s">
        <v>131</v>
      </c>
      <c r="AB438" s="371"/>
      <c r="AC438" s="371"/>
      <c r="AD438" s="371"/>
      <c r="AE438" s="371"/>
      <c r="AF438" s="371"/>
      <c r="AG438" s="437">
        <v>5.52</v>
      </c>
      <c r="AH438" s="371"/>
      <c r="AI438" s="371"/>
      <c r="AJ438" s="371"/>
      <c r="AK438" s="371"/>
      <c r="AL438" s="371"/>
      <c r="AM438" s="371"/>
      <c r="AN438" s="371"/>
      <c r="AO438" s="371"/>
      <c r="AP438" s="371"/>
      <c r="AQ438" s="371"/>
      <c r="AR438" s="371"/>
      <c r="AS438" s="437">
        <v>5.52</v>
      </c>
      <c r="AT438" s="371"/>
      <c r="AU438" s="371"/>
      <c r="AV438" s="371"/>
      <c r="AW438" s="371"/>
      <c r="AX438" s="371"/>
      <c r="AY438" s="371"/>
      <c r="AZ438" s="437">
        <v>5.52</v>
      </c>
      <c r="BA438" s="19" t="s">
        <v>870</v>
      </c>
    </row>
    <row r="439" spans="1:53" x14ac:dyDescent="0.35">
      <c r="A439" s="19" t="s">
        <v>2033</v>
      </c>
      <c r="B439" s="19" t="s">
        <v>2034</v>
      </c>
      <c r="C439" s="19" t="s">
        <v>58</v>
      </c>
      <c r="D439" s="436">
        <v>46183</v>
      </c>
      <c r="E439" s="19" t="s">
        <v>56</v>
      </c>
      <c r="F439" s="19" t="s">
        <v>524</v>
      </c>
      <c r="G439" s="371">
        <v>0</v>
      </c>
      <c r="H439" s="437">
        <v>5.52</v>
      </c>
      <c r="I439" s="437">
        <v>5.52</v>
      </c>
      <c r="J439" s="371"/>
      <c r="K439" s="371"/>
      <c r="L439" s="371"/>
      <c r="M439" s="371"/>
      <c r="N439" s="371"/>
      <c r="O439" s="371"/>
      <c r="P439" s="371"/>
      <c r="Q439" s="371"/>
      <c r="R439" s="371"/>
      <c r="S439" s="371"/>
      <c r="T439" s="371"/>
      <c r="U439" s="371"/>
      <c r="V439" s="371"/>
      <c r="W439" s="371"/>
      <c r="X439" s="371"/>
      <c r="Y439" s="371"/>
      <c r="Z439" s="19"/>
      <c r="AA439" s="19" t="s">
        <v>131</v>
      </c>
      <c r="AB439" s="371"/>
      <c r="AC439" s="371"/>
      <c r="AD439" s="371"/>
      <c r="AE439" s="371"/>
      <c r="AF439" s="371"/>
      <c r="AG439" s="437">
        <v>5.52</v>
      </c>
      <c r="AH439" s="371"/>
      <c r="AI439" s="371"/>
      <c r="AJ439" s="371"/>
      <c r="AK439" s="371"/>
      <c r="AL439" s="371"/>
      <c r="AM439" s="371"/>
      <c r="AN439" s="371"/>
      <c r="AO439" s="371"/>
      <c r="AP439" s="371"/>
      <c r="AQ439" s="371"/>
      <c r="AR439" s="371"/>
      <c r="AS439" s="437">
        <v>5.52</v>
      </c>
      <c r="AT439" s="371"/>
      <c r="AU439" s="371"/>
      <c r="AV439" s="371"/>
      <c r="AW439" s="371"/>
      <c r="AX439" s="371"/>
      <c r="AY439" s="371"/>
      <c r="AZ439" s="437">
        <v>5.52</v>
      </c>
      <c r="BA439" s="19" t="s">
        <v>870</v>
      </c>
    </row>
    <row r="440" spans="1:53" x14ac:dyDescent="0.35">
      <c r="A440" s="19" t="s">
        <v>2036</v>
      </c>
      <c r="B440" s="19" t="s">
        <v>2037</v>
      </c>
      <c r="C440" s="19" t="s">
        <v>58</v>
      </c>
      <c r="D440" s="436">
        <v>46183</v>
      </c>
      <c r="E440" s="19" t="s">
        <v>56</v>
      </c>
      <c r="F440" s="19" t="s">
        <v>524</v>
      </c>
      <c r="G440" s="371">
        <v>0</v>
      </c>
      <c r="H440" s="371"/>
      <c r="I440" s="371">
        <v>0</v>
      </c>
      <c r="J440" s="371"/>
      <c r="K440" s="371"/>
      <c r="L440" s="371"/>
      <c r="M440" s="371"/>
      <c r="N440" s="371"/>
      <c r="O440" s="371"/>
      <c r="P440" s="371"/>
      <c r="Q440" s="371"/>
      <c r="R440" s="371"/>
      <c r="S440" s="371"/>
      <c r="T440" s="371"/>
      <c r="U440" s="371"/>
      <c r="V440" s="371"/>
      <c r="W440" s="371"/>
      <c r="X440" s="371"/>
      <c r="Y440" s="371"/>
      <c r="Z440" s="19"/>
      <c r="AA440" s="19" t="s">
        <v>131</v>
      </c>
      <c r="AB440" s="371"/>
      <c r="AC440" s="371"/>
      <c r="AD440" s="371"/>
      <c r="AE440" s="371"/>
      <c r="AF440" s="371"/>
      <c r="AG440" s="371"/>
      <c r="AH440" s="371"/>
      <c r="AI440" s="371"/>
      <c r="AJ440" s="371"/>
      <c r="AK440" s="371"/>
      <c r="AL440" s="371"/>
      <c r="AM440" s="371"/>
      <c r="AN440" s="371"/>
      <c r="AO440" s="371"/>
      <c r="AP440" s="371"/>
      <c r="AQ440" s="371"/>
      <c r="AR440" s="371"/>
      <c r="AS440" s="371"/>
      <c r="AT440" s="371"/>
      <c r="AU440" s="371"/>
      <c r="AV440" s="371"/>
      <c r="AW440" s="371"/>
      <c r="AX440" s="371"/>
      <c r="AY440" s="371"/>
      <c r="AZ440" s="371">
        <v>0</v>
      </c>
      <c r="BA440" s="19" t="s">
        <v>870</v>
      </c>
    </row>
    <row r="441" spans="1:53" x14ac:dyDescent="0.35">
      <c r="A441" s="19" t="s">
        <v>2039</v>
      </c>
      <c r="B441" s="19" t="s">
        <v>2040</v>
      </c>
      <c r="C441" s="19" t="s">
        <v>58</v>
      </c>
      <c r="D441" s="436">
        <v>46183</v>
      </c>
      <c r="E441" s="19" t="s">
        <v>56</v>
      </c>
      <c r="F441" s="19" t="s">
        <v>524</v>
      </c>
      <c r="G441" s="371">
        <v>0</v>
      </c>
      <c r="H441" s="437">
        <v>5.52</v>
      </c>
      <c r="I441" s="437">
        <v>5.52</v>
      </c>
      <c r="J441" s="371"/>
      <c r="K441" s="371"/>
      <c r="L441" s="371"/>
      <c r="M441" s="371"/>
      <c r="N441" s="371"/>
      <c r="O441" s="371"/>
      <c r="P441" s="371"/>
      <c r="Q441" s="371"/>
      <c r="R441" s="371"/>
      <c r="S441" s="371"/>
      <c r="T441" s="371"/>
      <c r="U441" s="371"/>
      <c r="V441" s="371"/>
      <c r="W441" s="371"/>
      <c r="X441" s="371"/>
      <c r="Y441" s="371"/>
      <c r="Z441" s="19"/>
      <c r="AA441" s="19" t="s">
        <v>131</v>
      </c>
      <c r="AB441" s="371"/>
      <c r="AC441" s="371"/>
      <c r="AD441" s="371"/>
      <c r="AE441" s="371"/>
      <c r="AF441" s="371"/>
      <c r="AG441" s="437">
        <v>5.52</v>
      </c>
      <c r="AH441" s="371"/>
      <c r="AI441" s="371"/>
      <c r="AJ441" s="371"/>
      <c r="AK441" s="371"/>
      <c r="AL441" s="371"/>
      <c r="AM441" s="371"/>
      <c r="AN441" s="371"/>
      <c r="AO441" s="371"/>
      <c r="AP441" s="371"/>
      <c r="AQ441" s="371"/>
      <c r="AR441" s="371"/>
      <c r="AS441" s="437">
        <v>5.52</v>
      </c>
      <c r="AT441" s="371"/>
      <c r="AU441" s="371"/>
      <c r="AV441" s="371"/>
      <c r="AW441" s="371"/>
      <c r="AX441" s="371"/>
      <c r="AY441" s="371"/>
      <c r="AZ441" s="437">
        <v>5.52</v>
      </c>
      <c r="BA441" s="19" t="s">
        <v>870</v>
      </c>
    </row>
    <row r="442" spans="1:53" x14ac:dyDescent="0.35">
      <c r="A442" s="19" t="s">
        <v>2042</v>
      </c>
      <c r="B442" s="19" t="s">
        <v>2043</v>
      </c>
      <c r="C442" s="19" t="s">
        <v>58</v>
      </c>
      <c r="D442" s="436">
        <v>46183</v>
      </c>
      <c r="E442" s="19" t="s">
        <v>56</v>
      </c>
      <c r="F442" s="19" t="s">
        <v>524</v>
      </c>
      <c r="G442" s="371">
        <v>0</v>
      </c>
      <c r="H442" s="437">
        <v>5.52</v>
      </c>
      <c r="I442" s="437">
        <v>5.52</v>
      </c>
      <c r="J442" s="371"/>
      <c r="K442" s="371"/>
      <c r="L442" s="371"/>
      <c r="M442" s="371"/>
      <c r="N442" s="371"/>
      <c r="O442" s="371"/>
      <c r="P442" s="371"/>
      <c r="Q442" s="371"/>
      <c r="R442" s="371"/>
      <c r="S442" s="371"/>
      <c r="T442" s="371"/>
      <c r="U442" s="371"/>
      <c r="V442" s="371"/>
      <c r="W442" s="371"/>
      <c r="X442" s="371"/>
      <c r="Y442" s="371"/>
      <c r="Z442" s="19"/>
      <c r="AA442" s="19" t="s">
        <v>131</v>
      </c>
      <c r="AB442" s="371"/>
      <c r="AC442" s="371"/>
      <c r="AD442" s="371"/>
      <c r="AE442" s="371"/>
      <c r="AF442" s="371"/>
      <c r="AG442" s="437">
        <v>5.52</v>
      </c>
      <c r="AH442" s="371"/>
      <c r="AI442" s="371"/>
      <c r="AJ442" s="371"/>
      <c r="AK442" s="371"/>
      <c r="AL442" s="371"/>
      <c r="AM442" s="371"/>
      <c r="AN442" s="371"/>
      <c r="AO442" s="371"/>
      <c r="AP442" s="371"/>
      <c r="AQ442" s="371"/>
      <c r="AR442" s="371"/>
      <c r="AS442" s="437">
        <v>5.52</v>
      </c>
      <c r="AT442" s="371"/>
      <c r="AU442" s="371"/>
      <c r="AV442" s="371"/>
      <c r="AW442" s="371"/>
      <c r="AX442" s="371"/>
      <c r="AY442" s="371"/>
      <c r="AZ442" s="437">
        <v>5.52</v>
      </c>
      <c r="BA442" s="19" t="s">
        <v>1068</v>
      </c>
    </row>
    <row r="443" spans="1:53" x14ac:dyDescent="0.35">
      <c r="A443" s="19" t="s">
        <v>2045</v>
      </c>
      <c r="B443" s="19" t="s">
        <v>2046</v>
      </c>
      <c r="C443" s="19" t="s">
        <v>58</v>
      </c>
      <c r="D443" s="436">
        <v>46188</v>
      </c>
      <c r="E443" s="19" t="s">
        <v>56</v>
      </c>
      <c r="F443" s="19" t="s">
        <v>524</v>
      </c>
      <c r="G443" s="371">
        <v>0</v>
      </c>
      <c r="H443" s="371"/>
      <c r="I443" s="371">
        <v>0</v>
      </c>
      <c r="J443" s="371"/>
      <c r="K443" s="371"/>
      <c r="L443" s="371"/>
      <c r="M443" s="371"/>
      <c r="N443" s="371"/>
      <c r="O443" s="371"/>
      <c r="P443" s="371"/>
      <c r="Q443" s="371"/>
      <c r="R443" s="371"/>
      <c r="S443" s="371"/>
      <c r="T443" s="371"/>
      <c r="U443" s="371"/>
      <c r="V443" s="371"/>
      <c r="W443" s="371"/>
      <c r="X443" s="371"/>
      <c r="Y443" s="371"/>
      <c r="Z443" s="19"/>
      <c r="AA443" s="19" t="s">
        <v>131</v>
      </c>
      <c r="AB443" s="371"/>
      <c r="AC443" s="371"/>
      <c r="AD443" s="371"/>
      <c r="AE443" s="371"/>
      <c r="AF443" s="371"/>
      <c r="AG443" s="371"/>
      <c r="AH443" s="371"/>
      <c r="AI443" s="371"/>
      <c r="AJ443" s="371"/>
      <c r="AK443" s="371"/>
      <c r="AL443" s="371"/>
      <c r="AM443" s="371"/>
      <c r="AN443" s="371"/>
      <c r="AO443" s="371"/>
      <c r="AP443" s="371"/>
      <c r="AQ443" s="371"/>
      <c r="AR443" s="371"/>
      <c r="AS443" s="371"/>
      <c r="AT443" s="371"/>
      <c r="AU443" s="371"/>
      <c r="AV443" s="371"/>
      <c r="AW443" s="371"/>
      <c r="AX443" s="371"/>
      <c r="AY443" s="371"/>
      <c r="AZ443" s="371">
        <v>0</v>
      </c>
      <c r="BA443" s="19" t="s">
        <v>870</v>
      </c>
    </row>
    <row r="444" spans="1:53" x14ac:dyDescent="0.35">
      <c r="A444" s="19" t="s">
        <v>2049</v>
      </c>
      <c r="B444" s="19" t="s">
        <v>2050</v>
      </c>
      <c r="C444" s="19" t="s">
        <v>58</v>
      </c>
      <c r="D444" s="436">
        <v>46188</v>
      </c>
      <c r="E444" s="19" t="s">
        <v>56</v>
      </c>
      <c r="F444" s="19" t="s">
        <v>524</v>
      </c>
      <c r="G444" s="371">
        <v>0</v>
      </c>
      <c r="H444" s="371"/>
      <c r="I444" s="371">
        <v>0</v>
      </c>
      <c r="J444" s="371"/>
      <c r="K444" s="371"/>
      <c r="L444" s="371"/>
      <c r="M444" s="371"/>
      <c r="N444" s="371"/>
      <c r="O444" s="371"/>
      <c r="P444" s="371"/>
      <c r="Q444" s="371"/>
      <c r="R444" s="371"/>
      <c r="S444" s="371"/>
      <c r="T444" s="371"/>
      <c r="U444" s="371"/>
      <c r="V444" s="371"/>
      <c r="W444" s="371"/>
      <c r="X444" s="371"/>
      <c r="Y444" s="371"/>
      <c r="Z444" s="19"/>
      <c r="AA444" s="19" t="s">
        <v>131</v>
      </c>
      <c r="AB444" s="371"/>
      <c r="AC444" s="371"/>
      <c r="AD444" s="371"/>
      <c r="AE444" s="371"/>
      <c r="AF444" s="371"/>
      <c r="AG444" s="371"/>
      <c r="AH444" s="371"/>
      <c r="AI444" s="371"/>
      <c r="AJ444" s="371"/>
      <c r="AK444" s="371"/>
      <c r="AL444" s="371"/>
      <c r="AM444" s="371"/>
      <c r="AN444" s="371"/>
      <c r="AO444" s="371"/>
      <c r="AP444" s="371"/>
      <c r="AQ444" s="371"/>
      <c r="AR444" s="371"/>
      <c r="AS444" s="371"/>
      <c r="AT444" s="371"/>
      <c r="AU444" s="371"/>
      <c r="AV444" s="371"/>
      <c r="AW444" s="371"/>
      <c r="AX444" s="371"/>
      <c r="AY444" s="371"/>
      <c r="AZ444" s="371">
        <v>0</v>
      </c>
      <c r="BA444" s="19" t="s">
        <v>870</v>
      </c>
    </row>
    <row r="445" spans="1:53" x14ac:dyDescent="0.35">
      <c r="A445" s="19" t="s">
        <v>2052</v>
      </c>
      <c r="B445" s="19" t="s">
        <v>2053</v>
      </c>
      <c r="C445" s="19" t="s">
        <v>58</v>
      </c>
      <c r="D445" s="436">
        <v>46188</v>
      </c>
      <c r="E445" s="19" t="s">
        <v>56</v>
      </c>
      <c r="F445" s="19" t="s">
        <v>524</v>
      </c>
      <c r="G445" s="371">
        <v>0</v>
      </c>
      <c r="H445" s="437">
        <v>4.32</v>
      </c>
      <c r="I445" s="437">
        <v>4.32</v>
      </c>
      <c r="J445" s="371"/>
      <c r="K445" s="371"/>
      <c r="L445" s="371"/>
      <c r="M445" s="371"/>
      <c r="N445" s="371"/>
      <c r="O445" s="371"/>
      <c r="P445" s="371"/>
      <c r="Q445" s="371"/>
      <c r="R445" s="371"/>
      <c r="S445" s="371"/>
      <c r="T445" s="371"/>
      <c r="U445" s="371"/>
      <c r="V445" s="371"/>
      <c r="W445" s="371"/>
      <c r="X445" s="371"/>
      <c r="Y445" s="371"/>
      <c r="Z445" s="19"/>
      <c r="AA445" s="19" t="s">
        <v>131</v>
      </c>
      <c r="AB445" s="371"/>
      <c r="AC445" s="371"/>
      <c r="AD445" s="371"/>
      <c r="AE445" s="371"/>
      <c r="AF445" s="371"/>
      <c r="AG445" s="437">
        <v>4.32</v>
      </c>
      <c r="AH445" s="371"/>
      <c r="AI445" s="371"/>
      <c r="AJ445" s="371"/>
      <c r="AK445" s="371"/>
      <c r="AL445" s="371"/>
      <c r="AM445" s="371"/>
      <c r="AN445" s="371"/>
      <c r="AO445" s="371"/>
      <c r="AP445" s="371"/>
      <c r="AQ445" s="371"/>
      <c r="AR445" s="371"/>
      <c r="AS445" s="437">
        <v>4.32</v>
      </c>
      <c r="AT445" s="371"/>
      <c r="AU445" s="371"/>
      <c r="AV445" s="371"/>
      <c r="AW445" s="371"/>
      <c r="AX445" s="371"/>
      <c r="AY445" s="371"/>
      <c r="AZ445" s="437">
        <v>4.32</v>
      </c>
      <c r="BA445" s="19" t="s">
        <v>870</v>
      </c>
    </row>
    <row r="446" spans="1:53" x14ac:dyDescent="0.35">
      <c r="A446" s="19" t="s">
        <v>2055</v>
      </c>
      <c r="B446" s="19" t="s">
        <v>2056</v>
      </c>
      <c r="C446" s="19" t="s">
        <v>58</v>
      </c>
      <c r="D446" s="436">
        <v>46188</v>
      </c>
      <c r="E446" s="19" t="s">
        <v>56</v>
      </c>
      <c r="F446" s="19" t="s">
        <v>524</v>
      </c>
      <c r="G446" s="371">
        <v>0</v>
      </c>
      <c r="H446" s="371"/>
      <c r="I446" s="371">
        <v>0</v>
      </c>
      <c r="J446" s="371"/>
      <c r="K446" s="371"/>
      <c r="L446" s="371"/>
      <c r="M446" s="371"/>
      <c r="N446" s="371"/>
      <c r="O446" s="371"/>
      <c r="P446" s="371"/>
      <c r="Q446" s="371"/>
      <c r="R446" s="371"/>
      <c r="S446" s="371"/>
      <c r="T446" s="371"/>
      <c r="U446" s="371"/>
      <c r="V446" s="371"/>
      <c r="W446" s="371"/>
      <c r="X446" s="371"/>
      <c r="Y446" s="371"/>
      <c r="Z446" s="19"/>
      <c r="AA446" s="19" t="s">
        <v>131</v>
      </c>
      <c r="AB446" s="371"/>
      <c r="AC446" s="371"/>
      <c r="AD446" s="371"/>
      <c r="AE446" s="371"/>
      <c r="AF446" s="371"/>
      <c r="AG446" s="371"/>
      <c r="AH446" s="371"/>
      <c r="AI446" s="371"/>
      <c r="AJ446" s="371"/>
      <c r="AK446" s="371"/>
      <c r="AL446" s="371"/>
      <c r="AM446" s="371"/>
      <c r="AN446" s="371"/>
      <c r="AO446" s="371"/>
      <c r="AP446" s="371"/>
      <c r="AQ446" s="371"/>
      <c r="AR446" s="371"/>
      <c r="AS446" s="371"/>
      <c r="AT446" s="371"/>
      <c r="AU446" s="371"/>
      <c r="AV446" s="371"/>
      <c r="AW446" s="371"/>
      <c r="AX446" s="371"/>
      <c r="AY446" s="371"/>
      <c r="AZ446" s="371">
        <v>0</v>
      </c>
      <c r="BA446" s="19" t="s">
        <v>870</v>
      </c>
    </row>
    <row r="447" spans="1:53" x14ac:dyDescent="0.35">
      <c r="A447" s="19" t="s">
        <v>2058</v>
      </c>
      <c r="B447" s="19" t="s">
        <v>2059</v>
      </c>
      <c r="C447" s="19" t="s">
        <v>58</v>
      </c>
      <c r="D447" s="436">
        <v>46188</v>
      </c>
      <c r="E447" s="19" t="s">
        <v>56</v>
      </c>
      <c r="F447" s="19" t="s">
        <v>524</v>
      </c>
      <c r="G447" s="371">
        <v>0</v>
      </c>
      <c r="H447" s="437">
        <v>4.32</v>
      </c>
      <c r="I447" s="437">
        <v>4.32</v>
      </c>
      <c r="J447" s="371"/>
      <c r="K447" s="371"/>
      <c r="L447" s="371"/>
      <c r="M447" s="371"/>
      <c r="N447" s="371"/>
      <c r="O447" s="371"/>
      <c r="P447" s="371"/>
      <c r="Q447" s="371"/>
      <c r="R447" s="371"/>
      <c r="S447" s="371"/>
      <c r="T447" s="371"/>
      <c r="U447" s="371"/>
      <c r="V447" s="371"/>
      <c r="W447" s="371"/>
      <c r="X447" s="371"/>
      <c r="Y447" s="371"/>
      <c r="Z447" s="19"/>
      <c r="AA447" s="19" t="s">
        <v>131</v>
      </c>
      <c r="AB447" s="371"/>
      <c r="AC447" s="371"/>
      <c r="AD447" s="371"/>
      <c r="AE447" s="371"/>
      <c r="AF447" s="371"/>
      <c r="AG447" s="437">
        <v>4.32</v>
      </c>
      <c r="AH447" s="371"/>
      <c r="AI447" s="371"/>
      <c r="AJ447" s="371"/>
      <c r="AK447" s="371"/>
      <c r="AL447" s="371"/>
      <c r="AM447" s="371"/>
      <c r="AN447" s="371"/>
      <c r="AO447" s="371"/>
      <c r="AP447" s="371"/>
      <c r="AQ447" s="371"/>
      <c r="AR447" s="371"/>
      <c r="AS447" s="437">
        <v>4.32</v>
      </c>
      <c r="AT447" s="371"/>
      <c r="AU447" s="371"/>
      <c r="AV447" s="371"/>
      <c r="AW447" s="371"/>
      <c r="AX447" s="371"/>
      <c r="AY447" s="371"/>
      <c r="AZ447" s="437">
        <v>4.32</v>
      </c>
      <c r="BA447" s="19" t="s">
        <v>870</v>
      </c>
    </row>
    <row r="448" spans="1:53" x14ac:dyDescent="0.35">
      <c r="A448" s="19" t="s">
        <v>2061</v>
      </c>
      <c r="B448" s="19" t="s">
        <v>2062</v>
      </c>
      <c r="C448" s="19" t="s">
        <v>58</v>
      </c>
      <c r="D448" s="436">
        <v>46188</v>
      </c>
      <c r="E448" s="19" t="s">
        <v>56</v>
      </c>
      <c r="F448" s="19" t="s">
        <v>524</v>
      </c>
      <c r="G448" s="371">
        <v>0</v>
      </c>
      <c r="H448" s="437">
        <v>4.32</v>
      </c>
      <c r="I448" s="437">
        <v>4.32</v>
      </c>
      <c r="J448" s="371"/>
      <c r="K448" s="371"/>
      <c r="L448" s="371"/>
      <c r="M448" s="371"/>
      <c r="N448" s="371"/>
      <c r="O448" s="371"/>
      <c r="P448" s="371"/>
      <c r="Q448" s="371"/>
      <c r="R448" s="371"/>
      <c r="S448" s="371"/>
      <c r="T448" s="371"/>
      <c r="U448" s="371"/>
      <c r="V448" s="371"/>
      <c r="W448" s="371"/>
      <c r="X448" s="371"/>
      <c r="Y448" s="371"/>
      <c r="Z448" s="19"/>
      <c r="AA448" s="19" t="s">
        <v>131</v>
      </c>
      <c r="AB448" s="371"/>
      <c r="AC448" s="371"/>
      <c r="AD448" s="371"/>
      <c r="AE448" s="371"/>
      <c r="AF448" s="371"/>
      <c r="AG448" s="437">
        <v>4.32</v>
      </c>
      <c r="AH448" s="371"/>
      <c r="AI448" s="371"/>
      <c r="AJ448" s="371"/>
      <c r="AK448" s="371"/>
      <c r="AL448" s="371"/>
      <c r="AM448" s="371"/>
      <c r="AN448" s="371"/>
      <c r="AO448" s="371"/>
      <c r="AP448" s="371"/>
      <c r="AQ448" s="371"/>
      <c r="AR448" s="371"/>
      <c r="AS448" s="437">
        <v>4.32</v>
      </c>
      <c r="AT448" s="371"/>
      <c r="AU448" s="371"/>
      <c r="AV448" s="371"/>
      <c r="AW448" s="371"/>
      <c r="AX448" s="371"/>
      <c r="AY448" s="371"/>
      <c r="AZ448" s="437">
        <v>4.32</v>
      </c>
      <c r="BA448" s="19" t="s">
        <v>870</v>
      </c>
    </row>
    <row r="449" spans="1:53" x14ac:dyDescent="0.35">
      <c r="A449" s="19" t="s">
        <v>2064</v>
      </c>
      <c r="B449" s="19" t="s">
        <v>2065</v>
      </c>
      <c r="C449" s="19" t="s">
        <v>58</v>
      </c>
      <c r="D449" s="436">
        <v>46188</v>
      </c>
      <c r="E449" s="19" t="s">
        <v>61</v>
      </c>
      <c r="F449" s="19" t="s">
        <v>524</v>
      </c>
      <c r="G449" s="371">
        <v>0</v>
      </c>
      <c r="H449" s="437">
        <v>3.52</v>
      </c>
      <c r="I449" s="437">
        <v>3.52</v>
      </c>
      <c r="J449" s="371"/>
      <c r="K449" s="371"/>
      <c r="L449" s="371"/>
      <c r="M449" s="371"/>
      <c r="N449" s="371"/>
      <c r="O449" s="371"/>
      <c r="P449" s="371"/>
      <c r="Q449" s="371"/>
      <c r="R449" s="371"/>
      <c r="S449" s="371"/>
      <c r="T449" s="371"/>
      <c r="U449" s="371"/>
      <c r="V449" s="371"/>
      <c r="W449" s="371"/>
      <c r="X449" s="371"/>
      <c r="Y449" s="371"/>
      <c r="Z449" s="19"/>
      <c r="AA449" s="19" t="s">
        <v>132</v>
      </c>
      <c r="AB449" s="371"/>
      <c r="AC449" s="371"/>
      <c r="AD449" s="371"/>
      <c r="AE449" s="371"/>
      <c r="AF449" s="371"/>
      <c r="AG449" s="437">
        <v>3.52</v>
      </c>
      <c r="AH449" s="371"/>
      <c r="AI449" s="371"/>
      <c r="AJ449" s="371"/>
      <c r="AK449" s="371"/>
      <c r="AL449" s="371"/>
      <c r="AM449" s="371"/>
      <c r="AN449" s="371"/>
      <c r="AO449" s="371"/>
      <c r="AP449" s="371"/>
      <c r="AQ449" s="371"/>
      <c r="AR449" s="371"/>
      <c r="AS449" s="437">
        <v>3.52</v>
      </c>
      <c r="AT449" s="371"/>
      <c r="AU449" s="371"/>
      <c r="AV449" s="371"/>
      <c r="AW449" s="371"/>
      <c r="AX449" s="371"/>
      <c r="AY449" s="371"/>
      <c r="AZ449" s="437">
        <v>3.52</v>
      </c>
      <c r="BA449" s="19" t="s">
        <v>870</v>
      </c>
    </row>
    <row r="450" spans="1:53" x14ac:dyDescent="0.35">
      <c r="A450" s="19" t="s">
        <v>2067</v>
      </c>
      <c r="B450" s="19" t="s">
        <v>2068</v>
      </c>
      <c r="C450" s="19" t="s">
        <v>58</v>
      </c>
      <c r="D450" s="436">
        <v>46188</v>
      </c>
      <c r="E450" s="19" t="s">
        <v>56</v>
      </c>
      <c r="F450" s="19" t="s">
        <v>524</v>
      </c>
      <c r="G450" s="371">
        <v>0</v>
      </c>
      <c r="H450" s="437">
        <v>4.32</v>
      </c>
      <c r="I450" s="437">
        <v>4.32</v>
      </c>
      <c r="J450" s="371"/>
      <c r="K450" s="371"/>
      <c r="L450" s="371"/>
      <c r="M450" s="371"/>
      <c r="N450" s="371"/>
      <c r="O450" s="371"/>
      <c r="P450" s="371"/>
      <c r="Q450" s="371"/>
      <c r="R450" s="371"/>
      <c r="S450" s="371"/>
      <c r="T450" s="371"/>
      <c r="U450" s="371"/>
      <c r="V450" s="371"/>
      <c r="W450" s="371"/>
      <c r="X450" s="371"/>
      <c r="Y450" s="371"/>
      <c r="Z450" s="19"/>
      <c r="AA450" s="19" t="s">
        <v>131</v>
      </c>
      <c r="AB450" s="371"/>
      <c r="AC450" s="371"/>
      <c r="AD450" s="371"/>
      <c r="AE450" s="371"/>
      <c r="AF450" s="371"/>
      <c r="AG450" s="437">
        <v>4.32</v>
      </c>
      <c r="AH450" s="371"/>
      <c r="AI450" s="371"/>
      <c r="AJ450" s="371"/>
      <c r="AK450" s="371"/>
      <c r="AL450" s="371"/>
      <c r="AM450" s="371"/>
      <c r="AN450" s="371"/>
      <c r="AO450" s="371"/>
      <c r="AP450" s="371"/>
      <c r="AQ450" s="371"/>
      <c r="AR450" s="371"/>
      <c r="AS450" s="437">
        <v>4.32</v>
      </c>
      <c r="AT450" s="371"/>
      <c r="AU450" s="371"/>
      <c r="AV450" s="371"/>
      <c r="AW450" s="371"/>
      <c r="AX450" s="371"/>
      <c r="AY450" s="371"/>
      <c r="AZ450" s="437">
        <v>4.32</v>
      </c>
      <c r="BA450" s="19" t="s">
        <v>870</v>
      </c>
    </row>
    <row r="451" spans="1:53" x14ac:dyDescent="0.35">
      <c r="A451" s="19" t="s">
        <v>2070</v>
      </c>
      <c r="B451" s="19" t="s">
        <v>2071</v>
      </c>
      <c r="C451" s="19" t="s">
        <v>58</v>
      </c>
      <c r="D451" s="436">
        <v>46188</v>
      </c>
      <c r="E451" s="19" t="s">
        <v>56</v>
      </c>
      <c r="F451" s="19" t="s">
        <v>524</v>
      </c>
      <c r="G451" s="371">
        <v>0</v>
      </c>
      <c r="H451" s="437">
        <v>3.92</v>
      </c>
      <c r="I451" s="437">
        <v>3.92</v>
      </c>
      <c r="J451" s="371"/>
      <c r="K451" s="371"/>
      <c r="L451" s="371"/>
      <c r="M451" s="371"/>
      <c r="N451" s="371"/>
      <c r="O451" s="371"/>
      <c r="P451" s="371"/>
      <c r="Q451" s="371"/>
      <c r="R451" s="371"/>
      <c r="S451" s="371"/>
      <c r="T451" s="371"/>
      <c r="U451" s="371"/>
      <c r="V451" s="371"/>
      <c r="W451" s="371"/>
      <c r="X451" s="371"/>
      <c r="Y451" s="371"/>
      <c r="Z451" s="19"/>
      <c r="AA451" s="19" t="s">
        <v>131</v>
      </c>
      <c r="AB451" s="371"/>
      <c r="AC451" s="371"/>
      <c r="AD451" s="371"/>
      <c r="AE451" s="371"/>
      <c r="AF451" s="371"/>
      <c r="AG451" s="437">
        <v>3.92</v>
      </c>
      <c r="AH451" s="371"/>
      <c r="AI451" s="371"/>
      <c r="AJ451" s="371"/>
      <c r="AK451" s="371"/>
      <c r="AL451" s="371"/>
      <c r="AM451" s="371"/>
      <c r="AN451" s="371"/>
      <c r="AO451" s="371"/>
      <c r="AP451" s="371"/>
      <c r="AQ451" s="371"/>
      <c r="AR451" s="371"/>
      <c r="AS451" s="437">
        <v>3.92</v>
      </c>
      <c r="AT451" s="371"/>
      <c r="AU451" s="371"/>
      <c r="AV451" s="371"/>
      <c r="AW451" s="371"/>
      <c r="AX451" s="371"/>
      <c r="AY451" s="371"/>
      <c r="AZ451" s="437">
        <v>3.92</v>
      </c>
      <c r="BA451" s="19" t="s">
        <v>870</v>
      </c>
    </row>
    <row r="452" spans="1:53" x14ac:dyDescent="0.35">
      <c r="A452" s="19" t="s">
        <v>2073</v>
      </c>
      <c r="B452" s="19" t="s">
        <v>2074</v>
      </c>
      <c r="C452" s="19" t="s">
        <v>58</v>
      </c>
      <c r="D452" s="436">
        <v>46188</v>
      </c>
      <c r="E452" s="19" t="s">
        <v>56</v>
      </c>
      <c r="F452" s="19" t="s">
        <v>524</v>
      </c>
      <c r="G452" s="371">
        <v>0</v>
      </c>
      <c r="H452" s="371"/>
      <c r="I452" s="371">
        <v>0</v>
      </c>
      <c r="J452" s="371"/>
      <c r="K452" s="371"/>
      <c r="L452" s="371"/>
      <c r="M452" s="371"/>
      <c r="N452" s="371"/>
      <c r="O452" s="371"/>
      <c r="P452" s="371"/>
      <c r="Q452" s="371"/>
      <c r="R452" s="371"/>
      <c r="S452" s="371"/>
      <c r="T452" s="371"/>
      <c r="U452" s="371"/>
      <c r="V452" s="371"/>
      <c r="W452" s="371"/>
      <c r="X452" s="371"/>
      <c r="Y452" s="371"/>
      <c r="Z452" s="19"/>
      <c r="AA452" s="19" t="s">
        <v>131</v>
      </c>
      <c r="AB452" s="371"/>
      <c r="AC452" s="371"/>
      <c r="AD452" s="371"/>
      <c r="AE452" s="371"/>
      <c r="AF452" s="371"/>
      <c r="AG452" s="371"/>
      <c r="AH452" s="371"/>
      <c r="AI452" s="371"/>
      <c r="AJ452" s="371"/>
      <c r="AK452" s="371"/>
      <c r="AL452" s="371"/>
      <c r="AM452" s="371"/>
      <c r="AN452" s="371"/>
      <c r="AO452" s="371"/>
      <c r="AP452" s="371"/>
      <c r="AQ452" s="371"/>
      <c r="AR452" s="371"/>
      <c r="AS452" s="371"/>
      <c r="AT452" s="371"/>
      <c r="AU452" s="371"/>
      <c r="AV452" s="371"/>
      <c r="AW452" s="371"/>
      <c r="AX452" s="371"/>
      <c r="AY452" s="371"/>
      <c r="AZ452" s="371">
        <v>0</v>
      </c>
      <c r="BA452" s="19" t="s">
        <v>870</v>
      </c>
    </row>
    <row r="453" spans="1:53" x14ac:dyDescent="0.35">
      <c r="A453" s="19" t="s">
        <v>2076</v>
      </c>
      <c r="B453" s="19" t="s">
        <v>2077</v>
      </c>
      <c r="C453" s="19" t="s">
        <v>58</v>
      </c>
      <c r="D453" s="436">
        <v>46188</v>
      </c>
      <c r="E453" s="19" t="s">
        <v>56</v>
      </c>
      <c r="F453" s="19" t="s">
        <v>524</v>
      </c>
      <c r="G453" s="371">
        <v>0</v>
      </c>
      <c r="H453" s="437">
        <v>3.92</v>
      </c>
      <c r="I453" s="437">
        <v>3.92</v>
      </c>
      <c r="J453" s="371"/>
      <c r="K453" s="371"/>
      <c r="L453" s="371"/>
      <c r="M453" s="371"/>
      <c r="N453" s="371"/>
      <c r="O453" s="371"/>
      <c r="P453" s="371"/>
      <c r="Q453" s="371"/>
      <c r="R453" s="371"/>
      <c r="S453" s="371"/>
      <c r="T453" s="371"/>
      <c r="U453" s="371"/>
      <c r="V453" s="371"/>
      <c r="W453" s="371"/>
      <c r="X453" s="371"/>
      <c r="Y453" s="371"/>
      <c r="Z453" s="19"/>
      <c r="AA453" s="19" t="s">
        <v>131</v>
      </c>
      <c r="AB453" s="371"/>
      <c r="AC453" s="371"/>
      <c r="AD453" s="371"/>
      <c r="AE453" s="371"/>
      <c r="AF453" s="371"/>
      <c r="AG453" s="437">
        <v>3.92</v>
      </c>
      <c r="AH453" s="371"/>
      <c r="AI453" s="371"/>
      <c r="AJ453" s="371"/>
      <c r="AK453" s="371"/>
      <c r="AL453" s="371"/>
      <c r="AM453" s="371"/>
      <c r="AN453" s="371"/>
      <c r="AO453" s="371"/>
      <c r="AP453" s="371"/>
      <c r="AQ453" s="371"/>
      <c r="AR453" s="371"/>
      <c r="AS453" s="437">
        <v>3.92</v>
      </c>
      <c r="AT453" s="371"/>
      <c r="AU453" s="371"/>
      <c r="AV453" s="371"/>
      <c r="AW453" s="371"/>
      <c r="AX453" s="371"/>
      <c r="AY453" s="371"/>
      <c r="AZ453" s="437">
        <v>3.92</v>
      </c>
      <c r="BA453" s="19" t="s">
        <v>1068</v>
      </c>
    </row>
    <row r="454" spans="1:53" x14ac:dyDescent="0.35">
      <c r="A454" s="19" t="s">
        <v>2079</v>
      </c>
      <c r="B454" s="19" t="s">
        <v>2080</v>
      </c>
      <c r="C454" s="19" t="s">
        <v>58</v>
      </c>
      <c r="D454" s="436">
        <v>46188</v>
      </c>
      <c r="E454" s="19" t="s">
        <v>56</v>
      </c>
      <c r="F454" s="19" t="s">
        <v>524</v>
      </c>
      <c r="G454" s="371">
        <v>0</v>
      </c>
      <c r="H454" s="437">
        <v>4.32</v>
      </c>
      <c r="I454" s="437">
        <v>4.32</v>
      </c>
      <c r="J454" s="371"/>
      <c r="K454" s="371"/>
      <c r="L454" s="371"/>
      <c r="M454" s="371"/>
      <c r="N454" s="371"/>
      <c r="O454" s="371"/>
      <c r="P454" s="371"/>
      <c r="Q454" s="371"/>
      <c r="R454" s="371"/>
      <c r="S454" s="371"/>
      <c r="T454" s="371"/>
      <c r="U454" s="371"/>
      <c r="V454" s="371"/>
      <c r="W454" s="371"/>
      <c r="X454" s="371"/>
      <c r="Y454" s="371"/>
      <c r="Z454" s="19"/>
      <c r="AA454" s="19" t="s">
        <v>131</v>
      </c>
      <c r="AB454" s="371"/>
      <c r="AC454" s="371"/>
      <c r="AD454" s="371"/>
      <c r="AE454" s="371"/>
      <c r="AF454" s="371"/>
      <c r="AG454" s="437">
        <v>4.32</v>
      </c>
      <c r="AH454" s="371"/>
      <c r="AI454" s="371"/>
      <c r="AJ454" s="371"/>
      <c r="AK454" s="371"/>
      <c r="AL454" s="371"/>
      <c r="AM454" s="371"/>
      <c r="AN454" s="371"/>
      <c r="AO454" s="371"/>
      <c r="AP454" s="371"/>
      <c r="AQ454" s="371"/>
      <c r="AR454" s="371"/>
      <c r="AS454" s="437">
        <v>4.32</v>
      </c>
      <c r="AT454" s="371"/>
      <c r="AU454" s="371"/>
      <c r="AV454" s="371"/>
      <c r="AW454" s="371"/>
      <c r="AX454" s="371"/>
      <c r="AY454" s="371"/>
      <c r="AZ454" s="437">
        <v>4.32</v>
      </c>
      <c r="BA454" s="19" t="s">
        <v>1068</v>
      </c>
    </row>
    <row r="455" spans="1:53" x14ac:dyDescent="0.35">
      <c r="A455" s="19" t="s">
        <v>2082</v>
      </c>
      <c r="B455" s="19" t="s">
        <v>2083</v>
      </c>
      <c r="C455" s="19" t="s">
        <v>58</v>
      </c>
      <c r="D455" s="436">
        <v>46188</v>
      </c>
      <c r="E455" s="19" t="s">
        <v>56</v>
      </c>
      <c r="F455" s="19" t="s">
        <v>524</v>
      </c>
      <c r="G455" s="371">
        <v>0</v>
      </c>
      <c r="H455" s="437">
        <v>4.32</v>
      </c>
      <c r="I455" s="437">
        <v>4.32</v>
      </c>
      <c r="J455" s="371"/>
      <c r="K455" s="371"/>
      <c r="L455" s="371"/>
      <c r="M455" s="371"/>
      <c r="N455" s="371"/>
      <c r="O455" s="371"/>
      <c r="P455" s="371"/>
      <c r="Q455" s="371"/>
      <c r="R455" s="371"/>
      <c r="S455" s="371"/>
      <c r="T455" s="371"/>
      <c r="U455" s="371"/>
      <c r="V455" s="371"/>
      <c r="W455" s="371"/>
      <c r="X455" s="371"/>
      <c r="Y455" s="371"/>
      <c r="Z455" s="19"/>
      <c r="AA455" s="19" t="s">
        <v>131</v>
      </c>
      <c r="AB455" s="371"/>
      <c r="AC455" s="371"/>
      <c r="AD455" s="371"/>
      <c r="AE455" s="371"/>
      <c r="AF455" s="371"/>
      <c r="AG455" s="437">
        <v>4.32</v>
      </c>
      <c r="AH455" s="371"/>
      <c r="AI455" s="371"/>
      <c r="AJ455" s="371"/>
      <c r="AK455" s="371"/>
      <c r="AL455" s="371"/>
      <c r="AM455" s="371"/>
      <c r="AN455" s="371"/>
      <c r="AO455" s="371"/>
      <c r="AP455" s="371"/>
      <c r="AQ455" s="371"/>
      <c r="AR455" s="371"/>
      <c r="AS455" s="437">
        <v>4.32</v>
      </c>
      <c r="AT455" s="371"/>
      <c r="AU455" s="371"/>
      <c r="AV455" s="371"/>
      <c r="AW455" s="371"/>
      <c r="AX455" s="371"/>
      <c r="AY455" s="371"/>
      <c r="AZ455" s="437">
        <v>4.32</v>
      </c>
      <c r="BA455" s="19" t="s">
        <v>1068</v>
      </c>
    </row>
    <row r="456" spans="1:53" x14ac:dyDescent="0.35">
      <c r="A456" s="19" t="s">
        <v>2085</v>
      </c>
      <c r="B456" s="19" t="s">
        <v>2086</v>
      </c>
      <c r="C456" s="19" t="s">
        <v>58</v>
      </c>
      <c r="D456" s="436">
        <v>46188</v>
      </c>
      <c r="E456" s="19" t="s">
        <v>56</v>
      </c>
      <c r="F456" s="19" t="s">
        <v>524</v>
      </c>
      <c r="G456" s="371">
        <v>0</v>
      </c>
      <c r="H456" s="371"/>
      <c r="I456" s="371">
        <v>0</v>
      </c>
      <c r="J456" s="371"/>
      <c r="K456" s="371"/>
      <c r="L456" s="371"/>
      <c r="M456" s="371"/>
      <c r="N456" s="371"/>
      <c r="O456" s="371"/>
      <c r="P456" s="371"/>
      <c r="Q456" s="371"/>
      <c r="R456" s="371"/>
      <c r="S456" s="371"/>
      <c r="T456" s="371"/>
      <c r="U456" s="371"/>
      <c r="V456" s="371"/>
      <c r="W456" s="371"/>
      <c r="X456" s="371"/>
      <c r="Y456" s="371"/>
      <c r="Z456" s="19"/>
      <c r="AA456" s="19" t="s">
        <v>131</v>
      </c>
      <c r="AB456" s="371"/>
      <c r="AC456" s="371"/>
      <c r="AD456" s="371"/>
      <c r="AE456" s="371"/>
      <c r="AF456" s="371"/>
      <c r="AG456" s="371"/>
      <c r="AH456" s="371"/>
      <c r="AI456" s="371"/>
      <c r="AJ456" s="371"/>
      <c r="AK456" s="371"/>
      <c r="AL456" s="371"/>
      <c r="AM456" s="371"/>
      <c r="AN456" s="371"/>
      <c r="AO456" s="371"/>
      <c r="AP456" s="371"/>
      <c r="AQ456" s="371"/>
      <c r="AR456" s="371"/>
      <c r="AS456" s="371"/>
      <c r="AT456" s="371"/>
      <c r="AU456" s="371"/>
      <c r="AV456" s="371"/>
      <c r="AW456" s="371"/>
      <c r="AX456" s="371"/>
      <c r="AY456" s="371"/>
      <c r="AZ456" s="371">
        <v>0</v>
      </c>
      <c r="BA456" s="19" t="s">
        <v>1067</v>
      </c>
    </row>
    <row r="457" spans="1:53" x14ac:dyDescent="0.35">
      <c r="A457" s="19" t="s">
        <v>2088</v>
      </c>
      <c r="B457" s="19" t="s">
        <v>2089</v>
      </c>
      <c r="C457" s="19" t="s">
        <v>58</v>
      </c>
      <c r="D457" s="436">
        <v>46188</v>
      </c>
      <c r="E457" s="19" t="s">
        <v>56</v>
      </c>
      <c r="F457" s="19" t="s">
        <v>524</v>
      </c>
      <c r="G457" s="371">
        <v>0</v>
      </c>
      <c r="H457" s="437">
        <v>3.6</v>
      </c>
      <c r="I457" s="437">
        <v>3.6</v>
      </c>
      <c r="J457" s="371"/>
      <c r="K457" s="371"/>
      <c r="L457" s="371"/>
      <c r="M457" s="371"/>
      <c r="N457" s="371"/>
      <c r="O457" s="371"/>
      <c r="P457" s="371"/>
      <c r="Q457" s="371"/>
      <c r="R457" s="371"/>
      <c r="S457" s="371"/>
      <c r="T457" s="371"/>
      <c r="U457" s="371"/>
      <c r="V457" s="371"/>
      <c r="W457" s="371"/>
      <c r="X457" s="371"/>
      <c r="Y457" s="371"/>
      <c r="Z457" s="19"/>
      <c r="AA457" s="19" t="s">
        <v>131</v>
      </c>
      <c r="AB457" s="371"/>
      <c r="AC457" s="371"/>
      <c r="AD457" s="371"/>
      <c r="AE457" s="371"/>
      <c r="AF457" s="371"/>
      <c r="AG457" s="437">
        <v>3.6</v>
      </c>
      <c r="AH457" s="371"/>
      <c r="AI457" s="371"/>
      <c r="AJ457" s="371"/>
      <c r="AK457" s="371"/>
      <c r="AL457" s="371"/>
      <c r="AM457" s="371"/>
      <c r="AN457" s="371"/>
      <c r="AO457" s="371"/>
      <c r="AP457" s="371"/>
      <c r="AQ457" s="371"/>
      <c r="AR457" s="371"/>
      <c r="AS457" s="437">
        <v>3.6</v>
      </c>
      <c r="AT457" s="371"/>
      <c r="AU457" s="371"/>
      <c r="AV457" s="371"/>
      <c r="AW457" s="371"/>
      <c r="AX457" s="371"/>
      <c r="AY457" s="371"/>
      <c r="AZ457" s="437">
        <v>3.6</v>
      </c>
      <c r="BA457" s="19" t="s">
        <v>319</v>
      </c>
    </row>
    <row r="458" spans="1:53" x14ac:dyDescent="0.35">
      <c r="A458" s="19" t="s">
        <v>2091</v>
      </c>
      <c r="B458" s="19" t="s">
        <v>2092</v>
      </c>
      <c r="C458" s="19" t="s">
        <v>58</v>
      </c>
      <c r="D458" s="436">
        <v>46195</v>
      </c>
      <c r="E458" s="19" t="s">
        <v>56</v>
      </c>
      <c r="F458" s="19" t="s">
        <v>524</v>
      </c>
      <c r="G458" s="371">
        <v>0</v>
      </c>
      <c r="H458" s="371"/>
      <c r="I458" s="371">
        <v>0</v>
      </c>
      <c r="J458" s="371"/>
      <c r="K458" s="371"/>
      <c r="L458" s="371"/>
      <c r="M458" s="371"/>
      <c r="N458" s="371"/>
      <c r="O458" s="371"/>
      <c r="P458" s="371"/>
      <c r="Q458" s="371"/>
      <c r="R458" s="371"/>
      <c r="S458" s="371"/>
      <c r="T458" s="371"/>
      <c r="U458" s="371"/>
      <c r="V458" s="371"/>
      <c r="W458" s="371"/>
      <c r="X458" s="371"/>
      <c r="Y458" s="371"/>
      <c r="Z458" s="19"/>
      <c r="AA458" s="19" t="s">
        <v>131</v>
      </c>
      <c r="AB458" s="371"/>
      <c r="AC458" s="371"/>
      <c r="AD458" s="371"/>
      <c r="AE458" s="371"/>
      <c r="AF458" s="371"/>
      <c r="AG458" s="371"/>
      <c r="AH458" s="371"/>
      <c r="AI458" s="371"/>
      <c r="AJ458" s="371"/>
      <c r="AK458" s="371"/>
      <c r="AL458" s="371"/>
      <c r="AM458" s="371"/>
      <c r="AN458" s="371"/>
      <c r="AO458" s="371"/>
      <c r="AP458" s="371"/>
      <c r="AQ458" s="371"/>
      <c r="AR458" s="371"/>
      <c r="AS458" s="371"/>
      <c r="AT458" s="371"/>
      <c r="AU458" s="371"/>
      <c r="AV458" s="371"/>
      <c r="AW458" s="371"/>
      <c r="AX458" s="371"/>
      <c r="AY458" s="371"/>
      <c r="AZ458" s="371">
        <v>0</v>
      </c>
      <c r="BA458" s="19" t="s">
        <v>1067</v>
      </c>
    </row>
    <row r="459" spans="1:53" x14ac:dyDescent="0.35">
      <c r="A459" s="19" t="s">
        <v>2095</v>
      </c>
      <c r="B459" s="19" t="s">
        <v>2096</v>
      </c>
      <c r="C459" s="19" t="s">
        <v>58</v>
      </c>
      <c r="D459" s="436">
        <v>46195</v>
      </c>
      <c r="E459" s="19" t="s">
        <v>56</v>
      </c>
      <c r="F459" s="19" t="s">
        <v>524</v>
      </c>
      <c r="G459" s="371">
        <v>0</v>
      </c>
      <c r="H459" s="371"/>
      <c r="I459" s="371">
        <v>0</v>
      </c>
      <c r="J459" s="371"/>
      <c r="K459" s="371"/>
      <c r="L459" s="371"/>
      <c r="M459" s="371"/>
      <c r="N459" s="371"/>
      <c r="O459" s="371"/>
      <c r="P459" s="371"/>
      <c r="Q459" s="371"/>
      <c r="R459" s="371"/>
      <c r="S459" s="371"/>
      <c r="T459" s="371"/>
      <c r="U459" s="371"/>
      <c r="V459" s="371"/>
      <c r="W459" s="371"/>
      <c r="X459" s="371"/>
      <c r="Y459" s="371"/>
      <c r="Z459" s="19"/>
      <c r="AA459" s="19" t="s">
        <v>131</v>
      </c>
      <c r="AB459" s="371"/>
      <c r="AC459" s="371"/>
      <c r="AD459" s="371"/>
      <c r="AE459" s="371"/>
      <c r="AF459" s="371"/>
      <c r="AG459" s="371"/>
      <c r="AH459" s="371"/>
      <c r="AI459" s="371"/>
      <c r="AJ459" s="371"/>
      <c r="AK459" s="371"/>
      <c r="AL459" s="371"/>
      <c r="AM459" s="371"/>
      <c r="AN459" s="371"/>
      <c r="AO459" s="371"/>
      <c r="AP459" s="371"/>
      <c r="AQ459" s="371"/>
      <c r="AR459" s="371"/>
      <c r="AS459" s="371"/>
      <c r="AT459" s="371"/>
      <c r="AU459" s="371"/>
      <c r="AV459" s="371"/>
      <c r="AW459" s="371"/>
      <c r="AX459" s="371"/>
      <c r="AY459" s="371"/>
      <c r="AZ459" s="371">
        <v>0</v>
      </c>
      <c r="BA459" s="19" t="s">
        <v>1067</v>
      </c>
    </row>
    <row r="460" spans="1:53" x14ac:dyDescent="0.35">
      <c r="A460" s="19" t="s">
        <v>2098</v>
      </c>
      <c r="B460" s="19" t="s">
        <v>761</v>
      </c>
      <c r="C460" s="19" t="s">
        <v>58</v>
      </c>
      <c r="D460" s="436">
        <v>46195</v>
      </c>
      <c r="E460" s="19" t="s">
        <v>56</v>
      </c>
      <c r="F460" s="19" t="s">
        <v>524</v>
      </c>
      <c r="G460" s="371">
        <v>0</v>
      </c>
      <c r="H460" s="371"/>
      <c r="I460" s="371">
        <v>0</v>
      </c>
      <c r="J460" s="371"/>
      <c r="K460" s="371"/>
      <c r="L460" s="371"/>
      <c r="M460" s="371"/>
      <c r="N460" s="371"/>
      <c r="O460" s="371"/>
      <c r="P460" s="371"/>
      <c r="Q460" s="371"/>
      <c r="R460" s="371"/>
      <c r="S460" s="371"/>
      <c r="T460" s="371"/>
      <c r="U460" s="371"/>
      <c r="V460" s="371"/>
      <c r="W460" s="371"/>
      <c r="X460" s="371"/>
      <c r="Y460" s="371"/>
      <c r="Z460" s="19"/>
      <c r="AA460" s="19" t="s">
        <v>131</v>
      </c>
      <c r="AB460" s="371"/>
      <c r="AC460" s="371"/>
      <c r="AD460" s="371"/>
      <c r="AE460" s="371"/>
      <c r="AF460" s="371"/>
      <c r="AG460" s="371"/>
      <c r="AH460" s="371"/>
      <c r="AI460" s="371"/>
      <c r="AJ460" s="371"/>
      <c r="AK460" s="371"/>
      <c r="AL460" s="371"/>
      <c r="AM460" s="371"/>
      <c r="AN460" s="371"/>
      <c r="AO460" s="371"/>
      <c r="AP460" s="371"/>
      <c r="AQ460" s="371"/>
      <c r="AR460" s="371"/>
      <c r="AS460" s="371"/>
      <c r="AT460" s="371"/>
      <c r="AU460" s="371"/>
      <c r="AV460" s="371"/>
      <c r="AW460" s="371"/>
      <c r="AX460" s="371"/>
      <c r="AY460" s="371"/>
      <c r="AZ460" s="371">
        <v>0</v>
      </c>
      <c r="BA460" s="19" t="s">
        <v>1068</v>
      </c>
    </row>
    <row r="461" spans="1:53" x14ac:dyDescent="0.35">
      <c r="A461" s="19" t="s">
        <v>2100</v>
      </c>
      <c r="B461" s="19" t="s">
        <v>2101</v>
      </c>
      <c r="C461" s="19" t="s">
        <v>58</v>
      </c>
      <c r="D461" s="436">
        <v>46195</v>
      </c>
      <c r="E461" s="19" t="s">
        <v>56</v>
      </c>
      <c r="F461" s="19" t="s">
        <v>524</v>
      </c>
      <c r="G461" s="371">
        <v>0</v>
      </c>
      <c r="H461" s="371"/>
      <c r="I461" s="371">
        <v>0</v>
      </c>
      <c r="J461" s="371"/>
      <c r="K461" s="371"/>
      <c r="L461" s="371"/>
      <c r="M461" s="371"/>
      <c r="N461" s="371"/>
      <c r="O461" s="371"/>
      <c r="P461" s="371"/>
      <c r="Q461" s="371"/>
      <c r="R461" s="371"/>
      <c r="S461" s="371"/>
      <c r="T461" s="371"/>
      <c r="U461" s="371"/>
      <c r="V461" s="371"/>
      <c r="W461" s="371"/>
      <c r="X461" s="371"/>
      <c r="Y461" s="371"/>
      <c r="Z461" s="19"/>
      <c r="AA461" s="19" t="s">
        <v>131</v>
      </c>
      <c r="AB461" s="371"/>
      <c r="AC461" s="371"/>
      <c r="AD461" s="371"/>
      <c r="AE461" s="371"/>
      <c r="AF461" s="371"/>
      <c r="AG461" s="371"/>
      <c r="AH461" s="371"/>
      <c r="AI461" s="371"/>
      <c r="AJ461" s="371"/>
      <c r="AK461" s="371"/>
      <c r="AL461" s="371"/>
      <c r="AM461" s="371"/>
      <c r="AN461" s="371"/>
      <c r="AO461" s="371"/>
      <c r="AP461" s="371"/>
      <c r="AQ461" s="371"/>
      <c r="AR461" s="371"/>
      <c r="AS461" s="371"/>
      <c r="AT461" s="371"/>
      <c r="AU461" s="371"/>
      <c r="AV461" s="371"/>
      <c r="AW461" s="371"/>
      <c r="AX461" s="371"/>
      <c r="AY461" s="371"/>
      <c r="AZ461" s="371">
        <v>0</v>
      </c>
      <c r="BA461" s="19" t="s">
        <v>1068</v>
      </c>
    </row>
    <row r="462" spans="1:53" x14ac:dyDescent="0.35">
      <c r="A462" s="19" t="s">
        <v>2103</v>
      </c>
      <c r="B462" s="19" t="s">
        <v>2104</v>
      </c>
      <c r="C462" s="19" t="s">
        <v>58</v>
      </c>
      <c r="D462" s="436">
        <v>46195</v>
      </c>
      <c r="E462" s="19" t="s">
        <v>56</v>
      </c>
      <c r="F462" s="19" t="s">
        <v>524</v>
      </c>
      <c r="G462" s="371">
        <v>0</v>
      </c>
      <c r="H462" s="371"/>
      <c r="I462" s="371">
        <v>0</v>
      </c>
      <c r="J462" s="371"/>
      <c r="K462" s="371"/>
      <c r="L462" s="371"/>
      <c r="M462" s="371"/>
      <c r="N462" s="371"/>
      <c r="O462" s="371"/>
      <c r="P462" s="371"/>
      <c r="Q462" s="371"/>
      <c r="R462" s="371"/>
      <c r="S462" s="371"/>
      <c r="T462" s="371"/>
      <c r="U462" s="371"/>
      <c r="V462" s="371"/>
      <c r="W462" s="371"/>
      <c r="X462" s="371"/>
      <c r="Y462" s="371"/>
      <c r="Z462" s="19"/>
      <c r="AA462" s="19" t="s">
        <v>131</v>
      </c>
      <c r="AB462" s="371"/>
      <c r="AC462" s="371"/>
      <c r="AD462" s="371"/>
      <c r="AE462" s="371"/>
      <c r="AF462" s="371"/>
      <c r="AG462" s="371"/>
      <c r="AH462" s="371"/>
      <c r="AI462" s="371"/>
      <c r="AJ462" s="371"/>
      <c r="AK462" s="371"/>
      <c r="AL462" s="371"/>
      <c r="AM462" s="371"/>
      <c r="AN462" s="371"/>
      <c r="AO462" s="371"/>
      <c r="AP462" s="371"/>
      <c r="AQ462" s="371"/>
      <c r="AR462" s="371"/>
      <c r="AS462" s="371"/>
      <c r="AT462" s="371"/>
      <c r="AU462" s="371"/>
      <c r="AV462" s="371"/>
      <c r="AW462" s="371"/>
      <c r="AX462" s="371"/>
      <c r="AY462" s="371"/>
      <c r="AZ462" s="371">
        <v>0</v>
      </c>
      <c r="BA462" s="19" t="s">
        <v>1068</v>
      </c>
    </row>
    <row r="463" spans="1:53" x14ac:dyDescent="0.35">
      <c r="A463" s="19" t="s">
        <v>2106</v>
      </c>
      <c r="B463" s="19" t="s">
        <v>2107</v>
      </c>
      <c r="C463" s="19" t="s">
        <v>58</v>
      </c>
      <c r="D463" s="436">
        <v>46195</v>
      </c>
      <c r="E463" s="19" t="s">
        <v>56</v>
      </c>
      <c r="F463" s="19" t="s">
        <v>524</v>
      </c>
      <c r="G463" s="371">
        <v>0</v>
      </c>
      <c r="H463" s="371"/>
      <c r="I463" s="371">
        <v>0</v>
      </c>
      <c r="J463" s="371"/>
      <c r="K463" s="371"/>
      <c r="L463" s="371"/>
      <c r="M463" s="371"/>
      <c r="N463" s="371"/>
      <c r="O463" s="371"/>
      <c r="P463" s="371"/>
      <c r="Q463" s="371"/>
      <c r="R463" s="371"/>
      <c r="S463" s="371"/>
      <c r="T463" s="371"/>
      <c r="U463" s="371"/>
      <c r="V463" s="371"/>
      <c r="W463" s="371"/>
      <c r="X463" s="371"/>
      <c r="Y463" s="371"/>
      <c r="Z463" s="19"/>
      <c r="AA463" s="19" t="s">
        <v>131</v>
      </c>
      <c r="AB463" s="371"/>
      <c r="AC463" s="371"/>
      <c r="AD463" s="371"/>
      <c r="AE463" s="371"/>
      <c r="AF463" s="371"/>
      <c r="AG463" s="371"/>
      <c r="AH463" s="371"/>
      <c r="AI463" s="371"/>
      <c r="AJ463" s="371"/>
      <c r="AK463" s="371"/>
      <c r="AL463" s="371"/>
      <c r="AM463" s="371"/>
      <c r="AN463" s="371"/>
      <c r="AO463" s="371"/>
      <c r="AP463" s="371"/>
      <c r="AQ463" s="371"/>
      <c r="AR463" s="371"/>
      <c r="AS463" s="371"/>
      <c r="AT463" s="371"/>
      <c r="AU463" s="371"/>
      <c r="AV463" s="371"/>
      <c r="AW463" s="371"/>
      <c r="AX463" s="371"/>
      <c r="AY463" s="371"/>
      <c r="AZ463" s="371">
        <v>0</v>
      </c>
      <c r="BA463" s="19" t="s">
        <v>319</v>
      </c>
    </row>
    <row r="464" spans="1:53" x14ac:dyDescent="0.35">
      <c r="A464" s="19" t="s">
        <v>2109</v>
      </c>
      <c r="B464" s="19" t="s">
        <v>2110</v>
      </c>
      <c r="C464" s="19" t="s">
        <v>58</v>
      </c>
      <c r="D464" s="436">
        <v>46195</v>
      </c>
      <c r="E464" s="19" t="s">
        <v>56</v>
      </c>
      <c r="F464" s="19" t="s">
        <v>524</v>
      </c>
      <c r="G464" s="371">
        <v>0</v>
      </c>
      <c r="H464" s="371"/>
      <c r="I464" s="371">
        <v>0</v>
      </c>
      <c r="J464" s="371"/>
      <c r="K464" s="371"/>
      <c r="L464" s="371"/>
      <c r="M464" s="371"/>
      <c r="N464" s="371"/>
      <c r="O464" s="371"/>
      <c r="P464" s="371"/>
      <c r="Q464" s="371"/>
      <c r="R464" s="371"/>
      <c r="S464" s="371"/>
      <c r="T464" s="371"/>
      <c r="U464" s="371"/>
      <c r="V464" s="371"/>
      <c r="W464" s="371"/>
      <c r="X464" s="371"/>
      <c r="Y464" s="371"/>
      <c r="Z464" s="19"/>
      <c r="AA464" s="19" t="s">
        <v>131</v>
      </c>
      <c r="AB464" s="371"/>
      <c r="AC464" s="371"/>
      <c r="AD464" s="371"/>
      <c r="AE464" s="371"/>
      <c r="AF464" s="371"/>
      <c r="AG464" s="371"/>
      <c r="AH464" s="371"/>
      <c r="AI464" s="371"/>
      <c r="AJ464" s="371"/>
      <c r="AK464" s="371"/>
      <c r="AL464" s="371"/>
      <c r="AM464" s="371"/>
      <c r="AN464" s="371"/>
      <c r="AO464" s="371"/>
      <c r="AP464" s="371"/>
      <c r="AQ464" s="371"/>
      <c r="AR464" s="371"/>
      <c r="AS464" s="371"/>
      <c r="AT464" s="371"/>
      <c r="AU464" s="371"/>
      <c r="AV464" s="371"/>
      <c r="AW464" s="371"/>
      <c r="AX464" s="371"/>
      <c r="AY464" s="371"/>
      <c r="AZ464" s="371">
        <v>0</v>
      </c>
      <c r="BA464" s="19" t="s">
        <v>319</v>
      </c>
    </row>
    <row r="465" spans="1:53" x14ac:dyDescent="0.35">
      <c r="A465" s="19" t="s">
        <v>2112</v>
      </c>
      <c r="B465" s="19" t="s">
        <v>2113</v>
      </c>
      <c r="C465" s="19" t="s">
        <v>58</v>
      </c>
      <c r="D465" s="436">
        <v>46195</v>
      </c>
      <c r="E465" s="19" t="s">
        <v>56</v>
      </c>
      <c r="F465" s="19" t="s">
        <v>524</v>
      </c>
      <c r="G465" s="371">
        <v>0</v>
      </c>
      <c r="H465" s="371"/>
      <c r="I465" s="371">
        <v>0</v>
      </c>
      <c r="J465" s="371"/>
      <c r="K465" s="371"/>
      <c r="L465" s="371"/>
      <c r="M465" s="371"/>
      <c r="N465" s="371"/>
      <c r="O465" s="371"/>
      <c r="P465" s="371"/>
      <c r="Q465" s="371"/>
      <c r="R465" s="371"/>
      <c r="S465" s="371"/>
      <c r="T465" s="371"/>
      <c r="U465" s="371"/>
      <c r="V465" s="371"/>
      <c r="W465" s="371"/>
      <c r="X465" s="371"/>
      <c r="Y465" s="371"/>
      <c r="Z465" s="19"/>
      <c r="AA465" s="19" t="s">
        <v>131</v>
      </c>
      <c r="AB465" s="371"/>
      <c r="AC465" s="371"/>
      <c r="AD465" s="371"/>
      <c r="AE465" s="371"/>
      <c r="AF465" s="371"/>
      <c r="AG465" s="371"/>
      <c r="AH465" s="371"/>
      <c r="AI465" s="371"/>
      <c r="AJ465" s="371"/>
      <c r="AK465" s="371"/>
      <c r="AL465" s="371"/>
      <c r="AM465" s="371"/>
      <c r="AN465" s="371"/>
      <c r="AO465" s="371"/>
      <c r="AP465" s="371"/>
      <c r="AQ465" s="371"/>
      <c r="AR465" s="371"/>
      <c r="AS465" s="371"/>
      <c r="AT465" s="371"/>
      <c r="AU465" s="371"/>
      <c r="AV465" s="371"/>
      <c r="AW465" s="371"/>
      <c r="AX465" s="371"/>
      <c r="AY465" s="371"/>
      <c r="AZ465" s="371">
        <v>0</v>
      </c>
      <c r="BA465" s="19" t="s">
        <v>870</v>
      </c>
    </row>
    <row r="466" spans="1:53" x14ac:dyDescent="0.35">
      <c r="A466" s="19" t="s">
        <v>2115</v>
      </c>
      <c r="B466" s="19" t="s">
        <v>2116</v>
      </c>
      <c r="C466" s="19" t="s">
        <v>58</v>
      </c>
      <c r="D466" s="436">
        <v>46195</v>
      </c>
      <c r="E466" s="19" t="s">
        <v>56</v>
      </c>
      <c r="F466" s="19" t="s">
        <v>524</v>
      </c>
      <c r="G466" s="371">
        <v>0</v>
      </c>
      <c r="H466" s="371"/>
      <c r="I466" s="371">
        <v>0</v>
      </c>
      <c r="J466" s="371"/>
      <c r="K466" s="371"/>
      <c r="L466" s="371"/>
      <c r="M466" s="371"/>
      <c r="N466" s="371"/>
      <c r="O466" s="371"/>
      <c r="P466" s="371"/>
      <c r="Q466" s="371"/>
      <c r="R466" s="371"/>
      <c r="S466" s="371"/>
      <c r="T466" s="371"/>
      <c r="U466" s="371"/>
      <c r="V466" s="371"/>
      <c r="W466" s="371"/>
      <c r="X466" s="371"/>
      <c r="Y466" s="371"/>
      <c r="Z466" s="19"/>
      <c r="AA466" s="19" t="s">
        <v>131</v>
      </c>
      <c r="AB466" s="371"/>
      <c r="AC466" s="371"/>
      <c r="AD466" s="371"/>
      <c r="AE466" s="371"/>
      <c r="AF466" s="371"/>
      <c r="AG466" s="371"/>
      <c r="AH466" s="371"/>
      <c r="AI466" s="371"/>
      <c r="AJ466" s="371"/>
      <c r="AK466" s="371"/>
      <c r="AL466" s="371"/>
      <c r="AM466" s="371"/>
      <c r="AN466" s="371"/>
      <c r="AO466" s="371"/>
      <c r="AP466" s="371"/>
      <c r="AQ466" s="371"/>
      <c r="AR466" s="371"/>
      <c r="AS466" s="371"/>
      <c r="AT466" s="371"/>
      <c r="AU466" s="371"/>
      <c r="AV466" s="371"/>
      <c r="AW466" s="371"/>
      <c r="AX466" s="371"/>
      <c r="AY466" s="371"/>
      <c r="AZ466" s="371">
        <v>0</v>
      </c>
      <c r="BA466" s="19" t="s">
        <v>870</v>
      </c>
    </row>
    <row r="467" spans="1:53" x14ac:dyDescent="0.35">
      <c r="A467" s="19" t="s">
        <v>2118</v>
      </c>
      <c r="B467" s="19" t="s">
        <v>2119</v>
      </c>
      <c r="C467" s="19" t="s">
        <v>58</v>
      </c>
      <c r="D467" s="436">
        <v>46195</v>
      </c>
      <c r="E467" s="19" t="s">
        <v>61</v>
      </c>
      <c r="F467" s="19" t="s">
        <v>524</v>
      </c>
      <c r="G467" s="371">
        <v>0</v>
      </c>
      <c r="H467" s="371"/>
      <c r="I467" s="371">
        <v>0</v>
      </c>
      <c r="J467" s="371"/>
      <c r="K467" s="371"/>
      <c r="L467" s="371"/>
      <c r="M467" s="371"/>
      <c r="N467" s="371"/>
      <c r="O467" s="371"/>
      <c r="P467" s="371"/>
      <c r="Q467" s="371"/>
      <c r="R467" s="371"/>
      <c r="S467" s="371"/>
      <c r="T467" s="371"/>
      <c r="U467" s="371"/>
      <c r="V467" s="371"/>
      <c r="W467" s="371"/>
      <c r="X467" s="371"/>
      <c r="Y467" s="371"/>
      <c r="Z467" s="19"/>
      <c r="AA467" s="19" t="s">
        <v>132</v>
      </c>
      <c r="AB467" s="371"/>
      <c r="AC467" s="371"/>
      <c r="AD467" s="371"/>
      <c r="AE467" s="371"/>
      <c r="AF467" s="371"/>
      <c r="AG467" s="371"/>
      <c r="AH467" s="371"/>
      <c r="AI467" s="371"/>
      <c r="AJ467" s="371"/>
      <c r="AK467" s="371"/>
      <c r="AL467" s="371"/>
      <c r="AM467" s="371"/>
      <c r="AN467" s="371"/>
      <c r="AO467" s="371"/>
      <c r="AP467" s="371"/>
      <c r="AQ467" s="371"/>
      <c r="AR467" s="371"/>
      <c r="AS467" s="371"/>
      <c r="AT467" s="371"/>
      <c r="AU467" s="371"/>
      <c r="AV467" s="371"/>
      <c r="AW467" s="371"/>
      <c r="AX467" s="371"/>
      <c r="AY467" s="371"/>
      <c r="AZ467" s="371">
        <v>0</v>
      </c>
      <c r="BA467" s="19" t="s">
        <v>870</v>
      </c>
    </row>
    <row r="468" spans="1:53" x14ac:dyDescent="0.35">
      <c r="A468" s="19" t="s">
        <v>2121</v>
      </c>
      <c r="B468" s="19" t="s">
        <v>2122</v>
      </c>
      <c r="C468" s="19" t="s">
        <v>58</v>
      </c>
      <c r="D468" s="436">
        <v>46195</v>
      </c>
      <c r="E468" s="19" t="s">
        <v>56</v>
      </c>
      <c r="F468" s="19" t="s">
        <v>524</v>
      </c>
      <c r="G468" s="371">
        <v>0</v>
      </c>
      <c r="H468" s="371"/>
      <c r="I468" s="371">
        <v>0</v>
      </c>
      <c r="J468" s="371"/>
      <c r="K468" s="371"/>
      <c r="L468" s="371"/>
      <c r="M468" s="371"/>
      <c r="N468" s="371"/>
      <c r="O468" s="371"/>
      <c r="P468" s="371"/>
      <c r="Q468" s="371"/>
      <c r="R468" s="371"/>
      <c r="S468" s="371"/>
      <c r="T468" s="371"/>
      <c r="U468" s="371"/>
      <c r="V468" s="371"/>
      <c r="W468" s="371"/>
      <c r="X468" s="371"/>
      <c r="Y468" s="371"/>
      <c r="Z468" s="19"/>
      <c r="AA468" s="19" t="s">
        <v>131</v>
      </c>
      <c r="AB468" s="371"/>
      <c r="AC468" s="371"/>
      <c r="AD468" s="371"/>
      <c r="AE468" s="371"/>
      <c r="AF468" s="371"/>
      <c r="AG468" s="371"/>
      <c r="AH468" s="371"/>
      <c r="AI468" s="371"/>
      <c r="AJ468" s="371"/>
      <c r="AK468" s="371"/>
      <c r="AL468" s="371"/>
      <c r="AM468" s="371"/>
      <c r="AN468" s="371"/>
      <c r="AO468" s="371"/>
      <c r="AP468" s="371"/>
      <c r="AQ468" s="371"/>
      <c r="AR468" s="371"/>
      <c r="AS468" s="371"/>
      <c r="AT468" s="371"/>
      <c r="AU468" s="371"/>
      <c r="AV468" s="371"/>
      <c r="AW468" s="371"/>
      <c r="AX468" s="371"/>
      <c r="AY468" s="371"/>
      <c r="AZ468" s="371">
        <v>0</v>
      </c>
      <c r="BA468" s="19" t="s">
        <v>870</v>
      </c>
    </row>
    <row r="469" spans="1:53" x14ac:dyDescent="0.35">
      <c r="A469" s="19" t="s">
        <v>2124</v>
      </c>
      <c r="B469" s="19" t="s">
        <v>2125</v>
      </c>
      <c r="C469" s="19" t="s">
        <v>58</v>
      </c>
      <c r="D469" s="436">
        <v>46195</v>
      </c>
      <c r="E469" s="19" t="s">
        <v>56</v>
      </c>
      <c r="F469" s="19" t="s">
        <v>524</v>
      </c>
      <c r="G469" s="371">
        <v>0</v>
      </c>
      <c r="H469" s="371"/>
      <c r="I469" s="371">
        <v>0</v>
      </c>
      <c r="J469" s="371"/>
      <c r="K469" s="371"/>
      <c r="L469" s="371"/>
      <c r="M469" s="371"/>
      <c r="N469" s="371"/>
      <c r="O469" s="371"/>
      <c r="P469" s="371"/>
      <c r="Q469" s="371"/>
      <c r="R469" s="371"/>
      <c r="S469" s="371"/>
      <c r="T469" s="371"/>
      <c r="U469" s="371"/>
      <c r="V469" s="371"/>
      <c r="W469" s="371"/>
      <c r="X469" s="371"/>
      <c r="Y469" s="371"/>
      <c r="Z469" s="19"/>
      <c r="AA469" s="19" t="s">
        <v>131</v>
      </c>
      <c r="AB469" s="371"/>
      <c r="AC469" s="371"/>
      <c r="AD469" s="371"/>
      <c r="AE469" s="371"/>
      <c r="AF469" s="371"/>
      <c r="AG469" s="371"/>
      <c r="AH469" s="371"/>
      <c r="AI469" s="371"/>
      <c r="AJ469" s="371"/>
      <c r="AK469" s="371"/>
      <c r="AL469" s="371"/>
      <c r="AM469" s="371"/>
      <c r="AN469" s="371"/>
      <c r="AO469" s="371"/>
      <c r="AP469" s="371"/>
      <c r="AQ469" s="371"/>
      <c r="AR469" s="371"/>
      <c r="AS469" s="371"/>
      <c r="AT469" s="371"/>
      <c r="AU469" s="371"/>
      <c r="AV469" s="371"/>
      <c r="AW469" s="371"/>
      <c r="AX469" s="371"/>
      <c r="AY469" s="371"/>
      <c r="AZ469" s="371">
        <v>0</v>
      </c>
      <c r="BA469" s="19" t="s">
        <v>870</v>
      </c>
    </row>
    <row r="470" spans="1:53" x14ac:dyDescent="0.35">
      <c r="A470" s="19" t="s">
        <v>2127</v>
      </c>
      <c r="B470" s="19" t="s">
        <v>2128</v>
      </c>
      <c r="C470" s="19" t="s">
        <v>58</v>
      </c>
      <c r="D470" s="436">
        <v>46195</v>
      </c>
      <c r="E470" s="19" t="s">
        <v>56</v>
      </c>
      <c r="F470" s="19" t="s">
        <v>524</v>
      </c>
      <c r="G470" s="371">
        <v>0</v>
      </c>
      <c r="H470" s="371"/>
      <c r="I470" s="371">
        <v>0</v>
      </c>
      <c r="J470" s="371"/>
      <c r="K470" s="371"/>
      <c r="L470" s="371"/>
      <c r="M470" s="371"/>
      <c r="N470" s="371"/>
      <c r="O470" s="371"/>
      <c r="P470" s="371"/>
      <c r="Q470" s="371"/>
      <c r="R470" s="371"/>
      <c r="S470" s="371"/>
      <c r="T470" s="371"/>
      <c r="U470" s="371"/>
      <c r="V470" s="371"/>
      <c r="W470" s="371"/>
      <c r="X470" s="371"/>
      <c r="Y470" s="371"/>
      <c r="Z470" s="19"/>
      <c r="AA470" s="19" t="s">
        <v>131</v>
      </c>
      <c r="AB470" s="371"/>
      <c r="AC470" s="371"/>
      <c r="AD470" s="371"/>
      <c r="AE470" s="371"/>
      <c r="AF470" s="371"/>
      <c r="AG470" s="371"/>
      <c r="AH470" s="371"/>
      <c r="AI470" s="371"/>
      <c r="AJ470" s="371"/>
      <c r="AK470" s="371"/>
      <c r="AL470" s="371"/>
      <c r="AM470" s="371"/>
      <c r="AN470" s="371"/>
      <c r="AO470" s="371"/>
      <c r="AP470" s="371"/>
      <c r="AQ470" s="371"/>
      <c r="AR470" s="371"/>
      <c r="AS470" s="371"/>
      <c r="AT470" s="371"/>
      <c r="AU470" s="371"/>
      <c r="AV470" s="371"/>
      <c r="AW470" s="371"/>
      <c r="AX470" s="371"/>
      <c r="AY470" s="371"/>
      <c r="AZ470" s="371">
        <v>0</v>
      </c>
      <c r="BA470" s="19" t="s">
        <v>870</v>
      </c>
    </row>
    <row r="471" spans="1:53" x14ac:dyDescent="0.35">
      <c r="A471" s="19" t="s">
        <v>2130</v>
      </c>
      <c r="B471" s="19" t="s">
        <v>2131</v>
      </c>
      <c r="C471" s="19" t="s">
        <v>58</v>
      </c>
      <c r="D471" s="436">
        <v>46195</v>
      </c>
      <c r="E471" s="19" t="s">
        <v>56</v>
      </c>
      <c r="F471" s="19" t="s">
        <v>524</v>
      </c>
      <c r="G471" s="371">
        <v>0</v>
      </c>
      <c r="H471" s="371">
        <v>48</v>
      </c>
      <c r="I471" s="371">
        <v>48</v>
      </c>
      <c r="J471" s="371"/>
      <c r="K471" s="371"/>
      <c r="L471" s="371"/>
      <c r="M471" s="371"/>
      <c r="N471" s="371"/>
      <c r="O471" s="371"/>
      <c r="P471" s="371"/>
      <c r="Q471" s="371"/>
      <c r="R471" s="371"/>
      <c r="S471" s="371"/>
      <c r="T471" s="371"/>
      <c r="U471" s="371"/>
      <c r="V471" s="371"/>
      <c r="W471" s="371"/>
      <c r="X471" s="371"/>
      <c r="Y471" s="371"/>
      <c r="Z471" s="19"/>
      <c r="AA471" s="19" t="s">
        <v>131</v>
      </c>
      <c r="AB471" s="371"/>
      <c r="AC471" s="371"/>
      <c r="AD471" s="371"/>
      <c r="AE471" s="371"/>
      <c r="AF471" s="371"/>
      <c r="AG471" s="371"/>
      <c r="AH471" s="371"/>
      <c r="AI471" s="371"/>
      <c r="AJ471" s="371"/>
      <c r="AK471" s="371"/>
      <c r="AL471" s="371"/>
      <c r="AM471" s="371"/>
      <c r="AN471" s="371"/>
      <c r="AO471" s="371"/>
      <c r="AP471" s="371"/>
      <c r="AQ471" s="371"/>
      <c r="AR471" s="371"/>
      <c r="AS471" s="371"/>
      <c r="AT471" s="371"/>
      <c r="AU471" s="371"/>
      <c r="AV471" s="371"/>
      <c r="AW471" s="371"/>
      <c r="AX471" s="371"/>
      <c r="AY471" s="371"/>
      <c r="AZ471" s="371">
        <v>48</v>
      </c>
      <c r="BA471" s="19" t="s">
        <v>870</v>
      </c>
    </row>
    <row r="472" spans="1:53" x14ac:dyDescent="0.35">
      <c r="A472" s="19" t="s">
        <v>2133</v>
      </c>
      <c r="B472" s="19" t="s">
        <v>2134</v>
      </c>
      <c r="C472" s="19" t="s">
        <v>58</v>
      </c>
      <c r="D472" s="436">
        <v>46195</v>
      </c>
      <c r="E472" s="19" t="s">
        <v>61</v>
      </c>
      <c r="F472" s="19" t="s">
        <v>524</v>
      </c>
      <c r="G472" s="371">
        <v>0</v>
      </c>
      <c r="H472" s="371"/>
      <c r="I472" s="371">
        <v>0</v>
      </c>
      <c r="J472" s="371"/>
      <c r="K472" s="371"/>
      <c r="L472" s="371"/>
      <c r="M472" s="371"/>
      <c r="N472" s="371"/>
      <c r="O472" s="371"/>
      <c r="P472" s="371"/>
      <c r="Q472" s="371"/>
      <c r="R472" s="371"/>
      <c r="S472" s="371"/>
      <c r="T472" s="371"/>
      <c r="U472" s="371"/>
      <c r="V472" s="371"/>
      <c r="W472" s="371"/>
      <c r="X472" s="371"/>
      <c r="Y472" s="371"/>
      <c r="Z472" s="19"/>
      <c r="AA472" s="19" t="s">
        <v>132</v>
      </c>
      <c r="AB472" s="371"/>
      <c r="AC472" s="371"/>
      <c r="AD472" s="371"/>
      <c r="AE472" s="371"/>
      <c r="AF472" s="371"/>
      <c r="AG472" s="371"/>
      <c r="AH472" s="371"/>
      <c r="AI472" s="371"/>
      <c r="AJ472" s="371"/>
      <c r="AK472" s="371"/>
      <c r="AL472" s="371"/>
      <c r="AM472" s="371"/>
      <c r="AN472" s="371"/>
      <c r="AO472" s="371"/>
      <c r="AP472" s="371"/>
      <c r="AQ472" s="371"/>
      <c r="AR472" s="371"/>
      <c r="AS472" s="371"/>
      <c r="AT472" s="371"/>
      <c r="AU472" s="371"/>
      <c r="AV472" s="371"/>
      <c r="AW472" s="371"/>
      <c r="AX472" s="371"/>
      <c r="AY472" s="371"/>
      <c r="AZ472" s="371">
        <v>0</v>
      </c>
      <c r="BA472" s="19" t="s">
        <v>870</v>
      </c>
    </row>
    <row r="473" spans="1:53" x14ac:dyDescent="0.35">
      <c r="A473" s="19" t="s">
        <v>2136</v>
      </c>
      <c r="B473" s="19" t="s">
        <v>2137</v>
      </c>
      <c r="C473" s="19" t="s">
        <v>58</v>
      </c>
      <c r="D473" s="436">
        <v>46195</v>
      </c>
      <c r="E473" s="19" t="s">
        <v>61</v>
      </c>
      <c r="F473" s="19" t="s">
        <v>524</v>
      </c>
      <c r="G473" s="371">
        <v>0</v>
      </c>
      <c r="H473" s="371"/>
      <c r="I473" s="371">
        <v>0</v>
      </c>
      <c r="J473" s="371"/>
      <c r="K473" s="371"/>
      <c r="L473" s="371"/>
      <c r="M473" s="371"/>
      <c r="N473" s="371"/>
      <c r="O473" s="371"/>
      <c r="P473" s="371"/>
      <c r="Q473" s="371"/>
      <c r="R473" s="371"/>
      <c r="S473" s="371"/>
      <c r="T473" s="371"/>
      <c r="U473" s="371"/>
      <c r="V473" s="371"/>
      <c r="W473" s="371"/>
      <c r="X473" s="371"/>
      <c r="Y473" s="371"/>
      <c r="Z473" s="19"/>
      <c r="AA473" s="19" t="s">
        <v>132</v>
      </c>
      <c r="AB473" s="371"/>
      <c r="AC473" s="371"/>
      <c r="AD473" s="371"/>
      <c r="AE473" s="371"/>
      <c r="AF473" s="371"/>
      <c r="AG473" s="371"/>
      <c r="AH473" s="371"/>
      <c r="AI473" s="371"/>
      <c r="AJ473" s="371"/>
      <c r="AK473" s="371"/>
      <c r="AL473" s="371"/>
      <c r="AM473" s="371"/>
      <c r="AN473" s="371"/>
      <c r="AO473" s="371"/>
      <c r="AP473" s="371"/>
      <c r="AQ473" s="371"/>
      <c r="AR473" s="371"/>
      <c r="AS473" s="371"/>
      <c r="AT473" s="371"/>
      <c r="AU473" s="371"/>
      <c r="AV473" s="371"/>
      <c r="AW473" s="371"/>
      <c r="AX473" s="371"/>
      <c r="AY473" s="371"/>
      <c r="AZ473" s="371">
        <v>0</v>
      </c>
      <c r="BA473" s="19" t="s">
        <v>1068</v>
      </c>
    </row>
    <row r="474" spans="1:53" x14ac:dyDescent="0.35">
      <c r="A474" s="19" t="s">
        <v>2139</v>
      </c>
      <c r="B474" s="19" t="s">
        <v>2140</v>
      </c>
      <c r="C474" s="19" t="s">
        <v>58</v>
      </c>
      <c r="D474" s="436">
        <v>46202</v>
      </c>
      <c r="E474" s="19" t="s">
        <v>56</v>
      </c>
      <c r="F474" s="19" t="s">
        <v>524</v>
      </c>
      <c r="G474" s="371">
        <v>0</v>
      </c>
      <c r="H474" s="371"/>
      <c r="I474" s="371">
        <v>0</v>
      </c>
      <c r="J474" s="371"/>
      <c r="K474" s="371"/>
      <c r="L474" s="371"/>
      <c r="M474" s="371"/>
      <c r="N474" s="371"/>
      <c r="O474" s="371"/>
      <c r="P474" s="371"/>
      <c r="Q474" s="371"/>
      <c r="R474" s="371"/>
      <c r="S474" s="371"/>
      <c r="T474" s="371"/>
      <c r="U474" s="371"/>
      <c r="V474" s="371"/>
      <c r="W474" s="371"/>
      <c r="X474" s="371"/>
      <c r="Y474" s="371"/>
      <c r="Z474" s="19"/>
      <c r="AA474" s="19" t="s">
        <v>131</v>
      </c>
      <c r="AB474" s="371"/>
      <c r="AC474" s="371"/>
      <c r="AD474" s="371"/>
      <c r="AE474" s="371"/>
      <c r="AF474" s="371"/>
      <c r="AG474" s="371"/>
      <c r="AH474" s="371"/>
      <c r="AI474" s="371"/>
      <c r="AJ474" s="371"/>
      <c r="AK474" s="371"/>
      <c r="AL474" s="371"/>
      <c r="AM474" s="371"/>
      <c r="AN474" s="371"/>
      <c r="AO474" s="371"/>
      <c r="AP474" s="371"/>
      <c r="AQ474" s="371"/>
      <c r="AR474" s="371"/>
      <c r="AS474" s="371"/>
      <c r="AT474" s="371"/>
      <c r="AU474" s="371"/>
      <c r="AV474" s="371"/>
      <c r="AW474" s="371"/>
      <c r="AX474" s="371"/>
      <c r="AY474" s="371"/>
      <c r="AZ474" s="371">
        <v>0</v>
      </c>
      <c r="BA474" s="19" t="s">
        <v>870</v>
      </c>
    </row>
    <row r="475" spans="1:53" x14ac:dyDescent="0.35">
      <c r="A475" s="19" t="s">
        <v>2143</v>
      </c>
      <c r="B475" s="19" t="s">
        <v>2144</v>
      </c>
      <c r="C475" s="19" t="s">
        <v>58</v>
      </c>
      <c r="D475" s="436">
        <v>46202</v>
      </c>
      <c r="E475" s="19" t="s">
        <v>56</v>
      </c>
      <c r="F475" s="19" t="s">
        <v>524</v>
      </c>
      <c r="G475" s="371">
        <v>0</v>
      </c>
      <c r="H475" s="371"/>
      <c r="I475" s="371">
        <v>0</v>
      </c>
      <c r="J475" s="371"/>
      <c r="K475" s="371"/>
      <c r="L475" s="371"/>
      <c r="M475" s="371"/>
      <c r="N475" s="371"/>
      <c r="O475" s="371"/>
      <c r="P475" s="371"/>
      <c r="Q475" s="371"/>
      <c r="R475" s="371"/>
      <c r="S475" s="371"/>
      <c r="T475" s="371"/>
      <c r="U475" s="371"/>
      <c r="V475" s="371"/>
      <c r="W475" s="371"/>
      <c r="X475" s="371"/>
      <c r="Y475" s="371"/>
      <c r="Z475" s="19"/>
      <c r="AA475" s="19" t="s">
        <v>131</v>
      </c>
      <c r="AB475" s="371"/>
      <c r="AC475" s="371"/>
      <c r="AD475" s="371"/>
      <c r="AE475" s="371"/>
      <c r="AF475" s="371"/>
      <c r="AG475" s="371"/>
      <c r="AH475" s="371"/>
      <c r="AI475" s="371"/>
      <c r="AJ475" s="371"/>
      <c r="AK475" s="371"/>
      <c r="AL475" s="371"/>
      <c r="AM475" s="371"/>
      <c r="AN475" s="371"/>
      <c r="AO475" s="371"/>
      <c r="AP475" s="371"/>
      <c r="AQ475" s="371"/>
      <c r="AR475" s="371"/>
      <c r="AS475" s="371"/>
      <c r="AT475" s="371"/>
      <c r="AU475" s="371"/>
      <c r="AV475" s="371"/>
      <c r="AW475" s="371"/>
      <c r="AX475" s="371"/>
      <c r="AY475" s="371"/>
      <c r="AZ475" s="371">
        <v>0</v>
      </c>
      <c r="BA475" s="19" t="s">
        <v>870</v>
      </c>
    </row>
    <row r="476" spans="1:53" x14ac:dyDescent="0.35">
      <c r="A476" s="19" t="s">
        <v>2146</v>
      </c>
      <c r="B476" s="19" t="s">
        <v>2147</v>
      </c>
      <c r="C476" s="19" t="s">
        <v>58</v>
      </c>
      <c r="D476" s="436">
        <v>46202</v>
      </c>
      <c r="E476" s="19" t="s">
        <v>56</v>
      </c>
      <c r="F476" s="19" t="s">
        <v>524</v>
      </c>
      <c r="G476" s="371">
        <v>0</v>
      </c>
      <c r="H476" s="371"/>
      <c r="I476" s="371">
        <v>0</v>
      </c>
      <c r="J476" s="371"/>
      <c r="K476" s="371"/>
      <c r="L476" s="371"/>
      <c r="M476" s="371"/>
      <c r="N476" s="371"/>
      <c r="O476" s="371"/>
      <c r="P476" s="371"/>
      <c r="Q476" s="371"/>
      <c r="R476" s="371"/>
      <c r="S476" s="371"/>
      <c r="T476" s="371"/>
      <c r="U476" s="371"/>
      <c r="V476" s="371"/>
      <c r="W476" s="371"/>
      <c r="X476" s="371"/>
      <c r="Y476" s="371"/>
      <c r="Z476" s="19"/>
      <c r="AA476" s="19" t="s">
        <v>131</v>
      </c>
      <c r="AB476" s="371"/>
      <c r="AC476" s="371"/>
      <c r="AD476" s="371"/>
      <c r="AE476" s="371"/>
      <c r="AF476" s="371"/>
      <c r="AG476" s="371"/>
      <c r="AH476" s="371"/>
      <c r="AI476" s="371"/>
      <c r="AJ476" s="371"/>
      <c r="AK476" s="371"/>
      <c r="AL476" s="371"/>
      <c r="AM476" s="371"/>
      <c r="AN476" s="371"/>
      <c r="AO476" s="371"/>
      <c r="AP476" s="371"/>
      <c r="AQ476" s="371"/>
      <c r="AR476" s="371"/>
      <c r="AS476" s="371"/>
      <c r="AT476" s="371"/>
      <c r="AU476" s="371"/>
      <c r="AV476" s="371"/>
      <c r="AW476" s="371"/>
      <c r="AX476" s="371"/>
      <c r="AY476" s="371"/>
      <c r="AZ476" s="371">
        <v>0</v>
      </c>
      <c r="BA476" s="19" t="s">
        <v>870</v>
      </c>
    </row>
    <row r="477" spans="1:53" x14ac:dyDescent="0.35">
      <c r="A477" s="19" t="s">
        <v>2149</v>
      </c>
      <c r="B477" s="19" t="s">
        <v>2150</v>
      </c>
      <c r="C477" s="19" t="s">
        <v>58</v>
      </c>
      <c r="D477" s="436">
        <v>46202</v>
      </c>
      <c r="E477" s="19" t="s">
        <v>56</v>
      </c>
      <c r="F477" s="19" t="s">
        <v>524</v>
      </c>
      <c r="G477" s="371">
        <v>0</v>
      </c>
      <c r="H477" s="371"/>
      <c r="I477" s="371">
        <v>0</v>
      </c>
      <c r="J477" s="371"/>
      <c r="K477" s="371"/>
      <c r="L477" s="371"/>
      <c r="M477" s="371"/>
      <c r="N477" s="371"/>
      <c r="O477" s="371"/>
      <c r="P477" s="371"/>
      <c r="Q477" s="371"/>
      <c r="R477" s="371"/>
      <c r="S477" s="371"/>
      <c r="T477" s="371"/>
      <c r="U477" s="371"/>
      <c r="V477" s="371"/>
      <c r="W477" s="371"/>
      <c r="X477" s="371"/>
      <c r="Y477" s="371"/>
      <c r="Z477" s="19"/>
      <c r="AA477" s="19" t="s">
        <v>131</v>
      </c>
      <c r="AB477" s="371"/>
      <c r="AC477" s="371"/>
      <c r="AD477" s="371"/>
      <c r="AE477" s="371"/>
      <c r="AF477" s="371"/>
      <c r="AG477" s="371"/>
      <c r="AH477" s="371"/>
      <c r="AI477" s="371"/>
      <c r="AJ477" s="371"/>
      <c r="AK477" s="371"/>
      <c r="AL477" s="371"/>
      <c r="AM477" s="371"/>
      <c r="AN477" s="371"/>
      <c r="AO477" s="371"/>
      <c r="AP477" s="371"/>
      <c r="AQ477" s="371"/>
      <c r="AR477" s="371"/>
      <c r="AS477" s="371"/>
      <c r="AT477" s="371"/>
      <c r="AU477" s="371"/>
      <c r="AV477" s="371"/>
      <c r="AW477" s="371"/>
      <c r="AX477" s="371"/>
      <c r="AY477" s="371"/>
      <c r="AZ477" s="371">
        <v>0</v>
      </c>
      <c r="BA477" s="19" t="s">
        <v>870</v>
      </c>
    </row>
    <row r="478" spans="1:53" x14ac:dyDescent="0.35">
      <c r="A478" s="19" t="s">
        <v>2152</v>
      </c>
      <c r="B478" s="19" t="s">
        <v>2153</v>
      </c>
      <c r="C478" s="19" t="s">
        <v>58</v>
      </c>
      <c r="D478" s="436">
        <v>46202</v>
      </c>
      <c r="E478" s="19" t="s">
        <v>56</v>
      </c>
      <c r="F478" s="19" t="s">
        <v>524</v>
      </c>
      <c r="G478" s="371">
        <v>0</v>
      </c>
      <c r="H478" s="371"/>
      <c r="I478" s="371">
        <v>0</v>
      </c>
      <c r="J478" s="371"/>
      <c r="K478" s="371"/>
      <c r="L478" s="371"/>
      <c r="M478" s="371"/>
      <c r="N478" s="371"/>
      <c r="O478" s="371"/>
      <c r="P478" s="371"/>
      <c r="Q478" s="371"/>
      <c r="R478" s="371"/>
      <c r="S478" s="371"/>
      <c r="T478" s="371"/>
      <c r="U478" s="371"/>
      <c r="V478" s="371"/>
      <c r="W478" s="371"/>
      <c r="X478" s="371"/>
      <c r="Y478" s="371"/>
      <c r="Z478" s="19"/>
      <c r="AA478" s="19" t="s">
        <v>131</v>
      </c>
      <c r="AB478" s="371"/>
      <c r="AC478" s="371"/>
      <c r="AD478" s="371"/>
      <c r="AE478" s="371"/>
      <c r="AF478" s="371"/>
      <c r="AG478" s="371"/>
      <c r="AH478" s="371"/>
      <c r="AI478" s="371"/>
      <c r="AJ478" s="371"/>
      <c r="AK478" s="371"/>
      <c r="AL478" s="371"/>
      <c r="AM478" s="371"/>
      <c r="AN478" s="371"/>
      <c r="AO478" s="371"/>
      <c r="AP478" s="371"/>
      <c r="AQ478" s="371"/>
      <c r="AR478" s="371"/>
      <c r="AS478" s="371"/>
      <c r="AT478" s="371"/>
      <c r="AU478" s="371"/>
      <c r="AV478" s="371"/>
      <c r="AW478" s="371"/>
      <c r="AX478" s="371"/>
      <c r="AY478" s="371"/>
      <c r="AZ478" s="371">
        <v>0</v>
      </c>
      <c r="BA478" s="19" t="s">
        <v>870</v>
      </c>
    </row>
    <row r="479" spans="1:53" x14ac:dyDescent="0.35">
      <c r="A479" s="19" t="s">
        <v>2155</v>
      </c>
      <c r="B479" s="19" t="s">
        <v>2156</v>
      </c>
      <c r="C479" s="19" t="s">
        <v>58</v>
      </c>
      <c r="D479" s="436">
        <v>46202</v>
      </c>
      <c r="E479" s="19" t="s">
        <v>56</v>
      </c>
      <c r="F479" s="19" t="s">
        <v>524</v>
      </c>
      <c r="G479" s="371">
        <v>0</v>
      </c>
      <c r="H479" s="371"/>
      <c r="I479" s="371">
        <v>0</v>
      </c>
      <c r="J479" s="371"/>
      <c r="K479" s="371"/>
      <c r="L479" s="371"/>
      <c r="M479" s="371"/>
      <c r="N479" s="371"/>
      <c r="O479" s="371"/>
      <c r="P479" s="371"/>
      <c r="Q479" s="371"/>
      <c r="R479" s="371"/>
      <c r="S479" s="371"/>
      <c r="T479" s="371"/>
      <c r="U479" s="371"/>
      <c r="V479" s="371"/>
      <c r="W479" s="371"/>
      <c r="X479" s="371"/>
      <c r="Y479" s="371"/>
      <c r="Z479" s="19"/>
      <c r="AA479" s="19" t="s">
        <v>131</v>
      </c>
      <c r="AB479" s="371"/>
      <c r="AC479" s="371"/>
      <c r="AD479" s="371"/>
      <c r="AE479" s="371"/>
      <c r="AF479" s="371"/>
      <c r="AG479" s="371"/>
      <c r="AH479" s="371"/>
      <c r="AI479" s="371"/>
      <c r="AJ479" s="371"/>
      <c r="AK479" s="371"/>
      <c r="AL479" s="371"/>
      <c r="AM479" s="371"/>
      <c r="AN479" s="371"/>
      <c r="AO479" s="371"/>
      <c r="AP479" s="371"/>
      <c r="AQ479" s="371"/>
      <c r="AR479" s="371"/>
      <c r="AS479" s="371"/>
      <c r="AT479" s="371"/>
      <c r="AU479" s="371"/>
      <c r="AV479" s="371"/>
      <c r="AW479" s="371"/>
      <c r="AX479" s="371"/>
      <c r="AY479" s="371"/>
      <c r="AZ479" s="371">
        <v>0</v>
      </c>
      <c r="BA479" s="19" t="s">
        <v>870</v>
      </c>
    </row>
    <row r="480" spans="1:53" x14ac:dyDescent="0.35">
      <c r="A480" s="19" t="s">
        <v>2158</v>
      </c>
      <c r="B480" s="19" t="s">
        <v>2159</v>
      </c>
      <c r="C480" s="19" t="s">
        <v>58</v>
      </c>
      <c r="D480" s="436">
        <v>46202</v>
      </c>
      <c r="E480" s="19" t="s">
        <v>56</v>
      </c>
      <c r="F480" s="19" t="s">
        <v>524</v>
      </c>
      <c r="G480" s="371">
        <v>0</v>
      </c>
      <c r="H480" s="371"/>
      <c r="I480" s="371">
        <v>0</v>
      </c>
      <c r="J480" s="371"/>
      <c r="K480" s="371"/>
      <c r="L480" s="371"/>
      <c r="M480" s="371"/>
      <c r="N480" s="371"/>
      <c r="O480" s="371"/>
      <c r="P480" s="371"/>
      <c r="Q480" s="371"/>
      <c r="R480" s="371"/>
      <c r="S480" s="371"/>
      <c r="T480" s="371"/>
      <c r="U480" s="371"/>
      <c r="V480" s="371"/>
      <c r="W480" s="371"/>
      <c r="X480" s="371"/>
      <c r="Y480" s="371"/>
      <c r="Z480" s="19"/>
      <c r="AA480" s="19" t="s">
        <v>131</v>
      </c>
      <c r="AB480" s="371"/>
      <c r="AC480" s="371"/>
      <c r="AD480" s="371"/>
      <c r="AE480" s="371"/>
      <c r="AF480" s="371"/>
      <c r="AG480" s="371"/>
      <c r="AH480" s="371"/>
      <c r="AI480" s="371"/>
      <c r="AJ480" s="371"/>
      <c r="AK480" s="371"/>
      <c r="AL480" s="371"/>
      <c r="AM480" s="371"/>
      <c r="AN480" s="371"/>
      <c r="AO480" s="371"/>
      <c r="AP480" s="371"/>
      <c r="AQ480" s="371"/>
      <c r="AR480" s="371"/>
      <c r="AS480" s="371"/>
      <c r="AT480" s="371"/>
      <c r="AU480" s="371"/>
      <c r="AV480" s="371"/>
      <c r="AW480" s="371"/>
      <c r="AX480" s="371"/>
      <c r="AY480" s="371"/>
      <c r="AZ480" s="371">
        <v>0</v>
      </c>
      <c r="BA480" s="19" t="s">
        <v>870</v>
      </c>
    </row>
    <row r="481" spans="1:53" x14ac:dyDescent="0.35">
      <c r="A481" s="19" t="s">
        <v>2161</v>
      </c>
      <c r="B481" s="19" t="s">
        <v>2162</v>
      </c>
      <c r="C481" s="19" t="s">
        <v>58</v>
      </c>
      <c r="D481" s="436">
        <v>46202</v>
      </c>
      <c r="E481" s="19" t="s">
        <v>56</v>
      </c>
      <c r="F481" s="19" t="s">
        <v>524</v>
      </c>
      <c r="G481" s="371">
        <v>0</v>
      </c>
      <c r="H481" s="371"/>
      <c r="I481" s="371">
        <v>0</v>
      </c>
      <c r="J481" s="371"/>
      <c r="K481" s="371"/>
      <c r="L481" s="371"/>
      <c r="M481" s="371"/>
      <c r="N481" s="371"/>
      <c r="O481" s="371"/>
      <c r="P481" s="371"/>
      <c r="Q481" s="371"/>
      <c r="R481" s="371"/>
      <c r="S481" s="371"/>
      <c r="T481" s="371"/>
      <c r="U481" s="371"/>
      <c r="V481" s="371"/>
      <c r="W481" s="371"/>
      <c r="X481" s="371"/>
      <c r="Y481" s="371"/>
      <c r="Z481" s="19"/>
      <c r="AA481" s="19" t="s">
        <v>131</v>
      </c>
      <c r="AB481" s="371"/>
      <c r="AC481" s="371"/>
      <c r="AD481" s="371"/>
      <c r="AE481" s="371"/>
      <c r="AF481" s="371"/>
      <c r="AG481" s="371"/>
      <c r="AH481" s="371"/>
      <c r="AI481" s="371"/>
      <c r="AJ481" s="371"/>
      <c r="AK481" s="371"/>
      <c r="AL481" s="371"/>
      <c r="AM481" s="371"/>
      <c r="AN481" s="371"/>
      <c r="AO481" s="371"/>
      <c r="AP481" s="371"/>
      <c r="AQ481" s="371"/>
      <c r="AR481" s="371"/>
      <c r="AS481" s="371"/>
      <c r="AT481" s="371"/>
      <c r="AU481" s="371"/>
      <c r="AV481" s="371"/>
      <c r="AW481" s="371"/>
      <c r="AX481" s="371"/>
      <c r="AY481" s="371"/>
      <c r="AZ481" s="371">
        <v>0</v>
      </c>
      <c r="BA481" s="19" t="s">
        <v>870</v>
      </c>
    </row>
    <row r="482" spans="1:53" x14ac:dyDescent="0.35">
      <c r="A482" s="19" t="s">
        <v>2164</v>
      </c>
      <c r="B482" s="19" t="s">
        <v>2165</v>
      </c>
      <c r="C482" s="19" t="s">
        <v>58</v>
      </c>
      <c r="D482" s="436">
        <v>46202</v>
      </c>
      <c r="E482" s="19" t="s">
        <v>56</v>
      </c>
      <c r="F482" s="19" t="s">
        <v>524</v>
      </c>
      <c r="G482" s="371">
        <v>0</v>
      </c>
      <c r="H482" s="371"/>
      <c r="I482" s="371">
        <v>0</v>
      </c>
      <c r="J482" s="371"/>
      <c r="K482" s="371"/>
      <c r="L482" s="371"/>
      <c r="M482" s="371"/>
      <c r="N482" s="371"/>
      <c r="O482" s="371"/>
      <c r="P482" s="371"/>
      <c r="Q482" s="371"/>
      <c r="R482" s="371"/>
      <c r="S482" s="371"/>
      <c r="T482" s="371"/>
      <c r="U482" s="371"/>
      <c r="V482" s="371"/>
      <c r="W482" s="371"/>
      <c r="X482" s="371"/>
      <c r="Y482" s="371"/>
      <c r="Z482" s="19"/>
      <c r="AA482" s="19" t="s">
        <v>131</v>
      </c>
      <c r="AB482" s="371"/>
      <c r="AC482" s="371"/>
      <c r="AD482" s="371"/>
      <c r="AE482" s="371"/>
      <c r="AF482" s="371"/>
      <c r="AG482" s="371"/>
      <c r="AH482" s="371"/>
      <c r="AI482" s="371"/>
      <c r="AJ482" s="371"/>
      <c r="AK482" s="371"/>
      <c r="AL482" s="371"/>
      <c r="AM482" s="371"/>
      <c r="AN482" s="371"/>
      <c r="AO482" s="371"/>
      <c r="AP482" s="371"/>
      <c r="AQ482" s="371"/>
      <c r="AR482" s="371"/>
      <c r="AS482" s="371"/>
      <c r="AT482" s="371"/>
      <c r="AU482" s="371"/>
      <c r="AV482" s="371"/>
      <c r="AW482" s="371"/>
      <c r="AX482" s="371"/>
      <c r="AY482" s="371"/>
      <c r="AZ482" s="371">
        <v>0</v>
      </c>
      <c r="BA482" s="19" t="s">
        <v>870</v>
      </c>
    </row>
    <row r="483" spans="1:53" x14ac:dyDescent="0.35">
      <c r="A483" s="19" t="s">
        <v>2167</v>
      </c>
      <c r="B483" s="19" t="s">
        <v>2168</v>
      </c>
      <c r="C483" s="19" t="s">
        <v>58</v>
      </c>
      <c r="D483" s="436">
        <v>46202</v>
      </c>
      <c r="E483" s="19" t="s">
        <v>56</v>
      </c>
      <c r="F483" s="19" t="s">
        <v>524</v>
      </c>
      <c r="G483" s="371">
        <v>0</v>
      </c>
      <c r="H483" s="371"/>
      <c r="I483" s="371">
        <v>0</v>
      </c>
      <c r="J483" s="371"/>
      <c r="K483" s="371"/>
      <c r="L483" s="371"/>
      <c r="M483" s="371"/>
      <c r="N483" s="371"/>
      <c r="O483" s="371"/>
      <c r="P483" s="371"/>
      <c r="Q483" s="371"/>
      <c r="R483" s="371"/>
      <c r="S483" s="371"/>
      <c r="T483" s="371"/>
      <c r="U483" s="371"/>
      <c r="V483" s="371"/>
      <c r="W483" s="371"/>
      <c r="X483" s="371"/>
      <c r="Y483" s="371"/>
      <c r="Z483" s="19"/>
      <c r="AA483" s="19" t="s">
        <v>131</v>
      </c>
      <c r="AB483" s="371"/>
      <c r="AC483" s="371"/>
      <c r="AD483" s="371"/>
      <c r="AE483" s="371"/>
      <c r="AF483" s="371"/>
      <c r="AG483" s="371"/>
      <c r="AH483" s="371"/>
      <c r="AI483" s="371"/>
      <c r="AJ483" s="371"/>
      <c r="AK483" s="371"/>
      <c r="AL483" s="371"/>
      <c r="AM483" s="371"/>
      <c r="AN483" s="371"/>
      <c r="AO483" s="371"/>
      <c r="AP483" s="371"/>
      <c r="AQ483" s="371"/>
      <c r="AR483" s="371"/>
      <c r="AS483" s="371"/>
      <c r="AT483" s="371"/>
      <c r="AU483" s="371"/>
      <c r="AV483" s="371"/>
      <c r="AW483" s="371"/>
      <c r="AX483" s="371"/>
      <c r="AY483" s="371"/>
      <c r="AZ483" s="371">
        <v>0</v>
      </c>
      <c r="BA483" s="19" t="s">
        <v>870</v>
      </c>
    </row>
  </sheetData>
  <autoFilter ref="A1:BC483" xr:uid="{0466D289-47FD-498B-8616-6B6DC7D130C2}"/>
  <pageMargins left="1" right="1" top="1" bottom="1" header="0.3" footer="0.3"/>
  <pageSetup orientation="portrait" r:id="rId1"/>
  <headerFooter>
    <oddFooter>&amp;C&amp;1#&amp;"Calibri"&amp;10&amp;K0000FFINTERNAL Datalogic Confidential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2E8F3-D060-4741-8119-3FD515FE5754}">
  <sheetPr>
    <outlinePr summaryBelow="0"/>
  </sheetPr>
  <dimension ref="A1:T447"/>
  <sheetViews>
    <sheetView zoomScaleNormal="100" workbookViewId="0">
      <pane xSplit="4" ySplit="2" topLeftCell="E278" activePane="bottomRight" state="frozen"/>
      <selection pane="topRight" activeCell="E1" sqref="E1"/>
      <selection pane="bottomLeft" activeCell="A3" sqref="A3"/>
      <selection pane="bottomRight" activeCell="K415" sqref="K415"/>
    </sheetView>
  </sheetViews>
  <sheetFormatPr defaultRowHeight="14.5" x14ac:dyDescent="0.35"/>
  <cols>
    <col min="1" max="1" width="5.54296875" style="287" customWidth="1"/>
    <col min="2" max="2" width="9.08984375" style="221" customWidth="1"/>
    <col min="3" max="3" width="21.7265625" style="221" customWidth="1"/>
    <col min="4" max="4" width="7.1796875" style="221" customWidth="1"/>
    <col min="5" max="5" width="9.453125" style="221" customWidth="1"/>
    <col min="6" max="6" width="7.81640625" style="221" customWidth="1"/>
    <col min="7" max="7" width="5.7265625" style="221" customWidth="1"/>
    <col min="8" max="8" width="10.453125" style="221" customWidth="1"/>
    <col min="9" max="9" width="7.08984375" style="221" customWidth="1"/>
    <col min="10" max="10" width="12" style="221" customWidth="1"/>
    <col min="11" max="11" width="11" style="15" bestFit="1" customWidth="1"/>
    <col min="12" max="13" width="8.7265625" style="221"/>
    <col min="14" max="14" width="8.7265625" style="287"/>
    <col min="15" max="15" width="13" style="221" customWidth="1"/>
    <col min="16" max="16" width="12.26953125" style="221" bestFit="1" customWidth="1"/>
    <col min="17" max="17" width="12.6328125" style="221" bestFit="1" customWidth="1"/>
    <col min="18" max="19" width="9.90625" style="221" bestFit="1" customWidth="1"/>
    <col min="20" max="20" width="10.453125" style="221" bestFit="1" customWidth="1"/>
    <col min="21" max="16384" width="8.7265625" style="221"/>
  </cols>
  <sheetData>
    <row r="1" spans="1:20" x14ac:dyDescent="0.35">
      <c r="K1" s="259"/>
      <c r="L1" s="259">
        <v>46173</v>
      </c>
      <c r="M1" s="303"/>
      <c r="N1" s="347" t="s">
        <v>822</v>
      </c>
      <c r="O1" s="344"/>
      <c r="P1" s="344">
        <f>SUBTOTAL(9,P3:P447)</f>
        <v>477084500</v>
      </c>
      <c r="Q1" s="344">
        <f t="shared" ref="Q1:S1" si="0">SUBTOTAL(9,Q3:Q447)</f>
        <v>232348500</v>
      </c>
      <c r="R1" s="344">
        <f t="shared" si="0"/>
        <v>709433000</v>
      </c>
      <c r="S1" s="344">
        <f t="shared" si="0"/>
        <v>34994000</v>
      </c>
    </row>
    <row r="2" spans="1:20" ht="12.75" customHeight="1" x14ac:dyDescent="0.35">
      <c r="A2" s="368" t="s">
        <v>93</v>
      </c>
      <c r="B2" s="368" t="s">
        <v>94</v>
      </c>
      <c r="C2" s="368" t="s">
        <v>95</v>
      </c>
      <c r="D2" s="368" t="s">
        <v>96</v>
      </c>
      <c r="E2" s="368" t="s">
        <v>334</v>
      </c>
      <c r="F2" s="368" t="s">
        <v>335</v>
      </c>
      <c r="G2" s="368" t="s">
        <v>336</v>
      </c>
      <c r="H2" s="368" t="s">
        <v>8</v>
      </c>
      <c r="I2" s="368" t="s">
        <v>129</v>
      </c>
      <c r="J2" s="368" t="s">
        <v>130</v>
      </c>
      <c r="K2" s="381" t="s">
        <v>556</v>
      </c>
      <c r="L2" s="381" t="s">
        <v>557</v>
      </c>
      <c r="M2" s="381" t="s">
        <v>558</v>
      </c>
      <c r="N2" s="381" t="s">
        <v>1781</v>
      </c>
      <c r="O2" s="381" t="s">
        <v>1782</v>
      </c>
      <c r="P2" s="381" t="s">
        <v>421</v>
      </c>
      <c r="Q2" s="381" t="s">
        <v>422</v>
      </c>
      <c r="R2" s="381" t="s">
        <v>738</v>
      </c>
      <c r="S2" s="381" t="s">
        <v>2188</v>
      </c>
      <c r="T2" s="421" t="s">
        <v>1783</v>
      </c>
    </row>
    <row r="3" spans="1:20" ht="15" customHeight="1" x14ac:dyDescent="0.35">
      <c r="A3" s="397">
        <f>ROW()-2</f>
        <v>1</v>
      </c>
      <c r="B3" s="398" t="s">
        <v>400</v>
      </c>
      <c r="C3" s="398" t="s">
        <v>718</v>
      </c>
      <c r="D3" s="398" t="s">
        <v>61</v>
      </c>
      <c r="E3" s="398" t="s">
        <v>401</v>
      </c>
      <c r="F3" s="398" t="s">
        <v>132</v>
      </c>
      <c r="G3" s="398" t="s">
        <v>69</v>
      </c>
      <c r="H3" s="398" t="s">
        <v>547</v>
      </c>
      <c r="I3" s="398"/>
      <c r="J3" s="398" t="s">
        <v>1067</v>
      </c>
      <c r="K3" s="399">
        <v>44625</v>
      </c>
      <c r="L3" s="400">
        <v>52.6</v>
      </c>
      <c r="M3" s="400">
        <v>0</v>
      </c>
      <c r="N3" s="401" t="s">
        <v>525</v>
      </c>
      <c r="O3" s="402">
        <v>6000000</v>
      </c>
      <c r="P3" s="415">
        <v>1290000</v>
      </c>
      <c r="Q3" s="415">
        <v>630000</v>
      </c>
      <c r="R3" s="415">
        <v>1920000</v>
      </c>
      <c r="S3" s="415">
        <v>0</v>
      </c>
      <c r="T3" s="15" t="s">
        <v>982</v>
      </c>
    </row>
    <row r="4" spans="1:20" ht="15" customHeight="1" x14ac:dyDescent="0.35">
      <c r="A4" s="397">
        <f t="shared" ref="A4:A67" si="1">ROW()-2</f>
        <v>2</v>
      </c>
      <c r="B4" s="47" t="s">
        <v>533</v>
      </c>
      <c r="C4" s="47" t="s">
        <v>534</v>
      </c>
      <c r="D4" s="47" t="s">
        <v>56</v>
      </c>
      <c r="E4" s="47" t="s">
        <v>535</v>
      </c>
      <c r="F4" s="47" t="s">
        <v>131</v>
      </c>
      <c r="G4" s="47" t="s">
        <v>58</v>
      </c>
      <c r="H4" s="47" t="s">
        <v>327</v>
      </c>
      <c r="I4" s="47"/>
      <c r="J4" s="47" t="s">
        <v>1068</v>
      </c>
      <c r="K4" s="382">
        <v>45344</v>
      </c>
      <c r="L4" s="383">
        <v>28.633333333333333</v>
      </c>
      <c r="M4" s="383">
        <v>1</v>
      </c>
      <c r="N4" s="384" t="s">
        <v>525</v>
      </c>
      <c r="O4" s="385">
        <v>5900000</v>
      </c>
      <c r="P4" s="415">
        <v>1268500</v>
      </c>
      <c r="Q4" s="415">
        <v>619500</v>
      </c>
      <c r="R4" s="415">
        <v>1888000</v>
      </c>
      <c r="S4" s="415">
        <v>118000</v>
      </c>
      <c r="T4" s="15" t="s">
        <v>982</v>
      </c>
    </row>
    <row r="5" spans="1:20" ht="15" customHeight="1" x14ac:dyDescent="0.35">
      <c r="A5" s="397">
        <f t="shared" si="1"/>
        <v>3</v>
      </c>
      <c r="B5" s="47" t="s">
        <v>536</v>
      </c>
      <c r="C5" s="47" t="s">
        <v>548</v>
      </c>
      <c r="D5" s="47" t="s">
        <v>56</v>
      </c>
      <c r="E5" s="47" t="s">
        <v>537</v>
      </c>
      <c r="F5" s="47" t="s">
        <v>131</v>
      </c>
      <c r="G5" s="47" t="s">
        <v>58</v>
      </c>
      <c r="H5" s="47" t="s">
        <v>327</v>
      </c>
      <c r="I5" s="47"/>
      <c r="J5" s="47" t="s">
        <v>1068</v>
      </c>
      <c r="K5" s="382">
        <v>45344</v>
      </c>
      <c r="L5" s="383">
        <v>28.633333333333333</v>
      </c>
      <c r="M5" s="383">
        <v>1</v>
      </c>
      <c r="N5" s="384" t="s">
        <v>525</v>
      </c>
      <c r="O5" s="385">
        <v>5900000</v>
      </c>
      <c r="P5" s="415">
        <v>1268500</v>
      </c>
      <c r="Q5" s="415">
        <v>619500</v>
      </c>
      <c r="R5" s="415">
        <v>1888000</v>
      </c>
      <c r="S5" s="415">
        <v>118000</v>
      </c>
      <c r="T5" s="15" t="s">
        <v>982</v>
      </c>
    </row>
    <row r="6" spans="1:20" ht="15" customHeight="1" x14ac:dyDescent="0.35">
      <c r="A6" s="397">
        <f t="shared" si="1"/>
        <v>4</v>
      </c>
      <c r="B6" s="47" t="s">
        <v>538</v>
      </c>
      <c r="C6" s="47" t="s">
        <v>539</v>
      </c>
      <c r="D6" s="47" t="s">
        <v>56</v>
      </c>
      <c r="E6" s="47" t="s">
        <v>540</v>
      </c>
      <c r="F6" s="47" t="s">
        <v>131</v>
      </c>
      <c r="G6" s="47" t="s">
        <v>58</v>
      </c>
      <c r="H6" s="47" t="s">
        <v>328</v>
      </c>
      <c r="I6" s="47"/>
      <c r="J6" s="47" t="s">
        <v>1068</v>
      </c>
      <c r="K6" s="382">
        <v>45349</v>
      </c>
      <c r="L6" s="383">
        <v>28.466666666666665</v>
      </c>
      <c r="M6" s="383">
        <v>2</v>
      </c>
      <c r="N6" s="384" t="s">
        <v>525</v>
      </c>
      <c r="O6" s="385">
        <v>5900000</v>
      </c>
      <c r="P6" s="415">
        <v>1268500</v>
      </c>
      <c r="Q6" s="415">
        <v>619500</v>
      </c>
      <c r="R6" s="415">
        <v>1888000</v>
      </c>
      <c r="S6" s="415">
        <v>118000</v>
      </c>
      <c r="T6" s="15" t="s">
        <v>982</v>
      </c>
    </row>
    <row r="7" spans="1:20" ht="15" customHeight="1" x14ac:dyDescent="0.35">
      <c r="A7" s="397">
        <f t="shared" si="1"/>
        <v>5</v>
      </c>
      <c r="B7" s="47" t="s">
        <v>541</v>
      </c>
      <c r="C7" s="47" t="s">
        <v>542</v>
      </c>
      <c r="D7" s="47" t="s">
        <v>801</v>
      </c>
      <c r="E7" s="47" t="s">
        <v>543</v>
      </c>
      <c r="F7" s="47" t="s">
        <v>132</v>
      </c>
      <c r="G7" s="47" t="s">
        <v>58</v>
      </c>
      <c r="H7" s="47" t="s">
        <v>1524</v>
      </c>
      <c r="I7" s="47"/>
      <c r="J7" s="47" t="s">
        <v>1067</v>
      </c>
      <c r="K7" s="382">
        <v>45350</v>
      </c>
      <c r="L7" s="383">
        <v>28.433333333333334</v>
      </c>
      <c r="M7" s="383">
        <v>0</v>
      </c>
      <c r="N7" s="384" t="s">
        <v>525</v>
      </c>
      <c r="O7" s="385">
        <v>5900000</v>
      </c>
      <c r="P7" s="415">
        <v>1268500</v>
      </c>
      <c r="Q7" s="415">
        <v>619500</v>
      </c>
      <c r="R7" s="415">
        <v>1888000</v>
      </c>
      <c r="S7" s="415">
        <v>0</v>
      </c>
      <c r="T7" s="15" t="s">
        <v>982</v>
      </c>
    </row>
    <row r="8" spans="1:20" ht="15" customHeight="1" x14ac:dyDescent="0.35">
      <c r="A8" s="397">
        <f t="shared" si="1"/>
        <v>6</v>
      </c>
      <c r="B8" s="47" t="s">
        <v>544</v>
      </c>
      <c r="C8" s="47" t="s">
        <v>545</v>
      </c>
      <c r="D8" s="47" t="s">
        <v>801</v>
      </c>
      <c r="E8" s="47" t="s">
        <v>546</v>
      </c>
      <c r="F8" s="47" t="s">
        <v>132</v>
      </c>
      <c r="G8" s="47" t="s">
        <v>58</v>
      </c>
      <c r="H8" s="47" t="s">
        <v>1524</v>
      </c>
      <c r="I8" s="47"/>
      <c r="J8" s="47" t="s">
        <v>1067</v>
      </c>
      <c r="K8" s="382">
        <v>45350</v>
      </c>
      <c r="L8" s="383">
        <v>28.433333333333334</v>
      </c>
      <c r="M8" s="383">
        <v>0</v>
      </c>
      <c r="N8" s="384" t="s">
        <v>525</v>
      </c>
      <c r="O8" s="385">
        <v>5900000</v>
      </c>
      <c r="P8" s="415">
        <v>1268500</v>
      </c>
      <c r="Q8" s="415">
        <v>619500</v>
      </c>
      <c r="R8" s="415">
        <v>1888000</v>
      </c>
      <c r="S8" s="415">
        <v>0</v>
      </c>
      <c r="T8" s="15" t="s">
        <v>982</v>
      </c>
    </row>
    <row r="9" spans="1:20" ht="15" customHeight="1" x14ac:dyDescent="0.35">
      <c r="A9" s="397">
        <f t="shared" si="1"/>
        <v>7</v>
      </c>
      <c r="B9" s="47" t="s">
        <v>549</v>
      </c>
      <c r="C9" s="47" t="s">
        <v>550</v>
      </c>
      <c r="D9" s="47" t="s">
        <v>56</v>
      </c>
      <c r="E9" s="47" t="s">
        <v>551</v>
      </c>
      <c r="F9" s="47" t="s">
        <v>131</v>
      </c>
      <c r="G9" s="47" t="s">
        <v>58</v>
      </c>
      <c r="H9" s="47" t="s">
        <v>327</v>
      </c>
      <c r="I9" s="47"/>
      <c r="J9" s="47" t="s">
        <v>1068</v>
      </c>
      <c r="K9" s="382">
        <v>45369</v>
      </c>
      <c r="L9" s="383">
        <v>27.8</v>
      </c>
      <c r="M9" s="383">
        <v>0</v>
      </c>
      <c r="N9" s="384" t="s">
        <v>525</v>
      </c>
      <c r="O9" s="385">
        <v>5900000</v>
      </c>
      <c r="P9" s="415">
        <v>1268500</v>
      </c>
      <c r="Q9" s="415">
        <v>619500</v>
      </c>
      <c r="R9" s="415">
        <v>1888000</v>
      </c>
      <c r="S9" s="415">
        <v>118000</v>
      </c>
      <c r="T9" s="15" t="s">
        <v>982</v>
      </c>
    </row>
    <row r="10" spans="1:20" ht="15" customHeight="1" x14ac:dyDescent="0.35">
      <c r="A10" s="397">
        <f t="shared" si="1"/>
        <v>8</v>
      </c>
      <c r="B10" s="47" t="s">
        <v>552</v>
      </c>
      <c r="C10" s="47" t="s">
        <v>553</v>
      </c>
      <c r="D10" s="47" t="s">
        <v>56</v>
      </c>
      <c r="E10" s="47" t="s">
        <v>554</v>
      </c>
      <c r="F10" s="47" t="s">
        <v>131</v>
      </c>
      <c r="G10" s="47" t="s">
        <v>58</v>
      </c>
      <c r="H10" s="47" t="s">
        <v>327</v>
      </c>
      <c r="I10" s="47"/>
      <c r="J10" s="47" t="s">
        <v>1068</v>
      </c>
      <c r="K10" s="382">
        <v>45370</v>
      </c>
      <c r="L10" s="383">
        <v>27.766666666666666</v>
      </c>
      <c r="M10" s="383">
        <v>0</v>
      </c>
      <c r="N10" s="384" t="s">
        <v>525</v>
      </c>
      <c r="O10" s="385">
        <v>5900000</v>
      </c>
      <c r="P10" s="415">
        <v>1268500</v>
      </c>
      <c r="Q10" s="415">
        <v>619500</v>
      </c>
      <c r="R10" s="415">
        <v>1888000</v>
      </c>
      <c r="S10" s="415">
        <v>118000</v>
      </c>
      <c r="T10" s="15" t="s">
        <v>982</v>
      </c>
    </row>
    <row r="11" spans="1:20" ht="15" customHeight="1" x14ac:dyDescent="0.35">
      <c r="A11" s="397">
        <f t="shared" si="1"/>
        <v>9</v>
      </c>
      <c r="B11" s="47" t="s">
        <v>564</v>
      </c>
      <c r="C11" s="47" t="s">
        <v>565</v>
      </c>
      <c r="D11" s="47" t="s">
        <v>56</v>
      </c>
      <c r="E11" s="47" t="s">
        <v>566</v>
      </c>
      <c r="F11" s="47" t="s">
        <v>131</v>
      </c>
      <c r="G11" s="47" t="s">
        <v>58</v>
      </c>
      <c r="H11" s="47" t="s">
        <v>327</v>
      </c>
      <c r="I11" s="47"/>
      <c r="J11" s="47" t="s">
        <v>319</v>
      </c>
      <c r="K11" s="382">
        <v>45386</v>
      </c>
      <c r="L11" s="383">
        <v>27.233333333333334</v>
      </c>
      <c r="M11" s="383">
        <v>0</v>
      </c>
      <c r="N11" s="384" t="s">
        <v>525</v>
      </c>
      <c r="O11" s="385">
        <v>5900000</v>
      </c>
      <c r="P11" s="415">
        <v>1268500</v>
      </c>
      <c r="Q11" s="415">
        <v>619500</v>
      </c>
      <c r="R11" s="415">
        <v>1888000</v>
      </c>
      <c r="S11" s="415">
        <v>118000</v>
      </c>
      <c r="T11" s="15" t="s">
        <v>982</v>
      </c>
    </row>
    <row r="12" spans="1:20" ht="15" customHeight="1" x14ac:dyDescent="0.35">
      <c r="A12" s="397">
        <f t="shared" si="1"/>
        <v>10</v>
      </c>
      <c r="B12" s="47" t="s">
        <v>567</v>
      </c>
      <c r="C12" s="47" t="s">
        <v>568</v>
      </c>
      <c r="D12" s="47" t="s">
        <v>56</v>
      </c>
      <c r="E12" s="47" t="s">
        <v>569</v>
      </c>
      <c r="F12" s="47" t="s">
        <v>131</v>
      </c>
      <c r="G12" s="47" t="s">
        <v>58</v>
      </c>
      <c r="H12" s="47" t="s">
        <v>328</v>
      </c>
      <c r="I12" s="47"/>
      <c r="J12" s="47" t="s">
        <v>319</v>
      </c>
      <c r="K12" s="382">
        <v>45386</v>
      </c>
      <c r="L12" s="383">
        <v>27.233333333333334</v>
      </c>
      <c r="M12" s="383">
        <v>2</v>
      </c>
      <c r="N12" s="384" t="s">
        <v>525</v>
      </c>
      <c r="O12" s="385">
        <v>5900000</v>
      </c>
      <c r="P12" s="415">
        <v>1268500</v>
      </c>
      <c r="Q12" s="415">
        <v>619500</v>
      </c>
      <c r="R12" s="415">
        <v>1888000</v>
      </c>
      <c r="S12" s="415">
        <v>118000</v>
      </c>
      <c r="T12" s="15" t="s">
        <v>982</v>
      </c>
    </row>
    <row r="13" spans="1:20" ht="15" customHeight="1" x14ac:dyDescent="0.35">
      <c r="A13" s="397">
        <f t="shared" si="1"/>
        <v>11</v>
      </c>
      <c r="B13" s="47" t="s">
        <v>571</v>
      </c>
      <c r="C13" s="47" t="s">
        <v>572</v>
      </c>
      <c r="D13" s="47" t="s">
        <v>56</v>
      </c>
      <c r="E13" s="47" t="s">
        <v>573</v>
      </c>
      <c r="F13" s="47" t="s">
        <v>131</v>
      </c>
      <c r="G13" s="47" t="s">
        <v>58</v>
      </c>
      <c r="H13" s="47" t="s">
        <v>328</v>
      </c>
      <c r="I13" s="47"/>
      <c r="J13" s="47" t="s">
        <v>1068</v>
      </c>
      <c r="K13" s="382">
        <v>45422</v>
      </c>
      <c r="L13" s="383">
        <v>26.033333333333335</v>
      </c>
      <c r="M13" s="383">
        <v>6</v>
      </c>
      <c r="N13" s="384" t="s">
        <v>525</v>
      </c>
      <c r="O13" s="385">
        <v>5900000</v>
      </c>
      <c r="P13" s="415">
        <v>1268500</v>
      </c>
      <c r="Q13" s="415">
        <v>619500</v>
      </c>
      <c r="R13" s="415">
        <v>1888000</v>
      </c>
      <c r="S13" s="415">
        <v>118000</v>
      </c>
      <c r="T13" s="15" t="s">
        <v>982</v>
      </c>
    </row>
    <row r="14" spans="1:20" ht="15" customHeight="1" x14ac:dyDescent="0.35">
      <c r="A14" s="397">
        <f t="shared" si="1"/>
        <v>12</v>
      </c>
      <c r="B14" s="47" t="s">
        <v>574</v>
      </c>
      <c r="C14" s="47" t="s">
        <v>575</v>
      </c>
      <c r="D14" s="47" t="s">
        <v>56</v>
      </c>
      <c r="E14" s="47" t="s">
        <v>576</v>
      </c>
      <c r="F14" s="47" t="s">
        <v>131</v>
      </c>
      <c r="G14" s="47" t="s">
        <v>58</v>
      </c>
      <c r="H14" s="47" t="s">
        <v>328</v>
      </c>
      <c r="I14" s="47"/>
      <c r="J14" s="47" t="s">
        <v>1068</v>
      </c>
      <c r="K14" s="382">
        <v>45426</v>
      </c>
      <c r="L14" s="383">
        <v>25.9</v>
      </c>
      <c r="M14" s="383">
        <v>1</v>
      </c>
      <c r="N14" s="384" t="s">
        <v>525</v>
      </c>
      <c r="O14" s="385">
        <v>5900000</v>
      </c>
      <c r="P14" s="415">
        <v>1268500</v>
      </c>
      <c r="Q14" s="415">
        <v>619500</v>
      </c>
      <c r="R14" s="415">
        <v>1888000</v>
      </c>
      <c r="S14" s="415">
        <v>118000</v>
      </c>
      <c r="T14" s="15" t="s">
        <v>982</v>
      </c>
    </row>
    <row r="15" spans="1:20" ht="15" customHeight="1" x14ac:dyDescent="0.35">
      <c r="A15" s="397">
        <f t="shared" si="1"/>
        <v>13</v>
      </c>
      <c r="B15" s="47" t="s">
        <v>577</v>
      </c>
      <c r="C15" s="47" t="s">
        <v>578</v>
      </c>
      <c r="D15" s="47" t="s">
        <v>56</v>
      </c>
      <c r="E15" s="47" t="s">
        <v>579</v>
      </c>
      <c r="F15" s="47" t="s">
        <v>131</v>
      </c>
      <c r="G15" s="47" t="s">
        <v>58</v>
      </c>
      <c r="H15" s="47" t="s">
        <v>327</v>
      </c>
      <c r="I15" s="47"/>
      <c r="J15" s="47" t="s">
        <v>1068</v>
      </c>
      <c r="K15" s="382">
        <v>45428</v>
      </c>
      <c r="L15" s="383">
        <v>25.833333333333332</v>
      </c>
      <c r="M15" s="383">
        <v>0</v>
      </c>
      <c r="N15" s="384" t="s">
        <v>525</v>
      </c>
      <c r="O15" s="385">
        <v>5900000</v>
      </c>
      <c r="P15" s="415">
        <v>1268500</v>
      </c>
      <c r="Q15" s="415">
        <v>619500</v>
      </c>
      <c r="R15" s="415">
        <v>1888000</v>
      </c>
      <c r="S15" s="415">
        <v>118000</v>
      </c>
      <c r="T15" s="15" t="s">
        <v>982</v>
      </c>
    </row>
    <row r="16" spans="1:20" ht="15" customHeight="1" x14ac:dyDescent="0.35">
      <c r="A16" s="397">
        <f t="shared" si="1"/>
        <v>14</v>
      </c>
      <c r="B16" s="47" t="s">
        <v>580</v>
      </c>
      <c r="C16" s="47" t="s">
        <v>581</v>
      </c>
      <c r="D16" s="47" t="s">
        <v>73</v>
      </c>
      <c r="E16" s="47" t="s">
        <v>582</v>
      </c>
      <c r="F16" s="47" t="s">
        <v>132</v>
      </c>
      <c r="G16" s="47" t="s">
        <v>58</v>
      </c>
      <c r="H16" s="47" t="s">
        <v>826</v>
      </c>
      <c r="I16" s="47"/>
      <c r="J16" s="47" t="s">
        <v>319</v>
      </c>
      <c r="K16" s="382">
        <v>45428</v>
      </c>
      <c r="L16" s="383">
        <v>25.833333333333332</v>
      </c>
      <c r="M16" s="383">
        <v>0</v>
      </c>
      <c r="N16" s="384" t="s">
        <v>525</v>
      </c>
      <c r="O16" s="385">
        <v>5900000</v>
      </c>
      <c r="P16" s="415">
        <v>1268500</v>
      </c>
      <c r="Q16" s="415">
        <v>619500</v>
      </c>
      <c r="R16" s="415">
        <v>1888000</v>
      </c>
      <c r="S16" s="415">
        <v>118000</v>
      </c>
      <c r="T16" s="15" t="s">
        <v>982</v>
      </c>
    </row>
    <row r="17" spans="1:20" ht="15" customHeight="1" x14ac:dyDescent="0.35">
      <c r="A17" s="397">
        <f t="shared" si="1"/>
        <v>15</v>
      </c>
      <c r="B17" s="47" t="s">
        <v>583</v>
      </c>
      <c r="C17" s="47" t="s">
        <v>584</v>
      </c>
      <c r="D17" s="47" t="s">
        <v>801</v>
      </c>
      <c r="E17" s="47" t="s">
        <v>585</v>
      </c>
      <c r="F17" s="47" t="s">
        <v>132</v>
      </c>
      <c r="G17" s="47" t="s">
        <v>58</v>
      </c>
      <c r="H17" s="47" t="s">
        <v>1524</v>
      </c>
      <c r="I17" s="47"/>
      <c r="J17" s="47" t="s">
        <v>1067</v>
      </c>
      <c r="K17" s="382">
        <v>45428</v>
      </c>
      <c r="L17" s="383">
        <v>25.833333333333332</v>
      </c>
      <c r="M17" s="383">
        <v>0</v>
      </c>
      <c r="N17" s="384" t="s">
        <v>525</v>
      </c>
      <c r="O17" s="385">
        <v>5900000</v>
      </c>
      <c r="P17" s="415">
        <v>1268500</v>
      </c>
      <c r="Q17" s="415">
        <v>619500</v>
      </c>
      <c r="R17" s="415">
        <v>1888000</v>
      </c>
      <c r="S17" s="415">
        <v>0</v>
      </c>
      <c r="T17" s="15" t="s">
        <v>982</v>
      </c>
    </row>
    <row r="18" spans="1:20" ht="15" customHeight="1" x14ac:dyDescent="0.35">
      <c r="A18" s="397">
        <f t="shared" si="1"/>
        <v>16</v>
      </c>
      <c r="B18" s="47" t="s">
        <v>586</v>
      </c>
      <c r="C18" s="47" t="s">
        <v>587</v>
      </c>
      <c r="D18" s="47" t="s">
        <v>56</v>
      </c>
      <c r="E18" s="47" t="s">
        <v>588</v>
      </c>
      <c r="F18" s="47" t="s">
        <v>131</v>
      </c>
      <c r="G18" s="47" t="s">
        <v>58</v>
      </c>
      <c r="H18" s="47" t="s">
        <v>328</v>
      </c>
      <c r="I18" s="47"/>
      <c r="J18" s="47" t="s">
        <v>1068</v>
      </c>
      <c r="K18" s="382">
        <v>45432</v>
      </c>
      <c r="L18" s="383">
        <v>25.7</v>
      </c>
      <c r="M18" s="383">
        <v>3</v>
      </c>
      <c r="N18" s="384" t="s">
        <v>525</v>
      </c>
      <c r="O18" s="385">
        <v>5900000</v>
      </c>
      <c r="P18" s="415">
        <v>1268500</v>
      </c>
      <c r="Q18" s="415">
        <v>619500</v>
      </c>
      <c r="R18" s="415">
        <v>1888000</v>
      </c>
      <c r="S18" s="415">
        <v>118000</v>
      </c>
      <c r="T18" s="15" t="s">
        <v>982</v>
      </c>
    </row>
    <row r="19" spans="1:20" ht="15" customHeight="1" x14ac:dyDescent="0.35">
      <c r="A19" s="397">
        <f t="shared" si="1"/>
        <v>17</v>
      </c>
      <c r="B19" s="47" t="s">
        <v>594</v>
      </c>
      <c r="C19" s="47" t="s">
        <v>595</v>
      </c>
      <c r="D19" s="47" t="s">
        <v>56</v>
      </c>
      <c r="E19" s="47" t="s">
        <v>596</v>
      </c>
      <c r="F19" s="47" t="s">
        <v>131</v>
      </c>
      <c r="G19" s="47" t="s">
        <v>58</v>
      </c>
      <c r="H19" s="47" t="s">
        <v>328</v>
      </c>
      <c r="I19" s="47"/>
      <c r="J19" s="47" t="s">
        <v>1067</v>
      </c>
      <c r="K19" s="382">
        <v>45498</v>
      </c>
      <c r="L19" s="383">
        <v>23.5</v>
      </c>
      <c r="M19" s="383">
        <v>1</v>
      </c>
      <c r="N19" s="384" t="s">
        <v>525</v>
      </c>
      <c r="O19" s="385">
        <v>5900000</v>
      </c>
      <c r="P19" s="415">
        <v>1268500</v>
      </c>
      <c r="Q19" s="415">
        <v>619500</v>
      </c>
      <c r="R19" s="415">
        <v>1888000</v>
      </c>
      <c r="S19" s="415">
        <v>0</v>
      </c>
      <c r="T19" s="15" t="s">
        <v>982</v>
      </c>
    </row>
    <row r="20" spans="1:20" ht="15" customHeight="1" x14ac:dyDescent="0.35">
      <c r="A20" s="397">
        <f t="shared" si="1"/>
        <v>18</v>
      </c>
      <c r="B20" s="47" t="s">
        <v>620</v>
      </c>
      <c r="C20" s="47" t="s">
        <v>621</v>
      </c>
      <c r="D20" s="47" t="s">
        <v>56</v>
      </c>
      <c r="E20" s="47" t="s">
        <v>622</v>
      </c>
      <c r="F20" s="47" t="s">
        <v>131</v>
      </c>
      <c r="G20" s="47" t="s">
        <v>58</v>
      </c>
      <c r="H20" s="47" t="s">
        <v>328</v>
      </c>
      <c r="I20" s="47"/>
      <c r="J20" s="47" t="s">
        <v>1068</v>
      </c>
      <c r="K20" s="382">
        <v>45702</v>
      </c>
      <c r="L20" s="383">
        <v>16.7</v>
      </c>
      <c r="M20" s="383">
        <v>0</v>
      </c>
      <c r="N20" s="384" t="s">
        <v>525</v>
      </c>
      <c r="O20" s="385">
        <v>5900000</v>
      </c>
      <c r="P20" s="415">
        <v>1268500</v>
      </c>
      <c r="Q20" s="415">
        <v>619500</v>
      </c>
      <c r="R20" s="415">
        <v>1888000</v>
      </c>
      <c r="S20" s="415">
        <v>118000</v>
      </c>
      <c r="T20" s="15" t="s">
        <v>982</v>
      </c>
    </row>
    <row r="21" spans="1:20" ht="15" customHeight="1" x14ac:dyDescent="0.35">
      <c r="A21" s="397">
        <f t="shared" si="1"/>
        <v>19</v>
      </c>
      <c r="B21" s="47" t="s">
        <v>623</v>
      </c>
      <c r="C21" s="47" t="s">
        <v>624</v>
      </c>
      <c r="D21" s="47" t="s">
        <v>56</v>
      </c>
      <c r="E21" s="47" t="s">
        <v>625</v>
      </c>
      <c r="F21" s="47" t="s">
        <v>131</v>
      </c>
      <c r="G21" s="47" t="s">
        <v>58</v>
      </c>
      <c r="H21" s="47" t="s">
        <v>327</v>
      </c>
      <c r="I21" s="47"/>
      <c r="J21" s="47" t="s">
        <v>319</v>
      </c>
      <c r="K21" s="382">
        <v>45702</v>
      </c>
      <c r="L21" s="383">
        <v>16.7</v>
      </c>
      <c r="M21" s="383">
        <v>2</v>
      </c>
      <c r="N21" s="384" t="s">
        <v>525</v>
      </c>
      <c r="O21" s="385">
        <v>5900000</v>
      </c>
      <c r="P21" s="415">
        <v>1268500</v>
      </c>
      <c r="Q21" s="415">
        <v>619500</v>
      </c>
      <c r="R21" s="415">
        <v>1888000</v>
      </c>
      <c r="S21" s="415">
        <v>118000</v>
      </c>
      <c r="T21" s="15" t="s">
        <v>982</v>
      </c>
    </row>
    <row r="22" spans="1:20" ht="15" customHeight="1" x14ac:dyDescent="0.35">
      <c r="A22" s="397">
        <f t="shared" si="1"/>
        <v>20</v>
      </c>
      <c r="B22" s="47" t="s">
        <v>626</v>
      </c>
      <c r="C22" s="47" t="s">
        <v>627</v>
      </c>
      <c r="D22" s="47" t="s">
        <v>56</v>
      </c>
      <c r="E22" s="47" t="s">
        <v>628</v>
      </c>
      <c r="F22" s="47" t="s">
        <v>131</v>
      </c>
      <c r="G22" s="47" t="s">
        <v>58</v>
      </c>
      <c r="H22" s="47" t="s">
        <v>327</v>
      </c>
      <c r="I22" s="47"/>
      <c r="J22" s="47" t="s">
        <v>1067</v>
      </c>
      <c r="K22" s="382">
        <v>45717</v>
      </c>
      <c r="L22" s="383">
        <v>16.2</v>
      </c>
      <c r="M22" s="383">
        <v>0</v>
      </c>
      <c r="N22" s="384" t="s">
        <v>525</v>
      </c>
      <c r="O22" s="385">
        <v>5900000</v>
      </c>
      <c r="P22" s="415">
        <v>1268500</v>
      </c>
      <c r="Q22" s="415">
        <v>619500</v>
      </c>
      <c r="R22" s="415">
        <v>1888000</v>
      </c>
      <c r="S22" s="415">
        <v>0</v>
      </c>
      <c r="T22" s="15" t="s">
        <v>982</v>
      </c>
    </row>
    <row r="23" spans="1:20" ht="15" customHeight="1" x14ac:dyDescent="0.35">
      <c r="A23" s="397">
        <f t="shared" si="1"/>
        <v>21</v>
      </c>
      <c r="B23" s="47" t="s">
        <v>629</v>
      </c>
      <c r="C23" s="47" t="s">
        <v>630</v>
      </c>
      <c r="D23" s="47" t="s">
        <v>56</v>
      </c>
      <c r="E23" s="47" t="s">
        <v>631</v>
      </c>
      <c r="F23" s="47" t="s">
        <v>131</v>
      </c>
      <c r="G23" s="47" t="s">
        <v>58</v>
      </c>
      <c r="H23" s="47" t="s">
        <v>327</v>
      </c>
      <c r="I23" s="47"/>
      <c r="J23" s="47" t="s">
        <v>1067</v>
      </c>
      <c r="K23" s="382">
        <v>45731</v>
      </c>
      <c r="L23" s="383">
        <v>15.733333333333333</v>
      </c>
      <c r="M23" s="383">
        <v>5</v>
      </c>
      <c r="N23" s="384" t="s">
        <v>525</v>
      </c>
      <c r="O23" s="385">
        <v>5900000</v>
      </c>
      <c r="P23" s="415">
        <v>1268500</v>
      </c>
      <c r="Q23" s="415">
        <v>619500</v>
      </c>
      <c r="R23" s="415">
        <v>1888000</v>
      </c>
      <c r="S23" s="415">
        <v>0</v>
      </c>
      <c r="T23" s="15" t="s">
        <v>982</v>
      </c>
    </row>
    <row r="24" spans="1:20" ht="15" customHeight="1" x14ac:dyDescent="0.35">
      <c r="A24" s="397">
        <f t="shared" si="1"/>
        <v>22</v>
      </c>
      <c r="B24" s="47" t="s">
        <v>632</v>
      </c>
      <c r="C24" s="47" t="s">
        <v>633</v>
      </c>
      <c r="D24" s="47" t="s">
        <v>61</v>
      </c>
      <c r="E24" s="47" t="s">
        <v>634</v>
      </c>
      <c r="F24" s="47" t="s">
        <v>132</v>
      </c>
      <c r="G24" s="47" t="s">
        <v>58</v>
      </c>
      <c r="H24" s="47" t="s">
        <v>547</v>
      </c>
      <c r="I24" s="47"/>
      <c r="J24" s="47" t="s">
        <v>1068</v>
      </c>
      <c r="K24" s="382">
        <v>45731</v>
      </c>
      <c r="L24" s="383">
        <v>15.733333333333333</v>
      </c>
      <c r="M24" s="383">
        <v>5</v>
      </c>
      <c r="N24" s="384" t="s">
        <v>526</v>
      </c>
      <c r="O24" s="385">
        <v>5900000</v>
      </c>
      <c r="P24" s="415">
        <v>531000</v>
      </c>
      <c r="Q24" s="415">
        <v>0</v>
      </c>
      <c r="R24" s="415">
        <v>531000</v>
      </c>
      <c r="S24" s="415">
        <v>0</v>
      </c>
      <c r="T24" s="15">
        <v>46174</v>
      </c>
    </row>
    <row r="25" spans="1:20" ht="15" customHeight="1" x14ac:dyDescent="0.35">
      <c r="A25" s="397">
        <f t="shared" si="1"/>
        <v>23</v>
      </c>
      <c r="B25" s="47" t="s">
        <v>635</v>
      </c>
      <c r="C25" s="47" t="s">
        <v>636</v>
      </c>
      <c r="D25" s="47" t="s">
        <v>56</v>
      </c>
      <c r="E25" s="47" t="s">
        <v>637</v>
      </c>
      <c r="F25" s="47" t="s">
        <v>131</v>
      </c>
      <c r="G25" s="47" t="s">
        <v>58</v>
      </c>
      <c r="H25" s="47" t="s">
        <v>328</v>
      </c>
      <c r="I25" s="47"/>
      <c r="J25" s="47" t="s">
        <v>1067</v>
      </c>
      <c r="K25" s="382">
        <v>45740</v>
      </c>
      <c r="L25" s="383">
        <v>15.433333333333334</v>
      </c>
      <c r="M25" s="383">
        <v>1</v>
      </c>
      <c r="N25" s="384" t="s">
        <v>525</v>
      </c>
      <c r="O25" s="385">
        <v>5900000</v>
      </c>
      <c r="P25" s="415">
        <v>1268500</v>
      </c>
      <c r="Q25" s="415">
        <v>619500</v>
      </c>
      <c r="R25" s="415">
        <v>1888000</v>
      </c>
      <c r="S25" s="415">
        <v>0</v>
      </c>
      <c r="T25" s="15" t="s">
        <v>982</v>
      </c>
    </row>
    <row r="26" spans="1:20" ht="15" customHeight="1" x14ac:dyDescent="0.35">
      <c r="A26" s="397">
        <f t="shared" si="1"/>
        <v>24</v>
      </c>
      <c r="B26" s="47" t="s">
        <v>638</v>
      </c>
      <c r="C26" s="47" t="s">
        <v>639</v>
      </c>
      <c r="D26" s="47" t="s">
        <v>56</v>
      </c>
      <c r="E26" s="47" t="s">
        <v>640</v>
      </c>
      <c r="F26" s="47" t="s">
        <v>131</v>
      </c>
      <c r="G26" s="47" t="s">
        <v>58</v>
      </c>
      <c r="H26" s="47" t="s">
        <v>327</v>
      </c>
      <c r="I26" s="47"/>
      <c r="J26" s="47" t="s">
        <v>1067</v>
      </c>
      <c r="K26" s="382">
        <v>45745</v>
      </c>
      <c r="L26" s="383">
        <v>15.266666666666667</v>
      </c>
      <c r="M26" s="383">
        <v>0</v>
      </c>
      <c r="N26" s="384" t="s">
        <v>525</v>
      </c>
      <c r="O26" s="385">
        <v>5900000</v>
      </c>
      <c r="P26" s="415">
        <v>1268500</v>
      </c>
      <c r="Q26" s="415">
        <v>619500</v>
      </c>
      <c r="R26" s="415">
        <v>1888000</v>
      </c>
      <c r="S26" s="415">
        <v>0</v>
      </c>
      <c r="T26" s="15" t="s">
        <v>982</v>
      </c>
    </row>
    <row r="27" spans="1:20" ht="15" customHeight="1" x14ac:dyDescent="0.35">
      <c r="A27" s="397">
        <f t="shared" si="1"/>
        <v>25</v>
      </c>
      <c r="B27" s="47" t="s">
        <v>641</v>
      </c>
      <c r="C27" s="47" t="s">
        <v>642</v>
      </c>
      <c r="D27" s="47" t="s">
        <v>56</v>
      </c>
      <c r="E27" s="47" t="s">
        <v>643</v>
      </c>
      <c r="F27" s="47" t="s">
        <v>131</v>
      </c>
      <c r="G27" s="47" t="s">
        <v>58</v>
      </c>
      <c r="H27" s="47" t="s">
        <v>328</v>
      </c>
      <c r="I27" s="47"/>
      <c r="J27" s="47" t="s">
        <v>1068</v>
      </c>
      <c r="K27" s="382">
        <v>45745</v>
      </c>
      <c r="L27" s="383">
        <v>15.266666666666667</v>
      </c>
      <c r="M27" s="383">
        <v>4</v>
      </c>
      <c r="N27" s="384" t="s">
        <v>525</v>
      </c>
      <c r="O27" s="385">
        <v>5900000</v>
      </c>
      <c r="P27" s="415">
        <v>1268500</v>
      </c>
      <c r="Q27" s="415">
        <v>619500</v>
      </c>
      <c r="R27" s="415">
        <v>1888000</v>
      </c>
      <c r="S27" s="415">
        <v>118000</v>
      </c>
      <c r="T27" s="15" t="s">
        <v>982</v>
      </c>
    </row>
    <row r="28" spans="1:20" ht="15" customHeight="1" x14ac:dyDescent="0.35">
      <c r="A28" s="397">
        <f t="shared" si="1"/>
        <v>26</v>
      </c>
      <c r="B28" s="47" t="s">
        <v>644</v>
      </c>
      <c r="C28" s="47" t="s">
        <v>645</v>
      </c>
      <c r="D28" s="47" t="s">
        <v>56</v>
      </c>
      <c r="E28" s="47" t="s">
        <v>646</v>
      </c>
      <c r="F28" s="47" t="s">
        <v>131</v>
      </c>
      <c r="G28" s="47" t="s">
        <v>58</v>
      </c>
      <c r="H28" s="47" t="s">
        <v>328</v>
      </c>
      <c r="I28" s="47"/>
      <c r="J28" s="47" t="s">
        <v>1068</v>
      </c>
      <c r="K28" s="382">
        <v>45745</v>
      </c>
      <c r="L28" s="383">
        <v>15.266666666666667</v>
      </c>
      <c r="M28" s="383">
        <v>0</v>
      </c>
      <c r="N28" s="384" t="s">
        <v>525</v>
      </c>
      <c r="O28" s="385">
        <v>5900000</v>
      </c>
      <c r="P28" s="415">
        <v>1268500</v>
      </c>
      <c r="Q28" s="415">
        <v>619500</v>
      </c>
      <c r="R28" s="415">
        <v>1888000</v>
      </c>
      <c r="S28" s="415">
        <v>118000</v>
      </c>
      <c r="T28" s="15" t="s">
        <v>982</v>
      </c>
    </row>
    <row r="29" spans="1:20" ht="15" customHeight="1" x14ac:dyDescent="0.35">
      <c r="A29" s="397">
        <f t="shared" si="1"/>
        <v>27</v>
      </c>
      <c r="B29" s="47" t="s">
        <v>656</v>
      </c>
      <c r="C29" s="47" t="s">
        <v>71</v>
      </c>
      <c r="D29" s="47" t="s">
        <v>56</v>
      </c>
      <c r="E29" s="47" t="s">
        <v>657</v>
      </c>
      <c r="F29" s="47" t="s">
        <v>131</v>
      </c>
      <c r="G29" s="47" t="s">
        <v>58</v>
      </c>
      <c r="H29" s="47" t="s">
        <v>327</v>
      </c>
      <c r="I29" s="47"/>
      <c r="J29" s="47" t="s">
        <v>1068</v>
      </c>
      <c r="K29" s="382">
        <v>45764</v>
      </c>
      <c r="L29" s="383">
        <v>14.633333333333333</v>
      </c>
      <c r="M29" s="383">
        <v>0</v>
      </c>
      <c r="N29" s="384" t="s">
        <v>525</v>
      </c>
      <c r="O29" s="385">
        <v>5900000</v>
      </c>
      <c r="P29" s="415">
        <v>1268500</v>
      </c>
      <c r="Q29" s="415">
        <v>619500</v>
      </c>
      <c r="R29" s="415">
        <v>1888000</v>
      </c>
      <c r="S29" s="415">
        <v>118000</v>
      </c>
      <c r="T29" s="15" t="s">
        <v>982</v>
      </c>
    </row>
    <row r="30" spans="1:20" ht="15" customHeight="1" x14ac:dyDescent="0.35">
      <c r="A30" s="397">
        <f t="shared" si="1"/>
        <v>28</v>
      </c>
      <c r="B30" s="47" t="s">
        <v>660</v>
      </c>
      <c r="C30" s="47" t="s">
        <v>661</v>
      </c>
      <c r="D30" s="47" t="s">
        <v>56</v>
      </c>
      <c r="E30" s="47" t="s">
        <v>662</v>
      </c>
      <c r="F30" s="47" t="s">
        <v>131</v>
      </c>
      <c r="G30" s="47" t="s">
        <v>58</v>
      </c>
      <c r="H30" s="47" t="s">
        <v>328</v>
      </c>
      <c r="I30" s="47"/>
      <c r="J30" s="47" t="s">
        <v>1067</v>
      </c>
      <c r="K30" s="382">
        <v>45764</v>
      </c>
      <c r="L30" s="383">
        <v>14.633333333333333</v>
      </c>
      <c r="M30" s="383">
        <v>0</v>
      </c>
      <c r="N30" s="384" t="s">
        <v>525</v>
      </c>
      <c r="O30" s="385">
        <v>5900000</v>
      </c>
      <c r="P30" s="415">
        <v>1268500</v>
      </c>
      <c r="Q30" s="415">
        <v>619500</v>
      </c>
      <c r="R30" s="415">
        <v>1888000</v>
      </c>
      <c r="S30" s="415">
        <v>0</v>
      </c>
      <c r="T30" s="15" t="s">
        <v>982</v>
      </c>
    </row>
    <row r="31" spans="1:20" ht="15" customHeight="1" x14ac:dyDescent="0.35">
      <c r="A31" s="397">
        <f t="shared" si="1"/>
        <v>29</v>
      </c>
      <c r="B31" s="47" t="s">
        <v>663</v>
      </c>
      <c r="C31" s="47" t="s">
        <v>664</v>
      </c>
      <c r="D31" s="47" t="s">
        <v>56</v>
      </c>
      <c r="E31" s="47" t="s">
        <v>665</v>
      </c>
      <c r="F31" s="47" t="s">
        <v>131</v>
      </c>
      <c r="G31" s="47" t="s">
        <v>58</v>
      </c>
      <c r="H31" s="47" t="s">
        <v>328</v>
      </c>
      <c r="I31" s="47" t="s">
        <v>2184</v>
      </c>
      <c r="J31" s="47" t="s">
        <v>1067</v>
      </c>
      <c r="K31" s="382">
        <v>45764</v>
      </c>
      <c r="L31" s="383">
        <v>14.633333333333333</v>
      </c>
      <c r="M31" s="383">
        <v>12</v>
      </c>
      <c r="N31" s="384" t="s">
        <v>526</v>
      </c>
      <c r="O31" s="385">
        <v>5900000</v>
      </c>
      <c r="P31" s="415">
        <v>442500</v>
      </c>
      <c r="Q31" s="415">
        <v>88500</v>
      </c>
      <c r="R31" s="415">
        <v>531000</v>
      </c>
      <c r="S31" s="415">
        <v>0</v>
      </c>
      <c r="T31" s="15">
        <v>46204</v>
      </c>
    </row>
    <row r="32" spans="1:20" ht="15" customHeight="1" x14ac:dyDescent="0.35">
      <c r="A32" s="397">
        <f t="shared" si="1"/>
        <v>30</v>
      </c>
      <c r="B32" s="47" t="s">
        <v>666</v>
      </c>
      <c r="C32" s="47" t="s">
        <v>667</v>
      </c>
      <c r="D32" s="47" t="s">
        <v>56</v>
      </c>
      <c r="E32" s="47" t="s">
        <v>674</v>
      </c>
      <c r="F32" s="47" t="s">
        <v>131</v>
      </c>
      <c r="G32" s="47" t="s">
        <v>58</v>
      </c>
      <c r="H32" s="47" t="s">
        <v>328</v>
      </c>
      <c r="I32" s="47"/>
      <c r="J32" s="47" t="s">
        <v>1068</v>
      </c>
      <c r="K32" s="382">
        <v>45782</v>
      </c>
      <c r="L32" s="383">
        <v>14.033333333333333</v>
      </c>
      <c r="M32" s="383">
        <v>0</v>
      </c>
      <c r="N32" s="384" t="s">
        <v>525</v>
      </c>
      <c r="O32" s="385">
        <v>5900000</v>
      </c>
      <c r="P32" s="415">
        <v>1268500</v>
      </c>
      <c r="Q32" s="415">
        <v>619500</v>
      </c>
      <c r="R32" s="415">
        <v>1888000</v>
      </c>
      <c r="S32" s="415">
        <v>118000</v>
      </c>
      <c r="T32" s="15" t="s">
        <v>982</v>
      </c>
    </row>
    <row r="33" spans="1:20" ht="15" customHeight="1" x14ac:dyDescent="0.35">
      <c r="A33" s="397">
        <f t="shared" si="1"/>
        <v>31</v>
      </c>
      <c r="B33" s="47" t="s">
        <v>668</v>
      </c>
      <c r="C33" s="47" t="s">
        <v>669</v>
      </c>
      <c r="D33" s="47" t="s">
        <v>56</v>
      </c>
      <c r="E33" s="47" t="s">
        <v>675</v>
      </c>
      <c r="F33" s="47" t="s">
        <v>131</v>
      </c>
      <c r="G33" s="47" t="s">
        <v>58</v>
      </c>
      <c r="H33" s="47" t="s">
        <v>328</v>
      </c>
      <c r="I33" s="47"/>
      <c r="J33" s="47" t="s">
        <v>1067</v>
      </c>
      <c r="K33" s="382">
        <v>45782</v>
      </c>
      <c r="L33" s="383">
        <v>14.033333333333333</v>
      </c>
      <c r="M33" s="383">
        <v>0</v>
      </c>
      <c r="N33" s="384" t="s">
        <v>525</v>
      </c>
      <c r="O33" s="385">
        <v>5900000</v>
      </c>
      <c r="P33" s="415">
        <v>1268500</v>
      </c>
      <c r="Q33" s="415">
        <v>619500</v>
      </c>
      <c r="R33" s="415">
        <v>1888000</v>
      </c>
      <c r="S33" s="415">
        <v>0</v>
      </c>
      <c r="T33" s="15" t="s">
        <v>982</v>
      </c>
    </row>
    <row r="34" spans="1:20" ht="15" customHeight="1" x14ac:dyDescent="0.35">
      <c r="A34" s="397">
        <f t="shared" si="1"/>
        <v>32</v>
      </c>
      <c r="B34" s="47" t="s">
        <v>670</v>
      </c>
      <c r="C34" s="47" t="s">
        <v>671</v>
      </c>
      <c r="D34" s="47" t="s">
        <v>56</v>
      </c>
      <c r="E34" s="47" t="s">
        <v>676</v>
      </c>
      <c r="F34" s="47" t="s">
        <v>131</v>
      </c>
      <c r="G34" s="47" t="s">
        <v>58</v>
      </c>
      <c r="H34" s="47" t="s">
        <v>327</v>
      </c>
      <c r="I34" s="47"/>
      <c r="J34" s="47" t="s">
        <v>319</v>
      </c>
      <c r="K34" s="382">
        <v>45782</v>
      </c>
      <c r="L34" s="383">
        <v>14.033333333333333</v>
      </c>
      <c r="M34" s="383">
        <v>0</v>
      </c>
      <c r="N34" s="384" t="s">
        <v>525</v>
      </c>
      <c r="O34" s="385">
        <v>5900000</v>
      </c>
      <c r="P34" s="415">
        <v>1268500</v>
      </c>
      <c r="Q34" s="415">
        <v>619500</v>
      </c>
      <c r="R34" s="415">
        <v>1888000</v>
      </c>
      <c r="S34" s="415">
        <v>118000</v>
      </c>
      <c r="T34" s="15" t="s">
        <v>982</v>
      </c>
    </row>
    <row r="35" spans="1:20" ht="15" customHeight="1" x14ac:dyDescent="0.35">
      <c r="A35" s="397">
        <f t="shared" si="1"/>
        <v>33</v>
      </c>
      <c r="B35" s="47" t="s">
        <v>672</v>
      </c>
      <c r="C35" s="47" t="s">
        <v>677</v>
      </c>
      <c r="D35" s="47" t="s">
        <v>56</v>
      </c>
      <c r="E35" s="47" t="s">
        <v>678</v>
      </c>
      <c r="F35" s="47" t="s">
        <v>131</v>
      </c>
      <c r="G35" s="47" t="s">
        <v>58</v>
      </c>
      <c r="H35" s="47" t="s">
        <v>328</v>
      </c>
      <c r="I35" s="47"/>
      <c r="J35" s="47" t="s">
        <v>1068</v>
      </c>
      <c r="K35" s="382">
        <v>45787</v>
      </c>
      <c r="L35" s="383">
        <v>13.866666666666667</v>
      </c>
      <c r="M35" s="383">
        <v>0</v>
      </c>
      <c r="N35" s="384" t="s">
        <v>525</v>
      </c>
      <c r="O35" s="385">
        <v>5900000</v>
      </c>
      <c r="P35" s="415">
        <v>1268500</v>
      </c>
      <c r="Q35" s="415">
        <v>619500</v>
      </c>
      <c r="R35" s="415">
        <v>1888000</v>
      </c>
      <c r="S35" s="415">
        <v>118000</v>
      </c>
      <c r="T35" s="15" t="s">
        <v>982</v>
      </c>
    </row>
    <row r="36" spans="1:20" ht="15" customHeight="1" x14ac:dyDescent="0.35">
      <c r="A36" s="397">
        <f t="shared" si="1"/>
        <v>34</v>
      </c>
      <c r="B36" s="47" t="s">
        <v>679</v>
      </c>
      <c r="C36" s="47" t="s">
        <v>680</v>
      </c>
      <c r="D36" s="47" t="s">
        <v>56</v>
      </c>
      <c r="E36" s="47" t="s">
        <v>681</v>
      </c>
      <c r="F36" s="47" t="s">
        <v>131</v>
      </c>
      <c r="G36" s="47" t="s">
        <v>58</v>
      </c>
      <c r="H36" s="47" t="s">
        <v>399</v>
      </c>
      <c r="I36" s="47"/>
      <c r="J36" s="47" t="s">
        <v>319</v>
      </c>
      <c r="K36" s="382">
        <v>45787</v>
      </c>
      <c r="L36" s="383">
        <v>13.866666666666667</v>
      </c>
      <c r="M36" s="383">
        <v>0</v>
      </c>
      <c r="N36" s="384" t="s">
        <v>525</v>
      </c>
      <c r="O36" s="385">
        <v>5900000</v>
      </c>
      <c r="P36" s="415">
        <v>1268500</v>
      </c>
      <c r="Q36" s="415">
        <v>619500</v>
      </c>
      <c r="R36" s="415">
        <v>1888000</v>
      </c>
      <c r="S36" s="415">
        <v>118000</v>
      </c>
      <c r="T36" s="15" t="s">
        <v>982</v>
      </c>
    </row>
    <row r="37" spans="1:20" ht="15" customHeight="1" x14ac:dyDescent="0.35">
      <c r="A37" s="397">
        <f t="shared" si="1"/>
        <v>35</v>
      </c>
      <c r="B37" s="47" t="s">
        <v>683</v>
      </c>
      <c r="C37" s="47" t="s">
        <v>684</v>
      </c>
      <c r="D37" s="47" t="s">
        <v>56</v>
      </c>
      <c r="E37" s="47" t="s">
        <v>685</v>
      </c>
      <c r="F37" s="47" t="s">
        <v>131</v>
      </c>
      <c r="G37" s="47" t="s">
        <v>58</v>
      </c>
      <c r="H37" s="47" t="s">
        <v>328</v>
      </c>
      <c r="I37" s="47"/>
      <c r="J37" s="47" t="s">
        <v>1067</v>
      </c>
      <c r="K37" s="382">
        <v>45787</v>
      </c>
      <c r="L37" s="383">
        <v>13.866666666666667</v>
      </c>
      <c r="M37" s="383">
        <v>0</v>
      </c>
      <c r="N37" s="384" t="s">
        <v>525</v>
      </c>
      <c r="O37" s="385">
        <v>5900000</v>
      </c>
      <c r="P37" s="415">
        <v>1268500</v>
      </c>
      <c r="Q37" s="415">
        <v>619500</v>
      </c>
      <c r="R37" s="415">
        <v>1888000</v>
      </c>
      <c r="S37" s="415">
        <v>0</v>
      </c>
      <c r="T37" s="15" t="s">
        <v>982</v>
      </c>
    </row>
    <row r="38" spans="1:20" ht="15" customHeight="1" x14ac:dyDescent="0.35">
      <c r="A38" s="397">
        <f t="shared" si="1"/>
        <v>36</v>
      </c>
      <c r="B38" s="47" t="s">
        <v>686</v>
      </c>
      <c r="C38" s="47" t="s">
        <v>70</v>
      </c>
      <c r="D38" s="47" t="s">
        <v>56</v>
      </c>
      <c r="E38" s="47" t="s">
        <v>687</v>
      </c>
      <c r="F38" s="47" t="s">
        <v>131</v>
      </c>
      <c r="G38" s="47" t="s">
        <v>58</v>
      </c>
      <c r="H38" s="47" t="s">
        <v>328</v>
      </c>
      <c r="I38" s="47"/>
      <c r="J38" s="47" t="s">
        <v>1067</v>
      </c>
      <c r="K38" s="382">
        <v>45787</v>
      </c>
      <c r="L38" s="383">
        <v>13.866666666666667</v>
      </c>
      <c r="M38" s="383">
        <v>0</v>
      </c>
      <c r="N38" s="384" t="s">
        <v>525</v>
      </c>
      <c r="O38" s="385">
        <v>5900000</v>
      </c>
      <c r="P38" s="415">
        <v>1268500</v>
      </c>
      <c r="Q38" s="415">
        <v>619500</v>
      </c>
      <c r="R38" s="415">
        <v>1888000</v>
      </c>
      <c r="S38" s="415">
        <v>0</v>
      </c>
      <c r="T38" s="15" t="s">
        <v>982</v>
      </c>
    </row>
    <row r="39" spans="1:20" ht="15" customHeight="1" x14ac:dyDescent="0.35">
      <c r="A39" s="397">
        <f t="shared" si="1"/>
        <v>37</v>
      </c>
      <c r="B39" s="47" t="s">
        <v>688</v>
      </c>
      <c r="C39" s="47" t="s">
        <v>689</v>
      </c>
      <c r="D39" s="47" t="s">
        <v>61</v>
      </c>
      <c r="E39" s="47" t="s">
        <v>690</v>
      </c>
      <c r="F39" s="47" t="s">
        <v>132</v>
      </c>
      <c r="G39" s="47" t="s">
        <v>58</v>
      </c>
      <c r="H39" s="47" t="s">
        <v>547</v>
      </c>
      <c r="I39" s="47"/>
      <c r="J39" s="47" t="s">
        <v>319</v>
      </c>
      <c r="K39" s="382">
        <v>45787</v>
      </c>
      <c r="L39" s="383">
        <v>13.866666666666667</v>
      </c>
      <c r="M39" s="383">
        <v>0</v>
      </c>
      <c r="N39" s="384" t="s">
        <v>525</v>
      </c>
      <c r="O39" s="385">
        <v>5900000</v>
      </c>
      <c r="P39" s="415">
        <v>1268500</v>
      </c>
      <c r="Q39" s="415">
        <v>619500</v>
      </c>
      <c r="R39" s="415">
        <v>1888000</v>
      </c>
      <c r="S39" s="415">
        <v>118000</v>
      </c>
      <c r="T39" s="15" t="s">
        <v>982</v>
      </c>
    </row>
    <row r="40" spans="1:20" ht="15" customHeight="1" x14ac:dyDescent="0.35">
      <c r="A40" s="397">
        <f t="shared" si="1"/>
        <v>38</v>
      </c>
      <c r="B40" s="47" t="s">
        <v>692</v>
      </c>
      <c r="C40" s="47" t="s">
        <v>693</v>
      </c>
      <c r="D40" s="47" t="s">
        <v>56</v>
      </c>
      <c r="E40" s="47" t="s">
        <v>694</v>
      </c>
      <c r="F40" s="47" t="s">
        <v>131</v>
      </c>
      <c r="G40" s="47" t="s">
        <v>58</v>
      </c>
      <c r="H40" s="47" t="s">
        <v>327</v>
      </c>
      <c r="I40" s="47"/>
      <c r="J40" s="47" t="s">
        <v>319</v>
      </c>
      <c r="K40" s="382">
        <v>45814</v>
      </c>
      <c r="L40" s="383">
        <v>12.966666666666667</v>
      </c>
      <c r="M40" s="383">
        <v>2</v>
      </c>
      <c r="N40" s="384" t="s">
        <v>525</v>
      </c>
      <c r="O40" s="385">
        <v>5900000</v>
      </c>
      <c r="P40" s="415">
        <v>1268500</v>
      </c>
      <c r="Q40" s="415">
        <v>619500</v>
      </c>
      <c r="R40" s="415">
        <v>1888000</v>
      </c>
      <c r="S40" s="415">
        <v>118000</v>
      </c>
      <c r="T40" s="15" t="s">
        <v>982</v>
      </c>
    </row>
    <row r="41" spans="1:20" ht="15" customHeight="1" x14ac:dyDescent="0.35">
      <c r="A41" s="397">
        <f t="shared" si="1"/>
        <v>39</v>
      </c>
      <c r="B41" s="47" t="s">
        <v>695</v>
      </c>
      <c r="C41" s="47" t="s">
        <v>696</v>
      </c>
      <c r="D41" s="47" t="s">
        <v>56</v>
      </c>
      <c r="E41" s="47" t="s">
        <v>697</v>
      </c>
      <c r="F41" s="47" t="s">
        <v>131</v>
      </c>
      <c r="G41" s="47" t="s">
        <v>58</v>
      </c>
      <c r="H41" s="47" t="s">
        <v>327</v>
      </c>
      <c r="I41" s="47"/>
      <c r="J41" s="47" t="s">
        <v>1067</v>
      </c>
      <c r="K41" s="382">
        <v>45814</v>
      </c>
      <c r="L41" s="383">
        <v>12.966666666666667</v>
      </c>
      <c r="M41" s="383">
        <v>0</v>
      </c>
      <c r="N41" s="384" t="s">
        <v>525</v>
      </c>
      <c r="O41" s="385">
        <v>5900000</v>
      </c>
      <c r="P41" s="415">
        <v>1268500</v>
      </c>
      <c r="Q41" s="415">
        <v>619500</v>
      </c>
      <c r="R41" s="415">
        <v>1888000</v>
      </c>
      <c r="S41" s="415">
        <v>0</v>
      </c>
      <c r="T41" s="15" t="s">
        <v>982</v>
      </c>
    </row>
    <row r="42" spans="1:20" ht="15" customHeight="1" x14ac:dyDescent="0.35">
      <c r="A42" s="397">
        <f t="shared" si="1"/>
        <v>40</v>
      </c>
      <c r="B42" s="47" t="s">
        <v>698</v>
      </c>
      <c r="C42" s="47" t="s">
        <v>699</v>
      </c>
      <c r="D42" s="47" t="s">
        <v>56</v>
      </c>
      <c r="E42" s="47" t="s">
        <v>700</v>
      </c>
      <c r="F42" s="47" t="s">
        <v>131</v>
      </c>
      <c r="G42" s="47" t="s">
        <v>58</v>
      </c>
      <c r="H42" s="47" t="s">
        <v>328</v>
      </c>
      <c r="I42" s="47"/>
      <c r="J42" s="47" t="s">
        <v>1068</v>
      </c>
      <c r="K42" s="382">
        <v>45814</v>
      </c>
      <c r="L42" s="383">
        <v>12.966666666666667</v>
      </c>
      <c r="M42" s="383">
        <v>1</v>
      </c>
      <c r="N42" s="384" t="s">
        <v>525</v>
      </c>
      <c r="O42" s="385">
        <v>5900000</v>
      </c>
      <c r="P42" s="415">
        <v>1268500</v>
      </c>
      <c r="Q42" s="415">
        <v>619500</v>
      </c>
      <c r="R42" s="415">
        <v>1888000</v>
      </c>
      <c r="S42" s="415">
        <v>118000</v>
      </c>
      <c r="T42" s="15" t="s">
        <v>982</v>
      </c>
    </row>
    <row r="43" spans="1:20" ht="15" customHeight="1" x14ac:dyDescent="0.35">
      <c r="A43" s="397">
        <f t="shared" si="1"/>
        <v>41</v>
      </c>
      <c r="B43" s="47" t="s">
        <v>701</v>
      </c>
      <c r="C43" s="47" t="s">
        <v>702</v>
      </c>
      <c r="D43" s="47" t="s">
        <v>61</v>
      </c>
      <c r="E43" s="47" t="s">
        <v>703</v>
      </c>
      <c r="F43" s="47" t="s">
        <v>132</v>
      </c>
      <c r="G43" s="47" t="s">
        <v>58</v>
      </c>
      <c r="H43" s="47" t="s">
        <v>547</v>
      </c>
      <c r="I43" s="47"/>
      <c r="J43" s="47" t="s">
        <v>1068</v>
      </c>
      <c r="K43" s="382">
        <v>45814</v>
      </c>
      <c r="L43" s="383">
        <v>12.966666666666667</v>
      </c>
      <c r="M43" s="383">
        <v>0</v>
      </c>
      <c r="N43" s="384" t="s">
        <v>525</v>
      </c>
      <c r="O43" s="385">
        <v>5900000</v>
      </c>
      <c r="P43" s="415">
        <v>1268500</v>
      </c>
      <c r="Q43" s="415">
        <v>619500</v>
      </c>
      <c r="R43" s="415">
        <v>1888000</v>
      </c>
      <c r="S43" s="415">
        <v>118000</v>
      </c>
      <c r="T43" s="15" t="s">
        <v>982</v>
      </c>
    </row>
    <row r="44" spans="1:20" ht="15" customHeight="1" x14ac:dyDescent="0.35">
      <c r="A44" s="397">
        <f t="shared" si="1"/>
        <v>42</v>
      </c>
      <c r="B44" s="47" t="s">
        <v>704</v>
      </c>
      <c r="C44" s="47" t="s">
        <v>705</v>
      </c>
      <c r="D44" s="47" t="s">
        <v>56</v>
      </c>
      <c r="E44" s="47" t="s">
        <v>706</v>
      </c>
      <c r="F44" s="47" t="s">
        <v>131</v>
      </c>
      <c r="G44" s="47" t="s">
        <v>58</v>
      </c>
      <c r="H44" s="47" t="s">
        <v>327</v>
      </c>
      <c r="I44" s="47"/>
      <c r="J44" s="47" t="s">
        <v>1068</v>
      </c>
      <c r="K44" s="382">
        <v>45828</v>
      </c>
      <c r="L44" s="383">
        <v>12.5</v>
      </c>
      <c r="M44" s="383">
        <v>0</v>
      </c>
      <c r="N44" s="384" t="s">
        <v>525</v>
      </c>
      <c r="O44" s="385">
        <v>5900000</v>
      </c>
      <c r="P44" s="415">
        <v>1268500</v>
      </c>
      <c r="Q44" s="415">
        <v>619500</v>
      </c>
      <c r="R44" s="415">
        <v>1888000</v>
      </c>
      <c r="S44" s="415">
        <v>118000</v>
      </c>
      <c r="T44" s="15" t="s">
        <v>982</v>
      </c>
    </row>
    <row r="45" spans="1:20" ht="15" customHeight="1" x14ac:dyDescent="0.35">
      <c r="A45" s="397">
        <f t="shared" si="1"/>
        <v>43</v>
      </c>
      <c r="B45" s="47" t="s">
        <v>707</v>
      </c>
      <c r="C45" s="47" t="s">
        <v>708</v>
      </c>
      <c r="D45" s="47" t="s">
        <v>61</v>
      </c>
      <c r="E45" s="47" t="s">
        <v>709</v>
      </c>
      <c r="F45" s="47" t="s">
        <v>132</v>
      </c>
      <c r="G45" s="47" t="s">
        <v>58</v>
      </c>
      <c r="H45" s="47" t="s">
        <v>547</v>
      </c>
      <c r="I45" s="47"/>
      <c r="J45" s="47" t="s">
        <v>1068</v>
      </c>
      <c r="K45" s="382">
        <v>45828</v>
      </c>
      <c r="L45" s="383">
        <v>12.5</v>
      </c>
      <c r="M45" s="383">
        <v>0</v>
      </c>
      <c r="N45" s="384" t="s">
        <v>525</v>
      </c>
      <c r="O45" s="385">
        <v>5900000</v>
      </c>
      <c r="P45" s="415">
        <v>1268500</v>
      </c>
      <c r="Q45" s="415">
        <v>619500</v>
      </c>
      <c r="R45" s="415">
        <v>1888000</v>
      </c>
      <c r="S45" s="415">
        <v>118000</v>
      </c>
      <c r="T45" s="15" t="s">
        <v>982</v>
      </c>
    </row>
    <row r="46" spans="1:20" ht="15" customHeight="1" x14ac:dyDescent="0.35">
      <c r="A46" s="397">
        <f t="shared" si="1"/>
        <v>44</v>
      </c>
      <c r="B46" s="47" t="s">
        <v>710</v>
      </c>
      <c r="C46" s="47" t="s">
        <v>711</v>
      </c>
      <c r="D46" s="47" t="s">
        <v>56</v>
      </c>
      <c r="E46" s="47" t="s">
        <v>712</v>
      </c>
      <c r="F46" s="47" t="s">
        <v>131</v>
      </c>
      <c r="G46" s="47" t="s">
        <v>58</v>
      </c>
      <c r="H46" s="47" t="s">
        <v>328</v>
      </c>
      <c r="I46" s="47"/>
      <c r="J46" s="47" t="s">
        <v>1068</v>
      </c>
      <c r="K46" s="382">
        <v>45828</v>
      </c>
      <c r="L46" s="383">
        <v>12.5</v>
      </c>
      <c r="M46" s="383">
        <v>0</v>
      </c>
      <c r="N46" s="384" t="s">
        <v>525</v>
      </c>
      <c r="O46" s="385">
        <v>5900000</v>
      </c>
      <c r="P46" s="415">
        <v>1268500</v>
      </c>
      <c r="Q46" s="415">
        <v>619500</v>
      </c>
      <c r="R46" s="415">
        <v>1888000</v>
      </c>
      <c r="S46" s="415">
        <v>118000</v>
      </c>
      <c r="T46" s="15" t="s">
        <v>982</v>
      </c>
    </row>
    <row r="47" spans="1:20" ht="15" customHeight="1" x14ac:dyDescent="0.35">
      <c r="A47" s="397">
        <f t="shared" si="1"/>
        <v>45</v>
      </c>
      <c r="B47" s="47" t="s">
        <v>713</v>
      </c>
      <c r="C47" s="47" t="s">
        <v>714</v>
      </c>
      <c r="D47" s="47" t="s">
        <v>56</v>
      </c>
      <c r="E47" s="47" t="s">
        <v>715</v>
      </c>
      <c r="F47" s="47" t="s">
        <v>131</v>
      </c>
      <c r="G47" s="47" t="s">
        <v>58</v>
      </c>
      <c r="H47" s="47" t="s">
        <v>328</v>
      </c>
      <c r="I47" s="47"/>
      <c r="J47" s="47" t="s">
        <v>319</v>
      </c>
      <c r="K47" s="382">
        <v>45828</v>
      </c>
      <c r="L47" s="383">
        <v>12.5</v>
      </c>
      <c r="M47" s="383">
        <v>0</v>
      </c>
      <c r="N47" s="384" t="s">
        <v>525</v>
      </c>
      <c r="O47" s="385">
        <v>5900000</v>
      </c>
      <c r="P47" s="415">
        <v>1268500</v>
      </c>
      <c r="Q47" s="415">
        <v>619500</v>
      </c>
      <c r="R47" s="415">
        <v>1888000</v>
      </c>
      <c r="S47" s="415">
        <v>118000</v>
      </c>
      <c r="T47" s="15" t="s">
        <v>982</v>
      </c>
    </row>
    <row r="48" spans="1:20" ht="15" customHeight="1" x14ac:dyDescent="0.35">
      <c r="A48" s="397">
        <f t="shared" si="1"/>
        <v>46</v>
      </c>
      <c r="B48" s="47" t="s">
        <v>731</v>
      </c>
      <c r="C48" s="47" t="s">
        <v>732</v>
      </c>
      <c r="D48" s="47" t="s">
        <v>227</v>
      </c>
      <c r="E48" s="47" t="s">
        <v>733</v>
      </c>
      <c r="F48" s="47" t="s">
        <v>132</v>
      </c>
      <c r="G48" s="47" t="s">
        <v>69</v>
      </c>
      <c r="H48" s="47" t="s">
        <v>734</v>
      </c>
      <c r="I48" s="47"/>
      <c r="J48" s="47" t="s">
        <v>1067</v>
      </c>
      <c r="K48" s="382">
        <v>45903</v>
      </c>
      <c r="L48" s="383">
        <v>10</v>
      </c>
      <c r="M48" s="383">
        <v>0</v>
      </c>
      <c r="N48" s="384" t="s">
        <v>525</v>
      </c>
      <c r="O48" s="385">
        <v>15400000</v>
      </c>
      <c r="P48" s="415">
        <v>3311000</v>
      </c>
      <c r="Q48" s="415">
        <v>1617000</v>
      </c>
      <c r="R48" s="415">
        <v>4928000</v>
      </c>
      <c r="S48" s="415">
        <v>0</v>
      </c>
      <c r="T48" s="15" t="s">
        <v>2186</v>
      </c>
    </row>
    <row r="49" spans="1:20" ht="15" customHeight="1" x14ac:dyDescent="0.35">
      <c r="A49" s="397">
        <f t="shared" si="1"/>
        <v>47</v>
      </c>
      <c r="B49" s="47" t="s">
        <v>735</v>
      </c>
      <c r="C49" s="47" t="s">
        <v>736</v>
      </c>
      <c r="D49" s="47" t="s">
        <v>61</v>
      </c>
      <c r="E49" s="47" t="s">
        <v>737</v>
      </c>
      <c r="F49" s="47" t="s">
        <v>132</v>
      </c>
      <c r="G49" s="47" t="s">
        <v>69</v>
      </c>
      <c r="H49" s="47" t="s">
        <v>547</v>
      </c>
      <c r="I49" s="47"/>
      <c r="J49" s="47" t="s">
        <v>1067</v>
      </c>
      <c r="K49" s="382">
        <v>45915</v>
      </c>
      <c r="L49" s="383">
        <v>9.6</v>
      </c>
      <c r="M49" s="383">
        <v>0</v>
      </c>
      <c r="N49" s="384" t="s">
        <v>525</v>
      </c>
      <c r="O49" s="385">
        <v>7000000</v>
      </c>
      <c r="P49" s="415">
        <v>1505000</v>
      </c>
      <c r="Q49" s="415">
        <v>735000</v>
      </c>
      <c r="R49" s="415">
        <v>2240000</v>
      </c>
      <c r="S49" s="415">
        <v>0</v>
      </c>
      <c r="T49" s="15" t="s">
        <v>982</v>
      </c>
    </row>
    <row r="50" spans="1:20" ht="15" customHeight="1" x14ac:dyDescent="0.35">
      <c r="A50" s="397">
        <f t="shared" si="1"/>
        <v>48</v>
      </c>
      <c r="B50" s="47" t="s">
        <v>739</v>
      </c>
      <c r="C50" s="47" t="s">
        <v>740</v>
      </c>
      <c r="D50" s="47" t="s">
        <v>318</v>
      </c>
      <c r="E50" s="47" t="s">
        <v>741</v>
      </c>
      <c r="F50" s="47" t="s">
        <v>132</v>
      </c>
      <c r="G50" s="47" t="s">
        <v>69</v>
      </c>
      <c r="H50" s="47" t="s">
        <v>720</v>
      </c>
      <c r="I50" s="47"/>
      <c r="J50" s="47" t="s">
        <v>1067</v>
      </c>
      <c r="K50" s="382">
        <v>45931</v>
      </c>
      <c r="L50" s="383">
        <v>9.0666666666666664</v>
      </c>
      <c r="M50" s="383">
        <v>0</v>
      </c>
      <c r="N50" s="384" t="s">
        <v>526</v>
      </c>
      <c r="O50" s="385">
        <v>24000000</v>
      </c>
      <c r="P50" s="415">
        <v>0</v>
      </c>
      <c r="Q50" s="415">
        <v>0</v>
      </c>
      <c r="R50" s="415">
        <v>0</v>
      </c>
      <c r="S50" s="415">
        <v>0</v>
      </c>
      <c r="T50" s="15" t="s">
        <v>982</v>
      </c>
    </row>
    <row r="51" spans="1:20" ht="15" customHeight="1" x14ac:dyDescent="0.35">
      <c r="A51" s="397">
        <f t="shared" si="1"/>
        <v>49</v>
      </c>
      <c r="B51" s="47" t="s">
        <v>743</v>
      </c>
      <c r="C51" s="47" t="s">
        <v>744</v>
      </c>
      <c r="D51" s="47" t="s">
        <v>56</v>
      </c>
      <c r="E51" s="47" t="s">
        <v>745</v>
      </c>
      <c r="F51" s="47" t="s">
        <v>131</v>
      </c>
      <c r="G51" s="47" t="s">
        <v>58</v>
      </c>
      <c r="H51" s="47" t="s">
        <v>399</v>
      </c>
      <c r="I51" s="47"/>
      <c r="J51" s="47" t="s">
        <v>1068</v>
      </c>
      <c r="K51" s="382">
        <v>45939</v>
      </c>
      <c r="L51" s="383">
        <v>8.8000000000000007</v>
      </c>
      <c r="M51" s="383">
        <v>0</v>
      </c>
      <c r="N51" s="384" t="s">
        <v>525</v>
      </c>
      <c r="O51" s="385">
        <v>5900000</v>
      </c>
      <c r="P51" s="415">
        <v>1268500</v>
      </c>
      <c r="Q51" s="415">
        <v>619500</v>
      </c>
      <c r="R51" s="415">
        <v>1888000</v>
      </c>
      <c r="S51" s="415">
        <v>118000</v>
      </c>
      <c r="T51" s="15" t="s">
        <v>982</v>
      </c>
    </row>
    <row r="52" spans="1:20" ht="15" customHeight="1" x14ac:dyDescent="0.35">
      <c r="A52" s="397">
        <f t="shared" si="1"/>
        <v>50</v>
      </c>
      <c r="B52" s="47" t="s">
        <v>746</v>
      </c>
      <c r="C52" s="47" t="s">
        <v>747</v>
      </c>
      <c r="D52" s="47" t="s">
        <v>56</v>
      </c>
      <c r="E52" s="47" t="s">
        <v>748</v>
      </c>
      <c r="F52" s="47" t="s">
        <v>131</v>
      </c>
      <c r="G52" s="47" t="s">
        <v>58</v>
      </c>
      <c r="H52" s="47" t="s">
        <v>399</v>
      </c>
      <c r="I52" s="47"/>
      <c r="J52" s="47" t="s">
        <v>1067</v>
      </c>
      <c r="K52" s="382">
        <v>45939</v>
      </c>
      <c r="L52" s="383">
        <v>8.8000000000000007</v>
      </c>
      <c r="M52" s="383">
        <v>3</v>
      </c>
      <c r="N52" s="384" t="s">
        <v>525</v>
      </c>
      <c r="O52" s="385">
        <v>5900000</v>
      </c>
      <c r="P52" s="415">
        <v>1268500</v>
      </c>
      <c r="Q52" s="415">
        <v>619500</v>
      </c>
      <c r="R52" s="415">
        <v>1888000</v>
      </c>
      <c r="S52" s="415">
        <v>0</v>
      </c>
      <c r="T52" s="15" t="s">
        <v>982</v>
      </c>
    </row>
    <row r="53" spans="1:20" ht="15" customHeight="1" x14ac:dyDescent="0.35">
      <c r="A53" s="397">
        <f t="shared" si="1"/>
        <v>51</v>
      </c>
      <c r="B53" s="47" t="s">
        <v>749</v>
      </c>
      <c r="C53" s="47" t="s">
        <v>750</v>
      </c>
      <c r="D53" s="47" t="s">
        <v>56</v>
      </c>
      <c r="E53" s="47" t="s">
        <v>751</v>
      </c>
      <c r="F53" s="47" t="s">
        <v>131</v>
      </c>
      <c r="G53" s="47" t="s">
        <v>58</v>
      </c>
      <c r="H53" s="47" t="s">
        <v>399</v>
      </c>
      <c r="I53" s="47"/>
      <c r="J53" s="47" t="s">
        <v>1067</v>
      </c>
      <c r="K53" s="382">
        <v>45939</v>
      </c>
      <c r="L53" s="383">
        <v>8.8000000000000007</v>
      </c>
      <c r="M53" s="383">
        <v>1</v>
      </c>
      <c r="N53" s="384" t="s">
        <v>525</v>
      </c>
      <c r="O53" s="385">
        <v>5900000</v>
      </c>
      <c r="P53" s="415">
        <v>1268500</v>
      </c>
      <c r="Q53" s="415">
        <v>619500</v>
      </c>
      <c r="R53" s="415">
        <v>1888000</v>
      </c>
      <c r="S53" s="415">
        <v>0</v>
      </c>
      <c r="T53" s="15" t="s">
        <v>982</v>
      </c>
    </row>
    <row r="54" spans="1:20" ht="15" customHeight="1" x14ac:dyDescent="0.35">
      <c r="A54" s="397">
        <f t="shared" si="1"/>
        <v>52</v>
      </c>
      <c r="B54" s="47" t="s">
        <v>754</v>
      </c>
      <c r="C54" s="47" t="s">
        <v>755</v>
      </c>
      <c r="D54" s="47" t="s">
        <v>56</v>
      </c>
      <c r="E54" s="47" t="s">
        <v>756</v>
      </c>
      <c r="F54" s="47" t="s">
        <v>131</v>
      </c>
      <c r="G54" s="47" t="s">
        <v>58</v>
      </c>
      <c r="H54" s="47" t="s">
        <v>399</v>
      </c>
      <c r="I54" s="47"/>
      <c r="J54" s="47" t="s">
        <v>319</v>
      </c>
      <c r="K54" s="382">
        <v>45939</v>
      </c>
      <c r="L54" s="383">
        <v>8.8000000000000007</v>
      </c>
      <c r="M54" s="383">
        <v>1</v>
      </c>
      <c r="N54" s="384" t="s">
        <v>525</v>
      </c>
      <c r="O54" s="385">
        <v>5900000</v>
      </c>
      <c r="P54" s="415">
        <v>1268500</v>
      </c>
      <c r="Q54" s="415">
        <v>619500</v>
      </c>
      <c r="R54" s="415">
        <v>1888000</v>
      </c>
      <c r="S54" s="415">
        <v>118000</v>
      </c>
      <c r="T54" s="15" t="s">
        <v>982</v>
      </c>
    </row>
    <row r="55" spans="1:20" ht="15" customHeight="1" x14ac:dyDescent="0.35">
      <c r="A55" s="397">
        <f t="shared" si="1"/>
        <v>53</v>
      </c>
      <c r="B55" s="47" t="s">
        <v>757</v>
      </c>
      <c r="C55" s="47" t="s">
        <v>758</v>
      </c>
      <c r="D55" s="47" t="s">
        <v>56</v>
      </c>
      <c r="E55" s="47" t="s">
        <v>759</v>
      </c>
      <c r="F55" s="47" t="s">
        <v>131</v>
      </c>
      <c r="G55" s="47" t="s">
        <v>58</v>
      </c>
      <c r="H55" s="47" t="s">
        <v>399</v>
      </c>
      <c r="I55" s="47"/>
      <c r="J55" s="47" t="s">
        <v>319</v>
      </c>
      <c r="K55" s="382">
        <v>45939</v>
      </c>
      <c r="L55" s="383">
        <v>8.8000000000000007</v>
      </c>
      <c r="M55" s="383">
        <v>0</v>
      </c>
      <c r="N55" s="384" t="s">
        <v>525</v>
      </c>
      <c r="O55" s="385">
        <v>5900000</v>
      </c>
      <c r="P55" s="415">
        <v>1268500</v>
      </c>
      <c r="Q55" s="415">
        <v>619500</v>
      </c>
      <c r="R55" s="415">
        <v>1888000</v>
      </c>
      <c r="S55" s="415">
        <v>118000</v>
      </c>
      <c r="T55" s="15" t="s">
        <v>982</v>
      </c>
    </row>
    <row r="56" spans="1:20" ht="15" customHeight="1" x14ac:dyDescent="0.35">
      <c r="A56" s="397">
        <f t="shared" si="1"/>
        <v>54</v>
      </c>
      <c r="B56" s="47" t="s">
        <v>760</v>
      </c>
      <c r="C56" s="47" t="s">
        <v>761</v>
      </c>
      <c r="D56" s="47" t="s">
        <v>56</v>
      </c>
      <c r="E56" s="47" t="s">
        <v>762</v>
      </c>
      <c r="F56" s="47" t="s">
        <v>131</v>
      </c>
      <c r="G56" s="47" t="s">
        <v>58</v>
      </c>
      <c r="H56" s="47" t="s">
        <v>328</v>
      </c>
      <c r="I56" s="47"/>
      <c r="J56" s="47" t="s">
        <v>1067</v>
      </c>
      <c r="K56" s="382">
        <v>45945</v>
      </c>
      <c r="L56" s="383">
        <v>8.6</v>
      </c>
      <c r="M56" s="383">
        <v>7</v>
      </c>
      <c r="N56" s="384" t="s">
        <v>525</v>
      </c>
      <c r="O56" s="385">
        <v>5900000</v>
      </c>
      <c r="P56" s="415">
        <v>1268500</v>
      </c>
      <c r="Q56" s="415">
        <v>619500</v>
      </c>
      <c r="R56" s="415">
        <v>1888000</v>
      </c>
      <c r="S56" s="415">
        <v>0</v>
      </c>
      <c r="T56" s="15" t="s">
        <v>982</v>
      </c>
    </row>
    <row r="57" spans="1:20" ht="15" customHeight="1" x14ac:dyDescent="0.35">
      <c r="A57" s="397">
        <f t="shared" si="1"/>
        <v>55</v>
      </c>
      <c r="B57" s="47" t="s">
        <v>763</v>
      </c>
      <c r="C57" s="47" t="s">
        <v>437</v>
      </c>
      <c r="D57" s="47" t="s">
        <v>56</v>
      </c>
      <c r="E57" s="47" t="s">
        <v>764</v>
      </c>
      <c r="F57" s="47" t="s">
        <v>131</v>
      </c>
      <c r="G57" s="47" t="s">
        <v>58</v>
      </c>
      <c r="H57" s="47" t="s">
        <v>399</v>
      </c>
      <c r="I57" s="47"/>
      <c r="J57" s="47" t="s">
        <v>1067</v>
      </c>
      <c r="K57" s="382">
        <v>45945</v>
      </c>
      <c r="L57" s="383">
        <v>8.6</v>
      </c>
      <c r="M57" s="383">
        <v>0</v>
      </c>
      <c r="N57" s="384" t="s">
        <v>525</v>
      </c>
      <c r="O57" s="385">
        <v>5900000</v>
      </c>
      <c r="P57" s="415">
        <v>1268500</v>
      </c>
      <c r="Q57" s="415">
        <v>619500</v>
      </c>
      <c r="R57" s="415">
        <v>1888000</v>
      </c>
      <c r="S57" s="415">
        <v>0</v>
      </c>
      <c r="T57" s="15" t="s">
        <v>982</v>
      </c>
    </row>
    <row r="58" spans="1:20" ht="15" customHeight="1" x14ac:dyDescent="0.35">
      <c r="A58" s="397">
        <f t="shared" si="1"/>
        <v>56</v>
      </c>
      <c r="B58" s="47" t="s">
        <v>765</v>
      </c>
      <c r="C58" s="47" t="s">
        <v>766</v>
      </c>
      <c r="D58" s="47" t="s">
        <v>56</v>
      </c>
      <c r="E58" s="47" t="s">
        <v>767</v>
      </c>
      <c r="F58" s="47" t="s">
        <v>131</v>
      </c>
      <c r="G58" s="47" t="s">
        <v>58</v>
      </c>
      <c r="H58" s="47" t="s">
        <v>328</v>
      </c>
      <c r="I58" s="47"/>
      <c r="J58" s="47" t="s">
        <v>1068</v>
      </c>
      <c r="K58" s="382">
        <v>45945</v>
      </c>
      <c r="L58" s="383">
        <v>8.6</v>
      </c>
      <c r="M58" s="383">
        <v>2</v>
      </c>
      <c r="N58" s="384" t="s">
        <v>525</v>
      </c>
      <c r="O58" s="385">
        <v>5900000</v>
      </c>
      <c r="P58" s="415">
        <v>1268500</v>
      </c>
      <c r="Q58" s="415">
        <v>619500</v>
      </c>
      <c r="R58" s="415">
        <v>1888000</v>
      </c>
      <c r="S58" s="415">
        <v>118000</v>
      </c>
      <c r="T58" s="15" t="s">
        <v>982</v>
      </c>
    </row>
    <row r="59" spans="1:20" ht="15" customHeight="1" x14ac:dyDescent="0.35">
      <c r="A59" s="397">
        <f t="shared" si="1"/>
        <v>57</v>
      </c>
      <c r="B59" s="47" t="s">
        <v>768</v>
      </c>
      <c r="C59" s="47" t="s">
        <v>769</v>
      </c>
      <c r="D59" s="47" t="s">
        <v>56</v>
      </c>
      <c r="E59" s="47" t="s">
        <v>770</v>
      </c>
      <c r="F59" s="47" t="s">
        <v>131</v>
      </c>
      <c r="G59" s="47" t="s">
        <v>58</v>
      </c>
      <c r="H59" s="47" t="s">
        <v>399</v>
      </c>
      <c r="I59" s="47"/>
      <c r="J59" s="47" t="s">
        <v>1068</v>
      </c>
      <c r="K59" s="382">
        <v>45945</v>
      </c>
      <c r="L59" s="383">
        <v>8.6</v>
      </c>
      <c r="M59" s="383">
        <v>0</v>
      </c>
      <c r="N59" s="384" t="s">
        <v>525</v>
      </c>
      <c r="O59" s="385">
        <v>5900000</v>
      </c>
      <c r="P59" s="415">
        <v>1268500</v>
      </c>
      <c r="Q59" s="415">
        <v>619500</v>
      </c>
      <c r="R59" s="415">
        <v>1888000</v>
      </c>
      <c r="S59" s="415">
        <v>118000</v>
      </c>
      <c r="T59" s="15" t="s">
        <v>982</v>
      </c>
    </row>
    <row r="60" spans="1:20" ht="15" customHeight="1" x14ac:dyDescent="0.35">
      <c r="A60" s="397">
        <f t="shared" si="1"/>
        <v>58</v>
      </c>
      <c r="B60" s="47" t="s">
        <v>771</v>
      </c>
      <c r="C60" s="47" t="s">
        <v>772</v>
      </c>
      <c r="D60" s="47" t="s">
        <v>56</v>
      </c>
      <c r="E60" s="47" t="s">
        <v>773</v>
      </c>
      <c r="F60" s="47" t="s">
        <v>131</v>
      </c>
      <c r="G60" s="47" t="s">
        <v>58</v>
      </c>
      <c r="H60" s="47" t="s">
        <v>327</v>
      </c>
      <c r="I60" s="47"/>
      <c r="J60" s="47" t="s">
        <v>1068</v>
      </c>
      <c r="K60" s="382">
        <v>45945</v>
      </c>
      <c r="L60" s="383">
        <v>8.6</v>
      </c>
      <c r="M60" s="383">
        <v>10</v>
      </c>
      <c r="N60" s="384" t="s">
        <v>525</v>
      </c>
      <c r="O60" s="385">
        <v>5900000</v>
      </c>
      <c r="P60" s="415">
        <v>1268500</v>
      </c>
      <c r="Q60" s="415">
        <v>619500</v>
      </c>
      <c r="R60" s="415">
        <v>1888000</v>
      </c>
      <c r="S60" s="415">
        <v>118000</v>
      </c>
      <c r="T60" s="15" t="s">
        <v>982</v>
      </c>
    </row>
    <row r="61" spans="1:20" ht="15" customHeight="1" x14ac:dyDescent="0.35">
      <c r="A61" s="397">
        <f t="shared" si="1"/>
        <v>59</v>
      </c>
      <c r="B61" s="47" t="s">
        <v>774</v>
      </c>
      <c r="C61" s="47" t="s">
        <v>682</v>
      </c>
      <c r="D61" s="47" t="s">
        <v>56</v>
      </c>
      <c r="E61" s="47" t="s">
        <v>775</v>
      </c>
      <c r="F61" s="47" t="s">
        <v>131</v>
      </c>
      <c r="G61" s="47" t="s">
        <v>58</v>
      </c>
      <c r="H61" s="47" t="s">
        <v>399</v>
      </c>
      <c r="I61" s="47"/>
      <c r="J61" s="47" t="s">
        <v>1067</v>
      </c>
      <c r="K61" s="382">
        <v>45945</v>
      </c>
      <c r="L61" s="383">
        <v>8.6</v>
      </c>
      <c r="M61" s="383">
        <v>0</v>
      </c>
      <c r="N61" s="384" t="s">
        <v>525</v>
      </c>
      <c r="O61" s="385">
        <v>5900000</v>
      </c>
      <c r="P61" s="415">
        <v>1268500</v>
      </c>
      <c r="Q61" s="415">
        <v>619500</v>
      </c>
      <c r="R61" s="415">
        <v>1888000</v>
      </c>
      <c r="S61" s="415">
        <v>0</v>
      </c>
      <c r="T61" s="15" t="s">
        <v>982</v>
      </c>
    </row>
    <row r="62" spans="1:20" ht="15" customHeight="1" x14ac:dyDescent="0.35">
      <c r="A62" s="397">
        <f t="shared" si="1"/>
        <v>60</v>
      </c>
      <c r="B62" s="47" t="s">
        <v>776</v>
      </c>
      <c r="C62" s="47" t="s">
        <v>777</v>
      </c>
      <c r="D62" s="47" t="s">
        <v>56</v>
      </c>
      <c r="E62" s="47" t="s">
        <v>778</v>
      </c>
      <c r="F62" s="47" t="s">
        <v>131</v>
      </c>
      <c r="G62" s="47" t="s">
        <v>58</v>
      </c>
      <c r="H62" s="47" t="s">
        <v>399</v>
      </c>
      <c r="I62" s="47"/>
      <c r="J62" s="47" t="s">
        <v>1067</v>
      </c>
      <c r="K62" s="382">
        <v>45945</v>
      </c>
      <c r="L62" s="383">
        <v>8.6</v>
      </c>
      <c r="M62" s="383">
        <v>0</v>
      </c>
      <c r="N62" s="384" t="s">
        <v>525</v>
      </c>
      <c r="O62" s="385">
        <v>5900000</v>
      </c>
      <c r="P62" s="415">
        <v>1268500</v>
      </c>
      <c r="Q62" s="415">
        <v>619500</v>
      </c>
      <c r="R62" s="415">
        <v>1888000</v>
      </c>
      <c r="S62" s="415">
        <v>0</v>
      </c>
      <c r="T62" s="15" t="s">
        <v>982</v>
      </c>
    </row>
    <row r="63" spans="1:20" ht="15" customHeight="1" x14ac:dyDescent="0.35">
      <c r="A63" s="397">
        <f t="shared" si="1"/>
        <v>61</v>
      </c>
      <c r="B63" s="47" t="s">
        <v>779</v>
      </c>
      <c r="C63" s="47" t="s">
        <v>780</v>
      </c>
      <c r="D63" s="47" t="s">
        <v>56</v>
      </c>
      <c r="E63" s="47" t="s">
        <v>781</v>
      </c>
      <c r="F63" s="47" t="s">
        <v>131</v>
      </c>
      <c r="G63" s="47" t="s">
        <v>58</v>
      </c>
      <c r="H63" s="47" t="s">
        <v>399</v>
      </c>
      <c r="I63" s="47" t="s">
        <v>1901</v>
      </c>
      <c r="J63" s="47" t="s">
        <v>319</v>
      </c>
      <c r="K63" s="382">
        <v>45945</v>
      </c>
      <c r="L63" s="383">
        <v>8.6</v>
      </c>
      <c r="M63" s="383">
        <v>26</v>
      </c>
      <c r="N63" s="384" t="s">
        <v>526</v>
      </c>
      <c r="O63" s="385">
        <v>5900000</v>
      </c>
      <c r="P63" s="415">
        <v>0</v>
      </c>
      <c r="Q63" s="415">
        <v>0</v>
      </c>
      <c r="R63" s="415">
        <v>0</v>
      </c>
      <c r="S63" s="415">
        <v>0</v>
      </c>
      <c r="T63" s="15">
        <v>46184</v>
      </c>
    </row>
    <row r="64" spans="1:20" ht="15" customHeight="1" x14ac:dyDescent="0.35">
      <c r="A64" s="397">
        <f t="shared" si="1"/>
        <v>62</v>
      </c>
      <c r="B64" s="47" t="s">
        <v>782</v>
      </c>
      <c r="C64" s="47" t="s">
        <v>783</v>
      </c>
      <c r="D64" s="47" t="s">
        <v>56</v>
      </c>
      <c r="E64" s="47" t="s">
        <v>784</v>
      </c>
      <c r="F64" s="47" t="s">
        <v>131</v>
      </c>
      <c r="G64" s="47" t="s">
        <v>58</v>
      </c>
      <c r="H64" s="47" t="s">
        <v>399</v>
      </c>
      <c r="I64" s="47"/>
      <c r="J64" s="47" t="s">
        <v>1068</v>
      </c>
      <c r="K64" s="382">
        <v>45945</v>
      </c>
      <c r="L64" s="383">
        <v>8.6</v>
      </c>
      <c r="M64" s="383">
        <v>0</v>
      </c>
      <c r="N64" s="384" t="s">
        <v>525</v>
      </c>
      <c r="O64" s="385">
        <v>5900000</v>
      </c>
      <c r="P64" s="415">
        <v>1268500</v>
      </c>
      <c r="Q64" s="415">
        <v>619500</v>
      </c>
      <c r="R64" s="415">
        <v>1888000</v>
      </c>
      <c r="S64" s="415">
        <v>118000</v>
      </c>
      <c r="T64" s="15" t="s">
        <v>982</v>
      </c>
    </row>
    <row r="65" spans="1:20" ht="15" customHeight="1" x14ac:dyDescent="0.35">
      <c r="A65" s="397">
        <f t="shared" si="1"/>
        <v>63</v>
      </c>
      <c r="B65" s="47" t="s">
        <v>785</v>
      </c>
      <c r="C65" s="47" t="s">
        <v>786</v>
      </c>
      <c r="D65" s="47" t="s">
        <v>61</v>
      </c>
      <c r="E65" s="47" t="s">
        <v>787</v>
      </c>
      <c r="F65" s="47" t="s">
        <v>131</v>
      </c>
      <c r="G65" s="47" t="s">
        <v>58</v>
      </c>
      <c r="H65" s="47" t="s">
        <v>399</v>
      </c>
      <c r="I65" s="47"/>
      <c r="J65" s="47" t="s">
        <v>1068</v>
      </c>
      <c r="K65" s="382">
        <v>45952</v>
      </c>
      <c r="L65" s="383">
        <v>8.3666666666666671</v>
      </c>
      <c r="M65" s="383">
        <v>0</v>
      </c>
      <c r="N65" s="384" t="s">
        <v>525</v>
      </c>
      <c r="O65" s="385">
        <v>5900000</v>
      </c>
      <c r="P65" s="415">
        <v>1268500</v>
      </c>
      <c r="Q65" s="415">
        <v>619500</v>
      </c>
      <c r="R65" s="415">
        <v>1888000</v>
      </c>
      <c r="S65" s="415">
        <v>118000</v>
      </c>
      <c r="T65" s="15">
        <v>46204</v>
      </c>
    </row>
    <row r="66" spans="1:20" ht="15" customHeight="1" x14ac:dyDescent="0.35">
      <c r="A66" s="397">
        <f t="shared" si="1"/>
        <v>64</v>
      </c>
      <c r="B66" s="47" t="s">
        <v>788</v>
      </c>
      <c r="C66" s="47" t="s">
        <v>789</v>
      </c>
      <c r="D66" s="47" t="s">
        <v>56</v>
      </c>
      <c r="E66" s="47" t="s">
        <v>790</v>
      </c>
      <c r="F66" s="47" t="s">
        <v>131</v>
      </c>
      <c r="G66" s="47" t="s">
        <v>58</v>
      </c>
      <c r="H66" s="47" t="s">
        <v>399</v>
      </c>
      <c r="I66" s="47"/>
      <c r="J66" s="47" t="s">
        <v>1068</v>
      </c>
      <c r="K66" s="382">
        <v>45952</v>
      </c>
      <c r="L66" s="383">
        <v>8.3666666666666671</v>
      </c>
      <c r="M66" s="383">
        <v>0</v>
      </c>
      <c r="N66" s="384" t="s">
        <v>525</v>
      </c>
      <c r="O66" s="385">
        <v>5900000</v>
      </c>
      <c r="P66" s="415">
        <v>1268500</v>
      </c>
      <c r="Q66" s="415">
        <v>619500</v>
      </c>
      <c r="R66" s="415">
        <v>1888000</v>
      </c>
      <c r="S66" s="415">
        <v>118000</v>
      </c>
      <c r="T66" s="15" t="s">
        <v>982</v>
      </c>
    </row>
    <row r="67" spans="1:20" ht="15" customHeight="1" x14ac:dyDescent="0.35">
      <c r="A67" s="397">
        <f t="shared" si="1"/>
        <v>65</v>
      </c>
      <c r="B67" s="47" t="s">
        <v>791</v>
      </c>
      <c r="C67" s="47" t="s">
        <v>72</v>
      </c>
      <c r="D67" s="47" t="s">
        <v>56</v>
      </c>
      <c r="E67" s="47" t="s">
        <v>792</v>
      </c>
      <c r="F67" s="47" t="s">
        <v>131</v>
      </c>
      <c r="G67" s="47" t="s">
        <v>58</v>
      </c>
      <c r="H67" s="47" t="s">
        <v>328</v>
      </c>
      <c r="I67" s="47"/>
      <c r="J67" s="47" t="s">
        <v>1068</v>
      </c>
      <c r="K67" s="382">
        <v>45952</v>
      </c>
      <c r="L67" s="383">
        <v>8.3666666666666671</v>
      </c>
      <c r="M67" s="383">
        <v>5</v>
      </c>
      <c r="N67" s="384" t="s">
        <v>525</v>
      </c>
      <c r="O67" s="385">
        <v>5900000</v>
      </c>
      <c r="P67" s="415">
        <v>1268500</v>
      </c>
      <c r="Q67" s="415">
        <v>619500</v>
      </c>
      <c r="R67" s="415">
        <v>1888000</v>
      </c>
      <c r="S67" s="415">
        <v>118000</v>
      </c>
      <c r="T67" s="15" t="s">
        <v>982</v>
      </c>
    </row>
    <row r="68" spans="1:20" ht="15" customHeight="1" x14ac:dyDescent="0.35">
      <c r="A68" s="397">
        <f t="shared" ref="A68:A131" si="2">ROW()-2</f>
        <v>66</v>
      </c>
      <c r="B68" s="47" t="s">
        <v>793</v>
      </c>
      <c r="C68" s="47" t="s">
        <v>794</v>
      </c>
      <c r="D68" s="47" t="s">
        <v>56</v>
      </c>
      <c r="E68" s="47" t="s">
        <v>795</v>
      </c>
      <c r="F68" s="47" t="s">
        <v>131</v>
      </c>
      <c r="G68" s="47" t="s">
        <v>58</v>
      </c>
      <c r="H68" s="47" t="s">
        <v>399</v>
      </c>
      <c r="I68" s="47"/>
      <c r="J68" s="47" t="s">
        <v>1067</v>
      </c>
      <c r="K68" s="382">
        <v>45959</v>
      </c>
      <c r="L68" s="383">
        <v>8.1333333333333329</v>
      </c>
      <c r="M68" s="383">
        <v>1</v>
      </c>
      <c r="N68" s="384" t="s">
        <v>525</v>
      </c>
      <c r="O68" s="385">
        <v>5900000</v>
      </c>
      <c r="P68" s="415">
        <v>1268500</v>
      </c>
      <c r="Q68" s="415">
        <v>619500</v>
      </c>
      <c r="R68" s="415">
        <v>1888000</v>
      </c>
      <c r="S68" s="415">
        <v>0</v>
      </c>
      <c r="T68" s="15" t="s">
        <v>982</v>
      </c>
    </row>
    <row r="69" spans="1:20" ht="15" customHeight="1" x14ac:dyDescent="0.35">
      <c r="A69" s="397">
        <f t="shared" si="2"/>
        <v>67</v>
      </c>
      <c r="B69" s="47" t="s">
        <v>796</v>
      </c>
      <c r="C69" s="47" t="s">
        <v>797</v>
      </c>
      <c r="D69" s="47" t="s">
        <v>56</v>
      </c>
      <c r="E69" s="47" t="s">
        <v>798</v>
      </c>
      <c r="F69" s="47" t="s">
        <v>131</v>
      </c>
      <c r="G69" s="47" t="s">
        <v>58</v>
      </c>
      <c r="H69" s="47" t="s">
        <v>399</v>
      </c>
      <c r="I69" s="47"/>
      <c r="J69" s="47" t="s">
        <v>319</v>
      </c>
      <c r="K69" s="382">
        <v>45959</v>
      </c>
      <c r="L69" s="383">
        <v>8.1333333333333329</v>
      </c>
      <c r="M69" s="383">
        <v>0</v>
      </c>
      <c r="N69" s="384" t="s">
        <v>525</v>
      </c>
      <c r="O69" s="385">
        <v>5900000</v>
      </c>
      <c r="P69" s="415">
        <v>1268500</v>
      </c>
      <c r="Q69" s="415">
        <v>619500</v>
      </c>
      <c r="R69" s="415">
        <v>1888000</v>
      </c>
      <c r="S69" s="415">
        <v>118000</v>
      </c>
      <c r="T69" s="15" t="s">
        <v>982</v>
      </c>
    </row>
    <row r="70" spans="1:20" ht="15" customHeight="1" x14ac:dyDescent="0.35">
      <c r="A70" s="397">
        <f t="shared" si="2"/>
        <v>68</v>
      </c>
      <c r="B70" s="47" t="s">
        <v>799</v>
      </c>
      <c r="C70" s="47" t="s">
        <v>800</v>
      </c>
      <c r="D70" s="47" t="s">
        <v>56</v>
      </c>
      <c r="E70" s="47" t="s">
        <v>802</v>
      </c>
      <c r="F70" s="47" t="s">
        <v>131</v>
      </c>
      <c r="G70" s="47" t="s">
        <v>58</v>
      </c>
      <c r="H70" s="47" t="s">
        <v>327</v>
      </c>
      <c r="I70" s="47" t="s">
        <v>1903</v>
      </c>
      <c r="J70" s="47" t="s">
        <v>319</v>
      </c>
      <c r="K70" s="382">
        <v>45959</v>
      </c>
      <c r="L70" s="383">
        <v>8.1333333333333329</v>
      </c>
      <c r="M70" s="383">
        <v>14</v>
      </c>
      <c r="N70" s="384" t="s">
        <v>526</v>
      </c>
      <c r="O70" s="385">
        <v>5900000</v>
      </c>
      <c r="P70" s="415">
        <v>0</v>
      </c>
      <c r="Q70" s="415">
        <v>0</v>
      </c>
      <c r="R70" s="415">
        <v>0</v>
      </c>
      <c r="S70" s="415">
        <v>0</v>
      </c>
      <c r="T70" s="15">
        <v>46189</v>
      </c>
    </row>
    <row r="71" spans="1:20" ht="15" customHeight="1" x14ac:dyDescent="0.35">
      <c r="A71" s="397">
        <f t="shared" si="2"/>
        <v>69</v>
      </c>
      <c r="B71" s="47" t="s">
        <v>803</v>
      </c>
      <c r="C71" s="47" t="s">
        <v>589</v>
      </c>
      <c r="D71" s="47" t="s">
        <v>56</v>
      </c>
      <c r="E71" s="47" t="s">
        <v>804</v>
      </c>
      <c r="F71" s="47" t="s">
        <v>131</v>
      </c>
      <c r="G71" s="47" t="s">
        <v>58</v>
      </c>
      <c r="H71" s="47" t="s">
        <v>399</v>
      </c>
      <c r="I71" s="47"/>
      <c r="J71" s="47" t="s">
        <v>319</v>
      </c>
      <c r="K71" s="382">
        <v>45959</v>
      </c>
      <c r="L71" s="383">
        <v>8.1333333333333329</v>
      </c>
      <c r="M71" s="383">
        <v>1</v>
      </c>
      <c r="N71" s="384" t="s">
        <v>525</v>
      </c>
      <c r="O71" s="385">
        <v>5900000</v>
      </c>
      <c r="P71" s="415">
        <v>1268500</v>
      </c>
      <c r="Q71" s="415">
        <v>619500</v>
      </c>
      <c r="R71" s="415">
        <v>1888000</v>
      </c>
      <c r="S71" s="415">
        <v>118000</v>
      </c>
      <c r="T71" s="15" t="s">
        <v>982</v>
      </c>
    </row>
    <row r="72" spans="1:20" ht="15" customHeight="1" x14ac:dyDescent="0.35">
      <c r="A72" s="397">
        <f t="shared" si="2"/>
        <v>70</v>
      </c>
      <c r="B72" s="47" t="s">
        <v>806</v>
      </c>
      <c r="C72" s="47" t="s">
        <v>807</v>
      </c>
      <c r="D72" s="47" t="s">
        <v>56</v>
      </c>
      <c r="E72" s="47" t="s">
        <v>808</v>
      </c>
      <c r="F72" s="47" t="s">
        <v>131</v>
      </c>
      <c r="G72" s="47" t="s">
        <v>58</v>
      </c>
      <c r="H72" s="47" t="s">
        <v>327</v>
      </c>
      <c r="I72" s="47"/>
      <c r="J72" s="47" t="s">
        <v>1067</v>
      </c>
      <c r="K72" s="382">
        <v>45959</v>
      </c>
      <c r="L72" s="383">
        <v>8.1333333333333329</v>
      </c>
      <c r="M72" s="383">
        <v>2</v>
      </c>
      <c r="N72" s="384" t="s">
        <v>525</v>
      </c>
      <c r="O72" s="385">
        <v>5900000</v>
      </c>
      <c r="P72" s="415">
        <v>1268500</v>
      </c>
      <c r="Q72" s="415">
        <v>619500</v>
      </c>
      <c r="R72" s="415">
        <v>1888000</v>
      </c>
      <c r="S72" s="415">
        <v>0</v>
      </c>
      <c r="T72" s="15" t="s">
        <v>982</v>
      </c>
    </row>
    <row r="73" spans="1:20" ht="15" customHeight="1" x14ac:dyDescent="0.35">
      <c r="A73" s="397">
        <f t="shared" si="2"/>
        <v>71</v>
      </c>
      <c r="B73" s="47" t="s">
        <v>809</v>
      </c>
      <c r="C73" s="47" t="s">
        <v>810</v>
      </c>
      <c r="D73" s="47" t="s">
        <v>56</v>
      </c>
      <c r="E73" s="47" t="s">
        <v>811</v>
      </c>
      <c r="F73" s="47" t="s">
        <v>131</v>
      </c>
      <c r="G73" s="47" t="s">
        <v>58</v>
      </c>
      <c r="H73" s="47" t="s">
        <v>805</v>
      </c>
      <c r="I73" s="47"/>
      <c r="J73" s="47" t="s">
        <v>1068</v>
      </c>
      <c r="K73" s="382">
        <v>45959</v>
      </c>
      <c r="L73" s="383">
        <v>8.1333333333333329</v>
      </c>
      <c r="M73" s="383">
        <v>0</v>
      </c>
      <c r="N73" s="384" t="s">
        <v>525</v>
      </c>
      <c r="O73" s="385">
        <v>5900000</v>
      </c>
      <c r="P73" s="415">
        <v>1268500</v>
      </c>
      <c r="Q73" s="415">
        <v>619500</v>
      </c>
      <c r="R73" s="415">
        <v>1888000</v>
      </c>
      <c r="S73" s="415">
        <v>118000</v>
      </c>
      <c r="T73" s="15" t="s">
        <v>982</v>
      </c>
    </row>
    <row r="74" spans="1:20" ht="15" customHeight="1" x14ac:dyDescent="0.35">
      <c r="A74" s="397">
        <f t="shared" si="2"/>
        <v>72</v>
      </c>
      <c r="B74" s="47" t="s">
        <v>812</v>
      </c>
      <c r="C74" s="47" t="s">
        <v>813</v>
      </c>
      <c r="D74" s="47" t="s">
        <v>56</v>
      </c>
      <c r="E74" s="47" t="s">
        <v>814</v>
      </c>
      <c r="F74" s="47" t="s">
        <v>131</v>
      </c>
      <c r="G74" s="47" t="s">
        <v>58</v>
      </c>
      <c r="H74" s="47" t="s">
        <v>328</v>
      </c>
      <c r="I74" s="47"/>
      <c r="J74" s="47" t="s">
        <v>1068</v>
      </c>
      <c r="K74" s="382">
        <v>45959</v>
      </c>
      <c r="L74" s="383">
        <v>8.1333333333333329</v>
      </c>
      <c r="M74" s="383">
        <v>0</v>
      </c>
      <c r="N74" s="384" t="s">
        <v>525</v>
      </c>
      <c r="O74" s="385">
        <v>5900000</v>
      </c>
      <c r="P74" s="415">
        <v>1268500</v>
      </c>
      <c r="Q74" s="415">
        <v>619500</v>
      </c>
      <c r="R74" s="415">
        <v>1888000</v>
      </c>
      <c r="S74" s="415">
        <v>118000</v>
      </c>
      <c r="T74" s="15" t="s">
        <v>982</v>
      </c>
    </row>
    <row r="75" spans="1:20" ht="15" customHeight="1" x14ac:dyDescent="0.35">
      <c r="A75" s="397">
        <f t="shared" si="2"/>
        <v>73</v>
      </c>
      <c r="B75" s="47" t="s">
        <v>815</v>
      </c>
      <c r="C75" s="47" t="s">
        <v>816</v>
      </c>
      <c r="D75" s="47" t="s">
        <v>56</v>
      </c>
      <c r="E75" s="47" t="s">
        <v>817</v>
      </c>
      <c r="F75" s="47" t="s">
        <v>131</v>
      </c>
      <c r="G75" s="47" t="s">
        <v>58</v>
      </c>
      <c r="H75" s="47" t="s">
        <v>327</v>
      </c>
      <c r="I75" s="47"/>
      <c r="J75" s="47" t="s">
        <v>1068</v>
      </c>
      <c r="K75" s="382">
        <v>45959</v>
      </c>
      <c r="L75" s="383">
        <v>8.1333333333333329</v>
      </c>
      <c r="M75" s="383">
        <v>3</v>
      </c>
      <c r="N75" s="384" t="s">
        <v>525</v>
      </c>
      <c r="O75" s="385">
        <v>5900000</v>
      </c>
      <c r="P75" s="415">
        <v>1268500</v>
      </c>
      <c r="Q75" s="415">
        <v>619500</v>
      </c>
      <c r="R75" s="415">
        <v>1888000</v>
      </c>
      <c r="S75" s="415">
        <v>118000</v>
      </c>
      <c r="T75" s="15" t="s">
        <v>982</v>
      </c>
    </row>
    <row r="76" spans="1:20" ht="15" customHeight="1" x14ac:dyDescent="0.35">
      <c r="A76" s="397">
        <f t="shared" si="2"/>
        <v>74</v>
      </c>
      <c r="B76" s="47" t="s">
        <v>818</v>
      </c>
      <c r="C76" s="47" t="s">
        <v>819</v>
      </c>
      <c r="D76" s="47" t="s">
        <v>56</v>
      </c>
      <c r="E76" s="47" t="s">
        <v>820</v>
      </c>
      <c r="F76" s="47" t="s">
        <v>131</v>
      </c>
      <c r="G76" s="47" t="s">
        <v>58</v>
      </c>
      <c r="H76" s="47" t="s">
        <v>399</v>
      </c>
      <c r="I76" s="47"/>
      <c r="J76" s="47" t="s">
        <v>319</v>
      </c>
      <c r="K76" s="382">
        <v>45959</v>
      </c>
      <c r="L76" s="383">
        <v>8.1333333333333329</v>
      </c>
      <c r="M76" s="383">
        <v>0</v>
      </c>
      <c r="N76" s="384" t="s">
        <v>525</v>
      </c>
      <c r="O76" s="385">
        <v>5900000</v>
      </c>
      <c r="P76" s="415">
        <v>1268500</v>
      </c>
      <c r="Q76" s="415">
        <v>619500</v>
      </c>
      <c r="R76" s="415">
        <v>1888000</v>
      </c>
      <c r="S76" s="415">
        <v>118000</v>
      </c>
      <c r="T76" s="15" t="s">
        <v>982</v>
      </c>
    </row>
    <row r="77" spans="1:20" ht="15" customHeight="1" x14ac:dyDescent="0.35">
      <c r="A77" s="397">
        <f t="shared" si="2"/>
        <v>75</v>
      </c>
      <c r="B77" s="47" t="s">
        <v>830</v>
      </c>
      <c r="C77" s="47" t="s">
        <v>831</v>
      </c>
      <c r="D77" s="47" t="s">
        <v>56</v>
      </c>
      <c r="E77" s="47" t="s">
        <v>832</v>
      </c>
      <c r="F77" s="47" t="s">
        <v>131</v>
      </c>
      <c r="G77" s="47" t="s">
        <v>58</v>
      </c>
      <c r="H77" s="47" t="s">
        <v>327</v>
      </c>
      <c r="I77" s="47"/>
      <c r="J77" s="47" t="s">
        <v>1067</v>
      </c>
      <c r="K77" s="382">
        <v>45966</v>
      </c>
      <c r="L77" s="383">
        <v>7.9</v>
      </c>
      <c r="M77" s="383">
        <v>1</v>
      </c>
      <c r="N77" s="384" t="s">
        <v>525</v>
      </c>
      <c r="O77" s="385">
        <v>5900000</v>
      </c>
      <c r="P77" s="415">
        <v>1268500</v>
      </c>
      <c r="Q77" s="415">
        <v>619500</v>
      </c>
      <c r="R77" s="415">
        <v>1888000</v>
      </c>
      <c r="S77" s="415">
        <v>0</v>
      </c>
      <c r="T77" s="15" t="s">
        <v>982</v>
      </c>
    </row>
    <row r="78" spans="1:20" ht="15" customHeight="1" x14ac:dyDescent="0.35">
      <c r="A78" s="397">
        <f t="shared" si="2"/>
        <v>76</v>
      </c>
      <c r="B78" s="47" t="s">
        <v>833</v>
      </c>
      <c r="C78" s="47" t="s">
        <v>834</v>
      </c>
      <c r="D78" s="47" t="s">
        <v>801</v>
      </c>
      <c r="E78" s="47" t="s">
        <v>835</v>
      </c>
      <c r="F78" s="47" t="s">
        <v>132</v>
      </c>
      <c r="G78" s="47" t="s">
        <v>58</v>
      </c>
      <c r="H78" s="47" t="s">
        <v>1524</v>
      </c>
      <c r="I78" s="47"/>
      <c r="J78" s="47" t="s">
        <v>1067</v>
      </c>
      <c r="K78" s="382">
        <v>45966</v>
      </c>
      <c r="L78" s="383">
        <v>7.9</v>
      </c>
      <c r="M78" s="383">
        <v>0</v>
      </c>
      <c r="N78" s="384" t="s">
        <v>525</v>
      </c>
      <c r="O78" s="385">
        <v>5900000</v>
      </c>
      <c r="P78" s="415">
        <v>1268500</v>
      </c>
      <c r="Q78" s="415">
        <v>619500</v>
      </c>
      <c r="R78" s="415">
        <v>1888000</v>
      </c>
      <c r="S78" s="415">
        <v>0</v>
      </c>
      <c r="T78" s="15" t="s">
        <v>982</v>
      </c>
    </row>
    <row r="79" spans="1:20" ht="15" customHeight="1" x14ac:dyDescent="0.35">
      <c r="A79" s="397">
        <f t="shared" si="2"/>
        <v>77</v>
      </c>
      <c r="B79" s="47" t="s">
        <v>836</v>
      </c>
      <c r="C79" s="47" t="s">
        <v>837</v>
      </c>
      <c r="D79" s="47" t="s">
        <v>73</v>
      </c>
      <c r="E79" s="47" t="s">
        <v>838</v>
      </c>
      <c r="F79" s="47" t="s">
        <v>132</v>
      </c>
      <c r="G79" s="47" t="s">
        <v>58</v>
      </c>
      <c r="H79" s="47" t="s">
        <v>826</v>
      </c>
      <c r="I79" s="47"/>
      <c r="J79" s="47" t="s">
        <v>319</v>
      </c>
      <c r="K79" s="382">
        <v>45966</v>
      </c>
      <c r="L79" s="383">
        <v>7.9</v>
      </c>
      <c r="M79" s="383">
        <v>0</v>
      </c>
      <c r="N79" s="384" t="s">
        <v>525</v>
      </c>
      <c r="O79" s="385">
        <v>5900000</v>
      </c>
      <c r="P79" s="415">
        <v>1268500</v>
      </c>
      <c r="Q79" s="415">
        <v>619500</v>
      </c>
      <c r="R79" s="415">
        <v>1888000</v>
      </c>
      <c r="S79" s="415">
        <v>118000</v>
      </c>
      <c r="T79" s="15" t="s">
        <v>982</v>
      </c>
    </row>
    <row r="80" spans="1:20" ht="15" customHeight="1" x14ac:dyDescent="0.35">
      <c r="A80" s="397">
        <f t="shared" si="2"/>
        <v>78</v>
      </c>
      <c r="B80" s="47" t="s">
        <v>839</v>
      </c>
      <c r="C80" s="47" t="s">
        <v>840</v>
      </c>
      <c r="D80" s="47" t="s">
        <v>56</v>
      </c>
      <c r="E80" s="47" t="s">
        <v>841</v>
      </c>
      <c r="F80" s="47" t="s">
        <v>131</v>
      </c>
      <c r="G80" s="47" t="s">
        <v>58</v>
      </c>
      <c r="H80" s="47" t="s">
        <v>805</v>
      </c>
      <c r="I80" s="47"/>
      <c r="J80" s="47" t="s">
        <v>319</v>
      </c>
      <c r="K80" s="382">
        <v>45966</v>
      </c>
      <c r="L80" s="383">
        <v>7.9</v>
      </c>
      <c r="M80" s="383">
        <v>1</v>
      </c>
      <c r="N80" s="384" t="s">
        <v>525</v>
      </c>
      <c r="O80" s="385">
        <v>5900000</v>
      </c>
      <c r="P80" s="415">
        <v>1268500</v>
      </c>
      <c r="Q80" s="415">
        <v>619500</v>
      </c>
      <c r="R80" s="415">
        <v>1888000</v>
      </c>
      <c r="S80" s="415">
        <v>118000</v>
      </c>
      <c r="T80" s="15" t="s">
        <v>982</v>
      </c>
    </row>
    <row r="81" spans="1:20" ht="15" customHeight="1" x14ac:dyDescent="0.35">
      <c r="A81" s="397">
        <f t="shared" si="2"/>
        <v>79</v>
      </c>
      <c r="B81" s="47" t="s">
        <v>842</v>
      </c>
      <c r="C81" s="47" t="s">
        <v>843</v>
      </c>
      <c r="D81" s="47" t="s">
        <v>56</v>
      </c>
      <c r="E81" s="47" t="s">
        <v>844</v>
      </c>
      <c r="F81" s="47" t="s">
        <v>131</v>
      </c>
      <c r="G81" s="47" t="s">
        <v>58</v>
      </c>
      <c r="H81" s="47" t="s">
        <v>328</v>
      </c>
      <c r="I81" s="47"/>
      <c r="J81" s="47" t="s">
        <v>1068</v>
      </c>
      <c r="K81" s="382">
        <v>45968</v>
      </c>
      <c r="L81" s="383">
        <v>7.833333333333333</v>
      </c>
      <c r="M81" s="383">
        <v>0</v>
      </c>
      <c r="N81" s="384" t="s">
        <v>525</v>
      </c>
      <c r="O81" s="385">
        <v>5900000</v>
      </c>
      <c r="P81" s="415">
        <v>1268500</v>
      </c>
      <c r="Q81" s="415">
        <v>619500</v>
      </c>
      <c r="R81" s="415">
        <v>1888000</v>
      </c>
      <c r="S81" s="415">
        <v>118000</v>
      </c>
      <c r="T81" s="15" t="s">
        <v>982</v>
      </c>
    </row>
    <row r="82" spans="1:20" ht="15" customHeight="1" x14ac:dyDescent="0.35">
      <c r="A82" s="397">
        <f t="shared" si="2"/>
        <v>80</v>
      </c>
      <c r="B82" s="47" t="s">
        <v>846</v>
      </c>
      <c r="C82" s="47" t="s">
        <v>847</v>
      </c>
      <c r="D82" s="47" t="s">
        <v>56</v>
      </c>
      <c r="E82" s="47" t="s">
        <v>848</v>
      </c>
      <c r="F82" s="47" t="s">
        <v>131</v>
      </c>
      <c r="G82" s="47" t="s">
        <v>58</v>
      </c>
      <c r="H82" s="47" t="s">
        <v>328</v>
      </c>
      <c r="I82" s="47"/>
      <c r="J82" s="47" t="s">
        <v>1067</v>
      </c>
      <c r="K82" s="382">
        <v>45968</v>
      </c>
      <c r="L82" s="383">
        <v>7.833333333333333</v>
      </c>
      <c r="M82" s="383">
        <v>0</v>
      </c>
      <c r="N82" s="384" t="s">
        <v>525</v>
      </c>
      <c r="O82" s="385">
        <v>5900000</v>
      </c>
      <c r="P82" s="415">
        <v>1268500</v>
      </c>
      <c r="Q82" s="415">
        <v>619500</v>
      </c>
      <c r="R82" s="415">
        <v>1888000</v>
      </c>
      <c r="S82" s="415">
        <v>0</v>
      </c>
      <c r="T82" s="15" t="s">
        <v>982</v>
      </c>
    </row>
    <row r="83" spans="1:20" ht="15" customHeight="1" x14ac:dyDescent="0.35">
      <c r="A83" s="397">
        <f t="shared" si="2"/>
        <v>81</v>
      </c>
      <c r="B83" s="47" t="s">
        <v>849</v>
      </c>
      <c r="C83" s="47" t="s">
        <v>850</v>
      </c>
      <c r="D83" s="47" t="s">
        <v>56</v>
      </c>
      <c r="E83" s="47" t="s">
        <v>851</v>
      </c>
      <c r="F83" s="47" t="s">
        <v>131</v>
      </c>
      <c r="G83" s="47" t="s">
        <v>58</v>
      </c>
      <c r="H83" s="47" t="s">
        <v>327</v>
      </c>
      <c r="I83" s="47"/>
      <c r="J83" s="47" t="s">
        <v>1067</v>
      </c>
      <c r="K83" s="382">
        <v>45968</v>
      </c>
      <c r="L83" s="383">
        <v>7.833333333333333</v>
      </c>
      <c r="M83" s="383">
        <v>0</v>
      </c>
      <c r="N83" s="384" t="s">
        <v>525</v>
      </c>
      <c r="O83" s="385">
        <v>5900000</v>
      </c>
      <c r="P83" s="415">
        <v>1268500</v>
      </c>
      <c r="Q83" s="415">
        <v>619500</v>
      </c>
      <c r="R83" s="415">
        <v>1888000</v>
      </c>
      <c r="S83" s="415">
        <v>0</v>
      </c>
      <c r="T83" s="15" t="s">
        <v>982</v>
      </c>
    </row>
    <row r="84" spans="1:20" ht="15" customHeight="1" x14ac:dyDescent="0.35">
      <c r="A84" s="397">
        <f t="shared" si="2"/>
        <v>82</v>
      </c>
      <c r="B84" s="47" t="s">
        <v>854</v>
      </c>
      <c r="C84" s="47" t="s">
        <v>855</v>
      </c>
      <c r="D84" s="47" t="s">
        <v>56</v>
      </c>
      <c r="E84" s="47" t="s">
        <v>856</v>
      </c>
      <c r="F84" s="47" t="s">
        <v>131</v>
      </c>
      <c r="G84" s="47" t="s">
        <v>58</v>
      </c>
      <c r="H84" s="47" t="s">
        <v>328</v>
      </c>
      <c r="I84" s="47"/>
      <c r="J84" s="47" t="s">
        <v>319</v>
      </c>
      <c r="K84" s="382">
        <v>45974</v>
      </c>
      <c r="L84" s="383">
        <v>7.6333333333333337</v>
      </c>
      <c r="M84" s="383">
        <v>0</v>
      </c>
      <c r="N84" s="384" t="s">
        <v>525</v>
      </c>
      <c r="O84" s="385">
        <v>5900000</v>
      </c>
      <c r="P84" s="415">
        <v>1268500</v>
      </c>
      <c r="Q84" s="415">
        <v>619500</v>
      </c>
      <c r="R84" s="415">
        <v>1888000</v>
      </c>
      <c r="S84" s="415">
        <v>118000</v>
      </c>
      <c r="T84" s="15" t="s">
        <v>982</v>
      </c>
    </row>
    <row r="85" spans="1:20" ht="15" customHeight="1" x14ac:dyDescent="0.35">
      <c r="A85" s="397">
        <f t="shared" si="2"/>
        <v>83</v>
      </c>
      <c r="B85" s="47" t="s">
        <v>857</v>
      </c>
      <c r="C85" s="47" t="s">
        <v>858</v>
      </c>
      <c r="D85" s="47" t="s">
        <v>56</v>
      </c>
      <c r="E85" s="47" t="s">
        <v>859</v>
      </c>
      <c r="F85" s="47" t="s">
        <v>131</v>
      </c>
      <c r="G85" s="47" t="s">
        <v>58</v>
      </c>
      <c r="H85" s="47" t="s">
        <v>328</v>
      </c>
      <c r="I85" s="47"/>
      <c r="J85" s="47" t="s">
        <v>1067</v>
      </c>
      <c r="K85" s="382">
        <v>45974</v>
      </c>
      <c r="L85" s="383">
        <v>7.6333333333333337</v>
      </c>
      <c r="M85" s="383">
        <v>3</v>
      </c>
      <c r="N85" s="384" t="s">
        <v>525</v>
      </c>
      <c r="O85" s="385">
        <v>5900000</v>
      </c>
      <c r="P85" s="415">
        <v>1268500</v>
      </c>
      <c r="Q85" s="415">
        <v>619500</v>
      </c>
      <c r="R85" s="415">
        <v>1888000</v>
      </c>
      <c r="S85" s="415">
        <v>0</v>
      </c>
      <c r="T85" s="15" t="s">
        <v>982</v>
      </c>
    </row>
    <row r="86" spans="1:20" ht="15" customHeight="1" x14ac:dyDescent="0.35">
      <c r="A86" s="397">
        <f t="shared" si="2"/>
        <v>84</v>
      </c>
      <c r="B86" s="47" t="s">
        <v>860</v>
      </c>
      <c r="C86" s="47" t="s">
        <v>861</v>
      </c>
      <c r="D86" s="47" t="s">
        <v>56</v>
      </c>
      <c r="E86" s="47" t="s">
        <v>862</v>
      </c>
      <c r="F86" s="47" t="s">
        <v>131</v>
      </c>
      <c r="G86" s="47" t="s">
        <v>58</v>
      </c>
      <c r="H86" s="47" t="s">
        <v>327</v>
      </c>
      <c r="I86" s="47"/>
      <c r="J86" s="47" t="s">
        <v>1068</v>
      </c>
      <c r="K86" s="382">
        <v>45974</v>
      </c>
      <c r="L86" s="383">
        <v>7.6333333333333337</v>
      </c>
      <c r="M86" s="383">
        <v>2</v>
      </c>
      <c r="N86" s="384" t="s">
        <v>525</v>
      </c>
      <c r="O86" s="385">
        <v>5900000</v>
      </c>
      <c r="P86" s="415">
        <v>1268500</v>
      </c>
      <c r="Q86" s="415">
        <v>619500</v>
      </c>
      <c r="R86" s="415">
        <v>1888000</v>
      </c>
      <c r="S86" s="415">
        <v>118000</v>
      </c>
      <c r="T86" s="15" t="s">
        <v>982</v>
      </c>
    </row>
    <row r="87" spans="1:20" ht="15" customHeight="1" x14ac:dyDescent="0.35">
      <c r="A87" s="397">
        <f t="shared" si="2"/>
        <v>85</v>
      </c>
      <c r="B87" s="47" t="s">
        <v>863</v>
      </c>
      <c r="C87" s="47" t="s">
        <v>864</v>
      </c>
      <c r="D87" s="47" t="s">
        <v>65</v>
      </c>
      <c r="E87" s="47" t="s">
        <v>865</v>
      </c>
      <c r="F87" s="47" t="s">
        <v>132</v>
      </c>
      <c r="G87" s="47" t="s">
        <v>69</v>
      </c>
      <c r="H87" s="47" t="s">
        <v>866</v>
      </c>
      <c r="I87" s="47"/>
      <c r="J87" s="47" t="s">
        <v>1067</v>
      </c>
      <c r="K87" s="382">
        <v>45978</v>
      </c>
      <c r="L87" s="383">
        <v>7.5</v>
      </c>
      <c r="M87" s="383">
        <v>0</v>
      </c>
      <c r="N87" s="384" t="s">
        <v>525</v>
      </c>
      <c r="O87" s="385">
        <v>9000000</v>
      </c>
      <c r="P87" s="415">
        <v>1935000</v>
      </c>
      <c r="Q87" s="415">
        <v>945000</v>
      </c>
      <c r="R87" s="415">
        <v>2880000</v>
      </c>
      <c r="S87" s="415">
        <v>0</v>
      </c>
      <c r="T87" s="15" t="s">
        <v>982</v>
      </c>
    </row>
    <row r="88" spans="1:20" ht="15" customHeight="1" x14ac:dyDescent="0.35">
      <c r="A88" s="397">
        <f t="shared" si="2"/>
        <v>86</v>
      </c>
      <c r="B88" s="47" t="s">
        <v>867</v>
      </c>
      <c r="C88" s="47" t="s">
        <v>868</v>
      </c>
      <c r="D88" s="47" t="s">
        <v>56</v>
      </c>
      <c r="E88" s="47" t="s">
        <v>869</v>
      </c>
      <c r="F88" s="47" t="s">
        <v>131</v>
      </c>
      <c r="G88" s="47" t="s">
        <v>58</v>
      </c>
      <c r="H88" s="47" t="s">
        <v>327</v>
      </c>
      <c r="I88" s="47"/>
      <c r="J88" s="47" t="s">
        <v>870</v>
      </c>
      <c r="K88" s="382">
        <v>45980</v>
      </c>
      <c r="L88" s="383">
        <v>7.4333333333333336</v>
      </c>
      <c r="M88" s="383">
        <v>5</v>
      </c>
      <c r="N88" s="384" t="s">
        <v>525</v>
      </c>
      <c r="O88" s="385">
        <v>5900000</v>
      </c>
      <c r="P88" s="415">
        <v>1268500</v>
      </c>
      <c r="Q88" s="415">
        <v>619500</v>
      </c>
      <c r="R88" s="415">
        <v>1888000</v>
      </c>
      <c r="S88" s="415">
        <v>118000</v>
      </c>
      <c r="T88" s="15" t="s">
        <v>982</v>
      </c>
    </row>
    <row r="89" spans="1:20" ht="15" customHeight="1" x14ac:dyDescent="0.35">
      <c r="A89" s="397">
        <f t="shared" si="2"/>
        <v>87</v>
      </c>
      <c r="B89" s="47" t="s">
        <v>871</v>
      </c>
      <c r="C89" s="47" t="s">
        <v>872</v>
      </c>
      <c r="D89" s="47" t="s">
        <v>56</v>
      </c>
      <c r="E89" s="47" t="s">
        <v>873</v>
      </c>
      <c r="F89" s="47" t="s">
        <v>131</v>
      </c>
      <c r="G89" s="47" t="s">
        <v>58</v>
      </c>
      <c r="H89" s="47" t="s">
        <v>328</v>
      </c>
      <c r="I89" s="47"/>
      <c r="J89" s="47" t="s">
        <v>870</v>
      </c>
      <c r="K89" s="382">
        <v>45980</v>
      </c>
      <c r="L89" s="383">
        <v>7.4333333333333336</v>
      </c>
      <c r="M89" s="383">
        <v>0</v>
      </c>
      <c r="N89" s="384" t="s">
        <v>525</v>
      </c>
      <c r="O89" s="385">
        <v>5900000</v>
      </c>
      <c r="P89" s="415">
        <v>1268500</v>
      </c>
      <c r="Q89" s="415">
        <v>619500</v>
      </c>
      <c r="R89" s="415">
        <v>1888000</v>
      </c>
      <c r="S89" s="415">
        <v>118000</v>
      </c>
      <c r="T89" s="15" t="s">
        <v>982</v>
      </c>
    </row>
    <row r="90" spans="1:20" ht="15" customHeight="1" x14ac:dyDescent="0.35">
      <c r="A90" s="397">
        <f t="shared" si="2"/>
        <v>88</v>
      </c>
      <c r="B90" s="47" t="s">
        <v>874</v>
      </c>
      <c r="C90" s="47" t="s">
        <v>875</v>
      </c>
      <c r="D90" s="47" t="s">
        <v>56</v>
      </c>
      <c r="E90" s="47" t="s">
        <v>876</v>
      </c>
      <c r="F90" s="47" t="s">
        <v>131</v>
      </c>
      <c r="G90" s="47" t="s">
        <v>58</v>
      </c>
      <c r="H90" s="47" t="s">
        <v>328</v>
      </c>
      <c r="I90" s="47"/>
      <c r="J90" s="47" t="s">
        <v>1068</v>
      </c>
      <c r="K90" s="382">
        <v>45980</v>
      </c>
      <c r="L90" s="383">
        <v>7.4333333333333336</v>
      </c>
      <c r="M90" s="383">
        <v>6</v>
      </c>
      <c r="N90" s="384" t="s">
        <v>525</v>
      </c>
      <c r="O90" s="385">
        <v>5900000</v>
      </c>
      <c r="P90" s="415">
        <v>1268500</v>
      </c>
      <c r="Q90" s="415">
        <v>619500</v>
      </c>
      <c r="R90" s="415">
        <v>1888000</v>
      </c>
      <c r="S90" s="415">
        <v>118000</v>
      </c>
      <c r="T90" s="15" t="s">
        <v>982</v>
      </c>
    </row>
    <row r="91" spans="1:20" ht="15" customHeight="1" x14ac:dyDescent="0.35">
      <c r="A91" s="397">
        <f t="shared" si="2"/>
        <v>89</v>
      </c>
      <c r="B91" s="47" t="s">
        <v>877</v>
      </c>
      <c r="C91" s="47" t="s">
        <v>878</v>
      </c>
      <c r="D91" s="47" t="s">
        <v>56</v>
      </c>
      <c r="E91" s="47" t="s">
        <v>879</v>
      </c>
      <c r="F91" s="47" t="s">
        <v>131</v>
      </c>
      <c r="G91" s="47" t="s">
        <v>58</v>
      </c>
      <c r="H91" s="47" t="s">
        <v>328</v>
      </c>
      <c r="I91" s="47"/>
      <c r="J91" s="47" t="s">
        <v>1067</v>
      </c>
      <c r="K91" s="382">
        <v>45980</v>
      </c>
      <c r="L91" s="383">
        <v>7.4333333333333336</v>
      </c>
      <c r="M91" s="383">
        <v>7</v>
      </c>
      <c r="N91" s="384" t="s">
        <v>525</v>
      </c>
      <c r="O91" s="385">
        <v>5900000</v>
      </c>
      <c r="P91" s="415">
        <v>1268500</v>
      </c>
      <c r="Q91" s="415">
        <v>619500</v>
      </c>
      <c r="R91" s="415">
        <v>1888000</v>
      </c>
      <c r="S91" s="415">
        <v>0</v>
      </c>
      <c r="T91" s="15" t="s">
        <v>982</v>
      </c>
    </row>
    <row r="92" spans="1:20" ht="15" customHeight="1" x14ac:dyDescent="0.35">
      <c r="A92" s="397">
        <f t="shared" si="2"/>
        <v>90</v>
      </c>
      <c r="B92" s="47" t="s">
        <v>880</v>
      </c>
      <c r="C92" s="47" t="s">
        <v>881</v>
      </c>
      <c r="D92" s="47" t="s">
        <v>56</v>
      </c>
      <c r="E92" s="47" t="s">
        <v>882</v>
      </c>
      <c r="F92" s="47" t="s">
        <v>131</v>
      </c>
      <c r="G92" s="47" t="s">
        <v>58</v>
      </c>
      <c r="H92" s="47" t="s">
        <v>399</v>
      </c>
      <c r="I92" s="47"/>
      <c r="J92" s="47" t="s">
        <v>1067</v>
      </c>
      <c r="K92" s="382">
        <v>45980</v>
      </c>
      <c r="L92" s="383">
        <v>7.4333333333333336</v>
      </c>
      <c r="M92" s="383">
        <v>1</v>
      </c>
      <c r="N92" s="384" t="s">
        <v>525</v>
      </c>
      <c r="O92" s="385">
        <v>5900000</v>
      </c>
      <c r="P92" s="415">
        <v>1268500</v>
      </c>
      <c r="Q92" s="415">
        <v>619500</v>
      </c>
      <c r="R92" s="415">
        <v>1888000</v>
      </c>
      <c r="S92" s="415">
        <v>0</v>
      </c>
      <c r="T92" s="15" t="s">
        <v>982</v>
      </c>
    </row>
    <row r="93" spans="1:20" ht="15" customHeight="1" x14ac:dyDescent="0.35">
      <c r="A93" s="397">
        <f t="shared" si="2"/>
        <v>91</v>
      </c>
      <c r="B93" s="47" t="s">
        <v>883</v>
      </c>
      <c r="C93" s="47" t="s">
        <v>884</v>
      </c>
      <c r="D93" s="47" t="s">
        <v>56</v>
      </c>
      <c r="E93" s="47" t="s">
        <v>885</v>
      </c>
      <c r="F93" s="47" t="s">
        <v>131</v>
      </c>
      <c r="G93" s="47" t="s">
        <v>58</v>
      </c>
      <c r="H93" s="47" t="s">
        <v>328</v>
      </c>
      <c r="I93" s="47"/>
      <c r="J93" s="47" t="s">
        <v>1067</v>
      </c>
      <c r="K93" s="382">
        <v>45980</v>
      </c>
      <c r="L93" s="383">
        <v>7.4333333333333336</v>
      </c>
      <c r="M93" s="383">
        <v>3</v>
      </c>
      <c r="N93" s="384" t="s">
        <v>525</v>
      </c>
      <c r="O93" s="385">
        <v>5900000</v>
      </c>
      <c r="P93" s="415">
        <v>1268500</v>
      </c>
      <c r="Q93" s="415">
        <v>619500</v>
      </c>
      <c r="R93" s="415">
        <v>1888000</v>
      </c>
      <c r="S93" s="415">
        <v>0</v>
      </c>
      <c r="T93" s="15" t="s">
        <v>982</v>
      </c>
    </row>
    <row r="94" spans="1:20" ht="15" customHeight="1" x14ac:dyDescent="0.35">
      <c r="A94" s="397">
        <f t="shared" si="2"/>
        <v>92</v>
      </c>
      <c r="B94" s="47" t="s">
        <v>886</v>
      </c>
      <c r="C94" s="47" t="s">
        <v>887</v>
      </c>
      <c r="D94" s="47" t="s">
        <v>56</v>
      </c>
      <c r="E94" s="47" t="s">
        <v>888</v>
      </c>
      <c r="F94" s="47" t="s">
        <v>131</v>
      </c>
      <c r="G94" s="47" t="s">
        <v>58</v>
      </c>
      <c r="H94" s="47" t="s">
        <v>327</v>
      </c>
      <c r="I94" s="47"/>
      <c r="J94" s="47" t="s">
        <v>1067</v>
      </c>
      <c r="K94" s="382">
        <v>45980</v>
      </c>
      <c r="L94" s="383">
        <v>7.4333333333333336</v>
      </c>
      <c r="M94" s="383">
        <v>4</v>
      </c>
      <c r="N94" s="384" t="s">
        <v>525</v>
      </c>
      <c r="O94" s="385">
        <v>5900000</v>
      </c>
      <c r="P94" s="415">
        <v>1268500</v>
      </c>
      <c r="Q94" s="415">
        <v>619500</v>
      </c>
      <c r="R94" s="415">
        <v>1888000</v>
      </c>
      <c r="S94" s="415">
        <v>0</v>
      </c>
      <c r="T94" s="15" t="s">
        <v>982</v>
      </c>
    </row>
    <row r="95" spans="1:20" ht="15" customHeight="1" x14ac:dyDescent="0.35">
      <c r="A95" s="397">
        <f t="shared" si="2"/>
        <v>93</v>
      </c>
      <c r="B95" s="47" t="s">
        <v>889</v>
      </c>
      <c r="C95" s="47" t="s">
        <v>890</v>
      </c>
      <c r="D95" s="47" t="s">
        <v>801</v>
      </c>
      <c r="E95" s="47" t="s">
        <v>891</v>
      </c>
      <c r="F95" s="47" t="s">
        <v>132</v>
      </c>
      <c r="G95" s="47" t="s">
        <v>58</v>
      </c>
      <c r="H95" s="47" t="s">
        <v>1524</v>
      </c>
      <c r="I95" s="47"/>
      <c r="J95" s="47" t="s">
        <v>1068</v>
      </c>
      <c r="K95" s="382">
        <v>45980</v>
      </c>
      <c r="L95" s="383">
        <v>7.4333333333333336</v>
      </c>
      <c r="M95" s="383">
        <v>0</v>
      </c>
      <c r="N95" s="384" t="s">
        <v>525</v>
      </c>
      <c r="O95" s="385">
        <v>5900000</v>
      </c>
      <c r="P95" s="415">
        <v>1268500</v>
      </c>
      <c r="Q95" s="415">
        <v>619500</v>
      </c>
      <c r="R95" s="415">
        <v>1888000</v>
      </c>
      <c r="S95" s="415">
        <v>118000</v>
      </c>
      <c r="T95" s="15" t="s">
        <v>982</v>
      </c>
    </row>
    <row r="96" spans="1:20" ht="15" customHeight="1" x14ac:dyDescent="0.35">
      <c r="A96" s="397">
        <f t="shared" si="2"/>
        <v>94</v>
      </c>
      <c r="B96" s="47" t="s">
        <v>892</v>
      </c>
      <c r="C96" s="47" t="s">
        <v>893</v>
      </c>
      <c r="D96" s="47" t="s">
        <v>56</v>
      </c>
      <c r="E96" s="47" t="s">
        <v>894</v>
      </c>
      <c r="F96" s="47" t="s">
        <v>131</v>
      </c>
      <c r="G96" s="47" t="s">
        <v>58</v>
      </c>
      <c r="H96" s="47" t="s">
        <v>398</v>
      </c>
      <c r="I96" s="47"/>
      <c r="J96" s="47" t="s">
        <v>1068</v>
      </c>
      <c r="K96" s="382">
        <v>45980</v>
      </c>
      <c r="L96" s="383">
        <v>7.4333333333333336</v>
      </c>
      <c r="M96" s="383">
        <v>1</v>
      </c>
      <c r="N96" s="384" t="s">
        <v>525</v>
      </c>
      <c r="O96" s="385">
        <v>5900000</v>
      </c>
      <c r="P96" s="415">
        <v>1268500</v>
      </c>
      <c r="Q96" s="415">
        <v>619500</v>
      </c>
      <c r="R96" s="415">
        <v>1888000</v>
      </c>
      <c r="S96" s="415">
        <v>118000</v>
      </c>
      <c r="T96" s="15" t="s">
        <v>982</v>
      </c>
    </row>
    <row r="97" spans="1:20" ht="15" customHeight="1" x14ac:dyDescent="0.35">
      <c r="A97" s="397">
        <f t="shared" si="2"/>
        <v>95</v>
      </c>
      <c r="B97" s="47" t="s">
        <v>895</v>
      </c>
      <c r="C97" s="47" t="s">
        <v>896</v>
      </c>
      <c r="D97" s="47" t="s">
        <v>56</v>
      </c>
      <c r="E97" s="47" t="s">
        <v>897</v>
      </c>
      <c r="F97" s="47" t="s">
        <v>131</v>
      </c>
      <c r="G97" s="47" t="s">
        <v>58</v>
      </c>
      <c r="H97" s="47" t="s">
        <v>327</v>
      </c>
      <c r="I97" s="47"/>
      <c r="J97" s="47" t="s">
        <v>1068</v>
      </c>
      <c r="K97" s="382">
        <v>45980</v>
      </c>
      <c r="L97" s="383">
        <v>7.4333333333333336</v>
      </c>
      <c r="M97" s="383">
        <v>0</v>
      </c>
      <c r="N97" s="384" t="s">
        <v>525</v>
      </c>
      <c r="O97" s="385">
        <v>5900000</v>
      </c>
      <c r="P97" s="415">
        <v>1268500</v>
      </c>
      <c r="Q97" s="415">
        <v>619500</v>
      </c>
      <c r="R97" s="415">
        <v>1888000</v>
      </c>
      <c r="S97" s="415">
        <v>118000</v>
      </c>
      <c r="T97" s="15" t="s">
        <v>982</v>
      </c>
    </row>
    <row r="98" spans="1:20" ht="15" customHeight="1" x14ac:dyDescent="0.35">
      <c r="A98" s="397">
        <f t="shared" si="2"/>
        <v>96</v>
      </c>
      <c r="B98" s="47" t="s">
        <v>898</v>
      </c>
      <c r="C98" s="47" t="s">
        <v>899</v>
      </c>
      <c r="D98" s="47" t="s">
        <v>56</v>
      </c>
      <c r="E98" s="47" t="s">
        <v>900</v>
      </c>
      <c r="F98" s="47" t="s">
        <v>131</v>
      </c>
      <c r="G98" s="47" t="s">
        <v>58</v>
      </c>
      <c r="H98" s="47" t="s">
        <v>805</v>
      </c>
      <c r="I98" s="47"/>
      <c r="J98" s="47" t="s">
        <v>319</v>
      </c>
      <c r="K98" s="382">
        <v>45980</v>
      </c>
      <c r="L98" s="383">
        <v>7.4333333333333336</v>
      </c>
      <c r="M98" s="383">
        <v>0</v>
      </c>
      <c r="N98" s="384" t="s">
        <v>525</v>
      </c>
      <c r="O98" s="385">
        <v>5900000</v>
      </c>
      <c r="P98" s="415">
        <v>1268500</v>
      </c>
      <c r="Q98" s="415">
        <v>619500</v>
      </c>
      <c r="R98" s="415">
        <v>1888000</v>
      </c>
      <c r="S98" s="415">
        <v>118000</v>
      </c>
      <c r="T98" s="15" t="s">
        <v>982</v>
      </c>
    </row>
    <row r="99" spans="1:20" ht="15" customHeight="1" x14ac:dyDescent="0.35">
      <c r="A99" s="397">
        <f t="shared" si="2"/>
        <v>97</v>
      </c>
      <c r="B99" s="47" t="s">
        <v>901</v>
      </c>
      <c r="C99" s="47" t="s">
        <v>902</v>
      </c>
      <c r="D99" s="47" t="s">
        <v>56</v>
      </c>
      <c r="E99" s="47" t="s">
        <v>903</v>
      </c>
      <c r="F99" s="47" t="s">
        <v>131</v>
      </c>
      <c r="G99" s="47" t="s">
        <v>58</v>
      </c>
      <c r="H99" s="47" t="s">
        <v>399</v>
      </c>
      <c r="I99" s="47"/>
      <c r="J99" s="47" t="s">
        <v>319</v>
      </c>
      <c r="K99" s="382">
        <v>45980</v>
      </c>
      <c r="L99" s="383">
        <v>7.4333333333333336</v>
      </c>
      <c r="M99" s="383">
        <v>0</v>
      </c>
      <c r="N99" s="384" t="s">
        <v>525</v>
      </c>
      <c r="O99" s="385">
        <v>5900000</v>
      </c>
      <c r="P99" s="415">
        <v>1268500</v>
      </c>
      <c r="Q99" s="415">
        <v>619500</v>
      </c>
      <c r="R99" s="415">
        <v>1888000</v>
      </c>
      <c r="S99" s="415">
        <v>118000</v>
      </c>
      <c r="T99" s="15" t="s">
        <v>982</v>
      </c>
    </row>
    <row r="100" spans="1:20" ht="15" customHeight="1" x14ac:dyDescent="0.35">
      <c r="A100" s="397">
        <f t="shared" si="2"/>
        <v>98</v>
      </c>
      <c r="B100" s="47" t="s">
        <v>904</v>
      </c>
      <c r="C100" s="47" t="s">
        <v>905</v>
      </c>
      <c r="D100" s="47" t="s">
        <v>56</v>
      </c>
      <c r="E100" s="47" t="s">
        <v>906</v>
      </c>
      <c r="F100" s="47" t="s">
        <v>131</v>
      </c>
      <c r="G100" s="47" t="s">
        <v>58</v>
      </c>
      <c r="H100" s="47" t="s">
        <v>327</v>
      </c>
      <c r="I100" s="47" t="s">
        <v>1906</v>
      </c>
      <c r="J100" s="47" t="s">
        <v>870</v>
      </c>
      <c r="K100" s="382">
        <v>45981</v>
      </c>
      <c r="L100" s="383">
        <v>7.4</v>
      </c>
      <c r="M100" s="383">
        <v>1</v>
      </c>
      <c r="N100" s="384" t="s">
        <v>525</v>
      </c>
      <c r="O100" s="385">
        <v>5900000</v>
      </c>
      <c r="P100" s="415">
        <v>1268500</v>
      </c>
      <c r="Q100" s="415">
        <v>619500</v>
      </c>
      <c r="R100" s="415">
        <v>1888000</v>
      </c>
      <c r="S100" s="415">
        <v>118000</v>
      </c>
      <c r="T100" s="15">
        <v>46202</v>
      </c>
    </row>
    <row r="101" spans="1:20" ht="15" customHeight="1" x14ac:dyDescent="0.35">
      <c r="A101" s="397">
        <f t="shared" si="2"/>
        <v>99</v>
      </c>
      <c r="B101" s="47" t="s">
        <v>907</v>
      </c>
      <c r="C101" s="47" t="s">
        <v>908</v>
      </c>
      <c r="D101" s="47" t="s">
        <v>56</v>
      </c>
      <c r="E101" s="47" t="s">
        <v>909</v>
      </c>
      <c r="F101" s="47" t="s">
        <v>131</v>
      </c>
      <c r="G101" s="47" t="s">
        <v>58</v>
      </c>
      <c r="H101" s="47" t="s">
        <v>328</v>
      </c>
      <c r="I101" s="47"/>
      <c r="J101" s="47" t="s">
        <v>870</v>
      </c>
      <c r="K101" s="382">
        <v>45981</v>
      </c>
      <c r="L101" s="383">
        <v>7.4</v>
      </c>
      <c r="M101" s="383">
        <v>1</v>
      </c>
      <c r="N101" s="384" t="s">
        <v>525</v>
      </c>
      <c r="O101" s="385">
        <v>5900000</v>
      </c>
      <c r="P101" s="415">
        <v>1268500</v>
      </c>
      <c r="Q101" s="415">
        <v>619500</v>
      </c>
      <c r="R101" s="415">
        <v>1888000</v>
      </c>
      <c r="S101" s="415">
        <v>118000</v>
      </c>
      <c r="T101" s="15" t="s">
        <v>982</v>
      </c>
    </row>
    <row r="102" spans="1:20" ht="15" customHeight="1" x14ac:dyDescent="0.35">
      <c r="A102" s="397">
        <f t="shared" si="2"/>
        <v>100</v>
      </c>
      <c r="B102" s="47" t="s">
        <v>910</v>
      </c>
      <c r="C102" s="47" t="s">
        <v>911</v>
      </c>
      <c r="D102" s="47" t="s">
        <v>56</v>
      </c>
      <c r="E102" s="47" t="s">
        <v>912</v>
      </c>
      <c r="F102" s="47" t="s">
        <v>131</v>
      </c>
      <c r="G102" s="47" t="s">
        <v>58</v>
      </c>
      <c r="H102" s="47" t="s">
        <v>805</v>
      </c>
      <c r="I102" s="47"/>
      <c r="J102" s="47" t="s">
        <v>870</v>
      </c>
      <c r="K102" s="382">
        <v>45981</v>
      </c>
      <c r="L102" s="383">
        <v>7.4</v>
      </c>
      <c r="M102" s="383">
        <v>0</v>
      </c>
      <c r="N102" s="384" t="s">
        <v>525</v>
      </c>
      <c r="O102" s="385">
        <v>5900000</v>
      </c>
      <c r="P102" s="415">
        <v>1268500</v>
      </c>
      <c r="Q102" s="415">
        <v>619500</v>
      </c>
      <c r="R102" s="415">
        <v>1888000</v>
      </c>
      <c r="S102" s="415">
        <v>118000</v>
      </c>
      <c r="T102" s="15" t="s">
        <v>982</v>
      </c>
    </row>
    <row r="103" spans="1:20" ht="15" customHeight="1" x14ac:dyDescent="0.35">
      <c r="A103" s="397">
        <f t="shared" si="2"/>
        <v>101</v>
      </c>
      <c r="B103" s="47" t="s">
        <v>913</v>
      </c>
      <c r="C103" s="47" t="s">
        <v>914</v>
      </c>
      <c r="D103" s="47" t="s">
        <v>56</v>
      </c>
      <c r="E103" s="47" t="s">
        <v>915</v>
      </c>
      <c r="F103" s="47" t="s">
        <v>131</v>
      </c>
      <c r="G103" s="47" t="s">
        <v>58</v>
      </c>
      <c r="H103" s="47" t="s">
        <v>398</v>
      </c>
      <c r="I103" s="47"/>
      <c r="J103" s="47" t="s">
        <v>870</v>
      </c>
      <c r="K103" s="382">
        <v>45981</v>
      </c>
      <c r="L103" s="383">
        <v>7.4</v>
      </c>
      <c r="M103" s="383">
        <v>0</v>
      </c>
      <c r="N103" s="384" t="s">
        <v>525</v>
      </c>
      <c r="O103" s="385">
        <v>5900000</v>
      </c>
      <c r="P103" s="415">
        <v>1268500</v>
      </c>
      <c r="Q103" s="415">
        <v>619500</v>
      </c>
      <c r="R103" s="415">
        <v>1888000</v>
      </c>
      <c r="S103" s="415">
        <v>118000</v>
      </c>
      <c r="T103" s="15" t="s">
        <v>982</v>
      </c>
    </row>
    <row r="104" spans="1:20" ht="15" customHeight="1" x14ac:dyDescent="0.35">
      <c r="A104" s="397">
        <f t="shared" si="2"/>
        <v>102</v>
      </c>
      <c r="B104" s="47" t="s">
        <v>917</v>
      </c>
      <c r="C104" s="47" t="s">
        <v>845</v>
      </c>
      <c r="D104" s="47" t="s">
        <v>56</v>
      </c>
      <c r="E104" s="47" t="s">
        <v>918</v>
      </c>
      <c r="F104" s="47" t="s">
        <v>131</v>
      </c>
      <c r="G104" s="47" t="s">
        <v>58</v>
      </c>
      <c r="H104" s="47" t="s">
        <v>328</v>
      </c>
      <c r="I104" s="47"/>
      <c r="J104" s="47" t="s">
        <v>870</v>
      </c>
      <c r="K104" s="382">
        <v>45988</v>
      </c>
      <c r="L104" s="383">
        <v>7.166666666666667</v>
      </c>
      <c r="M104" s="383">
        <v>1</v>
      </c>
      <c r="N104" s="384" t="s">
        <v>526</v>
      </c>
      <c r="O104" s="385">
        <v>5900000</v>
      </c>
      <c r="P104" s="415">
        <v>0</v>
      </c>
      <c r="Q104" s="415">
        <v>0</v>
      </c>
      <c r="R104" s="415">
        <v>0</v>
      </c>
      <c r="S104" s="415">
        <v>0</v>
      </c>
      <c r="T104" s="15" t="s">
        <v>2187</v>
      </c>
    </row>
    <row r="105" spans="1:20" ht="15" customHeight="1" x14ac:dyDescent="0.35">
      <c r="A105" s="397">
        <f t="shared" si="2"/>
        <v>103</v>
      </c>
      <c r="B105" s="47" t="s">
        <v>919</v>
      </c>
      <c r="C105" s="47" t="s">
        <v>920</v>
      </c>
      <c r="D105" s="47" t="s">
        <v>56</v>
      </c>
      <c r="E105" s="47" t="s">
        <v>921</v>
      </c>
      <c r="F105" s="47" t="s">
        <v>131</v>
      </c>
      <c r="G105" s="47" t="s">
        <v>58</v>
      </c>
      <c r="H105" s="47" t="s">
        <v>327</v>
      </c>
      <c r="I105" s="47"/>
      <c r="J105" s="47" t="s">
        <v>870</v>
      </c>
      <c r="K105" s="382">
        <v>45988</v>
      </c>
      <c r="L105" s="383">
        <v>7.166666666666667</v>
      </c>
      <c r="M105" s="383">
        <v>3</v>
      </c>
      <c r="N105" s="384" t="s">
        <v>525</v>
      </c>
      <c r="O105" s="385">
        <v>5900000</v>
      </c>
      <c r="P105" s="415">
        <v>1268500</v>
      </c>
      <c r="Q105" s="415">
        <v>619500</v>
      </c>
      <c r="R105" s="415">
        <v>1888000</v>
      </c>
      <c r="S105" s="415">
        <v>118000</v>
      </c>
      <c r="T105" s="15" t="s">
        <v>982</v>
      </c>
    </row>
    <row r="106" spans="1:20" ht="15" customHeight="1" x14ac:dyDescent="0.35">
      <c r="A106" s="397">
        <f t="shared" si="2"/>
        <v>104</v>
      </c>
      <c r="B106" s="47" t="s">
        <v>922</v>
      </c>
      <c r="C106" s="47" t="s">
        <v>923</v>
      </c>
      <c r="D106" s="47" t="s">
        <v>56</v>
      </c>
      <c r="E106" s="47" t="s">
        <v>924</v>
      </c>
      <c r="F106" s="47" t="s">
        <v>131</v>
      </c>
      <c r="G106" s="47" t="s">
        <v>58</v>
      </c>
      <c r="H106" s="47" t="s">
        <v>327</v>
      </c>
      <c r="I106" s="47"/>
      <c r="J106" s="47" t="s">
        <v>870</v>
      </c>
      <c r="K106" s="382">
        <v>45988</v>
      </c>
      <c r="L106" s="383">
        <v>7.166666666666667</v>
      </c>
      <c r="M106" s="383">
        <v>0</v>
      </c>
      <c r="N106" s="384" t="s">
        <v>525</v>
      </c>
      <c r="O106" s="385">
        <v>5900000</v>
      </c>
      <c r="P106" s="415">
        <v>1268500</v>
      </c>
      <c r="Q106" s="415">
        <v>619500</v>
      </c>
      <c r="R106" s="415">
        <v>1888000</v>
      </c>
      <c r="S106" s="415">
        <v>118000</v>
      </c>
      <c r="T106" s="15" t="s">
        <v>982</v>
      </c>
    </row>
    <row r="107" spans="1:20" ht="15" customHeight="1" x14ac:dyDescent="0.35">
      <c r="A107" s="397">
        <f t="shared" si="2"/>
        <v>105</v>
      </c>
      <c r="B107" s="47" t="s">
        <v>925</v>
      </c>
      <c r="C107" s="47" t="s">
        <v>926</v>
      </c>
      <c r="D107" s="47" t="s">
        <v>56</v>
      </c>
      <c r="E107" s="47" t="s">
        <v>927</v>
      </c>
      <c r="F107" s="47" t="s">
        <v>131</v>
      </c>
      <c r="G107" s="47" t="s">
        <v>58</v>
      </c>
      <c r="H107" s="47" t="s">
        <v>328</v>
      </c>
      <c r="I107" s="47"/>
      <c r="J107" s="47" t="s">
        <v>870</v>
      </c>
      <c r="K107" s="382">
        <v>45988</v>
      </c>
      <c r="L107" s="383">
        <v>7.166666666666667</v>
      </c>
      <c r="M107" s="383">
        <v>0</v>
      </c>
      <c r="N107" s="384" t="s">
        <v>525</v>
      </c>
      <c r="O107" s="385">
        <v>5900000</v>
      </c>
      <c r="P107" s="415">
        <v>1268500</v>
      </c>
      <c r="Q107" s="415">
        <v>619500</v>
      </c>
      <c r="R107" s="415">
        <v>1888000</v>
      </c>
      <c r="S107" s="415">
        <v>118000</v>
      </c>
      <c r="T107" s="15" t="s">
        <v>982</v>
      </c>
    </row>
    <row r="108" spans="1:20" ht="15" customHeight="1" x14ac:dyDescent="0.35">
      <c r="A108" s="397">
        <f t="shared" si="2"/>
        <v>106</v>
      </c>
      <c r="B108" s="47" t="s">
        <v>928</v>
      </c>
      <c r="C108" s="47" t="s">
        <v>929</v>
      </c>
      <c r="D108" s="47" t="s">
        <v>56</v>
      </c>
      <c r="E108" s="47" t="s">
        <v>930</v>
      </c>
      <c r="F108" s="47" t="s">
        <v>131</v>
      </c>
      <c r="G108" s="47" t="s">
        <v>58</v>
      </c>
      <c r="H108" s="47" t="s">
        <v>328</v>
      </c>
      <c r="I108" s="47"/>
      <c r="J108" s="47" t="s">
        <v>870</v>
      </c>
      <c r="K108" s="382">
        <v>45988</v>
      </c>
      <c r="L108" s="383">
        <v>7.166666666666667</v>
      </c>
      <c r="M108" s="383">
        <v>7</v>
      </c>
      <c r="N108" s="384" t="s">
        <v>525</v>
      </c>
      <c r="O108" s="385">
        <v>5900000</v>
      </c>
      <c r="P108" s="415">
        <v>1268500</v>
      </c>
      <c r="Q108" s="415">
        <v>619500</v>
      </c>
      <c r="R108" s="415">
        <v>1888000</v>
      </c>
      <c r="S108" s="415">
        <v>118000</v>
      </c>
      <c r="T108" s="15" t="s">
        <v>982</v>
      </c>
    </row>
    <row r="109" spans="1:20" ht="15" customHeight="1" x14ac:dyDescent="0.35">
      <c r="A109" s="397">
        <f t="shared" si="2"/>
        <v>107</v>
      </c>
      <c r="B109" s="47" t="s">
        <v>931</v>
      </c>
      <c r="C109" s="47" t="s">
        <v>932</v>
      </c>
      <c r="D109" s="47" t="s">
        <v>56</v>
      </c>
      <c r="E109" s="47" t="s">
        <v>933</v>
      </c>
      <c r="F109" s="47" t="s">
        <v>131</v>
      </c>
      <c r="G109" s="47" t="s">
        <v>58</v>
      </c>
      <c r="H109" s="47" t="s">
        <v>328</v>
      </c>
      <c r="I109" s="47"/>
      <c r="J109" s="47" t="s">
        <v>870</v>
      </c>
      <c r="K109" s="382">
        <v>45988</v>
      </c>
      <c r="L109" s="383">
        <v>7.166666666666667</v>
      </c>
      <c r="M109" s="383">
        <v>0</v>
      </c>
      <c r="N109" s="384" t="s">
        <v>525</v>
      </c>
      <c r="O109" s="385">
        <v>5900000</v>
      </c>
      <c r="P109" s="415">
        <v>1268500</v>
      </c>
      <c r="Q109" s="415">
        <v>619500</v>
      </c>
      <c r="R109" s="415">
        <v>1888000</v>
      </c>
      <c r="S109" s="415">
        <v>118000</v>
      </c>
      <c r="T109" s="15" t="s">
        <v>982</v>
      </c>
    </row>
    <row r="110" spans="1:20" ht="15" customHeight="1" x14ac:dyDescent="0.35">
      <c r="A110" s="397">
        <f t="shared" si="2"/>
        <v>108</v>
      </c>
      <c r="B110" s="47" t="s">
        <v>934</v>
      </c>
      <c r="C110" s="47" t="s">
        <v>935</v>
      </c>
      <c r="D110" s="47" t="s">
        <v>56</v>
      </c>
      <c r="E110" s="47" t="s">
        <v>936</v>
      </c>
      <c r="F110" s="47" t="s">
        <v>131</v>
      </c>
      <c r="G110" s="47" t="s">
        <v>58</v>
      </c>
      <c r="H110" s="47" t="s">
        <v>328</v>
      </c>
      <c r="I110" s="47"/>
      <c r="J110" s="47" t="s">
        <v>1067</v>
      </c>
      <c r="K110" s="382">
        <v>45988</v>
      </c>
      <c r="L110" s="383">
        <v>7.166666666666667</v>
      </c>
      <c r="M110" s="383">
        <v>0</v>
      </c>
      <c r="N110" s="384" t="s">
        <v>525</v>
      </c>
      <c r="O110" s="385">
        <v>5900000</v>
      </c>
      <c r="P110" s="415">
        <v>1268500</v>
      </c>
      <c r="Q110" s="415">
        <v>619500</v>
      </c>
      <c r="R110" s="415">
        <v>1888000</v>
      </c>
      <c r="S110" s="415">
        <v>0</v>
      </c>
      <c r="T110" s="15" t="s">
        <v>982</v>
      </c>
    </row>
    <row r="111" spans="1:20" ht="15" customHeight="1" x14ac:dyDescent="0.35">
      <c r="A111" s="397">
        <f t="shared" si="2"/>
        <v>109</v>
      </c>
      <c r="B111" s="47" t="s">
        <v>941</v>
      </c>
      <c r="C111" s="47" t="s">
        <v>950</v>
      </c>
      <c r="D111" s="47" t="s">
        <v>56</v>
      </c>
      <c r="E111" s="47" t="s">
        <v>951</v>
      </c>
      <c r="F111" s="47" t="s">
        <v>131</v>
      </c>
      <c r="G111" s="47" t="s">
        <v>58</v>
      </c>
      <c r="H111" s="47" t="s">
        <v>398</v>
      </c>
      <c r="I111" s="47"/>
      <c r="J111" s="47" t="s">
        <v>870</v>
      </c>
      <c r="K111" s="382">
        <v>45994</v>
      </c>
      <c r="L111" s="383">
        <v>6.9666666666666668</v>
      </c>
      <c r="M111" s="383">
        <v>0</v>
      </c>
      <c r="N111" s="384" t="s">
        <v>525</v>
      </c>
      <c r="O111" s="385">
        <v>5900000</v>
      </c>
      <c r="P111" s="415">
        <v>1268500</v>
      </c>
      <c r="Q111" s="415">
        <v>619500</v>
      </c>
      <c r="R111" s="415">
        <v>1888000</v>
      </c>
      <c r="S111" s="415">
        <v>118000</v>
      </c>
      <c r="T111" s="15" t="s">
        <v>982</v>
      </c>
    </row>
    <row r="112" spans="1:20" ht="15" customHeight="1" x14ac:dyDescent="0.35">
      <c r="A112" s="397">
        <f t="shared" si="2"/>
        <v>110</v>
      </c>
      <c r="B112" s="47" t="s">
        <v>942</v>
      </c>
      <c r="C112" s="47" t="s">
        <v>952</v>
      </c>
      <c r="D112" s="47" t="s">
        <v>56</v>
      </c>
      <c r="E112" s="47" t="s">
        <v>953</v>
      </c>
      <c r="F112" s="47" t="s">
        <v>131</v>
      </c>
      <c r="G112" s="47" t="s">
        <v>58</v>
      </c>
      <c r="H112" s="47" t="s">
        <v>327</v>
      </c>
      <c r="I112" s="47"/>
      <c r="J112" s="47" t="s">
        <v>870</v>
      </c>
      <c r="K112" s="382">
        <v>45994</v>
      </c>
      <c r="L112" s="383">
        <v>6.9666666666666668</v>
      </c>
      <c r="M112" s="383">
        <v>0</v>
      </c>
      <c r="N112" s="384" t="s">
        <v>525</v>
      </c>
      <c r="O112" s="385">
        <v>5900000</v>
      </c>
      <c r="P112" s="415">
        <v>1268500</v>
      </c>
      <c r="Q112" s="415">
        <v>619500</v>
      </c>
      <c r="R112" s="415">
        <v>1888000</v>
      </c>
      <c r="S112" s="415">
        <v>118000</v>
      </c>
      <c r="T112" s="15" t="s">
        <v>982</v>
      </c>
    </row>
    <row r="113" spans="1:20" ht="15" customHeight="1" x14ac:dyDescent="0.35">
      <c r="A113" s="397">
        <f t="shared" si="2"/>
        <v>111</v>
      </c>
      <c r="B113" s="47" t="s">
        <v>943</v>
      </c>
      <c r="C113" s="47" t="s">
        <v>954</v>
      </c>
      <c r="D113" s="47" t="s">
        <v>56</v>
      </c>
      <c r="E113" s="47" t="s">
        <v>955</v>
      </c>
      <c r="F113" s="47" t="s">
        <v>131</v>
      </c>
      <c r="G113" s="47" t="s">
        <v>58</v>
      </c>
      <c r="H113" s="47" t="s">
        <v>328</v>
      </c>
      <c r="I113" s="47"/>
      <c r="J113" s="47" t="s">
        <v>870</v>
      </c>
      <c r="K113" s="382">
        <v>45994</v>
      </c>
      <c r="L113" s="383">
        <v>6.9666666666666668</v>
      </c>
      <c r="M113" s="383">
        <v>1</v>
      </c>
      <c r="N113" s="384" t="s">
        <v>525</v>
      </c>
      <c r="O113" s="385">
        <v>5900000</v>
      </c>
      <c r="P113" s="415">
        <v>1268500</v>
      </c>
      <c r="Q113" s="415">
        <v>619500</v>
      </c>
      <c r="R113" s="415">
        <v>1888000</v>
      </c>
      <c r="S113" s="415">
        <v>118000</v>
      </c>
      <c r="T113" s="15" t="s">
        <v>982</v>
      </c>
    </row>
    <row r="114" spans="1:20" ht="15" customHeight="1" x14ac:dyDescent="0.35">
      <c r="A114" s="397">
        <f t="shared" si="2"/>
        <v>112</v>
      </c>
      <c r="B114" s="47" t="s">
        <v>944</v>
      </c>
      <c r="C114" s="47" t="s">
        <v>956</v>
      </c>
      <c r="D114" s="47" t="s">
        <v>56</v>
      </c>
      <c r="E114" s="47" t="s">
        <v>957</v>
      </c>
      <c r="F114" s="47" t="s">
        <v>131</v>
      </c>
      <c r="G114" s="47" t="s">
        <v>58</v>
      </c>
      <c r="H114" s="47" t="s">
        <v>327</v>
      </c>
      <c r="I114" s="47"/>
      <c r="J114" s="47" t="s">
        <v>319</v>
      </c>
      <c r="K114" s="382">
        <v>45994</v>
      </c>
      <c r="L114" s="383">
        <v>6.9666666666666668</v>
      </c>
      <c r="M114" s="383">
        <v>0</v>
      </c>
      <c r="N114" s="384" t="s">
        <v>525</v>
      </c>
      <c r="O114" s="385">
        <v>5900000</v>
      </c>
      <c r="P114" s="415">
        <v>1268500</v>
      </c>
      <c r="Q114" s="415">
        <v>619500</v>
      </c>
      <c r="R114" s="415">
        <v>1888000</v>
      </c>
      <c r="S114" s="415">
        <v>118000</v>
      </c>
      <c r="T114" s="15" t="s">
        <v>982</v>
      </c>
    </row>
    <row r="115" spans="1:20" ht="15" customHeight="1" x14ac:dyDescent="0.35">
      <c r="A115" s="397">
        <f t="shared" si="2"/>
        <v>113</v>
      </c>
      <c r="B115" s="47" t="s">
        <v>945</v>
      </c>
      <c r="C115" s="47" t="s">
        <v>958</v>
      </c>
      <c r="D115" s="47" t="s">
        <v>56</v>
      </c>
      <c r="E115" s="47" t="s">
        <v>959</v>
      </c>
      <c r="F115" s="47" t="s">
        <v>131</v>
      </c>
      <c r="G115" s="47" t="s">
        <v>58</v>
      </c>
      <c r="H115" s="47" t="s">
        <v>328</v>
      </c>
      <c r="I115" s="47"/>
      <c r="J115" s="47" t="s">
        <v>319</v>
      </c>
      <c r="K115" s="382">
        <v>45994</v>
      </c>
      <c r="L115" s="383">
        <v>6.9666666666666668</v>
      </c>
      <c r="M115" s="383">
        <v>0</v>
      </c>
      <c r="N115" s="384" t="s">
        <v>525</v>
      </c>
      <c r="O115" s="385">
        <v>5900000</v>
      </c>
      <c r="P115" s="415">
        <v>1268500</v>
      </c>
      <c r="Q115" s="415">
        <v>619500</v>
      </c>
      <c r="R115" s="415">
        <v>1888000</v>
      </c>
      <c r="S115" s="415">
        <v>118000</v>
      </c>
      <c r="T115" s="15" t="s">
        <v>982</v>
      </c>
    </row>
    <row r="116" spans="1:20" ht="15" customHeight="1" x14ac:dyDescent="0.35">
      <c r="A116" s="397">
        <f t="shared" si="2"/>
        <v>114</v>
      </c>
      <c r="B116" s="47" t="s">
        <v>960</v>
      </c>
      <c r="C116" s="47" t="s">
        <v>961</v>
      </c>
      <c r="D116" s="47" t="s">
        <v>56</v>
      </c>
      <c r="E116" s="47" t="s">
        <v>962</v>
      </c>
      <c r="F116" s="47" t="s">
        <v>131</v>
      </c>
      <c r="G116" s="47" t="s">
        <v>58</v>
      </c>
      <c r="H116" s="47" t="s">
        <v>328</v>
      </c>
      <c r="I116" s="47"/>
      <c r="J116" s="47" t="s">
        <v>870</v>
      </c>
      <c r="K116" s="382">
        <v>45995</v>
      </c>
      <c r="L116" s="383">
        <v>6.9333333333333336</v>
      </c>
      <c r="M116" s="383">
        <v>1</v>
      </c>
      <c r="N116" s="384" t="s">
        <v>525</v>
      </c>
      <c r="O116" s="385">
        <v>5900000</v>
      </c>
      <c r="P116" s="415">
        <v>1268500</v>
      </c>
      <c r="Q116" s="415">
        <v>619500</v>
      </c>
      <c r="R116" s="415">
        <v>1888000</v>
      </c>
      <c r="S116" s="415">
        <v>118000</v>
      </c>
      <c r="T116" s="15" t="s">
        <v>982</v>
      </c>
    </row>
    <row r="117" spans="1:20" ht="15" customHeight="1" x14ac:dyDescent="0.35">
      <c r="A117" s="397">
        <f t="shared" si="2"/>
        <v>115</v>
      </c>
      <c r="B117" s="47" t="s">
        <v>963</v>
      </c>
      <c r="C117" s="47" t="s">
        <v>964</v>
      </c>
      <c r="D117" s="47" t="s">
        <v>56</v>
      </c>
      <c r="E117" s="47" t="s">
        <v>965</v>
      </c>
      <c r="F117" s="47" t="s">
        <v>131</v>
      </c>
      <c r="G117" s="47" t="s">
        <v>58</v>
      </c>
      <c r="H117" s="47" t="s">
        <v>328</v>
      </c>
      <c r="I117" s="47"/>
      <c r="J117" s="47" t="s">
        <v>870</v>
      </c>
      <c r="K117" s="382">
        <v>45995</v>
      </c>
      <c r="L117" s="383">
        <v>6.9333333333333336</v>
      </c>
      <c r="M117" s="383">
        <v>0</v>
      </c>
      <c r="N117" s="384" t="s">
        <v>525</v>
      </c>
      <c r="O117" s="385">
        <v>5900000</v>
      </c>
      <c r="P117" s="415">
        <v>1268500</v>
      </c>
      <c r="Q117" s="415">
        <v>619500</v>
      </c>
      <c r="R117" s="415">
        <v>1888000</v>
      </c>
      <c r="S117" s="415">
        <v>118000</v>
      </c>
      <c r="T117" s="15" t="s">
        <v>982</v>
      </c>
    </row>
    <row r="118" spans="1:20" ht="15" customHeight="1" x14ac:dyDescent="0.35">
      <c r="A118" s="397">
        <f t="shared" si="2"/>
        <v>116</v>
      </c>
      <c r="B118" s="47" t="s">
        <v>966</v>
      </c>
      <c r="C118" s="47" t="s">
        <v>967</v>
      </c>
      <c r="D118" s="47" t="s">
        <v>56</v>
      </c>
      <c r="E118" s="47" t="s">
        <v>968</v>
      </c>
      <c r="F118" s="47" t="s">
        <v>131</v>
      </c>
      <c r="G118" s="47" t="s">
        <v>58</v>
      </c>
      <c r="H118" s="47" t="s">
        <v>328</v>
      </c>
      <c r="I118" s="47"/>
      <c r="J118" s="47" t="s">
        <v>870</v>
      </c>
      <c r="K118" s="382">
        <v>45995</v>
      </c>
      <c r="L118" s="383">
        <v>6.9333333333333336</v>
      </c>
      <c r="M118" s="383">
        <v>0</v>
      </c>
      <c r="N118" s="384" t="s">
        <v>525</v>
      </c>
      <c r="O118" s="385">
        <v>5900000</v>
      </c>
      <c r="P118" s="415">
        <v>1268500</v>
      </c>
      <c r="Q118" s="415">
        <v>619500</v>
      </c>
      <c r="R118" s="415">
        <v>1888000</v>
      </c>
      <c r="S118" s="415">
        <v>118000</v>
      </c>
      <c r="T118" s="15" t="s">
        <v>982</v>
      </c>
    </row>
    <row r="119" spans="1:20" ht="15" customHeight="1" x14ac:dyDescent="0.35">
      <c r="A119" s="397">
        <f t="shared" si="2"/>
        <v>117</v>
      </c>
      <c r="B119" s="47" t="s">
        <v>969</v>
      </c>
      <c r="C119" s="47" t="s">
        <v>970</v>
      </c>
      <c r="D119" s="47" t="s">
        <v>56</v>
      </c>
      <c r="E119" s="47" t="s">
        <v>971</v>
      </c>
      <c r="F119" s="47" t="s">
        <v>131</v>
      </c>
      <c r="G119" s="47" t="s">
        <v>58</v>
      </c>
      <c r="H119" s="47" t="s">
        <v>327</v>
      </c>
      <c r="I119" s="47"/>
      <c r="J119" s="47" t="s">
        <v>870</v>
      </c>
      <c r="K119" s="382">
        <v>45995</v>
      </c>
      <c r="L119" s="383">
        <v>6.9333333333333336</v>
      </c>
      <c r="M119" s="383">
        <v>0</v>
      </c>
      <c r="N119" s="384" t="s">
        <v>525</v>
      </c>
      <c r="O119" s="385">
        <v>5900000</v>
      </c>
      <c r="P119" s="415">
        <v>1268500</v>
      </c>
      <c r="Q119" s="415">
        <v>619500</v>
      </c>
      <c r="R119" s="415">
        <v>1888000</v>
      </c>
      <c r="S119" s="415">
        <v>118000</v>
      </c>
      <c r="T119" s="15" t="s">
        <v>982</v>
      </c>
    </row>
    <row r="120" spans="1:20" ht="15" customHeight="1" x14ac:dyDescent="0.35">
      <c r="A120" s="397">
        <f t="shared" si="2"/>
        <v>118</v>
      </c>
      <c r="B120" s="47" t="s">
        <v>972</v>
      </c>
      <c r="C120" s="47" t="s">
        <v>973</v>
      </c>
      <c r="D120" s="47" t="s">
        <v>56</v>
      </c>
      <c r="E120" s="47" t="s">
        <v>974</v>
      </c>
      <c r="F120" s="47" t="s">
        <v>131</v>
      </c>
      <c r="G120" s="47" t="s">
        <v>58</v>
      </c>
      <c r="H120" s="47" t="s">
        <v>328</v>
      </c>
      <c r="I120" s="47" t="s">
        <v>1907</v>
      </c>
      <c r="J120" s="47" t="s">
        <v>870</v>
      </c>
      <c r="K120" s="382">
        <v>45995</v>
      </c>
      <c r="L120" s="383">
        <v>6.9333333333333336</v>
      </c>
      <c r="M120" s="383">
        <v>26</v>
      </c>
      <c r="N120" s="384" t="s">
        <v>526</v>
      </c>
      <c r="O120" s="385">
        <v>5900000</v>
      </c>
      <c r="P120" s="415">
        <v>0</v>
      </c>
      <c r="Q120" s="415">
        <v>0</v>
      </c>
      <c r="R120" s="415">
        <v>0</v>
      </c>
      <c r="S120" s="415">
        <v>0</v>
      </c>
      <c r="T120" s="15">
        <v>46185</v>
      </c>
    </row>
    <row r="121" spans="1:20" ht="15" customHeight="1" x14ac:dyDescent="0.35">
      <c r="A121" s="397">
        <f t="shared" si="2"/>
        <v>119</v>
      </c>
      <c r="B121" s="47" t="s">
        <v>975</v>
      </c>
      <c r="C121" s="47" t="s">
        <v>976</v>
      </c>
      <c r="D121" s="47" t="s">
        <v>56</v>
      </c>
      <c r="E121" s="47" t="s">
        <v>977</v>
      </c>
      <c r="F121" s="47" t="s">
        <v>131</v>
      </c>
      <c r="G121" s="47" t="s">
        <v>58</v>
      </c>
      <c r="H121" s="47" t="s">
        <v>398</v>
      </c>
      <c r="I121" s="47"/>
      <c r="J121" s="47" t="s">
        <v>870</v>
      </c>
      <c r="K121" s="382">
        <v>45995</v>
      </c>
      <c r="L121" s="383">
        <v>6.9333333333333336</v>
      </c>
      <c r="M121" s="383">
        <v>1</v>
      </c>
      <c r="N121" s="384" t="s">
        <v>525</v>
      </c>
      <c r="O121" s="385">
        <v>5900000</v>
      </c>
      <c r="P121" s="415">
        <v>1268500</v>
      </c>
      <c r="Q121" s="415">
        <v>619500</v>
      </c>
      <c r="R121" s="415">
        <v>1888000</v>
      </c>
      <c r="S121" s="415">
        <v>118000</v>
      </c>
      <c r="T121" s="15" t="s">
        <v>982</v>
      </c>
    </row>
    <row r="122" spans="1:20" ht="15" customHeight="1" x14ac:dyDescent="0.35">
      <c r="A122" s="397">
        <f t="shared" si="2"/>
        <v>120</v>
      </c>
      <c r="B122" s="47" t="s">
        <v>978</v>
      </c>
      <c r="C122" s="47" t="s">
        <v>979</v>
      </c>
      <c r="D122" s="47" t="s">
        <v>227</v>
      </c>
      <c r="E122" s="47" t="s">
        <v>980</v>
      </c>
      <c r="F122" s="47" t="s">
        <v>132</v>
      </c>
      <c r="G122" s="47" t="s">
        <v>69</v>
      </c>
      <c r="H122" s="47" t="s">
        <v>829</v>
      </c>
      <c r="I122" s="47"/>
      <c r="J122" s="47" t="s">
        <v>1067</v>
      </c>
      <c r="K122" s="382">
        <v>46006</v>
      </c>
      <c r="L122" s="383">
        <v>6.5666666666666664</v>
      </c>
      <c r="M122" s="383">
        <v>2</v>
      </c>
      <c r="N122" s="384" t="s">
        <v>525</v>
      </c>
      <c r="O122" s="385">
        <v>13000000</v>
      </c>
      <c r="P122" s="415">
        <v>2795000</v>
      </c>
      <c r="Q122" s="415">
        <v>1365000</v>
      </c>
      <c r="R122" s="415">
        <v>4160000</v>
      </c>
      <c r="S122" s="415">
        <v>0</v>
      </c>
      <c r="T122" s="15">
        <v>46200</v>
      </c>
    </row>
    <row r="123" spans="1:20" ht="15" customHeight="1" x14ac:dyDescent="0.35">
      <c r="A123" s="397">
        <f t="shared" si="2"/>
        <v>121</v>
      </c>
      <c r="B123" s="47" t="s">
        <v>987</v>
      </c>
      <c r="C123" s="47" t="s">
        <v>988</v>
      </c>
      <c r="D123" s="47" t="s">
        <v>590</v>
      </c>
      <c r="E123" s="47" t="s">
        <v>989</v>
      </c>
      <c r="F123" s="47" t="s">
        <v>132</v>
      </c>
      <c r="G123" s="47" t="s">
        <v>69</v>
      </c>
      <c r="H123" s="47" t="s">
        <v>591</v>
      </c>
      <c r="I123" s="47"/>
      <c r="J123" s="47" t="s">
        <v>1067</v>
      </c>
      <c r="K123" s="382">
        <v>46027</v>
      </c>
      <c r="L123" s="383">
        <v>5.8666666666666663</v>
      </c>
      <c r="M123" s="383">
        <v>0</v>
      </c>
      <c r="N123" s="384" t="s">
        <v>525</v>
      </c>
      <c r="O123" s="385">
        <v>12000000</v>
      </c>
      <c r="P123" s="415">
        <v>2580000</v>
      </c>
      <c r="Q123" s="415">
        <v>1260000</v>
      </c>
      <c r="R123" s="415">
        <v>3840000</v>
      </c>
      <c r="S123" s="415">
        <v>0</v>
      </c>
      <c r="T123" s="15" t="s">
        <v>982</v>
      </c>
    </row>
    <row r="124" spans="1:20" ht="15" customHeight="1" x14ac:dyDescent="0.35">
      <c r="A124" s="397">
        <f t="shared" si="2"/>
        <v>122</v>
      </c>
      <c r="B124" s="47" t="s">
        <v>990</v>
      </c>
      <c r="C124" s="47" t="s">
        <v>991</v>
      </c>
      <c r="D124" s="47" t="s">
        <v>801</v>
      </c>
      <c r="E124" s="47" t="s">
        <v>992</v>
      </c>
      <c r="F124" s="47" t="s">
        <v>132</v>
      </c>
      <c r="G124" s="47" t="s">
        <v>69</v>
      </c>
      <c r="H124" s="47" t="s">
        <v>1524</v>
      </c>
      <c r="I124" s="47"/>
      <c r="J124" s="47" t="s">
        <v>1067</v>
      </c>
      <c r="K124" s="382">
        <v>46028</v>
      </c>
      <c r="L124" s="383">
        <v>5.833333333333333</v>
      </c>
      <c r="M124" s="383">
        <v>0</v>
      </c>
      <c r="N124" s="384" t="s">
        <v>525</v>
      </c>
      <c r="O124" s="385">
        <v>10000000</v>
      </c>
      <c r="P124" s="415">
        <v>2150000</v>
      </c>
      <c r="Q124" s="415">
        <v>1050000</v>
      </c>
      <c r="R124" s="415">
        <v>3200000</v>
      </c>
      <c r="S124" s="415">
        <v>0</v>
      </c>
      <c r="T124" s="15" t="s">
        <v>982</v>
      </c>
    </row>
    <row r="125" spans="1:20" ht="15" customHeight="1" x14ac:dyDescent="0.35">
      <c r="A125" s="397">
        <f t="shared" si="2"/>
        <v>123</v>
      </c>
      <c r="B125" s="47" t="s">
        <v>993</v>
      </c>
      <c r="C125" s="47" t="s">
        <v>994</v>
      </c>
      <c r="D125" s="47" t="s">
        <v>801</v>
      </c>
      <c r="E125" s="47" t="s">
        <v>995</v>
      </c>
      <c r="F125" s="47" t="s">
        <v>132</v>
      </c>
      <c r="G125" s="47" t="s">
        <v>69</v>
      </c>
      <c r="H125" s="47" t="s">
        <v>1524</v>
      </c>
      <c r="I125" s="47"/>
      <c r="J125" s="47" t="s">
        <v>1067</v>
      </c>
      <c r="K125" s="382">
        <v>46028</v>
      </c>
      <c r="L125" s="383">
        <v>5.833333333333333</v>
      </c>
      <c r="M125" s="383">
        <v>0</v>
      </c>
      <c r="N125" s="384" t="s">
        <v>525</v>
      </c>
      <c r="O125" s="385">
        <v>10000000</v>
      </c>
      <c r="P125" s="415">
        <v>2150000</v>
      </c>
      <c r="Q125" s="415">
        <v>1050000</v>
      </c>
      <c r="R125" s="415">
        <v>3200000</v>
      </c>
      <c r="S125" s="415">
        <v>0</v>
      </c>
      <c r="T125" s="15" t="s">
        <v>982</v>
      </c>
    </row>
    <row r="126" spans="1:20" ht="15" customHeight="1" x14ac:dyDescent="0.35">
      <c r="A126" s="397">
        <f t="shared" si="2"/>
        <v>124</v>
      </c>
      <c r="B126" s="47" t="s">
        <v>996</v>
      </c>
      <c r="C126" s="47" t="s">
        <v>997</v>
      </c>
      <c r="D126" s="47" t="s">
        <v>801</v>
      </c>
      <c r="E126" s="47" t="s">
        <v>998</v>
      </c>
      <c r="F126" s="47" t="s">
        <v>132</v>
      </c>
      <c r="G126" s="47" t="s">
        <v>69</v>
      </c>
      <c r="H126" s="47" t="s">
        <v>1524</v>
      </c>
      <c r="I126" s="47" t="s">
        <v>2185</v>
      </c>
      <c r="J126" s="47" t="s">
        <v>1067</v>
      </c>
      <c r="K126" s="382">
        <v>46028</v>
      </c>
      <c r="L126" s="383">
        <v>5.833333333333333</v>
      </c>
      <c r="M126" s="383">
        <v>5</v>
      </c>
      <c r="N126" s="384" t="s">
        <v>525</v>
      </c>
      <c r="O126" s="385">
        <v>10000000</v>
      </c>
      <c r="P126" s="415">
        <v>2150000</v>
      </c>
      <c r="Q126" s="415">
        <v>1050000</v>
      </c>
      <c r="R126" s="415">
        <v>3200000</v>
      </c>
      <c r="S126" s="415">
        <v>0</v>
      </c>
      <c r="T126" s="15">
        <v>46200</v>
      </c>
    </row>
    <row r="127" spans="1:20" ht="15" customHeight="1" x14ac:dyDescent="0.35">
      <c r="A127" s="397">
        <f t="shared" si="2"/>
        <v>125</v>
      </c>
      <c r="B127" s="47" t="s">
        <v>999</v>
      </c>
      <c r="C127" s="47" t="s">
        <v>1000</v>
      </c>
      <c r="D127" s="47" t="s">
        <v>801</v>
      </c>
      <c r="E127" s="47" t="s">
        <v>1001</v>
      </c>
      <c r="F127" s="47" t="s">
        <v>132</v>
      </c>
      <c r="G127" s="47" t="s">
        <v>69</v>
      </c>
      <c r="H127" s="47" t="s">
        <v>1524</v>
      </c>
      <c r="I127" s="47"/>
      <c r="J127" s="47" t="s">
        <v>1067</v>
      </c>
      <c r="K127" s="382">
        <v>46028</v>
      </c>
      <c r="L127" s="383">
        <v>5.833333333333333</v>
      </c>
      <c r="M127" s="383">
        <v>0</v>
      </c>
      <c r="N127" s="384" t="s">
        <v>525</v>
      </c>
      <c r="O127" s="385">
        <v>10000000</v>
      </c>
      <c r="P127" s="415">
        <v>2150000</v>
      </c>
      <c r="Q127" s="415">
        <v>1050000</v>
      </c>
      <c r="R127" s="415">
        <v>3200000</v>
      </c>
      <c r="S127" s="415">
        <v>0</v>
      </c>
      <c r="T127" s="15" t="s">
        <v>982</v>
      </c>
    </row>
    <row r="128" spans="1:20" ht="15" customHeight="1" x14ac:dyDescent="0.35">
      <c r="A128" s="397">
        <f t="shared" si="2"/>
        <v>126</v>
      </c>
      <c r="B128" s="47" t="s">
        <v>1002</v>
      </c>
      <c r="C128" s="47" t="s">
        <v>1003</v>
      </c>
      <c r="D128" s="47" t="s">
        <v>56</v>
      </c>
      <c r="E128" s="47" t="s">
        <v>1004</v>
      </c>
      <c r="F128" s="47" t="s">
        <v>131</v>
      </c>
      <c r="G128" s="47" t="s">
        <v>58</v>
      </c>
      <c r="H128" s="47" t="s">
        <v>399</v>
      </c>
      <c r="I128" s="47" t="s">
        <v>1912</v>
      </c>
      <c r="J128" s="47" t="s">
        <v>870</v>
      </c>
      <c r="K128" s="382">
        <v>46044</v>
      </c>
      <c r="L128" s="383">
        <v>5.3</v>
      </c>
      <c r="M128" s="383">
        <v>12</v>
      </c>
      <c r="N128" s="384" t="s">
        <v>525</v>
      </c>
      <c r="O128" s="385">
        <v>5900000</v>
      </c>
      <c r="P128" s="415">
        <v>1268500</v>
      </c>
      <c r="Q128" s="415">
        <v>619500</v>
      </c>
      <c r="R128" s="415">
        <v>1888000</v>
      </c>
      <c r="S128" s="415">
        <v>118000</v>
      </c>
      <c r="T128" s="15">
        <v>46190</v>
      </c>
    </row>
    <row r="129" spans="1:20" ht="15" customHeight="1" x14ac:dyDescent="0.35">
      <c r="A129" s="397">
        <f t="shared" si="2"/>
        <v>127</v>
      </c>
      <c r="B129" s="47" t="s">
        <v>1005</v>
      </c>
      <c r="C129" s="47" t="s">
        <v>1006</v>
      </c>
      <c r="D129" s="47" t="s">
        <v>56</v>
      </c>
      <c r="E129" s="47" t="s">
        <v>1007</v>
      </c>
      <c r="F129" s="47" t="s">
        <v>131</v>
      </c>
      <c r="G129" s="47" t="s">
        <v>58</v>
      </c>
      <c r="H129" s="47" t="s">
        <v>399</v>
      </c>
      <c r="I129" s="47"/>
      <c r="J129" s="47" t="s">
        <v>870</v>
      </c>
      <c r="K129" s="382">
        <v>46044</v>
      </c>
      <c r="L129" s="383">
        <v>5.3</v>
      </c>
      <c r="M129" s="383">
        <v>1</v>
      </c>
      <c r="N129" s="384" t="s">
        <v>525</v>
      </c>
      <c r="O129" s="385">
        <v>5900000</v>
      </c>
      <c r="P129" s="415">
        <v>1268500</v>
      </c>
      <c r="Q129" s="415">
        <v>619500</v>
      </c>
      <c r="R129" s="415">
        <v>1888000</v>
      </c>
      <c r="S129" s="415">
        <v>118000</v>
      </c>
      <c r="T129" s="15" t="s">
        <v>982</v>
      </c>
    </row>
    <row r="130" spans="1:20" ht="15" customHeight="1" x14ac:dyDescent="0.35">
      <c r="A130" s="397">
        <f t="shared" si="2"/>
        <v>128</v>
      </c>
      <c r="B130" s="47" t="s">
        <v>1008</v>
      </c>
      <c r="C130" s="47" t="s">
        <v>1009</v>
      </c>
      <c r="D130" s="47" t="s">
        <v>56</v>
      </c>
      <c r="E130" s="47" t="s">
        <v>1010</v>
      </c>
      <c r="F130" s="47" t="s">
        <v>131</v>
      </c>
      <c r="G130" s="47" t="s">
        <v>58</v>
      </c>
      <c r="H130" s="47" t="s">
        <v>399</v>
      </c>
      <c r="I130" s="47"/>
      <c r="J130" s="47" t="s">
        <v>870</v>
      </c>
      <c r="K130" s="382">
        <v>46044</v>
      </c>
      <c r="L130" s="383">
        <v>5.3</v>
      </c>
      <c r="M130" s="383">
        <v>1</v>
      </c>
      <c r="N130" s="384" t="s">
        <v>525</v>
      </c>
      <c r="O130" s="385">
        <v>5900000</v>
      </c>
      <c r="P130" s="415">
        <v>1268500</v>
      </c>
      <c r="Q130" s="415">
        <v>619500</v>
      </c>
      <c r="R130" s="415">
        <v>1888000</v>
      </c>
      <c r="S130" s="415">
        <v>118000</v>
      </c>
      <c r="T130" s="15" t="s">
        <v>982</v>
      </c>
    </row>
    <row r="131" spans="1:20" ht="15" customHeight="1" x14ac:dyDescent="0.35">
      <c r="A131" s="397">
        <f t="shared" si="2"/>
        <v>129</v>
      </c>
      <c r="B131" s="47" t="s">
        <v>1011</v>
      </c>
      <c r="C131" s="47" t="s">
        <v>1012</v>
      </c>
      <c r="D131" s="47" t="s">
        <v>56</v>
      </c>
      <c r="E131" s="47" t="s">
        <v>1013</v>
      </c>
      <c r="F131" s="47" t="s">
        <v>131</v>
      </c>
      <c r="G131" s="47" t="s">
        <v>58</v>
      </c>
      <c r="H131" s="47" t="s">
        <v>399</v>
      </c>
      <c r="I131" s="47"/>
      <c r="J131" s="47" t="s">
        <v>870</v>
      </c>
      <c r="K131" s="382">
        <v>46044</v>
      </c>
      <c r="L131" s="383">
        <v>5.3</v>
      </c>
      <c r="M131" s="383">
        <v>1</v>
      </c>
      <c r="N131" s="384" t="s">
        <v>525</v>
      </c>
      <c r="O131" s="385">
        <v>5900000</v>
      </c>
      <c r="P131" s="415">
        <v>1268500</v>
      </c>
      <c r="Q131" s="415">
        <v>619500</v>
      </c>
      <c r="R131" s="415">
        <v>1888000</v>
      </c>
      <c r="S131" s="415">
        <v>118000</v>
      </c>
      <c r="T131" s="15" t="s">
        <v>982</v>
      </c>
    </row>
    <row r="132" spans="1:20" ht="15" customHeight="1" x14ac:dyDescent="0.35">
      <c r="A132" s="397">
        <f t="shared" ref="A132:A195" si="3">ROW()-2</f>
        <v>130</v>
      </c>
      <c r="B132" s="47" t="s">
        <v>1014</v>
      </c>
      <c r="C132" s="47" t="s">
        <v>950</v>
      </c>
      <c r="D132" s="47" t="s">
        <v>56</v>
      </c>
      <c r="E132" s="47" t="s">
        <v>1015</v>
      </c>
      <c r="F132" s="47" t="s">
        <v>131</v>
      </c>
      <c r="G132" s="47" t="s">
        <v>58</v>
      </c>
      <c r="H132" s="47" t="s">
        <v>399</v>
      </c>
      <c r="I132" s="47"/>
      <c r="J132" s="47" t="s">
        <v>870</v>
      </c>
      <c r="K132" s="382">
        <v>46044</v>
      </c>
      <c r="L132" s="383">
        <v>5.3</v>
      </c>
      <c r="M132" s="383">
        <v>0</v>
      </c>
      <c r="N132" s="384" t="s">
        <v>525</v>
      </c>
      <c r="O132" s="385">
        <v>5900000</v>
      </c>
      <c r="P132" s="415">
        <v>1268500</v>
      </c>
      <c r="Q132" s="415">
        <v>619500</v>
      </c>
      <c r="R132" s="415">
        <v>1888000</v>
      </c>
      <c r="S132" s="415">
        <v>118000</v>
      </c>
      <c r="T132" s="15" t="s">
        <v>982</v>
      </c>
    </row>
    <row r="133" spans="1:20" ht="15" customHeight="1" x14ac:dyDescent="0.35">
      <c r="A133" s="397">
        <f t="shared" si="3"/>
        <v>131</v>
      </c>
      <c r="B133" s="47" t="s">
        <v>1016</v>
      </c>
      <c r="C133" s="47" t="s">
        <v>1017</v>
      </c>
      <c r="D133" s="47" t="s">
        <v>56</v>
      </c>
      <c r="E133" s="47" t="s">
        <v>1018</v>
      </c>
      <c r="F133" s="47" t="s">
        <v>131</v>
      </c>
      <c r="G133" s="47" t="s">
        <v>58</v>
      </c>
      <c r="H133" s="47" t="s">
        <v>399</v>
      </c>
      <c r="I133" s="47"/>
      <c r="J133" s="47" t="s">
        <v>870</v>
      </c>
      <c r="K133" s="382">
        <v>46044</v>
      </c>
      <c r="L133" s="383">
        <v>5.3</v>
      </c>
      <c r="M133" s="383">
        <v>1</v>
      </c>
      <c r="N133" s="384" t="s">
        <v>525</v>
      </c>
      <c r="O133" s="385">
        <v>5900000</v>
      </c>
      <c r="P133" s="415">
        <v>1268500</v>
      </c>
      <c r="Q133" s="415">
        <v>619500</v>
      </c>
      <c r="R133" s="415">
        <v>1888000</v>
      </c>
      <c r="S133" s="415">
        <v>118000</v>
      </c>
      <c r="T133" s="15" t="s">
        <v>982</v>
      </c>
    </row>
    <row r="134" spans="1:20" ht="15" customHeight="1" x14ac:dyDescent="0.35">
      <c r="A134" s="397">
        <f t="shared" si="3"/>
        <v>132</v>
      </c>
      <c r="B134" s="47" t="s">
        <v>1019</v>
      </c>
      <c r="C134" s="47" t="s">
        <v>1020</v>
      </c>
      <c r="D134" s="47" t="s">
        <v>56</v>
      </c>
      <c r="E134" s="47" t="s">
        <v>1021</v>
      </c>
      <c r="F134" s="47" t="s">
        <v>131</v>
      </c>
      <c r="G134" s="47" t="s">
        <v>58</v>
      </c>
      <c r="H134" s="47" t="s">
        <v>399</v>
      </c>
      <c r="I134" s="47"/>
      <c r="J134" s="47" t="s">
        <v>1067</v>
      </c>
      <c r="K134" s="382">
        <v>46044</v>
      </c>
      <c r="L134" s="383">
        <v>5.3</v>
      </c>
      <c r="M134" s="383">
        <v>1</v>
      </c>
      <c r="N134" s="384" t="s">
        <v>525</v>
      </c>
      <c r="O134" s="385">
        <v>5900000</v>
      </c>
      <c r="P134" s="415">
        <v>1268500</v>
      </c>
      <c r="Q134" s="415">
        <v>619500</v>
      </c>
      <c r="R134" s="415">
        <v>1888000</v>
      </c>
      <c r="S134" s="415">
        <v>0</v>
      </c>
      <c r="T134" s="15" t="s">
        <v>982</v>
      </c>
    </row>
    <row r="135" spans="1:20" ht="15" customHeight="1" x14ac:dyDescent="0.35">
      <c r="A135" s="397">
        <f t="shared" si="3"/>
        <v>133</v>
      </c>
      <c r="B135" s="47" t="s">
        <v>1022</v>
      </c>
      <c r="C135" s="47" t="s">
        <v>1023</v>
      </c>
      <c r="D135" s="47" t="s">
        <v>56</v>
      </c>
      <c r="E135" s="47" t="s">
        <v>1024</v>
      </c>
      <c r="F135" s="47" t="s">
        <v>131</v>
      </c>
      <c r="G135" s="47" t="s">
        <v>58</v>
      </c>
      <c r="H135" s="47" t="s">
        <v>399</v>
      </c>
      <c r="I135" s="47"/>
      <c r="J135" s="47" t="s">
        <v>1067</v>
      </c>
      <c r="K135" s="382">
        <v>46044</v>
      </c>
      <c r="L135" s="383">
        <v>5.3</v>
      </c>
      <c r="M135" s="383">
        <v>0</v>
      </c>
      <c r="N135" s="384" t="s">
        <v>525</v>
      </c>
      <c r="O135" s="385">
        <v>5900000</v>
      </c>
      <c r="P135" s="415">
        <v>1268500</v>
      </c>
      <c r="Q135" s="415">
        <v>619500</v>
      </c>
      <c r="R135" s="415">
        <v>1888000</v>
      </c>
      <c r="S135" s="415">
        <v>0</v>
      </c>
      <c r="T135" s="15" t="s">
        <v>982</v>
      </c>
    </row>
    <row r="136" spans="1:20" ht="15" customHeight="1" x14ac:dyDescent="0.35">
      <c r="A136" s="397">
        <f t="shared" si="3"/>
        <v>134</v>
      </c>
      <c r="B136" s="47" t="s">
        <v>1025</v>
      </c>
      <c r="C136" s="47" t="s">
        <v>1026</v>
      </c>
      <c r="D136" s="47" t="s">
        <v>56</v>
      </c>
      <c r="E136" s="47" t="s">
        <v>1027</v>
      </c>
      <c r="F136" s="47" t="s">
        <v>131</v>
      </c>
      <c r="G136" s="47" t="s">
        <v>58</v>
      </c>
      <c r="H136" s="47" t="s">
        <v>399</v>
      </c>
      <c r="I136" s="47"/>
      <c r="J136" s="47" t="s">
        <v>1068</v>
      </c>
      <c r="K136" s="382">
        <v>46044</v>
      </c>
      <c r="L136" s="383">
        <v>5.3</v>
      </c>
      <c r="M136" s="383">
        <v>0</v>
      </c>
      <c r="N136" s="384" t="s">
        <v>525</v>
      </c>
      <c r="O136" s="385">
        <v>5900000</v>
      </c>
      <c r="P136" s="415">
        <v>1268500</v>
      </c>
      <c r="Q136" s="415">
        <v>619500</v>
      </c>
      <c r="R136" s="415">
        <v>1888000</v>
      </c>
      <c r="S136" s="415">
        <v>118000</v>
      </c>
      <c r="T136" s="15" t="s">
        <v>982</v>
      </c>
    </row>
    <row r="137" spans="1:20" ht="15" customHeight="1" x14ac:dyDescent="0.35">
      <c r="A137" s="397">
        <f t="shared" si="3"/>
        <v>135</v>
      </c>
      <c r="B137" s="47" t="s">
        <v>1030</v>
      </c>
      <c r="C137" s="47" t="s">
        <v>1031</v>
      </c>
      <c r="D137" s="47" t="s">
        <v>56</v>
      </c>
      <c r="E137" s="47" t="s">
        <v>1032</v>
      </c>
      <c r="F137" s="47" t="s">
        <v>131</v>
      </c>
      <c r="G137" s="47" t="s">
        <v>58</v>
      </c>
      <c r="H137" s="47" t="s">
        <v>1033</v>
      </c>
      <c r="I137" s="47"/>
      <c r="J137" s="47" t="s">
        <v>1067</v>
      </c>
      <c r="K137" s="382">
        <v>46051</v>
      </c>
      <c r="L137" s="383">
        <v>5.0666666666666664</v>
      </c>
      <c r="M137" s="383">
        <v>5</v>
      </c>
      <c r="N137" s="384" t="s">
        <v>525</v>
      </c>
      <c r="O137" s="385">
        <v>5900000</v>
      </c>
      <c r="P137" s="415">
        <v>1268500</v>
      </c>
      <c r="Q137" s="415">
        <v>619500</v>
      </c>
      <c r="R137" s="415">
        <v>1888000</v>
      </c>
      <c r="S137" s="415">
        <v>0</v>
      </c>
      <c r="T137" s="15" t="s">
        <v>982</v>
      </c>
    </row>
    <row r="138" spans="1:20" ht="15" customHeight="1" x14ac:dyDescent="0.35">
      <c r="A138" s="397">
        <f t="shared" si="3"/>
        <v>136</v>
      </c>
      <c r="B138" s="47" t="s">
        <v>1034</v>
      </c>
      <c r="C138" s="47" t="s">
        <v>1035</v>
      </c>
      <c r="D138" s="47" t="s">
        <v>56</v>
      </c>
      <c r="E138" s="47" t="s">
        <v>1036</v>
      </c>
      <c r="F138" s="47" t="s">
        <v>131</v>
      </c>
      <c r="G138" s="47" t="s">
        <v>58</v>
      </c>
      <c r="H138" s="47" t="s">
        <v>327</v>
      </c>
      <c r="I138" s="47"/>
      <c r="J138" s="47" t="s">
        <v>870</v>
      </c>
      <c r="K138" s="382">
        <v>46051</v>
      </c>
      <c r="L138" s="383">
        <v>5.0666666666666664</v>
      </c>
      <c r="M138" s="383">
        <v>1</v>
      </c>
      <c r="N138" s="384" t="s">
        <v>525</v>
      </c>
      <c r="O138" s="385">
        <v>5900000</v>
      </c>
      <c r="P138" s="415">
        <v>1268500</v>
      </c>
      <c r="Q138" s="415">
        <v>619500</v>
      </c>
      <c r="R138" s="415">
        <v>1888000</v>
      </c>
      <c r="S138" s="415">
        <v>118000</v>
      </c>
      <c r="T138" s="15" t="s">
        <v>982</v>
      </c>
    </row>
    <row r="139" spans="1:20" ht="15" customHeight="1" x14ac:dyDescent="0.35">
      <c r="A139" s="397">
        <f t="shared" si="3"/>
        <v>137</v>
      </c>
      <c r="B139" s="47" t="s">
        <v>1072</v>
      </c>
      <c r="C139" s="47" t="s">
        <v>1073</v>
      </c>
      <c r="D139" s="47" t="s">
        <v>56</v>
      </c>
      <c r="E139" s="47" t="s">
        <v>1074</v>
      </c>
      <c r="F139" s="47" t="s">
        <v>131</v>
      </c>
      <c r="G139" s="47" t="s">
        <v>58</v>
      </c>
      <c r="H139" s="47" t="s">
        <v>327</v>
      </c>
      <c r="I139" s="47"/>
      <c r="J139" s="47" t="s">
        <v>870</v>
      </c>
      <c r="K139" s="382">
        <v>46085</v>
      </c>
      <c r="L139" s="383">
        <v>3.9333333333333331</v>
      </c>
      <c r="M139" s="383">
        <v>3</v>
      </c>
      <c r="N139" s="384" t="s">
        <v>525</v>
      </c>
      <c r="O139" s="385">
        <v>5900000</v>
      </c>
      <c r="P139" s="415">
        <v>1268500</v>
      </c>
      <c r="Q139" s="415">
        <v>619500</v>
      </c>
      <c r="R139" s="415">
        <v>1888000</v>
      </c>
      <c r="S139" s="415">
        <v>118000</v>
      </c>
      <c r="T139" s="15" t="s">
        <v>982</v>
      </c>
    </row>
    <row r="140" spans="1:20" ht="15" customHeight="1" x14ac:dyDescent="0.35">
      <c r="A140" s="397">
        <f t="shared" si="3"/>
        <v>138</v>
      </c>
      <c r="B140" s="47" t="s">
        <v>1075</v>
      </c>
      <c r="C140" s="47" t="s">
        <v>1076</v>
      </c>
      <c r="D140" s="47" t="s">
        <v>56</v>
      </c>
      <c r="E140" s="47" t="s">
        <v>1077</v>
      </c>
      <c r="F140" s="47" t="s">
        <v>131</v>
      </c>
      <c r="G140" s="47" t="s">
        <v>58</v>
      </c>
      <c r="H140" s="47" t="s">
        <v>1078</v>
      </c>
      <c r="I140" s="47"/>
      <c r="J140" s="47" t="s">
        <v>870</v>
      </c>
      <c r="K140" s="382">
        <v>46085</v>
      </c>
      <c r="L140" s="383">
        <v>3.9333333333333331</v>
      </c>
      <c r="M140" s="383">
        <v>0</v>
      </c>
      <c r="N140" s="384" t="s">
        <v>525</v>
      </c>
      <c r="O140" s="385">
        <v>5900000</v>
      </c>
      <c r="P140" s="415">
        <v>1268500</v>
      </c>
      <c r="Q140" s="415">
        <v>619500</v>
      </c>
      <c r="R140" s="415">
        <v>1888000</v>
      </c>
      <c r="S140" s="415">
        <v>118000</v>
      </c>
      <c r="T140" s="15" t="s">
        <v>982</v>
      </c>
    </row>
    <row r="141" spans="1:20" ht="15" customHeight="1" x14ac:dyDescent="0.35">
      <c r="A141" s="397">
        <f t="shared" si="3"/>
        <v>139</v>
      </c>
      <c r="B141" s="47" t="s">
        <v>1079</v>
      </c>
      <c r="C141" s="47" t="s">
        <v>1080</v>
      </c>
      <c r="D141" s="47" t="s">
        <v>56</v>
      </c>
      <c r="E141" s="47" t="s">
        <v>1081</v>
      </c>
      <c r="F141" s="47" t="s">
        <v>131</v>
      </c>
      <c r="G141" s="47" t="s">
        <v>58</v>
      </c>
      <c r="H141" s="47" t="s">
        <v>328</v>
      </c>
      <c r="I141" s="47"/>
      <c r="J141" s="47" t="s">
        <v>870</v>
      </c>
      <c r="K141" s="382">
        <v>46085</v>
      </c>
      <c r="L141" s="383">
        <v>3.9333333333333331</v>
      </c>
      <c r="M141" s="383">
        <v>0</v>
      </c>
      <c r="N141" s="384" t="s">
        <v>525</v>
      </c>
      <c r="O141" s="385">
        <v>5900000</v>
      </c>
      <c r="P141" s="415">
        <v>1268500</v>
      </c>
      <c r="Q141" s="415">
        <v>619500</v>
      </c>
      <c r="R141" s="415">
        <v>1888000</v>
      </c>
      <c r="S141" s="415">
        <v>118000</v>
      </c>
      <c r="T141" s="15" t="s">
        <v>982</v>
      </c>
    </row>
    <row r="142" spans="1:20" ht="15" customHeight="1" x14ac:dyDescent="0.35">
      <c r="A142" s="397">
        <f t="shared" si="3"/>
        <v>140</v>
      </c>
      <c r="B142" s="47" t="s">
        <v>1082</v>
      </c>
      <c r="C142" s="47" t="s">
        <v>1083</v>
      </c>
      <c r="D142" s="47" t="s">
        <v>56</v>
      </c>
      <c r="E142" s="47" t="s">
        <v>1084</v>
      </c>
      <c r="F142" s="47" t="s">
        <v>131</v>
      </c>
      <c r="G142" s="47" t="s">
        <v>58</v>
      </c>
      <c r="H142" s="47" t="s">
        <v>328</v>
      </c>
      <c r="I142" s="47"/>
      <c r="J142" s="47" t="s">
        <v>870</v>
      </c>
      <c r="K142" s="382">
        <v>46085</v>
      </c>
      <c r="L142" s="383">
        <v>3.9333333333333331</v>
      </c>
      <c r="M142" s="383">
        <v>6</v>
      </c>
      <c r="N142" s="384" t="s">
        <v>525</v>
      </c>
      <c r="O142" s="385">
        <v>5900000</v>
      </c>
      <c r="P142" s="415">
        <v>1268500</v>
      </c>
      <c r="Q142" s="415">
        <v>619500</v>
      </c>
      <c r="R142" s="415">
        <v>1888000</v>
      </c>
      <c r="S142" s="415">
        <v>118000</v>
      </c>
      <c r="T142" s="15" t="s">
        <v>982</v>
      </c>
    </row>
    <row r="143" spans="1:20" ht="15" customHeight="1" x14ac:dyDescent="0.35">
      <c r="A143" s="397">
        <f t="shared" si="3"/>
        <v>141</v>
      </c>
      <c r="B143" s="47" t="s">
        <v>1085</v>
      </c>
      <c r="C143" s="47" t="s">
        <v>1086</v>
      </c>
      <c r="D143" s="47" t="s">
        <v>56</v>
      </c>
      <c r="E143" s="47" t="s">
        <v>1087</v>
      </c>
      <c r="F143" s="47" t="s">
        <v>131</v>
      </c>
      <c r="G143" s="47" t="s">
        <v>58</v>
      </c>
      <c r="H143" s="47" t="s">
        <v>328</v>
      </c>
      <c r="I143" s="47"/>
      <c r="J143" s="47" t="s">
        <v>870</v>
      </c>
      <c r="K143" s="382">
        <v>46085</v>
      </c>
      <c r="L143" s="383">
        <v>3.9333333333333331</v>
      </c>
      <c r="M143" s="383">
        <v>2</v>
      </c>
      <c r="N143" s="384" t="s">
        <v>525</v>
      </c>
      <c r="O143" s="385">
        <v>5900000</v>
      </c>
      <c r="P143" s="415">
        <v>1268500</v>
      </c>
      <c r="Q143" s="415">
        <v>619500</v>
      </c>
      <c r="R143" s="415">
        <v>1888000</v>
      </c>
      <c r="S143" s="415">
        <v>118000</v>
      </c>
      <c r="T143" s="15" t="s">
        <v>982</v>
      </c>
    </row>
    <row r="144" spans="1:20" ht="15" customHeight="1" x14ac:dyDescent="0.35">
      <c r="A144" s="397">
        <f t="shared" si="3"/>
        <v>142</v>
      </c>
      <c r="B144" s="47" t="s">
        <v>1088</v>
      </c>
      <c r="C144" s="47" t="s">
        <v>1089</v>
      </c>
      <c r="D144" s="47" t="s">
        <v>56</v>
      </c>
      <c r="E144" s="47" t="s">
        <v>1090</v>
      </c>
      <c r="F144" s="47" t="s">
        <v>131</v>
      </c>
      <c r="G144" s="47" t="s">
        <v>58</v>
      </c>
      <c r="H144" s="47" t="s">
        <v>328</v>
      </c>
      <c r="I144" s="47"/>
      <c r="J144" s="47" t="s">
        <v>1068</v>
      </c>
      <c r="K144" s="382">
        <v>46085</v>
      </c>
      <c r="L144" s="383">
        <v>3.9333333333333331</v>
      </c>
      <c r="M144" s="383">
        <v>0</v>
      </c>
      <c r="N144" s="384" t="s">
        <v>525</v>
      </c>
      <c r="O144" s="385">
        <v>5900000</v>
      </c>
      <c r="P144" s="415">
        <v>1268500</v>
      </c>
      <c r="Q144" s="415">
        <v>619500</v>
      </c>
      <c r="R144" s="415">
        <v>1888000</v>
      </c>
      <c r="S144" s="415">
        <v>118000</v>
      </c>
      <c r="T144" s="15" t="s">
        <v>982</v>
      </c>
    </row>
    <row r="145" spans="1:20" ht="15" customHeight="1" x14ac:dyDescent="0.35">
      <c r="A145" s="397">
        <f t="shared" si="3"/>
        <v>143</v>
      </c>
      <c r="B145" s="47" t="s">
        <v>1091</v>
      </c>
      <c r="C145" s="47" t="s">
        <v>1092</v>
      </c>
      <c r="D145" s="47" t="s">
        <v>56</v>
      </c>
      <c r="E145" s="47" t="s">
        <v>1093</v>
      </c>
      <c r="F145" s="47" t="s">
        <v>131</v>
      </c>
      <c r="G145" s="47" t="s">
        <v>58</v>
      </c>
      <c r="H145" s="47" t="s">
        <v>328</v>
      </c>
      <c r="I145" s="47"/>
      <c r="J145" s="47" t="s">
        <v>1068</v>
      </c>
      <c r="K145" s="382">
        <v>46085</v>
      </c>
      <c r="L145" s="383">
        <v>3.9333333333333331</v>
      </c>
      <c r="M145" s="383">
        <v>0</v>
      </c>
      <c r="N145" s="384" t="s">
        <v>525</v>
      </c>
      <c r="O145" s="385">
        <v>5900000</v>
      </c>
      <c r="P145" s="415">
        <v>1268500</v>
      </c>
      <c r="Q145" s="415">
        <v>619500</v>
      </c>
      <c r="R145" s="415">
        <v>1888000</v>
      </c>
      <c r="S145" s="415">
        <v>118000</v>
      </c>
      <c r="T145" s="15" t="s">
        <v>982</v>
      </c>
    </row>
    <row r="146" spans="1:20" ht="15" customHeight="1" x14ac:dyDescent="0.35">
      <c r="A146" s="397">
        <f t="shared" si="3"/>
        <v>144</v>
      </c>
      <c r="B146" s="47" t="s">
        <v>1094</v>
      </c>
      <c r="C146" s="47" t="s">
        <v>1095</v>
      </c>
      <c r="D146" s="47" t="s">
        <v>56</v>
      </c>
      <c r="E146" s="47" t="s">
        <v>1096</v>
      </c>
      <c r="F146" s="47" t="s">
        <v>131</v>
      </c>
      <c r="G146" s="47" t="s">
        <v>58</v>
      </c>
      <c r="H146" s="47" t="s">
        <v>328</v>
      </c>
      <c r="I146" s="47" t="s">
        <v>1900</v>
      </c>
      <c r="J146" s="47" t="s">
        <v>1068</v>
      </c>
      <c r="K146" s="382">
        <v>46085</v>
      </c>
      <c r="L146" s="383">
        <v>3.9333333333333331</v>
      </c>
      <c r="M146" s="383">
        <v>25</v>
      </c>
      <c r="N146" s="384" t="s">
        <v>526</v>
      </c>
      <c r="O146" s="385">
        <v>5900000</v>
      </c>
      <c r="P146" s="415">
        <v>0</v>
      </c>
      <c r="Q146" s="415">
        <v>0</v>
      </c>
      <c r="R146" s="415">
        <v>0</v>
      </c>
      <c r="S146" s="415">
        <v>0</v>
      </c>
      <c r="T146" s="15">
        <v>46179</v>
      </c>
    </row>
    <row r="147" spans="1:20" ht="15" customHeight="1" x14ac:dyDescent="0.35">
      <c r="A147" s="397">
        <f t="shared" si="3"/>
        <v>145</v>
      </c>
      <c r="B147" s="47" t="s">
        <v>1097</v>
      </c>
      <c r="C147" s="47" t="s">
        <v>1098</v>
      </c>
      <c r="D147" s="47" t="s">
        <v>56</v>
      </c>
      <c r="E147" s="47" t="s">
        <v>1099</v>
      </c>
      <c r="F147" s="47" t="s">
        <v>131</v>
      </c>
      <c r="G147" s="47" t="s">
        <v>58</v>
      </c>
      <c r="H147" s="47" t="s">
        <v>1033</v>
      </c>
      <c r="I147" s="47"/>
      <c r="J147" s="47" t="s">
        <v>1068</v>
      </c>
      <c r="K147" s="382">
        <v>46085</v>
      </c>
      <c r="L147" s="383">
        <v>3.9333333333333331</v>
      </c>
      <c r="M147" s="383">
        <v>1</v>
      </c>
      <c r="N147" s="384" t="s">
        <v>525</v>
      </c>
      <c r="O147" s="385">
        <v>5900000</v>
      </c>
      <c r="P147" s="415">
        <v>1268500</v>
      </c>
      <c r="Q147" s="415">
        <v>619500</v>
      </c>
      <c r="R147" s="415">
        <v>1888000</v>
      </c>
      <c r="S147" s="415">
        <v>118000</v>
      </c>
      <c r="T147" s="15" t="s">
        <v>982</v>
      </c>
    </row>
    <row r="148" spans="1:20" ht="15" customHeight="1" x14ac:dyDescent="0.35">
      <c r="A148" s="397">
        <f t="shared" si="3"/>
        <v>146</v>
      </c>
      <c r="B148" s="47" t="s">
        <v>1100</v>
      </c>
      <c r="C148" s="47" t="s">
        <v>1101</v>
      </c>
      <c r="D148" s="47" t="s">
        <v>56</v>
      </c>
      <c r="E148" s="47" t="s">
        <v>1102</v>
      </c>
      <c r="F148" s="47" t="s">
        <v>131</v>
      </c>
      <c r="G148" s="47" t="s">
        <v>58</v>
      </c>
      <c r="H148" s="47" t="s">
        <v>327</v>
      </c>
      <c r="I148" s="47"/>
      <c r="J148" s="47" t="s">
        <v>1067</v>
      </c>
      <c r="K148" s="382">
        <v>46085</v>
      </c>
      <c r="L148" s="383">
        <v>3.9333333333333331</v>
      </c>
      <c r="M148" s="383">
        <v>0</v>
      </c>
      <c r="N148" s="384" t="s">
        <v>525</v>
      </c>
      <c r="O148" s="385">
        <v>5900000</v>
      </c>
      <c r="P148" s="415">
        <v>1268500</v>
      </c>
      <c r="Q148" s="415">
        <v>619500</v>
      </c>
      <c r="R148" s="415">
        <v>1888000</v>
      </c>
      <c r="S148" s="415">
        <v>0</v>
      </c>
      <c r="T148" s="15" t="s">
        <v>982</v>
      </c>
    </row>
    <row r="149" spans="1:20" ht="15" customHeight="1" x14ac:dyDescent="0.35">
      <c r="A149" s="397">
        <f t="shared" si="3"/>
        <v>147</v>
      </c>
      <c r="B149" s="47" t="s">
        <v>1103</v>
      </c>
      <c r="C149" s="47" t="s">
        <v>1104</v>
      </c>
      <c r="D149" s="47" t="s">
        <v>56</v>
      </c>
      <c r="E149" s="47" t="s">
        <v>1105</v>
      </c>
      <c r="F149" s="47" t="s">
        <v>131</v>
      </c>
      <c r="G149" s="47" t="s">
        <v>58</v>
      </c>
      <c r="H149" s="47" t="s">
        <v>805</v>
      </c>
      <c r="I149" s="47"/>
      <c r="J149" s="47" t="s">
        <v>1067</v>
      </c>
      <c r="K149" s="382">
        <v>46085</v>
      </c>
      <c r="L149" s="383">
        <v>3.9333333333333331</v>
      </c>
      <c r="M149" s="383">
        <v>0</v>
      </c>
      <c r="N149" s="384" t="s">
        <v>525</v>
      </c>
      <c r="O149" s="385">
        <v>5900000</v>
      </c>
      <c r="P149" s="415">
        <v>1268500</v>
      </c>
      <c r="Q149" s="415">
        <v>619500</v>
      </c>
      <c r="R149" s="415">
        <v>1888000</v>
      </c>
      <c r="S149" s="415">
        <v>0</v>
      </c>
      <c r="T149" s="15" t="s">
        <v>982</v>
      </c>
    </row>
    <row r="150" spans="1:20" ht="15" customHeight="1" x14ac:dyDescent="0.35">
      <c r="A150" s="397">
        <f t="shared" si="3"/>
        <v>148</v>
      </c>
      <c r="B150" s="47" t="s">
        <v>1106</v>
      </c>
      <c r="C150" s="47" t="s">
        <v>1107</v>
      </c>
      <c r="D150" s="47" t="s">
        <v>56</v>
      </c>
      <c r="E150" s="47" t="s">
        <v>1108</v>
      </c>
      <c r="F150" s="47" t="s">
        <v>131</v>
      </c>
      <c r="G150" s="47" t="s">
        <v>58</v>
      </c>
      <c r="H150" s="47" t="s">
        <v>327</v>
      </c>
      <c r="I150" s="47"/>
      <c r="J150" s="47" t="s">
        <v>1067</v>
      </c>
      <c r="K150" s="382">
        <v>46085</v>
      </c>
      <c r="L150" s="383">
        <v>3.9333333333333331</v>
      </c>
      <c r="M150" s="383">
        <v>1</v>
      </c>
      <c r="N150" s="384" t="s">
        <v>525</v>
      </c>
      <c r="O150" s="385">
        <v>5900000</v>
      </c>
      <c r="P150" s="415">
        <v>1268500</v>
      </c>
      <c r="Q150" s="415">
        <v>619500</v>
      </c>
      <c r="R150" s="415">
        <v>1888000</v>
      </c>
      <c r="S150" s="415">
        <v>0</v>
      </c>
      <c r="T150" s="15" t="s">
        <v>982</v>
      </c>
    </row>
    <row r="151" spans="1:20" ht="15" customHeight="1" x14ac:dyDescent="0.35">
      <c r="A151" s="397">
        <f t="shared" si="3"/>
        <v>149</v>
      </c>
      <c r="B151" s="47" t="s">
        <v>1109</v>
      </c>
      <c r="C151" s="47" t="s">
        <v>1110</v>
      </c>
      <c r="D151" s="47" t="s">
        <v>56</v>
      </c>
      <c r="E151" s="47" t="s">
        <v>1111</v>
      </c>
      <c r="F151" s="47" t="s">
        <v>131</v>
      </c>
      <c r="G151" s="47" t="s">
        <v>58</v>
      </c>
      <c r="H151" s="47" t="s">
        <v>328</v>
      </c>
      <c r="I151" s="47"/>
      <c r="J151" s="47" t="s">
        <v>1067</v>
      </c>
      <c r="K151" s="382">
        <v>46085</v>
      </c>
      <c r="L151" s="383">
        <v>3.9333333333333331</v>
      </c>
      <c r="M151" s="383">
        <v>1</v>
      </c>
      <c r="N151" s="384" t="s">
        <v>525</v>
      </c>
      <c r="O151" s="385">
        <v>5900000</v>
      </c>
      <c r="P151" s="415">
        <v>1268500</v>
      </c>
      <c r="Q151" s="415">
        <v>619500</v>
      </c>
      <c r="R151" s="415">
        <v>1888000</v>
      </c>
      <c r="S151" s="415">
        <v>0</v>
      </c>
      <c r="T151" s="15" t="s">
        <v>982</v>
      </c>
    </row>
    <row r="152" spans="1:20" ht="15" customHeight="1" x14ac:dyDescent="0.35">
      <c r="A152" s="397">
        <f t="shared" si="3"/>
        <v>150</v>
      </c>
      <c r="B152" s="47" t="s">
        <v>1114</v>
      </c>
      <c r="C152" s="47" t="s">
        <v>1115</v>
      </c>
      <c r="D152" s="47" t="s">
        <v>56</v>
      </c>
      <c r="E152" s="47" t="s">
        <v>1116</v>
      </c>
      <c r="F152" s="47" t="s">
        <v>131</v>
      </c>
      <c r="G152" s="47" t="s">
        <v>58</v>
      </c>
      <c r="H152" s="47" t="s">
        <v>805</v>
      </c>
      <c r="I152" s="47" t="s">
        <v>1915</v>
      </c>
      <c r="J152" s="47" t="s">
        <v>319</v>
      </c>
      <c r="K152" s="382">
        <v>46086</v>
      </c>
      <c r="L152" s="383">
        <v>3.9</v>
      </c>
      <c r="M152" s="383">
        <v>15</v>
      </c>
      <c r="N152" s="384" t="s">
        <v>526</v>
      </c>
      <c r="O152" s="385">
        <v>5900000</v>
      </c>
      <c r="P152" s="415">
        <v>0</v>
      </c>
      <c r="Q152" s="415">
        <v>0</v>
      </c>
      <c r="R152" s="415">
        <v>0</v>
      </c>
      <c r="S152" s="415">
        <v>0</v>
      </c>
      <c r="T152" s="15">
        <v>46188</v>
      </c>
    </row>
    <row r="153" spans="1:20" ht="15" customHeight="1" x14ac:dyDescent="0.35">
      <c r="A153" s="397">
        <f t="shared" si="3"/>
        <v>151</v>
      </c>
      <c r="B153" s="47" t="s">
        <v>1117</v>
      </c>
      <c r="C153" s="47" t="s">
        <v>1118</v>
      </c>
      <c r="D153" s="47" t="s">
        <v>56</v>
      </c>
      <c r="E153" s="47" t="s">
        <v>1119</v>
      </c>
      <c r="F153" s="47" t="s">
        <v>131</v>
      </c>
      <c r="G153" s="47" t="s">
        <v>58</v>
      </c>
      <c r="H153" s="47" t="s">
        <v>327</v>
      </c>
      <c r="I153" s="47"/>
      <c r="J153" s="47" t="s">
        <v>870</v>
      </c>
      <c r="K153" s="382">
        <v>46086</v>
      </c>
      <c r="L153" s="383">
        <v>3.9</v>
      </c>
      <c r="M153" s="383">
        <v>2</v>
      </c>
      <c r="N153" s="384" t="s">
        <v>525</v>
      </c>
      <c r="O153" s="385">
        <v>5900000</v>
      </c>
      <c r="P153" s="415">
        <v>1268500</v>
      </c>
      <c r="Q153" s="415">
        <v>619500</v>
      </c>
      <c r="R153" s="415">
        <v>1888000</v>
      </c>
      <c r="S153" s="415">
        <v>118000</v>
      </c>
      <c r="T153" s="15" t="s">
        <v>982</v>
      </c>
    </row>
    <row r="154" spans="1:20" ht="15" customHeight="1" x14ac:dyDescent="0.35">
      <c r="A154" s="397">
        <f t="shared" si="3"/>
        <v>152</v>
      </c>
      <c r="B154" s="47" t="s">
        <v>1121</v>
      </c>
      <c r="C154" s="47" t="s">
        <v>1122</v>
      </c>
      <c r="D154" s="47" t="s">
        <v>56</v>
      </c>
      <c r="E154" s="47" t="s">
        <v>1123</v>
      </c>
      <c r="F154" s="47" t="s">
        <v>131</v>
      </c>
      <c r="G154" s="47" t="s">
        <v>58</v>
      </c>
      <c r="H154" s="47" t="s">
        <v>805</v>
      </c>
      <c r="I154" s="47"/>
      <c r="J154" s="47" t="s">
        <v>870</v>
      </c>
      <c r="K154" s="382">
        <v>46086</v>
      </c>
      <c r="L154" s="383">
        <v>3.9</v>
      </c>
      <c r="M154" s="383">
        <v>1</v>
      </c>
      <c r="N154" s="384" t="s">
        <v>525</v>
      </c>
      <c r="O154" s="385">
        <v>5900000</v>
      </c>
      <c r="P154" s="415">
        <v>1268500</v>
      </c>
      <c r="Q154" s="415">
        <v>619500</v>
      </c>
      <c r="R154" s="415">
        <v>1888000</v>
      </c>
      <c r="S154" s="415">
        <v>118000</v>
      </c>
      <c r="T154" s="15" t="s">
        <v>982</v>
      </c>
    </row>
    <row r="155" spans="1:20" ht="15" customHeight="1" x14ac:dyDescent="0.35">
      <c r="A155" s="397">
        <f t="shared" si="3"/>
        <v>153</v>
      </c>
      <c r="B155" s="47" t="s">
        <v>1124</v>
      </c>
      <c r="C155" s="47" t="s">
        <v>1125</v>
      </c>
      <c r="D155" s="47" t="s">
        <v>56</v>
      </c>
      <c r="E155" s="47" t="s">
        <v>1126</v>
      </c>
      <c r="F155" s="47" t="s">
        <v>131</v>
      </c>
      <c r="G155" s="47" t="s">
        <v>58</v>
      </c>
      <c r="H155" s="47" t="s">
        <v>327</v>
      </c>
      <c r="I155" s="47"/>
      <c r="J155" s="47" t="s">
        <v>870</v>
      </c>
      <c r="K155" s="382">
        <v>46086</v>
      </c>
      <c r="L155" s="383">
        <v>3.9</v>
      </c>
      <c r="M155" s="383">
        <v>0</v>
      </c>
      <c r="N155" s="384" t="s">
        <v>525</v>
      </c>
      <c r="O155" s="385">
        <v>5900000</v>
      </c>
      <c r="P155" s="415">
        <v>1268500</v>
      </c>
      <c r="Q155" s="415">
        <v>619500</v>
      </c>
      <c r="R155" s="415">
        <v>1888000</v>
      </c>
      <c r="S155" s="415">
        <v>118000</v>
      </c>
      <c r="T155" s="15" t="s">
        <v>982</v>
      </c>
    </row>
    <row r="156" spans="1:20" ht="15" customHeight="1" x14ac:dyDescent="0.35">
      <c r="A156" s="397">
        <f t="shared" si="3"/>
        <v>154</v>
      </c>
      <c r="B156" s="47" t="s">
        <v>1127</v>
      </c>
      <c r="C156" s="47" t="s">
        <v>1128</v>
      </c>
      <c r="D156" s="47" t="s">
        <v>56</v>
      </c>
      <c r="E156" s="47" t="s">
        <v>1129</v>
      </c>
      <c r="F156" s="47" t="s">
        <v>131</v>
      </c>
      <c r="G156" s="47" t="s">
        <v>58</v>
      </c>
      <c r="H156" s="47" t="s">
        <v>328</v>
      </c>
      <c r="I156" s="47"/>
      <c r="J156" s="47" t="s">
        <v>870</v>
      </c>
      <c r="K156" s="382">
        <v>46086</v>
      </c>
      <c r="L156" s="383">
        <v>3.9</v>
      </c>
      <c r="M156" s="383">
        <v>2</v>
      </c>
      <c r="N156" s="384" t="s">
        <v>525</v>
      </c>
      <c r="O156" s="385">
        <v>5900000</v>
      </c>
      <c r="P156" s="415">
        <v>1268500</v>
      </c>
      <c r="Q156" s="415">
        <v>619500</v>
      </c>
      <c r="R156" s="415">
        <v>1888000</v>
      </c>
      <c r="S156" s="415">
        <v>118000</v>
      </c>
      <c r="T156" s="15" t="s">
        <v>982</v>
      </c>
    </row>
    <row r="157" spans="1:20" ht="15" customHeight="1" x14ac:dyDescent="0.35">
      <c r="A157" s="397">
        <f t="shared" si="3"/>
        <v>155</v>
      </c>
      <c r="B157" s="47" t="s">
        <v>1130</v>
      </c>
      <c r="C157" s="47" t="s">
        <v>1131</v>
      </c>
      <c r="D157" s="47" t="s">
        <v>56</v>
      </c>
      <c r="E157" s="47" t="s">
        <v>1132</v>
      </c>
      <c r="F157" s="47" t="s">
        <v>131</v>
      </c>
      <c r="G157" s="47" t="s">
        <v>58</v>
      </c>
      <c r="H157" s="47" t="s">
        <v>399</v>
      </c>
      <c r="I157" s="47"/>
      <c r="J157" s="47" t="s">
        <v>870</v>
      </c>
      <c r="K157" s="382">
        <v>46086</v>
      </c>
      <c r="L157" s="383">
        <v>3.9</v>
      </c>
      <c r="M157" s="383">
        <v>1</v>
      </c>
      <c r="N157" s="384" t="s">
        <v>525</v>
      </c>
      <c r="O157" s="385">
        <v>5900000</v>
      </c>
      <c r="P157" s="415">
        <v>1268500</v>
      </c>
      <c r="Q157" s="415">
        <v>619500</v>
      </c>
      <c r="R157" s="415">
        <v>1888000</v>
      </c>
      <c r="S157" s="415">
        <v>118000</v>
      </c>
      <c r="T157" s="15" t="s">
        <v>982</v>
      </c>
    </row>
    <row r="158" spans="1:20" ht="15" customHeight="1" x14ac:dyDescent="0.35">
      <c r="A158" s="397">
        <f t="shared" si="3"/>
        <v>156</v>
      </c>
      <c r="B158" s="47" t="s">
        <v>1133</v>
      </c>
      <c r="C158" s="47" t="s">
        <v>1134</v>
      </c>
      <c r="D158" s="47" t="s">
        <v>56</v>
      </c>
      <c r="E158" s="47" t="s">
        <v>1135</v>
      </c>
      <c r="F158" s="47" t="s">
        <v>131</v>
      </c>
      <c r="G158" s="47" t="s">
        <v>58</v>
      </c>
      <c r="H158" s="47" t="s">
        <v>399</v>
      </c>
      <c r="I158" s="47"/>
      <c r="J158" s="47" t="s">
        <v>870</v>
      </c>
      <c r="K158" s="382">
        <v>46086</v>
      </c>
      <c r="L158" s="383">
        <v>3.9</v>
      </c>
      <c r="M158" s="383">
        <v>0</v>
      </c>
      <c r="N158" s="384" t="s">
        <v>525</v>
      </c>
      <c r="O158" s="385">
        <v>5900000</v>
      </c>
      <c r="P158" s="415">
        <v>1268500</v>
      </c>
      <c r="Q158" s="415">
        <v>619500</v>
      </c>
      <c r="R158" s="415">
        <v>1888000</v>
      </c>
      <c r="S158" s="415">
        <v>118000</v>
      </c>
      <c r="T158" s="15" t="s">
        <v>982</v>
      </c>
    </row>
    <row r="159" spans="1:20" ht="15" customHeight="1" x14ac:dyDescent="0.35">
      <c r="A159" s="397">
        <f t="shared" si="3"/>
        <v>157</v>
      </c>
      <c r="B159" s="47" t="s">
        <v>1136</v>
      </c>
      <c r="C159" s="47" t="s">
        <v>1137</v>
      </c>
      <c r="D159" s="47" t="s">
        <v>56</v>
      </c>
      <c r="E159" s="47" t="s">
        <v>1138</v>
      </c>
      <c r="F159" s="47" t="s">
        <v>131</v>
      </c>
      <c r="G159" s="47" t="s">
        <v>58</v>
      </c>
      <c r="H159" s="47" t="s">
        <v>399</v>
      </c>
      <c r="I159" s="47"/>
      <c r="J159" s="47" t="s">
        <v>1068</v>
      </c>
      <c r="K159" s="382">
        <v>46086</v>
      </c>
      <c r="L159" s="383">
        <v>3.9</v>
      </c>
      <c r="M159" s="383">
        <v>3</v>
      </c>
      <c r="N159" s="384" t="s">
        <v>525</v>
      </c>
      <c r="O159" s="385">
        <v>5900000</v>
      </c>
      <c r="P159" s="415">
        <v>1268500</v>
      </c>
      <c r="Q159" s="415">
        <v>619500</v>
      </c>
      <c r="R159" s="415">
        <v>1888000</v>
      </c>
      <c r="S159" s="415">
        <v>118000</v>
      </c>
      <c r="T159" s="15" t="s">
        <v>982</v>
      </c>
    </row>
    <row r="160" spans="1:20" ht="15" customHeight="1" x14ac:dyDescent="0.35">
      <c r="A160" s="397">
        <f t="shared" si="3"/>
        <v>158</v>
      </c>
      <c r="B160" s="47" t="s">
        <v>1139</v>
      </c>
      <c r="C160" s="47" t="s">
        <v>1140</v>
      </c>
      <c r="D160" s="47" t="s">
        <v>56</v>
      </c>
      <c r="E160" s="47" t="s">
        <v>1141</v>
      </c>
      <c r="F160" s="47" t="s">
        <v>131</v>
      </c>
      <c r="G160" s="47" t="s">
        <v>58</v>
      </c>
      <c r="H160" s="47" t="s">
        <v>399</v>
      </c>
      <c r="I160" s="47"/>
      <c r="J160" s="47" t="s">
        <v>1068</v>
      </c>
      <c r="K160" s="382">
        <v>46086</v>
      </c>
      <c r="L160" s="383">
        <v>3.9</v>
      </c>
      <c r="M160" s="383">
        <v>0</v>
      </c>
      <c r="N160" s="384" t="s">
        <v>525</v>
      </c>
      <c r="O160" s="385">
        <v>5900000</v>
      </c>
      <c r="P160" s="415">
        <v>1268500</v>
      </c>
      <c r="Q160" s="415">
        <v>619500</v>
      </c>
      <c r="R160" s="415">
        <v>1888000</v>
      </c>
      <c r="S160" s="415">
        <v>118000</v>
      </c>
      <c r="T160" s="15" t="s">
        <v>982</v>
      </c>
    </row>
    <row r="161" spans="1:20" ht="15" customHeight="1" x14ac:dyDescent="0.35">
      <c r="A161" s="397">
        <f t="shared" si="3"/>
        <v>159</v>
      </c>
      <c r="B161" s="47" t="s">
        <v>1142</v>
      </c>
      <c r="C161" s="47" t="s">
        <v>1143</v>
      </c>
      <c r="D161" s="47" t="s">
        <v>56</v>
      </c>
      <c r="E161" s="47" t="s">
        <v>1144</v>
      </c>
      <c r="F161" s="47" t="s">
        <v>131</v>
      </c>
      <c r="G161" s="47" t="s">
        <v>58</v>
      </c>
      <c r="H161" s="47" t="s">
        <v>328</v>
      </c>
      <c r="I161" s="47"/>
      <c r="J161" s="47" t="s">
        <v>1067</v>
      </c>
      <c r="K161" s="382">
        <v>46086</v>
      </c>
      <c r="L161" s="383">
        <v>3.9</v>
      </c>
      <c r="M161" s="383">
        <v>0</v>
      </c>
      <c r="N161" s="384" t="s">
        <v>525</v>
      </c>
      <c r="O161" s="385">
        <v>5900000</v>
      </c>
      <c r="P161" s="415">
        <v>1268500</v>
      </c>
      <c r="Q161" s="415">
        <v>619500</v>
      </c>
      <c r="R161" s="415">
        <v>1888000</v>
      </c>
      <c r="S161" s="415">
        <v>0</v>
      </c>
      <c r="T161" s="15" t="s">
        <v>982</v>
      </c>
    </row>
    <row r="162" spans="1:20" ht="15" customHeight="1" x14ac:dyDescent="0.35">
      <c r="A162" s="397">
        <f t="shared" si="3"/>
        <v>160</v>
      </c>
      <c r="B162" s="47" t="s">
        <v>1145</v>
      </c>
      <c r="C162" s="47" t="s">
        <v>1146</v>
      </c>
      <c r="D162" s="47" t="s">
        <v>56</v>
      </c>
      <c r="E162" s="47" t="s">
        <v>1147</v>
      </c>
      <c r="F162" s="47" t="s">
        <v>131</v>
      </c>
      <c r="G162" s="47" t="s">
        <v>58</v>
      </c>
      <c r="H162" s="47" t="s">
        <v>328</v>
      </c>
      <c r="I162" s="47"/>
      <c r="J162" s="47" t="s">
        <v>1067</v>
      </c>
      <c r="K162" s="382">
        <v>46086</v>
      </c>
      <c r="L162" s="383">
        <v>3.9</v>
      </c>
      <c r="M162" s="383">
        <v>0</v>
      </c>
      <c r="N162" s="384" t="s">
        <v>525</v>
      </c>
      <c r="O162" s="385">
        <v>5900000</v>
      </c>
      <c r="P162" s="415">
        <v>1268500</v>
      </c>
      <c r="Q162" s="415">
        <v>619500</v>
      </c>
      <c r="R162" s="415">
        <v>1888000</v>
      </c>
      <c r="S162" s="415">
        <v>0</v>
      </c>
      <c r="T162" s="15" t="s">
        <v>982</v>
      </c>
    </row>
    <row r="163" spans="1:20" ht="15" customHeight="1" x14ac:dyDescent="0.35">
      <c r="A163" s="397">
        <f t="shared" si="3"/>
        <v>161</v>
      </c>
      <c r="B163" s="47" t="s">
        <v>1148</v>
      </c>
      <c r="C163" s="47" t="s">
        <v>1149</v>
      </c>
      <c r="D163" s="47" t="s">
        <v>56</v>
      </c>
      <c r="E163" s="47" t="s">
        <v>1150</v>
      </c>
      <c r="F163" s="47" t="s">
        <v>131</v>
      </c>
      <c r="G163" s="47" t="s">
        <v>58</v>
      </c>
      <c r="H163" s="47" t="s">
        <v>327</v>
      </c>
      <c r="I163" s="47"/>
      <c r="J163" s="47" t="s">
        <v>870</v>
      </c>
      <c r="K163" s="382">
        <v>46091</v>
      </c>
      <c r="L163" s="383">
        <v>3.7333333333333334</v>
      </c>
      <c r="M163" s="383">
        <v>0</v>
      </c>
      <c r="N163" s="384" t="s">
        <v>525</v>
      </c>
      <c r="O163" s="385">
        <v>5900000</v>
      </c>
      <c r="P163" s="415">
        <v>1268500</v>
      </c>
      <c r="Q163" s="415">
        <v>619500</v>
      </c>
      <c r="R163" s="415">
        <v>1888000</v>
      </c>
      <c r="S163" s="415">
        <v>118000</v>
      </c>
      <c r="T163" s="15" t="s">
        <v>982</v>
      </c>
    </row>
    <row r="164" spans="1:20" ht="15" customHeight="1" x14ac:dyDescent="0.35">
      <c r="A164" s="397">
        <f t="shared" si="3"/>
        <v>162</v>
      </c>
      <c r="B164" s="47" t="s">
        <v>1151</v>
      </c>
      <c r="C164" s="47" t="s">
        <v>1152</v>
      </c>
      <c r="D164" s="47" t="s">
        <v>56</v>
      </c>
      <c r="E164" s="47" t="s">
        <v>1153</v>
      </c>
      <c r="F164" s="47" t="s">
        <v>131</v>
      </c>
      <c r="G164" s="47" t="s">
        <v>58</v>
      </c>
      <c r="H164" s="47" t="s">
        <v>327</v>
      </c>
      <c r="I164" s="47"/>
      <c r="J164" s="47" t="s">
        <v>870</v>
      </c>
      <c r="K164" s="382">
        <v>46091</v>
      </c>
      <c r="L164" s="383">
        <v>3.7333333333333334</v>
      </c>
      <c r="M164" s="383">
        <v>0</v>
      </c>
      <c r="N164" s="384" t="s">
        <v>525</v>
      </c>
      <c r="O164" s="385">
        <v>5900000</v>
      </c>
      <c r="P164" s="415">
        <v>1268500</v>
      </c>
      <c r="Q164" s="415">
        <v>619500</v>
      </c>
      <c r="R164" s="415">
        <v>1888000</v>
      </c>
      <c r="S164" s="415">
        <v>118000</v>
      </c>
      <c r="T164" s="15" t="s">
        <v>982</v>
      </c>
    </row>
    <row r="165" spans="1:20" ht="15" customHeight="1" x14ac:dyDescent="0.35">
      <c r="A165" s="397">
        <f t="shared" si="3"/>
        <v>163</v>
      </c>
      <c r="B165" s="47" t="s">
        <v>1154</v>
      </c>
      <c r="C165" s="47" t="s">
        <v>1155</v>
      </c>
      <c r="D165" s="47" t="s">
        <v>56</v>
      </c>
      <c r="E165" s="47" t="s">
        <v>1156</v>
      </c>
      <c r="F165" s="47" t="s">
        <v>131</v>
      </c>
      <c r="G165" s="47" t="s">
        <v>58</v>
      </c>
      <c r="H165" s="47" t="s">
        <v>328</v>
      </c>
      <c r="I165" s="47"/>
      <c r="J165" s="47" t="s">
        <v>870</v>
      </c>
      <c r="K165" s="382">
        <v>46091</v>
      </c>
      <c r="L165" s="383">
        <v>3.7333333333333334</v>
      </c>
      <c r="M165" s="383">
        <v>5</v>
      </c>
      <c r="N165" s="384" t="s">
        <v>525</v>
      </c>
      <c r="O165" s="385">
        <v>5900000</v>
      </c>
      <c r="P165" s="415">
        <v>1268500</v>
      </c>
      <c r="Q165" s="415">
        <v>619500</v>
      </c>
      <c r="R165" s="415">
        <v>1888000</v>
      </c>
      <c r="S165" s="415">
        <v>118000</v>
      </c>
      <c r="T165" s="15" t="s">
        <v>982</v>
      </c>
    </row>
    <row r="166" spans="1:20" ht="15" customHeight="1" x14ac:dyDescent="0.35">
      <c r="A166" s="397">
        <f t="shared" si="3"/>
        <v>164</v>
      </c>
      <c r="B166" s="47" t="s">
        <v>1157</v>
      </c>
      <c r="C166" s="47" t="s">
        <v>1158</v>
      </c>
      <c r="D166" s="47" t="s">
        <v>56</v>
      </c>
      <c r="E166" s="47" t="s">
        <v>1159</v>
      </c>
      <c r="F166" s="47" t="s">
        <v>131</v>
      </c>
      <c r="G166" s="47" t="s">
        <v>58</v>
      </c>
      <c r="H166" s="47" t="s">
        <v>328</v>
      </c>
      <c r="I166" s="47"/>
      <c r="J166" s="47" t="s">
        <v>870</v>
      </c>
      <c r="K166" s="382">
        <v>46091</v>
      </c>
      <c r="L166" s="383">
        <v>3.7333333333333334</v>
      </c>
      <c r="M166" s="383">
        <v>0</v>
      </c>
      <c r="N166" s="384" t="s">
        <v>525</v>
      </c>
      <c r="O166" s="385">
        <v>5900000</v>
      </c>
      <c r="P166" s="415">
        <v>1268500</v>
      </c>
      <c r="Q166" s="415">
        <v>619500</v>
      </c>
      <c r="R166" s="415">
        <v>1888000</v>
      </c>
      <c r="S166" s="415">
        <v>118000</v>
      </c>
      <c r="T166" s="15" t="s">
        <v>982</v>
      </c>
    </row>
    <row r="167" spans="1:20" ht="15" customHeight="1" x14ac:dyDescent="0.35">
      <c r="A167" s="397">
        <f t="shared" si="3"/>
        <v>165</v>
      </c>
      <c r="B167" s="47" t="s">
        <v>1160</v>
      </c>
      <c r="C167" s="47" t="s">
        <v>1161</v>
      </c>
      <c r="D167" s="47" t="s">
        <v>56</v>
      </c>
      <c r="E167" s="47" t="s">
        <v>1162</v>
      </c>
      <c r="F167" s="47" t="s">
        <v>131</v>
      </c>
      <c r="G167" s="47" t="s">
        <v>58</v>
      </c>
      <c r="H167" s="47" t="s">
        <v>328</v>
      </c>
      <c r="I167" s="47"/>
      <c r="J167" s="47" t="s">
        <v>870</v>
      </c>
      <c r="K167" s="382">
        <v>46091</v>
      </c>
      <c r="L167" s="383">
        <v>3.7333333333333334</v>
      </c>
      <c r="M167" s="383">
        <v>2</v>
      </c>
      <c r="N167" s="384" t="s">
        <v>525</v>
      </c>
      <c r="O167" s="385">
        <v>5900000</v>
      </c>
      <c r="P167" s="415">
        <v>1268500</v>
      </c>
      <c r="Q167" s="415">
        <v>619500</v>
      </c>
      <c r="R167" s="415">
        <v>1888000</v>
      </c>
      <c r="S167" s="415">
        <v>118000</v>
      </c>
      <c r="T167" s="15" t="s">
        <v>982</v>
      </c>
    </row>
    <row r="168" spans="1:20" ht="15" customHeight="1" x14ac:dyDescent="0.35">
      <c r="A168" s="397">
        <f t="shared" si="3"/>
        <v>166</v>
      </c>
      <c r="B168" s="47" t="s">
        <v>1163</v>
      </c>
      <c r="C168" s="47" t="s">
        <v>1164</v>
      </c>
      <c r="D168" s="47" t="s">
        <v>56</v>
      </c>
      <c r="E168" s="47" t="s">
        <v>1165</v>
      </c>
      <c r="F168" s="47" t="s">
        <v>131</v>
      </c>
      <c r="G168" s="47" t="s">
        <v>58</v>
      </c>
      <c r="H168" s="47" t="s">
        <v>327</v>
      </c>
      <c r="I168" s="47"/>
      <c r="J168" s="47" t="s">
        <v>870</v>
      </c>
      <c r="K168" s="382">
        <v>46091</v>
      </c>
      <c r="L168" s="383">
        <v>3.7333333333333334</v>
      </c>
      <c r="M168" s="383">
        <v>0</v>
      </c>
      <c r="N168" s="384" t="s">
        <v>525</v>
      </c>
      <c r="O168" s="385">
        <v>5900000</v>
      </c>
      <c r="P168" s="415">
        <v>1268500</v>
      </c>
      <c r="Q168" s="415">
        <v>619500</v>
      </c>
      <c r="R168" s="415">
        <v>1888000</v>
      </c>
      <c r="S168" s="415">
        <v>118000</v>
      </c>
      <c r="T168" s="15" t="s">
        <v>982</v>
      </c>
    </row>
    <row r="169" spans="1:20" ht="15" customHeight="1" x14ac:dyDescent="0.35">
      <c r="A169" s="397">
        <f t="shared" si="3"/>
        <v>167</v>
      </c>
      <c r="B169" s="47" t="s">
        <v>1166</v>
      </c>
      <c r="C169" s="47" t="s">
        <v>1167</v>
      </c>
      <c r="D169" s="47" t="s">
        <v>56</v>
      </c>
      <c r="E169" s="47" t="s">
        <v>1168</v>
      </c>
      <c r="F169" s="47" t="s">
        <v>131</v>
      </c>
      <c r="G169" s="47" t="s">
        <v>58</v>
      </c>
      <c r="H169" s="47" t="s">
        <v>327</v>
      </c>
      <c r="I169" s="47"/>
      <c r="J169" s="47" t="s">
        <v>1068</v>
      </c>
      <c r="K169" s="382">
        <v>46091</v>
      </c>
      <c r="L169" s="383">
        <v>3.7333333333333334</v>
      </c>
      <c r="M169" s="383">
        <v>4</v>
      </c>
      <c r="N169" s="384" t="s">
        <v>525</v>
      </c>
      <c r="O169" s="385">
        <v>5900000</v>
      </c>
      <c r="P169" s="415">
        <v>1268500</v>
      </c>
      <c r="Q169" s="415">
        <v>619500</v>
      </c>
      <c r="R169" s="415">
        <v>1888000</v>
      </c>
      <c r="S169" s="415">
        <v>118000</v>
      </c>
      <c r="T169" s="15" t="s">
        <v>982</v>
      </c>
    </row>
    <row r="170" spans="1:20" ht="15" customHeight="1" x14ac:dyDescent="0.35">
      <c r="A170" s="397">
        <f t="shared" si="3"/>
        <v>168</v>
      </c>
      <c r="B170" s="47" t="s">
        <v>1169</v>
      </c>
      <c r="C170" s="47" t="s">
        <v>1170</v>
      </c>
      <c r="D170" s="47" t="s">
        <v>56</v>
      </c>
      <c r="E170" s="47" t="s">
        <v>1171</v>
      </c>
      <c r="F170" s="47" t="s">
        <v>131</v>
      </c>
      <c r="G170" s="47" t="s">
        <v>58</v>
      </c>
      <c r="H170" s="47" t="s">
        <v>327</v>
      </c>
      <c r="I170" s="47"/>
      <c r="J170" s="47" t="s">
        <v>1068</v>
      </c>
      <c r="K170" s="382">
        <v>46091</v>
      </c>
      <c r="L170" s="383">
        <v>3.7333333333333334</v>
      </c>
      <c r="M170" s="383">
        <v>0</v>
      </c>
      <c r="N170" s="384" t="s">
        <v>525</v>
      </c>
      <c r="O170" s="385">
        <v>5900000</v>
      </c>
      <c r="P170" s="415">
        <v>1268500</v>
      </c>
      <c r="Q170" s="415">
        <v>619500</v>
      </c>
      <c r="R170" s="415">
        <v>1888000</v>
      </c>
      <c r="S170" s="415">
        <v>118000</v>
      </c>
      <c r="T170" s="15" t="s">
        <v>982</v>
      </c>
    </row>
    <row r="171" spans="1:20" ht="15" customHeight="1" x14ac:dyDescent="0.35">
      <c r="A171" s="397">
        <f t="shared" si="3"/>
        <v>169</v>
      </c>
      <c r="B171" s="47" t="s">
        <v>1172</v>
      </c>
      <c r="C171" s="47" t="s">
        <v>1173</v>
      </c>
      <c r="D171" s="47" t="s">
        <v>56</v>
      </c>
      <c r="E171" s="47" t="s">
        <v>1174</v>
      </c>
      <c r="F171" s="47" t="s">
        <v>131</v>
      </c>
      <c r="G171" s="47" t="s">
        <v>58</v>
      </c>
      <c r="H171" s="47" t="s">
        <v>327</v>
      </c>
      <c r="I171" s="47"/>
      <c r="J171" s="47" t="s">
        <v>1068</v>
      </c>
      <c r="K171" s="382">
        <v>46091</v>
      </c>
      <c r="L171" s="383">
        <v>3.7333333333333334</v>
      </c>
      <c r="M171" s="383">
        <v>0</v>
      </c>
      <c r="N171" s="384" t="s">
        <v>525</v>
      </c>
      <c r="O171" s="385">
        <v>5900000</v>
      </c>
      <c r="P171" s="415">
        <v>1268500</v>
      </c>
      <c r="Q171" s="415">
        <v>619500</v>
      </c>
      <c r="R171" s="415">
        <v>1888000</v>
      </c>
      <c r="S171" s="415">
        <v>118000</v>
      </c>
      <c r="T171" s="15" t="s">
        <v>982</v>
      </c>
    </row>
    <row r="172" spans="1:20" ht="15" customHeight="1" x14ac:dyDescent="0.35">
      <c r="A172" s="397">
        <f t="shared" si="3"/>
        <v>170</v>
      </c>
      <c r="B172" s="47" t="s">
        <v>1175</v>
      </c>
      <c r="C172" s="47" t="s">
        <v>1176</v>
      </c>
      <c r="D172" s="47" t="s">
        <v>56</v>
      </c>
      <c r="E172" s="47" t="s">
        <v>1177</v>
      </c>
      <c r="F172" s="47" t="s">
        <v>131</v>
      </c>
      <c r="G172" s="47" t="s">
        <v>58</v>
      </c>
      <c r="H172" s="47" t="s">
        <v>327</v>
      </c>
      <c r="I172" s="47"/>
      <c r="J172" s="47" t="s">
        <v>1067</v>
      </c>
      <c r="K172" s="382">
        <v>46091</v>
      </c>
      <c r="L172" s="383">
        <v>3.7333333333333334</v>
      </c>
      <c r="M172" s="383">
        <v>0</v>
      </c>
      <c r="N172" s="384" t="s">
        <v>525</v>
      </c>
      <c r="O172" s="385">
        <v>5900000</v>
      </c>
      <c r="P172" s="415">
        <v>1268500</v>
      </c>
      <c r="Q172" s="415">
        <v>619500</v>
      </c>
      <c r="R172" s="415">
        <v>1888000</v>
      </c>
      <c r="S172" s="415">
        <v>0</v>
      </c>
      <c r="T172" s="15" t="s">
        <v>982</v>
      </c>
    </row>
    <row r="173" spans="1:20" ht="15" customHeight="1" x14ac:dyDescent="0.35">
      <c r="A173" s="397">
        <f t="shared" si="3"/>
        <v>171</v>
      </c>
      <c r="B173" s="47" t="s">
        <v>1178</v>
      </c>
      <c r="C173" s="47" t="s">
        <v>1179</v>
      </c>
      <c r="D173" s="47" t="s">
        <v>56</v>
      </c>
      <c r="E173" s="47" t="s">
        <v>1180</v>
      </c>
      <c r="F173" s="47" t="s">
        <v>131</v>
      </c>
      <c r="G173" s="47" t="s">
        <v>58</v>
      </c>
      <c r="H173" s="47" t="s">
        <v>327</v>
      </c>
      <c r="I173" s="47"/>
      <c r="J173" s="47" t="s">
        <v>1067</v>
      </c>
      <c r="K173" s="382">
        <v>46091</v>
      </c>
      <c r="L173" s="383">
        <v>3.7333333333333334</v>
      </c>
      <c r="M173" s="383">
        <v>1</v>
      </c>
      <c r="N173" s="384" t="s">
        <v>525</v>
      </c>
      <c r="O173" s="385">
        <v>5900000</v>
      </c>
      <c r="P173" s="415">
        <v>1268500</v>
      </c>
      <c r="Q173" s="415">
        <v>619500</v>
      </c>
      <c r="R173" s="415">
        <v>1888000</v>
      </c>
      <c r="S173" s="415">
        <v>0</v>
      </c>
      <c r="T173" s="15" t="s">
        <v>982</v>
      </c>
    </row>
    <row r="174" spans="1:20" ht="15" customHeight="1" x14ac:dyDescent="0.35">
      <c r="A174" s="397">
        <f t="shared" si="3"/>
        <v>172</v>
      </c>
      <c r="B174" s="47" t="s">
        <v>1181</v>
      </c>
      <c r="C174" s="47" t="s">
        <v>1182</v>
      </c>
      <c r="D174" s="47" t="s">
        <v>61</v>
      </c>
      <c r="E174" s="47" t="s">
        <v>1183</v>
      </c>
      <c r="F174" s="47" t="s">
        <v>132</v>
      </c>
      <c r="G174" s="47" t="s">
        <v>58</v>
      </c>
      <c r="H174" s="47" t="s">
        <v>547</v>
      </c>
      <c r="I174" s="47"/>
      <c r="J174" s="47" t="s">
        <v>870</v>
      </c>
      <c r="K174" s="382">
        <v>46092</v>
      </c>
      <c r="L174" s="383">
        <v>3.7</v>
      </c>
      <c r="M174" s="383">
        <v>0</v>
      </c>
      <c r="N174" s="384" t="s">
        <v>525</v>
      </c>
      <c r="O174" s="385">
        <v>5900000</v>
      </c>
      <c r="P174" s="415">
        <v>1268500</v>
      </c>
      <c r="Q174" s="415">
        <v>619500</v>
      </c>
      <c r="R174" s="415">
        <v>1888000</v>
      </c>
      <c r="S174" s="415">
        <v>118000</v>
      </c>
      <c r="T174" s="15" t="s">
        <v>982</v>
      </c>
    </row>
    <row r="175" spans="1:20" ht="15" customHeight="1" x14ac:dyDescent="0.35">
      <c r="A175" s="397">
        <f t="shared" si="3"/>
        <v>173</v>
      </c>
      <c r="B175" s="47" t="s">
        <v>1184</v>
      </c>
      <c r="C175" s="47" t="s">
        <v>1185</v>
      </c>
      <c r="D175" s="47" t="s">
        <v>56</v>
      </c>
      <c r="E175" s="47" t="s">
        <v>1186</v>
      </c>
      <c r="F175" s="47" t="s">
        <v>131</v>
      </c>
      <c r="G175" s="47" t="s">
        <v>58</v>
      </c>
      <c r="H175" s="47" t="s">
        <v>328</v>
      </c>
      <c r="I175" s="47"/>
      <c r="J175" s="47" t="s">
        <v>870</v>
      </c>
      <c r="K175" s="382">
        <v>46092</v>
      </c>
      <c r="L175" s="383">
        <v>3.7</v>
      </c>
      <c r="M175" s="383">
        <v>0</v>
      </c>
      <c r="N175" s="384" t="s">
        <v>525</v>
      </c>
      <c r="O175" s="385">
        <v>5900000</v>
      </c>
      <c r="P175" s="415">
        <v>1268500</v>
      </c>
      <c r="Q175" s="415">
        <v>619500</v>
      </c>
      <c r="R175" s="415">
        <v>1888000</v>
      </c>
      <c r="S175" s="415">
        <v>118000</v>
      </c>
      <c r="T175" s="15" t="s">
        <v>982</v>
      </c>
    </row>
    <row r="176" spans="1:20" ht="15" customHeight="1" x14ac:dyDescent="0.35">
      <c r="A176" s="397">
        <f t="shared" si="3"/>
        <v>174</v>
      </c>
      <c r="B176" s="47" t="s">
        <v>1187</v>
      </c>
      <c r="C176" s="47" t="s">
        <v>1188</v>
      </c>
      <c r="D176" s="47" t="s">
        <v>56</v>
      </c>
      <c r="E176" s="47" t="s">
        <v>1189</v>
      </c>
      <c r="F176" s="47" t="s">
        <v>131</v>
      </c>
      <c r="G176" s="47" t="s">
        <v>58</v>
      </c>
      <c r="H176" s="47" t="s">
        <v>328</v>
      </c>
      <c r="I176" s="47"/>
      <c r="J176" s="47" t="s">
        <v>870</v>
      </c>
      <c r="K176" s="382">
        <v>46092</v>
      </c>
      <c r="L176" s="383">
        <v>3.7</v>
      </c>
      <c r="M176" s="383">
        <v>1</v>
      </c>
      <c r="N176" s="384" t="s">
        <v>525</v>
      </c>
      <c r="O176" s="385">
        <v>5900000</v>
      </c>
      <c r="P176" s="415">
        <v>1268500</v>
      </c>
      <c r="Q176" s="415">
        <v>619500</v>
      </c>
      <c r="R176" s="415">
        <v>1888000</v>
      </c>
      <c r="S176" s="415">
        <v>118000</v>
      </c>
      <c r="T176" s="15" t="s">
        <v>982</v>
      </c>
    </row>
    <row r="177" spans="1:20" ht="15" customHeight="1" x14ac:dyDescent="0.35">
      <c r="A177" s="397">
        <f t="shared" si="3"/>
        <v>175</v>
      </c>
      <c r="B177" s="47" t="s">
        <v>1190</v>
      </c>
      <c r="C177" s="47" t="s">
        <v>1191</v>
      </c>
      <c r="D177" s="47" t="s">
        <v>56</v>
      </c>
      <c r="E177" s="47" t="s">
        <v>1192</v>
      </c>
      <c r="F177" s="47" t="s">
        <v>131</v>
      </c>
      <c r="G177" s="47" t="s">
        <v>58</v>
      </c>
      <c r="H177" s="47" t="s">
        <v>328</v>
      </c>
      <c r="I177" s="47"/>
      <c r="J177" s="47" t="s">
        <v>870</v>
      </c>
      <c r="K177" s="382">
        <v>46092</v>
      </c>
      <c r="L177" s="383">
        <v>3.7</v>
      </c>
      <c r="M177" s="383">
        <v>2</v>
      </c>
      <c r="N177" s="384" t="s">
        <v>525</v>
      </c>
      <c r="O177" s="385">
        <v>5900000</v>
      </c>
      <c r="P177" s="415">
        <v>1268500</v>
      </c>
      <c r="Q177" s="415">
        <v>619500</v>
      </c>
      <c r="R177" s="415">
        <v>1888000</v>
      </c>
      <c r="S177" s="415">
        <v>118000</v>
      </c>
      <c r="T177" s="15" t="s">
        <v>982</v>
      </c>
    </row>
    <row r="178" spans="1:20" ht="15" customHeight="1" x14ac:dyDescent="0.35">
      <c r="A178" s="397">
        <f t="shared" si="3"/>
        <v>176</v>
      </c>
      <c r="B178" s="47" t="s">
        <v>1193</v>
      </c>
      <c r="C178" s="47" t="s">
        <v>1194</v>
      </c>
      <c r="D178" s="47" t="s">
        <v>56</v>
      </c>
      <c r="E178" s="47" t="s">
        <v>1195</v>
      </c>
      <c r="F178" s="47" t="s">
        <v>131</v>
      </c>
      <c r="G178" s="47" t="s">
        <v>58</v>
      </c>
      <c r="H178" s="47" t="s">
        <v>328</v>
      </c>
      <c r="I178" s="47"/>
      <c r="J178" s="47" t="s">
        <v>870</v>
      </c>
      <c r="K178" s="382">
        <v>46092</v>
      </c>
      <c r="L178" s="383">
        <v>3.7</v>
      </c>
      <c r="M178" s="383">
        <v>5</v>
      </c>
      <c r="N178" s="384" t="s">
        <v>525</v>
      </c>
      <c r="O178" s="385">
        <v>5900000</v>
      </c>
      <c r="P178" s="415">
        <v>1268500</v>
      </c>
      <c r="Q178" s="415">
        <v>619500</v>
      </c>
      <c r="R178" s="415">
        <v>1888000</v>
      </c>
      <c r="S178" s="415">
        <v>118000</v>
      </c>
      <c r="T178" s="15" t="s">
        <v>982</v>
      </c>
    </row>
    <row r="179" spans="1:20" ht="15" customHeight="1" x14ac:dyDescent="0.35">
      <c r="A179" s="397">
        <f t="shared" si="3"/>
        <v>177</v>
      </c>
      <c r="B179" s="47" t="s">
        <v>1196</v>
      </c>
      <c r="C179" s="47" t="s">
        <v>1197</v>
      </c>
      <c r="D179" s="47" t="s">
        <v>56</v>
      </c>
      <c r="E179" s="47" t="s">
        <v>1198</v>
      </c>
      <c r="F179" s="47" t="s">
        <v>131</v>
      </c>
      <c r="G179" s="47" t="s">
        <v>58</v>
      </c>
      <c r="H179" s="47" t="s">
        <v>398</v>
      </c>
      <c r="I179" s="47"/>
      <c r="J179" s="47" t="s">
        <v>319</v>
      </c>
      <c r="K179" s="382">
        <v>46092</v>
      </c>
      <c r="L179" s="383">
        <v>3.7</v>
      </c>
      <c r="M179" s="383">
        <v>3</v>
      </c>
      <c r="N179" s="384" t="s">
        <v>525</v>
      </c>
      <c r="O179" s="385">
        <v>5900000</v>
      </c>
      <c r="P179" s="415">
        <v>1268500</v>
      </c>
      <c r="Q179" s="415">
        <v>619500</v>
      </c>
      <c r="R179" s="415">
        <v>1888000</v>
      </c>
      <c r="S179" s="415">
        <v>118000</v>
      </c>
      <c r="T179" s="15" t="s">
        <v>982</v>
      </c>
    </row>
    <row r="180" spans="1:20" ht="15" customHeight="1" x14ac:dyDescent="0.35">
      <c r="A180" s="397">
        <f t="shared" si="3"/>
        <v>178</v>
      </c>
      <c r="B180" s="47" t="s">
        <v>1199</v>
      </c>
      <c r="C180" s="47" t="s">
        <v>1200</v>
      </c>
      <c r="D180" s="47" t="s">
        <v>56</v>
      </c>
      <c r="E180" s="47" t="s">
        <v>1201</v>
      </c>
      <c r="F180" s="47" t="s">
        <v>131</v>
      </c>
      <c r="G180" s="47" t="s">
        <v>58</v>
      </c>
      <c r="H180" s="47" t="s">
        <v>327</v>
      </c>
      <c r="I180" s="47"/>
      <c r="J180" s="47" t="s">
        <v>1068</v>
      </c>
      <c r="K180" s="382">
        <v>46092</v>
      </c>
      <c r="L180" s="383">
        <v>3.7</v>
      </c>
      <c r="M180" s="383">
        <v>0</v>
      </c>
      <c r="N180" s="384" t="s">
        <v>525</v>
      </c>
      <c r="O180" s="385">
        <v>5900000</v>
      </c>
      <c r="P180" s="415">
        <v>1268500</v>
      </c>
      <c r="Q180" s="415">
        <v>619500</v>
      </c>
      <c r="R180" s="415">
        <v>1888000</v>
      </c>
      <c r="S180" s="415">
        <v>118000</v>
      </c>
      <c r="T180" s="15" t="s">
        <v>982</v>
      </c>
    </row>
    <row r="181" spans="1:20" ht="15" customHeight="1" x14ac:dyDescent="0.35">
      <c r="A181" s="397">
        <f t="shared" si="3"/>
        <v>179</v>
      </c>
      <c r="B181" s="47" t="s">
        <v>1202</v>
      </c>
      <c r="C181" s="47" t="s">
        <v>1203</v>
      </c>
      <c r="D181" s="47" t="s">
        <v>56</v>
      </c>
      <c r="E181" s="47" t="s">
        <v>1204</v>
      </c>
      <c r="F181" s="47" t="s">
        <v>131</v>
      </c>
      <c r="G181" s="47" t="s">
        <v>58</v>
      </c>
      <c r="H181" s="47" t="s">
        <v>327</v>
      </c>
      <c r="I181" s="47"/>
      <c r="J181" s="47" t="s">
        <v>1068</v>
      </c>
      <c r="K181" s="382">
        <v>46092</v>
      </c>
      <c r="L181" s="383">
        <v>3.7</v>
      </c>
      <c r="M181" s="383">
        <v>1</v>
      </c>
      <c r="N181" s="384" t="s">
        <v>525</v>
      </c>
      <c r="O181" s="385">
        <v>5900000</v>
      </c>
      <c r="P181" s="415">
        <v>1268500</v>
      </c>
      <c r="Q181" s="415">
        <v>619500</v>
      </c>
      <c r="R181" s="415">
        <v>1888000</v>
      </c>
      <c r="S181" s="415">
        <v>118000</v>
      </c>
      <c r="T181" s="15" t="s">
        <v>982</v>
      </c>
    </row>
    <row r="182" spans="1:20" ht="15" customHeight="1" x14ac:dyDescent="0.35">
      <c r="A182" s="397">
        <f t="shared" si="3"/>
        <v>180</v>
      </c>
      <c r="B182" s="47" t="s">
        <v>1205</v>
      </c>
      <c r="C182" s="47" t="s">
        <v>1206</v>
      </c>
      <c r="D182" s="47" t="s">
        <v>56</v>
      </c>
      <c r="E182" s="47" t="s">
        <v>1207</v>
      </c>
      <c r="F182" s="47" t="s">
        <v>131</v>
      </c>
      <c r="G182" s="47" t="s">
        <v>58</v>
      </c>
      <c r="H182" s="47" t="s">
        <v>327</v>
      </c>
      <c r="I182" s="47"/>
      <c r="J182" s="47" t="s">
        <v>1067</v>
      </c>
      <c r="K182" s="382">
        <v>46092</v>
      </c>
      <c r="L182" s="383">
        <v>3.7</v>
      </c>
      <c r="M182" s="383">
        <v>0</v>
      </c>
      <c r="N182" s="384" t="s">
        <v>525</v>
      </c>
      <c r="O182" s="385">
        <v>5900000</v>
      </c>
      <c r="P182" s="415">
        <v>1268500</v>
      </c>
      <c r="Q182" s="415">
        <v>619500</v>
      </c>
      <c r="R182" s="415">
        <v>1888000</v>
      </c>
      <c r="S182" s="415">
        <v>0</v>
      </c>
      <c r="T182" s="15" t="s">
        <v>982</v>
      </c>
    </row>
    <row r="183" spans="1:20" ht="15" customHeight="1" x14ac:dyDescent="0.35">
      <c r="A183" s="397">
        <f t="shared" si="3"/>
        <v>181</v>
      </c>
      <c r="B183" s="47" t="s">
        <v>1208</v>
      </c>
      <c r="C183" s="47" t="s">
        <v>1209</v>
      </c>
      <c r="D183" s="47" t="s">
        <v>61</v>
      </c>
      <c r="E183" s="47" t="s">
        <v>1210</v>
      </c>
      <c r="F183" s="47" t="s">
        <v>132</v>
      </c>
      <c r="G183" s="47" t="s">
        <v>58</v>
      </c>
      <c r="H183" s="47" t="s">
        <v>547</v>
      </c>
      <c r="I183" s="47"/>
      <c r="J183" s="47" t="s">
        <v>1068</v>
      </c>
      <c r="K183" s="382">
        <v>46098</v>
      </c>
      <c r="L183" s="383">
        <v>3.5</v>
      </c>
      <c r="M183" s="383">
        <v>0</v>
      </c>
      <c r="N183" s="384" t="s">
        <v>525</v>
      </c>
      <c r="O183" s="385">
        <v>5900000</v>
      </c>
      <c r="P183" s="415">
        <v>1268500</v>
      </c>
      <c r="Q183" s="415">
        <v>619500</v>
      </c>
      <c r="R183" s="415">
        <v>1888000</v>
      </c>
      <c r="S183" s="415">
        <v>118000</v>
      </c>
      <c r="T183" s="15" t="s">
        <v>982</v>
      </c>
    </row>
    <row r="184" spans="1:20" ht="15" customHeight="1" x14ac:dyDescent="0.35">
      <c r="A184" s="397">
        <f t="shared" si="3"/>
        <v>182</v>
      </c>
      <c r="B184" s="47" t="s">
        <v>1211</v>
      </c>
      <c r="C184" s="47" t="s">
        <v>1212</v>
      </c>
      <c r="D184" s="47" t="s">
        <v>61</v>
      </c>
      <c r="E184" s="47" t="s">
        <v>1213</v>
      </c>
      <c r="F184" s="47" t="s">
        <v>132</v>
      </c>
      <c r="G184" s="47" t="s">
        <v>58</v>
      </c>
      <c r="H184" s="47" t="s">
        <v>547</v>
      </c>
      <c r="I184" s="47"/>
      <c r="J184" s="47" t="s">
        <v>1068</v>
      </c>
      <c r="K184" s="382">
        <v>46098</v>
      </c>
      <c r="L184" s="383">
        <v>3.5</v>
      </c>
      <c r="M184" s="383">
        <v>0</v>
      </c>
      <c r="N184" s="384" t="s">
        <v>525</v>
      </c>
      <c r="O184" s="385">
        <v>5900000</v>
      </c>
      <c r="P184" s="415">
        <v>1268500</v>
      </c>
      <c r="Q184" s="415">
        <v>619500</v>
      </c>
      <c r="R184" s="415">
        <v>1888000</v>
      </c>
      <c r="S184" s="415">
        <v>118000</v>
      </c>
      <c r="T184" s="15" t="s">
        <v>982</v>
      </c>
    </row>
    <row r="185" spans="1:20" ht="15" customHeight="1" x14ac:dyDescent="0.35">
      <c r="A185" s="397">
        <f t="shared" si="3"/>
        <v>183</v>
      </c>
      <c r="B185" s="47" t="s">
        <v>1214</v>
      </c>
      <c r="C185" s="47" t="s">
        <v>1215</v>
      </c>
      <c r="D185" s="47" t="s">
        <v>73</v>
      </c>
      <c r="E185" s="47" t="s">
        <v>1216</v>
      </c>
      <c r="F185" s="47" t="s">
        <v>131</v>
      </c>
      <c r="G185" s="47" t="s">
        <v>58</v>
      </c>
      <c r="H185" s="47" t="s">
        <v>825</v>
      </c>
      <c r="I185" s="47"/>
      <c r="J185" s="47" t="s">
        <v>870</v>
      </c>
      <c r="K185" s="382">
        <v>46098</v>
      </c>
      <c r="L185" s="383">
        <v>3.5</v>
      </c>
      <c r="M185" s="383">
        <v>0</v>
      </c>
      <c r="N185" s="384" t="s">
        <v>525</v>
      </c>
      <c r="O185" s="385">
        <v>5900000</v>
      </c>
      <c r="P185" s="415">
        <v>1268500</v>
      </c>
      <c r="Q185" s="415">
        <v>619500</v>
      </c>
      <c r="R185" s="415">
        <v>1888000</v>
      </c>
      <c r="S185" s="415">
        <v>118000</v>
      </c>
      <c r="T185" s="15" t="s">
        <v>982</v>
      </c>
    </row>
    <row r="186" spans="1:20" ht="15" customHeight="1" x14ac:dyDescent="0.35">
      <c r="A186" s="397">
        <f t="shared" si="3"/>
        <v>184</v>
      </c>
      <c r="B186" s="47" t="s">
        <v>1217</v>
      </c>
      <c r="C186" s="47" t="s">
        <v>1218</v>
      </c>
      <c r="D186" s="47" t="s">
        <v>56</v>
      </c>
      <c r="E186" s="47" t="s">
        <v>1219</v>
      </c>
      <c r="F186" s="47" t="s">
        <v>131</v>
      </c>
      <c r="G186" s="47" t="s">
        <v>58</v>
      </c>
      <c r="H186" s="47" t="s">
        <v>327</v>
      </c>
      <c r="I186" s="47"/>
      <c r="J186" s="47" t="s">
        <v>870</v>
      </c>
      <c r="K186" s="382">
        <v>46098</v>
      </c>
      <c r="L186" s="383">
        <v>3.5</v>
      </c>
      <c r="M186" s="383">
        <v>0</v>
      </c>
      <c r="N186" s="384" t="s">
        <v>525</v>
      </c>
      <c r="O186" s="385">
        <v>5900000</v>
      </c>
      <c r="P186" s="415">
        <v>1268500</v>
      </c>
      <c r="Q186" s="415">
        <v>619500</v>
      </c>
      <c r="R186" s="415">
        <v>1888000</v>
      </c>
      <c r="S186" s="415">
        <v>118000</v>
      </c>
      <c r="T186" s="15" t="s">
        <v>982</v>
      </c>
    </row>
    <row r="187" spans="1:20" ht="15" customHeight="1" x14ac:dyDescent="0.35">
      <c r="A187" s="397">
        <f t="shared" si="3"/>
        <v>185</v>
      </c>
      <c r="B187" s="47" t="s">
        <v>1220</v>
      </c>
      <c r="C187" s="47" t="s">
        <v>1221</v>
      </c>
      <c r="D187" s="47" t="s">
        <v>56</v>
      </c>
      <c r="E187" s="47" t="s">
        <v>1222</v>
      </c>
      <c r="F187" s="47" t="s">
        <v>131</v>
      </c>
      <c r="G187" s="47" t="s">
        <v>58</v>
      </c>
      <c r="H187" s="47" t="s">
        <v>328</v>
      </c>
      <c r="I187" s="47"/>
      <c r="J187" s="47" t="s">
        <v>1067</v>
      </c>
      <c r="K187" s="382">
        <v>46098</v>
      </c>
      <c r="L187" s="383">
        <v>3.5</v>
      </c>
      <c r="M187" s="383">
        <v>0</v>
      </c>
      <c r="N187" s="384" t="s">
        <v>525</v>
      </c>
      <c r="O187" s="385">
        <v>5900000</v>
      </c>
      <c r="P187" s="415">
        <v>1268500</v>
      </c>
      <c r="Q187" s="415">
        <v>619500</v>
      </c>
      <c r="R187" s="415">
        <v>1888000</v>
      </c>
      <c r="S187" s="415">
        <v>0</v>
      </c>
      <c r="T187" s="15" t="s">
        <v>982</v>
      </c>
    </row>
    <row r="188" spans="1:20" ht="15" customHeight="1" x14ac:dyDescent="0.35">
      <c r="A188" s="397">
        <f t="shared" si="3"/>
        <v>186</v>
      </c>
      <c r="B188" s="47" t="s">
        <v>1225</v>
      </c>
      <c r="C188" s="47" t="s">
        <v>1226</v>
      </c>
      <c r="D188" s="47" t="s">
        <v>56</v>
      </c>
      <c r="E188" s="47" t="s">
        <v>1227</v>
      </c>
      <c r="F188" s="47" t="s">
        <v>131</v>
      </c>
      <c r="G188" s="47" t="s">
        <v>58</v>
      </c>
      <c r="H188" s="47" t="s">
        <v>328</v>
      </c>
      <c r="I188" s="47"/>
      <c r="J188" s="47" t="s">
        <v>870</v>
      </c>
      <c r="K188" s="382">
        <v>46098</v>
      </c>
      <c r="L188" s="383">
        <v>3.5</v>
      </c>
      <c r="M188" s="383">
        <v>6</v>
      </c>
      <c r="N188" s="384" t="s">
        <v>525</v>
      </c>
      <c r="O188" s="385">
        <v>5900000</v>
      </c>
      <c r="P188" s="415">
        <v>1268500</v>
      </c>
      <c r="Q188" s="415">
        <v>619500</v>
      </c>
      <c r="R188" s="415">
        <v>1888000</v>
      </c>
      <c r="S188" s="415">
        <v>118000</v>
      </c>
      <c r="T188" s="15" t="s">
        <v>982</v>
      </c>
    </row>
    <row r="189" spans="1:20" ht="15" customHeight="1" x14ac:dyDescent="0.35">
      <c r="A189" s="397">
        <f t="shared" si="3"/>
        <v>187</v>
      </c>
      <c r="B189" s="47" t="s">
        <v>1228</v>
      </c>
      <c r="C189" s="47" t="s">
        <v>1229</v>
      </c>
      <c r="D189" s="47" t="s">
        <v>61</v>
      </c>
      <c r="E189" s="47" t="s">
        <v>1230</v>
      </c>
      <c r="F189" s="47" t="s">
        <v>132</v>
      </c>
      <c r="G189" s="47" t="s">
        <v>58</v>
      </c>
      <c r="H189" s="47" t="s">
        <v>547</v>
      </c>
      <c r="I189" s="47" t="s">
        <v>1915</v>
      </c>
      <c r="J189" s="47" t="s">
        <v>1068</v>
      </c>
      <c r="K189" s="382">
        <v>46098</v>
      </c>
      <c r="L189" s="383">
        <v>3.5</v>
      </c>
      <c r="M189" s="383">
        <v>14</v>
      </c>
      <c r="N189" s="384" t="s">
        <v>526</v>
      </c>
      <c r="O189" s="385">
        <v>5900000</v>
      </c>
      <c r="P189" s="415">
        <v>0</v>
      </c>
      <c r="Q189" s="415">
        <v>0</v>
      </c>
      <c r="R189" s="415">
        <v>0</v>
      </c>
      <c r="S189" s="415">
        <v>0</v>
      </c>
      <c r="T189" s="15">
        <v>46188</v>
      </c>
    </row>
    <row r="190" spans="1:20" ht="15" customHeight="1" x14ac:dyDescent="0.35">
      <c r="A190" s="397">
        <f t="shared" si="3"/>
        <v>188</v>
      </c>
      <c r="B190" s="47" t="s">
        <v>1231</v>
      </c>
      <c r="C190" s="47" t="s">
        <v>1232</v>
      </c>
      <c r="D190" s="47" t="s">
        <v>56</v>
      </c>
      <c r="E190" s="47" t="s">
        <v>1233</v>
      </c>
      <c r="F190" s="47" t="s">
        <v>131</v>
      </c>
      <c r="G190" s="47" t="s">
        <v>58</v>
      </c>
      <c r="H190" s="47" t="s">
        <v>399</v>
      </c>
      <c r="I190" s="47"/>
      <c r="J190" s="47" t="s">
        <v>1068</v>
      </c>
      <c r="K190" s="382">
        <v>46101</v>
      </c>
      <c r="L190" s="383">
        <v>3.4</v>
      </c>
      <c r="M190" s="383">
        <v>3</v>
      </c>
      <c r="N190" s="384" t="s">
        <v>525</v>
      </c>
      <c r="O190" s="385">
        <v>5900000</v>
      </c>
      <c r="P190" s="415">
        <v>1268500</v>
      </c>
      <c r="Q190" s="415">
        <v>619500</v>
      </c>
      <c r="R190" s="415">
        <v>1888000</v>
      </c>
      <c r="S190" s="415">
        <v>118000</v>
      </c>
      <c r="T190" s="15" t="s">
        <v>982</v>
      </c>
    </row>
    <row r="191" spans="1:20" ht="15" customHeight="1" x14ac:dyDescent="0.35">
      <c r="A191" s="397">
        <f t="shared" si="3"/>
        <v>189</v>
      </c>
      <c r="B191" s="47" t="s">
        <v>1234</v>
      </c>
      <c r="C191" s="47" t="s">
        <v>1235</v>
      </c>
      <c r="D191" s="47" t="s">
        <v>56</v>
      </c>
      <c r="E191" s="47" t="s">
        <v>1236</v>
      </c>
      <c r="F191" s="47" t="s">
        <v>131</v>
      </c>
      <c r="G191" s="47" t="s">
        <v>58</v>
      </c>
      <c r="H191" s="47" t="s">
        <v>399</v>
      </c>
      <c r="I191" s="47"/>
      <c r="J191" s="47" t="s">
        <v>1068</v>
      </c>
      <c r="K191" s="382">
        <v>46101</v>
      </c>
      <c r="L191" s="383">
        <v>3.4</v>
      </c>
      <c r="M191" s="383">
        <v>0</v>
      </c>
      <c r="N191" s="384" t="s">
        <v>525</v>
      </c>
      <c r="O191" s="385">
        <v>5900000</v>
      </c>
      <c r="P191" s="415">
        <v>1268500</v>
      </c>
      <c r="Q191" s="415">
        <v>619500</v>
      </c>
      <c r="R191" s="415">
        <v>1888000</v>
      </c>
      <c r="S191" s="415">
        <v>118000</v>
      </c>
      <c r="T191" s="15" t="s">
        <v>982</v>
      </c>
    </row>
    <row r="192" spans="1:20" ht="15" customHeight="1" x14ac:dyDescent="0.35">
      <c r="A192" s="397">
        <f t="shared" si="3"/>
        <v>190</v>
      </c>
      <c r="B192" s="47" t="s">
        <v>1237</v>
      </c>
      <c r="C192" s="47" t="s">
        <v>1238</v>
      </c>
      <c r="D192" s="47" t="s">
        <v>56</v>
      </c>
      <c r="E192" s="47" t="s">
        <v>1239</v>
      </c>
      <c r="F192" s="47" t="s">
        <v>131</v>
      </c>
      <c r="G192" s="47" t="s">
        <v>58</v>
      </c>
      <c r="H192" s="47" t="s">
        <v>399</v>
      </c>
      <c r="I192" s="47"/>
      <c r="J192" s="47" t="s">
        <v>1067</v>
      </c>
      <c r="K192" s="382">
        <v>46101</v>
      </c>
      <c r="L192" s="383">
        <v>3.4</v>
      </c>
      <c r="M192" s="383">
        <v>1</v>
      </c>
      <c r="N192" s="384" t="s">
        <v>525</v>
      </c>
      <c r="O192" s="385">
        <v>5900000</v>
      </c>
      <c r="P192" s="415">
        <v>1268500</v>
      </c>
      <c r="Q192" s="415">
        <v>619500</v>
      </c>
      <c r="R192" s="415">
        <v>1888000</v>
      </c>
      <c r="S192" s="415">
        <v>0</v>
      </c>
      <c r="T192" s="15" t="s">
        <v>982</v>
      </c>
    </row>
    <row r="193" spans="1:20" ht="15" customHeight="1" x14ac:dyDescent="0.35">
      <c r="A193" s="397">
        <f t="shared" si="3"/>
        <v>191</v>
      </c>
      <c r="B193" s="47" t="s">
        <v>1240</v>
      </c>
      <c r="C193" s="47" t="s">
        <v>1241</v>
      </c>
      <c r="D193" s="47" t="s">
        <v>56</v>
      </c>
      <c r="E193" s="47" t="s">
        <v>1242</v>
      </c>
      <c r="F193" s="47" t="s">
        <v>131</v>
      </c>
      <c r="G193" s="47" t="s">
        <v>58</v>
      </c>
      <c r="H193" s="47" t="s">
        <v>399</v>
      </c>
      <c r="I193" s="47"/>
      <c r="J193" s="47" t="s">
        <v>870</v>
      </c>
      <c r="K193" s="382">
        <v>46101</v>
      </c>
      <c r="L193" s="383">
        <v>3.4</v>
      </c>
      <c r="M193" s="383">
        <v>0</v>
      </c>
      <c r="N193" s="384" t="s">
        <v>525</v>
      </c>
      <c r="O193" s="385">
        <v>5900000</v>
      </c>
      <c r="P193" s="415">
        <v>1268500</v>
      </c>
      <c r="Q193" s="415">
        <v>619500</v>
      </c>
      <c r="R193" s="415">
        <v>1888000</v>
      </c>
      <c r="S193" s="415">
        <v>118000</v>
      </c>
      <c r="T193" s="15" t="s">
        <v>982</v>
      </c>
    </row>
    <row r="194" spans="1:20" ht="15" customHeight="1" x14ac:dyDescent="0.35">
      <c r="A194" s="397">
        <f t="shared" si="3"/>
        <v>192</v>
      </c>
      <c r="B194" s="47" t="s">
        <v>1243</v>
      </c>
      <c r="C194" s="47" t="s">
        <v>1244</v>
      </c>
      <c r="D194" s="47" t="s">
        <v>56</v>
      </c>
      <c r="E194" s="47" t="s">
        <v>1245</v>
      </c>
      <c r="F194" s="47" t="s">
        <v>131</v>
      </c>
      <c r="G194" s="47" t="s">
        <v>58</v>
      </c>
      <c r="H194" s="47" t="s">
        <v>327</v>
      </c>
      <c r="I194" s="47"/>
      <c r="J194" s="47" t="s">
        <v>1068</v>
      </c>
      <c r="K194" s="382">
        <v>46101</v>
      </c>
      <c r="L194" s="383">
        <v>3.4</v>
      </c>
      <c r="M194" s="383">
        <v>2</v>
      </c>
      <c r="N194" s="384" t="s">
        <v>525</v>
      </c>
      <c r="O194" s="385">
        <v>5900000</v>
      </c>
      <c r="P194" s="415">
        <v>1268500</v>
      </c>
      <c r="Q194" s="415">
        <v>619500</v>
      </c>
      <c r="R194" s="415">
        <v>1888000</v>
      </c>
      <c r="S194" s="415">
        <v>118000</v>
      </c>
      <c r="T194" s="15" t="s">
        <v>982</v>
      </c>
    </row>
    <row r="195" spans="1:20" ht="15" customHeight="1" x14ac:dyDescent="0.35">
      <c r="A195" s="397">
        <f t="shared" si="3"/>
        <v>193</v>
      </c>
      <c r="B195" s="47" t="s">
        <v>1246</v>
      </c>
      <c r="C195" s="47" t="s">
        <v>1247</v>
      </c>
      <c r="D195" s="47" t="s">
        <v>56</v>
      </c>
      <c r="E195" s="47" t="s">
        <v>1248</v>
      </c>
      <c r="F195" s="47" t="s">
        <v>131</v>
      </c>
      <c r="G195" s="47" t="s">
        <v>58</v>
      </c>
      <c r="H195" s="47" t="s">
        <v>328</v>
      </c>
      <c r="I195" s="47"/>
      <c r="J195" s="47" t="s">
        <v>1067</v>
      </c>
      <c r="K195" s="382">
        <v>46101</v>
      </c>
      <c r="L195" s="383">
        <v>3.4</v>
      </c>
      <c r="M195" s="383">
        <v>1</v>
      </c>
      <c r="N195" s="384" t="s">
        <v>525</v>
      </c>
      <c r="O195" s="385">
        <v>5900000</v>
      </c>
      <c r="P195" s="415">
        <v>1268500</v>
      </c>
      <c r="Q195" s="415">
        <v>619500</v>
      </c>
      <c r="R195" s="415">
        <v>1888000</v>
      </c>
      <c r="S195" s="415">
        <v>0</v>
      </c>
      <c r="T195" s="15" t="s">
        <v>982</v>
      </c>
    </row>
    <row r="196" spans="1:20" ht="15" customHeight="1" x14ac:dyDescent="0.35">
      <c r="A196" s="397">
        <f t="shared" ref="A196:A259" si="4">ROW()-2</f>
        <v>194</v>
      </c>
      <c r="B196" s="47" t="s">
        <v>1249</v>
      </c>
      <c r="C196" s="47" t="s">
        <v>1250</v>
      </c>
      <c r="D196" s="47" t="s">
        <v>56</v>
      </c>
      <c r="E196" s="47" t="s">
        <v>1251</v>
      </c>
      <c r="F196" s="47" t="s">
        <v>131</v>
      </c>
      <c r="G196" s="47" t="s">
        <v>58</v>
      </c>
      <c r="H196" s="47" t="s">
        <v>327</v>
      </c>
      <c r="I196" s="47"/>
      <c r="J196" s="47" t="s">
        <v>870</v>
      </c>
      <c r="K196" s="382">
        <v>46105</v>
      </c>
      <c r="L196" s="383">
        <v>3.2666666666666666</v>
      </c>
      <c r="M196" s="383">
        <v>0</v>
      </c>
      <c r="N196" s="384" t="s">
        <v>525</v>
      </c>
      <c r="O196" s="385">
        <v>5900000</v>
      </c>
      <c r="P196" s="415">
        <v>1268500</v>
      </c>
      <c r="Q196" s="415">
        <v>619500</v>
      </c>
      <c r="R196" s="415">
        <v>1888000</v>
      </c>
      <c r="S196" s="415">
        <v>118000</v>
      </c>
      <c r="T196" s="15" t="s">
        <v>982</v>
      </c>
    </row>
    <row r="197" spans="1:20" ht="15" customHeight="1" x14ac:dyDescent="0.35">
      <c r="A197" s="397">
        <f t="shared" si="4"/>
        <v>195</v>
      </c>
      <c r="B197" s="47" t="s">
        <v>1252</v>
      </c>
      <c r="C197" s="47" t="s">
        <v>1253</v>
      </c>
      <c r="D197" s="47" t="s">
        <v>56</v>
      </c>
      <c r="E197" s="47" t="s">
        <v>1254</v>
      </c>
      <c r="F197" s="47" t="s">
        <v>131</v>
      </c>
      <c r="G197" s="47" t="s">
        <v>58</v>
      </c>
      <c r="H197" s="47" t="s">
        <v>328</v>
      </c>
      <c r="I197" s="47"/>
      <c r="J197" s="47" t="s">
        <v>870</v>
      </c>
      <c r="K197" s="382">
        <v>46105</v>
      </c>
      <c r="L197" s="383">
        <v>3.2666666666666666</v>
      </c>
      <c r="M197" s="383">
        <v>0</v>
      </c>
      <c r="N197" s="384" t="s">
        <v>525</v>
      </c>
      <c r="O197" s="385">
        <v>5900000</v>
      </c>
      <c r="P197" s="415">
        <v>1268500</v>
      </c>
      <c r="Q197" s="415">
        <v>619500</v>
      </c>
      <c r="R197" s="415">
        <v>1888000</v>
      </c>
      <c r="S197" s="415">
        <v>118000</v>
      </c>
      <c r="T197" s="15" t="s">
        <v>982</v>
      </c>
    </row>
    <row r="198" spans="1:20" ht="15" customHeight="1" x14ac:dyDescent="0.35">
      <c r="A198" s="397">
        <f t="shared" si="4"/>
        <v>196</v>
      </c>
      <c r="B198" s="47" t="s">
        <v>1255</v>
      </c>
      <c r="C198" s="47" t="s">
        <v>1256</v>
      </c>
      <c r="D198" s="47" t="s">
        <v>56</v>
      </c>
      <c r="E198" s="47" t="s">
        <v>1257</v>
      </c>
      <c r="F198" s="47" t="s">
        <v>131</v>
      </c>
      <c r="G198" s="47" t="s">
        <v>58</v>
      </c>
      <c r="H198" s="47" t="s">
        <v>327</v>
      </c>
      <c r="I198" s="47"/>
      <c r="J198" s="47" t="s">
        <v>870</v>
      </c>
      <c r="K198" s="382">
        <v>46105</v>
      </c>
      <c r="L198" s="383">
        <v>3.2666666666666666</v>
      </c>
      <c r="M198" s="383">
        <v>0</v>
      </c>
      <c r="N198" s="384" t="s">
        <v>525</v>
      </c>
      <c r="O198" s="385">
        <v>5900000</v>
      </c>
      <c r="P198" s="415">
        <v>1268500</v>
      </c>
      <c r="Q198" s="415">
        <v>619500</v>
      </c>
      <c r="R198" s="415">
        <v>1888000</v>
      </c>
      <c r="S198" s="415">
        <v>118000</v>
      </c>
      <c r="T198" s="15" t="s">
        <v>982</v>
      </c>
    </row>
    <row r="199" spans="1:20" ht="15" customHeight="1" x14ac:dyDescent="0.35">
      <c r="A199" s="397">
        <f t="shared" si="4"/>
        <v>197</v>
      </c>
      <c r="B199" s="47" t="s">
        <v>1258</v>
      </c>
      <c r="C199" s="47" t="s">
        <v>1259</v>
      </c>
      <c r="D199" s="47" t="s">
        <v>56</v>
      </c>
      <c r="E199" s="47" t="s">
        <v>1260</v>
      </c>
      <c r="F199" s="47" t="s">
        <v>131</v>
      </c>
      <c r="G199" s="47" t="s">
        <v>58</v>
      </c>
      <c r="H199" s="47" t="s">
        <v>328</v>
      </c>
      <c r="I199" s="47"/>
      <c r="J199" s="47" t="s">
        <v>870</v>
      </c>
      <c r="K199" s="382">
        <v>46105</v>
      </c>
      <c r="L199" s="383">
        <v>3.2666666666666666</v>
      </c>
      <c r="M199" s="383">
        <v>4</v>
      </c>
      <c r="N199" s="384" t="s">
        <v>525</v>
      </c>
      <c r="O199" s="385">
        <v>5900000</v>
      </c>
      <c r="P199" s="415">
        <v>1268500</v>
      </c>
      <c r="Q199" s="415">
        <v>619500</v>
      </c>
      <c r="R199" s="415">
        <v>1888000</v>
      </c>
      <c r="S199" s="415">
        <v>118000</v>
      </c>
      <c r="T199" s="15" t="s">
        <v>982</v>
      </c>
    </row>
    <row r="200" spans="1:20" ht="15" customHeight="1" x14ac:dyDescent="0.35">
      <c r="A200" s="397">
        <f t="shared" si="4"/>
        <v>198</v>
      </c>
      <c r="B200" s="47" t="s">
        <v>1261</v>
      </c>
      <c r="C200" s="47" t="s">
        <v>1262</v>
      </c>
      <c r="D200" s="47" t="s">
        <v>56</v>
      </c>
      <c r="E200" s="47" t="s">
        <v>1263</v>
      </c>
      <c r="F200" s="47" t="s">
        <v>131</v>
      </c>
      <c r="G200" s="47" t="s">
        <v>58</v>
      </c>
      <c r="H200" s="47" t="s">
        <v>328</v>
      </c>
      <c r="I200" s="47"/>
      <c r="J200" s="47" t="s">
        <v>870</v>
      </c>
      <c r="K200" s="382">
        <v>46105</v>
      </c>
      <c r="L200" s="383">
        <v>3.2666666666666666</v>
      </c>
      <c r="M200" s="383">
        <v>11</v>
      </c>
      <c r="N200" s="384" t="s">
        <v>525</v>
      </c>
      <c r="O200" s="385">
        <v>5900000</v>
      </c>
      <c r="P200" s="415">
        <v>1268500</v>
      </c>
      <c r="Q200" s="415">
        <v>619500</v>
      </c>
      <c r="R200" s="415">
        <v>1888000</v>
      </c>
      <c r="S200" s="415">
        <v>118000</v>
      </c>
      <c r="T200" s="15" t="s">
        <v>982</v>
      </c>
    </row>
    <row r="201" spans="1:20" ht="15" customHeight="1" x14ac:dyDescent="0.35">
      <c r="A201" s="397">
        <f t="shared" si="4"/>
        <v>199</v>
      </c>
      <c r="B201" s="47" t="s">
        <v>1264</v>
      </c>
      <c r="C201" s="47" t="s">
        <v>1265</v>
      </c>
      <c r="D201" s="47" t="s">
        <v>56</v>
      </c>
      <c r="E201" s="47" t="s">
        <v>1266</v>
      </c>
      <c r="F201" s="47" t="s">
        <v>131</v>
      </c>
      <c r="G201" s="47" t="s">
        <v>58</v>
      </c>
      <c r="H201" s="47" t="s">
        <v>328</v>
      </c>
      <c r="I201" s="47"/>
      <c r="J201" s="47" t="s">
        <v>870</v>
      </c>
      <c r="K201" s="382">
        <v>46105</v>
      </c>
      <c r="L201" s="383">
        <v>3.2666666666666666</v>
      </c>
      <c r="M201" s="383">
        <v>3</v>
      </c>
      <c r="N201" s="384" t="s">
        <v>525</v>
      </c>
      <c r="O201" s="385">
        <v>5900000</v>
      </c>
      <c r="P201" s="415">
        <v>1268500</v>
      </c>
      <c r="Q201" s="415">
        <v>619500</v>
      </c>
      <c r="R201" s="415">
        <v>1888000</v>
      </c>
      <c r="S201" s="415">
        <v>118000</v>
      </c>
      <c r="T201" s="15" t="s">
        <v>982</v>
      </c>
    </row>
    <row r="202" spans="1:20" ht="15" customHeight="1" x14ac:dyDescent="0.35">
      <c r="A202" s="397">
        <f t="shared" si="4"/>
        <v>200</v>
      </c>
      <c r="B202" s="47" t="s">
        <v>1267</v>
      </c>
      <c r="C202" s="47" t="s">
        <v>1268</v>
      </c>
      <c r="D202" s="47" t="s">
        <v>56</v>
      </c>
      <c r="E202" s="47" t="s">
        <v>1269</v>
      </c>
      <c r="F202" s="47" t="s">
        <v>131</v>
      </c>
      <c r="G202" s="47" t="s">
        <v>58</v>
      </c>
      <c r="H202" s="47" t="s">
        <v>1033</v>
      </c>
      <c r="I202" s="47"/>
      <c r="J202" s="47" t="s">
        <v>870</v>
      </c>
      <c r="K202" s="382">
        <v>46105</v>
      </c>
      <c r="L202" s="383">
        <v>3.2666666666666666</v>
      </c>
      <c r="M202" s="383">
        <v>0</v>
      </c>
      <c r="N202" s="384" t="s">
        <v>525</v>
      </c>
      <c r="O202" s="385">
        <v>5900000</v>
      </c>
      <c r="P202" s="415">
        <v>1268500</v>
      </c>
      <c r="Q202" s="415">
        <v>619500</v>
      </c>
      <c r="R202" s="415">
        <v>1888000</v>
      </c>
      <c r="S202" s="415">
        <v>118000</v>
      </c>
      <c r="T202" s="15" t="s">
        <v>982</v>
      </c>
    </row>
    <row r="203" spans="1:20" ht="15" customHeight="1" x14ac:dyDescent="0.35">
      <c r="A203" s="397">
        <f t="shared" si="4"/>
        <v>201</v>
      </c>
      <c r="B203" s="47" t="s">
        <v>1270</v>
      </c>
      <c r="C203" s="47" t="s">
        <v>1271</v>
      </c>
      <c r="D203" s="47" t="s">
        <v>56</v>
      </c>
      <c r="E203" s="47" t="s">
        <v>1272</v>
      </c>
      <c r="F203" s="47" t="s">
        <v>131</v>
      </c>
      <c r="G203" s="47" t="s">
        <v>58</v>
      </c>
      <c r="H203" s="47" t="s">
        <v>399</v>
      </c>
      <c r="I203" s="47"/>
      <c r="J203" s="47" t="s">
        <v>319</v>
      </c>
      <c r="K203" s="382">
        <v>46106</v>
      </c>
      <c r="L203" s="383">
        <v>3.2333333333333334</v>
      </c>
      <c r="M203" s="383">
        <v>0</v>
      </c>
      <c r="N203" s="384" t="s">
        <v>525</v>
      </c>
      <c r="O203" s="385">
        <v>5900000</v>
      </c>
      <c r="P203" s="415">
        <v>1268500</v>
      </c>
      <c r="Q203" s="415">
        <v>619500</v>
      </c>
      <c r="R203" s="415">
        <v>1888000</v>
      </c>
      <c r="S203" s="415">
        <v>118000</v>
      </c>
      <c r="T203" s="15" t="s">
        <v>982</v>
      </c>
    </row>
    <row r="204" spans="1:20" ht="15" customHeight="1" x14ac:dyDescent="0.35">
      <c r="A204" s="397">
        <f t="shared" si="4"/>
        <v>202</v>
      </c>
      <c r="B204" s="47" t="s">
        <v>1273</v>
      </c>
      <c r="C204" s="47" t="s">
        <v>1274</v>
      </c>
      <c r="D204" s="47" t="s">
        <v>56</v>
      </c>
      <c r="E204" s="47" t="s">
        <v>1275</v>
      </c>
      <c r="F204" s="47" t="s">
        <v>131</v>
      </c>
      <c r="G204" s="47" t="s">
        <v>58</v>
      </c>
      <c r="H204" s="47" t="s">
        <v>399</v>
      </c>
      <c r="I204" s="47"/>
      <c r="J204" s="47" t="s">
        <v>870</v>
      </c>
      <c r="K204" s="382">
        <v>46106</v>
      </c>
      <c r="L204" s="383">
        <v>3.2333333333333334</v>
      </c>
      <c r="M204" s="383">
        <v>0</v>
      </c>
      <c r="N204" s="384" t="s">
        <v>525</v>
      </c>
      <c r="O204" s="385">
        <v>5900000</v>
      </c>
      <c r="P204" s="415">
        <v>1268500</v>
      </c>
      <c r="Q204" s="415">
        <v>619500</v>
      </c>
      <c r="R204" s="415">
        <v>1888000</v>
      </c>
      <c r="S204" s="415">
        <v>118000</v>
      </c>
      <c r="T204" s="15" t="s">
        <v>982</v>
      </c>
    </row>
    <row r="205" spans="1:20" ht="15" customHeight="1" x14ac:dyDescent="0.35">
      <c r="A205" s="397">
        <f t="shared" si="4"/>
        <v>203</v>
      </c>
      <c r="B205" s="47" t="s">
        <v>1276</v>
      </c>
      <c r="C205" s="47" t="s">
        <v>1277</v>
      </c>
      <c r="D205" s="47" t="s">
        <v>56</v>
      </c>
      <c r="E205" s="47" t="s">
        <v>1278</v>
      </c>
      <c r="F205" s="47" t="s">
        <v>131</v>
      </c>
      <c r="G205" s="47" t="s">
        <v>58</v>
      </c>
      <c r="H205" s="47" t="s">
        <v>327</v>
      </c>
      <c r="I205" s="47" t="s">
        <v>1900</v>
      </c>
      <c r="J205" s="47" t="s">
        <v>870</v>
      </c>
      <c r="K205" s="382">
        <v>46106</v>
      </c>
      <c r="L205" s="383">
        <v>3.2333333333333334</v>
      </c>
      <c r="M205" s="383">
        <v>23</v>
      </c>
      <c r="N205" s="384" t="s">
        <v>526</v>
      </c>
      <c r="O205" s="385">
        <v>5900000</v>
      </c>
      <c r="P205" s="415">
        <v>0</v>
      </c>
      <c r="Q205" s="415">
        <v>0</v>
      </c>
      <c r="R205" s="415">
        <v>0</v>
      </c>
      <c r="S205" s="415">
        <v>0</v>
      </c>
      <c r="T205" s="15">
        <v>46179</v>
      </c>
    </row>
    <row r="206" spans="1:20" ht="15" customHeight="1" x14ac:dyDescent="0.35">
      <c r="A206" s="397">
        <f t="shared" si="4"/>
        <v>204</v>
      </c>
      <c r="B206" s="47" t="s">
        <v>1279</v>
      </c>
      <c r="C206" s="47" t="s">
        <v>1280</v>
      </c>
      <c r="D206" s="47" t="s">
        <v>56</v>
      </c>
      <c r="E206" s="47" t="s">
        <v>1281</v>
      </c>
      <c r="F206" s="47" t="s">
        <v>131</v>
      </c>
      <c r="G206" s="47" t="s">
        <v>58</v>
      </c>
      <c r="H206" s="47" t="s">
        <v>398</v>
      </c>
      <c r="I206" s="47"/>
      <c r="J206" s="47" t="s">
        <v>870</v>
      </c>
      <c r="K206" s="382">
        <v>46106</v>
      </c>
      <c r="L206" s="383">
        <v>3.2333333333333334</v>
      </c>
      <c r="M206" s="383">
        <v>0</v>
      </c>
      <c r="N206" s="384" t="s">
        <v>525</v>
      </c>
      <c r="O206" s="385">
        <v>5900000</v>
      </c>
      <c r="P206" s="415">
        <v>1268500</v>
      </c>
      <c r="Q206" s="415">
        <v>619500</v>
      </c>
      <c r="R206" s="415">
        <v>1888000</v>
      </c>
      <c r="S206" s="415">
        <v>118000</v>
      </c>
      <c r="T206" s="15" t="s">
        <v>982</v>
      </c>
    </row>
    <row r="207" spans="1:20" ht="15" customHeight="1" x14ac:dyDescent="0.35">
      <c r="A207" s="397">
        <f t="shared" si="4"/>
        <v>205</v>
      </c>
      <c r="B207" s="47" t="s">
        <v>1282</v>
      </c>
      <c r="C207" s="47" t="s">
        <v>1283</v>
      </c>
      <c r="D207" s="47" t="s">
        <v>56</v>
      </c>
      <c r="E207" s="47" t="s">
        <v>1284</v>
      </c>
      <c r="F207" s="47" t="s">
        <v>131</v>
      </c>
      <c r="G207" s="47" t="s">
        <v>58</v>
      </c>
      <c r="H207" s="47" t="s">
        <v>1078</v>
      </c>
      <c r="I207" s="47"/>
      <c r="J207" s="47" t="s">
        <v>870</v>
      </c>
      <c r="K207" s="382">
        <v>46106</v>
      </c>
      <c r="L207" s="383">
        <v>3.2333333333333334</v>
      </c>
      <c r="M207" s="383">
        <v>0</v>
      </c>
      <c r="N207" s="384" t="s">
        <v>525</v>
      </c>
      <c r="O207" s="385">
        <v>5900000</v>
      </c>
      <c r="P207" s="415">
        <v>1268500</v>
      </c>
      <c r="Q207" s="415">
        <v>619500</v>
      </c>
      <c r="R207" s="415">
        <v>1888000</v>
      </c>
      <c r="S207" s="415">
        <v>118000</v>
      </c>
      <c r="T207" s="15" t="s">
        <v>982</v>
      </c>
    </row>
    <row r="208" spans="1:20" ht="15" customHeight="1" x14ac:dyDescent="0.35">
      <c r="A208" s="397">
        <f t="shared" si="4"/>
        <v>206</v>
      </c>
      <c r="B208" s="47" t="s">
        <v>1285</v>
      </c>
      <c r="C208" s="47" t="s">
        <v>1286</v>
      </c>
      <c r="D208" s="47" t="s">
        <v>56</v>
      </c>
      <c r="E208" s="47" t="s">
        <v>1287</v>
      </c>
      <c r="F208" s="47" t="s">
        <v>131</v>
      </c>
      <c r="G208" s="47" t="s">
        <v>58</v>
      </c>
      <c r="H208" s="47" t="s">
        <v>328</v>
      </c>
      <c r="I208" s="47"/>
      <c r="J208" s="47" t="s">
        <v>1068</v>
      </c>
      <c r="K208" s="382">
        <v>46106</v>
      </c>
      <c r="L208" s="383">
        <v>3.2333333333333334</v>
      </c>
      <c r="M208" s="383">
        <v>5</v>
      </c>
      <c r="N208" s="384" t="s">
        <v>525</v>
      </c>
      <c r="O208" s="385">
        <v>5900000</v>
      </c>
      <c r="P208" s="415">
        <v>1268500</v>
      </c>
      <c r="Q208" s="415">
        <v>619500</v>
      </c>
      <c r="R208" s="415">
        <v>1888000</v>
      </c>
      <c r="S208" s="415">
        <v>118000</v>
      </c>
      <c r="T208" s="15" t="s">
        <v>982</v>
      </c>
    </row>
    <row r="209" spans="1:20" ht="15" customHeight="1" x14ac:dyDescent="0.35">
      <c r="A209" s="397">
        <f t="shared" si="4"/>
        <v>207</v>
      </c>
      <c r="B209" s="47" t="s">
        <v>1288</v>
      </c>
      <c r="C209" s="47" t="s">
        <v>1289</v>
      </c>
      <c r="D209" s="47" t="s">
        <v>56</v>
      </c>
      <c r="E209" s="47" t="s">
        <v>1290</v>
      </c>
      <c r="F209" s="47" t="s">
        <v>131</v>
      </c>
      <c r="G209" s="47" t="s">
        <v>58</v>
      </c>
      <c r="H209" s="47" t="s">
        <v>328</v>
      </c>
      <c r="I209" s="47"/>
      <c r="J209" s="47" t="s">
        <v>1068</v>
      </c>
      <c r="K209" s="382">
        <v>46106</v>
      </c>
      <c r="L209" s="383">
        <v>3.2333333333333334</v>
      </c>
      <c r="M209" s="383">
        <v>4</v>
      </c>
      <c r="N209" s="384" t="s">
        <v>525</v>
      </c>
      <c r="O209" s="385">
        <v>5900000</v>
      </c>
      <c r="P209" s="415">
        <v>1268500</v>
      </c>
      <c r="Q209" s="415">
        <v>619500</v>
      </c>
      <c r="R209" s="415">
        <v>1888000</v>
      </c>
      <c r="S209" s="415">
        <v>118000</v>
      </c>
      <c r="T209" s="15" t="s">
        <v>982</v>
      </c>
    </row>
    <row r="210" spans="1:20" ht="15" customHeight="1" x14ac:dyDescent="0.35">
      <c r="A210" s="397">
        <f t="shared" si="4"/>
        <v>208</v>
      </c>
      <c r="B210" s="47" t="s">
        <v>1291</v>
      </c>
      <c r="C210" s="47" t="s">
        <v>1292</v>
      </c>
      <c r="D210" s="47" t="s">
        <v>56</v>
      </c>
      <c r="E210" s="47" t="s">
        <v>1293</v>
      </c>
      <c r="F210" s="47" t="s">
        <v>131</v>
      </c>
      <c r="G210" s="47" t="s">
        <v>58</v>
      </c>
      <c r="H210" s="47" t="s">
        <v>327</v>
      </c>
      <c r="I210" s="47"/>
      <c r="J210" s="47" t="s">
        <v>1068</v>
      </c>
      <c r="K210" s="382">
        <v>46106</v>
      </c>
      <c r="L210" s="383">
        <v>3.2333333333333334</v>
      </c>
      <c r="M210" s="383">
        <v>0</v>
      </c>
      <c r="N210" s="384" t="s">
        <v>525</v>
      </c>
      <c r="O210" s="385">
        <v>5900000</v>
      </c>
      <c r="P210" s="415">
        <v>1268500</v>
      </c>
      <c r="Q210" s="415">
        <v>619500</v>
      </c>
      <c r="R210" s="415">
        <v>1888000</v>
      </c>
      <c r="S210" s="415">
        <v>118000</v>
      </c>
      <c r="T210" s="15" t="s">
        <v>982</v>
      </c>
    </row>
    <row r="211" spans="1:20" ht="15" customHeight="1" x14ac:dyDescent="0.35">
      <c r="A211" s="397">
        <f t="shared" si="4"/>
        <v>209</v>
      </c>
      <c r="B211" s="47" t="s">
        <v>1294</v>
      </c>
      <c r="C211" s="47" t="s">
        <v>1295</v>
      </c>
      <c r="D211" s="47" t="s">
        <v>56</v>
      </c>
      <c r="E211" s="47" t="s">
        <v>1296</v>
      </c>
      <c r="F211" s="47" t="s">
        <v>131</v>
      </c>
      <c r="G211" s="47" t="s">
        <v>58</v>
      </c>
      <c r="H211" s="47" t="s">
        <v>328</v>
      </c>
      <c r="I211" s="47"/>
      <c r="J211" s="47" t="s">
        <v>1067</v>
      </c>
      <c r="K211" s="382">
        <v>46106</v>
      </c>
      <c r="L211" s="383">
        <v>3.2333333333333334</v>
      </c>
      <c r="M211" s="383">
        <v>2</v>
      </c>
      <c r="N211" s="384" t="s">
        <v>525</v>
      </c>
      <c r="O211" s="385">
        <v>5900000</v>
      </c>
      <c r="P211" s="415">
        <v>1268500</v>
      </c>
      <c r="Q211" s="415">
        <v>619500</v>
      </c>
      <c r="R211" s="415">
        <v>1888000</v>
      </c>
      <c r="S211" s="415">
        <v>0</v>
      </c>
      <c r="T211" s="15" t="s">
        <v>982</v>
      </c>
    </row>
    <row r="212" spans="1:20" ht="15" customHeight="1" x14ac:dyDescent="0.35">
      <c r="A212" s="397">
        <f t="shared" si="4"/>
        <v>210</v>
      </c>
      <c r="B212" s="47" t="s">
        <v>1332</v>
      </c>
      <c r="C212" s="47" t="s">
        <v>1333</v>
      </c>
      <c r="D212" s="47" t="s">
        <v>229</v>
      </c>
      <c r="E212" s="47" t="s">
        <v>1334</v>
      </c>
      <c r="F212" s="47" t="s">
        <v>132</v>
      </c>
      <c r="G212" s="47" t="s">
        <v>69</v>
      </c>
      <c r="H212" s="47" t="s">
        <v>424</v>
      </c>
      <c r="I212" s="47"/>
      <c r="J212" s="47" t="s">
        <v>1068</v>
      </c>
      <c r="K212" s="382">
        <v>46113</v>
      </c>
      <c r="L212" s="383">
        <v>3</v>
      </c>
      <c r="M212" s="383">
        <v>0</v>
      </c>
      <c r="N212" s="384" t="s">
        <v>525</v>
      </c>
      <c r="O212" s="385">
        <v>10000000</v>
      </c>
      <c r="P212" s="415">
        <v>2150000</v>
      </c>
      <c r="Q212" s="415">
        <v>1050000</v>
      </c>
      <c r="R212" s="415">
        <v>3200000</v>
      </c>
      <c r="S212" s="415">
        <v>200000</v>
      </c>
      <c r="T212" s="15" t="s">
        <v>982</v>
      </c>
    </row>
    <row r="213" spans="1:20" ht="15" customHeight="1" x14ac:dyDescent="0.35">
      <c r="A213" s="397">
        <f t="shared" si="4"/>
        <v>211</v>
      </c>
      <c r="B213" s="47" t="s">
        <v>1297</v>
      </c>
      <c r="C213" s="47" t="s">
        <v>1298</v>
      </c>
      <c r="D213" s="47" t="s">
        <v>56</v>
      </c>
      <c r="E213" s="47" t="s">
        <v>1299</v>
      </c>
      <c r="F213" s="47" t="s">
        <v>131</v>
      </c>
      <c r="G213" s="47" t="s">
        <v>58</v>
      </c>
      <c r="H213" s="47" t="s">
        <v>1033</v>
      </c>
      <c r="I213" s="47"/>
      <c r="J213" s="47" t="s">
        <v>870</v>
      </c>
      <c r="K213" s="382">
        <v>46112</v>
      </c>
      <c r="L213" s="383">
        <v>3.0333333333333332</v>
      </c>
      <c r="M213" s="383">
        <v>1</v>
      </c>
      <c r="N213" s="384" t="s">
        <v>525</v>
      </c>
      <c r="O213" s="385">
        <v>5900000</v>
      </c>
      <c r="P213" s="415">
        <v>1268500</v>
      </c>
      <c r="Q213" s="415">
        <v>619500</v>
      </c>
      <c r="R213" s="415">
        <v>1888000</v>
      </c>
      <c r="S213" s="415">
        <v>118000</v>
      </c>
      <c r="T213" s="15" t="s">
        <v>982</v>
      </c>
    </row>
    <row r="214" spans="1:20" ht="15" customHeight="1" x14ac:dyDescent="0.35">
      <c r="A214" s="397">
        <f t="shared" si="4"/>
        <v>212</v>
      </c>
      <c r="B214" s="47" t="s">
        <v>1300</v>
      </c>
      <c r="C214" s="47" t="s">
        <v>1301</v>
      </c>
      <c r="D214" s="47" t="s">
        <v>56</v>
      </c>
      <c r="E214" s="47" t="s">
        <v>1302</v>
      </c>
      <c r="F214" s="47" t="s">
        <v>131</v>
      </c>
      <c r="G214" s="47" t="s">
        <v>58</v>
      </c>
      <c r="H214" s="47" t="s">
        <v>328</v>
      </c>
      <c r="I214" s="47" t="s">
        <v>1917</v>
      </c>
      <c r="J214" s="47" t="s">
        <v>870</v>
      </c>
      <c r="K214" s="382">
        <v>46112</v>
      </c>
      <c r="L214" s="383">
        <v>3.0333333333333332</v>
      </c>
      <c r="M214" s="383">
        <v>22</v>
      </c>
      <c r="N214" s="384" t="s">
        <v>526</v>
      </c>
      <c r="O214" s="385">
        <v>5900000</v>
      </c>
      <c r="P214" s="415">
        <v>0</v>
      </c>
      <c r="Q214" s="415">
        <v>0</v>
      </c>
      <c r="R214" s="415">
        <v>0</v>
      </c>
      <c r="S214" s="415">
        <v>0</v>
      </c>
      <c r="T214" s="15">
        <v>46180</v>
      </c>
    </row>
    <row r="215" spans="1:20" ht="15" customHeight="1" x14ac:dyDescent="0.35">
      <c r="A215" s="397">
        <f t="shared" si="4"/>
        <v>213</v>
      </c>
      <c r="B215" s="47" t="s">
        <v>1305</v>
      </c>
      <c r="C215" s="47" t="s">
        <v>1306</v>
      </c>
      <c r="D215" s="47" t="s">
        <v>56</v>
      </c>
      <c r="E215" s="47" t="s">
        <v>1307</v>
      </c>
      <c r="F215" s="47" t="s">
        <v>131</v>
      </c>
      <c r="G215" s="47" t="s">
        <v>58</v>
      </c>
      <c r="H215" s="47" t="s">
        <v>328</v>
      </c>
      <c r="I215" s="47"/>
      <c r="J215" s="47" t="s">
        <v>870</v>
      </c>
      <c r="K215" s="382">
        <v>46112</v>
      </c>
      <c r="L215" s="383">
        <v>3.0333333333333332</v>
      </c>
      <c r="M215" s="383">
        <v>0</v>
      </c>
      <c r="N215" s="384" t="s">
        <v>525</v>
      </c>
      <c r="O215" s="385">
        <v>5900000</v>
      </c>
      <c r="P215" s="415">
        <v>1268500</v>
      </c>
      <c r="Q215" s="415">
        <v>619500</v>
      </c>
      <c r="R215" s="415">
        <v>1888000</v>
      </c>
      <c r="S215" s="415">
        <v>118000</v>
      </c>
      <c r="T215" s="15" t="s">
        <v>982</v>
      </c>
    </row>
    <row r="216" spans="1:20" ht="15" customHeight="1" x14ac:dyDescent="0.35">
      <c r="A216" s="397">
        <f t="shared" si="4"/>
        <v>214</v>
      </c>
      <c r="B216" s="47" t="s">
        <v>1308</v>
      </c>
      <c r="C216" s="47" t="s">
        <v>1309</v>
      </c>
      <c r="D216" s="47" t="s">
        <v>56</v>
      </c>
      <c r="E216" s="47" t="s">
        <v>1310</v>
      </c>
      <c r="F216" s="47" t="s">
        <v>131</v>
      </c>
      <c r="G216" s="47" t="s">
        <v>58</v>
      </c>
      <c r="H216" s="47" t="s">
        <v>327</v>
      </c>
      <c r="I216" s="47" t="s">
        <v>1915</v>
      </c>
      <c r="J216" s="47" t="s">
        <v>870</v>
      </c>
      <c r="K216" s="382">
        <v>46112</v>
      </c>
      <c r="L216" s="383">
        <v>3.0333333333333332</v>
      </c>
      <c r="M216" s="383">
        <v>15</v>
      </c>
      <c r="N216" s="384" t="s">
        <v>526</v>
      </c>
      <c r="O216" s="385">
        <v>5900000</v>
      </c>
      <c r="P216" s="415">
        <v>0</v>
      </c>
      <c r="Q216" s="415">
        <v>0</v>
      </c>
      <c r="R216" s="415">
        <v>0</v>
      </c>
      <c r="S216" s="415">
        <v>0</v>
      </c>
      <c r="T216" s="15">
        <v>46188</v>
      </c>
    </row>
    <row r="217" spans="1:20" ht="15" customHeight="1" x14ac:dyDescent="0.35">
      <c r="A217" s="397">
        <f t="shared" si="4"/>
        <v>215</v>
      </c>
      <c r="B217" s="47" t="s">
        <v>1311</v>
      </c>
      <c r="C217" s="47" t="s">
        <v>1312</v>
      </c>
      <c r="D217" s="47" t="s">
        <v>56</v>
      </c>
      <c r="E217" s="47" t="s">
        <v>1313</v>
      </c>
      <c r="F217" s="47" t="s">
        <v>131</v>
      </c>
      <c r="G217" s="47" t="s">
        <v>58</v>
      </c>
      <c r="H217" s="47" t="s">
        <v>398</v>
      </c>
      <c r="I217" s="47"/>
      <c r="J217" s="47" t="s">
        <v>870</v>
      </c>
      <c r="K217" s="382">
        <v>46112</v>
      </c>
      <c r="L217" s="383">
        <v>3.0333333333333332</v>
      </c>
      <c r="M217" s="383">
        <v>0</v>
      </c>
      <c r="N217" s="384" t="s">
        <v>525</v>
      </c>
      <c r="O217" s="385">
        <v>5900000</v>
      </c>
      <c r="P217" s="415">
        <v>1268500</v>
      </c>
      <c r="Q217" s="415">
        <v>619500</v>
      </c>
      <c r="R217" s="415">
        <v>1888000</v>
      </c>
      <c r="S217" s="415">
        <v>118000</v>
      </c>
      <c r="T217" s="15" t="s">
        <v>982</v>
      </c>
    </row>
    <row r="218" spans="1:20" ht="15" customHeight="1" x14ac:dyDescent="0.35">
      <c r="A218" s="397">
        <f t="shared" si="4"/>
        <v>216</v>
      </c>
      <c r="B218" s="47" t="s">
        <v>1314</v>
      </c>
      <c r="C218" s="47" t="s">
        <v>1315</v>
      </c>
      <c r="D218" s="47" t="s">
        <v>56</v>
      </c>
      <c r="E218" s="47" t="s">
        <v>1316</v>
      </c>
      <c r="F218" s="47" t="s">
        <v>131</v>
      </c>
      <c r="G218" s="47" t="s">
        <v>58</v>
      </c>
      <c r="H218" s="47" t="s">
        <v>327</v>
      </c>
      <c r="I218" s="47"/>
      <c r="J218" s="47" t="s">
        <v>870</v>
      </c>
      <c r="K218" s="382">
        <v>46112</v>
      </c>
      <c r="L218" s="383">
        <v>3.0333333333333332</v>
      </c>
      <c r="M218" s="383">
        <v>0</v>
      </c>
      <c r="N218" s="384" t="s">
        <v>525</v>
      </c>
      <c r="O218" s="385">
        <v>5900000</v>
      </c>
      <c r="P218" s="415">
        <v>1268500</v>
      </c>
      <c r="Q218" s="415">
        <v>619500</v>
      </c>
      <c r="R218" s="415">
        <v>1888000</v>
      </c>
      <c r="S218" s="415">
        <v>118000</v>
      </c>
      <c r="T218" s="15" t="s">
        <v>982</v>
      </c>
    </row>
    <row r="219" spans="1:20" ht="15" customHeight="1" x14ac:dyDescent="0.35">
      <c r="A219" s="397">
        <f t="shared" si="4"/>
        <v>217</v>
      </c>
      <c r="B219" s="47" t="s">
        <v>1317</v>
      </c>
      <c r="C219" s="47" t="s">
        <v>1318</v>
      </c>
      <c r="D219" s="47" t="s">
        <v>56</v>
      </c>
      <c r="E219" s="47" t="s">
        <v>1319</v>
      </c>
      <c r="F219" s="47" t="s">
        <v>131</v>
      </c>
      <c r="G219" s="47" t="s">
        <v>58</v>
      </c>
      <c r="H219" s="47" t="s">
        <v>328</v>
      </c>
      <c r="I219" s="47"/>
      <c r="J219" s="47" t="s">
        <v>870</v>
      </c>
      <c r="K219" s="382">
        <v>46112</v>
      </c>
      <c r="L219" s="383">
        <v>3.0333333333333332</v>
      </c>
      <c r="M219" s="383">
        <v>0</v>
      </c>
      <c r="N219" s="384" t="s">
        <v>525</v>
      </c>
      <c r="O219" s="385">
        <v>5900000</v>
      </c>
      <c r="P219" s="415">
        <v>1268500</v>
      </c>
      <c r="Q219" s="415">
        <v>619500</v>
      </c>
      <c r="R219" s="415">
        <v>1888000</v>
      </c>
      <c r="S219" s="415">
        <v>118000</v>
      </c>
      <c r="T219" s="15" t="s">
        <v>982</v>
      </c>
    </row>
    <row r="220" spans="1:20" ht="15" customHeight="1" x14ac:dyDescent="0.35">
      <c r="A220" s="397">
        <f t="shared" si="4"/>
        <v>218</v>
      </c>
      <c r="B220" s="47" t="s">
        <v>1320</v>
      </c>
      <c r="C220" s="47" t="s">
        <v>1321</v>
      </c>
      <c r="D220" s="47" t="s">
        <v>56</v>
      </c>
      <c r="E220" s="47" t="s">
        <v>1322</v>
      </c>
      <c r="F220" s="47" t="s">
        <v>131</v>
      </c>
      <c r="G220" s="47" t="s">
        <v>58</v>
      </c>
      <c r="H220" s="47" t="s">
        <v>328</v>
      </c>
      <c r="I220" s="47"/>
      <c r="J220" s="47" t="s">
        <v>870</v>
      </c>
      <c r="K220" s="382">
        <v>46112</v>
      </c>
      <c r="L220" s="383">
        <v>3.0333333333333332</v>
      </c>
      <c r="M220" s="383">
        <v>0</v>
      </c>
      <c r="N220" s="384" t="s">
        <v>525</v>
      </c>
      <c r="O220" s="385">
        <v>5900000</v>
      </c>
      <c r="P220" s="415">
        <v>1268500</v>
      </c>
      <c r="Q220" s="415">
        <v>619500</v>
      </c>
      <c r="R220" s="415">
        <v>1888000</v>
      </c>
      <c r="S220" s="415">
        <v>118000</v>
      </c>
      <c r="T220" s="15" t="s">
        <v>982</v>
      </c>
    </row>
    <row r="221" spans="1:20" ht="15" customHeight="1" x14ac:dyDescent="0.35">
      <c r="A221" s="397">
        <f t="shared" si="4"/>
        <v>219</v>
      </c>
      <c r="B221" s="47" t="s">
        <v>1323</v>
      </c>
      <c r="C221" s="47" t="s">
        <v>1324</v>
      </c>
      <c r="D221" s="47" t="s">
        <v>56</v>
      </c>
      <c r="E221" s="47" t="s">
        <v>1325</v>
      </c>
      <c r="F221" s="47" t="s">
        <v>131</v>
      </c>
      <c r="G221" s="47" t="s">
        <v>58</v>
      </c>
      <c r="H221" s="47" t="s">
        <v>328</v>
      </c>
      <c r="I221" s="47"/>
      <c r="J221" s="47" t="s">
        <v>870</v>
      </c>
      <c r="K221" s="382">
        <v>46112</v>
      </c>
      <c r="L221" s="383">
        <v>3.0333333333333332</v>
      </c>
      <c r="M221" s="383">
        <v>1</v>
      </c>
      <c r="N221" s="384" t="s">
        <v>525</v>
      </c>
      <c r="O221" s="385">
        <v>5900000</v>
      </c>
      <c r="P221" s="415">
        <v>1268500</v>
      </c>
      <c r="Q221" s="415">
        <v>619500</v>
      </c>
      <c r="R221" s="415">
        <v>1888000</v>
      </c>
      <c r="S221" s="415">
        <v>118000</v>
      </c>
      <c r="T221" s="15" t="s">
        <v>982</v>
      </c>
    </row>
    <row r="222" spans="1:20" ht="15" customHeight="1" x14ac:dyDescent="0.35">
      <c r="A222" s="397">
        <f t="shared" si="4"/>
        <v>220</v>
      </c>
      <c r="B222" s="47" t="s">
        <v>1335</v>
      </c>
      <c r="C222" s="47" t="s">
        <v>1336</v>
      </c>
      <c r="D222" s="47" t="s">
        <v>56</v>
      </c>
      <c r="E222" s="47" t="s">
        <v>1337</v>
      </c>
      <c r="F222" s="47" t="s">
        <v>131</v>
      </c>
      <c r="G222" s="47" t="s">
        <v>58</v>
      </c>
      <c r="H222" s="47" t="s">
        <v>399</v>
      </c>
      <c r="I222" s="47"/>
      <c r="J222" s="47" t="s">
        <v>319</v>
      </c>
      <c r="K222" s="382">
        <v>46113</v>
      </c>
      <c r="L222" s="383">
        <v>3</v>
      </c>
      <c r="M222" s="383">
        <v>2</v>
      </c>
      <c r="N222" s="384" t="s">
        <v>525</v>
      </c>
      <c r="O222" s="385">
        <v>5900000</v>
      </c>
      <c r="P222" s="415">
        <v>1268500</v>
      </c>
      <c r="Q222" s="415">
        <v>619500</v>
      </c>
      <c r="R222" s="415">
        <v>1888000</v>
      </c>
      <c r="S222" s="415">
        <v>118000</v>
      </c>
      <c r="T222" s="15" t="s">
        <v>982</v>
      </c>
    </row>
    <row r="223" spans="1:20" ht="15" customHeight="1" x14ac:dyDescent="0.35">
      <c r="A223" s="397">
        <f t="shared" si="4"/>
        <v>221</v>
      </c>
      <c r="B223" s="47" t="s">
        <v>1338</v>
      </c>
      <c r="C223" s="47" t="s">
        <v>1339</v>
      </c>
      <c r="D223" s="47" t="s">
        <v>56</v>
      </c>
      <c r="E223" s="47" t="s">
        <v>1340</v>
      </c>
      <c r="F223" s="47" t="s">
        <v>131</v>
      </c>
      <c r="G223" s="47" t="s">
        <v>58</v>
      </c>
      <c r="H223" s="47" t="s">
        <v>399</v>
      </c>
      <c r="I223" s="47" t="s">
        <v>1918</v>
      </c>
      <c r="J223" s="47" t="s">
        <v>870</v>
      </c>
      <c r="K223" s="382">
        <v>46113</v>
      </c>
      <c r="L223" s="383">
        <v>3</v>
      </c>
      <c r="M223" s="383">
        <v>21</v>
      </c>
      <c r="N223" s="384" t="s">
        <v>526</v>
      </c>
      <c r="O223" s="385">
        <v>5900000</v>
      </c>
      <c r="P223" s="415">
        <v>0</v>
      </c>
      <c r="Q223" s="415">
        <v>0</v>
      </c>
      <c r="R223" s="415">
        <v>0</v>
      </c>
      <c r="S223" s="415">
        <v>0</v>
      </c>
      <c r="T223" s="15">
        <v>46181</v>
      </c>
    </row>
    <row r="224" spans="1:20" ht="15" customHeight="1" x14ac:dyDescent="0.35">
      <c r="A224" s="397">
        <f t="shared" si="4"/>
        <v>222</v>
      </c>
      <c r="B224" s="47" t="s">
        <v>1341</v>
      </c>
      <c r="C224" s="47" t="s">
        <v>1342</v>
      </c>
      <c r="D224" s="47" t="s">
        <v>56</v>
      </c>
      <c r="E224" s="47" t="s">
        <v>1343</v>
      </c>
      <c r="F224" s="47" t="s">
        <v>131</v>
      </c>
      <c r="G224" s="47" t="s">
        <v>58</v>
      </c>
      <c r="H224" s="47" t="s">
        <v>399</v>
      </c>
      <c r="I224" s="47"/>
      <c r="J224" s="47" t="s">
        <v>870</v>
      </c>
      <c r="K224" s="382">
        <v>46113</v>
      </c>
      <c r="L224" s="383">
        <v>3</v>
      </c>
      <c r="M224" s="383">
        <v>5</v>
      </c>
      <c r="N224" s="384" t="s">
        <v>525</v>
      </c>
      <c r="O224" s="385">
        <v>5900000</v>
      </c>
      <c r="P224" s="415">
        <v>1268500</v>
      </c>
      <c r="Q224" s="415">
        <v>619500</v>
      </c>
      <c r="R224" s="415">
        <v>1888000</v>
      </c>
      <c r="S224" s="415">
        <v>118000</v>
      </c>
      <c r="T224" s="15" t="s">
        <v>982</v>
      </c>
    </row>
    <row r="225" spans="1:20" ht="15" customHeight="1" x14ac:dyDescent="0.35">
      <c r="A225" s="397">
        <f t="shared" si="4"/>
        <v>223</v>
      </c>
      <c r="B225" s="47" t="s">
        <v>1344</v>
      </c>
      <c r="C225" s="47" t="s">
        <v>1345</v>
      </c>
      <c r="D225" s="47" t="s">
        <v>56</v>
      </c>
      <c r="E225" s="47" t="s">
        <v>1346</v>
      </c>
      <c r="F225" s="47" t="s">
        <v>131</v>
      </c>
      <c r="G225" s="47" t="s">
        <v>58</v>
      </c>
      <c r="H225" s="47" t="s">
        <v>328</v>
      </c>
      <c r="I225" s="47"/>
      <c r="J225" s="47" t="s">
        <v>870</v>
      </c>
      <c r="K225" s="382">
        <v>46113</v>
      </c>
      <c r="L225" s="383">
        <v>3</v>
      </c>
      <c r="M225" s="383">
        <v>2</v>
      </c>
      <c r="N225" s="384" t="s">
        <v>525</v>
      </c>
      <c r="O225" s="385">
        <v>5900000</v>
      </c>
      <c r="P225" s="415">
        <v>1268500</v>
      </c>
      <c r="Q225" s="415">
        <v>619500</v>
      </c>
      <c r="R225" s="415">
        <v>1888000</v>
      </c>
      <c r="S225" s="415">
        <v>118000</v>
      </c>
      <c r="T225" s="15" t="s">
        <v>982</v>
      </c>
    </row>
    <row r="226" spans="1:20" ht="15" customHeight="1" x14ac:dyDescent="0.35">
      <c r="A226" s="397">
        <f t="shared" si="4"/>
        <v>224</v>
      </c>
      <c r="B226" s="47" t="s">
        <v>1348</v>
      </c>
      <c r="C226" s="47" t="s">
        <v>1349</v>
      </c>
      <c r="D226" s="47" t="s">
        <v>56</v>
      </c>
      <c r="E226" s="47" t="s">
        <v>1350</v>
      </c>
      <c r="F226" s="47" t="s">
        <v>131</v>
      </c>
      <c r="G226" s="47" t="s">
        <v>58</v>
      </c>
      <c r="H226" s="47" t="s">
        <v>328</v>
      </c>
      <c r="I226" s="47"/>
      <c r="J226" s="47" t="s">
        <v>870</v>
      </c>
      <c r="K226" s="382">
        <v>46113</v>
      </c>
      <c r="L226" s="383">
        <v>3</v>
      </c>
      <c r="M226" s="383">
        <v>0</v>
      </c>
      <c r="N226" s="384" t="s">
        <v>525</v>
      </c>
      <c r="O226" s="385">
        <v>5900000</v>
      </c>
      <c r="P226" s="415">
        <v>1268500</v>
      </c>
      <c r="Q226" s="415">
        <v>619500</v>
      </c>
      <c r="R226" s="415">
        <v>1888000</v>
      </c>
      <c r="S226" s="415">
        <v>118000</v>
      </c>
      <c r="T226" s="15" t="s">
        <v>982</v>
      </c>
    </row>
    <row r="227" spans="1:20" ht="15" customHeight="1" x14ac:dyDescent="0.35">
      <c r="A227" s="397">
        <f t="shared" si="4"/>
        <v>225</v>
      </c>
      <c r="B227" s="47" t="s">
        <v>1351</v>
      </c>
      <c r="C227" s="47" t="s">
        <v>1352</v>
      </c>
      <c r="D227" s="47" t="s">
        <v>56</v>
      </c>
      <c r="E227" s="47" t="s">
        <v>1353</v>
      </c>
      <c r="F227" s="47" t="s">
        <v>131</v>
      </c>
      <c r="G227" s="47" t="s">
        <v>58</v>
      </c>
      <c r="H227" s="47" t="s">
        <v>328</v>
      </c>
      <c r="I227" s="47" t="s">
        <v>1921</v>
      </c>
      <c r="J227" s="47" t="s">
        <v>870</v>
      </c>
      <c r="K227" s="382">
        <v>46113</v>
      </c>
      <c r="L227" s="383">
        <v>3</v>
      </c>
      <c r="M227" s="383">
        <v>13</v>
      </c>
      <c r="N227" s="384" t="s">
        <v>525</v>
      </c>
      <c r="O227" s="385">
        <v>5900000</v>
      </c>
      <c r="P227" s="415">
        <v>1268500</v>
      </c>
      <c r="Q227" s="415">
        <v>619500</v>
      </c>
      <c r="R227" s="415">
        <v>1888000</v>
      </c>
      <c r="S227" s="415">
        <v>118000</v>
      </c>
      <c r="T227" s="15">
        <v>46191</v>
      </c>
    </row>
    <row r="228" spans="1:20" ht="15" customHeight="1" x14ac:dyDescent="0.35">
      <c r="A228" s="397">
        <f t="shared" si="4"/>
        <v>226</v>
      </c>
      <c r="B228" s="47" t="s">
        <v>1354</v>
      </c>
      <c r="C228" s="47" t="s">
        <v>1355</v>
      </c>
      <c r="D228" s="47" t="s">
        <v>56</v>
      </c>
      <c r="E228" s="47" t="s">
        <v>1356</v>
      </c>
      <c r="F228" s="47" t="s">
        <v>131</v>
      </c>
      <c r="G228" s="47" t="s">
        <v>58</v>
      </c>
      <c r="H228" s="47" t="s">
        <v>327</v>
      </c>
      <c r="I228" s="47"/>
      <c r="J228" s="47" t="s">
        <v>1068</v>
      </c>
      <c r="K228" s="382">
        <v>46113</v>
      </c>
      <c r="L228" s="383">
        <v>3</v>
      </c>
      <c r="M228" s="383">
        <v>0</v>
      </c>
      <c r="N228" s="384" t="s">
        <v>525</v>
      </c>
      <c r="O228" s="385">
        <v>5900000</v>
      </c>
      <c r="P228" s="415">
        <v>1268500</v>
      </c>
      <c r="Q228" s="415">
        <v>619500</v>
      </c>
      <c r="R228" s="415">
        <v>1888000</v>
      </c>
      <c r="S228" s="415">
        <v>118000</v>
      </c>
      <c r="T228" s="15" t="s">
        <v>982</v>
      </c>
    </row>
    <row r="229" spans="1:20" ht="15" customHeight="1" x14ac:dyDescent="0.35">
      <c r="A229" s="397">
        <f t="shared" si="4"/>
        <v>227</v>
      </c>
      <c r="B229" s="47" t="s">
        <v>1357</v>
      </c>
      <c r="C229" s="47" t="s">
        <v>1358</v>
      </c>
      <c r="D229" s="47" t="s">
        <v>56</v>
      </c>
      <c r="E229" s="47" t="s">
        <v>1359</v>
      </c>
      <c r="F229" s="47" t="s">
        <v>131</v>
      </c>
      <c r="G229" s="47" t="s">
        <v>58</v>
      </c>
      <c r="H229" s="47" t="s">
        <v>327</v>
      </c>
      <c r="I229" s="47"/>
      <c r="J229" s="47" t="s">
        <v>1068</v>
      </c>
      <c r="K229" s="382">
        <v>46113</v>
      </c>
      <c r="L229" s="383">
        <v>3</v>
      </c>
      <c r="M229" s="383">
        <v>0</v>
      </c>
      <c r="N229" s="384" t="s">
        <v>525</v>
      </c>
      <c r="O229" s="385">
        <v>5900000</v>
      </c>
      <c r="P229" s="415">
        <v>1268500</v>
      </c>
      <c r="Q229" s="415">
        <v>619500</v>
      </c>
      <c r="R229" s="415">
        <v>1888000</v>
      </c>
      <c r="S229" s="415">
        <v>118000</v>
      </c>
      <c r="T229" s="15" t="s">
        <v>982</v>
      </c>
    </row>
    <row r="230" spans="1:20" ht="15" customHeight="1" x14ac:dyDescent="0.35">
      <c r="A230" s="397">
        <f t="shared" si="4"/>
        <v>228</v>
      </c>
      <c r="B230" s="47" t="s">
        <v>1360</v>
      </c>
      <c r="C230" s="47" t="s">
        <v>1361</v>
      </c>
      <c r="D230" s="47" t="s">
        <v>56</v>
      </c>
      <c r="E230" s="47" t="s">
        <v>1362</v>
      </c>
      <c r="F230" s="47" t="s">
        <v>131</v>
      </c>
      <c r="G230" s="47" t="s">
        <v>58</v>
      </c>
      <c r="H230" s="47" t="s">
        <v>1078</v>
      </c>
      <c r="I230" s="47"/>
      <c r="J230" s="47" t="s">
        <v>1067</v>
      </c>
      <c r="K230" s="382">
        <v>46113</v>
      </c>
      <c r="L230" s="383">
        <v>3</v>
      </c>
      <c r="M230" s="383">
        <v>0</v>
      </c>
      <c r="N230" s="384" t="s">
        <v>525</v>
      </c>
      <c r="O230" s="385">
        <v>5900000</v>
      </c>
      <c r="P230" s="415">
        <v>1268500</v>
      </c>
      <c r="Q230" s="415">
        <v>619500</v>
      </c>
      <c r="R230" s="415">
        <v>1888000</v>
      </c>
      <c r="S230" s="415">
        <v>0</v>
      </c>
      <c r="T230" s="15" t="s">
        <v>982</v>
      </c>
    </row>
    <row r="231" spans="1:20" ht="15" customHeight="1" x14ac:dyDescent="0.35">
      <c r="A231" s="397">
        <f t="shared" si="4"/>
        <v>229</v>
      </c>
      <c r="B231" s="47" t="s">
        <v>1363</v>
      </c>
      <c r="C231" s="47" t="s">
        <v>1364</v>
      </c>
      <c r="D231" s="47" t="s">
        <v>56</v>
      </c>
      <c r="E231" s="47" t="s">
        <v>1365</v>
      </c>
      <c r="F231" s="47" t="s">
        <v>131</v>
      </c>
      <c r="G231" s="47" t="s">
        <v>58</v>
      </c>
      <c r="H231" s="47" t="s">
        <v>327</v>
      </c>
      <c r="I231" s="47"/>
      <c r="J231" s="47" t="s">
        <v>1067</v>
      </c>
      <c r="K231" s="382">
        <v>46113</v>
      </c>
      <c r="L231" s="383">
        <v>3</v>
      </c>
      <c r="M231" s="383">
        <v>0</v>
      </c>
      <c r="N231" s="384" t="s">
        <v>525</v>
      </c>
      <c r="O231" s="385">
        <v>5900000</v>
      </c>
      <c r="P231" s="415">
        <v>1268500</v>
      </c>
      <c r="Q231" s="415">
        <v>619500</v>
      </c>
      <c r="R231" s="415">
        <v>1888000</v>
      </c>
      <c r="S231" s="415">
        <v>0</v>
      </c>
      <c r="T231" s="15" t="s">
        <v>982</v>
      </c>
    </row>
    <row r="232" spans="1:20" ht="15" customHeight="1" x14ac:dyDescent="0.35">
      <c r="A232" s="397">
        <f t="shared" si="4"/>
        <v>230</v>
      </c>
      <c r="B232" s="47" t="s">
        <v>1366</v>
      </c>
      <c r="C232" s="47" t="s">
        <v>1367</v>
      </c>
      <c r="D232" s="47" t="s">
        <v>56</v>
      </c>
      <c r="E232" s="47" t="s">
        <v>1368</v>
      </c>
      <c r="F232" s="47" t="s">
        <v>131</v>
      </c>
      <c r="G232" s="47" t="s">
        <v>58</v>
      </c>
      <c r="H232" s="47" t="s">
        <v>1033</v>
      </c>
      <c r="I232" s="47"/>
      <c r="J232" s="47" t="s">
        <v>870</v>
      </c>
      <c r="K232" s="382">
        <v>46113</v>
      </c>
      <c r="L232" s="383">
        <v>3</v>
      </c>
      <c r="M232" s="383">
        <v>3</v>
      </c>
      <c r="N232" s="384" t="s">
        <v>525</v>
      </c>
      <c r="O232" s="385">
        <v>5900000</v>
      </c>
      <c r="P232" s="415">
        <v>1268500</v>
      </c>
      <c r="Q232" s="415">
        <v>619500</v>
      </c>
      <c r="R232" s="415">
        <v>1888000</v>
      </c>
      <c r="S232" s="415">
        <v>118000</v>
      </c>
      <c r="T232" s="15" t="s">
        <v>982</v>
      </c>
    </row>
    <row r="233" spans="1:20" ht="15" customHeight="1" x14ac:dyDescent="0.35">
      <c r="A233" s="397">
        <f t="shared" si="4"/>
        <v>231</v>
      </c>
      <c r="B233" s="47" t="s">
        <v>1369</v>
      </c>
      <c r="C233" s="47" t="s">
        <v>1370</v>
      </c>
      <c r="D233" s="47" t="s">
        <v>56</v>
      </c>
      <c r="E233" s="47" t="s">
        <v>1371</v>
      </c>
      <c r="F233" s="47" t="s">
        <v>131</v>
      </c>
      <c r="G233" s="47" t="s">
        <v>58</v>
      </c>
      <c r="H233" s="47" t="s">
        <v>328</v>
      </c>
      <c r="I233" s="47"/>
      <c r="J233" s="47" t="s">
        <v>870</v>
      </c>
      <c r="K233" s="382">
        <v>46113</v>
      </c>
      <c r="L233" s="383">
        <v>3</v>
      </c>
      <c r="M233" s="383">
        <v>0</v>
      </c>
      <c r="N233" s="384" t="s">
        <v>525</v>
      </c>
      <c r="O233" s="385">
        <v>5900000</v>
      </c>
      <c r="P233" s="415">
        <v>1268500</v>
      </c>
      <c r="Q233" s="415">
        <v>619500</v>
      </c>
      <c r="R233" s="415">
        <v>1888000</v>
      </c>
      <c r="S233" s="415">
        <v>118000</v>
      </c>
      <c r="T233" s="15" t="s">
        <v>982</v>
      </c>
    </row>
    <row r="234" spans="1:20" ht="15" customHeight="1" x14ac:dyDescent="0.35">
      <c r="A234" s="397">
        <f t="shared" si="4"/>
        <v>232</v>
      </c>
      <c r="B234" s="47" t="s">
        <v>1372</v>
      </c>
      <c r="C234" s="47" t="s">
        <v>1373</v>
      </c>
      <c r="D234" s="47" t="s">
        <v>56</v>
      </c>
      <c r="E234" s="47" t="s">
        <v>1374</v>
      </c>
      <c r="F234" s="47" t="s">
        <v>131</v>
      </c>
      <c r="G234" s="47" t="s">
        <v>58</v>
      </c>
      <c r="H234" s="47" t="s">
        <v>399</v>
      </c>
      <c r="I234" s="47"/>
      <c r="J234" s="47" t="s">
        <v>870</v>
      </c>
      <c r="K234" s="382">
        <v>46113</v>
      </c>
      <c r="L234" s="383">
        <v>3</v>
      </c>
      <c r="M234" s="383">
        <v>0</v>
      </c>
      <c r="N234" s="384" t="s">
        <v>525</v>
      </c>
      <c r="O234" s="385">
        <v>5900000</v>
      </c>
      <c r="P234" s="415">
        <v>1268500</v>
      </c>
      <c r="Q234" s="415">
        <v>619500</v>
      </c>
      <c r="R234" s="415">
        <v>1888000</v>
      </c>
      <c r="S234" s="415">
        <v>118000</v>
      </c>
      <c r="T234" s="15" t="s">
        <v>982</v>
      </c>
    </row>
    <row r="235" spans="1:20" ht="15" customHeight="1" x14ac:dyDescent="0.35">
      <c r="A235" s="397">
        <f t="shared" si="4"/>
        <v>233</v>
      </c>
      <c r="B235" s="47" t="s">
        <v>1375</v>
      </c>
      <c r="C235" s="47" t="s">
        <v>1376</v>
      </c>
      <c r="D235" s="47" t="s">
        <v>56</v>
      </c>
      <c r="E235" s="47" t="s">
        <v>1377</v>
      </c>
      <c r="F235" s="47" t="s">
        <v>131</v>
      </c>
      <c r="G235" s="47" t="s">
        <v>58</v>
      </c>
      <c r="H235" s="47" t="s">
        <v>399</v>
      </c>
      <c r="I235" s="47" t="s">
        <v>1912</v>
      </c>
      <c r="J235" s="47" t="s">
        <v>870</v>
      </c>
      <c r="K235" s="382">
        <v>46113</v>
      </c>
      <c r="L235" s="383">
        <v>3</v>
      </c>
      <c r="M235" s="383">
        <v>14</v>
      </c>
      <c r="N235" s="384" t="s">
        <v>526</v>
      </c>
      <c r="O235" s="385">
        <v>5900000</v>
      </c>
      <c r="P235" s="415">
        <v>0</v>
      </c>
      <c r="Q235" s="415">
        <v>0</v>
      </c>
      <c r="R235" s="415">
        <v>0</v>
      </c>
      <c r="S235" s="415">
        <v>0</v>
      </c>
      <c r="T235" s="15">
        <v>46190</v>
      </c>
    </row>
    <row r="236" spans="1:20" ht="15" customHeight="1" x14ac:dyDescent="0.35">
      <c r="A236" s="397">
        <f t="shared" si="4"/>
        <v>234</v>
      </c>
      <c r="B236" s="47" t="s">
        <v>1378</v>
      </c>
      <c r="C236" s="47" t="s">
        <v>1379</v>
      </c>
      <c r="D236" s="47" t="s">
        <v>56</v>
      </c>
      <c r="E236" s="47" t="s">
        <v>1380</v>
      </c>
      <c r="F236" s="47" t="s">
        <v>131</v>
      </c>
      <c r="G236" s="47" t="s">
        <v>58</v>
      </c>
      <c r="H236" s="47" t="s">
        <v>399</v>
      </c>
      <c r="I236" s="47" t="s">
        <v>1922</v>
      </c>
      <c r="J236" s="47" t="s">
        <v>870</v>
      </c>
      <c r="K236" s="382">
        <v>46113</v>
      </c>
      <c r="L236" s="383">
        <v>3</v>
      </c>
      <c r="M236" s="383">
        <v>25</v>
      </c>
      <c r="N236" s="384" t="s">
        <v>526</v>
      </c>
      <c r="O236" s="385">
        <v>5900000</v>
      </c>
      <c r="P236" s="415">
        <v>0</v>
      </c>
      <c r="Q236" s="415">
        <v>0</v>
      </c>
      <c r="R236" s="415">
        <v>0</v>
      </c>
      <c r="S236" s="415">
        <v>0</v>
      </c>
      <c r="T236" s="15" t="s">
        <v>982</v>
      </c>
    </row>
    <row r="237" spans="1:20" ht="15" customHeight="1" x14ac:dyDescent="0.35">
      <c r="A237" s="397">
        <f t="shared" si="4"/>
        <v>235</v>
      </c>
      <c r="B237" s="47" t="s">
        <v>1381</v>
      </c>
      <c r="C237" s="47" t="s">
        <v>1382</v>
      </c>
      <c r="D237" s="47" t="s">
        <v>56</v>
      </c>
      <c r="E237" s="47" t="s">
        <v>1383</v>
      </c>
      <c r="F237" s="47" t="s">
        <v>131</v>
      </c>
      <c r="G237" s="47" t="s">
        <v>58</v>
      </c>
      <c r="H237" s="47" t="s">
        <v>327</v>
      </c>
      <c r="I237" s="47"/>
      <c r="J237" s="47" t="s">
        <v>319</v>
      </c>
      <c r="K237" s="382">
        <v>46113</v>
      </c>
      <c r="L237" s="383">
        <v>3</v>
      </c>
      <c r="M237" s="383">
        <v>1</v>
      </c>
      <c r="N237" s="384" t="s">
        <v>525</v>
      </c>
      <c r="O237" s="385">
        <v>5900000</v>
      </c>
      <c r="P237" s="415">
        <v>1268500</v>
      </c>
      <c r="Q237" s="415">
        <v>619500</v>
      </c>
      <c r="R237" s="415">
        <v>1888000</v>
      </c>
      <c r="S237" s="415">
        <v>118000</v>
      </c>
      <c r="T237" s="15" t="s">
        <v>982</v>
      </c>
    </row>
    <row r="238" spans="1:20" ht="15" customHeight="1" x14ac:dyDescent="0.35">
      <c r="A238" s="397">
        <f t="shared" si="4"/>
        <v>236</v>
      </c>
      <c r="B238" s="47" t="s">
        <v>1384</v>
      </c>
      <c r="C238" s="47" t="s">
        <v>1385</v>
      </c>
      <c r="D238" s="47" t="s">
        <v>56</v>
      </c>
      <c r="E238" s="47" t="s">
        <v>1386</v>
      </c>
      <c r="F238" s="47" t="s">
        <v>131</v>
      </c>
      <c r="G238" s="47" t="s">
        <v>58</v>
      </c>
      <c r="H238" s="47" t="s">
        <v>399</v>
      </c>
      <c r="I238" s="47"/>
      <c r="J238" s="47" t="s">
        <v>319</v>
      </c>
      <c r="K238" s="382">
        <v>46113</v>
      </c>
      <c r="L238" s="383">
        <v>3</v>
      </c>
      <c r="M238" s="383">
        <v>6</v>
      </c>
      <c r="N238" s="384" t="s">
        <v>525</v>
      </c>
      <c r="O238" s="385">
        <v>5900000</v>
      </c>
      <c r="P238" s="415">
        <v>1268500</v>
      </c>
      <c r="Q238" s="415">
        <v>619500</v>
      </c>
      <c r="R238" s="415">
        <v>1888000</v>
      </c>
      <c r="S238" s="415">
        <v>118000</v>
      </c>
      <c r="T238" s="15" t="s">
        <v>982</v>
      </c>
    </row>
    <row r="239" spans="1:20" ht="15" customHeight="1" x14ac:dyDescent="0.35">
      <c r="A239" s="397">
        <f t="shared" si="4"/>
        <v>237</v>
      </c>
      <c r="B239" s="47" t="s">
        <v>1387</v>
      </c>
      <c r="C239" s="47" t="s">
        <v>1388</v>
      </c>
      <c r="D239" s="47" t="s">
        <v>56</v>
      </c>
      <c r="E239" s="47" t="s">
        <v>1389</v>
      </c>
      <c r="F239" s="47" t="s">
        <v>131</v>
      </c>
      <c r="G239" s="47" t="s">
        <v>58</v>
      </c>
      <c r="H239" s="47" t="s">
        <v>399</v>
      </c>
      <c r="I239" s="47"/>
      <c r="J239" s="47" t="s">
        <v>870</v>
      </c>
      <c r="K239" s="382">
        <v>46113</v>
      </c>
      <c r="L239" s="383">
        <v>3</v>
      </c>
      <c r="M239" s="383">
        <v>1</v>
      </c>
      <c r="N239" s="384" t="s">
        <v>525</v>
      </c>
      <c r="O239" s="385">
        <v>5900000</v>
      </c>
      <c r="P239" s="415">
        <v>1268500</v>
      </c>
      <c r="Q239" s="415">
        <v>619500</v>
      </c>
      <c r="R239" s="415">
        <v>1888000</v>
      </c>
      <c r="S239" s="415">
        <v>118000</v>
      </c>
      <c r="T239" s="15" t="s">
        <v>982</v>
      </c>
    </row>
    <row r="240" spans="1:20" ht="15" customHeight="1" x14ac:dyDescent="0.35">
      <c r="A240" s="397">
        <f t="shared" si="4"/>
        <v>238</v>
      </c>
      <c r="B240" s="47" t="s">
        <v>1392</v>
      </c>
      <c r="C240" s="47" t="s">
        <v>1393</v>
      </c>
      <c r="D240" s="47" t="s">
        <v>61</v>
      </c>
      <c r="E240" s="47" t="s">
        <v>1394</v>
      </c>
      <c r="F240" s="47" t="s">
        <v>132</v>
      </c>
      <c r="G240" s="47" t="s">
        <v>58</v>
      </c>
      <c r="H240" s="47" t="s">
        <v>547</v>
      </c>
      <c r="I240" s="47"/>
      <c r="J240" s="47" t="s">
        <v>870</v>
      </c>
      <c r="K240" s="382">
        <v>46120</v>
      </c>
      <c r="L240" s="383">
        <v>2.7666666666666666</v>
      </c>
      <c r="M240" s="383">
        <v>0</v>
      </c>
      <c r="N240" s="384" t="s">
        <v>525</v>
      </c>
      <c r="O240" s="385">
        <v>5900000</v>
      </c>
      <c r="P240" s="415">
        <v>1268500</v>
      </c>
      <c r="Q240" s="415">
        <v>619500</v>
      </c>
      <c r="R240" s="415">
        <v>1888000</v>
      </c>
      <c r="S240" s="415">
        <v>118000</v>
      </c>
      <c r="T240" s="15" t="s">
        <v>982</v>
      </c>
    </row>
    <row r="241" spans="1:20" ht="15" customHeight="1" x14ac:dyDescent="0.35">
      <c r="A241" s="397">
        <f t="shared" si="4"/>
        <v>239</v>
      </c>
      <c r="B241" s="47" t="s">
        <v>1395</v>
      </c>
      <c r="C241" s="47" t="s">
        <v>1396</v>
      </c>
      <c r="D241" s="47" t="s">
        <v>56</v>
      </c>
      <c r="E241" s="47" t="s">
        <v>1397</v>
      </c>
      <c r="F241" s="47" t="s">
        <v>131</v>
      </c>
      <c r="G241" s="47" t="s">
        <v>58</v>
      </c>
      <c r="H241" s="47" t="s">
        <v>399</v>
      </c>
      <c r="I241" s="47"/>
      <c r="J241" s="47" t="s">
        <v>870</v>
      </c>
      <c r="K241" s="382">
        <v>46120</v>
      </c>
      <c r="L241" s="383">
        <v>2.7666666666666666</v>
      </c>
      <c r="M241" s="383">
        <v>2</v>
      </c>
      <c r="N241" s="384" t="s">
        <v>525</v>
      </c>
      <c r="O241" s="385">
        <v>5900000</v>
      </c>
      <c r="P241" s="415">
        <v>1268500</v>
      </c>
      <c r="Q241" s="415">
        <v>619500</v>
      </c>
      <c r="R241" s="415">
        <v>1888000</v>
      </c>
      <c r="S241" s="415">
        <v>118000</v>
      </c>
      <c r="T241" s="15" t="s">
        <v>982</v>
      </c>
    </row>
    <row r="242" spans="1:20" ht="15" customHeight="1" x14ac:dyDescent="0.35">
      <c r="A242" s="397">
        <f t="shared" si="4"/>
        <v>240</v>
      </c>
      <c r="B242" s="47" t="s">
        <v>1398</v>
      </c>
      <c r="C242" s="47" t="s">
        <v>1399</v>
      </c>
      <c r="D242" s="47" t="s">
        <v>56</v>
      </c>
      <c r="E242" s="47" t="s">
        <v>1400</v>
      </c>
      <c r="F242" s="47" t="s">
        <v>131</v>
      </c>
      <c r="G242" s="47" t="s">
        <v>58</v>
      </c>
      <c r="H242" s="47" t="s">
        <v>399</v>
      </c>
      <c r="I242" s="47"/>
      <c r="J242" s="47" t="s">
        <v>1067</v>
      </c>
      <c r="K242" s="382">
        <v>46120</v>
      </c>
      <c r="L242" s="383">
        <v>2.7666666666666666</v>
      </c>
      <c r="M242" s="383">
        <v>3</v>
      </c>
      <c r="N242" s="384" t="s">
        <v>525</v>
      </c>
      <c r="O242" s="385">
        <v>5900000</v>
      </c>
      <c r="P242" s="415">
        <v>1268500</v>
      </c>
      <c r="Q242" s="415">
        <v>619500</v>
      </c>
      <c r="R242" s="415">
        <v>1888000</v>
      </c>
      <c r="S242" s="415">
        <v>0</v>
      </c>
      <c r="T242" s="15" t="s">
        <v>982</v>
      </c>
    </row>
    <row r="243" spans="1:20" ht="15" customHeight="1" x14ac:dyDescent="0.35">
      <c r="A243" s="397">
        <f t="shared" si="4"/>
        <v>241</v>
      </c>
      <c r="B243" s="47" t="s">
        <v>1403</v>
      </c>
      <c r="C243" s="47" t="s">
        <v>1404</v>
      </c>
      <c r="D243" s="47" t="s">
        <v>56</v>
      </c>
      <c r="E243" s="47" t="s">
        <v>1405</v>
      </c>
      <c r="F243" s="47" t="s">
        <v>131</v>
      </c>
      <c r="G243" s="47" t="s">
        <v>58</v>
      </c>
      <c r="H243" s="47" t="s">
        <v>328</v>
      </c>
      <c r="I243" s="47"/>
      <c r="J243" s="47" t="s">
        <v>1068</v>
      </c>
      <c r="K243" s="382">
        <v>46120</v>
      </c>
      <c r="L243" s="383">
        <v>2.7666666666666666</v>
      </c>
      <c r="M243" s="383">
        <v>0</v>
      </c>
      <c r="N243" s="384" t="s">
        <v>525</v>
      </c>
      <c r="O243" s="385">
        <v>5900000</v>
      </c>
      <c r="P243" s="415">
        <v>1268500</v>
      </c>
      <c r="Q243" s="415">
        <v>619500</v>
      </c>
      <c r="R243" s="415">
        <v>1888000</v>
      </c>
      <c r="S243" s="415">
        <v>118000</v>
      </c>
      <c r="T243" s="15" t="s">
        <v>982</v>
      </c>
    </row>
    <row r="244" spans="1:20" ht="15" customHeight="1" x14ac:dyDescent="0.35">
      <c r="A244" s="397">
        <f t="shared" si="4"/>
        <v>242</v>
      </c>
      <c r="B244" s="47" t="s">
        <v>1408</v>
      </c>
      <c r="C244" s="47" t="s">
        <v>1003</v>
      </c>
      <c r="D244" s="47" t="s">
        <v>56</v>
      </c>
      <c r="E244" s="47" t="s">
        <v>1409</v>
      </c>
      <c r="F244" s="47" t="s">
        <v>131</v>
      </c>
      <c r="G244" s="47" t="s">
        <v>58</v>
      </c>
      <c r="H244" s="47" t="s">
        <v>328</v>
      </c>
      <c r="I244" s="47"/>
      <c r="J244" s="47" t="s">
        <v>1068</v>
      </c>
      <c r="K244" s="382">
        <v>46120</v>
      </c>
      <c r="L244" s="383">
        <v>2.7666666666666666</v>
      </c>
      <c r="M244" s="383">
        <v>0</v>
      </c>
      <c r="N244" s="384" t="s">
        <v>525</v>
      </c>
      <c r="O244" s="385">
        <v>5900000</v>
      </c>
      <c r="P244" s="415">
        <v>1268500</v>
      </c>
      <c r="Q244" s="415">
        <v>619500</v>
      </c>
      <c r="R244" s="415">
        <v>1888000</v>
      </c>
      <c r="S244" s="415">
        <v>118000</v>
      </c>
      <c r="T244" s="15" t="s">
        <v>982</v>
      </c>
    </row>
    <row r="245" spans="1:20" ht="15" customHeight="1" x14ac:dyDescent="0.35">
      <c r="A245" s="397">
        <f t="shared" si="4"/>
        <v>243</v>
      </c>
      <c r="B245" s="47" t="s">
        <v>1410</v>
      </c>
      <c r="C245" s="47" t="s">
        <v>1411</v>
      </c>
      <c r="D245" s="47" t="s">
        <v>56</v>
      </c>
      <c r="E245" s="47" t="s">
        <v>1412</v>
      </c>
      <c r="F245" s="47" t="s">
        <v>131</v>
      </c>
      <c r="G245" s="47" t="s">
        <v>58</v>
      </c>
      <c r="H245" s="47" t="s">
        <v>1033</v>
      </c>
      <c r="I245" s="47"/>
      <c r="J245" s="47" t="s">
        <v>1068</v>
      </c>
      <c r="K245" s="382">
        <v>46120</v>
      </c>
      <c r="L245" s="383">
        <v>2.7666666666666666</v>
      </c>
      <c r="M245" s="383">
        <v>0</v>
      </c>
      <c r="N245" s="384" t="s">
        <v>525</v>
      </c>
      <c r="O245" s="385">
        <v>5900000</v>
      </c>
      <c r="P245" s="415">
        <v>1268500</v>
      </c>
      <c r="Q245" s="415">
        <v>619500</v>
      </c>
      <c r="R245" s="415">
        <v>1888000</v>
      </c>
      <c r="S245" s="415">
        <v>118000</v>
      </c>
      <c r="T245" s="15" t="s">
        <v>982</v>
      </c>
    </row>
    <row r="246" spans="1:20" ht="15" customHeight="1" x14ac:dyDescent="0.35">
      <c r="A246" s="397">
        <f t="shared" si="4"/>
        <v>244</v>
      </c>
      <c r="B246" s="47" t="s">
        <v>1413</v>
      </c>
      <c r="C246" s="47" t="s">
        <v>1414</v>
      </c>
      <c r="D246" s="47" t="s">
        <v>56</v>
      </c>
      <c r="E246" s="47" t="s">
        <v>1415</v>
      </c>
      <c r="F246" s="47" t="s">
        <v>131</v>
      </c>
      <c r="G246" s="47" t="s">
        <v>58</v>
      </c>
      <c r="H246" s="47" t="s">
        <v>327</v>
      </c>
      <c r="I246" s="47"/>
      <c r="J246" s="47" t="s">
        <v>1068</v>
      </c>
      <c r="K246" s="382">
        <v>46120</v>
      </c>
      <c r="L246" s="383">
        <v>2.7666666666666666</v>
      </c>
      <c r="M246" s="383">
        <v>0</v>
      </c>
      <c r="N246" s="384" t="s">
        <v>525</v>
      </c>
      <c r="O246" s="385">
        <v>5900000</v>
      </c>
      <c r="P246" s="415">
        <v>1268500</v>
      </c>
      <c r="Q246" s="415">
        <v>619500</v>
      </c>
      <c r="R246" s="415">
        <v>1888000</v>
      </c>
      <c r="S246" s="415">
        <v>118000</v>
      </c>
      <c r="T246" s="15" t="s">
        <v>982</v>
      </c>
    </row>
    <row r="247" spans="1:20" ht="15" customHeight="1" x14ac:dyDescent="0.35">
      <c r="A247" s="397">
        <f t="shared" si="4"/>
        <v>245</v>
      </c>
      <c r="B247" s="47" t="s">
        <v>1416</v>
      </c>
      <c r="C247" s="47" t="s">
        <v>1417</v>
      </c>
      <c r="D247" s="47" t="s">
        <v>56</v>
      </c>
      <c r="E247" s="47" t="s">
        <v>1418</v>
      </c>
      <c r="F247" s="47" t="s">
        <v>131</v>
      </c>
      <c r="G247" s="47" t="s">
        <v>58</v>
      </c>
      <c r="H247" s="47" t="s">
        <v>327</v>
      </c>
      <c r="I247" s="47"/>
      <c r="J247" s="47" t="s">
        <v>319</v>
      </c>
      <c r="K247" s="382">
        <v>46120</v>
      </c>
      <c r="L247" s="383">
        <v>2.7666666666666666</v>
      </c>
      <c r="M247" s="383">
        <v>0</v>
      </c>
      <c r="N247" s="384" t="s">
        <v>525</v>
      </c>
      <c r="O247" s="385">
        <v>5900000</v>
      </c>
      <c r="P247" s="415">
        <v>1268500</v>
      </c>
      <c r="Q247" s="415">
        <v>619500</v>
      </c>
      <c r="R247" s="415">
        <v>1888000</v>
      </c>
      <c r="S247" s="415">
        <v>118000</v>
      </c>
      <c r="T247" s="15" t="s">
        <v>982</v>
      </c>
    </row>
    <row r="248" spans="1:20" ht="15" customHeight="1" x14ac:dyDescent="0.35">
      <c r="A248" s="397">
        <f t="shared" si="4"/>
        <v>246</v>
      </c>
      <c r="B248" s="47" t="s">
        <v>1419</v>
      </c>
      <c r="C248" s="47" t="s">
        <v>1420</v>
      </c>
      <c r="D248" s="47" t="s">
        <v>56</v>
      </c>
      <c r="E248" s="47" t="s">
        <v>1421</v>
      </c>
      <c r="F248" s="47" t="s">
        <v>131</v>
      </c>
      <c r="G248" s="47" t="s">
        <v>58</v>
      </c>
      <c r="H248" s="47" t="s">
        <v>1078</v>
      </c>
      <c r="I248" s="47"/>
      <c r="J248" s="47" t="s">
        <v>319</v>
      </c>
      <c r="K248" s="382">
        <v>46120</v>
      </c>
      <c r="L248" s="383">
        <v>2.7666666666666666</v>
      </c>
      <c r="M248" s="383">
        <v>4</v>
      </c>
      <c r="N248" s="384" t="s">
        <v>525</v>
      </c>
      <c r="O248" s="385">
        <v>5900000</v>
      </c>
      <c r="P248" s="415">
        <v>1268500</v>
      </c>
      <c r="Q248" s="415">
        <v>619500</v>
      </c>
      <c r="R248" s="415">
        <v>1888000</v>
      </c>
      <c r="S248" s="415">
        <v>118000</v>
      </c>
      <c r="T248" s="15" t="s">
        <v>982</v>
      </c>
    </row>
    <row r="249" spans="1:20" ht="15" customHeight="1" x14ac:dyDescent="0.35">
      <c r="A249" s="397">
        <f t="shared" si="4"/>
        <v>247</v>
      </c>
      <c r="B249" s="47" t="s">
        <v>1422</v>
      </c>
      <c r="C249" s="47" t="s">
        <v>1423</v>
      </c>
      <c r="D249" s="47" t="s">
        <v>56</v>
      </c>
      <c r="E249" s="47" t="s">
        <v>1424</v>
      </c>
      <c r="F249" s="47" t="s">
        <v>131</v>
      </c>
      <c r="G249" s="47" t="s">
        <v>58</v>
      </c>
      <c r="H249" s="47" t="s">
        <v>328</v>
      </c>
      <c r="I249" s="47"/>
      <c r="J249" s="47" t="s">
        <v>319</v>
      </c>
      <c r="K249" s="382">
        <v>46120</v>
      </c>
      <c r="L249" s="383">
        <v>2.7666666666666666</v>
      </c>
      <c r="M249" s="383">
        <v>0</v>
      </c>
      <c r="N249" s="384" t="s">
        <v>525</v>
      </c>
      <c r="O249" s="385">
        <v>5900000</v>
      </c>
      <c r="P249" s="415">
        <v>1268500</v>
      </c>
      <c r="Q249" s="415">
        <v>619500</v>
      </c>
      <c r="R249" s="415">
        <v>1888000</v>
      </c>
      <c r="S249" s="415">
        <v>118000</v>
      </c>
      <c r="T249" s="15" t="s">
        <v>982</v>
      </c>
    </row>
    <row r="250" spans="1:20" ht="15" customHeight="1" x14ac:dyDescent="0.35">
      <c r="A250" s="397">
        <f t="shared" si="4"/>
        <v>248</v>
      </c>
      <c r="B250" s="47" t="s">
        <v>1425</v>
      </c>
      <c r="C250" s="47" t="s">
        <v>1426</v>
      </c>
      <c r="D250" s="47" t="s">
        <v>56</v>
      </c>
      <c r="E250" s="47" t="s">
        <v>1427</v>
      </c>
      <c r="F250" s="47" t="s">
        <v>131</v>
      </c>
      <c r="G250" s="47" t="s">
        <v>58</v>
      </c>
      <c r="H250" s="47" t="s">
        <v>825</v>
      </c>
      <c r="I250" s="47"/>
      <c r="J250" s="47" t="s">
        <v>319</v>
      </c>
      <c r="K250" s="382">
        <v>46120</v>
      </c>
      <c r="L250" s="383">
        <v>2.7666666666666666</v>
      </c>
      <c r="M250" s="383">
        <v>0</v>
      </c>
      <c r="N250" s="384" t="s">
        <v>525</v>
      </c>
      <c r="O250" s="385">
        <v>5900000</v>
      </c>
      <c r="P250" s="415">
        <v>1268500</v>
      </c>
      <c r="Q250" s="415">
        <v>619500</v>
      </c>
      <c r="R250" s="415">
        <v>1888000</v>
      </c>
      <c r="S250" s="415">
        <v>118000</v>
      </c>
      <c r="T250" s="15" t="s">
        <v>982</v>
      </c>
    </row>
    <row r="251" spans="1:20" ht="15" customHeight="1" x14ac:dyDescent="0.35">
      <c r="A251" s="397">
        <f t="shared" si="4"/>
        <v>249</v>
      </c>
      <c r="B251" s="47" t="s">
        <v>1428</v>
      </c>
      <c r="C251" s="47" t="s">
        <v>1429</v>
      </c>
      <c r="D251" s="47" t="s">
        <v>56</v>
      </c>
      <c r="E251" s="47" t="s">
        <v>1430</v>
      </c>
      <c r="F251" s="47" t="s">
        <v>131</v>
      </c>
      <c r="G251" s="47" t="s">
        <v>58</v>
      </c>
      <c r="H251" s="47" t="s">
        <v>399</v>
      </c>
      <c r="I251" s="47"/>
      <c r="J251" s="47" t="s">
        <v>870</v>
      </c>
      <c r="K251" s="382">
        <v>46128</v>
      </c>
      <c r="L251" s="383">
        <v>2.5</v>
      </c>
      <c r="M251" s="383">
        <v>0</v>
      </c>
      <c r="N251" s="384" t="s">
        <v>525</v>
      </c>
      <c r="O251" s="385">
        <v>5900000</v>
      </c>
      <c r="P251" s="415">
        <v>1268500</v>
      </c>
      <c r="Q251" s="415">
        <v>619500</v>
      </c>
      <c r="R251" s="415">
        <v>1888000</v>
      </c>
      <c r="S251" s="415">
        <v>118000</v>
      </c>
      <c r="T251" s="15" t="s">
        <v>982</v>
      </c>
    </row>
    <row r="252" spans="1:20" ht="15" customHeight="1" x14ac:dyDescent="0.35">
      <c r="A252" s="397">
        <f t="shared" si="4"/>
        <v>250</v>
      </c>
      <c r="B252" s="47" t="s">
        <v>1431</v>
      </c>
      <c r="C252" s="47" t="s">
        <v>1432</v>
      </c>
      <c r="D252" s="47" t="s">
        <v>56</v>
      </c>
      <c r="E252" s="47" t="s">
        <v>1433</v>
      </c>
      <c r="F252" s="47" t="s">
        <v>131</v>
      </c>
      <c r="G252" s="47" t="s">
        <v>58</v>
      </c>
      <c r="H252" s="47" t="s">
        <v>399</v>
      </c>
      <c r="I252" s="47"/>
      <c r="J252" s="47" t="s">
        <v>870</v>
      </c>
      <c r="K252" s="382">
        <v>46128</v>
      </c>
      <c r="L252" s="383">
        <v>2.5</v>
      </c>
      <c r="M252" s="383">
        <v>2</v>
      </c>
      <c r="N252" s="384" t="s">
        <v>525</v>
      </c>
      <c r="O252" s="385">
        <v>5900000</v>
      </c>
      <c r="P252" s="415">
        <v>1268500</v>
      </c>
      <c r="Q252" s="415">
        <v>619500</v>
      </c>
      <c r="R252" s="415">
        <v>1888000</v>
      </c>
      <c r="S252" s="415">
        <v>118000</v>
      </c>
      <c r="T252" s="15" t="s">
        <v>982</v>
      </c>
    </row>
    <row r="253" spans="1:20" ht="15" customHeight="1" x14ac:dyDescent="0.35">
      <c r="A253" s="397">
        <f t="shared" si="4"/>
        <v>251</v>
      </c>
      <c r="B253" s="47" t="s">
        <v>1434</v>
      </c>
      <c r="C253" s="47" t="s">
        <v>1435</v>
      </c>
      <c r="D253" s="47" t="s">
        <v>56</v>
      </c>
      <c r="E253" s="47" t="s">
        <v>1436</v>
      </c>
      <c r="F253" s="47" t="s">
        <v>131</v>
      </c>
      <c r="G253" s="47" t="s">
        <v>58</v>
      </c>
      <c r="H253" s="47" t="s">
        <v>399</v>
      </c>
      <c r="I253" s="47"/>
      <c r="J253" s="47" t="s">
        <v>870</v>
      </c>
      <c r="K253" s="382">
        <v>46128</v>
      </c>
      <c r="L253" s="383">
        <v>2.5</v>
      </c>
      <c r="M253" s="383">
        <v>0</v>
      </c>
      <c r="N253" s="384" t="s">
        <v>525</v>
      </c>
      <c r="O253" s="385">
        <v>5900000</v>
      </c>
      <c r="P253" s="415">
        <v>1268500</v>
      </c>
      <c r="Q253" s="415">
        <v>619500</v>
      </c>
      <c r="R253" s="415">
        <v>1888000</v>
      </c>
      <c r="S253" s="415">
        <v>118000</v>
      </c>
      <c r="T253" s="15" t="s">
        <v>982</v>
      </c>
    </row>
    <row r="254" spans="1:20" ht="15" customHeight="1" x14ac:dyDescent="0.35">
      <c r="A254" s="397">
        <f t="shared" si="4"/>
        <v>252</v>
      </c>
      <c r="B254" s="47" t="s">
        <v>1437</v>
      </c>
      <c r="C254" s="47" t="s">
        <v>1438</v>
      </c>
      <c r="D254" s="47" t="s">
        <v>56</v>
      </c>
      <c r="E254" s="47" t="s">
        <v>1439</v>
      </c>
      <c r="F254" s="47" t="s">
        <v>131</v>
      </c>
      <c r="G254" s="47" t="s">
        <v>58</v>
      </c>
      <c r="H254" s="47" t="s">
        <v>399</v>
      </c>
      <c r="I254" s="47" t="s">
        <v>1907</v>
      </c>
      <c r="J254" s="47" t="s">
        <v>870</v>
      </c>
      <c r="K254" s="382">
        <v>46128</v>
      </c>
      <c r="L254" s="383">
        <v>2.5</v>
      </c>
      <c r="M254" s="383">
        <v>19</v>
      </c>
      <c r="N254" s="384" t="s">
        <v>526</v>
      </c>
      <c r="O254" s="385">
        <v>5900000</v>
      </c>
      <c r="P254" s="415">
        <v>0</v>
      </c>
      <c r="Q254" s="415">
        <v>0</v>
      </c>
      <c r="R254" s="415">
        <v>0</v>
      </c>
      <c r="S254" s="415">
        <v>0</v>
      </c>
      <c r="T254" s="15">
        <v>46185</v>
      </c>
    </row>
    <row r="255" spans="1:20" ht="15" customHeight="1" x14ac:dyDescent="0.35">
      <c r="A255" s="397">
        <f t="shared" si="4"/>
        <v>253</v>
      </c>
      <c r="B255" s="47" t="s">
        <v>1440</v>
      </c>
      <c r="C255" s="47" t="s">
        <v>1441</v>
      </c>
      <c r="D255" s="47" t="s">
        <v>56</v>
      </c>
      <c r="E255" s="47" t="s">
        <v>1442</v>
      </c>
      <c r="F255" s="47" t="s">
        <v>131</v>
      </c>
      <c r="G255" s="47" t="s">
        <v>58</v>
      </c>
      <c r="H255" s="47" t="s">
        <v>399</v>
      </c>
      <c r="I255" s="47"/>
      <c r="J255" s="47" t="s">
        <v>870</v>
      </c>
      <c r="K255" s="382">
        <v>46128</v>
      </c>
      <c r="L255" s="383">
        <v>2.5</v>
      </c>
      <c r="M255" s="383">
        <v>1</v>
      </c>
      <c r="N255" s="384" t="s">
        <v>525</v>
      </c>
      <c r="O255" s="385">
        <v>5900000</v>
      </c>
      <c r="P255" s="415">
        <v>1268500</v>
      </c>
      <c r="Q255" s="415">
        <v>619500</v>
      </c>
      <c r="R255" s="415">
        <v>1888000</v>
      </c>
      <c r="S255" s="415">
        <v>118000</v>
      </c>
      <c r="T255" s="15" t="s">
        <v>982</v>
      </c>
    </row>
    <row r="256" spans="1:20" ht="15" customHeight="1" x14ac:dyDescent="0.35">
      <c r="A256" s="397">
        <f t="shared" si="4"/>
        <v>254</v>
      </c>
      <c r="B256" s="47" t="s">
        <v>1443</v>
      </c>
      <c r="C256" s="47" t="s">
        <v>1444</v>
      </c>
      <c r="D256" s="47" t="s">
        <v>56</v>
      </c>
      <c r="E256" s="47" t="s">
        <v>1445</v>
      </c>
      <c r="F256" s="47" t="s">
        <v>131</v>
      </c>
      <c r="G256" s="47" t="s">
        <v>58</v>
      </c>
      <c r="H256" s="47" t="s">
        <v>327</v>
      </c>
      <c r="I256" s="47"/>
      <c r="J256" s="47" t="s">
        <v>870</v>
      </c>
      <c r="K256" s="382">
        <v>46128</v>
      </c>
      <c r="L256" s="383">
        <v>2.5</v>
      </c>
      <c r="M256" s="383">
        <v>5</v>
      </c>
      <c r="N256" s="384" t="s">
        <v>525</v>
      </c>
      <c r="O256" s="385">
        <v>5900000</v>
      </c>
      <c r="P256" s="415">
        <v>1268500</v>
      </c>
      <c r="Q256" s="415">
        <v>619500</v>
      </c>
      <c r="R256" s="415">
        <v>1888000</v>
      </c>
      <c r="S256" s="415">
        <v>118000</v>
      </c>
      <c r="T256" s="15" t="s">
        <v>982</v>
      </c>
    </row>
    <row r="257" spans="1:20" ht="15" customHeight="1" x14ac:dyDescent="0.35">
      <c r="A257" s="397">
        <f t="shared" si="4"/>
        <v>255</v>
      </c>
      <c r="B257" s="47" t="s">
        <v>1446</v>
      </c>
      <c r="C257" s="47" t="s">
        <v>1447</v>
      </c>
      <c r="D257" s="47" t="s">
        <v>56</v>
      </c>
      <c r="E257" s="47" t="s">
        <v>1448</v>
      </c>
      <c r="F257" s="47" t="s">
        <v>131</v>
      </c>
      <c r="G257" s="47" t="s">
        <v>58</v>
      </c>
      <c r="H257" s="47" t="s">
        <v>327</v>
      </c>
      <c r="I257" s="47"/>
      <c r="J257" s="47" t="s">
        <v>870</v>
      </c>
      <c r="K257" s="382">
        <v>46128</v>
      </c>
      <c r="L257" s="383">
        <v>2.5</v>
      </c>
      <c r="M257" s="383">
        <v>3</v>
      </c>
      <c r="N257" s="384" t="s">
        <v>525</v>
      </c>
      <c r="O257" s="385">
        <v>5900000</v>
      </c>
      <c r="P257" s="415">
        <v>1268500</v>
      </c>
      <c r="Q257" s="415">
        <v>619500</v>
      </c>
      <c r="R257" s="415">
        <v>1888000</v>
      </c>
      <c r="S257" s="415">
        <v>118000</v>
      </c>
      <c r="T257" s="15" t="s">
        <v>982</v>
      </c>
    </row>
    <row r="258" spans="1:20" ht="15" customHeight="1" x14ac:dyDescent="0.35">
      <c r="A258" s="397">
        <f t="shared" si="4"/>
        <v>256</v>
      </c>
      <c r="B258" s="47" t="s">
        <v>1449</v>
      </c>
      <c r="C258" s="47" t="s">
        <v>1450</v>
      </c>
      <c r="D258" s="47" t="s">
        <v>56</v>
      </c>
      <c r="E258" s="47" t="s">
        <v>1451</v>
      </c>
      <c r="F258" s="47" t="s">
        <v>131</v>
      </c>
      <c r="G258" s="47" t="s">
        <v>58</v>
      </c>
      <c r="H258" s="47" t="s">
        <v>328</v>
      </c>
      <c r="I258" s="47"/>
      <c r="J258" s="47" t="s">
        <v>870</v>
      </c>
      <c r="K258" s="382">
        <v>46128</v>
      </c>
      <c r="L258" s="383">
        <v>2.5</v>
      </c>
      <c r="M258" s="383">
        <v>0</v>
      </c>
      <c r="N258" s="384" t="s">
        <v>525</v>
      </c>
      <c r="O258" s="385">
        <v>5900000</v>
      </c>
      <c r="P258" s="415">
        <v>1268500</v>
      </c>
      <c r="Q258" s="415">
        <v>619500</v>
      </c>
      <c r="R258" s="415">
        <v>1888000</v>
      </c>
      <c r="S258" s="415">
        <v>118000</v>
      </c>
      <c r="T258" s="15" t="s">
        <v>982</v>
      </c>
    </row>
    <row r="259" spans="1:20" ht="15" customHeight="1" x14ac:dyDescent="0.35">
      <c r="A259" s="397">
        <f t="shared" si="4"/>
        <v>257</v>
      </c>
      <c r="B259" s="47" t="s">
        <v>1452</v>
      </c>
      <c r="C259" s="47" t="s">
        <v>1453</v>
      </c>
      <c r="D259" s="47" t="s">
        <v>56</v>
      </c>
      <c r="E259" s="47" t="s">
        <v>1454</v>
      </c>
      <c r="F259" s="47" t="s">
        <v>131</v>
      </c>
      <c r="G259" s="47" t="s">
        <v>58</v>
      </c>
      <c r="H259" s="47" t="s">
        <v>328</v>
      </c>
      <c r="I259" s="47"/>
      <c r="J259" s="47" t="s">
        <v>870</v>
      </c>
      <c r="K259" s="382">
        <v>46128</v>
      </c>
      <c r="L259" s="383">
        <v>2.5</v>
      </c>
      <c r="M259" s="383">
        <v>0</v>
      </c>
      <c r="N259" s="384" t="s">
        <v>525</v>
      </c>
      <c r="O259" s="385">
        <v>5900000</v>
      </c>
      <c r="P259" s="415">
        <v>1268500</v>
      </c>
      <c r="Q259" s="415">
        <v>619500</v>
      </c>
      <c r="R259" s="415">
        <v>1888000</v>
      </c>
      <c r="S259" s="415">
        <v>118000</v>
      </c>
      <c r="T259" s="15" t="s">
        <v>982</v>
      </c>
    </row>
    <row r="260" spans="1:20" ht="15" customHeight="1" x14ac:dyDescent="0.35">
      <c r="A260" s="397">
        <f t="shared" ref="A260:A323" si="5">ROW()-2</f>
        <v>258</v>
      </c>
      <c r="B260" s="47" t="s">
        <v>1455</v>
      </c>
      <c r="C260" s="47" t="s">
        <v>1456</v>
      </c>
      <c r="D260" s="47" t="s">
        <v>56</v>
      </c>
      <c r="E260" s="47" t="s">
        <v>1457</v>
      </c>
      <c r="F260" s="47" t="s">
        <v>131</v>
      </c>
      <c r="G260" s="47" t="s">
        <v>58</v>
      </c>
      <c r="H260" s="47" t="s">
        <v>328</v>
      </c>
      <c r="I260" s="47"/>
      <c r="J260" s="47" t="s">
        <v>870</v>
      </c>
      <c r="K260" s="382">
        <v>46128</v>
      </c>
      <c r="L260" s="383">
        <v>2.5</v>
      </c>
      <c r="M260" s="383">
        <v>1</v>
      </c>
      <c r="N260" s="384" t="s">
        <v>525</v>
      </c>
      <c r="O260" s="385">
        <v>5900000</v>
      </c>
      <c r="P260" s="415">
        <v>1268500</v>
      </c>
      <c r="Q260" s="415">
        <v>619500</v>
      </c>
      <c r="R260" s="415">
        <v>1888000</v>
      </c>
      <c r="S260" s="415">
        <v>118000</v>
      </c>
      <c r="T260" s="15" t="s">
        <v>982</v>
      </c>
    </row>
    <row r="261" spans="1:20" ht="15" customHeight="1" x14ac:dyDescent="0.35">
      <c r="A261" s="397">
        <f t="shared" si="5"/>
        <v>259</v>
      </c>
      <c r="B261" s="47" t="s">
        <v>1458</v>
      </c>
      <c r="C261" s="47" t="s">
        <v>1459</v>
      </c>
      <c r="D261" s="47" t="s">
        <v>56</v>
      </c>
      <c r="E261" s="47" t="s">
        <v>1460</v>
      </c>
      <c r="F261" s="47" t="s">
        <v>131</v>
      </c>
      <c r="G261" s="47" t="s">
        <v>58</v>
      </c>
      <c r="H261" s="47" t="s">
        <v>328</v>
      </c>
      <c r="I261" s="47"/>
      <c r="J261" s="47" t="s">
        <v>319</v>
      </c>
      <c r="K261" s="382">
        <v>46128</v>
      </c>
      <c r="L261" s="383">
        <v>2.5</v>
      </c>
      <c r="M261" s="383">
        <v>0</v>
      </c>
      <c r="N261" s="384" t="s">
        <v>525</v>
      </c>
      <c r="O261" s="385">
        <v>5900000</v>
      </c>
      <c r="P261" s="415">
        <v>1268500</v>
      </c>
      <c r="Q261" s="415">
        <v>619500</v>
      </c>
      <c r="R261" s="415">
        <v>1888000</v>
      </c>
      <c r="S261" s="415">
        <v>118000</v>
      </c>
      <c r="T261" s="15" t="s">
        <v>982</v>
      </c>
    </row>
    <row r="262" spans="1:20" ht="15" customHeight="1" x14ac:dyDescent="0.35">
      <c r="A262" s="397">
        <f t="shared" si="5"/>
        <v>260</v>
      </c>
      <c r="B262" s="47" t="s">
        <v>1461</v>
      </c>
      <c r="C262" s="47" t="s">
        <v>1462</v>
      </c>
      <c r="D262" s="47" t="s">
        <v>56</v>
      </c>
      <c r="E262" s="47" t="s">
        <v>1463</v>
      </c>
      <c r="F262" s="47" t="s">
        <v>131</v>
      </c>
      <c r="G262" s="47" t="s">
        <v>58</v>
      </c>
      <c r="H262" s="47" t="s">
        <v>327</v>
      </c>
      <c r="I262" s="47"/>
      <c r="J262" s="47" t="s">
        <v>1068</v>
      </c>
      <c r="K262" s="382">
        <v>46128</v>
      </c>
      <c r="L262" s="383">
        <v>2.5</v>
      </c>
      <c r="M262" s="383">
        <v>0</v>
      </c>
      <c r="N262" s="384" t="s">
        <v>525</v>
      </c>
      <c r="O262" s="385">
        <v>5900000</v>
      </c>
      <c r="P262" s="415">
        <v>1268500</v>
      </c>
      <c r="Q262" s="415">
        <v>619500</v>
      </c>
      <c r="R262" s="415">
        <v>1888000</v>
      </c>
      <c r="S262" s="415">
        <v>118000</v>
      </c>
      <c r="T262" s="15" t="s">
        <v>982</v>
      </c>
    </row>
    <row r="263" spans="1:20" ht="15" customHeight="1" x14ac:dyDescent="0.35">
      <c r="A263" s="397">
        <f t="shared" si="5"/>
        <v>261</v>
      </c>
      <c r="B263" s="47" t="s">
        <v>1465</v>
      </c>
      <c r="C263" s="47" t="s">
        <v>1347</v>
      </c>
      <c r="D263" s="47" t="s">
        <v>56</v>
      </c>
      <c r="E263" s="47" t="s">
        <v>1466</v>
      </c>
      <c r="F263" s="47" t="s">
        <v>131</v>
      </c>
      <c r="G263" s="47" t="s">
        <v>58</v>
      </c>
      <c r="H263" s="47" t="s">
        <v>327</v>
      </c>
      <c r="I263" s="47"/>
      <c r="J263" s="47" t="s">
        <v>870</v>
      </c>
      <c r="K263" s="382">
        <v>46128</v>
      </c>
      <c r="L263" s="383">
        <v>2.5</v>
      </c>
      <c r="M263" s="383">
        <v>2</v>
      </c>
      <c r="N263" s="384" t="s">
        <v>525</v>
      </c>
      <c r="O263" s="385">
        <v>5900000</v>
      </c>
      <c r="P263" s="415">
        <v>1268500</v>
      </c>
      <c r="Q263" s="415">
        <v>619500</v>
      </c>
      <c r="R263" s="415">
        <v>1888000</v>
      </c>
      <c r="S263" s="415">
        <v>118000</v>
      </c>
      <c r="T263" s="15" t="s">
        <v>982</v>
      </c>
    </row>
    <row r="264" spans="1:20" ht="15" customHeight="1" x14ac:dyDescent="0.35">
      <c r="A264" s="397">
        <f t="shared" si="5"/>
        <v>262</v>
      </c>
      <c r="B264" s="47" t="s">
        <v>1467</v>
      </c>
      <c r="C264" s="47" t="s">
        <v>1468</v>
      </c>
      <c r="D264" s="47" t="s">
        <v>61</v>
      </c>
      <c r="E264" s="47" t="s">
        <v>1469</v>
      </c>
      <c r="F264" s="47" t="s">
        <v>132</v>
      </c>
      <c r="G264" s="47" t="s">
        <v>58</v>
      </c>
      <c r="H264" s="47" t="s">
        <v>547</v>
      </c>
      <c r="I264" s="47"/>
      <c r="J264" s="47" t="s">
        <v>1067</v>
      </c>
      <c r="K264" s="382">
        <v>46134</v>
      </c>
      <c r="L264" s="383">
        <v>2.2999999999999998</v>
      </c>
      <c r="M264" s="383">
        <v>0</v>
      </c>
      <c r="N264" s="384" t="s">
        <v>525</v>
      </c>
      <c r="O264" s="385">
        <v>5900000</v>
      </c>
      <c r="P264" s="415">
        <v>1268500</v>
      </c>
      <c r="Q264" s="415">
        <v>619500</v>
      </c>
      <c r="R264" s="415">
        <v>1888000</v>
      </c>
      <c r="S264" s="415">
        <v>0</v>
      </c>
      <c r="T264" s="15" t="s">
        <v>982</v>
      </c>
    </row>
    <row r="265" spans="1:20" ht="15" customHeight="1" x14ac:dyDescent="0.35">
      <c r="A265" s="397">
        <f t="shared" si="5"/>
        <v>263</v>
      </c>
      <c r="B265" s="47" t="s">
        <v>1470</v>
      </c>
      <c r="C265" s="47" t="s">
        <v>1471</v>
      </c>
      <c r="D265" s="47" t="s">
        <v>61</v>
      </c>
      <c r="E265" s="47" t="s">
        <v>1472</v>
      </c>
      <c r="F265" s="47" t="s">
        <v>132</v>
      </c>
      <c r="G265" s="47" t="s">
        <v>58</v>
      </c>
      <c r="H265" s="47" t="s">
        <v>547</v>
      </c>
      <c r="I265" s="47"/>
      <c r="J265" s="47" t="s">
        <v>319</v>
      </c>
      <c r="K265" s="382">
        <v>46134</v>
      </c>
      <c r="L265" s="383">
        <v>2.2999999999999998</v>
      </c>
      <c r="M265" s="383">
        <v>0</v>
      </c>
      <c r="N265" s="384" t="s">
        <v>525</v>
      </c>
      <c r="O265" s="385">
        <v>5900000</v>
      </c>
      <c r="P265" s="415">
        <v>1268500</v>
      </c>
      <c r="Q265" s="415">
        <v>619500</v>
      </c>
      <c r="R265" s="415">
        <v>1888000</v>
      </c>
      <c r="S265" s="415">
        <v>118000</v>
      </c>
      <c r="T265" s="15" t="s">
        <v>982</v>
      </c>
    </row>
    <row r="266" spans="1:20" ht="15" customHeight="1" x14ac:dyDescent="0.35">
      <c r="A266" s="397">
        <f t="shared" si="5"/>
        <v>264</v>
      </c>
      <c r="B266" s="47" t="s">
        <v>1473</v>
      </c>
      <c r="C266" s="47" t="s">
        <v>1474</v>
      </c>
      <c r="D266" s="47" t="s">
        <v>61</v>
      </c>
      <c r="E266" s="47" t="s">
        <v>1475</v>
      </c>
      <c r="F266" s="47" t="s">
        <v>132</v>
      </c>
      <c r="G266" s="47" t="s">
        <v>58</v>
      </c>
      <c r="H266" s="47" t="s">
        <v>547</v>
      </c>
      <c r="I266" s="47"/>
      <c r="J266" s="47" t="s">
        <v>870</v>
      </c>
      <c r="K266" s="382">
        <v>46134</v>
      </c>
      <c r="L266" s="383">
        <v>2.2999999999999998</v>
      </c>
      <c r="M266" s="383">
        <v>0</v>
      </c>
      <c r="N266" s="384" t="s">
        <v>525</v>
      </c>
      <c r="O266" s="385">
        <v>5900000</v>
      </c>
      <c r="P266" s="415">
        <v>1268500</v>
      </c>
      <c r="Q266" s="415">
        <v>619500</v>
      </c>
      <c r="R266" s="415">
        <v>1888000</v>
      </c>
      <c r="S266" s="415">
        <v>118000</v>
      </c>
      <c r="T266" s="15" t="s">
        <v>982</v>
      </c>
    </row>
    <row r="267" spans="1:20" ht="15" customHeight="1" x14ac:dyDescent="0.35">
      <c r="A267" s="397">
        <f t="shared" si="5"/>
        <v>265</v>
      </c>
      <c r="B267" s="47" t="s">
        <v>1476</v>
      </c>
      <c r="C267" s="47" t="s">
        <v>1477</v>
      </c>
      <c r="D267" s="47" t="s">
        <v>56</v>
      </c>
      <c r="E267" s="47" t="s">
        <v>1478</v>
      </c>
      <c r="F267" s="47" t="s">
        <v>131</v>
      </c>
      <c r="G267" s="47" t="s">
        <v>58</v>
      </c>
      <c r="H267" s="47" t="s">
        <v>399</v>
      </c>
      <c r="I267" s="47"/>
      <c r="J267" s="47" t="s">
        <v>1068</v>
      </c>
      <c r="K267" s="382">
        <v>46134</v>
      </c>
      <c r="L267" s="383">
        <v>2.2999999999999998</v>
      </c>
      <c r="M267" s="383">
        <v>0</v>
      </c>
      <c r="N267" s="384" t="s">
        <v>525</v>
      </c>
      <c r="O267" s="385">
        <v>5900000</v>
      </c>
      <c r="P267" s="415">
        <v>1268500</v>
      </c>
      <c r="Q267" s="415">
        <v>619500</v>
      </c>
      <c r="R267" s="415">
        <v>1888000</v>
      </c>
      <c r="S267" s="415">
        <v>118000</v>
      </c>
      <c r="T267" s="15" t="s">
        <v>982</v>
      </c>
    </row>
    <row r="268" spans="1:20" ht="15" customHeight="1" x14ac:dyDescent="0.35">
      <c r="A268" s="397">
        <f t="shared" si="5"/>
        <v>266</v>
      </c>
      <c r="B268" s="47" t="s">
        <v>1481</v>
      </c>
      <c r="C268" s="47" t="s">
        <v>1482</v>
      </c>
      <c r="D268" s="47" t="s">
        <v>56</v>
      </c>
      <c r="E268" s="47" t="s">
        <v>1483</v>
      </c>
      <c r="F268" s="47" t="s">
        <v>131</v>
      </c>
      <c r="G268" s="47" t="s">
        <v>58</v>
      </c>
      <c r="H268" s="47" t="s">
        <v>399</v>
      </c>
      <c r="I268" s="47"/>
      <c r="J268" s="47" t="s">
        <v>870</v>
      </c>
      <c r="K268" s="382">
        <v>46134</v>
      </c>
      <c r="L268" s="383">
        <v>2.2999999999999998</v>
      </c>
      <c r="M268" s="383">
        <v>0</v>
      </c>
      <c r="N268" s="384" t="s">
        <v>525</v>
      </c>
      <c r="O268" s="385">
        <v>5900000</v>
      </c>
      <c r="P268" s="415">
        <v>1268500</v>
      </c>
      <c r="Q268" s="415">
        <v>619500</v>
      </c>
      <c r="R268" s="415">
        <v>1888000</v>
      </c>
      <c r="S268" s="415">
        <v>118000</v>
      </c>
      <c r="T268" s="15" t="s">
        <v>982</v>
      </c>
    </row>
    <row r="269" spans="1:20" ht="15" customHeight="1" x14ac:dyDescent="0.35">
      <c r="A269" s="397">
        <f t="shared" si="5"/>
        <v>267</v>
      </c>
      <c r="B269" s="47" t="s">
        <v>1484</v>
      </c>
      <c r="C269" s="47" t="s">
        <v>1485</v>
      </c>
      <c r="D269" s="47" t="s">
        <v>56</v>
      </c>
      <c r="E269" s="47" t="s">
        <v>1486</v>
      </c>
      <c r="F269" s="47" t="s">
        <v>131</v>
      </c>
      <c r="G269" s="47" t="s">
        <v>58</v>
      </c>
      <c r="H269" s="47" t="s">
        <v>399</v>
      </c>
      <c r="I269" s="47"/>
      <c r="J269" s="47" t="s">
        <v>870</v>
      </c>
      <c r="K269" s="382">
        <v>46134</v>
      </c>
      <c r="L269" s="383">
        <v>2.2999999999999998</v>
      </c>
      <c r="M269" s="383">
        <v>0</v>
      </c>
      <c r="N269" s="384" t="s">
        <v>525</v>
      </c>
      <c r="O269" s="385">
        <v>5900000</v>
      </c>
      <c r="P269" s="415">
        <v>1268500</v>
      </c>
      <c r="Q269" s="415">
        <v>619500</v>
      </c>
      <c r="R269" s="415">
        <v>1888000</v>
      </c>
      <c r="S269" s="415">
        <v>118000</v>
      </c>
      <c r="T269" s="15" t="s">
        <v>982</v>
      </c>
    </row>
    <row r="270" spans="1:20" ht="15" customHeight="1" x14ac:dyDescent="0.35">
      <c r="A270" s="397">
        <f t="shared" si="5"/>
        <v>268</v>
      </c>
      <c r="B270" s="47" t="s">
        <v>1487</v>
      </c>
      <c r="C270" s="47" t="s">
        <v>1488</v>
      </c>
      <c r="D270" s="47" t="s">
        <v>56</v>
      </c>
      <c r="E270" s="47" t="s">
        <v>1489</v>
      </c>
      <c r="F270" s="47" t="s">
        <v>131</v>
      </c>
      <c r="G270" s="47" t="s">
        <v>58</v>
      </c>
      <c r="H270" s="47" t="s">
        <v>327</v>
      </c>
      <c r="I270" s="47"/>
      <c r="J270" s="47" t="s">
        <v>870</v>
      </c>
      <c r="K270" s="382">
        <v>46134</v>
      </c>
      <c r="L270" s="383">
        <v>2.2999999999999998</v>
      </c>
      <c r="M270" s="383">
        <v>0</v>
      </c>
      <c r="N270" s="384" t="s">
        <v>525</v>
      </c>
      <c r="O270" s="385">
        <v>5900000</v>
      </c>
      <c r="P270" s="415">
        <v>1268500</v>
      </c>
      <c r="Q270" s="415">
        <v>619500</v>
      </c>
      <c r="R270" s="415">
        <v>1888000</v>
      </c>
      <c r="S270" s="415">
        <v>118000</v>
      </c>
      <c r="T270" s="15" t="s">
        <v>982</v>
      </c>
    </row>
    <row r="271" spans="1:20" ht="15" customHeight="1" x14ac:dyDescent="0.35">
      <c r="A271" s="397">
        <f t="shared" si="5"/>
        <v>269</v>
      </c>
      <c r="B271" s="47" t="s">
        <v>1490</v>
      </c>
      <c r="C271" s="47" t="s">
        <v>1491</v>
      </c>
      <c r="D271" s="47" t="s">
        <v>56</v>
      </c>
      <c r="E271" s="47" t="s">
        <v>1492</v>
      </c>
      <c r="F271" s="47" t="s">
        <v>131</v>
      </c>
      <c r="G271" s="47" t="s">
        <v>58</v>
      </c>
      <c r="H271" s="47" t="s">
        <v>327</v>
      </c>
      <c r="I271" s="47" t="s">
        <v>1907</v>
      </c>
      <c r="J271" s="47" t="s">
        <v>1068</v>
      </c>
      <c r="K271" s="382">
        <v>46134</v>
      </c>
      <c r="L271" s="383">
        <v>2.2999999999999998</v>
      </c>
      <c r="M271" s="383">
        <v>26</v>
      </c>
      <c r="N271" s="384" t="s">
        <v>526</v>
      </c>
      <c r="O271" s="385">
        <v>5900000</v>
      </c>
      <c r="P271" s="415">
        <v>0</v>
      </c>
      <c r="Q271" s="415">
        <v>0</v>
      </c>
      <c r="R271" s="415">
        <v>0</v>
      </c>
      <c r="S271" s="415">
        <v>0</v>
      </c>
      <c r="T271" s="15">
        <v>46185</v>
      </c>
    </row>
    <row r="272" spans="1:20" ht="15" customHeight="1" x14ac:dyDescent="0.35">
      <c r="A272" s="397">
        <f t="shared" si="5"/>
        <v>270</v>
      </c>
      <c r="B272" s="47" t="s">
        <v>1493</v>
      </c>
      <c r="C272" s="47" t="s">
        <v>1494</v>
      </c>
      <c r="D272" s="47" t="s">
        <v>56</v>
      </c>
      <c r="E272" s="47" t="s">
        <v>1495</v>
      </c>
      <c r="F272" s="47" t="s">
        <v>131</v>
      </c>
      <c r="G272" s="47" t="s">
        <v>58</v>
      </c>
      <c r="H272" s="47" t="s">
        <v>328</v>
      </c>
      <c r="I272" s="47"/>
      <c r="J272" s="47" t="s">
        <v>1068</v>
      </c>
      <c r="K272" s="382">
        <v>46134</v>
      </c>
      <c r="L272" s="383">
        <v>2.2999999999999998</v>
      </c>
      <c r="M272" s="383">
        <v>0</v>
      </c>
      <c r="N272" s="384" t="s">
        <v>525</v>
      </c>
      <c r="O272" s="385">
        <v>5900000</v>
      </c>
      <c r="P272" s="415">
        <v>1268500</v>
      </c>
      <c r="Q272" s="415">
        <v>619500</v>
      </c>
      <c r="R272" s="415">
        <v>1888000</v>
      </c>
      <c r="S272" s="415">
        <v>118000</v>
      </c>
      <c r="T272" s="15" t="s">
        <v>982</v>
      </c>
    </row>
    <row r="273" spans="1:20" ht="15" customHeight="1" x14ac:dyDescent="0.35">
      <c r="A273" s="397">
        <f t="shared" si="5"/>
        <v>271</v>
      </c>
      <c r="B273" s="47" t="s">
        <v>1496</v>
      </c>
      <c r="C273" s="47" t="s">
        <v>1497</v>
      </c>
      <c r="D273" s="47" t="s">
        <v>56</v>
      </c>
      <c r="E273" s="47" t="s">
        <v>1498</v>
      </c>
      <c r="F273" s="47" t="s">
        <v>131</v>
      </c>
      <c r="G273" s="47" t="s">
        <v>58</v>
      </c>
      <c r="H273" s="47" t="s">
        <v>327</v>
      </c>
      <c r="I273" s="47"/>
      <c r="J273" s="47" t="s">
        <v>1068</v>
      </c>
      <c r="K273" s="382">
        <v>46134</v>
      </c>
      <c r="L273" s="383">
        <v>2.2999999999999998</v>
      </c>
      <c r="M273" s="383">
        <v>0</v>
      </c>
      <c r="N273" s="384" t="s">
        <v>525</v>
      </c>
      <c r="O273" s="385">
        <v>5900000</v>
      </c>
      <c r="P273" s="415">
        <v>1268500</v>
      </c>
      <c r="Q273" s="415">
        <v>619500</v>
      </c>
      <c r="R273" s="415">
        <v>1888000</v>
      </c>
      <c r="S273" s="415">
        <v>118000</v>
      </c>
      <c r="T273" s="15" t="s">
        <v>982</v>
      </c>
    </row>
    <row r="274" spans="1:20" ht="15" customHeight="1" x14ac:dyDescent="0.35">
      <c r="A274" s="397">
        <f t="shared" si="5"/>
        <v>272</v>
      </c>
      <c r="B274" s="47" t="s">
        <v>1499</v>
      </c>
      <c r="C274" s="47" t="s">
        <v>1500</v>
      </c>
      <c r="D274" s="47" t="s">
        <v>56</v>
      </c>
      <c r="E274" s="47" t="s">
        <v>1501</v>
      </c>
      <c r="F274" s="47" t="s">
        <v>131</v>
      </c>
      <c r="G274" s="47" t="s">
        <v>58</v>
      </c>
      <c r="H274" s="47" t="s">
        <v>327</v>
      </c>
      <c r="I274" s="47"/>
      <c r="J274" s="47" t="s">
        <v>1068</v>
      </c>
      <c r="K274" s="382">
        <v>46134</v>
      </c>
      <c r="L274" s="383">
        <v>2.2999999999999998</v>
      </c>
      <c r="M274" s="383">
        <v>0</v>
      </c>
      <c r="N274" s="384" t="s">
        <v>525</v>
      </c>
      <c r="O274" s="385">
        <v>5900000</v>
      </c>
      <c r="P274" s="415">
        <v>1268500</v>
      </c>
      <c r="Q274" s="415">
        <v>619500</v>
      </c>
      <c r="R274" s="415">
        <v>1888000</v>
      </c>
      <c r="S274" s="415">
        <v>118000</v>
      </c>
      <c r="T274" s="15" t="s">
        <v>982</v>
      </c>
    </row>
    <row r="275" spans="1:20" ht="15" customHeight="1" x14ac:dyDescent="0.35">
      <c r="A275" s="397">
        <f t="shared" si="5"/>
        <v>273</v>
      </c>
      <c r="B275" s="47" t="s">
        <v>1502</v>
      </c>
      <c r="C275" s="47" t="s">
        <v>1503</v>
      </c>
      <c r="D275" s="47" t="s">
        <v>56</v>
      </c>
      <c r="E275" s="47" t="s">
        <v>1504</v>
      </c>
      <c r="F275" s="47" t="s">
        <v>131</v>
      </c>
      <c r="G275" s="47" t="s">
        <v>58</v>
      </c>
      <c r="H275" s="47" t="s">
        <v>327</v>
      </c>
      <c r="I275" s="47"/>
      <c r="J275" s="47" t="s">
        <v>1068</v>
      </c>
      <c r="K275" s="382">
        <v>46134</v>
      </c>
      <c r="L275" s="383">
        <v>2.2999999999999998</v>
      </c>
      <c r="M275" s="383">
        <v>0</v>
      </c>
      <c r="N275" s="384" t="s">
        <v>525</v>
      </c>
      <c r="O275" s="385">
        <v>5900000</v>
      </c>
      <c r="P275" s="415">
        <v>1268500</v>
      </c>
      <c r="Q275" s="415">
        <v>619500</v>
      </c>
      <c r="R275" s="415">
        <v>1888000</v>
      </c>
      <c r="S275" s="415">
        <v>118000</v>
      </c>
      <c r="T275" s="15" t="s">
        <v>982</v>
      </c>
    </row>
    <row r="276" spans="1:20" ht="15" customHeight="1" x14ac:dyDescent="0.35">
      <c r="A276" s="397">
        <f t="shared" si="5"/>
        <v>274</v>
      </c>
      <c r="B276" s="47" t="s">
        <v>1505</v>
      </c>
      <c r="C276" s="47" t="s">
        <v>1506</v>
      </c>
      <c r="D276" s="47" t="s">
        <v>56</v>
      </c>
      <c r="E276" s="47" t="s">
        <v>1507</v>
      </c>
      <c r="F276" s="47" t="s">
        <v>131</v>
      </c>
      <c r="G276" s="47" t="s">
        <v>58</v>
      </c>
      <c r="H276" s="47" t="s">
        <v>327</v>
      </c>
      <c r="I276" s="47"/>
      <c r="J276" s="47" t="s">
        <v>1068</v>
      </c>
      <c r="K276" s="382">
        <v>46134</v>
      </c>
      <c r="L276" s="383">
        <v>2.2999999999999998</v>
      </c>
      <c r="M276" s="383">
        <v>0</v>
      </c>
      <c r="N276" s="384" t="s">
        <v>525</v>
      </c>
      <c r="O276" s="385">
        <v>5900000</v>
      </c>
      <c r="P276" s="415">
        <v>1268500</v>
      </c>
      <c r="Q276" s="415">
        <v>619500</v>
      </c>
      <c r="R276" s="415">
        <v>1888000</v>
      </c>
      <c r="S276" s="415">
        <v>118000</v>
      </c>
      <c r="T276" s="15" t="s">
        <v>982</v>
      </c>
    </row>
    <row r="277" spans="1:20" ht="15" customHeight="1" x14ac:dyDescent="0.35">
      <c r="A277" s="397">
        <f t="shared" si="5"/>
        <v>275</v>
      </c>
      <c r="B277" s="47" t="s">
        <v>1508</v>
      </c>
      <c r="C277" s="47" t="s">
        <v>1509</v>
      </c>
      <c r="D277" s="47" t="s">
        <v>56</v>
      </c>
      <c r="E277" s="47" t="s">
        <v>1510</v>
      </c>
      <c r="F277" s="47" t="s">
        <v>131</v>
      </c>
      <c r="G277" s="47" t="s">
        <v>58</v>
      </c>
      <c r="H277" s="47" t="s">
        <v>327</v>
      </c>
      <c r="I277" s="47"/>
      <c r="J277" s="47" t="s">
        <v>1068</v>
      </c>
      <c r="K277" s="382">
        <v>46134</v>
      </c>
      <c r="L277" s="383">
        <v>2.2999999999999998</v>
      </c>
      <c r="M277" s="383">
        <v>0</v>
      </c>
      <c r="N277" s="384" t="s">
        <v>525</v>
      </c>
      <c r="O277" s="385">
        <v>5900000</v>
      </c>
      <c r="P277" s="415">
        <v>1268500</v>
      </c>
      <c r="Q277" s="415">
        <v>619500</v>
      </c>
      <c r="R277" s="415">
        <v>1888000</v>
      </c>
      <c r="S277" s="415">
        <v>118000</v>
      </c>
      <c r="T277" s="15" t="s">
        <v>982</v>
      </c>
    </row>
    <row r="278" spans="1:20" ht="15" customHeight="1" x14ac:dyDescent="0.35">
      <c r="A278" s="397">
        <f t="shared" si="5"/>
        <v>276</v>
      </c>
      <c r="B278" s="47" t="s">
        <v>1511</v>
      </c>
      <c r="C278" s="47" t="s">
        <v>1512</v>
      </c>
      <c r="D278" s="47" t="s">
        <v>56</v>
      </c>
      <c r="E278" s="47" t="s">
        <v>1513</v>
      </c>
      <c r="F278" s="47" t="s">
        <v>131</v>
      </c>
      <c r="G278" s="47" t="s">
        <v>58</v>
      </c>
      <c r="H278" s="47" t="s">
        <v>328</v>
      </c>
      <c r="I278" s="47"/>
      <c r="J278" s="47" t="s">
        <v>1068</v>
      </c>
      <c r="K278" s="382">
        <v>46134</v>
      </c>
      <c r="L278" s="383">
        <v>2.2999999999999998</v>
      </c>
      <c r="M278" s="383">
        <v>0</v>
      </c>
      <c r="N278" s="384" t="s">
        <v>525</v>
      </c>
      <c r="O278" s="385">
        <v>5900000</v>
      </c>
      <c r="P278" s="415">
        <v>1268500</v>
      </c>
      <c r="Q278" s="415">
        <v>619500</v>
      </c>
      <c r="R278" s="415">
        <v>1888000</v>
      </c>
      <c r="S278" s="415">
        <v>118000</v>
      </c>
      <c r="T278" s="15" t="s">
        <v>982</v>
      </c>
    </row>
    <row r="279" spans="1:20" ht="15" customHeight="1" x14ac:dyDescent="0.35">
      <c r="A279" s="397">
        <f t="shared" si="5"/>
        <v>277</v>
      </c>
      <c r="B279" s="47" t="s">
        <v>1514</v>
      </c>
      <c r="C279" s="47" t="s">
        <v>1515</v>
      </c>
      <c r="D279" s="47" t="s">
        <v>56</v>
      </c>
      <c r="E279" s="47" t="s">
        <v>1516</v>
      </c>
      <c r="F279" s="47" t="s">
        <v>131</v>
      </c>
      <c r="G279" s="47" t="s">
        <v>58</v>
      </c>
      <c r="H279" s="47" t="s">
        <v>328</v>
      </c>
      <c r="I279" s="47"/>
      <c r="J279" s="47" t="s">
        <v>1068</v>
      </c>
      <c r="K279" s="382">
        <v>46134</v>
      </c>
      <c r="L279" s="383">
        <v>2.2999999999999998</v>
      </c>
      <c r="M279" s="383">
        <v>0</v>
      </c>
      <c r="N279" s="384" t="s">
        <v>525</v>
      </c>
      <c r="O279" s="385">
        <v>5900000</v>
      </c>
      <c r="P279" s="415">
        <v>1268500</v>
      </c>
      <c r="Q279" s="415">
        <v>619500</v>
      </c>
      <c r="R279" s="415">
        <v>1888000</v>
      </c>
      <c r="S279" s="415">
        <v>118000</v>
      </c>
      <c r="T279" s="15" t="s">
        <v>982</v>
      </c>
    </row>
    <row r="280" spans="1:20" ht="15" customHeight="1" x14ac:dyDescent="0.35">
      <c r="A280" s="397">
        <f t="shared" si="5"/>
        <v>278</v>
      </c>
      <c r="B280" s="47" t="s">
        <v>1530</v>
      </c>
      <c r="C280" s="47" t="s">
        <v>1531</v>
      </c>
      <c r="D280" s="47" t="s">
        <v>1532</v>
      </c>
      <c r="E280" s="47" t="s">
        <v>1533</v>
      </c>
      <c r="F280" s="47" t="s">
        <v>132</v>
      </c>
      <c r="G280" s="47" t="s">
        <v>69</v>
      </c>
      <c r="H280" s="47" t="s">
        <v>1534</v>
      </c>
      <c r="I280" s="47"/>
      <c r="J280" s="47" t="s">
        <v>1068</v>
      </c>
      <c r="K280" s="382">
        <v>46146</v>
      </c>
      <c r="L280" s="383">
        <v>1.9</v>
      </c>
      <c r="M280" s="383">
        <v>0</v>
      </c>
      <c r="N280" s="384" t="s">
        <v>525</v>
      </c>
      <c r="O280" s="385">
        <v>11000000</v>
      </c>
      <c r="P280" s="415">
        <v>2365000</v>
      </c>
      <c r="Q280" s="415">
        <v>1155000</v>
      </c>
      <c r="R280" s="415">
        <v>3520000</v>
      </c>
      <c r="S280" s="415">
        <v>220000</v>
      </c>
      <c r="T280" s="15" t="s">
        <v>982</v>
      </c>
    </row>
    <row r="281" spans="1:20" ht="15" customHeight="1" x14ac:dyDescent="0.35">
      <c r="A281" s="397">
        <f t="shared" si="5"/>
        <v>279</v>
      </c>
      <c r="B281" s="47" t="s">
        <v>1535</v>
      </c>
      <c r="C281" s="47" t="s">
        <v>1536</v>
      </c>
      <c r="D281" s="47" t="s">
        <v>56</v>
      </c>
      <c r="E281" s="47" t="s">
        <v>1537</v>
      </c>
      <c r="F281" s="47" t="s">
        <v>131</v>
      </c>
      <c r="G281" s="47" t="s">
        <v>58</v>
      </c>
      <c r="H281" s="47" t="s">
        <v>399</v>
      </c>
      <c r="I281" s="47"/>
      <c r="J281" s="47" t="s">
        <v>319</v>
      </c>
      <c r="K281" s="382">
        <v>46147</v>
      </c>
      <c r="L281" s="383">
        <v>1.8666666666666667</v>
      </c>
      <c r="M281" s="383">
        <v>6</v>
      </c>
      <c r="N281" s="384" t="s">
        <v>525</v>
      </c>
      <c r="O281" s="385">
        <v>5900000</v>
      </c>
      <c r="P281" s="415">
        <v>1268500</v>
      </c>
      <c r="Q281" s="415">
        <v>619500</v>
      </c>
      <c r="R281" s="415">
        <v>1888000</v>
      </c>
      <c r="S281" s="415">
        <v>118000</v>
      </c>
      <c r="T281" s="15" t="s">
        <v>982</v>
      </c>
    </row>
    <row r="282" spans="1:20" ht="15" customHeight="1" x14ac:dyDescent="0.35">
      <c r="A282" s="397">
        <f t="shared" si="5"/>
        <v>280</v>
      </c>
      <c r="B282" s="47" t="s">
        <v>1538</v>
      </c>
      <c r="C282" s="47" t="s">
        <v>1539</v>
      </c>
      <c r="D282" s="47" t="s">
        <v>56</v>
      </c>
      <c r="E282" s="47" t="s">
        <v>1540</v>
      </c>
      <c r="F282" s="47" t="s">
        <v>131</v>
      </c>
      <c r="G282" s="47" t="s">
        <v>58</v>
      </c>
      <c r="H282" s="47" t="s">
        <v>399</v>
      </c>
      <c r="I282" s="47"/>
      <c r="J282" s="47" t="s">
        <v>319</v>
      </c>
      <c r="K282" s="382">
        <v>46147</v>
      </c>
      <c r="L282" s="383">
        <v>1.8666666666666667</v>
      </c>
      <c r="M282" s="383">
        <v>0</v>
      </c>
      <c r="N282" s="384" t="s">
        <v>525</v>
      </c>
      <c r="O282" s="385">
        <v>5900000</v>
      </c>
      <c r="P282" s="415">
        <v>1268500</v>
      </c>
      <c r="Q282" s="415">
        <v>619500</v>
      </c>
      <c r="R282" s="415">
        <v>1888000</v>
      </c>
      <c r="S282" s="415">
        <v>118000</v>
      </c>
      <c r="T282" s="15" t="s">
        <v>982</v>
      </c>
    </row>
    <row r="283" spans="1:20" ht="15" customHeight="1" x14ac:dyDescent="0.35">
      <c r="A283" s="397">
        <f t="shared" si="5"/>
        <v>281</v>
      </c>
      <c r="B283" s="47" t="s">
        <v>1541</v>
      </c>
      <c r="C283" s="47" t="s">
        <v>1542</v>
      </c>
      <c r="D283" s="47" t="s">
        <v>56</v>
      </c>
      <c r="E283" s="47" t="s">
        <v>1543</v>
      </c>
      <c r="F283" s="47" t="s">
        <v>131</v>
      </c>
      <c r="G283" s="47" t="s">
        <v>58</v>
      </c>
      <c r="H283" s="47" t="s">
        <v>399</v>
      </c>
      <c r="I283" s="47"/>
      <c r="J283" s="47" t="s">
        <v>319</v>
      </c>
      <c r="K283" s="382">
        <v>46147</v>
      </c>
      <c r="L283" s="383">
        <v>1.8666666666666667</v>
      </c>
      <c r="M283" s="383">
        <v>1</v>
      </c>
      <c r="N283" s="384" t="s">
        <v>525</v>
      </c>
      <c r="O283" s="385">
        <v>5900000</v>
      </c>
      <c r="P283" s="415">
        <v>1268500</v>
      </c>
      <c r="Q283" s="415">
        <v>619500</v>
      </c>
      <c r="R283" s="415">
        <v>1888000</v>
      </c>
      <c r="S283" s="415">
        <v>118000</v>
      </c>
      <c r="T283" s="15" t="s">
        <v>982</v>
      </c>
    </row>
    <row r="284" spans="1:20" ht="15" customHeight="1" x14ac:dyDescent="0.35">
      <c r="A284" s="397">
        <f t="shared" si="5"/>
        <v>282</v>
      </c>
      <c r="B284" s="47" t="s">
        <v>1544</v>
      </c>
      <c r="C284" s="47" t="s">
        <v>1545</v>
      </c>
      <c r="D284" s="47" t="s">
        <v>56</v>
      </c>
      <c r="E284" s="47" t="s">
        <v>1546</v>
      </c>
      <c r="F284" s="47" t="s">
        <v>131</v>
      </c>
      <c r="G284" s="47" t="s">
        <v>58</v>
      </c>
      <c r="H284" s="47" t="s">
        <v>399</v>
      </c>
      <c r="I284" s="47"/>
      <c r="J284" s="47" t="s">
        <v>1067</v>
      </c>
      <c r="K284" s="382">
        <v>46147</v>
      </c>
      <c r="L284" s="383">
        <v>1.8666666666666667</v>
      </c>
      <c r="M284" s="383">
        <v>3</v>
      </c>
      <c r="N284" s="384" t="s">
        <v>525</v>
      </c>
      <c r="O284" s="385">
        <v>5900000</v>
      </c>
      <c r="P284" s="415">
        <v>1268500</v>
      </c>
      <c r="Q284" s="415">
        <v>619500</v>
      </c>
      <c r="R284" s="415">
        <v>1888000</v>
      </c>
      <c r="S284" s="415">
        <v>0</v>
      </c>
      <c r="T284" s="15" t="s">
        <v>982</v>
      </c>
    </row>
    <row r="285" spans="1:20" ht="15" customHeight="1" x14ac:dyDescent="0.35">
      <c r="A285" s="397">
        <f t="shared" si="5"/>
        <v>283</v>
      </c>
      <c r="B285" s="47" t="s">
        <v>1547</v>
      </c>
      <c r="C285" s="47" t="s">
        <v>1548</v>
      </c>
      <c r="D285" s="47" t="s">
        <v>56</v>
      </c>
      <c r="E285" s="47" t="s">
        <v>1549</v>
      </c>
      <c r="F285" s="47" t="s">
        <v>131</v>
      </c>
      <c r="G285" s="47" t="s">
        <v>58</v>
      </c>
      <c r="H285" s="47" t="s">
        <v>328</v>
      </c>
      <c r="I285" s="47"/>
      <c r="J285" s="47" t="s">
        <v>870</v>
      </c>
      <c r="K285" s="382">
        <v>46147</v>
      </c>
      <c r="L285" s="383">
        <v>1.8666666666666667</v>
      </c>
      <c r="M285" s="383">
        <v>5</v>
      </c>
      <c r="N285" s="384" t="s">
        <v>525</v>
      </c>
      <c r="O285" s="385">
        <v>5900000</v>
      </c>
      <c r="P285" s="415">
        <v>1268500</v>
      </c>
      <c r="Q285" s="415">
        <v>619500</v>
      </c>
      <c r="R285" s="415">
        <v>1888000</v>
      </c>
      <c r="S285" s="415">
        <v>118000</v>
      </c>
      <c r="T285" s="15" t="s">
        <v>982</v>
      </c>
    </row>
    <row r="286" spans="1:20" ht="15" customHeight="1" x14ac:dyDescent="0.35">
      <c r="A286" s="397">
        <f t="shared" si="5"/>
        <v>284</v>
      </c>
      <c r="B286" s="47" t="s">
        <v>1550</v>
      </c>
      <c r="C286" s="47" t="s">
        <v>1551</v>
      </c>
      <c r="D286" s="47" t="s">
        <v>56</v>
      </c>
      <c r="E286" s="47" t="s">
        <v>1552</v>
      </c>
      <c r="F286" s="47" t="s">
        <v>131</v>
      </c>
      <c r="G286" s="47" t="s">
        <v>58</v>
      </c>
      <c r="H286" s="47" t="s">
        <v>328</v>
      </c>
      <c r="I286" s="47"/>
      <c r="J286" s="47" t="s">
        <v>870</v>
      </c>
      <c r="K286" s="382">
        <v>46147</v>
      </c>
      <c r="L286" s="383">
        <v>1.8666666666666667</v>
      </c>
      <c r="M286" s="383">
        <v>1</v>
      </c>
      <c r="N286" s="384" t="s">
        <v>525</v>
      </c>
      <c r="O286" s="385">
        <v>5900000</v>
      </c>
      <c r="P286" s="415">
        <v>1268500</v>
      </c>
      <c r="Q286" s="415">
        <v>619500</v>
      </c>
      <c r="R286" s="415">
        <v>1888000</v>
      </c>
      <c r="S286" s="415">
        <v>118000</v>
      </c>
      <c r="T286" s="15" t="s">
        <v>982</v>
      </c>
    </row>
    <row r="287" spans="1:20" ht="15" customHeight="1" x14ac:dyDescent="0.35">
      <c r="A287" s="397">
        <f t="shared" si="5"/>
        <v>285</v>
      </c>
      <c r="B287" s="47" t="s">
        <v>1553</v>
      </c>
      <c r="C287" s="47" t="s">
        <v>1554</v>
      </c>
      <c r="D287" s="47" t="s">
        <v>56</v>
      </c>
      <c r="E287" s="47" t="s">
        <v>1555</v>
      </c>
      <c r="F287" s="47" t="s">
        <v>131</v>
      </c>
      <c r="G287" s="47" t="s">
        <v>58</v>
      </c>
      <c r="H287" s="47" t="s">
        <v>328</v>
      </c>
      <c r="I287" s="47"/>
      <c r="J287" s="47" t="s">
        <v>870</v>
      </c>
      <c r="K287" s="382">
        <v>46147</v>
      </c>
      <c r="L287" s="383">
        <v>1.8666666666666667</v>
      </c>
      <c r="M287" s="383">
        <v>2</v>
      </c>
      <c r="N287" s="384" t="s">
        <v>525</v>
      </c>
      <c r="O287" s="385">
        <v>5900000</v>
      </c>
      <c r="P287" s="415">
        <v>1268500</v>
      </c>
      <c r="Q287" s="415">
        <v>619500</v>
      </c>
      <c r="R287" s="415">
        <v>1888000</v>
      </c>
      <c r="S287" s="415">
        <v>118000</v>
      </c>
      <c r="T287" s="15" t="s">
        <v>982</v>
      </c>
    </row>
    <row r="288" spans="1:20" ht="15" customHeight="1" x14ac:dyDescent="0.35">
      <c r="A288" s="397">
        <f t="shared" si="5"/>
        <v>286</v>
      </c>
      <c r="B288" s="47" t="s">
        <v>1556</v>
      </c>
      <c r="C288" s="47" t="s">
        <v>1557</v>
      </c>
      <c r="D288" s="47" t="s">
        <v>56</v>
      </c>
      <c r="E288" s="47" t="s">
        <v>1558</v>
      </c>
      <c r="F288" s="47" t="s">
        <v>131</v>
      </c>
      <c r="G288" s="47" t="s">
        <v>58</v>
      </c>
      <c r="H288" s="47" t="s">
        <v>328</v>
      </c>
      <c r="I288" s="47"/>
      <c r="J288" s="47" t="s">
        <v>870</v>
      </c>
      <c r="K288" s="382">
        <v>46147</v>
      </c>
      <c r="L288" s="383">
        <v>1.8666666666666667</v>
      </c>
      <c r="M288" s="383">
        <v>1</v>
      </c>
      <c r="N288" s="384" t="s">
        <v>525</v>
      </c>
      <c r="O288" s="385">
        <v>5900000</v>
      </c>
      <c r="P288" s="415">
        <v>1268500</v>
      </c>
      <c r="Q288" s="415">
        <v>619500</v>
      </c>
      <c r="R288" s="415">
        <v>1888000</v>
      </c>
      <c r="S288" s="415">
        <v>118000</v>
      </c>
      <c r="T288" s="15" t="s">
        <v>982</v>
      </c>
    </row>
    <row r="289" spans="1:20" ht="15" customHeight="1" x14ac:dyDescent="0.35">
      <c r="A289" s="397">
        <f t="shared" si="5"/>
        <v>287</v>
      </c>
      <c r="B289" s="47" t="s">
        <v>1559</v>
      </c>
      <c r="C289" s="47" t="s">
        <v>1560</v>
      </c>
      <c r="D289" s="47" t="s">
        <v>56</v>
      </c>
      <c r="E289" s="47" t="s">
        <v>1561</v>
      </c>
      <c r="F289" s="47" t="s">
        <v>131</v>
      </c>
      <c r="G289" s="47" t="s">
        <v>58</v>
      </c>
      <c r="H289" s="47" t="s">
        <v>328</v>
      </c>
      <c r="I289" s="47"/>
      <c r="J289" s="47" t="s">
        <v>870</v>
      </c>
      <c r="K289" s="382">
        <v>46147</v>
      </c>
      <c r="L289" s="383">
        <v>1.8666666666666667</v>
      </c>
      <c r="M289" s="383">
        <v>0</v>
      </c>
      <c r="N289" s="384" t="s">
        <v>525</v>
      </c>
      <c r="O289" s="385">
        <v>5900000</v>
      </c>
      <c r="P289" s="415">
        <v>1268500</v>
      </c>
      <c r="Q289" s="415">
        <v>619500</v>
      </c>
      <c r="R289" s="415">
        <v>1888000</v>
      </c>
      <c r="S289" s="415">
        <v>118000</v>
      </c>
      <c r="T289" s="15" t="s">
        <v>982</v>
      </c>
    </row>
    <row r="290" spans="1:20" ht="15" customHeight="1" x14ac:dyDescent="0.35">
      <c r="A290" s="397">
        <f t="shared" si="5"/>
        <v>288</v>
      </c>
      <c r="B290" s="47" t="s">
        <v>1562</v>
      </c>
      <c r="C290" s="47" t="s">
        <v>1563</v>
      </c>
      <c r="D290" s="47" t="s">
        <v>56</v>
      </c>
      <c r="E290" s="47" t="s">
        <v>1564</v>
      </c>
      <c r="F290" s="47" t="s">
        <v>131</v>
      </c>
      <c r="G290" s="47" t="s">
        <v>58</v>
      </c>
      <c r="H290" s="47" t="s">
        <v>328</v>
      </c>
      <c r="I290" s="47"/>
      <c r="J290" s="47" t="s">
        <v>870</v>
      </c>
      <c r="K290" s="382">
        <v>46147</v>
      </c>
      <c r="L290" s="383">
        <v>1.8666666666666667</v>
      </c>
      <c r="M290" s="383">
        <v>5</v>
      </c>
      <c r="N290" s="384" t="s">
        <v>525</v>
      </c>
      <c r="O290" s="385">
        <v>5900000</v>
      </c>
      <c r="P290" s="415">
        <v>1268500</v>
      </c>
      <c r="Q290" s="415">
        <v>619500</v>
      </c>
      <c r="R290" s="415">
        <v>1888000</v>
      </c>
      <c r="S290" s="415">
        <v>118000</v>
      </c>
      <c r="T290" s="15" t="s">
        <v>982</v>
      </c>
    </row>
    <row r="291" spans="1:20" ht="15" customHeight="1" x14ac:dyDescent="0.35">
      <c r="A291" s="397">
        <f t="shared" si="5"/>
        <v>289</v>
      </c>
      <c r="B291" s="47" t="s">
        <v>1567</v>
      </c>
      <c r="C291" s="47" t="s">
        <v>1568</v>
      </c>
      <c r="D291" s="47" t="s">
        <v>56</v>
      </c>
      <c r="E291" s="47" t="s">
        <v>1569</v>
      </c>
      <c r="F291" s="47" t="s">
        <v>131</v>
      </c>
      <c r="G291" s="47" t="s">
        <v>58</v>
      </c>
      <c r="H291" s="47" t="s">
        <v>328</v>
      </c>
      <c r="I291" s="47"/>
      <c r="J291" s="47" t="s">
        <v>1068</v>
      </c>
      <c r="K291" s="382">
        <v>46147</v>
      </c>
      <c r="L291" s="383">
        <v>1.8666666666666667</v>
      </c>
      <c r="M291" s="383">
        <v>0</v>
      </c>
      <c r="N291" s="384" t="s">
        <v>525</v>
      </c>
      <c r="O291" s="385">
        <v>5900000</v>
      </c>
      <c r="P291" s="415">
        <v>1268500</v>
      </c>
      <c r="Q291" s="415">
        <v>619500</v>
      </c>
      <c r="R291" s="415">
        <v>1888000</v>
      </c>
      <c r="S291" s="415">
        <v>118000</v>
      </c>
      <c r="T291" s="15" t="s">
        <v>982</v>
      </c>
    </row>
    <row r="292" spans="1:20" ht="15" customHeight="1" x14ac:dyDescent="0.35">
      <c r="A292" s="397">
        <f t="shared" si="5"/>
        <v>290</v>
      </c>
      <c r="B292" s="47" t="s">
        <v>1570</v>
      </c>
      <c r="C292" s="47" t="s">
        <v>1571</v>
      </c>
      <c r="D292" s="47" t="s">
        <v>56</v>
      </c>
      <c r="E292" s="47" t="s">
        <v>1572</v>
      </c>
      <c r="F292" s="47" t="s">
        <v>131</v>
      </c>
      <c r="G292" s="47" t="s">
        <v>58</v>
      </c>
      <c r="H292" s="47" t="s">
        <v>327</v>
      </c>
      <c r="I292" s="47" t="s">
        <v>1926</v>
      </c>
      <c r="J292" s="47" t="s">
        <v>1068</v>
      </c>
      <c r="K292" s="382">
        <v>46147</v>
      </c>
      <c r="L292" s="383">
        <v>1.8666666666666667</v>
      </c>
      <c r="M292" s="383">
        <v>10</v>
      </c>
      <c r="N292" s="384" t="s">
        <v>525</v>
      </c>
      <c r="O292" s="385">
        <v>5900000</v>
      </c>
      <c r="P292" s="415">
        <v>1268500</v>
      </c>
      <c r="Q292" s="415">
        <v>619500</v>
      </c>
      <c r="R292" s="415">
        <v>1888000</v>
      </c>
      <c r="S292" s="415">
        <v>118000</v>
      </c>
      <c r="T292" s="15">
        <v>46195</v>
      </c>
    </row>
    <row r="293" spans="1:20" ht="15" customHeight="1" x14ac:dyDescent="0.35">
      <c r="A293" s="397">
        <f t="shared" si="5"/>
        <v>291</v>
      </c>
      <c r="B293" s="47" t="s">
        <v>1573</v>
      </c>
      <c r="C293" s="47" t="s">
        <v>1574</v>
      </c>
      <c r="D293" s="47" t="s">
        <v>56</v>
      </c>
      <c r="E293" s="47" t="s">
        <v>1575</v>
      </c>
      <c r="F293" s="47" t="s">
        <v>131</v>
      </c>
      <c r="G293" s="47" t="s">
        <v>58</v>
      </c>
      <c r="H293" s="47" t="s">
        <v>398</v>
      </c>
      <c r="I293" s="47"/>
      <c r="J293" s="47" t="s">
        <v>1068</v>
      </c>
      <c r="K293" s="382">
        <v>46147</v>
      </c>
      <c r="L293" s="383">
        <v>1.8666666666666667</v>
      </c>
      <c r="M293" s="383">
        <v>0</v>
      </c>
      <c r="N293" s="384" t="s">
        <v>525</v>
      </c>
      <c r="O293" s="385">
        <v>5900000</v>
      </c>
      <c r="P293" s="415">
        <v>1268500</v>
      </c>
      <c r="Q293" s="415">
        <v>619500</v>
      </c>
      <c r="R293" s="415">
        <v>1888000</v>
      </c>
      <c r="S293" s="415">
        <v>118000</v>
      </c>
      <c r="T293" s="15" t="s">
        <v>982</v>
      </c>
    </row>
    <row r="294" spans="1:20" ht="15" customHeight="1" x14ac:dyDescent="0.35">
      <c r="A294" s="397">
        <f t="shared" si="5"/>
        <v>292</v>
      </c>
      <c r="B294" s="47" t="s">
        <v>1576</v>
      </c>
      <c r="C294" s="47" t="s">
        <v>1577</v>
      </c>
      <c r="D294" s="47" t="s">
        <v>56</v>
      </c>
      <c r="E294" s="47" t="s">
        <v>1578</v>
      </c>
      <c r="F294" s="47" t="s">
        <v>131</v>
      </c>
      <c r="G294" s="47" t="s">
        <v>58</v>
      </c>
      <c r="H294" s="47" t="s">
        <v>327</v>
      </c>
      <c r="I294" s="47"/>
      <c r="J294" s="47" t="s">
        <v>1068</v>
      </c>
      <c r="K294" s="382">
        <v>46147</v>
      </c>
      <c r="L294" s="383">
        <v>1.8666666666666667</v>
      </c>
      <c r="M294" s="383">
        <v>0</v>
      </c>
      <c r="N294" s="384" t="s">
        <v>525</v>
      </c>
      <c r="O294" s="385">
        <v>5900000</v>
      </c>
      <c r="P294" s="415">
        <v>1268500</v>
      </c>
      <c r="Q294" s="415">
        <v>619500</v>
      </c>
      <c r="R294" s="415">
        <v>1888000</v>
      </c>
      <c r="S294" s="415">
        <v>118000</v>
      </c>
      <c r="T294" s="15" t="s">
        <v>982</v>
      </c>
    </row>
    <row r="295" spans="1:20" ht="15" customHeight="1" x14ac:dyDescent="0.35">
      <c r="A295" s="397">
        <f t="shared" si="5"/>
        <v>293</v>
      </c>
      <c r="B295" s="47" t="s">
        <v>1579</v>
      </c>
      <c r="C295" s="47" t="s">
        <v>1580</v>
      </c>
      <c r="D295" s="47" t="s">
        <v>56</v>
      </c>
      <c r="E295" s="47" t="s">
        <v>1581</v>
      </c>
      <c r="F295" s="47" t="s">
        <v>131</v>
      </c>
      <c r="G295" s="47" t="s">
        <v>58</v>
      </c>
      <c r="H295" s="47" t="s">
        <v>328</v>
      </c>
      <c r="I295" s="47"/>
      <c r="J295" s="47" t="s">
        <v>1068</v>
      </c>
      <c r="K295" s="382">
        <v>46147</v>
      </c>
      <c r="L295" s="383">
        <v>1.8666666666666667</v>
      </c>
      <c r="M295" s="383">
        <v>0</v>
      </c>
      <c r="N295" s="384" t="s">
        <v>525</v>
      </c>
      <c r="O295" s="385">
        <v>5900000</v>
      </c>
      <c r="P295" s="415">
        <v>1268500</v>
      </c>
      <c r="Q295" s="415">
        <v>619500</v>
      </c>
      <c r="R295" s="415">
        <v>1888000</v>
      </c>
      <c r="S295" s="415">
        <v>118000</v>
      </c>
      <c r="T295" s="15" t="s">
        <v>982</v>
      </c>
    </row>
    <row r="296" spans="1:20" ht="15" customHeight="1" x14ac:dyDescent="0.35">
      <c r="A296" s="397">
        <f t="shared" si="5"/>
        <v>294</v>
      </c>
      <c r="B296" s="47" t="s">
        <v>1582</v>
      </c>
      <c r="C296" s="47" t="s">
        <v>1583</v>
      </c>
      <c r="D296" s="47" t="s">
        <v>56</v>
      </c>
      <c r="E296" s="47" t="s">
        <v>1584</v>
      </c>
      <c r="F296" s="47" t="s">
        <v>131</v>
      </c>
      <c r="G296" s="47" t="s">
        <v>58</v>
      </c>
      <c r="H296" s="47" t="s">
        <v>327</v>
      </c>
      <c r="I296" s="47"/>
      <c r="J296" s="47" t="s">
        <v>1068</v>
      </c>
      <c r="K296" s="382">
        <v>46147</v>
      </c>
      <c r="L296" s="383">
        <v>1.8666666666666667</v>
      </c>
      <c r="M296" s="383">
        <v>0</v>
      </c>
      <c r="N296" s="384" t="s">
        <v>525</v>
      </c>
      <c r="O296" s="385">
        <v>5900000</v>
      </c>
      <c r="P296" s="415">
        <v>1268500</v>
      </c>
      <c r="Q296" s="415">
        <v>619500</v>
      </c>
      <c r="R296" s="415">
        <v>1888000</v>
      </c>
      <c r="S296" s="415">
        <v>118000</v>
      </c>
      <c r="T296" s="15" t="s">
        <v>982</v>
      </c>
    </row>
    <row r="297" spans="1:20" ht="15" customHeight="1" x14ac:dyDescent="0.35">
      <c r="A297" s="397">
        <f t="shared" si="5"/>
        <v>295</v>
      </c>
      <c r="B297" s="47" t="s">
        <v>1585</v>
      </c>
      <c r="C297" s="47" t="s">
        <v>1586</v>
      </c>
      <c r="D297" s="47" t="s">
        <v>56</v>
      </c>
      <c r="E297" s="47" t="s">
        <v>1587</v>
      </c>
      <c r="F297" s="47" t="s">
        <v>131</v>
      </c>
      <c r="G297" s="47" t="s">
        <v>58</v>
      </c>
      <c r="H297" s="47" t="s">
        <v>327</v>
      </c>
      <c r="I297" s="47"/>
      <c r="J297" s="47" t="s">
        <v>1068</v>
      </c>
      <c r="K297" s="382">
        <v>46147</v>
      </c>
      <c r="L297" s="383">
        <v>1.8666666666666667</v>
      </c>
      <c r="M297" s="383">
        <v>0</v>
      </c>
      <c r="N297" s="384" t="s">
        <v>525</v>
      </c>
      <c r="O297" s="385">
        <v>5900000</v>
      </c>
      <c r="P297" s="415">
        <v>1268500</v>
      </c>
      <c r="Q297" s="415">
        <v>619500</v>
      </c>
      <c r="R297" s="415">
        <v>1888000</v>
      </c>
      <c r="S297" s="415">
        <v>118000</v>
      </c>
      <c r="T297" s="15" t="s">
        <v>982</v>
      </c>
    </row>
    <row r="298" spans="1:20" x14ac:dyDescent="0.35">
      <c r="A298" s="397">
        <f t="shared" si="5"/>
        <v>296</v>
      </c>
      <c r="B298" s="47" t="s">
        <v>1588</v>
      </c>
      <c r="C298" s="47" t="s">
        <v>1589</v>
      </c>
      <c r="D298" s="47" t="s">
        <v>56</v>
      </c>
      <c r="E298" s="47" t="s">
        <v>1590</v>
      </c>
      <c r="F298" s="47" t="s">
        <v>131</v>
      </c>
      <c r="G298" s="47" t="s">
        <v>58</v>
      </c>
      <c r="H298" s="47" t="s">
        <v>327</v>
      </c>
      <c r="I298" s="47" t="s">
        <v>1906</v>
      </c>
      <c r="J298" s="47" t="s">
        <v>1068</v>
      </c>
      <c r="K298" s="382">
        <v>46147</v>
      </c>
      <c r="L298" s="383">
        <v>1.8666666666666667</v>
      </c>
      <c r="M298" s="383">
        <v>0</v>
      </c>
      <c r="N298" s="384" t="s">
        <v>525</v>
      </c>
      <c r="O298" s="385">
        <v>5900000</v>
      </c>
      <c r="P298" s="415">
        <v>1268500</v>
      </c>
      <c r="Q298" s="415">
        <v>619500</v>
      </c>
      <c r="R298" s="415">
        <v>1888000</v>
      </c>
      <c r="S298" s="415">
        <v>118000</v>
      </c>
      <c r="T298" s="15">
        <v>46202</v>
      </c>
    </row>
    <row r="299" spans="1:20" x14ac:dyDescent="0.35">
      <c r="A299" s="397">
        <f t="shared" si="5"/>
        <v>297</v>
      </c>
      <c r="B299" s="47" t="s">
        <v>1591</v>
      </c>
      <c r="C299" s="47" t="s">
        <v>1592</v>
      </c>
      <c r="D299" s="47" t="s">
        <v>56</v>
      </c>
      <c r="E299" s="47" t="s">
        <v>1593</v>
      </c>
      <c r="F299" s="47" t="s">
        <v>131</v>
      </c>
      <c r="G299" s="47" t="s">
        <v>58</v>
      </c>
      <c r="H299" s="47" t="s">
        <v>327</v>
      </c>
      <c r="I299" s="47"/>
      <c r="J299" s="47" t="s">
        <v>1068</v>
      </c>
      <c r="K299" s="382">
        <v>46147</v>
      </c>
      <c r="L299" s="383">
        <v>1.8666666666666667</v>
      </c>
      <c r="M299" s="383">
        <v>7</v>
      </c>
      <c r="N299" s="384" t="s">
        <v>525</v>
      </c>
      <c r="O299" s="385">
        <v>5900000</v>
      </c>
      <c r="P299" s="415">
        <v>1268500</v>
      </c>
      <c r="Q299" s="415">
        <v>619500</v>
      </c>
      <c r="R299" s="415">
        <v>1888000</v>
      </c>
      <c r="S299" s="415">
        <v>118000</v>
      </c>
      <c r="T299" s="15" t="s">
        <v>982</v>
      </c>
    </row>
    <row r="300" spans="1:20" x14ac:dyDescent="0.35">
      <c r="A300" s="397">
        <f t="shared" si="5"/>
        <v>298</v>
      </c>
      <c r="B300" s="47" t="s">
        <v>1594</v>
      </c>
      <c r="C300" s="47" t="s">
        <v>1595</v>
      </c>
      <c r="D300" s="47" t="s">
        <v>56</v>
      </c>
      <c r="E300" s="47" t="s">
        <v>1596</v>
      </c>
      <c r="F300" s="47" t="s">
        <v>131</v>
      </c>
      <c r="G300" s="47" t="s">
        <v>58</v>
      </c>
      <c r="H300" s="47" t="s">
        <v>399</v>
      </c>
      <c r="I300" s="47" t="s">
        <v>1912</v>
      </c>
      <c r="J300" s="47" t="s">
        <v>1068</v>
      </c>
      <c r="K300" s="382">
        <v>46147</v>
      </c>
      <c r="L300" s="383">
        <v>1.8666666666666667</v>
      </c>
      <c r="M300" s="383">
        <v>19</v>
      </c>
      <c r="N300" s="384" t="s">
        <v>526</v>
      </c>
      <c r="O300" s="385">
        <v>5900000</v>
      </c>
      <c r="P300" s="415">
        <v>0</v>
      </c>
      <c r="Q300" s="415">
        <v>0</v>
      </c>
      <c r="R300" s="415">
        <v>0</v>
      </c>
      <c r="S300" s="415">
        <v>0</v>
      </c>
      <c r="T300" s="15">
        <v>46190</v>
      </c>
    </row>
    <row r="301" spans="1:20" x14ac:dyDescent="0.35">
      <c r="A301" s="397">
        <f t="shared" si="5"/>
        <v>299</v>
      </c>
      <c r="B301" s="47" t="s">
        <v>1597</v>
      </c>
      <c r="C301" s="47" t="s">
        <v>1598</v>
      </c>
      <c r="D301" s="47" t="s">
        <v>56</v>
      </c>
      <c r="E301" s="47" t="s">
        <v>1599</v>
      </c>
      <c r="F301" s="47" t="s">
        <v>131</v>
      </c>
      <c r="G301" s="47" t="s">
        <v>58</v>
      </c>
      <c r="H301" s="47" t="s">
        <v>327</v>
      </c>
      <c r="I301" s="47"/>
      <c r="J301" s="47" t="s">
        <v>870</v>
      </c>
      <c r="K301" s="382">
        <v>46153</v>
      </c>
      <c r="L301" s="383">
        <v>1.6666666666666667</v>
      </c>
      <c r="M301" s="383">
        <v>0</v>
      </c>
      <c r="N301" s="384" t="s">
        <v>525</v>
      </c>
      <c r="O301" s="385">
        <v>5900000</v>
      </c>
      <c r="P301" s="415">
        <v>1268500</v>
      </c>
      <c r="Q301" s="415">
        <v>619500</v>
      </c>
      <c r="R301" s="415">
        <v>1888000</v>
      </c>
      <c r="S301" s="415">
        <v>118000</v>
      </c>
      <c r="T301" s="15" t="s">
        <v>982</v>
      </c>
    </row>
    <row r="302" spans="1:20" x14ac:dyDescent="0.35">
      <c r="A302" s="397">
        <f t="shared" si="5"/>
        <v>300</v>
      </c>
      <c r="B302" s="47" t="s">
        <v>1600</v>
      </c>
      <c r="C302" s="47" t="s">
        <v>1601</v>
      </c>
      <c r="D302" s="47" t="s">
        <v>56</v>
      </c>
      <c r="E302" s="47" t="s">
        <v>1602</v>
      </c>
      <c r="F302" s="47" t="s">
        <v>131</v>
      </c>
      <c r="G302" s="47" t="s">
        <v>58</v>
      </c>
      <c r="H302" s="47" t="s">
        <v>327</v>
      </c>
      <c r="I302" s="47"/>
      <c r="J302" s="47" t="s">
        <v>870</v>
      </c>
      <c r="K302" s="382">
        <v>46153</v>
      </c>
      <c r="L302" s="383">
        <v>1.6666666666666667</v>
      </c>
      <c r="M302" s="383">
        <v>1</v>
      </c>
      <c r="N302" s="384" t="s">
        <v>525</v>
      </c>
      <c r="O302" s="385">
        <v>5900000</v>
      </c>
      <c r="P302" s="415">
        <v>1268500</v>
      </c>
      <c r="Q302" s="415">
        <v>619500</v>
      </c>
      <c r="R302" s="415">
        <v>1888000</v>
      </c>
      <c r="S302" s="415">
        <v>118000</v>
      </c>
      <c r="T302" s="15" t="s">
        <v>982</v>
      </c>
    </row>
    <row r="303" spans="1:20" x14ac:dyDescent="0.35">
      <c r="A303" s="397">
        <f t="shared" si="5"/>
        <v>301</v>
      </c>
      <c r="B303" s="47" t="s">
        <v>1603</v>
      </c>
      <c r="C303" s="47" t="s">
        <v>1604</v>
      </c>
      <c r="D303" s="47" t="s">
        <v>56</v>
      </c>
      <c r="E303" s="47" t="s">
        <v>1605</v>
      </c>
      <c r="F303" s="47" t="s">
        <v>131</v>
      </c>
      <c r="G303" s="47" t="s">
        <v>58</v>
      </c>
      <c r="H303" s="47" t="s">
        <v>327</v>
      </c>
      <c r="I303" s="47"/>
      <c r="J303" s="47" t="s">
        <v>870</v>
      </c>
      <c r="K303" s="382">
        <v>46153</v>
      </c>
      <c r="L303" s="383">
        <v>1.6666666666666667</v>
      </c>
      <c r="M303" s="383">
        <v>0</v>
      </c>
      <c r="N303" s="384" t="s">
        <v>525</v>
      </c>
      <c r="O303" s="385">
        <v>5900000</v>
      </c>
      <c r="P303" s="415">
        <v>1268500</v>
      </c>
      <c r="Q303" s="415">
        <v>619500</v>
      </c>
      <c r="R303" s="415">
        <v>1888000</v>
      </c>
      <c r="S303" s="415">
        <v>118000</v>
      </c>
      <c r="T303" s="15" t="s">
        <v>982</v>
      </c>
    </row>
    <row r="304" spans="1:20" x14ac:dyDescent="0.35">
      <c r="A304" s="397">
        <f t="shared" si="5"/>
        <v>302</v>
      </c>
      <c r="B304" s="47" t="s">
        <v>1606</v>
      </c>
      <c r="C304" s="47" t="s">
        <v>1607</v>
      </c>
      <c r="D304" s="47" t="s">
        <v>56</v>
      </c>
      <c r="E304" s="47" t="s">
        <v>1608</v>
      </c>
      <c r="F304" s="47" t="s">
        <v>131</v>
      </c>
      <c r="G304" s="47" t="s">
        <v>58</v>
      </c>
      <c r="H304" s="47" t="s">
        <v>327</v>
      </c>
      <c r="I304" s="47"/>
      <c r="J304" s="47" t="s">
        <v>870</v>
      </c>
      <c r="K304" s="382">
        <v>46153</v>
      </c>
      <c r="L304" s="383">
        <v>1.6666666666666667</v>
      </c>
      <c r="M304" s="383">
        <v>0</v>
      </c>
      <c r="N304" s="384" t="s">
        <v>525</v>
      </c>
      <c r="O304" s="385">
        <v>5900000</v>
      </c>
      <c r="P304" s="415">
        <v>1268500</v>
      </c>
      <c r="Q304" s="415">
        <v>619500</v>
      </c>
      <c r="R304" s="415">
        <v>1888000</v>
      </c>
      <c r="S304" s="415">
        <v>118000</v>
      </c>
      <c r="T304" s="15" t="s">
        <v>982</v>
      </c>
    </row>
    <row r="305" spans="1:20" x14ac:dyDescent="0.35">
      <c r="A305" s="397">
        <f t="shared" si="5"/>
        <v>303</v>
      </c>
      <c r="B305" s="47" t="s">
        <v>1609</v>
      </c>
      <c r="C305" s="47" t="s">
        <v>1610</v>
      </c>
      <c r="D305" s="47" t="s">
        <v>56</v>
      </c>
      <c r="E305" s="47" t="s">
        <v>1611</v>
      </c>
      <c r="F305" s="47" t="s">
        <v>131</v>
      </c>
      <c r="G305" s="47" t="s">
        <v>58</v>
      </c>
      <c r="H305" s="47" t="s">
        <v>327</v>
      </c>
      <c r="I305" s="47"/>
      <c r="J305" s="47" t="s">
        <v>870</v>
      </c>
      <c r="K305" s="382">
        <v>46153</v>
      </c>
      <c r="L305" s="383">
        <v>1.6666666666666667</v>
      </c>
      <c r="M305" s="383">
        <v>2</v>
      </c>
      <c r="N305" s="384" t="s">
        <v>525</v>
      </c>
      <c r="O305" s="385">
        <v>5900000</v>
      </c>
      <c r="P305" s="415">
        <v>1268500</v>
      </c>
      <c r="Q305" s="415">
        <v>619500</v>
      </c>
      <c r="R305" s="415">
        <v>1888000</v>
      </c>
      <c r="S305" s="415">
        <v>118000</v>
      </c>
      <c r="T305" s="15" t="s">
        <v>982</v>
      </c>
    </row>
    <row r="306" spans="1:20" x14ac:dyDescent="0.35">
      <c r="A306" s="397">
        <f t="shared" si="5"/>
        <v>304</v>
      </c>
      <c r="B306" s="47" t="s">
        <v>1612</v>
      </c>
      <c r="C306" s="47" t="s">
        <v>1613</v>
      </c>
      <c r="D306" s="47" t="s">
        <v>56</v>
      </c>
      <c r="E306" s="47" t="s">
        <v>1614</v>
      </c>
      <c r="F306" s="47" t="s">
        <v>131</v>
      </c>
      <c r="G306" s="47" t="s">
        <v>58</v>
      </c>
      <c r="H306" s="47" t="s">
        <v>328</v>
      </c>
      <c r="I306" s="47"/>
      <c r="J306" s="47" t="s">
        <v>870</v>
      </c>
      <c r="K306" s="382">
        <v>46153</v>
      </c>
      <c r="L306" s="383">
        <v>1.6666666666666667</v>
      </c>
      <c r="M306" s="383">
        <v>2</v>
      </c>
      <c r="N306" s="384" t="s">
        <v>525</v>
      </c>
      <c r="O306" s="385">
        <v>5900000</v>
      </c>
      <c r="P306" s="415">
        <v>1268500</v>
      </c>
      <c r="Q306" s="415">
        <v>619500</v>
      </c>
      <c r="R306" s="415">
        <v>1888000</v>
      </c>
      <c r="S306" s="415">
        <v>118000</v>
      </c>
      <c r="T306" s="15" t="s">
        <v>982</v>
      </c>
    </row>
    <row r="307" spans="1:20" x14ac:dyDescent="0.35">
      <c r="A307" s="397">
        <f t="shared" si="5"/>
        <v>305</v>
      </c>
      <c r="B307" s="47" t="s">
        <v>1616</v>
      </c>
      <c r="C307" s="47" t="s">
        <v>1617</v>
      </c>
      <c r="D307" s="47" t="s">
        <v>56</v>
      </c>
      <c r="E307" s="47" t="s">
        <v>1618</v>
      </c>
      <c r="F307" s="47" t="s">
        <v>131</v>
      </c>
      <c r="G307" s="47" t="s">
        <v>58</v>
      </c>
      <c r="H307" s="47" t="s">
        <v>328</v>
      </c>
      <c r="I307" s="47"/>
      <c r="J307" s="47" t="s">
        <v>870</v>
      </c>
      <c r="K307" s="382">
        <v>46153</v>
      </c>
      <c r="L307" s="383">
        <v>1.6666666666666667</v>
      </c>
      <c r="M307" s="383">
        <v>0</v>
      </c>
      <c r="N307" s="384" t="s">
        <v>525</v>
      </c>
      <c r="O307" s="385">
        <v>5900000</v>
      </c>
      <c r="P307" s="415">
        <v>1268500</v>
      </c>
      <c r="Q307" s="415">
        <v>619500</v>
      </c>
      <c r="R307" s="415">
        <v>1888000</v>
      </c>
      <c r="S307" s="415">
        <v>118000</v>
      </c>
      <c r="T307" s="15" t="s">
        <v>982</v>
      </c>
    </row>
    <row r="308" spans="1:20" x14ac:dyDescent="0.35">
      <c r="A308" s="397">
        <f t="shared" si="5"/>
        <v>306</v>
      </c>
      <c r="B308" s="47" t="s">
        <v>1619</v>
      </c>
      <c r="C308" s="47" t="s">
        <v>1620</v>
      </c>
      <c r="D308" s="47" t="s">
        <v>56</v>
      </c>
      <c r="E308" s="47" t="s">
        <v>1621</v>
      </c>
      <c r="F308" s="47" t="s">
        <v>131</v>
      </c>
      <c r="G308" s="47" t="s">
        <v>58</v>
      </c>
      <c r="H308" s="47" t="s">
        <v>1078</v>
      </c>
      <c r="I308" s="47"/>
      <c r="J308" s="47" t="s">
        <v>870</v>
      </c>
      <c r="K308" s="382">
        <v>46153</v>
      </c>
      <c r="L308" s="383">
        <v>1.6666666666666667</v>
      </c>
      <c r="M308" s="383">
        <v>2</v>
      </c>
      <c r="N308" s="384" t="s">
        <v>525</v>
      </c>
      <c r="O308" s="385">
        <v>5900000</v>
      </c>
      <c r="P308" s="415">
        <v>1268500</v>
      </c>
      <c r="Q308" s="415">
        <v>619500</v>
      </c>
      <c r="R308" s="415">
        <v>1888000</v>
      </c>
      <c r="S308" s="415">
        <v>118000</v>
      </c>
      <c r="T308" s="15" t="s">
        <v>982</v>
      </c>
    </row>
    <row r="309" spans="1:20" x14ac:dyDescent="0.35">
      <c r="A309" s="397">
        <f t="shared" si="5"/>
        <v>307</v>
      </c>
      <c r="B309" s="47" t="s">
        <v>1622</v>
      </c>
      <c r="C309" s="47" t="s">
        <v>1623</v>
      </c>
      <c r="D309" s="47" t="s">
        <v>56</v>
      </c>
      <c r="E309" s="47" t="s">
        <v>1624</v>
      </c>
      <c r="F309" s="47" t="s">
        <v>131</v>
      </c>
      <c r="G309" s="47" t="s">
        <v>58</v>
      </c>
      <c r="H309" s="47" t="s">
        <v>1033</v>
      </c>
      <c r="I309" s="47"/>
      <c r="J309" s="47" t="s">
        <v>870</v>
      </c>
      <c r="K309" s="382">
        <v>46153</v>
      </c>
      <c r="L309" s="383">
        <v>1.6666666666666667</v>
      </c>
      <c r="M309" s="383">
        <v>4</v>
      </c>
      <c r="N309" s="384" t="s">
        <v>525</v>
      </c>
      <c r="O309" s="385">
        <v>5900000</v>
      </c>
      <c r="P309" s="415">
        <v>1268500</v>
      </c>
      <c r="Q309" s="415">
        <v>619500</v>
      </c>
      <c r="R309" s="415">
        <v>1888000</v>
      </c>
      <c r="S309" s="415">
        <v>118000</v>
      </c>
      <c r="T309" s="15" t="s">
        <v>982</v>
      </c>
    </row>
    <row r="310" spans="1:20" x14ac:dyDescent="0.35">
      <c r="A310" s="397">
        <f t="shared" si="5"/>
        <v>308</v>
      </c>
      <c r="B310" s="47" t="s">
        <v>1625</v>
      </c>
      <c r="C310" s="47" t="s">
        <v>1626</v>
      </c>
      <c r="D310" s="47" t="s">
        <v>56</v>
      </c>
      <c r="E310" s="47" t="s">
        <v>1627</v>
      </c>
      <c r="F310" s="47" t="s">
        <v>131</v>
      </c>
      <c r="G310" s="47" t="s">
        <v>58</v>
      </c>
      <c r="H310" s="47" t="s">
        <v>327</v>
      </c>
      <c r="I310" s="47"/>
      <c r="J310" s="47" t="s">
        <v>870</v>
      </c>
      <c r="K310" s="382">
        <v>46153</v>
      </c>
      <c r="L310" s="383">
        <v>1.6666666666666667</v>
      </c>
      <c r="M310" s="383">
        <v>0</v>
      </c>
      <c r="N310" s="384" t="s">
        <v>525</v>
      </c>
      <c r="O310" s="385">
        <v>5900000</v>
      </c>
      <c r="P310" s="415">
        <v>1268500</v>
      </c>
      <c r="Q310" s="415">
        <v>619500</v>
      </c>
      <c r="R310" s="415">
        <v>1888000</v>
      </c>
      <c r="S310" s="415">
        <v>118000</v>
      </c>
      <c r="T310" s="15" t="s">
        <v>982</v>
      </c>
    </row>
    <row r="311" spans="1:20" x14ac:dyDescent="0.35">
      <c r="A311" s="397">
        <f t="shared" si="5"/>
        <v>309</v>
      </c>
      <c r="B311" s="47" t="s">
        <v>1630</v>
      </c>
      <c r="C311" s="47" t="s">
        <v>1631</v>
      </c>
      <c r="D311" s="47" t="s">
        <v>1632</v>
      </c>
      <c r="E311" s="47" t="s">
        <v>1633</v>
      </c>
      <c r="F311" s="47" t="s">
        <v>132</v>
      </c>
      <c r="G311" s="47" t="s">
        <v>58</v>
      </c>
      <c r="H311" s="47" t="s">
        <v>1524</v>
      </c>
      <c r="I311" s="47"/>
      <c r="J311" s="47" t="s">
        <v>870</v>
      </c>
      <c r="K311" s="382">
        <v>46153</v>
      </c>
      <c r="L311" s="383">
        <v>1.6666666666666667</v>
      </c>
      <c r="M311" s="383">
        <v>0</v>
      </c>
      <c r="N311" s="384" t="s">
        <v>525</v>
      </c>
      <c r="O311" s="385">
        <v>5900000</v>
      </c>
      <c r="P311" s="415">
        <v>1268500</v>
      </c>
      <c r="Q311" s="415">
        <v>619500</v>
      </c>
      <c r="R311" s="415">
        <v>1888000</v>
      </c>
      <c r="S311" s="415">
        <v>118000</v>
      </c>
      <c r="T311" s="15" t="s">
        <v>982</v>
      </c>
    </row>
    <row r="312" spans="1:20" x14ac:dyDescent="0.35">
      <c r="A312" s="397">
        <f t="shared" si="5"/>
        <v>310</v>
      </c>
      <c r="B312" s="47" t="s">
        <v>1634</v>
      </c>
      <c r="C312" s="47" t="s">
        <v>1635</v>
      </c>
      <c r="D312" s="47" t="s">
        <v>1632</v>
      </c>
      <c r="E312" s="47" t="s">
        <v>1636</v>
      </c>
      <c r="F312" s="47" t="s">
        <v>132</v>
      </c>
      <c r="G312" s="47" t="s">
        <v>58</v>
      </c>
      <c r="H312" s="47" t="s">
        <v>1524</v>
      </c>
      <c r="I312" s="47"/>
      <c r="J312" s="47" t="s">
        <v>870</v>
      </c>
      <c r="K312" s="382">
        <v>46153</v>
      </c>
      <c r="L312" s="383">
        <v>1.6666666666666667</v>
      </c>
      <c r="M312" s="383">
        <v>0</v>
      </c>
      <c r="N312" s="384" t="s">
        <v>525</v>
      </c>
      <c r="O312" s="385">
        <v>5900000</v>
      </c>
      <c r="P312" s="415">
        <v>1268500</v>
      </c>
      <c r="Q312" s="415">
        <v>619500</v>
      </c>
      <c r="R312" s="415">
        <v>1888000</v>
      </c>
      <c r="S312" s="415">
        <v>118000</v>
      </c>
      <c r="T312" s="15" t="s">
        <v>982</v>
      </c>
    </row>
    <row r="313" spans="1:20" x14ac:dyDescent="0.35">
      <c r="A313" s="397">
        <f t="shared" si="5"/>
        <v>311</v>
      </c>
      <c r="B313" s="47" t="s">
        <v>1637</v>
      </c>
      <c r="C313" s="47" t="s">
        <v>1638</v>
      </c>
      <c r="D313" s="47" t="s">
        <v>1632</v>
      </c>
      <c r="E313" s="47" t="s">
        <v>1639</v>
      </c>
      <c r="F313" s="47" t="s">
        <v>132</v>
      </c>
      <c r="G313" s="47" t="s">
        <v>58</v>
      </c>
      <c r="H313" s="47" t="s">
        <v>1524</v>
      </c>
      <c r="I313" s="47"/>
      <c r="J313" s="47" t="s">
        <v>870</v>
      </c>
      <c r="K313" s="382">
        <v>46153</v>
      </c>
      <c r="L313" s="383">
        <v>1.6666666666666667</v>
      </c>
      <c r="M313" s="383">
        <v>0</v>
      </c>
      <c r="N313" s="384" t="s">
        <v>525</v>
      </c>
      <c r="O313" s="385">
        <v>5900000</v>
      </c>
      <c r="P313" s="415">
        <v>1268500</v>
      </c>
      <c r="Q313" s="415">
        <v>619500</v>
      </c>
      <c r="R313" s="415">
        <v>1888000</v>
      </c>
      <c r="S313" s="415">
        <v>118000</v>
      </c>
      <c r="T313" s="15" t="s">
        <v>982</v>
      </c>
    </row>
    <row r="314" spans="1:20" x14ac:dyDescent="0.35">
      <c r="A314" s="397">
        <f t="shared" si="5"/>
        <v>312</v>
      </c>
      <c r="B314" s="47" t="s">
        <v>1640</v>
      </c>
      <c r="C314" s="47" t="s">
        <v>1641</v>
      </c>
      <c r="D314" s="47" t="s">
        <v>1632</v>
      </c>
      <c r="E314" s="47" t="s">
        <v>1642</v>
      </c>
      <c r="F314" s="47" t="s">
        <v>132</v>
      </c>
      <c r="G314" s="47" t="s">
        <v>58</v>
      </c>
      <c r="H314" s="47" t="s">
        <v>1524</v>
      </c>
      <c r="I314" s="47"/>
      <c r="J314" s="47" t="s">
        <v>870</v>
      </c>
      <c r="K314" s="382">
        <v>46153</v>
      </c>
      <c r="L314" s="383">
        <v>1.6666666666666667</v>
      </c>
      <c r="M314" s="383">
        <v>1</v>
      </c>
      <c r="N314" s="384" t="s">
        <v>525</v>
      </c>
      <c r="O314" s="385">
        <v>5900000</v>
      </c>
      <c r="P314" s="415">
        <v>1268500</v>
      </c>
      <c r="Q314" s="415">
        <v>619500</v>
      </c>
      <c r="R314" s="415">
        <v>1888000</v>
      </c>
      <c r="S314" s="415">
        <v>118000</v>
      </c>
      <c r="T314" s="15" t="s">
        <v>982</v>
      </c>
    </row>
    <row r="315" spans="1:20" x14ac:dyDescent="0.35">
      <c r="A315" s="397">
        <f t="shared" si="5"/>
        <v>313</v>
      </c>
      <c r="B315" s="47" t="s">
        <v>1643</v>
      </c>
      <c r="C315" s="47" t="s">
        <v>1644</v>
      </c>
      <c r="D315" s="47" t="s">
        <v>1632</v>
      </c>
      <c r="E315" s="47" t="s">
        <v>1645</v>
      </c>
      <c r="F315" s="47" t="s">
        <v>132</v>
      </c>
      <c r="G315" s="47" t="s">
        <v>58</v>
      </c>
      <c r="H315" s="47" t="s">
        <v>1524</v>
      </c>
      <c r="I315" s="47"/>
      <c r="J315" s="47" t="s">
        <v>870</v>
      </c>
      <c r="K315" s="382">
        <v>46153</v>
      </c>
      <c r="L315" s="383">
        <v>1.6666666666666667</v>
      </c>
      <c r="M315" s="383">
        <v>0</v>
      </c>
      <c r="N315" s="384" t="s">
        <v>525</v>
      </c>
      <c r="O315" s="385">
        <v>5900000</v>
      </c>
      <c r="P315" s="415">
        <v>1268500</v>
      </c>
      <c r="Q315" s="415">
        <v>619500</v>
      </c>
      <c r="R315" s="415">
        <v>1888000</v>
      </c>
      <c r="S315" s="415">
        <v>118000</v>
      </c>
      <c r="T315" s="15" t="s">
        <v>982</v>
      </c>
    </row>
    <row r="316" spans="1:20" x14ac:dyDescent="0.35">
      <c r="A316" s="397">
        <f t="shared" si="5"/>
        <v>314</v>
      </c>
      <c r="B316" s="47" t="s">
        <v>1646</v>
      </c>
      <c r="C316" s="47" t="s">
        <v>1647</v>
      </c>
      <c r="D316" s="47" t="s">
        <v>1632</v>
      </c>
      <c r="E316" s="47" t="s">
        <v>1648</v>
      </c>
      <c r="F316" s="47" t="s">
        <v>132</v>
      </c>
      <c r="G316" s="47" t="s">
        <v>58</v>
      </c>
      <c r="H316" s="47" t="s">
        <v>1524</v>
      </c>
      <c r="I316" s="47"/>
      <c r="J316" s="47" t="s">
        <v>1068</v>
      </c>
      <c r="K316" s="382">
        <v>46153</v>
      </c>
      <c r="L316" s="383">
        <v>1.6666666666666667</v>
      </c>
      <c r="M316" s="383">
        <v>0</v>
      </c>
      <c r="N316" s="384" t="s">
        <v>525</v>
      </c>
      <c r="O316" s="385">
        <v>5900000</v>
      </c>
      <c r="P316" s="415">
        <v>1268500</v>
      </c>
      <c r="Q316" s="415">
        <v>619500</v>
      </c>
      <c r="R316" s="415">
        <v>1888000</v>
      </c>
      <c r="S316" s="415">
        <v>118000</v>
      </c>
      <c r="T316" s="15" t="s">
        <v>982</v>
      </c>
    </row>
    <row r="317" spans="1:20" x14ac:dyDescent="0.35">
      <c r="A317" s="397">
        <f t="shared" si="5"/>
        <v>315</v>
      </c>
      <c r="B317" s="47" t="s">
        <v>1651</v>
      </c>
      <c r="C317" s="47" t="s">
        <v>1652</v>
      </c>
      <c r="D317" s="47" t="s">
        <v>1632</v>
      </c>
      <c r="E317" s="47" t="s">
        <v>1653</v>
      </c>
      <c r="F317" s="47" t="s">
        <v>132</v>
      </c>
      <c r="G317" s="47" t="s">
        <v>58</v>
      </c>
      <c r="H317" s="47" t="s">
        <v>1524</v>
      </c>
      <c r="I317" s="47"/>
      <c r="J317" s="47" t="s">
        <v>1068</v>
      </c>
      <c r="K317" s="382">
        <v>46153</v>
      </c>
      <c r="L317" s="383">
        <v>1.6666666666666667</v>
      </c>
      <c r="M317" s="383">
        <v>0</v>
      </c>
      <c r="N317" s="384" t="s">
        <v>525</v>
      </c>
      <c r="O317" s="385">
        <v>5900000</v>
      </c>
      <c r="P317" s="415">
        <v>1268500</v>
      </c>
      <c r="Q317" s="415">
        <v>619500</v>
      </c>
      <c r="R317" s="415">
        <v>1888000</v>
      </c>
      <c r="S317" s="415">
        <v>118000</v>
      </c>
      <c r="T317" s="15" t="s">
        <v>982</v>
      </c>
    </row>
    <row r="318" spans="1:20" x14ac:dyDescent="0.35">
      <c r="A318" s="397">
        <f t="shared" si="5"/>
        <v>316</v>
      </c>
      <c r="B318" s="47" t="s">
        <v>1654</v>
      </c>
      <c r="C318" s="47" t="s">
        <v>1655</v>
      </c>
      <c r="D318" s="47" t="s">
        <v>61</v>
      </c>
      <c r="E318" s="47" t="s">
        <v>1656</v>
      </c>
      <c r="F318" s="47" t="s">
        <v>132</v>
      </c>
      <c r="G318" s="47" t="s">
        <v>58</v>
      </c>
      <c r="H318" s="47" t="s">
        <v>547</v>
      </c>
      <c r="I318" s="47"/>
      <c r="J318" s="47" t="s">
        <v>1067</v>
      </c>
      <c r="K318" s="382">
        <v>46155</v>
      </c>
      <c r="L318" s="383">
        <v>1.6</v>
      </c>
      <c r="M318" s="383">
        <v>0</v>
      </c>
      <c r="N318" s="384" t="s">
        <v>525</v>
      </c>
      <c r="O318" s="385">
        <v>5900000</v>
      </c>
      <c r="P318" s="415">
        <v>1268500</v>
      </c>
      <c r="Q318" s="415">
        <v>619500</v>
      </c>
      <c r="R318" s="415">
        <v>1888000</v>
      </c>
      <c r="S318" s="415">
        <v>0</v>
      </c>
      <c r="T318" s="15" t="s">
        <v>982</v>
      </c>
    </row>
    <row r="319" spans="1:20" x14ac:dyDescent="0.35">
      <c r="A319" s="397">
        <f t="shared" si="5"/>
        <v>317</v>
      </c>
      <c r="B319" s="47" t="s">
        <v>1659</v>
      </c>
      <c r="C319" s="47" t="s">
        <v>1660</v>
      </c>
      <c r="D319" s="47" t="s">
        <v>56</v>
      </c>
      <c r="E319" s="47" t="s">
        <v>1661</v>
      </c>
      <c r="F319" s="47" t="s">
        <v>131</v>
      </c>
      <c r="G319" s="47" t="s">
        <v>58</v>
      </c>
      <c r="H319" s="47" t="s">
        <v>1033</v>
      </c>
      <c r="I319" s="47"/>
      <c r="J319" s="47" t="s">
        <v>1067</v>
      </c>
      <c r="K319" s="382">
        <v>46155</v>
      </c>
      <c r="L319" s="383">
        <v>1.6</v>
      </c>
      <c r="M319" s="383">
        <v>5</v>
      </c>
      <c r="N319" s="384" t="s">
        <v>525</v>
      </c>
      <c r="O319" s="385">
        <v>5900000</v>
      </c>
      <c r="P319" s="415">
        <v>1268500</v>
      </c>
      <c r="Q319" s="415">
        <v>619500</v>
      </c>
      <c r="R319" s="415">
        <v>1888000</v>
      </c>
      <c r="S319" s="415">
        <v>0</v>
      </c>
      <c r="T319" s="15" t="s">
        <v>982</v>
      </c>
    </row>
    <row r="320" spans="1:20" x14ac:dyDescent="0.35">
      <c r="A320" s="397">
        <f t="shared" si="5"/>
        <v>318</v>
      </c>
      <c r="B320" s="47" t="s">
        <v>1662</v>
      </c>
      <c r="C320" s="47" t="s">
        <v>1663</v>
      </c>
      <c r="D320" s="47" t="s">
        <v>56</v>
      </c>
      <c r="E320" s="47" t="s">
        <v>1664</v>
      </c>
      <c r="F320" s="47" t="s">
        <v>131</v>
      </c>
      <c r="G320" s="47" t="s">
        <v>58</v>
      </c>
      <c r="H320" s="47" t="s">
        <v>328</v>
      </c>
      <c r="I320" s="47"/>
      <c r="J320" s="47" t="s">
        <v>1067</v>
      </c>
      <c r="K320" s="382">
        <v>46155</v>
      </c>
      <c r="L320" s="383">
        <v>1.6</v>
      </c>
      <c r="M320" s="383">
        <v>2</v>
      </c>
      <c r="N320" s="384" t="s">
        <v>525</v>
      </c>
      <c r="O320" s="385">
        <v>5900000</v>
      </c>
      <c r="P320" s="415">
        <v>1268500</v>
      </c>
      <c r="Q320" s="415">
        <v>619500</v>
      </c>
      <c r="R320" s="415">
        <v>1888000</v>
      </c>
      <c r="S320" s="415">
        <v>0</v>
      </c>
      <c r="T320" s="15" t="s">
        <v>982</v>
      </c>
    </row>
    <row r="321" spans="1:20" x14ac:dyDescent="0.35">
      <c r="A321" s="397">
        <f t="shared" si="5"/>
        <v>319</v>
      </c>
      <c r="B321" s="47" t="s">
        <v>1665</v>
      </c>
      <c r="C321" s="47" t="s">
        <v>1666</v>
      </c>
      <c r="D321" s="47" t="s">
        <v>56</v>
      </c>
      <c r="E321" s="47" t="s">
        <v>1667</v>
      </c>
      <c r="F321" s="47" t="s">
        <v>131</v>
      </c>
      <c r="G321" s="47" t="s">
        <v>58</v>
      </c>
      <c r="H321" s="47" t="s">
        <v>327</v>
      </c>
      <c r="I321" s="47"/>
      <c r="J321" s="47" t="s">
        <v>1067</v>
      </c>
      <c r="K321" s="382">
        <v>46155</v>
      </c>
      <c r="L321" s="383">
        <v>1.6</v>
      </c>
      <c r="M321" s="383">
        <v>11</v>
      </c>
      <c r="N321" s="384" t="s">
        <v>525</v>
      </c>
      <c r="O321" s="385">
        <v>5900000</v>
      </c>
      <c r="P321" s="415">
        <v>1268500</v>
      </c>
      <c r="Q321" s="415">
        <v>619500</v>
      </c>
      <c r="R321" s="415">
        <v>1888000</v>
      </c>
      <c r="S321" s="415">
        <v>0</v>
      </c>
      <c r="T321" s="15" t="s">
        <v>982</v>
      </c>
    </row>
    <row r="322" spans="1:20" x14ac:dyDescent="0.35">
      <c r="A322" s="397">
        <f t="shared" si="5"/>
        <v>320</v>
      </c>
      <c r="B322" s="47" t="s">
        <v>1668</v>
      </c>
      <c r="C322" s="47" t="s">
        <v>1669</v>
      </c>
      <c r="D322" s="47" t="s">
        <v>56</v>
      </c>
      <c r="E322" s="47" t="s">
        <v>1670</v>
      </c>
      <c r="F322" s="47" t="s">
        <v>131</v>
      </c>
      <c r="G322" s="47" t="s">
        <v>58</v>
      </c>
      <c r="H322" s="47" t="s">
        <v>327</v>
      </c>
      <c r="I322" s="47"/>
      <c r="J322" s="47" t="s">
        <v>1067</v>
      </c>
      <c r="K322" s="382">
        <v>46155</v>
      </c>
      <c r="L322" s="383">
        <v>1.6</v>
      </c>
      <c r="M322" s="383">
        <v>2</v>
      </c>
      <c r="N322" s="384" t="s">
        <v>525</v>
      </c>
      <c r="O322" s="385">
        <v>5900000</v>
      </c>
      <c r="P322" s="415">
        <v>1268500</v>
      </c>
      <c r="Q322" s="415">
        <v>619500</v>
      </c>
      <c r="R322" s="415">
        <v>1888000</v>
      </c>
      <c r="S322" s="415">
        <v>0</v>
      </c>
      <c r="T322" s="15" t="s">
        <v>982</v>
      </c>
    </row>
    <row r="323" spans="1:20" x14ac:dyDescent="0.35">
      <c r="A323" s="397">
        <f t="shared" si="5"/>
        <v>321</v>
      </c>
      <c r="B323" s="47" t="s">
        <v>1671</v>
      </c>
      <c r="C323" s="47" t="s">
        <v>1672</v>
      </c>
      <c r="D323" s="47" t="s">
        <v>56</v>
      </c>
      <c r="E323" s="47" t="s">
        <v>1673</v>
      </c>
      <c r="F323" s="47" t="s">
        <v>131</v>
      </c>
      <c r="G323" s="47" t="s">
        <v>58</v>
      </c>
      <c r="H323" s="47" t="s">
        <v>328</v>
      </c>
      <c r="I323" s="47"/>
      <c r="J323" s="47" t="s">
        <v>1068</v>
      </c>
      <c r="K323" s="382">
        <v>46155</v>
      </c>
      <c r="L323" s="383">
        <v>1.6</v>
      </c>
      <c r="M323" s="383">
        <v>0</v>
      </c>
      <c r="N323" s="384" t="s">
        <v>525</v>
      </c>
      <c r="O323" s="385">
        <v>5900000</v>
      </c>
      <c r="P323" s="415">
        <v>1268500</v>
      </c>
      <c r="Q323" s="415">
        <v>619500</v>
      </c>
      <c r="R323" s="415">
        <v>1888000</v>
      </c>
      <c r="S323" s="415">
        <v>118000</v>
      </c>
      <c r="T323" s="15" t="s">
        <v>982</v>
      </c>
    </row>
    <row r="324" spans="1:20" x14ac:dyDescent="0.35">
      <c r="A324" s="397">
        <f t="shared" ref="A324:A357" si="6">ROW()-2</f>
        <v>322</v>
      </c>
      <c r="B324" s="47" t="s">
        <v>1674</v>
      </c>
      <c r="C324" s="47" t="s">
        <v>1675</v>
      </c>
      <c r="D324" s="47" t="s">
        <v>56</v>
      </c>
      <c r="E324" s="47" t="s">
        <v>1676</v>
      </c>
      <c r="F324" s="47" t="s">
        <v>131</v>
      </c>
      <c r="G324" s="47" t="s">
        <v>58</v>
      </c>
      <c r="H324" s="47" t="s">
        <v>327</v>
      </c>
      <c r="I324" s="47"/>
      <c r="J324" s="47" t="s">
        <v>1068</v>
      </c>
      <c r="K324" s="382">
        <v>46155</v>
      </c>
      <c r="L324" s="383">
        <v>1.6</v>
      </c>
      <c r="M324" s="383">
        <v>0</v>
      </c>
      <c r="N324" s="384" t="s">
        <v>525</v>
      </c>
      <c r="O324" s="385">
        <v>5900000</v>
      </c>
      <c r="P324" s="415">
        <v>1268500</v>
      </c>
      <c r="Q324" s="415">
        <v>619500</v>
      </c>
      <c r="R324" s="415">
        <v>1888000</v>
      </c>
      <c r="S324" s="415">
        <v>118000</v>
      </c>
      <c r="T324" s="15" t="s">
        <v>982</v>
      </c>
    </row>
    <row r="325" spans="1:20" x14ac:dyDescent="0.35">
      <c r="A325" s="397">
        <f t="shared" si="6"/>
        <v>323</v>
      </c>
      <c r="B325" s="47" t="s">
        <v>1677</v>
      </c>
      <c r="C325" s="47" t="s">
        <v>1678</v>
      </c>
      <c r="D325" s="47" t="s">
        <v>56</v>
      </c>
      <c r="E325" s="47" t="s">
        <v>1679</v>
      </c>
      <c r="F325" s="47" t="s">
        <v>131</v>
      </c>
      <c r="G325" s="47" t="s">
        <v>58</v>
      </c>
      <c r="H325" s="47" t="s">
        <v>328</v>
      </c>
      <c r="I325" s="47"/>
      <c r="J325" s="47" t="s">
        <v>1068</v>
      </c>
      <c r="K325" s="382">
        <v>46155</v>
      </c>
      <c r="L325" s="383">
        <v>1.6</v>
      </c>
      <c r="M325" s="383">
        <v>0</v>
      </c>
      <c r="N325" s="384" t="s">
        <v>525</v>
      </c>
      <c r="O325" s="385">
        <v>5900000</v>
      </c>
      <c r="P325" s="415">
        <v>1268500</v>
      </c>
      <c r="Q325" s="415">
        <v>619500</v>
      </c>
      <c r="R325" s="415">
        <v>1888000</v>
      </c>
      <c r="S325" s="415">
        <v>118000</v>
      </c>
      <c r="T325" s="15" t="s">
        <v>982</v>
      </c>
    </row>
    <row r="326" spans="1:20" x14ac:dyDescent="0.35">
      <c r="A326" s="397">
        <f t="shared" si="6"/>
        <v>324</v>
      </c>
      <c r="B326" s="47" t="s">
        <v>1682</v>
      </c>
      <c r="C326" s="47" t="s">
        <v>1683</v>
      </c>
      <c r="D326" s="47" t="s">
        <v>56</v>
      </c>
      <c r="E326" s="47" t="s">
        <v>1684</v>
      </c>
      <c r="F326" s="47" t="s">
        <v>131</v>
      </c>
      <c r="G326" s="47" t="s">
        <v>58</v>
      </c>
      <c r="H326" s="47" t="s">
        <v>399</v>
      </c>
      <c r="I326" s="47"/>
      <c r="J326" s="47" t="s">
        <v>1068</v>
      </c>
      <c r="K326" s="382">
        <v>46155</v>
      </c>
      <c r="L326" s="383">
        <v>1.6</v>
      </c>
      <c r="M326" s="383">
        <v>3</v>
      </c>
      <c r="N326" s="384" t="s">
        <v>525</v>
      </c>
      <c r="O326" s="385">
        <v>5900000</v>
      </c>
      <c r="P326" s="415">
        <v>1268500</v>
      </c>
      <c r="Q326" s="415">
        <v>619500</v>
      </c>
      <c r="R326" s="415">
        <v>1888000</v>
      </c>
      <c r="S326" s="415">
        <v>118000</v>
      </c>
      <c r="T326" s="15" t="s">
        <v>982</v>
      </c>
    </row>
    <row r="327" spans="1:20" x14ac:dyDescent="0.35">
      <c r="A327" s="397">
        <f t="shared" si="6"/>
        <v>325</v>
      </c>
      <c r="B327" s="47" t="s">
        <v>1685</v>
      </c>
      <c r="C327" s="47" t="s">
        <v>1686</v>
      </c>
      <c r="D327" s="47" t="s">
        <v>1632</v>
      </c>
      <c r="E327" s="47" t="s">
        <v>1687</v>
      </c>
      <c r="F327" s="47" t="s">
        <v>132</v>
      </c>
      <c r="G327" s="47" t="s">
        <v>58</v>
      </c>
      <c r="H327" s="47" t="s">
        <v>1524</v>
      </c>
      <c r="I327" s="47"/>
      <c r="J327" s="47" t="s">
        <v>319</v>
      </c>
      <c r="K327" s="382">
        <v>46160</v>
      </c>
      <c r="L327" s="383">
        <v>1.4333333333333333</v>
      </c>
      <c r="M327" s="383">
        <v>0</v>
      </c>
      <c r="N327" s="384" t="s">
        <v>525</v>
      </c>
      <c r="O327" s="385">
        <v>5900000</v>
      </c>
      <c r="P327" s="415">
        <v>1268500</v>
      </c>
      <c r="Q327" s="415">
        <v>619500</v>
      </c>
      <c r="R327" s="415">
        <v>1888000</v>
      </c>
      <c r="S327" s="415">
        <v>118000</v>
      </c>
      <c r="T327" s="15" t="s">
        <v>982</v>
      </c>
    </row>
    <row r="328" spans="1:20" x14ac:dyDescent="0.35">
      <c r="A328" s="397">
        <f t="shared" si="6"/>
        <v>326</v>
      </c>
      <c r="B328" s="47" t="s">
        <v>1690</v>
      </c>
      <c r="C328" s="47" t="s">
        <v>1691</v>
      </c>
      <c r="D328" s="47" t="s">
        <v>1632</v>
      </c>
      <c r="E328" s="47" t="s">
        <v>1692</v>
      </c>
      <c r="F328" s="47" t="s">
        <v>132</v>
      </c>
      <c r="G328" s="47" t="s">
        <v>58</v>
      </c>
      <c r="H328" s="47" t="s">
        <v>1524</v>
      </c>
      <c r="I328" s="47"/>
      <c r="J328" s="47" t="s">
        <v>319</v>
      </c>
      <c r="K328" s="382">
        <v>46160</v>
      </c>
      <c r="L328" s="383">
        <v>1.4333333333333333</v>
      </c>
      <c r="M328" s="383">
        <v>0</v>
      </c>
      <c r="N328" s="384" t="s">
        <v>525</v>
      </c>
      <c r="O328" s="385">
        <v>5900000</v>
      </c>
      <c r="P328" s="415">
        <v>1268500</v>
      </c>
      <c r="Q328" s="415">
        <v>619500</v>
      </c>
      <c r="R328" s="415">
        <v>1888000</v>
      </c>
      <c r="S328" s="415">
        <v>118000</v>
      </c>
      <c r="T328" s="15" t="s">
        <v>982</v>
      </c>
    </row>
    <row r="329" spans="1:20" x14ac:dyDescent="0.35">
      <c r="A329" s="397">
        <f t="shared" si="6"/>
        <v>327</v>
      </c>
      <c r="B329" s="47" t="s">
        <v>1693</v>
      </c>
      <c r="C329" s="47" t="s">
        <v>1694</v>
      </c>
      <c r="D329" s="47" t="s">
        <v>1632</v>
      </c>
      <c r="E329" s="47" t="s">
        <v>1695</v>
      </c>
      <c r="F329" s="47" t="s">
        <v>132</v>
      </c>
      <c r="G329" s="47" t="s">
        <v>58</v>
      </c>
      <c r="H329" s="47" t="s">
        <v>1524</v>
      </c>
      <c r="I329" s="47"/>
      <c r="J329" s="47" t="s">
        <v>870</v>
      </c>
      <c r="K329" s="382">
        <v>46160</v>
      </c>
      <c r="L329" s="383">
        <v>1.4333333333333333</v>
      </c>
      <c r="M329" s="383">
        <v>0</v>
      </c>
      <c r="N329" s="384" t="s">
        <v>525</v>
      </c>
      <c r="O329" s="385">
        <v>5900000</v>
      </c>
      <c r="P329" s="415">
        <v>1268500</v>
      </c>
      <c r="Q329" s="415">
        <v>619500</v>
      </c>
      <c r="R329" s="415">
        <v>1888000</v>
      </c>
      <c r="S329" s="415">
        <v>118000</v>
      </c>
      <c r="T329" s="15" t="s">
        <v>982</v>
      </c>
    </row>
    <row r="330" spans="1:20" x14ac:dyDescent="0.35">
      <c r="A330" s="397">
        <f t="shared" si="6"/>
        <v>328</v>
      </c>
      <c r="B330" s="47" t="s">
        <v>1696</v>
      </c>
      <c r="C330" s="47" t="s">
        <v>1697</v>
      </c>
      <c r="D330" s="47" t="s">
        <v>1632</v>
      </c>
      <c r="E330" s="47" t="s">
        <v>1698</v>
      </c>
      <c r="F330" s="47" t="s">
        <v>132</v>
      </c>
      <c r="G330" s="47" t="s">
        <v>58</v>
      </c>
      <c r="H330" s="47" t="s">
        <v>1524</v>
      </c>
      <c r="I330" s="47"/>
      <c r="J330" s="47" t="s">
        <v>1068</v>
      </c>
      <c r="K330" s="382">
        <v>46160</v>
      </c>
      <c r="L330" s="383">
        <v>1.4333333333333333</v>
      </c>
      <c r="M330" s="383">
        <v>0</v>
      </c>
      <c r="N330" s="384" t="s">
        <v>525</v>
      </c>
      <c r="O330" s="385">
        <v>5900000</v>
      </c>
      <c r="P330" s="415">
        <v>1268500</v>
      </c>
      <c r="Q330" s="415">
        <v>619500</v>
      </c>
      <c r="R330" s="415">
        <v>1888000</v>
      </c>
      <c r="S330" s="415">
        <v>118000</v>
      </c>
      <c r="T330" s="15" t="s">
        <v>982</v>
      </c>
    </row>
    <row r="331" spans="1:20" x14ac:dyDescent="0.35">
      <c r="A331" s="397">
        <f t="shared" si="6"/>
        <v>329</v>
      </c>
      <c r="B331" s="47" t="s">
        <v>1701</v>
      </c>
      <c r="C331" s="47" t="s">
        <v>1702</v>
      </c>
      <c r="D331" s="47" t="s">
        <v>1632</v>
      </c>
      <c r="E331" s="47" t="s">
        <v>1703</v>
      </c>
      <c r="F331" s="47" t="s">
        <v>132</v>
      </c>
      <c r="G331" s="47" t="s">
        <v>58</v>
      </c>
      <c r="H331" s="47" t="s">
        <v>1524</v>
      </c>
      <c r="I331" s="47"/>
      <c r="J331" s="47" t="s">
        <v>870</v>
      </c>
      <c r="K331" s="382">
        <v>46162</v>
      </c>
      <c r="L331" s="383">
        <v>1.3666666666666667</v>
      </c>
      <c r="M331" s="383">
        <v>1</v>
      </c>
      <c r="N331" s="384" t="s">
        <v>525</v>
      </c>
      <c r="O331" s="385">
        <v>5900000</v>
      </c>
      <c r="P331" s="415">
        <v>1268500</v>
      </c>
      <c r="Q331" s="415">
        <v>619500</v>
      </c>
      <c r="R331" s="415">
        <v>1888000</v>
      </c>
      <c r="S331" s="415">
        <v>118000</v>
      </c>
      <c r="T331" s="15" t="s">
        <v>982</v>
      </c>
    </row>
    <row r="332" spans="1:20" x14ac:dyDescent="0.35">
      <c r="A332" s="397">
        <f t="shared" si="6"/>
        <v>330</v>
      </c>
      <c r="B332" s="392" t="s">
        <v>1706</v>
      </c>
      <c r="C332" s="392" t="s">
        <v>837</v>
      </c>
      <c r="D332" s="392" t="s">
        <v>1632</v>
      </c>
      <c r="E332" s="392" t="s">
        <v>1707</v>
      </c>
      <c r="F332" s="392" t="s">
        <v>132</v>
      </c>
      <c r="G332" s="392" t="s">
        <v>58</v>
      </c>
      <c r="H332" s="392" t="s">
        <v>1524</v>
      </c>
      <c r="I332" s="392"/>
      <c r="J332" s="392" t="s">
        <v>870</v>
      </c>
      <c r="K332" s="393">
        <v>46162</v>
      </c>
      <c r="L332" s="394">
        <v>1.3666666666666667</v>
      </c>
      <c r="M332" s="394">
        <v>0</v>
      </c>
      <c r="N332" s="395" t="s">
        <v>525</v>
      </c>
      <c r="O332" s="396">
        <v>5900000</v>
      </c>
      <c r="P332" s="415">
        <v>1268500</v>
      </c>
      <c r="Q332" s="415">
        <v>619500</v>
      </c>
      <c r="R332" s="415">
        <v>1888000</v>
      </c>
      <c r="S332" s="415">
        <v>118000</v>
      </c>
      <c r="T332" s="15" t="s">
        <v>982</v>
      </c>
    </row>
    <row r="333" spans="1:20" x14ac:dyDescent="0.35">
      <c r="A333" s="397">
        <f t="shared" si="6"/>
        <v>331</v>
      </c>
      <c r="B333" s="392" t="s">
        <v>1708</v>
      </c>
      <c r="C333" s="392" t="s">
        <v>1709</v>
      </c>
      <c r="D333" s="392" t="s">
        <v>1632</v>
      </c>
      <c r="E333" s="392" t="s">
        <v>1710</v>
      </c>
      <c r="F333" s="392" t="s">
        <v>132</v>
      </c>
      <c r="G333" s="392" t="s">
        <v>58</v>
      </c>
      <c r="H333" s="392" t="s">
        <v>1524</v>
      </c>
      <c r="I333" s="392"/>
      <c r="J333" s="392" t="s">
        <v>870</v>
      </c>
      <c r="K333" s="393">
        <v>46162</v>
      </c>
      <c r="L333" s="394">
        <v>1.3666666666666667</v>
      </c>
      <c r="M333" s="394">
        <v>0</v>
      </c>
      <c r="N333" s="395" t="s">
        <v>525</v>
      </c>
      <c r="O333" s="396">
        <v>5900000</v>
      </c>
      <c r="P333" s="415">
        <v>1268500</v>
      </c>
      <c r="Q333" s="415">
        <v>619500</v>
      </c>
      <c r="R333" s="415">
        <v>1888000</v>
      </c>
      <c r="S333" s="415">
        <v>118000</v>
      </c>
      <c r="T333" s="15" t="s">
        <v>982</v>
      </c>
    </row>
    <row r="334" spans="1:20" x14ac:dyDescent="0.35">
      <c r="A334" s="397">
        <f t="shared" si="6"/>
        <v>332</v>
      </c>
      <c r="B334" s="392" t="s">
        <v>1711</v>
      </c>
      <c r="C334" s="392" t="s">
        <v>1712</v>
      </c>
      <c r="D334" s="392" t="s">
        <v>1632</v>
      </c>
      <c r="E334" s="392" t="s">
        <v>1713</v>
      </c>
      <c r="F334" s="392" t="s">
        <v>132</v>
      </c>
      <c r="G334" s="392" t="s">
        <v>58</v>
      </c>
      <c r="H334" s="392" t="s">
        <v>1524</v>
      </c>
      <c r="I334" s="392"/>
      <c r="J334" s="392" t="s">
        <v>870</v>
      </c>
      <c r="K334" s="393">
        <v>46162</v>
      </c>
      <c r="L334" s="394">
        <v>1.3666666666666667</v>
      </c>
      <c r="M334" s="394">
        <v>0</v>
      </c>
      <c r="N334" s="395" t="s">
        <v>525</v>
      </c>
      <c r="O334" s="396">
        <v>5900000</v>
      </c>
      <c r="P334" s="415">
        <v>1268500</v>
      </c>
      <c r="Q334" s="415">
        <v>619500</v>
      </c>
      <c r="R334" s="415">
        <v>1888000</v>
      </c>
      <c r="S334" s="415">
        <v>118000</v>
      </c>
      <c r="T334" s="15" t="s">
        <v>982</v>
      </c>
    </row>
    <row r="335" spans="1:20" x14ac:dyDescent="0.35">
      <c r="A335" s="397">
        <f t="shared" si="6"/>
        <v>333</v>
      </c>
      <c r="B335" s="392" t="s">
        <v>1714</v>
      </c>
      <c r="C335" s="392" t="s">
        <v>1715</v>
      </c>
      <c r="D335" s="392" t="s">
        <v>1632</v>
      </c>
      <c r="E335" s="392" t="s">
        <v>1716</v>
      </c>
      <c r="F335" s="392" t="s">
        <v>132</v>
      </c>
      <c r="G335" s="392" t="s">
        <v>58</v>
      </c>
      <c r="H335" s="392" t="s">
        <v>1524</v>
      </c>
      <c r="I335" s="392"/>
      <c r="J335" s="392" t="s">
        <v>319</v>
      </c>
      <c r="K335" s="393">
        <v>46162</v>
      </c>
      <c r="L335" s="394">
        <v>1.3666666666666667</v>
      </c>
      <c r="M335" s="394">
        <v>0</v>
      </c>
      <c r="N335" s="395" t="s">
        <v>525</v>
      </c>
      <c r="O335" s="396">
        <v>5900000</v>
      </c>
      <c r="P335" s="415">
        <v>1268500</v>
      </c>
      <c r="Q335" s="415">
        <v>619500</v>
      </c>
      <c r="R335" s="415">
        <v>1888000</v>
      </c>
      <c r="S335" s="415">
        <v>118000</v>
      </c>
      <c r="T335" s="15" t="s">
        <v>982</v>
      </c>
    </row>
    <row r="336" spans="1:20" x14ac:dyDescent="0.35">
      <c r="A336" s="397">
        <f t="shared" si="6"/>
        <v>334</v>
      </c>
      <c r="B336" s="392" t="s">
        <v>1717</v>
      </c>
      <c r="C336" s="392" t="s">
        <v>1718</v>
      </c>
      <c r="D336" s="392" t="s">
        <v>61</v>
      </c>
      <c r="E336" s="392" t="s">
        <v>1719</v>
      </c>
      <c r="F336" s="392" t="s">
        <v>132</v>
      </c>
      <c r="G336" s="392" t="s">
        <v>58</v>
      </c>
      <c r="H336" s="392" t="s">
        <v>547</v>
      </c>
      <c r="I336" s="392" t="s">
        <v>1915</v>
      </c>
      <c r="J336" s="392" t="s">
        <v>1067</v>
      </c>
      <c r="K336" s="393">
        <v>46169</v>
      </c>
      <c r="L336" s="394">
        <v>1.1333333333333333</v>
      </c>
      <c r="M336" s="394">
        <v>16</v>
      </c>
      <c r="N336" s="395" t="s">
        <v>526</v>
      </c>
      <c r="O336" s="396">
        <v>5900000</v>
      </c>
      <c r="P336" s="415">
        <v>0</v>
      </c>
      <c r="Q336" s="415">
        <v>0</v>
      </c>
      <c r="R336" s="415">
        <v>0</v>
      </c>
      <c r="S336" s="415">
        <v>0</v>
      </c>
      <c r="T336" s="15">
        <v>46188</v>
      </c>
    </row>
    <row r="337" spans="1:20" x14ac:dyDescent="0.35">
      <c r="A337" s="397">
        <f t="shared" si="6"/>
        <v>335</v>
      </c>
      <c r="B337" s="392" t="s">
        <v>1720</v>
      </c>
      <c r="C337" s="392" t="s">
        <v>1721</v>
      </c>
      <c r="D337" s="392" t="s">
        <v>61</v>
      </c>
      <c r="E337" s="392" t="s">
        <v>1722</v>
      </c>
      <c r="F337" s="392" t="s">
        <v>132</v>
      </c>
      <c r="G337" s="392" t="s">
        <v>58</v>
      </c>
      <c r="H337" s="392" t="s">
        <v>547</v>
      </c>
      <c r="I337" s="392"/>
      <c r="J337" s="47" t="s">
        <v>1068</v>
      </c>
      <c r="K337" s="393">
        <v>46169</v>
      </c>
      <c r="L337" s="394">
        <v>1.1333333333333333</v>
      </c>
      <c r="M337" s="394">
        <v>0</v>
      </c>
      <c r="N337" s="395" t="s">
        <v>525</v>
      </c>
      <c r="O337" s="396">
        <v>5900000</v>
      </c>
      <c r="P337" s="415">
        <v>1268500</v>
      </c>
      <c r="Q337" s="415">
        <v>619500</v>
      </c>
      <c r="R337" s="415">
        <v>1888000</v>
      </c>
      <c r="S337" s="415">
        <v>118000</v>
      </c>
      <c r="T337" s="15" t="s">
        <v>982</v>
      </c>
    </row>
    <row r="338" spans="1:20" x14ac:dyDescent="0.35">
      <c r="A338" s="397">
        <f t="shared" si="6"/>
        <v>336</v>
      </c>
      <c r="B338" s="392" t="s">
        <v>1723</v>
      </c>
      <c r="C338" s="392" t="s">
        <v>1724</v>
      </c>
      <c r="D338" s="392" t="s">
        <v>56</v>
      </c>
      <c r="E338" s="392" t="s">
        <v>1725</v>
      </c>
      <c r="F338" s="392" t="s">
        <v>131</v>
      </c>
      <c r="G338" s="392" t="s">
        <v>58</v>
      </c>
      <c r="H338" s="392" t="s">
        <v>399</v>
      </c>
      <c r="I338" s="392"/>
      <c r="J338" s="47" t="s">
        <v>1068</v>
      </c>
      <c r="K338" s="393">
        <v>46169</v>
      </c>
      <c r="L338" s="394">
        <v>1.1333333333333333</v>
      </c>
      <c r="M338" s="394">
        <v>1</v>
      </c>
      <c r="N338" s="395" t="s">
        <v>525</v>
      </c>
      <c r="O338" s="396">
        <v>5900000</v>
      </c>
      <c r="P338" s="415">
        <v>1268500</v>
      </c>
      <c r="Q338" s="415">
        <v>619500</v>
      </c>
      <c r="R338" s="415">
        <v>1888000</v>
      </c>
      <c r="S338" s="415">
        <v>118000</v>
      </c>
      <c r="T338" s="15" t="s">
        <v>982</v>
      </c>
    </row>
    <row r="339" spans="1:20" x14ac:dyDescent="0.35">
      <c r="A339" s="397">
        <f t="shared" si="6"/>
        <v>337</v>
      </c>
      <c r="B339" s="392" t="s">
        <v>1726</v>
      </c>
      <c r="C339" s="392" t="s">
        <v>1727</v>
      </c>
      <c r="D339" s="392" t="s">
        <v>56</v>
      </c>
      <c r="E339" s="392" t="s">
        <v>1728</v>
      </c>
      <c r="F339" s="392" t="s">
        <v>131</v>
      </c>
      <c r="G339" s="392" t="s">
        <v>58</v>
      </c>
      <c r="H339" s="392" t="s">
        <v>399</v>
      </c>
      <c r="I339" s="392"/>
      <c r="J339" s="392" t="s">
        <v>1067</v>
      </c>
      <c r="K339" s="393">
        <v>46169</v>
      </c>
      <c r="L339" s="394">
        <v>1.1333333333333333</v>
      </c>
      <c r="M339" s="394">
        <v>0</v>
      </c>
      <c r="N339" s="395" t="s">
        <v>525</v>
      </c>
      <c r="O339" s="396">
        <v>5900000</v>
      </c>
      <c r="P339" s="415">
        <v>1268500</v>
      </c>
      <c r="Q339" s="415">
        <v>619500</v>
      </c>
      <c r="R339" s="415">
        <v>1888000</v>
      </c>
      <c r="S339" s="415">
        <v>0</v>
      </c>
      <c r="T339" s="15" t="s">
        <v>982</v>
      </c>
    </row>
    <row r="340" spans="1:20" x14ac:dyDescent="0.35">
      <c r="A340" s="397">
        <f t="shared" si="6"/>
        <v>338</v>
      </c>
      <c r="B340" s="47" t="s">
        <v>1733</v>
      </c>
      <c r="C340" s="47" t="s">
        <v>1734</v>
      </c>
      <c r="D340" s="47" t="s">
        <v>56</v>
      </c>
      <c r="E340" s="47" t="s">
        <v>1735</v>
      </c>
      <c r="F340" s="47" t="s">
        <v>131</v>
      </c>
      <c r="G340" s="47" t="s">
        <v>58</v>
      </c>
      <c r="H340" s="47" t="s">
        <v>327</v>
      </c>
      <c r="I340" s="47"/>
      <c r="J340" s="47" t="s">
        <v>870</v>
      </c>
      <c r="K340" s="382">
        <v>46169</v>
      </c>
      <c r="L340" s="383">
        <v>1.1333333333333333</v>
      </c>
      <c r="M340" s="383">
        <v>0</v>
      </c>
      <c r="N340" s="384" t="s">
        <v>525</v>
      </c>
      <c r="O340" s="385">
        <v>5900000</v>
      </c>
      <c r="P340" s="415">
        <v>1268500</v>
      </c>
      <c r="Q340" s="415">
        <v>619500</v>
      </c>
      <c r="R340" s="415">
        <v>1888000</v>
      </c>
      <c r="S340" s="415">
        <v>118000</v>
      </c>
      <c r="T340" s="15" t="s">
        <v>982</v>
      </c>
    </row>
    <row r="341" spans="1:20" x14ac:dyDescent="0.35">
      <c r="A341" s="397">
        <f t="shared" si="6"/>
        <v>339</v>
      </c>
      <c r="B341" s="47" t="s">
        <v>1736</v>
      </c>
      <c r="C341" s="47" t="s">
        <v>1737</v>
      </c>
      <c r="D341" s="47" t="s">
        <v>56</v>
      </c>
      <c r="E341" s="47" t="s">
        <v>1738</v>
      </c>
      <c r="F341" s="47" t="s">
        <v>131</v>
      </c>
      <c r="G341" s="47" t="s">
        <v>58</v>
      </c>
      <c r="H341" s="47" t="s">
        <v>328</v>
      </c>
      <c r="I341" s="47"/>
      <c r="J341" s="47" t="s">
        <v>870</v>
      </c>
      <c r="K341" s="382">
        <v>46169</v>
      </c>
      <c r="L341" s="383">
        <v>1.1333333333333333</v>
      </c>
      <c r="M341" s="383">
        <v>3</v>
      </c>
      <c r="N341" s="384" t="s">
        <v>525</v>
      </c>
      <c r="O341" s="385">
        <v>5900000</v>
      </c>
      <c r="P341" s="415">
        <v>1268500</v>
      </c>
      <c r="Q341" s="415">
        <v>619500</v>
      </c>
      <c r="R341" s="415">
        <v>1888000</v>
      </c>
      <c r="S341" s="415">
        <v>118000</v>
      </c>
      <c r="T341" s="15" t="s">
        <v>982</v>
      </c>
    </row>
    <row r="342" spans="1:20" x14ac:dyDescent="0.35">
      <c r="A342" s="397">
        <f t="shared" si="6"/>
        <v>340</v>
      </c>
      <c r="B342" s="47" t="s">
        <v>1743</v>
      </c>
      <c r="C342" s="47" t="s">
        <v>1744</v>
      </c>
      <c r="D342" s="47" t="s">
        <v>56</v>
      </c>
      <c r="E342" s="47" t="s">
        <v>1745</v>
      </c>
      <c r="F342" s="47" t="s">
        <v>131</v>
      </c>
      <c r="G342" s="47" t="s">
        <v>58</v>
      </c>
      <c r="H342" s="47" t="s">
        <v>398</v>
      </c>
      <c r="I342" s="47" t="s">
        <v>1927</v>
      </c>
      <c r="J342" s="47" t="s">
        <v>870</v>
      </c>
      <c r="K342" s="382">
        <v>46169</v>
      </c>
      <c r="L342" s="383">
        <v>1.1333333333333333</v>
      </c>
      <c r="M342" s="383">
        <v>11</v>
      </c>
      <c r="N342" s="384" t="s">
        <v>525</v>
      </c>
      <c r="O342" s="385">
        <v>5900000</v>
      </c>
      <c r="P342" s="415">
        <v>1268500</v>
      </c>
      <c r="Q342" s="415">
        <v>619500</v>
      </c>
      <c r="R342" s="415">
        <v>1888000</v>
      </c>
      <c r="S342" s="415">
        <v>118000</v>
      </c>
      <c r="T342" s="15">
        <v>46196</v>
      </c>
    </row>
    <row r="343" spans="1:20" x14ac:dyDescent="0.35">
      <c r="A343" s="397">
        <f t="shared" si="6"/>
        <v>341</v>
      </c>
      <c r="B343" s="47" t="s">
        <v>1746</v>
      </c>
      <c r="C343" s="47" t="s">
        <v>1747</v>
      </c>
      <c r="D343" s="47" t="s">
        <v>56</v>
      </c>
      <c r="E343" s="47" t="s">
        <v>1748</v>
      </c>
      <c r="F343" s="47" t="s">
        <v>131</v>
      </c>
      <c r="G343" s="47" t="s">
        <v>58</v>
      </c>
      <c r="H343" s="47" t="s">
        <v>328</v>
      </c>
      <c r="I343" s="47"/>
      <c r="J343" s="47" t="s">
        <v>1068</v>
      </c>
      <c r="K343" s="382">
        <v>46169</v>
      </c>
      <c r="L343" s="383">
        <v>1.1333333333333333</v>
      </c>
      <c r="M343" s="383">
        <v>0</v>
      </c>
      <c r="N343" s="384" t="s">
        <v>525</v>
      </c>
      <c r="O343" s="385">
        <v>5900000</v>
      </c>
      <c r="P343" s="415">
        <v>1268500</v>
      </c>
      <c r="Q343" s="415">
        <v>619500</v>
      </c>
      <c r="R343" s="415">
        <v>1888000</v>
      </c>
      <c r="S343" s="415">
        <v>118000</v>
      </c>
      <c r="T343" s="15" t="s">
        <v>982</v>
      </c>
    </row>
    <row r="344" spans="1:20" x14ac:dyDescent="0.35">
      <c r="A344" s="397">
        <f t="shared" si="6"/>
        <v>342</v>
      </c>
      <c r="B344" s="47" t="s">
        <v>1749</v>
      </c>
      <c r="C344" s="47" t="s">
        <v>1750</v>
      </c>
      <c r="D344" s="47" t="s">
        <v>56</v>
      </c>
      <c r="E344" s="47" t="s">
        <v>1751</v>
      </c>
      <c r="F344" s="47" t="s">
        <v>131</v>
      </c>
      <c r="G344" s="47" t="s">
        <v>58</v>
      </c>
      <c r="H344" s="47" t="s">
        <v>327</v>
      </c>
      <c r="I344" s="47"/>
      <c r="J344" s="47" t="s">
        <v>1068</v>
      </c>
      <c r="K344" s="382">
        <v>46169</v>
      </c>
      <c r="L344" s="383">
        <v>1.1333333333333333</v>
      </c>
      <c r="M344" s="383">
        <v>0</v>
      </c>
      <c r="N344" s="384" t="s">
        <v>525</v>
      </c>
      <c r="O344" s="385">
        <v>5900000</v>
      </c>
      <c r="P344" s="415">
        <v>1268500</v>
      </c>
      <c r="Q344" s="415">
        <v>619500</v>
      </c>
      <c r="R344" s="415">
        <v>1888000</v>
      </c>
      <c r="S344" s="415">
        <v>118000</v>
      </c>
      <c r="T344" s="15" t="s">
        <v>982</v>
      </c>
    </row>
    <row r="345" spans="1:20" x14ac:dyDescent="0.35">
      <c r="A345" s="397">
        <f t="shared" si="6"/>
        <v>343</v>
      </c>
      <c r="B345" s="47" t="s">
        <v>1756</v>
      </c>
      <c r="C345" s="47" t="s">
        <v>1757</v>
      </c>
      <c r="D345" s="47" t="s">
        <v>56</v>
      </c>
      <c r="E345" s="47" t="s">
        <v>1758</v>
      </c>
      <c r="F345" s="47" t="s">
        <v>131</v>
      </c>
      <c r="G345" s="47" t="s">
        <v>58</v>
      </c>
      <c r="H345" s="47" t="s">
        <v>328</v>
      </c>
      <c r="I345" s="47"/>
      <c r="J345" s="47" t="s">
        <v>1068</v>
      </c>
      <c r="K345" s="382">
        <v>46169</v>
      </c>
      <c r="L345" s="383">
        <v>1.1333333333333333</v>
      </c>
      <c r="M345" s="383">
        <v>0</v>
      </c>
      <c r="N345" s="384" t="s">
        <v>525</v>
      </c>
      <c r="O345" s="385">
        <v>5900000</v>
      </c>
      <c r="P345" s="415">
        <v>1268500</v>
      </c>
      <c r="Q345" s="415">
        <v>619500</v>
      </c>
      <c r="R345" s="415">
        <v>1888000</v>
      </c>
      <c r="S345" s="415">
        <v>118000</v>
      </c>
      <c r="T345" s="15" t="s">
        <v>982</v>
      </c>
    </row>
    <row r="346" spans="1:20" x14ac:dyDescent="0.35">
      <c r="A346" s="397">
        <f t="shared" si="6"/>
        <v>344</v>
      </c>
      <c r="B346" s="47" t="s">
        <v>1759</v>
      </c>
      <c r="C346" s="47" t="s">
        <v>1760</v>
      </c>
      <c r="D346" s="47" t="s">
        <v>56</v>
      </c>
      <c r="E346" s="47" t="s">
        <v>1761</v>
      </c>
      <c r="F346" s="47" t="s">
        <v>131</v>
      </c>
      <c r="G346" s="47" t="s">
        <v>58</v>
      </c>
      <c r="H346" s="47" t="s">
        <v>327</v>
      </c>
      <c r="I346" s="47" t="s">
        <v>1901</v>
      </c>
      <c r="J346" s="47" t="s">
        <v>1067</v>
      </c>
      <c r="K346" s="382">
        <v>46169</v>
      </c>
      <c r="L346" s="383">
        <v>1.1333333333333333</v>
      </c>
      <c r="M346" s="383">
        <v>22</v>
      </c>
      <c r="N346" s="384" t="s">
        <v>526</v>
      </c>
      <c r="O346" s="385">
        <v>5900000</v>
      </c>
      <c r="P346" s="415">
        <v>0</v>
      </c>
      <c r="Q346" s="415">
        <v>0</v>
      </c>
      <c r="R346" s="415">
        <v>0</v>
      </c>
      <c r="S346" s="415">
        <v>0</v>
      </c>
      <c r="T346" s="15">
        <v>46184</v>
      </c>
    </row>
    <row r="347" spans="1:20" x14ac:dyDescent="0.35">
      <c r="A347" s="397">
        <f t="shared" si="6"/>
        <v>345</v>
      </c>
      <c r="B347" s="47" t="s">
        <v>1762</v>
      </c>
      <c r="C347" s="47" t="s">
        <v>1763</v>
      </c>
      <c r="D347" s="47" t="s">
        <v>56</v>
      </c>
      <c r="E347" s="47" t="s">
        <v>1764</v>
      </c>
      <c r="F347" s="47" t="s">
        <v>131</v>
      </c>
      <c r="G347" s="47" t="s">
        <v>58</v>
      </c>
      <c r="H347" s="47" t="s">
        <v>399</v>
      </c>
      <c r="I347" s="47"/>
      <c r="J347" s="47" t="s">
        <v>1067</v>
      </c>
      <c r="K347" s="382">
        <v>46169</v>
      </c>
      <c r="L347" s="383">
        <v>1.1333333333333333</v>
      </c>
      <c r="M347" s="383">
        <v>0</v>
      </c>
      <c r="N347" s="384" t="s">
        <v>525</v>
      </c>
      <c r="O347" s="385">
        <v>5900000</v>
      </c>
      <c r="P347" s="415">
        <v>1268500</v>
      </c>
      <c r="Q347" s="415">
        <v>619500</v>
      </c>
      <c r="R347" s="415">
        <v>1888000</v>
      </c>
      <c r="S347" s="415">
        <v>0</v>
      </c>
      <c r="T347" s="15" t="s">
        <v>982</v>
      </c>
    </row>
    <row r="348" spans="1:20" x14ac:dyDescent="0.35">
      <c r="A348" s="397">
        <f t="shared" si="6"/>
        <v>346</v>
      </c>
      <c r="B348" s="47" t="s">
        <v>1767</v>
      </c>
      <c r="C348" s="47" t="s">
        <v>1768</v>
      </c>
      <c r="D348" s="47" t="s">
        <v>56</v>
      </c>
      <c r="E348" s="47" t="s">
        <v>1769</v>
      </c>
      <c r="F348" s="47" t="s">
        <v>131</v>
      </c>
      <c r="G348" s="47" t="s">
        <v>58</v>
      </c>
      <c r="H348" s="47" t="s">
        <v>399</v>
      </c>
      <c r="I348" s="47"/>
      <c r="J348" s="47" t="s">
        <v>1067</v>
      </c>
      <c r="K348" s="382">
        <v>46169</v>
      </c>
      <c r="L348" s="383">
        <v>1.1333333333333333</v>
      </c>
      <c r="M348" s="383">
        <v>18</v>
      </c>
      <c r="N348" s="384" t="s">
        <v>526</v>
      </c>
      <c r="O348" s="385">
        <v>5900000</v>
      </c>
      <c r="P348" s="415">
        <v>0</v>
      </c>
      <c r="Q348" s="415">
        <v>0</v>
      </c>
      <c r="R348" s="415">
        <v>0</v>
      </c>
      <c r="S348" s="415">
        <v>0</v>
      </c>
      <c r="T348" s="15" t="s">
        <v>982</v>
      </c>
    </row>
    <row r="349" spans="1:20" x14ac:dyDescent="0.35">
      <c r="A349" s="397">
        <f t="shared" si="6"/>
        <v>347</v>
      </c>
      <c r="B349" s="47" t="s">
        <v>1770</v>
      </c>
      <c r="C349" s="47" t="s">
        <v>1771</v>
      </c>
      <c r="D349" s="47" t="s">
        <v>56</v>
      </c>
      <c r="E349" s="47" t="s">
        <v>1772</v>
      </c>
      <c r="F349" s="47" t="s">
        <v>131</v>
      </c>
      <c r="G349" s="47" t="s">
        <v>58</v>
      </c>
      <c r="H349" s="47" t="s">
        <v>399</v>
      </c>
      <c r="I349" s="47"/>
      <c r="J349" s="47" t="s">
        <v>1067</v>
      </c>
      <c r="K349" s="382">
        <v>46169</v>
      </c>
      <c r="L349" s="383">
        <v>1.1333333333333333</v>
      </c>
      <c r="M349" s="383">
        <v>0</v>
      </c>
      <c r="N349" s="384" t="s">
        <v>525</v>
      </c>
      <c r="O349" s="385">
        <v>5900000</v>
      </c>
      <c r="P349" s="415">
        <v>1268500</v>
      </c>
      <c r="Q349" s="415">
        <v>619500</v>
      </c>
      <c r="R349" s="415">
        <v>1888000</v>
      </c>
      <c r="S349" s="415">
        <v>0</v>
      </c>
      <c r="T349" s="15" t="s">
        <v>982</v>
      </c>
    </row>
    <row r="350" spans="1:20" x14ac:dyDescent="0.35">
      <c r="A350" s="397">
        <f t="shared" si="6"/>
        <v>348</v>
      </c>
      <c r="B350" s="47" t="s">
        <v>1773</v>
      </c>
      <c r="C350" s="47" t="s">
        <v>1615</v>
      </c>
      <c r="D350" s="47" t="s">
        <v>56</v>
      </c>
      <c r="E350" s="47" t="s">
        <v>1774</v>
      </c>
      <c r="F350" s="47" t="s">
        <v>131</v>
      </c>
      <c r="G350" s="47" t="s">
        <v>58</v>
      </c>
      <c r="H350" s="47" t="s">
        <v>399</v>
      </c>
      <c r="I350" s="47"/>
      <c r="J350" s="47" t="s">
        <v>870</v>
      </c>
      <c r="K350" s="382">
        <v>46169</v>
      </c>
      <c r="L350" s="383">
        <v>1.1333333333333333</v>
      </c>
      <c r="M350" s="383">
        <v>0</v>
      </c>
      <c r="N350" s="384" t="s">
        <v>525</v>
      </c>
      <c r="O350" s="385">
        <v>5900000</v>
      </c>
      <c r="P350" s="415">
        <v>1268500</v>
      </c>
      <c r="Q350" s="415">
        <v>619500</v>
      </c>
      <c r="R350" s="415">
        <v>1888000</v>
      </c>
      <c r="S350" s="415">
        <v>118000</v>
      </c>
      <c r="T350" s="15" t="s">
        <v>982</v>
      </c>
    </row>
    <row r="351" spans="1:20" x14ac:dyDescent="0.35">
      <c r="A351" s="397">
        <f t="shared" si="6"/>
        <v>349</v>
      </c>
      <c r="B351" s="47" t="s">
        <v>1775</v>
      </c>
      <c r="C351" s="47" t="s">
        <v>1776</v>
      </c>
      <c r="D351" s="47" t="s">
        <v>56</v>
      </c>
      <c r="E351" s="47" t="s">
        <v>1777</v>
      </c>
      <c r="F351" s="47" t="s">
        <v>131</v>
      </c>
      <c r="G351" s="47" t="s">
        <v>58</v>
      </c>
      <c r="H351" s="47" t="s">
        <v>399</v>
      </c>
      <c r="I351" s="47" t="s">
        <v>1930</v>
      </c>
      <c r="J351" s="47" t="s">
        <v>870</v>
      </c>
      <c r="K351" s="382">
        <v>46169</v>
      </c>
      <c r="L351" s="383">
        <v>1.1333333333333333</v>
      </c>
      <c r="M351" s="383">
        <v>26</v>
      </c>
      <c r="N351" s="384" t="s">
        <v>526</v>
      </c>
      <c r="O351" s="385">
        <v>5900000</v>
      </c>
      <c r="P351" s="415">
        <v>0</v>
      </c>
      <c r="Q351" s="415">
        <v>0</v>
      </c>
      <c r="R351" s="415">
        <v>0</v>
      </c>
      <c r="S351" s="415">
        <v>0</v>
      </c>
      <c r="T351" s="15">
        <v>46178</v>
      </c>
    </row>
    <row r="352" spans="1:20" x14ac:dyDescent="0.35">
      <c r="A352" s="397">
        <f t="shared" si="6"/>
        <v>350</v>
      </c>
      <c r="B352" s="47" t="s">
        <v>1810</v>
      </c>
      <c r="C352" s="47" t="s">
        <v>1811</v>
      </c>
      <c r="D352" s="47" t="s">
        <v>61</v>
      </c>
      <c r="E352" s="47" t="s">
        <v>1931</v>
      </c>
      <c r="F352" s="47" t="s">
        <v>132</v>
      </c>
      <c r="G352" s="47" t="s">
        <v>58</v>
      </c>
      <c r="H352" s="47" t="s">
        <v>547</v>
      </c>
      <c r="I352" s="47" t="s">
        <v>1932</v>
      </c>
      <c r="J352" s="47" t="s">
        <v>1067</v>
      </c>
      <c r="K352" s="382">
        <v>46175</v>
      </c>
      <c r="L352" s="383">
        <v>0.93333333333333335</v>
      </c>
      <c r="M352" s="383">
        <v>27</v>
      </c>
      <c r="N352" s="384" t="s">
        <v>526</v>
      </c>
      <c r="O352" s="385">
        <v>5900000</v>
      </c>
      <c r="P352" s="415">
        <v>0</v>
      </c>
      <c r="Q352" s="415">
        <v>0</v>
      </c>
      <c r="R352" s="415">
        <v>0</v>
      </c>
      <c r="S352" s="415">
        <v>0</v>
      </c>
      <c r="T352" s="15">
        <v>46176</v>
      </c>
    </row>
    <row r="353" spans="1:20" x14ac:dyDescent="0.35">
      <c r="A353" s="397">
        <f t="shared" si="6"/>
        <v>351</v>
      </c>
      <c r="B353" s="47" t="s">
        <v>1812</v>
      </c>
      <c r="C353" s="47" t="s">
        <v>1813</v>
      </c>
      <c r="D353" s="47" t="s">
        <v>56</v>
      </c>
      <c r="E353" s="47" t="s">
        <v>1933</v>
      </c>
      <c r="F353" s="47" t="s">
        <v>131</v>
      </c>
      <c r="G353" s="47" t="s">
        <v>58</v>
      </c>
      <c r="H353" s="47" t="s">
        <v>399</v>
      </c>
      <c r="I353" s="47" t="s">
        <v>1932</v>
      </c>
      <c r="J353" s="47" t="s">
        <v>870</v>
      </c>
      <c r="K353" s="382">
        <v>46175</v>
      </c>
      <c r="L353" s="383">
        <v>0.93333333333333335</v>
      </c>
      <c r="M353" s="383">
        <v>1</v>
      </c>
      <c r="N353" s="384" t="s">
        <v>526</v>
      </c>
      <c r="O353" s="385">
        <v>5900000</v>
      </c>
      <c r="P353" s="415">
        <v>531000</v>
      </c>
      <c r="Q353" s="415">
        <v>0</v>
      </c>
      <c r="R353" s="415">
        <v>531000</v>
      </c>
      <c r="S353" s="415">
        <v>0</v>
      </c>
      <c r="T353" s="15">
        <v>46177</v>
      </c>
    </row>
    <row r="354" spans="1:20" x14ac:dyDescent="0.35">
      <c r="A354" s="397">
        <f t="shared" si="6"/>
        <v>352</v>
      </c>
      <c r="B354" s="47" t="s">
        <v>1814</v>
      </c>
      <c r="C354" s="47" t="s">
        <v>1815</v>
      </c>
      <c r="D354" s="47" t="s">
        <v>56</v>
      </c>
      <c r="E354" s="47" t="s">
        <v>1934</v>
      </c>
      <c r="F354" s="47" t="s">
        <v>131</v>
      </c>
      <c r="G354" s="47" t="s">
        <v>58</v>
      </c>
      <c r="H354" s="47" t="s">
        <v>327</v>
      </c>
      <c r="I354" s="47" t="s">
        <v>1932</v>
      </c>
      <c r="J354" s="47" t="s">
        <v>1067</v>
      </c>
      <c r="K354" s="382">
        <v>46175</v>
      </c>
      <c r="L354" s="383">
        <v>0.93333333333333335</v>
      </c>
      <c r="M354" s="383">
        <v>24</v>
      </c>
      <c r="N354" s="384" t="s">
        <v>526</v>
      </c>
      <c r="O354" s="385">
        <v>5900000</v>
      </c>
      <c r="P354" s="415">
        <v>0</v>
      </c>
      <c r="Q354" s="415">
        <v>0</v>
      </c>
      <c r="R354" s="415">
        <v>0</v>
      </c>
      <c r="S354" s="415">
        <v>0</v>
      </c>
      <c r="T354" s="15">
        <v>46184</v>
      </c>
    </row>
    <row r="355" spans="1:20" x14ac:dyDescent="0.35">
      <c r="A355" s="397">
        <f t="shared" si="6"/>
        <v>353</v>
      </c>
      <c r="B355" s="47" t="s">
        <v>1816</v>
      </c>
      <c r="C355" s="47" t="s">
        <v>1817</v>
      </c>
      <c r="D355" s="47" t="s">
        <v>56</v>
      </c>
      <c r="E355" s="47" t="s">
        <v>1935</v>
      </c>
      <c r="F355" s="47" t="s">
        <v>131</v>
      </c>
      <c r="G355" s="47" t="s">
        <v>58</v>
      </c>
      <c r="H355" s="47" t="s">
        <v>328</v>
      </c>
      <c r="I355" s="47" t="s">
        <v>1932</v>
      </c>
      <c r="J355" s="47" t="s">
        <v>1067</v>
      </c>
      <c r="K355" s="382">
        <v>46175</v>
      </c>
      <c r="L355" s="383">
        <v>0.93333333333333335</v>
      </c>
      <c r="M355" s="383">
        <v>22</v>
      </c>
      <c r="N355" s="384" t="s">
        <v>526</v>
      </c>
      <c r="O355" s="385">
        <v>5900000</v>
      </c>
      <c r="P355" s="415">
        <v>0</v>
      </c>
      <c r="Q355" s="415">
        <v>0</v>
      </c>
      <c r="R355" s="415">
        <v>0</v>
      </c>
      <c r="S355" s="415">
        <v>0</v>
      </c>
      <c r="T355" s="15">
        <v>46176</v>
      </c>
    </row>
    <row r="356" spans="1:20" x14ac:dyDescent="0.35">
      <c r="A356" s="397">
        <f t="shared" si="6"/>
        <v>354</v>
      </c>
      <c r="B356" s="47" t="s">
        <v>1818</v>
      </c>
      <c r="C356" s="47" t="s">
        <v>1819</v>
      </c>
      <c r="D356" s="47" t="s">
        <v>56</v>
      </c>
      <c r="E356" s="47" t="s">
        <v>1936</v>
      </c>
      <c r="F356" s="47" t="s">
        <v>131</v>
      </c>
      <c r="G356" s="47" t="s">
        <v>58</v>
      </c>
      <c r="H356" s="47" t="s">
        <v>327</v>
      </c>
      <c r="I356" s="47" t="s">
        <v>1932</v>
      </c>
      <c r="J356" s="47" t="s">
        <v>870</v>
      </c>
      <c r="K356" s="382">
        <v>46175</v>
      </c>
      <c r="L356" s="383">
        <v>0.93333333333333335</v>
      </c>
      <c r="M356" s="383">
        <v>25</v>
      </c>
      <c r="N356" s="384" t="s">
        <v>526</v>
      </c>
      <c r="O356" s="385">
        <v>5900000</v>
      </c>
      <c r="P356" s="415">
        <v>0</v>
      </c>
      <c r="Q356" s="415">
        <v>0</v>
      </c>
      <c r="R356" s="415">
        <v>0</v>
      </c>
      <c r="S356" s="415">
        <v>0</v>
      </c>
      <c r="T356" s="15">
        <v>46176</v>
      </c>
    </row>
    <row r="357" spans="1:20" x14ac:dyDescent="0.35">
      <c r="A357" s="397">
        <f t="shared" si="6"/>
        <v>355</v>
      </c>
      <c r="B357" s="47" t="s">
        <v>1820</v>
      </c>
      <c r="C357" s="47" t="s">
        <v>1821</v>
      </c>
      <c r="D357" s="47" t="s">
        <v>56</v>
      </c>
      <c r="E357" s="47" t="s">
        <v>1937</v>
      </c>
      <c r="F357" s="47" t="s">
        <v>131</v>
      </c>
      <c r="G357" s="47" t="s">
        <v>58</v>
      </c>
      <c r="H357" s="47" t="s">
        <v>327</v>
      </c>
      <c r="I357" s="47" t="s">
        <v>1932</v>
      </c>
      <c r="J357" s="47" t="s">
        <v>870</v>
      </c>
      <c r="K357" s="382">
        <v>46175</v>
      </c>
      <c r="L357" s="383">
        <v>0.93333333333333335</v>
      </c>
      <c r="M357" s="383">
        <v>1</v>
      </c>
      <c r="N357" s="384" t="s">
        <v>525</v>
      </c>
      <c r="O357" s="385">
        <v>5900000</v>
      </c>
      <c r="P357" s="415">
        <v>1268500</v>
      </c>
      <c r="Q357" s="415">
        <v>619500</v>
      </c>
      <c r="R357" s="415">
        <v>1888000</v>
      </c>
      <c r="S357" s="415">
        <v>118000</v>
      </c>
      <c r="T357" s="15" t="s">
        <v>982</v>
      </c>
    </row>
    <row r="358" spans="1:20" x14ac:dyDescent="0.35">
      <c r="A358" s="397"/>
      <c r="B358" s="47" t="s">
        <v>1822</v>
      </c>
      <c r="C358" s="47" t="s">
        <v>1823</v>
      </c>
      <c r="D358" s="47" t="s">
        <v>56</v>
      </c>
      <c r="E358" s="47" t="s">
        <v>1938</v>
      </c>
      <c r="F358" s="47" t="s">
        <v>131</v>
      </c>
      <c r="G358" s="47" t="s">
        <v>58</v>
      </c>
      <c r="H358" s="47" t="s">
        <v>327</v>
      </c>
      <c r="I358" s="47" t="s">
        <v>1932</v>
      </c>
      <c r="J358" s="47" t="s">
        <v>870</v>
      </c>
      <c r="K358" s="382">
        <v>46175</v>
      </c>
      <c r="L358" s="383">
        <v>0.93333333333333335</v>
      </c>
      <c r="M358" s="383">
        <v>1</v>
      </c>
      <c r="N358" s="384" t="s">
        <v>525</v>
      </c>
      <c r="O358" s="385">
        <v>5900000</v>
      </c>
      <c r="P358" s="415">
        <v>1268500</v>
      </c>
      <c r="Q358" s="415">
        <v>619500</v>
      </c>
      <c r="R358" s="415">
        <v>1888000</v>
      </c>
      <c r="S358" s="415">
        <v>118000</v>
      </c>
      <c r="T358" s="15" t="s">
        <v>982</v>
      </c>
    </row>
    <row r="359" spans="1:20" x14ac:dyDescent="0.35">
      <c r="A359" s="397"/>
      <c r="B359" s="47" t="s">
        <v>1824</v>
      </c>
      <c r="C359" s="47" t="s">
        <v>1825</v>
      </c>
      <c r="D359" s="47" t="s">
        <v>56</v>
      </c>
      <c r="E359" s="47" t="s">
        <v>1939</v>
      </c>
      <c r="F359" s="47" t="s">
        <v>131</v>
      </c>
      <c r="G359" s="47" t="s">
        <v>58</v>
      </c>
      <c r="H359" s="47" t="s">
        <v>328</v>
      </c>
      <c r="I359" s="47" t="s">
        <v>1932</v>
      </c>
      <c r="J359" s="47" t="s">
        <v>870</v>
      </c>
      <c r="K359" s="382">
        <v>46175</v>
      </c>
      <c r="L359" s="383">
        <v>0.93333333333333335</v>
      </c>
      <c r="M359" s="383">
        <v>24</v>
      </c>
      <c r="N359" s="384" t="s">
        <v>526</v>
      </c>
      <c r="O359" s="385">
        <v>5900000</v>
      </c>
      <c r="P359" s="415">
        <v>0</v>
      </c>
      <c r="Q359" s="415">
        <v>0</v>
      </c>
      <c r="R359" s="415">
        <v>0</v>
      </c>
      <c r="S359" s="415">
        <v>0</v>
      </c>
      <c r="T359" s="15">
        <v>46184</v>
      </c>
    </row>
    <row r="360" spans="1:20" x14ac:dyDescent="0.35">
      <c r="A360" s="397"/>
      <c r="B360" s="47" t="s">
        <v>1826</v>
      </c>
      <c r="C360" s="47" t="s">
        <v>1827</v>
      </c>
      <c r="D360" s="47" t="s">
        <v>56</v>
      </c>
      <c r="E360" s="47" t="s">
        <v>1940</v>
      </c>
      <c r="F360" s="47" t="s">
        <v>131</v>
      </c>
      <c r="G360" s="47" t="s">
        <v>58</v>
      </c>
      <c r="H360" s="47" t="s">
        <v>328</v>
      </c>
      <c r="I360" s="47" t="s">
        <v>1932</v>
      </c>
      <c r="J360" s="47" t="s">
        <v>870</v>
      </c>
      <c r="K360" s="382">
        <v>46175</v>
      </c>
      <c r="L360" s="383">
        <v>0.93333333333333335</v>
      </c>
      <c r="M360" s="383">
        <v>22</v>
      </c>
      <c r="N360" s="384" t="s">
        <v>526</v>
      </c>
      <c r="O360" s="385">
        <v>5900000</v>
      </c>
      <c r="P360" s="415">
        <v>0</v>
      </c>
      <c r="Q360" s="415">
        <v>0</v>
      </c>
      <c r="R360" s="415">
        <v>0</v>
      </c>
      <c r="S360" s="415">
        <v>0</v>
      </c>
      <c r="T360" s="15">
        <v>46176</v>
      </c>
    </row>
    <row r="361" spans="1:20" x14ac:dyDescent="0.35">
      <c r="A361" s="397"/>
      <c r="B361" s="47" t="s">
        <v>1828</v>
      </c>
      <c r="C361" s="47" t="s">
        <v>1829</v>
      </c>
      <c r="D361" s="47" t="s">
        <v>56</v>
      </c>
      <c r="E361" s="47" t="s">
        <v>1941</v>
      </c>
      <c r="F361" s="47" t="s">
        <v>131</v>
      </c>
      <c r="G361" s="47" t="s">
        <v>58</v>
      </c>
      <c r="H361" s="47" t="s">
        <v>327</v>
      </c>
      <c r="I361" s="47" t="s">
        <v>1932</v>
      </c>
      <c r="J361" s="47" t="s">
        <v>1068</v>
      </c>
      <c r="K361" s="382">
        <v>46175</v>
      </c>
      <c r="L361" s="383">
        <v>0.93333333333333335</v>
      </c>
      <c r="M361" s="383">
        <v>1</v>
      </c>
      <c r="N361" s="384" t="s">
        <v>525</v>
      </c>
      <c r="O361" s="385">
        <v>5900000</v>
      </c>
      <c r="P361" s="415">
        <v>1268500</v>
      </c>
      <c r="Q361" s="415">
        <v>619500</v>
      </c>
      <c r="R361" s="415">
        <v>1888000</v>
      </c>
      <c r="S361" s="415">
        <v>118000</v>
      </c>
      <c r="T361" s="15" t="s">
        <v>982</v>
      </c>
    </row>
    <row r="362" spans="1:20" x14ac:dyDescent="0.35">
      <c r="A362" s="397"/>
      <c r="B362" s="47" t="s">
        <v>1830</v>
      </c>
      <c r="C362" s="47" t="s">
        <v>1831</v>
      </c>
      <c r="D362" s="47" t="s">
        <v>56</v>
      </c>
      <c r="E362" s="47" t="s">
        <v>1942</v>
      </c>
      <c r="F362" s="47" t="s">
        <v>131</v>
      </c>
      <c r="G362" s="47" t="s">
        <v>58</v>
      </c>
      <c r="H362" s="47" t="s">
        <v>327</v>
      </c>
      <c r="I362" s="47" t="s">
        <v>1932</v>
      </c>
      <c r="J362" s="47" t="s">
        <v>319</v>
      </c>
      <c r="K362" s="382">
        <v>46175</v>
      </c>
      <c r="L362" s="383">
        <v>0.93333333333333335</v>
      </c>
      <c r="M362" s="383">
        <v>15</v>
      </c>
      <c r="N362" s="384" t="s">
        <v>526</v>
      </c>
      <c r="O362" s="385">
        <v>5900000</v>
      </c>
      <c r="P362" s="415">
        <v>0</v>
      </c>
      <c r="Q362" s="415">
        <v>0</v>
      </c>
      <c r="R362" s="415">
        <v>0</v>
      </c>
      <c r="S362" s="415">
        <v>0</v>
      </c>
      <c r="T362" s="15">
        <v>46188</v>
      </c>
    </row>
    <row r="363" spans="1:20" x14ac:dyDescent="0.35">
      <c r="A363" s="397"/>
      <c r="B363" s="47" t="s">
        <v>1832</v>
      </c>
      <c r="C363" s="47" t="s">
        <v>1833</v>
      </c>
      <c r="D363" s="47" t="s">
        <v>56</v>
      </c>
      <c r="E363" s="47" t="s">
        <v>1943</v>
      </c>
      <c r="F363" s="47" t="s">
        <v>131</v>
      </c>
      <c r="G363" s="47" t="s">
        <v>58</v>
      </c>
      <c r="H363" s="47" t="s">
        <v>327</v>
      </c>
      <c r="I363" s="47" t="s">
        <v>1932</v>
      </c>
      <c r="J363" s="47" t="s">
        <v>319</v>
      </c>
      <c r="K363" s="382">
        <v>46175</v>
      </c>
      <c r="L363" s="383">
        <v>0.93333333333333335</v>
      </c>
      <c r="M363" s="383">
        <v>1</v>
      </c>
      <c r="N363" s="384" t="s">
        <v>525</v>
      </c>
      <c r="O363" s="385">
        <v>5900000</v>
      </c>
      <c r="P363" s="415">
        <v>1268500</v>
      </c>
      <c r="Q363" s="415">
        <v>619500</v>
      </c>
      <c r="R363" s="415">
        <v>1888000</v>
      </c>
      <c r="S363" s="415">
        <v>118000</v>
      </c>
      <c r="T363" s="15" t="s">
        <v>982</v>
      </c>
    </row>
    <row r="364" spans="1:20" x14ac:dyDescent="0.35">
      <c r="A364" s="397"/>
      <c r="B364" s="47" t="s">
        <v>1834</v>
      </c>
      <c r="C364" s="47" t="s">
        <v>1835</v>
      </c>
      <c r="D364" s="47" t="s">
        <v>56</v>
      </c>
      <c r="E364" s="47" t="s">
        <v>1944</v>
      </c>
      <c r="F364" s="47" t="s">
        <v>131</v>
      </c>
      <c r="G364" s="47" t="s">
        <v>58</v>
      </c>
      <c r="H364" s="47" t="s">
        <v>327</v>
      </c>
      <c r="I364" s="47" t="s">
        <v>1932</v>
      </c>
      <c r="J364" s="47" t="s">
        <v>319</v>
      </c>
      <c r="K364" s="382">
        <v>46175</v>
      </c>
      <c r="L364" s="383">
        <v>0.93333333333333335</v>
      </c>
      <c r="M364" s="383">
        <v>2</v>
      </c>
      <c r="N364" s="384" t="s">
        <v>525</v>
      </c>
      <c r="O364" s="385">
        <v>5900000</v>
      </c>
      <c r="P364" s="415">
        <v>1268500</v>
      </c>
      <c r="Q364" s="415">
        <v>619500</v>
      </c>
      <c r="R364" s="415">
        <v>1888000</v>
      </c>
      <c r="S364" s="415">
        <v>118000</v>
      </c>
      <c r="T364" s="15" t="s">
        <v>982</v>
      </c>
    </row>
    <row r="365" spans="1:20" x14ac:dyDescent="0.35">
      <c r="A365" s="397"/>
      <c r="B365" s="47" t="s">
        <v>1836</v>
      </c>
      <c r="C365" s="47" t="s">
        <v>1837</v>
      </c>
      <c r="D365" s="47" t="s">
        <v>56</v>
      </c>
      <c r="E365" s="47" t="s">
        <v>1945</v>
      </c>
      <c r="F365" s="47" t="s">
        <v>131</v>
      </c>
      <c r="G365" s="47" t="s">
        <v>58</v>
      </c>
      <c r="H365" s="47" t="s">
        <v>328</v>
      </c>
      <c r="I365" s="47" t="s">
        <v>1932</v>
      </c>
      <c r="J365" s="47" t="s">
        <v>319</v>
      </c>
      <c r="K365" s="382">
        <v>46175</v>
      </c>
      <c r="L365" s="383">
        <v>0.93333333333333335</v>
      </c>
      <c r="M365" s="383">
        <v>1</v>
      </c>
      <c r="N365" s="384" t="s">
        <v>525</v>
      </c>
      <c r="O365" s="385">
        <v>5900000</v>
      </c>
      <c r="P365" s="415">
        <v>1268500</v>
      </c>
      <c r="Q365" s="415">
        <v>619500</v>
      </c>
      <c r="R365" s="415">
        <v>1888000</v>
      </c>
      <c r="S365" s="415">
        <v>118000</v>
      </c>
      <c r="T365" s="15" t="s">
        <v>982</v>
      </c>
    </row>
    <row r="366" spans="1:20" x14ac:dyDescent="0.35">
      <c r="A366" s="397"/>
      <c r="B366" s="47" t="s">
        <v>1838</v>
      </c>
      <c r="C366" s="47" t="s">
        <v>1839</v>
      </c>
      <c r="D366" s="47" t="s">
        <v>56</v>
      </c>
      <c r="E366" s="47" t="s">
        <v>1946</v>
      </c>
      <c r="F366" s="47" t="s">
        <v>131</v>
      </c>
      <c r="G366" s="47" t="s">
        <v>58</v>
      </c>
      <c r="H366" s="47" t="s">
        <v>328</v>
      </c>
      <c r="I366" s="47" t="s">
        <v>1932</v>
      </c>
      <c r="J366" s="47" t="s">
        <v>319</v>
      </c>
      <c r="K366" s="382">
        <v>46175</v>
      </c>
      <c r="L366" s="383">
        <v>0.93333333333333335</v>
      </c>
      <c r="M366" s="383">
        <v>23</v>
      </c>
      <c r="N366" s="384" t="s">
        <v>526</v>
      </c>
      <c r="O366" s="385">
        <v>5900000</v>
      </c>
      <c r="P366" s="415">
        <v>0</v>
      </c>
      <c r="Q366" s="415">
        <v>0</v>
      </c>
      <c r="R366" s="415">
        <v>0</v>
      </c>
      <c r="S366" s="415">
        <v>0</v>
      </c>
      <c r="T366" s="15">
        <v>46184</v>
      </c>
    </row>
    <row r="367" spans="1:20" x14ac:dyDescent="0.35">
      <c r="A367" s="397"/>
      <c r="B367" s="47" t="s">
        <v>1840</v>
      </c>
      <c r="C367" s="47" t="s">
        <v>1200</v>
      </c>
      <c r="D367" s="47" t="s">
        <v>56</v>
      </c>
      <c r="E367" s="47" t="s">
        <v>1947</v>
      </c>
      <c r="F367" s="47" t="s">
        <v>131</v>
      </c>
      <c r="G367" s="47" t="s">
        <v>58</v>
      </c>
      <c r="H367" s="47" t="s">
        <v>398</v>
      </c>
      <c r="I367" s="47" t="s">
        <v>1932</v>
      </c>
      <c r="J367" s="47" t="s">
        <v>1067</v>
      </c>
      <c r="K367" s="382">
        <v>46175</v>
      </c>
      <c r="L367" s="383">
        <v>0.93333333333333335</v>
      </c>
      <c r="M367" s="383">
        <v>1</v>
      </c>
      <c r="N367" s="384" t="s">
        <v>525</v>
      </c>
      <c r="O367" s="385">
        <v>5900000</v>
      </c>
      <c r="P367" s="415">
        <v>1268500</v>
      </c>
      <c r="Q367" s="415">
        <v>619500</v>
      </c>
      <c r="R367" s="415">
        <v>1888000</v>
      </c>
      <c r="S367" s="415">
        <v>0</v>
      </c>
      <c r="T367" s="15" t="s">
        <v>982</v>
      </c>
    </row>
    <row r="368" spans="1:20" x14ac:dyDescent="0.35">
      <c r="A368" s="397"/>
      <c r="B368" s="47" t="s">
        <v>1841</v>
      </c>
      <c r="C368" s="47" t="s">
        <v>1842</v>
      </c>
      <c r="D368" s="47" t="s">
        <v>56</v>
      </c>
      <c r="E368" s="47" t="s">
        <v>1948</v>
      </c>
      <c r="F368" s="47" t="s">
        <v>131</v>
      </c>
      <c r="G368" s="47" t="s">
        <v>58</v>
      </c>
      <c r="H368" s="47" t="s">
        <v>327</v>
      </c>
      <c r="I368" s="47" t="s">
        <v>1932</v>
      </c>
      <c r="J368" s="47" t="s">
        <v>1067</v>
      </c>
      <c r="K368" s="382">
        <v>46175</v>
      </c>
      <c r="L368" s="383">
        <v>0.93333333333333335</v>
      </c>
      <c r="M368" s="383">
        <v>27</v>
      </c>
      <c r="N368" s="384" t="s">
        <v>526</v>
      </c>
      <c r="O368" s="385">
        <v>5900000</v>
      </c>
      <c r="P368" s="415">
        <v>0</v>
      </c>
      <c r="Q368" s="415">
        <v>0</v>
      </c>
      <c r="R368" s="415">
        <v>0</v>
      </c>
      <c r="S368" s="415">
        <v>0</v>
      </c>
      <c r="T368" s="15">
        <v>46176</v>
      </c>
    </row>
    <row r="369" spans="1:20" x14ac:dyDescent="0.35">
      <c r="A369" s="397"/>
      <c r="B369" s="47" t="s">
        <v>1843</v>
      </c>
      <c r="C369" s="47" t="s">
        <v>1844</v>
      </c>
      <c r="D369" s="47" t="s">
        <v>56</v>
      </c>
      <c r="E369" s="47" t="s">
        <v>1949</v>
      </c>
      <c r="F369" s="47" t="s">
        <v>131</v>
      </c>
      <c r="G369" s="47" t="s">
        <v>58</v>
      </c>
      <c r="H369" s="47" t="s">
        <v>328</v>
      </c>
      <c r="I369" s="47" t="s">
        <v>1932</v>
      </c>
      <c r="J369" s="47" t="s">
        <v>1067</v>
      </c>
      <c r="K369" s="382">
        <v>46175</v>
      </c>
      <c r="L369" s="383">
        <v>0.93333333333333335</v>
      </c>
      <c r="M369" s="383">
        <v>27</v>
      </c>
      <c r="N369" s="384" t="s">
        <v>526</v>
      </c>
      <c r="O369" s="385">
        <v>5900000</v>
      </c>
      <c r="P369" s="415">
        <v>0</v>
      </c>
      <c r="Q369" s="415">
        <v>0</v>
      </c>
      <c r="R369" s="415">
        <v>0</v>
      </c>
      <c r="S369" s="415">
        <v>0</v>
      </c>
      <c r="T369" s="15">
        <v>46176</v>
      </c>
    </row>
    <row r="370" spans="1:20" x14ac:dyDescent="0.35">
      <c r="A370" s="397"/>
      <c r="B370" s="47" t="s">
        <v>1845</v>
      </c>
      <c r="C370" s="47" t="s">
        <v>1846</v>
      </c>
      <c r="D370" s="47" t="s">
        <v>56</v>
      </c>
      <c r="E370" s="47" t="s">
        <v>1950</v>
      </c>
      <c r="F370" s="47" t="s">
        <v>131</v>
      </c>
      <c r="G370" s="47" t="s">
        <v>58</v>
      </c>
      <c r="H370" s="47" t="s">
        <v>328</v>
      </c>
      <c r="I370" s="47" t="s">
        <v>1932</v>
      </c>
      <c r="J370" s="47" t="s">
        <v>870</v>
      </c>
      <c r="K370" s="382">
        <v>46175</v>
      </c>
      <c r="L370" s="383">
        <v>0.93333333333333335</v>
      </c>
      <c r="M370" s="383">
        <v>16</v>
      </c>
      <c r="N370" s="384" t="s">
        <v>526</v>
      </c>
      <c r="O370" s="385">
        <v>5900000</v>
      </c>
      <c r="P370" s="415">
        <v>0</v>
      </c>
      <c r="Q370" s="415">
        <v>0</v>
      </c>
      <c r="R370" s="415">
        <v>0</v>
      </c>
      <c r="S370" s="415">
        <v>0</v>
      </c>
      <c r="T370" s="15">
        <v>46188</v>
      </c>
    </row>
    <row r="371" spans="1:20" x14ac:dyDescent="0.35">
      <c r="A371" s="397"/>
      <c r="B371" s="47" t="s">
        <v>1847</v>
      </c>
      <c r="C371" s="47" t="s">
        <v>1848</v>
      </c>
      <c r="D371" s="47" t="s">
        <v>61</v>
      </c>
      <c r="E371" s="47" t="s">
        <v>1951</v>
      </c>
      <c r="F371" s="47" t="s">
        <v>132</v>
      </c>
      <c r="G371" s="47" t="s">
        <v>58</v>
      </c>
      <c r="H371" s="47" t="s">
        <v>547</v>
      </c>
      <c r="I371" s="47" t="s">
        <v>1952</v>
      </c>
      <c r="J371" s="47" t="s">
        <v>870</v>
      </c>
      <c r="K371" s="382">
        <v>46176</v>
      </c>
      <c r="L371" s="383">
        <v>0.9</v>
      </c>
      <c r="M371" s="383">
        <v>2</v>
      </c>
      <c r="N371" s="384" t="s">
        <v>525</v>
      </c>
      <c r="O371" s="385">
        <v>5900000</v>
      </c>
      <c r="P371" s="415">
        <v>1268500</v>
      </c>
      <c r="Q371" s="415">
        <v>619500</v>
      </c>
      <c r="R371" s="415">
        <v>1888000</v>
      </c>
      <c r="S371" s="415">
        <v>118000</v>
      </c>
      <c r="T371" s="15" t="s">
        <v>982</v>
      </c>
    </row>
    <row r="372" spans="1:20" x14ac:dyDescent="0.35">
      <c r="A372" s="397"/>
      <c r="B372" s="47" t="s">
        <v>1849</v>
      </c>
      <c r="C372" s="47" t="s">
        <v>1850</v>
      </c>
      <c r="D372" s="47" t="s">
        <v>56</v>
      </c>
      <c r="E372" s="47" t="s">
        <v>1953</v>
      </c>
      <c r="F372" s="47" t="s">
        <v>131</v>
      </c>
      <c r="G372" s="47" t="s">
        <v>58</v>
      </c>
      <c r="H372" s="47" t="s">
        <v>399</v>
      </c>
      <c r="I372" s="47" t="s">
        <v>1952</v>
      </c>
      <c r="J372" s="47" t="s">
        <v>870</v>
      </c>
      <c r="K372" s="382">
        <v>46176</v>
      </c>
      <c r="L372" s="383">
        <v>0.9</v>
      </c>
      <c r="M372" s="383">
        <v>2</v>
      </c>
      <c r="N372" s="384" t="s">
        <v>525</v>
      </c>
      <c r="O372" s="385">
        <v>5900000</v>
      </c>
      <c r="P372" s="415">
        <v>1268500</v>
      </c>
      <c r="Q372" s="415">
        <v>619500</v>
      </c>
      <c r="R372" s="415">
        <v>1888000</v>
      </c>
      <c r="S372" s="415">
        <v>118000</v>
      </c>
      <c r="T372" s="15" t="s">
        <v>982</v>
      </c>
    </row>
    <row r="373" spans="1:20" x14ac:dyDescent="0.35">
      <c r="A373" s="397"/>
      <c r="B373" s="47" t="s">
        <v>1851</v>
      </c>
      <c r="C373" s="47" t="s">
        <v>1852</v>
      </c>
      <c r="D373" s="47" t="s">
        <v>56</v>
      </c>
      <c r="E373" s="47" t="s">
        <v>1954</v>
      </c>
      <c r="F373" s="47" t="s">
        <v>131</v>
      </c>
      <c r="G373" s="47" t="s">
        <v>58</v>
      </c>
      <c r="H373" s="47" t="s">
        <v>399</v>
      </c>
      <c r="I373" s="47" t="s">
        <v>1952</v>
      </c>
      <c r="J373" s="47" t="s">
        <v>870</v>
      </c>
      <c r="K373" s="382">
        <v>46176</v>
      </c>
      <c r="L373" s="383">
        <v>0.9</v>
      </c>
      <c r="M373" s="383">
        <v>13</v>
      </c>
      <c r="N373" s="384" t="s">
        <v>525</v>
      </c>
      <c r="O373" s="385">
        <v>5900000</v>
      </c>
      <c r="P373" s="415">
        <v>1268500</v>
      </c>
      <c r="Q373" s="415">
        <v>619500</v>
      </c>
      <c r="R373" s="415">
        <v>1888000</v>
      </c>
      <c r="S373" s="415">
        <v>118000</v>
      </c>
      <c r="T373" s="15">
        <v>46192</v>
      </c>
    </row>
    <row r="374" spans="1:20" x14ac:dyDescent="0.35">
      <c r="A374" s="397"/>
      <c r="B374" s="47" t="s">
        <v>1853</v>
      </c>
      <c r="C374" s="47" t="s">
        <v>1854</v>
      </c>
      <c r="D374" s="47" t="s">
        <v>56</v>
      </c>
      <c r="E374" s="47" t="s">
        <v>1955</v>
      </c>
      <c r="F374" s="47" t="s">
        <v>131</v>
      </c>
      <c r="G374" s="47" t="s">
        <v>58</v>
      </c>
      <c r="H374" s="47" t="s">
        <v>399</v>
      </c>
      <c r="I374" s="47" t="s">
        <v>1952</v>
      </c>
      <c r="J374" s="47" t="s">
        <v>870</v>
      </c>
      <c r="K374" s="382">
        <v>46176</v>
      </c>
      <c r="L374" s="383">
        <v>0.9</v>
      </c>
      <c r="M374" s="383">
        <v>14</v>
      </c>
      <c r="N374" s="384" t="s">
        <v>526</v>
      </c>
      <c r="O374" s="385">
        <v>5900000</v>
      </c>
      <c r="P374" s="415">
        <v>0</v>
      </c>
      <c r="Q374" s="415">
        <v>0</v>
      </c>
      <c r="R374" s="415">
        <v>0</v>
      </c>
      <c r="S374" s="415">
        <v>0</v>
      </c>
      <c r="T374" s="15">
        <v>46192</v>
      </c>
    </row>
    <row r="375" spans="1:20" x14ac:dyDescent="0.35">
      <c r="A375" s="397"/>
      <c r="B375" s="47" t="s">
        <v>1855</v>
      </c>
      <c r="C375" s="47" t="s">
        <v>1856</v>
      </c>
      <c r="D375" s="47" t="s">
        <v>56</v>
      </c>
      <c r="E375" s="47" t="s">
        <v>1956</v>
      </c>
      <c r="F375" s="47" t="s">
        <v>131</v>
      </c>
      <c r="G375" s="47" t="s">
        <v>58</v>
      </c>
      <c r="H375" s="47" t="s">
        <v>399</v>
      </c>
      <c r="I375" s="47" t="s">
        <v>1952</v>
      </c>
      <c r="J375" s="47" t="s">
        <v>870</v>
      </c>
      <c r="K375" s="382">
        <v>46176</v>
      </c>
      <c r="L375" s="383">
        <v>0.9</v>
      </c>
      <c r="M375" s="383">
        <v>16</v>
      </c>
      <c r="N375" s="384" t="s">
        <v>526</v>
      </c>
      <c r="O375" s="385">
        <v>5900000</v>
      </c>
      <c r="P375" s="415">
        <v>0</v>
      </c>
      <c r="Q375" s="415">
        <v>0</v>
      </c>
      <c r="R375" s="415">
        <v>0</v>
      </c>
      <c r="S375" s="415">
        <v>0</v>
      </c>
      <c r="T375" s="15">
        <v>46189</v>
      </c>
    </row>
    <row r="376" spans="1:20" x14ac:dyDescent="0.35">
      <c r="A376" s="397"/>
      <c r="B376" s="47" t="s">
        <v>1857</v>
      </c>
      <c r="C376" s="47" t="s">
        <v>1858</v>
      </c>
      <c r="D376" s="47" t="s">
        <v>56</v>
      </c>
      <c r="E376" s="47" t="s">
        <v>1957</v>
      </c>
      <c r="F376" s="47" t="s">
        <v>131</v>
      </c>
      <c r="G376" s="47" t="s">
        <v>58</v>
      </c>
      <c r="H376" s="47" t="s">
        <v>399</v>
      </c>
      <c r="I376" s="47" t="s">
        <v>1952</v>
      </c>
      <c r="J376" s="47" t="s">
        <v>870</v>
      </c>
      <c r="K376" s="382">
        <v>46176</v>
      </c>
      <c r="L376" s="383">
        <v>0.9</v>
      </c>
      <c r="M376" s="383">
        <v>27</v>
      </c>
      <c r="N376" s="384" t="s">
        <v>526</v>
      </c>
      <c r="O376" s="385">
        <v>5900000</v>
      </c>
      <c r="P376" s="415">
        <v>0</v>
      </c>
      <c r="Q376" s="415">
        <v>0</v>
      </c>
      <c r="R376" s="415">
        <v>0</v>
      </c>
      <c r="S376" s="415">
        <v>0</v>
      </c>
      <c r="T376" s="15">
        <v>46177</v>
      </c>
    </row>
    <row r="377" spans="1:20" x14ac:dyDescent="0.35">
      <c r="A377" s="397"/>
      <c r="B377" s="47" t="s">
        <v>1859</v>
      </c>
      <c r="C377" s="47" t="s">
        <v>1860</v>
      </c>
      <c r="D377" s="47" t="s">
        <v>56</v>
      </c>
      <c r="E377" s="47" t="s">
        <v>1958</v>
      </c>
      <c r="F377" s="47" t="s">
        <v>131</v>
      </c>
      <c r="G377" s="47" t="s">
        <v>58</v>
      </c>
      <c r="H377" s="47" t="s">
        <v>399</v>
      </c>
      <c r="I377" s="47" t="s">
        <v>1952</v>
      </c>
      <c r="J377" s="47" t="s">
        <v>870</v>
      </c>
      <c r="K377" s="382">
        <v>46176</v>
      </c>
      <c r="L377" s="383">
        <v>0.9</v>
      </c>
      <c r="M377" s="383">
        <v>27</v>
      </c>
      <c r="N377" s="384" t="s">
        <v>526</v>
      </c>
      <c r="O377" s="385">
        <v>5900000</v>
      </c>
      <c r="P377" s="415">
        <v>0</v>
      </c>
      <c r="Q377" s="415">
        <v>0</v>
      </c>
      <c r="R377" s="415">
        <v>0</v>
      </c>
      <c r="S377" s="415">
        <v>0</v>
      </c>
      <c r="T377" s="15">
        <v>46177</v>
      </c>
    </row>
    <row r="378" spans="1:20" x14ac:dyDescent="0.35">
      <c r="A378" s="397"/>
      <c r="B378" s="47" t="s">
        <v>1861</v>
      </c>
      <c r="C378" s="47" t="s">
        <v>1862</v>
      </c>
      <c r="D378" s="47" t="s">
        <v>56</v>
      </c>
      <c r="E378" s="47" t="s">
        <v>1959</v>
      </c>
      <c r="F378" s="47" t="s">
        <v>131</v>
      </c>
      <c r="G378" s="47" t="s">
        <v>58</v>
      </c>
      <c r="H378" s="47" t="s">
        <v>399</v>
      </c>
      <c r="I378" s="47" t="s">
        <v>1952</v>
      </c>
      <c r="J378" s="47" t="s">
        <v>870</v>
      </c>
      <c r="K378" s="382">
        <v>46176</v>
      </c>
      <c r="L378" s="383">
        <v>0.9</v>
      </c>
      <c r="M378" s="383">
        <v>24</v>
      </c>
      <c r="N378" s="384" t="s">
        <v>526</v>
      </c>
      <c r="O378" s="385">
        <v>5900000</v>
      </c>
      <c r="P378" s="415">
        <v>0</v>
      </c>
      <c r="Q378" s="415">
        <v>0</v>
      </c>
      <c r="R378" s="415">
        <v>0</v>
      </c>
      <c r="S378" s="415">
        <v>0</v>
      </c>
      <c r="T378" s="15">
        <v>46182</v>
      </c>
    </row>
    <row r="379" spans="1:20" x14ac:dyDescent="0.35">
      <c r="A379" s="397"/>
      <c r="B379" s="47" t="s">
        <v>1863</v>
      </c>
      <c r="C379" s="47" t="s">
        <v>1864</v>
      </c>
      <c r="D379" s="47" t="s">
        <v>56</v>
      </c>
      <c r="E379" s="47" t="s">
        <v>1960</v>
      </c>
      <c r="F379" s="47" t="s">
        <v>131</v>
      </c>
      <c r="G379" s="47" t="s">
        <v>58</v>
      </c>
      <c r="H379" s="47" t="s">
        <v>328</v>
      </c>
      <c r="I379" s="47" t="s">
        <v>1952</v>
      </c>
      <c r="J379" s="47" t="s">
        <v>870</v>
      </c>
      <c r="K379" s="382">
        <v>46176</v>
      </c>
      <c r="L379" s="383">
        <v>0.9</v>
      </c>
      <c r="M379" s="383">
        <v>23</v>
      </c>
      <c r="N379" s="384" t="s">
        <v>526</v>
      </c>
      <c r="O379" s="385">
        <v>5900000</v>
      </c>
      <c r="P379" s="415">
        <v>0</v>
      </c>
      <c r="Q379" s="415">
        <v>0</v>
      </c>
      <c r="R379" s="415">
        <v>0</v>
      </c>
      <c r="S379" s="415">
        <v>0</v>
      </c>
      <c r="T379" s="15">
        <v>46181</v>
      </c>
    </row>
    <row r="380" spans="1:20" x14ac:dyDescent="0.35">
      <c r="A380" s="397"/>
      <c r="B380" s="47" t="s">
        <v>1865</v>
      </c>
      <c r="C380" s="47" t="s">
        <v>1866</v>
      </c>
      <c r="D380" s="47" t="s">
        <v>56</v>
      </c>
      <c r="E380" s="47" t="s">
        <v>1961</v>
      </c>
      <c r="F380" s="47" t="s">
        <v>131</v>
      </c>
      <c r="G380" s="47" t="s">
        <v>58</v>
      </c>
      <c r="H380" s="47" t="s">
        <v>328</v>
      </c>
      <c r="I380" s="47" t="s">
        <v>1952</v>
      </c>
      <c r="J380" s="47" t="s">
        <v>870</v>
      </c>
      <c r="K380" s="382">
        <v>46176</v>
      </c>
      <c r="L380" s="383">
        <v>0.9</v>
      </c>
      <c r="M380" s="383">
        <v>2</v>
      </c>
      <c r="N380" s="384" t="s">
        <v>525</v>
      </c>
      <c r="O380" s="385">
        <v>5900000</v>
      </c>
      <c r="P380" s="415">
        <v>1268500</v>
      </c>
      <c r="Q380" s="415">
        <v>619500</v>
      </c>
      <c r="R380" s="415">
        <v>1888000</v>
      </c>
      <c r="S380" s="415">
        <v>118000</v>
      </c>
      <c r="T380" s="15" t="s">
        <v>982</v>
      </c>
    </row>
    <row r="381" spans="1:20" x14ac:dyDescent="0.35">
      <c r="A381" s="397"/>
      <c r="B381" s="47" t="s">
        <v>1867</v>
      </c>
      <c r="C381" s="47" t="s">
        <v>1868</v>
      </c>
      <c r="D381" s="47" t="s">
        <v>56</v>
      </c>
      <c r="E381" s="47" t="s">
        <v>1962</v>
      </c>
      <c r="F381" s="47" t="s">
        <v>131</v>
      </c>
      <c r="G381" s="47" t="s">
        <v>58</v>
      </c>
      <c r="H381" s="47" t="s">
        <v>328</v>
      </c>
      <c r="I381" s="47" t="s">
        <v>1952</v>
      </c>
      <c r="J381" s="47" t="s">
        <v>870</v>
      </c>
      <c r="K381" s="382">
        <v>46176</v>
      </c>
      <c r="L381" s="383">
        <v>0.9</v>
      </c>
      <c r="M381" s="383">
        <v>16</v>
      </c>
      <c r="N381" s="384" t="s">
        <v>526</v>
      </c>
      <c r="O381" s="385">
        <v>5900000</v>
      </c>
      <c r="P381" s="415">
        <v>0</v>
      </c>
      <c r="Q381" s="415">
        <v>0</v>
      </c>
      <c r="R381" s="415">
        <v>0</v>
      </c>
      <c r="S381" s="415">
        <v>0</v>
      </c>
      <c r="T381" s="15">
        <v>46188</v>
      </c>
    </row>
    <row r="382" spans="1:20" x14ac:dyDescent="0.35">
      <c r="A382" s="397"/>
      <c r="B382" s="47" t="s">
        <v>1869</v>
      </c>
      <c r="C382" s="47" t="s">
        <v>1870</v>
      </c>
      <c r="D382" s="47" t="s">
        <v>56</v>
      </c>
      <c r="E382" s="47" t="s">
        <v>1963</v>
      </c>
      <c r="F382" s="47" t="s">
        <v>131</v>
      </c>
      <c r="G382" s="47" t="s">
        <v>58</v>
      </c>
      <c r="H382" s="47" t="s">
        <v>328</v>
      </c>
      <c r="I382" s="47" t="s">
        <v>1952</v>
      </c>
      <c r="J382" s="47" t="s">
        <v>870</v>
      </c>
      <c r="K382" s="382">
        <v>46176</v>
      </c>
      <c r="L382" s="383">
        <v>0.9</v>
      </c>
      <c r="M382" s="383">
        <v>2</v>
      </c>
      <c r="N382" s="384" t="s">
        <v>525</v>
      </c>
      <c r="O382" s="385">
        <v>5900000</v>
      </c>
      <c r="P382" s="415">
        <v>1268500</v>
      </c>
      <c r="Q382" s="415">
        <v>619500</v>
      </c>
      <c r="R382" s="415">
        <v>1888000</v>
      </c>
      <c r="S382" s="415">
        <v>118000</v>
      </c>
      <c r="T382" s="15" t="s">
        <v>982</v>
      </c>
    </row>
    <row r="383" spans="1:20" x14ac:dyDescent="0.35">
      <c r="A383" s="397"/>
      <c r="B383" s="47" t="s">
        <v>1871</v>
      </c>
      <c r="C383" s="47" t="s">
        <v>1872</v>
      </c>
      <c r="D383" s="47" t="s">
        <v>56</v>
      </c>
      <c r="E383" s="47" t="s">
        <v>1964</v>
      </c>
      <c r="F383" s="47" t="s">
        <v>131</v>
      </c>
      <c r="G383" s="47" t="s">
        <v>58</v>
      </c>
      <c r="H383" s="47" t="s">
        <v>328</v>
      </c>
      <c r="I383" s="47" t="s">
        <v>1952</v>
      </c>
      <c r="J383" s="47" t="s">
        <v>870</v>
      </c>
      <c r="K383" s="382">
        <v>46176</v>
      </c>
      <c r="L383" s="383">
        <v>0.9</v>
      </c>
      <c r="M383" s="383">
        <v>2</v>
      </c>
      <c r="N383" s="384" t="s">
        <v>525</v>
      </c>
      <c r="O383" s="385">
        <v>5900000</v>
      </c>
      <c r="P383" s="415">
        <v>1268500</v>
      </c>
      <c r="Q383" s="415">
        <v>619500</v>
      </c>
      <c r="R383" s="415">
        <v>1888000</v>
      </c>
      <c r="S383" s="415">
        <v>118000</v>
      </c>
      <c r="T383" s="15" t="s">
        <v>982</v>
      </c>
    </row>
    <row r="384" spans="1:20" x14ac:dyDescent="0.35">
      <c r="A384" s="397"/>
      <c r="B384" s="47" t="s">
        <v>1873</v>
      </c>
      <c r="C384" s="47" t="s">
        <v>1874</v>
      </c>
      <c r="D384" s="47" t="s">
        <v>56</v>
      </c>
      <c r="E384" s="47" t="s">
        <v>1965</v>
      </c>
      <c r="F384" s="47" t="s">
        <v>131</v>
      </c>
      <c r="G384" s="47" t="s">
        <v>58</v>
      </c>
      <c r="H384" s="47" t="s">
        <v>327</v>
      </c>
      <c r="I384" s="47" t="s">
        <v>1952</v>
      </c>
      <c r="J384" s="47" t="s">
        <v>870</v>
      </c>
      <c r="K384" s="382">
        <v>46176</v>
      </c>
      <c r="L384" s="383">
        <v>0.9</v>
      </c>
      <c r="M384" s="383">
        <v>23</v>
      </c>
      <c r="N384" s="384" t="s">
        <v>526</v>
      </c>
      <c r="O384" s="385">
        <v>5900000</v>
      </c>
      <c r="P384" s="415">
        <v>0</v>
      </c>
      <c r="Q384" s="415">
        <v>0</v>
      </c>
      <c r="R384" s="415">
        <v>0</v>
      </c>
      <c r="S384" s="415">
        <v>0</v>
      </c>
      <c r="T384" s="15">
        <v>46181</v>
      </c>
    </row>
    <row r="385" spans="1:20" x14ac:dyDescent="0.35">
      <c r="A385" s="397"/>
      <c r="B385" s="47" t="s">
        <v>1875</v>
      </c>
      <c r="C385" s="47" t="s">
        <v>1876</v>
      </c>
      <c r="D385" s="47" t="s">
        <v>56</v>
      </c>
      <c r="E385" s="47" t="s">
        <v>1966</v>
      </c>
      <c r="F385" s="47" t="s">
        <v>131</v>
      </c>
      <c r="G385" s="47" t="s">
        <v>58</v>
      </c>
      <c r="H385" s="47" t="s">
        <v>328</v>
      </c>
      <c r="I385" s="47" t="s">
        <v>1952</v>
      </c>
      <c r="J385" s="47" t="s">
        <v>870</v>
      </c>
      <c r="K385" s="382">
        <v>46176</v>
      </c>
      <c r="L385" s="383">
        <v>0.9</v>
      </c>
      <c r="M385" s="383">
        <v>16</v>
      </c>
      <c r="N385" s="384" t="s">
        <v>526</v>
      </c>
      <c r="O385" s="385">
        <v>5900000</v>
      </c>
      <c r="P385" s="415">
        <v>0</v>
      </c>
      <c r="Q385" s="415">
        <v>0</v>
      </c>
      <c r="R385" s="415">
        <v>0</v>
      </c>
      <c r="S385" s="415">
        <v>0</v>
      </c>
      <c r="T385" s="15">
        <v>46188</v>
      </c>
    </row>
    <row r="386" spans="1:20" x14ac:dyDescent="0.35">
      <c r="A386" s="397"/>
      <c r="B386" s="47" t="s">
        <v>1877</v>
      </c>
      <c r="C386" s="47" t="s">
        <v>1878</v>
      </c>
      <c r="D386" s="47" t="s">
        <v>56</v>
      </c>
      <c r="E386" s="47" t="s">
        <v>1967</v>
      </c>
      <c r="F386" s="47" t="s">
        <v>131</v>
      </c>
      <c r="G386" s="47" t="s">
        <v>58</v>
      </c>
      <c r="H386" s="47" t="s">
        <v>328</v>
      </c>
      <c r="I386" s="47" t="s">
        <v>1952</v>
      </c>
      <c r="J386" s="47" t="s">
        <v>870</v>
      </c>
      <c r="K386" s="382">
        <v>46176</v>
      </c>
      <c r="L386" s="383">
        <v>0.9</v>
      </c>
      <c r="M386" s="383">
        <v>11</v>
      </c>
      <c r="N386" s="384" t="s">
        <v>525</v>
      </c>
      <c r="O386" s="385">
        <v>5900000</v>
      </c>
      <c r="P386" s="415">
        <v>1268500</v>
      </c>
      <c r="Q386" s="415">
        <v>619500</v>
      </c>
      <c r="R386" s="415">
        <v>1888000</v>
      </c>
      <c r="S386" s="415">
        <v>118000</v>
      </c>
      <c r="T386" s="15">
        <v>46195</v>
      </c>
    </row>
    <row r="387" spans="1:20" x14ac:dyDescent="0.35">
      <c r="A387" s="397"/>
      <c r="B387" s="47" t="s">
        <v>1879</v>
      </c>
      <c r="C387" s="47" t="s">
        <v>1880</v>
      </c>
      <c r="D387" s="47" t="s">
        <v>56</v>
      </c>
      <c r="E387" s="47" t="s">
        <v>1968</v>
      </c>
      <c r="F387" s="47" t="s">
        <v>131</v>
      </c>
      <c r="G387" s="47" t="s">
        <v>58</v>
      </c>
      <c r="H387" s="47" t="s">
        <v>327</v>
      </c>
      <c r="I387" s="47" t="s">
        <v>1952</v>
      </c>
      <c r="J387" s="47" t="s">
        <v>870</v>
      </c>
      <c r="K387" s="382">
        <v>46176</v>
      </c>
      <c r="L387" s="383">
        <v>0.9</v>
      </c>
      <c r="M387" s="383">
        <v>2</v>
      </c>
      <c r="N387" s="384" t="s">
        <v>525</v>
      </c>
      <c r="O387" s="385">
        <v>5900000</v>
      </c>
      <c r="P387" s="415">
        <v>1268500</v>
      </c>
      <c r="Q387" s="415">
        <v>619500</v>
      </c>
      <c r="R387" s="415">
        <v>1888000</v>
      </c>
      <c r="S387" s="415">
        <v>118000</v>
      </c>
      <c r="T387" s="15" t="s">
        <v>982</v>
      </c>
    </row>
    <row r="388" spans="1:20" x14ac:dyDescent="0.35">
      <c r="A388" s="397"/>
      <c r="B388" s="47" t="s">
        <v>1881</v>
      </c>
      <c r="C388" s="47" t="s">
        <v>1882</v>
      </c>
      <c r="D388" s="47" t="s">
        <v>56</v>
      </c>
      <c r="E388" s="47" t="s">
        <v>1969</v>
      </c>
      <c r="F388" s="47" t="s">
        <v>131</v>
      </c>
      <c r="G388" s="47" t="s">
        <v>58</v>
      </c>
      <c r="H388" s="47" t="s">
        <v>327</v>
      </c>
      <c r="I388" s="47" t="s">
        <v>1952</v>
      </c>
      <c r="J388" s="47" t="s">
        <v>870</v>
      </c>
      <c r="K388" s="382">
        <v>46176</v>
      </c>
      <c r="L388" s="383">
        <v>0.9</v>
      </c>
      <c r="M388" s="383">
        <v>2</v>
      </c>
      <c r="N388" s="384" t="s">
        <v>525</v>
      </c>
      <c r="O388" s="385">
        <v>5900000</v>
      </c>
      <c r="P388" s="415">
        <v>1268500</v>
      </c>
      <c r="Q388" s="415">
        <v>619500</v>
      </c>
      <c r="R388" s="415">
        <v>1888000</v>
      </c>
      <c r="S388" s="415">
        <v>118000</v>
      </c>
      <c r="T388" s="15" t="s">
        <v>982</v>
      </c>
    </row>
    <row r="389" spans="1:20" x14ac:dyDescent="0.35">
      <c r="A389" s="397"/>
      <c r="B389" s="47" t="s">
        <v>1883</v>
      </c>
      <c r="C389" s="47" t="s">
        <v>1884</v>
      </c>
      <c r="D389" s="47" t="s">
        <v>56</v>
      </c>
      <c r="E389" s="47" t="s">
        <v>1971</v>
      </c>
      <c r="F389" s="47" t="s">
        <v>131</v>
      </c>
      <c r="G389" s="47" t="s">
        <v>58</v>
      </c>
      <c r="H389" s="47" t="s">
        <v>1078</v>
      </c>
      <c r="I389" s="47" t="s">
        <v>1952</v>
      </c>
      <c r="J389" s="47" t="s">
        <v>870</v>
      </c>
      <c r="K389" s="382">
        <v>46176</v>
      </c>
      <c r="L389" s="383">
        <v>0.9</v>
      </c>
      <c r="M389" s="383">
        <v>5</v>
      </c>
      <c r="N389" s="384" t="s">
        <v>525</v>
      </c>
      <c r="O389" s="385">
        <v>5900000</v>
      </c>
      <c r="P389" s="415">
        <v>1268500</v>
      </c>
      <c r="Q389" s="415">
        <v>619500</v>
      </c>
      <c r="R389" s="415">
        <v>1888000</v>
      </c>
      <c r="S389" s="415">
        <v>118000</v>
      </c>
      <c r="T389" s="15" t="s">
        <v>982</v>
      </c>
    </row>
    <row r="390" spans="1:20" x14ac:dyDescent="0.35">
      <c r="A390" s="397"/>
      <c r="B390" s="47" t="s">
        <v>1885</v>
      </c>
      <c r="C390" s="47" t="s">
        <v>1886</v>
      </c>
      <c r="D390" s="47" t="s">
        <v>56</v>
      </c>
      <c r="E390" s="47" t="s">
        <v>1972</v>
      </c>
      <c r="F390" s="47" t="s">
        <v>131</v>
      </c>
      <c r="G390" s="47" t="s">
        <v>58</v>
      </c>
      <c r="H390" s="47" t="s">
        <v>328</v>
      </c>
      <c r="I390" s="47" t="s">
        <v>1952</v>
      </c>
      <c r="J390" s="47" t="s">
        <v>870</v>
      </c>
      <c r="K390" s="382">
        <v>46176</v>
      </c>
      <c r="L390" s="383">
        <v>0.9</v>
      </c>
      <c r="M390" s="383">
        <v>2</v>
      </c>
      <c r="N390" s="384" t="s">
        <v>525</v>
      </c>
      <c r="O390" s="385">
        <v>5900000</v>
      </c>
      <c r="P390" s="415">
        <v>1268500</v>
      </c>
      <c r="Q390" s="415">
        <v>619500</v>
      </c>
      <c r="R390" s="415">
        <v>1888000</v>
      </c>
      <c r="S390" s="415">
        <v>118000</v>
      </c>
      <c r="T390" s="15" t="s">
        <v>982</v>
      </c>
    </row>
    <row r="391" spans="1:20" x14ac:dyDescent="0.35">
      <c r="A391" s="397"/>
      <c r="B391" s="47" t="s">
        <v>1887</v>
      </c>
      <c r="C391" s="47" t="s">
        <v>1888</v>
      </c>
      <c r="D391" s="47" t="s">
        <v>56</v>
      </c>
      <c r="E391" s="47" t="s">
        <v>1973</v>
      </c>
      <c r="F391" s="47" t="s">
        <v>131</v>
      </c>
      <c r="G391" s="47" t="s">
        <v>58</v>
      </c>
      <c r="H391" s="47" t="s">
        <v>328</v>
      </c>
      <c r="I391" s="47" t="s">
        <v>1952</v>
      </c>
      <c r="J391" s="47" t="s">
        <v>870</v>
      </c>
      <c r="K391" s="382">
        <v>46176</v>
      </c>
      <c r="L391" s="383">
        <v>0.9</v>
      </c>
      <c r="M391" s="383">
        <v>2</v>
      </c>
      <c r="N391" s="384" t="s">
        <v>525</v>
      </c>
      <c r="O391" s="385">
        <v>5900000</v>
      </c>
      <c r="P391" s="415">
        <v>1268500</v>
      </c>
      <c r="Q391" s="415">
        <v>619500</v>
      </c>
      <c r="R391" s="415">
        <v>1888000</v>
      </c>
      <c r="S391" s="415">
        <v>118000</v>
      </c>
      <c r="T391" s="15">
        <v>46204</v>
      </c>
    </row>
    <row r="392" spans="1:20" x14ac:dyDescent="0.35">
      <c r="A392" s="397"/>
      <c r="B392" s="47" t="s">
        <v>1889</v>
      </c>
      <c r="C392" s="47" t="s">
        <v>1890</v>
      </c>
      <c r="D392" s="47" t="s">
        <v>56</v>
      </c>
      <c r="E392" s="47" t="s">
        <v>1974</v>
      </c>
      <c r="F392" s="47" t="s">
        <v>131</v>
      </c>
      <c r="G392" s="47" t="s">
        <v>58</v>
      </c>
      <c r="H392" s="47" t="s">
        <v>398</v>
      </c>
      <c r="I392" s="47" t="s">
        <v>1952</v>
      </c>
      <c r="J392" s="47" t="s">
        <v>870</v>
      </c>
      <c r="K392" s="382">
        <v>46176</v>
      </c>
      <c r="L392" s="383">
        <v>0.9</v>
      </c>
      <c r="M392" s="383">
        <v>27</v>
      </c>
      <c r="N392" s="384" t="s">
        <v>526</v>
      </c>
      <c r="O392" s="385">
        <v>5900000</v>
      </c>
      <c r="P392" s="415">
        <v>0</v>
      </c>
      <c r="Q392" s="415">
        <v>0</v>
      </c>
      <c r="R392" s="415">
        <v>0</v>
      </c>
      <c r="S392" s="415">
        <v>0</v>
      </c>
      <c r="T392" s="15">
        <v>46177</v>
      </c>
    </row>
    <row r="393" spans="1:20" x14ac:dyDescent="0.35">
      <c r="A393" s="397"/>
      <c r="B393" s="47" t="s">
        <v>1891</v>
      </c>
      <c r="C393" s="47" t="s">
        <v>1892</v>
      </c>
      <c r="D393" s="47" t="s">
        <v>56</v>
      </c>
      <c r="E393" s="47" t="s">
        <v>1975</v>
      </c>
      <c r="F393" s="47" t="s">
        <v>131</v>
      </c>
      <c r="G393" s="47" t="s">
        <v>58</v>
      </c>
      <c r="H393" s="47" t="s">
        <v>1033</v>
      </c>
      <c r="I393" s="47" t="s">
        <v>1952</v>
      </c>
      <c r="J393" s="47" t="s">
        <v>870</v>
      </c>
      <c r="K393" s="382">
        <v>46176</v>
      </c>
      <c r="L393" s="383">
        <v>0.9</v>
      </c>
      <c r="M393" s="383">
        <v>7</v>
      </c>
      <c r="N393" s="384" t="s">
        <v>525</v>
      </c>
      <c r="O393" s="385">
        <v>5900000</v>
      </c>
      <c r="P393" s="415">
        <v>1268500</v>
      </c>
      <c r="Q393" s="415">
        <v>619500</v>
      </c>
      <c r="R393" s="415">
        <v>1888000</v>
      </c>
      <c r="S393" s="415">
        <v>118000</v>
      </c>
      <c r="T393" s="15" t="s">
        <v>982</v>
      </c>
    </row>
    <row r="394" spans="1:20" x14ac:dyDescent="0.35">
      <c r="A394" s="397"/>
      <c r="B394" s="47" t="s">
        <v>1893</v>
      </c>
      <c r="C394" s="47" t="s">
        <v>1894</v>
      </c>
      <c r="D394" s="47" t="s">
        <v>56</v>
      </c>
      <c r="E394" s="47" t="s">
        <v>1976</v>
      </c>
      <c r="F394" s="47" t="s">
        <v>131</v>
      </c>
      <c r="G394" s="47" t="s">
        <v>58</v>
      </c>
      <c r="H394" s="47" t="s">
        <v>328</v>
      </c>
      <c r="I394" s="47" t="s">
        <v>1952</v>
      </c>
      <c r="J394" s="47" t="s">
        <v>319</v>
      </c>
      <c r="K394" s="382">
        <v>46176</v>
      </c>
      <c r="L394" s="383">
        <v>0.9</v>
      </c>
      <c r="M394" s="383">
        <v>27</v>
      </c>
      <c r="N394" s="384" t="s">
        <v>526</v>
      </c>
      <c r="O394" s="385">
        <v>5900000</v>
      </c>
      <c r="P394" s="415">
        <v>0</v>
      </c>
      <c r="Q394" s="415">
        <v>0</v>
      </c>
      <c r="R394" s="415">
        <v>0</v>
      </c>
      <c r="S394" s="415">
        <v>0</v>
      </c>
      <c r="T394" s="15">
        <v>46177</v>
      </c>
    </row>
    <row r="395" spans="1:20" x14ac:dyDescent="0.35">
      <c r="A395" s="397"/>
      <c r="B395" s="47" t="s">
        <v>1977</v>
      </c>
      <c r="C395" s="47" t="s">
        <v>1978</v>
      </c>
      <c r="D395" s="47" t="s">
        <v>56</v>
      </c>
      <c r="E395" s="47" t="s">
        <v>1976</v>
      </c>
      <c r="F395" s="47" t="s">
        <v>131</v>
      </c>
      <c r="G395" s="47" t="s">
        <v>58</v>
      </c>
      <c r="H395" s="47" t="s">
        <v>399</v>
      </c>
      <c r="I395" s="47" t="s">
        <v>1979</v>
      </c>
      <c r="J395" s="47" t="s">
        <v>870</v>
      </c>
      <c r="K395" s="382">
        <v>46183</v>
      </c>
      <c r="L395" s="383">
        <v>0.66666666666666663</v>
      </c>
      <c r="M395" s="383">
        <v>9</v>
      </c>
      <c r="N395" s="384" t="s">
        <v>525</v>
      </c>
      <c r="O395" s="385">
        <v>5900000</v>
      </c>
      <c r="P395" s="415">
        <v>1268500</v>
      </c>
      <c r="Q395" s="415">
        <v>619500</v>
      </c>
      <c r="R395" s="415">
        <v>1888000</v>
      </c>
      <c r="S395" s="415">
        <v>118000</v>
      </c>
      <c r="T395" s="15" t="s">
        <v>982</v>
      </c>
    </row>
    <row r="396" spans="1:20" x14ac:dyDescent="0.35">
      <c r="A396" s="397"/>
      <c r="B396" s="47" t="s">
        <v>1980</v>
      </c>
      <c r="C396" s="47" t="s">
        <v>1981</v>
      </c>
      <c r="D396" s="47" t="s">
        <v>65</v>
      </c>
      <c r="E396" s="47" t="s">
        <v>1982</v>
      </c>
      <c r="F396" s="47" t="s">
        <v>131</v>
      </c>
      <c r="G396" s="47" t="s">
        <v>58</v>
      </c>
      <c r="H396" s="47" t="s">
        <v>399</v>
      </c>
      <c r="I396" s="47" t="s">
        <v>1979</v>
      </c>
      <c r="J396" s="47" t="s">
        <v>870</v>
      </c>
      <c r="K396" s="382">
        <v>46183</v>
      </c>
      <c r="L396" s="383">
        <v>0.66666666666666663</v>
      </c>
      <c r="M396" s="383">
        <v>23</v>
      </c>
      <c r="N396" s="384" t="s">
        <v>526</v>
      </c>
      <c r="O396" s="385">
        <v>5900000</v>
      </c>
      <c r="P396" s="415">
        <v>0</v>
      </c>
      <c r="Q396" s="415">
        <v>0</v>
      </c>
      <c r="R396" s="415">
        <v>0</v>
      </c>
      <c r="S396" s="415">
        <v>0</v>
      </c>
      <c r="T396" s="15">
        <v>46188</v>
      </c>
    </row>
    <row r="397" spans="1:20" x14ac:dyDescent="0.35">
      <c r="A397" s="397"/>
      <c r="B397" s="47" t="s">
        <v>1983</v>
      </c>
      <c r="C397" s="47" t="s">
        <v>1984</v>
      </c>
      <c r="D397" s="47" t="s">
        <v>56</v>
      </c>
      <c r="E397" s="47" t="s">
        <v>1985</v>
      </c>
      <c r="F397" s="47" t="s">
        <v>131</v>
      </c>
      <c r="G397" s="47" t="s">
        <v>58</v>
      </c>
      <c r="H397" s="47" t="s">
        <v>399</v>
      </c>
      <c r="I397" s="47" t="s">
        <v>1979</v>
      </c>
      <c r="J397" s="47" t="s">
        <v>870</v>
      </c>
      <c r="K397" s="382">
        <v>46183</v>
      </c>
      <c r="L397" s="383">
        <v>0.66666666666666663</v>
      </c>
      <c r="M397" s="383">
        <v>9</v>
      </c>
      <c r="N397" s="384" t="s">
        <v>525</v>
      </c>
      <c r="O397" s="385">
        <v>5900000</v>
      </c>
      <c r="P397" s="415">
        <v>1268500</v>
      </c>
      <c r="Q397" s="415">
        <v>619500</v>
      </c>
      <c r="R397" s="415">
        <v>1888000</v>
      </c>
      <c r="S397" s="415">
        <v>118000</v>
      </c>
      <c r="T397" s="15" t="s">
        <v>982</v>
      </c>
    </row>
    <row r="398" spans="1:20" x14ac:dyDescent="0.35">
      <c r="A398" s="397"/>
      <c r="B398" s="47" t="s">
        <v>1986</v>
      </c>
      <c r="C398" s="47" t="s">
        <v>1987</v>
      </c>
      <c r="D398" s="47" t="s">
        <v>56</v>
      </c>
      <c r="E398" s="47" t="s">
        <v>1988</v>
      </c>
      <c r="F398" s="47" t="s">
        <v>131</v>
      </c>
      <c r="G398" s="47" t="s">
        <v>58</v>
      </c>
      <c r="H398" s="47" t="s">
        <v>399</v>
      </c>
      <c r="I398" s="47" t="s">
        <v>1979</v>
      </c>
      <c r="J398" s="47" t="s">
        <v>870</v>
      </c>
      <c r="K398" s="382">
        <v>46183</v>
      </c>
      <c r="L398" s="383">
        <v>0.66666666666666663</v>
      </c>
      <c r="M398" s="383">
        <v>26</v>
      </c>
      <c r="N398" s="384" t="s">
        <v>526</v>
      </c>
      <c r="O398" s="385">
        <v>5900000</v>
      </c>
      <c r="P398" s="415">
        <v>0</v>
      </c>
      <c r="Q398" s="415">
        <v>0</v>
      </c>
      <c r="R398" s="415">
        <v>0</v>
      </c>
      <c r="S398" s="415">
        <v>0</v>
      </c>
      <c r="T398" s="15">
        <v>46185</v>
      </c>
    </row>
    <row r="399" spans="1:20" x14ac:dyDescent="0.35">
      <c r="A399" s="397"/>
      <c r="B399" s="47" t="s">
        <v>1989</v>
      </c>
      <c r="C399" s="47" t="s">
        <v>1990</v>
      </c>
      <c r="D399" s="47" t="s">
        <v>56</v>
      </c>
      <c r="E399" s="47" t="s">
        <v>1991</v>
      </c>
      <c r="F399" s="47" t="s">
        <v>131</v>
      </c>
      <c r="G399" s="47" t="s">
        <v>58</v>
      </c>
      <c r="H399" s="47" t="s">
        <v>399</v>
      </c>
      <c r="I399" s="47" t="s">
        <v>1979</v>
      </c>
      <c r="J399" s="47" t="s">
        <v>870</v>
      </c>
      <c r="K399" s="382">
        <v>46183</v>
      </c>
      <c r="L399" s="383">
        <v>0.66666666666666663</v>
      </c>
      <c r="M399" s="383">
        <v>19</v>
      </c>
      <c r="N399" s="384" t="s">
        <v>526</v>
      </c>
      <c r="O399" s="385">
        <v>5900000</v>
      </c>
      <c r="P399" s="415">
        <v>0</v>
      </c>
      <c r="Q399" s="415">
        <v>0</v>
      </c>
      <c r="R399" s="415">
        <v>0</v>
      </c>
      <c r="S399" s="415">
        <v>0</v>
      </c>
      <c r="T399" s="15">
        <v>46192</v>
      </c>
    </row>
    <row r="400" spans="1:20" x14ac:dyDescent="0.35">
      <c r="A400" s="397"/>
      <c r="B400" s="47" t="s">
        <v>1992</v>
      </c>
      <c r="C400" s="47" t="s">
        <v>1993</v>
      </c>
      <c r="D400" s="47" t="s">
        <v>56</v>
      </c>
      <c r="E400" s="47" t="s">
        <v>1994</v>
      </c>
      <c r="F400" s="47" t="s">
        <v>131</v>
      </c>
      <c r="G400" s="47" t="s">
        <v>58</v>
      </c>
      <c r="H400" s="47" t="s">
        <v>399</v>
      </c>
      <c r="I400" s="47" t="s">
        <v>1979</v>
      </c>
      <c r="J400" s="47" t="s">
        <v>870</v>
      </c>
      <c r="K400" s="382">
        <v>46183</v>
      </c>
      <c r="L400" s="383">
        <v>0.66666666666666663</v>
      </c>
      <c r="M400" s="383">
        <v>20</v>
      </c>
      <c r="N400" s="384" t="s">
        <v>526</v>
      </c>
      <c r="O400" s="385">
        <v>5900000</v>
      </c>
      <c r="P400" s="415">
        <v>0</v>
      </c>
      <c r="Q400" s="415">
        <v>0</v>
      </c>
      <c r="R400" s="415">
        <v>0</v>
      </c>
      <c r="S400" s="415">
        <v>0</v>
      </c>
      <c r="T400" s="15">
        <v>46192</v>
      </c>
    </row>
    <row r="401" spans="1:20" x14ac:dyDescent="0.35">
      <c r="A401" s="397"/>
      <c r="B401" s="47" t="s">
        <v>1996</v>
      </c>
      <c r="C401" s="47" t="s">
        <v>1997</v>
      </c>
      <c r="D401" s="47" t="s">
        <v>56</v>
      </c>
      <c r="E401" s="47" t="s">
        <v>1998</v>
      </c>
      <c r="F401" s="47" t="s">
        <v>131</v>
      </c>
      <c r="G401" s="47" t="s">
        <v>58</v>
      </c>
      <c r="H401" s="47" t="s">
        <v>399</v>
      </c>
      <c r="I401" s="47" t="s">
        <v>1979</v>
      </c>
      <c r="J401" s="47" t="s">
        <v>870</v>
      </c>
      <c r="K401" s="382">
        <v>46183</v>
      </c>
      <c r="L401" s="383">
        <v>0.66666666666666663</v>
      </c>
      <c r="M401" s="383">
        <v>9</v>
      </c>
      <c r="N401" s="384" t="s">
        <v>525</v>
      </c>
      <c r="O401" s="385">
        <v>5900000</v>
      </c>
      <c r="P401" s="415">
        <v>1268500</v>
      </c>
      <c r="Q401" s="415">
        <v>619500</v>
      </c>
      <c r="R401" s="415">
        <v>1888000</v>
      </c>
      <c r="S401" s="415">
        <v>118000</v>
      </c>
      <c r="T401" s="15" t="s">
        <v>982</v>
      </c>
    </row>
    <row r="402" spans="1:20" x14ac:dyDescent="0.35">
      <c r="A402" s="397"/>
      <c r="B402" s="47" t="s">
        <v>1999</v>
      </c>
      <c r="C402" s="47" t="s">
        <v>2000</v>
      </c>
      <c r="D402" s="47" t="s">
        <v>56</v>
      </c>
      <c r="E402" s="47" t="s">
        <v>2001</v>
      </c>
      <c r="F402" s="47" t="s">
        <v>131</v>
      </c>
      <c r="G402" s="47" t="s">
        <v>58</v>
      </c>
      <c r="H402" s="47" t="s">
        <v>399</v>
      </c>
      <c r="I402" s="47" t="s">
        <v>1979</v>
      </c>
      <c r="J402" s="47" t="s">
        <v>870</v>
      </c>
      <c r="K402" s="382">
        <v>46183</v>
      </c>
      <c r="L402" s="383">
        <v>0.66666666666666663</v>
      </c>
      <c r="M402" s="383">
        <v>9</v>
      </c>
      <c r="N402" s="384" t="s">
        <v>525</v>
      </c>
      <c r="O402" s="385">
        <v>5900000</v>
      </c>
      <c r="P402" s="415">
        <v>1268500</v>
      </c>
      <c r="Q402" s="415">
        <v>619500</v>
      </c>
      <c r="R402" s="415">
        <v>1888000</v>
      </c>
      <c r="S402" s="415">
        <v>118000</v>
      </c>
      <c r="T402" s="15" t="s">
        <v>982</v>
      </c>
    </row>
    <row r="403" spans="1:20" x14ac:dyDescent="0.35">
      <c r="A403" s="397"/>
      <c r="B403" s="47" t="s">
        <v>2002</v>
      </c>
      <c r="C403" s="47" t="s">
        <v>2003</v>
      </c>
      <c r="D403" s="47" t="s">
        <v>56</v>
      </c>
      <c r="E403" s="47" t="s">
        <v>2004</v>
      </c>
      <c r="F403" s="47" t="s">
        <v>131</v>
      </c>
      <c r="G403" s="47" t="s">
        <v>58</v>
      </c>
      <c r="H403" s="47" t="s">
        <v>399</v>
      </c>
      <c r="I403" s="47" t="s">
        <v>1979</v>
      </c>
      <c r="J403" s="47" t="s">
        <v>870</v>
      </c>
      <c r="K403" s="382">
        <v>46183</v>
      </c>
      <c r="L403" s="383">
        <v>0.66666666666666663</v>
      </c>
      <c r="M403" s="383">
        <v>20</v>
      </c>
      <c r="N403" s="384" t="s">
        <v>526</v>
      </c>
      <c r="O403" s="385">
        <v>5900000</v>
      </c>
      <c r="P403" s="415">
        <v>0</v>
      </c>
      <c r="Q403" s="415">
        <v>0</v>
      </c>
      <c r="R403" s="415">
        <v>0</v>
      </c>
      <c r="S403" s="415">
        <v>0</v>
      </c>
      <c r="T403" s="15">
        <v>46191</v>
      </c>
    </row>
    <row r="404" spans="1:20" x14ac:dyDescent="0.35">
      <c r="A404" s="397"/>
      <c r="B404" s="47" t="s">
        <v>2005</v>
      </c>
      <c r="C404" s="47" t="s">
        <v>2006</v>
      </c>
      <c r="D404" s="47" t="s">
        <v>56</v>
      </c>
      <c r="E404" s="47" t="s">
        <v>2007</v>
      </c>
      <c r="F404" s="47" t="s">
        <v>131</v>
      </c>
      <c r="G404" s="47" t="s">
        <v>58</v>
      </c>
      <c r="H404" s="47" t="s">
        <v>399</v>
      </c>
      <c r="I404" s="47" t="s">
        <v>1979</v>
      </c>
      <c r="J404" s="47" t="s">
        <v>870</v>
      </c>
      <c r="K404" s="382">
        <v>46183</v>
      </c>
      <c r="L404" s="383">
        <v>0.66666666666666663</v>
      </c>
      <c r="M404" s="383">
        <v>10</v>
      </c>
      <c r="N404" s="384" t="s">
        <v>525</v>
      </c>
      <c r="O404" s="385">
        <v>5900000</v>
      </c>
      <c r="P404" s="415">
        <v>1268500</v>
      </c>
      <c r="Q404" s="415">
        <v>619500</v>
      </c>
      <c r="R404" s="415">
        <v>1888000</v>
      </c>
      <c r="S404" s="415">
        <v>118000</v>
      </c>
      <c r="T404" s="15" t="s">
        <v>982</v>
      </c>
    </row>
    <row r="405" spans="1:20" x14ac:dyDescent="0.35">
      <c r="A405" s="397"/>
      <c r="B405" s="47" t="s">
        <v>2009</v>
      </c>
      <c r="C405" s="47" t="s">
        <v>2010</v>
      </c>
      <c r="D405" s="47" t="s">
        <v>56</v>
      </c>
      <c r="E405" s="47" t="s">
        <v>2011</v>
      </c>
      <c r="F405" s="47" t="s">
        <v>131</v>
      </c>
      <c r="G405" s="47" t="s">
        <v>58</v>
      </c>
      <c r="H405" s="47" t="s">
        <v>399</v>
      </c>
      <c r="I405" s="47" t="s">
        <v>1979</v>
      </c>
      <c r="J405" s="47" t="s">
        <v>870</v>
      </c>
      <c r="K405" s="382">
        <v>46183</v>
      </c>
      <c r="L405" s="383">
        <v>0.66666666666666663</v>
      </c>
      <c r="M405" s="383">
        <v>9</v>
      </c>
      <c r="N405" s="384" t="s">
        <v>525</v>
      </c>
      <c r="O405" s="385">
        <v>5900000</v>
      </c>
      <c r="P405" s="415">
        <v>1268500</v>
      </c>
      <c r="Q405" s="415">
        <v>619500</v>
      </c>
      <c r="R405" s="415">
        <v>1888000</v>
      </c>
      <c r="S405" s="415">
        <v>118000</v>
      </c>
      <c r="T405" s="15" t="s">
        <v>982</v>
      </c>
    </row>
    <row r="406" spans="1:20" x14ac:dyDescent="0.35">
      <c r="A406" s="397"/>
      <c r="B406" s="47" t="s">
        <v>2012</v>
      </c>
      <c r="C406" s="47" t="s">
        <v>2013</v>
      </c>
      <c r="D406" s="47" t="s">
        <v>56</v>
      </c>
      <c r="E406" s="47" t="s">
        <v>2014</v>
      </c>
      <c r="F406" s="47" t="s">
        <v>131</v>
      </c>
      <c r="G406" s="47" t="s">
        <v>58</v>
      </c>
      <c r="H406" s="47" t="s">
        <v>327</v>
      </c>
      <c r="I406" s="47" t="s">
        <v>1979</v>
      </c>
      <c r="J406" s="47" t="s">
        <v>870</v>
      </c>
      <c r="K406" s="382">
        <v>46183</v>
      </c>
      <c r="L406" s="383">
        <v>0.66666666666666663</v>
      </c>
      <c r="M406" s="383">
        <v>26</v>
      </c>
      <c r="N406" s="384" t="s">
        <v>526</v>
      </c>
      <c r="O406" s="385">
        <v>5900000</v>
      </c>
      <c r="P406" s="415">
        <v>0</v>
      </c>
      <c r="Q406" s="415">
        <v>0</v>
      </c>
      <c r="R406" s="415">
        <v>0</v>
      </c>
      <c r="S406" s="415">
        <v>0</v>
      </c>
      <c r="T406" s="15">
        <v>46185</v>
      </c>
    </row>
    <row r="407" spans="1:20" x14ac:dyDescent="0.35">
      <c r="A407" s="397"/>
      <c r="B407" s="47" t="s">
        <v>2015</v>
      </c>
      <c r="C407" s="47" t="s">
        <v>2016</v>
      </c>
      <c r="D407" s="47" t="s">
        <v>56</v>
      </c>
      <c r="E407" s="47" t="s">
        <v>2017</v>
      </c>
      <c r="F407" s="47" t="s">
        <v>131</v>
      </c>
      <c r="G407" s="47" t="s">
        <v>58</v>
      </c>
      <c r="H407" s="47" t="s">
        <v>327</v>
      </c>
      <c r="I407" s="47" t="s">
        <v>1979</v>
      </c>
      <c r="J407" s="47" t="s">
        <v>870</v>
      </c>
      <c r="K407" s="382">
        <v>46183</v>
      </c>
      <c r="L407" s="383">
        <v>0.66666666666666663</v>
      </c>
      <c r="M407" s="383">
        <v>27</v>
      </c>
      <c r="N407" s="384" t="s">
        <v>526</v>
      </c>
      <c r="O407" s="385">
        <v>5900000</v>
      </c>
      <c r="P407" s="415">
        <v>0</v>
      </c>
      <c r="Q407" s="415">
        <v>0</v>
      </c>
      <c r="R407" s="415">
        <v>0</v>
      </c>
      <c r="S407" s="415">
        <v>0</v>
      </c>
      <c r="T407" s="15">
        <v>46184</v>
      </c>
    </row>
    <row r="408" spans="1:20" x14ac:dyDescent="0.35">
      <c r="A408" s="397"/>
      <c r="B408" s="47" t="s">
        <v>2018</v>
      </c>
      <c r="C408" s="47" t="s">
        <v>2019</v>
      </c>
      <c r="D408" s="47" t="s">
        <v>56</v>
      </c>
      <c r="E408" s="47" t="s">
        <v>2020</v>
      </c>
      <c r="F408" s="47" t="s">
        <v>131</v>
      </c>
      <c r="G408" s="47" t="s">
        <v>58</v>
      </c>
      <c r="H408" s="47" t="s">
        <v>327</v>
      </c>
      <c r="I408" s="47" t="s">
        <v>1979</v>
      </c>
      <c r="J408" s="47" t="s">
        <v>870</v>
      </c>
      <c r="K408" s="382">
        <v>46183</v>
      </c>
      <c r="L408" s="383">
        <v>0.66666666666666663</v>
      </c>
      <c r="M408" s="383">
        <v>11</v>
      </c>
      <c r="N408" s="384" t="s">
        <v>525</v>
      </c>
      <c r="O408" s="385">
        <v>5900000</v>
      </c>
      <c r="P408" s="415">
        <v>1268500</v>
      </c>
      <c r="Q408" s="415">
        <v>619500</v>
      </c>
      <c r="R408" s="415">
        <v>1888000</v>
      </c>
      <c r="S408" s="415">
        <v>118000</v>
      </c>
      <c r="T408" s="15" t="s">
        <v>982</v>
      </c>
    </row>
    <row r="409" spans="1:20" x14ac:dyDescent="0.35">
      <c r="A409" s="397"/>
      <c r="B409" s="47" t="s">
        <v>2021</v>
      </c>
      <c r="C409" s="47" t="s">
        <v>2022</v>
      </c>
      <c r="D409" s="47" t="s">
        <v>56</v>
      </c>
      <c r="E409" s="47" t="s">
        <v>2023</v>
      </c>
      <c r="F409" s="47" t="s">
        <v>131</v>
      </c>
      <c r="G409" s="47" t="s">
        <v>58</v>
      </c>
      <c r="H409" s="47" t="s">
        <v>327</v>
      </c>
      <c r="I409" s="47" t="s">
        <v>1979</v>
      </c>
      <c r="J409" s="47" t="s">
        <v>870</v>
      </c>
      <c r="K409" s="382">
        <v>46183</v>
      </c>
      <c r="L409" s="383">
        <v>0.66666666666666663</v>
      </c>
      <c r="M409" s="383">
        <v>26</v>
      </c>
      <c r="N409" s="384" t="s">
        <v>526</v>
      </c>
      <c r="O409" s="385">
        <v>5900000</v>
      </c>
      <c r="P409" s="415">
        <v>0</v>
      </c>
      <c r="Q409" s="415">
        <v>0</v>
      </c>
      <c r="R409" s="415">
        <v>0</v>
      </c>
      <c r="S409" s="415">
        <v>0</v>
      </c>
      <c r="T409" s="15">
        <v>46185</v>
      </c>
    </row>
    <row r="410" spans="1:20" x14ac:dyDescent="0.35">
      <c r="A410" s="397"/>
      <c r="B410" s="47" t="s">
        <v>2024</v>
      </c>
      <c r="C410" s="47" t="s">
        <v>2025</v>
      </c>
      <c r="D410" s="47" t="s">
        <v>56</v>
      </c>
      <c r="E410" s="47" t="s">
        <v>2026</v>
      </c>
      <c r="F410" s="47" t="s">
        <v>131</v>
      </c>
      <c r="G410" s="47" t="s">
        <v>58</v>
      </c>
      <c r="H410" s="47" t="s">
        <v>327</v>
      </c>
      <c r="I410" s="47" t="s">
        <v>1979</v>
      </c>
      <c r="J410" s="47" t="s">
        <v>870</v>
      </c>
      <c r="K410" s="382">
        <v>46183</v>
      </c>
      <c r="L410" s="383">
        <v>0.66666666666666663</v>
      </c>
      <c r="M410" s="383">
        <v>26</v>
      </c>
      <c r="N410" s="384" t="s">
        <v>526</v>
      </c>
      <c r="O410" s="385">
        <v>5900000</v>
      </c>
      <c r="P410" s="415">
        <v>0</v>
      </c>
      <c r="Q410" s="415">
        <v>0</v>
      </c>
      <c r="R410" s="415">
        <v>0</v>
      </c>
      <c r="S410" s="415">
        <v>0</v>
      </c>
      <c r="T410" s="15">
        <v>46185</v>
      </c>
    </row>
    <row r="411" spans="1:20" x14ac:dyDescent="0.35">
      <c r="A411" s="397"/>
      <c r="B411" s="47" t="s">
        <v>2030</v>
      </c>
      <c r="C411" s="47" t="s">
        <v>2031</v>
      </c>
      <c r="D411" s="47" t="s">
        <v>56</v>
      </c>
      <c r="E411" s="47" t="s">
        <v>2032</v>
      </c>
      <c r="F411" s="47" t="s">
        <v>131</v>
      </c>
      <c r="G411" s="47" t="s">
        <v>58</v>
      </c>
      <c r="H411" s="47" t="s">
        <v>328</v>
      </c>
      <c r="I411" s="47" t="s">
        <v>1979</v>
      </c>
      <c r="J411" s="47" t="s">
        <v>870</v>
      </c>
      <c r="K411" s="382">
        <v>46183</v>
      </c>
      <c r="L411" s="383">
        <v>0.66666666666666663</v>
      </c>
      <c r="M411" s="383">
        <v>9</v>
      </c>
      <c r="N411" s="384" t="s">
        <v>525</v>
      </c>
      <c r="O411" s="385">
        <v>5900000</v>
      </c>
      <c r="P411" s="415">
        <v>1268500</v>
      </c>
      <c r="Q411" s="415">
        <v>619500</v>
      </c>
      <c r="R411" s="415">
        <v>1888000</v>
      </c>
      <c r="S411" s="415">
        <v>118000</v>
      </c>
      <c r="T411" s="15" t="s">
        <v>982</v>
      </c>
    </row>
    <row r="412" spans="1:20" x14ac:dyDescent="0.35">
      <c r="A412" s="397"/>
      <c r="B412" s="47" t="s">
        <v>2033</v>
      </c>
      <c r="C412" s="47" t="s">
        <v>2034</v>
      </c>
      <c r="D412" s="47" t="s">
        <v>56</v>
      </c>
      <c r="E412" s="47" t="s">
        <v>2035</v>
      </c>
      <c r="F412" s="47" t="s">
        <v>131</v>
      </c>
      <c r="G412" s="47" t="s">
        <v>58</v>
      </c>
      <c r="H412" s="47" t="s">
        <v>328</v>
      </c>
      <c r="I412" s="47" t="s">
        <v>1979</v>
      </c>
      <c r="J412" s="47" t="s">
        <v>870</v>
      </c>
      <c r="K412" s="382">
        <v>46183</v>
      </c>
      <c r="L412" s="383">
        <v>0.66666666666666663</v>
      </c>
      <c r="M412" s="383">
        <v>9</v>
      </c>
      <c r="N412" s="384" t="s">
        <v>525</v>
      </c>
      <c r="O412" s="385">
        <v>5900000</v>
      </c>
      <c r="P412" s="415">
        <v>1268500</v>
      </c>
      <c r="Q412" s="415">
        <v>619500</v>
      </c>
      <c r="R412" s="415">
        <v>1888000</v>
      </c>
      <c r="S412" s="415">
        <v>118000</v>
      </c>
      <c r="T412" s="15" t="s">
        <v>982</v>
      </c>
    </row>
    <row r="413" spans="1:20" x14ac:dyDescent="0.35">
      <c r="A413" s="397"/>
      <c r="B413" s="47" t="s">
        <v>2036</v>
      </c>
      <c r="C413" s="47" t="s">
        <v>2037</v>
      </c>
      <c r="D413" s="47" t="s">
        <v>56</v>
      </c>
      <c r="E413" s="47" t="s">
        <v>2038</v>
      </c>
      <c r="F413" s="47" t="s">
        <v>131</v>
      </c>
      <c r="G413" s="47" t="s">
        <v>58</v>
      </c>
      <c r="H413" s="47" t="s">
        <v>328</v>
      </c>
      <c r="I413" s="47" t="s">
        <v>1979</v>
      </c>
      <c r="J413" s="47" t="s">
        <v>870</v>
      </c>
      <c r="K413" s="382">
        <v>46183</v>
      </c>
      <c r="L413" s="383">
        <v>0.66666666666666663</v>
      </c>
      <c r="M413" s="383">
        <v>18</v>
      </c>
      <c r="N413" s="384" t="s">
        <v>526</v>
      </c>
      <c r="O413" s="385">
        <v>5900000</v>
      </c>
      <c r="P413" s="415">
        <v>0</v>
      </c>
      <c r="Q413" s="415">
        <v>0</v>
      </c>
      <c r="R413" s="415">
        <v>0</v>
      </c>
      <c r="S413" s="415">
        <v>0</v>
      </c>
      <c r="T413" s="15">
        <v>46195</v>
      </c>
    </row>
    <row r="414" spans="1:20" x14ac:dyDescent="0.35">
      <c r="A414" s="397"/>
      <c r="B414" s="47" t="s">
        <v>2039</v>
      </c>
      <c r="C414" s="47" t="s">
        <v>2040</v>
      </c>
      <c r="D414" s="47" t="s">
        <v>56</v>
      </c>
      <c r="E414" s="47" t="s">
        <v>2041</v>
      </c>
      <c r="F414" s="47" t="s">
        <v>131</v>
      </c>
      <c r="G414" s="47" t="s">
        <v>58</v>
      </c>
      <c r="H414" s="47" t="s">
        <v>327</v>
      </c>
      <c r="I414" s="47" t="s">
        <v>1979</v>
      </c>
      <c r="J414" s="47" t="s">
        <v>870</v>
      </c>
      <c r="K414" s="382">
        <v>46183</v>
      </c>
      <c r="L414" s="383">
        <v>0.66666666666666663</v>
      </c>
      <c r="M414" s="383">
        <v>9</v>
      </c>
      <c r="N414" s="384" t="s">
        <v>525</v>
      </c>
      <c r="O414" s="385">
        <v>5900000</v>
      </c>
      <c r="P414" s="415">
        <v>1268500</v>
      </c>
      <c r="Q414" s="415">
        <v>619500</v>
      </c>
      <c r="R414" s="415">
        <v>1888000</v>
      </c>
      <c r="S414" s="415">
        <v>118000</v>
      </c>
      <c r="T414" s="15" t="s">
        <v>982</v>
      </c>
    </row>
    <row r="415" spans="1:20" x14ac:dyDescent="0.35">
      <c r="A415" s="397"/>
      <c r="B415" s="47" t="s">
        <v>2042</v>
      </c>
      <c r="C415" s="47" t="s">
        <v>2043</v>
      </c>
      <c r="D415" s="47" t="s">
        <v>56</v>
      </c>
      <c r="E415" s="47" t="s">
        <v>2044</v>
      </c>
      <c r="F415" s="47" t="s">
        <v>131</v>
      </c>
      <c r="G415" s="47" t="s">
        <v>58</v>
      </c>
      <c r="H415" s="47" t="s">
        <v>327</v>
      </c>
      <c r="I415" s="47" t="s">
        <v>1979</v>
      </c>
      <c r="J415" s="47" t="s">
        <v>1068</v>
      </c>
      <c r="K415" s="382">
        <v>46183</v>
      </c>
      <c r="L415" s="383">
        <v>0.66666666666666663</v>
      </c>
      <c r="M415" s="383">
        <v>9</v>
      </c>
      <c r="N415" s="384" t="s">
        <v>525</v>
      </c>
      <c r="O415" s="385">
        <v>5900000</v>
      </c>
      <c r="P415" s="415">
        <v>1268500</v>
      </c>
      <c r="Q415" s="415">
        <v>619500</v>
      </c>
      <c r="R415" s="415">
        <v>1888000</v>
      </c>
      <c r="S415" s="415">
        <v>118000</v>
      </c>
      <c r="T415" s="15" t="s">
        <v>982</v>
      </c>
    </row>
    <row r="416" spans="1:20" x14ac:dyDescent="0.35">
      <c r="A416" s="397"/>
      <c r="B416" s="47" t="s">
        <v>2045</v>
      </c>
      <c r="C416" s="47" t="s">
        <v>2046</v>
      </c>
      <c r="D416" s="47" t="s">
        <v>56</v>
      </c>
      <c r="E416" s="47" t="s">
        <v>2047</v>
      </c>
      <c r="F416" s="47" t="s">
        <v>131</v>
      </c>
      <c r="G416" s="47" t="s">
        <v>58</v>
      </c>
      <c r="H416" s="47" t="s">
        <v>327</v>
      </c>
      <c r="I416" s="47" t="s">
        <v>2048</v>
      </c>
      <c r="J416" s="47" t="s">
        <v>870</v>
      </c>
      <c r="K416" s="382">
        <v>46188</v>
      </c>
      <c r="L416" s="383">
        <v>0.5</v>
      </c>
      <c r="M416" s="383">
        <v>25</v>
      </c>
      <c r="N416" s="384" t="s">
        <v>526</v>
      </c>
      <c r="O416" s="385">
        <v>5900000</v>
      </c>
      <c r="P416" s="415">
        <v>0</v>
      </c>
      <c r="Q416" s="415">
        <v>0</v>
      </c>
      <c r="R416" s="415">
        <v>0</v>
      </c>
      <c r="S416" s="415">
        <v>0</v>
      </c>
      <c r="T416" s="15">
        <v>46191</v>
      </c>
    </row>
    <row r="417" spans="1:20" x14ac:dyDescent="0.35">
      <c r="A417" s="397"/>
      <c r="B417" s="47" t="s">
        <v>2049</v>
      </c>
      <c r="C417" s="47" t="s">
        <v>2050</v>
      </c>
      <c r="D417" s="47" t="s">
        <v>56</v>
      </c>
      <c r="E417" s="47" t="s">
        <v>2051</v>
      </c>
      <c r="F417" s="47" t="s">
        <v>131</v>
      </c>
      <c r="G417" s="47" t="s">
        <v>58</v>
      </c>
      <c r="H417" s="47" t="s">
        <v>328</v>
      </c>
      <c r="I417" s="47" t="s">
        <v>2048</v>
      </c>
      <c r="J417" s="47" t="s">
        <v>870</v>
      </c>
      <c r="K417" s="382">
        <v>46188</v>
      </c>
      <c r="L417" s="383">
        <v>0.5</v>
      </c>
      <c r="M417" s="383">
        <v>26</v>
      </c>
      <c r="N417" s="384" t="s">
        <v>526</v>
      </c>
      <c r="O417" s="385">
        <v>5900000</v>
      </c>
      <c r="P417" s="415">
        <v>0</v>
      </c>
      <c r="Q417" s="415">
        <v>0</v>
      </c>
      <c r="R417" s="415">
        <v>0</v>
      </c>
      <c r="S417" s="415">
        <v>0</v>
      </c>
      <c r="T417" s="15">
        <v>46190</v>
      </c>
    </row>
    <row r="418" spans="1:20" x14ac:dyDescent="0.35">
      <c r="A418" s="397"/>
      <c r="B418" s="47" t="s">
        <v>2052</v>
      </c>
      <c r="C418" s="47" t="s">
        <v>2053</v>
      </c>
      <c r="D418" s="47" t="s">
        <v>56</v>
      </c>
      <c r="E418" s="47" t="s">
        <v>2054</v>
      </c>
      <c r="F418" s="47" t="s">
        <v>131</v>
      </c>
      <c r="G418" s="47" t="s">
        <v>58</v>
      </c>
      <c r="H418" s="47" t="s">
        <v>327</v>
      </c>
      <c r="I418" s="47" t="s">
        <v>2048</v>
      </c>
      <c r="J418" s="47" t="s">
        <v>870</v>
      </c>
      <c r="K418" s="382">
        <v>46188</v>
      </c>
      <c r="L418" s="383">
        <v>0.5</v>
      </c>
      <c r="M418" s="383">
        <v>13</v>
      </c>
      <c r="N418" s="384" t="s">
        <v>525</v>
      </c>
      <c r="O418" s="385">
        <v>5900000</v>
      </c>
      <c r="P418" s="415">
        <v>1268500</v>
      </c>
      <c r="Q418" s="415">
        <v>619500</v>
      </c>
      <c r="R418" s="415">
        <v>1888000</v>
      </c>
      <c r="S418" s="415">
        <v>118000</v>
      </c>
      <c r="T418" s="15" t="s">
        <v>982</v>
      </c>
    </row>
    <row r="419" spans="1:20" x14ac:dyDescent="0.35">
      <c r="A419" s="397"/>
      <c r="B419" s="47" t="s">
        <v>2055</v>
      </c>
      <c r="C419" s="47" t="s">
        <v>2056</v>
      </c>
      <c r="D419" s="47" t="s">
        <v>56</v>
      </c>
      <c r="E419" s="47" t="s">
        <v>2057</v>
      </c>
      <c r="F419" s="47" t="s">
        <v>131</v>
      </c>
      <c r="G419" s="47" t="s">
        <v>58</v>
      </c>
      <c r="H419" s="47" t="s">
        <v>328</v>
      </c>
      <c r="I419" s="47" t="s">
        <v>2048</v>
      </c>
      <c r="J419" s="47" t="s">
        <v>870</v>
      </c>
      <c r="K419" s="382">
        <v>46188</v>
      </c>
      <c r="L419" s="383">
        <v>0.5</v>
      </c>
      <c r="M419" s="383">
        <v>26</v>
      </c>
      <c r="N419" s="384" t="s">
        <v>526</v>
      </c>
      <c r="O419" s="385">
        <v>5900000</v>
      </c>
      <c r="P419" s="415">
        <v>0</v>
      </c>
      <c r="Q419" s="415">
        <v>0</v>
      </c>
      <c r="R419" s="415">
        <v>0</v>
      </c>
      <c r="S419" s="415">
        <v>0</v>
      </c>
      <c r="T419" s="15">
        <v>46190</v>
      </c>
    </row>
    <row r="420" spans="1:20" x14ac:dyDescent="0.35">
      <c r="A420" s="397"/>
      <c r="B420" s="47" t="s">
        <v>2058</v>
      </c>
      <c r="C420" s="47" t="s">
        <v>2059</v>
      </c>
      <c r="D420" s="47" t="s">
        <v>56</v>
      </c>
      <c r="E420" s="47" t="s">
        <v>2060</v>
      </c>
      <c r="F420" s="47" t="s">
        <v>131</v>
      </c>
      <c r="G420" s="47" t="s">
        <v>58</v>
      </c>
      <c r="H420" s="47" t="s">
        <v>1033</v>
      </c>
      <c r="I420" s="47" t="s">
        <v>2048</v>
      </c>
      <c r="J420" s="47" t="s">
        <v>870</v>
      </c>
      <c r="K420" s="382">
        <v>46188</v>
      </c>
      <c r="L420" s="383">
        <v>0.5</v>
      </c>
      <c r="M420" s="383">
        <v>13</v>
      </c>
      <c r="N420" s="384" t="s">
        <v>525</v>
      </c>
      <c r="O420" s="385">
        <v>5900000</v>
      </c>
      <c r="P420" s="415">
        <v>1268500</v>
      </c>
      <c r="Q420" s="415">
        <v>619500</v>
      </c>
      <c r="R420" s="415">
        <v>1888000</v>
      </c>
      <c r="S420" s="415">
        <v>118000</v>
      </c>
      <c r="T420" s="15" t="s">
        <v>982</v>
      </c>
    </row>
    <row r="421" spans="1:20" x14ac:dyDescent="0.35">
      <c r="A421" s="397"/>
      <c r="B421" s="47" t="s">
        <v>2061</v>
      </c>
      <c r="C421" s="47" t="s">
        <v>2062</v>
      </c>
      <c r="D421" s="47" t="s">
        <v>56</v>
      </c>
      <c r="E421" s="47" t="s">
        <v>2063</v>
      </c>
      <c r="F421" s="47" t="s">
        <v>131</v>
      </c>
      <c r="G421" s="47" t="s">
        <v>58</v>
      </c>
      <c r="H421" s="47" t="s">
        <v>327</v>
      </c>
      <c r="I421" s="47" t="s">
        <v>2048</v>
      </c>
      <c r="J421" s="47" t="s">
        <v>870</v>
      </c>
      <c r="K421" s="382">
        <v>46188</v>
      </c>
      <c r="L421" s="383">
        <v>0.5</v>
      </c>
      <c r="M421" s="383">
        <v>13</v>
      </c>
      <c r="N421" s="384" t="s">
        <v>525</v>
      </c>
      <c r="O421" s="385">
        <v>5900000</v>
      </c>
      <c r="P421" s="415">
        <v>1268500</v>
      </c>
      <c r="Q421" s="415">
        <v>619500</v>
      </c>
      <c r="R421" s="415">
        <v>1888000</v>
      </c>
      <c r="S421" s="415">
        <v>118000</v>
      </c>
      <c r="T421" s="15" t="s">
        <v>982</v>
      </c>
    </row>
    <row r="422" spans="1:20" x14ac:dyDescent="0.35">
      <c r="A422" s="397"/>
      <c r="B422" s="47" t="s">
        <v>2064</v>
      </c>
      <c r="C422" s="47" t="s">
        <v>2065</v>
      </c>
      <c r="D422" s="47" t="s">
        <v>61</v>
      </c>
      <c r="E422" s="47" t="s">
        <v>2066</v>
      </c>
      <c r="F422" s="47" t="s">
        <v>132</v>
      </c>
      <c r="G422" s="47" t="s">
        <v>58</v>
      </c>
      <c r="H422" s="47" t="s">
        <v>547</v>
      </c>
      <c r="I422" s="47" t="s">
        <v>2048</v>
      </c>
      <c r="J422" s="47" t="s">
        <v>870</v>
      </c>
      <c r="K422" s="382">
        <v>46188</v>
      </c>
      <c r="L422" s="383">
        <v>0.5</v>
      </c>
      <c r="M422" s="383">
        <v>14</v>
      </c>
      <c r="N422" s="384" t="s">
        <v>526</v>
      </c>
      <c r="O422" s="385">
        <v>5900000</v>
      </c>
      <c r="P422" s="415">
        <v>0</v>
      </c>
      <c r="Q422" s="415">
        <v>0</v>
      </c>
      <c r="R422" s="415">
        <v>0</v>
      </c>
      <c r="S422" s="415">
        <v>0</v>
      </c>
      <c r="T422" s="15" t="s">
        <v>982</v>
      </c>
    </row>
    <row r="423" spans="1:20" x14ac:dyDescent="0.35">
      <c r="A423" s="397"/>
      <c r="B423" s="47" t="s">
        <v>2067</v>
      </c>
      <c r="C423" s="47" t="s">
        <v>2068</v>
      </c>
      <c r="D423" s="47" t="s">
        <v>56</v>
      </c>
      <c r="E423" s="47" t="s">
        <v>2069</v>
      </c>
      <c r="F423" s="47" t="s">
        <v>131</v>
      </c>
      <c r="G423" s="47" t="s">
        <v>58</v>
      </c>
      <c r="H423" s="47" t="s">
        <v>327</v>
      </c>
      <c r="I423" s="47" t="s">
        <v>2048</v>
      </c>
      <c r="J423" s="47" t="s">
        <v>870</v>
      </c>
      <c r="K423" s="382">
        <v>46188</v>
      </c>
      <c r="L423" s="383">
        <v>0.5</v>
      </c>
      <c r="M423" s="383">
        <v>13</v>
      </c>
      <c r="N423" s="384" t="s">
        <v>525</v>
      </c>
      <c r="O423" s="385">
        <v>5900000</v>
      </c>
      <c r="P423" s="415">
        <v>1268500</v>
      </c>
      <c r="Q423" s="415">
        <v>619500</v>
      </c>
      <c r="R423" s="415">
        <v>1888000</v>
      </c>
      <c r="S423" s="415">
        <v>118000</v>
      </c>
      <c r="T423" s="15" t="s">
        <v>982</v>
      </c>
    </row>
    <row r="424" spans="1:20" x14ac:dyDescent="0.35">
      <c r="A424" s="397"/>
      <c r="B424" s="47" t="s">
        <v>2070</v>
      </c>
      <c r="C424" s="47" t="s">
        <v>2071</v>
      </c>
      <c r="D424" s="47" t="s">
        <v>56</v>
      </c>
      <c r="E424" s="47" t="s">
        <v>2072</v>
      </c>
      <c r="F424" s="47" t="s">
        <v>131</v>
      </c>
      <c r="G424" s="47" t="s">
        <v>58</v>
      </c>
      <c r="H424" s="47" t="s">
        <v>327</v>
      </c>
      <c r="I424" s="47" t="s">
        <v>2048</v>
      </c>
      <c r="J424" s="47" t="s">
        <v>870</v>
      </c>
      <c r="K424" s="382">
        <v>46188</v>
      </c>
      <c r="L424" s="383">
        <v>0.5</v>
      </c>
      <c r="M424" s="383">
        <v>13</v>
      </c>
      <c r="N424" s="384" t="s">
        <v>525</v>
      </c>
      <c r="O424" s="385">
        <v>5900000</v>
      </c>
      <c r="P424" s="415">
        <v>1268500</v>
      </c>
      <c r="Q424" s="415">
        <v>619500</v>
      </c>
      <c r="R424" s="415">
        <v>1888000</v>
      </c>
      <c r="S424" s="415">
        <v>118000</v>
      </c>
      <c r="T424" s="15" t="s">
        <v>982</v>
      </c>
    </row>
    <row r="425" spans="1:20" x14ac:dyDescent="0.35">
      <c r="A425" s="397"/>
      <c r="B425" s="47" t="s">
        <v>2073</v>
      </c>
      <c r="C425" s="47" t="s">
        <v>2074</v>
      </c>
      <c r="D425" s="47" t="s">
        <v>56</v>
      </c>
      <c r="E425" s="47" t="s">
        <v>2075</v>
      </c>
      <c r="F425" s="47" t="s">
        <v>131</v>
      </c>
      <c r="G425" s="47" t="s">
        <v>58</v>
      </c>
      <c r="H425" s="47" t="s">
        <v>399</v>
      </c>
      <c r="I425" s="47" t="s">
        <v>2048</v>
      </c>
      <c r="J425" s="47" t="s">
        <v>870</v>
      </c>
      <c r="K425" s="382">
        <v>46188</v>
      </c>
      <c r="L425" s="383">
        <v>0.5</v>
      </c>
      <c r="M425" s="383">
        <v>26</v>
      </c>
      <c r="N425" s="384" t="s">
        <v>526</v>
      </c>
      <c r="O425" s="385">
        <v>5900000</v>
      </c>
      <c r="P425" s="415">
        <v>0</v>
      </c>
      <c r="Q425" s="415">
        <v>0</v>
      </c>
      <c r="R425" s="415">
        <v>0</v>
      </c>
      <c r="S425" s="415">
        <v>0</v>
      </c>
      <c r="T425" s="15">
        <v>46190</v>
      </c>
    </row>
    <row r="426" spans="1:20" x14ac:dyDescent="0.35">
      <c r="A426" s="397"/>
      <c r="B426" s="47" t="s">
        <v>2076</v>
      </c>
      <c r="C426" s="47" t="s">
        <v>2077</v>
      </c>
      <c r="D426" s="47" t="s">
        <v>56</v>
      </c>
      <c r="E426" s="47" t="s">
        <v>2078</v>
      </c>
      <c r="F426" s="47" t="s">
        <v>131</v>
      </c>
      <c r="G426" s="47" t="s">
        <v>58</v>
      </c>
      <c r="H426" s="47" t="s">
        <v>327</v>
      </c>
      <c r="I426" s="47" t="s">
        <v>2048</v>
      </c>
      <c r="J426" s="47" t="s">
        <v>1068</v>
      </c>
      <c r="K426" s="382">
        <v>46188</v>
      </c>
      <c r="L426" s="383">
        <v>0.5</v>
      </c>
      <c r="M426" s="383">
        <v>13</v>
      </c>
      <c r="N426" s="384" t="s">
        <v>525</v>
      </c>
      <c r="O426" s="385">
        <v>5900000</v>
      </c>
      <c r="P426" s="415">
        <v>1268500</v>
      </c>
      <c r="Q426" s="415">
        <v>619500</v>
      </c>
      <c r="R426" s="415">
        <v>1888000</v>
      </c>
      <c r="S426" s="415">
        <v>118000</v>
      </c>
      <c r="T426" s="15" t="s">
        <v>982</v>
      </c>
    </row>
    <row r="427" spans="1:20" x14ac:dyDescent="0.35">
      <c r="A427" s="397"/>
      <c r="B427" s="47" t="s">
        <v>2079</v>
      </c>
      <c r="C427" s="47" t="s">
        <v>2080</v>
      </c>
      <c r="D427" s="47" t="s">
        <v>56</v>
      </c>
      <c r="E427" s="47" t="s">
        <v>2081</v>
      </c>
      <c r="F427" s="47" t="s">
        <v>131</v>
      </c>
      <c r="G427" s="47" t="s">
        <v>58</v>
      </c>
      <c r="H427" s="47" t="s">
        <v>328</v>
      </c>
      <c r="I427" s="47" t="s">
        <v>2048</v>
      </c>
      <c r="J427" s="47" t="s">
        <v>1068</v>
      </c>
      <c r="K427" s="382">
        <v>46188</v>
      </c>
      <c r="L427" s="383">
        <v>0.5</v>
      </c>
      <c r="M427" s="383">
        <v>13</v>
      </c>
      <c r="N427" s="384" t="s">
        <v>525</v>
      </c>
      <c r="O427" s="385">
        <v>5900000</v>
      </c>
      <c r="P427" s="415">
        <v>1268500</v>
      </c>
      <c r="Q427" s="415">
        <v>619500</v>
      </c>
      <c r="R427" s="415">
        <v>1888000</v>
      </c>
      <c r="S427" s="415">
        <v>118000</v>
      </c>
      <c r="T427" s="15" t="s">
        <v>982</v>
      </c>
    </row>
    <row r="428" spans="1:20" x14ac:dyDescent="0.35">
      <c r="A428" s="397"/>
      <c r="B428" s="47" t="s">
        <v>2082</v>
      </c>
      <c r="C428" s="47" t="s">
        <v>2083</v>
      </c>
      <c r="D428" s="47" t="s">
        <v>56</v>
      </c>
      <c r="E428" s="47" t="s">
        <v>2084</v>
      </c>
      <c r="F428" s="47" t="s">
        <v>131</v>
      </c>
      <c r="G428" s="47" t="s">
        <v>58</v>
      </c>
      <c r="H428" s="47" t="s">
        <v>328</v>
      </c>
      <c r="I428" s="47" t="s">
        <v>2048</v>
      </c>
      <c r="J428" s="47" t="s">
        <v>1068</v>
      </c>
      <c r="K428" s="382">
        <v>46188</v>
      </c>
      <c r="L428" s="383">
        <v>0.5</v>
      </c>
      <c r="M428" s="383">
        <v>13</v>
      </c>
      <c r="N428" s="384" t="s">
        <v>525</v>
      </c>
      <c r="O428" s="385">
        <v>5900000</v>
      </c>
      <c r="P428" s="415">
        <v>1268500</v>
      </c>
      <c r="Q428" s="415">
        <v>619500</v>
      </c>
      <c r="R428" s="415">
        <v>1888000</v>
      </c>
      <c r="S428" s="415">
        <v>118000</v>
      </c>
      <c r="T428" s="15" t="s">
        <v>982</v>
      </c>
    </row>
    <row r="429" spans="1:20" x14ac:dyDescent="0.35">
      <c r="A429" s="397"/>
      <c r="B429" s="47" t="s">
        <v>2085</v>
      </c>
      <c r="C429" s="47" t="s">
        <v>2086</v>
      </c>
      <c r="D429" s="47" t="s">
        <v>56</v>
      </c>
      <c r="E429" s="47" t="s">
        <v>2087</v>
      </c>
      <c r="F429" s="47" t="s">
        <v>131</v>
      </c>
      <c r="G429" s="47" t="s">
        <v>58</v>
      </c>
      <c r="H429" s="47" t="s">
        <v>328</v>
      </c>
      <c r="I429" s="47" t="s">
        <v>2048</v>
      </c>
      <c r="J429" s="47" t="s">
        <v>1067</v>
      </c>
      <c r="K429" s="382">
        <v>46188</v>
      </c>
      <c r="L429" s="383">
        <v>0.5</v>
      </c>
      <c r="M429" s="383">
        <v>27</v>
      </c>
      <c r="N429" s="384" t="s">
        <v>526</v>
      </c>
      <c r="O429" s="385">
        <v>5900000</v>
      </c>
      <c r="P429" s="415">
        <v>0</v>
      </c>
      <c r="Q429" s="415">
        <v>0</v>
      </c>
      <c r="R429" s="415">
        <v>0</v>
      </c>
      <c r="S429" s="415">
        <v>0</v>
      </c>
      <c r="T429" s="15">
        <v>46189</v>
      </c>
    </row>
    <row r="430" spans="1:20" x14ac:dyDescent="0.35">
      <c r="A430" s="397"/>
      <c r="B430" s="47" t="s">
        <v>2088</v>
      </c>
      <c r="C430" s="47" t="s">
        <v>2089</v>
      </c>
      <c r="D430" s="47" t="s">
        <v>56</v>
      </c>
      <c r="E430" s="47" t="s">
        <v>2090</v>
      </c>
      <c r="F430" s="47" t="s">
        <v>131</v>
      </c>
      <c r="G430" s="47" t="s">
        <v>58</v>
      </c>
      <c r="H430" s="47" t="s">
        <v>399</v>
      </c>
      <c r="I430" s="47" t="s">
        <v>2048</v>
      </c>
      <c r="J430" s="47" t="s">
        <v>319</v>
      </c>
      <c r="K430" s="382">
        <v>46188</v>
      </c>
      <c r="L430" s="383">
        <v>0.5</v>
      </c>
      <c r="M430" s="383">
        <v>13</v>
      </c>
      <c r="N430" s="384" t="s">
        <v>525</v>
      </c>
      <c r="O430" s="385">
        <v>5900000</v>
      </c>
      <c r="P430" s="415">
        <v>1268500</v>
      </c>
      <c r="Q430" s="415">
        <v>619500</v>
      </c>
      <c r="R430" s="415">
        <v>1888000</v>
      </c>
      <c r="S430" s="415">
        <v>118000</v>
      </c>
      <c r="T430" s="15" t="s">
        <v>982</v>
      </c>
    </row>
    <row r="431" spans="1:20" x14ac:dyDescent="0.35">
      <c r="A431" s="397"/>
      <c r="B431" s="47" t="s">
        <v>2091</v>
      </c>
      <c r="C431" s="47" t="s">
        <v>2092</v>
      </c>
      <c r="D431" s="47" t="s">
        <v>56</v>
      </c>
      <c r="E431" s="47" t="s">
        <v>2093</v>
      </c>
      <c r="F431" s="47" t="s">
        <v>131</v>
      </c>
      <c r="G431" s="47" t="s">
        <v>58</v>
      </c>
      <c r="H431" s="47" t="s">
        <v>399</v>
      </c>
      <c r="I431" s="47" t="s">
        <v>2094</v>
      </c>
      <c r="J431" s="47" t="s">
        <v>1067</v>
      </c>
      <c r="K431" s="382">
        <v>46195</v>
      </c>
      <c r="L431" s="383">
        <v>0.26666666666666666</v>
      </c>
      <c r="M431" s="383">
        <v>26</v>
      </c>
      <c r="N431" s="384" t="s">
        <v>526</v>
      </c>
      <c r="O431" s="385">
        <v>5900000</v>
      </c>
      <c r="P431" s="415">
        <v>0</v>
      </c>
      <c r="Q431" s="415">
        <v>0</v>
      </c>
      <c r="R431" s="415">
        <v>0</v>
      </c>
      <c r="S431" s="415">
        <v>0</v>
      </c>
      <c r="T431" s="15">
        <v>46197</v>
      </c>
    </row>
    <row r="432" spans="1:20" x14ac:dyDescent="0.35">
      <c r="A432" s="397"/>
      <c r="B432" s="47" t="s">
        <v>2095</v>
      </c>
      <c r="C432" s="47" t="s">
        <v>2096</v>
      </c>
      <c r="D432" s="47" t="s">
        <v>56</v>
      </c>
      <c r="E432" s="47" t="s">
        <v>2097</v>
      </c>
      <c r="F432" s="47" t="s">
        <v>131</v>
      </c>
      <c r="G432" s="47" t="s">
        <v>58</v>
      </c>
      <c r="H432" s="47" t="s">
        <v>399</v>
      </c>
      <c r="I432" s="47" t="s">
        <v>2094</v>
      </c>
      <c r="J432" s="47" t="s">
        <v>1067</v>
      </c>
      <c r="K432" s="382">
        <v>46195</v>
      </c>
      <c r="L432" s="383">
        <v>0.26666666666666666</v>
      </c>
      <c r="M432" s="383">
        <v>21</v>
      </c>
      <c r="N432" s="384" t="s">
        <v>526</v>
      </c>
      <c r="O432" s="385">
        <v>5900000</v>
      </c>
      <c r="P432" s="415">
        <v>0</v>
      </c>
      <c r="Q432" s="415">
        <v>0</v>
      </c>
      <c r="R432" s="415">
        <v>0</v>
      </c>
      <c r="S432" s="415">
        <v>0</v>
      </c>
      <c r="T432" s="15" t="s">
        <v>982</v>
      </c>
    </row>
    <row r="433" spans="1:20" x14ac:dyDescent="0.35">
      <c r="A433" s="397"/>
      <c r="B433" s="47" t="s">
        <v>2098</v>
      </c>
      <c r="C433" s="47" t="s">
        <v>761</v>
      </c>
      <c r="D433" s="47" t="s">
        <v>56</v>
      </c>
      <c r="E433" s="47" t="s">
        <v>2099</v>
      </c>
      <c r="F433" s="47" t="s">
        <v>131</v>
      </c>
      <c r="G433" s="47" t="s">
        <v>58</v>
      </c>
      <c r="H433" s="47" t="s">
        <v>399</v>
      </c>
      <c r="I433" s="47" t="s">
        <v>2094</v>
      </c>
      <c r="J433" s="47" t="s">
        <v>1068</v>
      </c>
      <c r="K433" s="382">
        <v>46195</v>
      </c>
      <c r="L433" s="383">
        <v>0.26666666666666666</v>
      </c>
      <c r="M433" s="383">
        <v>21</v>
      </c>
      <c r="N433" s="384" t="s">
        <v>526</v>
      </c>
      <c r="O433" s="385">
        <v>5900000</v>
      </c>
      <c r="P433" s="415">
        <v>0</v>
      </c>
      <c r="Q433" s="415">
        <v>0</v>
      </c>
      <c r="R433" s="415">
        <v>0</v>
      </c>
      <c r="S433" s="415">
        <v>0</v>
      </c>
      <c r="T433" s="15" t="s">
        <v>982</v>
      </c>
    </row>
    <row r="434" spans="1:20" x14ac:dyDescent="0.35">
      <c r="A434" s="397"/>
      <c r="B434" s="47" t="s">
        <v>2100</v>
      </c>
      <c r="C434" s="47" t="s">
        <v>2101</v>
      </c>
      <c r="D434" s="47" t="s">
        <v>56</v>
      </c>
      <c r="E434" s="47" t="s">
        <v>2102</v>
      </c>
      <c r="F434" s="47" t="s">
        <v>131</v>
      </c>
      <c r="G434" s="47" t="s">
        <v>58</v>
      </c>
      <c r="H434" s="47" t="s">
        <v>399</v>
      </c>
      <c r="I434" s="47" t="s">
        <v>2094</v>
      </c>
      <c r="J434" s="47" t="s">
        <v>1068</v>
      </c>
      <c r="K434" s="382">
        <v>46195</v>
      </c>
      <c r="L434" s="383">
        <v>0.26666666666666666</v>
      </c>
      <c r="M434" s="383">
        <v>21</v>
      </c>
      <c r="N434" s="384" t="s">
        <v>526</v>
      </c>
      <c r="O434" s="385">
        <v>5900000</v>
      </c>
      <c r="P434" s="415">
        <v>0</v>
      </c>
      <c r="Q434" s="415">
        <v>0</v>
      </c>
      <c r="R434" s="415">
        <v>0</v>
      </c>
      <c r="S434" s="415">
        <v>0</v>
      </c>
      <c r="T434" s="15" t="s">
        <v>982</v>
      </c>
    </row>
    <row r="435" spans="1:20" x14ac:dyDescent="0.35">
      <c r="A435" s="397"/>
      <c r="B435" s="47" t="s">
        <v>2103</v>
      </c>
      <c r="C435" s="47" t="s">
        <v>2104</v>
      </c>
      <c r="D435" s="47" t="s">
        <v>56</v>
      </c>
      <c r="E435" s="47" t="s">
        <v>2105</v>
      </c>
      <c r="F435" s="47" t="s">
        <v>131</v>
      </c>
      <c r="G435" s="47" t="s">
        <v>58</v>
      </c>
      <c r="H435" s="47" t="s">
        <v>399</v>
      </c>
      <c r="I435" s="47" t="s">
        <v>2094</v>
      </c>
      <c r="J435" s="47" t="s">
        <v>1068</v>
      </c>
      <c r="K435" s="382">
        <v>46195</v>
      </c>
      <c r="L435" s="383">
        <v>0.26666666666666666</v>
      </c>
      <c r="M435" s="383">
        <v>21</v>
      </c>
      <c r="N435" s="384" t="s">
        <v>526</v>
      </c>
      <c r="O435" s="385">
        <v>5900000</v>
      </c>
      <c r="P435" s="415">
        <v>0</v>
      </c>
      <c r="Q435" s="415">
        <v>0</v>
      </c>
      <c r="R435" s="415">
        <v>0</v>
      </c>
      <c r="S435" s="415">
        <v>0</v>
      </c>
      <c r="T435" s="15" t="s">
        <v>982</v>
      </c>
    </row>
    <row r="436" spans="1:20" x14ac:dyDescent="0.35">
      <c r="A436" s="397"/>
      <c r="B436" s="47" t="s">
        <v>2106</v>
      </c>
      <c r="C436" s="47" t="s">
        <v>2107</v>
      </c>
      <c r="D436" s="47" t="s">
        <v>56</v>
      </c>
      <c r="E436" s="47" t="s">
        <v>2108</v>
      </c>
      <c r="F436" s="47" t="s">
        <v>131</v>
      </c>
      <c r="G436" s="47" t="s">
        <v>58</v>
      </c>
      <c r="H436" s="47" t="s">
        <v>399</v>
      </c>
      <c r="I436" s="47" t="s">
        <v>2094</v>
      </c>
      <c r="J436" s="47" t="s">
        <v>319</v>
      </c>
      <c r="K436" s="382">
        <v>46195</v>
      </c>
      <c r="L436" s="383">
        <v>0.26666666666666666</v>
      </c>
      <c r="M436" s="383">
        <v>26</v>
      </c>
      <c r="N436" s="384" t="s">
        <v>526</v>
      </c>
      <c r="O436" s="385">
        <v>5900000</v>
      </c>
      <c r="P436" s="415">
        <v>0</v>
      </c>
      <c r="Q436" s="415">
        <v>0</v>
      </c>
      <c r="R436" s="415">
        <v>0</v>
      </c>
      <c r="S436" s="415">
        <v>0</v>
      </c>
      <c r="T436" s="15">
        <v>46197</v>
      </c>
    </row>
    <row r="437" spans="1:20" x14ac:dyDescent="0.35">
      <c r="A437" s="397"/>
      <c r="B437" s="47" t="s">
        <v>2109</v>
      </c>
      <c r="C437" s="47" t="s">
        <v>2110</v>
      </c>
      <c r="D437" s="47" t="s">
        <v>56</v>
      </c>
      <c r="E437" s="47" t="s">
        <v>2111</v>
      </c>
      <c r="F437" s="47" t="s">
        <v>131</v>
      </c>
      <c r="G437" s="47" t="s">
        <v>58</v>
      </c>
      <c r="H437" s="47" t="s">
        <v>328</v>
      </c>
      <c r="I437" s="47" t="s">
        <v>2094</v>
      </c>
      <c r="J437" s="47" t="s">
        <v>319</v>
      </c>
      <c r="K437" s="382">
        <v>46195</v>
      </c>
      <c r="L437" s="383">
        <v>0.26666666666666666</v>
      </c>
      <c r="M437" s="383">
        <v>21</v>
      </c>
      <c r="N437" s="384" t="s">
        <v>526</v>
      </c>
      <c r="O437" s="385">
        <v>5900000</v>
      </c>
      <c r="P437" s="415">
        <v>0</v>
      </c>
      <c r="Q437" s="415">
        <v>0</v>
      </c>
      <c r="R437" s="415">
        <v>0</v>
      </c>
      <c r="S437" s="415">
        <v>0</v>
      </c>
      <c r="T437" s="15" t="s">
        <v>982</v>
      </c>
    </row>
    <row r="438" spans="1:20" x14ac:dyDescent="0.35">
      <c r="A438" s="397"/>
      <c r="B438" s="47" t="s">
        <v>2112</v>
      </c>
      <c r="C438" s="47" t="s">
        <v>2113</v>
      </c>
      <c r="D438" s="47" t="s">
        <v>56</v>
      </c>
      <c r="E438" s="47" t="s">
        <v>2114</v>
      </c>
      <c r="F438" s="47" t="s">
        <v>131</v>
      </c>
      <c r="G438" s="47" t="s">
        <v>58</v>
      </c>
      <c r="H438" s="47" t="s">
        <v>327</v>
      </c>
      <c r="I438" s="47" t="s">
        <v>2094</v>
      </c>
      <c r="J438" s="47" t="s">
        <v>870</v>
      </c>
      <c r="K438" s="382">
        <v>46195</v>
      </c>
      <c r="L438" s="383">
        <v>0.26666666666666666</v>
      </c>
      <c r="M438" s="383">
        <v>21</v>
      </c>
      <c r="N438" s="384" t="s">
        <v>526</v>
      </c>
      <c r="O438" s="385">
        <v>5900000</v>
      </c>
      <c r="P438" s="415">
        <v>0</v>
      </c>
      <c r="Q438" s="415">
        <v>0</v>
      </c>
      <c r="R438" s="415">
        <v>0</v>
      </c>
      <c r="S438" s="415">
        <v>0</v>
      </c>
      <c r="T438" s="15" t="s">
        <v>982</v>
      </c>
    </row>
    <row r="439" spans="1:20" x14ac:dyDescent="0.35">
      <c r="A439" s="397"/>
      <c r="B439" s="47" t="s">
        <v>2115</v>
      </c>
      <c r="C439" s="47" t="s">
        <v>2116</v>
      </c>
      <c r="D439" s="47" t="s">
        <v>56</v>
      </c>
      <c r="E439" s="47" t="s">
        <v>2117</v>
      </c>
      <c r="F439" s="47" t="s">
        <v>131</v>
      </c>
      <c r="G439" s="47" t="s">
        <v>58</v>
      </c>
      <c r="H439" s="47" t="s">
        <v>327</v>
      </c>
      <c r="I439" s="47" t="s">
        <v>2094</v>
      </c>
      <c r="J439" s="47" t="s">
        <v>870</v>
      </c>
      <c r="K439" s="382">
        <v>46195</v>
      </c>
      <c r="L439" s="383">
        <v>0.26666666666666666</v>
      </c>
      <c r="M439" s="383">
        <v>21</v>
      </c>
      <c r="N439" s="384" t="s">
        <v>526</v>
      </c>
      <c r="O439" s="385">
        <v>5900000</v>
      </c>
      <c r="P439" s="415">
        <v>0</v>
      </c>
      <c r="Q439" s="415">
        <v>0</v>
      </c>
      <c r="R439" s="415">
        <v>0</v>
      </c>
      <c r="S439" s="415">
        <v>0</v>
      </c>
      <c r="T439" s="15" t="s">
        <v>982</v>
      </c>
    </row>
    <row r="440" spans="1:20" x14ac:dyDescent="0.35">
      <c r="A440" s="397"/>
      <c r="B440" s="47" t="s">
        <v>2118</v>
      </c>
      <c r="C440" s="47" t="s">
        <v>2119</v>
      </c>
      <c r="D440" s="47" t="s">
        <v>61</v>
      </c>
      <c r="E440" s="47" t="s">
        <v>2120</v>
      </c>
      <c r="F440" s="47" t="s">
        <v>132</v>
      </c>
      <c r="G440" s="47" t="s">
        <v>58</v>
      </c>
      <c r="H440" s="47" t="s">
        <v>547</v>
      </c>
      <c r="I440" s="47" t="s">
        <v>2094</v>
      </c>
      <c r="J440" s="47" t="s">
        <v>870</v>
      </c>
      <c r="K440" s="382">
        <v>46195</v>
      </c>
      <c r="L440" s="383">
        <v>0.26666666666666666</v>
      </c>
      <c r="M440" s="383">
        <v>26</v>
      </c>
      <c r="N440" s="384" t="s">
        <v>526</v>
      </c>
      <c r="O440" s="385">
        <v>5900000</v>
      </c>
      <c r="P440" s="415">
        <v>0</v>
      </c>
      <c r="Q440" s="415">
        <v>0</v>
      </c>
      <c r="R440" s="415">
        <v>0</v>
      </c>
      <c r="S440" s="415">
        <v>0</v>
      </c>
      <c r="T440" s="15">
        <v>46197</v>
      </c>
    </row>
    <row r="441" spans="1:20" x14ac:dyDescent="0.35">
      <c r="A441" s="397"/>
      <c r="B441" s="47" t="s">
        <v>2121</v>
      </c>
      <c r="C441" s="47" t="s">
        <v>2122</v>
      </c>
      <c r="D441" s="47" t="s">
        <v>56</v>
      </c>
      <c r="E441" s="47" t="s">
        <v>2123</v>
      </c>
      <c r="F441" s="47" t="s">
        <v>131</v>
      </c>
      <c r="G441" s="47" t="s">
        <v>58</v>
      </c>
      <c r="H441" s="47" t="s">
        <v>328</v>
      </c>
      <c r="I441" s="47" t="s">
        <v>2094</v>
      </c>
      <c r="J441" s="47" t="s">
        <v>870</v>
      </c>
      <c r="K441" s="382">
        <v>46195</v>
      </c>
      <c r="L441" s="383">
        <v>0.26666666666666666</v>
      </c>
      <c r="M441" s="383">
        <v>21</v>
      </c>
      <c r="N441" s="384" t="s">
        <v>526</v>
      </c>
      <c r="O441" s="385">
        <v>5900000</v>
      </c>
      <c r="P441" s="415">
        <v>0</v>
      </c>
      <c r="Q441" s="415">
        <v>0</v>
      </c>
      <c r="R441" s="415">
        <v>0</v>
      </c>
      <c r="S441" s="415">
        <v>0</v>
      </c>
      <c r="T441" s="15" t="s">
        <v>982</v>
      </c>
    </row>
    <row r="442" spans="1:20" x14ac:dyDescent="0.35">
      <c r="A442" s="397"/>
      <c r="B442" s="47" t="s">
        <v>2124</v>
      </c>
      <c r="C442" s="47" t="s">
        <v>2125</v>
      </c>
      <c r="D442" s="47" t="s">
        <v>56</v>
      </c>
      <c r="E442" s="47" t="s">
        <v>2126</v>
      </c>
      <c r="F442" s="47" t="s">
        <v>131</v>
      </c>
      <c r="G442" s="47" t="s">
        <v>58</v>
      </c>
      <c r="H442" s="47" t="s">
        <v>328</v>
      </c>
      <c r="I442" s="47" t="s">
        <v>2094</v>
      </c>
      <c r="J442" s="47" t="s">
        <v>870</v>
      </c>
      <c r="K442" s="382">
        <v>46195</v>
      </c>
      <c r="L442" s="383">
        <v>0.26666666666666666</v>
      </c>
      <c r="M442" s="383">
        <v>21</v>
      </c>
      <c r="N442" s="384" t="s">
        <v>526</v>
      </c>
      <c r="O442" s="385">
        <v>5900000</v>
      </c>
      <c r="P442" s="415">
        <v>0</v>
      </c>
      <c r="Q442" s="415">
        <v>0</v>
      </c>
      <c r="R442" s="415">
        <v>0</v>
      </c>
      <c r="S442" s="415">
        <v>0</v>
      </c>
      <c r="T442" s="15" t="s">
        <v>982</v>
      </c>
    </row>
    <row r="443" spans="1:20" x14ac:dyDescent="0.35">
      <c r="A443" s="397"/>
      <c r="B443" s="47" t="s">
        <v>2127</v>
      </c>
      <c r="C443" s="47" t="s">
        <v>2128</v>
      </c>
      <c r="D443" s="47" t="s">
        <v>56</v>
      </c>
      <c r="E443" s="47" t="s">
        <v>2129</v>
      </c>
      <c r="F443" s="47" t="s">
        <v>131</v>
      </c>
      <c r="G443" s="47" t="s">
        <v>58</v>
      </c>
      <c r="H443" s="47" t="s">
        <v>328</v>
      </c>
      <c r="I443" s="47" t="s">
        <v>2094</v>
      </c>
      <c r="J443" s="47" t="s">
        <v>870</v>
      </c>
      <c r="K443" s="382">
        <v>46195</v>
      </c>
      <c r="L443" s="383">
        <v>0.26666666666666666</v>
      </c>
      <c r="M443" s="383">
        <v>21</v>
      </c>
      <c r="N443" s="384" t="s">
        <v>526</v>
      </c>
      <c r="O443" s="385">
        <v>5900000</v>
      </c>
      <c r="P443" s="415">
        <v>0</v>
      </c>
      <c r="Q443" s="415">
        <v>0</v>
      </c>
      <c r="R443" s="415">
        <v>0</v>
      </c>
      <c r="S443" s="415">
        <v>0</v>
      </c>
      <c r="T443" s="15" t="s">
        <v>982</v>
      </c>
    </row>
    <row r="444" spans="1:20" x14ac:dyDescent="0.35">
      <c r="A444" s="397"/>
      <c r="B444" s="47" t="s">
        <v>2130</v>
      </c>
      <c r="C444" s="47" t="s">
        <v>2131</v>
      </c>
      <c r="D444" s="47" t="s">
        <v>56</v>
      </c>
      <c r="E444" s="47" t="s">
        <v>2132</v>
      </c>
      <c r="F444" s="47" t="s">
        <v>131</v>
      </c>
      <c r="G444" s="47" t="s">
        <v>58</v>
      </c>
      <c r="H444" s="47" t="s">
        <v>1033</v>
      </c>
      <c r="I444" s="47" t="s">
        <v>2094</v>
      </c>
      <c r="J444" s="47" t="s">
        <v>870</v>
      </c>
      <c r="K444" s="382">
        <v>46195</v>
      </c>
      <c r="L444" s="383">
        <v>0.26666666666666666</v>
      </c>
      <c r="M444" s="383">
        <v>21</v>
      </c>
      <c r="N444" s="384" t="s">
        <v>526</v>
      </c>
      <c r="O444" s="385">
        <v>5900000</v>
      </c>
      <c r="P444" s="415">
        <v>0</v>
      </c>
      <c r="Q444" s="415">
        <v>0</v>
      </c>
      <c r="R444" s="415">
        <v>0</v>
      </c>
      <c r="S444" s="415">
        <v>0</v>
      </c>
      <c r="T444" s="15" t="s">
        <v>982</v>
      </c>
    </row>
    <row r="445" spans="1:20" x14ac:dyDescent="0.35">
      <c r="A445" s="397"/>
      <c r="B445" s="47" t="s">
        <v>2133</v>
      </c>
      <c r="C445" s="47" t="s">
        <v>2134</v>
      </c>
      <c r="D445" s="47" t="s">
        <v>61</v>
      </c>
      <c r="E445" s="47" t="s">
        <v>2135</v>
      </c>
      <c r="F445" s="47" t="s">
        <v>132</v>
      </c>
      <c r="G445" s="47" t="s">
        <v>58</v>
      </c>
      <c r="H445" s="47" t="s">
        <v>547</v>
      </c>
      <c r="I445" s="47" t="s">
        <v>2094</v>
      </c>
      <c r="J445" s="47" t="s">
        <v>870</v>
      </c>
      <c r="K445" s="382">
        <v>46195</v>
      </c>
      <c r="L445" s="383">
        <v>0.26666666666666666</v>
      </c>
      <c r="M445" s="383">
        <v>23</v>
      </c>
      <c r="N445" s="384" t="s">
        <v>526</v>
      </c>
      <c r="O445" s="385">
        <v>5900000</v>
      </c>
      <c r="P445" s="415">
        <v>0</v>
      </c>
      <c r="Q445" s="415">
        <v>0</v>
      </c>
      <c r="R445" s="415">
        <v>0</v>
      </c>
      <c r="S445" s="415">
        <v>0</v>
      </c>
      <c r="T445" s="15" t="s">
        <v>982</v>
      </c>
    </row>
    <row r="446" spans="1:20" x14ac:dyDescent="0.35">
      <c r="A446" s="397"/>
      <c r="B446" s="47" t="s">
        <v>2136</v>
      </c>
      <c r="C446" s="47" t="s">
        <v>2137</v>
      </c>
      <c r="D446" s="47" t="s">
        <v>61</v>
      </c>
      <c r="E446" s="47" t="s">
        <v>2138</v>
      </c>
      <c r="F446" s="47" t="s">
        <v>132</v>
      </c>
      <c r="G446" s="47" t="s">
        <v>58</v>
      </c>
      <c r="H446" s="47" t="s">
        <v>547</v>
      </c>
      <c r="I446" s="47" t="s">
        <v>2094</v>
      </c>
      <c r="J446" s="47" t="s">
        <v>1068</v>
      </c>
      <c r="K446" s="382">
        <v>46195</v>
      </c>
      <c r="L446" s="383">
        <v>0.26666666666666666</v>
      </c>
      <c r="M446" s="383">
        <v>23</v>
      </c>
      <c r="N446" s="384" t="s">
        <v>526</v>
      </c>
      <c r="O446" s="385">
        <v>5900000</v>
      </c>
      <c r="P446" s="415">
        <v>0</v>
      </c>
      <c r="Q446" s="415">
        <v>0</v>
      </c>
      <c r="R446" s="415">
        <v>0</v>
      </c>
      <c r="S446" s="415">
        <v>0</v>
      </c>
      <c r="T446" s="15" t="s">
        <v>982</v>
      </c>
    </row>
    <row r="447" spans="1:20" x14ac:dyDescent="0.35">
      <c r="A447" s="397"/>
      <c r="B447" s="47">
        <v>26005744</v>
      </c>
      <c r="C447" s="47" t="s">
        <v>2028</v>
      </c>
      <c r="D447" s="47" t="s">
        <v>56</v>
      </c>
      <c r="E447" s="47">
        <v>93405188</v>
      </c>
      <c r="F447" s="47" t="s">
        <v>132</v>
      </c>
      <c r="G447" s="47" t="s">
        <v>58</v>
      </c>
      <c r="H447" s="47" t="s">
        <v>547</v>
      </c>
      <c r="I447" s="47" t="s">
        <v>2094</v>
      </c>
      <c r="J447" s="47" t="s">
        <v>870</v>
      </c>
      <c r="K447" s="382">
        <v>46183</v>
      </c>
      <c r="L447" s="383">
        <v>0.66666666666666663</v>
      </c>
      <c r="M447" s="383">
        <v>14</v>
      </c>
      <c r="N447" s="384" t="s">
        <v>526</v>
      </c>
      <c r="O447" s="385">
        <v>5900000</v>
      </c>
      <c r="P447" s="415">
        <v>0</v>
      </c>
      <c r="Q447" s="415">
        <v>0</v>
      </c>
      <c r="R447" s="415">
        <v>0</v>
      </c>
      <c r="S447" s="415">
        <v>0</v>
      </c>
      <c r="T447" s="15" t="s">
        <v>982</v>
      </c>
    </row>
  </sheetData>
  <autoFilter ref="A2:U447" xr:uid="{8302E8F3-D060-4741-8119-3FD515FE5754}"/>
  <conditionalFormatting sqref="B2:B331">
    <cfRule type="duplicateValues" dxfId="101" priority="465"/>
  </conditionalFormatting>
  <conditionalFormatting sqref="B332:B447">
    <cfRule type="duplicateValues" dxfId="100" priority="475"/>
  </conditionalFormatting>
  <conditionalFormatting sqref="B448:B1048576 B1">
    <cfRule type="duplicateValues" dxfId="99" priority="4"/>
  </conditionalFormatting>
  <pageMargins left="1" right="1" top="1" bottom="1" header="0.3" footer="0.3"/>
  <pageSetup orientation="portrait" r:id="rId1"/>
  <headerFooter>
    <oddFooter>&amp;C_x000D_&amp;1#&amp;"Calibri"&amp;10&amp;K0000FF INTERNAL Datalogic Confidential</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3C6F0-FABA-43F6-B37C-26443262204F}">
  <dimension ref="A1:AM399"/>
  <sheetViews>
    <sheetView zoomScale="70" zoomScaleNormal="70" workbookViewId="0">
      <pane xSplit="7" ySplit="3" topLeftCell="S239" activePane="bottomRight" state="frozen"/>
      <selection pane="topRight" activeCell="H1" sqref="H1"/>
      <selection pane="bottomLeft" activeCell="A4" sqref="A4"/>
      <selection pane="bottomRight" activeCell="Z260" sqref="Z260"/>
    </sheetView>
  </sheetViews>
  <sheetFormatPr defaultColWidth="9.1796875" defaultRowHeight="14.5" x14ac:dyDescent="0.35"/>
  <cols>
    <col min="1" max="1" width="5.453125" style="287" customWidth="1"/>
    <col min="2" max="2" width="8.26953125" style="114" customWidth="1"/>
    <col min="3" max="3" width="11.36328125" style="114" customWidth="1"/>
    <col min="4" max="4" width="27.1796875" style="221" customWidth="1"/>
    <col min="5" max="5" width="9.26953125" style="300" customWidth="1"/>
    <col min="6" max="6" width="8.6328125" style="287" customWidth="1"/>
    <col min="7" max="7" width="3.90625" style="114" customWidth="1"/>
    <col min="8" max="8" width="8.1796875" style="114" customWidth="1"/>
    <col min="9" max="9" width="9.54296875" style="311" customWidth="1"/>
    <col min="10" max="16" width="9.54296875" style="312" customWidth="1"/>
    <col min="17" max="17" width="13.54296875" style="313" customWidth="1"/>
    <col min="18" max="18" width="9.453125" style="312" customWidth="1"/>
    <col min="19" max="19" width="13.453125" style="312" customWidth="1"/>
    <col min="20" max="20" width="9.453125" style="312" customWidth="1"/>
    <col min="21" max="22" width="9.54296875" style="312" customWidth="1"/>
    <col min="23" max="23" width="16.08984375" style="221" customWidth="1"/>
    <col min="24" max="24" width="22.90625" style="221" customWidth="1"/>
    <col min="25" max="25" width="17.90625" style="221" customWidth="1"/>
    <col min="26" max="26" width="13.90625" style="221" customWidth="1"/>
    <col min="27" max="27" width="11.81640625" style="221" bestFit="1" customWidth="1"/>
    <col min="28" max="16384" width="9.1796875" style="221"/>
  </cols>
  <sheetData>
    <row r="1" spans="1:39" s="304" customFormat="1" x14ac:dyDescent="0.35">
      <c r="B1" s="305"/>
      <c r="C1" s="306" t="s">
        <v>242</v>
      </c>
      <c r="D1" s="307" t="s">
        <v>243</v>
      </c>
      <c r="E1" s="307" t="s">
        <v>244</v>
      </c>
      <c r="F1" s="307" t="s">
        <v>245</v>
      </c>
      <c r="G1" s="307" t="s">
        <v>246</v>
      </c>
      <c r="H1" s="307" t="s">
        <v>247</v>
      </c>
      <c r="I1" s="307" t="s">
        <v>261</v>
      </c>
      <c r="J1" s="307" t="s">
        <v>262</v>
      </c>
      <c r="K1" s="307" t="s">
        <v>309</v>
      </c>
      <c r="L1" s="307" t="s">
        <v>310</v>
      </c>
      <c r="M1" s="307" t="s">
        <v>313</v>
      </c>
      <c r="N1" s="307" t="s">
        <v>426</v>
      </c>
      <c r="O1" s="307" t="s">
        <v>427</v>
      </c>
      <c r="P1" s="307" t="s">
        <v>428</v>
      </c>
      <c r="Q1" s="307" t="s">
        <v>429</v>
      </c>
      <c r="R1" s="307" t="s">
        <v>430</v>
      </c>
      <c r="S1" s="307" t="s">
        <v>431</v>
      </c>
      <c r="T1" s="307" t="s">
        <v>432</v>
      </c>
      <c r="U1" s="307" t="s">
        <v>433</v>
      </c>
      <c r="V1" s="307"/>
      <c r="W1" s="307" t="s">
        <v>434</v>
      </c>
    </row>
    <row r="2" spans="1:39" s="308" customFormat="1" ht="26" customHeight="1" x14ac:dyDescent="0.35">
      <c r="C2" s="309"/>
      <c r="D2" s="309"/>
      <c r="E2" s="309"/>
      <c r="F2" s="309"/>
      <c r="G2" s="309"/>
      <c r="H2" s="309"/>
      <c r="I2" s="309"/>
      <c r="J2" s="309"/>
      <c r="K2" s="309"/>
      <c r="L2" s="309"/>
      <c r="M2" s="309"/>
      <c r="N2" s="309"/>
      <c r="O2" s="309"/>
      <c r="P2" s="309"/>
      <c r="Q2" s="309" t="s">
        <v>435</v>
      </c>
      <c r="R2" s="309"/>
      <c r="S2" s="309"/>
      <c r="T2" s="309"/>
      <c r="U2" s="309"/>
      <c r="V2" s="309"/>
      <c r="W2" s="351">
        <f>SUM(W4:W357)</f>
        <v>154064415</v>
      </c>
    </row>
    <row r="3" spans="1:39" s="114" customFormat="1" ht="68" customHeight="1" x14ac:dyDescent="0.35">
      <c r="A3" s="445" t="s">
        <v>330</v>
      </c>
      <c r="B3" s="446" t="s">
        <v>599</v>
      </c>
      <c r="C3" s="447" t="s">
        <v>200</v>
      </c>
      <c r="D3" s="445" t="s">
        <v>144</v>
      </c>
      <c r="E3" s="445" t="s">
        <v>527</v>
      </c>
      <c r="F3" s="445" t="s">
        <v>329</v>
      </c>
      <c r="G3" s="445" t="s">
        <v>600</v>
      </c>
      <c r="H3" s="445" t="s">
        <v>601</v>
      </c>
      <c r="I3" s="448" t="s">
        <v>602</v>
      </c>
      <c r="J3" s="448" t="s">
        <v>603</v>
      </c>
      <c r="K3" s="448" t="s">
        <v>570</v>
      </c>
      <c r="L3" s="448" t="s">
        <v>604</v>
      </c>
      <c r="M3" s="448" t="s">
        <v>605</v>
      </c>
      <c r="N3" s="448" t="s">
        <v>606</v>
      </c>
      <c r="O3" s="448" t="s">
        <v>607</v>
      </c>
      <c r="P3" s="448" t="s">
        <v>608</v>
      </c>
      <c r="Q3" s="449" t="s">
        <v>609</v>
      </c>
      <c r="R3" s="450" t="s">
        <v>610</v>
      </c>
      <c r="S3" s="450" t="s">
        <v>611</v>
      </c>
      <c r="T3" s="450" t="s">
        <v>612</v>
      </c>
      <c r="U3" s="450" t="s">
        <v>613</v>
      </c>
      <c r="V3" s="450" t="s">
        <v>614</v>
      </c>
      <c r="W3" s="451" t="s">
        <v>615</v>
      </c>
      <c r="X3" s="452" t="s">
        <v>2218</v>
      </c>
      <c r="Y3" s="453" t="s">
        <v>2219</v>
      </c>
      <c r="Z3" s="454" t="s">
        <v>2220</v>
      </c>
      <c r="AA3" s="15" t="s">
        <v>324</v>
      </c>
      <c r="AB3" s="221"/>
      <c r="AC3" s="221"/>
      <c r="AD3" s="221"/>
      <c r="AE3" s="221"/>
      <c r="AF3" s="221"/>
      <c r="AG3" s="221"/>
      <c r="AH3" s="221"/>
      <c r="AI3" s="221"/>
      <c r="AJ3" s="221"/>
      <c r="AK3" s="221"/>
      <c r="AL3" s="455" t="s">
        <v>199</v>
      </c>
    </row>
    <row r="4" spans="1:39" s="300" customFormat="1" x14ac:dyDescent="0.35">
      <c r="A4" s="456">
        <f t="shared" ref="A4:A67" si="0">ROW()-3</f>
        <v>1</v>
      </c>
      <c r="B4" s="457" t="s">
        <v>325</v>
      </c>
      <c r="C4" s="456">
        <v>25005187</v>
      </c>
      <c r="D4" s="457" t="s">
        <v>837</v>
      </c>
      <c r="E4" s="458" t="s">
        <v>2222</v>
      </c>
      <c r="F4" s="457" t="s">
        <v>826</v>
      </c>
      <c r="G4" s="458" t="s">
        <v>73</v>
      </c>
      <c r="H4" s="458" t="s">
        <v>2223</v>
      </c>
      <c r="I4" s="459">
        <v>26</v>
      </c>
      <c r="J4" s="459"/>
      <c r="K4" s="459">
        <v>4</v>
      </c>
      <c r="L4" s="459"/>
      <c r="M4" s="459">
        <v>24</v>
      </c>
      <c r="N4" s="459"/>
      <c r="O4" s="459"/>
      <c r="P4" s="459"/>
      <c r="Q4" s="460">
        <f t="shared" ref="Q4:Q21" si="1">SUM(I4:P4)</f>
        <v>54</v>
      </c>
      <c r="R4" s="461"/>
      <c r="S4" s="461"/>
      <c r="T4" s="461"/>
      <c r="U4" s="461"/>
      <c r="V4" s="461"/>
      <c r="W4" s="462">
        <f t="shared" ref="W4:W31" si="2">ROUND(IF(Q4&gt;0,Z4*Q4,0)+(SUM(R4:V4)*10000),0)</f>
        <v>540000</v>
      </c>
      <c r="X4" s="463">
        <f t="shared" ref="X4:X67" si="3">IF(E4="SMT",10000000/COUNTIFS(E:E,"SMT"),IF(G4="LG",(35000000+15000000)/COUNTIFS(G:G,"LG"),0))+Z4*64</f>
        <v>640000</v>
      </c>
      <c r="Y4" s="464">
        <v>1</v>
      </c>
      <c r="Z4" s="324">
        <v>10000</v>
      </c>
      <c r="AA4" s="15" t="str">
        <f>VLOOKUP(TRIM(C4),Att!B:CX,101,0)</f>
        <v>Nhân Kiệt</v>
      </c>
      <c r="AB4" s="16"/>
      <c r="AC4" s="221"/>
      <c r="AD4" s="221"/>
      <c r="AE4" s="221"/>
      <c r="AF4" s="221"/>
      <c r="AG4" s="221"/>
      <c r="AH4" s="221"/>
      <c r="AI4" s="221"/>
      <c r="AJ4" s="221"/>
      <c r="AK4" s="221"/>
      <c r="AL4" s="465">
        <v>0</v>
      </c>
      <c r="AM4" s="310"/>
    </row>
    <row r="5" spans="1:39" s="300" customFormat="1" x14ac:dyDescent="0.35">
      <c r="A5" s="456">
        <f t="shared" si="0"/>
        <v>2</v>
      </c>
      <c r="B5" s="457" t="s">
        <v>325</v>
      </c>
      <c r="C5" s="456">
        <v>24004859</v>
      </c>
      <c r="D5" s="457" t="s">
        <v>581</v>
      </c>
      <c r="E5" s="458" t="s">
        <v>2222</v>
      </c>
      <c r="F5" s="457" t="s">
        <v>826</v>
      </c>
      <c r="G5" s="458" t="s">
        <v>73</v>
      </c>
      <c r="H5" s="458" t="s">
        <v>2223</v>
      </c>
      <c r="I5" s="459">
        <v>25</v>
      </c>
      <c r="J5" s="459"/>
      <c r="K5" s="459">
        <v>4</v>
      </c>
      <c r="L5" s="459"/>
      <c r="M5" s="459">
        <v>20</v>
      </c>
      <c r="N5" s="459"/>
      <c r="O5" s="459"/>
      <c r="P5" s="459"/>
      <c r="Q5" s="460">
        <f t="shared" si="1"/>
        <v>49</v>
      </c>
      <c r="R5" s="461"/>
      <c r="S5" s="461"/>
      <c r="T5" s="461"/>
      <c r="U5" s="461"/>
      <c r="V5" s="461"/>
      <c r="W5" s="462">
        <f t="shared" si="2"/>
        <v>735000</v>
      </c>
      <c r="X5" s="463">
        <f t="shared" si="3"/>
        <v>960000</v>
      </c>
      <c r="Y5" s="464">
        <v>2</v>
      </c>
      <c r="Z5" s="324">
        <v>15000</v>
      </c>
      <c r="AA5" s="15" t="str">
        <f>VLOOKUP(TRIM(C5),Att!B:CX,101,0)</f>
        <v>Nhân Kiệt</v>
      </c>
      <c r="AB5" s="16"/>
      <c r="AC5" s="221"/>
      <c r="AD5" s="221"/>
      <c r="AE5" s="221"/>
      <c r="AF5" s="221"/>
      <c r="AG5" s="221"/>
      <c r="AH5" s="221"/>
      <c r="AI5" s="221"/>
      <c r="AJ5" s="221"/>
      <c r="AK5" s="221"/>
      <c r="AL5" s="465">
        <v>0</v>
      </c>
      <c r="AM5" s="310"/>
    </row>
    <row r="6" spans="1:39" s="300" customFormat="1" x14ac:dyDescent="0.35">
      <c r="A6" s="456">
        <f t="shared" si="0"/>
        <v>3</v>
      </c>
      <c r="B6" s="457" t="s">
        <v>325</v>
      </c>
      <c r="C6" s="456">
        <v>26005414</v>
      </c>
      <c r="D6" s="457" t="s">
        <v>1215</v>
      </c>
      <c r="E6" s="458" t="s">
        <v>2224</v>
      </c>
      <c r="F6" s="457" t="s">
        <v>825</v>
      </c>
      <c r="G6" s="458" t="s">
        <v>73</v>
      </c>
      <c r="H6" s="458" t="s">
        <v>2225</v>
      </c>
      <c r="I6" s="459">
        <v>26.5</v>
      </c>
      <c r="J6" s="459"/>
      <c r="K6" s="459">
        <v>0</v>
      </c>
      <c r="L6" s="459">
        <v>5</v>
      </c>
      <c r="M6" s="459">
        <v>20</v>
      </c>
      <c r="N6" s="459"/>
      <c r="O6" s="459">
        <v>12</v>
      </c>
      <c r="P6" s="459"/>
      <c r="Q6" s="460">
        <f t="shared" si="1"/>
        <v>63.5</v>
      </c>
      <c r="R6" s="461"/>
      <c r="S6" s="461"/>
      <c r="T6" s="461"/>
      <c r="U6" s="461"/>
      <c r="V6" s="461"/>
      <c r="W6" s="462">
        <f t="shared" si="2"/>
        <v>635000</v>
      </c>
      <c r="X6" s="463">
        <f t="shared" si="3"/>
        <v>640000</v>
      </c>
      <c r="Y6" s="464">
        <v>1</v>
      </c>
      <c r="Z6" s="324">
        <v>10000</v>
      </c>
      <c r="AA6" s="15" t="str">
        <f>VLOOKUP(TRIM(C6),Att!B:CX,101,0)</f>
        <v>Power Connect</v>
      </c>
      <c r="AB6" s="16"/>
      <c r="AC6" s="221"/>
      <c r="AD6" s="221"/>
      <c r="AE6" s="221"/>
      <c r="AF6" s="221"/>
      <c r="AG6" s="221"/>
      <c r="AH6" s="221"/>
      <c r="AI6" s="221"/>
      <c r="AJ6" s="221"/>
      <c r="AK6" s="221"/>
      <c r="AL6" s="465">
        <v>0</v>
      </c>
      <c r="AM6" s="310"/>
    </row>
    <row r="7" spans="1:39" s="300" customFormat="1" x14ac:dyDescent="0.35">
      <c r="A7" s="456">
        <f t="shared" si="0"/>
        <v>4</v>
      </c>
      <c r="B7" s="457" t="s">
        <v>325</v>
      </c>
      <c r="C7" s="456">
        <v>26005545</v>
      </c>
      <c r="D7" s="457" t="s">
        <v>1426</v>
      </c>
      <c r="E7" s="458" t="s">
        <v>2224</v>
      </c>
      <c r="F7" s="457" t="s">
        <v>825</v>
      </c>
      <c r="G7" s="458" t="s">
        <v>73</v>
      </c>
      <c r="H7" s="458" t="s">
        <v>2225</v>
      </c>
      <c r="I7" s="459">
        <v>28.75</v>
      </c>
      <c r="J7" s="459"/>
      <c r="K7" s="459">
        <v>0</v>
      </c>
      <c r="L7" s="459">
        <v>10</v>
      </c>
      <c r="M7" s="459">
        <v>20</v>
      </c>
      <c r="N7" s="459"/>
      <c r="O7" s="459">
        <v>12</v>
      </c>
      <c r="P7" s="459"/>
      <c r="Q7" s="460">
        <f t="shared" si="1"/>
        <v>70.75</v>
      </c>
      <c r="R7" s="461"/>
      <c r="S7" s="461"/>
      <c r="T7" s="461"/>
      <c r="U7" s="461"/>
      <c r="V7" s="461"/>
      <c r="W7" s="462">
        <f t="shared" si="2"/>
        <v>707500</v>
      </c>
      <c r="X7" s="463">
        <f t="shared" si="3"/>
        <v>640000</v>
      </c>
      <c r="Y7" s="464">
        <v>1</v>
      </c>
      <c r="Z7" s="324">
        <v>10000</v>
      </c>
      <c r="AA7" s="15" t="str">
        <f>VLOOKUP(TRIM(C7),Att!B:CX,101,0)</f>
        <v>Nhân Kiệt</v>
      </c>
      <c r="AB7" s="16"/>
      <c r="AC7" s="221"/>
      <c r="AD7" s="221"/>
      <c r="AE7" s="221"/>
      <c r="AF7" s="221"/>
      <c r="AG7" s="221"/>
      <c r="AH7" s="221"/>
      <c r="AI7" s="221"/>
      <c r="AJ7" s="221"/>
      <c r="AK7" s="221"/>
      <c r="AL7" s="465">
        <v>0</v>
      </c>
      <c r="AM7" s="310"/>
    </row>
    <row r="8" spans="1:39" s="300" customFormat="1" x14ac:dyDescent="0.35">
      <c r="A8" s="456">
        <f t="shared" si="0"/>
        <v>5</v>
      </c>
      <c r="B8" s="457" t="s">
        <v>325</v>
      </c>
      <c r="C8" s="456">
        <v>25005085</v>
      </c>
      <c r="D8" s="457" t="s">
        <v>702</v>
      </c>
      <c r="E8" s="458" t="s">
        <v>2226</v>
      </c>
      <c r="F8" s="457" t="s">
        <v>547</v>
      </c>
      <c r="G8" s="458" t="s">
        <v>61</v>
      </c>
      <c r="H8" s="458" t="s">
        <v>2227</v>
      </c>
      <c r="I8" s="459">
        <v>22</v>
      </c>
      <c r="J8" s="459"/>
      <c r="K8" s="459"/>
      <c r="L8" s="459"/>
      <c r="M8" s="459">
        <v>23.25</v>
      </c>
      <c r="N8" s="459"/>
      <c r="O8" s="459"/>
      <c r="P8" s="459"/>
      <c r="Q8" s="460">
        <f t="shared" si="1"/>
        <v>45.25</v>
      </c>
      <c r="R8" s="461"/>
      <c r="S8" s="461">
        <v>0</v>
      </c>
      <c r="T8" s="461"/>
      <c r="U8" s="461">
        <v>20</v>
      </c>
      <c r="V8" s="461"/>
      <c r="W8" s="462">
        <f t="shared" si="2"/>
        <v>652500</v>
      </c>
      <c r="X8" s="463">
        <f t="shared" si="3"/>
        <v>2723333.333333333</v>
      </c>
      <c r="Y8" s="464">
        <v>1</v>
      </c>
      <c r="Z8" s="324">
        <v>10000</v>
      </c>
      <c r="AA8" s="15" t="str">
        <f>VLOOKUP(TRIM(C8),Att!B:CX,101,0)</f>
        <v>MEKONG SUBLABOR</v>
      </c>
      <c r="AB8" s="16"/>
      <c r="AC8" s="221"/>
      <c r="AD8" s="221"/>
      <c r="AE8" s="221"/>
      <c r="AF8" s="221"/>
      <c r="AG8" s="221"/>
      <c r="AH8" s="221"/>
      <c r="AI8" s="221"/>
      <c r="AJ8" s="221"/>
      <c r="AK8" s="221"/>
      <c r="AL8" s="465">
        <v>0</v>
      </c>
      <c r="AM8" s="310"/>
    </row>
    <row r="9" spans="1:39" s="300" customFormat="1" x14ac:dyDescent="0.35">
      <c r="A9" s="456">
        <f t="shared" si="0"/>
        <v>6</v>
      </c>
      <c r="B9" s="457" t="s">
        <v>325</v>
      </c>
      <c r="C9" s="456">
        <v>25004994</v>
      </c>
      <c r="D9" s="457" t="s">
        <v>633</v>
      </c>
      <c r="E9" s="458" t="s">
        <v>2226</v>
      </c>
      <c r="F9" s="457" t="s">
        <v>547</v>
      </c>
      <c r="G9" s="458" t="s">
        <v>61</v>
      </c>
      <c r="H9" s="458" t="s">
        <v>2227</v>
      </c>
      <c r="I9" s="459">
        <v>7</v>
      </c>
      <c r="J9" s="459"/>
      <c r="K9" s="459"/>
      <c r="L9" s="459"/>
      <c r="M9" s="459">
        <v>7</v>
      </c>
      <c r="N9" s="459"/>
      <c r="O9" s="459"/>
      <c r="P9" s="459"/>
      <c r="Q9" s="460">
        <f t="shared" si="1"/>
        <v>14</v>
      </c>
      <c r="R9" s="461"/>
      <c r="S9" s="461">
        <v>0</v>
      </c>
      <c r="T9" s="461"/>
      <c r="U9" s="461">
        <v>0</v>
      </c>
      <c r="V9" s="461"/>
      <c r="W9" s="462">
        <f t="shared" si="2"/>
        <v>140000</v>
      </c>
      <c r="X9" s="463">
        <f t="shared" si="3"/>
        <v>2723333.333333333</v>
      </c>
      <c r="Y9" s="464">
        <v>1</v>
      </c>
      <c r="Z9" s="324">
        <v>10000</v>
      </c>
      <c r="AA9" s="15" t="str">
        <f>VLOOKUP(TRIM(C9),Att!B:CX,101,0)</f>
        <v>MEKONG SUBLABOR</v>
      </c>
      <c r="AB9" s="16"/>
      <c r="AC9" s="221"/>
      <c r="AD9" s="221"/>
      <c r="AE9" s="221"/>
      <c r="AF9" s="221"/>
      <c r="AG9" s="221"/>
      <c r="AH9" s="221"/>
      <c r="AI9" s="221"/>
      <c r="AJ9" s="221"/>
      <c r="AK9" s="221"/>
      <c r="AL9" s="465">
        <v>0</v>
      </c>
      <c r="AM9" s="310"/>
    </row>
    <row r="10" spans="1:39" s="300" customFormat="1" x14ac:dyDescent="0.35">
      <c r="A10" s="456">
        <f t="shared" si="0"/>
        <v>7</v>
      </c>
      <c r="B10" s="457" t="s">
        <v>325</v>
      </c>
      <c r="C10" s="456">
        <v>25005089</v>
      </c>
      <c r="D10" s="457" t="s">
        <v>708</v>
      </c>
      <c r="E10" s="458" t="s">
        <v>2226</v>
      </c>
      <c r="F10" s="457" t="s">
        <v>547</v>
      </c>
      <c r="G10" s="458" t="s">
        <v>61</v>
      </c>
      <c r="H10" s="458" t="s">
        <v>2227</v>
      </c>
      <c r="I10" s="459">
        <v>26.5</v>
      </c>
      <c r="J10" s="459"/>
      <c r="K10" s="459"/>
      <c r="L10" s="459"/>
      <c r="M10" s="459">
        <v>29.5</v>
      </c>
      <c r="N10" s="459"/>
      <c r="O10" s="459"/>
      <c r="P10" s="459"/>
      <c r="Q10" s="460">
        <f t="shared" si="1"/>
        <v>56</v>
      </c>
      <c r="R10" s="461"/>
      <c r="S10" s="461">
        <v>0</v>
      </c>
      <c r="T10" s="461"/>
      <c r="U10" s="461">
        <v>20</v>
      </c>
      <c r="V10" s="461"/>
      <c r="W10" s="462">
        <f t="shared" si="2"/>
        <v>760000</v>
      </c>
      <c r="X10" s="463">
        <f t="shared" si="3"/>
        <v>2723333.333333333</v>
      </c>
      <c r="Y10" s="464">
        <v>1</v>
      </c>
      <c r="Z10" s="324">
        <v>10000</v>
      </c>
      <c r="AA10" s="15" t="str">
        <f>VLOOKUP(TRIM(C10),Att!B:CX,101,0)</f>
        <v>MEKONG SUBLABOR</v>
      </c>
      <c r="AB10" s="16"/>
      <c r="AC10" s="221"/>
      <c r="AD10" s="221"/>
      <c r="AE10" s="221"/>
      <c r="AF10" s="221"/>
      <c r="AG10" s="221"/>
      <c r="AH10" s="221"/>
      <c r="AI10" s="221"/>
      <c r="AJ10" s="221"/>
      <c r="AK10" s="221"/>
      <c r="AL10" s="465">
        <v>0</v>
      </c>
      <c r="AM10" s="310"/>
    </row>
    <row r="11" spans="1:39" s="300" customFormat="1" x14ac:dyDescent="0.35">
      <c r="A11" s="456">
        <f t="shared" si="0"/>
        <v>8</v>
      </c>
      <c r="B11" s="457" t="s">
        <v>325</v>
      </c>
      <c r="C11" s="456">
        <v>26005412</v>
      </c>
      <c r="D11" s="457" t="s">
        <v>1209</v>
      </c>
      <c r="E11" s="458" t="s">
        <v>2226</v>
      </c>
      <c r="F11" s="457" t="s">
        <v>547</v>
      </c>
      <c r="G11" s="458" t="s">
        <v>61</v>
      </c>
      <c r="H11" s="458" t="s">
        <v>2227</v>
      </c>
      <c r="I11" s="459">
        <v>27.75</v>
      </c>
      <c r="J11" s="459"/>
      <c r="K11" s="459"/>
      <c r="L11" s="459"/>
      <c r="M11" s="459">
        <v>33.75</v>
      </c>
      <c r="N11" s="459"/>
      <c r="O11" s="459"/>
      <c r="P11" s="459"/>
      <c r="Q11" s="460">
        <f t="shared" si="1"/>
        <v>61.5</v>
      </c>
      <c r="R11" s="461"/>
      <c r="S11" s="461">
        <v>0</v>
      </c>
      <c r="T11" s="461"/>
      <c r="U11" s="461">
        <v>20</v>
      </c>
      <c r="V11" s="461"/>
      <c r="W11" s="462">
        <f t="shared" si="2"/>
        <v>815000</v>
      </c>
      <c r="X11" s="463">
        <f t="shared" si="3"/>
        <v>2723333.333333333</v>
      </c>
      <c r="Y11" s="464">
        <v>1</v>
      </c>
      <c r="Z11" s="324">
        <v>10000</v>
      </c>
      <c r="AA11" s="15" t="str">
        <f>VLOOKUP(TRIM(C11),Att!B:CX,101,0)</f>
        <v>MEKONG SUBLABOR</v>
      </c>
      <c r="AB11" s="16"/>
      <c r="AC11" s="221"/>
      <c r="AD11" s="221"/>
      <c r="AE11" s="221"/>
      <c r="AF11" s="221"/>
      <c r="AG11" s="221"/>
      <c r="AH11" s="221"/>
      <c r="AI11" s="221"/>
      <c r="AJ11" s="221"/>
      <c r="AK11" s="221"/>
      <c r="AL11" s="465">
        <v>0</v>
      </c>
      <c r="AM11" s="310"/>
    </row>
    <row r="12" spans="1:39" s="300" customFormat="1" x14ac:dyDescent="0.35">
      <c r="A12" s="456">
        <f t="shared" si="0"/>
        <v>9</v>
      </c>
      <c r="B12" s="457" t="s">
        <v>325</v>
      </c>
      <c r="C12" s="456">
        <v>25005065</v>
      </c>
      <c r="D12" s="457" t="s">
        <v>689</v>
      </c>
      <c r="E12" s="458" t="s">
        <v>2226</v>
      </c>
      <c r="F12" s="457" t="s">
        <v>547</v>
      </c>
      <c r="G12" s="458" t="s">
        <v>61</v>
      </c>
      <c r="H12" s="458" t="s">
        <v>2227</v>
      </c>
      <c r="I12" s="459">
        <v>16.5</v>
      </c>
      <c r="J12" s="459"/>
      <c r="K12" s="459"/>
      <c r="L12" s="459"/>
      <c r="M12" s="459">
        <v>22.25</v>
      </c>
      <c r="N12" s="459"/>
      <c r="O12" s="459"/>
      <c r="P12" s="459"/>
      <c r="Q12" s="460">
        <f t="shared" si="1"/>
        <v>38.75</v>
      </c>
      <c r="R12" s="461"/>
      <c r="S12" s="461">
        <v>0</v>
      </c>
      <c r="T12" s="461"/>
      <c r="U12" s="461">
        <v>20</v>
      </c>
      <c r="V12" s="461"/>
      <c r="W12" s="462">
        <f t="shared" si="2"/>
        <v>587500</v>
      </c>
      <c r="X12" s="463">
        <f t="shared" si="3"/>
        <v>2723333.333333333</v>
      </c>
      <c r="Y12" s="464">
        <v>1</v>
      </c>
      <c r="Z12" s="324">
        <v>10000</v>
      </c>
      <c r="AA12" s="15" t="str">
        <f>VLOOKUP(TRIM(C12),Att!B:CX,101,0)</f>
        <v>Nhân Kiệt</v>
      </c>
      <c r="AB12" s="16"/>
      <c r="AC12" s="221"/>
      <c r="AD12" s="221"/>
      <c r="AE12" s="221"/>
      <c r="AF12" s="221"/>
      <c r="AG12" s="221"/>
      <c r="AH12" s="221"/>
      <c r="AI12" s="221"/>
      <c r="AJ12" s="221"/>
      <c r="AK12" s="221"/>
      <c r="AL12" s="465">
        <v>0</v>
      </c>
      <c r="AM12" s="310"/>
    </row>
    <row r="13" spans="1:39" s="300" customFormat="1" x14ac:dyDescent="0.35">
      <c r="A13" s="456">
        <f t="shared" si="0"/>
        <v>10</v>
      </c>
      <c r="B13" s="457" t="s">
        <v>325</v>
      </c>
      <c r="C13" s="456">
        <v>26005399</v>
      </c>
      <c r="D13" s="457" t="s">
        <v>1182</v>
      </c>
      <c r="E13" s="458" t="s">
        <v>2226</v>
      </c>
      <c r="F13" s="457" t="s">
        <v>547</v>
      </c>
      <c r="G13" s="458" t="s">
        <v>61</v>
      </c>
      <c r="H13" s="458" t="s">
        <v>2227</v>
      </c>
      <c r="I13" s="459">
        <v>26.25</v>
      </c>
      <c r="J13" s="459"/>
      <c r="K13" s="459"/>
      <c r="L13" s="459"/>
      <c r="M13" s="459">
        <v>33</v>
      </c>
      <c r="N13" s="459"/>
      <c r="O13" s="459"/>
      <c r="P13" s="459"/>
      <c r="Q13" s="460">
        <f t="shared" si="1"/>
        <v>59.25</v>
      </c>
      <c r="R13" s="461"/>
      <c r="S13" s="461">
        <v>0</v>
      </c>
      <c r="T13" s="461"/>
      <c r="U13" s="461">
        <v>20</v>
      </c>
      <c r="V13" s="461"/>
      <c r="W13" s="462">
        <f t="shared" si="2"/>
        <v>792500</v>
      </c>
      <c r="X13" s="463">
        <f t="shared" si="3"/>
        <v>2723333.333333333</v>
      </c>
      <c r="Y13" s="464">
        <v>1</v>
      </c>
      <c r="Z13" s="324">
        <v>10000</v>
      </c>
      <c r="AA13" s="15" t="str">
        <f>VLOOKUP(TRIM(C13),Att!B:CX,101,0)</f>
        <v>Power Connect</v>
      </c>
      <c r="AB13" s="16"/>
      <c r="AC13" s="221"/>
      <c r="AD13" s="221"/>
      <c r="AE13" s="221"/>
      <c r="AF13" s="221"/>
      <c r="AG13" s="221"/>
      <c r="AH13" s="221"/>
      <c r="AI13" s="221"/>
      <c r="AJ13" s="221"/>
      <c r="AK13" s="221"/>
      <c r="AL13" s="465">
        <v>0</v>
      </c>
      <c r="AM13" s="310"/>
    </row>
    <row r="14" spans="1:39" s="300" customFormat="1" x14ac:dyDescent="0.35">
      <c r="A14" s="456">
        <f t="shared" si="0"/>
        <v>11</v>
      </c>
      <c r="B14" s="457" t="s">
        <v>325</v>
      </c>
      <c r="C14" s="456">
        <v>26005528</v>
      </c>
      <c r="D14" s="457" t="s">
        <v>1393</v>
      </c>
      <c r="E14" s="458" t="s">
        <v>2226</v>
      </c>
      <c r="F14" s="457" t="s">
        <v>547</v>
      </c>
      <c r="G14" s="458" t="s">
        <v>61</v>
      </c>
      <c r="H14" s="458" t="s">
        <v>2227</v>
      </c>
      <c r="I14" s="459">
        <v>28.75</v>
      </c>
      <c r="J14" s="459"/>
      <c r="K14" s="459"/>
      <c r="L14" s="459"/>
      <c r="M14" s="459">
        <v>35</v>
      </c>
      <c r="N14" s="459"/>
      <c r="O14" s="459"/>
      <c r="P14" s="459"/>
      <c r="Q14" s="460">
        <f t="shared" si="1"/>
        <v>63.75</v>
      </c>
      <c r="R14" s="461"/>
      <c r="S14" s="461">
        <v>0</v>
      </c>
      <c r="T14" s="461"/>
      <c r="U14" s="461">
        <v>20</v>
      </c>
      <c r="V14" s="461"/>
      <c r="W14" s="462">
        <f t="shared" si="2"/>
        <v>837500</v>
      </c>
      <c r="X14" s="463">
        <f t="shared" si="3"/>
        <v>2723333.333333333</v>
      </c>
      <c r="Y14" s="464">
        <v>1</v>
      </c>
      <c r="Z14" s="324">
        <v>10000</v>
      </c>
      <c r="AA14" s="15" t="str">
        <f>VLOOKUP(TRIM(C14),Att!B:CX,101,0)</f>
        <v>Power Connect</v>
      </c>
      <c r="AB14" s="16"/>
      <c r="AC14" s="221"/>
      <c r="AD14" s="221"/>
      <c r="AE14" s="221"/>
      <c r="AF14" s="221"/>
      <c r="AG14" s="221"/>
      <c r="AH14" s="221"/>
      <c r="AI14" s="221"/>
      <c r="AJ14" s="221"/>
      <c r="AK14" s="221"/>
      <c r="AL14" s="465">
        <v>0</v>
      </c>
      <c r="AM14" s="310"/>
    </row>
    <row r="15" spans="1:39" s="300" customFormat="1" x14ac:dyDescent="0.35">
      <c r="A15" s="456">
        <f t="shared" si="0"/>
        <v>12</v>
      </c>
      <c r="B15" s="457" t="s">
        <v>325</v>
      </c>
      <c r="C15" s="456">
        <v>26005424</v>
      </c>
      <c r="D15" s="457" t="s">
        <v>1229</v>
      </c>
      <c r="E15" s="458" t="s">
        <v>2226</v>
      </c>
      <c r="F15" s="457" t="s">
        <v>547</v>
      </c>
      <c r="G15" s="458" t="s">
        <v>61</v>
      </c>
      <c r="H15" s="458" t="s">
        <v>2227</v>
      </c>
      <c r="I15" s="459">
        <v>17</v>
      </c>
      <c r="J15" s="459"/>
      <c r="K15" s="459"/>
      <c r="L15" s="459"/>
      <c r="M15" s="459">
        <v>20</v>
      </c>
      <c r="N15" s="459"/>
      <c r="O15" s="459"/>
      <c r="P15" s="459"/>
      <c r="Q15" s="460">
        <f t="shared" si="1"/>
        <v>37</v>
      </c>
      <c r="R15" s="461"/>
      <c r="S15" s="461">
        <v>0</v>
      </c>
      <c r="T15" s="461"/>
      <c r="U15" s="461">
        <v>0</v>
      </c>
      <c r="V15" s="461"/>
      <c r="W15" s="462">
        <f t="shared" si="2"/>
        <v>370000</v>
      </c>
      <c r="X15" s="463">
        <f t="shared" si="3"/>
        <v>2723333.333333333</v>
      </c>
      <c r="Y15" s="464">
        <v>1</v>
      </c>
      <c r="Z15" s="324">
        <v>10000</v>
      </c>
      <c r="AA15" s="15" t="str">
        <f>VLOOKUP(TRIM(C15),Att!B:CX,101,0)</f>
        <v>MEKONG SUBLABOR</v>
      </c>
      <c r="AB15" s="16"/>
      <c r="AC15" s="221"/>
      <c r="AD15" s="221"/>
      <c r="AE15" s="221"/>
      <c r="AF15" s="221"/>
      <c r="AG15" s="221"/>
      <c r="AH15" s="221"/>
      <c r="AI15" s="221"/>
      <c r="AJ15" s="221"/>
      <c r="AK15" s="221"/>
      <c r="AL15" s="465" t="s">
        <v>1915</v>
      </c>
      <c r="AM15" s="310"/>
    </row>
    <row r="16" spans="1:39" s="300" customFormat="1" x14ac:dyDescent="0.35">
      <c r="A16" s="456">
        <f t="shared" si="0"/>
        <v>13</v>
      </c>
      <c r="B16" s="457" t="s">
        <v>325</v>
      </c>
      <c r="C16" s="456">
        <v>26005564</v>
      </c>
      <c r="D16" s="457" t="s">
        <v>1471</v>
      </c>
      <c r="E16" s="458" t="s">
        <v>2226</v>
      </c>
      <c r="F16" s="457" t="s">
        <v>547</v>
      </c>
      <c r="G16" s="458" t="s">
        <v>61</v>
      </c>
      <c r="H16" s="458" t="s">
        <v>2227</v>
      </c>
      <c r="I16" s="459">
        <v>26.25</v>
      </c>
      <c r="J16" s="459"/>
      <c r="K16" s="459"/>
      <c r="L16" s="459"/>
      <c r="M16" s="459">
        <v>33</v>
      </c>
      <c r="N16" s="459"/>
      <c r="O16" s="459"/>
      <c r="P16" s="459"/>
      <c r="Q16" s="460">
        <f t="shared" si="1"/>
        <v>59.25</v>
      </c>
      <c r="R16" s="461"/>
      <c r="S16" s="461">
        <v>0</v>
      </c>
      <c r="T16" s="461"/>
      <c r="U16" s="461">
        <v>20</v>
      </c>
      <c r="V16" s="461"/>
      <c r="W16" s="462">
        <f t="shared" si="2"/>
        <v>792500</v>
      </c>
      <c r="X16" s="463">
        <f t="shared" si="3"/>
        <v>2723333.333333333</v>
      </c>
      <c r="Y16" s="464">
        <v>1</v>
      </c>
      <c r="Z16" s="324">
        <v>10000</v>
      </c>
      <c r="AA16" s="15" t="str">
        <f>VLOOKUP(TRIM(C16),Att!B:CX,101,0)</f>
        <v>Nhân Kiệt</v>
      </c>
      <c r="AB16" s="16"/>
      <c r="AC16" s="221"/>
      <c r="AD16" s="221"/>
      <c r="AE16" s="221"/>
      <c r="AF16" s="221"/>
      <c r="AG16" s="221"/>
      <c r="AH16" s="221"/>
      <c r="AI16" s="221"/>
      <c r="AJ16" s="221"/>
      <c r="AK16" s="221"/>
      <c r="AL16" s="465">
        <v>0</v>
      </c>
      <c r="AM16" s="310"/>
    </row>
    <row r="17" spans="1:39" s="300" customFormat="1" x14ac:dyDescent="0.35">
      <c r="A17" s="456">
        <f t="shared" si="0"/>
        <v>14</v>
      </c>
      <c r="B17" s="457" t="s">
        <v>325</v>
      </c>
      <c r="C17" s="456">
        <v>26005563</v>
      </c>
      <c r="D17" s="457" t="s">
        <v>1468</v>
      </c>
      <c r="E17" s="458" t="s">
        <v>2226</v>
      </c>
      <c r="F17" s="457" t="s">
        <v>547</v>
      </c>
      <c r="G17" s="458" t="s">
        <v>61</v>
      </c>
      <c r="H17" s="458" t="s">
        <v>2227</v>
      </c>
      <c r="I17" s="459">
        <v>26.25</v>
      </c>
      <c r="J17" s="459"/>
      <c r="K17" s="459"/>
      <c r="L17" s="459"/>
      <c r="M17" s="459">
        <v>32.25</v>
      </c>
      <c r="N17" s="459"/>
      <c r="O17" s="459"/>
      <c r="P17" s="459"/>
      <c r="Q17" s="460">
        <f t="shared" si="1"/>
        <v>58.5</v>
      </c>
      <c r="R17" s="461"/>
      <c r="S17" s="461">
        <v>0</v>
      </c>
      <c r="T17" s="461"/>
      <c r="U17" s="461">
        <v>20</v>
      </c>
      <c r="V17" s="461"/>
      <c r="W17" s="462">
        <f t="shared" si="2"/>
        <v>785000</v>
      </c>
      <c r="X17" s="463">
        <f t="shared" si="3"/>
        <v>2723333.333333333</v>
      </c>
      <c r="Y17" s="464">
        <v>1</v>
      </c>
      <c r="Z17" s="324">
        <v>10000</v>
      </c>
      <c r="AA17" s="15" t="str">
        <f>VLOOKUP(TRIM(C17),Att!B:CX,101,0)</f>
        <v>ANNK-HR</v>
      </c>
      <c r="AB17" s="16"/>
      <c r="AC17" s="221"/>
      <c r="AD17" s="221"/>
      <c r="AE17" s="221"/>
      <c r="AF17" s="221"/>
      <c r="AG17" s="221"/>
      <c r="AH17" s="221"/>
      <c r="AI17" s="221"/>
      <c r="AJ17" s="221"/>
      <c r="AK17" s="221"/>
      <c r="AL17" s="465">
        <v>0</v>
      </c>
      <c r="AM17" s="310"/>
    </row>
    <row r="18" spans="1:39" s="300" customFormat="1" x14ac:dyDescent="0.35">
      <c r="A18" s="456">
        <f t="shared" si="0"/>
        <v>15</v>
      </c>
      <c r="B18" s="457" t="s">
        <v>325</v>
      </c>
      <c r="C18" s="456">
        <v>26005663</v>
      </c>
      <c r="D18" s="457" t="s">
        <v>1721</v>
      </c>
      <c r="E18" s="458" t="s">
        <v>2228</v>
      </c>
      <c r="F18" s="457" t="s">
        <v>547</v>
      </c>
      <c r="G18" s="458" t="s">
        <v>61</v>
      </c>
      <c r="H18" s="458" t="s">
        <v>2227</v>
      </c>
      <c r="I18" s="459">
        <v>23.5</v>
      </c>
      <c r="J18" s="459"/>
      <c r="K18" s="459"/>
      <c r="L18" s="459"/>
      <c r="M18" s="459">
        <v>26.75</v>
      </c>
      <c r="N18" s="459"/>
      <c r="O18" s="459"/>
      <c r="P18" s="459"/>
      <c r="Q18" s="460">
        <f t="shared" si="1"/>
        <v>50.25</v>
      </c>
      <c r="R18" s="461"/>
      <c r="S18" s="461">
        <v>0</v>
      </c>
      <c r="T18" s="461"/>
      <c r="U18" s="461">
        <v>20</v>
      </c>
      <c r="V18" s="461"/>
      <c r="W18" s="462">
        <f t="shared" si="2"/>
        <v>702500</v>
      </c>
      <c r="X18" s="463">
        <f t="shared" si="3"/>
        <v>2723333.333333333</v>
      </c>
      <c r="Y18" s="464">
        <v>1</v>
      </c>
      <c r="Z18" s="324">
        <v>10000</v>
      </c>
      <c r="AA18" s="15" t="str">
        <f>VLOOKUP(TRIM(C18),Att!B:CX,101,0)</f>
        <v>MEKONG SUBLABOR</v>
      </c>
      <c r="AB18" s="16"/>
      <c r="AC18" s="221"/>
      <c r="AD18" s="221"/>
      <c r="AE18" s="221"/>
      <c r="AF18" s="221"/>
      <c r="AG18" s="221"/>
      <c r="AH18" s="221"/>
      <c r="AI18" s="221"/>
      <c r="AJ18" s="221"/>
      <c r="AK18" s="221"/>
      <c r="AL18" s="465">
        <v>0</v>
      </c>
      <c r="AM18" s="310"/>
    </row>
    <row r="19" spans="1:39" s="300" customFormat="1" x14ac:dyDescent="0.35">
      <c r="A19" s="456">
        <f t="shared" si="0"/>
        <v>16</v>
      </c>
      <c r="B19" s="457" t="s">
        <v>325</v>
      </c>
      <c r="C19" s="456">
        <v>26005728</v>
      </c>
      <c r="D19" s="457" t="s">
        <v>1978</v>
      </c>
      <c r="E19" s="458" t="s">
        <v>2229</v>
      </c>
      <c r="F19" s="457" t="s">
        <v>399</v>
      </c>
      <c r="G19" s="458" t="s">
        <v>61</v>
      </c>
      <c r="H19" s="458" t="s">
        <v>2227</v>
      </c>
      <c r="I19" s="459">
        <v>9.25</v>
      </c>
      <c r="J19" s="459"/>
      <c r="K19" s="459"/>
      <c r="L19" s="459"/>
      <c r="M19" s="459">
        <v>9.75</v>
      </c>
      <c r="N19" s="459"/>
      <c r="O19" s="459"/>
      <c r="P19" s="459"/>
      <c r="Q19" s="460">
        <f t="shared" si="1"/>
        <v>19</v>
      </c>
      <c r="R19" s="461"/>
      <c r="S19" s="461">
        <v>0</v>
      </c>
      <c r="T19" s="461"/>
      <c r="U19" s="461">
        <v>0</v>
      </c>
      <c r="V19" s="461"/>
      <c r="W19" s="462">
        <f t="shared" si="2"/>
        <v>190000</v>
      </c>
      <c r="X19" s="463">
        <f t="shared" si="3"/>
        <v>2723333.333333333</v>
      </c>
      <c r="Y19" s="464">
        <v>1</v>
      </c>
      <c r="Z19" s="324">
        <v>10000</v>
      </c>
      <c r="AA19" s="15" t="str">
        <f>VLOOKUP(TRIM(C19),Att!B:CX,101,0)</f>
        <v>Power Connect</v>
      </c>
      <c r="AB19" s="16"/>
      <c r="AC19" s="221"/>
      <c r="AD19" s="221"/>
      <c r="AE19" s="221"/>
      <c r="AF19" s="221"/>
      <c r="AG19" s="221"/>
      <c r="AH19" s="221"/>
      <c r="AI19" s="221"/>
      <c r="AJ19" s="221"/>
      <c r="AK19" s="221"/>
      <c r="AL19" s="465" t="s">
        <v>1979</v>
      </c>
      <c r="AM19" s="310"/>
    </row>
    <row r="20" spans="1:39" s="300" customFormat="1" x14ac:dyDescent="0.35">
      <c r="A20" s="456">
        <f t="shared" si="0"/>
        <v>17</v>
      </c>
      <c r="B20" s="457" t="s">
        <v>325</v>
      </c>
      <c r="C20" s="456">
        <v>26005413</v>
      </c>
      <c r="D20" s="457" t="s">
        <v>1212</v>
      </c>
      <c r="E20" s="458" t="s">
        <v>2230</v>
      </c>
      <c r="F20" s="457" t="s">
        <v>547</v>
      </c>
      <c r="G20" s="458" t="s">
        <v>61</v>
      </c>
      <c r="H20" s="458" t="s">
        <v>2227</v>
      </c>
      <c r="I20" s="459">
        <v>26.5</v>
      </c>
      <c r="J20" s="459"/>
      <c r="K20" s="459">
        <v>4</v>
      </c>
      <c r="L20" s="459"/>
      <c r="M20" s="459">
        <v>29.5</v>
      </c>
      <c r="N20" s="459"/>
      <c r="O20" s="459"/>
      <c r="P20" s="459"/>
      <c r="Q20" s="460">
        <f t="shared" si="1"/>
        <v>60</v>
      </c>
      <c r="R20" s="461"/>
      <c r="S20" s="461">
        <v>91</v>
      </c>
      <c r="T20" s="461"/>
      <c r="U20" s="461">
        <v>10</v>
      </c>
      <c r="V20" s="461"/>
      <c r="W20" s="462">
        <f t="shared" si="2"/>
        <v>1610000</v>
      </c>
      <c r="X20" s="463">
        <f t="shared" si="3"/>
        <v>2723333.333333333</v>
      </c>
      <c r="Y20" s="464">
        <v>1</v>
      </c>
      <c r="Z20" s="324">
        <v>10000</v>
      </c>
      <c r="AA20" s="15" t="str">
        <f>VLOOKUP(TRIM(C20),Att!B:CX,101,0)</f>
        <v>MEKONG SUBLABOR</v>
      </c>
      <c r="AB20" s="16"/>
      <c r="AC20" s="221"/>
      <c r="AD20" s="221"/>
      <c r="AE20" s="221"/>
      <c r="AF20" s="221"/>
      <c r="AG20" s="221"/>
      <c r="AH20" s="221"/>
      <c r="AI20" s="221"/>
      <c r="AJ20" s="221"/>
      <c r="AK20" s="221"/>
      <c r="AL20" s="465">
        <v>0</v>
      </c>
      <c r="AM20" s="310"/>
    </row>
    <row r="21" spans="1:39" s="300" customFormat="1" x14ac:dyDescent="0.35">
      <c r="A21" s="456">
        <f t="shared" si="0"/>
        <v>18</v>
      </c>
      <c r="B21" s="457" t="s">
        <v>325</v>
      </c>
      <c r="C21" s="456">
        <v>26005565</v>
      </c>
      <c r="D21" s="457" t="s">
        <v>1474</v>
      </c>
      <c r="E21" s="458" t="s">
        <v>2230</v>
      </c>
      <c r="F21" s="457" t="s">
        <v>547</v>
      </c>
      <c r="G21" s="458" t="s">
        <v>61</v>
      </c>
      <c r="H21" s="458" t="s">
        <v>2227</v>
      </c>
      <c r="I21" s="459">
        <v>26.5</v>
      </c>
      <c r="J21" s="459"/>
      <c r="K21" s="459">
        <v>4</v>
      </c>
      <c r="L21" s="459"/>
      <c r="M21" s="459">
        <v>31</v>
      </c>
      <c r="N21" s="459"/>
      <c r="O21" s="459"/>
      <c r="P21" s="459"/>
      <c r="Q21" s="460">
        <f t="shared" si="1"/>
        <v>61.5</v>
      </c>
      <c r="R21" s="461"/>
      <c r="S21" s="461">
        <v>92.399999999999991</v>
      </c>
      <c r="T21" s="461"/>
      <c r="U21" s="461">
        <v>10</v>
      </c>
      <c r="V21" s="461"/>
      <c r="W21" s="462">
        <f t="shared" si="2"/>
        <v>1639000</v>
      </c>
      <c r="X21" s="463">
        <f t="shared" si="3"/>
        <v>2723333.333333333</v>
      </c>
      <c r="Y21" s="464">
        <v>1</v>
      </c>
      <c r="Z21" s="324">
        <v>10000</v>
      </c>
      <c r="AA21" s="15" t="str">
        <f>VLOOKUP(TRIM(C21),Att!B:CX,101,0)</f>
        <v>Power Connect</v>
      </c>
      <c r="AB21" s="16"/>
      <c r="AC21" s="221"/>
      <c r="AD21" s="221"/>
      <c r="AE21" s="221"/>
      <c r="AF21" s="221"/>
      <c r="AG21" s="221"/>
      <c r="AH21" s="221"/>
      <c r="AI21" s="221"/>
      <c r="AJ21" s="221"/>
      <c r="AK21" s="221"/>
      <c r="AL21" s="465">
        <v>0</v>
      </c>
      <c r="AM21" s="310"/>
    </row>
    <row r="22" spans="1:39" s="300" customFormat="1" x14ac:dyDescent="0.35">
      <c r="A22" s="456">
        <f t="shared" si="0"/>
        <v>19</v>
      </c>
      <c r="B22" s="457" t="s">
        <v>325</v>
      </c>
      <c r="C22" s="456">
        <v>26005611</v>
      </c>
      <c r="D22" s="457" t="s">
        <v>1595</v>
      </c>
      <c r="E22" s="458" t="s">
        <v>2230</v>
      </c>
      <c r="F22" s="457" t="s">
        <v>399</v>
      </c>
      <c r="G22" s="458" t="s">
        <v>61</v>
      </c>
      <c r="H22" s="458" t="s">
        <v>2227</v>
      </c>
      <c r="I22" s="459">
        <v>12.5</v>
      </c>
      <c r="J22" s="459"/>
      <c r="K22" s="459"/>
      <c r="L22" s="459"/>
      <c r="M22" s="459">
        <v>12.5</v>
      </c>
      <c r="N22" s="459"/>
      <c r="O22" s="459"/>
      <c r="P22" s="459"/>
      <c r="Q22" s="460">
        <f t="shared" ref="Q22:Q31" si="4">SUM(I22:P22)</f>
        <v>25</v>
      </c>
      <c r="R22" s="461"/>
      <c r="S22" s="461">
        <v>39.9</v>
      </c>
      <c r="T22" s="461"/>
      <c r="U22" s="461">
        <v>0</v>
      </c>
      <c r="V22" s="461"/>
      <c r="W22" s="462">
        <f t="shared" si="2"/>
        <v>649000</v>
      </c>
      <c r="X22" s="463">
        <f t="shared" si="3"/>
        <v>2723333.333333333</v>
      </c>
      <c r="Y22" s="464">
        <v>1</v>
      </c>
      <c r="Z22" s="324">
        <v>10000</v>
      </c>
      <c r="AA22" s="15" t="str">
        <f>VLOOKUP(TRIM(C22),Att!B:CX,101,0)</f>
        <v>MEKONG SUBLABOR</v>
      </c>
      <c r="AB22" s="16"/>
      <c r="AC22" s="221"/>
      <c r="AD22" s="221"/>
      <c r="AE22" s="221"/>
      <c r="AF22" s="221"/>
      <c r="AG22" s="221"/>
      <c r="AH22" s="221"/>
      <c r="AI22" s="221"/>
      <c r="AJ22" s="221"/>
      <c r="AK22" s="221"/>
      <c r="AL22" s="465" t="s">
        <v>1912</v>
      </c>
      <c r="AM22" s="310"/>
    </row>
    <row r="23" spans="1:39" s="300" customFormat="1" x14ac:dyDescent="0.35">
      <c r="A23" s="456">
        <f t="shared" si="0"/>
        <v>20</v>
      </c>
      <c r="B23" s="457" t="s">
        <v>325</v>
      </c>
      <c r="C23" s="456">
        <v>26005635</v>
      </c>
      <c r="D23" s="457" t="s">
        <v>1655</v>
      </c>
      <c r="E23" s="458" t="s">
        <v>2230</v>
      </c>
      <c r="F23" s="457" t="s">
        <v>547</v>
      </c>
      <c r="G23" s="458" t="s">
        <v>61</v>
      </c>
      <c r="H23" s="458" t="s">
        <v>2227</v>
      </c>
      <c r="I23" s="459">
        <v>26.5</v>
      </c>
      <c r="J23" s="459"/>
      <c r="K23" s="459"/>
      <c r="L23" s="459"/>
      <c r="M23" s="459">
        <v>30</v>
      </c>
      <c r="N23" s="459"/>
      <c r="O23" s="459"/>
      <c r="P23" s="459"/>
      <c r="Q23" s="460">
        <f t="shared" si="4"/>
        <v>56.5</v>
      </c>
      <c r="R23" s="461"/>
      <c r="S23" s="461">
        <v>82.6</v>
      </c>
      <c r="T23" s="461"/>
      <c r="U23" s="461">
        <v>10</v>
      </c>
      <c r="V23" s="461"/>
      <c r="W23" s="462">
        <f t="shared" si="2"/>
        <v>1491000</v>
      </c>
      <c r="X23" s="463">
        <f t="shared" si="3"/>
        <v>2723333.333333333</v>
      </c>
      <c r="Y23" s="464">
        <v>1</v>
      </c>
      <c r="Z23" s="324">
        <v>10000</v>
      </c>
      <c r="AA23" s="15" t="str">
        <f>VLOOKUP(TRIM(C23),Att!B:CX,101,0)</f>
        <v>ANNK-HR</v>
      </c>
      <c r="AB23" s="16"/>
      <c r="AC23" s="221"/>
      <c r="AD23" s="221"/>
      <c r="AE23" s="221"/>
      <c r="AF23" s="221"/>
      <c r="AG23" s="221"/>
      <c r="AH23" s="221"/>
      <c r="AI23" s="221"/>
      <c r="AJ23" s="221"/>
      <c r="AK23" s="221"/>
      <c r="AL23" s="465">
        <v>0</v>
      </c>
      <c r="AM23" s="310"/>
    </row>
    <row r="24" spans="1:39" s="300" customFormat="1" x14ac:dyDescent="0.35">
      <c r="A24" s="456">
        <f t="shared" si="0"/>
        <v>21</v>
      </c>
      <c r="B24" s="457" t="s">
        <v>325</v>
      </c>
      <c r="C24" s="456">
        <v>26005664</v>
      </c>
      <c r="D24" s="457" t="s">
        <v>1724</v>
      </c>
      <c r="E24" s="458" t="s">
        <v>2230</v>
      </c>
      <c r="F24" s="457" t="s">
        <v>399</v>
      </c>
      <c r="G24" s="458" t="s">
        <v>61</v>
      </c>
      <c r="H24" s="458" t="s">
        <v>2227</v>
      </c>
      <c r="I24" s="459">
        <v>12.25</v>
      </c>
      <c r="J24" s="459"/>
      <c r="K24" s="459"/>
      <c r="L24" s="459"/>
      <c r="M24" s="459">
        <v>14.75</v>
      </c>
      <c r="N24" s="459"/>
      <c r="O24" s="459"/>
      <c r="P24" s="459"/>
      <c r="Q24" s="460">
        <f t="shared" si="4"/>
        <v>27</v>
      </c>
      <c r="R24" s="461"/>
      <c r="S24" s="461">
        <v>45.5</v>
      </c>
      <c r="T24" s="461"/>
      <c r="U24" s="461">
        <v>10</v>
      </c>
      <c r="V24" s="461"/>
      <c r="W24" s="462">
        <f t="shared" si="2"/>
        <v>825000</v>
      </c>
      <c r="X24" s="463">
        <f t="shared" si="3"/>
        <v>2723333.333333333</v>
      </c>
      <c r="Y24" s="464">
        <v>1</v>
      </c>
      <c r="Z24" s="324">
        <v>10000</v>
      </c>
      <c r="AA24" s="15" t="str">
        <f>VLOOKUP(TRIM(C24),Att!B:CX,101,0)</f>
        <v>MEKONG SUBLABOR</v>
      </c>
      <c r="AB24" s="16"/>
      <c r="AC24" s="221"/>
      <c r="AD24" s="221"/>
      <c r="AE24" s="221"/>
      <c r="AF24" s="221"/>
      <c r="AG24" s="221"/>
      <c r="AH24" s="221"/>
      <c r="AI24" s="221"/>
      <c r="AJ24" s="221"/>
      <c r="AK24" s="221"/>
      <c r="AL24" s="465">
        <v>0</v>
      </c>
      <c r="AM24" s="310"/>
    </row>
    <row r="25" spans="1:39" s="300" customFormat="1" x14ac:dyDescent="0.35">
      <c r="A25" s="456">
        <f t="shared" si="0"/>
        <v>22</v>
      </c>
      <c r="B25" s="457" t="s">
        <v>325</v>
      </c>
      <c r="C25" s="456">
        <v>26005665</v>
      </c>
      <c r="D25" s="457" t="s">
        <v>1727</v>
      </c>
      <c r="E25" s="458" t="s">
        <v>2230</v>
      </c>
      <c r="F25" s="457" t="s">
        <v>399</v>
      </c>
      <c r="G25" s="458" t="s">
        <v>61</v>
      </c>
      <c r="H25" s="458" t="s">
        <v>2227</v>
      </c>
      <c r="I25" s="459">
        <v>18</v>
      </c>
      <c r="J25" s="459"/>
      <c r="K25" s="459"/>
      <c r="L25" s="459"/>
      <c r="M25" s="459">
        <v>20.25</v>
      </c>
      <c r="N25" s="459"/>
      <c r="O25" s="459"/>
      <c r="P25" s="459"/>
      <c r="Q25" s="460">
        <f t="shared" si="4"/>
        <v>38.25</v>
      </c>
      <c r="R25" s="461"/>
      <c r="S25" s="461">
        <v>69.3</v>
      </c>
      <c r="T25" s="461"/>
      <c r="U25" s="461">
        <v>10</v>
      </c>
      <c r="V25" s="461"/>
      <c r="W25" s="462">
        <f t="shared" si="2"/>
        <v>1175500</v>
      </c>
      <c r="X25" s="463">
        <f t="shared" si="3"/>
        <v>2723333.333333333</v>
      </c>
      <c r="Y25" s="464">
        <v>1</v>
      </c>
      <c r="Z25" s="324">
        <v>10000</v>
      </c>
      <c r="AA25" s="15" t="str">
        <f>VLOOKUP(TRIM(C25),Att!B:CX,101,0)</f>
        <v>ANNK-HR</v>
      </c>
      <c r="AB25" s="16"/>
      <c r="AC25" s="221"/>
      <c r="AD25" s="221"/>
      <c r="AE25" s="221"/>
      <c r="AF25" s="221"/>
      <c r="AG25" s="221"/>
      <c r="AH25" s="221"/>
      <c r="AI25" s="221"/>
      <c r="AJ25" s="221"/>
      <c r="AK25" s="221"/>
      <c r="AL25" s="465">
        <v>0</v>
      </c>
      <c r="AM25" s="310"/>
    </row>
    <row r="26" spans="1:39" s="300" customFormat="1" x14ac:dyDescent="0.35">
      <c r="A26" s="456">
        <f t="shared" si="0"/>
        <v>23</v>
      </c>
      <c r="B26" s="457" t="s">
        <v>325</v>
      </c>
      <c r="C26" s="456">
        <v>25005142</v>
      </c>
      <c r="D26" s="457" t="s">
        <v>786</v>
      </c>
      <c r="E26" s="458" t="s">
        <v>2231</v>
      </c>
      <c r="F26" s="457" t="s">
        <v>399</v>
      </c>
      <c r="G26" s="458" t="s">
        <v>61</v>
      </c>
      <c r="H26" s="458" t="s">
        <v>2227</v>
      </c>
      <c r="I26" s="459">
        <v>27.5</v>
      </c>
      <c r="J26" s="459"/>
      <c r="K26" s="459">
        <v>4</v>
      </c>
      <c r="L26" s="459"/>
      <c r="M26" s="459">
        <v>31.25</v>
      </c>
      <c r="N26" s="459"/>
      <c r="O26" s="459">
        <v>5</v>
      </c>
      <c r="P26" s="459"/>
      <c r="Q26" s="460">
        <f t="shared" si="4"/>
        <v>67.75</v>
      </c>
      <c r="R26" s="461"/>
      <c r="S26" s="461">
        <v>90</v>
      </c>
      <c r="T26" s="461"/>
      <c r="U26" s="461">
        <v>10</v>
      </c>
      <c r="V26" s="461"/>
      <c r="W26" s="462">
        <f t="shared" si="2"/>
        <v>1677500</v>
      </c>
      <c r="X26" s="463">
        <f t="shared" si="3"/>
        <v>2723333.333333333</v>
      </c>
      <c r="Y26" s="464">
        <v>1</v>
      </c>
      <c r="Z26" s="324">
        <v>10000</v>
      </c>
      <c r="AA26" s="15" t="str">
        <f>VLOOKUP(TRIM(C26),Att!B:CX,101,0)</f>
        <v>MEKONG SUBLABOR</v>
      </c>
      <c r="AB26" s="16"/>
      <c r="AC26" s="221"/>
      <c r="AD26" s="221"/>
      <c r="AE26" s="221"/>
      <c r="AF26" s="221"/>
      <c r="AG26" s="221"/>
      <c r="AH26" s="221"/>
      <c r="AI26" s="221"/>
      <c r="AJ26" s="221"/>
      <c r="AK26" s="221"/>
      <c r="AL26" s="465">
        <v>0</v>
      </c>
      <c r="AM26" s="310"/>
    </row>
    <row r="27" spans="1:39" s="300" customFormat="1" x14ac:dyDescent="0.35">
      <c r="A27" s="456">
        <f t="shared" si="0"/>
        <v>24</v>
      </c>
      <c r="B27" s="457" t="s">
        <v>325</v>
      </c>
      <c r="C27" s="456">
        <v>25005303</v>
      </c>
      <c r="D27" s="457" t="s">
        <v>967</v>
      </c>
      <c r="E27" s="458" t="s">
        <v>2231</v>
      </c>
      <c r="F27" s="457" t="s">
        <v>328</v>
      </c>
      <c r="G27" s="458" t="s">
        <v>61</v>
      </c>
      <c r="H27" s="458" t="s">
        <v>2227</v>
      </c>
      <c r="I27" s="459">
        <v>20</v>
      </c>
      <c r="J27" s="459"/>
      <c r="K27" s="459"/>
      <c r="L27" s="459"/>
      <c r="M27" s="459">
        <v>26.75</v>
      </c>
      <c r="N27" s="459"/>
      <c r="O27" s="459"/>
      <c r="P27" s="459"/>
      <c r="Q27" s="460">
        <f t="shared" si="4"/>
        <v>46.75</v>
      </c>
      <c r="R27" s="461"/>
      <c r="S27" s="461">
        <v>90</v>
      </c>
      <c r="T27" s="461"/>
      <c r="U27" s="461">
        <v>10</v>
      </c>
      <c r="V27" s="461"/>
      <c r="W27" s="462">
        <f t="shared" si="2"/>
        <v>1467500</v>
      </c>
      <c r="X27" s="463">
        <f t="shared" si="3"/>
        <v>2723333.333333333</v>
      </c>
      <c r="Y27" s="464">
        <v>1</v>
      </c>
      <c r="Z27" s="324">
        <v>10000</v>
      </c>
      <c r="AA27" s="15" t="str">
        <f>VLOOKUP(TRIM(C27),Att!B:CX,101,0)</f>
        <v>Power Connect</v>
      </c>
      <c r="AB27" s="16"/>
      <c r="AC27" s="221"/>
      <c r="AD27" s="221"/>
      <c r="AE27" s="221"/>
      <c r="AF27" s="221"/>
      <c r="AG27" s="221"/>
      <c r="AH27" s="221"/>
      <c r="AI27" s="221"/>
      <c r="AJ27" s="221"/>
      <c r="AK27" s="221"/>
      <c r="AL27" s="465">
        <v>0</v>
      </c>
      <c r="AM27" s="310"/>
    </row>
    <row r="28" spans="1:39" s="300" customFormat="1" x14ac:dyDescent="0.35">
      <c r="A28" s="456">
        <f t="shared" si="0"/>
        <v>25</v>
      </c>
      <c r="B28" s="457" t="s">
        <v>325</v>
      </c>
      <c r="C28" s="456">
        <v>26005546</v>
      </c>
      <c r="D28" s="457" t="s">
        <v>1429</v>
      </c>
      <c r="E28" s="458" t="s">
        <v>2231</v>
      </c>
      <c r="F28" s="457" t="s">
        <v>399</v>
      </c>
      <c r="G28" s="458" t="s">
        <v>61</v>
      </c>
      <c r="H28" s="458" t="s">
        <v>2227</v>
      </c>
      <c r="I28" s="459">
        <v>26.25</v>
      </c>
      <c r="J28" s="459"/>
      <c r="K28" s="459">
        <v>4</v>
      </c>
      <c r="L28" s="459"/>
      <c r="M28" s="459">
        <v>30</v>
      </c>
      <c r="N28" s="459"/>
      <c r="O28" s="459"/>
      <c r="P28" s="459"/>
      <c r="Q28" s="460">
        <f t="shared" si="4"/>
        <v>60.25</v>
      </c>
      <c r="R28" s="461"/>
      <c r="S28" s="461">
        <v>90</v>
      </c>
      <c r="T28" s="461"/>
      <c r="U28" s="461">
        <v>10</v>
      </c>
      <c r="V28" s="461"/>
      <c r="W28" s="462">
        <f t="shared" si="2"/>
        <v>1602500</v>
      </c>
      <c r="X28" s="463">
        <f t="shared" si="3"/>
        <v>2723333.333333333</v>
      </c>
      <c r="Y28" s="464">
        <v>1</v>
      </c>
      <c r="Z28" s="324">
        <v>10000</v>
      </c>
      <c r="AA28" s="15" t="str">
        <f>VLOOKUP(TRIM(C28),Att!B:CX,101,0)</f>
        <v>Power Connect</v>
      </c>
      <c r="AB28" s="16"/>
      <c r="AC28" s="221"/>
      <c r="AD28" s="221"/>
      <c r="AE28" s="221"/>
      <c r="AF28" s="221"/>
      <c r="AG28" s="221"/>
      <c r="AH28" s="221"/>
      <c r="AI28" s="221"/>
      <c r="AJ28" s="221"/>
      <c r="AK28" s="221"/>
      <c r="AL28" s="465">
        <v>0</v>
      </c>
      <c r="AM28" s="310"/>
    </row>
    <row r="29" spans="1:39" s="300" customFormat="1" x14ac:dyDescent="0.35">
      <c r="A29" s="456">
        <f t="shared" si="0"/>
        <v>26</v>
      </c>
      <c r="B29" s="457" t="s">
        <v>325</v>
      </c>
      <c r="C29" s="456">
        <v>26005566</v>
      </c>
      <c r="D29" s="457" t="s">
        <v>1477</v>
      </c>
      <c r="E29" s="458" t="s">
        <v>2231</v>
      </c>
      <c r="F29" s="457" t="s">
        <v>399</v>
      </c>
      <c r="G29" s="458" t="s">
        <v>61</v>
      </c>
      <c r="H29" s="458" t="s">
        <v>2227</v>
      </c>
      <c r="I29" s="459">
        <v>27.75</v>
      </c>
      <c r="J29" s="459"/>
      <c r="K29" s="459"/>
      <c r="L29" s="459"/>
      <c r="M29" s="459">
        <v>31.75</v>
      </c>
      <c r="N29" s="459"/>
      <c r="O29" s="459"/>
      <c r="P29" s="459"/>
      <c r="Q29" s="460">
        <f t="shared" si="4"/>
        <v>59.5</v>
      </c>
      <c r="R29" s="461"/>
      <c r="S29" s="461">
        <v>90</v>
      </c>
      <c r="T29" s="461"/>
      <c r="U29" s="461">
        <v>10</v>
      </c>
      <c r="V29" s="461"/>
      <c r="W29" s="462">
        <f t="shared" si="2"/>
        <v>1595000</v>
      </c>
      <c r="X29" s="463">
        <f t="shared" si="3"/>
        <v>2723333.333333333</v>
      </c>
      <c r="Y29" s="464">
        <v>1</v>
      </c>
      <c r="Z29" s="324">
        <v>10000</v>
      </c>
      <c r="AA29" s="15" t="str">
        <f>VLOOKUP(TRIM(C29),Att!B:CX,101,0)</f>
        <v>MEKONG SUBLABOR</v>
      </c>
      <c r="AB29" s="16"/>
      <c r="AC29" s="221"/>
      <c r="AD29" s="221"/>
      <c r="AE29" s="221"/>
      <c r="AF29" s="221"/>
      <c r="AG29" s="221"/>
      <c r="AH29" s="221"/>
      <c r="AI29" s="221"/>
      <c r="AJ29" s="221"/>
      <c r="AK29" s="221"/>
      <c r="AL29" s="465">
        <v>0</v>
      </c>
      <c r="AM29" s="310"/>
    </row>
    <row r="30" spans="1:39" s="300" customFormat="1" x14ac:dyDescent="0.35">
      <c r="A30" s="456">
        <f t="shared" si="0"/>
        <v>27</v>
      </c>
      <c r="B30" s="457" t="s">
        <v>325</v>
      </c>
      <c r="C30" s="456">
        <v>26005704</v>
      </c>
      <c r="D30" s="457" t="s">
        <v>1848</v>
      </c>
      <c r="E30" s="458" t="s">
        <v>2231</v>
      </c>
      <c r="F30" s="457" t="s">
        <v>547</v>
      </c>
      <c r="G30" s="458" t="s">
        <v>61</v>
      </c>
      <c r="H30" s="458" t="s">
        <v>2227</v>
      </c>
      <c r="I30" s="459">
        <v>16.5</v>
      </c>
      <c r="J30" s="459"/>
      <c r="K30" s="459"/>
      <c r="L30" s="459"/>
      <c r="M30" s="459">
        <v>19.5</v>
      </c>
      <c r="N30" s="459"/>
      <c r="O30" s="459"/>
      <c r="P30" s="459"/>
      <c r="Q30" s="460">
        <f t="shared" si="4"/>
        <v>36</v>
      </c>
      <c r="R30" s="461"/>
      <c r="S30" s="461">
        <v>35</v>
      </c>
      <c r="T30" s="461"/>
      <c r="U30" s="461">
        <v>10</v>
      </c>
      <c r="V30" s="461"/>
      <c r="W30" s="462">
        <f t="shared" si="2"/>
        <v>810000</v>
      </c>
      <c r="X30" s="463">
        <f t="shared" si="3"/>
        <v>2723333.333333333</v>
      </c>
      <c r="Y30" s="464">
        <v>1</v>
      </c>
      <c r="Z30" s="324">
        <v>10000</v>
      </c>
      <c r="AA30" s="15" t="str">
        <f>VLOOKUP(TRIM(C30),Att!B:CX,101,0)</f>
        <v>Power Connect</v>
      </c>
      <c r="AB30" s="16"/>
      <c r="AC30" s="221"/>
      <c r="AD30" s="221"/>
      <c r="AE30" s="221"/>
      <c r="AF30" s="221"/>
      <c r="AG30" s="221"/>
      <c r="AH30" s="221"/>
      <c r="AI30" s="221"/>
      <c r="AJ30" s="221"/>
      <c r="AK30" s="221"/>
      <c r="AL30" s="465" t="s">
        <v>1952</v>
      </c>
      <c r="AM30" s="310"/>
    </row>
    <row r="31" spans="1:39" s="300" customFormat="1" x14ac:dyDescent="0.35">
      <c r="A31" s="456">
        <f t="shared" si="0"/>
        <v>28</v>
      </c>
      <c r="B31" s="457" t="s">
        <v>325</v>
      </c>
      <c r="C31" s="456">
        <v>26005760</v>
      </c>
      <c r="D31" s="457" t="s">
        <v>2065</v>
      </c>
      <c r="E31" s="458" t="s">
        <v>2231</v>
      </c>
      <c r="F31" s="457" t="s">
        <v>547</v>
      </c>
      <c r="G31" s="458" t="s">
        <v>61</v>
      </c>
      <c r="H31" s="458" t="s">
        <v>2227</v>
      </c>
      <c r="I31" s="459">
        <v>2.5</v>
      </c>
      <c r="J31" s="459"/>
      <c r="K31" s="459"/>
      <c r="L31" s="459"/>
      <c r="M31" s="459">
        <v>5.75</v>
      </c>
      <c r="N31" s="459"/>
      <c r="O31" s="459"/>
      <c r="P31" s="459"/>
      <c r="Q31" s="460">
        <f t="shared" si="4"/>
        <v>8.25</v>
      </c>
      <c r="R31" s="461"/>
      <c r="S31" s="461">
        <v>0</v>
      </c>
      <c r="T31" s="461"/>
      <c r="U31" s="461">
        <v>10</v>
      </c>
      <c r="V31" s="461"/>
      <c r="W31" s="462">
        <f t="shared" si="2"/>
        <v>182500</v>
      </c>
      <c r="X31" s="463">
        <f t="shared" si="3"/>
        <v>2723333.333333333</v>
      </c>
      <c r="Y31" s="464">
        <v>1</v>
      </c>
      <c r="Z31" s="324">
        <v>10000</v>
      </c>
      <c r="AA31" s="15" t="str">
        <f>VLOOKUP(TRIM(C31),Att!B:CX,101,0)</f>
        <v>Power Connect</v>
      </c>
      <c r="AB31" s="16"/>
      <c r="AC31" s="221"/>
      <c r="AD31" s="221"/>
      <c r="AE31" s="221"/>
      <c r="AF31" s="221"/>
      <c r="AG31" s="221"/>
      <c r="AH31" s="221"/>
      <c r="AI31" s="221"/>
      <c r="AJ31" s="221"/>
      <c r="AK31" s="221"/>
      <c r="AL31" s="465" t="s">
        <v>2048</v>
      </c>
      <c r="AM31" s="310"/>
    </row>
    <row r="32" spans="1:39" s="300" customFormat="1" x14ac:dyDescent="0.35">
      <c r="A32" s="456">
        <f t="shared" si="0"/>
        <v>29</v>
      </c>
      <c r="B32" s="457" t="s">
        <v>325</v>
      </c>
      <c r="C32" s="456">
        <v>25005154</v>
      </c>
      <c r="D32" s="457" t="s">
        <v>72</v>
      </c>
      <c r="E32" s="458" t="s">
        <v>2232</v>
      </c>
      <c r="F32" s="457" t="s">
        <v>328</v>
      </c>
      <c r="G32" s="458" t="s">
        <v>56</v>
      </c>
      <c r="H32" s="458" t="s">
        <v>2233</v>
      </c>
      <c r="I32" s="459">
        <v>-33.75</v>
      </c>
      <c r="J32" s="459">
        <v>0</v>
      </c>
      <c r="K32" s="459">
        <v>0</v>
      </c>
      <c r="L32" s="459">
        <v>0</v>
      </c>
      <c r="M32" s="459">
        <v>5.5</v>
      </c>
      <c r="N32" s="459">
        <v>0</v>
      </c>
      <c r="O32" s="459"/>
      <c r="P32" s="459"/>
      <c r="Q32" s="460">
        <f t="shared" ref="Q32:Q95" si="5">SUM(I32:P32)</f>
        <v>-28.25</v>
      </c>
      <c r="R32" s="461">
        <v>0</v>
      </c>
      <c r="S32" s="461">
        <v>14</v>
      </c>
      <c r="T32" s="461">
        <v>0</v>
      </c>
      <c r="U32" s="461">
        <v>0</v>
      </c>
      <c r="V32" s="461"/>
      <c r="W32" s="462">
        <f t="shared" ref="W32:W95" si="6">ROUND(IF(Q32&gt;0,Z32*Q32,0)+(SUM(R32:V32)*10000),0)</f>
        <v>140000</v>
      </c>
      <c r="X32" s="463">
        <f t="shared" si="3"/>
        <v>640000</v>
      </c>
      <c r="Y32" s="464">
        <v>1</v>
      </c>
      <c r="Z32" s="324">
        <v>10000</v>
      </c>
      <c r="AA32" s="15" t="str">
        <f>VLOOKUP(TRIM(C32),Att!B:CX,101,0)</f>
        <v>MEKONG SUBLABOR</v>
      </c>
      <c r="AB32" s="466"/>
      <c r="AC32" s="221"/>
      <c r="AD32" s="221"/>
      <c r="AE32" s="221"/>
      <c r="AF32" s="221"/>
      <c r="AG32" s="221"/>
      <c r="AH32" s="221"/>
      <c r="AI32" s="221"/>
      <c r="AJ32" s="221"/>
      <c r="AK32" s="221"/>
      <c r="AL32" s="465">
        <v>0</v>
      </c>
      <c r="AM32" s="310"/>
    </row>
    <row r="33" spans="1:39" s="300" customFormat="1" x14ac:dyDescent="0.35">
      <c r="A33" s="456">
        <f t="shared" si="0"/>
        <v>30</v>
      </c>
      <c r="B33" s="457" t="s">
        <v>325</v>
      </c>
      <c r="C33" s="456">
        <v>24004676</v>
      </c>
      <c r="D33" s="457" t="s">
        <v>534</v>
      </c>
      <c r="E33" s="458" t="s">
        <v>2234</v>
      </c>
      <c r="F33" s="457" t="s">
        <v>327</v>
      </c>
      <c r="G33" s="458" t="s">
        <v>56</v>
      </c>
      <c r="H33" s="458" t="s">
        <v>2233</v>
      </c>
      <c r="I33" s="459">
        <v>32.5</v>
      </c>
      <c r="J33" s="459">
        <v>-6</v>
      </c>
      <c r="K33" s="459">
        <v>0</v>
      </c>
      <c r="L33" s="459">
        <v>0</v>
      </c>
      <c r="M33" s="459">
        <v>22</v>
      </c>
      <c r="N33" s="459">
        <v>0</v>
      </c>
      <c r="O33" s="459"/>
      <c r="P33" s="459"/>
      <c r="Q33" s="460">
        <f t="shared" si="5"/>
        <v>48.5</v>
      </c>
      <c r="R33" s="461">
        <v>2</v>
      </c>
      <c r="S33" s="461"/>
      <c r="T33" s="461">
        <v>0</v>
      </c>
      <c r="U33" s="461">
        <v>0</v>
      </c>
      <c r="V33" s="461"/>
      <c r="W33" s="462">
        <f t="shared" si="6"/>
        <v>505000</v>
      </c>
      <c r="X33" s="463">
        <f t="shared" si="3"/>
        <v>640000</v>
      </c>
      <c r="Y33" s="464">
        <v>1</v>
      </c>
      <c r="Z33" s="324">
        <v>10000</v>
      </c>
      <c r="AA33" s="15" t="str">
        <f>VLOOKUP(TRIM(C33),Att!B:CX,101,0)</f>
        <v>MEKONG SUBLABOR</v>
      </c>
      <c r="AB33" s="466"/>
      <c r="AC33" s="221"/>
      <c r="AD33" s="221"/>
      <c r="AE33" s="221"/>
      <c r="AF33" s="221"/>
      <c r="AG33" s="221"/>
      <c r="AH33" s="221"/>
      <c r="AI33" s="221"/>
      <c r="AJ33" s="221"/>
      <c r="AK33" s="221"/>
      <c r="AL33" s="465">
        <v>0</v>
      </c>
      <c r="AM33" s="310"/>
    </row>
    <row r="34" spans="1:39" s="300" customFormat="1" x14ac:dyDescent="0.35">
      <c r="A34" s="456">
        <f t="shared" si="0"/>
        <v>31</v>
      </c>
      <c r="B34" s="457" t="s">
        <v>325</v>
      </c>
      <c r="C34" s="456">
        <v>24004701</v>
      </c>
      <c r="D34" s="457" t="s">
        <v>539</v>
      </c>
      <c r="E34" s="458" t="s">
        <v>2235</v>
      </c>
      <c r="F34" s="457" t="s">
        <v>328</v>
      </c>
      <c r="G34" s="458" t="s">
        <v>56</v>
      </c>
      <c r="H34" s="458" t="s">
        <v>2233</v>
      </c>
      <c r="I34" s="459">
        <v>28.75</v>
      </c>
      <c r="J34" s="459">
        <v>0</v>
      </c>
      <c r="K34" s="459">
        <v>0</v>
      </c>
      <c r="L34" s="459">
        <v>0</v>
      </c>
      <c r="M34" s="459">
        <v>11.5</v>
      </c>
      <c r="N34" s="459">
        <v>0</v>
      </c>
      <c r="O34" s="459"/>
      <c r="P34" s="459"/>
      <c r="Q34" s="460">
        <f t="shared" si="5"/>
        <v>40.25</v>
      </c>
      <c r="R34" s="461">
        <v>3</v>
      </c>
      <c r="S34" s="461"/>
      <c r="T34" s="461">
        <v>0</v>
      </c>
      <c r="U34" s="461">
        <v>0</v>
      </c>
      <c r="V34" s="461"/>
      <c r="W34" s="462">
        <f t="shared" si="6"/>
        <v>432500</v>
      </c>
      <c r="X34" s="463">
        <f t="shared" si="3"/>
        <v>640000</v>
      </c>
      <c r="Y34" s="464">
        <v>1</v>
      </c>
      <c r="Z34" s="324">
        <v>10000</v>
      </c>
      <c r="AA34" s="15" t="str">
        <f>VLOOKUP(TRIM(C34),Att!B:CX,101,0)</f>
        <v>MEKONG SUBLABOR</v>
      </c>
      <c r="AB34" s="466"/>
      <c r="AC34" s="221"/>
      <c r="AD34" s="221"/>
      <c r="AE34" s="221"/>
      <c r="AF34" s="221"/>
      <c r="AG34" s="221"/>
      <c r="AH34" s="221"/>
      <c r="AI34" s="221"/>
      <c r="AJ34" s="221"/>
      <c r="AK34" s="221"/>
      <c r="AL34" s="465">
        <v>0</v>
      </c>
      <c r="AM34" s="310"/>
    </row>
    <row r="35" spans="1:39" s="300" customFormat="1" x14ac:dyDescent="0.35">
      <c r="A35" s="456">
        <f t="shared" si="0"/>
        <v>32</v>
      </c>
      <c r="B35" s="457" t="s">
        <v>325</v>
      </c>
      <c r="C35" s="456">
        <v>24004741</v>
      </c>
      <c r="D35" s="457" t="s">
        <v>550</v>
      </c>
      <c r="E35" s="458" t="s">
        <v>2236</v>
      </c>
      <c r="F35" s="457" t="s">
        <v>327</v>
      </c>
      <c r="G35" s="458" t="s">
        <v>56</v>
      </c>
      <c r="H35" s="458" t="s">
        <v>2233</v>
      </c>
      <c r="I35" s="459">
        <v>29.75</v>
      </c>
      <c r="J35" s="459">
        <v>-10</v>
      </c>
      <c r="K35" s="459">
        <v>0</v>
      </c>
      <c r="L35" s="459">
        <v>0</v>
      </c>
      <c r="M35" s="459">
        <v>19.5</v>
      </c>
      <c r="N35" s="459">
        <v>0</v>
      </c>
      <c r="O35" s="459"/>
      <c r="P35" s="459"/>
      <c r="Q35" s="460">
        <f t="shared" si="5"/>
        <v>39.25</v>
      </c>
      <c r="R35" s="461">
        <v>2</v>
      </c>
      <c r="S35" s="461"/>
      <c r="T35" s="461">
        <v>0</v>
      </c>
      <c r="U35" s="461">
        <v>0</v>
      </c>
      <c r="V35" s="461"/>
      <c r="W35" s="462">
        <f t="shared" si="6"/>
        <v>412500</v>
      </c>
      <c r="X35" s="463">
        <f t="shared" si="3"/>
        <v>640000</v>
      </c>
      <c r="Y35" s="464">
        <v>1</v>
      </c>
      <c r="Z35" s="324">
        <v>10000</v>
      </c>
      <c r="AA35" s="15" t="str">
        <f>VLOOKUP(TRIM(C35),Att!B:CX,101,0)</f>
        <v>MEKONG SUBLABOR</v>
      </c>
      <c r="AB35" s="466"/>
      <c r="AC35" s="221"/>
      <c r="AD35" s="221"/>
      <c r="AE35" s="221"/>
      <c r="AF35" s="221"/>
      <c r="AG35" s="221"/>
      <c r="AH35" s="221"/>
      <c r="AI35" s="221"/>
      <c r="AJ35" s="221"/>
      <c r="AK35" s="221"/>
      <c r="AL35" s="465">
        <v>0</v>
      </c>
      <c r="AM35" s="310"/>
    </row>
    <row r="36" spans="1:39" s="300" customFormat="1" x14ac:dyDescent="0.35">
      <c r="A36" s="456">
        <f t="shared" si="0"/>
        <v>33</v>
      </c>
      <c r="B36" s="457" t="s">
        <v>325</v>
      </c>
      <c r="C36" s="456">
        <v>24004755</v>
      </c>
      <c r="D36" s="457" t="s">
        <v>553</v>
      </c>
      <c r="E36" s="458" t="s">
        <v>2237</v>
      </c>
      <c r="F36" s="457" t="s">
        <v>327</v>
      </c>
      <c r="G36" s="458" t="s">
        <v>56</v>
      </c>
      <c r="H36" s="458" t="s">
        <v>2233</v>
      </c>
      <c r="I36" s="459">
        <v>-4.5</v>
      </c>
      <c r="J36" s="459">
        <v>0</v>
      </c>
      <c r="K36" s="459">
        <v>0</v>
      </c>
      <c r="L36" s="459">
        <v>0</v>
      </c>
      <c r="M36" s="459">
        <v>12</v>
      </c>
      <c r="N36" s="459">
        <v>0</v>
      </c>
      <c r="O36" s="459"/>
      <c r="P36" s="459"/>
      <c r="Q36" s="460">
        <f t="shared" si="5"/>
        <v>7.5</v>
      </c>
      <c r="R36" s="461">
        <v>8</v>
      </c>
      <c r="S36" s="461"/>
      <c r="T36" s="461">
        <v>0</v>
      </c>
      <c r="U36" s="461">
        <v>0</v>
      </c>
      <c r="V36" s="461"/>
      <c r="W36" s="462">
        <f t="shared" si="6"/>
        <v>155000</v>
      </c>
      <c r="X36" s="463">
        <f t="shared" si="3"/>
        <v>640000</v>
      </c>
      <c r="Y36" s="464">
        <v>1</v>
      </c>
      <c r="Z36" s="324">
        <v>10000</v>
      </c>
      <c r="AA36" s="15" t="str">
        <f>VLOOKUP(TRIM(C36),Att!B:CX,101,0)</f>
        <v>MEKONG SUBLABOR</v>
      </c>
      <c r="AB36" s="466"/>
      <c r="AC36" s="221"/>
      <c r="AD36" s="221"/>
      <c r="AE36" s="221"/>
      <c r="AF36" s="221"/>
      <c r="AG36" s="221"/>
      <c r="AH36" s="221"/>
      <c r="AI36" s="221"/>
      <c r="AJ36" s="221"/>
      <c r="AK36" s="221"/>
      <c r="AL36" s="465">
        <v>0</v>
      </c>
      <c r="AM36" s="310"/>
    </row>
    <row r="37" spans="1:39" s="300" customFormat="1" x14ac:dyDescent="0.35">
      <c r="A37" s="456">
        <f t="shared" si="0"/>
        <v>34</v>
      </c>
      <c r="B37" s="457" t="s">
        <v>325</v>
      </c>
      <c r="C37" s="456">
        <v>24004708</v>
      </c>
      <c r="D37" s="457" t="s">
        <v>542</v>
      </c>
      <c r="E37" s="458" t="s">
        <v>2238</v>
      </c>
      <c r="F37" s="457" t="s">
        <v>1524</v>
      </c>
      <c r="G37" s="458" t="s">
        <v>801</v>
      </c>
      <c r="H37" s="458"/>
      <c r="I37" s="459">
        <v>34.5</v>
      </c>
      <c r="J37" s="459">
        <v>0</v>
      </c>
      <c r="K37" s="459">
        <v>0</v>
      </c>
      <c r="L37" s="459">
        <v>0</v>
      </c>
      <c r="M37" s="459">
        <v>21</v>
      </c>
      <c r="N37" s="459">
        <v>0</v>
      </c>
      <c r="O37" s="459"/>
      <c r="P37" s="459"/>
      <c r="Q37" s="460">
        <f t="shared" si="5"/>
        <v>55.5</v>
      </c>
      <c r="R37" s="461">
        <v>0</v>
      </c>
      <c r="S37" s="461"/>
      <c r="T37" s="461">
        <v>0</v>
      </c>
      <c r="U37" s="461">
        <v>0</v>
      </c>
      <c r="V37" s="461"/>
      <c r="W37" s="462">
        <f t="shared" si="6"/>
        <v>555000</v>
      </c>
      <c r="X37" s="463">
        <f t="shared" si="3"/>
        <v>640000</v>
      </c>
      <c r="Y37" s="464">
        <v>1</v>
      </c>
      <c r="Z37" s="324">
        <v>10000</v>
      </c>
      <c r="AA37" s="15" t="str">
        <f>VLOOKUP(TRIM(C37),Att!B:CX,101,0)</f>
        <v>ANNK-HR</v>
      </c>
      <c r="AB37" s="16"/>
      <c r="AC37" s="221"/>
      <c r="AD37" s="221"/>
      <c r="AE37" s="221"/>
      <c r="AF37" s="221"/>
      <c r="AG37" s="221"/>
      <c r="AH37" s="221"/>
      <c r="AI37" s="221"/>
      <c r="AJ37" s="221"/>
      <c r="AK37" s="221"/>
      <c r="AL37" s="465">
        <v>0</v>
      </c>
      <c r="AM37" s="310"/>
    </row>
    <row r="38" spans="1:39" s="300" customFormat="1" x14ac:dyDescent="0.35">
      <c r="A38" s="456">
        <f t="shared" si="0"/>
        <v>35</v>
      </c>
      <c r="B38" s="457" t="s">
        <v>325</v>
      </c>
      <c r="C38" s="456">
        <v>24004714</v>
      </c>
      <c r="D38" s="457" t="s">
        <v>545</v>
      </c>
      <c r="E38" s="458" t="s">
        <v>2238</v>
      </c>
      <c r="F38" s="457" t="s">
        <v>1524</v>
      </c>
      <c r="G38" s="458" t="s">
        <v>801</v>
      </c>
      <c r="H38" s="458"/>
      <c r="I38" s="459">
        <v>33</v>
      </c>
      <c r="J38" s="459">
        <v>0</v>
      </c>
      <c r="K38" s="459">
        <v>0</v>
      </c>
      <c r="L38" s="459">
        <v>0</v>
      </c>
      <c r="M38" s="459">
        <v>19.5</v>
      </c>
      <c r="N38" s="459">
        <v>0</v>
      </c>
      <c r="O38" s="459"/>
      <c r="P38" s="459"/>
      <c r="Q38" s="460">
        <f t="shared" si="5"/>
        <v>52.5</v>
      </c>
      <c r="R38" s="461">
        <v>0</v>
      </c>
      <c r="S38" s="461"/>
      <c r="T38" s="461">
        <v>0</v>
      </c>
      <c r="U38" s="461">
        <v>0</v>
      </c>
      <c r="V38" s="461"/>
      <c r="W38" s="462">
        <f t="shared" si="6"/>
        <v>525000</v>
      </c>
      <c r="X38" s="463">
        <f t="shared" si="3"/>
        <v>640000</v>
      </c>
      <c r="Y38" s="464">
        <v>1</v>
      </c>
      <c r="Z38" s="324">
        <v>10000</v>
      </c>
      <c r="AA38" s="15" t="str">
        <f>VLOOKUP(TRIM(C38),Att!B:CX,101,0)</f>
        <v>ANNK-HR</v>
      </c>
      <c r="AB38" s="16"/>
      <c r="AC38" s="221"/>
      <c r="AD38" s="221"/>
      <c r="AE38" s="221"/>
      <c r="AF38" s="221"/>
      <c r="AG38" s="221"/>
      <c r="AH38" s="221"/>
      <c r="AI38" s="221"/>
      <c r="AJ38" s="221"/>
      <c r="AK38" s="221"/>
      <c r="AL38" s="465">
        <v>0</v>
      </c>
      <c r="AM38" s="310"/>
    </row>
    <row r="39" spans="1:39" s="300" customFormat="1" x14ac:dyDescent="0.35">
      <c r="A39" s="456">
        <f t="shared" si="0"/>
        <v>36</v>
      </c>
      <c r="B39" s="457" t="s">
        <v>325</v>
      </c>
      <c r="C39" s="456">
        <v>24004788</v>
      </c>
      <c r="D39" s="457" t="s">
        <v>565</v>
      </c>
      <c r="E39" s="458" t="s">
        <v>2239</v>
      </c>
      <c r="F39" s="457" t="s">
        <v>327</v>
      </c>
      <c r="G39" s="458" t="s">
        <v>56</v>
      </c>
      <c r="H39" s="458" t="s">
        <v>2233</v>
      </c>
      <c r="I39" s="459">
        <v>29.5</v>
      </c>
      <c r="J39" s="459">
        <v>0</v>
      </c>
      <c r="K39" s="459">
        <v>0</v>
      </c>
      <c r="L39" s="459">
        <v>0</v>
      </c>
      <c r="M39" s="459">
        <v>17.5</v>
      </c>
      <c r="N39" s="459">
        <v>0</v>
      </c>
      <c r="O39" s="459"/>
      <c r="P39" s="459"/>
      <c r="Q39" s="460">
        <f t="shared" si="5"/>
        <v>47</v>
      </c>
      <c r="R39" s="461">
        <v>4</v>
      </c>
      <c r="S39" s="461"/>
      <c r="T39" s="461">
        <v>0</v>
      </c>
      <c r="U39" s="461">
        <v>0</v>
      </c>
      <c r="V39" s="461"/>
      <c r="W39" s="462">
        <f t="shared" si="6"/>
        <v>510000</v>
      </c>
      <c r="X39" s="463">
        <f t="shared" si="3"/>
        <v>640000</v>
      </c>
      <c r="Y39" s="464">
        <v>1</v>
      </c>
      <c r="Z39" s="324">
        <v>10000</v>
      </c>
      <c r="AA39" s="15" t="str">
        <f>VLOOKUP(TRIM(C39),Att!B:CX,101,0)</f>
        <v>Nhân Kiệt</v>
      </c>
      <c r="AB39" s="466"/>
      <c r="AC39" s="221"/>
      <c r="AD39" s="221"/>
      <c r="AE39" s="221"/>
      <c r="AF39" s="221"/>
      <c r="AG39" s="221"/>
      <c r="AH39" s="221"/>
      <c r="AI39" s="221"/>
      <c r="AJ39" s="221"/>
      <c r="AK39" s="221"/>
      <c r="AL39" s="465">
        <v>0</v>
      </c>
      <c r="AM39" s="310"/>
    </row>
    <row r="40" spans="1:39" s="300" customFormat="1" x14ac:dyDescent="0.35">
      <c r="A40" s="456">
        <f t="shared" si="0"/>
        <v>37</v>
      </c>
      <c r="B40" s="457" t="s">
        <v>325</v>
      </c>
      <c r="C40" s="456">
        <v>24004790</v>
      </c>
      <c r="D40" s="457" t="s">
        <v>568</v>
      </c>
      <c r="E40" s="458" t="s">
        <v>2232</v>
      </c>
      <c r="F40" s="457" t="s">
        <v>328</v>
      </c>
      <c r="G40" s="458" t="s">
        <v>56</v>
      </c>
      <c r="H40" s="458" t="s">
        <v>2233</v>
      </c>
      <c r="I40" s="459">
        <v>-49.5</v>
      </c>
      <c r="J40" s="459">
        <v>0</v>
      </c>
      <c r="K40" s="459">
        <v>0</v>
      </c>
      <c r="L40" s="459">
        <v>0</v>
      </c>
      <c r="M40" s="459">
        <v>5.5</v>
      </c>
      <c r="N40" s="459">
        <v>0</v>
      </c>
      <c r="O40" s="459"/>
      <c r="P40" s="459"/>
      <c r="Q40" s="460">
        <f t="shared" si="5"/>
        <v>-44</v>
      </c>
      <c r="R40" s="461">
        <v>6</v>
      </c>
      <c r="S40" s="461">
        <v>12</v>
      </c>
      <c r="T40" s="461">
        <v>0</v>
      </c>
      <c r="U40" s="461">
        <v>0</v>
      </c>
      <c r="V40" s="461"/>
      <c r="W40" s="462">
        <f t="shared" si="6"/>
        <v>180000</v>
      </c>
      <c r="X40" s="463">
        <f t="shared" si="3"/>
        <v>640000</v>
      </c>
      <c r="Y40" s="464">
        <v>1</v>
      </c>
      <c r="Z40" s="324">
        <v>10000</v>
      </c>
      <c r="AA40" s="15" t="str">
        <f>VLOOKUP(TRIM(C40),Att!B:CX,101,0)</f>
        <v>Nhân Kiệt</v>
      </c>
      <c r="AB40" s="466"/>
      <c r="AC40" s="221"/>
      <c r="AD40" s="221"/>
      <c r="AE40" s="221"/>
      <c r="AF40" s="221"/>
      <c r="AG40" s="221"/>
      <c r="AH40" s="221"/>
      <c r="AI40" s="221"/>
      <c r="AJ40" s="221"/>
      <c r="AK40" s="221"/>
      <c r="AL40" s="465">
        <v>0</v>
      </c>
      <c r="AM40" s="310"/>
    </row>
    <row r="41" spans="1:39" s="300" customFormat="1" x14ac:dyDescent="0.35">
      <c r="A41" s="456">
        <f t="shared" si="0"/>
        <v>38</v>
      </c>
      <c r="B41" s="457" t="s">
        <v>325</v>
      </c>
      <c r="C41" s="456">
        <v>24004842</v>
      </c>
      <c r="D41" s="457" t="s">
        <v>572</v>
      </c>
      <c r="E41" s="458" t="s">
        <v>2232</v>
      </c>
      <c r="F41" s="457" t="s">
        <v>328</v>
      </c>
      <c r="G41" s="458" t="s">
        <v>56</v>
      </c>
      <c r="H41" s="458" t="s">
        <v>2233</v>
      </c>
      <c r="I41" s="459">
        <v>-22</v>
      </c>
      <c r="J41" s="459">
        <v>0</v>
      </c>
      <c r="K41" s="459">
        <v>0</v>
      </c>
      <c r="L41" s="459">
        <v>0</v>
      </c>
      <c r="M41" s="459">
        <v>11.5</v>
      </c>
      <c r="N41" s="459">
        <v>0</v>
      </c>
      <c r="O41" s="459"/>
      <c r="P41" s="459"/>
      <c r="Q41" s="460">
        <f t="shared" si="5"/>
        <v>-10.5</v>
      </c>
      <c r="R41" s="461">
        <v>34</v>
      </c>
      <c r="S41" s="461">
        <v>17</v>
      </c>
      <c r="T41" s="461">
        <v>0</v>
      </c>
      <c r="U41" s="461">
        <v>0</v>
      </c>
      <c r="V41" s="461"/>
      <c r="W41" s="462">
        <f t="shared" si="6"/>
        <v>510000</v>
      </c>
      <c r="X41" s="463">
        <f t="shared" si="3"/>
        <v>640000</v>
      </c>
      <c r="Y41" s="464">
        <v>1</v>
      </c>
      <c r="Z41" s="324">
        <v>10000</v>
      </c>
      <c r="AA41" s="15" t="str">
        <f>VLOOKUP(TRIM(C41),Att!B:CX,101,0)</f>
        <v>MEKONG SUBLABOR</v>
      </c>
      <c r="AB41" s="466"/>
      <c r="AC41" s="221"/>
      <c r="AD41" s="221"/>
      <c r="AE41" s="221"/>
      <c r="AF41" s="221"/>
      <c r="AG41" s="221"/>
      <c r="AH41" s="221"/>
      <c r="AI41" s="221"/>
      <c r="AJ41" s="221"/>
      <c r="AK41" s="221"/>
      <c r="AL41" s="465">
        <v>0</v>
      </c>
      <c r="AM41" s="310"/>
    </row>
    <row r="42" spans="1:39" s="300" customFormat="1" x14ac:dyDescent="0.35">
      <c r="A42" s="456">
        <f t="shared" si="0"/>
        <v>39</v>
      </c>
      <c r="B42" s="457" t="s">
        <v>325</v>
      </c>
      <c r="C42" s="456">
        <v>24004860</v>
      </c>
      <c r="D42" s="457" t="s">
        <v>584</v>
      </c>
      <c r="E42" s="458" t="s">
        <v>2238</v>
      </c>
      <c r="F42" s="457" t="s">
        <v>1524</v>
      </c>
      <c r="G42" s="458" t="s">
        <v>801</v>
      </c>
      <c r="H42" s="458"/>
      <c r="I42" s="459">
        <v>32.5</v>
      </c>
      <c r="J42" s="459">
        <v>0</v>
      </c>
      <c r="K42" s="459">
        <v>0</v>
      </c>
      <c r="L42" s="459">
        <v>0</v>
      </c>
      <c r="M42" s="459">
        <v>21</v>
      </c>
      <c r="N42" s="459">
        <v>0</v>
      </c>
      <c r="O42" s="459"/>
      <c r="P42" s="459"/>
      <c r="Q42" s="460">
        <f t="shared" si="5"/>
        <v>53.5</v>
      </c>
      <c r="R42" s="461">
        <v>0</v>
      </c>
      <c r="S42" s="461"/>
      <c r="T42" s="461">
        <v>0</v>
      </c>
      <c r="U42" s="461">
        <v>0</v>
      </c>
      <c r="V42" s="461"/>
      <c r="W42" s="462">
        <f t="shared" si="6"/>
        <v>535000</v>
      </c>
      <c r="X42" s="463">
        <f t="shared" si="3"/>
        <v>640000</v>
      </c>
      <c r="Y42" s="464">
        <v>1</v>
      </c>
      <c r="Z42" s="324">
        <v>10000</v>
      </c>
      <c r="AA42" s="15" t="str">
        <f>VLOOKUP(TRIM(C42),Att!B:CX,101,0)</f>
        <v>ANNK-HR</v>
      </c>
      <c r="AB42" s="16"/>
      <c r="AC42" s="221"/>
      <c r="AD42" s="221"/>
      <c r="AE42" s="221"/>
      <c r="AF42" s="221"/>
      <c r="AG42" s="221"/>
      <c r="AH42" s="221"/>
      <c r="AI42" s="221"/>
      <c r="AJ42" s="221"/>
      <c r="AK42" s="221"/>
      <c r="AL42" s="465">
        <v>0</v>
      </c>
      <c r="AM42" s="310"/>
    </row>
    <row r="43" spans="1:39" s="300" customFormat="1" x14ac:dyDescent="0.35">
      <c r="A43" s="456">
        <f t="shared" si="0"/>
        <v>40</v>
      </c>
      <c r="B43" s="457" t="s">
        <v>325</v>
      </c>
      <c r="C43" s="456">
        <v>24004844</v>
      </c>
      <c r="D43" s="457" t="s">
        <v>575</v>
      </c>
      <c r="E43" s="458" t="s">
        <v>2239</v>
      </c>
      <c r="F43" s="457" t="s">
        <v>328</v>
      </c>
      <c r="G43" s="458" t="s">
        <v>56</v>
      </c>
      <c r="H43" s="458" t="s">
        <v>2233</v>
      </c>
      <c r="I43" s="459">
        <v>-2.5</v>
      </c>
      <c r="J43" s="459">
        <v>0</v>
      </c>
      <c r="K43" s="459">
        <v>0</v>
      </c>
      <c r="L43" s="459">
        <v>0</v>
      </c>
      <c r="M43" s="459">
        <v>18</v>
      </c>
      <c r="N43" s="459">
        <v>0</v>
      </c>
      <c r="O43" s="459"/>
      <c r="P43" s="459"/>
      <c r="Q43" s="460">
        <f t="shared" si="5"/>
        <v>15.5</v>
      </c>
      <c r="R43" s="461">
        <v>4</v>
      </c>
      <c r="S43" s="461"/>
      <c r="T43" s="461">
        <v>0</v>
      </c>
      <c r="U43" s="461">
        <v>0</v>
      </c>
      <c r="V43" s="461"/>
      <c r="W43" s="462">
        <f t="shared" si="6"/>
        <v>195000</v>
      </c>
      <c r="X43" s="463">
        <f t="shared" si="3"/>
        <v>640000</v>
      </c>
      <c r="Y43" s="464">
        <v>1</v>
      </c>
      <c r="Z43" s="324">
        <v>10000</v>
      </c>
      <c r="AA43" s="15" t="str">
        <f>VLOOKUP(TRIM(C43),Att!B:CX,101,0)</f>
        <v>MEKONG SUBLABOR</v>
      </c>
      <c r="AB43" s="466"/>
      <c r="AC43" s="221"/>
      <c r="AD43" s="221"/>
      <c r="AE43" s="221"/>
      <c r="AF43" s="221"/>
      <c r="AG43" s="221"/>
      <c r="AH43" s="221"/>
      <c r="AI43" s="221"/>
      <c r="AJ43" s="221"/>
      <c r="AK43" s="221"/>
      <c r="AL43" s="465">
        <v>0</v>
      </c>
      <c r="AM43" s="310"/>
    </row>
    <row r="44" spans="1:39" s="300" customFormat="1" x14ac:dyDescent="0.35">
      <c r="A44" s="456">
        <f t="shared" si="0"/>
        <v>41</v>
      </c>
      <c r="B44" s="457" t="s">
        <v>325</v>
      </c>
      <c r="C44" s="456">
        <v>24004877</v>
      </c>
      <c r="D44" s="457" t="s">
        <v>587</v>
      </c>
      <c r="E44" s="458" t="s">
        <v>2240</v>
      </c>
      <c r="F44" s="457" t="s">
        <v>328</v>
      </c>
      <c r="G44" s="458" t="s">
        <v>56</v>
      </c>
      <c r="H44" s="458" t="s">
        <v>2233</v>
      </c>
      <c r="I44" s="459">
        <v>31.75</v>
      </c>
      <c r="J44" s="459">
        <v>0</v>
      </c>
      <c r="K44" s="459">
        <v>0</v>
      </c>
      <c r="L44" s="459">
        <v>0</v>
      </c>
      <c r="M44" s="459">
        <v>18</v>
      </c>
      <c r="N44" s="459">
        <v>0</v>
      </c>
      <c r="O44" s="459"/>
      <c r="P44" s="459"/>
      <c r="Q44" s="460">
        <f t="shared" si="5"/>
        <v>49.75</v>
      </c>
      <c r="R44" s="461">
        <v>0</v>
      </c>
      <c r="S44" s="461"/>
      <c r="T44" s="461">
        <v>0</v>
      </c>
      <c r="U44" s="461">
        <v>0</v>
      </c>
      <c r="V44" s="461"/>
      <c r="W44" s="462">
        <f t="shared" si="6"/>
        <v>497500</v>
      </c>
      <c r="X44" s="463">
        <f t="shared" si="3"/>
        <v>640000</v>
      </c>
      <c r="Y44" s="464">
        <v>1</v>
      </c>
      <c r="Z44" s="324">
        <v>10000</v>
      </c>
      <c r="AA44" s="15" t="str">
        <f>VLOOKUP(TRIM(C44),Att!B:CX,101,0)</f>
        <v>MEKONG SUBLABOR</v>
      </c>
      <c r="AB44" s="466"/>
      <c r="AC44" s="221"/>
      <c r="AD44" s="221"/>
      <c r="AE44" s="221"/>
      <c r="AF44" s="221"/>
      <c r="AG44" s="221"/>
      <c r="AH44" s="221"/>
      <c r="AI44" s="221"/>
      <c r="AJ44" s="221"/>
      <c r="AK44" s="221"/>
      <c r="AL44" s="465">
        <v>0</v>
      </c>
      <c r="AM44" s="310"/>
    </row>
    <row r="45" spans="1:39" s="300" customFormat="1" x14ac:dyDescent="0.35">
      <c r="A45" s="456">
        <f t="shared" si="0"/>
        <v>42</v>
      </c>
      <c r="B45" s="457" t="s">
        <v>325</v>
      </c>
      <c r="C45" s="456">
        <v>24004916</v>
      </c>
      <c r="D45" s="457" t="s">
        <v>595</v>
      </c>
      <c r="E45" s="458" t="s">
        <v>2241</v>
      </c>
      <c r="F45" s="457" t="s">
        <v>328</v>
      </c>
      <c r="G45" s="458" t="s">
        <v>56</v>
      </c>
      <c r="H45" s="458" t="s">
        <v>2233</v>
      </c>
      <c r="I45" s="459">
        <v>33.25</v>
      </c>
      <c r="J45" s="459">
        <v>0</v>
      </c>
      <c r="K45" s="459">
        <v>0</v>
      </c>
      <c r="L45" s="459">
        <v>0</v>
      </c>
      <c r="M45" s="459">
        <v>22</v>
      </c>
      <c r="N45" s="459">
        <v>0</v>
      </c>
      <c r="O45" s="459"/>
      <c r="P45" s="459"/>
      <c r="Q45" s="460">
        <f t="shared" si="5"/>
        <v>55.25</v>
      </c>
      <c r="R45" s="461">
        <v>0</v>
      </c>
      <c r="S45" s="461"/>
      <c r="T45" s="461">
        <v>0</v>
      </c>
      <c r="U45" s="461">
        <v>0</v>
      </c>
      <c r="V45" s="461"/>
      <c r="W45" s="462">
        <f t="shared" si="6"/>
        <v>552500</v>
      </c>
      <c r="X45" s="463">
        <f t="shared" si="3"/>
        <v>640000</v>
      </c>
      <c r="Y45" s="464">
        <v>1</v>
      </c>
      <c r="Z45" s="324">
        <v>10000</v>
      </c>
      <c r="AA45" s="15" t="str">
        <f>VLOOKUP(TRIM(C45),Att!B:CX,101,0)</f>
        <v>ANNK-HR</v>
      </c>
      <c r="AB45" s="466"/>
      <c r="AC45" s="221"/>
      <c r="AD45" s="221"/>
      <c r="AE45" s="221"/>
      <c r="AF45" s="221"/>
      <c r="AG45" s="221"/>
      <c r="AH45" s="221"/>
      <c r="AI45" s="221"/>
      <c r="AJ45" s="221"/>
      <c r="AK45" s="221"/>
      <c r="AL45" s="465">
        <v>0</v>
      </c>
      <c r="AM45" s="310"/>
    </row>
    <row r="46" spans="1:39" s="300" customFormat="1" x14ac:dyDescent="0.35">
      <c r="A46" s="456">
        <f t="shared" si="0"/>
        <v>43</v>
      </c>
      <c r="B46" s="457" t="s">
        <v>325</v>
      </c>
      <c r="C46" s="456">
        <v>25004944</v>
      </c>
      <c r="D46" s="457" t="s">
        <v>621</v>
      </c>
      <c r="E46" s="458" t="s">
        <v>2242</v>
      </c>
      <c r="F46" s="457" t="s">
        <v>328</v>
      </c>
      <c r="G46" s="458" t="s">
        <v>56</v>
      </c>
      <c r="H46" s="458" t="s">
        <v>2233</v>
      </c>
      <c r="I46" s="459">
        <v>29.25</v>
      </c>
      <c r="J46" s="459">
        <v>0</v>
      </c>
      <c r="K46" s="459">
        <v>0</v>
      </c>
      <c r="L46" s="459">
        <v>0</v>
      </c>
      <c r="M46" s="459">
        <v>18.5</v>
      </c>
      <c r="N46" s="459">
        <v>0</v>
      </c>
      <c r="O46" s="459"/>
      <c r="P46" s="459"/>
      <c r="Q46" s="460">
        <f t="shared" si="5"/>
        <v>47.75</v>
      </c>
      <c r="R46" s="461">
        <v>0</v>
      </c>
      <c r="S46" s="461"/>
      <c r="T46" s="461">
        <v>0</v>
      </c>
      <c r="U46" s="461">
        <v>0</v>
      </c>
      <c r="V46" s="461"/>
      <c r="W46" s="462">
        <f t="shared" si="6"/>
        <v>477500</v>
      </c>
      <c r="X46" s="463">
        <f t="shared" si="3"/>
        <v>640000</v>
      </c>
      <c r="Y46" s="464">
        <v>1</v>
      </c>
      <c r="Z46" s="324">
        <v>10000</v>
      </c>
      <c r="AA46" s="15" t="str">
        <f>VLOOKUP(TRIM(C46),Att!B:CX,101,0)</f>
        <v>MEKONG SUBLABOR</v>
      </c>
      <c r="AB46" s="466"/>
      <c r="AC46" s="221"/>
      <c r="AD46" s="221"/>
      <c r="AE46" s="221"/>
      <c r="AF46" s="221"/>
      <c r="AG46" s="221"/>
      <c r="AH46" s="221"/>
      <c r="AI46" s="221"/>
      <c r="AJ46" s="221"/>
      <c r="AK46" s="221"/>
      <c r="AL46" s="465">
        <v>0</v>
      </c>
      <c r="AM46" s="310"/>
    </row>
    <row r="47" spans="1:39" s="300" customFormat="1" x14ac:dyDescent="0.35">
      <c r="A47" s="456">
        <f t="shared" si="0"/>
        <v>44</v>
      </c>
      <c r="B47" s="457" t="s">
        <v>325</v>
      </c>
      <c r="C47" s="456">
        <v>25004967</v>
      </c>
      <c r="D47" s="457" t="s">
        <v>627</v>
      </c>
      <c r="E47" s="458" t="s">
        <v>2239</v>
      </c>
      <c r="F47" s="457" t="s">
        <v>327</v>
      </c>
      <c r="G47" s="458" t="s">
        <v>56</v>
      </c>
      <c r="H47" s="458" t="s">
        <v>2233</v>
      </c>
      <c r="I47" s="459">
        <v>37.5</v>
      </c>
      <c r="J47" s="459">
        <v>0</v>
      </c>
      <c r="K47" s="459">
        <v>0</v>
      </c>
      <c r="L47" s="459">
        <v>0</v>
      </c>
      <c r="M47" s="459">
        <v>22</v>
      </c>
      <c r="N47" s="459">
        <v>0</v>
      </c>
      <c r="O47" s="459"/>
      <c r="P47" s="459"/>
      <c r="Q47" s="460">
        <f t="shared" si="5"/>
        <v>59.5</v>
      </c>
      <c r="R47" s="461">
        <v>19</v>
      </c>
      <c r="S47" s="461">
        <v>1</v>
      </c>
      <c r="T47" s="461">
        <v>0</v>
      </c>
      <c r="U47" s="461">
        <v>0</v>
      </c>
      <c r="V47" s="461"/>
      <c r="W47" s="462">
        <f t="shared" si="6"/>
        <v>795000</v>
      </c>
      <c r="X47" s="463">
        <f t="shared" si="3"/>
        <v>640000</v>
      </c>
      <c r="Y47" s="464">
        <v>1</v>
      </c>
      <c r="Z47" s="324">
        <v>10000</v>
      </c>
      <c r="AA47" s="15" t="str">
        <f>VLOOKUP(TRIM(C47),Att!B:CX,101,0)</f>
        <v>ANNK-HR</v>
      </c>
      <c r="AB47" s="466"/>
      <c r="AC47" s="221"/>
      <c r="AD47" s="221"/>
      <c r="AE47" s="221"/>
      <c r="AF47" s="221"/>
      <c r="AG47" s="221"/>
      <c r="AH47" s="221"/>
      <c r="AI47" s="221"/>
      <c r="AJ47" s="221"/>
      <c r="AK47" s="221"/>
      <c r="AL47" s="465">
        <v>0</v>
      </c>
      <c r="AM47" s="310"/>
    </row>
    <row r="48" spans="1:39" s="300" customFormat="1" x14ac:dyDescent="0.35">
      <c r="A48" s="456">
        <f t="shared" si="0"/>
        <v>45</v>
      </c>
      <c r="B48" s="457" t="s">
        <v>325</v>
      </c>
      <c r="C48" s="456">
        <v>25004989</v>
      </c>
      <c r="D48" s="457" t="s">
        <v>630</v>
      </c>
      <c r="E48" s="458" t="s">
        <v>2236</v>
      </c>
      <c r="F48" s="457" t="s">
        <v>327</v>
      </c>
      <c r="G48" s="458" t="s">
        <v>56</v>
      </c>
      <c r="H48" s="458" t="s">
        <v>2233</v>
      </c>
      <c r="I48" s="459">
        <v>-22.75</v>
      </c>
      <c r="J48" s="459">
        <v>0</v>
      </c>
      <c r="K48" s="459">
        <v>0</v>
      </c>
      <c r="L48" s="459">
        <v>0</v>
      </c>
      <c r="M48" s="459">
        <v>18</v>
      </c>
      <c r="N48" s="459">
        <v>0</v>
      </c>
      <c r="O48" s="459"/>
      <c r="P48" s="459"/>
      <c r="Q48" s="460">
        <f t="shared" si="5"/>
        <v>-4.75</v>
      </c>
      <c r="R48" s="461">
        <v>2</v>
      </c>
      <c r="S48" s="461"/>
      <c r="T48" s="461">
        <v>0</v>
      </c>
      <c r="U48" s="461">
        <v>0</v>
      </c>
      <c r="V48" s="461"/>
      <c r="W48" s="462">
        <f t="shared" si="6"/>
        <v>20000</v>
      </c>
      <c r="X48" s="463">
        <f t="shared" si="3"/>
        <v>640000</v>
      </c>
      <c r="Y48" s="464">
        <v>1</v>
      </c>
      <c r="Z48" s="324">
        <v>10000</v>
      </c>
      <c r="AA48" s="15" t="str">
        <f>VLOOKUP(TRIM(C48),Att!B:CX,101,0)</f>
        <v>ANNK-HR</v>
      </c>
      <c r="AB48" s="466"/>
      <c r="AC48" s="221"/>
      <c r="AD48" s="221"/>
      <c r="AE48" s="221"/>
      <c r="AF48" s="221"/>
      <c r="AG48" s="221"/>
      <c r="AH48" s="221"/>
      <c r="AI48" s="221"/>
      <c r="AJ48" s="221"/>
      <c r="AK48" s="221"/>
      <c r="AL48" s="465">
        <v>0</v>
      </c>
      <c r="AM48" s="310"/>
    </row>
    <row r="49" spans="1:39" s="300" customFormat="1" x14ac:dyDescent="0.35">
      <c r="A49" s="456">
        <f t="shared" si="0"/>
        <v>46</v>
      </c>
      <c r="B49" s="457" t="s">
        <v>325</v>
      </c>
      <c r="C49" s="456">
        <v>25004999</v>
      </c>
      <c r="D49" s="457" t="s">
        <v>636</v>
      </c>
      <c r="E49" s="458" t="s">
        <v>2232</v>
      </c>
      <c r="F49" s="457" t="s">
        <v>328</v>
      </c>
      <c r="G49" s="458" t="s">
        <v>56</v>
      </c>
      <c r="H49" s="458" t="s">
        <v>2233</v>
      </c>
      <c r="I49" s="459">
        <v>22.5</v>
      </c>
      <c r="J49" s="459">
        <v>-3</v>
      </c>
      <c r="K49" s="459">
        <v>0</v>
      </c>
      <c r="L49" s="459">
        <v>0</v>
      </c>
      <c r="M49" s="459">
        <v>4</v>
      </c>
      <c r="N49" s="459">
        <v>0</v>
      </c>
      <c r="O49" s="459"/>
      <c r="P49" s="459"/>
      <c r="Q49" s="460">
        <f t="shared" si="5"/>
        <v>23.5</v>
      </c>
      <c r="R49" s="461">
        <v>4</v>
      </c>
      <c r="S49" s="461">
        <v>13</v>
      </c>
      <c r="T49" s="461">
        <v>0</v>
      </c>
      <c r="U49" s="461">
        <v>0</v>
      </c>
      <c r="V49" s="461"/>
      <c r="W49" s="462">
        <f t="shared" si="6"/>
        <v>405000</v>
      </c>
      <c r="X49" s="463">
        <f t="shared" si="3"/>
        <v>640000</v>
      </c>
      <c r="Y49" s="464">
        <v>1</v>
      </c>
      <c r="Z49" s="324">
        <v>10000</v>
      </c>
      <c r="AA49" s="15" t="str">
        <f>VLOOKUP(TRIM(C49),Att!B:CX,101,0)</f>
        <v>ANNK-HR</v>
      </c>
      <c r="AB49" s="466"/>
      <c r="AC49" s="221"/>
      <c r="AD49" s="221"/>
      <c r="AE49" s="221"/>
      <c r="AF49" s="221"/>
      <c r="AG49" s="221"/>
      <c r="AH49" s="221"/>
      <c r="AI49" s="221"/>
      <c r="AJ49" s="221"/>
      <c r="AK49" s="221"/>
      <c r="AL49" s="465">
        <v>0</v>
      </c>
      <c r="AM49" s="310"/>
    </row>
    <row r="50" spans="1:39" s="300" customFormat="1" x14ac:dyDescent="0.35">
      <c r="A50" s="456">
        <f t="shared" si="0"/>
        <v>47</v>
      </c>
      <c r="B50" s="457" t="s">
        <v>325</v>
      </c>
      <c r="C50" s="456">
        <v>25005013</v>
      </c>
      <c r="D50" s="457" t="s">
        <v>642</v>
      </c>
      <c r="E50" s="458" t="s">
        <v>2232</v>
      </c>
      <c r="F50" s="457" t="s">
        <v>328</v>
      </c>
      <c r="G50" s="458" t="s">
        <v>56</v>
      </c>
      <c r="H50" s="458" t="s">
        <v>2233</v>
      </c>
      <c r="I50" s="459">
        <v>-25.5</v>
      </c>
      <c r="J50" s="459">
        <v>-5</v>
      </c>
      <c r="K50" s="459">
        <v>0</v>
      </c>
      <c r="L50" s="459">
        <v>0</v>
      </c>
      <c r="M50" s="459">
        <v>12</v>
      </c>
      <c r="N50" s="459">
        <v>0</v>
      </c>
      <c r="O50" s="459"/>
      <c r="P50" s="459"/>
      <c r="Q50" s="460">
        <f t="shared" si="5"/>
        <v>-18.5</v>
      </c>
      <c r="R50" s="461">
        <v>2</v>
      </c>
      <c r="S50" s="461">
        <v>8</v>
      </c>
      <c r="T50" s="461">
        <v>0</v>
      </c>
      <c r="U50" s="461">
        <v>0</v>
      </c>
      <c r="V50" s="461"/>
      <c r="W50" s="462">
        <f t="shared" si="6"/>
        <v>100000</v>
      </c>
      <c r="X50" s="463">
        <f t="shared" si="3"/>
        <v>640000</v>
      </c>
      <c r="Y50" s="464">
        <v>1</v>
      </c>
      <c r="Z50" s="324">
        <v>10000</v>
      </c>
      <c r="AA50" s="15" t="str">
        <f>VLOOKUP(TRIM(C50),Att!B:CX,101,0)</f>
        <v>MEKONG SUBLABOR</v>
      </c>
      <c r="AB50" s="466"/>
      <c r="AC50" s="221"/>
      <c r="AD50" s="221"/>
      <c r="AE50" s="221"/>
      <c r="AF50" s="221"/>
      <c r="AG50" s="221"/>
      <c r="AH50" s="221"/>
      <c r="AI50" s="221"/>
      <c r="AJ50" s="221"/>
      <c r="AK50" s="221"/>
      <c r="AL50" s="465">
        <v>0</v>
      </c>
      <c r="AM50" s="310"/>
    </row>
    <row r="51" spans="1:39" s="300" customFormat="1" x14ac:dyDescent="0.35">
      <c r="A51" s="456">
        <f t="shared" si="0"/>
        <v>48</v>
      </c>
      <c r="B51" s="457" t="s">
        <v>325</v>
      </c>
      <c r="C51" s="456">
        <v>25005010</v>
      </c>
      <c r="D51" s="457" t="s">
        <v>639</v>
      </c>
      <c r="E51" s="458" t="s">
        <v>2243</v>
      </c>
      <c r="F51" s="457" t="s">
        <v>327</v>
      </c>
      <c r="G51" s="458" t="s">
        <v>56</v>
      </c>
      <c r="H51" s="458" t="s">
        <v>2233</v>
      </c>
      <c r="I51" s="459">
        <v>36.25</v>
      </c>
      <c r="J51" s="459">
        <v>-1</v>
      </c>
      <c r="K51" s="459">
        <v>0</v>
      </c>
      <c r="L51" s="459">
        <v>0</v>
      </c>
      <c r="M51" s="459">
        <v>21.5</v>
      </c>
      <c r="N51" s="459">
        <v>0</v>
      </c>
      <c r="O51" s="459"/>
      <c r="P51" s="459"/>
      <c r="Q51" s="460">
        <f t="shared" si="5"/>
        <v>56.75</v>
      </c>
      <c r="R51" s="461">
        <v>0</v>
      </c>
      <c r="S51" s="461"/>
      <c r="T51" s="461">
        <v>0</v>
      </c>
      <c r="U51" s="461">
        <v>0</v>
      </c>
      <c r="V51" s="461"/>
      <c r="W51" s="462">
        <f t="shared" si="6"/>
        <v>567500</v>
      </c>
      <c r="X51" s="463">
        <f t="shared" si="3"/>
        <v>640000</v>
      </c>
      <c r="Y51" s="464">
        <v>1</v>
      </c>
      <c r="Z51" s="324">
        <v>10000</v>
      </c>
      <c r="AA51" s="15" t="str">
        <f>VLOOKUP(TRIM(C51),Att!B:CX,101,0)</f>
        <v>ANNK-HR</v>
      </c>
      <c r="AB51" s="466"/>
      <c r="AC51" s="221"/>
      <c r="AD51" s="221"/>
      <c r="AE51" s="221"/>
      <c r="AF51" s="221"/>
      <c r="AG51" s="221"/>
      <c r="AH51" s="221"/>
      <c r="AI51" s="221"/>
      <c r="AJ51" s="221"/>
      <c r="AK51" s="221"/>
      <c r="AL51" s="465">
        <v>0</v>
      </c>
      <c r="AM51" s="310"/>
    </row>
    <row r="52" spans="1:39" s="300" customFormat="1" x14ac:dyDescent="0.35">
      <c r="A52" s="456">
        <f t="shared" si="0"/>
        <v>49</v>
      </c>
      <c r="B52" s="457" t="s">
        <v>325</v>
      </c>
      <c r="C52" s="456">
        <v>25005034</v>
      </c>
      <c r="D52" s="457" t="s">
        <v>664</v>
      </c>
      <c r="E52" s="458" t="s">
        <v>2244</v>
      </c>
      <c r="F52" s="457" t="s">
        <v>328</v>
      </c>
      <c r="G52" s="458" t="s">
        <v>56</v>
      </c>
      <c r="H52" s="458" t="s">
        <v>2233</v>
      </c>
      <c r="I52" s="459">
        <v>-122</v>
      </c>
      <c r="J52" s="459">
        <v>0</v>
      </c>
      <c r="K52" s="459">
        <v>0</v>
      </c>
      <c r="L52" s="459">
        <v>0</v>
      </c>
      <c r="M52" s="459">
        <v>6.5</v>
      </c>
      <c r="N52" s="459">
        <v>0</v>
      </c>
      <c r="O52" s="459"/>
      <c r="P52" s="459"/>
      <c r="Q52" s="460">
        <f t="shared" si="5"/>
        <v>-115.5</v>
      </c>
      <c r="R52" s="461">
        <v>3</v>
      </c>
      <c r="S52" s="461"/>
      <c r="T52" s="461">
        <v>0</v>
      </c>
      <c r="U52" s="461">
        <v>0</v>
      </c>
      <c r="V52" s="461"/>
      <c r="W52" s="462">
        <f t="shared" si="6"/>
        <v>30000</v>
      </c>
      <c r="X52" s="463">
        <f t="shared" si="3"/>
        <v>640000</v>
      </c>
      <c r="Y52" s="464">
        <v>1</v>
      </c>
      <c r="Z52" s="324">
        <v>10000</v>
      </c>
      <c r="AA52" s="15" t="str">
        <f>VLOOKUP(TRIM(C52),Att!B:CX,101,0)</f>
        <v>ANNK-HR</v>
      </c>
      <c r="AB52" s="466"/>
      <c r="AC52" s="221"/>
      <c r="AD52" s="221"/>
      <c r="AE52" s="221"/>
      <c r="AF52" s="221"/>
      <c r="AG52" s="221"/>
      <c r="AH52" s="221"/>
      <c r="AI52" s="221"/>
      <c r="AJ52" s="221"/>
      <c r="AK52" s="221"/>
      <c r="AL52" s="465">
        <v>0</v>
      </c>
      <c r="AM52" s="310"/>
    </row>
    <row r="53" spans="1:39" s="300" customFormat="1" x14ac:dyDescent="0.35">
      <c r="A53" s="456">
        <f t="shared" si="0"/>
        <v>50</v>
      </c>
      <c r="B53" s="457" t="s">
        <v>325</v>
      </c>
      <c r="C53" s="456">
        <v>25005033</v>
      </c>
      <c r="D53" s="457" t="s">
        <v>661</v>
      </c>
      <c r="E53" s="458" t="s">
        <v>2232</v>
      </c>
      <c r="F53" s="457" t="s">
        <v>328</v>
      </c>
      <c r="G53" s="458" t="s">
        <v>56</v>
      </c>
      <c r="H53" s="458" t="s">
        <v>2233</v>
      </c>
      <c r="I53" s="459">
        <v>31.5</v>
      </c>
      <c r="J53" s="459">
        <v>0</v>
      </c>
      <c r="K53" s="459">
        <v>0</v>
      </c>
      <c r="L53" s="459">
        <v>0</v>
      </c>
      <c r="M53" s="459">
        <v>6.5</v>
      </c>
      <c r="N53" s="459">
        <v>0</v>
      </c>
      <c r="O53" s="459"/>
      <c r="P53" s="459"/>
      <c r="Q53" s="460">
        <f t="shared" si="5"/>
        <v>38</v>
      </c>
      <c r="R53" s="461">
        <v>1</v>
      </c>
      <c r="S53" s="461">
        <v>18</v>
      </c>
      <c r="T53" s="461">
        <v>0</v>
      </c>
      <c r="U53" s="461">
        <v>0</v>
      </c>
      <c r="V53" s="461"/>
      <c r="W53" s="462">
        <f t="shared" si="6"/>
        <v>570000</v>
      </c>
      <c r="X53" s="463">
        <f t="shared" si="3"/>
        <v>640000</v>
      </c>
      <c r="Y53" s="464">
        <v>1</v>
      </c>
      <c r="Z53" s="324">
        <v>10000</v>
      </c>
      <c r="AA53" s="15" t="str">
        <f>VLOOKUP(TRIM(C53),Att!B:CX,101,0)</f>
        <v>ANNK-HR</v>
      </c>
      <c r="AB53" s="466"/>
      <c r="AC53" s="221"/>
      <c r="AD53" s="221"/>
      <c r="AE53" s="221"/>
      <c r="AF53" s="221"/>
      <c r="AG53" s="221"/>
      <c r="AH53" s="221"/>
      <c r="AI53" s="221"/>
      <c r="AJ53" s="221"/>
      <c r="AK53" s="221"/>
      <c r="AL53" s="465">
        <v>0</v>
      </c>
      <c r="AM53" s="310"/>
    </row>
    <row r="54" spans="1:39" s="300" customFormat="1" x14ac:dyDescent="0.35">
      <c r="A54" s="456">
        <f t="shared" si="0"/>
        <v>51</v>
      </c>
      <c r="B54" s="457" t="s">
        <v>325</v>
      </c>
      <c r="C54" s="456">
        <v>25005046</v>
      </c>
      <c r="D54" s="457" t="s">
        <v>669</v>
      </c>
      <c r="E54" s="458" t="s">
        <v>2245</v>
      </c>
      <c r="F54" s="457" t="s">
        <v>328</v>
      </c>
      <c r="G54" s="458" t="s">
        <v>56</v>
      </c>
      <c r="H54" s="458" t="s">
        <v>2233</v>
      </c>
      <c r="I54" s="459">
        <v>27</v>
      </c>
      <c r="J54" s="459">
        <v>0</v>
      </c>
      <c r="K54" s="459">
        <v>0</v>
      </c>
      <c r="L54" s="459">
        <v>0</v>
      </c>
      <c r="M54" s="459">
        <v>23.5</v>
      </c>
      <c r="N54" s="459">
        <v>0</v>
      </c>
      <c r="O54" s="459"/>
      <c r="P54" s="459"/>
      <c r="Q54" s="460">
        <f t="shared" si="5"/>
        <v>50.5</v>
      </c>
      <c r="R54" s="461">
        <v>6</v>
      </c>
      <c r="S54" s="461"/>
      <c r="T54" s="461">
        <v>0</v>
      </c>
      <c r="U54" s="461">
        <v>0</v>
      </c>
      <c r="V54" s="461"/>
      <c r="W54" s="462">
        <f t="shared" si="6"/>
        <v>565000</v>
      </c>
      <c r="X54" s="463">
        <f t="shared" si="3"/>
        <v>640000</v>
      </c>
      <c r="Y54" s="464">
        <v>1</v>
      </c>
      <c r="Z54" s="324">
        <v>10000</v>
      </c>
      <c r="AA54" s="15" t="str">
        <f>VLOOKUP(TRIM(C54),Att!B:CX,101,0)</f>
        <v>ANNK-HR</v>
      </c>
      <c r="AB54" s="466"/>
      <c r="AC54" s="221"/>
      <c r="AD54" s="221"/>
      <c r="AE54" s="221"/>
      <c r="AF54" s="221"/>
      <c r="AG54" s="221"/>
      <c r="AH54" s="221"/>
      <c r="AI54" s="221"/>
      <c r="AJ54" s="221"/>
      <c r="AK54" s="221"/>
      <c r="AL54" s="465">
        <v>0</v>
      </c>
      <c r="AM54" s="310"/>
    </row>
    <row r="55" spans="1:39" s="300" customFormat="1" x14ac:dyDescent="0.35">
      <c r="A55" s="456">
        <f t="shared" si="0"/>
        <v>52</v>
      </c>
      <c r="B55" s="457" t="s">
        <v>325</v>
      </c>
      <c r="C55" s="456">
        <v>25005050</v>
      </c>
      <c r="D55" s="457" t="s">
        <v>671</v>
      </c>
      <c r="E55" s="458" t="s">
        <v>2234</v>
      </c>
      <c r="F55" s="457" t="s">
        <v>327</v>
      </c>
      <c r="G55" s="458" t="s">
        <v>56</v>
      </c>
      <c r="H55" s="458" t="s">
        <v>2233</v>
      </c>
      <c r="I55" s="459">
        <v>26.25</v>
      </c>
      <c r="J55" s="459">
        <v>-5</v>
      </c>
      <c r="K55" s="459">
        <v>0</v>
      </c>
      <c r="L55" s="459">
        <v>0</v>
      </c>
      <c r="M55" s="459">
        <v>17.5</v>
      </c>
      <c r="N55" s="459">
        <v>0</v>
      </c>
      <c r="O55" s="459"/>
      <c r="P55" s="459"/>
      <c r="Q55" s="460">
        <f t="shared" si="5"/>
        <v>38.75</v>
      </c>
      <c r="R55" s="461">
        <v>4</v>
      </c>
      <c r="S55" s="461"/>
      <c r="T55" s="461">
        <v>0</v>
      </c>
      <c r="U55" s="461">
        <v>0</v>
      </c>
      <c r="V55" s="461"/>
      <c r="W55" s="462">
        <f t="shared" si="6"/>
        <v>427500</v>
      </c>
      <c r="X55" s="463">
        <f t="shared" si="3"/>
        <v>640000</v>
      </c>
      <c r="Y55" s="464">
        <v>1</v>
      </c>
      <c r="Z55" s="324">
        <v>10000</v>
      </c>
      <c r="AA55" s="15" t="str">
        <f>VLOOKUP(TRIM(C55),Att!B:CX,101,0)</f>
        <v>Nhân Kiệt</v>
      </c>
      <c r="AB55" s="466"/>
      <c r="AC55" s="221"/>
      <c r="AD55" s="221"/>
      <c r="AE55" s="221"/>
      <c r="AF55" s="221"/>
      <c r="AG55" s="221"/>
      <c r="AH55" s="221"/>
      <c r="AI55" s="221"/>
      <c r="AJ55" s="221"/>
      <c r="AK55" s="221"/>
      <c r="AL55" s="465">
        <v>0</v>
      </c>
      <c r="AM55" s="310"/>
    </row>
    <row r="56" spans="1:39" s="300" customFormat="1" x14ac:dyDescent="0.35">
      <c r="A56" s="456">
        <f t="shared" si="0"/>
        <v>53</v>
      </c>
      <c r="B56" s="457" t="s">
        <v>325</v>
      </c>
      <c r="C56" s="456">
        <v>25005062</v>
      </c>
      <c r="D56" s="457" t="s">
        <v>684</v>
      </c>
      <c r="E56" s="458" t="s">
        <v>2232</v>
      </c>
      <c r="F56" s="457" t="s">
        <v>328</v>
      </c>
      <c r="G56" s="458" t="s">
        <v>56</v>
      </c>
      <c r="H56" s="458" t="s">
        <v>2233</v>
      </c>
      <c r="I56" s="459">
        <v>31.5</v>
      </c>
      <c r="J56" s="459">
        <v>0</v>
      </c>
      <c r="K56" s="459">
        <v>0</v>
      </c>
      <c r="L56" s="459">
        <v>0</v>
      </c>
      <c r="M56" s="459">
        <v>7.5</v>
      </c>
      <c r="N56" s="459">
        <v>0</v>
      </c>
      <c r="O56" s="459"/>
      <c r="P56" s="459"/>
      <c r="Q56" s="460">
        <f t="shared" si="5"/>
        <v>39</v>
      </c>
      <c r="R56" s="461">
        <v>1</v>
      </c>
      <c r="S56" s="461">
        <v>12</v>
      </c>
      <c r="T56" s="461">
        <v>0</v>
      </c>
      <c r="U56" s="461">
        <v>0</v>
      </c>
      <c r="V56" s="461"/>
      <c r="W56" s="462">
        <f t="shared" si="6"/>
        <v>520000</v>
      </c>
      <c r="X56" s="463">
        <f t="shared" si="3"/>
        <v>640000</v>
      </c>
      <c r="Y56" s="464">
        <v>1</v>
      </c>
      <c r="Z56" s="324">
        <v>10000</v>
      </c>
      <c r="AA56" s="15" t="str">
        <f>VLOOKUP(TRIM(C56),Att!B:CX,101,0)</f>
        <v>ANNK-HR</v>
      </c>
      <c r="AB56" s="466"/>
      <c r="AC56" s="221"/>
      <c r="AD56" s="221"/>
      <c r="AE56" s="221"/>
      <c r="AF56" s="221"/>
      <c r="AG56" s="221"/>
      <c r="AH56" s="221"/>
      <c r="AI56" s="221"/>
      <c r="AJ56" s="221"/>
      <c r="AK56" s="221"/>
      <c r="AL56" s="465">
        <v>0</v>
      </c>
      <c r="AM56" s="310"/>
    </row>
    <row r="57" spans="1:39" s="300" customFormat="1" x14ac:dyDescent="0.35">
      <c r="A57" s="456">
        <f t="shared" si="0"/>
        <v>54</v>
      </c>
      <c r="B57" s="457" t="s">
        <v>325</v>
      </c>
      <c r="C57" s="456">
        <v>25005064</v>
      </c>
      <c r="D57" s="457" t="s">
        <v>70</v>
      </c>
      <c r="E57" s="458" t="s">
        <v>2243</v>
      </c>
      <c r="F57" s="457" t="s">
        <v>328</v>
      </c>
      <c r="G57" s="458" t="s">
        <v>56</v>
      </c>
      <c r="H57" s="458" t="s">
        <v>2233</v>
      </c>
      <c r="I57" s="459">
        <v>34.25</v>
      </c>
      <c r="J57" s="459">
        <v>0</v>
      </c>
      <c r="K57" s="459">
        <v>0</v>
      </c>
      <c r="L57" s="459">
        <v>0</v>
      </c>
      <c r="M57" s="459">
        <v>20.5</v>
      </c>
      <c r="N57" s="459">
        <v>0</v>
      </c>
      <c r="O57" s="459"/>
      <c r="P57" s="459"/>
      <c r="Q57" s="460">
        <f t="shared" si="5"/>
        <v>54.75</v>
      </c>
      <c r="R57" s="461">
        <v>11</v>
      </c>
      <c r="S57" s="461"/>
      <c r="T57" s="461">
        <v>0</v>
      </c>
      <c r="U57" s="461">
        <v>0</v>
      </c>
      <c r="V57" s="461"/>
      <c r="W57" s="462">
        <f t="shared" si="6"/>
        <v>657500</v>
      </c>
      <c r="X57" s="463">
        <f t="shared" si="3"/>
        <v>640000</v>
      </c>
      <c r="Y57" s="464">
        <v>1</v>
      </c>
      <c r="Z57" s="324">
        <v>10000</v>
      </c>
      <c r="AA57" s="15" t="str">
        <f>VLOOKUP(TRIM(C57),Att!B:CX,101,0)</f>
        <v>ANNK-HR</v>
      </c>
      <c r="AB57" s="466"/>
      <c r="AC57" s="221"/>
      <c r="AD57" s="221"/>
      <c r="AE57" s="221"/>
      <c r="AF57" s="221"/>
      <c r="AG57" s="221"/>
      <c r="AH57" s="221"/>
      <c r="AI57" s="221"/>
      <c r="AJ57" s="221"/>
      <c r="AK57" s="221"/>
      <c r="AL57" s="465">
        <v>0</v>
      </c>
      <c r="AM57" s="310"/>
    </row>
    <row r="58" spans="1:39" s="300" customFormat="1" x14ac:dyDescent="0.35">
      <c r="A58" s="456">
        <f t="shared" si="0"/>
        <v>55</v>
      </c>
      <c r="B58" s="457" t="s">
        <v>325</v>
      </c>
      <c r="C58" s="456">
        <v>25005053</v>
      </c>
      <c r="D58" s="457" t="s">
        <v>677</v>
      </c>
      <c r="E58" s="458" t="s">
        <v>2246</v>
      </c>
      <c r="F58" s="457" t="s">
        <v>328</v>
      </c>
      <c r="G58" s="458" t="s">
        <v>56</v>
      </c>
      <c r="H58" s="458" t="s">
        <v>2233</v>
      </c>
      <c r="I58" s="459">
        <v>33.75</v>
      </c>
      <c r="J58" s="459">
        <v>-2</v>
      </c>
      <c r="K58" s="459">
        <v>0</v>
      </c>
      <c r="L58" s="459">
        <v>0</v>
      </c>
      <c r="M58" s="459">
        <v>29</v>
      </c>
      <c r="N58" s="459">
        <v>0</v>
      </c>
      <c r="O58" s="459"/>
      <c r="P58" s="459"/>
      <c r="Q58" s="460">
        <f t="shared" si="5"/>
        <v>60.75</v>
      </c>
      <c r="R58" s="461">
        <v>17</v>
      </c>
      <c r="S58" s="461"/>
      <c r="T58" s="461">
        <v>0</v>
      </c>
      <c r="U58" s="461">
        <v>0</v>
      </c>
      <c r="V58" s="461"/>
      <c r="W58" s="462">
        <f t="shared" si="6"/>
        <v>777500</v>
      </c>
      <c r="X58" s="463">
        <f t="shared" si="3"/>
        <v>640000</v>
      </c>
      <c r="Y58" s="464">
        <v>1</v>
      </c>
      <c r="Z58" s="324">
        <v>10000</v>
      </c>
      <c r="AA58" s="15" t="str">
        <f>VLOOKUP(TRIM(C58),Att!B:CX,101,0)</f>
        <v>MEKONG SUBLABOR</v>
      </c>
      <c r="AB58" s="466"/>
      <c r="AC58" s="221"/>
      <c r="AD58" s="221"/>
      <c r="AE58" s="221"/>
      <c r="AF58" s="221"/>
      <c r="AG58" s="221"/>
      <c r="AH58" s="221"/>
      <c r="AI58" s="221"/>
      <c r="AJ58" s="221"/>
      <c r="AK58" s="221"/>
      <c r="AL58" s="465">
        <v>0</v>
      </c>
      <c r="AM58" s="310"/>
    </row>
    <row r="59" spans="1:39" s="300" customFormat="1" x14ac:dyDescent="0.35">
      <c r="A59" s="456">
        <f t="shared" si="0"/>
        <v>56</v>
      </c>
      <c r="B59" s="457" t="s">
        <v>325</v>
      </c>
      <c r="C59" s="456">
        <v>25005072</v>
      </c>
      <c r="D59" s="457" t="s">
        <v>693</v>
      </c>
      <c r="E59" s="458" t="s">
        <v>2247</v>
      </c>
      <c r="F59" s="457" t="s">
        <v>327</v>
      </c>
      <c r="G59" s="458" t="s">
        <v>56</v>
      </c>
      <c r="H59" s="458" t="s">
        <v>2233</v>
      </c>
      <c r="I59" s="459">
        <v>-1.25</v>
      </c>
      <c r="J59" s="459">
        <v>0</v>
      </c>
      <c r="K59" s="459">
        <v>0</v>
      </c>
      <c r="L59" s="459">
        <v>0</v>
      </c>
      <c r="M59" s="459">
        <v>17</v>
      </c>
      <c r="N59" s="459">
        <v>0</v>
      </c>
      <c r="O59" s="459"/>
      <c r="P59" s="459"/>
      <c r="Q59" s="460">
        <f t="shared" si="5"/>
        <v>15.75</v>
      </c>
      <c r="R59" s="461">
        <v>0</v>
      </c>
      <c r="S59" s="461"/>
      <c r="T59" s="461">
        <v>0</v>
      </c>
      <c r="U59" s="461">
        <v>0</v>
      </c>
      <c r="V59" s="461"/>
      <c r="W59" s="462">
        <f t="shared" si="6"/>
        <v>157500</v>
      </c>
      <c r="X59" s="463">
        <f t="shared" si="3"/>
        <v>640000</v>
      </c>
      <c r="Y59" s="464">
        <v>1</v>
      </c>
      <c r="Z59" s="324">
        <v>10000</v>
      </c>
      <c r="AA59" s="15" t="str">
        <f>VLOOKUP(TRIM(C59),Att!B:CX,101,0)</f>
        <v>Nhân Kiệt</v>
      </c>
      <c r="AB59" s="466"/>
      <c r="AC59" s="221"/>
      <c r="AD59" s="221"/>
      <c r="AE59" s="221"/>
      <c r="AF59" s="221"/>
      <c r="AG59" s="221"/>
      <c r="AH59" s="221"/>
      <c r="AI59" s="221"/>
      <c r="AJ59" s="221"/>
      <c r="AK59" s="221"/>
      <c r="AL59" s="465">
        <v>0</v>
      </c>
      <c r="AM59" s="310"/>
    </row>
    <row r="60" spans="1:39" s="300" customFormat="1" x14ac:dyDescent="0.35">
      <c r="A60" s="456">
        <f t="shared" si="0"/>
        <v>57</v>
      </c>
      <c r="B60" s="457" t="s">
        <v>325</v>
      </c>
      <c r="C60" s="456">
        <v>25005075</v>
      </c>
      <c r="D60" s="457" t="s">
        <v>696</v>
      </c>
      <c r="E60" s="458" t="s">
        <v>2234</v>
      </c>
      <c r="F60" s="457" t="s">
        <v>327</v>
      </c>
      <c r="G60" s="458" t="s">
        <v>56</v>
      </c>
      <c r="H60" s="458" t="s">
        <v>2233</v>
      </c>
      <c r="I60" s="459">
        <v>23</v>
      </c>
      <c r="J60" s="459">
        <v>-2</v>
      </c>
      <c r="K60" s="459">
        <v>0</v>
      </c>
      <c r="L60" s="459">
        <v>0</v>
      </c>
      <c r="M60" s="459">
        <v>15</v>
      </c>
      <c r="N60" s="459">
        <v>0</v>
      </c>
      <c r="O60" s="459"/>
      <c r="P60" s="459"/>
      <c r="Q60" s="460">
        <f t="shared" si="5"/>
        <v>36</v>
      </c>
      <c r="R60" s="461">
        <v>5</v>
      </c>
      <c r="S60" s="461"/>
      <c r="T60" s="461">
        <v>0</v>
      </c>
      <c r="U60" s="461">
        <v>0</v>
      </c>
      <c r="V60" s="461"/>
      <c r="W60" s="462">
        <f t="shared" si="6"/>
        <v>410000</v>
      </c>
      <c r="X60" s="463">
        <f t="shared" si="3"/>
        <v>640000</v>
      </c>
      <c r="Y60" s="464">
        <v>1</v>
      </c>
      <c r="Z60" s="324">
        <v>10000</v>
      </c>
      <c r="AA60" s="15" t="str">
        <f>VLOOKUP(TRIM(C60),Att!B:CX,101,0)</f>
        <v>ANNK-HR</v>
      </c>
      <c r="AB60" s="466"/>
      <c r="AC60" s="221"/>
      <c r="AD60" s="221"/>
      <c r="AE60" s="221"/>
      <c r="AF60" s="221"/>
      <c r="AG60" s="221"/>
      <c r="AH60" s="221"/>
      <c r="AI60" s="221"/>
      <c r="AJ60" s="221"/>
      <c r="AK60" s="221"/>
      <c r="AL60" s="465">
        <v>0</v>
      </c>
      <c r="AM60" s="310"/>
    </row>
    <row r="61" spans="1:39" s="300" customFormat="1" x14ac:dyDescent="0.35">
      <c r="A61" s="456">
        <f t="shared" si="0"/>
        <v>58</v>
      </c>
      <c r="B61" s="457" t="s">
        <v>325</v>
      </c>
      <c r="C61" s="456">
        <v>25005084</v>
      </c>
      <c r="D61" s="457" t="s">
        <v>699</v>
      </c>
      <c r="E61" s="458" t="s">
        <v>2232</v>
      </c>
      <c r="F61" s="457" t="s">
        <v>328</v>
      </c>
      <c r="G61" s="458" t="s">
        <v>56</v>
      </c>
      <c r="H61" s="458" t="s">
        <v>2233</v>
      </c>
      <c r="I61" s="459">
        <v>28.5</v>
      </c>
      <c r="J61" s="459">
        <v>-5</v>
      </c>
      <c r="K61" s="459">
        <v>0</v>
      </c>
      <c r="L61" s="459">
        <v>0</v>
      </c>
      <c r="M61" s="459">
        <v>14</v>
      </c>
      <c r="N61" s="459">
        <v>0</v>
      </c>
      <c r="O61" s="459"/>
      <c r="P61" s="459"/>
      <c r="Q61" s="460">
        <f t="shared" si="5"/>
        <v>37.5</v>
      </c>
      <c r="R61" s="461">
        <v>4</v>
      </c>
      <c r="S61" s="461">
        <v>19</v>
      </c>
      <c r="T61" s="461">
        <v>0</v>
      </c>
      <c r="U61" s="461">
        <v>0</v>
      </c>
      <c r="V61" s="461"/>
      <c r="W61" s="462">
        <f t="shared" si="6"/>
        <v>605000</v>
      </c>
      <c r="X61" s="463">
        <f t="shared" si="3"/>
        <v>640000</v>
      </c>
      <c r="Y61" s="464">
        <v>1</v>
      </c>
      <c r="Z61" s="324">
        <v>10000</v>
      </c>
      <c r="AA61" s="15" t="str">
        <f>VLOOKUP(TRIM(C61),Att!B:CX,101,0)</f>
        <v>MEKONG SUBLABOR</v>
      </c>
      <c r="AB61" s="466"/>
      <c r="AC61" s="221"/>
      <c r="AD61" s="221"/>
      <c r="AE61" s="221"/>
      <c r="AF61" s="221"/>
      <c r="AG61" s="221"/>
      <c r="AH61" s="221"/>
      <c r="AI61" s="221"/>
      <c r="AJ61" s="221"/>
      <c r="AK61" s="221"/>
      <c r="AL61" s="465">
        <v>0</v>
      </c>
      <c r="AM61" s="310"/>
    </row>
    <row r="62" spans="1:39" s="300" customFormat="1" x14ac:dyDescent="0.35">
      <c r="A62" s="456">
        <f t="shared" si="0"/>
        <v>59</v>
      </c>
      <c r="B62" s="457" t="s">
        <v>325</v>
      </c>
      <c r="C62" s="456">
        <v>25005087</v>
      </c>
      <c r="D62" s="457" t="s">
        <v>705</v>
      </c>
      <c r="E62" s="458" t="s">
        <v>2248</v>
      </c>
      <c r="F62" s="457" t="s">
        <v>327</v>
      </c>
      <c r="G62" s="458" t="s">
        <v>56</v>
      </c>
      <c r="H62" s="458" t="s">
        <v>2233</v>
      </c>
      <c r="I62" s="459">
        <v>28.75</v>
      </c>
      <c r="J62" s="459">
        <v>0</v>
      </c>
      <c r="K62" s="459">
        <v>0</v>
      </c>
      <c r="L62" s="459">
        <v>0</v>
      </c>
      <c r="M62" s="459">
        <v>24</v>
      </c>
      <c r="N62" s="459">
        <v>0</v>
      </c>
      <c r="O62" s="459"/>
      <c r="P62" s="459"/>
      <c r="Q62" s="460">
        <f t="shared" si="5"/>
        <v>52.75</v>
      </c>
      <c r="R62" s="461">
        <v>5</v>
      </c>
      <c r="S62" s="461"/>
      <c r="T62" s="461">
        <v>0</v>
      </c>
      <c r="U62" s="461">
        <v>0</v>
      </c>
      <c r="V62" s="461"/>
      <c r="W62" s="462">
        <f t="shared" si="6"/>
        <v>577500</v>
      </c>
      <c r="X62" s="463">
        <f t="shared" si="3"/>
        <v>640000</v>
      </c>
      <c r="Y62" s="464">
        <v>1</v>
      </c>
      <c r="Z62" s="324">
        <v>10000</v>
      </c>
      <c r="AA62" s="15" t="str">
        <f>VLOOKUP(TRIM(C62),Att!B:CX,101,0)</f>
        <v>MEKONG SUBLABOR</v>
      </c>
      <c r="AB62" s="466"/>
      <c r="AC62" s="221"/>
      <c r="AD62" s="221"/>
      <c r="AE62" s="221"/>
      <c r="AF62" s="221"/>
      <c r="AG62" s="221"/>
      <c r="AH62" s="221"/>
      <c r="AI62" s="221"/>
      <c r="AJ62" s="221"/>
      <c r="AK62" s="221"/>
      <c r="AL62" s="465">
        <v>0</v>
      </c>
      <c r="AM62" s="310"/>
    </row>
    <row r="63" spans="1:39" s="300" customFormat="1" x14ac:dyDescent="0.35">
      <c r="A63" s="456">
        <f t="shared" si="0"/>
        <v>60</v>
      </c>
      <c r="B63" s="457" t="s">
        <v>325</v>
      </c>
      <c r="C63" s="456">
        <v>25005102</v>
      </c>
      <c r="D63" s="457" t="s">
        <v>714</v>
      </c>
      <c r="E63" s="458" t="s">
        <v>2249</v>
      </c>
      <c r="F63" s="457" t="s">
        <v>328</v>
      </c>
      <c r="G63" s="458" t="s">
        <v>56</v>
      </c>
      <c r="H63" s="458" t="s">
        <v>2233</v>
      </c>
      <c r="I63" s="459">
        <v>32.25</v>
      </c>
      <c r="J63" s="459">
        <v>-1</v>
      </c>
      <c r="K63" s="459">
        <v>0</v>
      </c>
      <c r="L63" s="459">
        <v>0</v>
      </c>
      <c r="M63" s="459">
        <v>24.5</v>
      </c>
      <c r="N63" s="459">
        <v>0</v>
      </c>
      <c r="O63" s="459"/>
      <c r="P63" s="459"/>
      <c r="Q63" s="460">
        <f t="shared" si="5"/>
        <v>55.75</v>
      </c>
      <c r="R63" s="461">
        <v>0</v>
      </c>
      <c r="S63" s="461"/>
      <c r="T63" s="461">
        <v>0</v>
      </c>
      <c r="U63" s="461">
        <v>0</v>
      </c>
      <c r="V63" s="461"/>
      <c r="W63" s="462">
        <f t="shared" si="6"/>
        <v>557500</v>
      </c>
      <c r="X63" s="463">
        <f t="shared" si="3"/>
        <v>640000</v>
      </c>
      <c r="Y63" s="464">
        <v>1</v>
      </c>
      <c r="Z63" s="324">
        <v>10000</v>
      </c>
      <c r="AA63" s="15" t="str">
        <f>VLOOKUP(TRIM(C63),Att!B:CX,101,0)</f>
        <v>Nhân Kiệt</v>
      </c>
      <c r="AB63" s="466"/>
      <c r="AC63" s="221"/>
      <c r="AD63" s="221"/>
      <c r="AE63" s="221"/>
      <c r="AF63" s="221"/>
      <c r="AG63" s="221"/>
      <c r="AH63" s="221"/>
      <c r="AI63" s="221"/>
      <c r="AJ63" s="221"/>
      <c r="AK63" s="221"/>
      <c r="AL63" s="465">
        <v>0</v>
      </c>
      <c r="AM63" s="310"/>
    </row>
    <row r="64" spans="1:39" s="300" customFormat="1" x14ac:dyDescent="0.35">
      <c r="A64" s="456">
        <f t="shared" si="0"/>
        <v>61</v>
      </c>
      <c r="B64" s="457" t="s">
        <v>325</v>
      </c>
      <c r="C64" s="456">
        <v>25005135</v>
      </c>
      <c r="D64" s="457" t="s">
        <v>772</v>
      </c>
      <c r="E64" s="458" t="s">
        <v>2234</v>
      </c>
      <c r="F64" s="457" t="s">
        <v>327</v>
      </c>
      <c r="G64" s="458" t="s">
        <v>56</v>
      </c>
      <c r="H64" s="458" t="s">
        <v>2233</v>
      </c>
      <c r="I64" s="459">
        <v>-105.75</v>
      </c>
      <c r="J64" s="459">
        <v>-1</v>
      </c>
      <c r="K64" s="459">
        <v>0</v>
      </c>
      <c r="L64" s="459">
        <v>0</v>
      </c>
      <c r="M64" s="459">
        <v>9</v>
      </c>
      <c r="N64" s="459">
        <v>0</v>
      </c>
      <c r="O64" s="459"/>
      <c r="P64" s="459"/>
      <c r="Q64" s="460">
        <f t="shared" si="5"/>
        <v>-97.75</v>
      </c>
      <c r="R64" s="461">
        <v>0</v>
      </c>
      <c r="S64" s="461"/>
      <c r="T64" s="461">
        <v>0</v>
      </c>
      <c r="U64" s="461">
        <v>0</v>
      </c>
      <c r="V64" s="461"/>
      <c r="W64" s="462"/>
      <c r="X64" s="463">
        <f t="shared" si="3"/>
        <v>640000</v>
      </c>
      <c r="Y64" s="464">
        <v>1</v>
      </c>
      <c r="Z64" s="324">
        <v>10000</v>
      </c>
      <c r="AA64" s="15" t="str">
        <f>VLOOKUP(TRIM(C64),Att!B:CX,101,0)</f>
        <v>MEKONG SUBLABOR</v>
      </c>
      <c r="AB64" s="466"/>
      <c r="AC64" s="221"/>
      <c r="AD64" s="221"/>
      <c r="AE64" s="221"/>
      <c r="AF64" s="221"/>
      <c r="AG64" s="221"/>
      <c r="AH64" s="221"/>
      <c r="AI64" s="221"/>
      <c r="AJ64" s="221"/>
      <c r="AK64" s="221"/>
      <c r="AL64" s="465">
        <v>0</v>
      </c>
      <c r="AM64" s="310"/>
    </row>
    <row r="65" spans="1:39" s="300" customFormat="1" x14ac:dyDescent="0.35">
      <c r="A65" s="456">
        <f t="shared" si="0"/>
        <v>62</v>
      </c>
      <c r="B65" s="457" t="s">
        <v>325</v>
      </c>
      <c r="C65" s="456">
        <v>25005133</v>
      </c>
      <c r="D65" s="457" t="s">
        <v>769</v>
      </c>
      <c r="E65" s="458" t="s">
        <v>2250</v>
      </c>
      <c r="F65" s="457" t="s">
        <v>399</v>
      </c>
      <c r="G65" s="458" t="s">
        <v>56</v>
      </c>
      <c r="H65" s="458" t="s">
        <v>2233</v>
      </c>
      <c r="I65" s="459">
        <v>27.25</v>
      </c>
      <c r="J65" s="459">
        <v>0</v>
      </c>
      <c r="K65" s="459">
        <v>0</v>
      </c>
      <c r="L65" s="459">
        <v>0</v>
      </c>
      <c r="M65" s="459">
        <v>17.5</v>
      </c>
      <c r="N65" s="459">
        <v>0</v>
      </c>
      <c r="O65" s="459"/>
      <c r="P65" s="459"/>
      <c r="Q65" s="460">
        <f t="shared" si="5"/>
        <v>44.75</v>
      </c>
      <c r="R65" s="461">
        <v>6</v>
      </c>
      <c r="S65" s="461"/>
      <c r="T65" s="461">
        <v>0</v>
      </c>
      <c r="U65" s="461">
        <v>0</v>
      </c>
      <c r="V65" s="461"/>
      <c r="W65" s="462">
        <f t="shared" si="6"/>
        <v>507500</v>
      </c>
      <c r="X65" s="463">
        <f t="shared" si="3"/>
        <v>640000</v>
      </c>
      <c r="Y65" s="464">
        <v>1</v>
      </c>
      <c r="Z65" s="324">
        <v>10000</v>
      </c>
      <c r="AA65" s="15" t="str">
        <f>VLOOKUP(TRIM(C65),Att!B:CX,101,0)</f>
        <v>MEKONG SUBLABOR</v>
      </c>
      <c r="AB65" s="466"/>
      <c r="AC65" s="221"/>
      <c r="AD65" s="221"/>
      <c r="AE65" s="221"/>
      <c r="AF65" s="221"/>
      <c r="AG65" s="221"/>
      <c r="AH65" s="221"/>
      <c r="AI65" s="221"/>
      <c r="AJ65" s="221"/>
      <c r="AK65" s="221"/>
      <c r="AL65" s="465">
        <v>0</v>
      </c>
      <c r="AM65" s="310"/>
    </row>
    <row r="66" spans="1:39" s="300" customFormat="1" x14ac:dyDescent="0.35">
      <c r="A66" s="456">
        <f t="shared" si="0"/>
        <v>63</v>
      </c>
      <c r="B66" s="457" t="s">
        <v>325</v>
      </c>
      <c r="C66" s="456">
        <v>25005140</v>
      </c>
      <c r="D66" s="457" t="s">
        <v>780</v>
      </c>
      <c r="E66" s="458" t="s">
        <v>2244</v>
      </c>
      <c r="F66" s="457" t="s">
        <v>399</v>
      </c>
      <c r="G66" s="458" t="s">
        <v>56</v>
      </c>
      <c r="H66" s="458" t="s">
        <v>2233</v>
      </c>
      <c r="I66" s="459">
        <v>-70.75</v>
      </c>
      <c r="J66" s="459">
        <v>0</v>
      </c>
      <c r="K66" s="459">
        <v>0</v>
      </c>
      <c r="L66" s="459">
        <v>0</v>
      </c>
      <c r="M66" s="459">
        <v>11</v>
      </c>
      <c r="N66" s="459">
        <v>0</v>
      </c>
      <c r="O66" s="459"/>
      <c r="P66" s="459"/>
      <c r="Q66" s="460">
        <f t="shared" si="5"/>
        <v>-59.75</v>
      </c>
      <c r="R66" s="461">
        <v>3</v>
      </c>
      <c r="S66" s="461">
        <v>1</v>
      </c>
      <c r="T66" s="461">
        <v>0</v>
      </c>
      <c r="U66" s="461">
        <v>0</v>
      </c>
      <c r="V66" s="461"/>
      <c r="W66" s="462">
        <f t="shared" si="6"/>
        <v>40000</v>
      </c>
      <c r="X66" s="463">
        <f t="shared" si="3"/>
        <v>640000</v>
      </c>
      <c r="Y66" s="464">
        <v>1</v>
      </c>
      <c r="Z66" s="324">
        <v>10000</v>
      </c>
      <c r="AA66" s="15" t="str">
        <f>VLOOKUP(TRIM(C66),Att!B:CX,101,0)</f>
        <v>Nhân Kiệt</v>
      </c>
      <c r="AB66" s="466"/>
      <c r="AC66" s="221"/>
      <c r="AD66" s="221"/>
      <c r="AE66" s="221"/>
      <c r="AF66" s="221"/>
      <c r="AG66" s="221"/>
      <c r="AH66" s="221"/>
      <c r="AI66" s="221"/>
      <c r="AJ66" s="221"/>
      <c r="AK66" s="221"/>
      <c r="AL66" s="465" t="s">
        <v>1901</v>
      </c>
      <c r="AM66" s="310"/>
    </row>
    <row r="67" spans="1:39" s="300" customFormat="1" x14ac:dyDescent="0.35">
      <c r="A67" s="456">
        <f t="shared" si="0"/>
        <v>64</v>
      </c>
      <c r="B67" s="457" t="s">
        <v>325</v>
      </c>
      <c r="C67" s="456">
        <v>25005162</v>
      </c>
      <c r="D67" s="457" t="s">
        <v>800</v>
      </c>
      <c r="E67" s="458" t="s">
        <v>2251</v>
      </c>
      <c r="F67" s="457" t="s">
        <v>327</v>
      </c>
      <c r="G67" s="458" t="s">
        <v>56</v>
      </c>
      <c r="H67" s="458" t="s">
        <v>2233</v>
      </c>
      <c r="I67" s="459">
        <v>-14</v>
      </c>
      <c r="J67" s="459">
        <v>0</v>
      </c>
      <c r="K67" s="459">
        <v>0</v>
      </c>
      <c r="L67" s="459">
        <v>0</v>
      </c>
      <c r="M67" s="459">
        <v>8.5</v>
      </c>
      <c r="N67" s="459">
        <v>0</v>
      </c>
      <c r="O67" s="459"/>
      <c r="P67" s="459"/>
      <c r="Q67" s="460">
        <f t="shared" si="5"/>
        <v>-5.5</v>
      </c>
      <c r="R67" s="461">
        <v>0</v>
      </c>
      <c r="S67" s="461"/>
      <c r="T67" s="461">
        <v>0</v>
      </c>
      <c r="U67" s="461">
        <v>0</v>
      </c>
      <c r="V67" s="461"/>
      <c r="W67" s="462"/>
      <c r="X67" s="463">
        <f t="shared" si="3"/>
        <v>640000</v>
      </c>
      <c r="Y67" s="464">
        <v>1</v>
      </c>
      <c r="Z67" s="324">
        <v>10000</v>
      </c>
      <c r="AA67" s="15" t="str">
        <f>VLOOKUP(TRIM(C67),Att!B:CX,101,0)</f>
        <v>Nhân Kiệt</v>
      </c>
      <c r="AB67" s="466"/>
      <c r="AC67" s="221"/>
      <c r="AD67" s="221"/>
      <c r="AE67" s="221"/>
      <c r="AF67" s="221"/>
      <c r="AG67" s="221"/>
      <c r="AH67" s="221"/>
      <c r="AI67" s="221"/>
      <c r="AJ67" s="221"/>
      <c r="AK67" s="221"/>
      <c r="AL67" s="465" t="s">
        <v>1903</v>
      </c>
      <c r="AM67" s="310"/>
    </row>
    <row r="68" spans="1:39" s="300" customFormat="1" x14ac:dyDescent="0.35">
      <c r="A68" s="456">
        <f t="shared" ref="A68:A131" si="7">ROW()-3</f>
        <v>65</v>
      </c>
      <c r="B68" s="457" t="s">
        <v>325</v>
      </c>
      <c r="C68" s="456">
        <v>25005170</v>
      </c>
      <c r="D68" s="457" t="s">
        <v>813</v>
      </c>
      <c r="E68" s="458" t="s">
        <v>2252</v>
      </c>
      <c r="F68" s="457" t="s">
        <v>328</v>
      </c>
      <c r="G68" s="458" t="s">
        <v>56</v>
      </c>
      <c r="H68" s="458" t="s">
        <v>2233</v>
      </c>
      <c r="I68" s="459">
        <v>36.5</v>
      </c>
      <c r="J68" s="459">
        <v>0</v>
      </c>
      <c r="K68" s="459">
        <v>0</v>
      </c>
      <c r="L68" s="459">
        <v>0</v>
      </c>
      <c r="M68" s="459">
        <v>23</v>
      </c>
      <c r="N68" s="459">
        <v>0</v>
      </c>
      <c r="O68" s="459"/>
      <c r="P68" s="459"/>
      <c r="Q68" s="460">
        <f t="shared" si="5"/>
        <v>59.5</v>
      </c>
      <c r="R68" s="461">
        <v>5</v>
      </c>
      <c r="S68" s="461"/>
      <c r="T68" s="461">
        <v>0</v>
      </c>
      <c r="U68" s="461">
        <v>0</v>
      </c>
      <c r="V68" s="461"/>
      <c r="W68" s="462">
        <f t="shared" si="6"/>
        <v>645000</v>
      </c>
      <c r="X68" s="463">
        <f t="shared" ref="X68:X131" si="8">IF(E68="SMT",10000000/COUNTIFS(E:E,"SMT"),IF(G68="LG",(35000000+15000000)/COUNTIFS(G:G,"LG"),0))+Z68*64</f>
        <v>640000</v>
      </c>
      <c r="Y68" s="464">
        <v>1</v>
      </c>
      <c r="Z68" s="324">
        <v>10000</v>
      </c>
      <c r="AA68" s="15" t="str">
        <f>VLOOKUP(TRIM(C68),Att!B:CX,101,0)</f>
        <v>MEKONG SUBLABOR</v>
      </c>
      <c r="AB68" s="466"/>
      <c r="AC68" s="221"/>
      <c r="AD68" s="221"/>
      <c r="AE68" s="221"/>
      <c r="AF68" s="221"/>
      <c r="AG68" s="221"/>
      <c r="AH68" s="221"/>
      <c r="AI68" s="221"/>
      <c r="AJ68" s="221"/>
      <c r="AK68" s="221"/>
      <c r="AL68" s="465">
        <v>0</v>
      </c>
      <c r="AM68" s="310"/>
    </row>
    <row r="69" spans="1:39" s="300" customFormat="1" x14ac:dyDescent="0.35">
      <c r="A69" s="456">
        <f t="shared" si="7"/>
        <v>66</v>
      </c>
      <c r="B69" s="457" t="s">
        <v>325</v>
      </c>
      <c r="C69" s="456">
        <v>25005175</v>
      </c>
      <c r="D69" s="457" t="s">
        <v>816</v>
      </c>
      <c r="E69" s="458" t="s">
        <v>2253</v>
      </c>
      <c r="F69" s="457" t="s">
        <v>327</v>
      </c>
      <c r="G69" s="458" t="s">
        <v>56</v>
      </c>
      <c r="H69" s="458" t="s">
        <v>2233</v>
      </c>
      <c r="I69" s="459">
        <v>10.75</v>
      </c>
      <c r="J69" s="459">
        <v>0</v>
      </c>
      <c r="K69" s="459">
        <v>0</v>
      </c>
      <c r="L69" s="459">
        <v>0</v>
      </c>
      <c r="M69" s="459">
        <v>22</v>
      </c>
      <c r="N69" s="459">
        <v>0</v>
      </c>
      <c r="O69" s="459"/>
      <c r="P69" s="459"/>
      <c r="Q69" s="460">
        <f t="shared" si="5"/>
        <v>32.75</v>
      </c>
      <c r="R69" s="461">
        <v>2</v>
      </c>
      <c r="S69" s="461"/>
      <c r="T69" s="461">
        <v>0</v>
      </c>
      <c r="U69" s="461">
        <v>0</v>
      </c>
      <c r="V69" s="461"/>
      <c r="W69" s="462">
        <f t="shared" si="6"/>
        <v>347500</v>
      </c>
      <c r="X69" s="463">
        <f t="shared" si="8"/>
        <v>640000</v>
      </c>
      <c r="Y69" s="464">
        <v>1</v>
      </c>
      <c r="Z69" s="324">
        <v>10000</v>
      </c>
      <c r="AA69" s="15" t="str">
        <f>VLOOKUP(TRIM(C69),Att!B:CX,101,0)</f>
        <v>MEKONG SUBLABOR</v>
      </c>
      <c r="AB69" s="466"/>
      <c r="AC69" s="221"/>
      <c r="AD69" s="221"/>
      <c r="AE69" s="221"/>
      <c r="AF69" s="221"/>
      <c r="AG69" s="221"/>
      <c r="AH69" s="221"/>
      <c r="AI69" s="221"/>
      <c r="AJ69" s="221"/>
      <c r="AK69" s="221"/>
      <c r="AL69" s="465">
        <v>0</v>
      </c>
      <c r="AM69" s="310"/>
    </row>
    <row r="70" spans="1:39" s="300" customFormat="1" x14ac:dyDescent="0.35">
      <c r="A70" s="456">
        <f t="shared" si="7"/>
        <v>67</v>
      </c>
      <c r="B70" s="457" t="s">
        <v>325</v>
      </c>
      <c r="C70" s="456">
        <v>25005112</v>
      </c>
      <c r="D70" s="457" t="s">
        <v>744</v>
      </c>
      <c r="E70" s="458" t="s">
        <v>2254</v>
      </c>
      <c r="F70" s="457" t="s">
        <v>399</v>
      </c>
      <c r="G70" s="458" t="s">
        <v>56</v>
      </c>
      <c r="H70" s="458" t="s">
        <v>2233</v>
      </c>
      <c r="I70" s="459">
        <v>30.5</v>
      </c>
      <c r="J70" s="459">
        <v>0</v>
      </c>
      <c r="K70" s="459">
        <v>0</v>
      </c>
      <c r="L70" s="459">
        <v>0</v>
      </c>
      <c r="M70" s="459">
        <v>19</v>
      </c>
      <c r="N70" s="459">
        <v>0</v>
      </c>
      <c r="O70" s="459"/>
      <c r="P70" s="459"/>
      <c r="Q70" s="460">
        <f t="shared" si="5"/>
        <v>49.5</v>
      </c>
      <c r="R70" s="461">
        <v>0</v>
      </c>
      <c r="S70" s="461"/>
      <c r="T70" s="461">
        <v>0</v>
      </c>
      <c r="U70" s="461">
        <v>0</v>
      </c>
      <c r="V70" s="461"/>
      <c r="W70" s="462">
        <f t="shared" si="6"/>
        <v>495000</v>
      </c>
      <c r="X70" s="463">
        <f t="shared" si="8"/>
        <v>640000</v>
      </c>
      <c r="Y70" s="464">
        <v>1</v>
      </c>
      <c r="Z70" s="324">
        <v>10000</v>
      </c>
      <c r="AA70" s="15" t="str">
        <f>VLOOKUP(TRIM(C70),Att!B:CX,101,0)</f>
        <v>MEKONG SUBLABOR</v>
      </c>
      <c r="AB70" s="466"/>
      <c r="AC70" s="221"/>
      <c r="AD70" s="221"/>
      <c r="AE70" s="221"/>
      <c r="AF70" s="221"/>
      <c r="AG70" s="221"/>
      <c r="AH70" s="221"/>
      <c r="AI70" s="221"/>
      <c r="AJ70" s="221"/>
      <c r="AK70" s="221"/>
      <c r="AL70" s="465">
        <v>0</v>
      </c>
      <c r="AM70" s="310"/>
    </row>
    <row r="71" spans="1:39" s="300" customFormat="1" x14ac:dyDescent="0.35">
      <c r="A71" s="456">
        <f t="shared" si="7"/>
        <v>68</v>
      </c>
      <c r="B71" s="457" t="s">
        <v>325</v>
      </c>
      <c r="C71" s="456">
        <v>25005181</v>
      </c>
      <c r="D71" s="457" t="s">
        <v>831</v>
      </c>
      <c r="E71" s="458" t="s">
        <v>2255</v>
      </c>
      <c r="F71" s="457" t="s">
        <v>327</v>
      </c>
      <c r="G71" s="458" t="s">
        <v>56</v>
      </c>
      <c r="H71" s="458" t="s">
        <v>2233</v>
      </c>
      <c r="I71" s="459">
        <v>24</v>
      </c>
      <c r="J71" s="459">
        <v>0</v>
      </c>
      <c r="K71" s="459">
        <v>0</v>
      </c>
      <c r="L71" s="459">
        <v>0</v>
      </c>
      <c r="M71" s="459">
        <v>18.5</v>
      </c>
      <c r="N71" s="459">
        <v>0</v>
      </c>
      <c r="O71" s="459"/>
      <c r="P71" s="459"/>
      <c r="Q71" s="460">
        <f t="shared" si="5"/>
        <v>42.5</v>
      </c>
      <c r="R71" s="461">
        <v>2</v>
      </c>
      <c r="S71" s="461"/>
      <c r="T71" s="461">
        <v>0</v>
      </c>
      <c r="U71" s="461">
        <v>0</v>
      </c>
      <c r="V71" s="461"/>
      <c r="W71" s="462">
        <f t="shared" si="6"/>
        <v>445000</v>
      </c>
      <c r="X71" s="463">
        <f t="shared" si="8"/>
        <v>640000</v>
      </c>
      <c r="Y71" s="464">
        <v>1</v>
      </c>
      <c r="Z71" s="324">
        <v>10000</v>
      </c>
      <c r="AA71" s="15" t="str">
        <f>VLOOKUP(TRIM(C71),Att!B:CX,101,0)</f>
        <v>ANNK-HR</v>
      </c>
      <c r="AB71" s="466"/>
      <c r="AC71" s="221"/>
      <c r="AD71" s="221"/>
      <c r="AE71" s="221"/>
      <c r="AF71" s="221"/>
      <c r="AG71" s="221"/>
      <c r="AH71" s="221"/>
      <c r="AI71" s="221"/>
      <c r="AJ71" s="221"/>
      <c r="AK71" s="221"/>
      <c r="AL71" s="465">
        <v>0</v>
      </c>
      <c r="AM71" s="310"/>
    </row>
    <row r="72" spans="1:39" s="300" customFormat="1" x14ac:dyDescent="0.35">
      <c r="A72" s="456">
        <f t="shared" si="7"/>
        <v>69</v>
      </c>
      <c r="B72" s="457" t="s">
        <v>325</v>
      </c>
      <c r="C72" s="456">
        <v>25005183</v>
      </c>
      <c r="D72" s="457" t="s">
        <v>834</v>
      </c>
      <c r="E72" s="458" t="s">
        <v>2238</v>
      </c>
      <c r="F72" s="457" t="s">
        <v>1524</v>
      </c>
      <c r="G72" s="458" t="s">
        <v>801</v>
      </c>
      <c r="H72" s="458"/>
      <c r="I72" s="459">
        <v>32.5</v>
      </c>
      <c r="J72" s="459">
        <v>0</v>
      </c>
      <c r="K72" s="459">
        <v>0</v>
      </c>
      <c r="L72" s="459">
        <v>0</v>
      </c>
      <c r="M72" s="459">
        <v>20.5</v>
      </c>
      <c r="N72" s="459">
        <v>0</v>
      </c>
      <c r="O72" s="459"/>
      <c r="P72" s="459"/>
      <c r="Q72" s="460">
        <f t="shared" si="5"/>
        <v>53</v>
      </c>
      <c r="R72" s="461">
        <v>0</v>
      </c>
      <c r="S72" s="461"/>
      <c r="T72" s="461">
        <v>0</v>
      </c>
      <c r="U72" s="461">
        <v>0</v>
      </c>
      <c r="V72" s="461"/>
      <c r="W72" s="462">
        <f t="shared" si="6"/>
        <v>530000</v>
      </c>
      <c r="X72" s="463">
        <f t="shared" si="8"/>
        <v>640000</v>
      </c>
      <c r="Y72" s="464">
        <v>1</v>
      </c>
      <c r="Z72" s="324">
        <v>10000</v>
      </c>
      <c r="AA72" s="15" t="str">
        <f>VLOOKUP(TRIM(C72),Att!B:CX,101,0)</f>
        <v>ANNK-HR</v>
      </c>
      <c r="AB72" s="16"/>
      <c r="AC72" s="221"/>
      <c r="AD72" s="221"/>
      <c r="AE72" s="221"/>
      <c r="AF72" s="221"/>
      <c r="AG72" s="221"/>
      <c r="AH72" s="221"/>
      <c r="AI72" s="221"/>
      <c r="AJ72" s="221"/>
      <c r="AK72" s="221"/>
      <c r="AL72" s="465">
        <v>0</v>
      </c>
      <c r="AM72" s="310"/>
    </row>
    <row r="73" spans="1:39" s="300" customFormat="1" x14ac:dyDescent="0.35">
      <c r="A73" s="456">
        <f t="shared" si="7"/>
        <v>70</v>
      </c>
      <c r="B73" s="457" t="s">
        <v>325</v>
      </c>
      <c r="C73" s="456">
        <v>25005190</v>
      </c>
      <c r="D73" s="457" t="s">
        <v>840</v>
      </c>
      <c r="E73" s="458" t="s">
        <v>2243</v>
      </c>
      <c r="F73" s="457" t="s">
        <v>805</v>
      </c>
      <c r="G73" s="458" t="s">
        <v>56</v>
      </c>
      <c r="H73" s="458" t="s">
        <v>2233</v>
      </c>
      <c r="I73" s="459">
        <v>34.25</v>
      </c>
      <c r="J73" s="459">
        <v>-1</v>
      </c>
      <c r="K73" s="459">
        <v>0</v>
      </c>
      <c r="L73" s="459">
        <v>0</v>
      </c>
      <c r="M73" s="459">
        <v>21</v>
      </c>
      <c r="N73" s="459">
        <v>0</v>
      </c>
      <c r="O73" s="459"/>
      <c r="P73" s="459"/>
      <c r="Q73" s="460">
        <f t="shared" si="5"/>
        <v>54.25</v>
      </c>
      <c r="R73" s="461">
        <v>0</v>
      </c>
      <c r="S73" s="461"/>
      <c r="T73" s="461">
        <v>0</v>
      </c>
      <c r="U73" s="461">
        <v>0</v>
      </c>
      <c r="V73" s="461"/>
      <c r="W73" s="462">
        <f t="shared" si="6"/>
        <v>542500</v>
      </c>
      <c r="X73" s="463">
        <f t="shared" si="8"/>
        <v>640000</v>
      </c>
      <c r="Y73" s="464">
        <v>1</v>
      </c>
      <c r="Z73" s="324">
        <v>10000</v>
      </c>
      <c r="AA73" s="15" t="str">
        <f>VLOOKUP(TRIM(C73),Att!B:CX,101,0)</f>
        <v>Nhân Kiệt</v>
      </c>
      <c r="AB73" s="466"/>
      <c r="AC73" s="221"/>
      <c r="AD73" s="221"/>
      <c r="AE73" s="221"/>
      <c r="AF73" s="221"/>
      <c r="AG73" s="221"/>
      <c r="AH73" s="221"/>
      <c r="AI73" s="221"/>
      <c r="AJ73" s="221"/>
      <c r="AK73" s="221"/>
      <c r="AL73" s="465">
        <v>0</v>
      </c>
      <c r="AM73" s="310"/>
    </row>
    <row r="74" spans="1:39" s="300" customFormat="1" x14ac:dyDescent="0.35">
      <c r="A74" s="456">
        <f t="shared" si="7"/>
        <v>71</v>
      </c>
      <c r="B74" s="457" t="s">
        <v>325</v>
      </c>
      <c r="C74" s="456">
        <v>25005199</v>
      </c>
      <c r="D74" s="457" t="s">
        <v>843</v>
      </c>
      <c r="E74" s="458" t="s">
        <v>2248</v>
      </c>
      <c r="F74" s="457" t="s">
        <v>328</v>
      </c>
      <c r="G74" s="458" t="s">
        <v>56</v>
      </c>
      <c r="H74" s="458" t="s">
        <v>2233</v>
      </c>
      <c r="I74" s="459">
        <v>28.75</v>
      </c>
      <c r="J74" s="459">
        <v>0</v>
      </c>
      <c r="K74" s="459">
        <v>0</v>
      </c>
      <c r="L74" s="459">
        <v>0</v>
      </c>
      <c r="M74" s="459">
        <v>22</v>
      </c>
      <c r="N74" s="459">
        <v>0</v>
      </c>
      <c r="O74" s="459"/>
      <c r="P74" s="459"/>
      <c r="Q74" s="460">
        <f t="shared" si="5"/>
        <v>50.75</v>
      </c>
      <c r="R74" s="461">
        <v>0</v>
      </c>
      <c r="S74" s="461"/>
      <c r="T74" s="461">
        <v>0</v>
      </c>
      <c r="U74" s="461">
        <v>0</v>
      </c>
      <c r="V74" s="461"/>
      <c r="W74" s="462">
        <f t="shared" si="6"/>
        <v>507500</v>
      </c>
      <c r="X74" s="463">
        <f t="shared" si="8"/>
        <v>640000</v>
      </c>
      <c r="Y74" s="464">
        <v>1</v>
      </c>
      <c r="Z74" s="324">
        <v>10000</v>
      </c>
      <c r="AA74" s="15" t="str">
        <f>VLOOKUP(TRIM(C74),Att!B:CX,101,0)</f>
        <v>MEKONG SUBLABOR</v>
      </c>
      <c r="AB74" s="466"/>
      <c r="AC74" s="221"/>
      <c r="AD74" s="221"/>
      <c r="AE74" s="221"/>
      <c r="AF74" s="221"/>
      <c r="AG74" s="221"/>
      <c r="AH74" s="221"/>
      <c r="AI74" s="221"/>
      <c r="AJ74" s="221"/>
      <c r="AK74" s="221"/>
      <c r="AL74" s="465">
        <v>0</v>
      </c>
      <c r="AM74" s="310"/>
    </row>
    <row r="75" spans="1:39" s="300" customFormat="1" x14ac:dyDescent="0.35">
      <c r="A75" s="456">
        <f t="shared" si="7"/>
        <v>72</v>
      </c>
      <c r="B75" s="457" t="s">
        <v>325</v>
      </c>
      <c r="C75" s="456">
        <v>25005204</v>
      </c>
      <c r="D75" s="457" t="s">
        <v>847</v>
      </c>
      <c r="E75" s="458" t="s">
        <v>2243</v>
      </c>
      <c r="F75" s="457" t="s">
        <v>328</v>
      </c>
      <c r="G75" s="458" t="s">
        <v>56</v>
      </c>
      <c r="H75" s="458" t="s">
        <v>2233</v>
      </c>
      <c r="I75" s="459">
        <v>19.25</v>
      </c>
      <c r="J75" s="459">
        <v>-9</v>
      </c>
      <c r="K75" s="459">
        <v>0</v>
      </c>
      <c r="L75" s="459">
        <v>0</v>
      </c>
      <c r="M75" s="459">
        <v>17.5</v>
      </c>
      <c r="N75" s="459">
        <v>0</v>
      </c>
      <c r="O75" s="459"/>
      <c r="P75" s="459"/>
      <c r="Q75" s="460">
        <f t="shared" si="5"/>
        <v>27.75</v>
      </c>
      <c r="R75" s="461">
        <v>3</v>
      </c>
      <c r="S75" s="461"/>
      <c r="T75" s="461">
        <v>0</v>
      </c>
      <c r="U75" s="461">
        <v>0</v>
      </c>
      <c r="V75" s="461"/>
      <c r="W75" s="462">
        <f t="shared" si="6"/>
        <v>307500</v>
      </c>
      <c r="X75" s="463">
        <f t="shared" si="8"/>
        <v>640000</v>
      </c>
      <c r="Y75" s="464">
        <v>1</v>
      </c>
      <c r="Z75" s="324">
        <v>10000</v>
      </c>
      <c r="AA75" s="15" t="str">
        <f>VLOOKUP(TRIM(C75),Att!B:CX,101,0)</f>
        <v>ANNK-HR</v>
      </c>
      <c r="AB75" s="466"/>
      <c r="AC75" s="221"/>
      <c r="AD75" s="221"/>
      <c r="AE75" s="221"/>
      <c r="AF75" s="221"/>
      <c r="AG75" s="221"/>
      <c r="AH75" s="221"/>
      <c r="AI75" s="221"/>
      <c r="AJ75" s="221"/>
      <c r="AK75" s="221"/>
      <c r="AL75" s="465">
        <v>0</v>
      </c>
      <c r="AM75" s="310"/>
    </row>
    <row r="76" spans="1:39" s="300" customFormat="1" x14ac:dyDescent="0.35">
      <c r="A76" s="456">
        <f t="shared" si="7"/>
        <v>73</v>
      </c>
      <c r="B76" s="457" t="s">
        <v>325</v>
      </c>
      <c r="C76" s="456">
        <v>25005205</v>
      </c>
      <c r="D76" s="457" t="s">
        <v>850</v>
      </c>
      <c r="E76" s="458" t="s">
        <v>2256</v>
      </c>
      <c r="F76" s="457" t="s">
        <v>327</v>
      </c>
      <c r="G76" s="458" t="s">
        <v>56</v>
      </c>
      <c r="H76" s="458" t="s">
        <v>2233</v>
      </c>
      <c r="I76" s="459">
        <v>32.75</v>
      </c>
      <c r="J76" s="459">
        <v>0</v>
      </c>
      <c r="K76" s="459">
        <v>0</v>
      </c>
      <c r="L76" s="459">
        <v>0</v>
      </c>
      <c r="M76" s="459">
        <v>28</v>
      </c>
      <c r="N76" s="459">
        <v>0</v>
      </c>
      <c r="O76" s="459"/>
      <c r="P76" s="459"/>
      <c r="Q76" s="460">
        <f t="shared" si="5"/>
        <v>60.75</v>
      </c>
      <c r="R76" s="461">
        <v>1</v>
      </c>
      <c r="S76" s="461"/>
      <c r="T76" s="461">
        <v>0</v>
      </c>
      <c r="U76" s="461">
        <v>0</v>
      </c>
      <c r="V76" s="461"/>
      <c r="W76" s="462">
        <f t="shared" si="6"/>
        <v>617500</v>
      </c>
      <c r="X76" s="463">
        <f t="shared" si="8"/>
        <v>640000</v>
      </c>
      <c r="Y76" s="464">
        <v>1</v>
      </c>
      <c r="Z76" s="324">
        <v>10000</v>
      </c>
      <c r="AA76" s="15" t="str">
        <f>VLOOKUP(TRIM(C76),Att!B:CX,101,0)</f>
        <v>ANNK-HR</v>
      </c>
      <c r="AB76" s="466"/>
      <c r="AC76" s="221"/>
      <c r="AD76" s="221"/>
      <c r="AE76" s="221"/>
      <c r="AF76" s="221"/>
      <c r="AG76" s="221"/>
      <c r="AH76" s="221"/>
      <c r="AI76" s="221"/>
      <c r="AJ76" s="221"/>
      <c r="AK76" s="221"/>
      <c r="AL76" s="465">
        <v>0</v>
      </c>
      <c r="AM76" s="310"/>
    </row>
    <row r="77" spans="1:39" s="300" customFormat="1" x14ac:dyDescent="0.35">
      <c r="A77" s="456">
        <f t="shared" si="7"/>
        <v>74</v>
      </c>
      <c r="B77" s="457" t="s">
        <v>325</v>
      </c>
      <c r="C77" s="456">
        <v>25005210</v>
      </c>
      <c r="D77" s="457" t="s">
        <v>855</v>
      </c>
      <c r="E77" s="458" t="s">
        <v>2257</v>
      </c>
      <c r="F77" s="457" t="s">
        <v>328</v>
      </c>
      <c r="G77" s="458" t="s">
        <v>56</v>
      </c>
      <c r="H77" s="458" t="s">
        <v>2233</v>
      </c>
      <c r="I77" s="459">
        <v>1.75</v>
      </c>
      <c r="J77" s="459">
        <v>0</v>
      </c>
      <c r="K77" s="459">
        <v>0</v>
      </c>
      <c r="L77" s="459">
        <v>0</v>
      </c>
      <c r="M77" s="459">
        <v>14.5</v>
      </c>
      <c r="N77" s="459">
        <v>0</v>
      </c>
      <c r="O77" s="459"/>
      <c r="P77" s="459"/>
      <c r="Q77" s="460">
        <f t="shared" si="5"/>
        <v>16.25</v>
      </c>
      <c r="R77" s="461">
        <v>2</v>
      </c>
      <c r="S77" s="461">
        <v>3</v>
      </c>
      <c r="T77" s="461">
        <v>0</v>
      </c>
      <c r="U77" s="461">
        <v>0</v>
      </c>
      <c r="V77" s="461"/>
      <c r="W77" s="462">
        <f t="shared" si="6"/>
        <v>212500</v>
      </c>
      <c r="X77" s="463">
        <f t="shared" si="8"/>
        <v>640000</v>
      </c>
      <c r="Y77" s="464">
        <v>1</v>
      </c>
      <c r="Z77" s="324">
        <v>10000</v>
      </c>
      <c r="AA77" s="15" t="str">
        <f>VLOOKUP(TRIM(C77),Att!B:CX,101,0)</f>
        <v>Nhân Kiệt</v>
      </c>
      <c r="AB77" s="466"/>
      <c r="AC77" s="221"/>
      <c r="AD77" s="221"/>
      <c r="AE77" s="221"/>
      <c r="AF77" s="221"/>
      <c r="AG77" s="221"/>
      <c r="AH77" s="221"/>
      <c r="AI77" s="221"/>
      <c r="AJ77" s="221"/>
      <c r="AK77" s="221"/>
      <c r="AL77" s="465">
        <v>0</v>
      </c>
      <c r="AM77" s="310"/>
    </row>
    <row r="78" spans="1:39" s="300" customFormat="1" x14ac:dyDescent="0.35">
      <c r="A78" s="456">
        <f t="shared" si="7"/>
        <v>75</v>
      </c>
      <c r="B78" s="457" t="s">
        <v>325</v>
      </c>
      <c r="C78" s="456">
        <v>25005211</v>
      </c>
      <c r="D78" s="457" t="s">
        <v>858</v>
      </c>
      <c r="E78" s="458" t="s">
        <v>2250</v>
      </c>
      <c r="F78" s="457" t="s">
        <v>328</v>
      </c>
      <c r="G78" s="458" t="s">
        <v>56</v>
      </c>
      <c r="H78" s="458" t="s">
        <v>2233</v>
      </c>
      <c r="I78" s="459">
        <v>-3.75</v>
      </c>
      <c r="J78" s="459">
        <v>0</v>
      </c>
      <c r="K78" s="459">
        <v>0</v>
      </c>
      <c r="L78" s="459">
        <v>0</v>
      </c>
      <c r="M78" s="459">
        <v>17.5</v>
      </c>
      <c r="N78" s="459">
        <v>0</v>
      </c>
      <c r="O78" s="459"/>
      <c r="P78" s="459"/>
      <c r="Q78" s="460">
        <f t="shared" si="5"/>
        <v>13.75</v>
      </c>
      <c r="R78" s="461">
        <v>3</v>
      </c>
      <c r="S78" s="461"/>
      <c r="T78" s="461">
        <v>0</v>
      </c>
      <c r="U78" s="461">
        <v>0</v>
      </c>
      <c r="V78" s="461"/>
      <c r="W78" s="462">
        <f t="shared" si="6"/>
        <v>167500</v>
      </c>
      <c r="X78" s="463">
        <f t="shared" si="8"/>
        <v>640000</v>
      </c>
      <c r="Y78" s="464">
        <v>1</v>
      </c>
      <c r="Z78" s="324">
        <v>10000</v>
      </c>
      <c r="AA78" s="15" t="str">
        <f>VLOOKUP(TRIM(C78),Att!B:CX,101,0)</f>
        <v>ANNK-HR</v>
      </c>
      <c r="AB78" s="466"/>
      <c r="AC78" s="221"/>
      <c r="AD78" s="221"/>
      <c r="AE78" s="221"/>
      <c r="AF78" s="221"/>
      <c r="AG78" s="221"/>
      <c r="AH78" s="221"/>
      <c r="AI78" s="221"/>
      <c r="AJ78" s="221"/>
      <c r="AK78" s="221"/>
      <c r="AL78" s="465">
        <v>0</v>
      </c>
      <c r="AM78" s="310"/>
    </row>
    <row r="79" spans="1:39" s="300" customFormat="1" x14ac:dyDescent="0.35">
      <c r="A79" s="456">
        <f t="shared" si="7"/>
        <v>76</v>
      </c>
      <c r="B79" s="457" t="s">
        <v>325</v>
      </c>
      <c r="C79" s="456">
        <v>25005213</v>
      </c>
      <c r="D79" s="457" t="s">
        <v>861</v>
      </c>
      <c r="E79" s="458" t="s">
        <v>2258</v>
      </c>
      <c r="F79" s="457" t="s">
        <v>327</v>
      </c>
      <c r="G79" s="458" t="s">
        <v>56</v>
      </c>
      <c r="H79" s="458" t="s">
        <v>2233</v>
      </c>
      <c r="I79" s="459">
        <v>-3.5</v>
      </c>
      <c r="J79" s="459">
        <v>0</v>
      </c>
      <c r="K79" s="459">
        <v>0</v>
      </c>
      <c r="L79" s="459">
        <v>0</v>
      </c>
      <c r="M79" s="459">
        <v>20.5</v>
      </c>
      <c r="N79" s="459">
        <v>0</v>
      </c>
      <c r="O79" s="459"/>
      <c r="P79" s="459"/>
      <c r="Q79" s="460">
        <f t="shared" si="5"/>
        <v>17</v>
      </c>
      <c r="R79" s="461">
        <v>1</v>
      </c>
      <c r="S79" s="461"/>
      <c r="T79" s="461">
        <v>0</v>
      </c>
      <c r="U79" s="461">
        <v>0</v>
      </c>
      <c r="V79" s="461"/>
      <c r="W79" s="462">
        <f t="shared" si="6"/>
        <v>180000</v>
      </c>
      <c r="X79" s="463">
        <f t="shared" si="8"/>
        <v>640000</v>
      </c>
      <c r="Y79" s="464">
        <v>1</v>
      </c>
      <c r="Z79" s="324">
        <v>10000</v>
      </c>
      <c r="AA79" s="15" t="str">
        <f>VLOOKUP(TRIM(C79),Att!B:CX,101,0)</f>
        <v>MEKONG SUBLABOR</v>
      </c>
      <c r="AB79" s="466"/>
      <c r="AC79" s="221"/>
      <c r="AD79" s="221"/>
      <c r="AE79" s="221"/>
      <c r="AF79" s="221"/>
      <c r="AG79" s="221"/>
      <c r="AH79" s="221"/>
      <c r="AI79" s="221"/>
      <c r="AJ79" s="221"/>
      <c r="AK79" s="221"/>
      <c r="AL79" s="465">
        <v>0</v>
      </c>
      <c r="AM79" s="310"/>
    </row>
    <row r="80" spans="1:39" s="300" customFormat="1" x14ac:dyDescent="0.35">
      <c r="A80" s="456">
        <f t="shared" si="7"/>
        <v>77</v>
      </c>
      <c r="B80" s="457" t="s">
        <v>325</v>
      </c>
      <c r="C80" s="456">
        <v>25005217</v>
      </c>
      <c r="D80" s="457" t="s">
        <v>868</v>
      </c>
      <c r="E80" s="458" t="s">
        <v>2243</v>
      </c>
      <c r="F80" s="457" t="s">
        <v>327</v>
      </c>
      <c r="G80" s="458" t="s">
        <v>56</v>
      </c>
      <c r="H80" s="458" t="s">
        <v>2233</v>
      </c>
      <c r="I80" s="459">
        <v>-22</v>
      </c>
      <c r="J80" s="459">
        <v>-1</v>
      </c>
      <c r="K80" s="459">
        <v>0</v>
      </c>
      <c r="L80" s="459">
        <v>0</v>
      </c>
      <c r="M80" s="459">
        <v>15.5</v>
      </c>
      <c r="N80" s="459">
        <v>0</v>
      </c>
      <c r="O80" s="459"/>
      <c r="P80" s="459"/>
      <c r="Q80" s="460">
        <f t="shared" si="5"/>
        <v>-7.5</v>
      </c>
      <c r="R80" s="461">
        <v>0</v>
      </c>
      <c r="S80" s="461"/>
      <c r="T80" s="461">
        <v>0</v>
      </c>
      <c r="U80" s="461">
        <v>0</v>
      </c>
      <c r="V80" s="461"/>
      <c r="W80" s="462"/>
      <c r="X80" s="463">
        <f t="shared" si="8"/>
        <v>640000</v>
      </c>
      <c r="Y80" s="464">
        <v>1</v>
      </c>
      <c r="Z80" s="324">
        <v>10000</v>
      </c>
      <c r="AA80" s="15" t="str">
        <f>VLOOKUP(TRIM(C80),Att!B:CX,101,0)</f>
        <v>Power Connect</v>
      </c>
      <c r="AB80" s="466"/>
      <c r="AC80" s="221"/>
      <c r="AD80" s="221"/>
      <c r="AE80" s="221"/>
      <c r="AF80" s="221"/>
      <c r="AG80" s="221"/>
      <c r="AH80" s="221"/>
      <c r="AI80" s="221"/>
      <c r="AJ80" s="221"/>
      <c r="AK80" s="221"/>
      <c r="AL80" s="465">
        <v>0</v>
      </c>
      <c r="AM80" s="310"/>
    </row>
    <row r="81" spans="1:39" s="300" customFormat="1" x14ac:dyDescent="0.35">
      <c r="A81" s="456">
        <f t="shared" si="7"/>
        <v>78</v>
      </c>
      <c r="B81" s="457" t="s">
        <v>325</v>
      </c>
      <c r="C81" s="456">
        <v>25005220</v>
      </c>
      <c r="D81" s="457" t="s">
        <v>872</v>
      </c>
      <c r="E81" s="458" t="s">
        <v>2259</v>
      </c>
      <c r="F81" s="457" t="s">
        <v>328</v>
      </c>
      <c r="G81" s="458" t="s">
        <v>56</v>
      </c>
      <c r="H81" s="458" t="s">
        <v>2233</v>
      </c>
      <c r="I81" s="459">
        <v>23.5</v>
      </c>
      <c r="J81" s="459">
        <v>0</v>
      </c>
      <c r="K81" s="459">
        <v>0</v>
      </c>
      <c r="L81" s="459">
        <v>0</v>
      </c>
      <c r="M81" s="459">
        <v>16</v>
      </c>
      <c r="N81" s="459">
        <v>0</v>
      </c>
      <c r="O81" s="459"/>
      <c r="P81" s="459"/>
      <c r="Q81" s="460">
        <f t="shared" si="5"/>
        <v>39.5</v>
      </c>
      <c r="R81" s="461">
        <v>15</v>
      </c>
      <c r="S81" s="461"/>
      <c r="T81" s="461">
        <v>0</v>
      </c>
      <c r="U81" s="461">
        <v>0</v>
      </c>
      <c r="V81" s="461"/>
      <c r="W81" s="462">
        <f t="shared" si="6"/>
        <v>545000</v>
      </c>
      <c r="X81" s="463">
        <f t="shared" si="8"/>
        <v>640000</v>
      </c>
      <c r="Y81" s="464">
        <v>1</v>
      </c>
      <c r="Z81" s="324">
        <v>10000</v>
      </c>
      <c r="AA81" s="15" t="str">
        <f>VLOOKUP(TRIM(C81),Att!B:CX,101,0)</f>
        <v>Power Connect</v>
      </c>
      <c r="AB81" s="466"/>
      <c r="AC81" s="221"/>
      <c r="AD81" s="221"/>
      <c r="AE81" s="221"/>
      <c r="AF81" s="221"/>
      <c r="AG81" s="221"/>
      <c r="AH81" s="221"/>
      <c r="AI81" s="221"/>
      <c r="AJ81" s="221"/>
      <c r="AK81" s="221"/>
      <c r="AL81" s="465">
        <v>0</v>
      </c>
      <c r="AM81" s="310"/>
    </row>
    <row r="82" spans="1:39" s="300" customFormat="1" x14ac:dyDescent="0.35">
      <c r="A82" s="456">
        <f t="shared" si="7"/>
        <v>79</v>
      </c>
      <c r="B82" s="457" t="s">
        <v>325</v>
      </c>
      <c r="C82" s="456">
        <v>25005221</v>
      </c>
      <c r="D82" s="457" t="s">
        <v>875</v>
      </c>
      <c r="E82" s="458" t="s">
        <v>2260</v>
      </c>
      <c r="F82" s="457" t="s">
        <v>328</v>
      </c>
      <c r="G82" s="458" t="s">
        <v>56</v>
      </c>
      <c r="H82" s="458" t="s">
        <v>2233</v>
      </c>
      <c r="I82" s="459">
        <v>8.5</v>
      </c>
      <c r="J82" s="459">
        <v>0</v>
      </c>
      <c r="K82" s="459">
        <v>0</v>
      </c>
      <c r="L82" s="459">
        <v>0</v>
      </c>
      <c r="M82" s="459">
        <v>11.5</v>
      </c>
      <c r="N82" s="459">
        <v>0</v>
      </c>
      <c r="O82" s="459"/>
      <c r="P82" s="459"/>
      <c r="Q82" s="460">
        <f t="shared" si="5"/>
        <v>20</v>
      </c>
      <c r="R82" s="461">
        <v>9</v>
      </c>
      <c r="S82" s="461">
        <v>16</v>
      </c>
      <c r="T82" s="461">
        <v>0</v>
      </c>
      <c r="U82" s="461">
        <v>0</v>
      </c>
      <c r="V82" s="461"/>
      <c r="W82" s="462">
        <f t="shared" si="6"/>
        <v>450000</v>
      </c>
      <c r="X82" s="463">
        <f t="shared" si="8"/>
        <v>640000</v>
      </c>
      <c r="Y82" s="464">
        <v>1</v>
      </c>
      <c r="Z82" s="324">
        <v>10000</v>
      </c>
      <c r="AA82" s="15" t="str">
        <f>VLOOKUP(TRIM(C82),Att!B:CX,101,0)</f>
        <v>MEKONG SUBLABOR</v>
      </c>
      <c r="AB82" s="466"/>
      <c r="AC82" s="221"/>
      <c r="AD82" s="221"/>
      <c r="AE82" s="221"/>
      <c r="AF82" s="221"/>
      <c r="AG82" s="221"/>
      <c r="AH82" s="221"/>
      <c r="AI82" s="221"/>
      <c r="AJ82" s="221"/>
      <c r="AK82" s="221"/>
      <c r="AL82" s="465">
        <v>0</v>
      </c>
      <c r="AM82" s="310"/>
    </row>
    <row r="83" spans="1:39" s="300" customFormat="1" x14ac:dyDescent="0.35">
      <c r="A83" s="456">
        <f t="shared" si="7"/>
        <v>80</v>
      </c>
      <c r="B83" s="457" t="s">
        <v>325</v>
      </c>
      <c r="C83" s="456">
        <v>25005223</v>
      </c>
      <c r="D83" s="457" t="s">
        <v>878</v>
      </c>
      <c r="E83" s="458" t="s">
        <v>2244</v>
      </c>
      <c r="F83" s="457" t="s">
        <v>328</v>
      </c>
      <c r="G83" s="458" t="s">
        <v>56</v>
      </c>
      <c r="H83" s="458" t="s">
        <v>2233</v>
      </c>
      <c r="I83" s="459">
        <v>-37.75</v>
      </c>
      <c r="J83" s="459">
        <v>-4</v>
      </c>
      <c r="K83" s="459">
        <v>0</v>
      </c>
      <c r="L83" s="459">
        <v>0</v>
      </c>
      <c r="M83" s="459">
        <v>13</v>
      </c>
      <c r="N83" s="459">
        <v>0</v>
      </c>
      <c r="O83" s="459"/>
      <c r="P83" s="459"/>
      <c r="Q83" s="460">
        <f t="shared" si="5"/>
        <v>-28.75</v>
      </c>
      <c r="R83" s="461">
        <v>1</v>
      </c>
      <c r="S83" s="461"/>
      <c r="T83" s="461">
        <v>0</v>
      </c>
      <c r="U83" s="461">
        <v>0</v>
      </c>
      <c r="V83" s="461"/>
      <c r="W83" s="462">
        <f t="shared" si="6"/>
        <v>10000</v>
      </c>
      <c r="X83" s="463">
        <f t="shared" si="8"/>
        <v>640000</v>
      </c>
      <c r="Y83" s="464">
        <v>1</v>
      </c>
      <c r="Z83" s="324">
        <v>10000</v>
      </c>
      <c r="AA83" s="15" t="str">
        <f>VLOOKUP(TRIM(C83),Att!B:CX,101,0)</f>
        <v>ANNK-HR</v>
      </c>
      <c r="AB83" s="466"/>
      <c r="AC83" s="221"/>
      <c r="AD83" s="221"/>
      <c r="AE83" s="221"/>
      <c r="AF83" s="221"/>
      <c r="AG83" s="221"/>
      <c r="AH83" s="221"/>
      <c r="AI83" s="221"/>
      <c r="AJ83" s="221"/>
      <c r="AK83" s="221"/>
      <c r="AL83" s="465">
        <v>0</v>
      </c>
      <c r="AM83" s="310"/>
    </row>
    <row r="84" spans="1:39" s="300" customFormat="1" x14ac:dyDescent="0.35">
      <c r="A84" s="456">
        <f t="shared" si="7"/>
        <v>81</v>
      </c>
      <c r="B84" s="457" t="s">
        <v>325</v>
      </c>
      <c r="C84" s="456">
        <v>25005227</v>
      </c>
      <c r="D84" s="457" t="s">
        <v>887</v>
      </c>
      <c r="E84" s="458" t="s">
        <v>2236</v>
      </c>
      <c r="F84" s="457" t="s">
        <v>327</v>
      </c>
      <c r="G84" s="458" t="s">
        <v>56</v>
      </c>
      <c r="H84" s="458" t="s">
        <v>2233</v>
      </c>
      <c r="I84" s="459">
        <v>-22.5</v>
      </c>
      <c r="J84" s="459">
        <v>-5</v>
      </c>
      <c r="K84" s="459">
        <v>0</v>
      </c>
      <c r="L84" s="459">
        <v>0</v>
      </c>
      <c r="M84" s="459">
        <v>17</v>
      </c>
      <c r="N84" s="459">
        <v>0</v>
      </c>
      <c r="O84" s="459"/>
      <c r="P84" s="459"/>
      <c r="Q84" s="460">
        <f t="shared" si="5"/>
        <v>-10.5</v>
      </c>
      <c r="R84" s="461">
        <v>2</v>
      </c>
      <c r="S84" s="461"/>
      <c r="T84" s="461">
        <v>0</v>
      </c>
      <c r="U84" s="461">
        <v>0</v>
      </c>
      <c r="V84" s="461"/>
      <c r="W84" s="462">
        <f t="shared" si="6"/>
        <v>20000</v>
      </c>
      <c r="X84" s="463">
        <f t="shared" si="8"/>
        <v>640000</v>
      </c>
      <c r="Y84" s="464">
        <v>1</v>
      </c>
      <c r="Z84" s="324">
        <v>10000</v>
      </c>
      <c r="AA84" s="15" t="str">
        <f>VLOOKUP(TRIM(C84),Att!B:CX,101,0)</f>
        <v>ANNK-HR</v>
      </c>
      <c r="AB84" s="466"/>
      <c r="AC84" s="221"/>
      <c r="AD84" s="221"/>
      <c r="AE84" s="221"/>
      <c r="AF84" s="221"/>
      <c r="AG84" s="221"/>
      <c r="AH84" s="221"/>
      <c r="AI84" s="221"/>
      <c r="AJ84" s="221"/>
      <c r="AK84" s="221"/>
      <c r="AL84" s="465">
        <v>0</v>
      </c>
      <c r="AM84" s="310"/>
    </row>
    <row r="85" spans="1:39" s="300" customFormat="1" x14ac:dyDescent="0.35">
      <c r="A85" s="456">
        <f t="shared" si="7"/>
        <v>82</v>
      </c>
      <c r="B85" s="457" t="s">
        <v>325</v>
      </c>
      <c r="C85" s="456">
        <v>25005230</v>
      </c>
      <c r="D85" s="457" t="s">
        <v>893</v>
      </c>
      <c r="E85" s="458" t="s">
        <v>2261</v>
      </c>
      <c r="F85" s="457" t="s">
        <v>398</v>
      </c>
      <c r="G85" s="458" t="s">
        <v>56</v>
      </c>
      <c r="H85" s="458" t="s">
        <v>2233</v>
      </c>
      <c r="I85" s="459">
        <v>19.5</v>
      </c>
      <c r="J85" s="459">
        <v>-8</v>
      </c>
      <c r="K85" s="459">
        <v>0</v>
      </c>
      <c r="L85" s="459">
        <v>0</v>
      </c>
      <c r="M85" s="459">
        <v>23</v>
      </c>
      <c r="N85" s="459">
        <v>0</v>
      </c>
      <c r="O85" s="459"/>
      <c r="P85" s="459"/>
      <c r="Q85" s="460">
        <f t="shared" si="5"/>
        <v>34.5</v>
      </c>
      <c r="R85" s="461">
        <v>0</v>
      </c>
      <c r="S85" s="461"/>
      <c r="T85" s="461">
        <v>0</v>
      </c>
      <c r="U85" s="461">
        <v>0</v>
      </c>
      <c r="V85" s="461"/>
      <c r="W85" s="462">
        <f t="shared" si="6"/>
        <v>345000</v>
      </c>
      <c r="X85" s="463">
        <f t="shared" si="8"/>
        <v>640000</v>
      </c>
      <c r="Y85" s="464">
        <v>1</v>
      </c>
      <c r="Z85" s="324">
        <v>10000</v>
      </c>
      <c r="AA85" s="15" t="str">
        <f>VLOOKUP(TRIM(C85),Att!B:CX,101,0)</f>
        <v>MEKONG SUBLABOR</v>
      </c>
      <c r="AB85" s="466"/>
      <c r="AC85" s="221"/>
      <c r="AD85" s="221"/>
      <c r="AE85" s="221"/>
      <c r="AF85" s="221"/>
      <c r="AG85" s="221"/>
      <c r="AH85" s="221"/>
      <c r="AI85" s="221"/>
      <c r="AJ85" s="221"/>
      <c r="AK85" s="221"/>
      <c r="AL85" s="465">
        <v>0</v>
      </c>
      <c r="AM85" s="310"/>
    </row>
    <row r="86" spans="1:39" s="300" customFormat="1" x14ac:dyDescent="0.35">
      <c r="A86" s="456">
        <f t="shared" si="7"/>
        <v>83</v>
      </c>
      <c r="B86" s="457" t="s">
        <v>325</v>
      </c>
      <c r="C86" s="456">
        <v>25005231</v>
      </c>
      <c r="D86" s="457" t="s">
        <v>896</v>
      </c>
      <c r="E86" s="458" t="s">
        <v>2254</v>
      </c>
      <c r="F86" s="457" t="s">
        <v>327</v>
      </c>
      <c r="G86" s="458" t="s">
        <v>56</v>
      </c>
      <c r="H86" s="458" t="s">
        <v>2233</v>
      </c>
      <c r="I86" s="459">
        <v>29</v>
      </c>
      <c r="J86" s="459">
        <v>0</v>
      </c>
      <c r="K86" s="459">
        <v>0</v>
      </c>
      <c r="L86" s="459">
        <v>0</v>
      </c>
      <c r="M86" s="459">
        <v>20.5</v>
      </c>
      <c r="N86" s="459">
        <v>0</v>
      </c>
      <c r="O86" s="459"/>
      <c r="P86" s="459"/>
      <c r="Q86" s="460">
        <f t="shared" si="5"/>
        <v>49.5</v>
      </c>
      <c r="R86" s="461">
        <v>1</v>
      </c>
      <c r="S86" s="461"/>
      <c r="T86" s="461">
        <v>0</v>
      </c>
      <c r="U86" s="461">
        <v>0</v>
      </c>
      <c r="V86" s="461"/>
      <c r="W86" s="462">
        <f t="shared" si="6"/>
        <v>505000</v>
      </c>
      <c r="X86" s="463">
        <f t="shared" si="8"/>
        <v>640000</v>
      </c>
      <c r="Y86" s="464">
        <v>1</v>
      </c>
      <c r="Z86" s="324">
        <v>10000</v>
      </c>
      <c r="AA86" s="15" t="str">
        <f>VLOOKUP(TRIM(C86),Att!B:CX,101,0)</f>
        <v>MEKONG SUBLABOR</v>
      </c>
      <c r="AB86" s="466"/>
      <c r="AC86" s="221"/>
      <c r="AD86" s="221"/>
      <c r="AE86" s="221"/>
      <c r="AF86" s="221"/>
      <c r="AG86" s="221"/>
      <c r="AH86" s="221"/>
      <c r="AI86" s="221"/>
      <c r="AJ86" s="221"/>
      <c r="AK86" s="221"/>
      <c r="AL86" s="465">
        <v>0</v>
      </c>
      <c r="AM86" s="310"/>
    </row>
    <row r="87" spans="1:39" s="300" customFormat="1" x14ac:dyDescent="0.35">
      <c r="A87" s="456">
        <f t="shared" si="7"/>
        <v>84</v>
      </c>
      <c r="B87" s="457" t="s">
        <v>325</v>
      </c>
      <c r="C87" s="456">
        <v>25005232</v>
      </c>
      <c r="D87" s="457" t="s">
        <v>899</v>
      </c>
      <c r="E87" s="458" t="s">
        <v>2232</v>
      </c>
      <c r="F87" s="457" t="s">
        <v>805</v>
      </c>
      <c r="G87" s="458" t="s">
        <v>56</v>
      </c>
      <c r="H87" s="458" t="s">
        <v>2233</v>
      </c>
      <c r="I87" s="459">
        <v>28.25</v>
      </c>
      <c r="J87" s="459">
        <v>0</v>
      </c>
      <c r="K87" s="459">
        <v>0</v>
      </c>
      <c r="L87" s="459">
        <v>0</v>
      </c>
      <c r="M87" s="459">
        <v>11</v>
      </c>
      <c r="N87" s="459">
        <v>0</v>
      </c>
      <c r="O87" s="459"/>
      <c r="P87" s="459"/>
      <c r="Q87" s="460">
        <f t="shared" si="5"/>
        <v>39.25</v>
      </c>
      <c r="R87" s="461">
        <v>4</v>
      </c>
      <c r="S87" s="461">
        <v>17</v>
      </c>
      <c r="T87" s="461">
        <v>0</v>
      </c>
      <c r="U87" s="461">
        <v>0</v>
      </c>
      <c r="V87" s="461"/>
      <c r="W87" s="462">
        <f t="shared" si="6"/>
        <v>602500</v>
      </c>
      <c r="X87" s="463">
        <f t="shared" si="8"/>
        <v>640000</v>
      </c>
      <c r="Y87" s="464">
        <v>1</v>
      </c>
      <c r="Z87" s="324">
        <v>10000</v>
      </c>
      <c r="AA87" s="15" t="str">
        <f>VLOOKUP(TRIM(C87),Att!B:CX,101,0)</f>
        <v>Nhân Kiệt</v>
      </c>
      <c r="AB87" s="466"/>
      <c r="AC87" s="221"/>
      <c r="AD87" s="221"/>
      <c r="AE87" s="221"/>
      <c r="AF87" s="221"/>
      <c r="AG87" s="221"/>
      <c r="AH87" s="221"/>
      <c r="AI87" s="221"/>
      <c r="AJ87" s="221"/>
      <c r="AK87" s="221"/>
      <c r="AL87" s="465">
        <v>0</v>
      </c>
      <c r="AM87" s="310"/>
    </row>
    <row r="88" spans="1:39" s="300" customFormat="1" x14ac:dyDescent="0.35">
      <c r="A88" s="456">
        <f t="shared" si="7"/>
        <v>85</v>
      </c>
      <c r="B88" s="457" t="s">
        <v>325</v>
      </c>
      <c r="C88" s="456">
        <v>25005251</v>
      </c>
      <c r="D88" s="457" t="s">
        <v>908</v>
      </c>
      <c r="E88" s="458" t="s">
        <v>2262</v>
      </c>
      <c r="F88" s="457" t="s">
        <v>328</v>
      </c>
      <c r="G88" s="458" t="s">
        <v>56</v>
      </c>
      <c r="H88" s="458" t="s">
        <v>2233</v>
      </c>
      <c r="I88" s="459">
        <v>14</v>
      </c>
      <c r="J88" s="459">
        <v>-3</v>
      </c>
      <c r="K88" s="459">
        <v>0</v>
      </c>
      <c r="L88" s="459">
        <v>0</v>
      </c>
      <c r="M88" s="459">
        <v>20.5</v>
      </c>
      <c r="N88" s="459">
        <v>0</v>
      </c>
      <c r="O88" s="459"/>
      <c r="P88" s="459"/>
      <c r="Q88" s="460">
        <f t="shared" si="5"/>
        <v>31.5</v>
      </c>
      <c r="R88" s="461">
        <v>8</v>
      </c>
      <c r="S88" s="461">
        <v>3</v>
      </c>
      <c r="T88" s="461">
        <v>0</v>
      </c>
      <c r="U88" s="461">
        <v>0</v>
      </c>
      <c r="V88" s="461"/>
      <c r="W88" s="462">
        <f t="shared" si="6"/>
        <v>425000</v>
      </c>
      <c r="X88" s="463">
        <f t="shared" si="8"/>
        <v>640000</v>
      </c>
      <c r="Y88" s="464">
        <v>1</v>
      </c>
      <c r="Z88" s="324">
        <v>10000</v>
      </c>
      <c r="AA88" s="15" t="str">
        <f>VLOOKUP(TRIM(C88),Att!B:CX,101,0)</f>
        <v>Power Connect</v>
      </c>
      <c r="AB88" s="466"/>
      <c r="AC88" s="221"/>
      <c r="AD88" s="221"/>
      <c r="AE88" s="221"/>
      <c r="AF88" s="221"/>
      <c r="AG88" s="221"/>
      <c r="AH88" s="221"/>
      <c r="AI88" s="221"/>
      <c r="AJ88" s="221"/>
      <c r="AK88" s="221"/>
      <c r="AL88" s="465">
        <v>0</v>
      </c>
      <c r="AM88" s="310"/>
    </row>
    <row r="89" spans="1:39" s="300" customFormat="1" x14ac:dyDescent="0.35">
      <c r="A89" s="456">
        <f t="shared" si="7"/>
        <v>86</v>
      </c>
      <c r="B89" s="457" t="s">
        <v>325</v>
      </c>
      <c r="C89" s="456">
        <v>25005252</v>
      </c>
      <c r="D89" s="457" t="s">
        <v>911</v>
      </c>
      <c r="E89" s="458" t="s">
        <v>2252</v>
      </c>
      <c r="F89" s="457" t="s">
        <v>805</v>
      </c>
      <c r="G89" s="458" t="s">
        <v>56</v>
      </c>
      <c r="H89" s="458" t="s">
        <v>2233</v>
      </c>
      <c r="I89" s="459">
        <v>30.75</v>
      </c>
      <c r="J89" s="459">
        <v>0</v>
      </c>
      <c r="K89" s="459">
        <v>0</v>
      </c>
      <c r="L89" s="459">
        <v>0</v>
      </c>
      <c r="M89" s="459">
        <v>19</v>
      </c>
      <c r="N89" s="459">
        <v>0</v>
      </c>
      <c r="O89" s="459"/>
      <c r="P89" s="459"/>
      <c r="Q89" s="460">
        <f t="shared" si="5"/>
        <v>49.75</v>
      </c>
      <c r="R89" s="461">
        <v>2</v>
      </c>
      <c r="S89" s="461"/>
      <c r="T89" s="461">
        <v>0</v>
      </c>
      <c r="U89" s="461">
        <v>0</v>
      </c>
      <c r="V89" s="461"/>
      <c r="W89" s="462">
        <f t="shared" si="6"/>
        <v>517500</v>
      </c>
      <c r="X89" s="463">
        <f t="shared" si="8"/>
        <v>640000</v>
      </c>
      <c r="Y89" s="464">
        <v>1</v>
      </c>
      <c r="Z89" s="324">
        <v>10000</v>
      </c>
      <c r="AA89" s="15" t="str">
        <f>VLOOKUP(TRIM(C89),Att!B:CX,101,0)</f>
        <v>Power Connect</v>
      </c>
      <c r="AB89" s="466"/>
      <c r="AC89" s="221"/>
      <c r="AD89" s="221"/>
      <c r="AE89" s="221"/>
      <c r="AF89" s="221"/>
      <c r="AG89" s="221"/>
      <c r="AH89" s="221"/>
      <c r="AI89" s="221"/>
      <c r="AJ89" s="221"/>
      <c r="AK89" s="221"/>
      <c r="AL89" s="465">
        <v>0</v>
      </c>
      <c r="AM89" s="310"/>
    </row>
    <row r="90" spans="1:39" s="300" customFormat="1" x14ac:dyDescent="0.35">
      <c r="A90" s="456">
        <f t="shared" si="7"/>
        <v>87</v>
      </c>
      <c r="B90" s="457" t="s">
        <v>325</v>
      </c>
      <c r="C90" s="456">
        <v>25005254</v>
      </c>
      <c r="D90" s="457" t="s">
        <v>914</v>
      </c>
      <c r="E90" s="458" t="s">
        <v>2245</v>
      </c>
      <c r="F90" s="457" t="s">
        <v>398</v>
      </c>
      <c r="G90" s="458" t="s">
        <v>56</v>
      </c>
      <c r="H90" s="458" t="s">
        <v>2233</v>
      </c>
      <c r="I90" s="459">
        <v>31.5</v>
      </c>
      <c r="J90" s="459">
        <v>-5</v>
      </c>
      <c r="K90" s="459">
        <v>0</v>
      </c>
      <c r="L90" s="459">
        <v>0</v>
      </c>
      <c r="M90" s="459">
        <v>20.5</v>
      </c>
      <c r="N90" s="459">
        <v>0</v>
      </c>
      <c r="O90" s="459"/>
      <c r="P90" s="459"/>
      <c r="Q90" s="460">
        <f t="shared" si="5"/>
        <v>47</v>
      </c>
      <c r="R90" s="461">
        <v>3</v>
      </c>
      <c r="S90" s="461"/>
      <c r="T90" s="461">
        <v>0</v>
      </c>
      <c r="U90" s="461">
        <v>0</v>
      </c>
      <c r="V90" s="461"/>
      <c r="W90" s="462">
        <f t="shared" si="6"/>
        <v>500000</v>
      </c>
      <c r="X90" s="463">
        <f t="shared" si="8"/>
        <v>640000</v>
      </c>
      <c r="Y90" s="464">
        <v>1</v>
      </c>
      <c r="Z90" s="324">
        <v>10000</v>
      </c>
      <c r="AA90" s="15" t="str">
        <f>VLOOKUP(TRIM(C90),Att!B:CX,101,0)</f>
        <v>Power Connect</v>
      </c>
      <c r="AB90" s="466"/>
      <c r="AC90" s="221"/>
      <c r="AD90" s="221"/>
      <c r="AE90" s="221"/>
      <c r="AF90" s="221"/>
      <c r="AG90" s="221"/>
      <c r="AH90" s="221"/>
      <c r="AI90" s="221"/>
      <c r="AJ90" s="221"/>
      <c r="AK90" s="221"/>
      <c r="AL90" s="465">
        <v>0</v>
      </c>
      <c r="AM90" s="310"/>
    </row>
    <row r="91" spans="1:39" s="300" customFormat="1" x14ac:dyDescent="0.35">
      <c r="A91" s="456">
        <f t="shared" si="7"/>
        <v>88</v>
      </c>
      <c r="B91" s="457" t="s">
        <v>325</v>
      </c>
      <c r="C91" s="456">
        <v>25005266</v>
      </c>
      <c r="D91" s="457" t="s">
        <v>845</v>
      </c>
      <c r="E91" s="458" t="s">
        <v>2245</v>
      </c>
      <c r="F91" s="457" t="s">
        <v>328</v>
      </c>
      <c r="G91" s="458" t="s">
        <v>56</v>
      </c>
      <c r="H91" s="458" t="s">
        <v>2233</v>
      </c>
      <c r="I91" s="459">
        <v>19.25</v>
      </c>
      <c r="J91" s="459">
        <v>0</v>
      </c>
      <c r="K91" s="459">
        <v>0</v>
      </c>
      <c r="L91" s="459">
        <v>0</v>
      </c>
      <c r="M91" s="459">
        <v>13</v>
      </c>
      <c r="N91" s="459">
        <v>0</v>
      </c>
      <c r="O91" s="459"/>
      <c r="P91" s="459"/>
      <c r="Q91" s="460">
        <f t="shared" si="5"/>
        <v>32.25</v>
      </c>
      <c r="R91" s="461">
        <v>3</v>
      </c>
      <c r="S91" s="461"/>
      <c r="T91" s="461">
        <v>0</v>
      </c>
      <c r="U91" s="461">
        <v>0</v>
      </c>
      <c r="V91" s="461"/>
      <c r="W91" s="462">
        <f t="shared" si="6"/>
        <v>352500</v>
      </c>
      <c r="X91" s="463">
        <f t="shared" si="8"/>
        <v>640000</v>
      </c>
      <c r="Y91" s="464">
        <v>1</v>
      </c>
      <c r="Z91" s="324">
        <v>10000</v>
      </c>
      <c r="AA91" s="15" t="str">
        <f>VLOOKUP(TRIM(C91),Att!B:CX,101,0)</f>
        <v>Power Connect</v>
      </c>
      <c r="AB91" s="466"/>
      <c r="AC91" s="221"/>
      <c r="AD91" s="221"/>
      <c r="AE91" s="221"/>
      <c r="AF91" s="221"/>
      <c r="AG91" s="221"/>
      <c r="AH91" s="221"/>
      <c r="AI91" s="221"/>
      <c r="AJ91" s="221"/>
      <c r="AK91" s="221"/>
      <c r="AL91" s="465">
        <v>0</v>
      </c>
      <c r="AM91" s="310"/>
    </row>
    <row r="92" spans="1:39" s="300" customFormat="1" x14ac:dyDescent="0.35">
      <c r="A92" s="456">
        <f t="shared" si="7"/>
        <v>89</v>
      </c>
      <c r="B92" s="457" t="s">
        <v>325</v>
      </c>
      <c r="C92" s="456">
        <v>25005269</v>
      </c>
      <c r="D92" s="457" t="s">
        <v>920</v>
      </c>
      <c r="E92" s="458" t="s">
        <v>2262</v>
      </c>
      <c r="F92" s="457" t="s">
        <v>327</v>
      </c>
      <c r="G92" s="458" t="s">
        <v>56</v>
      </c>
      <c r="H92" s="458" t="s">
        <v>2233</v>
      </c>
      <c r="I92" s="459">
        <v>-12.5</v>
      </c>
      <c r="J92" s="459">
        <v>-5</v>
      </c>
      <c r="K92" s="459">
        <v>0</v>
      </c>
      <c r="L92" s="459">
        <v>0</v>
      </c>
      <c r="M92" s="459">
        <v>21.5</v>
      </c>
      <c r="N92" s="459">
        <v>0</v>
      </c>
      <c r="O92" s="459"/>
      <c r="P92" s="459"/>
      <c r="Q92" s="460">
        <f t="shared" si="5"/>
        <v>4</v>
      </c>
      <c r="R92" s="461">
        <v>0</v>
      </c>
      <c r="S92" s="461"/>
      <c r="T92" s="461">
        <v>0</v>
      </c>
      <c r="U92" s="461">
        <v>0</v>
      </c>
      <c r="V92" s="461"/>
      <c r="W92" s="462">
        <f t="shared" si="6"/>
        <v>40000</v>
      </c>
      <c r="X92" s="463">
        <f t="shared" si="8"/>
        <v>640000</v>
      </c>
      <c r="Y92" s="464">
        <v>1</v>
      </c>
      <c r="Z92" s="324">
        <v>10000</v>
      </c>
      <c r="AA92" s="15" t="str">
        <f>VLOOKUP(TRIM(C92),Att!B:CX,101,0)</f>
        <v>Power Connect</v>
      </c>
      <c r="AB92" s="466"/>
      <c r="AC92" s="221"/>
      <c r="AD92" s="221"/>
      <c r="AE92" s="221"/>
      <c r="AF92" s="221"/>
      <c r="AG92" s="221"/>
      <c r="AH92" s="221"/>
      <c r="AI92" s="221"/>
      <c r="AJ92" s="221"/>
      <c r="AK92" s="221"/>
      <c r="AL92" s="465">
        <v>0</v>
      </c>
      <c r="AM92" s="310"/>
    </row>
    <row r="93" spans="1:39" s="300" customFormat="1" x14ac:dyDescent="0.35">
      <c r="A93" s="456">
        <f t="shared" si="7"/>
        <v>90</v>
      </c>
      <c r="B93" s="457" t="s">
        <v>325</v>
      </c>
      <c r="C93" s="456">
        <v>25005273</v>
      </c>
      <c r="D93" s="457" t="s">
        <v>926</v>
      </c>
      <c r="E93" s="458" t="s">
        <v>2257</v>
      </c>
      <c r="F93" s="457" t="s">
        <v>328</v>
      </c>
      <c r="G93" s="458" t="s">
        <v>56</v>
      </c>
      <c r="H93" s="458" t="s">
        <v>2233</v>
      </c>
      <c r="I93" s="459">
        <v>33.5</v>
      </c>
      <c r="J93" s="459">
        <v>-5</v>
      </c>
      <c r="K93" s="459">
        <v>0</v>
      </c>
      <c r="L93" s="459">
        <v>0</v>
      </c>
      <c r="M93" s="459">
        <v>18</v>
      </c>
      <c r="N93" s="459">
        <v>0</v>
      </c>
      <c r="O93" s="459"/>
      <c r="P93" s="459"/>
      <c r="Q93" s="460">
        <f t="shared" si="5"/>
        <v>46.5</v>
      </c>
      <c r="R93" s="461">
        <v>2</v>
      </c>
      <c r="S93" s="461"/>
      <c r="T93" s="461">
        <v>0</v>
      </c>
      <c r="U93" s="461">
        <v>0</v>
      </c>
      <c r="V93" s="461"/>
      <c r="W93" s="462">
        <f t="shared" si="6"/>
        <v>485000</v>
      </c>
      <c r="X93" s="463">
        <f t="shared" si="8"/>
        <v>640000</v>
      </c>
      <c r="Y93" s="464">
        <v>1</v>
      </c>
      <c r="Z93" s="324">
        <v>10000</v>
      </c>
      <c r="AA93" s="15" t="str">
        <f>VLOOKUP(TRIM(C93),Att!B:CX,101,0)</f>
        <v>Power Connect</v>
      </c>
      <c r="AB93" s="466"/>
      <c r="AC93" s="221"/>
      <c r="AD93" s="221"/>
      <c r="AE93" s="221"/>
      <c r="AF93" s="221"/>
      <c r="AG93" s="221"/>
      <c r="AH93" s="221"/>
      <c r="AI93" s="221"/>
      <c r="AJ93" s="221"/>
      <c r="AK93" s="221"/>
      <c r="AL93" s="465">
        <v>0</v>
      </c>
      <c r="AM93" s="310"/>
    </row>
    <row r="94" spans="1:39" s="300" customFormat="1" x14ac:dyDescent="0.35">
      <c r="A94" s="456">
        <f t="shared" si="7"/>
        <v>91</v>
      </c>
      <c r="B94" s="457" t="s">
        <v>325</v>
      </c>
      <c r="C94" s="456">
        <v>25005275</v>
      </c>
      <c r="D94" s="457" t="s">
        <v>929</v>
      </c>
      <c r="E94" s="458" t="s">
        <v>2232</v>
      </c>
      <c r="F94" s="457" t="s">
        <v>328</v>
      </c>
      <c r="G94" s="458" t="s">
        <v>56</v>
      </c>
      <c r="H94" s="458" t="s">
        <v>2233</v>
      </c>
      <c r="I94" s="459">
        <v>-54.25</v>
      </c>
      <c r="J94" s="459">
        <v>0</v>
      </c>
      <c r="K94" s="459">
        <v>0</v>
      </c>
      <c r="L94" s="459">
        <v>0</v>
      </c>
      <c r="M94" s="459">
        <v>9</v>
      </c>
      <c r="N94" s="459">
        <v>0</v>
      </c>
      <c r="O94" s="459"/>
      <c r="P94" s="459"/>
      <c r="Q94" s="460">
        <f t="shared" si="5"/>
        <v>-45.25</v>
      </c>
      <c r="R94" s="461">
        <v>27</v>
      </c>
      <c r="S94" s="461">
        <v>13</v>
      </c>
      <c r="T94" s="461">
        <v>0</v>
      </c>
      <c r="U94" s="461">
        <v>0</v>
      </c>
      <c r="V94" s="461"/>
      <c r="W94" s="462">
        <f t="shared" si="6"/>
        <v>400000</v>
      </c>
      <c r="X94" s="463">
        <f t="shared" si="8"/>
        <v>640000</v>
      </c>
      <c r="Y94" s="464">
        <v>1</v>
      </c>
      <c r="Z94" s="324">
        <v>10000</v>
      </c>
      <c r="AA94" s="15" t="str">
        <f>VLOOKUP(TRIM(C94),Att!B:CX,101,0)</f>
        <v>Power Connect</v>
      </c>
      <c r="AB94" s="466"/>
      <c r="AC94" s="221"/>
      <c r="AD94" s="221"/>
      <c r="AE94" s="221"/>
      <c r="AF94" s="221"/>
      <c r="AG94" s="221"/>
      <c r="AH94" s="221"/>
      <c r="AI94" s="221"/>
      <c r="AJ94" s="221"/>
      <c r="AK94" s="221"/>
      <c r="AL94" s="465">
        <v>0</v>
      </c>
      <c r="AM94" s="310"/>
    </row>
    <row r="95" spans="1:39" s="300" customFormat="1" x14ac:dyDescent="0.35">
      <c r="A95" s="456">
        <f t="shared" si="7"/>
        <v>92</v>
      </c>
      <c r="B95" s="457" t="s">
        <v>325</v>
      </c>
      <c r="C95" s="456">
        <v>25005281</v>
      </c>
      <c r="D95" s="457" t="s">
        <v>935</v>
      </c>
      <c r="E95" s="458" t="s">
        <v>2259</v>
      </c>
      <c r="F95" s="457" t="s">
        <v>328</v>
      </c>
      <c r="G95" s="458" t="s">
        <v>56</v>
      </c>
      <c r="H95" s="458" t="s">
        <v>2233</v>
      </c>
      <c r="I95" s="459">
        <v>19.75</v>
      </c>
      <c r="J95" s="459">
        <v>0</v>
      </c>
      <c r="K95" s="459">
        <v>0</v>
      </c>
      <c r="L95" s="459">
        <v>0</v>
      </c>
      <c r="M95" s="459">
        <v>12.5</v>
      </c>
      <c r="N95" s="459">
        <v>0</v>
      </c>
      <c r="O95" s="459"/>
      <c r="P95" s="459"/>
      <c r="Q95" s="460">
        <f t="shared" si="5"/>
        <v>32.25</v>
      </c>
      <c r="R95" s="461">
        <v>3</v>
      </c>
      <c r="S95" s="461"/>
      <c r="T95" s="461">
        <v>0</v>
      </c>
      <c r="U95" s="461">
        <v>0</v>
      </c>
      <c r="V95" s="461"/>
      <c r="W95" s="462">
        <f t="shared" si="6"/>
        <v>352500</v>
      </c>
      <c r="X95" s="463">
        <f t="shared" si="8"/>
        <v>640000</v>
      </c>
      <c r="Y95" s="464">
        <v>1</v>
      </c>
      <c r="Z95" s="324">
        <v>10000</v>
      </c>
      <c r="AA95" s="15" t="str">
        <f>VLOOKUP(TRIM(C95),Att!B:CX,101,0)</f>
        <v>ANNK-HR</v>
      </c>
      <c r="AB95" s="466"/>
      <c r="AC95" s="221"/>
      <c r="AD95" s="221"/>
      <c r="AE95" s="221"/>
      <c r="AF95" s="221"/>
      <c r="AG95" s="221"/>
      <c r="AH95" s="221"/>
      <c r="AI95" s="221"/>
      <c r="AJ95" s="221"/>
      <c r="AK95" s="221"/>
      <c r="AL95" s="465">
        <v>0</v>
      </c>
      <c r="AM95" s="310"/>
    </row>
    <row r="96" spans="1:39" s="300" customFormat="1" x14ac:dyDescent="0.35">
      <c r="A96" s="456">
        <f t="shared" si="7"/>
        <v>93</v>
      </c>
      <c r="B96" s="457" t="s">
        <v>325</v>
      </c>
      <c r="C96" s="456">
        <v>25005285</v>
      </c>
      <c r="D96" s="457" t="s">
        <v>950</v>
      </c>
      <c r="E96" s="458" t="s">
        <v>2263</v>
      </c>
      <c r="F96" s="457" t="s">
        <v>398</v>
      </c>
      <c r="G96" s="458" t="s">
        <v>56</v>
      </c>
      <c r="H96" s="458" t="s">
        <v>2233</v>
      </c>
      <c r="I96" s="459">
        <v>32.25</v>
      </c>
      <c r="J96" s="459">
        <v>0</v>
      </c>
      <c r="K96" s="459">
        <v>0</v>
      </c>
      <c r="L96" s="459">
        <v>0</v>
      </c>
      <c r="M96" s="459">
        <v>23</v>
      </c>
      <c r="N96" s="459">
        <v>0</v>
      </c>
      <c r="O96" s="459"/>
      <c r="P96" s="459"/>
      <c r="Q96" s="460">
        <f t="shared" ref="Q96:Q159" si="9">SUM(I96:P96)</f>
        <v>55.25</v>
      </c>
      <c r="R96" s="461">
        <v>3</v>
      </c>
      <c r="S96" s="461"/>
      <c r="T96" s="461">
        <v>0</v>
      </c>
      <c r="U96" s="461">
        <v>0</v>
      </c>
      <c r="V96" s="461"/>
      <c r="W96" s="462">
        <f t="shared" ref="W96:W104" si="10">ROUND(IF(Q96&gt;0,Z96*Q96,0)+(SUM(R96:V96)*10000),0)</f>
        <v>582500</v>
      </c>
      <c r="X96" s="463">
        <f t="shared" si="8"/>
        <v>640000</v>
      </c>
      <c r="Y96" s="464">
        <v>1</v>
      </c>
      <c r="Z96" s="324">
        <v>10000</v>
      </c>
      <c r="AA96" s="15" t="str">
        <f>VLOOKUP(TRIM(C96),Att!B:CX,101,0)</f>
        <v>Power Connect</v>
      </c>
      <c r="AB96" s="466"/>
      <c r="AC96" s="221"/>
      <c r="AD96" s="221"/>
      <c r="AE96" s="221"/>
      <c r="AF96" s="221"/>
      <c r="AG96" s="221"/>
      <c r="AH96" s="221"/>
      <c r="AI96" s="221"/>
      <c r="AJ96" s="221"/>
      <c r="AK96" s="221"/>
      <c r="AL96" s="465">
        <v>0</v>
      </c>
      <c r="AM96" s="310"/>
    </row>
    <row r="97" spans="1:39" s="300" customFormat="1" x14ac:dyDescent="0.35">
      <c r="A97" s="456">
        <f t="shared" si="7"/>
        <v>94</v>
      </c>
      <c r="B97" s="457" t="s">
        <v>325</v>
      </c>
      <c r="C97" s="456">
        <v>25005287</v>
      </c>
      <c r="D97" s="457" t="s">
        <v>952</v>
      </c>
      <c r="E97" s="458" t="s">
        <v>2254</v>
      </c>
      <c r="F97" s="457" t="s">
        <v>327</v>
      </c>
      <c r="G97" s="458" t="s">
        <v>56</v>
      </c>
      <c r="H97" s="458" t="s">
        <v>2233</v>
      </c>
      <c r="I97" s="459">
        <v>33.25</v>
      </c>
      <c r="J97" s="459">
        <v>0</v>
      </c>
      <c r="K97" s="459">
        <v>0</v>
      </c>
      <c r="L97" s="459">
        <v>0</v>
      </c>
      <c r="M97" s="459">
        <v>22</v>
      </c>
      <c r="N97" s="459">
        <v>0</v>
      </c>
      <c r="O97" s="459"/>
      <c r="P97" s="459"/>
      <c r="Q97" s="460">
        <f t="shared" si="9"/>
        <v>55.25</v>
      </c>
      <c r="R97" s="461">
        <v>1</v>
      </c>
      <c r="S97" s="461">
        <v>1</v>
      </c>
      <c r="T97" s="461">
        <v>0</v>
      </c>
      <c r="U97" s="461">
        <v>0</v>
      </c>
      <c r="V97" s="461"/>
      <c r="W97" s="462">
        <f t="shared" si="10"/>
        <v>572500</v>
      </c>
      <c r="X97" s="463">
        <f t="shared" si="8"/>
        <v>640000</v>
      </c>
      <c r="Y97" s="464">
        <v>1</v>
      </c>
      <c r="Z97" s="324">
        <v>10000</v>
      </c>
      <c r="AA97" s="15" t="str">
        <f>VLOOKUP(TRIM(C97),Att!B:CX,101,0)</f>
        <v>Power Connect</v>
      </c>
      <c r="AB97" s="466"/>
      <c r="AC97" s="221"/>
      <c r="AD97" s="221"/>
      <c r="AE97" s="221"/>
      <c r="AF97" s="221"/>
      <c r="AG97" s="221"/>
      <c r="AH97" s="221"/>
      <c r="AI97" s="221"/>
      <c r="AJ97" s="221"/>
      <c r="AK97" s="221"/>
      <c r="AL97" s="465">
        <v>0</v>
      </c>
      <c r="AM97" s="310"/>
    </row>
    <row r="98" spans="1:39" s="300" customFormat="1" x14ac:dyDescent="0.35">
      <c r="A98" s="456">
        <f t="shared" si="7"/>
        <v>95</v>
      </c>
      <c r="B98" s="457" t="s">
        <v>325</v>
      </c>
      <c r="C98" s="456">
        <v>25005296</v>
      </c>
      <c r="D98" s="457" t="s">
        <v>956</v>
      </c>
      <c r="E98" s="458" t="s">
        <v>2243</v>
      </c>
      <c r="F98" s="457" t="s">
        <v>327</v>
      </c>
      <c r="G98" s="458" t="s">
        <v>56</v>
      </c>
      <c r="H98" s="458" t="s">
        <v>2233</v>
      </c>
      <c r="I98" s="459">
        <v>20.75</v>
      </c>
      <c r="J98" s="459">
        <v>0</v>
      </c>
      <c r="K98" s="459">
        <v>0</v>
      </c>
      <c r="L98" s="459">
        <v>0</v>
      </c>
      <c r="M98" s="459">
        <v>18.5</v>
      </c>
      <c r="N98" s="459">
        <v>0</v>
      </c>
      <c r="O98" s="459"/>
      <c r="P98" s="459"/>
      <c r="Q98" s="460">
        <f t="shared" si="9"/>
        <v>39.25</v>
      </c>
      <c r="R98" s="461">
        <v>0</v>
      </c>
      <c r="S98" s="461"/>
      <c r="T98" s="461">
        <v>0</v>
      </c>
      <c r="U98" s="461">
        <v>0</v>
      </c>
      <c r="V98" s="461"/>
      <c r="W98" s="462">
        <f t="shared" si="10"/>
        <v>392500</v>
      </c>
      <c r="X98" s="463">
        <f t="shared" si="8"/>
        <v>640000</v>
      </c>
      <c r="Y98" s="464">
        <v>1</v>
      </c>
      <c r="Z98" s="324">
        <v>10000</v>
      </c>
      <c r="AA98" s="15" t="str">
        <f>VLOOKUP(TRIM(C98),Att!B:CX,101,0)</f>
        <v>Nhân Kiệt</v>
      </c>
      <c r="AB98" s="466"/>
      <c r="AC98" s="221"/>
      <c r="AD98" s="221"/>
      <c r="AE98" s="221"/>
      <c r="AF98" s="221"/>
      <c r="AG98" s="221"/>
      <c r="AH98" s="221"/>
      <c r="AI98" s="221"/>
      <c r="AJ98" s="221"/>
      <c r="AK98" s="221"/>
      <c r="AL98" s="465">
        <v>0</v>
      </c>
      <c r="AM98" s="310"/>
    </row>
    <row r="99" spans="1:39" s="300" customFormat="1" x14ac:dyDescent="0.35">
      <c r="A99" s="456">
        <f t="shared" si="7"/>
        <v>96</v>
      </c>
      <c r="B99" s="457" t="s">
        <v>325</v>
      </c>
      <c r="C99" s="456">
        <v>25005297</v>
      </c>
      <c r="D99" s="457" t="s">
        <v>958</v>
      </c>
      <c r="E99" s="458" t="s">
        <v>2232</v>
      </c>
      <c r="F99" s="457" t="s">
        <v>328</v>
      </c>
      <c r="G99" s="458" t="s">
        <v>56</v>
      </c>
      <c r="H99" s="458" t="s">
        <v>2233</v>
      </c>
      <c r="I99" s="459">
        <v>17.5</v>
      </c>
      <c r="J99" s="459">
        <v>0</v>
      </c>
      <c r="K99" s="459">
        <v>0</v>
      </c>
      <c r="L99" s="459">
        <v>0</v>
      </c>
      <c r="M99" s="459">
        <v>12</v>
      </c>
      <c r="N99" s="459">
        <v>0</v>
      </c>
      <c r="O99" s="459"/>
      <c r="P99" s="459"/>
      <c r="Q99" s="460">
        <f t="shared" si="9"/>
        <v>29.5</v>
      </c>
      <c r="R99" s="461">
        <v>0</v>
      </c>
      <c r="S99" s="461">
        <v>11</v>
      </c>
      <c r="T99" s="461">
        <v>0</v>
      </c>
      <c r="U99" s="461">
        <v>0</v>
      </c>
      <c r="V99" s="461"/>
      <c r="W99" s="462">
        <f t="shared" si="10"/>
        <v>405000</v>
      </c>
      <c r="X99" s="463">
        <f t="shared" si="8"/>
        <v>640000</v>
      </c>
      <c r="Y99" s="464">
        <v>1</v>
      </c>
      <c r="Z99" s="324">
        <v>10000</v>
      </c>
      <c r="AA99" s="15" t="str">
        <f>VLOOKUP(TRIM(C99),Att!B:CX,101,0)</f>
        <v>Nhân Kiệt</v>
      </c>
      <c r="AB99" s="466"/>
      <c r="AC99" s="221"/>
      <c r="AD99" s="221"/>
      <c r="AE99" s="221"/>
      <c r="AF99" s="221"/>
      <c r="AG99" s="221"/>
      <c r="AH99" s="221"/>
      <c r="AI99" s="221"/>
      <c r="AJ99" s="221"/>
      <c r="AK99" s="221"/>
      <c r="AL99" s="465">
        <v>0</v>
      </c>
      <c r="AM99" s="310"/>
    </row>
    <row r="100" spans="1:39" s="300" customFormat="1" x14ac:dyDescent="0.35">
      <c r="A100" s="456">
        <f t="shared" si="7"/>
        <v>97</v>
      </c>
      <c r="B100" s="457" t="s">
        <v>325</v>
      </c>
      <c r="C100" s="456">
        <v>25005301</v>
      </c>
      <c r="D100" s="457" t="s">
        <v>964</v>
      </c>
      <c r="E100" s="458" t="s">
        <v>2259</v>
      </c>
      <c r="F100" s="457" t="s">
        <v>328</v>
      </c>
      <c r="G100" s="458" t="s">
        <v>56</v>
      </c>
      <c r="H100" s="458" t="s">
        <v>2233</v>
      </c>
      <c r="I100" s="459">
        <v>18.75</v>
      </c>
      <c r="J100" s="459">
        <v>-3</v>
      </c>
      <c r="K100" s="459">
        <v>0</v>
      </c>
      <c r="L100" s="459">
        <v>0</v>
      </c>
      <c r="M100" s="459">
        <v>15</v>
      </c>
      <c r="N100" s="459">
        <v>0</v>
      </c>
      <c r="O100" s="459"/>
      <c r="P100" s="459"/>
      <c r="Q100" s="460">
        <f t="shared" si="9"/>
        <v>30.75</v>
      </c>
      <c r="R100" s="461">
        <v>0</v>
      </c>
      <c r="S100" s="461">
        <v>1</v>
      </c>
      <c r="T100" s="461">
        <v>0</v>
      </c>
      <c r="U100" s="461">
        <v>0</v>
      </c>
      <c r="V100" s="461"/>
      <c r="W100" s="462">
        <f t="shared" si="10"/>
        <v>317500</v>
      </c>
      <c r="X100" s="463">
        <f t="shared" si="8"/>
        <v>640000</v>
      </c>
      <c r="Y100" s="464">
        <v>1</v>
      </c>
      <c r="Z100" s="324">
        <v>10000</v>
      </c>
      <c r="AA100" s="15" t="str">
        <f>VLOOKUP(TRIM(C100),Att!B:CX,101,0)</f>
        <v>Power Connect</v>
      </c>
      <c r="AB100" s="466"/>
      <c r="AC100" s="221"/>
      <c r="AD100" s="221"/>
      <c r="AE100" s="221"/>
      <c r="AF100" s="221"/>
      <c r="AG100" s="221"/>
      <c r="AH100" s="221"/>
      <c r="AI100" s="221"/>
      <c r="AJ100" s="221"/>
      <c r="AK100" s="221"/>
      <c r="AL100" s="465">
        <v>0</v>
      </c>
      <c r="AM100" s="310"/>
    </row>
    <row r="101" spans="1:39" s="300" customFormat="1" x14ac:dyDescent="0.35">
      <c r="A101" s="456">
        <f t="shared" si="7"/>
        <v>98</v>
      </c>
      <c r="B101" s="457" t="s">
        <v>325</v>
      </c>
      <c r="C101" s="456">
        <v>25005310</v>
      </c>
      <c r="D101" s="457" t="s">
        <v>970</v>
      </c>
      <c r="E101" s="458" t="s">
        <v>2236</v>
      </c>
      <c r="F101" s="457" t="s">
        <v>327</v>
      </c>
      <c r="G101" s="458" t="s">
        <v>56</v>
      </c>
      <c r="H101" s="458" t="s">
        <v>2233</v>
      </c>
      <c r="I101" s="459">
        <v>37</v>
      </c>
      <c r="J101" s="459">
        <v>0</v>
      </c>
      <c r="K101" s="459">
        <v>0</v>
      </c>
      <c r="L101" s="459">
        <v>0</v>
      </c>
      <c r="M101" s="459">
        <v>24.5</v>
      </c>
      <c r="N101" s="459">
        <v>0</v>
      </c>
      <c r="O101" s="459"/>
      <c r="P101" s="459"/>
      <c r="Q101" s="460">
        <f t="shared" si="9"/>
        <v>61.5</v>
      </c>
      <c r="R101" s="461">
        <v>14</v>
      </c>
      <c r="S101" s="461"/>
      <c r="T101" s="461">
        <v>0</v>
      </c>
      <c r="U101" s="461">
        <v>0</v>
      </c>
      <c r="V101" s="461"/>
      <c r="W101" s="462">
        <f t="shared" si="10"/>
        <v>755000</v>
      </c>
      <c r="X101" s="463">
        <f t="shared" si="8"/>
        <v>640000</v>
      </c>
      <c r="Y101" s="464">
        <v>1</v>
      </c>
      <c r="Z101" s="324">
        <v>10000</v>
      </c>
      <c r="AA101" s="15" t="str">
        <f>VLOOKUP(TRIM(C101),Att!B:CX,101,0)</f>
        <v>Power Connect</v>
      </c>
      <c r="AB101" s="466"/>
      <c r="AC101" s="221"/>
      <c r="AD101" s="221"/>
      <c r="AE101" s="221"/>
      <c r="AF101" s="221"/>
      <c r="AG101" s="221"/>
      <c r="AH101" s="221"/>
      <c r="AI101" s="221"/>
      <c r="AJ101" s="221"/>
      <c r="AK101" s="221"/>
      <c r="AL101" s="465">
        <v>0</v>
      </c>
      <c r="AM101" s="310"/>
    </row>
    <row r="102" spans="1:39" s="300" customFormat="1" x14ac:dyDescent="0.35">
      <c r="A102" s="456">
        <f t="shared" si="7"/>
        <v>99</v>
      </c>
      <c r="B102" s="457" t="s">
        <v>325</v>
      </c>
      <c r="C102" s="456">
        <v>25005312</v>
      </c>
      <c r="D102" s="457" t="s">
        <v>973</v>
      </c>
      <c r="E102" s="458" t="s">
        <v>2243</v>
      </c>
      <c r="F102" s="457" t="s">
        <v>328</v>
      </c>
      <c r="G102" s="458" t="s">
        <v>56</v>
      </c>
      <c r="H102" s="458" t="s">
        <v>2233</v>
      </c>
      <c r="I102" s="459">
        <v>-101.5</v>
      </c>
      <c r="J102" s="459">
        <v>0</v>
      </c>
      <c r="K102" s="459">
        <v>0</v>
      </c>
      <c r="L102" s="459">
        <v>0</v>
      </c>
      <c r="M102" s="459">
        <v>5</v>
      </c>
      <c r="N102" s="459">
        <v>0</v>
      </c>
      <c r="O102" s="459"/>
      <c r="P102" s="459"/>
      <c r="Q102" s="460">
        <f t="shared" si="9"/>
        <v>-96.5</v>
      </c>
      <c r="R102" s="461">
        <v>0</v>
      </c>
      <c r="S102" s="461"/>
      <c r="T102" s="461">
        <v>0</v>
      </c>
      <c r="U102" s="461">
        <v>0</v>
      </c>
      <c r="V102" s="461"/>
      <c r="W102" s="462"/>
      <c r="X102" s="463">
        <f t="shared" si="8"/>
        <v>640000</v>
      </c>
      <c r="Y102" s="464">
        <v>1</v>
      </c>
      <c r="Z102" s="324">
        <v>10000</v>
      </c>
      <c r="AA102" s="15" t="str">
        <f>VLOOKUP(TRIM(C102),Att!B:CX,101,0)</f>
        <v>Power Connect</v>
      </c>
      <c r="AB102" s="466"/>
      <c r="AC102" s="221"/>
      <c r="AD102" s="221"/>
      <c r="AE102" s="221"/>
      <c r="AF102" s="221"/>
      <c r="AG102" s="221"/>
      <c r="AH102" s="221"/>
      <c r="AI102" s="221"/>
      <c r="AJ102" s="221"/>
      <c r="AK102" s="221"/>
      <c r="AL102" s="465" t="s">
        <v>1907</v>
      </c>
      <c r="AM102" s="310"/>
    </row>
    <row r="103" spans="1:39" s="300" customFormat="1" x14ac:dyDescent="0.35">
      <c r="A103" s="456">
        <f t="shared" si="7"/>
        <v>100</v>
      </c>
      <c r="B103" s="457" t="s">
        <v>325</v>
      </c>
      <c r="C103" s="456">
        <v>26005341</v>
      </c>
      <c r="D103" s="457" t="s">
        <v>1031</v>
      </c>
      <c r="E103" s="458" t="s">
        <v>2252</v>
      </c>
      <c r="F103" s="457" t="s">
        <v>1033</v>
      </c>
      <c r="G103" s="458" t="s">
        <v>56</v>
      </c>
      <c r="H103" s="458" t="s">
        <v>2233</v>
      </c>
      <c r="I103" s="459">
        <v>-26.25</v>
      </c>
      <c r="J103" s="459">
        <v>0</v>
      </c>
      <c r="K103" s="459">
        <v>0</v>
      </c>
      <c r="L103" s="459">
        <v>0</v>
      </c>
      <c r="M103" s="459">
        <v>16.5</v>
      </c>
      <c r="N103" s="459">
        <v>0</v>
      </c>
      <c r="O103" s="459"/>
      <c r="P103" s="459"/>
      <c r="Q103" s="460">
        <f t="shared" si="9"/>
        <v>-9.75</v>
      </c>
      <c r="R103" s="461">
        <v>0</v>
      </c>
      <c r="S103" s="461">
        <v>1</v>
      </c>
      <c r="T103" s="461">
        <v>0</v>
      </c>
      <c r="U103" s="461">
        <v>0</v>
      </c>
      <c r="V103" s="461"/>
      <c r="W103" s="462">
        <f t="shared" si="10"/>
        <v>10000</v>
      </c>
      <c r="X103" s="463">
        <f t="shared" si="8"/>
        <v>640000</v>
      </c>
      <c r="Y103" s="464">
        <v>1</v>
      </c>
      <c r="Z103" s="324">
        <v>10000</v>
      </c>
      <c r="AA103" s="15" t="str">
        <f>VLOOKUP(TRIM(C103),Att!B:CX,101,0)</f>
        <v>ANNK-HR</v>
      </c>
      <c r="AB103" s="466"/>
      <c r="AC103" s="221"/>
      <c r="AD103" s="221"/>
      <c r="AE103" s="221"/>
      <c r="AF103" s="221"/>
      <c r="AG103" s="221"/>
      <c r="AH103" s="221"/>
      <c r="AI103" s="221"/>
      <c r="AJ103" s="221"/>
      <c r="AK103" s="221"/>
      <c r="AL103" s="465">
        <v>0</v>
      </c>
      <c r="AM103" s="310"/>
    </row>
    <row r="104" spans="1:39" s="300" customFormat="1" x14ac:dyDescent="0.35">
      <c r="A104" s="456">
        <f t="shared" si="7"/>
        <v>101</v>
      </c>
      <c r="B104" s="457" t="s">
        <v>325</v>
      </c>
      <c r="C104" s="456">
        <v>26005345</v>
      </c>
      <c r="D104" s="457" t="s">
        <v>1073</v>
      </c>
      <c r="E104" s="458" t="s">
        <v>2239</v>
      </c>
      <c r="F104" s="457" t="s">
        <v>327</v>
      </c>
      <c r="G104" s="458" t="s">
        <v>56</v>
      </c>
      <c r="H104" s="458" t="s">
        <v>2233</v>
      </c>
      <c r="I104" s="459">
        <v>0</v>
      </c>
      <c r="J104" s="459">
        <v>0</v>
      </c>
      <c r="K104" s="459">
        <v>0</v>
      </c>
      <c r="L104" s="459">
        <v>0</v>
      </c>
      <c r="M104" s="459">
        <v>23.5</v>
      </c>
      <c r="N104" s="459">
        <v>0</v>
      </c>
      <c r="O104" s="459"/>
      <c r="P104" s="459"/>
      <c r="Q104" s="460">
        <f t="shared" si="9"/>
        <v>23.5</v>
      </c>
      <c r="R104" s="461">
        <v>7</v>
      </c>
      <c r="S104" s="461">
        <v>1</v>
      </c>
      <c r="T104" s="461">
        <v>0</v>
      </c>
      <c r="U104" s="461">
        <v>0</v>
      </c>
      <c r="V104" s="461"/>
      <c r="W104" s="462">
        <f t="shared" si="10"/>
        <v>315000</v>
      </c>
      <c r="X104" s="463">
        <f t="shared" si="8"/>
        <v>640000</v>
      </c>
      <c r="Y104" s="464">
        <v>1</v>
      </c>
      <c r="Z104" s="324">
        <v>10000</v>
      </c>
      <c r="AA104" s="15" t="str">
        <f>VLOOKUP(TRIM(C104),Att!B:CX,101,0)</f>
        <v>Power Connect</v>
      </c>
      <c r="AB104" s="466"/>
      <c r="AC104" s="221"/>
      <c r="AD104" s="221"/>
      <c r="AE104" s="221"/>
      <c r="AF104" s="221"/>
      <c r="AG104" s="221"/>
      <c r="AH104" s="221"/>
      <c r="AI104" s="221"/>
      <c r="AJ104" s="221"/>
      <c r="AK104" s="221"/>
      <c r="AL104" s="465">
        <v>0</v>
      </c>
      <c r="AM104" s="310"/>
    </row>
    <row r="105" spans="1:39" s="300" customFormat="1" x14ac:dyDescent="0.35">
      <c r="A105" s="456">
        <f t="shared" si="7"/>
        <v>102</v>
      </c>
      <c r="B105" s="457" t="s">
        <v>325</v>
      </c>
      <c r="C105" s="456">
        <v>26005346</v>
      </c>
      <c r="D105" s="457" t="s">
        <v>1076</v>
      </c>
      <c r="E105" s="458" t="s">
        <v>2264</v>
      </c>
      <c r="F105" s="457" t="s">
        <v>1078</v>
      </c>
      <c r="G105" s="458" t="s">
        <v>56</v>
      </c>
      <c r="H105" s="458" t="s">
        <v>2233</v>
      </c>
      <c r="I105" s="459">
        <v>36</v>
      </c>
      <c r="J105" s="459">
        <v>0</v>
      </c>
      <c r="K105" s="459">
        <v>0</v>
      </c>
      <c r="L105" s="459">
        <v>0</v>
      </c>
      <c r="M105" s="459">
        <v>20</v>
      </c>
      <c r="N105" s="459">
        <v>0</v>
      </c>
      <c r="O105" s="459"/>
      <c r="P105" s="459"/>
      <c r="Q105" s="460">
        <f t="shared" si="9"/>
        <v>56</v>
      </c>
      <c r="R105" s="461">
        <v>0</v>
      </c>
      <c r="S105" s="461"/>
      <c r="T105" s="461">
        <v>0</v>
      </c>
      <c r="U105" s="461">
        <v>0</v>
      </c>
      <c r="V105" s="461"/>
      <c r="W105" s="462">
        <f t="shared" ref="W105:W168" si="11">ROUND(IF(Q105&gt;0,Z105*Q105,0)+(SUM(R105:V105)*10000),0)</f>
        <v>560000</v>
      </c>
      <c r="X105" s="463">
        <f t="shared" si="8"/>
        <v>640000</v>
      </c>
      <c r="Y105" s="464">
        <v>1</v>
      </c>
      <c r="Z105" s="324">
        <v>10000</v>
      </c>
      <c r="AA105" s="15" t="str">
        <f>VLOOKUP(TRIM(C105),Att!B:CX,101,0)</f>
        <v>Power Connect</v>
      </c>
      <c r="AB105" s="466"/>
      <c r="AC105" s="221"/>
      <c r="AD105" s="221"/>
      <c r="AE105" s="221"/>
      <c r="AF105" s="221"/>
      <c r="AG105" s="221"/>
      <c r="AH105" s="221"/>
      <c r="AI105" s="221"/>
      <c r="AJ105" s="221"/>
      <c r="AK105" s="221"/>
      <c r="AL105" s="465">
        <v>0</v>
      </c>
      <c r="AM105" s="310"/>
    </row>
    <row r="106" spans="1:39" s="300" customFormat="1" x14ac:dyDescent="0.35">
      <c r="A106" s="456">
        <f t="shared" si="7"/>
        <v>103</v>
      </c>
      <c r="B106" s="457" t="s">
        <v>325</v>
      </c>
      <c r="C106" s="456">
        <v>26005349</v>
      </c>
      <c r="D106" s="457" t="s">
        <v>1080</v>
      </c>
      <c r="E106" s="458" t="s">
        <v>2232</v>
      </c>
      <c r="F106" s="457" t="s">
        <v>328</v>
      </c>
      <c r="G106" s="458" t="s">
        <v>56</v>
      </c>
      <c r="H106" s="458" t="s">
        <v>2233</v>
      </c>
      <c r="I106" s="459">
        <v>36.5</v>
      </c>
      <c r="J106" s="459">
        <v>0</v>
      </c>
      <c r="K106" s="459">
        <v>0</v>
      </c>
      <c r="L106" s="459">
        <v>0</v>
      </c>
      <c r="M106" s="459">
        <v>18</v>
      </c>
      <c r="N106" s="459">
        <v>0</v>
      </c>
      <c r="O106" s="459"/>
      <c r="P106" s="459"/>
      <c r="Q106" s="460">
        <f t="shared" si="9"/>
        <v>54.5</v>
      </c>
      <c r="R106" s="461">
        <v>1</v>
      </c>
      <c r="S106" s="461">
        <v>19</v>
      </c>
      <c r="T106" s="461">
        <v>0</v>
      </c>
      <c r="U106" s="461">
        <v>0</v>
      </c>
      <c r="V106" s="461"/>
      <c r="W106" s="462">
        <f t="shared" si="11"/>
        <v>745000</v>
      </c>
      <c r="X106" s="463">
        <f t="shared" si="8"/>
        <v>640000</v>
      </c>
      <c r="Y106" s="464">
        <v>1</v>
      </c>
      <c r="Z106" s="324">
        <v>10000</v>
      </c>
      <c r="AA106" s="15" t="str">
        <f>VLOOKUP(TRIM(C106),Att!B:CX,101,0)</f>
        <v>Power Connect</v>
      </c>
      <c r="AB106" s="466"/>
      <c r="AC106" s="221"/>
      <c r="AD106" s="221"/>
      <c r="AE106" s="221"/>
      <c r="AF106" s="221"/>
      <c r="AG106" s="221"/>
      <c r="AH106" s="221"/>
      <c r="AI106" s="221"/>
      <c r="AJ106" s="221"/>
      <c r="AK106" s="221"/>
      <c r="AL106" s="465">
        <v>0</v>
      </c>
      <c r="AM106" s="310"/>
    </row>
    <row r="107" spans="1:39" s="300" customFormat="1" x14ac:dyDescent="0.35">
      <c r="A107" s="456">
        <f t="shared" si="7"/>
        <v>104</v>
      </c>
      <c r="B107" s="457" t="s">
        <v>325</v>
      </c>
      <c r="C107" s="456">
        <v>26005351</v>
      </c>
      <c r="D107" s="457" t="s">
        <v>1086</v>
      </c>
      <c r="E107" s="458" t="s">
        <v>2265</v>
      </c>
      <c r="F107" s="457" t="s">
        <v>328</v>
      </c>
      <c r="G107" s="458" t="s">
        <v>56</v>
      </c>
      <c r="H107" s="458" t="s">
        <v>2233</v>
      </c>
      <c r="I107" s="459">
        <v>-0.75</v>
      </c>
      <c r="J107" s="459">
        <v>-6</v>
      </c>
      <c r="K107" s="459">
        <v>0</v>
      </c>
      <c r="L107" s="459">
        <v>0</v>
      </c>
      <c r="M107" s="459">
        <v>16</v>
      </c>
      <c r="N107" s="459">
        <v>0</v>
      </c>
      <c r="O107" s="459"/>
      <c r="P107" s="459"/>
      <c r="Q107" s="460">
        <f t="shared" si="9"/>
        <v>9.25</v>
      </c>
      <c r="R107" s="461">
        <v>13</v>
      </c>
      <c r="S107" s="461"/>
      <c r="T107" s="461">
        <v>0</v>
      </c>
      <c r="U107" s="461">
        <v>0</v>
      </c>
      <c r="V107" s="461"/>
      <c r="W107" s="462">
        <f t="shared" si="11"/>
        <v>222500</v>
      </c>
      <c r="X107" s="463">
        <f t="shared" si="8"/>
        <v>640000</v>
      </c>
      <c r="Y107" s="464">
        <v>1</v>
      </c>
      <c r="Z107" s="324">
        <v>10000</v>
      </c>
      <c r="AA107" s="15" t="str">
        <f>VLOOKUP(TRIM(C107),Att!B:CX,101,0)</f>
        <v>Power Connect</v>
      </c>
      <c r="AB107" s="466"/>
      <c r="AC107" s="221"/>
      <c r="AD107" s="221"/>
      <c r="AE107" s="221"/>
      <c r="AF107" s="221"/>
      <c r="AG107" s="221"/>
      <c r="AH107" s="221"/>
      <c r="AI107" s="221"/>
      <c r="AJ107" s="221"/>
      <c r="AK107" s="221"/>
      <c r="AL107" s="465">
        <v>0</v>
      </c>
      <c r="AM107" s="310"/>
    </row>
    <row r="108" spans="1:39" s="300" customFormat="1" x14ac:dyDescent="0.35">
      <c r="A108" s="456">
        <f t="shared" si="7"/>
        <v>105</v>
      </c>
      <c r="B108" s="457" t="s">
        <v>325</v>
      </c>
      <c r="C108" s="456">
        <v>26005352</v>
      </c>
      <c r="D108" s="457" t="s">
        <v>1089</v>
      </c>
      <c r="E108" s="458" t="s">
        <v>2240</v>
      </c>
      <c r="F108" s="457" t="s">
        <v>328</v>
      </c>
      <c r="G108" s="458" t="s">
        <v>56</v>
      </c>
      <c r="H108" s="458" t="s">
        <v>2233</v>
      </c>
      <c r="I108" s="459">
        <v>34.5</v>
      </c>
      <c r="J108" s="459">
        <v>0</v>
      </c>
      <c r="K108" s="459">
        <v>0</v>
      </c>
      <c r="L108" s="459">
        <v>0</v>
      </c>
      <c r="M108" s="459">
        <v>31.5</v>
      </c>
      <c r="N108" s="459">
        <v>0</v>
      </c>
      <c r="O108" s="459"/>
      <c r="P108" s="459"/>
      <c r="Q108" s="460">
        <f t="shared" si="9"/>
        <v>66</v>
      </c>
      <c r="R108" s="461">
        <v>0</v>
      </c>
      <c r="S108" s="461">
        <v>1</v>
      </c>
      <c r="T108" s="461">
        <v>0</v>
      </c>
      <c r="U108" s="461">
        <v>0</v>
      </c>
      <c r="V108" s="461"/>
      <c r="W108" s="462">
        <f t="shared" si="11"/>
        <v>670000</v>
      </c>
      <c r="X108" s="463">
        <f t="shared" si="8"/>
        <v>640000</v>
      </c>
      <c r="Y108" s="464">
        <v>1</v>
      </c>
      <c r="Z108" s="324">
        <v>10000</v>
      </c>
      <c r="AA108" s="15" t="str">
        <f>VLOOKUP(TRIM(C108),Att!B:CX,101,0)</f>
        <v>MEKONG SUBLABOR</v>
      </c>
      <c r="AB108" s="466"/>
      <c r="AC108" s="221"/>
      <c r="AD108" s="221"/>
      <c r="AE108" s="221"/>
      <c r="AF108" s="221"/>
      <c r="AG108" s="221"/>
      <c r="AH108" s="221"/>
      <c r="AI108" s="221"/>
      <c r="AJ108" s="221"/>
      <c r="AK108" s="221"/>
      <c r="AL108" s="465">
        <v>0</v>
      </c>
      <c r="AM108" s="310"/>
    </row>
    <row r="109" spans="1:39" s="300" customFormat="1" x14ac:dyDescent="0.35">
      <c r="A109" s="456">
        <f t="shared" si="7"/>
        <v>106</v>
      </c>
      <c r="B109" s="457" t="s">
        <v>325</v>
      </c>
      <c r="C109" s="456">
        <v>26005353</v>
      </c>
      <c r="D109" s="457" t="s">
        <v>1092</v>
      </c>
      <c r="E109" s="458" t="s">
        <v>2248</v>
      </c>
      <c r="F109" s="457" t="s">
        <v>328</v>
      </c>
      <c r="G109" s="458" t="s">
        <v>56</v>
      </c>
      <c r="H109" s="458" t="s">
        <v>2233</v>
      </c>
      <c r="I109" s="459">
        <v>17.5</v>
      </c>
      <c r="J109" s="459">
        <v>0</v>
      </c>
      <c r="K109" s="459">
        <v>0</v>
      </c>
      <c r="L109" s="459">
        <v>0</v>
      </c>
      <c r="M109" s="459">
        <v>23.5</v>
      </c>
      <c r="N109" s="459">
        <v>0</v>
      </c>
      <c r="O109" s="459"/>
      <c r="P109" s="459"/>
      <c r="Q109" s="460">
        <f t="shared" si="9"/>
        <v>41</v>
      </c>
      <c r="R109" s="461">
        <v>0</v>
      </c>
      <c r="S109" s="461">
        <v>1</v>
      </c>
      <c r="T109" s="461">
        <v>0</v>
      </c>
      <c r="U109" s="461">
        <v>0</v>
      </c>
      <c r="V109" s="461"/>
      <c r="W109" s="462">
        <f t="shared" si="11"/>
        <v>420000</v>
      </c>
      <c r="X109" s="463">
        <f t="shared" si="8"/>
        <v>640000</v>
      </c>
      <c r="Y109" s="464">
        <v>1</v>
      </c>
      <c r="Z109" s="324">
        <v>10000</v>
      </c>
      <c r="AA109" s="15" t="str">
        <f>VLOOKUP(TRIM(C109),Att!B:CX,101,0)</f>
        <v>MEKONG SUBLABOR</v>
      </c>
      <c r="AB109" s="466"/>
      <c r="AC109" s="221"/>
      <c r="AD109" s="221"/>
      <c r="AE109" s="221"/>
      <c r="AF109" s="221"/>
      <c r="AG109" s="221"/>
      <c r="AH109" s="221"/>
      <c r="AI109" s="221"/>
      <c r="AJ109" s="221"/>
      <c r="AK109" s="221"/>
      <c r="AL109" s="465">
        <v>0</v>
      </c>
      <c r="AM109" s="310"/>
    </row>
    <row r="110" spans="1:39" s="300" customFormat="1" x14ac:dyDescent="0.35">
      <c r="A110" s="456">
        <f t="shared" si="7"/>
        <v>107</v>
      </c>
      <c r="B110" s="457" t="s">
        <v>325</v>
      </c>
      <c r="C110" s="456">
        <v>26005354</v>
      </c>
      <c r="D110" s="457" t="s">
        <v>1095</v>
      </c>
      <c r="E110" s="458" t="s">
        <v>2266</v>
      </c>
      <c r="F110" s="457" t="s">
        <v>328</v>
      </c>
      <c r="G110" s="458" t="s">
        <v>56</v>
      </c>
      <c r="H110" s="458" t="s">
        <v>2233</v>
      </c>
      <c r="I110" s="459">
        <v>-30</v>
      </c>
      <c r="J110" s="459">
        <v>-7</v>
      </c>
      <c r="K110" s="459">
        <v>0</v>
      </c>
      <c r="L110" s="459">
        <v>0</v>
      </c>
      <c r="M110" s="459">
        <v>9.5</v>
      </c>
      <c r="N110" s="459">
        <v>0</v>
      </c>
      <c r="O110" s="459"/>
      <c r="P110" s="459"/>
      <c r="Q110" s="460">
        <f t="shared" si="9"/>
        <v>-27.5</v>
      </c>
      <c r="R110" s="461">
        <v>0</v>
      </c>
      <c r="S110" s="461"/>
      <c r="T110" s="461">
        <v>0</v>
      </c>
      <c r="U110" s="461">
        <v>0</v>
      </c>
      <c r="V110" s="461"/>
      <c r="W110" s="462"/>
      <c r="X110" s="463">
        <f t="shared" si="8"/>
        <v>640000</v>
      </c>
      <c r="Y110" s="464">
        <v>1</v>
      </c>
      <c r="Z110" s="324">
        <v>10000</v>
      </c>
      <c r="AA110" s="15" t="str">
        <f>VLOOKUP(TRIM(C110),Att!B:CX,101,0)</f>
        <v>MEKONG SUBLABOR</v>
      </c>
      <c r="AB110" s="466"/>
      <c r="AC110" s="221"/>
      <c r="AD110" s="221"/>
      <c r="AE110" s="221"/>
      <c r="AF110" s="221"/>
      <c r="AG110" s="221"/>
      <c r="AH110" s="221"/>
      <c r="AI110" s="221"/>
      <c r="AJ110" s="221"/>
      <c r="AK110" s="221"/>
      <c r="AL110" s="465" t="s">
        <v>1900</v>
      </c>
      <c r="AM110" s="310"/>
    </row>
    <row r="111" spans="1:39" s="300" customFormat="1" x14ac:dyDescent="0.35">
      <c r="A111" s="456">
        <f t="shared" si="7"/>
        <v>108</v>
      </c>
      <c r="B111" s="457" t="s">
        <v>325</v>
      </c>
      <c r="C111" s="456">
        <v>26005355</v>
      </c>
      <c r="D111" s="457" t="s">
        <v>1098</v>
      </c>
      <c r="E111" s="458" t="s">
        <v>2252</v>
      </c>
      <c r="F111" s="457" t="s">
        <v>1033</v>
      </c>
      <c r="G111" s="458" t="s">
        <v>56</v>
      </c>
      <c r="H111" s="458" t="s">
        <v>2233</v>
      </c>
      <c r="I111" s="459">
        <v>3.25</v>
      </c>
      <c r="J111" s="459">
        <v>-1</v>
      </c>
      <c r="K111" s="459">
        <v>0</v>
      </c>
      <c r="L111" s="459">
        <v>0</v>
      </c>
      <c r="M111" s="459">
        <v>15.5</v>
      </c>
      <c r="N111" s="459">
        <v>0</v>
      </c>
      <c r="O111" s="459"/>
      <c r="P111" s="459"/>
      <c r="Q111" s="460">
        <f t="shared" si="9"/>
        <v>17.75</v>
      </c>
      <c r="R111" s="461">
        <v>0</v>
      </c>
      <c r="S111" s="461">
        <v>1</v>
      </c>
      <c r="T111" s="461">
        <v>0</v>
      </c>
      <c r="U111" s="461">
        <v>0</v>
      </c>
      <c r="V111" s="461"/>
      <c r="W111" s="462">
        <f t="shared" si="11"/>
        <v>187500</v>
      </c>
      <c r="X111" s="463">
        <f t="shared" si="8"/>
        <v>640000</v>
      </c>
      <c r="Y111" s="464">
        <v>1</v>
      </c>
      <c r="Z111" s="324">
        <v>10000</v>
      </c>
      <c r="AA111" s="15" t="str">
        <f>VLOOKUP(TRIM(C111),Att!B:CX,101,0)</f>
        <v>MEKONG SUBLABOR</v>
      </c>
      <c r="AB111" s="466"/>
      <c r="AC111" s="221"/>
      <c r="AD111" s="221"/>
      <c r="AE111" s="221"/>
      <c r="AF111" s="221"/>
      <c r="AG111" s="221"/>
      <c r="AH111" s="221"/>
      <c r="AI111" s="221"/>
      <c r="AJ111" s="221"/>
      <c r="AK111" s="221"/>
      <c r="AL111" s="465">
        <v>0</v>
      </c>
      <c r="AM111" s="310"/>
    </row>
    <row r="112" spans="1:39" s="300" customFormat="1" x14ac:dyDescent="0.35">
      <c r="A112" s="456">
        <f t="shared" si="7"/>
        <v>109</v>
      </c>
      <c r="B112" s="457" t="s">
        <v>325</v>
      </c>
      <c r="C112" s="456">
        <v>26005358</v>
      </c>
      <c r="D112" s="457" t="s">
        <v>1101</v>
      </c>
      <c r="E112" s="458" t="s">
        <v>2267</v>
      </c>
      <c r="F112" s="457" t="s">
        <v>327</v>
      </c>
      <c r="G112" s="458" t="s">
        <v>56</v>
      </c>
      <c r="H112" s="458" t="s">
        <v>2233</v>
      </c>
      <c r="I112" s="459">
        <v>31.75</v>
      </c>
      <c r="J112" s="459">
        <v>0</v>
      </c>
      <c r="K112" s="459">
        <v>0</v>
      </c>
      <c r="L112" s="459">
        <v>0</v>
      </c>
      <c r="M112" s="459">
        <v>25</v>
      </c>
      <c r="N112" s="459">
        <v>0</v>
      </c>
      <c r="O112" s="459"/>
      <c r="P112" s="459"/>
      <c r="Q112" s="460">
        <f t="shared" si="9"/>
        <v>56.75</v>
      </c>
      <c r="R112" s="461">
        <v>6</v>
      </c>
      <c r="S112" s="461"/>
      <c r="T112" s="461">
        <v>0</v>
      </c>
      <c r="U112" s="461">
        <v>0</v>
      </c>
      <c r="V112" s="461"/>
      <c r="W112" s="462">
        <f t="shared" si="11"/>
        <v>627500</v>
      </c>
      <c r="X112" s="463">
        <f t="shared" si="8"/>
        <v>640000</v>
      </c>
      <c r="Y112" s="464">
        <v>1</v>
      </c>
      <c r="Z112" s="324">
        <v>10000</v>
      </c>
      <c r="AA112" s="15" t="str">
        <f>VLOOKUP(TRIM(C112),Att!B:CX,101,0)</f>
        <v>ANNK-HR</v>
      </c>
      <c r="AB112" s="466"/>
      <c r="AC112" s="221"/>
      <c r="AD112" s="221"/>
      <c r="AE112" s="221"/>
      <c r="AF112" s="221"/>
      <c r="AG112" s="221"/>
      <c r="AH112" s="221"/>
      <c r="AI112" s="221"/>
      <c r="AJ112" s="221"/>
      <c r="AK112" s="221"/>
      <c r="AL112" s="465">
        <v>0</v>
      </c>
      <c r="AM112" s="310"/>
    </row>
    <row r="113" spans="1:39" s="300" customFormat="1" x14ac:dyDescent="0.35">
      <c r="A113" s="456">
        <f t="shared" si="7"/>
        <v>110</v>
      </c>
      <c r="B113" s="457" t="s">
        <v>325</v>
      </c>
      <c r="C113" s="456">
        <v>26005361</v>
      </c>
      <c r="D113" s="457" t="s">
        <v>1104</v>
      </c>
      <c r="E113" s="458" t="s">
        <v>2256</v>
      </c>
      <c r="F113" s="457" t="s">
        <v>805</v>
      </c>
      <c r="G113" s="458" t="s">
        <v>56</v>
      </c>
      <c r="H113" s="458" t="s">
        <v>2233</v>
      </c>
      <c r="I113" s="459">
        <v>28.75</v>
      </c>
      <c r="J113" s="459">
        <v>-2</v>
      </c>
      <c r="K113" s="459">
        <v>0</v>
      </c>
      <c r="L113" s="459">
        <v>0</v>
      </c>
      <c r="M113" s="459">
        <v>20.5</v>
      </c>
      <c r="N113" s="459">
        <v>0</v>
      </c>
      <c r="O113" s="459"/>
      <c r="P113" s="459"/>
      <c r="Q113" s="460">
        <f t="shared" si="9"/>
        <v>47.25</v>
      </c>
      <c r="R113" s="461">
        <v>0</v>
      </c>
      <c r="S113" s="461"/>
      <c r="T113" s="461">
        <v>0</v>
      </c>
      <c r="U113" s="461">
        <v>0</v>
      </c>
      <c r="V113" s="461"/>
      <c r="W113" s="462">
        <f t="shared" si="11"/>
        <v>472500</v>
      </c>
      <c r="X113" s="463">
        <f t="shared" si="8"/>
        <v>640000</v>
      </c>
      <c r="Y113" s="464">
        <v>1</v>
      </c>
      <c r="Z113" s="324">
        <v>10000</v>
      </c>
      <c r="AA113" s="15" t="str">
        <f>VLOOKUP(TRIM(C113),Att!B:CX,101,0)</f>
        <v>ANNK-HR</v>
      </c>
      <c r="AB113" s="466"/>
      <c r="AC113" s="221"/>
      <c r="AD113" s="221"/>
      <c r="AE113" s="221"/>
      <c r="AF113" s="221"/>
      <c r="AG113" s="221"/>
      <c r="AH113" s="221"/>
      <c r="AI113" s="221"/>
      <c r="AJ113" s="221"/>
      <c r="AK113" s="221"/>
      <c r="AL113" s="465">
        <v>0</v>
      </c>
      <c r="AM113" s="310"/>
    </row>
    <row r="114" spans="1:39" s="300" customFormat="1" x14ac:dyDescent="0.35">
      <c r="A114" s="456">
        <f t="shared" si="7"/>
        <v>111</v>
      </c>
      <c r="B114" s="457" t="s">
        <v>325</v>
      </c>
      <c r="C114" s="456">
        <v>26005362</v>
      </c>
      <c r="D114" s="457" t="s">
        <v>1107</v>
      </c>
      <c r="E114" s="458" t="s">
        <v>2239</v>
      </c>
      <c r="F114" s="457" t="s">
        <v>327</v>
      </c>
      <c r="G114" s="458" t="s">
        <v>56</v>
      </c>
      <c r="H114" s="458" t="s">
        <v>2233</v>
      </c>
      <c r="I114" s="459">
        <v>27.25</v>
      </c>
      <c r="J114" s="459">
        <v>0</v>
      </c>
      <c r="K114" s="459">
        <v>0</v>
      </c>
      <c r="L114" s="459">
        <v>0</v>
      </c>
      <c r="M114" s="459">
        <v>22.5</v>
      </c>
      <c r="N114" s="459">
        <v>0</v>
      </c>
      <c r="O114" s="459"/>
      <c r="P114" s="459"/>
      <c r="Q114" s="460">
        <f t="shared" si="9"/>
        <v>49.75</v>
      </c>
      <c r="R114" s="461">
        <v>3</v>
      </c>
      <c r="S114" s="461"/>
      <c r="T114" s="461">
        <v>0</v>
      </c>
      <c r="U114" s="461">
        <v>0</v>
      </c>
      <c r="V114" s="461"/>
      <c r="W114" s="462">
        <f t="shared" si="11"/>
        <v>527500</v>
      </c>
      <c r="X114" s="463">
        <f t="shared" si="8"/>
        <v>640000</v>
      </c>
      <c r="Y114" s="464">
        <v>1</v>
      </c>
      <c r="Z114" s="324">
        <v>10000</v>
      </c>
      <c r="AA114" s="15" t="str">
        <f>VLOOKUP(TRIM(C114),Att!B:CX,101,0)</f>
        <v>ANNK-HR</v>
      </c>
      <c r="AB114" s="466"/>
      <c r="AC114" s="221"/>
      <c r="AD114" s="221"/>
      <c r="AE114" s="221"/>
      <c r="AF114" s="221"/>
      <c r="AG114" s="221"/>
      <c r="AH114" s="221"/>
      <c r="AI114" s="221"/>
      <c r="AJ114" s="221"/>
      <c r="AK114" s="221"/>
      <c r="AL114" s="465">
        <v>0</v>
      </c>
      <c r="AM114" s="310"/>
    </row>
    <row r="115" spans="1:39" s="300" customFormat="1" x14ac:dyDescent="0.35">
      <c r="A115" s="456">
        <f t="shared" si="7"/>
        <v>112</v>
      </c>
      <c r="B115" s="457" t="s">
        <v>325</v>
      </c>
      <c r="C115" s="456">
        <v>26005365</v>
      </c>
      <c r="D115" s="457" t="s">
        <v>1115</v>
      </c>
      <c r="E115" s="458" t="s">
        <v>2252</v>
      </c>
      <c r="F115" s="457" t="s">
        <v>805</v>
      </c>
      <c r="G115" s="458" t="s">
        <v>56</v>
      </c>
      <c r="H115" s="458" t="s">
        <v>2233</v>
      </c>
      <c r="I115" s="459">
        <v>-15.25</v>
      </c>
      <c r="J115" s="459">
        <v>0</v>
      </c>
      <c r="K115" s="459">
        <v>0</v>
      </c>
      <c r="L115" s="459">
        <v>0</v>
      </c>
      <c r="M115" s="459">
        <v>11.5</v>
      </c>
      <c r="N115" s="459">
        <v>0</v>
      </c>
      <c r="O115" s="459"/>
      <c r="P115" s="459"/>
      <c r="Q115" s="460">
        <f t="shared" si="9"/>
        <v>-3.75</v>
      </c>
      <c r="R115" s="461">
        <v>1</v>
      </c>
      <c r="S115" s="461"/>
      <c r="T115" s="461">
        <v>0</v>
      </c>
      <c r="U115" s="461">
        <v>0</v>
      </c>
      <c r="V115" s="461"/>
      <c r="W115" s="462">
        <f t="shared" si="11"/>
        <v>10000</v>
      </c>
      <c r="X115" s="463">
        <f t="shared" si="8"/>
        <v>640000</v>
      </c>
      <c r="Y115" s="464">
        <v>1</v>
      </c>
      <c r="Z115" s="324">
        <v>10000</v>
      </c>
      <c r="AA115" s="15" t="str">
        <f>VLOOKUP(TRIM(C115),Att!B:CX,101,0)</f>
        <v>Nhân Kiệt</v>
      </c>
      <c r="AB115" s="466"/>
      <c r="AC115" s="221"/>
      <c r="AD115" s="221"/>
      <c r="AE115" s="221"/>
      <c r="AF115" s="221"/>
      <c r="AG115" s="221"/>
      <c r="AH115" s="221"/>
      <c r="AI115" s="221"/>
      <c r="AJ115" s="221"/>
      <c r="AK115" s="221"/>
      <c r="AL115" s="465" t="s">
        <v>1915</v>
      </c>
      <c r="AM115" s="310"/>
    </row>
    <row r="116" spans="1:39" s="300" customFormat="1" x14ac:dyDescent="0.35">
      <c r="A116" s="456">
        <f t="shared" si="7"/>
        <v>113</v>
      </c>
      <c r="B116" s="457" t="s">
        <v>325</v>
      </c>
      <c r="C116" s="456">
        <v>26005366</v>
      </c>
      <c r="D116" s="457" t="s">
        <v>1118</v>
      </c>
      <c r="E116" s="458" t="s">
        <v>2234</v>
      </c>
      <c r="F116" s="457" t="s">
        <v>327</v>
      </c>
      <c r="G116" s="458" t="s">
        <v>56</v>
      </c>
      <c r="H116" s="458" t="s">
        <v>2233</v>
      </c>
      <c r="I116" s="459">
        <v>30.5</v>
      </c>
      <c r="J116" s="459">
        <v>0</v>
      </c>
      <c r="K116" s="459">
        <v>0</v>
      </c>
      <c r="L116" s="459">
        <v>0</v>
      </c>
      <c r="M116" s="459">
        <v>17.5</v>
      </c>
      <c r="N116" s="459">
        <v>0</v>
      </c>
      <c r="O116" s="459"/>
      <c r="P116" s="459"/>
      <c r="Q116" s="460">
        <f t="shared" si="9"/>
        <v>48</v>
      </c>
      <c r="R116" s="461">
        <v>1</v>
      </c>
      <c r="S116" s="461"/>
      <c r="T116" s="461">
        <v>0</v>
      </c>
      <c r="U116" s="461">
        <v>0</v>
      </c>
      <c r="V116" s="461"/>
      <c r="W116" s="462">
        <f t="shared" si="11"/>
        <v>490000</v>
      </c>
      <c r="X116" s="463">
        <f t="shared" si="8"/>
        <v>640000</v>
      </c>
      <c r="Y116" s="464">
        <v>1</v>
      </c>
      <c r="Z116" s="324">
        <v>10000</v>
      </c>
      <c r="AA116" s="15" t="str">
        <f>VLOOKUP(TRIM(C116),Att!B:CX,101,0)</f>
        <v>Power Connect</v>
      </c>
      <c r="AB116" s="466"/>
      <c r="AC116" s="221"/>
      <c r="AD116" s="221"/>
      <c r="AE116" s="221"/>
      <c r="AF116" s="221"/>
      <c r="AG116" s="221"/>
      <c r="AH116" s="221"/>
      <c r="AI116" s="221"/>
      <c r="AJ116" s="221"/>
      <c r="AK116" s="221"/>
      <c r="AL116" s="465">
        <v>0</v>
      </c>
      <c r="AM116" s="310"/>
    </row>
    <row r="117" spans="1:39" s="300" customFormat="1" x14ac:dyDescent="0.35">
      <c r="A117" s="456">
        <f t="shared" si="7"/>
        <v>114</v>
      </c>
      <c r="B117" s="457" t="s">
        <v>325</v>
      </c>
      <c r="C117" s="456">
        <v>26005368</v>
      </c>
      <c r="D117" s="457" t="s">
        <v>1122</v>
      </c>
      <c r="E117" s="458" t="s">
        <v>2236</v>
      </c>
      <c r="F117" s="457" t="s">
        <v>805</v>
      </c>
      <c r="G117" s="458" t="s">
        <v>56</v>
      </c>
      <c r="H117" s="458" t="s">
        <v>2233</v>
      </c>
      <c r="I117" s="459">
        <v>31.25</v>
      </c>
      <c r="J117" s="459">
        <v>0</v>
      </c>
      <c r="K117" s="459">
        <v>0</v>
      </c>
      <c r="L117" s="459">
        <v>0</v>
      </c>
      <c r="M117" s="459">
        <v>22.5</v>
      </c>
      <c r="N117" s="459">
        <v>0</v>
      </c>
      <c r="O117" s="459"/>
      <c r="P117" s="459"/>
      <c r="Q117" s="460">
        <f t="shared" si="9"/>
        <v>53.75</v>
      </c>
      <c r="R117" s="461">
        <v>4</v>
      </c>
      <c r="S117" s="461"/>
      <c r="T117" s="461">
        <v>0</v>
      </c>
      <c r="U117" s="461">
        <v>0</v>
      </c>
      <c r="V117" s="461"/>
      <c r="W117" s="462">
        <f t="shared" si="11"/>
        <v>577500</v>
      </c>
      <c r="X117" s="463">
        <f t="shared" si="8"/>
        <v>640000</v>
      </c>
      <c r="Y117" s="464">
        <v>1</v>
      </c>
      <c r="Z117" s="324">
        <v>10000</v>
      </c>
      <c r="AA117" s="15" t="str">
        <f>VLOOKUP(TRIM(C117),Att!B:CX,101,0)</f>
        <v>Power Connect</v>
      </c>
      <c r="AB117" s="466"/>
      <c r="AC117" s="221"/>
      <c r="AD117" s="221"/>
      <c r="AE117" s="221"/>
      <c r="AF117" s="221"/>
      <c r="AG117" s="221"/>
      <c r="AH117" s="221"/>
      <c r="AI117" s="221"/>
      <c r="AJ117" s="221"/>
      <c r="AK117" s="221"/>
      <c r="AL117" s="465">
        <v>0</v>
      </c>
      <c r="AM117" s="310"/>
    </row>
    <row r="118" spans="1:39" s="300" customFormat="1" x14ac:dyDescent="0.35">
      <c r="A118" s="456">
        <f t="shared" si="7"/>
        <v>115</v>
      </c>
      <c r="B118" s="457" t="s">
        <v>325</v>
      </c>
      <c r="C118" s="456">
        <v>26005369</v>
      </c>
      <c r="D118" s="457" t="s">
        <v>1125</v>
      </c>
      <c r="E118" s="458" t="s">
        <v>2254</v>
      </c>
      <c r="F118" s="457" t="s">
        <v>327</v>
      </c>
      <c r="G118" s="458" t="s">
        <v>56</v>
      </c>
      <c r="H118" s="458" t="s">
        <v>2233</v>
      </c>
      <c r="I118" s="459">
        <v>33.25</v>
      </c>
      <c r="J118" s="459">
        <v>0</v>
      </c>
      <c r="K118" s="459">
        <v>0</v>
      </c>
      <c r="L118" s="459">
        <v>0</v>
      </c>
      <c r="M118" s="459">
        <v>23.5</v>
      </c>
      <c r="N118" s="459">
        <v>0</v>
      </c>
      <c r="O118" s="459"/>
      <c r="P118" s="459"/>
      <c r="Q118" s="460">
        <f t="shared" si="9"/>
        <v>56.75</v>
      </c>
      <c r="R118" s="461">
        <v>0</v>
      </c>
      <c r="S118" s="461"/>
      <c r="T118" s="461">
        <v>0</v>
      </c>
      <c r="U118" s="461">
        <v>0</v>
      </c>
      <c r="V118" s="461"/>
      <c r="W118" s="462">
        <f t="shared" si="11"/>
        <v>567500</v>
      </c>
      <c r="X118" s="463">
        <f t="shared" si="8"/>
        <v>640000</v>
      </c>
      <c r="Y118" s="464">
        <v>1</v>
      </c>
      <c r="Z118" s="324">
        <v>10000</v>
      </c>
      <c r="AA118" s="15" t="str">
        <f>VLOOKUP(TRIM(C118),Att!B:CX,101,0)</f>
        <v>Power Connect</v>
      </c>
      <c r="AB118" s="466"/>
      <c r="AC118" s="221"/>
      <c r="AD118" s="221"/>
      <c r="AE118" s="221"/>
      <c r="AF118" s="221"/>
      <c r="AG118" s="221"/>
      <c r="AH118" s="221"/>
      <c r="AI118" s="221"/>
      <c r="AJ118" s="221"/>
      <c r="AK118" s="221"/>
      <c r="AL118" s="465">
        <v>0</v>
      </c>
      <c r="AM118" s="310"/>
    </row>
    <row r="119" spans="1:39" s="300" customFormat="1" x14ac:dyDescent="0.35">
      <c r="A119" s="456">
        <f t="shared" si="7"/>
        <v>116</v>
      </c>
      <c r="B119" s="457" t="s">
        <v>325</v>
      </c>
      <c r="C119" s="456">
        <v>26005372</v>
      </c>
      <c r="D119" s="457" t="s">
        <v>1128</v>
      </c>
      <c r="E119" s="458" t="s">
        <v>2236</v>
      </c>
      <c r="F119" s="457" t="s">
        <v>328</v>
      </c>
      <c r="G119" s="458" t="s">
        <v>56</v>
      </c>
      <c r="H119" s="458" t="s">
        <v>2233</v>
      </c>
      <c r="I119" s="459">
        <v>29</v>
      </c>
      <c r="J119" s="459">
        <v>0</v>
      </c>
      <c r="K119" s="459">
        <v>0</v>
      </c>
      <c r="L119" s="459">
        <v>0</v>
      </c>
      <c r="M119" s="459">
        <v>19</v>
      </c>
      <c r="N119" s="459">
        <v>0</v>
      </c>
      <c r="O119" s="459"/>
      <c r="P119" s="459"/>
      <c r="Q119" s="460">
        <f t="shared" si="9"/>
        <v>48</v>
      </c>
      <c r="R119" s="461">
        <v>4</v>
      </c>
      <c r="S119" s="461"/>
      <c r="T119" s="461">
        <v>0</v>
      </c>
      <c r="U119" s="461">
        <v>0</v>
      </c>
      <c r="V119" s="461"/>
      <c r="W119" s="462">
        <f t="shared" si="11"/>
        <v>520000</v>
      </c>
      <c r="X119" s="463">
        <f t="shared" si="8"/>
        <v>640000</v>
      </c>
      <c r="Y119" s="464">
        <v>1</v>
      </c>
      <c r="Z119" s="324">
        <v>10000</v>
      </c>
      <c r="AA119" s="15" t="str">
        <f>VLOOKUP(TRIM(C119),Att!B:CX,101,0)</f>
        <v>Power Connect</v>
      </c>
      <c r="AB119" s="466"/>
      <c r="AC119" s="221"/>
      <c r="AD119" s="221"/>
      <c r="AE119" s="221"/>
      <c r="AF119" s="221"/>
      <c r="AG119" s="221"/>
      <c r="AH119" s="221"/>
      <c r="AI119" s="221"/>
      <c r="AJ119" s="221"/>
      <c r="AK119" s="221"/>
      <c r="AL119" s="465">
        <v>0</v>
      </c>
      <c r="AM119" s="310"/>
    </row>
    <row r="120" spans="1:39" s="300" customFormat="1" x14ac:dyDescent="0.35">
      <c r="A120" s="456">
        <f t="shared" si="7"/>
        <v>117</v>
      </c>
      <c r="B120" s="457" t="s">
        <v>325</v>
      </c>
      <c r="C120" s="456">
        <v>26005379</v>
      </c>
      <c r="D120" s="457" t="s">
        <v>1143</v>
      </c>
      <c r="E120" s="458" t="s">
        <v>2232</v>
      </c>
      <c r="F120" s="457" t="s">
        <v>328</v>
      </c>
      <c r="G120" s="458" t="s">
        <v>56</v>
      </c>
      <c r="H120" s="458" t="s">
        <v>2233</v>
      </c>
      <c r="I120" s="459">
        <v>35.5</v>
      </c>
      <c r="J120" s="459">
        <v>0</v>
      </c>
      <c r="K120" s="459">
        <v>0</v>
      </c>
      <c r="L120" s="459">
        <v>0</v>
      </c>
      <c r="M120" s="459">
        <v>26</v>
      </c>
      <c r="N120" s="459">
        <v>0</v>
      </c>
      <c r="O120" s="459"/>
      <c r="P120" s="459"/>
      <c r="Q120" s="460">
        <f t="shared" si="9"/>
        <v>61.5</v>
      </c>
      <c r="R120" s="461">
        <v>2</v>
      </c>
      <c r="S120" s="461">
        <v>4</v>
      </c>
      <c r="T120" s="461">
        <v>0</v>
      </c>
      <c r="U120" s="461">
        <v>0</v>
      </c>
      <c r="V120" s="461"/>
      <c r="W120" s="462">
        <f t="shared" si="11"/>
        <v>675000</v>
      </c>
      <c r="X120" s="463">
        <f t="shared" si="8"/>
        <v>640000</v>
      </c>
      <c r="Y120" s="464">
        <v>1</v>
      </c>
      <c r="Z120" s="324">
        <v>10000</v>
      </c>
      <c r="AA120" s="15" t="str">
        <f>VLOOKUP(TRIM(C120),Att!B:CX,101,0)</f>
        <v>ANNK-HR</v>
      </c>
      <c r="AB120" s="466"/>
      <c r="AC120" s="221"/>
      <c r="AD120" s="221"/>
      <c r="AE120" s="221"/>
      <c r="AF120" s="221"/>
      <c r="AG120" s="221"/>
      <c r="AH120" s="221"/>
      <c r="AI120" s="221"/>
      <c r="AJ120" s="221"/>
      <c r="AK120" s="221"/>
      <c r="AL120" s="465">
        <v>0</v>
      </c>
      <c r="AM120" s="310"/>
    </row>
    <row r="121" spans="1:39" s="300" customFormat="1" x14ac:dyDescent="0.35">
      <c r="A121" s="456">
        <f t="shared" si="7"/>
        <v>118</v>
      </c>
      <c r="B121" s="457" t="s">
        <v>325</v>
      </c>
      <c r="C121" s="456">
        <v>26005380</v>
      </c>
      <c r="D121" s="457" t="s">
        <v>1146</v>
      </c>
      <c r="E121" s="458" t="s">
        <v>2244</v>
      </c>
      <c r="F121" s="457" t="s">
        <v>328</v>
      </c>
      <c r="G121" s="458" t="s">
        <v>56</v>
      </c>
      <c r="H121" s="458" t="s">
        <v>2233</v>
      </c>
      <c r="I121" s="459">
        <v>29</v>
      </c>
      <c r="J121" s="459">
        <v>0</v>
      </c>
      <c r="K121" s="459">
        <v>0</v>
      </c>
      <c r="L121" s="459">
        <v>0</v>
      </c>
      <c r="M121" s="459">
        <v>13</v>
      </c>
      <c r="N121" s="459">
        <v>0</v>
      </c>
      <c r="O121" s="459"/>
      <c r="P121" s="459"/>
      <c r="Q121" s="460">
        <f t="shared" si="9"/>
        <v>42</v>
      </c>
      <c r="R121" s="461">
        <v>2</v>
      </c>
      <c r="S121" s="461">
        <v>15</v>
      </c>
      <c r="T121" s="461">
        <v>0</v>
      </c>
      <c r="U121" s="461">
        <v>0</v>
      </c>
      <c r="V121" s="461"/>
      <c r="W121" s="462">
        <f t="shared" si="11"/>
        <v>590000</v>
      </c>
      <c r="X121" s="463">
        <f t="shared" si="8"/>
        <v>640000</v>
      </c>
      <c r="Y121" s="464">
        <v>1</v>
      </c>
      <c r="Z121" s="324">
        <v>10000</v>
      </c>
      <c r="AA121" s="15" t="str">
        <f>VLOOKUP(TRIM(C121),Att!B:CX,101,0)</f>
        <v>ANNK-HR</v>
      </c>
      <c r="AB121" s="466"/>
      <c r="AC121" s="221"/>
      <c r="AD121" s="221"/>
      <c r="AE121" s="221"/>
      <c r="AF121" s="221"/>
      <c r="AG121" s="221"/>
      <c r="AH121" s="221"/>
      <c r="AI121" s="221"/>
      <c r="AJ121" s="221"/>
      <c r="AK121" s="221"/>
      <c r="AL121" s="465">
        <v>0</v>
      </c>
      <c r="AM121" s="310"/>
    </row>
    <row r="122" spans="1:39" s="300" customFormat="1" x14ac:dyDescent="0.35">
      <c r="A122" s="456">
        <f t="shared" si="7"/>
        <v>119</v>
      </c>
      <c r="B122" s="457" t="s">
        <v>325</v>
      </c>
      <c r="C122" s="456">
        <v>26005382</v>
      </c>
      <c r="D122" s="457" t="s">
        <v>1149</v>
      </c>
      <c r="E122" s="458" t="s">
        <v>2268</v>
      </c>
      <c r="F122" s="457" t="s">
        <v>327</v>
      </c>
      <c r="G122" s="458" t="s">
        <v>56</v>
      </c>
      <c r="H122" s="458" t="s">
        <v>2233</v>
      </c>
      <c r="I122" s="459">
        <v>20</v>
      </c>
      <c r="J122" s="459">
        <v>0</v>
      </c>
      <c r="K122" s="459">
        <v>0</v>
      </c>
      <c r="L122" s="459">
        <v>0</v>
      </c>
      <c r="M122" s="459">
        <v>20.5</v>
      </c>
      <c r="N122" s="459">
        <v>0</v>
      </c>
      <c r="O122" s="459"/>
      <c r="P122" s="459"/>
      <c r="Q122" s="460">
        <f t="shared" si="9"/>
        <v>40.5</v>
      </c>
      <c r="R122" s="461">
        <v>0</v>
      </c>
      <c r="S122" s="461"/>
      <c r="T122" s="461">
        <v>0</v>
      </c>
      <c r="U122" s="461">
        <v>0</v>
      </c>
      <c r="V122" s="461"/>
      <c r="W122" s="462">
        <f t="shared" si="11"/>
        <v>405000</v>
      </c>
      <c r="X122" s="463">
        <f t="shared" si="8"/>
        <v>640000</v>
      </c>
      <c r="Y122" s="464">
        <v>1</v>
      </c>
      <c r="Z122" s="324">
        <v>10000</v>
      </c>
      <c r="AA122" s="15" t="str">
        <f>VLOOKUP(TRIM(C122),Att!B:CX,101,0)</f>
        <v>Power Connect</v>
      </c>
      <c r="AB122" s="466"/>
      <c r="AC122" s="221"/>
      <c r="AD122" s="221"/>
      <c r="AE122" s="221"/>
      <c r="AF122" s="221"/>
      <c r="AG122" s="221"/>
      <c r="AH122" s="221"/>
      <c r="AI122" s="221"/>
      <c r="AJ122" s="221"/>
      <c r="AK122" s="221"/>
      <c r="AL122" s="465">
        <v>0</v>
      </c>
      <c r="AM122" s="310"/>
    </row>
    <row r="123" spans="1:39" s="300" customFormat="1" x14ac:dyDescent="0.35">
      <c r="A123" s="456">
        <f t="shared" si="7"/>
        <v>120</v>
      </c>
      <c r="B123" s="457" t="s">
        <v>325</v>
      </c>
      <c r="C123" s="456">
        <v>26005384</v>
      </c>
      <c r="D123" s="457" t="s">
        <v>1152</v>
      </c>
      <c r="E123" s="458" t="s">
        <v>2236</v>
      </c>
      <c r="F123" s="457" t="s">
        <v>327</v>
      </c>
      <c r="G123" s="458" t="s">
        <v>56</v>
      </c>
      <c r="H123" s="458" t="s">
        <v>2233</v>
      </c>
      <c r="I123" s="459">
        <v>32.25</v>
      </c>
      <c r="J123" s="459">
        <v>0</v>
      </c>
      <c r="K123" s="459">
        <v>0</v>
      </c>
      <c r="L123" s="459">
        <v>0</v>
      </c>
      <c r="M123" s="459">
        <v>12</v>
      </c>
      <c r="N123" s="459">
        <v>0</v>
      </c>
      <c r="O123" s="459"/>
      <c r="P123" s="459"/>
      <c r="Q123" s="460">
        <f t="shared" si="9"/>
        <v>44.25</v>
      </c>
      <c r="R123" s="461">
        <v>1</v>
      </c>
      <c r="S123" s="461"/>
      <c r="T123" s="461">
        <v>0</v>
      </c>
      <c r="U123" s="461">
        <v>0</v>
      </c>
      <c r="V123" s="461"/>
      <c r="W123" s="462">
        <f t="shared" si="11"/>
        <v>452500</v>
      </c>
      <c r="X123" s="463">
        <f t="shared" si="8"/>
        <v>640000</v>
      </c>
      <c r="Y123" s="464">
        <v>1</v>
      </c>
      <c r="Z123" s="324">
        <v>10000</v>
      </c>
      <c r="AA123" s="15" t="str">
        <f>VLOOKUP(TRIM(C123),Att!B:CX,101,0)</f>
        <v>Power Connect</v>
      </c>
      <c r="AB123" s="466"/>
      <c r="AC123" s="221"/>
      <c r="AD123" s="221"/>
      <c r="AE123" s="221"/>
      <c r="AF123" s="221"/>
      <c r="AG123" s="221"/>
      <c r="AH123" s="221"/>
      <c r="AI123" s="221"/>
      <c r="AJ123" s="221"/>
      <c r="AK123" s="221"/>
      <c r="AL123" s="465">
        <v>0</v>
      </c>
      <c r="AM123" s="310"/>
    </row>
    <row r="124" spans="1:39" s="300" customFormat="1" x14ac:dyDescent="0.35">
      <c r="A124" s="456">
        <f t="shared" si="7"/>
        <v>121</v>
      </c>
      <c r="B124" s="457" t="s">
        <v>325</v>
      </c>
      <c r="C124" s="456">
        <v>26005385</v>
      </c>
      <c r="D124" s="457" t="s">
        <v>1155</v>
      </c>
      <c r="E124" s="458" t="s">
        <v>2232</v>
      </c>
      <c r="F124" s="457" t="s">
        <v>328</v>
      </c>
      <c r="G124" s="458" t="s">
        <v>56</v>
      </c>
      <c r="H124" s="458" t="s">
        <v>2233</v>
      </c>
      <c r="I124" s="459">
        <v>-44.25</v>
      </c>
      <c r="J124" s="459">
        <v>0</v>
      </c>
      <c r="K124" s="459">
        <v>0</v>
      </c>
      <c r="L124" s="459">
        <v>0</v>
      </c>
      <c r="M124" s="459">
        <v>7.5</v>
      </c>
      <c r="N124" s="459">
        <v>0</v>
      </c>
      <c r="O124" s="459"/>
      <c r="P124" s="459"/>
      <c r="Q124" s="460">
        <f t="shared" si="9"/>
        <v>-36.75</v>
      </c>
      <c r="R124" s="461">
        <v>17</v>
      </c>
      <c r="S124" s="461">
        <v>15</v>
      </c>
      <c r="T124" s="461">
        <v>0</v>
      </c>
      <c r="U124" s="461">
        <v>0</v>
      </c>
      <c r="V124" s="461"/>
      <c r="W124" s="462">
        <f t="shared" si="11"/>
        <v>320000</v>
      </c>
      <c r="X124" s="463">
        <f t="shared" si="8"/>
        <v>640000</v>
      </c>
      <c r="Y124" s="464">
        <v>1</v>
      </c>
      <c r="Z124" s="324">
        <v>10000</v>
      </c>
      <c r="AA124" s="15" t="str">
        <f>VLOOKUP(TRIM(C124),Att!B:CX,101,0)</f>
        <v>Power Connect</v>
      </c>
      <c r="AB124" s="466"/>
      <c r="AC124" s="221"/>
      <c r="AD124" s="221"/>
      <c r="AE124" s="221"/>
      <c r="AF124" s="221"/>
      <c r="AG124" s="221"/>
      <c r="AH124" s="221"/>
      <c r="AI124" s="221"/>
      <c r="AJ124" s="221"/>
      <c r="AK124" s="221"/>
      <c r="AL124" s="465">
        <v>0</v>
      </c>
      <c r="AM124" s="310"/>
    </row>
    <row r="125" spans="1:39" s="300" customFormat="1" x14ac:dyDescent="0.35">
      <c r="A125" s="456">
        <f t="shared" si="7"/>
        <v>122</v>
      </c>
      <c r="B125" s="457" t="s">
        <v>325</v>
      </c>
      <c r="C125" s="456">
        <v>26005387</v>
      </c>
      <c r="D125" s="457" t="s">
        <v>1158</v>
      </c>
      <c r="E125" s="458" t="s">
        <v>2255</v>
      </c>
      <c r="F125" s="457" t="s">
        <v>328</v>
      </c>
      <c r="G125" s="458" t="s">
        <v>56</v>
      </c>
      <c r="H125" s="458" t="s">
        <v>2233</v>
      </c>
      <c r="I125" s="459">
        <v>23</v>
      </c>
      <c r="J125" s="459">
        <v>0</v>
      </c>
      <c r="K125" s="459">
        <v>0</v>
      </c>
      <c r="L125" s="459">
        <v>0</v>
      </c>
      <c r="M125" s="459">
        <v>22</v>
      </c>
      <c r="N125" s="459">
        <v>0</v>
      </c>
      <c r="O125" s="459"/>
      <c r="P125" s="459"/>
      <c r="Q125" s="460">
        <f t="shared" si="9"/>
        <v>45</v>
      </c>
      <c r="R125" s="461">
        <v>0</v>
      </c>
      <c r="S125" s="461"/>
      <c r="T125" s="461">
        <v>0</v>
      </c>
      <c r="U125" s="461">
        <v>0</v>
      </c>
      <c r="V125" s="461"/>
      <c r="W125" s="462">
        <f t="shared" si="11"/>
        <v>450000</v>
      </c>
      <c r="X125" s="463">
        <f t="shared" si="8"/>
        <v>640000</v>
      </c>
      <c r="Y125" s="464">
        <v>1</v>
      </c>
      <c r="Z125" s="324">
        <v>10000</v>
      </c>
      <c r="AA125" s="15" t="str">
        <f>VLOOKUP(TRIM(C125),Att!B:CX,101,0)</f>
        <v>Power Connect</v>
      </c>
      <c r="AB125" s="466"/>
      <c r="AC125" s="221"/>
      <c r="AD125" s="221"/>
      <c r="AE125" s="221"/>
      <c r="AF125" s="221"/>
      <c r="AG125" s="221"/>
      <c r="AH125" s="221"/>
      <c r="AI125" s="221"/>
      <c r="AJ125" s="221"/>
      <c r="AK125" s="221"/>
      <c r="AL125" s="465">
        <v>0</v>
      </c>
      <c r="AM125" s="310"/>
    </row>
    <row r="126" spans="1:39" s="300" customFormat="1" x14ac:dyDescent="0.35">
      <c r="A126" s="456">
        <f t="shared" si="7"/>
        <v>123</v>
      </c>
      <c r="B126" s="457" t="s">
        <v>325</v>
      </c>
      <c r="C126" s="456">
        <v>26005388</v>
      </c>
      <c r="D126" s="457" t="s">
        <v>1161</v>
      </c>
      <c r="E126" s="458" t="s">
        <v>2265</v>
      </c>
      <c r="F126" s="457" t="s">
        <v>328</v>
      </c>
      <c r="G126" s="458" t="s">
        <v>56</v>
      </c>
      <c r="H126" s="458" t="s">
        <v>2233</v>
      </c>
      <c r="I126" s="459">
        <v>17.75</v>
      </c>
      <c r="J126" s="459">
        <v>-2</v>
      </c>
      <c r="K126" s="459">
        <v>0</v>
      </c>
      <c r="L126" s="459">
        <v>0</v>
      </c>
      <c r="M126" s="459">
        <v>15.5</v>
      </c>
      <c r="N126" s="459">
        <v>0</v>
      </c>
      <c r="O126" s="459"/>
      <c r="P126" s="459"/>
      <c r="Q126" s="460">
        <f t="shared" si="9"/>
        <v>31.25</v>
      </c>
      <c r="R126" s="461">
        <v>20</v>
      </c>
      <c r="S126" s="461">
        <v>1</v>
      </c>
      <c r="T126" s="461">
        <v>0</v>
      </c>
      <c r="U126" s="461">
        <v>0</v>
      </c>
      <c r="V126" s="461"/>
      <c r="W126" s="462">
        <f t="shared" si="11"/>
        <v>522500</v>
      </c>
      <c r="X126" s="463">
        <f t="shared" si="8"/>
        <v>640000</v>
      </c>
      <c r="Y126" s="464">
        <v>1</v>
      </c>
      <c r="Z126" s="324">
        <v>10000</v>
      </c>
      <c r="AA126" s="15" t="str">
        <f>VLOOKUP(TRIM(C126),Att!B:CX,101,0)</f>
        <v>Power Connect</v>
      </c>
      <c r="AB126" s="466"/>
      <c r="AC126" s="221"/>
      <c r="AD126" s="221"/>
      <c r="AE126" s="221"/>
      <c r="AF126" s="221"/>
      <c r="AG126" s="221"/>
      <c r="AH126" s="221"/>
      <c r="AI126" s="221"/>
      <c r="AJ126" s="221"/>
      <c r="AK126" s="221"/>
      <c r="AL126" s="465">
        <v>0</v>
      </c>
      <c r="AM126" s="310"/>
    </row>
    <row r="127" spans="1:39" s="300" customFormat="1" x14ac:dyDescent="0.35">
      <c r="A127" s="456">
        <f t="shared" si="7"/>
        <v>124</v>
      </c>
      <c r="B127" s="457" t="s">
        <v>325</v>
      </c>
      <c r="C127" s="456">
        <v>26005389</v>
      </c>
      <c r="D127" s="457" t="s">
        <v>1164</v>
      </c>
      <c r="E127" s="458" t="s">
        <v>2267</v>
      </c>
      <c r="F127" s="457" t="s">
        <v>327</v>
      </c>
      <c r="G127" s="458" t="s">
        <v>56</v>
      </c>
      <c r="H127" s="458" t="s">
        <v>2233</v>
      </c>
      <c r="I127" s="459">
        <v>35.5</v>
      </c>
      <c r="J127" s="459">
        <v>0</v>
      </c>
      <c r="K127" s="459">
        <v>0</v>
      </c>
      <c r="L127" s="459">
        <v>0</v>
      </c>
      <c r="M127" s="459">
        <v>22.5</v>
      </c>
      <c r="N127" s="459">
        <v>0</v>
      </c>
      <c r="O127" s="459"/>
      <c r="P127" s="459"/>
      <c r="Q127" s="460">
        <f t="shared" si="9"/>
        <v>58</v>
      </c>
      <c r="R127" s="461">
        <v>2</v>
      </c>
      <c r="S127" s="461"/>
      <c r="T127" s="461">
        <v>0</v>
      </c>
      <c r="U127" s="461">
        <v>0</v>
      </c>
      <c r="V127" s="461"/>
      <c r="W127" s="462">
        <f t="shared" si="11"/>
        <v>600000</v>
      </c>
      <c r="X127" s="463">
        <f t="shared" si="8"/>
        <v>640000</v>
      </c>
      <c r="Y127" s="464">
        <v>1</v>
      </c>
      <c r="Z127" s="324">
        <v>10000</v>
      </c>
      <c r="AA127" s="15" t="str">
        <f>VLOOKUP(TRIM(C127),Att!B:CX,101,0)</f>
        <v>Power Connect</v>
      </c>
      <c r="AB127" s="466"/>
      <c r="AC127" s="221"/>
      <c r="AD127" s="221"/>
      <c r="AE127" s="221"/>
      <c r="AF127" s="221"/>
      <c r="AG127" s="221"/>
      <c r="AH127" s="221"/>
      <c r="AI127" s="221"/>
      <c r="AJ127" s="221"/>
      <c r="AK127" s="221"/>
      <c r="AL127" s="465">
        <v>0</v>
      </c>
      <c r="AM127" s="310"/>
    </row>
    <row r="128" spans="1:39" s="300" customFormat="1" x14ac:dyDescent="0.35">
      <c r="A128" s="456">
        <f t="shared" si="7"/>
        <v>125</v>
      </c>
      <c r="B128" s="457" t="s">
        <v>325</v>
      </c>
      <c r="C128" s="456">
        <v>26005390</v>
      </c>
      <c r="D128" s="457" t="s">
        <v>1167</v>
      </c>
      <c r="E128" s="458" t="s">
        <v>2259</v>
      </c>
      <c r="F128" s="457" t="s">
        <v>327</v>
      </c>
      <c r="G128" s="458" t="s">
        <v>56</v>
      </c>
      <c r="H128" s="458" t="s">
        <v>2233</v>
      </c>
      <c r="I128" s="459">
        <v>0.5</v>
      </c>
      <c r="J128" s="459">
        <v>0</v>
      </c>
      <c r="K128" s="459">
        <v>0</v>
      </c>
      <c r="L128" s="459">
        <v>0</v>
      </c>
      <c r="M128" s="459">
        <v>11</v>
      </c>
      <c r="N128" s="459">
        <v>0</v>
      </c>
      <c r="O128" s="459"/>
      <c r="P128" s="459"/>
      <c r="Q128" s="460">
        <f t="shared" si="9"/>
        <v>11.5</v>
      </c>
      <c r="R128" s="461">
        <v>34</v>
      </c>
      <c r="S128" s="461"/>
      <c r="T128" s="461">
        <v>0</v>
      </c>
      <c r="U128" s="461">
        <v>0</v>
      </c>
      <c r="V128" s="461"/>
      <c r="W128" s="462">
        <f t="shared" si="11"/>
        <v>455000</v>
      </c>
      <c r="X128" s="463">
        <f t="shared" si="8"/>
        <v>640000</v>
      </c>
      <c r="Y128" s="464">
        <v>1</v>
      </c>
      <c r="Z128" s="324">
        <v>10000</v>
      </c>
      <c r="AA128" s="15" t="str">
        <f>VLOOKUP(TRIM(C128),Att!B:CX,101,0)</f>
        <v>MEKONG SUBLABOR</v>
      </c>
      <c r="AB128" s="466"/>
      <c r="AC128" s="221"/>
      <c r="AD128" s="221"/>
      <c r="AE128" s="221"/>
      <c r="AF128" s="221"/>
      <c r="AG128" s="221"/>
      <c r="AH128" s="221"/>
      <c r="AI128" s="221"/>
      <c r="AJ128" s="221"/>
      <c r="AK128" s="221"/>
      <c r="AL128" s="465">
        <v>0</v>
      </c>
      <c r="AM128" s="310"/>
    </row>
    <row r="129" spans="1:39" s="300" customFormat="1" x14ac:dyDescent="0.35">
      <c r="A129" s="456">
        <f t="shared" si="7"/>
        <v>126</v>
      </c>
      <c r="B129" s="457" t="s">
        <v>325</v>
      </c>
      <c r="C129" s="456">
        <v>26005393</v>
      </c>
      <c r="D129" s="457" t="s">
        <v>1173</v>
      </c>
      <c r="E129" s="458" t="s">
        <v>2254</v>
      </c>
      <c r="F129" s="457" t="s">
        <v>327</v>
      </c>
      <c r="G129" s="458" t="s">
        <v>56</v>
      </c>
      <c r="H129" s="458" t="s">
        <v>2233</v>
      </c>
      <c r="I129" s="459">
        <v>26.75</v>
      </c>
      <c r="J129" s="459">
        <v>0</v>
      </c>
      <c r="K129" s="459">
        <v>0</v>
      </c>
      <c r="L129" s="459">
        <v>0</v>
      </c>
      <c r="M129" s="459">
        <v>23</v>
      </c>
      <c r="N129" s="459">
        <v>0</v>
      </c>
      <c r="O129" s="459"/>
      <c r="P129" s="459"/>
      <c r="Q129" s="460">
        <f t="shared" si="9"/>
        <v>49.75</v>
      </c>
      <c r="R129" s="461">
        <v>1</v>
      </c>
      <c r="S129" s="461"/>
      <c r="T129" s="461">
        <v>0</v>
      </c>
      <c r="U129" s="461">
        <v>0</v>
      </c>
      <c r="V129" s="461"/>
      <c r="W129" s="462">
        <f t="shared" si="11"/>
        <v>507500</v>
      </c>
      <c r="X129" s="463">
        <f t="shared" si="8"/>
        <v>640000</v>
      </c>
      <c r="Y129" s="464">
        <v>1</v>
      </c>
      <c r="Z129" s="324">
        <v>10000</v>
      </c>
      <c r="AA129" s="15" t="str">
        <f>VLOOKUP(TRIM(C129),Att!B:CX,101,0)</f>
        <v>MEKONG SUBLABOR</v>
      </c>
      <c r="AB129" s="466"/>
      <c r="AC129" s="221"/>
      <c r="AD129" s="221"/>
      <c r="AE129" s="221"/>
      <c r="AF129" s="221"/>
      <c r="AG129" s="221"/>
      <c r="AH129" s="221"/>
      <c r="AI129" s="221"/>
      <c r="AJ129" s="221"/>
      <c r="AK129" s="221"/>
      <c r="AL129" s="465">
        <v>0</v>
      </c>
      <c r="AM129" s="310"/>
    </row>
    <row r="130" spans="1:39" s="300" customFormat="1" x14ac:dyDescent="0.35">
      <c r="A130" s="456">
        <f t="shared" si="7"/>
        <v>127</v>
      </c>
      <c r="B130" s="457" t="s">
        <v>325</v>
      </c>
      <c r="C130" s="456">
        <v>26005394</v>
      </c>
      <c r="D130" s="457" t="s">
        <v>1176</v>
      </c>
      <c r="E130" s="458" t="s">
        <v>2254</v>
      </c>
      <c r="F130" s="457" t="s">
        <v>327</v>
      </c>
      <c r="G130" s="458" t="s">
        <v>56</v>
      </c>
      <c r="H130" s="458" t="s">
        <v>2233</v>
      </c>
      <c r="I130" s="459">
        <v>31.25</v>
      </c>
      <c r="J130" s="459">
        <v>0</v>
      </c>
      <c r="K130" s="459">
        <v>0</v>
      </c>
      <c r="L130" s="459">
        <v>0</v>
      </c>
      <c r="M130" s="459">
        <v>21.5</v>
      </c>
      <c r="N130" s="459">
        <v>0</v>
      </c>
      <c r="O130" s="459"/>
      <c r="P130" s="459"/>
      <c r="Q130" s="460">
        <f t="shared" si="9"/>
        <v>52.75</v>
      </c>
      <c r="R130" s="461">
        <v>3</v>
      </c>
      <c r="S130" s="461"/>
      <c r="T130" s="461">
        <v>0</v>
      </c>
      <c r="U130" s="461">
        <v>0</v>
      </c>
      <c r="V130" s="461"/>
      <c r="W130" s="462">
        <f t="shared" si="11"/>
        <v>557500</v>
      </c>
      <c r="X130" s="463">
        <f t="shared" si="8"/>
        <v>640000</v>
      </c>
      <c r="Y130" s="464">
        <v>1</v>
      </c>
      <c r="Z130" s="324">
        <v>10000</v>
      </c>
      <c r="AA130" s="15" t="str">
        <f>VLOOKUP(TRIM(C130),Att!B:CX,101,0)</f>
        <v>ANNK-HR</v>
      </c>
      <c r="AB130" s="466"/>
      <c r="AC130" s="221"/>
      <c r="AD130" s="221"/>
      <c r="AE130" s="221"/>
      <c r="AF130" s="221"/>
      <c r="AG130" s="221"/>
      <c r="AH130" s="221"/>
      <c r="AI130" s="221"/>
      <c r="AJ130" s="221"/>
      <c r="AK130" s="221"/>
      <c r="AL130" s="465">
        <v>0</v>
      </c>
      <c r="AM130" s="310"/>
    </row>
    <row r="131" spans="1:39" s="300" customFormat="1" x14ac:dyDescent="0.35">
      <c r="A131" s="456">
        <f t="shared" si="7"/>
        <v>128</v>
      </c>
      <c r="B131" s="457" t="s">
        <v>325</v>
      </c>
      <c r="C131" s="456">
        <v>26005391</v>
      </c>
      <c r="D131" s="457" t="s">
        <v>1170</v>
      </c>
      <c r="E131" s="458" t="s">
        <v>2265</v>
      </c>
      <c r="F131" s="457" t="s">
        <v>327</v>
      </c>
      <c r="G131" s="458" t="s">
        <v>56</v>
      </c>
      <c r="H131" s="458" t="s">
        <v>2233</v>
      </c>
      <c r="I131" s="459">
        <v>34.75</v>
      </c>
      <c r="J131" s="459">
        <v>0</v>
      </c>
      <c r="K131" s="459">
        <v>0</v>
      </c>
      <c r="L131" s="459">
        <v>0</v>
      </c>
      <c r="M131" s="459">
        <v>13.5</v>
      </c>
      <c r="N131" s="459">
        <v>0</v>
      </c>
      <c r="O131" s="459"/>
      <c r="P131" s="459"/>
      <c r="Q131" s="460">
        <f t="shared" si="9"/>
        <v>48.25</v>
      </c>
      <c r="R131" s="461">
        <v>6</v>
      </c>
      <c r="S131" s="461"/>
      <c r="T131" s="461">
        <v>0</v>
      </c>
      <c r="U131" s="461">
        <v>0</v>
      </c>
      <c r="V131" s="461"/>
      <c r="W131" s="462">
        <f t="shared" si="11"/>
        <v>542500</v>
      </c>
      <c r="X131" s="463">
        <f t="shared" si="8"/>
        <v>640000</v>
      </c>
      <c r="Y131" s="464">
        <v>1</v>
      </c>
      <c r="Z131" s="324">
        <v>10000</v>
      </c>
      <c r="AA131" s="15" t="str">
        <f>VLOOKUP(TRIM(C131),Att!B:CX,101,0)</f>
        <v>MEKONG SUBLABOR</v>
      </c>
      <c r="AB131" s="466"/>
      <c r="AC131" s="221"/>
      <c r="AD131" s="221"/>
      <c r="AE131" s="221"/>
      <c r="AF131" s="221"/>
      <c r="AG131" s="221"/>
      <c r="AH131" s="221"/>
      <c r="AI131" s="221"/>
      <c r="AJ131" s="221"/>
      <c r="AK131" s="221"/>
      <c r="AL131" s="465">
        <v>0</v>
      </c>
      <c r="AM131" s="310"/>
    </row>
    <row r="132" spans="1:39" s="300" customFormat="1" x14ac:dyDescent="0.35">
      <c r="A132" s="456">
        <f t="shared" ref="A132:A195" si="12">ROW()-3</f>
        <v>129</v>
      </c>
      <c r="B132" s="457" t="s">
        <v>325</v>
      </c>
      <c r="C132" s="456">
        <v>26005401</v>
      </c>
      <c r="D132" s="457" t="s">
        <v>1185</v>
      </c>
      <c r="E132" s="458" t="s">
        <v>2232</v>
      </c>
      <c r="F132" s="457" t="s">
        <v>328</v>
      </c>
      <c r="G132" s="458" t="s">
        <v>56</v>
      </c>
      <c r="H132" s="458" t="s">
        <v>2233</v>
      </c>
      <c r="I132" s="459">
        <v>31.25</v>
      </c>
      <c r="J132" s="459">
        <v>0</v>
      </c>
      <c r="K132" s="459">
        <v>0</v>
      </c>
      <c r="L132" s="459">
        <v>0</v>
      </c>
      <c r="M132" s="459">
        <v>15</v>
      </c>
      <c r="N132" s="459">
        <v>0</v>
      </c>
      <c r="O132" s="459"/>
      <c r="P132" s="459"/>
      <c r="Q132" s="460">
        <f t="shared" si="9"/>
        <v>46.25</v>
      </c>
      <c r="R132" s="461">
        <v>9</v>
      </c>
      <c r="S132" s="461">
        <v>21</v>
      </c>
      <c r="T132" s="461">
        <v>0</v>
      </c>
      <c r="U132" s="461">
        <v>0</v>
      </c>
      <c r="V132" s="461"/>
      <c r="W132" s="462">
        <f t="shared" si="11"/>
        <v>762500</v>
      </c>
      <c r="X132" s="463">
        <f t="shared" ref="X132:X195" si="13">IF(E132="SMT",10000000/COUNTIFS(E:E,"SMT"),IF(G132="LG",(35000000+15000000)/COUNTIFS(G:G,"LG"),0))+Z132*64</f>
        <v>640000</v>
      </c>
      <c r="Y132" s="464">
        <v>1</v>
      </c>
      <c r="Z132" s="324">
        <v>10000</v>
      </c>
      <c r="AA132" s="15" t="str">
        <f>VLOOKUP(TRIM(C132),Att!B:CX,101,0)</f>
        <v>Power Connect</v>
      </c>
      <c r="AB132" s="466"/>
      <c r="AC132" s="221"/>
      <c r="AD132" s="221"/>
      <c r="AE132" s="221"/>
      <c r="AF132" s="221"/>
      <c r="AG132" s="221"/>
      <c r="AH132" s="221"/>
      <c r="AI132" s="221"/>
      <c r="AJ132" s="221"/>
      <c r="AK132" s="221"/>
      <c r="AL132" s="465">
        <v>0</v>
      </c>
      <c r="AM132" s="310"/>
    </row>
    <row r="133" spans="1:39" s="300" customFormat="1" x14ac:dyDescent="0.35">
      <c r="A133" s="456">
        <f t="shared" si="12"/>
        <v>130</v>
      </c>
      <c r="B133" s="457" t="s">
        <v>325</v>
      </c>
      <c r="C133" s="456">
        <v>26005404</v>
      </c>
      <c r="D133" s="457" t="s">
        <v>1191</v>
      </c>
      <c r="E133" s="458" t="s">
        <v>2266</v>
      </c>
      <c r="F133" s="457" t="s">
        <v>328</v>
      </c>
      <c r="G133" s="458" t="s">
        <v>56</v>
      </c>
      <c r="H133" s="458" t="s">
        <v>2233</v>
      </c>
      <c r="I133" s="459">
        <v>-16.25</v>
      </c>
      <c r="J133" s="459">
        <v>-5</v>
      </c>
      <c r="K133" s="459">
        <v>0</v>
      </c>
      <c r="L133" s="459">
        <v>0</v>
      </c>
      <c r="M133" s="459">
        <v>10.5</v>
      </c>
      <c r="N133" s="459">
        <v>0</v>
      </c>
      <c r="O133" s="459"/>
      <c r="P133" s="459"/>
      <c r="Q133" s="460">
        <f t="shared" si="9"/>
        <v>-10.75</v>
      </c>
      <c r="R133" s="461">
        <v>5</v>
      </c>
      <c r="S133" s="461">
        <v>5</v>
      </c>
      <c r="T133" s="461">
        <v>0</v>
      </c>
      <c r="U133" s="461">
        <v>0</v>
      </c>
      <c r="V133" s="461"/>
      <c r="W133" s="462">
        <f t="shared" si="11"/>
        <v>100000</v>
      </c>
      <c r="X133" s="463">
        <f t="shared" si="13"/>
        <v>640000</v>
      </c>
      <c r="Y133" s="464">
        <v>1</v>
      </c>
      <c r="Z133" s="324">
        <v>10000</v>
      </c>
      <c r="AA133" s="15" t="str">
        <f>VLOOKUP(TRIM(C133),Att!B:CX,101,0)</f>
        <v>Power Connect</v>
      </c>
      <c r="AB133" s="466"/>
      <c r="AC133" s="221"/>
      <c r="AD133" s="221"/>
      <c r="AE133" s="221"/>
      <c r="AF133" s="221"/>
      <c r="AG133" s="221"/>
      <c r="AH133" s="221"/>
      <c r="AI133" s="221"/>
      <c r="AJ133" s="221"/>
      <c r="AK133" s="221"/>
      <c r="AL133" s="465">
        <v>0</v>
      </c>
      <c r="AM133" s="310"/>
    </row>
    <row r="134" spans="1:39" s="300" customFormat="1" x14ac:dyDescent="0.35">
      <c r="A134" s="456">
        <f t="shared" si="12"/>
        <v>131</v>
      </c>
      <c r="B134" s="457" t="s">
        <v>325</v>
      </c>
      <c r="C134" s="456">
        <v>26005406</v>
      </c>
      <c r="D134" s="457" t="s">
        <v>1194</v>
      </c>
      <c r="E134" s="458" t="s">
        <v>2257</v>
      </c>
      <c r="F134" s="457" t="s">
        <v>328</v>
      </c>
      <c r="G134" s="458" t="s">
        <v>56</v>
      </c>
      <c r="H134" s="458" t="s">
        <v>2233</v>
      </c>
      <c r="I134" s="459">
        <v>-28</v>
      </c>
      <c r="J134" s="459">
        <v>0</v>
      </c>
      <c r="K134" s="459">
        <v>0</v>
      </c>
      <c r="L134" s="459">
        <v>0</v>
      </c>
      <c r="M134" s="459">
        <v>11</v>
      </c>
      <c r="N134" s="459">
        <v>0</v>
      </c>
      <c r="O134" s="459"/>
      <c r="P134" s="459"/>
      <c r="Q134" s="460">
        <f t="shared" si="9"/>
        <v>-17</v>
      </c>
      <c r="R134" s="461">
        <v>0</v>
      </c>
      <c r="S134" s="461"/>
      <c r="T134" s="461">
        <v>0</v>
      </c>
      <c r="U134" s="461">
        <v>0</v>
      </c>
      <c r="V134" s="461"/>
      <c r="W134" s="462"/>
      <c r="X134" s="463">
        <f t="shared" si="13"/>
        <v>640000</v>
      </c>
      <c r="Y134" s="464">
        <v>1</v>
      </c>
      <c r="Z134" s="324">
        <v>10000</v>
      </c>
      <c r="AA134" s="15" t="str">
        <f>VLOOKUP(TRIM(C134),Att!B:CX,101,0)</f>
        <v>Power Connect</v>
      </c>
      <c r="AB134" s="466"/>
      <c r="AC134" s="221"/>
      <c r="AD134" s="221"/>
      <c r="AE134" s="221"/>
      <c r="AF134" s="221"/>
      <c r="AG134" s="221"/>
      <c r="AH134" s="221"/>
      <c r="AI134" s="221"/>
      <c r="AJ134" s="221"/>
      <c r="AK134" s="221"/>
      <c r="AL134" s="465">
        <v>0</v>
      </c>
      <c r="AM134" s="310"/>
    </row>
    <row r="135" spans="1:39" s="300" customFormat="1" x14ac:dyDescent="0.35">
      <c r="A135" s="456">
        <f t="shared" si="12"/>
        <v>132</v>
      </c>
      <c r="B135" s="457" t="s">
        <v>325</v>
      </c>
      <c r="C135" s="456">
        <v>26005407</v>
      </c>
      <c r="D135" s="457" t="s">
        <v>1197</v>
      </c>
      <c r="E135" s="458" t="s">
        <v>2260</v>
      </c>
      <c r="F135" s="457" t="s">
        <v>398</v>
      </c>
      <c r="G135" s="458" t="s">
        <v>56</v>
      </c>
      <c r="H135" s="458" t="s">
        <v>2233</v>
      </c>
      <c r="I135" s="459">
        <v>-10.25</v>
      </c>
      <c r="J135" s="459">
        <v>0</v>
      </c>
      <c r="K135" s="459">
        <v>0</v>
      </c>
      <c r="L135" s="459">
        <v>0</v>
      </c>
      <c r="M135" s="459">
        <v>24</v>
      </c>
      <c r="N135" s="459">
        <v>0</v>
      </c>
      <c r="O135" s="459"/>
      <c r="P135" s="459"/>
      <c r="Q135" s="460">
        <f t="shared" si="9"/>
        <v>13.75</v>
      </c>
      <c r="R135" s="461">
        <v>0</v>
      </c>
      <c r="S135" s="461"/>
      <c r="T135" s="461">
        <v>0</v>
      </c>
      <c r="U135" s="461">
        <v>0</v>
      </c>
      <c r="V135" s="461"/>
      <c r="W135" s="462">
        <f t="shared" si="11"/>
        <v>137500</v>
      </c>
      <c r="X135" s="463">
        <f t="shared" si="13"/>
        <v>640000</v>
      </c>
      <c r="Y135" s="464">
        <v>1</v>
      </c>
      <c r="Z135" s="324">
        <v>10000</v>
      </c>
      <c r="AA135" s="15" t="str">
        <f>VLOOKUP(TRIM(C135),Att!B:CX,101,0)</f>
        <v>Nhân Kiệt</v>
      </c>
      <c r="AB135" s="466"/>
      <c r="AC135" s="221"/>
      <c r="AD135" s="221"/>
      <c r="AE135" s="221"/>
      <c r="AF135" s="221"/>
      <c r="AG135" s="221"/>
      <c r="AH135" s="221"/>
      <c r="AI135" s="221"/>
      <c r="AJ135" s="221"/>
      <c r="AK135" s="221"/>
      <c r="AL135" s="465">
        <v>0</v>
      </c>
      <c r="AM135" s="310"/>
    </row>
    <row r="136" spans="1:39" s="300" customFormat="1" x14ac:dyDescent="0.35">
      <c r="A136" s="456">
        <f t="shared" si="12"/>
        <v>133</v>
      </c>
      <c r="B136" s="457" t="s">
        <v>325</v>
      </c>
      <c r="C136" s="456">
        <v>26005408</v>
      </c>
      <c r="D136" s="457" t="s">
        <v>1200</v>
      </c>
      <c r="E136" s="458" t="s">
        <v>2234</v>
      </c>
      <c r="F136" s="457" t="s">
        <v>327</v>
      </c>
      <c r="G136" s="458" t="s">
        <v>56</v>
      </c>
      <c r="H136" s="458" t="s">
        <v>2233</v>
      </c>
      <c r="I136" s="459">
        <v>33.75</v>
      </c>
      <c r="J136" s="459">
        <v>0</v>
      </c>
      <c r="K136" s="459">
        <v>0</v>
      </c>
      <c r="L136" s="459">
        <v>0</v>
      </c>
      <c r="M136" s="459">
        <v>20</v>
      </c>
      <c r="N136" s="459">
        <v>0</v>
      </c>
      <c r="O136" s="459"/>
      <c r="P136" s="459"/>
      <c r="Q136" s="460">
        <f t="shared" si="9"/>
        <v>53.75</v>
      </c>
      <c r="R136" s="461">
        <v>4</v>
      </c>
      <c r="S136" s="461"/>
      <c r="T136" s="461">
        <v>0</v>
      </c>
      <c r="U136" s="461">
        <v>0</v>
      </c>
      <c r="V136" s="461"/>
      <c r="W136" s="462">
        <f t="shared" si="11"/>
        <v>577500</v>
      </c>
      <c r="X136" s="463">
        <f t="shared" si="13"/>
        <v>640000</v>
      </c>
      <c r="Y136" s="464">
        <v>1</v>
      </c>
      <c r="Z136" s="324">
        <v>10000</v>
      </c>
      <c r="AA136" s="15" t="str">
        <f>VLOOKUP(TRIM(C136),Att!B:CX,101,0)</f>
        <v>MEKONG SUBLABOR</v>
      </c>
      <c r="AB136" s="466"/>
      <c r="AC136" s="221"/>
      <c r="AD136" s="221"/>
      <c r="AE136" s="221"/>
      <c r="AF136" s="221"/>
      <c r="AG136" s="221"/>
      <c r="AH136" s="221"/>
      <c r="AI136" s="221"/>
      <c r="AJ136" s="221"/>
      <c r="AK136" s="221"/>
      <c r="AL136" s="465">
        <v>0</v>
      </c>
      <c r="AM136" s="310"/>
    </row>
    <row r="137" spans="1:39" s="300" customFormat="1" x14ac:dyDescent="0.35">
      <c r="A137" s="456">
        <f t="shared" si="12"/>
        <v>134</v>
      </c>
      <c r="B137" s="457" t="s">
        <v>325</v>
      </c>
      <c r="C137" s="456">
        <v>26005409</v>
      </c>
      <c r="D137" s="457" t="s">
        <v>1203</v>
      </c>
      <c r="E137" s="458" t="s">
        <v>2269</v>
      </c>
      <c r="F137" s="457" t="s">
        <v>327</v>
      </c>
      <c r="G137" s="458" t="s">
        <v>56</v>
      </c>
      <c r="H137" s="458" t="s">
        <v>2233</v>
      </c>
      <c r="I137" s="459">
        <v>2.25</v>
      </c>
      <c r="J137" s="459">
        <v>0</v>
      </c>
      <c r="K137" s="459">
        <v>0</v>
      </c>
      <c r="L137" s="459">
        <v>0</v>
      </c>
      <c r="M137" s="459">
        <v>14.5</v>
      </c>
      <c r="N137" s="459">
        <v>0</v>
      </c>
      <c r="O137" s="459"/>
      <c r="P137" s="459"/>
      <c r="Q137" s="460">
        <f t="shared" si="9"/>
        <v>16.75</v>
      </c>
      <c r="R137" s="461">
        <v>0</v>
      </c>
      <c r="S137" s="461"/>
      <c r="T137" s="461">
        <v>0</v>
      </c>
      <c r="U137" s="461">
        <v>0</v>
      </c>
      <c r="V137" s="461"/>
      <c r="W137" s="462">
        <f t="shared" si="11"/>
        <v>167500</v>
      </c>
      <c r="X137" s="463">
        <f t="shared" si="13"/>
        <v>640000</v>
      </c>
      <c r="Y137" s="464">
        <v>1</v>
      </c>
      <c r="Z137" s="324">
        <v>10000</v>
      </c>
      <c r="AA137" s="15" t="str">
        <f>VLOOKUP(TRIM(C137),Att!B:CX,101,0)</f>
        <v>MEKONG SUBLABOR</v>
      </c>
      <c r="AB137" s="466"/>
      <c r="AC137" s="221"/>
      <c r="AD137" s="221"/>
      <c r="AE137" s="221"/>
      <c r="AF137" s="221"/>
      <c r="AG137" s="221"/>
      <c r="AH137" s="221"/>
      <c r="AI137" s="221"/>
      <c r="AJ137" s="221"/>
      <c r="AK137" s="221"/>
      <c r="AL137" s="465">
        <v>0</v>
      </c>
      <c r="AM137" s="310"/>
    </row>
    <row r="138" spans="1:39" s="300" customFormat="1" x14ac:dyDescent="0.35">
      <c r="A138" s="456">
        <f t="shared" si="12"/>
        <v>135</v>
      </c>
      <c r="B138" s="457" t="s">
        <v>325</v>
      </c>
      <c r="C138" s="456">
        <v>26005410</v>
      </c>
      <c r="D138" s="457" t="s">
        <v>1206</v>
      </c>
      <c r="E138" s="458" t="s">
        <v>2243</v>
      </c>
      <c r="F138" s="457" t="s">
        <v>327</v>
      </c>
      <c r="G138" s="458" t="s">
        <v>56</v>
      </c>
      <c r="H138" s="458" t="s">
        <v>2233</v>
      </c>
      <c r="I138" s="459">
        <v>30.25</v>
      </c>
      <c r="J138" s="459">
        <v>-1</v>
      </c>
      <c r="K138" s="459">
        <v>0</v>
      </c>
      <c r="L138" s="459">
        <v>0</v>
      </c>
      <c r="M138" s="459">
        <v>20</v>
      </c>
      <c r="N138" s="459">
        <v>0</v>
      </c>
      <c r="O138" s="459"/>
      <c r="P138" s="459"/>
      <c r="Q138" s="460">
        <f t="shared" si="9"/>
        <v>49.25</v>
      </c>
      <c r="R138" s="461">
        <v>0</v>
      </c>
      <c r="S138" s="461"/>
      <c r="T138" s="461">
        <v>0</v>
      </c>
      <c r="U138" s="461">
        <v>0</v>
      </c>
      <c r="V138" s="461"/>
      <c r="W138" s="462">
        <f t="shared" si="11"/>
        <v>492500</v>
      </c>
      <c r="X138" s="463">
        <f t="shared" si="13"/>
        <v>640000</v>
      </c>
      <c r="Y138" s="464">
        <v>1</v>
      </c>
      <c r="Z138" s="324">
        <v>10000</v>
      </c>
      <c r="AA138" s="15" t="str">
        <f>VLOOKUP(TRIM(C138),Att!B:CX,101,0)</f>
        <v>ANNK-HR</v>
      </c>
      <c r="AB138" s="466"/>
      <c r="AC138" s="221"/>
      <c r="AD138" s="221"/>
      <c r="AE138" s="221"/>
      <c r="AF138" s="221"/>
      <c r="AG138" s="221"/>
      <c r="AH138" s="221"/>
      <c r="AI138" s="221"/>
      <c r="AJ138" s="221"/>
      <c r="AK138" s="221"/>
      <c r="AL138" s="465">
        <v>0</v>
      </c>
      <c r="AM138" s="310"/>
    </row>
    <row r="139" spans="1:39" s="300" customFormat="1" x14ac:dyDescent="0.35">
      <c r="A139" s="456">
        <f t="shared" si="12"/>
        <v>136</v>
      </c>
      <c r="B139" s="457" t="s">
        <v>325</v>
      </c>
      <c r="C139" s="456">
        <v>26005415</v>
      </c>
      <c r="D139" s="457" t="s">
        <v>1218</v>
      </c>
      <c r="E139" s="458" t="s">
        <v>2243</v>
      </c>
      <c r="F139" s="457" t="s">
        <v>327</v>
      </c>
      <c r="G139" s="458" t="s">
        <v>56</v>
      </c>
      <c r="H139" s="458" t="s">
        <v>2233</v>
      </c>
      <c r="I139" s="459">
        <v>35.25</v>
      </c>
      <c r="J139" s="459">
        <v>-1</v>
      </c>
      <c r="K139" s="459">
        <v>0</v>
      </c>
      <c r="L139" s="459">
        <v>0</v>
      </c>
      <c r="M139" s="459">
        <v>20.5</v>
      </c>
      <c r="N139" s="459">
        <v>0</v>
      </c>
      <c r="O139" s="459"/>
      <c r="P139" s="459"/>
      <c r="Q139" s="460">
        <f t="shared" si="9"/>
        <v>54.75</v>
      </c>
      <c r="R139" s="461">
        <v>11</v>
      </c>
      <c r="S139" s="461"/>
      <c r="T139" s="461">
        <v>0</v>
      </c>
      <c r="U139" s="461">
        <v>0</v>
      </c>
      <c r="V139" s="461"/>
      <c r="W139" s="462">
        <f t="shared" si="11"/>
        <v>657500</v>
      </c>
      <c r="X139" s="463">
        <f t="shared" si="13"/>
        <v>640000</v>
      </c>
      <c r="Y139" s="464">
        <v>1</v>
      </c>
      <c r="Z139" s="324">
        <v>10000</v>
      </c>
      <c r="AA139" s="15" t="str">
        <f>VLOOKUP(TRIM(C139),Att!B:CX,101,0)</f>
        <v>Power Connect</v>
      </c>
      <c r="AB139" s="466"/>
      <c r="AC139" s="221"/>
      <c r="AD139" s="221"/>
      <c r="AE139" s="221"/>
      <c r="AF139" s="221"/>
      <c r="AG139" s="221"/>
      <c r="AH139" s="221"/>
      <c r="AI139" s="221"/>
      <c r="AJ139" s="221"/>
      <c r="AK139" s="221"/>
      <c r="AL139" s="465">
        <v>0</v>
      </c>
      <c r="AM139" s="310"/>
    </row>
    <row r="140" spans="1:39" s="300" customFormat="1" x14ac:dyDescent="0.35">
      <c r="A140" s="456">
        <f t="shared" si="12"/>
        <v>137</v>
      </c>
      <c r="B140" s="457" t="s">
        <v>325</v>
      </c>
      <c r="C140" s="456">
        <v>26005417</v>
      </c>
      <c r="D140" s="457" t="s">
        <v>1221</v>
      </c>
      <c r="E140" s="458" t="s">
        <v>2240</v>
      </c>
      <c r="F140" s="457" t="s">
        <v>328</v>
      </c>
      <c r="G140" s="458" t="s">
        <v>56</v>
      </c>
      <c r="H140" s="458" t="s">
        <v>2233</v>
      </c>
      <c r="I140" s="459">
        <v>33.5</v>
      </c>
      <c r="J140" s="459">
        <v>0</v>
      </c>
      <c r="K140" s="459">
        <v>0</v>
      </c>
      <c r="L140" s="459">
        <v>0</v>
      </c>
      <c r="M140" s="459">
        <v>27.5</v>
      </c>
      <c r="N140" s="459">
        <v>0</v>
      </c>
      <c r="O140" s="459"/>
      <c r="P140" s="459"/>
      <c r="Q140" s="460">
        <f t="shared" si="9"/>
        <v>61</v>
      </c>
      <c r="R140" s="461">
        <v>1</v>
      </c>
      <c r="S140" s="461"/>
      <c r="T140" s="461">
        <v>0</v>
      </c>
      <c r="U140" s="461">
        <v>0</v>
      </c>
      <c r="V140" s="461"/>
      <c r="W140" s="462">
        <f t="shared" si="11"/>
        <v>620000</v>
      </c>
      <c r="X140" s="463">
        <f t="shared" si="13"/>
        <v>640000</v>
      </c>
      <c r="Y140" s="464">
        <v>1</v>
      </c>
      <c r="Z140" s="324">
        <v>10000</v>
      </c>
      <c r="AA140" s="15" t="str">
        <f>VLOOKUP(TRIM(C140),Att!B:CX,101,0)</f>
        <v>ANNK-HR</v>
      </c>
      <c r="AB140" s="466"/>
      <c r="AC140" s="221"/>
      <c r="AD140" s="221"/>
      <c r="AE140" s="221"/>
      <c r="AF140" s="221"/>
      <c r="AG140" s="221"/>
      <c r="AH140" s="221"/>
      <c r="AI140" s="221"/>
      <c r="AJ140" s="221"/>
      <c r="AK140" s="221"/>
      <c r="AL140" s="465">
        <v>0</v>
      </c>
      <c r="AM140" s="310"/>
    </row>
    <row r="141" spans="1:39" s="300" customFormat="1" x14ac:dyDescent="0.35">
      <c r="A141" s="456">
        <f t="shared" si="12"/>
        <v>138</v>
      </c>
      <c r="B141" s="457" t="s">
        <v>325</v>
      </c>
      <c r="C141" s="456">
        <v>26005419</v>
      </c>
      <c r="D141" s="457" t="s">
        <v>1226</v>
      </c>
      <c r="E141" s="458" t="s">
        <v>2245</v>
      </c>
      <c r="F141" s="457" t="s">
        <v>328</v>
      </c>
      <c r="G141" s="458" t="s">
        <v>56</v>
      </c>
      <c r="H141" s="458" t="s">
        <v>2233</v>
      </c>
      <c r="I141" s="459">
        <v>-29.5</v>
      </c>
      <c r="J141" s="459">
        <v>0</v>
      </c>
      <c r="K141" s="459">
        <v>0</v>
      </c>
      <c r="L141" s="459">
        <v>0</v>
      </c>
      <c r="M141" s="459">
        <v>19</v>
      </c>
      <c r="N141" s="459">
        <v>0</v>
      </c>
      <c r="O141" s="459"/>
      <c r="P141" s="459"/>
      <c r="Q141" s="460">
        <f t="shared" si="9"/>
        <v>-10.5</v>
      </c>
      <c r="R141" s="461">
        <v>2</v>
      </c>
      <c r="S141" s="461"/>
      <c r="T141" s="461">
        <v>0</v>
      </c>
      <c r="U141" s="461">
        <v>0</v>
      </c>
      <c r="V141" s="461"/>
      <c r="W141" s="462">
        <f t="shared" si="11"/>
        <v>20000</v>
      </c>
      <c r="X141" s="463">
        <f t="shared" si="13"/>
        <v>640000</v>
      </c>
      <c r="Y141" s="464">
        <v>1</v>
      </c>
      <c r="Z141" s="324">
        <v>10000</v>
      </c>
      <c r="AA141" s="15" t="str">
        <f>VLOOKUP(TRIM(C141),Att!B:CX,101,0)</f>
        <v>Power Connect</v>
      </c>
      <c r="AB141" s="466"/>
      <c r="AC141" s="221"/>
      <c r="AD141" s="221"/>
      <c r="AE141" s="221"/>
      <c r="AF141" s="221"/>
      <c r="AG141" s="221"/>
      <c r="AH141" s="221"/>
      <c r="AI141" s="221"/>
      <c r="AJ141" s="221"/>
      <c r="AK141" s="221"/>
      <c r="AL141" s="465">
        <v>0</v>
      </c>
      <c r="AM141" s="310"/>
    </row>
    <row r="142" spans="1:39" s="300" customFormat="1" x14ac:dyDescent="0.35">
      <c r="A142" s="456">
        <f t="shared" si="12"/>
        <v>139</v>
      </c>
      <c r="B142" s="457" t="s">
        <v>325</v>
      </c>
      <c r="C142" s="456">
        <v>26005433</v>
      </c>
      <c r="D142" s="457" t="s">
        <v>1244</v>
      </c>
      <c r="E142" s="458" t="s">
        <v>2254</v>
      </c>
      <c r="F142" s="457" t="s">
        <v>327</v>
      </c>
      <c r="G142" s="458" t="s">
        <v>56</v>
      </c>
      <c r="H142" s="458" t="s">
        <v>2233</v>
      </c>
      <c r="I142" s="459">
        <v>32</v>
      </c>
      <c r="J142" s="459">
        <v>0</v>
      </c>
      <c r="K142" s="459">
        <v>0</v>
      </c>
      <c r="L142" s="459">
        <v>0</v>
      </c>
      <c r="M142" s="459">
        <v>20.5</v>
      </c>
      <c r="N142" s="459">
        <v>0</v>
      </c>
      <c r="O142" s="459"/>
      <c r="P142" s="459"/>
      <c r="Q142" s="460">
        <f t="shared" si="9"/>
        <v>52.5</v>
      </c>
      <c r="R142" s="461">
        <v>4</v>
      </c>
      <c r="S142" s="461"/>
      <c r="T142" s="461">
        <v>0</v>
      </c>
      <c r="U142" s="461">
        <v>0</v>
      </c>
      <c r="V142" s="461"/>
      <c r="W142" s="462">
        <f t="shared" si="11"/>
        <v>565000</v>
      </c>
      <c r="X142" s="463">
        <f t="shared" si="13"/>
        <v>640000</v>
      </c>
      <c r="Y142" s="464">
        <v>1</v>
      </c>
      <c r="Z142" s="324">
        <v>10000</v>
      </c>
      <c r="AA142" s="15" t="str">
        <f>VLOOKUP(TRIM(C142),Att!B:CX,101,0)</f>
        <v>MEKONG SUBLABOR</v>
      </c>
      <c r="AB142" s="466"/>
      <c r="AC142" s="221"/>
      <c r="AD142" s="221"/>
      <c r="AE142" s="221"/>
      <c r="AF142" s="221"/>
      <c r="AG142" s="221"/>
      <c r="AH142" s="221"/>
      <c r="AI142" s="221"/>
      <c r="AJ142" s="221"/>
      <c r="AK142" s="221"/>
      <c r="AL142" s="465">
        <v>0</v>
      </c>
      <c r="AM142" s="310"/>
    </row>
    <row r="143" spans="1:39" s="300" customFormat="1" x14ac:dyDescent="0.35">
      <c r="A143" s="456">
        <f t="shared" si="12"/>
        <v>140</v>
      </c>
      <c r="B143" s="457" t="s">
        <v>325</v>
      </c>
      <c r="C143" s="456">
        <v>26005435</v>
      </c>
      <c r="D143" s="457" t="s">
        <v>1247</v>
      </c>
      <c r="E143" s="458" t="s">
        <v>2232</v>
      </c>
      <c r="F143" s="457" t="s">
        <v>328</v>
      </c>
      <c r="G143" s="458" t="s">
        <v>56</v>
      </c>
      <c r="H143" s="458" t="s">
        <v>2233</v>
      </c>
      <c r="I143" s="459">
        <v>21.5</v>
      </c>
      <c r="J143" s="459">
        <v>0</v>
      </c>
      <c r="K143" s="459">
        <v>0</v>
      </c>
      <c r="L143" s="459">
        <v>0</v>
      </c>
      <c r="M143" s="459">
        <v>9</v>
      </c>
      <c r="N143" s="459">
        <v>0</v>
      </c>
      <c r="O143" s="459"/>
      <c r="P143" s="459"/>
      <c r="Q143" s="460">
        <f t="shared" si="9"/>
        <v>30.5</v>
      </c>
      <c r="R143" s="461">
        <v>41</v>
      </c>
      <c r="S143" s="461">
        <v>19</v>
      </c>
      <c r="T143" s="461">
        <v>0</v>
      </c>
      <c r="U143" s="461">
        <v>0</v>
      </c>
      <c r="V143" s="461"/>
      <c r="W143" s="462">
        <f t="shared" si="11"/>
        <v>905000</v>
      </c>
      <c r="X143" s="463">
        <f t="shared" si="13"/>
        <v>640000</v>
      </c>
      <c r="Y143" s="464">
        <v>1</v>
      </c>
      <c r="Z143" s="324">
        <v>10000</v>
      </c>
      <c r="AA143" s="15" t="str">
        <f>VLOOKUP(TRIM(C143),Att!B:CX,101,0)</f>
        <v>ANNK-HR</v>
      </c>
      <c r="AB143" s="466"/>
      <c r="AC143" s="221"/>
      <c r="AD143" s="221"/>
      <c r="AE143" s="221"/>
      <c r="AF143" s="221"/>
      <c r="AG143" s="221"/>
      <c r="AH143" s="221"/>
      <c r="AI143" s="221"/>
      <c r="AJ143" s="221"/>
      <c r="AK143" s="221"/>
      <c r="AL143" s="465">
        <v>0</v>
      </c>
      <c r="AM143" s="310"/>
    </row>
    <row r="144" spans="1:39" s="300" customFormat="1" x14ac:dyDescent="0.35">
      <c r="A144" s="456">
        <f t="shared" si="12"/>
        <v>141</v>
      </c>
      <c r="B144" s="457" t="s">
        <v>325</v>
      </c>
      <c r="C144" s="456">
        <v>26005437</v>
      </c>
      <c r="D144" s="457" t="s">
        <v>1250</v>
      </c>
      <c r="E144" s="458" t="s">
        <v>2270</v>
      </c>
      <c r="F144" s="457" t="s">
        <v>327</v>
      </c>
      <c r="G144" s="458" t="s">
        <v>56</v>
      </c>
      <c r="H144" s="458" t="s">
        <v>2233</v>
      </c>
      <c r="I144" s="459">
        <v>25.75</v>
      </c>
      <c r="J144" s="459">
        <v>0</v>
      </c>
      <c r="K144" s="459">
        <v>0</v>
      </c>
      <c r="L144" s="459">
        <v>0</v>
      </c>
      <c r="M144" s="459">
        <v>19.5</v>
      </c>
      <c r="N144" s="459">
        <v>0</v>
      </c>
      <c r="O144" s="459"/>
      <c r="P144" s="459"/>
      <c r="Q144" s="460">
        <f t="shared" si="9"/>
        <v>45.25</v>
      </c>
      <c r="R144" s="461">
        <v>1</v>
      </c>
      <c r="S144" s="461"/>
      <c r="T144" s="461">
        <v>0</v>
      </c>
      <c r="U144" s="461">
        <v>0</v>
      </c>
      <c r="V144" s="461"/>
      <c r="W144" s="462">
        <f t="shared" si="11"/>
        <v>462500</v>
      </c>
      <c r="X144" s="463">
        <f t="shared" si="13"/>
        <v>640000</v>
      </c>
      <c r="Y144" s="464">
        <v>1</v>
      </c>
      <c r="Z144" s="324">
        <v>10000</v>
      </c>
      <c r="AA144" s="15" t="str">
        <f>VLOOKUP(TRIM(C144),Att!B:CX,101,0)</f>
        <v>Power Connect</v>
      </c>
      <c r="AB144" s="466"/>
      <c r="AC144" s="221"/>
      <c r="AD144" s="221"/>
      <c r="AE144" s="221"/>
      <c r="AF144" s="221"/>
      <c r="AG144" s="221"/>
      <c r="AH144" s="221"/>
      <c r="AI144" s="221"/>
      <c r="AJ144" s="221"/>
      <c r="AK144" s="221"/>
      <c r="AL144" s="465">
        <v>0</v>
      </c>
      <c r="AM144" s="310"/>
    </row>
    <row r="145" spans="1:39" s="300" customFormat="1" x14ac:dyDescent="0.35">
      <c r="A145" s="456">
        <f t="shared" si="12"/>
        <v>142</v>
      </c>
      <c r="B145" s="457" t="s">
        <v>325</v>
      </c>
      <c r="C145" s="456">
        <v>26005438</v>
      </c>
      <c r="D145" s="457" t="s">
        <v>1253</v>
      </c>
      <c r="E145" s="458" t="s">
        <v>2232</v>
      </c>
      <c r="F145" s="457" t="s">
        <v>328</v>
      </c>
      <c r="G145" s="458" t="s">
        <v>56</v>
      </c>
      <c r="H145" s="458" t="s">
        <v>2233</v>
      </c>
      <c r="I145" s="459">
        <v>35</v>
      </c>
      <c r="J145" s="459">
        <v>0</v>
      </c>
      <c r="K145" s="459">
        <v>0</v>
      </c>
      <c r="L145" s="459">
        <v>0</v>
      </c>
      <c r="M145" s="459">
        <v>10.5</v>
      </c>
      <c r="N145" s="459">
        <v>0</v>
      </c>
      <c r="O145" s="459"/>
      <c r="P145" s="459"/>
      <c r="Q145" s="460">
        <f t="shared" si="9"/>
        <v>45.5</v>
      </c>
      <c r="R145" s="461">
        <v>4</v>
      </c>
      <c r="S145" s="461">
        <v>21</v>
      </c>
      <c r="T145" s="461">
        <v>0</v>
      </c>
      <c r="U145" s="461">
        <v>0</v>
      </c>
      <c r="V145" s="461"/>
      <c r="W145" s="462">
        <f t="shared" si="11"/>
        <v>705000</v>
      </c>
      <c r="X145" s="463">
        <f t="shared" si="13"/>
        <v>640000</v>
      </c>
      <c r="Y145" s="464">
        <v>1</v>
      </c>
      <c r="Z145" s="324">
        <v>10000</v>
      </c>
      <c r="AA145" s="15" t="str">
        <f>VLOOKUP(TRIM(C145),Att!B:CX,101,0)</f>
        <v>Power Connect</v>
      </c>
      <c r="AB145" s="466"/>
      <c r="AC145" s="221"/>
      <c r="AD145" s="221"/>
      <c r="AE145" s="221"/>
      <c r="AF145" s="221"/>
      <c r="AG145" s="221"/>
      <c r="AH145" s="221"/>
      <c r="AI145" s="221"/>
      <c r="AJ145" s="221"/>
      <c r="AK145" s="221"/>
      <c r="AL145" s="465">
        <v>0</v>
      </c>
      <c r="AM145" s="310"/>
    </row>
    <row r="146" spans="1:39" s="300" customFormat="1" x14ac:dyDescent="0.35">
      <c r="A146" s="456">
        <f t="shared" si="12"/>
        <v>143</v>
      </c>
      <c r="B146" s="457" t="s">
        <v>325</v>
      </c>
      <c r="C146" s="456">
        <v>26005450</v>
      </c>
      <c r="D146" s="457" t="s">
        <v>1262</v>
      </c>
      <c r="E146" s="458" t="s">
        <v>2234</v>
      </c>
      <c r="F146" s="457" t="s">
        <v>328</v>
      </c>
      <c r="G146" s="458" t="s">
        <v>56</v>
      </c>
      <c r="H146" s="458" t="s">
        <v>2233</v>
      </c>
      <c r="I146" s="459">
        <v>-108.25</v>
      </c>
      <c r="J146" s="459">
        <v>0</v>
      </c>
      <c r="K146" s="459">
        <v>0</v>
      </c>
      <c r="L146" s="459">
        <v>0</v>
      </c>
      <c r="M146" s="459">
        <v>7</v>
      </c>
      <c r="N146" s="459">
        <v>0</v>
      </c>
      <c r="O146" s="459"/>
      <c r="P146" s="459"/>
      <c r="Q146" s="460">
        <f t="shared" si="9"/>
        <v>-101.25</v>
      </c>
      <c r="R146" s="461">
        <v>0</v>
      </c>
      <c r="S146" s="461">
        <v>0</v>
      </c>
      <c r="T146" s="461">
        <v>0</v>
      </c>
      <c r="U146" s="461">
        <v>0</v>
      </c>
      <c r="V146" s="461"/>
      <c r="W146" s="462"/>
      <c r="X146" s="463">
        <f t="shared" si="13"/>
        <v>640000</v>
      </c>
      <c r="Y146" s="464">
        <v>1</v>
      </c>
      <c r="Z146" s="324">
        <v>10000</v>
      </c>
      <c r="AA146" s="15" t="str">
        <f>VLOOKUP(TRIM(C146),Att!B:CX,101,0)</f>
        <v>Power Connect</v>
      </c>
      <c r="AB146" s="466"/>
      <c r="AC146" s="221"/>
      <c r="AD146" s="221"/>
      <c r="AE146" s="221"/>
      <c r="AF146" s="221"/>
      <c r="AG146" s="221"/>
      <c r="AH146" s="221"/>
      <c r="AI146" s="221"/>
      <c r="AJ146" s="221"/>
      <c r="AK146" s="221"/>
      <c r="AL146" s="465">
        <v>0</v>
      </c>
      <c r="AM146" s="310"/>
    </row>
    <row r="147" spans="1:39" s="300" customFormat="1" x14ac:dyDescent="0.35">
      <c r="A147" s="456">
        <f t="shared" si="12"/>
        <v>144</v>
      </c>
      <c r="B147" s="457" t="s">
        <v>325</v>
      </c>
      <c r="C147" s="456">
        <v>26005451</v>
      </c>
      <c r="D147" s="457" t="s">
        <v>1265</v>
      </c>
      <c r="E147" s="458" t="s">
        <v>2271</v>
      </c>
      <c r="F147" s="457" t="s">
        <v>328</v>
      </c>
      <c r="G147" s="458" t="s">
        <v>56</v>
      </c>
      <c r="H147" s="458" t="s">
        <v>2233</v>
      </c>
      <c r="I147" s="459">
        <v>-4.75</v>
      </c>
      <c r="J147" s="459">
        <v>0</v>
      </c>
      <c r="K147" s="459">
        <v>0</v>
      </c>
      <c r="L147" s="459">
        <v>0</v>
      </c>
      <c r="M147" s="459">
        <v>13</v>
      </c>
      <c r="N147" s="459">
        <v>0</v>
      </c>
      <c r="O147" s="459"/>
      <c r="P147" s="459"/>
      <c r="Q147" s="460">
        <f t="shared" si="9"/>
        <v>8.25</v>
      </c>
      <c r="R147" s="461">
        <v>0</v>
      </c>
      <c r="S147" s="461"/>
      <c r="T147" s="461">
        <v>0</v>
      </c>
      <c r="U147" s="461">
        <v>0</v>
      </c>
      <c r="V147" s="461"/>
      <c r="W147" s="462">
        <f t="shared" si="11"/>
        <v>82500</v>
      </c>
      <c r="X147" s="463">
        <f t="shared" si="13"/>
        <v>640000</v>
      </c>
      <c r="Y147" s="464">
        <v>1</v>
      </c>
      <c r="Z147" s="324">
        <v>10000</v>
      </c>
      <c r="AA147" s="15" t="str">
        <f>VLOOKUP(TRIM(C147),Att!B:CX,101,0)</f>
        <v>Power Connect</v>
      </c>
      <c r="AB147" s="466"/>
      <c r="AC147" s="221"/>
      <c r="AD147" s="221"/>
      <c r="AE147" s="221"/>
      <c r="AF147" s="221"/>
      <c r="AG147" s="221"/>
      <c r="AH147" s="221"/>
      <c r="AI147" s="221"/>
      <c r="AJ147" s="221"/>
      <c r="AK147" s="221"/>
      <c r="AL147" s="465">
        <v>0</v>
      </c>
      <c r="AM147" s="310"/>
    </row>
    <row r="148" spans="1:39" s="300" customFormat="1" x14ac:dyDescent="0.35">
      <c r="A148" s="456">
        <f t="shared" si="12"/>
        <v>145</v>
      </c>
      <c r="B148" s="457" t="s">
        <v>325</v>
      </c>
      <c r="C148" s="456">
        <v>26005452</v>
      </c>
      <c r="D148" s="457" t="s">
        <v>1268</v>
      </c>
      <c r="E148" s="458" t="s">
        <v>2239</v>
      </c>
      <c r="F148" s="457" t="s">
        <v>1033</v>
      </c>
      <c r="G148" s="458" t="s">
        <v>56</v>
      </c>
      <c r="H148" s="458" t="s">
        <v>2233</v>
      </c>
      <c r="I148" s="459">
        <v>29.75</v>
      </c>
      <c r="J148" s="459">
        <v>0</v>
      </c>
      <c r="K148" s="459">
        <v>0</v>
      </c>
      <c r="L148" s="459">
        <v>0</v>
      </c>
      <c r="M148" s="459">
        <v>24.5</v>
      </c>
      <c r="N148" s="459">
        <v>0</v>
      </c>
      <c r="O148" s="459"/>
      <c r="P148" s="459"/>
      <c r="Q148" s="460">
        <f t="shared" si="9"/>
        <v>54.25</v>
      </c>
      <c r="R148" s="461">
        <v>3</v>
      </c>
      <c r="S148" s="461"/>
      <c r="T148" s="461">
        <v>0</v>
      </c>
      <c r="U148" s="461">
        <v>0</v>
      </c>
      <c r="V148" s="461"/>
      <c r="W148" s="462">
        <f t="shared" si="11"/>
        <v>572500</v>
      </c>
      <c r="X148" s="463">
        <f t="shared" si="13"/>
        <v>640000</v>
      </c>
      <c r="Y148" s="464">
        <v>1</v>
      </c>
      <c r="Z148" s="324">
        <v>10000</v>
      </c>
      <c r="AA148" s="15" t="str">
        <f>VLOOKUP(TRIM(C148),Att!B:CX,101,0)</f>
        <v>Power Connect</v>
      </c>
      <c r="AB148" s="466"/>
      <c r="AC148" s="221"/>
      <c r="AD148" s="221"/>
      <c r="AE148" s="221"/>
      <c r="AF148" s="221"/>
      <c r="AG148" s="221"/>
      <c r="AH148" s="221"/>
      <c r="AI148" s="221"/>
      <c r="AJ148" s="221"/>
      <c r="AK148" s="221"/>
      <c r="AL148" s="465">
        <v>0</v>
      </c>
      <c r="AM148" s="310"/>
    </row>
    <row r="149" spans="1:39" s="300" customFormat="1" x14ac:dyDescent="0.35">
      <c r="A149" s="456">
        <f t="shared" si="12"/>
        <v>146</v>
      </c>
      <c r="B149" s="457" t="s">
        <v>325</v>
      </c>
      <c r="C149" s="456">
        <v>26005459</v>
      </c>
      <c r="D149" s="457" t="s">
        <v>1277</v>
      </c>
      <c r="E149" s="458" t="s">
        <v>2272</v>
      </c>
      <c r="F149" s="457" t="s">
        <v>327</v>
      </c>
      <c r="G149" s="458" t="s">
        <v>56</v>
      </c>
      <c r="H149" s="458" t="s">
        <v>2233</v>
      </c>
      <c r="I149" s="459">
        <v>18.25</v>
      </c>
      <c r="J149" s="459">
        <v>0</v>
      </c>
      <c r="K149" s="459">
        <v>0</v>
      </c>
      <c r="L149" s="459">
        <v>0</v>
      </c>
      <c r="M149" s="459">
        <v>7.5</v>
      </c>
      <c r="N149" s="459">
        <v>0</v>
      </c>
      <c r="O149" s="459"/>
      <c r="P149" s="459"/>
      <c r="Q149" s="460">
        <f t="shared" si="9"/>
        <v>25.75</v>
      </c>
      <c r="R149" s="461">
        <v>2</v>
      </c>
      <c r="S149" s="461">
        <v>1</v>
      </c>
      <c r="T149" s="461">
        <v>0</v>
      </c>
      <c r="U149" s="461">
        <v>0</v>
      </c>
      <c r="V149" s="461"/>
      <c r="W149" s="462">
        <f t="shared" si="11"/>
        <v>287500</v>
      </c>
      <c r="X149" s="463">
        <f t="shared" si="13"/>
        <v>640000</v>
      </c>
      <c r="Y149" s="464">
        <v>1</v>
      </c>
      <c r="Z149" s="324">
        <v>10000</v>
      </c>
      <c r="AA149" s="15" t="str">
        <f>VLOOKUP(TRIM(C149),Att!B:CX,101,0)</f>
        <v>Power Connect</v>
      </c>
      <c r="AB149" s="466"/>
      <c r="AC149" s="221"/>
      <c r="AD149" s="221"/>
      <c r="AE149" s="221"/>
      <c r="AF149" s="221"/>
      <c r="AG149" s="221"/>
      <c r="AH149" s="221"/>
      <c r="AI149" s="221"/>
      <c r="AJ149" s="221"/>
      <c r="AK149" s="221"/>
      <c r="AL149" s="465" t="s">
        <v>1900</v>
      </c>
      <c r="AM149" s="310"/>
    </row>
    <row r="150" spans="1:39" s="300" customFormat="1" x14ac:dyDescent="0.35">
      <c r="A150" s="456">
        <f t="shared" si="12"/>
        <v>147</v>
      </c>
      <c r="B150" s="457" t="s">
        <v>325</v>
      </c>
      <c r="C150" s="456">
        <v>26005463</v>
      </c>
      <c r="D150" s="457" t="s">
        <v>1280</v>
      </c>
      <c r="E150" s="458" t="s">
        <v>2272</v>
      </c>
      <c r="F150" s="457" t="s">
        <v>398</v>
      </c>
      <c r="G150" s="458" t="s">
        <v>56</v>
      </c>
      <c r="H150" s="458" t="s">
        <v>2233</v>
      </c>
      <c r="I150" s="459">
        <v>36.25</v>
      </c>
      <c r="J150" s="459">
        <v>0</v>
      </c>
      <c r="K150" s="459">
        <v>0</v>
      </c>
      <c r="L150" s="459">
        <v>0</v>
      </c>
      <c r="M150" s="459">
        <v>20.5</v>
      </c>
      <c r="N150" s="459">
        <v>0</v>
      </c>
      <c r="O150" s="459"/>
      <c r="P150" s="459"/>
      <c r="Q150" s="460">
        <f t="shared" si="9"/>
        <v>56.75</v>
      </c>
      <c r="R150" s="461">
        <v>1</v>
      </c>
      <c r="S150" s="461"/>
      <c r="T150" s="461">
        <v>0</v>
      </c>
      <c r="U150" s="461">
        <v>0</v>
      </c>
      <c r="V150" s="461"/>
      <c r="W150" s="462">
        <f t="shared" si="11"/>
        <v>577500</v>
      </c>
      <c r="X150" s="463">
        <f t="shared" si="13"/>
        <v>640000</v>
      </c>
      <c r="Y150" s="464">
        <v>1</v>
      </c>
      <c r="Z150" s="324">
        <v>10000</v>
      </c>
      <c r="AA150" s="15" t="str">
        <f>VLOOKUP(TRIM(C150),Att!B:CX,101,0)</f>
        <v>Power Connect</v>
      </c>
      <c r="AB150" s="466"/>
      <c r="AC150" s="221"/>
      <c r="AD150" s="221"/>
      <c r="AE150" s="221"/>
      <c r="AF150" s="221"/>
      <c r="AG150" s="221"/>
      <c r="AH150" s="221"/>
      <c r="AI150" s="221"/>
      <c r="AJ150" s="221"/>
      <c r="AK150" s="221"/>
      <c r="AL150" s="465">
        <v>0</v>
      </c>
      <c r="AM150" s="310"/>
    </row>
    <row r="151" spans="1:39" s="300" customFormat="1" x14ac:dyDescent="0.35">
      <c r="A151" s="456">
        <f t="shared" si="12"/>
        <v>148</v>
      </c>
      <c r="B151" s="457" t="s">
        <v>325</v>
      </c>
      <c r="C151" s="456">
        <v>26005464</v>
      </c>
      <c r="D151" s="457" t="s">
        <v>1283</v>
      </c>
      <c r="E151" s="458" t="s">
        <v>2247</v>
      </c>
      <c r="F151" s="457" t="s">
        <v>1078</v>
      </c>
      <c r="G151" s="458" t="s">
        <v>56</v>
      </c>
      <c r="H151" s="458" t="s">
        <v>2233</v>
      </c>
      <c r="I151" s="459">
        <v>34.25</v>
      </c>
      <c r="J151" s="459">
        <v>-5</v>
      </c>
      <c r="K151" s="459">
        <v>0</v>
      </c>
      <c r="L151" s="459">
        <v>0</v>
      </c>
      <c r="M151" s="459">
        <v>19.5</v>
      </c>
      <c r="N151" s="459">
        <v>0</v>
      </c>
      <c r="O151" s="459"/>
      <c r="P151" s="459"/>
      <c r="Q151" s="460">
        <f t="shared" si="9"/>
        <v>48.75</v>
      </c>
      <c r="R151" s="461">
        <v>9</v>
      </c>
      <c r="S151" s="461">
        <v>0</v>
      </c>
      <c r="T151" s="461">
        <v>0</v>
      </c>
      <c r="U151" s="461">
        <v>0</v>
      </c>
      <c r="V151" s="461"/>
      <c r="W151" s="462">
        <f t="shared" si="11"/>
        <v>577500</v>
      </c>
      <c r="X151" s="463">
        <f t="shared" si="13"/>
        <v>640000</v>
      </c>
      <c r="Y151" s="464">
        <v>1</v>
      </c>
      <c r="Z151" s="324">
        <v>10000</v>
      </c>
      <c r="AA151" s="15" t="str">
        <f>VLOOKUP(TRIM(C151),Att!B:CX,101,0)</f>
        <v>Power Connect</v>
      </c>
      <c r="AB151" s="466"/>
      <c r="AC151" s="221"/>
      <c r="AD151" s="221"/>
      <c r="AE151" s="221"/>
      <c r="AF151" s="221"/>
      <c r="AG151" s="221"/>
      <c r="AH151" s="221"/>
      <c r="AI151" s="221"/>
      <c r="AJ151" s="221"/>
      <c r="AK151" s="221"/>
      <c r="AL151" s="465">
        <v>0</v>
      </c>
      <c r="AM151" s="310"/>
    </row>
    <row r="152" spans="1:39" s="300" customFormat="1" x14ac:dyDescent="0.35">
      <c r="A152" s="456">
        <f t="shared" si="12"/>
        <v>149</v>
      </c>
      <c r="B152" s="457" t="s">
        <v>325</v>
      </c>
      <c r="C152" s="456">
        <v>26005467</v>
      </c>
      <c r="D152" s="457" t="s">
        <v>1286</v>
      </c>
      <c r="E152" s="458" t="s">
        <v>2251</v>
      </c>
      <c r="F152" s="457" t="s">
        <v>328</v>
      </c>
      <c r="G152" s="458" t="s">
        <v>56</v>
      </c>
      <c r="H152" s="458" t="s">
        <v>2233</v>
      </c>
      <c r="I152" s="459">
        <v>-1.75</v>
      </c>
      <c r="J152" s="459">
        <v>-2</v>
      </c>
      <c r="K152" s="459">
        <v>0</v>
      </c>
      <c r="L152" s="459">
        <v>0</v>
      </c>
      <c r="M152" s="459">
        <v>15.5</v>
      </c>
      <c r="N152" s="459">
        <v>0</v>
      </c>
      <c r="O152" s="459"/>
      <c r="P152" s="459"/>
      <c r="Q152" s="460">
        <f t="shared" si="9"/>
        <v>11.75</v>
      </c>
      <c r="R152" s="461">
        <v>0</v>
      </c>
      <c r="S152" s="461"/>
      <c r="T152" s="461">
        <v>0</v>
      </c>
      <c r="U152" s="461">
        <v>0</v>
      </c>
      <c r="V152" s="461"/>
      <c r="W152" s="462">
        <f t="shared" si="11"/>
        <v>117500</v>
      </c>
      <c r="X152" s="463">
        <f t="shared" si="13"/>
        <v>640000</v>
      </c>
      <c r="Y152" s="464">
        <v>1</v>
      </c>
      <c r="Z152" s="324">
        <v>10000</v>
      </c>
      <c r="AA152" s="15" t="str">
        <f>VLOOKUP(TRIM(C152),Att!B:CX,101,0)</f>
        <v>MEKONG SUBLABOR</v>
      </c>
      <c r="AB152" s="466"/>
      <c r="AC152" s="221"/>
      <c r="AD152" s="221"/>
      <c r="AE152" s="221"/>
      <c r="AF152" s="221"/>
      <c r="AG152" s="221"/>
      <c r="AH152" s="221"/>
      <c r="AI152" s="221"/>
      <c r="AJ152" s="221"/>
      <c r="AK152" s="221"/>
      <c r="AL152" s="465">
        <v>0</v>
      </c>
      <c r="AM152" s="310"/>
    </row>
    <row r="153" spans="1:39" s="300" customFormat="1" x14ac:dyDescent="0.35">
      <c r="A153" s="456">
        <f t="shared" si="12"/>
        <v>150</v>
      </c>
      <c r="B153" s="457" t="s">
        <v>325</v>
      </c>
      <c r="C153" s="456">
        <v>26005470</v>
      </c>
      <c r="D153" s="457" t="s">
        <v>1292</v>
      </c>
      <c r="E153" s="458" t="s">
        <v>2235</v>
      </c>
      <c r="F153" s="457" t="s">
        <v>327</v>
      </c>
      <c r="G153" s="458" t="s">
        <v>56</v>
      </c>
      <c r="H153" s="458" t="s">
        <v>2233</v>
      </c>
      <c r="I153" s="459">
        <v>34.25</v>
      </c>
      <c r="J153" s="459">
        <v>0</v>
      </c>
      <c r="K153" s="459">
        <v>0</v>
      </c>
      <c r="L153" s="459">
        <v>0</v>
      </c>
      <c r="M153" s="459">
        <v>17</v>
      </c>
      <c r="N153" s="459">
        <v>0</v>
      </c>
      <c r="O153" s="459"/>
      <c r="P153" s="459"/>
      <c r="Q153" s="460">
        <f t="shared" si="9"/>
        <v>51.25</v>
      </c>
      <c r="R153" s="461">
        <v>5</v>
      </c>
      <c r="S153" s="461"/>
      <c r="T153" s="461">
        <v>0</v>
      </c>
      <c r="U153" s="461">
        <v>0</v>
      </c>
      <c r="V153" s="461"/>
      <c r="W153" s="462">
        <f t="shared" si="11"/>
        <v>562500</v>
      </c>
      <c r="X153" s="463">
        <f t="shared" si="13"/>
        <v>640000</v>
      </c>
      <c r="Y153" s="464">
        <v>1</v>
      </c>
      <c r="Z153" s="324">
        <v>10000</v>
      </c>
      <c r="AA153" s="15" t="str">
        <f>VLOOKUP(TRIM(C153),Att!B:CX,101,0)</f>
        <v>MEKONG SUBLABOR</v>
      </c>
      <c r="AB153" s="466"/>
      <c r="AC153" s="221"/>
      <c r="AD153" s="221"/>
      <c r="AE153" s="221"/>
      <c r="AF153" s="221"/>
      <c r="AG153" s="221"/>
      <c r="AH153" s="221"/>
      <c r="AI153" s="221"/>
      <c r="AJ153" s="221"/>
      <c r="AK153" s="221"/>
      <c r="AL153" s="465">
        <v>0</v>
      </c>
      <c r="AM153" s="310"/>
    </row>
    <row r="154" spans="1:39" s="300" customFormat="1" x14ac:dyDescent="0.35">
      <c r="A154" s="456">
        <f t="shared" si="12"/>
        <v>151</v>
      </c>
      <c r="B154" s="457" t="s">
        <v>325</v>
      </c>
      <c r="C154" s="456">
        <v>26005479</v>
      </c>
      <c r="D154" s="457" t="s">
        <v>1301</v>
      </c>
      <c r="E154" s="458" t="s">
        <v>2262</v>
      </c>
      <c r="F154" s="457" t="s">
        <v>328</v>
      </c>
      <c r="G154" s="458" t="s">
        <v>56</v>
      </c>
      <c r="H154" s="458" t="s">
        <v>2233</v>
      </c>
      <c r="I154" s="459">
        <v>8.75</v>
      </c>
      <c r="J154" s="459">
        <v>0</v>
      </c>
      <c r="K154" s="459">
        <v>0</v>
      </c>
      <c r="L154" s="459">
        <v>0</v>
      </c>
      <c r="M154" s="459">
        <v>5</v>
      </c>
      <c r="N154" s="459">
        <v>0</v>
      </c>
      <c r="O154" s="459"/>
      <c r="P154" s="459"/>
      <c r="Q154" s="460">
        <f t="shared" si="9"/>
        <v>13.75</v>
      </c>
      <c r="R154" s="461">
        <v>0</v>
      </c>
      <c r="S154" s="461">
        <v>7</v>
      </c>
      <c r="T154" s="461">
        <v>0</v>
      </c>
      <c r="U154" s="461">
        <v>0</v>
      </c>
      <c r="V154" s="461"/>
      <c r="W154" s="462">
        <f t="shared" si="11"/>
        <v>207500</v>
      </c>
      <c r="X154" s="463">
        <f t="shared" si="13"/>
        <v>640000</v>
      </c>
      <c r="Y154" s="464">
        <v>1</v>
      </c>
      <c r="Z154" s="324">
        <v>10000</v>
      </c>
      <c r="AA154" s="15" t="str">
        <f>VLOOKUP(TRIM(C154),Att!B:CX,101,0)</f>
        <v>Power Connect</v>
      </c>
      <c r="AB154" s="466"/>
      <c r="AC154" s="221"/>
      <c r="AD154" s="221"/>
      <c r="AE154" s="221"/>
      <c r="AF154" s="221"/>
      <c r="AG154" s="221"/>
      <c r="AH154" s="221"/>
      <c r="AI154" s="221"/>
      <c r="AJ154" s="221"/>
      <c r="AK154" s="221"/>
      <c r="AL154" s="465" t="s">
        <v>1917</v>
      </c>
      <c r="AM154" s="310"/>
    </row>
    <row r="155" spans="1:39" s="300" customFormat="1" x14ac:dyDescent="0.35">
      <c r="A155" s="456">
        <f t="shared" si="12"/>
        <v>152</v>
      </c>
      <c r="B155" s="457" t="s">
        <v>325</v>
      </c>
      <c r="C155" s="456">
        <v>26005482</v>
      </c>
      <c r="D155" s="457" t="s">
        <v>1306</v>
      </c>
      <c r="E155" s="458" t="s">
        <v>2248</v>
      </c>
      <c r="F155" s="457" t="s">
        <v>328</v>
      </c>
      <c r="G155" s="458" t="s">
        <v>56</v>
      </c>
      <c r="H155" s="458" t="s">
        <v>2233</v>
      </c>
      <c r="I155" s="459">
        <v>32</v>
      </c>
      <c r="J155" s="459">
        <v>0</v>
      </c>
      <c r="K155" s="459">
        <v>0</v>
      </c>
      <c r="L155" s="459">
        <v>0</v>
      </c>
      <c r="M155" s="459">
        <v>21.5</v>
      </c>
      <c r="N155" s="459">
        <v>0</v>
      </c>
      <c r="O155" s="459"/>
      <c r="P155" s="459"/>
      <c r="Q155" s="460">
        <f t="shared" si="9"/>
        <v>53.5</v>
      </c>
      <c r="R155" s="461">
        <v>0</v>
      </c>
      <c r="S155" s="461"/>
      <c r="T155" s="461">
        <v>0</v>
      </c>
      <c r="U155" s="461">
        <v>0</v>
      </c>
      <c r="V155" s="461"/>
      <c r="W155" s="462">
        <f t="shared" si="11"/>
        <v>535000</v>
      </c>
      <c r="X155" s="463">
        <f t="shared" si="13"/>
        <v>640000</v>
      </c>
      <c r="Y155" s="464">
        <v>1</v>
      </c>
      <c r="Z155" s="324">
        <v>10000</v>
      </c>
      <c r="AA155" s="15" t="str">
        <f>VLOOKUP(TRIM(C155),Att!B:CX,101,0)</f>
        <v>Power Connect</v>
      </c>
      <c r="AB155" s="466"/>
      <c r="AC155" s="221"/>
      <c r="AD155" s="221"/>
      <c r="AE155" s="221"/>
      <c r="AF155" s="221"/>
      <c r="AG155" s="221"/>
      <c r="AH155" s="221"/>
      <c r="AI155" s="221"/>
      <c r="AJ155" s="221"/>
      <c r="AK155" s="221"/>
      <c r="AL155" s="465">
        <v>0</v>
      </c>
      <c r="AM155" s="310"/>
    </row>
    <row r="156" spans="1:39" s="300" customFormat="1" x14ac:dyDescent="0.35">
      <c r="A156" s="456">
        <f t="shared" si="12"/>
        <v>153</v>
      </c>
      <c r="B156" s="457" t="s">
        <v>325</v>
      </c>
      <c r="C156" s="456">
        <v>26005483</v>
      </c>
      <c r="D156" s="457" t="s">
        <v>1309</v>
      </c>
      <c r="E156" s="458" t="s">
        <v>2236</v>
      </c>
      <c r="F156" s="457" t="s">
        <v>327</v>
      </c>
      <c r="G156" s="458" t="s">
        <v>56</v>
      </c>
      <c r="H156" s="458" t="s">
        <v>2233</v>
      </c>
      <c r="I156" s="459">
        <v>0.5</v>
      </c>
      <c r="J156" s="459">
        <v>0</v>
      </c>
      <c r="K156" s="459">
        <v>0</v>
      </c>
      <c r="L156" s="459">
        <v>0</v>
      </c>
      <c r="M156" s="459">
        <v>13</v>
      </c>
      <c r="N156" s="459">
        <v>0</v>
      </c>
      <c r="O156" s="459"/>
      <c r="P156" s="459"/>
      <c r="Q156" s="460">
        <f t="shared" si="9"/>
        <v>13.5</v>
      </c>
      <c r="R156" s="461">
        <v>7</v>
      </c>
      <c r="S156" s="461"/>
      <c r="T156" s="461">
        <v>0</v>
      </c>
      <c r="U156" s="461">
        <v>0</v>
      </c>
      <c r="V156" s="461"/>
      <c r="W156" s="462">
        <f t="shared" si="11"/>
        <v>205000</v>
      </c>
      <c r="X156" s="463">
        <f t="shared" si="13"/>
        <v>640000</v>
      </c>
      <c r="Y156" s="464">
        <v>1</v>
      </c>
      <c r="Z156" s="324">
        <v>10000</v>
      </c>
      <c r="AA156" s="15" t="str">
        <f>VLOOKUP(TRIM(C156),Att!B:CX,101,0)</f>
        <v>Power Connect</v>
      </c>
      <c r="AB156" s="466"/>
      <c r="AC156" s="221"/>
      <c r="AD156" s="221"/>
      <c r="AE156" s="221"/>
      <c r="AF156" s="221"/>
      <c r="AG156" s="221"/>
      <c r="AH156" s="221"/>
      <c r="AI156" s="221"/>
      <c r="AJ156" s="221"/>
      <c r="AK156" s="221"/>
      <c r="AL156" s="465" t="s">
        <v>1915</v>
      </c>
      <c r="AM156" s="310"/>
    </row>
    <row r="157" spans="1:39" s="300" customFormat="1" x14ac:dyDescent="0.35">
      <c r="A157" s="456">
        <f t="shared" si="12"/>
        <v>154</v>
      </c>
      <c r="B157" s="457" t="s">
        <v>325</v>
      </c>
      <c r="C157" s="456">
        <v>26005485</v>
      </c>
      <c r="D157" s="457" t="s">
        <v>1315</v>
      </c>
      <c r="E157" s="458" t="s">
        <v>2258</v>
      </c>
      <c r="F157" s="457" t="s">
        <v>327</v>
      </c>
      <c r="G157" s="458" t="s">
        <v>56</v>
      </c>
      <c r="H157" s="458" t="s">
        <v>2233</v>
      </c>
      <c r="I157" s="459">
        <v>35.75</v>
      </c>
      <c r="J157" s="459">
        <v>-1</v>
      </c>
      <c r="K157" s="459">
        <v>0</v>
      </c>
      <c r="L157" s="459">
        <v>0</v>
      </c>
      <c r="M157" s="459">
        <v>22</v>
      </c>
      <c r="N157" s="459">
        <v>0</v>
      </c>
      <c r="O157" s="459"/>
      <c r="P157" s="459"/>
      <c r="Q157" s="460">
        <f t="shared" si="9"/>
        <v>56.75</v>
      </c>
      <c r="R157" s="461">
        <v>2</v>
      </c>
      <c r="S157" s="461"/>
      <c r="T157" s="461">
        <v>0</v>
      </c>
      <c r="U157" s="461">
        <v>0</v>
      </c>
      <c r="V157" s="461"/>
      <c r="W157" s="462">
        <f t="shared" si="11"/>
        <v>587500</v>
      </c>
      <c r="X157" s="463">
        <f t="shared" si="13"/>
        <v>640000</v>
      </c>
      <c r="Y157" s="464">
        <v>1</v>
      </c>
      <c r="Z157" s="324">
        <v>10000</v>
      </c>
      <c r="AA157" s="15" t="str">
        <f>VLOOKUP(TRIM(C157),Att!B:CX,101,0)</f>
        <v>Power Connect</v>
      </c>
      <c r="AB157" s="466"/>
      <c r="AC157" s="221"/>
      <c r="AD157" s="221"/>
      <c r="AE157" s="221"/>
      <c r="AF157" s="221"/>
      <c r="AG157" s="221"/>
      <c r="AH157" s="221"/>
      <c r="AI157" s="221"/>
      <c r="AJ157" s="221"/>
      <c r="AK157" s="221"/>
      <c r="AL157" s="465">
        <v>0</v>
      </c>
      <c r="AM157" s="310"/>
    </row>
    <row r="158" spans="1:39" s="300" customFormat="1" x14ac:dyDescent="0.35">
      <c r="A158" s="456">
        <f t="shared" si="12"/>
        <v>155</v>
      </c>
      <c r="B158" s="457" t="s">
        <v>325</v>
      </c>
      <c r="C158" s="456">
        <v>26005487</v>
      </c>
      <c r="D158" s="457" t="s">
        <v>1318</v>
      </c>
      <c r="E158" s="458" t="s">
        <v>2232</v>
      </c>
      <c r="F158" s="457" t="s">
        <v>328</v>
      </c>
      <c r="G158" s="458" t="s">
        <v>56</v>
      </c>
      <c r="H158" s="458" t="s">
        <v>2233</v>
      </c>
      <c r="I158" s="459">
        <v>27.75</v>
      </c>
      <c r="J158" s="459">
        <v>0</v>
      </c>
      <c r="K158" s="459">
        <v>0</v>
      </c>
      <c r="L158" s="459">
        <v>0</v>
      </c>
      <c r="M158" s="459">
        <v>13.5</v>
      </c>
      <c r="N158" s="459">
        <v>0</v>
      </c>
      <c r="O158" s="459"/>
      <c r="P158" s="459"/>
      <c r="Q158" s="460">
        <f t="shared" si="9"/>
        <v>41.25</v>
      </c>
      <c r="R158" s="461">
        <v>6</v>
      </c>
      <c r="S158" s="461">
        <v>17</v>
      </c>
      <c r="T158" s="461">
        <v>0</v>
      </c>
      <c r="U158" s="461">
        <v>0</v>
      </c>
      <c r="V158" s="461"/>
      <c r="W158" s="462">
        <f t="shared" si="11"/>
        <v>642500</v>
      </c>
      <c r="X158" s="463">
        <f t="shared" si="13"/>
        <v>640000</v>
      </c>
      <c r="Y158" s="464">
        <v>1</v>
      </c>
      <c r="Z158" s="324">
        <v>10000</v>
      </c>
      <c r="AA158" s="15" t="str">
        <f>VLOOKUP(TRIM(C158),Att!B:CX,101,0)</f>
        <v>Power Connect</v>
      </c>
      <c r="AB158" s="466"/>
      <c r="AC158" s="221"/>
      <c r="AD158" s="221"/>
      <c r="AE158" s="221"/>
      <c r="AF158" s="221"/>
      <c r="AG158" s="221"/>
      <c r="AH158" s="221"/>
      <c r="AI158" s="221"/>
      <c r="AJ158" s="221"/>
      <c r="AK158" s="221"/>
      <c r="AL158" s="465">
        <v>0</v>
      </c>
      <c r="AM158" s="310"/>
    </row>
    <row r="159" spans="1:39" s="300" customFormat="1" x14ac:dyDescent="0.35">
      <c r="A159" s="456">
        <f t="shared" si="12"/>
        <v>156</v>
      </c>
      <c r="B159" s="457" t="s">
        <v>325</v>
      </c>
      <c r="C159" s="456">
        <v>26005489</v>
      </c>
      <c r="D159" s="457" t="s">
        <v>1324</v>
      </c>
      <c r="E159" s="458" t="s">
        <v>2250</v>
      </c>
      <c r="F159" s="457" t="s">
        <v>328</v>
      </c>
      <c r="G159" s="458" t="s">
        <v>56</v>
      </c>
      <c r="H159" s="458" t="s">
        <v>2233</v>
      </c>
      <c r="I159" s="459">
        <v>2.25</v>
      </c>
      <c r="J159" s="459">
        <v>0</v>
      </c>
      <c r="K159" s="459">
        <v>0</v>
      </c>
      <c r="L159" s="459">
        <v>0</v>
      </c>
      <c r="M159" s="459">
        <v>0</v>
      </c>
      <c r="N159" s="459">
        <v>0</v>
      </c>
      <c r="O159" s="459"/>
      <c r="P159" s="459"/>
      <c r="Q159" s="460">
        <f t="shared" si="9"/>
        <v>2.25</v>
      </c>
      <c r="R159" s="461">
        <v>2</v>
      </c>
      <c r="S159" s="461">
        <v>1</v>
      </c>
      <c r="T159" s="461">
        <v>0</v>
      </c>
      <c r="U159" s="461">
        <v>0</v>
      </c>
      <c r="V159" s="461"/>
      <c r="W159" s="462">
        <f t="shared" si="11"/>
        <v>52500</v>
      </c>
      <c r="X159" s="463">
        <f t="shared" si="13"/>
        <v>640000</v>
      </c>
      <c r="Y159" s="464">
        <v>1</v>
      </c>
      <c r="Z159" s="324">
        <v>10000</v>
      </c>
      <c r="AA159" s="15" t="str">
        <f>VLOOKUP(TRIM(C159),Att!B:CX,101,0)</f>
        <v>Power Connect</v>
      </c>
      <c r="AB159" s="466"/>
      <c r="AC159" s="221"/>
      <c r="AD159" s="221"/>
      <c r="AE159" s="221"/>
      <c r="AF159" s="221"/>
      <c r="AG159" s="221"/>
      <c r="AH159" s="221"/>
      <c r="AI159" s="221"/>
      <c r="AJ159" s="221"/>
      <c r="AK159" s="221"/>
      <c r="AL159" s="465">
        <v>0</v>
      </c>
      <c r="AM159" s="310"/>
    </row>
    <row r="160" spans="1:39" s="300" customFormat="1" x14ac:dyDescent="0.35">
      <c r="A160" s="456">
        <f t="shared" si="12"/>
        <v>157</v>
      </c>
      <c r="B160" s="457" t="s">
        <v>325</v>
      </c>
      <c r="C160" s="456">
        <v>26005497</v>
      </c>
      <c r="D160" s="457" t="s">
        <v>1345</v>
      </c>
      <c r="E160" s="458" t="s">
        <v>2246</v>
      </c>
      <c r="F160" s="457" t="s">
        <v>328</v>
      </c>
      <c r="G160" s="458" t="s">
        <v>56</v>
      </c>
      <c r="H160" s="458" t="s">
        <v>2233</v>
      </c>
      <c r="I160" s="459">
        <v>12.5</v>
      </c>
      <c r="J160" s="459">
        <v>0</v>
      </c>
      <c r="K160" s="459">
        <v>0</v>
      </c>
      <c r="L160" s="459">
        <v>0</v>
      </c>
      <c r="M160" s="459">
        <v>26</v>
      </c>
      <c r="N160" s="459">
        <v>0</v>
      </c>
      <c r="O160" s="459"/>
      <c r="P160" s="459"/>
      <c r="Q160" s="460">
        <f t="shared" ref="Q160:Q169" si="14">SUM(I160:P160)</f>
        <v>38.5</v>
      </c>
      <c r="R160" s="461">
        <v>0</v>
      </c>
      <c r="S160" s="461"/>
      <c r="T160" s="461">
        <v>0</v>
      </c>
      <c r="U160" s="461">
        <v>0</v>
      </c>
      <c r="V160" s="461"/>
      <c r="W160" s="462">
        <f t="shared" si="11"/>
        <v>385000</v>
      </c>
      <c r="X160" s="463">
        <f t="shared" si="13"/>
        <v>640000</v>
      </c>
      <c r="Y160" s="464">
        <v>1</v>
      </c>
      <c r="Z160" s="324">
        <v>10000</v>
      </c>
      <c r="AA160" s="15" t="str">
        <f>VLOOKUP(TRIM(C160),Att!B:CX,101,0)</f>
        <v>Power Connect</v>
      </c>
      <c r="AB160" s="466"/>
      <c r="AC160" s="221"/>
      <c r="AD160" s="221"/>
      <c r="AE160" s="221"/>
      <c r="AF160" s="221"/>
      <c r="AG160" s="221"/>
      <c r="AH160" s="221"/>
      <c r="AI160" s="221"/>
      <c r="AJ160" s="221"/>
      <c r="AK160" s="221"/>
      <c r="AL160" s="465">
        <v>0</v>
      </c>
      <c r="AM160" s="310"/>
    </row>
    <row r="161" spans="1:39" s="300" customFormat="1" x14ac:dyDescent="0.35">
      <c r="A161" s="456">
        <f t="shared" si="12"/>
        <v>158</v>
      </c>
      <c r="B161" s="457" t="s">
        <v>325</v>
      </c>
      <c r="C161" s="456">
        <v>26005499</v>
      </c>
      <c r="D161" s="457" t="s">
        <v>1349</v>
      </c>
      <c r="E161" s="458" t="s">
        <v>2257</v>
      </c>
      <c r="F161" s="457" t="s">
        <v>328</v>
      </c>
      <c r="G161" s="458" t="s">
        <v>56</v>
      </c>
      <c r="H161" s="458" t="s">
        <v>2233</v>
      </c>
      <c r="I161" s="459">
        <v>23.5</v>
      </c>
      <c r="J161" s="459">
        <v>0</v>
      </c>
      <c r="K161" s="459">
        <v>0</v>
      </c>
      <c r="L161" s="459">
        <v>0</v>
      </c>
      <c r="M161" s="459">
        <v>15.5</v>
      </c>
      <c r="N161" s="459">
        <v>0</v>
      </c>
      <c r="O161" s="459"/>
      <c r="P161" s="459"/>
      <c r="Q161" s="460">
        <f t="shared" si="14"/>
        <v>39</v>
      </c>
      <c r="R161" s="461">
        <v>3</v>
      </c>
      <c r="S161" s="461"/>
      <c r="T161" s="461">
        <v>0</v>
      </c>
      <c r="U161" s="461">
        <v>0</v>
      </c>
      <c r="V161" s="461"/>
      <c r="W161" s="462">
        <f t="shared" si="11"/>
        <v>420000</v>
      </c>
      <c r="X161" s="463">
        <f t="shared" si="13"/>
        <v>640000</v>
      </c>
      <c r="Y161" s="464">
        <v>1</v>
      </c>
      <c r="Z161" s="324">
        <v>10000</v>
      </c>
      <c r="AA161" s="15" t="str">
        <f>VLOOKUP(TRIM(C161),Att!B:CX,101,0)</f>
        <v>Power Connect</v>
      </c>
      <c r="AB161" s="466"/>
      <c r="AC161" s="221"/>
      <c r="AD161" s="221"/>
      <c r="AE161" s="221"/>
      <c r="AF161" s="221"/>
      <c r="AG161" s="221"/>
      <c r="AH161" s="221"/>
      <c r="AI161" s="221"/>
      <c r="AJ161" s="221"/>
      <c r="AK161" s="221"/>
      <c r="AL161" s="465">
        <v>0</v>
      </c>
      <c r="AM161" s="310"/>
    </row>
    <row r="162" spans="1:39" s="300" customFormat="1" x14ac:dyDescent="0.35">
      <c r="A162" s="456">
        <f t="shared" si="12"/>
        <v>159</v>
      </c>
      <c r="B162" s="457" t="s">
        <v>325</v>
      </c>
      <c r="C162" s="456">
        <v>26005500</v>
      </c>
      <c r="D162" s="457" t="s">
        <v>1352</v>
      </c>
      <c r="E162" s="458" t="s">
        <v>2262</v>
      </c>
      <c r="F162" s="457" t="s">
        <v>328</v>
      </c>
      <c r="G162" s="458" t="s">
        <v>56</v>
      </c>
      <c r="H162" s="458" t="s">
        <v>2233</v>
      </c>
      <c r="I162" s="459">
        <v>-3.25</v>
      </c>
      <c r="J162" s="459">
        <v>-3</v>
      </c>
      <c r="K162" s="459">
        <v>0</v>
      </c>
      <c r="L162" s="459">
        <v>0</v>
      </c>
      <c r="M162" s="459">
        <v>16.5</v>
      </c>
      <c r="N162" s="459">
        <v>0</v>
      </c>
      <c r="O162" s="459"/>
      <c r="P162" s="459"/>
      <c r="Q162" s="460">
        <f t="shared" si="14"/>
        <v>10.25</v>
      </c>
      <c r="R162" s="461">
        <v>14</v>
      </c>
      <c r="S162" s="461"/>
      <c r="T162" s="461">
        <v>0</v>
      </c>
      <c r="U162" s="461">
        <v>0</v>
      </c>
      <c r="V162" s="461"/>
      <c r="W162" s="462">
        <f t="shared" si="11"/>
        <v>242500</v>
      </c>
      <c r="X162" s="463">
        <f t="shared" si="13"/>
        <v>640000</v>
      </c>
      <c r="Y162" s="464">
        <v>1</v>
      </c>
      <c r="Z162" s="324">
        <v>10000</v>
      </c>
      <c r="AA162" s="15" t="str">
        <f>VLOOKUP(TRIM(C162),Att!B:CX,101,0)</f>
        <v>Power Connect</v>
      </c>
      <c r="AB162" s="466"/>
      <c r="AC162" s="221"/>
      <c r="AD162" s="221"/>
      <c r="AE162" s="221"/>
      <c r="AF162" s="221"/>
      <c r="AG162" s="221"/>
      <c r="AH162" s="221"/>
      <c r="AI162" s="221"/>
      <c r="AJ162" s="221"/>
      <c r="AK162" s="221"/>
      <c r="AL162" s="465" t="s">
        <v>1921</v>
      </c>
      <c r="AM162" s="310"/>
    </row>
    <row r="163" spans="1:39" s="300" customFormat="1" x14ac:dyDescent="0.35">
      <c r="A163" s="456">
        <f t="shared" si="12"/>
        <v>160</v>
      </c>
      <c r="B163" s="457" t="s">
        <v>325</v>
      </c>
      <c r="C163" s="456">
        <v>26005501</v>
      </c>
      <c r="D163" s="457" t="s">
        <v>1355</v>
      </c>
      <c r="E163" s="458" t="s">
        <v>2254</v>
      </c>
      <c r="F163" s="457" t="s">
        <v>327</v>
      </c>
      <c r="G163" s="458" t="s">
        <v>56</v>
      </c>
      <c r="H163" s="458" t="s">
        <v>2233</v>
      </c>
      <c r="I163" s="459">
        <v>33.75</v>
      </c>
      <c r="J163" s="459">
        <v>0</v>
      </c>
      <c r="K163" s="459">
        <v>0</v>
      </c>
      <c r="L163" s="459">
        <v>0</v>
      </c>
      <c r="M163" s="459">
        <v>19</v>
      </c>
      <c r="N163" s="459">
        <v>0</v>
      </c>
      <c r="O163" s="459"/>
      <c r="P163" s="459"/>
      <c r="Q163" s="460">
        <f t="shared" si="14"/>
        <v>52.75</v>
      </c>
      <c r="R163" s="461">
        <v>1</v>
      </c>
      <c r="S163" s="461"/>
      <c r="T163" s="461">
        <v>0</v>
      </c>
      <c r="U163" s="461">
        <v>0</v>
      </c>
      <c r="V163" s="461"/>
      <c r="W163" s="462">
        <f t="shared" si="11"/>
        <v>537500</v>
      </c>
      <c r="X163" s="463">
        <f t="shared" si="13"/>
        <v>640000</v>
      </c>
      <c r="Y163" s="464">
        <v>1</v>
      </c>
      <c r="Z163" s="324">
        <v>10000</v>
      </c>
      <c r="AA163" s="15" t="str">
        <f>VLOOKUP(TRIM(C163),Att!B:CX,101,0)</f>
        <v>MEKONG SUBLABOR</v>
      </c>
      <c r="AB163" s="466"/>
      <c r="AC163" s="221"/>
      <c r="AD163" s="221"/>
      <c r="AE163" s="221"/>
      <c r="AF163" s="221"/>
      <c r="AG163" s="221"/>
      <c r="AH163" s="221"/>
      <c r="AI163" s="221"/>
      <c r="AJ163" s="221"/>
      <c r="AK163" s="221"/>
      <c r="AL163" s="465">
        <v>0</v>
      </c>
      <c r="AM163" s="310"/>
    </row>
    <row r="164" spans="1:39" s="300" customFormat="1" x14ac:dyDescent="0.35">
      <c r="A164" s="456">
        <f t="shared" si="12"/>
        <v>161</v>
      </c>
      <c r="B164" s="457" t="s">
        <v>325</v>
      </c>
      <c r="C164" s="456">
        <v>26005502</v>
      </c>
      <c r="D164" s="457" t="s">
        <v>1358</v>
      </c>
      <c r="E164" s="458" t="s">
        <v>2239</v>
      </c>
      <c r="F164" s="457" t="s">
        <v>327</v>
      </c>
      <c r="G164" s="458" t="s">
        <v>56</v>
      </c>
      <c r="H164" s="458" t="s">
        <v>2233</v>
      </c>
      <c r="I164" s="459">
        <v>32.25</v>
      </c>
      <c r="J164" s="459">
        <v>-5</v>
      </c>
      <c r="K164" s="459">
        <v>0</v>
      </c>
      <c r="L164" s="459">
        <v>0</v>
      </c>
      <c r="M164" s="459">
        <v>21.5</v>
      </c>
      <c r="N164" s="459">
        <v>0</v>
      </c>
      <c r="O164" s="459"/>
      <c r="P164" s="459"/>
      <c r="Q164" s="460">
        <f t="shared" si="14"/>
        <v>48.75</v>
      </c>
      <c r="R164" s="461">
        <v>1</v>
      </c>
      <c r="S164" s="461"/>
      <c r="T164" s="461">
        <v>0</v>
      </c>
      <c r="U164" s="461">
        <v>0</v>
      </c>
      <c r="V164" s="461"/>
      <c r="W164" s="462">
        <f t="shared" si="11"/>
        <v>497500</v>
      </c>
      <c r="X164" s="463">
        <f t="shared" si="13"/>
        <v>640000</v>
      </c>
      <c r="Y164" s="464">
        <v>1</v>
      </c>
      <c r="Z164" s="324">
        <v>10000</v>
      </c>
      <c r="AA164" s="15" t="str">
        <f>VLOOKUP(TRIM(C164),Att!B:CX,101,0)</f>
        <v>MEKONG SUBLABOR</v>
      </c>
      <c r="AB164" s="466"/>
      <c r="AC164" s="221"/>
      <c r="AD164" s="221"/>
      <c r="AE164" s="221"/>
      <c r="AF164" s="221"/>
      <c r="AG164" s="221"/>
      <c r="AH164" s="221"/>
      <c r="AI164" s="221"/>
      <c r="AJ164" s="221"/>
      <c r="AK164" s="221"/>
      <c r="AL164" s="465">
        <v>0</v>
      </c>
      <c r="AM164" s="310"/>
    </row>
    <row r="165" spans="1:39" s="300" customFormat="1" x14ac:dyDescent="0.35">
      <c r="A165" s="456">
        <f t="shared" si="12"/>
        <v>162</v>
      </c>
      <c r="B165" s="457" t="s">
        <v>325</v>
      </c>
      <c r="C165" s="456">
        <v>26005504</v>
      </c>
      <c r="D165" s="457" t="s">
        <v>1361</v>
      </c>
      <c r="E165" s="458" t="s">
        <v>2264</v>
      </c>
      <c r="F165" s="457" t="s">
        <v>1078</v>
      </c>
      <c r="G165" s="458" t="s">
        <v>56</v>
      </c>
      <c r="H165" s="458" t="s">
        <v>2233</v>
      </c>
      <c r="I165" s="459">
        <v>30</v>
      </c>
      <c r="J165" s="459">
        <v>0</v>
      </c>
      <c r="K165" s="459">
        <v>0</v>
      </c>
      <c r="L165" s="459">
        <v>0</v>
      </c>
      <c r="M165" s="459">
        <v>22.5</v>
      </c>
      <c r="N165" s="459">
        <v>0</v>
      </c>
      <c r="O165" s="459"/>
      <c r="P165" s="459"/>
      <c r="Q165" s="460">
        <f t="shared" si="14"/>
        <v>52.5</v>
      </c>
      <c r="R165" s="461">
        <v>0</v>
      </c>
      <c r="S165" s="461"/>
      <c r="T165" s="461">
        <v>0</v>
      </c>
      <c r="U165" s="461">
        <v>0</v>
      </c>
      <c r="V165" s="461"/>
      <c r="W165" s="462">
        <f t="shared" si="11"/>
        <v>525000</v>
      </c>
      <c r="X165" s="463">
        <f t="shared" si="13"/>
        <v>640000</v>
      </c>
      <c r="Y165" s="464">
        <v>1</v>
      </c>
      <c r="Z165" s="324">
        <v>10000</v>
      </c>
      <c r="AA165" s="15" t="str">
        <f>VLOOKUP(TRIM(C165),Att!B:CX,101,0)</f>
        <v>ANNK-HR</v>
      </c>
      <c r="AB165" s="466"/>
      <c r="AC165" s="221"/>
      <c r="AD165" s="221"/>
      <c r="AE165" s="221"/>
      <c r="AF165" s="221"/>
      <c r="AG165" s="221"/>
      <c r="AH165" s="221"/>
      <c r="AI165" s="221"/>
      <c r="AJ165" s="221"/>
      <c r="AK165" s="221"/>
      <c r="AL165" s="465">
        <v>0</v>
      </c>
      <c r="AM165" s="310"/>
    </row>
    <row r="166" spans="1:39" s="300" customFormat="1" x14ac:dyDescent="0.35">
      <c r="A166" s="456">
        <f t="shared" si="12"/>
        <v>163</v>
      </c>
      <c r="B166" s="457" t="s">
        <v>325</v>
      </c>
      <c r="C166" s="456">
        <v>26005505</v>
      </c>
      <c r="D166" s="457" t="s">
        <v>1364</v>
      </c>
      <c r="E166" s="458" t="s">
        <v>2235</v>
      </c>
      <c r="F166" s="457" t="s">
        <v>327</v>
      </c>
      <c r="G166" s="458" t="s">
        <v>56</v>
      </c>
      <c r="H166" s="458" t="s">
        <v>2233</v>
      </c>
      <c r="I166" s="459">
        <v>33.25</v>
      </c>
      <c r="J166" s="459">
        <v>-5</v>
      </c>
      <c r="K166" s="459">
        <v>0</v>
      </c>
      <c r="L166" s="459">
        <v>0</v>
      </c>
      <c r="M166" s="459">
        <v>18.5</v>
      </c>
      <c r="N166" s="459">
        <v>0</v>
      </c>
      <c r="O166" s="459"/>
      <c r="P166" s="459"/>
      <c r="Q166" s="460">
        <f t="shared" si="14"/>
        <v>46.75</v>
      </c>
      <c r="R166" s="461">
        <v>5</v>
      </c>
      <c r="S166" s="461"/>
      <c r="T166" s="461">
        <v>0</v>
      </c>
      <c r="U166" s="461">
        <v>0</v>
      </c>
      <c r="V166" s="461"/>
      <c r="W166" s="462">
        <f t="shared" si="11"/>
        <v>517500</v>
      </c>
      <c r="X166" s="463">
        <f t="shared" si="13"/>
        <v>640000</v>
      </c>
      <c r="Y166" s="464">
        <v>1</v>
      </c>
      <c r="Z166" s="324">
        <v>10000</v>
      </c>
      <c r="AA166" s="15" t="str">
        <f>VLOOKUP(TRIM(C166),Att!B:CX,101,0)</f>
        <v>ANNK-HR</v>
      </c>
      <c r="AB166" s="466"/>
      <c r="AC166" s="221"/>
      <c r="AD166" s="221"/>
      <c r="AE166" s="221"/>
      <c r="AF166" s="221"/>
      <c r="AG166" s="221"/>
      <c r="AH166" s="221"/>
      <c r="AI166" s="221"/>
      <c r="AJ166" s="221"/>
      <c r="AK166" s="221"/>
      <c r="AL166" s="465">
        <v>0</v>
      </c>
      <c r="AM166" s="310"/>
    </row>
    <row r="167" spans="1:39" s="300" customFormat="1" x14ac:dyDescent="0.35">
      <c r="A167" s="456">
        <f t="shared" si="12"/>
        <v>164</v>
      </c>
      <c r="B167" s="457" t="s">
        <v>325</v>
      </c>
      <c r="C167" s="456">
        <v>26005507</v>
      </c>
      <c r="D167" s="457" t="s">
        <v>1367</v>
      </c>
      <c r="E167" s="458" t="s">
        <v>2252</v>
      </c>
      <c r="F167" s="457" t="s">
        <v>1033</v>
      </c>
      <c r="G167" s="458" t="s">
        <v>56</v>
      </c>
      <c r="H167" s="458" t="s">
        <v>2233</v>
      </c>
      <c r="I167" s="459">
        <v>0.5</v>
      </c>
      <c r="J167" s="459">
        <v>0</v>
      </c>
      <c r="K167" s="459">
        <v>0</v>
      </c>
      <c r="L167" s="459">
        <v>0</v>
      </c>
      <c r="M167" s="459">
        <v>20</v>
      </c>
      <c r="N167" s="459">
        <v>0</v>
      </c>
      <c r="O167" s="459"/>
      <c r="P167" s="459"/>
      <c r="Q167" s="460">
        <f t="shared" si="14"/>
        <v>20.5</v>
      </c>
      <c r="R167" s="461">
        <v>0</v>
      </c>
      <c r="S167" s="461"/>
      <c r="T167" s="461">
        <v>0</v>
      </c>
      <c r="U167" s="461">
        <v>0</v>
      </c>
      <c r="V167" s="461"/>
      <c r="W167" s="462">
        <f t="shared" si="11"/>
        <v>205000</v>
      </c>
      <c r="X167" s="463">
        <f t="shared" si="13"/>
        <v>640000</v>
      </c>
      <c r="Y167" s="464">
        <v>1</v>
      </c>
      <c r="Z167" s="324">
        <v>10000</v>
      </c>
      <c r="AA167" s="15" t="str">
        <f>VLOOKUP(TRIM(C167),Att!B:CX,101,0)</f>
        <v>Power Connect</v>
      </c>
      <c r="AB167" s="466"/>
      <c r="AC167" s="221"/>
      <c r="AD167" s="221"/>
      <c r="AE167" s="221"/>
      <c r="AF167" s="221"/>
      <c r="AG167" s="221"/>
      <c r="AH167" s="221"/>
      <c r="AI167" s="221"/>
      <c r="AJ167" s="221"/>
      <c r="AK167" s="221"/>
      <c r="AL167" s="465">
        <v>0</v>
      </c>
      <c r="AM167" s="310"/>
    </row>
    <row r="168" spans="1:39" s="300" customFormat="1" x14ac:dyDescent="0.35">
      <c r="A168" s="456">
        <f t="shared" si="12"/>
        <v>165</v>
      </c>
      <c r="B168" s="457" t="s">
        <v>325</v>
      </c>
      <c r="C168" s="456">
        <v>26005509</v>
      </c>
      <c r="D168" s="457" t="s">
        <v>1370</v>
      </c>
      <c r="E168" s="458" t="s">
        <v>2232</v>
      </c>
      <c r="F168" s="457" t="s">
        <v>328</v>
      </c>
      <c r="G168" s="458" t="s">
        <v>56</v>
      </c>
      <c r="H168" s="458" t="s">
        <v>2233</v>
      </c>
      <c r="I168" s="459">
        <v>32.75</v>
      </c>
      <c r="J168" s="459">
        <v>0</v>
      </c>
      <c r="K168" s="459">
        <v>0</v>
      </c>
      <c r="L168" s="459">
        <v>0</v>
      </c>
      <c r="M168" s="459">
        <v>18.5</v>
      </c>
      <c r="N168" s="459">
        <v>0</v>
      </c>
      <c r="O168" s="459"/>
      <c r="P168" s="459"/>
      <c r="Q168" s="460">
        <f t="shared" si="14"/>
        <v>51.25</v>
      </c>
      <c r="R168" s="461">
        <v>2</v>
      </c>
      <c r="S168" s="461">
        <v>12</v>
      </c>
      <c r="T168" s="461">
        <v>0</v>
      </c>
      <c r="U168" s="461">
        <v>0</v>
      </c>
      <c r="V168" s="461"/>
      <c r="W168" s="462">
        <f t="shared" si="11"/>
        <v>652500</v>
      </c>
      <c r="X168" s="463">
        <f t="shared" si="13"/>
        <v>640000</v>
      </c>
      <c r="Y168" s="464">
        <v>1</v>
      </c>
      <c r="Z168" s="324">
        <v>10000</v>
      </c>
      <c r="AA168" s="15" t="str">
        <f>VLOOKUP(TRIM(C168),Att!B:CX,101,0)</f>
        <v>Power Connect</v>
      </c>
      <c r="AB168" s="466"/>
      <c r="AC168" s="221"/>
      <c r="AD168" s="221"/>
      <c r="AE168" s="221"/>
      <c r="AF168" s="221"/>
      <c r="AG168" s="221"/>
      <c r="AH168" s="221"/>
      <c r="AI168" s="221"/>
      <c r="AJ168" s="221"/>
      <c r="AK168" s="221"/>
      <c r="AL168" s="465">
        <v>0</v>
      </c>
      <c r="AM168" s="310"/>
    </row>
    <row r="169" spans="1:39" s="300" customFormat="1" x14ac:dyDescent="0.35">
      <c r="A169" s="456">
        <f t="shared" si="12"/>
        <v>166</v>
      </c>
      <c r="B169" s="457" t="s">
        <v>325</v>
      </c>
      <c r="C169" s="456">
        <v>26005517</v>
      </c>
      <c r="D169" s="457" t="s">
        <v>1382</v>
      </c>
      <c r="E169" s="458" t="s">
        <v>2254</v>
      </c>
      <c r="F169" s="457" t="s">
        <v>327</v>
      </c>
      <c r="G169" s="458" t="s">
        <v>56</v>
      </c>
      <c r="H169" s="458" t="s">
        <v>2233</v>
      </c>
      <c r="I169" s="459">
        <v>19.25</v>
      </c>
      <c r="J169" s="459">
        <v>0</v>
      </c>
      <c r="K169" s="459">
        <v>0</v>
      </c>
      <c r="L169" s="459">
        <v>0</v>
      </c>
      <c r="M169" s="459">
        <v>21</v>
      </c>
      <c r="N169" s="459">
        <v>0</v>
      </c>
      <c r="O169" s="459"/>
      <c r="P169" s="459"/>
      <c r="Q169" s="460">
        <f t="shared" si="14"/>
        <v>40.25</v>
      </c>
      <c r="R169" s="461">
        <v>0</v>
      </c>
      <c r="S169" s="461"/>
      <c r="T169" s="461">
        <v>0</v>
      </c>
      <c r="U169" s="461">
        <v>0</v>
      </c>
      <c r="V169" s="461"/>
      <c r="W169" s="462">
        <f t="shared" ref="W169" si="15">ROUND(IF(Q169&gt;0,Z169*Q169,0)+(SUM(R169:V169)*10000),0)</f>
        <v>402500</v>
      </c>
      <c r="X169" s="463">
        <f t="shared" si="13"/>
        <v>640000</v>
      </c>
      <c r="Y169" s="464">
        <v>1</v>
      </c>
      <c r="Z169" s="324">
        <v>10000</v>
      </c>
      <c r="AA169" s="15" t="str">
        <f>VLOOKUP(TRIM(C169),Att!B:CX,101,0)</f>
        <v>Nhân Kiệt</v>
      </c>
      <c r="AB169" s="466"/>
      <c r="AC169" s="221"/>
      <c r="AD169" s="221"/>
      <c r="AE169" s="221"/>
      <c r="AF169" s="221"/>
      <c r="AG169" s="221"/>
      <c r="AH169" s="221"/>
      <c r="AI169" s="221"/>
      <c r="AJ169" s="221"/>
      <c r="AK169" s="221"/>
      <c r="AL169" s="465">
        <v>0</v>
      </c>
      <c r="AM169" s="310"/>
    </row>
    <row r="170" spans="1:39" s="300" customFormat="1" x14ac:dyDescent="0.35">
      <c r="A170" s="456">
        <f t="shared" si="12"/>
        <v>167</v>
      </c>
      <c r="B170" s="457" t="s">
        <v>325</v>
      </c>
      <c r="C170" s="456">
        <v>26005536</v>
      </c>
      <c r="D170" s="457" t="s">
        <v>1404</v>
      </c>
      <c r="E170" s="458" t="s">
        <v>2232</v>
      </c>
      <c r="F170" s="457" t="s">
        <v>328</v>
      </c>
      <c r="G170" s="458" t="s">
        <v>56</v>
      </c>
      <c r="H170" s="458" t="s">
        <v>2233</v>
      </c>
      <c r="I170" s="459">
        <v>36</v>
      </c>
      <c r="J170" s="459">
        <v>0</v>
      </c>
      <c r="K170" s="459">
        <v>0</v>
      </c>
      <c r="L170" s="459">
        <v>0</v>
      </c>
      <c r="M170" s="459">
        <v>10</v>
      </c>
      <c r="N170" s="459">
        <v>0</v>
      </c>
      <c r="O170" s="459"/>
      <c r="P170" s="459"/>
      <c r="Q170" s="460">
        <f t="shared" ref="Q170:Q233" si="16">SUM(I170:P170)</f>
        <v>46</v>
      </c>
      <c r="R170" s="461">
        <v>8</v>
      </c>
      <c r="S170" s="461">
        <v>22</v>
      </c>
      <c r="T170" s="461">
        <v>0</v>
      </c>
      <c r="U170" s="461">
        <v>0</v>
      </c>
      <c r="V170" s="461"/>
      <c r="W170" s="462">
        <f t="shared" ref="W170:W220" si="17">ROUND(IF(Q170&gt;0,Z170*Q170,0)+(SUM(R170:V170)*10000),0)</f>
        <v>760000</v>
      </c>
      <c r="X170" s="463">
        <f t="shared" si="13"/>
        <v>640000</v>
      </c>
      <c r="Y170" s="464">
        <v>1</v>
      </c>
      <c r="Z170" s="324">
        <v>10000</v>
      </c>
      <c r="AA170" s="15" t="str">
        <f>VLOOKUP(TRIM(C170),Att!B:CX,101,0)</f>
        <v>MEKONG SUBLABOR</v>
      </c>
      <c r="AB170" s="466"/>
      <c r="AC170" s="221"/>
      <c r="AD170" s="221"/>
      <c r="AE170" s="221"/>
      <c r="AF170" s="221"/>
      <c r="AG170" s="221"/>
      <c r="AH170" s="221"/>
      <c r="AI170" s="221"/>
      <c r="AJ170" s="221"/>
      <c r="AK170" s="221"/>
      <c r="AL170" s="465">
        <v>0</v>
      </c>
      <c r="AM170" s="310"/>
    </row>
    <row r="171" spans="1:39" s="300" customFormat="1" x14ac:dyDescent="0.35">
      <c r="A171" s="456">
        <f t="shared" si="12"/>
        <v>168</v>
      </c>
      <c r="B171" s="457" t="s">
        <v>325</v>
      </c>
      <c r="C171" s="456">
        <v>26005538</v>
      </c>
      <c r="D171" s="457" t="s">
        <v>1003</v>
      </c>
      <c r="E171" s="458" t="s">
        <v>2246</v>
      </c>
      <c r="F171" s="457" t="s">
        <v>328</v>
      </c>
      <c r="G171" s="458" t="s">
        <v>56</v>
      </c>
      <c r="H171" s="458" t="s">
        <v>2233</v>
      </c>
      <c r="I171" s="459">
        <v>26.75</v>
      </c>
      <c r="J171" s="459">
        <v>0</v>
      </c>
      <c r="K171" s="459">
        <v>0</v>
      </c>
      <c r="L171" s="459">
        <v>0</v>
      </c>
      <c r="M171" s="459">
        <v>14</v>
      </c>
      <c r="N171" s="459">
        <v>0</v>
      </c>
      <c r="O171" s="459"/>
      <c r="P171" s="459"/>
      <c r="Q171" s="460">
        <f t="shared" si="16"/>
        <v>40.75</v>
      </c>
      <c r="R171" s="461">
        <v>2</v>
      </c>
      <c r="S171" s="461"/>
      <c r="T171" s="461">
        <v>0</v>
      </c>
      <c r="U171" s="461">
        <v>0</v>
      </c>
      <c r="V171" s="461"/>
      <c r="W171" s="462">
        <f t="shared" si="17"/>
        <v>427500</v>
      </c>
      <c r="X171" s="463">
        <f t="shared" si="13"/>
        <v>640000</v>
      </c>
      <c r="Y171" s="464">
        <v>1</v>
      </c>
      <c r="Z171" s="324">
        <v>10000</v>
      </c>
      <c r="AA171" s="15" t="str">
        <f>VLOOKUP(TRIM(C171),Att!B:CX,101,0)</f>
        <v>MEKONG SUBLABOR</v>
      </c>
      <c r="AB171" s="466"/>
      <c r="AC171" s="221"/>
      <c r="AD171" s="221"/>
      <c r="AE171" s="221"/>
      <c r="AF171" s="221"/>
      <c r="AG171" s="221"/>
      <c r="AH171" s="221"/>
      <c r="AI171" s="221"/>
      <c r="AJ171" s="221"/>
      <c r="AK171" s="221"/>
      <c r="AL171" s="465">
        <v>0</v>
      </c>
      <c r="AM171" s="310"/>
    </row>
    <row r="172" spans="1:39" s="300" customFormat="1" x14ac:dyDescent="0.35">
      <c r="A172" s="456">
        <f t="shared" si="12"/>
        <v>169</v>
      </c>
      <c r="B172" s="457" t="s">
        <v>325</v>
      </c>
      <c r="C172" s="456">
        <v>26005539</v>
      </c>
      <c r="D172" s="457" t="s">
        <v>1411</v>
      </c>
      <c r="E172" s="458" t="s">
        <v>2252</v>
      </c>
      <c r="F172" s="457" t="s">
        <v>1033</v>
      </c>
      <c r="G172" s="458" t="s">
        <v>56</v>
      </c>
      <c r="H172" s="458" t="s">
        <v>2233</v>
      </c>
      <c r="I172" s="459">
        <v>35.5</v>
      </c>
      <c r="J172" s="459">
        <v>-1</v>
      </c>
      <c r="K172" s="459">
        <v>0</v>
      </c>
      <c r="L172" s="459">
        <v>0</v>
      </c>
      <c r="M172" s="459">
        <v>22</v>
      </c>
      <c r="N172" s="459">
        <v>0</v>
      </c>
      <c r="O172" s="459"/>
      <c r="P172" s="459"/>
      <c r="Q172" s="460">
        <f t="shared" si="16"/>
        <v>56.5</v>
      </c>
      <c r="R172" s="461">
        <v>1</v>
      </c>
      <c r="S172" s="461"/>
      <c r="T172" s="461">
        <v>0</v>
      </c>
      <c r="U172" s="461">
        <v>0</v>
      </c>
      <c r="V172" s="461"/>
      <c r="W172" s="462">
        <f t="shared" si="17"/>
        <v>575000</v>
      </c>
      <c r="X172" s="463">
        <f t="shared" si="13"/>
        <v>640000</v>
      </c>
      <c r="Y172" s="464">
        <v>1</v>
      </c>
      <c r="Z172" s="324">
        <v>10000</v>
      </c>
      <c r="AA172" s="15" t="str">
        <f>VLOOKUP(TRIM(C172),Att!B:CX,101,0)</f>
        <v>MEKONG SUBLABOR</v>
      </c>
      <c r="AB172" s="466"/>
      <c r="AC172" s="221"/>
      <c r="AD172" s="221"/>
      <c r="AE172" s="221"/>
      <c r="AF172" s="221"/>
      <c r="AG172" s="221"/>
      <c r="AH172" s="221"/>
      <c r="AI172" s="221"/>
      <c r="AJ172" s="221"/>
      <c r="AK172" s="221"/>
      <c r="AL172" s="465">
        <v>0</v>
      </c>
      <c r="AM172" s="310"/>
    </row>
    <row r="173" spans="1:39" s="300" customFormat="1" x14ac:dyDescent="0.35">
      <c r="A173" s="456">
        <f t="shared" si="12"/>
        <v>170</v>
      </c>
      <c r="B173" s="457" t="s">
        <v>325</v>
      </c>
      <c r="C173" s="456">
        <v>26005540</v>
      </c>
      <c r="D173" s="457" t="s">
        <v>1414</v>
      </c>
      <c r="E173" s="458" t="s">
        <v>2273</v>
      </c>
      <c r="F173" s="457" t="s">
        <v>327</v>
      </c>
      <c r="G173" s="458" t="s">
        <v>56</v>
      </c>
      <c r="H173" s="458" t="s">
        <v>2233</v>
      </c>
      <c r="I173" s="459">
        <v>30.75</v>
      </c>
      <c r="J173" s="459">
        <v>0</v>
      </c>
      <c r="K173" s="459">
        <v>0</v>
      </c>
      <c r="L173" s="459">
        <v>0</v>
      </c>
      <c r="M173" s="459">
        <v>21</v>
      </c>
      <c r="N173" s="459">
        <v>0</v>
      </c>
      <c r="O173" s="459"/>
      <c r="P173" s="459"/>
      <c r="Q173" s="460">
        <f t="shared" si="16"/>
        <v>51.75</v>
      </c>
      <c r="R173" s="461">
        <v>1</v>
      </c>
      <c r="S173" s="461"/>
      <c r="T173" s="461">
        <v>0</v>
      </c>
      <c r="U173" s="461">
        <v>0</v>
      </c>
      <c r="V173" s="461"/>
      <c r="W173" s="462">
        <f t="shared" si="17"/>
        <v>527500</v>
      </c>
      <c r="X173" s="463">
        <f t="shared" si="13"/>
        <v>640000</v>
      </c>
      <c r="Y173" s="464">
        <v>1</v>
      </c>
      <c r="Z173" s="324">
        <v>10000</v>
      </c>
      <c r="AA173" s="15" t="str">
        <f>VLOOKUP(TRIM(C173),Att!B:CX,101,0)</f>
        <v>MEKONG SUBLABOR</v>
      </c>
      <c r="AB173" s="466"/>
      <c r="AC173" s="221"/>
      <c r="AD173" s="221"/>
      <c r="AE173" s="221"/>
      <c r="AF173" s="221"/>
      <c r="AG173" s="221"/>
      <c r="AH173" s="221"/>
      <c r="AI173" s="221"/>
      <c r="AJ173" s="221"/>
      <c r="AK173" s="221"/>
      <c r="AL173" s="465">
        <v>0</v>
      </c>
      <c r="AM173" s="310"/>
    </row>
    <row r="174" spans="1:39" s="300" customFormat="1" x14ac:dyDescent="0.35">
      <c r="A174" s="456">
        <f t="shared" si="12"/>
        <v>171</v>
      </c>
      <c r="B174" s="457" t="s">
        <v>325</v>
      </c>
      <c r="C174" s="456">
        <v>26005541</v>
      </c>
      <c r="D174" s="457" t="s">
        <v>1417</v>
      </c>
      <c r="E174" s="458" t="s">
        <v>2232</v>
      </c>
      <c r="F174" s="457" t="s">
        <v>327</v>
      </c>
      <c r="G174" s="458" t="s">
        <v>56</v>
      </c>
      <c r="H174" s="458" t="s">
        <v>2233</v>
      </c>
      <c r="I174" s="459">
        <v>33.75</v>
      </c>
      <c r="J174" s="459">
        <v>0</v>
      </c>
      <c r="K174" s="459">
        <v>0</v>
      </c>
      <c r="L174" s="459">
        <v>0</v>
      </c>
      <c r="M174" s="459">
        <v>12</v>
      </c>
      <c r="N174" s="459">
        <v>0</v>
      </c>
      <c r="O174" s="459"/>
      <c r="P174" s="459"/>
      <c r="Q174" s="460">
        <f t="shared" si="16"/>
        <v>45.75</v>
      </c>
      <c r="R174" s="461">
        <v>0</v>
      </c>
      <c r="S174" s="461">
        <v>20</v>
      </c>
      <c r="T174" s="461">
        <v>0</v>
      </c>
      <c r="U174" s="461">
        <v>0</v>
      </c>
      <c r="V174" s="461"/>
      <c r="W174" s="462">
        <f t="shared" si="17"/>
        <v>657500</v>
      </c>
      <c r="X174" s="463">
        <f t="shared" si="13"/>
        <v>640000</v>
      </c>
      <c r="Y174" s="464">
        <v>1</v>
      </c>
      <c r="Z174" s="324">
        <v>10000</v>
      </c>
      <c r="AA174" s="15" t="str">
        <f>VLOOKUP(TRIM(C174),Att!B:CX,101,0)</f>
        <v>Nhân Kiệt</v>
      </c>
      <c r="AB174" s="466"/>
      <c r="AC174" s="221"/>
      <c r="AD174" s="221"/>
      <c r="AE174" s="221"/>
      <c r="AF174" s="221"/>
      <c r="AG174" s="221"/>
      <c r="AH174" s="221"/>
      <c r="AI174" s="221"/>
      <c r="AJ174" s="221"/>
      <c r="AK174" s="221"/>
      <c r="AL174" s="465">
        <v>0</v>
      </c>
      <c r="AM174" s="310"/>
    </row>
    <row r="175" spans="1:39" s="300" customFormat="1" x14ac:dyDescent="0.35">
      <c r="A175" s="456">
        <f t="shared" si="12"/>
        <v>172</v>
      </c>
      <c r="B175" s="457" t="s">
        <v>325</v>
      </c>
      <c r="C175" s="456">
        <v>26005542</v>
      </c>
      <c r="D175" s="457" t="s">
        <v>1420</v>
      </c>
      <c r="E175" s="458" t="s">
        <v>2247</v>
      </c>
      <c r="F175" s="457" t="s">
        <v>1078</v>
      </c>
      <c r="G175" s="458" t="s">
        <v>56</v>
      </c>
      <c r="H175" s="458" t="s">
        <v>2233</v>
      </c>
      <c r="I175" s="459">
        <v>-14.5</v>
      </c>
      <c r="J175" s="459">
        <v>-5</v>
      </c>
      <c r="K175" s="459">
        <v>0</v>
      </c>
      <c r="L175" s="459">
        <v>0</v>
      </c>
      <c r="M175" s="459">
        <v>12</v>
      </c>
      <c r="N175" s="459">
        <v>0</v>
      </c>
      <c r="O175" s="459"/>
      <c r="P175" s="459"/>
      <c r="Q175" s="460">
        <f t="shared" si="16"/>
        <v>-7.5</v>
      </c>
      <c r="R175" s="461">
        <v>1</v>
      </c>
      <c r="S175" s="461"/>
      <c r="T175" s="461">
        <v>0</v>
      </c>
      <c r="U175" s="461">
        <v>0</v>
      </c>
      <c r="V175" s="461"/>
      <c r="W175" s="462">
        <f t="shared" si="17"/>
        <v>10000</v>
      </c>
      <c r="X175" s="463">
        <f t="shared" si="13"/>
        <v>640000</v>
      </c>
      <c r="Y175" s="464">
        <v>1</v>
      </c>
      <c r="Z175" s="324">
        <v>10000</v>
      </c>
      <c r="AA175" s="15" t="str">
        <f>VLOOKUP(TRIM(C175),Att!B:CX,101,0)</f>
        <v>Nhân Kiệt</v>
      </c>
      <c r="AB175" s="466"/>
      <c r="AC175" s="221"/>
      <c r="AD175" s="221"/>
      <c r="AE175" s="221"/>
      <c r="AF175" s="221"/>
      <c r="AG175" s="221"/>
      <c r="AH175" s="221"/>
      <c r="AI175" s="221"/>
      <c r="AJ175" s="221"/>
      <c r="AK175" s="221"/>
      <c r="AL175" s="465">
        <v>0</v>
      </c>
      <c r="AM175" s="310"/>
    </row>
    <row r="176" spans="1:39" s="300" customFormat="1" x14ac:dyDescent="0.35">
      <c r="A176" s="456">
        <f t="shared" si="12"/>
        <v>173</v>
      </c>
      <c r="B176" s="457" t="s">
        <v>325</v>
      </c>
      <c r="C176" s="456">
        <v>26005544</v>
      </c>
      <c r="D176" s="457" t="s">
        <v>1423</v>
      </c>
      <c r="E176" s="458" t="s">
        <v>2232</v>
      </c>
      <c r="F176" s="457" t="s">
        <v>328</v>
      </c>
      <c r="G176" s="458" t="s">
        <v>56</v>
      </c>
      <c r="H176" s="458" t="s">
        <v>2233</v>
      </c>
      <c r="I176" s="459">
        <v>12.25</v>
      </c>
      <c r="J176" s="459">
        <v>0</v>
      </c>
      <c r="K176" s="459">
        <v>0</v>
      </c>
      <c r="L176" s="459">
        <v>0</v>
      </c>
      <c r="M176" s="459">
        <v>18.5</v>
      </c>
      <c r="N176" s="459">
        <v>0</v>
      </c>
      <c r="O176" s="459"/>
      <c r="P176" s="459"/>
      <c r="Q176" s="460">
        <f t="shared" si="16"/>
        <v>30.75</v>
      </c>
      <c r="R176" s="461">
        <v>0</v>
      </c>
      <c r="S176" s="461">
        <v>6</v>
      </c>
      <c r="T176" s="461">
        <v>0</v>
      </c>
      <c r="U176" s="461">
        <v>0</v>
      </c>
      <c r="V176" s="461"/>
      <c r="W176" s="462">
        <f t="shared" si="17"/>
        <v>367500</v>
      </c>
      <c r="X176" s="463">
        <f t="shared" si="13"/>
        <v>640000</v>
      </c>
      <c r="Y176" s="464">
        <v>1</v>
      </c>
      <c r="Z176" s="324">
        <v>10000</v>
      </c>
      <c r="AA176" s="15" t="str">
        <f>VLOOKUP(TRIM(C176),Att!B:CX,101,0)</f>
        <v>Nhân Kiệt</v>
      </c>
      <c r="AB176" s="466"/>
      <c r="AC176" s="221"/>
      <c r="AD176" s="221"/>
      <c r="AE176" s="221"/>
      <c r="AF176" s="221"/>
      <c r="AG176" s="221"/>
      <c r="AH176" s="221"/>
      <c r="AI176" s="221"/>
      <c r="AJ176" s="221"/>
      <c r="AK176" s="221"/>
      <c r="AL176" s="465">
        <v>0</v>
      </c>
      <c r="AM176" s="310"/>
    </row>
    <row r="177" spans="1:39" s="300" customFormat="1" x14ac:dyDescent="0.35">
      <c r="A177" s="456">
        <f t="shared" si="12"/>
        <v>174</v>
      </c>
      <c r="B177" s="457" t="s">
        <v>325</v>
      </c>
      <c r="C177" s="456">
        <v>26005554</v>
      </c>
      <c r="D177" s="457" t="s">
        <v>1447</v>
      </c>
      <c r="E177" s="458" t="s">
        <v>2234</v>
      </c>
      <c r="F177" s="457" t="s">
        <v>327</v>
      </c>
      <c r="G177" s="458" t="s">
        <v>56</v>
      </c>
      <c r="H177" s="458" t="s">
        <v>2233</v>
      </c>
      <c r="I177" s="459">
        <v>-14.25</v>
      </c>
      <c r="J177" s="459">
        <v>0</v>
      </c>
      <c r="K177" s="459">
        <v>0</v>
      </c>
      <c r="L177" s="459">
        <v>0</v>
      </c>
      <c r="M177" s="459">
        <v>20.5</v>
      </c>
      <c r="N177" s="459">
        <v>0</v>
      </c>
      <c r="O177" s="459"/>
      <c r="P177" s="459"/>
      <c r="Q177" s="460">
        <f t="shared" si="16"/>
        <v>6.25</v>
      </c>
      <c r="R177" s="461">
        <v>1</v>
      </c>
      <c r="S177" s="461"/>
      <c r="T177" s="461">
        <v>0</v>
      </c>
      <c r="U177" s="461">
        <v>0</v>
      </c>
      <c r="V177" s="461"/>
      <c r="W177" s="462">
        <f t="shared" si="17"/>
        <v>72500</v>
      </c>
      <c r="X177" s="463">
        <f t="shared" si="13"/>
        <v>640000</v>
      </c>
      <c r="Y177" s="464">
        <v>1</v>
      </c>
      <c r="Z177" s="324">
        <v>10000</v>
      </c>
      <c r="AA177" s="15" t="str">
        <f>VLOOKUP(TRIM(C177),Att!B:CX,101,0)</f>
        <v>Power Connect</v>
      </c>
      <c r="AB177" s="466"/>
      <c r="AC177" s="221"/>
      <c r="AD177" s="221"/>
      <c r="AE177" s="221"/>
      <c r="AF177" s="221"/>
      <c r="AG177" s="221"/>
      <c r="AH177" s="221"/>
      <c r="AI177" s="221"/>
      <c r="AJ177" s="221"/>
      <c r="AK177" s="221"/>
      <c r="AL177" s="465">
        <v>0</v>
      </c>
      <c r="AM177" s="310"/>
    </row>
    <row r="178" spans="1:39" s="300" customFormat="1" x14ac:dyDescent="0.35">
      <c r="A178" s="456">
        <f t="shared" si="12"/>
        <v>175</v>
      </c>
      <c r="B178" s="457" t="s">
        <v>325</v>
      </c>
      <c r="C178" s="456">
        <v>26005555</v>
      </c>
      <c r="D178" s="457" t="s">
        <v>1450</v>
      </c>
      <c r="E178" s="458" t="s">
        <v>2266</v>
      </c>
      <c r="F178" s="457" t="s">
        <v>328</v>
      </c>
      <c r="G178" s="458" t="s">
        <v>56</v>
      </c>
      <c r="H178" s="458" t="s">
        <v>2233</v>
      </c>
      <c r="I178" s="459">
        <v>32.75</v>
      </c>
      <c r="J178" s="459">
        <v>-5</v>
      </c>
      <c r="K178" s="459">
        <v>0</v>
      </c>
      <c r="L178" s="459">
        <v>0</v>
      </c>
      <c r="M178" s="459">
        <v>16</v>
      </c>
      <c r="N178" s="459">
        <v>0</v>
      </c>
      <c r="O178" s="459"/>
      <c r="P178" s="459"/>
      <c r="Q178" s="460">
        <f t="shared" si="16"/>
        <v>43.75</v>
      </c>
      <c r="R178" s="461">
        <v>0</v>
      </c>
      <c r="S178" s="461">
        <v>1</v>
      </c>
      <c r="T178" s="461">
        <v>0</v>
      </c>
      <c r="U178" s="461">
        <v>0</v>
      </c>
      <c r="V178" s="461"/>
      <c r="W178" s="462">
        <f t="shared" si="17"/>
        <v>447500</v>
      </c>
      <c r="X178" s="463">
        <f t="shared" si="13"/>
        <v>640000</v>
      </c>
      <c r="Y178" s="464">
        <v>1</v>
      </c>
      <c r="Z178" s="324">
        <v>10000</v>
      </c>
      <c r="AA178" s="15" t="str">
        <f>VLOOKUP(TRIM(C178),Att!B:CX,101,0)</f>
        <v>Power Connect</v>
      </c>
      <c r="AB178" s="466"/>
      <c r="AC178" s="221"/>
      <c r="AD178" s="221"/>
      <c r="AE178" s="221"/>
      <c r="AF178" s="221"/>
      <c r="AG178" s="221"/>
      <c r="AH178" s="221"/>
      <c r="AI178" s="221"/>
      <c r="AJ178" s="221"/>
      <c r="AK178" s="221"/>
      <c r="AL178" s="465">
        <v>0</v>
      </c>
      <c r="AM178" s="310"/>
    </row>
    <row r="179" spans="1:39" s="300" customFormat="1" x14ac:dyDescent="0.35">
      <c r="A179" s="456">
        <f t="shared" si="12"/>
        <v>176</v>
      </c>
      <c r="B179" s="457" t="s">
        <v>325</v>
      </c>
      <c r="C179" s="456">
        <v>26005556</v>
      </c>
      <c r="D179" s="457" t="s">
        <v>1453</v>
      </c>
      <c r="E179" s="458" t="s">
        <v>2246</v>
      </c>
      <c r="F179" s="457" t="s">
        <v>328</v>
      </c>
      <c r="G179" s="458" t="s">
        <v>56</v>
      </c>
      <c r="H179" s="458" t="s">
        <v>2233</v>
      </c>
      <c r="I179" s="459">
        <v>29</v>
      </c>
      <c r="J179" s="459">
        <v>0</v>
      </c>
      <c r="K179" s="459">
        <v>0</v>
      </c>
      <c r="L179" s="459">
        <v>0</v>
      </c>
      <c r="M179" s="459">
        <v>26</v>
      </c>
      <c r="N179" s="459">
        <v>0</v>
      </c>
      <c r="O179" s="459"/>
      <c r="P179" s="459"/>
      <c r="Q179" s="460">
        <f t="shared" si="16"/>
        <v>55</v>
      </c>
      <c r="R179" s="461">
        <v>2</v>
      </c>
      <c r="S179" s="461"/>
      <c r="T179" s="461">
        <v>0</v>
      </c>
      <c r="U179" s="461">
        <v>0</v>
      </c>
      <c r="V179" s="461"/>
      <c r="W179" s="462">
        <f t="shared" si="17"/>
        <v>570000</v>
      </c>
      <c r="X179" s="463">
        <f t="shared" si="13"/>
        <v>640000</v>
      </c>
      <c r="Y179" s="464">
        <v>1</v>
      </c>
      <c r="Z179" s="324">
        <v>10000</v>
      </c>
      <c r="AA179" s="15" t="str">
        <f>VLOOKUP(TRIM(C179),Att!B:CX,101,0)</f>
        <v>Power Connect</v>
      </c>
      <c r="AB179" s="466"/>
      <c r="AC179" s="221"/>
      <c r="AD179" s="221"/>
      <c r="AE179" s="221"/>
      <c r="AF179" s="221"/>
      <c r="AG179" s="221"/>
      <c r="AH179" s="221"/>
      <c r="AI179" s="221"/>
      <c r="AJ179" s="221"/>
      <c r="AK179" s="221"/>
      <c r="AL179" s="465">
        <v>0</v>
      </c>
      <c r="AM179" s="310"/>
    </row>
    <row r="180" spans="1:39" s="300" customFormat="1" x14ac:dyDescent="0.35">
      <c r="A180" s="456">
        <f t="shared" si="12"/>
        <v>177</v>
      </c>
      <c r="B180" s="457" t="s">
        <v>325</v>
      </c>
      <c r="C180" s="456">
        <v>26005557</v>
      </c>
      <c r="D180" s="457" t="s">
        <v>1456</v>
      </c>
      <c r="E180" s="458" t="s">
        <v>2232</v>
      </c>
      <c r="F180" s="457" t="s">
        <v>328</v>
      </c>
      <c r="G180" s="458" t="s">
        <v>56</v>
      </c>
      <c r="H180" s="458" t="s">
        <v>2233</v>
      </c>
      <c r="I180" s="459">
        <v>18.25</v>
      </c>
      <c r="J180" s="459">
        <v>-3</v>
      </c>
      <c r="K180" s="459">
        <v>0</v>
      </c>
      <c r="L180" s="459">
        <v>0</v>
      </c>
      <c r="M180" s="459">
        <v>8</v>
      </c>
      <c r="N180" s="459">
        <v>0</v>
      </c>
      <c r="O180" s="459"/>
      <c r="P180" s="459"/>
      <c r="Q180" s="460">
        <f t="shared" si="16"/>
        <v>23.25</v>
      </c>
      <c r="R180" s="461">
        <v>1</v>
      </c>
      <c r="S180" s="461">
        <v>19</v>
      </c>
      <c r="T180" s="461">
        <v>0</v>
      </c>
      <c r="U180" s="461">
        <v>0</v>
      </c>
      <c r="V180" s="461"/>
      <c r="W180" s="462">
        <f t="shared" si="17"/>
        <v>432500</v>
      </c>
      <c r="X180" s="463">
        <f t="shared" si="13"/>
        <v>640000</v>
      </c>
      <c r="Y180" s="464">
        <v>1</v>
      </c>
      <c r="Z180" s="324">
        <v>10000</v>
      </c>
      <c r="AA180" s="15" t="str">
        <f>VLOOKUP(TRIM(C180),Att!B:CX,101,0)</f>
        <v>Power Connect</v>
      </c>
      <c r="AB180" s="466"/>
      <c r="AC180" s="221"/>
      <c r="AD180" s="221"/>
      <c r="AE180" s="221"/>
      <c r="AF180" s="221"/>
      <c r="AG180" s="221"/>
      <c r="AH180" s="221"/>
      <c r="AI180" s="221"/>
      <c r="AJ180" s="221"/>
      <c r="AK180" s="221"/>
      <c r="AL180" s="465">
        <v>0</v>
      </c>
      <c r="AM180" s="310"/>
    </row>
    <row r="181" spans="1:39" s="300" customFormat="1" x14ac:dyDescent="0.35">
      <c r="A181" s="456">
        <f t="shared" si="12"/>
        <v>178</v>
      </c>
      <c r="B181" s="457" t="s">
        <v>325</v>
      </c>
      <c r="C181" s="456">
        <v>26005558</v>
      </c>
      <c r="D181" s="457" t="s">
        <v>1459</v>
      </c>
      <c r="E181" s="458" t="s">
        <v>2232</v>
      </c>
      <c r="F181" s="457" t="s">
        <v>328</v>
      </c>
      <c r="G181" s="458" t="s">
        <v>56</v>
      </c>
      <c r="H181" s="458" t="s">
        <v>2233</v>
      </c>
      <c r="I181" s="459">
        <v>33.25</v>
      </c>
      <c r="J181" s="459">
        <v>0</v>
      </c>
      <c r="K181" s="459">
        <v>0</v>
      </c>
      <c r="L181" s="459">
        <v>0</v>
      </c>
      <c r="M181" s="459">
        <v>9</v>
      </c>
      <c r="N181" s="459">
        <v>0</v>
      </c>
      <c r="O181" s="459"/>
      <c r="P181" s="459"/>
      <c r="Q181" s="460">
        <f t="shared" si="16"/>
        <v>42.25</v>
      </c>
      <c r="R181" s="461">
        <v>45</v>
      </c>
      <c r="S181" s="461">
        <v>20</v>
      </c>
      <c r="T181" s="461">
        <v>0</v>
      </c>
      <c r="U181" s="461">
        <v>0</v>
      </c>
      <c r="V181" s="461"/>
      <c r="W181" s="462">
        <f t="shared" si="17"/>
        <v>1072500</v>
      </c>
      <c r="X181" s="463">
        <f t="shared" si="13"/>
        <v>640000</v>
      </c>
      <c r="Y181" s="464">
        <v>1</v>
      </c>
      <c r="Z181" s="324">
        <v>10000</v>
      </c>
      <c r="AA181" s="15" t="str">
        <f>VLOOKUP(TRIM(C181),Att!B:CX,101,0)</f>
        <v>Nhân Kiệt</v>
      </c>
      <c r="AB181" s="466"/>
      <c r="AC181" s="221"/>
      <c r="AD181" s="221"/>
      <c r="AE181" s="221"/>
      <c r="AF181" s="221"/>
      <c r="AG181" s="221"/>
      <c r="AH181" s="221"/>
      <c r="AI181" s="221"/>
      <c r="AJ181" s="221"/>
      <c r="AK181" s="221"/>
      <c r="AL181" s="465">
        <v>0</v>
      </c>
      <c r="AM181" s="310"/>
    </row>
    <row r="182" spans="1:39" s="300" customFormat="1" x14ac:dyDescent="0.35">
      <c r="A182" s="456">
        <f t="shared" si="12"/>
        <v>179</v>
      </c>
      <c r="B182" s="457" t="s">
        <v>325</v>
      </c>
      <c r="C182" s="456">
        <v>26005560</v>
      </c>
      <c r="D182" s="457" t="s">
        <v>1462</v>
      </c>
      <c r="E182" s="458" t="s">
        <v>2252</v>
      </c>
      <c r="F182" s="457" t="s">
        <v>327</v>
      </c>
      <c r="G182" s="458" t="s">
        <v>56</v>
      </c>
      <c r="H182" s="458" t="s">
        <v>2233</v>
      </c>
      <c r="I182" s="459">
        <v>32.25</v>
      </c>
      <c r="J182" s="459">
        <v>-5</v>
      </c>
      <c r="K182" s="459">
        <v>0</v>
      </c>
      <c r="L182" s="459">
        <v>0</v>
      </c>
      <c r="M182" s="459">
        <v>21</v>
      </c>
      <c r="N182" s="459">
        <v>0</v>
      </c>
      <c r="O182" s="459"/>
      <c r="P182" s="459"/>
      <c r="Q182" s="460">
        <f t="shared" si="16"/>
        <v>48.25</v>
      </c>
      <c r="R182" s="461">
        <v>0</v>
      </c>
      <c r="S182" s="461"/>
      <c r="T182" s="461">
        <v>0</v>
      </c>
      <c r="U182" s="461">
        <v>0</v>
      </c>
      <c r="V182" s="461"/>
      <c r="W182" s="462">
        <f t="shared" si="17"/>
        <v>482500</v>
      </c>
      <c r="X182" s="463">
        <f t="shared" si="13"/>
        <v>640000</v>
      </c>
      <c r="Y182" s="464">
        <v>1</v>
      </c>
      <c r="Z182" s="324">
        <v>10000</v>
      </c>
      <c r="AA182" s="15" t="str">
        <f>VLOOKUP(TRIM(C182),Att!B:CX,101,0)</f>
        <v>MEKONG SUBLABOR</v>
      </c>
      <c r="AB182" s="466"/>
      <c r="AC182" s="221"/>
      <c r="AD182" s="221"/>
      <c r="AE182" s="221"/>
      <c r="AF182" s="221"/>
      <c r="AG182" s="221"/>
      <c r="AH182" s="221"/>
      <c r="AI182" s="221"/>
      <c r="AJ182" s="221"/>
      <c r="AK182" s="221"/>
      <c r="AL182" s="465">
        <v>0</v>
      </c>
      <c r="AM182" s="310"/>
    </row>
    <row r="183" spans="1:39" s="300" customFormat="1" x14ac:dyDescent="0.35">
      <c r="A183" s="456">
        <f t="shared" si="12"/>
        <v>180</v>
      </c>
      <c r="B183" s="457" t="s">
        <v>325</v>
      </c>
      <c r="C183" s="456">
        <v>26005561</v>
      </c>
      <c r="D183" s="457" t="s">
        <v>1347</v>
      </c>
      <c r="E183" s="458" t="s">
        <v>2274</v>
      </c>
      <c r="F183" s="457" t="s">
        <v>327</v>
      </c>
      <c r="G183" s="458" t="s">
        <v>56</v>
      </c>
      <c r="H183" s="458" t="s">
        <v>2233</v>
      </c>
      <c r="I183" s="459">
        <v>0.5</v>
      </c>
      <c r="J183" s="459">
        <v>-4</v>
      </c>
      <c r="K183" s="459">
        <v>0</v>
      </c>
      <c r="L183" s="459">
        <v>0</v>
      </c>
      <c r="M183" s="459">
        <v>10</v>
      </c>
      <c r="N183" s="459">
        <v>0</v>
      </c>
      <c r="O183" s="459"/>
      <c r="P183" s="459"/>
      <c r="Q183" s="460">
        <f t="shared" si="16"/>
        <v>6.5</v>
      </c>
      <c r="R183" s="461">
        <v>0</v>
      </c>
      <c r="S183" s="461"/>
      <c r="T183" s="461">
        <v>0</v>
      </c>
      <c r="U183" s="461">
        <v>0</v>
      </c>
      <c r="V183" s="461"/>
      <c r="W183" s="462">
        <f t="shared" si="17"/>
        <v>65000</v>
      </c>
      <c r="X183" s="463">
        <f t="shared" si="13"/>
        <v>640000</v>
      </c>
      <c r="Y183" s="464">
        <v>1</v>
      </c>
      <c r="Z183" s="324">
        <v>10000</v>
      </c>
      <c r="AA183" s="15" t="str">
        <f>VLOOKUP(TRIM(C183),Att!B:CX,101,0)</f>
        <v>Power Connect</v>
      </c>
      <c r="AB183" s="466"/>
      <c r="AC183" s="221"/>
      <c r="AD183" s="221"/>
      <c r="AE183" s="221"/>
      <c r="AF183" s="221"/>
      <c r="AG183" s="221"/>
      <c r="AH183" s="221"/>
      <c r="AI183" s="221"/>
      <c r="AJ183" s="221"/>
      <c r="AK183" s="221"/>
      <c r="AL183" s="465">
        <v>0</v>
      </c>
      <c r="AM183" s="310"/>
    </row>
    <row r="184" spans="1:39" s="300" customFormat="1" x14ac:dyDescent="0.35">
      <c r="A184" s="456">
        <f t="shared" si="12"/>
        <v>181</v>
      </c>
      <c r="B184" s="457" t="s">
        <v>325</v>
      </c>
      <c r="C184" s="456">
        <v>26005572</v>
      </c>
      <c r="D184" s="457" t="s">
        <v>1488</v>
      </c>
      <c r="E184" s="458" t="s">
        <v>2247</v>
      </c>
      <c r="F184" s="457" t="s">
        <v>327</v>
      </c>
      <c r="G184" s="458" t="s">
        <v>56</v>
      </c>
      <c r="H184" s="458" t="s">
        <v>2233</v>
      </c>
      <c r="I184" s="459">
        <v>20.5</v>
      </c>
      <c r="J184" s="459">
        <v>-5</v>
      </c>
      <c r="K184" s="459">
        <v>0</v>
      </c>
      <c r="L184" s="459">
        <v>0</v>
      </c>
      <c r="M184" s="459">
        <v>19</v>
      </c>
      <c r="N184" s="459">
        <v>0</v>
      </c>
      <c r="O184" s="459"/>
      <c r="P184" s="459"/>
      <c r="Q184" s="460">
        <f t="shared" si="16"/>
        <v>34.5</v>
      </c>
      <c r="R184" s="461">
        <v>0</v>
      </c>
      <c r="S184" s="461"/>
      <c r="T184" s="461">
        <v>0</v>
      </c>
      <c r="U184" s="461">
        <v>0</v>
      </c>
      <c r="V184" s="461"/>
      <c r="W184" s="462">
        <f t="shared" si="17"/>
        <v>345000</v>
      </c>
      <c r="X184" s="463">
        <f t="shared" si="13"/>
        <v>640000</v>
      </c>
      <c r="Y184" s="464">
        <v>1</v>
      </c>
      <c r="Z184" s="324">
        <v>10000</v>
      </c>
      <c r="AA184" s="15" t="str">
        <f>VLOOKUP(TRIM(C184),Att!B:CX,101,0)</f>
        <v>Power Connect</v>
      </c>
      <c r="AB184" s="466"/>
      <c r="AC184" s="221"/>
      <c r="AD184" s="221"/>
      <c r="AE184" s="221"/>
      <c r="AF184" s="221"/>
      <c r="AG184" s="221"/>
      <c r="AH184" s="221"/>
      <c r="AI184" s="221"/>
      <c r="AJ184" s="221"/>
      <c r="AK184" s="221"/>
      <c r="AL184" s="465">
        <v>0</v>
      </c>
      <c r="AM184" s="310"/>
    </row>
    <row r="185" spans="1:39" s="300" customFormat="1" x14ac:dyDescent="0.35">
      <c r="A185" s="456">
        <f t="shared" si="12"/>
        <v>182</v>
      </c>
      <c r="B185" s="457" t="s">
        <v>325</v>
      </c>
      <c r="C185" s="456">
        <v>26005576</v>
      </c>
      <c r="D185" s="457" t="s">
        <v>1491</v>
      </c>
      <c r="E185" s="458" t="s">
        <v>2243</v>
      </c>
      <c r="F185" s="457" t="s">
        <v>327</v>
      </c>
      <c r="G185" s="458" t="s">
        <v>56</v>
      </c>
      <c r="H185" s="458" t="s">
        <v>2233</v>
      </c>
      <c r="I185" s="459">
        <v>-103.75</v>
      </c>
      <c r="J185" s="459">
        <v>0</v>
      </c>
      <c r="K185" s="459">
        <v>0</v>
      </c>
      <c r="L185" s="459">
        <v>0</v>
      </c>
      <c r="M185" s="459">
        <v>-1.5</v>
      </c>
      <c r="N185" s="459">
        <v>0</v>
      </c>
      <c r="O185" s="459"/>
      <c r="P185" s="459"/>
      <c r="Q185" s="460">
        <f t="shared" si="16"/>
        <v>-105.25</v>
      </c>
      <c r="R185" s="461">
        <v>0</v>
      </c>
      <c r="S185" s="461"/>
      <c r="T185" s="461">
        <v>0</v>
      </c>
      <c r="U185" s="461">
        <v>0</v>
      </c>
      <c r="V185" s="461"/>
      <c r="W185" s="462"/>
      <c r="X185" s="463">
        <f t="shared" si="13"/>
        <v>640000</v>
      </c>
      <c r="Y185" s="464">
        <v>1</v>
      </c>
      <c r="Z185" s="324">
        <v>10000</v>
      </c>
      <c r="AA185" s="15" t="str">
        <f>VLOOKUP(TRIM(C185),Att!B:CX,101,0)</f>
        <v>MEKONG SUBLABOR</v>
      </c>
      <c r="AB185" s="466"/>
      <c r="AC185" s="221"/>
      <c r="AD185" s="221"/>
      <c r="AE185" s="221"/>
      <c r="AF185" s="221"/>
      <c r="AG185" s="221"/>
      <c r="AH185" s="221"/>
      <c r="AI185" s="221"/>
      <c r="AJ185" s="221"/>
      <c r="AK185" s="221"/>
      <c r="AL185" s="465" t="s">
        <v>1907</v>
      </c>
      <c r="AM185" s="310"/>
    </row>
    <row r="186" spans="1:39" s="300" customFormat="1" x14ac:dyDescent="0.35">
      <c r="A186" s="456">
        <f t="shared" si="12"/>
        <v>183</v>
      </c>
      <c r="B186" s="457" t="s">
        <v>325</v>
      </c>
      <c r="C186" s="456">
        <v>26005577</v>
      </c>
      <c r="D186" s="457" t="s">
        <v>1494</v>
      </c>
      <c r="E186" s="458" t="s">
        <v>2257</v>
      </c>
      <c r="F186" s="457" t="s">
        <v>328</v>
      </c>
      <c r="G186" s="458" t="s">
        <v>56</v>
      </c>
      <c r="H186" s="458" t="s">
        <v>2233</v>
      </c>
      <c r="I186" s="459">
        <v>35.75</v>
      </c>
      <c r="J186" s="459">
        <v>0</v>
      </c>
      <c r="K186" s="459">
        <v>0</v>
      </c>
      <c r="L186" s="459">
        <v>0</v>
      </c>
      <c r="M186" s="459">
        <v>22</v>
      </c>
      <c r="N186" s="459">
        <v>0</v>
      </c>
      <c r="O186" s="459"/>
      <c r="P186" s="459"/>
      <c r="Q186" s="460">
        <f t="shared" si="16"/>
        <v>57.75</v>
      </c>
      <c r="R186" s="461">
        <v>4</v>
      </c>
      <c r="S186" s="461"/>
      <c r="T186" s="461">
        <v>0</v>
      </c>
      <c r="U186" s="461">
        <v>0</v>
      </c>
      <c r="V186" s="461"/>
      <c r="W186" s="462">
        <f t="shared" si="17"/>
        <v>617500</v>
      </c>
      <c r="X186" s="463">
        <f t="shared" si="13"/>
        <v>640000</v>
      </c>
      <c r="Y186" s="464">
        <v>1</v>
      </c>
      <c r="Z186" s="324">
        <v>10000</v>
      </c>
      <c r="AA186" s="15" t="str">
        <f>VLOOKUP(TRIM(C186),Att!B:CX,101,0)</f>
        <v>MEKONG SUBLABOR</v>
      </c>
      <c r="AB186" s="466"/>
      <c r="AC186" s="221"/>
      <c r="AD186" s="221"/>
      <c r="AE186" s="221"/>
      <c r="AF186" s="221"/>
      <c r="AG186" s="221"/>
      <c r="AH186" s="221"/>
      <c r="AI186" s="221"/>
      <c r="AJ186" s="221"/>
      <c r="AK186" s="221"/>
      <c r="AL186" s="465">
        <v>0</v>
      </c>
      <c r="AM186" s="310"/>
    </row>
    <row r="187" spans="1:39" s="300" customFormat="1" x14ac:dyDescent="0.35">
      <c r="A187" s="456">
        <f t="shared" si="12"/>
        <v>184</v>
      </c>
      <c r="B187" s="457" t="s">
        <v>325</v>
      </c>
      <c r="C187" s="456">
        <v>26005578</v>
      </c>
      <c r="D187" s="457" t="s">
        <v>1497</v>
      </c>
      <c r="E187" s="458" t="s">
        <v>2239</v>
      </c>
      <c r="F187" s="457" t="s">
        <v>327</v>
      </c>
      <c r="G187" s="458" t="s">
        <v>56</v>
      </c>
      <c r="H187" s="458" t="s">
        <v>2233</v>
      </c>
      <c r="I187" s="459">
        <v>32.25</v>
      </c>
      <c r="J187" s="459">
        <v>0</v>
      </c>
      <c r="K187" s="459">
        <v>0</v>
      </c>
      <c r="L187" s="459">
        <v>0</v>
      </c>
      <c r="M187" s="459">
        <v>19.5</v>
      </c>
      <c r="N187" s="459">
        <v>0</v>
      </c>
      <c r="O187" s="459"/>
      <c r="P187" s="459"/>
      <c r="Q187" s="460">
        <f t="shared" si="16"/>
        <v>51.75</v>
      </c>
      <c r="R187" s="461">
        <v>1</v>
      </c>
      <c r="S187" s="461">
        <v>1</v>
      </c>
      <c r="T187" s="461">
        <v>0</v>
      </c>
      <c r="U187" s="461">
        <v>0</v>
      </c>
      <c r="V187" s="461"/>
      <c r="W187" s="462">
        <f t="shared" si="17"/>
        <v>537500</v>
      </c>
      <c r="X187" s="463">
        <f t="shared" si="13"/>
        <v>640000</v>
      </c>
      <c r="Y187" s="464">
        <v>1</v>
      </c>
      <c r="Z187" s="324">
        <v>10000</v>
      </c>
      <c r="AA187" s="15" t="str">
        <f>VLOOKUP(TRIM(C187),Att!B:CX,101,0)</f>
        <v>MEKONG SUBLABOR</v>
      </c>
      <c r="AB187" s="466"/>
      <c r="AC187" s="221"/>
      <c r="AD187" s="221"/>
      <c r="AE187" s="221"/>
      <c r="AF187" s="221"/>
      <c r="AG187" s="221"/>
      <c r="AH187" s="221"/>
      <c r="AI187" s="221"/>
      <c r="AJ187" s="221"/>
      <c r="AK187" s="221"/>
      <c r="AL187" s="465">
        <v>0</v>
      </c>
      <c r="AM187" s="310"/>
    </row>
    <row r="188" spans="1:39" s="300" customFormat="1" x14ac:dyDescent="0.35">
      <c r="A188" s="456">
        <f t="shared" si="12"/>
        <v>185</v>
      </c>
      <c r="B188" s="457" t="s">
        <v>325</v>
      </c>
      <c r="C188" s="456">
        <v>26005579</v>
      </c>
      <c r="D188" s="457" t="s">
        <v>1500</v>
      </c>
      <c r="E188" s="458" t="s">
        <v>2236</v>
      </c>
      <c r="F188" s="457" t="s">
        <v>327</v>
      </c>
      <c r="G188" s="458" t="s">
        <v>56</v>
      </c>
      <c r="H188" s="458" t="s">
        <v>2233</v>
      </c>
      <c r="I188" s="459">
        <v>29.5</v>
      </c>
      <c r="J188" s="459">
        <v>0</v>
      </c>
      <c r="K188" s="459">
        <v>0</v>
      </c>
      <c r="L188" s="459">
        <v>0</v>
      </c>
      <c r="M188" s="459">
        <v>21</v>
      </c>
      <c r="N188" s="459">
        <v>0</v>
      </c>
      <c r="O188" s="459"/>
      <c r="P188" s="459"/>
      <c r="Q188" s="460">
        <f t="shared" si="16"/>
        <v>50.5</v>
      </c>
      <c r="R188" s="461">
        <v>0</v>
      </c>
      <c r="S188" s="461">
        <v>1</v>
      </c>
      <c r="T188" s="461">
        <v>0</v>
      </c>
      <c r="U188" s="461">
        <v>0</v>
      </c>
      <c r="V188" s="461"/>
      <c r="W188" s="462">
        <f t="shared" si="17"/>
        <v>515000</v>
      </c>
      <c r="X188" s="463">
        <f t="shared" si="13"/>
        <v>640000</v>
      </c>
      <c r="Y188" s="464">
        <v>1</v>
      </c>
      <c r="Z188" s="324">
        <v>10000</v>
      </c>
      <c r="AA188" s="15" t="str">
        <f>VLOOKUP(TRIM(C188),Att!B:CX,101,0)</f>
        <v>MEKONG SUBLABOR</v>
      </c>
      <c r="AB188" s="466"/>
      <c r="AC188" s="221"/>
      <c r="AD188" s="221"/>
      <c r="AE188" s="221"/>
      <c r="AF188" s="221"/>
      <c r="AG188" s="221"/>
      <c r="AH188" s="221"/>
      <c r="AI188" s="221"/>
      <c r="AJ188" s="221"/>
      <c r="AK188" s="221"/>
      <c r="AL188" s="465">
        <v>0</v>
      </c>
      <c r="AM188" s="310"/>
    </row>
    <row r="189" spans="1:39" s="300" customFormat="1" x14ac:dyDescent="0.35">
      <c r="A189" s="456">
        <f t="shared" si="12"/>
        <v>186</v>
      </c>
      <c r="B189" s="457" t="s">
        <v>325</v>
      </c>
      <c r="C189" s="456">
        <v>26005580</v>
      </c>
      <c r="D189" s="457" t="s">
        <v>1503</v>
      </c>
      <c r="E189" s="458" t="s">
        <v>2254</v>
      </c>
      <c r="F189" s="457" t="s">
        <v>327</v>
      </c>
      <c r="G189" s="458" t="s">
        <v>56</v>
      </c>
      <c r="H189" s="458" t="s">
        <v>2233</v>
      </c>
      <c r="I189" s="459">
        <v>24</v>
      </c>
      <c r="J189" s="459">
        <v>0</v>
      </c>
      <c r="K189" s="459">
        <v>0</v>
      </c>
      <c r="L189" s="459">
        <v>0</v>
      </c>
      <c r="M189" s="459">
        <v>21.5</v>
      </c>
      <c r="N189" s="459">
        <v>0</v>
      </c>
      <c r="O189" s="459"/>
      <c r="P189" s="459"/>
      <c r="Q189" s="460">
        <f t="shared" si="16"/>
        <v>45.5</v>
      </c>
      <c r="R189" s="461">
        <v>4</v>
      </c>
      <c r="S189" s="461"/>
      <c r="T189" s="461">
        <v>0</v>
      </c>
      <c r="U189" s="461">
        <v>0</v>
      </c>
      <c r="V189" s="461"/>
      <c r="W189" s="462">
        <f t="shared" si="17"/>
        <v>495000</v>
      </c>
      <c r="X189" s="463">
        <f t="shared" si="13"/>
        <v>640000</v>
      </c>
      <c r="Y189" s="464">
        <v>1</v>
      </c>
      <c r="Z189" s="324">
        <v>10000</v>
      </c>
      <c r="AA189" s="15" t="str">
        <f>VLOOKUP(TRIM(C189),Att!B:CX,101,0)</f>
        <v>MEKONG SUBLABOR</v>
      </c>
      <c r="AB189" s="466"/>
      <c r="AC189" s="221"/>
      <c r="AD189" s="221"/>
      <c r="AE189" s="221"/>
      <c r="AF189" s="221"/>
      <c r="AG189" s="221"/>
      <c r="AH189" s="221"/>
      <c r="AI189" s="221"/>
      <c r="AJ189" s="221"/>
      <c r="AK189" s="221"/>
      <c r="AL189" s="465">
        <v>0</v>
      </c>
      <c r="AM189" s="310"/>
    </row>
    <row r="190" spans="1:39" s="300" customFormat="1" x14ac:dyDescent="0.35">
      <c r="A190" s="456">
        <f t="shared" si="12"/>
        <v>187</v>
      </c>
      <c r="B190" s="457" t="s">
        <v>325</v>
      </c>
      <c r="C190" s="456">
        <v>26005581</v>
      </c>
      <c r="D190" s="457" t="s">
        <v>1506</v>
      </c>
      <c r="E190" s="458" t="s">
        <v>2259</v>
      </c>
      <c r="F190" s="457" t="s">
        <v>327</v>
      </c>
      <c r="G190" s="458" t="s">
        <v>56</v>
      </c>
      <c r="H190" s="458" t="s">
        <v>2233</v>
      </c>
      <c r="I190" s="459">
        <v>33.25</v>
      </c>
      <c r="J190" s="459">
        <v>0</v>
      </c>
      <c r="K190" s="459">
        <v>0</v>
      </c>
      <c r="L190" s="459">
        <v>0</v>
      </c>
      <c r="M190" s="459">
        <v>18</v>
      </c>
      <c r="N190" s="459">
        <v>0</v>
      </c>
      <c r="O190" s="459"/>
      <c r="P190" s="459"/>
      <c r="Q190" s="460">
        <f t="shared" si="16"/>
        <v>51.25</v>
      </c>
      <c r="R190" s="461">
        <v>24</v>
      </c>
      <c r="S190" s="461"/>
      <c r="T190" s="461">
        <v>0</v>
      </c>
      <c r="U190" s="461">
        <v>0</v>
      </c>
      <c r="V190" s="461"/>
      <c r="W190" s="462">
        <f t="shared" si="17"/>
        <v>752500</v>
      </c>
      <c r="X190" s="463">
        <f t="shared" si="13"/>
        <v>640000</v>
      </c>
      <c r="Y190" s="464">
        <v>1</v>
      </c>
      <c r="Z190" s="324">
        <v>10000</v>
      </c>
      <c r="AA190" s="15" t="str">
        <f>VLOOKUP(TRIM(C190),Att!B:CX,101,0)</f>
        <v>MEKONG SUBLABOR</v>
      </c>
      <c r="AB190" s="466"/>
      <c r="AC190" s="221"/>
      <c r="AD190" s="221"/>
      <c r="AE190" s="221"/>
      <c r="AF190" s="221"/>
      <c r="AG190" s="221"/>
      <c r="AH190" s="221"/>
      <c r="AI190" s="221"/>
      <c r="AJ190" s="221"/>
      <c r="AK190" s="221"/>
      <c r="AL190" s="465">
        <v>0</v>
      </c>
      <c r="AM190" s="310"/>
    </row>
    <row r="191" spans="1:39" s="300" customFormat="1" x14ac:dyDescent="0.35">
      <c r="A191" s="456">
        <f t="shared" si="12"/>
        <v>188</v>
      </c>
      <c r="B191" s="457" t="s">
        <v>325</v>
      </c>
      <c r="C191" s="456">
        <v>26005584</v>
      </c>
      <c r="D191" s="457" t="s">
        <v>1512</v>
      </c>
      <c r="E191" s="458" t="s">
        <v>2262</v>
      </c>
      <c r="F191" s="457" t="s">
        <v>328</v>
      </c>
      <c r="G191" s="458" t="s">
        <v>56</v>
      </c>
      <c r="H191" s="458" t="s">
        <v>2233</v>
      </c>
      <c r="I191" s="459">
        <v>31.75</v>
      </c>
      <c r="J191" s="459">
        <v>0</v>
      </c>
      <c r="K191" s="459">
        <v>0</v>
      </c>
      <c r="L191" s="459">
        <v>0</v>
      </c>
      <c r="M191" s="459">
        <v>20</v>
      </c>
      <c r="N191" s="459">
        <v>0</v>
      </c>
      <c r="O191" s="459"/>
      <c r="P191" s="459"/>
      <c r="Q191" s="460">
        <f t="shared" si="16"/>
        <v>51.75</v>
      </c>
      <c r="R191" s="461">
        <v>6</v>
      </c>
      <c r="S191" s="461">
        <v>3</v>
      </c>
      <c r="T191" s="461">
        <v>0</v>
      </c>
      <c r="U191" s="461">
        <v>0</v>
      </c>
      <c r="V191" s="461"/>
      <c r="W191" s="462">
        <f t="shared" si="17"/>
        <v>607500</v>
      </c>
      <c r="X191" s="463">
        <f t="shared" si="13"/>
        <v>640000</v>
      </c>
      <c r="Y191" s="464">
        <v>1</v>
      </c>
      <c r="Z191" s="324">
        <v>10000</v>
      </c>
      <c r="AA191" s="15" t="str">
        <f>VLOOKUP(TRIM(C191),Att!B:CX,101,0)</f>
        <v>MEKONG SUBLABOR</v>
      </c>
      <c r="AB191" s="466"/>
      <c r="AC191" s="221"/>
      <c r="AD191" s="221"/>
      <c r="AE191" s="221"/>
      <c r="AF191" s="221"/>
      <c r="AG191" s="221"/>
      <c r="AH191" s="221"/>
      <c r="AI191" s="221"/>
      <c r="AJ191" s="221"/>
      <c r="AK191" s="221"/>
      <c r="AL191" s="465">
        <v>0</v>
      </c>
      <c r="AM191" s="310"/>
    </row>
    <row r="192" spans="1:39" s="300" customFormat="1" x14ac:dyDescent="0.35">
      <c r="A192" s="456">
        <f t="shared" si="12"/>
        <v>189</v>
      </c>
      <c r="B192" s="457" t="s">
        <v>325</v>
      </c>
      <c r="C192" s="456">
        <v>26005585</v>
      </c>
      <c r="D192" s="457" t="s">
        <v>1515</v>
      </c>
      <c r="E192" s="458" t="s">
        <v>2232</v>
      </c>
      <c r="F192" s="457" t="s">
        <v>328</v>
      </c>
      <c r="G192" s="458" t="s">
        <v>56</v>
      </c>
      <c r="H192" s="458" t="s">
        <v>2233</v>
      </c>
      <c r="I192" s="459">
        <v>34.25</v>
      </c>
      <c r="J192" s="459">
        <v>-7</v>
      </c>
      <c r="K192" s="459">
        <v>0</v>
      </c>
      <c r="L192" s="459">
        <v>0</v>
      </c>
      <c r="M192" s="459">
        <v>15.5</v>
      </c>
      <c r="N192" s="459">
        <v>0</v>
      </c>
      <c r="O192" s="459"/>
      <c r="P192" s="459"/>
      <c r="Q192" s="460">
        <f t="shared" si="16"/>
        <v>42.75</v>
      </c>
      <c r="R192" s="461">
        <v>6</v>
      </c>
      <c r="S192" s="461">
        <v>23</v>
      </c>
      <c r="T192" s="461">
        <v>0</v>
      </c>
      <c r="U192" s="461">
        <v>0</v>
      </c>
      <c r="V192" s="461"/>
      <c r="W192" s="462">
        <f t="shared" si="17"/>
        <v>717500</v>
      </c>
      <c r="X192" s="463">
        <f t="shared" si="13"/>
        <v>640000</v>
      </c>
      <c r="Y192" s="464">
        <v>1</v>
      </c>
      <c r="Z192" s="324">
        <v>10000</v>
      </c>
      <c r="AA192" s="15" t="str">
        <f>VLOOKUP(TRIM(C192),Att!B:CX,101,0)</f>
        <v>MEKONG SUBLABOR</v>
      </c>
      <c r="AB192" s="466"/>
      <c r="AC192" s="221"/>
      <c r="AD192" s="221"/>
      <c r="AE192" s="221"/>
      <c r="AF192" s="221"/>
      <c r="AG192" s="221"/>
      <c r="AH192" s="221"/>
      <c r="AI192" s="221"/>
      <c r="AJ192" s="221"/>
      <c r="AK192" s="221"/>
      <c r="AL192" s="465">
        <v>0</v>
      </c>
      <c r="AM192" s="310"/>
    </row>
    <row r="193" spans="1:39" s="300" customFormat="1" x14ac:dyDescent="0.35">
      <c r="A193" s="456">
        <f t="shared" si="12"/>
        <v>190</v>
      </c>
      <c r="B193" s="457" t="s">
        <v>325</v>
      </c>
      <c r="C193" s="456">
        <v>26005548</v>
      </c>
      <c r="D193" s="457" t="s">
        <v>1432</v>
      </c>
      <c r="E193" s="458" t="s">
        <v>2243</v>
      </c>
      <c r="F193" s="457" t="s">
        <v>399</v>
      </c>
      <c r="G193" s="458" t="s">
        <v>56</v>
      </c>
      <c r="H193" s="458" t="s">
        <v>2233</v>
      </c>
      <c r="I193" s="459">
        <v>8.5</v>
      </c>
      <c r="J193" s="459">
        <v>0</v>
      </c>
      <c r="K193" s="459">
        <v>0</v>
      </c>
      <c r="L193" s="459">
        <v>0</v>
      </c>
      <c r="M193" s="459">
        <v>16</v>
      </c>
      <c r="N193" s="459">
        <v>0</v>
      </c>
      <c r="O193" s="459"/>
      <c r="P193" s="459"/>
      <c r="Q193" s="460">
        <f t="shared" si="16"/>
        <v>24.5</v>
      </c>
      <c r="R193" s="461">
        <v>0</v>
      </c>
      <c r="S193" s="461"/>
      <c r="T193" s="461">
        <v>0</v>
      </c>
      <c r="U193" s="461">
        <v>0</v>
      </c>
      <c r="V193" s="461"/>
      <c r="W193" s="462">
        <f t="shared" si="17"/>
        <v>245000</v>
      </c>
      <c r="X193" s="463">
        <f t="shared" si="13"/>
        <v>640000</v>
      </c>
      <c r="Y193" s="464">
        <v>1</v>
      </c>
      <c r="Z193" s="324">
        <v>10000</v>
      </c>
      <c r="AA193" s="15" t="str">
        <f>VLOOKUP(TRIM(C193),Att!B:CX,101,0)</f>
        <v>Power Connect</v>
      </c>
      <c r="AB193" s="466"/>
      <c r="AC193" s="221"/>
      <c r="AD193" s="221"/>
      <c r="AE193" s="221"/>
      <c r="AF193" s="221"/>
      <c r="AG193" s="221"/>
      <c r="AH193" s="221"/>
      <c r="AI193" s="221"/>
      <c r="AJ193" s="221"/>
      <c r="AK193" s="221"/>
      <c r="AL193" s="465">
        <v>0</v>
      </c>
      <c r="AM193" s="310"/>
    </row>
    <row r="194" spans="1:39" s="300" customFormat="1" x14ac:dyDescent="0.35">
      <c r="A194" s="456">
        <f t="shared" si="12"/>
        <v>191</v>
      </c>
      <c r="B194" s="457" t="s">
        <v>325</v>
      </c>
      <c r="C194" s="456">
        <v>26005593</v>
      </c>
      <c r="D194" s="457" t="s">
        <v>1548</v>
      </c>
      <c r="E194" s="458" t="s">
        <v>2269</v>
      </c>
      <c r="F194" s="457" t="s">
        <v>328</v>
      </c>
      <c r="G194" s="458" t="s">
        <v>56</v>
      </c>
      <c r="H194" s="458" t="s">
        <v>2233</v>
      </c>
      <c r="I194" s="459">
        <v>-45</v>
      </c>
      <c r="J194" s="459">
        <v>0</v>
      </c>
      <c r="K194" s="459">
        <v>0</v>
      </c>
      <c r="L194" s="459">
        <v>0</v>
      </c>
      <c r="M194" s="459">
        <v>12.5</v>
      </c>
      <c r="N194" s="459">
        <v>0</v>
      </c>
      <c r="O194" s="459"/>
      <c r="P194" s="459"/>
      <c r="Q194" s="460">
        <f t="shared" si="16"/>
        <v>-32.5</v>
      </c>
      <c r="R194" s="461">
        <v>0</v>
      </c>
      <c r="S194" s="461"/>
      <c r="T194" s="461">
        <v>0</v>
      </c>
      <c r="U194" s="461">
        <v>0</v>
      </c>
      <c r="V194" s="461"/>
      <c r="W194" s="462"/>
      <c r="X194" s="463">
        <f t="shared" si="13"/>
        <v>640000</v>
      </c>
      <c r="Y194" s="464">
        <v>1</v>
      </c>
      <c r="Z194" s="324">
        <v>10000</v>
      </c>
      <c r="AA194" s="15" t="str">
        <f>VLOOKUP(TRIM(C194),Att!B:CX,101,0)</f>
        <v>Power Connect</v>
      </c>
      <c r="AB194" s="466"/>
      <c r="AC194" s="221"/>
      <c r="AD194" s="221"/>
      <c r="AE194" s="221"/>
      <c r="AF194" s="221"/>
      <c r="AG194" s="221"/>
      <c r="AH194" s="221"/>
      <c r="AI194" s="221"/>
      <c r="AJ194" s="221"/>
      <c r="AK194" s="221"/>
      <c r="AL194" s="465">
        <v>0</v>
      </c>
      <c r="AM194" s="310"/>
    </row>
    <row r="195" spans="1:39" s="300" customFormat="1" x14ac:dyDescent="0.35">
      <c r="A195" s="456">
        <f t="shared" si="12"/>
        <v>192</v>
      </c>
      <c r="B195" s="457" t="s">
        <v>325</v>
      </c>
      <c r="C195" s="456">
        <v>26005594</v>
      </c>
      <c r="D195" s="457" t="s">
        <v>1551</v>
      </c>
      <c r="E195" s="458" t="s">
        <v>2248</v>
      </c>
      <c r="F195" s="457" t="s">
        <v>328</v>
      </c>
      <c r="G195" s="458" t="s">
        <v>56</v>
      </c>
      <c r="H195" s="458" t="s">
        <v>2233</v>
      </c>
      <c r="I195" s="459">
        <v>32</v>
      </c>
      <c r="J195" s="459">
        <v>-2</v>
      </c>
      <c r="K195" s="459">
        <v>0</v>
      </c>
      <c r="L195" s="459">
        <v>0</v>
      </c>
      <c r="M195" s="459">
        <v>24.5</v>
      </c>
      <c r="N195" s="459">
        <v>0</v>
      </c>
      <c r="O195" s="459"/>
      <c r="P195" s="459"/>
      <c r="Q195" s="460">
        <f t="shared" si="16"/>
        <v>54.5</v>
      </c>
      <c r="R195" s="461">
        <v>4</v>
      </c>
      <c r="S195" s="461"/>
      <c r="T195" s="461">
        <v>0</v>
      </c>
      <c r="U195" s="461">
        <v>0</v>
      </c>
      <c r="V195" s="461"/>
      <c r="W195" s="462">
        <f t="shared" si="17"/>
        <v>585000</v>
      </c>
      <c r="X195" s="463">
        <f t="shared" si="13"/>
        <v>640000</v>
      </c>
      <c r="Y195" s="464">
        <v>1</v>
      </c>
      <c r="Z195" s="324">
        <v>10000</v>
      </c>
      <c r="AA195" s="15" t="str">
        <f>VLOOKUP(TRIM(C195),Att!B:CX,101,0)</f>
        <v>Power Connect</v>
      </c>
      <c r="AB195" s="466"/>
      <c r="AC195" s="221"/>
      <c r="AD195" s="221"/>
      <c r="AE195" s="221"/>
      <c r="AF195" s="221"/>
      <c r="AG195" s="221"/>
      <c r="AH195" s="221"/>
      <c r="AI195" s="221"/>
      <c r="AJ195" s="221"/>
      <c r="AK195" s="221"/>
      <c r="AL195" s="465">
        <v>0</v>
      </c>
      <c r="AM195" s="310"/>
    </row>
    <row r="196" spans="1:39" s="300" customFormat="1" x14ac:dyDescent="0.35">
      <c r="A196" s="456">
        <f t="shared" ref="A196:A259" si="18">ROW()-3</f>
        <v>193</v>
      </c>
      <c r="B196" s="457" t="s">
        <v>325</v>
      </c>
      <c r="C196" s="456">
        <v>26005595</v>
      </c>
      <c r="D196" s="457" t="s">
        <v>1554</v>
      </c>
      <c r="E196" s="458" t="s">
        <v>2246</v>
      </c>
      <c r="F196" s="457" t="s">
        <v>328</v>
      </c>
      <c r="G196" s="458" t="s">
        <v>56</v>
      </c>
      <c r="H196" s="458" t="s">
        <v>2233</v>
      </c>
      <c r="I196" s="459">
        <v>-39.25</v>
      </c>
      <c r="J196" s="459">
        <v>-13</v>
      </c>
      <c r="K196" s="459">
        <v>0</v>
      </c>
      <c r="L196" s="459">
        <v>0</v>
      </c>
      <c r="M196" s="459">
        <v>12.5</v>
      </c>
      <c r="N196" s="459">
        <v>0</v>
      </c>
      <c r="O196" s="459"/>
      <c r="P196" s="459"/>
      <c r="Q196" s="460">
        <f t="shared" si="16"/>
        <v>-39.75</v>
      </c>
      <c r="R196" s="461">
        <v>0</v>
      </c>
      <c r="S196" s="461">
        <v>1</v>
      </c>
      <c r="T196" s="461">
        <v>0</v>
      </c>
      <c r="U196" s="461">
        <v>0</v>
      </c>
      <c r="V196" s="461"/>
      <c r="W196" s="462">
        <f t="shared" si="17"/>
        <v>10000</v>
      </c>
      <c r="X196" s="463">
        <f t="shared" ref="X196:X259" si="19">IF(E196="SMT",10000000/COUNTIFS(E:E,"SMT"),IF(G196="LG",(35000000+15000000)/COUNTIFS(G:G,"LG"),0))+Z196*64</f>
        <v>640000</v>
      </c>
      <c r="Y196" s="464">
        <v>1</v>
      </c>
      <c r="Z196" s="324">
        <v>10000</v>
      </c>
      <c r="AA196" s="15" t="str">
        <f>VLOOKUP(TRIM(C196),Att!B:CX,101,0)</f>
        <v>Power Connect</v>
      </c>
      <c r="AB196" s="466"/>
      <c r="AC196" s="221"/>
      <c r="AD196" s="221"/>
      <c r="AE196" s="221"/>
      <c r="AF196" s="221"/>
      <c r="AG196" s="221"/>
      <c r="AH196" s="221"/>
      <c r="AI196" s="221"/>
      <c r="AJ196" s="221"/>
      <c r="AK196" s="221"/>
      <c r="AL196" s="465">
        <v>0</v>
      </c>
      <c r="AM196" s="310"/>
    </row>
    <row r="197" spans="1:39" s="300" customFormat="1" x14ac:dyDescent="0.35">
      <c r="A197" s="456">
        <f t="shared" si="18"/>
        <v>194</v>
      </c>
      <c r="B197" s="457" t="s">
        <v>325</v>
      </c>
      <c r="C197" s="456">
        <v>26005596</v>
      </c>
      <c r="D197" s="457" t="s">
        <v>1557</v>
      </c>
      <c r="E197" s="458" t="s">
        <v>2257</v>
      </c>
      <c r="F197" s="457" t="s">
        <v>328</v>
      </c>
      <c r="G197" s="458" t="s">
        <v>56</v>
      </c>
      <c r="H197" s="458" t="s">
        <v>2233</v>
      </c>
      <c r="I197" s="459">
        <v>-1.75</v>
      </c>
      <c r="J197" s="459">
        <v>0</v>
      </c>
      <c r="K197" s="459">
        <v>0</v>
      </c>
      <c r="L197" s="459">
        <v>0</v>
      </c>
      <c r="M197" s="459">
        <v>16</v>
      </c>
      <c r="N197" s="459">
        <v>0</v>
      </c>
      <c r="O197" s="459"/>
      <c r="P197" s="459"/>
      <c r="Q197" s="460">
        <f t="shared" si="16"/>
        <v>14.25</v>
      </c>
      <c r="R197" s="461">
        <v>1</v>
      </c>
      <c r="S197" s="461"/>
      <c r="T197" s="461">
        <v>0</v>
      </c>
      <c r="U197" s="461">
        <v>0</v>
      </c>
      <c r="V197" s="461"/>
      <c r="W197" s="462">
        <f t="shared" si="17"/>
        <v>152500</v>
      </c>
      <c r="X197" s="463">
        <f t="shared" si="19"/>
        <v>640000</v>
      </c>
      <c r="Y197" s="464">
        <v>1</v>
      </c>
      <c r="Z197" s="324">
        <v>10000</v>
      </c>
      <c r="AA197" s="15" t="str">
        <f>VLOOKUP(TRIM(C197),Att!B:CX,101,0)</f>
        <v>Power Connect</v>
      </c>
      <c r="AB197" s="466"/>
      <c r="AC197" s="221"/>
      <c r="AD197" s="221"/>
      <c r="AE197" s="221"/>
      <c r="AF197" s="221"/>
      <c r="AG197" s="221"/>
      <c r="AH197" s="221"/>
      <c r="AI197" s="221"/>
      <c r="AJ197" s="221"/>
      <c r="AK197" s="221"/>
      <c r="AL197" s="465">
        <v>0</v>
      </c>
      <c r="AM197" s="310"/>
    </row>
    <row r="198" spans="1:39" s="300" customFormat="1" x14ac:dyDescent="0.35">
      <c r="A198" s="456">
        <f t="shared" si="18"/>
        <v>195</v>
      </c>
      <c r="B198" s="457" t="s">
        <v>325</v>
      </c>
      <c r="C198" s="456">
        <v>26005597</v>
      </c>
      <c r="D198" s="457" t="s">
        <v>1560</v>
      </c>
      <c r="E198" s="458" t="s">
        <v>2244</v>
      </c>
      <c r="F198" s="457" t="s">
        <v>328</v>
      </c>
      <c r="G198" s="458" t="s">
        <v>56</v>
      </c>
      <c r="H198" s="458" t="s">
        <v>2233</v>
      </c>
      <c r="I198" s="459">
        <v>34.75</v>
      </c>
      <c r="J198" s="459">
        <v>-1</v>
      </c>
      <c r="K198" s="459">
        <v>0</v>
      </c>
      <c r="L198" s="459">
        <v>0</v>
      </c>
      <c r="M198" s="459">
        <v>30.5</v>
      </c>
      <c r="N198" s="459">
        <v>0</v>
      </c>
      <c r="O198" s="459"/>
      <c r="P198" s="459"/>
      <c r="Q198" s="460">
        <f t="shared" si="16"/>
        <v>64.25</v>
      </c>
      <c r="R198" s="461">
        <v>0</v>
      </c>
      <c r="S198" s="461">
        <v>1</v>
      </c>
      <c r="T198" s="461">
        <v>0</v>
      </c>
      <c r="U198" s="461">
        <v>0</v>
      </c>
      <c r="V198" s="461"/>
      <c r="W198" s="462">
        <f t="shared" si="17"/>
        <v>652500</v>
      </c>
      <c r="X198" s="463">
        <f t="shared" si="19"/>
        <v>640000</v>
      </c>
      <c r="Y198" s="464">
        <v>1</v>
      </c>
      <c r="Z198" s="324">
        <v>10000</v>
      </c>
      <c r="AA198" s="15" t="str">
        <f>VLOOKUP(TRIM(C198),Att!B:CX,101,0)</f>
        <v>Power Connect</v>
      </c>
      <c r="AB198" s="466"/>
      <c r="AC198" s="221"/>
      <c r="AD198" s="221"/>
      <c r="AE198" s="221"/>
      <c r="AF198" s="221"/>
      <c r="AG198" s="221"/>
      <c r="AH198" s="221"/>
      <c r="AI198" s="221"/>
      <c r="AJ198" s="221"/>
      <c r="AK198" s="221"/>
      <c r="AL198" s="465">
        <v>0</v>
      </c>
      <c r="AM198" s="310"/>
    </row>
    <row r="199" spans="1:39" s="300" customFormat="1" x14ac:dyDescent="0.35">
      <c r="A199" s="456">
        <f t="shared" si="18"/>
        <v>196</v>
      </c>
      <c r="B199" s="457" t="s">
        <v>325</v>
      </c>
      <c r="C199" s="456">
        <v>26005598</v>
      </c>
      <c r="D199" s="457" t="s">
        <v>1563</v>
      </c>
      <c r="E199" s="458" t="s">
        <v>2246</v>
      </c>
      <c r="F199" s="457" t="s">
        <v>328</v>
      </c>
      <c r="G199" s="458" t="s">
        <v>56</v>
      </c>
      <c r="H199" s="458" t="s">
        <v>2233</v>
      </c>
      <c r="I199" s="459">
        <v>14</v>
      </c>
      <c r="J199" s="459">
        <v>0</v>
      </c>
      <c r="K199" s="459">
        <v>0</v>
      </c>
      <c r="L199" s="459">
        <v>0</v>
      </c>
      <c r="M199" s="459">
        <v>23</v>
      </c>
      <c r="N199" s="459">
        <v>0</v>
      </c>
      <c r="O199" s="459"/>
      <c r="P199" s="459"/>
      <c r="Q199" s="460">
        <f t="shared" si="16"/>
        <v>37</v>
      </c>
      <c r="R199" s="461">
        <v>2</v>
      </c>
      <c r="S199" s="461"/>
      <c r="T199" s="461">
        <v>0</v>
      </c>
      <c r="U199" s="461">
        <v>0</v>
      </c>
      <c r="V199" s="461"/>
      <c r="W199" s="462">
        <f t="shared" si="17"/>
        <v>390000</v>
      </c>
      <c r="X199" s="463">
        <f t="shared" si="19"/>
        <v>640000</v>
      </c>
      <c r="Y199" s="464">
        <v>1</v>
      </c>
      <c r="Z199" s="324">
        <v>10000</v>
      </c>
      <c r="AA199" s="15" t="str">
        <f>VLOOKUP(TRIM(C199),Att!B:CX,101,0)</f>
        <v>Power Connect</v>
      </c>
      <c r="AB199" s="466"/>
      <c r="AC199" s="221"/>
      <c r="AD199" s="221"/>
      <c r="AE199" s="221"/>
      <c r="AF199" s="221"/>
      <c r="AG199" s="221"/>
      <c r="AH199" s="221"/>
      <c r="AI199" s="221"/>
      <c r="AJ199" s="221"/>
      <c r="AK199" s="221"/>
      <c r="AL199" s="465">
        <v>0</v>
      </c>
      <c r="AM199" s="310"/>
    </row>
    <row r="200" spans="1:39" s="300" customFormat="1" x14ac:dyDescent="0.35">
      <c r="A200" s="456">
        <f t="shared" si="18"/>
        <v>197</v>
      </c>
      <c r="B200" s="457" t="s">
        <v>325</v>
      </c>
      <c r="C200" s="456">
        <v>26005600</v>
      </c>
      <c r="D200" s="457" t="s">
        <v>1568</v>
      </c>
      <c r="E200" s="458" t="s">
        <v>2259</v>
      </c>
      <c r="F200" s="457" t="s">
        <v>328</v>
      </c>
      <c r="G200" s="458" t="s">
        <v>56</v>
      </c>
      <c r="H200" s="458" t="s">
        <v>2233</v>
      </c>
      <c r="I200" s="459">
        <v>36.75</v>
      </c>
      <c r="J200" s="459">
        <v>-3</v>
      </c>
      <c r="K200" s="459">
        <v>0</v>
      </c>
      <c r="L200" s="459">
        <v>0</v>
      </c>
      <c r="M200" s="459">
        <v>10.5</v>
      </c>
      <c r="N200" s="459">
        <v>0</v>
      </c>
      <c r="O200" s="459"/>
      <c r="P200" s="459"/>
      <c r="Q200" s="460">
        <f t="shared" si="16"/>
        <v>44.25</v>
      </c>
      <c r="R200" s="461">
        <v>34</v>
      </c>
      <c r="S200" s="461"/>
      <c r="T200" s="461">
        <v>0</v>
      </c>
      <c r="U200" s="461">
        <v>0</v>
      </c>
      <c r="V200" s="461"/>
      <c r="W200" s="462">
        <f t="shared" si="17"/>
        <v>782500</v>
      </c>
      <c r="X200" s="463">
        <f t="shared" si="19"/>
        <v>640000</v>
      </c>
      <c r="Y200" s="464">
        <v>1</v>
      </c>
      <c r="Z200" s="324">
        <v>10000</v>
      </c>
      <c r="AA200" s="15" t="str">
        <f>VLOOKUP(TRIM(C200),Att!B:CX,101,0)</f>
        <v>MEKONG SUBLABOR</v>
      </c>
      <c r="AB200" s="466"/>
      <c r="AC200" s="221"/>
      <c r="AD200" s="221"/>
      <c r="AE200" s="221"/>
      <c r="AF200" s="221"/>
      <c r="AG200" s="221"/>
      <c r="AH200" s="221"/>
      <c r="AI200" s="221"/>
      <c r="AJ200" s="221"/>
      <c r="AK200" s="221"/>
      <c r="AL200" s="465">
        <v>0</v>
      </c>
      <c r="AM200" s="310"/>
    </row>
    <row r="201" spans="1:39" s="300" customFormat="1" x14ac:dyDescent="0.35">
      <c r="A201" s="456">
        <f t="shared" si="18"/>
        <v>198</v>
      </c>
      <c r="B201" s="457" t="s">
        <v>325</v>
      </c>
      <c r="C201" s="456">
        <v>26005601</v>
      </c>
      <c r="D201" s="457" t="s">
        <v>1571</v>
      </c>
      <c r="E201" s="458" t="s">
        <v>2243</v>
      </c>
      <c r="F201" s="457" t="s">
        <v>327</v>
      </c>
      <c r="G201" s="458" t="s">
        <v>56</v>
      </c>
      <c r="H201" s="458" t="s">
        <v>2233</v>
      </c>
      <c r="I201" s="459">
        <v>-3</v>
      </c>
      <c r="J201" s="459">
        <v>-1</v>
      </c>
      <c r="K201" s="459">
        <v>0</v>
      </c>
      <c r="L201" s="459">
        <v>0</v>
      </c>
      <c r="M201" s="459">
        <v>17.5</v>
      </c>
      <c r="N201" s="459">
        <v>0</v>
      </c>
      <c r="O201" s="459"/>
      <c r="P201" s="459"/>
      <c r="Q201" s="460">
        <f t="shared" si="16"/>
        <v>13.5</v>
      </c>
      <c r="R201" s="461">
        <v>1</v>
      </c>
      <c r="S201" s="461"/>
      <c r="T201" s="461">
        <v>0</v>
      </c>
      <c r="U201" s="461">
        <v>0</v>
      </c>
      <c r="V201" s="461"/>
      <c r="W201" s="462">
        <f t="shared" si="17"/>
        <v>145000</v>
      </c>
      <c r="X201" s="463">
        <f t="shared" si="19"/>
        <v>640000</v>
      </c>
      <c r="Y201" s="464">
        <v>1</v>
      </c>
      <c r="Z201" s="324">
        <v>10000</v>
      </c>
      <c r="AA201" s="15" t="str">
        <f>VLOOKUP(TRIM(C201),Att!B:CX,101,0)</f>
        <v>MEKONG SUBLABOR</v>
      </c>
      <c r="AB201" s="466"/>
      <c r="AC201" s="221"/>
      <c r="AD201" s="221"/>
      <c r="AE201" s="221"/>
      <c r="AF201" s="221"/>
      <c r="AG201" s="221"/>
      <c r="AH201" s="221"/>
      <c r="AI201" s="221"/>
      <c r="AJ201" s="221"/>
      <c r="AK201" s="221"/>
      <c r="AL201" s="465" t="s">
        <v>1926</v>
      </c>
      <c r="AM201" s="310"/>
    </row>
    <row r="202" spans="1:39" s="300" customFormat="1" x14ac:dyDescent="0.35">
      <c r="A202" s="456">
        <f t="shared" si="18"/>
        <v>199</v>
      </c>
      <c r="B202" s="457" t="s">
        <v>325</v>
      </c>
      <c r="C202" s="456">
        <v>26005604</v>
      </c>
      <c r="D202" s="457" t="s">
        <v>1574</v>
      </c>
      <c r="E202" s="458" t="s">
        <v>2272</v>
      </c>
      <c r="F202" s="457" t="s">
        <v>398</v>
      </c>
      <c r="G202" s="458" t="s">
        <v>56</v>
      </c>
      <c r="H202" s="458" t="s">
        <v>2233</v>
      </c>
      <c r="I202" s="459">
        <v>36.25</v>
      </c>
      <c r="J202" s="459">
        <v>0</v>
      </c>
      <c r="K202" s="459">
        <v>0</v>
      </c>
      <c r="L202" s="459">
        <v>0</v>
      </c>
      <c r="M202" s="459">
        <v>24</v>
      </c>
      <c r="N202" s="459">
        <v>0</v>
      </c>
      <c r="O202" s="459"/>
      <c r="P202" s="459"/>
      <c r="Q202" s="460">
        <f t="shared" si="16"/>
        <v>60.25</v>
      </c>
      <c r="R202" s="461">
        <v>2</v>
      </c>
      <c r="S202" s="461"/>
      <c r="T202" s="461">
        <v>0</v>
      </c>
      <c r="U202" s="461">
        <v>0</v>
      </c>
      <c r="V202" s="461"/>
      <c r="W202" s="462">
        <f t="shared" si="17"/>
        <v>622500</v>
      </c>
      <c r="X202" s="463">
        <f t="shared" si="19"/>
        <v>640000</v>
      </c>
      <c r="Y202" s="464">
        <v>1</v>
      </c>
      <c r="Z202" s="324">
        <v>10000</v>
      </c>
      <c r="AA202" s="15" t="str">
        <f>VLOOKUP(TRIM(C202),Att!B:CX,101,0)</f>
        <v>MEKONG SUBLABOR</v>
      </c>
      <c r="AB202" s="466"/>
      <c r="AC202" s="221"/>
      <c r="AD202" s="221"/>
      <c r="AE202" s="221"/>
      <c r="AF202" s="221"/>
      <c r="AG202" s="221"/>
      <c r="AH202" s="221"/>
      <c r="AI202" s="221"/>
      <c r="AJ202" s="221"/>
      <c r="AK202" s="221"/>
      <c r="AL202" s="465">
        <v>0</v>
      </c>
      <c r="AM202" s="310"/>
    </row>
    <row r="203" spans="1:39" s="300" customFormat="1" x14ac:dyDescent="0.35">
      <c r="A203" s="456">
        <f t="shared" si="18"/>
        <v>200</v>
      </c>
      <c r="B203" s="457" t="s">
        <v>325</v>
      </c>
      <c r="C203" s="456">
        <v>26005605</v>
      </c>
      <c r="D203" s="457" t="s">
        <v>1577</v>
      </c>
      <c r="E203" s="458" t="s">
        <v>2239</v>
      </c>
      <c r="F203" s="457" t="s">
        <v>327</v>
      </c>
      <c r="G203" s="458" t="s">
        <v>56</v>
      </c>
      <c r="H203" s="458" t="s">
        <v>2233</v>
      </c>
      <c r="I203" s="459">
        <v>38</v>
      </c>
      <c r="J203" s="459">
        <v>0</v>
      </c>
      <c r="K203" s="459">
        <v>0</v>
      </c>
      <c r="L203" s="459">
        <v>0</v>
      </c>
      <c r="M203" s="459">
        <v>19.5</v>
      </c>
      <c r="N203" s="459">
        <v>0</v>
      </c>
      <c r="O203" s="459"/>
      <c r="P203" s="459"/>
      <c r="Q203" s="460">
        <f t="shared" si="16"/>
        <v>57.5</v>
      </c>
      <c r="R203" s="461">
        <v>4</v>
      </c>
      <c r="S203" s="461">
        <v>2</v>
      </c>
      <c r="T203" s="461">
        <v>0</v>
      </c>
      <c r="U203" s="461">
        <v>0</v>
      </c>
      <c r="V203" s="461"/>
      <c r="W203" s="462">
        <f t="shared" si="17"/>
        <v>635000</v>
      </c>
      <c r="X203" s="463">
        <f t="shared" si="19"/>
        <v>640000</v>
      </c>
      <c r="Y203" s="464">
        <v>1</v>
      </c>
      <c r="Z203" s="324">
        <v>10000</v>
      </c>
      <c r="AA203" s="15" t="str">
        <f>VLOOKUP(TRIM(C203),Att!B:CX,101,0)</f>
        <v>MEKONG SUBLABOR</v>
      </c>
      <c r="AB203" s="466"/>
      <c r="AC203" s="221"/>
      <c r="AD203" s="221"/>
      <c r="AE203" s="221"/>
      <c r="AF203" s="221"/>
      <c r="AG203" s="221"/>
      <c r="AH203" s="221"/>
      <c r="AI203" s="221"/>
      <c r="AJ203" s="221"/>
      <c r="AK203" s="221"/>
      <c r="AL203" s="465">
        <v>0</v>
      </c>
      <c r="AM203" s="310"/>
    </row>
    <row r="204" spans="1:39" s="300" customFormat="1" x14ac:dyDescent="0.35">
      <c r="A204" s="456">
        <f t="shared" si="18"/>
        <v>201</v>
      </c>
      <c r="B204" s="457" t="s">
        <v>325</v>
      </c>
      <c r="C204" s="456">
        <v>26005606</v>
      </c>
      <c r="D204" s="457" t="s">
        <v>1580</v>
      </c>
      <c r="E204" s="458" t="s">
        <v>2232</v>
      </c>
      <c r="F204" s="457" t="s">
        <v>328</v>
      </c>
      <c r="G204" s="458" t="s">
        <v>56</v>
      </c>
      <c r="H204" s="458" t="s">
        <v>2233</v>
      </c>
      <c r="I204" s="459">
        <v>34.75</v>
      </c>
      <c r="J204" s="459">
        <v>0</v>
      </c>
      <c r="K204" s="459">
        <v>0</v>
      </c>
      <c r="L204" s="459">
        <v>0</v>
      </c>
      <c r="M204" s="459">
        <v>13.5</v>
      </c>
      <c r="N204" s="459">
        <v>0</v>
      </c>
      <c r="O204" s="459"/>
      <c r="P204" s="459"/>
      <c r="Q204" s="460">
        <f t="shared" si="16"/>
        <v>48.25</v>
      </c>
      <c r="R204" s="461">
        <v>11</v>
      </c>
      <c r="S204" s="461">
        <v>22</v>
      </c>
      <c r="T204" s="461">
        <v>0</v>
      </c>
      <c r="U204" s="461">
        <v>0</v>
      </c>
      <c r="V204" s="461"/>
      <c r="W204" s="462">
        <f t="shared" si="17"/>
        <v>812500</v>
      </c>
      <c r="X204" s="463">
        <f t="shared" si="19"/>
        <v>640000</v>
      </c>
      <c r="Y204" s="464">
        <v>1</v>
      </c>
      <c r="Z204" s="324">
        <v>10000</v>
      </c>
      <c r="AA204" s="15" t="str">
        <f>VLOOKUP(TRIM(C204),Att!B:CX,101,0)</f>
        <v>MEKONG SUBLABOR</v>
      </c>
      <c r="AB204" s="466"/>
      <c r="AC204" s="221"/>
      <c r="AD204" s="221"/>
      <c r="AE204" s="221"/>
      <c r="AF204" s="221"/>
      <c r="AG204" s="221"/>
      <c r="AH204" s="221"/>
      <c r="AI204" s="221"/>
      <c r="AJ204" s="221"/>
      <c r="AK204" s="221"/>
      <c r="AL204" s="465">
        <v>0</v>
      </c>
      <c r="AM204" s="310"/>
    </row>
    <row r="205" spans="1:39" s="300" customFormat="1" x14ac:dyDescent="0.35">
      <c r="A205" s="456">
        <f t="shared" si="18"/>
        <v>202</v>
      </c>
      <c r="B205" s="457" t="s">
        <v>325</v>
      </c>
      <c r="C205" s="456">
        <v>26005607</v>
      </c>
      <c r="D205" s="457" t="s">
        <v>1583</v>
      </c>
      <c r="E205" s="458" t="s">
        <v>2254</v>
      </c>
      <c r="F205" s="457" t="s">
        <v>327</v>
      </c>
      <c r="G205" s="458" t="s">
        <v>56</v>
      </c>
      <c r="H205" s="458" t="s">
        <v>2233</v>
      </c>
      <c r="I205" s="459">
        <v>29.5</v>
      </c>
      <c r="J205" s="459">
        <v>-5</v>
      </c>
      <c r="K205" s="459">
        <v>0</v>
      </c>
      <c r="L205" s="459">
        <v>0</v>
      </c>
      <c r="M205" s="459">
        <v>11</v>
      </c>
      <c r="N205" s="459">
        <v>0</v>
      </c>
      <c r="O205" s="459"/>
      <c r="P205" s="459"/>
      <c r="Q205" s="460">
        <f t="shared" si="16"/>
        <v>35.5</v>
      </c>
      <c r="R205" s="461">
        <v>2</v>
      </c>
      <c r="S205" s="461"/>
      <c r="T205" s="461">
        <v>0</v>
      </c>
      <c r="U205" s="461">
        <v>0</v>
      </c>
      <c r="V205" s="461"/>
      <c r="W205" s="462">
        <f t="shared" si="17"/>
        <v>375000</v>
      </c>
      <c r="X205" s="463">
        <f t="shared" si="19"/>
        <v>640000</v>
      </c>
      <c r="Y205" s="464">
        <v>1</v>
      </c>
      <c r="Z205" s="324">
        <v>10000</v>
      </c>
      <c r="AA205" s="15" t="str">
        <f>VLOOKUP(TRIM(C205),Att!B:CX,101,0)</f>
        <v>MEKONG SUBLABOR</v>
      </c>
      <c r="AB205" s="466"/>
      <c r="AC205" s="221"/>
      <c r="AD205" s="221"/>
      <c r="AE205" s="221"/>
      <c r="AF205" s="221"/>
      <c r="AG205" s="221"/>
      <c r="AH205" s="221"/>
      <c r="AI205" s="221"/>
      <c r="AJ205" s="221"/>
      <c r="AK205" s="221"/>
      <c r="AL205" s="465">
        <v>0</v>
      </c>
      <c r="AM205" s="310"/>
    </row>
    <row r="206" spans="1:39" s="300" customFormat="1" x14ac:dyDescent="0.35">
      <c r="A206" s="456">
        <f t="shared" si="18"/>
        <v>203</v>
      </c>
      <c r="B206" s="457" t="s">
        <v>325</v>
      </c>
      <c r="C206" s="456">
        <v>26005608</v>
      </c>
      <c r="D206" s="457" t="s">
        <v>1586</v>
      </c>
      <c r="E206" s="458" t="s">
        <v>2262</v>
      </c>
      <c r="F206" s="457" t="s">
        <v>327</v>
      </c>
      <c r="G206" s="458" t="s">
        <v>56</v>
      </c>
      <c r="H206" s="458" t="s">
        <v>2233</v>
      </c>
      <c r="I206" s="459">
        <v>36</v>
      </c>
      <c r="J206" s="459">
        <v>0</v>
      </c>
      <c r="K206" s="459">
        <v>0</v>
      </c>
      <c r="L206" s="459">
        <v>0</v>
      </c>
      <c r="M206" s="459">
        <v>16.5</v>
      </c>
      <c r="N206" s="459">
        <v>0</v>
      </c>
      <c r="O206" s="459"/>
      <c r="P206" s="459"/>
      <c r="Q206" s="460">
        <f t="shared" si="16"/>
        <v>52.5</v>
      </c>
      <c r="R206" s="461">
        <v>0</v>
      </c>
      <c r="S206" s="461">
        <v>1</v>
      </c>
      <c r="T206" s="461">
        <v>0</v>
      </c>
      <c r="U206" s="461">
        <v>0</v>
      </c>
      <c r="V206" s="461"/>
      <c r="W206" s="462">
        <f t="shared" si="17"/>
        <v>535000</v>
      </c>
      <c r="X206" s="463">
        <f t="shared" si="19"/>
        <v>640000</v>
      </c>
      <c r="Y206" s="464">
        <v>1</v>
      </c>
      <c r="Z206" s="324">
        <v>10000</v>
      </c>
      <c r="AA206" s="15" t="str">
        <f>VLOOKUP(TRIM(C206),Att!B:CX,101,0)</f>
        <v>MEKONG SUBLABOR</v>
      </c>
      <c r="AB206" s="466"/>
      <c r="AC206" s="221"/>
      <c r="AD206" s="221"/>
      <c r="AE206" s="221"/>
      <c r="AF206" s="221"/>
      <c r="AG206" s="221"/>
      <c r="AH206" s="221"/>
      <c r="AI206" s="221"/>
      <c r="AJ206" s="221"/>
      <c r="AK206" s="221"/>
      <c r="AL206" s="465">
        <v>0</v>
      </c>
      <c r="AM206" s="310"/>
    </row>
    <row r="207" spans="1:39" s="300" customFormat="1" x14ac:dyDescent="0.35">
      <c r="A207" s="456">
        <f t="shared" si="18"/>
        <v>204</v>
      </c>
      <c r="B207" s="457" t="s">
        <v>325</v>
      </c>
      <c r="C207" s="456">
        <v>26005609</v>
      </c>
      <c r="D207" s="457" t="s">
        <v>1589</v>
      </c>
      <c r="E207" s="458" t="s">
        <v>2236</v>
      </c>
      <c r="F207" s="457" t="s">
        <v>327</v>
      </c>
      <c r="G207" s="458" t="s">
        <v>56</v>
      </c>
      <c r="H207" s="458" t="s">
        <v>2233</v>
      </c>
      <c r="I207" s="459">
        <v>36.25</v>
      </c>
      <c r="J207" s="459">
        <v>0</v>
      </c>
      <c r="K207" s="459">
        <v>0</v>
      </c>
      <c r="L207" s="459">
        <v>0</v>
      </c>
      <c r="M207" s="459">
        <v>21.5</v>
      </c>
      <c r="N207" s="459">
        <v>0</v>
      </c>
      <c r="O207" s="459"/>
      <c r="P207" s="459"/>
      <c r="Q207" s="460">
        <f t="shared" si="16"/>
        <v>57.75</v>
      </c>
      <c r="R207" s="461">
        <v>0</v>
      </c>
      <c r="S207" s="461">
        <v>1</v>
      </c>
      <c r="T207" s="461">
        <v>0</v>
      </c>
      <c r="U207" s="461">
        <v>0</v>
      </c>
      <c r="V207" s="461"/>
      <c r="W207" s="462">
        <f t="shared" si="17"/>
        <v>587500</v>
      </c>
      <c r="X207" s="463">
        <f t="shared" si="19"/>
        <v>640000</v>
      </c>
      <c r="Y207" s="464">
        <v>1</v>
      </c>
      <c r="Z207" s="324">
        <v>10000</v>
      </c>
      <c r="AA207" s="15" t="str">
        <f>VLOOKUP(TRIM(C207),Att!B:CX,101,0)</f>
        <v>MEKONG SUBLABOR</v>
      </c>
      <c r="AB207" s="466"/>
      <c r="AC207" s="221"/>
      <c r="AD207" s="221"/>
      <c r="AE207" s="221"/>
      <c r="AF207" s="221"/>
      <c r="AG207" s="221"/>
      <c r="AH207" s="221"/>
      <c r="AI207" s="221"/>
      <c r="AJ207" s="221"/>
      <c r="AK207" s="221"/>
      <c r="AL207" s="465" t="s">
        <v>1906</v>
      </c>
      <c r="AM207" s="310"/>
    </row>
    <row r="208" spans="1:39" s="300" customFormat="1" x14ac:dyDescent="0.35">
      <c r="A208" s="456">
        <f t="shared" si="18"/>
        <v>205</v>
      </c>
      <c r="B208" s="457" t="s">
        <v>325</v>
      </c>
      <c r="C208" s="456">
        <v>26005610</v>
      </c>
      <c r="D208" s="457" t="s">
        <v>1592</v>
      </c>
      <c r="E208" s="458" t="s">
        <v>2252</v>
      </c>
      <c r="F208" s="457" t="s">
        <v>327</v>
      </c>
      <c r="G208" s="458" t="s">
        <v>56</v>
      </c>
      <c r="H208" s="458" t="s">
        <v>2233</v>
      </c>
      <c r="I208" s="459">
        <v>-60.25</v>
      </c>
      <c r="J208" s="459">
        <v>0</v>
      </c>
      <c r="K208" s="459">
        <v>0</v>
      </c>
      <c r="L208" s="459">
        <v>0</v>
      </c>
      <c r="M208" s="459">
        <v>12.5</v>
      </c>
      <c r="N208" s="459">
        <v>0</v>
      </c>
      <c r="O208" s="459"/>
      <c r="P208" s="459"/>
      <c r="Q208" s="460">
        <f t="shared" si="16"/>
        <v>-47.75</v>
      </c>
      <c r="R208" s="461">
        <v>0</v>
      </c>
      <c r="S208" s="461"/>
      <c r="T208" s="461">
        <v>0</v>
      </c>
      <c r="U208" s="461">
        <v>0</v>
      </c>
      <c r="V208" s="461"/>
      <c r="W208" s="462"/>
      <c r="X208" s="463">
        <f t="shared" si="19"/>
        <v>640000</v>
      </c>
      <c r="Y208" s="464">
        <v>1</v>
      </c>
      <c r="Z208" s="324">
        <v>10000</v>
      </c>
      <c r="AA208" s="15" t="str">
        <f>VLOOKUP(TRIM(C208),Att!B:CX,101,0)</f>
        <v>MEKONG SUBLABOR</v>
      </c>
      <c r="AB208" s="466"/>
      <c r="AC208" s="221"/>
      <c r="AD208" s="221"/>
      <c r="AE208" s="221"/>
      <c r="AF208" s="221"/>
      <c r="AG208" s="221"/>
      <c r="AH208" s="221"/>
      <c r="AI208" s="221"/>
      <c r="AJ208" s="221"/>
      <c r="AK208" s="221"/>
      <c r="AL208" s="465">
        <v>0</v>
      </c>
      <c r="AM208" s="310"/>
    </row>
    <row r="209" spans="1:39" s="300" customFormat="1" x14ac:dyDescent="0.35">
      <c r="A209" s="456">
        <f t="shared" si="18"/>
        <v>206</v>
      </c>
      <c r="B209" s="457" t="s">
        <v>325</v>
      </c>
      <c r="C209" s="456">
        <v>25005141</v>
      </c>
      <c r="D209" s="457" t="s">
        <v>783</v>
      </c>
      <c r="E209" s="458" t="s">
        <v>2239</v>
      </c>
      <c r="F209" s="457" t="s">
        <v>399</v>
      </c>
      <c r="G209" s="458" t="s">
        <v>56</v>
      </c>
      <c r="H209" s="458" t="s">
        <v>2233</v>
      </c>
      <c r="I209" s="459">
        <v>30.25</v>
      </c>
      <c r="J209" s="459">
        <v>0</v>
      </c>
      <c r="K209" s="459">
        <v>0</v>
      </c>
      <c r="L209" s="459">
        <v>0</v>
      </c>
      <c r="M209" s="459">
        <v>22</v>
      </c>
      <c r="N209" s="459">
        <v>0</v>
      </c>
      <c r="O209" s="459"/>
      <c r="P209" s="459"/>
      <c r="Q209" s="460">
        <f t="shared" si="16"/>
        <v>52.25</v>
      </c>
      <c r="R209" s="461">
        <v>8</v>
      </c>
      <c r="S209" s="461"/>
      <c r="T209" s="461">
        <v>0</v>
      </c>
      <c r="U209" s="461">
        <v>0</v>
      </c>
      <c r="V209" s="461"/>
      <c r="W209" s="462">
        <f t="shared" si="17"/>
        <v>602500</v>
      </c>
      <c r="X209" s="463">
        <f t="shared" si="19"/>
        <v>640000</v>
      </c>
      <c r="Y209" s="464">
        <v>1</v>
      </c>
      <c r="Z209" s="324">
        <v>10000</v>
      </c>
      <c r="AA209" s="15" t="str">
        <f>VLOOKUP(TRIM(C209),Att!B:CX,101,0)</f>
        <v>MEKONG SUBLABOR</v>
      </c>
      <c r="AB209" s="466"/>
      <c r="AC209" s="221"/>
      <c r="AD209" s="221"/>
      <c r="AE209" s="221"/>
      <c r="AF209" s="221"/>
      <c r="AG209" s="221"/>
      <c r="AH209" s="221"/>
      <c r="AI209" s="221"/>
      <c r="AJ209" s="221"/>
      <c r="AK209" s="221"/>
      <c r="AL209" s="465">
        <v>0</v>
      </c>
      <c r="AM209" s="310"/>
    </row>
    <row r="210" spans="1:39" s="300" customFormat="1" x14ac:dyDescent="0.35">
      <c r="A210" s="456">
        <f t="shared" si="18"/>
        <v>207</v>
      </c>
      <c r="B210" s="457" t="s">
        <v>325</v>
      </c>
      <c r="C210" s="456">
        <v>25005090</v>
      </c>
      <c r="D210" s="457" t="s">
        <v>711</v>
      </c>
      <c r="E210" s="458" t="s">
        <v>2257</v>
      </c>
      <c r="F210" s="457" t="s">
        <v>328</v>
      </c>
      <c r="G210" s="458" t="s">
        <v>56</v>
      </c>
      <c r="H210" s="458" t="s">
        <v>2233</v>
      </c>
      <c r="I210" s="459">
        <v>33.5</v>
      </c>
      <c r="J210" s="459">
        <v>-1</v>
      </c>
      <c r="K210" s="459">
        <v>0</v>
      </c>
      <c r="L210" s="459">
        <v>0</v>
      </c>
      <c r="M210" s="459">
        <v>18.5</v>
      </c>
      <c r="N210" s="459">
        <v>0</v>
      </c>
      <c r="O210" s="459"/>
      <c r="P210" s="459"/>
      <c r="Q210" s="460">
        <f t="shared" si="16"/>
        <v>51</v>
      </c>
      <c r="R210" s="461">
        <v>6</v>
      </c>
      <c r="S210" s="461"/>
      <c r="T210" s="461">
        <v>0</v>
      </c>
      <c r="U210" s="461">
        <v>0</v>
      </c>
      <c r="V210" s="461"/>
      <c r="W210" s="462">
        <f t="shared" si="17"/>
        <v>570000</v>
      </c>
      <c r="X210" s="463">
        <f t="shared" si="19"/>
        <v>640000</v>
      </c>
      <c r="Y210" s="464">
        <v>1</v>
      </c>
      <c r="Z210" s="324">
        <v>10000</v>
      </c>
      <c r="AA210" s="15" t="str">
        <f>VLOOKUP(TRIM(C210),Att!B:CX,101,0)</f>
        <v>MEKONG SUBLABOR</v>
      </c>
      <c r="AB210" s="466"/>
      <c r="AC210" s="221"/>
      <c r="AD210" s="221"/>
      <c r="AE210" s="221"/>
      <c r="AF210" s="221"/>
      <c r="AG210" s="221"/>
      <c r="AH210" s="221"/>
      <c r="AI210" s="221"/>
      <c r="AJ210" s="221"/>
      <c r="AK210" s="221"/>
      <c r="AL210" s="465">
        <v>0</v>
      </c>
      <c r="AM210" s="310"/>
    </row>
    <row r="211" spans="1:39" s="300" customFormat="1" x14ac:dyDescent="0.35">
      <c r="A211" s="456">
        <f t="shared" si="18"/>
        <v>208</v>
      </c>
      <c r="B211" s="457" t="s">
        <v>325</v>
      </c>
      <c r="C211" s="456">
        <v>25005128</v>
      </c>
      <c r="D211" s="457" t="s">
        <v>761</v>
      </c>
      <c r="E211" s="458" t="s">
        <v>2232</v>
      </c>
      <c r="F211" s="457" t="s">
        <v>328</v>
      </c>
      <c r="G211" s="458" t="s">
        <v>56</v>
      </c>
      <c r="H211" s="458" t="s">
        <v>2233</v>
      </c>
      <c r="I211" s="459">
        <v>-76</v>
      </c>
      <c r="J211" s="459">
        <v>-2</v>
      </c>
      <c r="K211" s="459">
        <v>0</v>
      </c>
      <c r="L211" s="459">
        <v>0</v>
      </c>
      <c r="M211" s="459">
        <v>6.5</v>
      </c>
      <c r="N211" s="459">
        <v>0</v>
      </c>
      <c r="O211" s="459"/>
      <c r="P211" s="459"/>
      <c r="Q211" s="460">
        <f t="shared" si="16"/>
        <v>-71.5</v>
      </c>
      <c r="R211" s="461">
        <v>3</v>
      </c>
      <c r="S211" s="461">
        <v>2</v>
      </c>
      <c r="T211" s="461">
        <v>0</v>
      </c>
      <c r="U211" s="461">
        <v>0</v>
      </c>
      <c r="V211" s="461"/>
      <c r="W211" s="462">
        <f t="shared" si="17"/>
        <v>50000</v>
      </c>
      <c r="X211" s="463">
        <f t="shared" si="19"/>
        <v>640000</v>
      </c>
      <c r="Y211" s="464">
        <v>1</v>
      </c>
      <c r="Z211" s="324">
        <v>10000</v>
      </c>
      <c r="AA211" s="15" t="str">
        <f>VLOOKUP(TRIM(C211),Att!B:CX,101,0)</f>
        <v>ANNK-HR</v>
      </c>
      <c r="AB211" s="466"/>
      <c r="AC211" s="221"/>
      <c r="AD211" s="221"/>
      <c r="AE211" s="221"/>
      <c r="AF211" s="221"/>
      <c r="AG211" s="221"/>
      <c r="AH211" s="221"/>
      <c r="AI211" s="221"/>
      <c r="AJ211" s="221"/>
      <c r="AK211" s="221"/>
      <c r="AL211" s="465">
        <v>0</v>
      </c>
      <c r="AM211" s="310"/>
    </row>
    <row r="212" spans="1:39" s="300" customFormat="1" x14ac:dyDescent="0.35">
      <c r="A212" s="456">
        <f t="shared" si="18"/>
        <v>209</v>
      </c>
      <c r="B212" s="457" t="s">
        <v>325</v>
      </c>
      <c r="C212" s="456">
        <v>25005132</v>
      </c>
      <c r="D212" s="457" t="s">
        <v>766</v>
      </c>
      <c r="E212" s="458" t="s">
        <v>2244</v>
      </c>
      <c r="F212" s="457" t="s">
        <v>328</v>
      </c>
      <c r="G212" s="458" t="s">
        <v>56</v>
      </c>
      <c r="H212" s="458" t="s">
        <v>2233</v>
      </c>
      <c r="I212" s="459">
        <v>23.25</v>
      </c>
      <c r="J212" s="459">
        <v>0</v>
      </c>
      <c r="K212" s="459">
        <v>0</v>
      </c>
      <c r="L212" s="459">
        <v>0</v>
      </c>
      <c r="M212" s="459">
        <v>21.5</v>
      </c>
      <c r="N212" s="459">
        <v>0</v>
      </c>
      <c r="O212" s="459"/>
      <c r="P212" s="459"/>
      <c r="Q212" s="460">
        <f t="shared" si="16"/>
        <v>44.75</v>
      </c>
      <c r="R212" s="461">
        <v>8</v>
      </c>
      <c r="S212" s="461">
        <v>2</v>
      </c>
      <c r="T212" s="461">
        <v>0</v>
      </c>
      <c r="U212" s="461">
        <v>0</v>
      </c>
      <c r="V212" s="461"/>
      <c r="W212" s="462">
        <f t="shared" si="17"/>
        <v>547500</v>
      </c>
      <c r="X212" s="463">
        <f t="shared" si="19"/>
        <v>640000</v>
      </c>
      <c r="Y212" s="464">
        <v>1</v>
      </c>
      <c r="Z212" s="324">
        <v>10000</v>
      </c>
      <c r="AA212" s="15" t="str">
        <f>VLOOKUP(TRIM(C212),Att!B:CX,101,0)</f>
        <v>MEKONG SUBLABOR</v>
      </c>
      <c r="AB212" s="466"/>
      <c r="AC212" s="221"/>
      <c r="AD212" s="221"/>
      <c r="AE212" s="221"/>
      <c r="AF212" s="221"/>
      <c r="AG212" s="221"/>
      <c r="AH212" s="221"/>
      <c r="AI212" s="221"/>
      <c r="AJ212" s="221"/>
      <c r="AK212" s="221"/>
      <c r="AL212" s="465">
        <v>0</v>
      </c>
      <c r="AM212" s="310"/>
    </row>
    <row r="213" spans="1:39" s="300" customFormat="1" x14ac:dyDescent="0.35">
      <c r="A213" s="456">
        <f t="shared" si="18"/>
        <v>210</v>
      </c>
      <c r="B213" s="457" t="s">
        <v>325</v>
      </c>
      <c r="C213" s="456">
        <v>25005168</v>
      </c>
      <c r="D213" s="457" t="s">
        <v>807</v>
      </c>
      <c r="E213" s="458" t="s">
        <v>2275</v>
      </c>
      <c r="F213" s="457" t="s">
        <v>327</v>
      </c>
      <c r="G213" s="458" t="s">
        <v>56</v>
      </c>
      <c r="H213" s="458" t="s">
        <v>2233</v>
      </c>
      <c r="I213" s="459">
        <v>28.5</v>
      </c>
      <c r="J213" s="459">
        <v>0</v>
      </c>
      <c r="K213" s="459">
        <v>0</v>
      </c>
      <c r="L213" s="459">
        <v>0</v>
      </c>
      <c r="M213" s="459">
        <v>20</v>
      </c>
      <c r="N213" s="459">
        <v>0</v>
      </c>
      <c r="O213" s="459"/>
      <c r="P213" s="459"/>
      <c r="Q213" s="460">
        <f t="shared" si="16"/>
        <v>48.5</v>
      </c>
      <c r="R213" s="461">
        <v>0</v>
      </c>
      <c r="S213" s="461"/>
      <c r="T213" s="461">
        <v>0</v>
      </c>
      <c r="U213" s="461">
        <v>0</v>
      </c>
      <c r="V213" s="461"/>
      <c r="W213" s="462">
        <f t="shared" si="17"/>
        <v>485000</v>
      </c>
      <c r="X213" s="463">
        <f t="shared" si="19"/>
        <v>640000</v>
      </c>
      <c r="Y213" s="464">
        <v>1</v>
      </c>
      <c r="Z213" s="324">
        <v>10000</v>
      </c>
      <c r="AA213" s="15" t="str">
        <f>VLOOKUP(TRIM(C213),Att!B:CX,101,0)</f>
        <v>ANNK-HR</v>
      </c>
      <c r="AB213" s="466"/>
      <c r="AC213" s="221"/>
      <c r="AD213" s="221"/>
      <c r="AE213" s="221"/>
      <c r="AF213" s="221"/>
      <c r="AG213" s="221"/>
      <c r="AH213" s="221"/>
      <c r="AI213" s="221"/>
      <c r="AJ213" s="221"/>
      <c r="AK213" s="221"/>
      <c r="AL213" s="465">
        <v>0</v>
      </c>
      <c r="AM213" s="310"/>
    </row>
    <row r="214" spans="1:39" s="300" customFormat="1" x14ac:dyDescent="0.35">
      <c r="A214" s="456">
        <f t="shared" si="18"/>
        <v>211</v>
      </c>
      <c r="B214" s="457" t="s">
        <v>325</v>
      </c>
      <c r="C214" s="456">
        <v>25005225</v>
      </c>
      <c r="D214" s="457" t="s">
        <v>884</v>
      </c>
      <c r="E214" s="458" t="s">
        <v>2234</v>
      </c>
      <c r="F214" s="457" t="s">
        <v>328</v>
      </c>
      <c r="G214" s="458" t="s">
        <v>56</v>
      </c>
      <c r="H214" s="458" t="s">
        <v>2233</v>
      </c>
      <c r="I214" s="459">
        <v>-10.25</v>
      </c>
      <c r="J214" s="459">
        <v>-3</v>
      </c>
      <c r="K214" s="459">
        <v>0</v>
      </c>
      <c r="L214" s="459">
        <v>0</v>
      </c>
      <c r="M214" s="459">
        <v>15</v>
      </c>
      <c r="N214" s="459">
        <v>0</v>
      </c>
      <c r="O214" s="459"/>
      <c r="P214" s="459"/>
      <c r="Q214" s="460">
        <f t="shared" si="16"/>
        <v>1.75</v>
      </c>
      <c r="R214" s="461">
        <v>0</v>
      </c>
      <c r="S214" s="461">
        <v>1</v>
      </c>
      <c r="T214" s="461">
        <v>0</v>
      </c>
      <c r="U214" s="461">
        <v>0</v>
      </c>
      <c r="V214" s="461"/>
      <c r="W214" s="462">
        <f t="shared" si="17"/>
        <v>27500</v>
      </c>
      <c r="X214" s="463">
        <f t="shared" si="19"/>
        <v>640000</v>
      </c>
      <c r="Y214" s="464">
        <v>1</v>
      </c>
      <c r="Z214" s="324">
        <v>10000</v>
      </c>
      <c r="AA214" s="15" t="str">
        <f>VLOOKUP(TRIM(C214),Att!B:CX,101,0)</f>
        <v>ANNK-HR</v>
      </c>
      <c r="AB214" s="466"/>
      <c r="AC214" s="221"/>
      <c r="AD214" s="221"/>
      <c r="AE214" s="221"/>
      <c r="AF214" s="221"/>
      <c r="AG214" s="221"/>
      <c r="AH214" s="221"/>
      <c r="AI214" s="221"/>
      <c r="AJ214" s="221"/>
      <c r="AK214" s="221"/>
      <c r="AL214" s="465">
        <v>0</v>
      </c>
      <c r="AM214" s="310"/>
    </row>
    <row r="215" spans="1:39" s="300" customFormat="1" x14ac:dyDescent="0.35">
      <c r="A215" s="456">
        <f t="shared" si="18"/>
        <v>212</v>
      </c>
      <c r="B215" s="457" t="s">
        <v>325</v>
      </c>
      <c r="C215" s="456">
        <v>25005300</v>
      </c>
      <c r="D215" s="457" t="s">
        <v>961</v>
      </c>
      <c r="E215" s="458" t="s">
        <v>2250</v>
      </c>
      <c r="F215" s="457" t="s">
        <v>328</v>
      </c>
      <c r="G215" s="458" t="s">
        <v>56</v>
      </c>
      <c r="H215" s="458" t="s">
        <v>2233</v>
      </c>
      <c r="I215" s="459">
        <v>17</v>
      </c>
      <c r="J215" s="459">
        <v>0</v>
      </c>
      <c r="K215" s="459">
        <v>0</v>
      </c>
      <c r="L215" s="459">
        <v>0</v>
      </c>
      <c r="M215" s="459">
        <v>16</v>
      </c>
      <c r="N215" s="459">
        <v>0</v>
      </c>
      <c r="O215" s="459"/>
      <c r="P215" s="459"/>
      <c r="Q215" s="460">
        <f t="shared" si="16"/>
        <v>33</v>
      </c>
      <c r="R215" s="461">
        <v>1</v>
      </c>
      <c r="S215" s="461"/>
      <c r="T215" s="461">
        <v>0</v>
      </c>
      <c r="U215" s="461">
        <v>0</v>
      </c>
      <c r="V215" s="461"/>
      <c r="W215" s="462">
        <f t="shared" si="17"/>
        <v>340000</v>
      </c>
      <c r="X215" s="463">
        <f t="shared" si="19"/>
        <v>640000</v>
      </c>
      <c r="Y215" s="464">
        <v>1</v>
      </c>
      <c r="Z215" s="324">
        <v>10000</v>
      </c>
      <c r="AA215" s="15" t="str">
        <f>VLOOKUP(TRIM(C215),Att!B:CX,101,0)</f>
        <v>Power Connect</v>
      </c>
      <c r="AB215" s="466"/>
      <c r="AC215" s="221"/>
      <c r="AD215" s="221"/>
      <c r="AE215" s="221"/>
      <c r="AF215" s="221"/>
      <c r="AG215" s="221"/>
      <c r="AH215" s="221"/>
      <c r="AI215" s="221"/>
      <c r="AJ215" s="221"/>
      <c r="AK215" s="221"/>
      <c r="AL215" s="465">
        <v>0</v>
      </c>
      <c r="AM215" s="310"/>
    </row>
    <row r="216" spans="1:39" s="300" customFormat="1" x14ac:dyDescent="0.35">
      <c r="A216" s="456">
        <f t="shared" si="18"/>
        <v>213</v>
      </c>
      <c r="B216" s="457" t="s">
        <v>325</v>
      </c>
      <c r="C216" s="456">
        <v>26005342</v>
      </c>
      <c r="D216" s="457" t="s">
        <v>1035</v>
      </c>
      <c r="E216" s="458" t="s">
        <v>2254</v>
      </c>
      <c r="F216" s="457" t="s">
        <v>327</v>
      </c>
      <c r="G216" s="458" t="s">
        <v>56</v>
      </c>
      <c r="H216" s="458" t="s">
        <v>2233</v>
      </c>
      <c r="I216" s="459">
        <v>21</v>
      </c>
      <c r="J216" s="459">
        <v>0</v>
      </c>
      <c r="K216" s="459">
        <v>0</v>
      </c>
      <c r="L216" s="459">
        <v>0</v>
      </c>
      <c r="M216" s="459">
        <v>21.5</v>
      </c>
      <c r="N216" s="459">
        <v>0</v>
      </c>
      <c r="O216" s="459"/>
      <c r="P216" s="459"/>
      <c r="Q216" s="460">
        <f t="shared" si="16"/>
        <v>42.5</v>
      </c>
      <c r="R216" s="461">
        <v>3</v>
      </c>
      <c r="S216" s="461"/>
      <c r="T216" s="461">
        <v>0</v>
      </c>
      <c r="U216" s="461">
        <v>0</v>
      </c>
      <c r="V216" s="461"/>
      <c r="W216" s="462">
        <f t="shared" si="17"/>
        <v>455000</v>
      </c>
      <c r="X216" s="463">
        <f t="shared" si="19"/>
        <v>640000</v>
      </c>
      <c r="Y216" s="464">
        <v>1</v>
      </c>
      <c r="Z216" s="324">
        <v>10000</v>
      </c>
      <c r="AA216" s="15" t="str">
        <f>VLOOKUP(TRIM(C216),Att!B:CX,101,0)</f>
        <v>Power Connect</v>
      </c>
      <c r="AB216" s="466"/>
      <c r="AC216" s="221"/>
      <c r="AD216" s="221"/>
      <c r="AE216" s="221"/>
      <c r="AF216" s="221"/>
      <c r="AG216" s="221"/>
      <c r="AH216" s="221"/>
      <c r="AI216" s="221"/>
      <c r="AJ216" s="221"/>
      <c r="AK216" s="221"/>
      <c r="AL216" s="465">
        <v>0</v>
      </c>
      <c r="AM216" s="310"/>
    </row>
    <row r="217" spans="1:39" s="300" customFormat="1" x14ac:dyDescent="0.35">
      <c r="A217" s="456">
        <f t="shared" si="18"/>
        <v>214</v>
      </c>
      <c r="B217" s="457" t="s">
        <v>325</v>
      </c>
      <c r="C217" s="456">
        <v>26005397</v>
      </c>
      <c r="D217" s="457" t="s">
        <v>1179</v>
      </c>
      <c r="E217" s="458" t="s">
        <v>2254</v>
      </c>
      <c r="F217" s="457" t="s">
        <v>327</v>
      </c>
      <c r="G217" s="458" t="s">
        <v>56</v>
      </c>
      <c r="H217" s="458" t="s">
        <v>2233</v>
      </c>
      <c r="I217" s="459">
        <v>30.5</v>
      </c>
      <c r="J217" s="459">
        <v>0</v>
      </c>
      <c r="K217" s="459">
        <v>0</v>
      </c>
      <c r="L217" s="459">
        <v>0</v>
      </c>
      <c r="M217" s="459">
        <v>22.5</v>
      </c>
      <c r="N217" s="459">
        <v>0</v>
      </c>
      <c r="O217" s="459"/>
      <c r="P217" s="459"/>
      <c r="Q217" s="460">
        <f t="shared" si="16"/>
        <v>53</v>
      </c>
      <c r="R217" s="461">
        <v>0</v>
      </c>
      <c r="S217" s="461"/>
      <c r="T217" s="461">
        <v>0</v>
      </c>
      <c r="U217" s="461">
        <v>0</v>
      </c>
      <c r="V217" s="461"/>
      <c r="W217" s="462">
        <f t="shared" si="17"/>
        <v>530000</v>
      </c>
      <c r="X217" s="463">
        <f t="shared" si="19"/>
        <v>640000</v>
      </c>
      <c r="Y217" s="464">
        <v>1</v>
      </c>
      <c r="Z217" s="324">
        <v>10000</v>
      </c>
      <c r="AA217" s="15" t="str">
        <f>VLOOKUP(TRIM(C217),Att!B:CX,101,0)</f>
        <v>ANNK-HR</v>
      </c>
      <c r="AB217" s="466"/>
      <c r="AC217" s="221"/>
      <c r="AD217" s="221"/>
      <c r="AE217" s="221"/>
      <c r="AF217" s="221"/>
      <c r="AG217" s="221"/>
      <c r="AH217" s="221"/>
      <c r="AI217" s="221"/>
      <c r="AJ217" s="221"/>
      <c r="AK217" s="221"/>
      <c r="AL217" s="465">
        <v>0</v>
      </c>
      <c r="AM217" s="310"/>
    </row>
    <row r="218" spans="1:39" s="300" customFormat="1" x14ac:dyDescent="0.35">
      <c r="A218" s="456">
        <f t="shared" si="18"/>
        <v>215</v>
      </c>
      <c r="B218" s="457" t="s">
        <v>325</v>
      </c>
      <c r="C218" s="456">
        <v>26005449</v>
      </c>
      <c r="D218" s="457" t="s">
        <v>1259</v>
      </c>
      <c r="E218" s="458" t="s">
        <v>2266</v>
      </c>
      <c r="F218" s="457" t="s">
        <v>328</v>
      </c>
      <c r="G218" s="458" t="s">
        <v>56</v>
      </c>
      <c r="H218" s="458" t="s">
        <v>2233</v>
      </c>
      <c r="I218" s="459">
        <v>-18</v>
      </c>
      <c r="J218" s="459">
        <v>0</v>
      </c>
      <c r="K218" s="459">
        <v>0</v>
      </c>
      <c r="L218" s="459">
        <v>0</v>
      </c>
      <c r="M218" s="459">
        <v>15</v>
      </c>
      <c r="N218" s="459">
        <v>0</v>
      </c>
      <c r="O218" s="459"/>
      <c r="P218" s="459"/>
      <c r="Q218" s="460">
        <f t="shared" si="16"/>
        <v>-3</v>
      </c>
      <c r="R218" s="461">
        <v>1</v>
      </c>
      <c r="S218" s="461">
        <v>2</v>
      </c>
      <c r="T218" s="461">
        <v>0</v>
      </c>
      <c r="U218" s="461">
        <v>0</v>
      </c>
      <c r="V218" s="461"/>
      <c r="W218" s="462">
        <f t="shared" si="17"/>
        <v>30000</v>
      </c>
      <c r="X218" s="463">
        <f t="shared" si="19"/>
        <v>640000</v>
      </c>
      <c r="Y218" s="464">
        <v>1</v>
      </c>
      <c r="Z218" s="324">
        <v>10000</v>
      </c>
      <c r="AA218" s="15" t="str">
        <f>VLOOKUP(TRIM(C218),Att!B:CX,101,0)</f>
        <v>Power Connect</v>
      </c>
      <c r="AB218" s="466"/>
      <c r="AC218" s="221"/>
      <c r="AD218" s="221"/>
      <c r="AE218" s="221"/>
      <c r="AF218" s="221"/>
      <c r="AG218" s="221"/>
      <c r="AH218" s="221"/>
      <c r="AI218" s="221"/>
      <c r="AJ218" s="221"/>
      <c r="AK218" s="221"/>
      <c r="AL218" s="465">
        <v>0</v>
      </c>
      <c r="AM218" s="310"/>
    </row>
    <row r="219" spans="1:39" s="300" customFormat="1" x14ac:dyDescent="0.35">
      <c r="A219" s="456">
        <f t="shared" si="18"/>
        <v>216</v>
      </c>
      <c r="B219" s="457" t="s">
        <v>325</v>
      </c>
      <c r="C219" s="456">
        <v>26005469</v>
      </c>
      <c r="D219" s="457" t="s">
        <v>1289</v>
      </c>
      <c r="E219" s="458" t="s">
        <v>2246</v>
      </c>
      <c r="F219" s="457" t="s">
        <v>328</v>
      </c>
      <c r="G219" s="458" t="s">
        <v>56</v>
      </c>
      <c r="H219" s="458" t="s">
        <v>2233</v>
      </c>
      <c r="I219" s="459">
        <v>-2.25</v>
      </c>
      <c r="J219" s="459">
        <v>0</v>
      </c>
      <c r="K219" s="459">
        <v>0</v>
      </c>
      <c r="L219" s="459">
        <v>0</v>
      </c>
      <c r="M219" s="459">
        <v>21</v>
      </c>
      <c r="N219" s="459">
        <v>0</v>
      </c>
      <c r="O219" s="459"/>
      <c r="P219" s="459"/>
      <c r="Q219" s="460">
        <f t="shared" si="16"/>
        <v>18.75</v>
      </c>
      <c r="R219" s="461">
        <v>2</v>
      </c>
      <c r="S219" s="461"/>
      <c r="T219" s="461">
        <v>0</v>
      </c>
      <c r="U219" s="461">
        <v>0</v>
      </c>
      <c r="V219" s="461"/>
      <c r="W219" s="462">
        <f t="shared" si="17"/>
        <v>207500</v>
      </c>
      <c r="X219" s="463">
        <f t="shared" si="19"/>
        <v>640000</v>
      </c>
      <c r="Y219" s="464">
        <v>1</v>
      </c>
      <c r="Z219" s="324">
        <v>10000</v>
      </c>
      <c r="AA219" s="15" t="str">
        <f>VLOOKUP(TRIM(C219),Att!B:CX,101,0)</f>
        <v>MEKONG SUBLABOR</v>
      </c>
      <c r="AB219" s="466"/>
      <c r="AC219" s="221"/>
      <c r="AD219" s="221"/>
      <c r="AE219" s="221"/>
      <c r="AF219" s="221"/>
      <c r="AG219" s="221"/>
      <c r="AH219" s="221"/>
      <c r="AI219" s="221"/>
      <c r="AJ219" s="221"/>
      <c r="AK219" s="221"/>
      <c r="AL219" s="465">
        <v>0</v>
      </c>
      <c r="AM219" s="310"/>
    </row>
    <row r="220" spans="1:39" s="300" customFormat="1" x14ac:dyDescent="0.35">
      <c r="A220" s="456">
        <f t="shared" si="18"/>
        <v>217</v>
      </c>
      <c r="B220" s="457" t="s">
        <v>325</v>
      </c>
      <c r="C220" s="456">
        <v>26005475</v>
      </c>
      <c r="D220" s="457" t="s">
        <v>1298</v>
      </c>
      <c r="E220" s="458" t="s">
        <v>2252</v>
      </c>
      <c r="F220" s="457" t="s">
        <v>1033</v>
      </c>
      <c r="G220" s="458" t="s">
        <v>56</v>
      </c>
      <c r="H220" s="458" t="s">
        <v>2233</v>
      </c>
      <c r="I220" s="459">
        <v>25.25</v>
      </c>
      <c r="J220" s="459">
        <v>0</v>
      </c>
      <c r="K220" s="459">
        <v>0</v>
      </c>
      <c r="L220" s="459">
        <v>0</v>
      </c>
      <c r="M220" s="459">
        <v>16</v>
      </c>
      <c r="N220" s="459">
        <v>0</v>
      </c>
      <c r="O220" s="459"/>
      <c r="P220" s="459"/>
      <c r="Q220" s="460">
        <f t="shared" si="16"/>
        <v>41.25</v>
      </c>
      <c r="R220" s="461">
        <v>0</v>
      </c>
      <c r="S220" s="461"/>
      <c r="T220" s="461">
        <v>0</v>
      </c>
      <c r="U220" s="461">
        <v>0</v>
      </c>
      <c r="V220" s="461"/>
      <c r="W220" s="462">
        <f t="shared" si="17"/>
        <v>412500</v>
      </c>
      <c r="X220" s="463">
        <f t="shared" si="19"/>
        <v>640000</v>
      </c>
      <c r="Y220" s="464">
        <v>1</v>
      </c>
      <c r="Z220" s="324">
        <v>10000</v>
      </c>
      <c r="AA220" s="15" t="str">
        <f>VLOOKUP(TRIM(C220),Att!B:CX,101,0)</f>
        <v>Power Connect</v>
      </c>
      <c r="AB220" s="466"/>
      <c r="AC220" s="221"/>
      <c r="AD220" s="221"/>
      <c r="AE220" s="221"/>
      <c r="AF220" s="221"/>
      <c r="AG220" s="221"/>
      <c r="AH220" s="221"/>
      <c r="AI220" s="221"/>
      <c r="AJ220" s="221"/>
      <c r="AK220" s="221"/>
      <c r="AL220" s="465">
        <v>0</v>
      </c>
      <c r="AM220" s="310"/>
    </row>
    <row r="221" spans="1:39" s="300" customFormat="1" x14ac:dyDescent="0.35">
      <c r="A221" s="456">
        <f t="shared" si="18"/>
        <v>218</v>
      </c>
      <c r="B221" s="457" t="s">
        <v>325</v>
      </c>
      <c r="C221" s="456">
        <v>26005484</v>
      </c>
      <c r="D221" s="457" t="s">
        <v>1312</v>
      </c>
      <c r="E221" s="458" t="s">
        <v>2252</v>
      </c>
      <c r="F221" s="457" t="s">
        <v>398</v>
      </c>
      <c r="G221" s="458" t="s">
        <v>56</v>
      </c>
      <c r="H221" s="458" t="s">
        <v>2233</v>
      </c>
      <c r="I221" s="459">
        <v>18.75</v>
      </c>
      <c r="J221" s="459">
        <v>-5</v>
      </c>
      <c r="K221" s="459">
        <v>0</v>
      </c>
      <c r="L221" s="459">
        <v>0</v>
      </c>
      <c r="M221" s="459">
        <v>21</v>
      </c>
      <c r="N221" s="459">
        <v>0</v>
      </c>
      <c r="O221" s="459"/>
      <c r="P221" s="459"/>
      <c r="Q221" s="460">
        <f t="shared" si="16"/>
        <v>34.75</v>
      </c>
      <c r="R221" s="461">
        <v>0</v>
      </c>
      <c r="S221" s="461">
        <v>1</v>
      </c>
      <c r="T221" s="461">
        <v>0</v>
      </c>
      <c r="U221" s="461">
        <v>0</v>
      </c>
      <c r="V221" s="461"/>
      <c r="W221" s="462">
        <f t="shared" ref="W221:W284" si="20">ROUND(IF(Q221&gt;0,Z221*Q221,0)+(SUM(R221:V221)*10000),0)</f>
        <v>357500</v>
      </c>
      <c r="X221" s="463">
        <f t="shared" si="19"/>
        <v>640000</v>
      </c>
      <c r="Y221" s="464">
        <v>1</v>
      </c>
      <c r="Z221" s="324">
        <v>10000</v>
      </c>
      <c r="AA221" s="15" t="str">
        <f>VLOOKUP(TRIM(C221),Att!B:CX,101,0)</f>
        <v>Power Connect</v>
      </c>
      <c r="AB221" s="466"/>
      <c r="AC221" s="221"/>
      <c r="AD221" s="221"/>
      <c r="AE221" s="221"/>
      <c r="AF221" s="221"/>
      <c r="AG221" s="221"/>
      <c r="AH221" s="221"/>
      <c r="AI221" s="221"/>
      <c r="AJ221" s="221"/>
      <c r="AK221" s="221"/>
      <c r="AL221" s="465">
        <v>0</v>
      </c>
      <c r="AM221" s="310"/>
    </row>
    <row r="222" spans="1:39" s="300" customFormat="1" x14ac:dyDescent="0.35">
      <c r="A222" s="456">
        <f t="shared" si="18"/>
        <v>219</v>
      </c>
      <c r="B222" s="457" t="s">
        <v>325</v>
      </c>
      <c r="C222" s="456">
        <v>26005613</v>
      </c>
      <c r="D222" s="457" t="s">
        <v>1598</v>
      </c>
      <c r="E222" s="458" t="s">
        <v>2234</v>
      </c>
      <c r="F222" s="457" t="s">
        <v>327</v>
      </c>
      <c r="G222" s="458" t="s">
        <v>56</v>
      </c>
      <c r="H222" s="458" t="s">
        <v>2233</v>
      </c>
      <c r="I222" s="459">
        <v>37.75</v>
      </c>
      <c r="J222" s="459">
        <v>0</v>
      </c>
      <c r="K222" s="459">
        <v>0</v>
      </c>
      <c r="L222" s="459">
        <v>0</v>
      </c>
      <c r="M222" s="459">
        <v>16.5</v>
      </c>
      <c r="N222" s="459">
        <v>0</v>
      </c>
      <c r="O222" s="459"/>
      <c r="P222" s="459"/>
      <c r="Q222" s="460">
        <f t="shared" si="16"/>
        <v>54.25</v>
      </c>
      <c r="R222" s="461">
        <v>1</v>
      </c>
      <c r="S222" s="461"/>
      <c r="T222" s="461">
        <v>0</v>
      </c>
      <c r="U222" s="461">
        <v>0</v>
      </c>
      <c r="V222" s="461"/>
      <c r="W222" s="462">
        <f t="shared" si="20"/>
        <v>552500</v>
      </c>
      <c r="X222" s="463">
        <f t="shared" si="19"/>
        <v>640000</v>
      </c>
      <c r="Y222" s="464">
        <v>1</v>
      </c>
      <c r="Z222" s="324">
        <v>10000</v>
      </c>
      <c r="AA222" s="15" t="str">
        <f>VLOOKUP(TRIM(C222),Att!B:CX,101,0)</f>
        <v>Power Connect</v>
      </c>
      <c r="AB222" s="466"/>
      <c r="AC222" s="221"/>
      <c r="AD222" s="221"/>
      <c r="AE222" s="221"/>
      <c r="AF222" s="221"/>
      <c r="AG222" s="221"/>
      <c r="AH222" s="221"/>
      <c r="AI222" s="221"/>
      <c r="AJ222" s="221"/>
      <c r="AK222" s="221"/>
      <c r="AL222" s="465">
        <v>0</v>
      </c>
      <c r="AM222" s="310"/>
    </row>
    <row r="223" spans="1:39" s="300" customFormat="1" x14ac:dyDescent="0.35">
      <c r="A223" s="456">
        <f t="shared" si="18"/>
        <v>220</v>
      </c>
      <c r="B223" s="457" t="s">
        <v>325</v>
      </c>
      <c r="C223" s="456">
        <v>26005614</v>
      </c>
      <c r="D223" s="457" t="s">
        <v>1601</v>
      </c>
      <c r="E223" s="458" t="s">
        <v>2276</v>
      </c>
      <c r="F223" s="457" t="s">
        <v>327</v>
      </c>
      <c r="G223" s="458" t="s">
        <v>56</v>
      </c>
      <c r="H223" s="458" t="s">
        <v>2233</v>
      </c>
      <c r="I223" s="459">
        <v>24</v>
      </c>
      <c r="J223" s="459">
        <v>-3</v>
      </c>
      <c r="K223" s="459">
        <v>0</v>
      </c>
      <c r="L223" s="459">
        <v>0</v>
      </c>
      <c r="M223" s="459">
        <v>15</v>
      </c>
      <c r="N223" s="459">
        <v>0</v>
      </c>
      <c r="O223" s="459"/>
      <c r="P223" s="459"/>
      <c r="Q223" s="460">
        <f t="shared" si="16"/>
        <v>36</v>
      </c>
      <c r="R223" s="461">
        <v>0</v>
      </c>
      <c r="S223" s="461"/>
      <c r="T223" s="461">
        <v>0</v>
      </c>
      <c r="U223" s="461">
        <v>0</v>
      </c>
      <c r="V223" s="461"/>
      <c r="W223" s="462">
        <f t="shared" si="20"/>
        <v>360000</v>
      </c>
      <c r="X223" s="463">
        <f t="shared" si="19"/>
        <v>640000</v>
      </c>
      <c r="Y223" s="464">
        <v>1</v>
      </c>
      <c r="Z223" s="324">
        <v>10000</v>
      </c>
      <c r="AA223" s="15" t="str">
        <f>VLOOKUP(TRIM(C223),Att!B:CX,101,0)</f>
        <v>Power Connect</v>
      </c>
      <c r="AB223" s="466"/>
      <c r="AC223" s="221"/>
      <c r="AD223" s="221"/>
      <c r="AE223" s="221"/>
      <c r="AF223" s="221"/>
      <c r="AG223" s="221"/>
      <c r="AH223" s="221"/>
      <c r="AI223" s="221"/>
      <c r="AJ223" s="221"/>
      <c r="AK223" s="221"/>
      <c r="AL223" s="465">
        <v>0</v>
      </c>
      <c r="AM223" s="310"/>
    </row>
    <row r="224" spans="1:39" s="300" customFormat="1" x14ac:dyDescent="0.35">
      <c r="A224" s="456">
        <f t="shared" si="18"/>
        <v>221</v>
      </c>
      <c r="B224" s="457" t="s">
        <v>325</v>
      </c>
      <c r="C224" s="456">
        <v>26005615</v>
      </c>
      <c r="D224" s="457" t="s">
        <v>1604</v>
      </c>
      <c r="E224" s="458" t="s">
        <v>2235</v>
      </c>
      <c r="F224" s="457" t="s">
        <v>327</v>
      </c>
      <c r="G224" s="458" t="s">
        <v>56</v>
      </c>
      <c r="H224" s="458" t="s">
        <v>2233</v>
      </c>
      <c r="I224" s="459">
        <v>37.25</v>
      </c>
      <c r="J224" s="459">
        <v>0</v>
      </c>
      <c r="K224" s="459">
        <v>0</v>
      </c>
      <c r="L224" s="459">
        <v>0</v>
      </c>
      <c r="M224" s="459">
        <v>18</v>
      </c>
      <c r="N224" s="459">
        <v>0</v>
      </c>
      <c r="O224" s="459"/>
      <c r="P224" s="459"/>
      <c r="Q224" s="460">
        <f t="shared" si="16"/>
        <v>55.25</v>
      </c>
      <c r="R224" s="461">
        <v>0</v>
      </c>
      <c r="S224" s="461">
        <v>2</v>
      </c>
      <c r="T224" s="461">
        <v>0</v>
      </c>
      <c r="U224" s="461">
        <v>0</v>
      </c>
      <c r="V224" s="461"/>
      <c r="W224" s="462">
        <f t="shared" si="20"/>
        <v>572500</v>
      </c>
      <c r="X224" s="463">
        <f t="shared" si="19"/>
        <v>640000</v>
      </c>
      <c r="Y224" s="464">
        <v>1</v>
      </c>
      <c r="Z224" s="324">
        <v>10000</v>
      </c>
      <c r="AA224" s="15" t="str">
        <f>VLOOKUP(TRIM(C224),Att!B:CX,101,0)</f>
        <v>Power Connect</v>
      </c>
      <c r="AB224" s="466"/>
      <c r="AC224" s="221"/>
      <c r="AD224" s="221"/>
      <c r="AE224" s="221"/>
      <c r="AF224" s="221"/>
      <c r="AG224" s="221"/>
      <c r="AH224" s="221"/>
      <c r="AI224" s="221"/>
      <c r="AJ224" s="221"/>
      <c r="AK224" s="221"/>
      <c r="AL224" s="465">
        <v>0</v>
      </c>
      <c r="AM224" s="310"/>
    </row>
    <row r="225" spans="1:39" s="300" customFormat="1" x14ac:dyDescent="0.35">
      <c r="A225" s="456">
        <f t="shared" si="18"/>
        <v>222</v>
      </c>
      <c r="B225" s="457" t="s">
        <v>325</v>
      </c>
      <c r="C225" s="456">
        <v>26005616</v>
      </c>
      <c r="D225" s="457" t="s">
        <v>1607</v>
      </c>
      <c r="E225" s="458" t="s">
        <v>2243</v>
      </c>
      <c r="F225" s="457" t="s">
        <v>327</v>
      </c>
      <c r="G225" s="458" t="s">
        <v>56</v>
      </c>
      <c r="H225" s="458" t="s">
        <v>2233</v>
      </c>
      <c r="I225" s="459">
        <v>34.75</v>
      </c>
      <c r="J225" s="459">
        <v>0</v>
      </c>
      <c r="K225" s="459">
        <v>0</v>
      </c>
      <c r="L225" s="459">
        <v>0</v>
      </c>
      <c r="M225" s="459">
        <v>20.5</v>
      </c>
      <c r="N225" s="459">
        <v>0</v>
      </c>
      <c r="O225" s="459"/>
      <c r="P225" s="459"/>
      <c r="Q225" s="460">
        <f t="shared" si="16"/>
        <v>55.25</v>
      </c>
      <c r="R225" s="461">
        <v>0</v>
      </c>
      <c r="S225" s="461"/>
      <c r="T225" s="461">
        <v>0</v>
      </c>
      <c r="U225" s="461">
        <v>0</v>
      </c>
      <c r="V225" s="461"/>
      <c r="W225" s="462">
        <f t="shared" si="20"/>
        <v>552500</v>
      </c>
      <c r="X225" s="463">
        <f t="shared" si="19"/>
        <v>640000</v>
      </c>
      <c r="Y225" s="464">
        <v>1</v>
      </c>
      <c r="Z225" s="324">
        <v>10000</v>
      </c>
      <c r="AA225" s="15" t="str">
        <f>VLOOKUP(TRIM(C225),Att!B:CX,101,0)</f>
        <v>Power Connect</v>
      </c>
      <c r="AB225" s="466"/>
      <c r="AC225" s="221"/>
      <c r="AD225" s="221"/>
      <c r="AE225" s="221"/>
      <c r="AF225" s="221"/>
      <c r="AG225" s="221"/>
      <c r="AH225" s="221"/>
      <c r="AI225" s="221"/>
      <c r="AJ225" s="221"/>
      <c r="AK225" s="221"/>
      <c r="AL225" s="465">
        <v>0</v>
      </c>
      <c r="AM225" s="310"/>
    </row>
    <row r="226" spans="1:39" s="300" customFormat="1" x14ac:dyDescent="0.35">
      <c r="A226" s="456">
        <f t="shared" si="18"/>
        <v>223</v>
      </c>
      <c r="B226" s="457" t="s">
        <v>325</v>
      </c>
      <c r="C226" s="456">
        <v>26005617</v>
      </c>
      <c r="D226" s="457" t="s">
        <v>1610</v>
      </c>
      <c r="E226" s="458" t="s">
        <v>2236</v>
      </c>
      <c r="F226" s="457" t="s">
        <v>327</v>
      </c>
      <c r="G226" s="458" t="s">
        <v>56</v>
      </c>
      <c r="H226" s="458" t="s">
        <v>2233</v>
      </c>
      <c r="I226" s="459">
        <v>13.25</v>
      </c>
      <c r="J226" s="459">
        <v>0</v>
      </c>
      <c r="K226" s="459">
        <v>0</v>
      </c>
      <c r="L226" s="459">
        <v>0</v>
      </c>
      <c r="M226" s="459">
        <v>12</v>
      </c>
      <c r="N226" s="459">
        <v>0</v>
      </c>
      <c r="O226" s="459"/>
      <c r="P226" s="459"/>
      <c r="Q226" s="460">
        <f t="shared" si="16"/>
        <v>25.25</v>
      </c>
      <c r="R226" s="461">
        <v>0</v>
      </c>
      <c r="S226" s="461">
        <v>1</v>
      </c>
      <c r="T226" s="461">
        <v>0</v>
      </c>
      <c r="U226" s="461">
        <v>0</v>
      </c>
      <c r="V226" s="461"/>
      <c r="W226" s="462">
        <f t="shared" si="20"/>
        <v>262500</v>
      </c>
      <c r="X226" s="463">
        <f t="shared" si="19"/>
        <v>640000</v>
      </c>
      <c r="Y226" s="464">
        <v>1</v>
      </c>
      <c r="Z226" s="324">
        <v>10000</v>
      </c>
      <c r="AA226" s="15" t="str">
        <f>VLOOKUP(TRIM(C226),Att!B:CX,101,0)</f>
        <v>Power Connect</v>
      </c>
      <c r="AB226" s="466"/>
      <c r="AC226" s="221"/>
      <c r="AD226" s="221"/>
      <c r="AE226" s="221"/>
      <c r="AF226" s="221"/>
      <c r="AG226" s="221"/>
      <c r="AH226" s="221"/>
      <c r="AI226" s="221"/>
      <c r="AJ226" s="221"/>
      <c r="AK226" s="221"/>
      <c r="AL226" s="465">
        <v>0</v>
      </c>
      <c r="AM226" s="310"/>
    </row>
    <row r="227" spans="1:39" s="300" customFormat="1" x14ac:dyDescent="0.35">
      <c r="A227" s="456">
        <f t="shared" si="18"/>
        <v>224</v>
      </c>
      <c r="B227" s="457" t="s">
        <v>325</v>
      </c>
      <c r="C227" s="456">
        <v>26005618</v>
      </c>
      <c r="D227" s="457" t="s">
        <v>1613</v>
      </c>
      <c r="E227" s="458" t="s">
        <v>2277</v>
      </c>
      <c r="F227" s="457" t="s">
        <v>328</v>
      </c>
      <c r="G227" s="458" t="s">
        <v>56</v>
      </c>
      <c r="H227" s="458" t="s">
        <v>2233</v>
      </c>
      <c r="I227" s="459">
        <v>11</v>
      </c>
      <c r="J227" s="459">
        <v>-3</v>
      </c>
      <c r="K227" s="459">
        <v>0</v>
      </c>
      <c r="L227" s="459">
        <v>0</v>
      </c>
      <c r="M227" s="459">
        <v>16</v>
      </c>
      <c r="N227" s="459">
        <v>0</v>
      </c>
      <c r="O227" s="459"/>
      <c r="P227" s="459"/>
      <c r="Q227" s="460">
        <f t="shared" si="16"/>
        <v>24</v>
      </c>
      <c r="R227" s="461">
        <v>0</v>
      </c>
      <c r="S227" s="461"/>
      <c r="T227" s="461">
        <v>0</v>
      </c>
      <c r="U227" s="461">
        <v>0</v>
      </c>
      <c r="V227" s="461"/>
      <c r="W227" s="462">
        <f t="shared" si="20"/>
        <v>240000</v>
      </c>
      <c r="X227" s="463">
        <f t="shared" si="19"/>
        <v>640000</v>
      </c>
      <c r="Y227" s="464">
        <v>1</v>
      </c>
      <c r="Z227" s="324">
        <v>10000</v>
      </c>
      <c r="AA227" s="15" t="str">
        <f>VLOOKUP(TRIM(C227),Att!B:CX,101,0)</f>
        <v>Power Connect</v>
      </c>
      <c r="AB227" s="466"/>
      <c r="AC227" s="221"/>
      <c r="AD227" s="221"/>
      <c r="AE227" s="221"/>
      <c r="AF227" s="221"/>
      <c r="AG227" s="221"/>
      <c r="AH227" s="221"/>
      <c r="AI227" s="221"/>
      <c r="AJ227" s="221"/>
      <c r="AK227" s="221"/>
      <c r="AL227" s="465">
        <v>0</v>
      </c>
      <c r="AM227" s="310"/>
    </row>
    <row r="228" spans="1:39" s="300" customFormat="1" x14ac:dyDescent="0.35">
      <c r="A228" s="456">
        <f t="shared" si="18"/>
        <v>225</v>
      </c>
      <c r="B228" s="457" t="s">
        <v>325</v>
      </c>
      <c r="C228" s="456">
        <v>26005620</v>
      </c>
      <c r="D228" s="457" t="s">
        <v>1617</v>
      </c>
      <c r="E228" s="458" t="s">
        <v>2245</v>
      </c>
      <c r="F228" s="457" t="s">
        <v>328</v>
      </c>
      <c r="G228" s="458" t="s">
        <v>56</v>
      </c>
      <c r="H228" s="458" t="s">
        <v>2233</v>
      </c>
      <c r="I228" s="459">
        <v>34.25</v>
      </c>
      <c r="J228" s="459">
        <v>-9</v>
      </c>
      <c r="K228" s="459">
        <v>0</v>
      </c>
      <c r="L228" s="459">
        <v>0</v>
      </c>
      <c r="M228" s="459">
        <v>17</v>
      </c>
      <c r="N228" s="459">
        <v>0</v>
      </c>
      <c r="O228" s="459"/>
      <c r="P228" s="459"/>
      <c r="Q228" s="460">
        <f t="shared" si="16"/>
        <v>42.25</v>
      </c>
      <c r="R228" s="461">
        <v>0</v>
      </c>
      <c r="S228" s="461"/>
      <c r="T228" s="461">
        <v>0</v>
      </c>
      <c r="U228" s="461">
        <v>0</v>
      </c>
      <c r="V228" s="461"/>
      <c r="W228" s="462">
        <f t="shared" si="20"/>
        <v>422500</v>
      </c>
      <c r="X228" s="463">
        <f t="shared" si="19"/>
        <v>640000</v>
      </c>
      <c r="Y228" s="464">
        <v>1</v>
      </c>
      <c r="Z228" s="324">
        <v>10000</v>
      </c>
      <c r="AA228" s="15" t="str">
        <f>VLOOKUP(TRIM(C228),Att!B:CX,101,0)</f>
        <v>Power Connect</v>
      </c>
      <c r="AB228" s="466"/>
      <c r="AC228" s="221"/>
      <c r="AD228" s="221"/>
      <c r="AE228" s="221"/>
      <c r="AF228" s="221"/>
      <c r="AG228" s="221"/>
      <c r="AH228" s="221"/>
      <c r="AI228" s="221"/>
      <c r="AJ228" s="221"/>
      <c r="AK228" s="221"/>
      <c r="AL228" s="465">
        <v>0</v>
      </c>
      <c r="AM228" s="310"/>
    </row>
    <row r="229" spans="1:39" s="300" customFormat="1" x14ac:dyDescent="0.35">
      <c r="A229" s="456">
        <f t="shared" si="18"/>
        <v>226</v>
      </c>
      <c r="B229" s="457" t="s">
        <v>325</v>
      </c>
      <c r="C229" s="456">
        <v>26005621</v>
      </c>
      <c r="D229" s="457" t="s">
        <v>1620</v>
      </c>
      <c r="E229" s="458" t="s">
        <v>2234</v>
      </c>
      <c r="F229" s="457" t="s">
        <v>1078</v>
      </c>
      <c r="G229" s="458" t="s">
        <v>56</v>
      </c>
      <c r="H229" s="458" t="s">
        <v>2233</v>
      </c>
      <c r="I229" s="459">
        <v>18</v>
      </c>
      <c r="J229" s="459">
        <v>0</v>
      </c>
      <c r="K229" s="459">
        <v>0</v>
      </c>
      <c r="L229" s="459">
        <v>0</v>
      </c>
      <c r="M229" s="459">
        <v>15.5</v>
      </c>
      <c r="N229" s="459">
        <v>0</v>
      </c>
      <c r="O229" s="459"/>
      <c r="P229" s="459"/>
      <c r="Q229" s="460">
        <f t="shared" si="16"/>
        <v>33.5</v>
      </c>
      <c r="R229" s="461">
        <v>0</v>
      </c>
      <c r="S229" s="461">
        <v>1</v>
      </c>
      <c r="T229" s="461">
        <v>0</v>
      </c>
      <c r="U229" s="461">
        <v>0</v>
      </c>
      <c r="V229" s="461"/>
      <c r="W229" s="462">
        <f t="shared" si="20"/>
        <v>345000</v>
      </c>
      <c r="X229" s="463">
        <f t="shared" si="19"/>
        <v>640000</v>
      </c>
      <c r="Y229" s="464">
        <v>1</v>
      </c>
      <c r="Z229" s="324">
        <v>10000</v>
      </c>
      <c r="AA229" s="15" t="str">
        <f>VLOOKUP(TRIM(C229),Att!B:CX,101,0)</f>
        <v>Power Connect</v>
      </c>
      <c r="AB229" s="466"/>
      <c r="AC229" s="221"/>
      <c r="AD229" s="221"/>
      <c r="AE229" s="221"/>
      <c r="AF229" s="221"/>
      <c r="AG229" s="221"/>
      <c r="AH229" s="221"/>
      <c r="AI229" s="221"/>
      <c r="AJ229" s="221"/>
      <c r="AK229" s="221"/>
      <c r="AL229" s="465">
        <v>0</v>
      </c>
      <c r="AM229" s="310"/>
    </row>
    <row r="230" spans="1:39" s="300" customFormat="1" x14ac:dyDescent="0.35">
      <c r="A230" s="456">
        <f t="shared" si="18"/>
        <v>227</v>
      </c>
      <c r="B230" s="457" t="s">
        <v>325</v>
      </c>
      <c r="C230" s="456">
        <v>26005622</v>
      </c>
      <c r="D230" s="457" t="s">
        <v>1623</v>
      </c>
      <c r="E230" s="458" t="s">
        <v>2253</v>
      </c>
      <c r="F230" s="457" t="s">
        <v>1033</v>
      </c>
      <c r="G230" s="458" t="s">
        <v>56</v>
      </c>
      <c r="H230" s="458" t="s">
        <v>2233</v>
      </c>
      <c r="I230" s="459">
        <v>-4.5</v>
      </c>
      <c r="J230" s="459">
        <v>0</v>
      </c>
      <c r="K230" s="459">
        <v>0</v>
      </c>
      <c r="L230" s="459">
        <v>0</v>
      </c>
      <c r="M230" s="459">
        <v>18.5</v>
      </c>
      <c r="N230" s="459">
        <v>0</v>
      </c>
      <c r="O230" s="459"/>
      <c r="P230" s="459"/>
      <c r="Q230" s="460">
        <f t="shared" si="16"/>
        <v>14</v>
      </c>
      <c r="R230" s="461">
        <v>0</v>
      </c>
      <c r="S230" s="461"/>
      <c r="T230" s="461">
        <v>0</v>
      </c>
      <c r="U230" s="461">
        <v>0</v>
      </c>
      <c r="V230" s="461"/>
      <c r="W230" s="462">
        <f t="shared" si="20"/>
        <v>140000</v>
      </c>
      <c r="X230" s="463">
        <f t="shared" si="19"/>
        <v>640000</v>
      </c>
      <c r="Y230" s="464">
        <v>1</v>
      </c>
      <c r="Z230" s="324">
        <v>10000</v>
      </c>
      <c r="AA230" s="15" t="str">
        <f>VLOOKUP(TRIM(C230),Att!B:CX,101,0)</f>
        <v>Power Connect</v>
      </c>
      <c r="AB230" s="466"/>
      <c r="AC230" s="221"/>
      <c r="AD230" s="221"/>
      <c r="AE230" s="221"/>
      <c r="AF230" s="221"/>
      <c r="AG230" s="221"/>
      <c r="AH230" s="221"/>
      <c r="AI230" s="221"/>
      <c r="AJ230" s="221"/>
      <c r="AK230" s="221"/>
      <c r="AL230" s="465">
        <v>0</v>
      </c>
      <c r="AM230" s="310"/>
    </row>
    <row r="231" spans="1:39" s="300" customFormat="1" x14ac:dyDescent="0.35">
      <c r="A231" s="456">
        <f t="shared" si="18"/>
        <v>228</v>
      </c>
      <c r="B231" s="457" t="s">
        <v>325</v>
      </c>
      <c r="C231" s="456">
        <v>26005623</v>
      </c>
      <c r="D231" s="457" t="s">
        <v>1626</v>
      </c>
      <c r="E231" s="458" t="s">
        <v>2239</v>
      </c>
      <c r="F231" s="457" t="s">
        <v>327</v>
      </c>
      <c r="G231" s="458" t="s">
        <v>56</v>
      </c>
      <c r="H231" s="458" t="s">
        <v>2233</v>
      </c>
      <c r="I231" s="459">
        <v>35</v>
      </c>
      <c r="J231" s="459">
        <v>0</v>
      </c>
      <c r="K231" s="459">
        <v>0</v>
      </c>
      <c r="L231" s="459">
        <v>0</v>
      </c>
      <c r="M231" s="459">
        <v>19.5</v>
      </c>
      <c r="N231" s="459">
        <v>0</v>
      </c>
      <c r="O231" s="459"/>
      <c r="P231" s="459"/>
      <c r="Q231" s="460">
        <f t="shared" si="16"/>
        <v>54.5</v>
      </c>
      <c r="R231" s="461">
        <v>0</v>
      </c>
      <c r="S231" s="461">
        <v>0</v>
      </c>
      <c r="T231" s="461">
        <v>0</v>
      </c>
      <c r="U231" s="461">
        <v>0</v>
      </c>
      <c r="V231" s="461"/>
      <c r="W231" s="462">
        <f t="shared" si="20"/>
        <v>545000</v>
      </c>
      <c r="X231" s="463">
        <f t="shared" si="19"/>
        <v>640000</v>
      </c>
      <c r="Y231" s="464">
        <v>1</v>
      </c>
      <c r="Z231" s="324">
        <v>10000</v>
      </c>
      <c r="AA231" s="15" t="str">
        <f>VLOOKUP(TRIM(C231),Att!B:CX,101,0)</f>
        <v>Power Connect</v>
      </c>
      <c r="AB231" s="466"/>
      <c r="AC231" s="221"/>
      <c r="AD231" s="221"/>
      <c r="AE231" s="221"/>
      <c r="AF231" s="221"/>
      <c r="AG231" s="221"/>
      <c r="AH231" s="221"/>
      <c r="AI231" s="221"/>
      <c r="AJ231" s="221"/>
      <c r="AK231" s="221"/>
      <c r="AL231" s="465">
        <v>0</v>
      </c>
      <c r="AM231" s="310"/>
    </row>
    <row r="232" spans="1:39" s="300" customFormat="1" x14ac:dyDescent="0.35">
      <c r="A232" s="456">
        <f t="shared" si="18"/>
        <v>229</v>
      </c>
      <c r="B232" s="457" t="s">
        <v>325</v>
      </c>
      <c r="C232" s="456">
        <v>26005637</v>
      </c>
      <c r="D232" s="457" t="s">
        <v>1660</v>
      </c>
      <c r="E232" s="458" t="s">
        <v>2252</v>
      </c>
      <c r="F232" s="457" t="s">
        <v>1033</v>
      </c>
      <c r="G232" s="458" t="s">
        <v>56</v>
      </c>
      <c r="H232" s="458" t="s">
        <v>2233</v>
      </c>
      <c r="I232" s="459">
        <v>-8.5</v>
      </c>
      <c r="J232" s="459">
        <v>0</v>
      </c>
      <c r="K232" s="459">
        <v>0</v>
      </c>
      <c r="L232" s="459">
        <v>0</v>
      </c>
      <c r="M232" s="459">
        <v>20</v>
      </c>
      <c r="N232" s="459">
        <v>0</v>
      </c>
      <c r="O232" s="459"/>
      <c r="P232" s="459"/>
      <c r="Q232" s="460">
        <f t="shared" si="16"/>
        <v>11.5</v>
      </c>
      <c r="R232" s="461">
        <v>0</v>
      </c>
      <c r="S232" s="461"/>
      <c r="T232" s="461">
        <v>0</v>
      </c>
      <c r="U232" s="461">
        <v>0</v>
      </c>
      <c r="V232" s="461"/>
      <c r="W232" s="462">
        <f t="shared" si="20"/>
        <v>115000</v>
      </c>
      <c r="X232" s="463">
        <f t="shared" si="19"/>
        <v>640000</v>
      </c>
      <c r="Y232" s="464">
        <v>1</v>
      </c>
      <c r="Z232" s="324">
        <v>10000</v>
      </c>
      <c r="AA232" s="15" t="str">
        <f>VLOOKUP(TRIM(C232),Att!B:CX,101,0)</f>
        <v>ANNK-HR</v>
      </c>
      <c r="AB232" s="466"/>
      <c r="AC232" s="221"/>
      <c r="AD232" s="221"/>
      <c r="AE232" s="221"/>
      <c r="AF232" s="221"/>
      <c r="AG232" s="221"/>
      <c r="AH232" s="221"/>
      <c r="AI232" s="221"/>
      <c r="AJ232" s="221"/>
      <c r="AK232" s="221"/>
      <c r="AL232" s="465">
        <v>0</v>
      </c>
      <c r="AM232" s="310"/>
    </row>
    <row r="233" spans="1:39" s="300" customFormat="1" x14ac:dyDescent="0.35">
      <c r="A233" s="456">
        <f t="shared" si="18"/>
        <v>230</v>
      </c>
      <c r="B233" s="457" t="s">
        <v>325</v>
      </c>
      <c r="C233" s="456">
        <v>26005638</v>
      </c>
      <c r="D233" s="457" t="s">
        <v>1663</v>
      </c>
      <c r="E233" s="458" t="s">
        <v>2246</v>
      </c>
      <c r="F233" s="457" t="s">
        <v>328</v>
      </c>
      <c r="G233" s="458" t="s">
        <v>56</v>
      </c>
      <c r="H233" s="458" t="s">
        <v>2233</v>
      </c>
      <c r="I233" s="459">
        <v>14.25</v>
      </c>
      <c r="J233" s="459">
        <v>0</v>
      </c>
      <c r="K233" s="459">
        <v>0</v>
      </c>
      <c r="L233" s="459">
        <v>0</v>
      </c>
      <c r="M233" s="459">
        <v>27</v>
      </c>
      <c r="N233" s="459">
        <v>0</v>
      </c>
      <c r="O233" s="459"/>
      <c r="P233" s="459"/>
      <c r="Q233" s="460">
        <f t="shared" si="16"/>
        <v>41.25</v>
      </c>
      <c r="R233" s="461">
        <v>1</v>
      </c>
      <c r="S233" s="461"/>
      <c r="T233" s="461">
        <v>0</v>
      </c>
      <c r="U233" s="461">
        <v>0</v>
      </c>
      <c r="V233" s="461"/>
      <c r="W233" s="462">
        <f t="shared" si="20"/>
        <v>422500</v>
      </c>
      <c r="X233" s="463">
        <f t="shared" si="19"/>
        <v>640000</v>
      </c>
      <c r="Y233" s="464">
        <v>1</v>
      </c>
      <c r="Z233" s="324">
        <v>10000</v>
      </c>
      <c r="AA233" s="15" t="str">
        <f>VLOOKUP(TRIM(C233),Att!B:CX,101,0)</f>
        <v>ANNK-HR</v>
      </c>
      <c r="AB233" s="466"/>
      <c r="AC233" s="221"/>
      <c r="AD233" s="221"/>
      <c r="AE233" s="221"/>
      <c r="AF233" s="221"/>
      <c r="AG233" s="221"/>
      <c r="AH233" s="221"/>
      <c r="AI233" s="221"/>
      <c r="AJ233" s="221"/>
      <c r="AK233" s="221"/>
      <c r="AL233" s="465">
        <v>0</v>
      </c>
      <c r="AM233" s="310"/>
    </row>
    <row r="234" spans="1:39" s="300" customFormat="1" x14ac:dyDescent="0.35">
      <c r="A234" s="456">
        <f t="shared" si="18"/>
        <v>231</v>
      </c>
      <c r="B234" s="457" t="s">
        <v>325</v>
      </c>
      <c r="C234" s="456">
        <v>26005639</v>
      </c>
      <c r="D234" s="457" t="s">
        <v>1666</v>
      </c>
      <c r="E234" s="458" t="s">
        <v>2239</v>
      </c>
      <c r="F234" s="457" t="s">
        <v>327</v>
      </c>
      <c r="G234" s="458" t="s">
        <v>56</v>
      </c>
      <c r="H234" s="458" t="s">
        <v>2233</v>
      </c>
      <c r="I234" s="459">
        <v>-105</v>
      </c>
      <c r="J234" s="459">
        <v>-3</v>
      </c>
      <c r="K234" s="459">
        <v>0</v>
      </c>
      <c r="L234" s="459">
        <v>0</v>
      </c>
      <c r="M234" s="459">
        <v>10</v>
      </c>
      <c r="N234" s="459">
        <v>0</v>
      </c>
      <c r="O234" s="459"/>
      <c r="P234" s="459"/>
      <c r="Q234" s="460">
        <f t="shared" ref="Q234:Q297" si="21">SUM(I234:P234)</f>
        <v>-98</v>
      </c>
      <c r="R234" s="461">
        <v>0</v>
      </c>
      <c r="S234" s="461"/>
      <c r="T234" s="461">
        <v>0</v>
      </c>
      <c r="U234" s="461">
        <v>0</v>
      </c>
      <c r="V234" s="461"/>
      <c r="W234" s="462"/>
      <c r="X234" s="463">
        <f t="shared" si="19"/>
        <v>640000</v>
      </c>
      <c r="Y234" s="464">
        <v>1</v>
      </c>
      <c r="Z234" s="324">
        <v>10000</v>
      </c>
      <c r="AA234" s="15" t="str">
        <f>VLOOKUP(TRIM(C234),Att!B:CX,101,0)</f>
        <v>ANNK-HR</v>
      </c>
      <c r="AB234" s="466"/>
      <c r="AC234" s="221"/>
      <c r="AD234" s="221"/>
      <c r="AE234" s="221"/>
      <c r="AF234" s="221"/>
      <c r="AG234" s="221"/>
      <c r="AH234" s="221"/>
      <c r="AI234" s="221"/>
      <c r="AJ234" s="221"/>
      <c r="AK234" s="221"/>
      <c r="AL234" s="465">
        <v>0</v>
      </c>
      <c r="AM234" s="310"/>
    </row>
    <row r="235" spans="1:39" s="300" customFormat="1" x14ac:dyDescent="0.35">
      <c r="A235" s="456">
        <f t="shared" si="18"/>
        <v>232</v>
      </c>
      <c r="B235" s="457" t="s">
        <v>325</v>
      </c>
      <c r="C235" s="456">
        <v>26005640</v>
      </c>
      <c r="D235" s="457" t="s">
        <v>1669</v>
      </c>
      <c r="E235" s="458" t="s">
        <v>2254</v>
      </c>
      <c r="F235" s="457" t="s">
        <v>327</v>
      </c>
      <c r="G235" s="458" t="s">
        <v>56</v>
      </c>
      <c r="H235" s="458" t="s">
        <v>2233</v>
      </c>
      <c r="I235" s="459">
        <v>12</v>
      </c>
      <c r="J235" s="459">
        <v>0</v>
      </c>
      <c r="K235" s="459">
        <v>0</v>
      </c>
      <c r="L235" s="459">
        <v>0</v>
      </c>
      <c r="M235" s="459">
        <v>16</v>
      </c>
      <c r="N235" s="459">
        <v>0</v>
      </c>
      <c r="O235" s="459"/>
      <c r="P235" s="459"/>
      <c r="Q235" s="460">
        <f t="shared" si="21"/>
        <v>28</v>
      </c>
      <c r="R235" s="461">
        <v>1</v>
      </c>
      <c r="S235" s="461"/>
      <c r="T235" s="461">
        <v>0</v>
      </c>
      <c r="U235" s="461">
        <v>0</v>
      </c>
      <c r="V235" s="461"/>
      <c r="W235" s="462">
        <f t="shared" si="20"/>
        <v>290000</v>
      </c>
      <c r="X235" s="463">
        <f t="shared" si="19"/>
        <v>640000</v>
      </c>
      <c r="Y235" s="464">
        <v>1</v>
      </c>
      <c r="Z235" s="324">
        <v>10000</v>
      </c>
      <c r="AA235" s="15" t="str">
        <f>VLOOKUP(TRIM(C235),Att!B:CX,101,0)</f>
        <v>ANNK-HR</v>
      </c>
      <c r="AB235" s="466"/>
      <c r="AC235" s="221"/>
      <c r="AD235" s="221"/>
      <c r="AE235" s="221"/>
      <c r="AF235" s="221"/>
      <c r="AG235" s="221"/>
      <c r="AH235" s="221"/>
      <c r="AI235" s="221"/>
      <c r="AJ235" s="221"/>
      <c r="AK235" s="221"/>
      <c r="AL235" s="465">
        <v>0</v>
      </c>
      <c r="AM235" s="310"/>
    </row>
    <row r="236" spans="1:39" s="300" customFormat="1" x14ac:dyDescent="0.35">
      <c r="A236" s="456">
        <f t="shared" si="18"/>
        <v>233</v>
      </c>
      <c r="B236" s="457" t="s">
        <v>325</v>
      </c>
      <c r="C236" s="456">
        <v>26005642</v>
      </c>
      <c r="D236" s="457" t="s">
        <v>1672</v>
      </c>
      <c r="E236" s="458" t="s">
        <v>2260</v>
      </c>
      <c r="F236" s="457" t="s">
        <v>328</v>
      </c>
      <c r="G236" s="458" t="s">
        <v>56</v>
      </c>
      <c r="H236" s="458" t="s">
        <v>2233</v>
      </c>
      <c r="I236" s="459">
        <v>32.75</v>
      </c>
      <c r="J236" s="459">
        <v>-5</v>
      </c>
      <c r="K236" s="459">
        <v>0</v>
      </c>
      <c r="L236" s="459">
        <v>0</v>
      </c>
      <c r="M236" s="459">
        <v>20.5</v>
      </c>
      <c r="N236" s="459">
        <v>0</v>
      </c>
      <c r="O236" s="459"/>
      <c r="P236" s="459"/>
      <c r="Q236" s="460">
        <f t="shared" si="21"/>
        <v>48.25</v>
      </c>
      <c r="R236" s="461">
        <v>0</v>
      </c>
      <c r="S236" s="461"/>
      <c r="T236" s="461">
        <v>0</v>
      </c>
      <c r="U236" s="461">
        <v>0</v>
      </c>
      <c r="V236" s="461"/>
      <c r="W236" s="462">
        <f t="shared" si="20"/>
        <v>482500</v>
      </c>
      <c r="X236" s="463">
        <f t="shared" si="19"/>
        <v>640000</v>
      </c>
      <c r="Y236" s="464">
        <v>1</v>
      </c>
      <c r="Z236" s="324">
        <v>10000</v>
      </c>
      <c r="AA236" s="15" t="str">
        <f>VLOOKUP(TRIM(C236),Att!B:CX,101,0)</f>
        <v>MEKONG SUBLABOR</v>
      </c>
      <c r="AB236" s="466"/>
      <c r="AC236" s="221"/>
      <c r="AD236" s="221"/>
      <c r="AE236" s="221"/>
      <c r="AF236" s="221"/>
      <c r="AG236" s="221"/>
      <c r="AH236" s="221"/>
      <c r="AI236" s="221"/>
      <c r="AJ236" s="221"/>
      <c r="AK236" s="221"/>
      <c r="AL236" s="465">
        <v>0</v>
      </c>
      <c r="AM236" s="310"/>
    </row>
    <row r="237" spans="1:39" s="300" customFormat="1" x14ac:dyDescent="0.35">
      <c r="A237" s="456">
        <f t="shared" si="18"/>
        <v>234</v>
      </c>
      <c r="B237" s="457" t="s">
        <v>325</v>
      </c>
      <c r="C237" s="456">
        <v>26005643</v>
      </c>
      <c r="D237" s="457" t="s">
        <v>1675</v>
      </c>
      <c r="E237" s="458" t="s">
        <v>2236</v>
      </c>
      <c r="F237" s="457" t="s">
        <v>327</v>
      </c>
      <c r="G237" s="458" t="s">
        <v>56</v>
      </c>
      <c r="H237" s="458" t="s">
        <v>2233</v>
      </c>
      <c r="I237" s="459">
        <v>25.75</v>
      </c>
      <c r="J237" s="459">
        <v>0</v>
      </c>
      <c r="K237" s="459">
        <v>0</v>
      </c>
      <c r="L237" s="459">
        <v>0</v>
      </c>
      <c r="M237" s="459">
        <v>21.5</v>
      </c>
      <c r="N237" s="459">
        <v>0</v>
      </c>
      <c r="O237" s="459"/>
      <c r="P237" s="459"/>
      <c r="Q237" s="460">
        <f t="shared" si="21"/>
        <v>47.25</v>
      </c>
      <c r="R237" s="461">
        <v>3</v>
      </c>
      <c r="S237" s="461"/>
      <c r="T237" s="461">
        <v>0</v>
      </c>
      <c r="U237" s="461">
        <v>0</v>
      </c>
      <c r="V237" s="461"/>
      <c r="W237" s="462">
        <f t="shared" si="20"/>
        <v>502500</v>
      </c>
      <c r="X237" s="463">
        <f t="shared" si="19"/>
        <v>640000</v>
      </c>
      <c r="Y237" s="464">
        <v>1</v>
      </c>
      <c r="Z237" s="324">
        <v>10000</v>
      </c>
      <c r="AA237" s="15" t="str">
        <f>VLOOKUP(TRIM(C237),Att!B:CX,101,0)</f>
        <v>MEKONG SUBLABOR</v>
      </c>
      <c r="AB237" s="466"/>
      <c r="AC237" s="221"/>
      <c r="AD237" s="221"/>
      <c r="AE237" s="221"/>
      <c r="AF237" s="221"/>
      <c r="AG237" s="221"/>
      <c r="AH237" s="221"/>
      <c r="AI237" s="221"/>
      <c r="AJ237" s="221"/>
      <c r="AK237" s="221"/>
      <c r="AL237" s="465">
        <v>0</v>
      </c>
      <c r="AM237" s="310"/>
    </row>
    <row r="238" spans="1:39" s="300" customFormat="1" x14ac:dyDescent="0.35">
      <c r="A238" s="456">
        <f t="shared" si="18"/>
        <v>235</v>
      </c>
      <c r="B238" s="457" t="s">
        <v>325</v>
      </c>
      <c r="C238" s="456">
        <v>26005645</v>
      </c>
      <c r="D238" s="457" t="s">
        <v>1678</v>
      </c>
      <c r="E238" s="458" t="s">
        <v>2242</v>
      </c>
      <c r="F238" s="457" t="s">
        <v>328</v>
      </c>
      <c r="G238" s="458" t="s">
        <v>56</v>
      </c>
      <c r="H238" s="458" t="s">
        <v>2233</v>
      </c>
      <c r="I238" s="459">
        <v>36.75</v>
      </c>
      <c r="J238" s="459">
        <v>0</v>
      </c>
      <c r="K238" s="459">
        <v>0</v>
      </c>
      <c r="L238" s="459">
        <v>0</v>
      </c>
      <c r="M238" s="459">
        <v>23</v>
      </c>
      <c r="N238" s="459">
        <v>0</v>
      </c>
      <c r="O238" s="459"/>
      <c r="P238" s="459"/>
      <c r="Q238" s="460">
        <f t="shared" si="21"/>
        <v>59.75</v>
      </c>
      <c r="R238" s="461">
        <v>0</v>
      </c>
      <c r="S238" s="461"/>
      <c r="T238" s="461">
        <v>0</v>
      </c>
      <c r="U238" s="461">
        <v>0</v>
      </c>
      <c r="V238" s="461"/>
      <c r="W238" s="462">
        <f t="shared" si="20"/>
        <v>597500</v>
      </c>
      <c r="X238" s="463">
        <f t="shared" si="19"/>
        <v>640000</v>
      </c>
      <c r="Y238" s="464">
        <v>1</v>
      </c>
      <c r="Z238" s="324">
        <v>10000</v>
      </c>
      <c r="AA238" s="15" t="str">
        <f>VLOOKUP(TRIM(C238),Att!B:CX,101,0)</f>
        <v>MEKONG SUBLABOR</v>
      </c>
      <c r="AB238" s="466"/>
      <c r="AC238" s="221"/>
      <c r="AD238" s="221"/>
      <c r="AE238" s="221"/>
      <c r="AF238" s="221"/>
      <c r="AG238" s="221"/>
      <c r="AH238" s="221"/>
      <c r="AI238" s="221"/>
      <c r="AJ238" s="221"/>
      <c r="AK238" s="221"/>
      <c r="AL238" s="465">
        <v>0</v>
      </c>
      <c r="AM238" s="310"/>
    </row>
    <row r="239" spans="1:39" s="300" customFormat="1" x14ac:dyDescent="0.35">
      <c r="A239" s="456">
        <f t="shared" si="18"/>
        <v>236</v>
      </c>
      <c r="B239" s="457" t="s">
        <v>325</v>
      </c>
      <c r="C239" s="456">
        <v>25005271</v>
      </c>
      <c r="D239" s="457" t="s">
        <v>923</v>
      </c>
      <c r="E239" s="458" t="s">
        <v>2236</v>
      </c>
      <c r="F239" s="457" t="s">
        <v>327</v>
      </c>
      <c r="G239" s="458" t="s">
        <v>56</v>
      </c>
      <c r="H239" s="458" t="s">
        <v>2233</v>
      </c>
      <c r="I239" s="459">
        <v>36</v>
      </c>
      <c r="J239" s="459">
        <v>0</v>
      </c>
      <c r="K239" s="459">
        <v>0</v>
      </c>
      <c r="L239" s="459">
        <v>0</v>
      </c>
      <c r="M239" s="459">
        <v>24</v>
      </c>
      <c r="N239" s="459">
        <v>0</v>
      </c>
      <c r="O239" s="459"/>
      <c r="P239" s="459"/>
      <c r="Q239" s="460">
        <f t="shared" si="21"/>
        <v>60</v>
      </c>
      <c r="R239" s="461">
        <v>11</v>
      </c>
      <c r="S239" s="461"/>
      <c r="T239" s="461">
        <v>0</v>
      </c>
      <c r="U239" s="461">
        <v>0</v>
      </c>
      <c r="V239" s="461"/>
      <c r="W239" s="462">
        <f t="shared" si="20"/>
        <v>710000</v>
      </c>
      <c r="X239" s="463">
        <f t="shared" si="19"/>
        <v>640000</v>
      </c>
      <c r="Y239" s="464">
        <v>1</v>
      </c>
      <c r="Z239" s="324">
        <v>10000</v>
      </c>
      <c r="AA239" s="15" t="str">
        <f>VLOOKUP(TRIM(C239),Att!B:CX,101,0)</f>
        <v>Power Connect</v>
      </c>
      <c r="AB239" s="466"/>
      <c r="AC239" s="221"/>
      <c r="AD239" s="221"/>
      <c r="AE239" s="221"/>
      <c r="AF239" s="221"/>
      <c r="AG239" s="221"/>
      <c r="AH239" s="221"/>
      <c r="AI239" s="221"/>
      <c r="AJ239" s="221"/>
      <c r="AK239" s="221"/>
      <c r="AL239" s="465">
        <v>0</v>
      </c>
      <c r="AM239" s="310"/>
    </row>
    <row r="240" spans="1:39" s="300" customFormat="1" x14ac:dyDescent="0.35">
      <c r="A240" s="456">
        <f t="shared" si="18"/>
        <v>237</v>
      </c>
      <c r="B240" s="457" t="s">
        <v>325</v>
      </c>
      <c r="C240" s="456">
        <v>25005020</v>
      </c>
      <c r="D240" s="457" t="s">
        <v>645</v>
      </c>
      <c r="E240" s="458" t="s">
        <v>2232</v>
      </c>
      <c r="F240" s="457" t="s">
        <v>328</v>
      </c>
      <c r="G240" s="458" t="s">
        <v>56</v>
      </c>
      <c r="H240" s="458" t="s">
        <v>2233</v>
      </c>
      <c r="I240" s="459">
        <v>21.25</v>
      </c>
      <c r="J240" s="459">
        <v>0</v>
      </c>
      <c r="K240" s="459">
        <v>0</v>
      </c>
      <c r="L240" s="459">
        <v>0</v>
      </c>
      <c r="M240" s="459">
        <v>10.5</v>
      </c>
      <c r="N240" s="459">
        <v>0</v>
      </c>
      <c r="O240" s="459"/>
      <c r="P240" s="459"/>
      <c r="Q240" s="460">
        <f t="shared" si="21"/>
        <v>31.75</v>
      </c>
      <c r="R240" s="461">
        <v>37</v>
      </c>
      <c r="S240" s="461">
        <v>18</v>
      </c>
      <c r="T240" s="461">
        <v>0</v>
      </c>
      <c r="U240" s="461">
        <v>0</v>
      </c>
      <c r="V240" s="461"/>
      <c r="W240" s="462">
        <f t="shared" si="20"/>
        <v>867500</v>
      </c>
      <c r="X240" s="463">
        <f t="shared" si="19"/>
        <v>640000</v>
      </c>
      <c r="Y240" s="464">
        <v>1</v>
      </c>
      <c r="Z240" s="324">
        <v>10000</v>
      </c>
      <c r="AA240" s="15" t="str">
        <f>VLOOKUP(TRIM(C240),Att!B:CX,101,0)</f>
        <v>MEKONG SUBLABOR</v>
      </c>
      <c r="AB240" s="466"/>
      <c r="AC240" s="221"/>
      <c r="AD240" s="221"/>
      <c r="AE240" s="221"/>
      <c r="AF240" s="221"/>
      <c r="AG240" s="221"/>
      <c r="AH240" s="221"/>
      <c r="AI240" s="221"/>
      <c r="AJ240" s="221"/>
      <c r="AK240" s="221"/>
      <c r="AL240" s="465">
        <v>0</v>
      </c>
      <c r="AM240" s="310"/>
    </row>
    <row r="241" spans="1:39" s="300" customFormat="1" x14ac:dyDescent="0.35">
      <c r="A241" s="456">
        <f t="shared" si="18"/>
        <v>238</v>
      </c>
      <c r="B241" s="457" t="s">
        <v>325</v>
      </c>
      <c r="C241" s="456">
        <v>26005402</v>
      </c>
      <c r="D241" s="457" t="s">
        <v>1188</v>
      </c>
      <c r="E241" s="458" t="s">
        <v>2232</v>
      </c>
      <c r="F241" s="457" t="s">
        <v>328</v>
      </c>
      <c r="G241" s="458" t="s">
        <v>56</v>
      </c>
      <c r="H241" s="458" t="s">
        <v>2233</v>
      </c>
      <c r="I241" s="459">
        <v>12</v>
      </c>
      <c r="J241" s="459">
        <v>0</v>
      </c>
      <c r="K241" s="459">
        <v>0</v>
      </c>
      <c r="L241" s="459">
        <v>0</v>
      </c>
      <c r="M241" s="459">
        <v>14.5</v>
      </c>
      <c r="N241" s="459">
        <v>0</v>
      </c>
      <c r="O241" s="459"/>
      <c r="P241" s="459"/>
      <c r="Q241" s="460">
        <f t="shared" si="21"/>
        <v>26.5</v>
      </c>
      <c r="R241" s="461">
        <v>9</v>
      </c>
      <c r="S241" s="461">
        <v>19</v>
      </c>
      <c r="T241" s="461">
        <v>0</v>
      </c>
      <c r="U241" s="461">
        <v>0</v>
      </c>
      <c r="V241" s="461"/>
      <c r="W241" s="462">
        <f t="shared" si="20"/>
        <v>545000</v>
      </c>
      <c r="X241" s="463">
        <f t="shared" si="19"/>
        <v>640000</v>
      </c>
      <c r="Y241" s="464">
        <v>1</v>
      </c>
      <c r="Z241" s="324">
        <v>10000</v>
      </c>
      <c r="AA241" s="15" t="str">
        <f>VLOOKUP(TRIM(C241),Att!B:CX,101,0)</f>
        <v>Power Connect</v>
      </c>
      <c r="AB241" s="466"/>
      <c r="AC241" s="221"/>
      <c r="AD241" s="221"/>
      <c r="AE241" s="221"/>
      <c r="AF241" s="221"/>
      <c r="AG241" s="221"/>
      <c r="AH241" s="221"/>
      <c r="AI241" s="221"/>
      <c r="AJ241" s="221"/>
      <c r="AK241" s="221"/>
      <c r="AL241" s="465">
        <v>0</v>
      </c>
      <c r="AM241" s="310"/>
    </row>
    <row r="242" spans="1:39" s="300" customFormat="1" x14ac:dyDescent="0.35">
      <c r="A242" s="456">
        <f t="shared" si="18"/>
        <v>239</v>
      </c>
      <c r="B242" s="457" t="s">
        <v>325</v>
      </c>
      <c r="C242" s="456">
        <v>26005446</v>
      </c>
      <c r="D242" s="457" t="s">
        <v>1256</v>
      </c>
      <c r="E242" s="458" t="s">
        <v>2236</v>
      </c>
      <c r="F242" s="457" t="s">
        <v>327</v>
      </c>
      <c r="G242" s="458" t="s">
        <v>56</v>
      </c>
      <c r="H242" s="458" t="s">
        <v>2233</v>
      </c>
      <c r="I242" s="459">
        <v>-3.25</v>
      </c>
      <c r="J242" s="459">
        <v>0</v>
      </c>
      <c r="K242" s="459">
        <v>0</v>
      </c>
      <c r="L242" s="459">
        <v>0</v>
      </c>
      <c r="M242" s="459">
        <v>20</v>
      </c>
      <c r="N242" s="459">
        <v>0</v>
      </c>
      <c r="O242" s="459"/>
      <c r="P242" s="459"/>
      <c r="Q242" s="460">
        <f t="shared" si="21"/>
        <v>16.75</v>
      </c>
      <c r="R242" s="461">
        <v>2</v>
      </c>
      <c r="S242" s="461">
        <v>1</v>
      </c>
      <c r="T242" s="461">
        <v>0</v>
      </c>
      <c r="U242" s="461">
        <v>0</v>
      </c>
      <c r="V242" s="461"/>
      <c r="W242" s="462">
        <f t="shared" si="20"/>
        <v>197500</v>
      </c>
      <c r="X242" s="463">
        <f t="shared" si="19"/>
        <v>640000</v>
      </c>
      <c r="Y242" s="464">
        <v>1</v>
      </c>
      <c r="Z242" s="324">
        <v>10000</v>
      </c>
      <c r="AA242" s="15" t="str">
        <f>VLOOKUP(TRIM(C242),Att!B:CX,101,0)</f>
        <v>Power Connect</v>
      </c>
      <c r="AB242" s="466"/>
      <c r="AC242" s="221"/>
      <c r="AD242" s="221"/>
      <c r="AE242" s="221"/>
      <c r="AF242" s="221"/>
      <c r="AG242" s="221"/>
      <c r="AH242" s="221"/>
      <c r="AI242" s="221"/>
      <c r="AJ242" s="221"/>
      <c r="AK242" s="221"/>
      <c r="AL242" s="465">
        <v>0</v>
      </c>
      <c r="AM242" s="310"/>
    </row>
    <row r="243" spans="1:39" s="300" customFormat="1" x14ac:dyDescent="0.35">
      <c r="A243" s="456">
        <f t="shared" si="18"/>
        <v>240</v>
      </c>
      <c r="B243" s="457" t="s">
        <v>325</v>
      </c>
      <c r="C243" s="456">
        <v>26005582</v>
      </c>
      <c r="D243" s="457" t="s">
        <v>1509</v>
      </c>
      <c r="E243" s="458" t="s">
        <v>2243</v>
      </c>
      <c r="F243" s="457" t="s">
        <v>327</v>
      </c>
      <c r="G243" s="458" t="s">
        <v>56</v>
      </c>
      <c r="H243" s="458" t="s">
        <v>2233</v>
      </c>
      <c r="I243" s="459">
        <v>29.25</v>
      </c>
      <c r="J243" s="459">
        <v>0</v>
      </c>
      <c r="K243" s="459">
        <v>0</v>
      </c>
      <c r="L243" s="459">
        <v>0</v>
      </c>
      <c r="M243" s="459">
        <v>16</v>
      </c>
      <c r="N243" s="459">
        <v>0</v>
      </c>
      <c r="O243" s="459"/>
      <c r="P243" s="459"/>
      <c r="Q243" s="460">
        <f t="shared" si="21"/>
        <v>45.25</v>
      </c>
      <c r="R243" s="461">
        <v>0</v>
      </c>
      <c r="S243" s="461">
        <v>0</v>
      </c>
      <c r="T243" s="461">
        <v>0</v>
      </c>
      <c r="U243" s="461">
        <v>0</v>
      </c>
      <c r="V243" s="461"/>
      <c r="W243" s="462">
        <f t="shared" si="20"/>
        <v>452500</v>
      </c>
      <c r="X243" s="463">
        <f t="shared" si="19"/>
        <v>640000</v>
      </c>
      <c r="Y243" s="464">
        <v>1</v>
      </c>
      <c r="Z243" s="324">
        <v>10000</v>
      </c>
      <c r="AA243" s="15" t="str">
        <f>VLOOKUP(TRIM(C243),Att!B:CX,101,0)</f>
        <v>MEKONG SUBLABOR</v>
      </c>
      <c r="AB243" s="466"/>
      <c r="AC243" s="221"/>
      <c r="AD243" s="221"/>
      <c r="AE243" s="221"/>
      <c r="AF243" s="221"/>
      <c r="AG243" s="221"/>
      <c r="AH243" s="221"/>
      <c r="AI243" s="221"/>
      <c r="AJ243" s="221"/>
      <c r="AK243" s="221"/>
      <c r="AL243" s="465">
        <v>0</v>
      </c>
      <c r="AM243" s="310"/>
    </row>
    <row r="244" spans="1:39" s="300" customFormat="1" x14ac:dyDescent="0.35">
      <c r="A244" s="456">
        <f t="shared" si="18"/>
        <v>241</v>
      </c>
      <c r="B244" s="457" t="s">
        <v>325</v>
      </c>
      <c r="C244" s="456">
        <v>25005118</v>
      </c>
      <c r="D244" s="457" t="s">
        <v>755</v>
      </c>
      <c r="E244" s="458" t="s">
        <v>2232</v>
      </c>
      <c r="F244" s="457" t="s">
        <v>399</v>
      </c>
      <c r="G244" s="458" t="s">
        <v>56</v>
      </c>
      <c r="H244" s="458" t="s">
        <v>2233</v>
      </c>
      <c r="I244" s="459">
        <v>10.75</v>
      </c>
      <c r="J244" s="459">
        <v>-3</v>
      </c>
      <c r="K244" s="459">
        <v>0</v>
      </c>
      <c r="L244" s="459">
        <v>0</v>
      </c>
      <c r="M244" s="459">
        <v>6</v>
      </c>
      <c r="N244" s="459">
        <v>0</v>
      </c>
      <c r="O244" s="459"/>
      <c r="P244" s="459"/>
      <c r="Q244" s="460">
        <f t="shared" si="21"/>
        <v>13.75</v>
      </c>
      <c r="R244" s="461">
        <v>3</v>
      </c>
      <c r="S244" s="461">
        <v>14</v>
      </c>
      <c r="T244" s="461">
        <v>0</v>
      </c>
      <c r="U244" s="461">
        <v>0</v>
      </c>
      <c r="V244" s="461"/>
      <c r="W244" s="462">
        <f t="shared" si="20"/>
        <v>307500</v>
      </c>
      <c r="X244" s="463">
        <f t="shared" si="19"/>
        <v>640000</v>
      </c>
      <c r="Y244" s="464">
        <v>1</v>
      </c>
      <c r="Z244" s="324">
        <v>10000</v>
      </c>
      <c r="AA244" s="15" t="str">
        <f>VLOOKUP(TRIM(C244),Att!B:CX,101,0)</f>
        <v>Nhân Kiệt</v>
      </c>
      <c r="AB244" s="466"/>
      <c r="AC244" s="221"/>
      <c r="AD244" s="221"/>
      <c r="AE244" s="221"/>
      <c r="AF244" s="221"/>
      <c r="AG244" s="221"/>
      <c r="AH244" s="221"/>
      <c r="AI244" s="221"/>
      <c r="AJ244" s="221"/>
      <c r="AK244" s="221"/>
      <c r="AL244" s="465">
        <v>0</v>
      </c>
      <c r="AM244" s="310"/>
    </row>
    <row r="245" spans="1:39" s="300" customFormat="1" x14ac:dyDescent="0.35">
      <c r="A245" s="456">
        <f t="shared" si="18"/>
        <v>242</v>
      </c>
      <c r="B245" s="457" t="s">
        <v>325</v>
      </c>
      <c r="C245" s="456">
        <v>26005350</v>
      </c>
      <c r="D245" s="457" t="s">
        <v>1083</v>
      </c>
      <c r="E245" s="458" t="s">
        <v>2232</v>
      </c>
      <c r="F245" s="457" t="s">
        <v>328</v>
      </c>
      <c r="G245" s="458" t="s">
        <v>56</v>
      </c>
      <c r="H245" s="458" t="s">
        <v>2233</v>
      </c>
      <c r="I245" s="459">
        <v>-24.25</v>
      </c>
      <c r="J245" s="459">
        <v>0</v>
      </c>
      <c r="K245" s="459">
        <v>0</v>
      </c>
      <c r="L245" s="459">
        <v>0</v>
      </c>
      <c r="M245" s="459">
        <v>12.5</v>
      </c>
      <c r="N245" s="459">
        <v>0</v>
      </c>
      <c r="O245" s="459"/>
      <c r="P245" s="459"/>
      <c r="Q245" s="460">
        <f t="shared" si="21"/>
        <v>-11.75</v>
      </c>
      <c r="R245" s="461">
        <v>3</v>
      </c>
      <c r="S245" s="461">
        <v>16</v>
      </c>
      <c r="T245" s="461">
        <v>0</v>
      </c>
      <c r="U245" s="461">
        <v>0</v>
      </c>
      <c r="V245" s="461"/>
      <c r="W245" s="462">
        <f t="shared" si="20"/>
        <v>190000</v>
      </c>
      <c r="X245" s="463">
        <f t="shared" si="19"/>
        <v>640000</v>
      </c>
      <c r="Y245" s="464">
        <v>1</v>
      </c>
      <c r="Z245" s="324">
        <v>10000</v>
      </c>
      <c r="AA245" s="15" t="str">
        <f>VLOOKUP(TRIM(C245),Att!B:CX,101,0)</f>
        <v>Power Connect</v>
      </c>
      <c r="AB245" s="466"/>
      <c r="AC245" s="221"/>
      <c r="AD245" s="221"/>
      <c r="AE245" s="221"/>
      <c r="AF245" s="221"/>
      <c r="AG245" s="221"/>
      <c r="AH245" s="221"/>
      <c r="AI245" s="221"/>
      <c r="AJ245" s="221"/>
      <c r="AK245" s="221"/>
      <c r="AL245" s="465">
        <v>0</v>
      </c>
      <c r="AM245" s="310"/>
    </row>
    <row r="246" spans="1:39" s="300" customFormat="1" x14ac:dyDescent="0.35">
      <c r="A246" s="456">
        <f t="shared" si="18"/>
        <v>243</v>
      </c>
      <c r="B246" s="457" t="s">
        <v>325</v>
      </c>
      <c r="C246" s="456">
        <v>26005363</v>
      </c>
      <c r="D246" s="457" t="s">
        <v>1110</v>
      </c>
      <c r="E246" s="458" t="s">
        <v>2257</v>
      </c>
      <c r="F246" s="457" t="s">
        <v>328</v>
      </c>
      <c r="G246" s="458" t="s">
        <v>56</v>
      </c>
      <c r="H246" s="458" t="s">
        <v>2233</v>
      </c>
      <c r="I246" s="459">
        <v>0.5</v>
      </c>
      <c r="J246" s="459">
        <v>-12</v>
      </c>
      <c r="K246" s="459">
        <v>0</v>
      </c>
      <c r="L246" s="459">
        <v>0</v>
      </c>
      <c r="M246" s="459">
        <v>21</v>
      </c>
      <c r="N246" s="459">
        <v>0</v>
      </c>
      <c r="O246" s="459"/>
      <c r="P246" s="459"/>
      <c r="Q246" s="460">
        <f t="shared" si="21"/>
        <v>9.5</v>
      </c>
      <c r="R246" s="461">
        <v>4</v>
      </c>
      <c r="S246" s="461"/>
      <c r="T246" s="461">
        <v>0</v>
      </c>
      <c r="U246" s="461">
        <v>0</v>
      </c>
      <c r="V246" s="461"/>
      <c r="W246" s="462">
        <f t="shared" si="20"/>
        <v>135000</v>
      </c>
      <c r="X246" s="463">
        <f t="shared" si="19"/>
        <v>640000</v>
      </c>
      <c r="Y246" s="464">
        <v>1</v>
      </c>
      <c r="Z246" s="324">
        <v>10000</v>
      </c>
      <c r="AA246" s="15" t="str">
        <f>VLOOKUP(TRIM(C246),Att!B:CX,101,0)</f>
        <v>ANNK-HR</v>
      </c>
      <c r="AB246" s="466"/>
      <c r="AC246" s="221"/>
      <c r="AD246" s="221"/>
      <c r="AE246" s="221"/>
      <c r="AF246" s="221"/>
      <c r="AG246" s="221"/>
      <c r="AH246" s="221"/>
      <c r="AI246" s="221"/>
      <c r="AJ246" s="221"/>
      <c r="AK246" s="221"/>
      <c r="AL246" s="465">
        <v>0</v>
      </c>
      <c r="AM246" s="310"/>
    </row>
    <row r="247" spans="1:39" s="300" customFormat="1" x14ac:dyDescent="0.35">
      <c r="A247" s="456">
        <f t="shared" si="18"/>
        <v>244</v>
      </c>
      <c r="B247" s="457" t="s">
        <v>325</v>
      </c>
      <c r="C247" s="456">
        <v>26005472</v>
      </c>
      <c r="D247" s="457" t="s">
        <v>1295</v>
      </c>
      <c r="E247" s="458" t="s">
        <v>2262</v>
      </c>
      <c r="F247" s="457" t="s">
        <v>328</v>
      </c>
      <c r="G247" s="458" t="s">
        <v>56</v>
      </c>
      <c r="H247" s="458" t="s">
        <v>2233</v>
      </c>
      <c r="I247" s="459">
        <v>3.25</v>
      </c>
      <c r="J247" s="459">
        <v>0</v>
      </c>
      <c r="K247" s="459">
        <v>0</v>
      </c>
      <c r="L247" s="459">
        <v>0</v>
      </c>
      <c r="M247" s="459">
        <v>16.5</v>
      </c>
      <c r="N247" s="459">
        <v>0</v>
      </c>
      <c r="O247" s="459"/>
      <c r="P247" s="459"/>
      <c r="Q247" s="460">
        <f t="shared" si="21"/>
        <v>19.75</v>
      </c>
      <c r="R247" s="461">
        <v>28</v>
      </c>
      <c r="S247" s="461">
        <v>3</v>
      </c>
      <c r="T247" s="461">
        <v>0</v>
      </c>
      <c r="U247" s="461">
        <v>0</v>
      </c>
      <c r="V247" s="461"/>
      <c r="W247" s="462">
        <f t="shared" si="20"/>
        <v>507500</v>
      </c>
      <c r="X247" s="463">
        <f t="shared" si="19"/>
        <v>640000</v>
      </c>
      <c r="Y247" s="464">
        <v>1</v>
      </c>
      <c r="Z247" s="324">
        <v>10000</v>
      </c>
      <c r="AA247" s="15" t="str">
        <f>VLOOKUP(TRIM(C247),Att!B:CX,101,0)</f>
        <v>ANNK-HR</v>
      </c>
      <c r="AB247" s="466"/>
      <c r="AC247" s="221"/>
      <c r="AD247" s="221"/>
      <c r="AE247" s="221"/>
      <c r="AF247" s="221"/>
      <c r="AG247" s="221"/>
      <c r="AH247" s="221"/>
      <c r="AI247" s="221"/>
      <c r="AJ247" s="221"/>
      <c r="AK247" s="221"/>
      <c r="AL247" s="465">
        <v>0</v>
      </c>
      <c r="AM247" s="310"/>
    </row>
    <row r="248" spans="1:39" s="300" customFormat="1" x14ac:dyDescent="0.35">
      <c r="A248" s="456">
        <f t="shared" si="18"/>
        <v>245</v>
      </c>
      <c r="B248" s="457" t="s">
        <v>325</v>
      </c>
      <c r="C248" s="456">
        <v>26005488</v>
      </c>
      <c r="D248" s="457" t="s">
        <v>1321</v>
      </c>
      <c r="E248" s="458" t="s">
        <v>2232</v>
      </c>
      <c r="F248" s="457" t="s">
        <v>328</v>
      </c>
      <c r="G248" s="458" t="s">
        <v>56</v>
      </c>
      <c r="H248" s="458" t="s">
        <v>2233</v>
      </c>
      <c r="I248" s="459">
        <v>34.5</v>
      </c>
      <c r="J248" s="459">
        <v>0</v>
      </c>
      <c r="K248" s="459">
        <v>0</v>
      </c>
      <c r="L248" s="459">
        <v>0</v>
      </c>
      <c r="M248" s="459">
        <v>8</v>
      </c>
      <c r="N248" s="459">
        <v>0</v>
      </c>
      <c r="O248" s="459"/>
      <c r="P248" s="459"/>
      <c r="Q248" s="460">
        <f t="shared" si="21"/>
        <v>42.5</v>
      </c>
      <c r="R248" s="461">
        <v>8</v>
      </c>
      <c r="S248" s="461">
        <v>20</v>
      </c>
      <c r="T248" s="461">
        <v>0</v>
      </c>
      <c r="U248" s="461">
        <v>0</v>
      </c>
      <c r="V248" s="461"/>
      <c r="W248" s="462">
        <f t="shared" si="20"/>
        <v>705000</v>
      </c>
      <c r="X248" s="463">
        <f t="shared" si="19"/>
        <v>640000</v>
      </c>
      <c r="Y248" s="464">
        <v>1</v>
      </c>
      <c r="Z248" s="324">
        <v>10000</v>
      </c>
      <c r="AA248" s="15" t="str">
        <f>VLOOKUP(TRIM(C248),Att!B:CX,101,0)</f>
        <v>Power Connect</v>
      </c>
      <c r="AB248" s="466"/>
      <c r="AC248" s="221"/>
      <c r="AD248" s="221"/>
      <c r="AE248" s="221"/>
      <c r="AF248" s="221"/>
      <c r="AG248" s="221"/>
      <c r="AH248" s="221"/>
      <c r="AI248" s="221"/>
      <c r="AJ248" s="221"/>
      <c r="AK248" s="221"/>
      <c r="AL248" s="465">
        <v>0</v>
      </c>
      <c r="AM248" s="310"/>
    </row>
    <row r="249" spans="1:39" s="300" customFormat="1" x14ac:dyDescent="0.35">
      <c r="A249" s="456">
        <f t="shared" si="18"/>
        <v>246</v>
      </c>
      <c r="B249" s="457" t="s">
        <v>325</v>
      </c>
      <c r="C249" s="456">
        <v>26005553</v>
      </c>
      <c r="D249" s="457" t="s">
        <v>1444</v>
      </c>
      <c r="E249" s="458" t="s">
        <v>2267</v>
      </c>
      <c r="F249" s="457" t="s">
        <v>327</v>
      </c>
      <c r="G249" s="458" t="s">
        <v>56</v>
      </c>
      <c r="H249" s="458" t="s">
        <v>2233</v>
      </c>
      <c r="I249" s="459">
        <v>-52.25</v>
      </c>
      <c r="J249" s="459">
        <v>0</v>
      </c>
      <c r="K249" s="459">
        <v>0</v>
      </c>
      <c r="L249" s="459">
        <v>0</v>
      </c>
      <c r="M249" s="459">
        <v>15.5</v>
      </c>
      <c r="N249" s="459">
        <v>0</v>
      </c>
      <c r="O249" s="459"/>
      <c r="P249" s="459"/>
      <c r="Q249" s="460">
        <f t="shared" si="21"/>
        <v>-36.75</v>
      </c>
      <c r="R249" s="461">
        <v>0</v>
      </c>
      <c r="S249" s="461"/>
      <c r="T249" s="461">
        <v>0</v>
      </c>
      <c r="U249" s="461">
        <v>0</v>
      </c>
      <c r="V249" s="461"/>
      <c r="W249" s="462"/>
      <c r="X249" s="463">
        <f t="shared" si="19"/>
        <v>640000</v>
      </c>
      <c r="Y249" s="464">
        <v>1</v>
      </c>
      <c r="Z249" s="324">
        <v>10000</v>
      </c>
      <c r="AA249" s="15" t="str">
        <f>VLOOKUP(TRIM(C249),Att!B:CX,101,0)</f>
        <v>Power Connect</v>
      </c>
      <c r="AB249" s="466"/>
      <c r="AC249" s="221"/>
      <c r="AD249" s="221"/>
      <c r="AE249" s="221"/>
      <c r="AF249" s="221"/>
      <c r="AG249" s="221"/>
      <c r="AH249" s="221"/>
      <c r="AI249" s="221"/>
      <c r="AJ249" s="221"/>
      <c r="AK249" s="221"/>
      <c r="AL249" s="465">
        <v>0</v>
      </c>
      <c r="AM249" s="310"/>
    </row>
    <row r="250" spans="1:39" s="300" customFormat="1" x14ac:dyDescent="0.35">
      <c r="A250" s="456">
        <f t="shared" si="18"/>
        <v>247</v>
      </c>
      <c r="B250" s="457" t="s">
        <v>325</v>
      </c>
      <c r="C250" s="456">
        <v>26005668</v>
      </c>
      <c r="D250" s="457" t="s">
        <v>1734</v>
      </c>
      <c r="E250" s="458" t="s">
        <v>2254</v>
      </c>
      <c r="F250" s="457" t="s">
        <v>327</v>
      </c>
      <c r="G250" s="458" t="s">
        <v>56</v>
      </c>
      <c r="H250" s="458" t="s">
        <v>2233</v>
      </c>
      <c r="I250" s="459">
        <v>30</v>
      </c>
      <c r="J250" s="459">
        <v>0</v>
      </c>
      <c r="K250" s="459">
        <v>0</v>
      </c>
      <c r="L250" s="459">
        <v>0</v>
      </c>
      <c r="M250" s="459">
        <v>15.5</v>
      </c>
      <c r="N250" s="459">
        <v>0</v>
      </c>
      <c r="O250" s="459"/>
      <c r="P250" s="459"/>
      <c r="Q250" s="460">
        <f t="shared" si="21"/>
        <v>45.5</v>
      </c>
      <c r="R250" s="461">
        <v>0</v>
      </c>
      <c r="S250" s="461"/>
      <c r="T250" s="461">
        <v>0</v>
      </c>
      <c r="U250" s="461">
        <v>0</v>
      </c>
      <c r="V250" s="461"/>
      <c r="W250" s="462">
        <f t="shared" si="20"/>
        <v>455000</v>
      </c>
      <c r="X250" s="463">
        <f t="shared" si="19"/>
        <v>640000</v>
      </c>
      <c r="Y250" s="464">
        <v>1</v>
      </c>
      <c r="Z250" s="324">
        <v>10000</v>
      </c>
      <c r="AA250" s="15" t="str">
        <f>VLOOKUP(TRIM(C250),Att!B:CX,101,0)</f>
        <v>Power Connect</v>
      </c>
      <c r="AB250" s="466"/>
      <c r="AC250" s="221"/>
      <c r="AD250" s="221"/>
      <c r="AE250" s="221"/>
      <c r="AF250" s="221"/>
      <c r="AG250" s="221"/>
      <c r="AH250" s="221"/>
      <c r="AI250" s="221"/>
      <c r="AJ250" s="221"/>
      <c r="AK250" s="221"/>
      <c r="AL250" s="465">
        <v>0</v>
      </c>
      <c r="AM250" s="310"/>
    </row>
    <row r="251" spans="1:39" s="300" customFormat="1" x14ac:dyDescent="0.35">
      <c r="A251" s="456">
        <f t="shared" si="18"/>
        <v>248</v>
      </c>
      <c r="B251" s="457" t="s">
        <v>325</v>
      </c>
      <c r="C251" s="456">
        <v>26005669</v>
      </c>
      <c r="D251" s="457" t="s">
        <v>1737</v>
      </c>
      <c r="E251" s="458" t="s">
        <v>2232</v>
      </c>
      <c r="F251" s="457" t="s">
        <v>328</v>
      </c>
      <c r="G251" s="458" t="s">
        <v>56</v>
      </c>
      <c r="H251" s="458" t="s">
        <v>2233</v>
      </c>
      <c r="I251" s="459">
        <v>-24.75</v>
      </c>
      <c r="J251" s="459">
        <v>-2</v>
      </c>
      <c r="K251" s="459">
        <v>0</v>
      </c>
      <c r="L251" s="459">
        <v>0</v>
      </c>
      <c r="M251" s="459">
        <v>0.5</v>
      </c>
      <c r="N251" s="459">
        <v>0</v>
      </c>
      <c r="O251" s="459"/>
      <c r="P251" s="459"/>
      <c r="Q251" s="460">
        <f t="shared" si="21"/>
        <v>-26.25</v>
      </c>
      <c r="R251" s="461">
        <v>2</v>
      </c>
      <c r="S251" s="461">
        <v>9</v>
      </c>
      <c r="T251" s="461">
        <v>0</v>
      </c>
      <c r="U251" s="461">
        <v>0</v>
      </c>
      <c r="V251" s="461"/>
      <c r="W251" s="462">
        <f t="shared" si="20"/>
        <v>110000</v>
      </c>
      <c r="X251" s="463">
        <f t="shared" si="19"/>
        <v>640000</v>
      </c>
      <c r="Y251" s="464">
        <v>1</v>
      </c>
      <c r="Z251" s="324">
        <v>10000</v>
      </c>
      <c r="AA251" s="15" t="str">
        <f>VLOOKUP(TRIM(C251),Att!B:CX,101,0)</f>
        <v>Power Connect</v>
      </c>
      <c r="AB251" s="466"/>
      <c r="AC251" s="221"/>
      <c r="AD251" s="221"/>
      <c r="AE251" s="221"/>
      <c r="AF251" s="221"/>
      <c r="AG251" s="221"/>
      <c r="AH251" s="221"/>
      <c r="AI251" s="221"/>
      <c r="AJ251" s="221"/>
      <c r="AK251" s="221"/>
      <c r="AL251" s="465">
        <v>0</v>
      </c>
      <c r="AM251" s="310"/>
    </row>
    <row r="252" spans="1:39" s="300" customFormat="1" x14ac:dyDescent="0.35">
      <c r="A252" s="456">
        <f t="shared" si="18"/>
        <v>249</v>
      </c>
      <c r="B252" s="457" t="s">
        <v>325</v>
      </c>
      <c r="C252" s="456">
        <v>26005672</v>
      </c>
      <c r="D252" s="457" t="s">
        <v>1744</v>
      </c>
      <c r="E252" s="458" t="s">
        <v>2243</v>
      </c>
      <c r="F252" s="457" t="s">
        <v>398</v>
      </c>
      <c r="G252" s="458" t="s">
        <v>56</v>
      </c>
      <c r="H252" s="458" t="s">
        <v>2233</v>
      </c>
      <c r="I252" s="459">
        <v>-20.25</v>
      </c>
      <c r="J252" s="459">
        <v>0</v>
      </c>
      <c r="K252" s="459">
        <v>0</v>
      </c>
      <c r="L252" s="459">
        <v>0</v>
      </c>
      <c r="M252" s="459">
        <v>7</v>
      </c>
      <c r="N252" s="459">
        <v>0</v>
      </c>
      <c r="O252" s="459"/>
      <c r="P252" s="459"/>
      <c r="Q252" s="460">
        <f t="shared" si="21"/>
        <v>-13.25</v>
      </c>
      <c r="R252" s="461">
        <v>0</v>
      </c>
      <c r="S252" s="461"/>
      <c r="T252" s="461">
        <v>0</v>
      </c>
      <c r="U252" s="461">
        <v>0</v>
      </c>
      <c r="V252" s="461"/>
      <c r="W252" s="462"/>
      <c r="X252" s="463">
        <f t="shared" si="19"/>
        <v>640000</v>
      </c>
      <c r="Y252" s="464">
        <v>1</v>
      </c>
      <c r="Z252" s="324">
        <v>10000</v>
      </c>
      <c r="AA252" s="15" t="str">
        <f>VLOOKUP(TRIM(C252),Att!B:CX,101,0)</f>
        <v>Power Connect</v>
      </c>
      <c r="AB252" s="466"/>
      <c r="AC252" s="221"/>
      <c r="AD252" s="221"/>
      <c r="AE252" s="221"/>
      <c r="AF252" s="221"/>
      <c r="AG252" s="221"/>
      <c r="AH252" s="221"/>
      <c r="AI252" s="221"/>
      <c r="AJ252" s="221"/>
      <c r="AK252" s="221"/>
      <c r="AL252" s="465" t="s">
        <v>1927</v>
      </c>
      <c r="AM252" s="310"/>
    </row>
    <row r="253" spans="1:39" s="300" customFormat="1" x14ac:dyDescent="0.35">
      <c r="A253" s="456">
        <f t="shared" si="18"/>
        <v>250</v>
      </c>
      <c r="B253" s="457" t="s">
        <v>325</v>
      </c>
      <c r="C253" s="456">
        <v>26005673</v>
      </c>
      <c r="D253" s="457" t="s">
        <v>1747</v>
      </c>
      <c r="E253" s="458" t="s">
        <v>2246</v>
      </c>
      <c r="F253" s="457" t="s">
        <v>328</v>
      </c>
      <c r="G253" s="458" t="s">
        <v>56</v>
      </c>
      <c r="H253" s="458" t="s">
        <v>2233</v>
      </c>
      <c r="I253" s="459">
        <v>29</v>
      </c>
      <c r="J253" s="459">
        <v>0</v>
      </c>
      <c r="K253" s="459">
        <v>0</v>
      </c>
      <c r="L253" s="459">
        <v>0</v>
      </c>
      <c r="M253" s="459">
        <v>9.5</v>
      </c>
      <c r="N253" s="459">
        <v>0</v>
      </c>
      <c r="O253" s="459"/>
      <c r="P253" s="459"/>
      <c r="Q253" s="460">
        <f t="shared" si="21"/>
        <v>38.5</v>
      </c>
      <c r="R253" s="461">
        <v>0</v>
      </c>
      <c r="S253" s="461">
        <v>1</v>
      </c>
      <c r="T253" s="461">
        <v>0</v>
      </c>
      <c r="U253" s="461">
        <v>0</v>
      </c>
      <c r="V253" s="461"/>
      <c r="W253" s="462">
        <f t="shared" si="20"/>
        <v>395000</v>
      </c>
      <c r="X253" s="463">
        <f t="shared" si="19"/>
        <v>640000</v>
      </c>
      <c r="Y253" s="464">
        <v>1</v>
      </c>
      <c r="Z253" s="324">
        <v>10000</v>
      </c>
      <c r="AA253" s="15" t="str">
        <f>VLOOKUP(TRIM(C253),Att!B:CX,101,0)</f>
        <v>MEKONG SUBLABOR</v>
      </c>
      <c r="AB253" s="466"/>
      <c r="AC253" s="221"/>
      <c r="AD253" s="221"/>
      <c r="AE253" s="221"/>
      <c r="AF253" s="221"/>
      <c r="AG253" s="221"/>
      <c r="AH253" s="221"/>
      <c r="AI253" s="221"/>
      <c r="AJ253" s="221"/>
      <c r="AK253" s="221"/>
      <c r="AL253" s="465">
        <v>0</v>
      </c>
      <c r="AM253" s="310"/>
    </row>
    <row r="254" spans="1:39" s="300" customFormat="1" x14ac:dyDescent="0.35">
      <c r="A254" s="456">
        <f t="shared" si="18"/>
        <v>251</v>
      </c>
      <c r="B254" s="457" t="s">
        <v>325</v>
      </c>
      <c r="C254" s="456">
        <v>26005674</v>
      </c>
      <c r="D254" s="457" t="s">
        <v>1750</v>
      </c>
      <c r="E254" s="458" t="s">
        <v>2252</v>
      </c>
      <c r="F254" s="457" t="s">
        <v>327</v>
      </c>
      <c r="G254" s="458" t="s">
        <v>56</v>
      </c>
      <c r="H254" s="458" t="s">
        <v>2233</v>
      </c>
      <c r="I254" s="459">
        <v>29.5</v>
      </c>
      <c r="J254" s="459">
        <v>0</v>
      </c>
      <c r="K254" s="459">
        <v>0</v>
      </c>
      <c r="L254" s="459">
        <v>0</v>
      </c>
      <c r="M254" s="459">
        <v>17.5</v>
      </c>
      <c r="N254" s="459">
        <v>0</v>
      </c>
      <c r="O254" s="459"/>
      <c r="P254" s="459"/>
      <c r="Q254" s="460">
        <f t="shared" si="21"/>
        <v>47</v>
      </c>
      <c r="R254" s="461">
        <v>0</v>
      </c>
      <c r="S254" s="461"/>
      <c r="T254" s="461">
        <v>0</v>
      </c>
      <c r="U254" s="461">
        <v>0</v>
      </c>
      <c r="V254" s="461"/>
      <c r="W254" s="462">
        <f t="shared" si="20"/>
        <v>470000</v>
      </c>
      <c r="X254" s="463">
        <f t="shared" si="19"/>
        <v>640000</v>
      </c>
      <c r="Y254" s="464">
        <v>1</v>
      </c>
      <c r="Z254" s="324">
        <v>10000</v>
      </c>
      <c r="AA254" s="15" t="str">
        <f>VLOOKUP(TRIM(C254),Att!B:CX,101,0)</f>
        <v>MEKONG SUBLABOR</v>
      </c>
      <c r="AB254" s="466"/>
      <c r="AC254" s="221"/>
      <c r="AD254" s="221"/>
      <c r="AE254" s="221"/>
      <c r="AF254" s="221"/>
      <c r="AG254" s="221"/>
      <c r="AH254" s="221"/>
      <c r="AI254" s="221"/>
      <c r="AJ254" s="221"/>
      <c r="AK254" s="221"/>
      <c r="AL254" s="465">
        <v>0</v>
      </c>
      <c r="AM254" s="310"/>
    </row>
    <row r="255" spans="1:39" s="300" customFormat="1" x14ac:dyDescent="0.35">
      <c r="A255" s="456">
        <f t="shared" si="18"/>
        <v>252</v>
      </c>
      <c r="B255" s="457" t="s">
        <v>325</v>
      </c>
      <c r="C255" s="456">
        <v>26005677</v>
      </c>
      <c r="D255" s="457" t="s">
        <v>1757</v>
      </c>
      <c r="E255" s="458" t="s">
        <v>2244</v>
      </c>
      <c r="F255" s="457" t="s">
        <v>328</v>
      </c>
      <c r="G255" s="458" t="s">
        <v>56</v>
      </c>
      <c r="H255" s="458" t="s">
        <v>2233</v>
      </c>
      <c r="I255" s="459">
        <v>30</v>
      </c>
      <c r="J255" s="459">
        <v>-1</v>
      </c>
      <c r="K255" s="459">
        <v>0</v>
      </c>
      <c r="L255" s="459">
        <v>0</v>
      </c>
      <c r="M255" s="459">
        <v>9</v>
      </c>
      <c r="N255" s="459">
        <v>0</v>
      </c>
      <c r="O255" s="459"/>
      <c r="P255" s="459"/>
      <c r="Q255" s="460">
        <f t="shared" si="21"/>
        <v>38</v>
      </c>
      <c r="R255" s="461">
        <v>0</v>
      </c>
      <c r="S255" s="461">
        <v>0</v>
      </c>
      <c r="T255" s="461">
        <v>0</v>
      </c>
      <c r="U255" s="461">
        <v>0</v>
      </c>
      <c r="V255" s="461"/>
      <c r="W255" s="462">
        <f t="shared" si="20"/>
        <v>380000</v>
      </c>
      <c r="X255" s="463">
        <f t="shared" si="19"/>
        <v>640000</v>
      </c>
      <c r="Y255" s="464">
        <v>1</v>
      </c>
      <c r="Z255" s="324">
        <v>10000</v>
      </c>
      <c r="AA255" s="15" t="str">
        <f>VLOOKUP(TRIM(C255),Att!B:CX,101,0)</f>
        <v>MEKONG SUBLABOR</v>
      </c>
      <c r="AB255" s="466"/>
      <c r="AC255" s="221"/>
      <c r="AD255" s="221"/>
      <c r="AE255" s="221"/>
      <c r="AF255" s="221"/>
      <c r="AG255" s="221"/>
      <c r="AH255" s="221"/>
      <c r="AI255" s="221"/>
      <c r="AJ255" s="221"/>
      <c r="AK255" s="221"/>
      <c r="AL255" s="465">
        <v>0</v>
      </c>
      <c r="AM255" s="310"/>
    </row>
    <row r="256" spans="1:39" s="300" customFormat="1" x14ac:dyDescent="0.35">
      <c r="A256" s="456">
        <f t="shared" si="18"/>
        <v>253</v>
      </c>
      <c r="B256" s="457" t="s">
        <v>325</v>
      </c>
      <c r="C256" s="456">
        <v>26005678</v>
      </c>
      <c r="D256" s="457" t="s">
        <v>1760</v>
      </c>
      <c r="E256" s="458" t="s">
        <v>2251</v>
      </c>
      <c r="F256" s="457" t="s">
        <v>327</v>
      </c>
      <c r="G256" s="458" t="s">
        <v>56</v>
      </c>
      <c r="H256" s="458" t="s">
        <v>2233</v>
      </c>
      <c r="I256" s="459">
        <v>-20.75</v>
      </c>
      <c r="J256" s="459">
        <v>0</v>
      </c>
      <c r="K256" s="459">
        <v>0</v>
      </c>
      <c r="L256" s="459">
        <v>0</v>
      </c>
      <c r="M256" s="459">
        <v>-2</v>
      </c>
      <c r="N256" s="459">
        <v>0</v>
      </c>
      <c r="O256" s="459"/>
      <c r="P256" s="459"/>
      <c r="Q256" s="460">
        <f t="shared" si="21"/>
        <v>-22.75</v>
      </c>
      <c r="R256" s="461">
        <v>0</v>
      </c>
      <c r="S256" s="461"/>
      <c r="T256" s="461">
        <v>0</v>
      </c>
      <c r="U256" s="461">
        <v>0</v>
      </c>
      <c r="V256" s="461"/>
      <c r="W256" s="462"/>
      <c r="X256" s="463">
        <f t="shared" si="19"/>
        <v>640000</v>
      </c>
      <c r="Y256" s="464">
        <v>1</v>
      </c>
      <c r="Z256" s="324">
        <v>10000</v>
      </c>
      <c r="AA256" s="15" t="str">
        <f>VLOOKUP(TRIM(C256),Att!B:CX,101,0)</f>
        <v>ANNK-HR</v>
      </c>
      <c r="AB256" s="466"/>
      <c r="AC256" s="221"/>
      <c r="AD256" s="221"/>
      <c r="AE256" s="221"/>
      <c r="AF256" s="221"/>
      <c r="AG256" s="221"/>
      <c r="AH256" s="221"/>
      <c r="AI256" s="221"/>
      <c r="AJ256" s="221"/>
      <c r="AK256" s="221"/>
      <c r="AL256" s="465" t="s">
        <v>1901</v>
      </c>
      <c r="AM256" s="310"/>
    </row>
    <row r="257" spans="1:39" s="300" customFormat="1" x14ac:dyDescent="0.35">
      <c r="A257" s="456">
        <f t="shared" si="18"/>
        <v>254</v>
      </c>
      <c r="B257" s="457" t="s">
        <v>325</v>
      </c>
      <c r="C257" s="456">
        <v>26005687</v>
      </c>
      <c r="D257" s="457" t="s">
        <v>1815</v>
      </c>
      <c r="E257" s="458" t="s">
        <v>2243</v>
      </c>
      <c r="F257" s="457" t="s">
        <v>327</v>
      </c>
      <c r="G257" s="458" t="s">
        <v>56</v>
      </c>
      <c r="H257" s="458" t="s">
        <v>2233</v>
      </c>
      <c r="I257" s="459">
        <v>-46.75</v>
      </c>
      <c r="J257" s="459">
        <v>0</v>
      </c>
      <c r="K257" s="459">
        <v>0</v>
      </c>
      <c r="L257" s="459">
        <v>0</v>
      </c>
      <c r="M257" s="459">
        <v>1</v>
      </c>
      <c r="N257" s="459">
        <v>0</v>
      </c>
      <c r="O257" s="459"/>
      <c r="P257" s="459"/>
      <c r="Q257" s="460">
        <f t="shared" si="21"/>
        <v>-45.75</v>
      </c>
      <c r="R257" s="461">
        <v>0</v>
      </c>
      <c r="S257" s="461"/>
      <c r="T257" s="461">
        <v>0</v>
      </c>
      <c r="U257" s="461">
        <v>0</v>
      </c>
      <c r="V257" s="461"/>
      <c r="W257" s="462"/>
      <c r="X257" s="463">
        <f t="shared" si="19"/>
        <v>640000</v>
      </c>
      <c r="Y257" s="464">
        <v>1</v>
      </c>
      <c r="Z257" s="324">
        <v>10000</v>
      </c>
      <c r="AA257" s="15" t="str">
        <f>VLOOKUP(TRIM(C257),Att!B:CX,101,0)</f>
        <v>ANNK-HR</v>
      </c>
      <c r="AB257" s="466"/>
      <c r="AC257" s="221"/>
      <c r="AD257" s="221"/>
      <c r="AE257" s="221"/>
      <c r="AF257" s="221"/>
      <c r="AG257" s="221"/>
      <c r="AH257" s="221"/>
      <c r="AI257" s="221"/>
      <c r="AJ257" s="221"/>
      <c r="AK257" s="221"/>
      <c r="AL257" s="465" t="s">
        <v>1932</v>
      </c>
      <c r="AM257" s="310"/>
    </row>
    <row r="258" spans="1:39" s="300" customFormat="1" x14ac:dyDescent="0.35">
      <c r="A258" s="456">
        <f t="shared" si="18"/>
        <v>255</v>
      </c>
      <c r="B258" s="457" t="s">
        <v>325</v>
      </c>
      <c r="C258" s="456">
        <v>26005690</v>
      </c>
      <c r="D258" s="457" t="s">
        <v>1821</v>
      </c>
      <c r="E258" s="458" t="s">
        <v>2274</v>
      </c>
      <c r="F258" s="457" t="s">
        <v>327</v>
      </c>
      <c r="G258" s="458" t="s">
        <v>56</v>
      </c>
      <c r="H258" s="458" t="s">
        <v>2233</v>
      </c>
      <c r="I258" s="459">
        <v>19.5</v>
      </c>
      <c r="J258" s="459">
        <v>-5</v>
      </c>
      <c r="K258" s="459">
        <v>0</v>
      </c>
      <c r="L258" s="459">
        <v>0</v>
      </c>
      <c r="M258" s="459">
        <v>11.5</v>
      </c>
      <c r="N258" s="459">
        <v>0</v>
      </c>
      <c r="O258" s="459"/>
      <c r="P258" s="459"/>
      <c r="Q258" s="460">
        <f t="shared" si="21"/>
        <v>26</v>
      </c>
      <c r="R258" s="461">
        <v>0</v>
      </c>
      <c r="S258" s="461">
        <v>1</v>
      </c>
      <c r="T258" s="461">
        <v>0</v>
      </c>
      <c r="U258" s="461">
        <v>0</v>
      </c>
      <c r="V258" s="461"/>
      <c r="W258" s="462">
        <f t="shared" si="20"/>
        <v>270000</v>
      </c>
      <c r="X258" s="463">
        <f t="shared" si="19"/>
        <v>640000</v>
      </c>
      <c r="Y258" s="464">
        <v>1</v>
      </c>
      <c r="Z258" s="324">
        <v>10000</v>
      </c>
      <c r="AA258" s="15" t="str">
        <f>VLOOKUP(TRIM(C258),Att!B:CX,101,0)</f>
        <v>Power Connect</v>
      </c>
      <c r="AB258" s="466"/>
      <c r="AC258" s="221"/>
      <c r="AD258" s="221"/>
      <c r="AE258" s="221"/>
      <c r="AF258" s="221"/>
      <c r="AG258" s="221"/>
      <c r="AH258" s="221"/>
      <c r="AI258" s="221"/>
      <c r="AJ258" s="221"/>
      <c r="AK258" s="221"/>
      <c r="AL258" s="465" t="s">
        <v>1932</v>
      </c>
      <c r="AM258" s="310"/>
    </row>
    <row r="259" spans="1:39" s="300" customFormat="1" x14ac:dyDescent="0.35">
      <c r="A259" s="456">
        <f t="shared" si="18"/>
        <v>256</v>
      </c>
      <c r="B259" s="457" t="s">
        <v>325</v>
      </c>
      <c r="C259" s="456">
        <v>26005691</v>
      </c>
      <c r="D259" s="457" t="s">
        <v>1823</v>
      </c>
      <c r="E259" s="458" t="s">
        <v>2236</v>
      </c>
      <c r="F259" s="457" t="s">
        <v>327</v>
      </c>
      <c r="G259" s="458" t="s">
        <v>56</v>
      </c>
      <c r="H259" s="458" t="s">
        <v>2233</v>
      </c>
      <c r="I259" s="459">
        <v>23.75</v>
      </c>
      <c r="J259" s="459">
        <v>0</v>
      </c>
      <c r="K259" s="459">
        <v>0</v>
      </c>
      <c r="L259" s="459">
        <v>0</v>
      </c>
      <c r="M259" s="459">
        <v>13</v>
      </c>
      <c r="N259" s="459">
        <v>0</v>
      </c>
      <c r="O259" s="459"/>
      <c r="P259" s="459"/>
      <c r="Q259" s="460">
        <f t="shared" si="21"/>
        <v>36.75</v>
      </c>
      <c r="R259" s="461">
        <v>0</v>
      </c>
      <c r="S259" s="461"/>
      <c r="T259" s="461">
        <v>0</v>
      </c>
      <c r="U259" s="461">
        <v>0</v>
      </c>
      <c r="V259" s="461"/>
      <c r="W259" s="462">
        <f t="shared" si="20"/>
        <v>367500</v>
      </c>
      <c r="X259" s="463">
        <f t="shared" si="19"/>
        <v>640000</v>
      </c>
      <c r="Y259" s="464">
        <v>1</v>
      </c>
      <c r="Z259" s="324">
        <v>10000</v>
      </c>
      <c r="AA259" s="15" t="str">
        <f>VLOOKUP(TRIM(C259),Att!B:CX,101,0)</f>
        <v>Power Connect</v>
      </c>
      <c r="AB259" s="466"/>
      <c r="AC259" s="221"/>
      <c r="AD259" s="221"/>
      <c r="AE259" s="221"/>
      <c r="AF259" s="221"/>
      <c r="AG259" s="221"/>
      <c r="AH259" s="221"/>
      <c r="AI259" s="221"/>
      <c r="AJ259" s="221"/>
      <c r="AK259" s="221"/>
      <c r="AL259" s="465" t="s">
        <v>1932</v>
      </c>
      <c r="AM259" s="310"/>
    </row>
    <row r="260" spans="1:39" s="300" customFormat="1" x14ac:dyDescent="0.35">
      <c r="A260" s="456">
        <f t="shared" ref="A260:A323" si="22">ROW()-3</f>
        <v>257</v>
      </c>
      <c r="B260" s="457" t="s">
        <v>325</v>
      </c>
      <c r="C260" s="456">
        <v>26005692</v>
      </c>
      <c r="D260" s="457" t="s">
        <v>1825</v>
      </c>
      <c r="E260" s="458" t="s">
        <v>2246</v>
      </c>
      <c r="F260" s="457" t="s">
        <v>328</v>
      </c>
      <c r="G260" s="458" t="s">
        <v>56</v>
      </c>
      <c r="H260" s="458" t="s">
        <v>2233</v>
      </c>
      <c r="I260" s="459">
        <v>-46.25</v>
      </c>
      <c r="J260" s="459">
        <v>0</v>
      </c>
      <c r="K260" s="459">
        <v>0</v>
      </c>
      <c r="L260" s="459">
        <v>0</v>
      </c>
      <c r="M260" s="459">
        <v>0.5</v>
      </c>
      <c r="N260" s="459">
        <v>0</v>
      </c>
      <c r="O260" s="459"/>
      <c r="P260" s="459"/>
      <c r="Q260" s="460">
        <f t="shared" si="21"/>
        <v>-45.75</v>
      </c>
      <c r="R260" s="461">
        <v>0</v>
      </c>
      <c r="S260" s="461"/>
      <c r="T260" s="461">
        <v>0</v>
      </c>
      <c r="U260" s="461">
        <v>0</v>
      </c>
      <c r="V260" s="461"/>
      <c r="W260" s="462"/>
      <c r="X260" s="463">
        <f t="shared" ref="X260:X323" si="23">IF(E260="SMT",10000000/COUNTIFS(E:E,"SMT"),IF(G260="LG",(35000000+15000000)/COUNTIFS(G:G,"LG"),0))+Z260*64</f>
        <v>640000</v>
      </c>
      <c r="Y260" s="464">
        <v>1</v>
      </c>
      <c r="Z260" s="324">
        <v>10000</v>
      </c>
      <c r="AA260" s="15" t="str">
        <f>VLOOKUP(TRIM(C260),Att!B:CX,101,0)</f>
        <v>Power Connect</v>
      </c>
      <c r="AB260" s="466"/>
      <c r="AC260" s="221"/>
      <c r="AD260" s="221"/>
      <c r="AE260" s="221"/>
      <c r="AF260" s="221"/>
      <c r="AG260" s="221"/>
      <c r="AH260" s="221"/>
      <c r="AI260" s="221"/>
      <c r="AJ260" s="221"/>
      <c r="AK260" s="221"/>
      <c r="AL260" s="465" t="s">
        <v>1932</v>
      </c>
      <c r="AM260" s="310"/>
    </row>
    <row r="261" spans="1:39" s="300" customFormat="1" x14ac:dyDescent="0.35">
      <c r="A261" s="456">
        <f t="shared" si="22"/>
        <v>258</v>
      </c>
      <c r="B261" s="457" t="s">
        <v>325</v>
      </c>
      <c r="C261" s="456">
        <v>26005694</v>
      </c>
      <c r="D261" s="457" t="s">
        <v>1829</v>
      </c>
      <c r="E261" s="458" t="s">
        <v>2235</v>
      </c>
      <c r="F261" s="457" t="s">
        <v>327</v>
      </c>
      <c r="G261" s="458" t="s">
        <v>56</v>
      </c>
      <c r="H261" s="458" t="s">
        <v>2233</v>
      </c>
      <c r="I261" s="459">
        <v>20</v>
      </c>
      <c r="J261" s="459">
        <v>0</v>
      </c>
      <c r="K261" s="459">
        <v>0</v>
      </c>
      <c r="L261" s="459">
        <v>0</v>
      </c>
      <c r="M261" s="459">
        <v>13</v>
      </c>
      <c r="N261" s="459">
        <v>0</v>
      </c>
      <c r="O261" s="459"/>
      <c r="P261" s="459"/>
      <c r="Q261" s="460">
        <f t="shared" si="21"/>
        <v>33</v>
      </c>
      <c r="R261" s="461">
        <v>1</v>
      </c>
      <c r="S261" s="461"/>
      <c r="T261" s="461">
        <v>0</v>
      </c>
      <c r="U261" s="461">
        <v>0</v>
      </c>
      <c r="V261" s="461"/>
      <c r="W261" s="462">
        <f t="shared" si="20"/>
        <v>340000</v>
      </c>
      <c r="X261" s="463">
        <f t="shared" si="23"/>
        <v>640000</v>
      </c>
      <c r="Y261" s="464">
        <v>1</v>
      </c>
      <c r="Z261" s="324">
        <v>10000</v>
      </c>
      <c r="AA261" s="15" t="str">
        <f>VLOOKUP(TRIM(C261),Att!B:CX,101,0)</f>
        <v>MEKONG SUBLABOR</v>
      </c>
      <c r="AB261" s="466"/>
      <c r="AC261" s="221"/>
      <c r="AD261" s="221"/>
      <c r="AE261" s="221"/>
      <c r="AF261" s="221"/>
      <c r="AG261" s="221"/>
      <c r="AH261" s="221"/>
      <c r="AI261" s="221"/>
      <c r="AJ261" s="221"/>
      <c r="AK261" s="221"/>
      <c r="AL261" s="465" t="s">
        <v>1932</v>
      </c>
      <c r="AM261" s="310"/>
    </row>
    <row r="262" spans="1:39" s="300" customFormat="1" x14ac:dyDescent="0.35">
      <c r="A262" s="456">
        <f t="shared" si="22"/>
        <v>259</v>
      </c>
      <c r="B262" s="457" t="s">
        <v>325</v>
      </c>
      <c r="C262" s="456">
        <v>26005695</v>
      </c>
      <c r="D262" s="457" t="s">
        <v>1831</v>
      </c>
      <c r="E262" s="458" t="s">
        <v>2254</v>
      </c>
      <c r="F262" s="457" t="s">
        <v>327</v>
      </c>
      <c r="G262" s="458" t="s">
        <v>56</v>
      </c>
      <c r="H262" s="458" t="s">
        <v>2233</v>
      </c>
      <c r="I262" s="459">
        <v>16.75</v>
      </c>
      <c r="J262" s="459">
        <v>0</v>
      </c>
      <c r="K262" s="459">
        <v>0</v>
      </c>
      <c r="L262" s="459">
        <v>0</v>
      </c>
      <c r="M262" s="459">
        <v>8</v>
      </c>
      <c r="N262" s="459">
        <v>0</v>
      </c>
      <c r="O262" s="459"/>
      <c r="P262" s="459"/>
      <c r="Q262" s="460">
        <f t="shared" si="21"/>
        <v>24.75</v>
      </c>
      <c r="R262" s="461">
        <v>0</v>
      </c>
      <c r="S262" s="461"/>
      <c r="T262" s="461">
        <v>0</v>
      </c>
      <c r="U262" s="461">
        <v>0</v>
      </c>
      <c r="V262" s="461"/>
      <c r="W262" s="462">
        <f t="shared" si="20"/>
        <v>247500</v>
      </c>
      <c r="X262" s="463">
        <f t="shared" si="23"/>
        <v>640000</v>
      </c>
      <c r="Y262" s="464">
        <v>1</v>
      </c>
      <c r="Z262" s="324">
        <v>10000</v>
      </c>
      <c r="AA262" s="15" t="str">
        <f>VLOOKUP(TRIM(C262),Att!B:CX,101,0)</f>
        <v>Nhân Kiệt</v>
      </c>
      <c r="AB262" s="466"/>
      <c r="AC262" s="221"/>
      <c r="AD262" s="221"/>
      <c r="AE262" s="221"/>
      <c r="AF262" s="221"/>
      <c r="AG262" s="221"/>
      <c r="AH262" s="221"/>
      <c r="AI262" s="221"/>
      <c r="AJ262" s="221"/>
      <c r="AK262" s="221"/>
      <c r="AL262" s="465" t="s">
        <v>1932</v>
      </c>
      <c r="AM262" s="310"/>
    </row>
    <row r="263" spans="1:39" s="300" customFormat="1" x14ac:dyDescent="0.35">
      <c r="A263" s="456">
        <f t="shared" si="22"/>
        <v>260</v>
      </c>
      <c r="B263" s="457" t="s">
        <v>325</v>
      </c>
      <c r="C263" s="456">
        <v>26005696</v>
      </c>
      <c r="D263" s="457" t="s">
        <v>1833</v>
      </c>
      <c r="E263" s="458" t="s">
        <v>2249</v>
      </c>
      <c r="F263" s="457" t="s">
        <v>327</v>
      </c>
      <c r="G263" s="458" t="s">
        <v>56</v>
      </c>
      <c r="H263" s="458" t="s">
        <v>2233</v>
      </c>
      <c r="I263" s="459">
        <v>22.75</v>
      </c>
      <c r="J263" s="459">
        <v>0</v>
      </c>
      <c r="K263" s="459">
        <v>0</v>
      </c>
      <c r="L263" s="459">
        <v>0</v>
      </c>
      <c r="M263" s="459">
        <v>12.5</v>
      </c>
      <c r="N263" s="459">
        <v>0</v>
      </c>
      <c r="O263" s="459"/>
      <c r="P263" s="459"/>
      <c r="Q263" s="460">
        <f t="shared" si="21"/>
        <v>35.25</v>
      </c>
      <c r="R263" s="461">
        <v>2</v>
      </c>
      <c r="S263" s="461"/>
      <c r="T263" s="461">
        <v>0</v>
      </c>
      <c r="U263" s="461">
        <v>0</v>
      </c>
      <c r="V263" s="461"/>
      <c r="W263" s="462">
        <f t="shared" si="20"/>
        <v>372500</v>
      </c>
      <c r="X263" s="463">
        <f t="shared" si="23"/>
        <v>640000</v>
      </c>
      <c r="Y263" s="464">
        <v>1</v>
      </c>
      <c r="Z263" s="324">
        <v>10000</v>
      </c>
      <c r="AA263" s="15" t="str">
        <f>VLOOKUP(TRIM(C263),Att!B:CX,101,0)</f>
        <v>Nhân Kiệt</v>
      </c>
      <c r="AB263" s="466"/>
      <c r="AC263" s="221"/>
      <c r="AD263" s="221"/>
      <c r="AE263" s="221"/>
      <c r="AF263" s="221"/>
      <c r="AG263" s="221"/>
      <c r="AH263" s="221"/>
      <c r="AI263" s="221"/>
      <c r="AJ263" s="221"/>
      <c r="AK263" s="221"/>
      <c r="AL263" s="465" t="s">
        <v>1932</v>
      </c>
      <c r="AM263" s="310"/>
    </row>
    <row r="264" spans="1:39" s="300" customFormat="1" x14ac:dyDescent="0.35">
      <c r="A264" s="456">
        <f t="shared" si="22"/>
        <v>261</v>
      </c>
      <c r="B264" s="457" t="s">
        <v>325</v>
      </c>
      <c r="C264" s="456">
        <v>26005697</v>
      </c>
      <c r="D264" s="457" t="s">
        <v>1835</v>
      </c>
      <c r="E264" s="458" t="s">
        <v>2273</v>
      </c>
      <c r="F264" s="457" t="s">
        <v>327</v>
      </c>
      <c r="G264" s="458" t="s">
        <v>56</v>
      </c>
      <c r="H264" s="458" t="s">
        <v>2233</v>
      </c>
      <c r="I264" s="459">
        <v>22.5</v>
      </c>
      <c r="J264" s="459">
        <v>0</v>
      </c>
      <c r="K264" s="459">
        <v>0</v>
      </c>
      <c r="L264" s="459">
        <v>0</v>
      </c>
      <c r="M264" s="459">
        <v>11.5</v>
      </c>
      <c r="N264" s="459">
        <v>0</v>
      </c>
      <c r="O264" s="459"/>
      <c r="P264" s="459"/>
      <c r="Q264" s="460">
        <f t="shared" si="21"/>
        <v>34</v>
      </c>
      <c r="R264" s="461">
        <v>0</v>
      </c>
      <c r="S264" s="461"/>
      <c r="T264" s="461">
        <v>0</v>
      </c>
      <c r="U264" s="461">
        <v>0</v>
      </c>
      <c r="V264" s="461"/>
      <c r="W264" s="462">
        <f t="shared" si="20"/>
        <v>340000</v>
      </c>
      <c r="X264" s="463">
        <f t="shared" si="23"/>
        <v>640000</v>
      </c>
      <c r="Y264" s="464">
        <v>1</v>
      </c>
      <c r="Z264" s="324">
        <v>10000</v>
      </c>
      <c r="AA264" s="15" t="str">
        <f>VLOOKUP(TRIM(C264),Att!B:CX,101,0)</f>
        <v>Nhân Kiệt</v>
      </c>
      <c r="AB264" s="466"/>
      <c r="AC264" s="221"/>
      <c r="AD264" s="221"/>
      <c r="AE264" s="221"/>
      <c r="AF264" s="221"/>
      <c r="AG264" s="221"/>
      <c r="AH264" s="221"/>
      <c r="AI264" s="221"/>
      <c r="AJ264" s="221"/>
      <c r="AK264" s="221"/>
      <c r="AL264" s="465" t="s">
        <v>1932</v>
      </c>
      <c r="AM264" s="310"/>
    </row>
    <row r="265" spans="1:39" s="300" customFormat="1" x14ac:dyDescent="0.35">
      <c r="A265" s="456">
        <f t="shared" si="22"/>
        <v>262</v>
      </c>
      <c r="B265" s="457" t="s">
        <v>325</v>
      </c>
      <c r="C265" s="456">
        <v>26005698</v>
      </c>
      <c r="D265" s="457" t="s">
        <v>1837</v>
      </c>
      <c r="E265" s="458" t="s">
        <v>2237</v>
      </c>
      <c r="F265" s="457" t="s">
        <v>328</v>
      </c>
      <c r="G265" s="458" t="s">
        <v>56</v>
      </c>
      <c r="H265" s="458" t="s">
        <v>2233</v>
      </c>
      <c r="I265" s="459">
        <v>20.75</v>
      </c>
      <c r="J265" s="459">
        <v>0</v>
      </c>
      <c r="K265" s="459">
        <v>0</v>
      </c>
      <c r="L265" s="459">
        <v>0</v>
      </c>
      <c r="M265" s="459">
        <v>7</v>
      </c>
      <c r="N265" s="459">
        <v>0</v>
      </c>
      <c r="O265" s="459"/>
      <c r="P265" s="459"/>
      <c r="Q265" s="460">
        <f t="shared" si="21"/>
        <v>27.75</v>
      </c>
      <c r="R265" s="461">
        <v>0</v>
      </c>
      <c r="S265" s="461">
        <v>1</v>
      </c>
      <c r="T265" s="461">
        <v>0</v>
      </c>
      <c r="U265" s="461">
        <v>0</v>
      </c>
      <c r="V265" s="461"/>
      <c r="W265" s="462">
        <f t="shared" si="20"/>
        <v>287500</v>
      </c>
      <c r="X265" s="463">
        <f t="shared" si="23"/>
        <v>640000</v>
      </c>
      <c r="Y265" s="464">
        <v>1</v>
      </c>
      <c r="Z265" s="324">
        <v>10000</v>
      </c>
      <c r="AA265" s="15" t="str">
        <f>VLOOKUP(TRIM(C265),Att!B:CX,101,0)</f>
        <v>Nhân Kiệt</v>
      </c>
      <c r="AB265" s="466"/>
      <c r="AC265" s="221"/>
      <c r="AD265" s="221"/>
      <c r="AE265" s="221"/>
      <c r="AF265" s="221"/>
      <c r="AG265" s="221"/>
      <c r="AH265" s="221"/>
      <c r="AI265" s="221"/>
      <c r="AJ265" s="221"/>
      <c r="AK265" s="221"/>
      <c r="AL265" s="465" t="s">
        <v>1932</v>
      </c>
      <c r="AM265" s="310"/>
    </row>
    <row r="266" spans="1:39" s="300" customFormat="1" x14ac:dyDescent="0.35">
      <c r="A266" s="456">
        <f t="shared" si="22"/>
        <v>263</v>
      </c>
      <c r="B266" s="457" t="s">
        <v>325</v>
      </c>
      <c r="C266" s="456">
        <v>26005699</v>
      </c>
      <c r="D266" s="457" t="s">
        <v>1839</v>
      </c>
      <c r="E266" s="458" t="s">
        <v>2257</v>
      </c>
      <c r="F266" s="457" t="s">
        <v>328</v>
      </c>
      <c r="G266" s="458" t="s">
        <v>56</v>
      </c>
      <c r="H266" s="458" t="s">
        <v>2233</v>
      </c>
      <c r="I266" s="459">
        <v>-35</v>
      </c>
      <c r="J266" s="459">
        <v>-5</v>
      </c>
      <c r="K266" s="459">
        <v>0</v>
      </c>
      <c r="L266" s="459">
        <v>0</v>
      </c>
      <c r="M266" s="459">
        <v>1</v>
      </c>
      <c r="N266" s="459">
        <v>0</v>
      </c>
      <c r="O266" s="459"/>
      <c r="P266" s="459"/>
      <c r="Q266" s="460">
        <f t="shared" si="21"/>
        <v>-39</v>
      </c>
      <c r="R266" s="461">
        <v>0</v>
      </c>
      <c r="S266" s="461"/>
      <c r="T266" s="461">
        <v>0</v>
      </c>
      <c r="U266" s="461">
        <v>0</v>
      </c>
      <c r="V266" s="461"/>
      <c r="W266" s="462"/>
      <c r="X266" s="463">
        <f t="shared" si="23"/>
        <v>640000</v>
      </c>
      <c r="Y266" s="464">
        <v>1</v>
      </c>
      <c r="Z266" s="324">
        <v>10000</v>
      </c>
      <c r="AA266" s="15" t="str">
        <f>VLOOKUP(TRIM(C266),Att!B:CX,101,0)</f>
        <v>Nhân Kiệt</v>
      </c>
      <c r="AB266" s="466"/>
      <c r="AC266" s="221"/>
      <c r="AD266" s="221"/>
      <c r="AE266" s="221"/>
      <c r="AF266" s="221"/>
      <c r="AG266" s="221"/>
      <c r="AH266" s="221"/>
      <c r="AI266" s="221"/>
      <c r="AJ266" s="221"/>
      <c r="AK266" s="221"/>
      <c r="AL266" s="465" t="s">
        <v>1932</v>
      </c>
      <c r="AM266" s="310"/>
    </row>
    <row r="267" spans="1:39" s="300" customFormat="1" x14ac:dyDescent="0.35">
      <c r="A267" s="456">
        <f t="shared" si="22"/>
        <v>264</v>
      </c>
      <c r="B267" s="457" t="s">
        <v>325</v>
      </c>
      <c r="C267" s="456">
        <v>26005700</v>
      </c>
      <c r="D267" s="457" t="s">
        <v>1200</v>
      </c>
      <c r="E267" s="458" t="s">
        <v>2272</v>
      </c>
      <c r="F267" s="457" t="s">
        <v>398</v>
      </c>
      <c r="G267" s="458" t="s">
        <v>56</v>
      </c>
      <c r="H267" s="458" t="s">
        <v>2233</v>
      </c>
      <c r="I267" s="459">
        <v>25.25</v>
      </c>
      <c r="J267" s="459">
        <v>0</v>
      </c>
      <c r="K267" s="459">
        <v>0</v>
      </c>
      <c r="L267" s="459">
        <v>0</v>
      </c>
      <c r="M267" s="459">
        <v>11</v>
      </c>
      <c r="N267" s="459">
        <v>0</v>
      </c>
      <c r="O267" s="459"/>
      <c r="P267" s="459"/>
      <c r="Q267" s="460">
        <f t="shared" si="21"/>
        <v>36.25</v>
      </c>
      <c r="R267" s="461">
        <v>0</v>
      </c>
      <c r="S267" s="461"/>
      <c r="T267" s="461">
        <v>0</v>
      </c>
      <c r="U267" s="461">
        <v>0</v>
      </c>
      <c r="V267" s="461"/>
      <c r="W267" s="462">
        <f t="shared" si="20"/>
        <v>362500</v>
      </c>
      <c r="X267" s="463">
        <f t="shared" si="23"/>
        <v>640000</v>
      </c>
      <c r="Y267" s="464">
        <v>1</v>
      </c>
      <c r="Z267" s="324">
        <v>10000</v>
      </c>
      <c r="AA267" s="15" t="str">
        <f>VLOOKUP(TRIM(C267),Att!B:CX,101,0)</f>
        <v>ANNK-HR</v>
      </c>
      <c r="AB267" s="466"/>
      <c r="AC267" s="221"/>
      <c r="AD267" s="221"/>
      <c r="AE267" s="221"/>
      <c r="AF267" s="221"/>
      <c r="AG267" s="221"/>
      <c r="AH267" s="221"/>
      <c r="AI267" s="221"/>
      <c r="AJ267" s="221"/>
      <c r="AK267" s="221"/>
      <c r="AL267" s="465" t="s">
        <v>1932</v>
      </c>
      <c r="AM267" s="310"/>
    </row>
    <row r="268" spans="1:39" s="300" customFormat="1" x14ac:dyDescent="0.35">
      <c r="A268" s="456">
        <f t="shared" si="22"/>
        <v>265</v>
      </c>
      <c r="B268" s="457" t="s">
        <v>325</v>
      </c>
      <c r="C268" s="456">
        <v>26005703</v>
      </c>
      <c r="D268" s="457" t="s">
        <v>1846</v>
      </c>
      <c r="E268" s="458" t="s">
        <v>2257</v>
      </c>
      <c r="F268" s="457" t="s">
        <v>328</v>
      </c>
      <c r="G268" s="458" t="s">
        <v>56</v>
      </c>
      <c r="H268" s="458" t="s">
        <v>2233</v>
      </c>
      <c r="I268" s="459">
        <v>3.5</v>
      </c>
      <c r="J268" s="459">
        <v>0</v>
      </c>
      <c r="K268" s="459">
        <v>0</v>
      </c>
      <c r="L268" s="459">
        <v>0</v>
      </c>
      <c r="M268" s="459">
        <v>6.5</v>
      </c>
      <c r="N268" s="459">
        <v>0</v>
      </c>
      <c r="O268" s="459"/>
      <c r="P268" s="459"/>
      <c r="Q268" s="460">
        <f t="shared" si="21"/>
        <v>10</v>
      </c>
      <c r="R268" s="461">
        <v>0</v>
      </c>
      <c r="S268" s="461"/>
      <c r="T268" s="461">
        <v>0</v>
      </c>
      <c r="U268" s="461">
        <v>0</v>
      </c>
      <c r="V268" s="461"/>
      <c r="W268" s="462">
        <f t="shared" si="20"/>
        <v>100000</v>
      </c>
      <c r="X268" s="463">
        <f t="shared" si="23"/>
        <v>640000</v>
      </c>
      <c r="Y268" s="464">
        <v>1</v>
      </c>
      <c r="Z268" s="324">
        <v>10000</v>
      </c>
      <c r="AA268" s="15" t="str">
        <f>VLOOKUP(TRIM(C268),Att!B:CX,101,0)</f>
        <v>Power Connect</v>
      </c>
      <c r="AB268" s="466"/>
      <c r="AC268" s="221"/>
      <c r="AD268" s="221"/>
      <c r="AE268" s="221"/>
      <c r="AF268" s="221"/>
      <c r="AG268" s="221"/>
      <c r="AH268" s="221"/>
      <c r="AI268" s="221"/>
      <c r="AJ268" s="221"/>
      <c r="AK268" s="221"/>
      <c r="AL268" s="465" t="s">
        <v>1932</v>
      </c>
      <c r="AM268" s="310"/>
    </row>
    <row r="269" spans="1:39" s="300" customFormat="1" x14ac:dyDescent="0.35">
      <c r="A269" s="456">
        <f t="shared" si="22"/>
        <v>266</v>
      </c>
      <c r="B269" s="457" t="s">
        <v>325</v>
      </c>
      <c r="C269" s="456">
        <v>26005712</v>
      </c>
      <c r="D269" s="457" t="s">
        <v>1864</v>
      </c>
      <c r="E269" s="458" t="s">
        <v>2278</v>
      </c>
      <c r="F269" s="457" t="s">
        <v>328</v>
      </c>
      <c r="G269" s="458" t="s">
        <v>56</v>
      </c>
      <c r="H269" s="458" t="s">
        <v>2233</v>
      </c>
      <c r="I269" s="459">
        <v>2</v>
      </c>
      <c r="J269" s="459">
        <v>0</v>
      </c>
      <c r="K269" s="459">
        <v>0</v>
      </c>
      <c r="L269" s="459">
        <v>0</v>
      </c>
      <c r="M269" s="459">
        <v>0</v>
      </c>
      <c r="N269" s="459">
        <v>0</v>
      </c>
      <c r="O269" s="459"/>
      <c r="P269" s="459"/>
      <c r="Q269" s="460">
        <f t="shared" si="21"/>
        <v>2</v>
      </c>
      <c r="R269" s="461">
        <v>0</v>
      </c>
      <c r="S269" s="461"/>
      <c r="T269" s="461">
        <v>0</v>
      </c>
      <c r="U269" s="461">
        <v>0</v>
      </c>
      <c r="V269" s="461"/>
      <c r="W269" s="462">
        <f t="shared" si="20"/>
        <v>20000</v>
      </c>
      <c r="X269" s="463">
        <f t="shared" si="23"/>
        <v>640000</v>
      </c>
      <c r="Y269" s="464">
        <v>1</v>
      </c>
      <c r="Z269" s="324">
        <v>10000</v>
      </c>
      <c r="AA269" s="15" t="str">
        <f>VLOOKUP(TRIM(C269),Att!B:CX,101,0)</f>
        <v>Power Connect</v>
      </c>
      <c r="AB269" s="466"/>
      <c r="AC269" s="221"/>
      <c r="AD269" s="221"/>
      <c r="AE269" s="221"/>
      <c r="AF269" s="221"/>
      <c r="AG269" s="221"/>
      <c r="AH269" s="221"/>
      <c r="AI269" s="221"/>
      <c r="AJ269" s="221"/>
      <c r="AK269" s="221"/>
      <c r="AL269" s="465" t="s">
        <v>1952</v>
      </c>
      <c r="AM269" s="310"/>
    </row>
    <row r="270" spans="1:39" s="300" customFormat="1" x14ac:dyDescent="0.35">
      <c r="A270" s="456">
        <f t="shared" si="22"/>
        <v>267</v>
      </c>
      <c r="B270" s="457" t="s">
        <v>325</v>
      </c>
      <c r="C270" s="456">
        <v>26005713</v>
      </c>
      <c r="D270" s="457" t="s">
        <v>1866</v>
      </c>
      <c r="E270" s="458" t="s">
        <v>2250</v>
      </c>
      <c r="F270" s="457" t="s">
        <v>328</v>
      </c>
      <c r="G270" s="458" t="s">
        <v>56</v>
      </c>
      <c r="H270" s="458" t="s">
        <v>2233</v>
      </c>
      <c r="I270" s="459">
        <v>19</v>
      </c>
      <c r="J270" s="459">
        <v>0</v>
      </c>
      <c r="K270" s="459">
        <v>0</v>
      </c>
      <c r="L270" s="459">
        <v>0</v>
      </c>
      <c r="M270" s="459">
        <v>10.5</v>
      </c>
      <c r="N270" s="459">
        <v>0</v>
      </c>
      <c r="O270" s="459"/>
      <c r="P270" s="459"/>
      <c r="Q270" s="460">
        <f t="shared" si="21"/>
        <v>29.5</v>
      </c>
      <c r="R270" s="461">
        <v>0</v>
      </c>
      <c r="S270" s="461"/>
      <c r="T270" s="461">
        <v>0</v>
      </c>
      <c r="U270" s="461">
        <v>0</v>
      </c>
      <c r="V270" s="461"/>
      <c r="W270" s="462">
        <f t="shared" si="20"/>
        <v>295000</v>
      </c>
      <c r="X270" s="463">
        <f t="shared" si="23"/>
        <v>640000</v>
      </c>
      <c r="Y270" s="464">
        <v>1</v>
      </c>
      <c r="Z270" s="324">
        <v>10000</v>
      </c>
      <c r="AA270" s="15" t="str">
        <f>VLOOKUP(TRIM(C270),Att!B:CX,101,0)</f>
        <v>Power Connect</v>
      </c>
      <c r="AB270" s="466"/>
      <c r="AC270" s="221"/>
      <c r="AD270" s="221"/>
      <c r="AE270" s="221"/>
      <c r="AF270" s="221"/>
      <c r="AG270" s="221"/>
      <c r="AH270" s="221"/>
      <c r="AI270" s="221"/>
      <c r="AJ270" s="221"/>
      <c r="AK270" s="221"/>
      <c r="AL270" s="465" t="s">
        <v>1952</v>
      </c>
      <c r="AM270" s="310"/>
    </row>
    <row r="271" spans="1:39" s="300" customFormat="1" x14ac:dyDescent="0.35">
      <c r="A271" s="456">
        <f t="shared" si="22"/>
        <v>268</v>
      </c>
      <c r="B271" s="457" t="s">
        <v>325</v>
      </c>
      <c r="C271" s="456">
        <v>26005714</v>
      </c>
      <c r="D271" s="457" t="s">
        <v>1868</v>
      </c>
      <c r="E271" s="458" t="s">
        <v>2279</v>
      </c>
      <c r="F271" s="457" t="s">
        <v>328</v>
      </c>
      <c r="G271" s="458" t="s">
        <v>56</v>
      </c>
      <c r="H271" s="458" t="s">
        <v>2233</v>
      </c>
      <c r="I271" s="459">
        <v>10.5</v>
      </c>
      <c r="J271" s="459">
        <v>0</v>
      </c>
      <c r="K271" s="459">
        <v>0</v>
      </c>
      <c r="L271" s="459">
        <v>0</v>
      </c>
      <c r="M271" s="459">
        <v>5</v>
      </c>
      <c r="N271" s="459">
        <v>0</v>
      </c>
      <c r="O271" s="459"/>
      <c r="P271" s="459"/>
      <c r="Q271" s="460">
        <f t="shared" si="21"/>
        <v>15.5</v>
      </c>
      <c r="R271" s="461">
        <v>0</v>
      </c>
      <c r="S271" s="461"/>
      <c r="T271" s="461">
        <v>0</v>
      </c>
      <c r="U271" s="461">
        <v>0</v>
      </c>
      <c r="V271" s="461"/>
      <c r="W271" s="462">
        <f t="shared" si="20"/>
        <v>155000</v>
      </c>
      <c r="X271" s="463">
        <f t="shared" si="23"/>
        <v>640000</v>
      </c>
      <c r="Y271" s="464">
        <v>1</v>
      </c>
      <c r="Z271" s="324">
        <v>10000</v>
      </c>
      <c r="AA271" s="15" t="str">
        <f>VLOOKUP(TRIM(C271),Att!B:CX,101,0)</f>
        <v>Power Connect</v>
      </c>
      <c r="AB271" s="466"/>
      <c r="AC271" s="221"/>
      <c r="AD271" s="221"/>
      <c r="AE271" s="221"/>
      <c r="AF271" s="221"/>
      <c r="AG271" s="221"/>
      <c r="AH271" s="221"/>
      <c r="AI271" s="221"/>
      <c r="AJ271" s="221"/>
      <c r="AK271" s="221"/>
      <c r="AL271" s="465" t="s">
        <v>1952</v>
      </c>
      <c r="AM271" s="310"/>
    </row>
    <row r="272" spans="1:39" s="300" customFormat="1" x14ac:dyDescent="0.35">
      <c r="A272" s="456">
        <f t="shared" si="22"/>
        <v>269</v>
      </c>
      <c r="B272" s="457" t="s">
        <v>325</v>
      </c>
      <c r="C272" s="456">
        <v>26005715</v>
      </c>
      <c r="D272" s="457" t="s">
        <v>1870</v>
      </c>
      <c r="E272" s="458" t="s">
        <v>2244</v>
      </c>
      <c r="F272" s="457" t="s">
        <v>328</v>
      </c>
      <c r="G272" s="458" t="s">
        <v>56</v>
      </c>
      <c r="H272" s="458" t="s">
        <v>2233</v>
      </c>
      <c r="I272" s="459">
        <v>19</v>
      </c>
      <c r="J272" s="459">
        <v>-1</v>
      </c>
      <c r="K272" s="459">
        <v>0</v>
      </c>
      <c r="L272" s="459">
        <v>0</v>
      </c>
      <c r="M272" s="459">
        <v>13</v>
      </c>
      <c r="N272" s="459">
        <v>0</v>
      </c>
      <c r="O272" s="459"/>
      <c r="P272" s="459"/>
      <c r="Q272" s="460">
        <f t="shared" si="21"/>
        <v>31</v>
      </c>
      <c r="R272" s="461">
        <v>0</v>
      </c>
      <c r="S272" s="461">
        <v>1</v>
      </c>
      <c r="T272" s="461">
        <v>0</v>
      </c>
      <c r="U272" s="461">
        <v>0</v>
      </c>
      <c r="V272" s="461"/>
      <c r="W272" s="462">
        <f t="shared" si="20"/>
        <v>320000</v>
      </c>
      <c r="X272" s="463">
        <f t="shared" si="23"/>
        <v>640000</v>
      </c>
      <c r="Y272" s="464">
        <v>1</v>
      </c>
      <c r="Z272" s="324">
        <v>10000</v>
      </c>
      <c r="AA272" s="15" t="str">
        <f>VLOOKUP(TRIM(C272),Att!B:CX,101,0)</f>
        <v>Power Connect</v>
      </c>
      <c r="AB272" s="466"/>
      <c r="AC272" s="221"/>
      <c r="AD272" s="221"/>
      <c r="AE272" s="221"/>
      <c r="AF272" s="221"/>
      <c r="AG272" s="221"/>
      <c r="AH272" s="221"/>
      <c r="AI272" s="221"/>
      <c r="AJ272" s="221"/>
      <c r="AK272" s="221"/>
      <c r="AL272" s="465" t="s">
        <v>1952</v>
      </c>
      <c r="AM272" s="310"/>
    </row>
    <row r="273" spans="1:39" s="300" customFormat="1" x14ac:dyDescent="0.35">
      <c r="A273" s="456">
        <f t="shared" si="22"/>
        <v>270</v>
      </c>
      <c r="B273" s="457" t="s">
        <v>325</v>
      </c>
      <c r="C273" s="456">
        <v>26005716</v>
      </c>
      <c r="D273" s="457" t="s">
        <v>1872</v>
      </c>
      <c r="E273" s="458" t="s">
        <v>2266</v>
      </c>
      <c r="F273" s="457" t="s">
        <v>328</v>
      </c>
      <c r="G273" s="458" t="s">
        <v>56</v>
      </c>
      <c r="H273" s="458" t="s">
        <v>2233</v>
      </c>
      <c r="I273" s="459">
        <v>19</v>
      </c>
      <c r="J273" s="459">
        <v>0</v>
      </c>
      <c r="K273" s="459">
        <v>0</v>
      </c>
      <c r="L273" s="459">
        <v>0</v>
      </c>
      <c r="M273" s="459">
        <v>8.5</v>
      </c>
      <c r="N273" s="459">
        <v>0</v>
      </c>
      <c r="O273" s="459"/>
      <c r="P273" s="459"/>
      <c r="Q273" s="460">
        <f t="shared" si="21"/>
        <v>27.5</v>
      </c>
      <c r="R273" s="461">
        <v>0</v>
      </c>
      <c r="S273" s="461"/>
      <c r="T273" s="461">
        <v>0</v>
      </c>
      <c r="U273" s="461">
        <v>0</v>
      </c>
      <c r="V273" s="461"/>
      <c r="W273" s="462">
        <f t="shared" si="20"/>
        <v>275000</v>
      </c>
      <c r="X273" s="463">
        <f t="shared" si="23"/>
        <v>640000</v>
      </c>
      <c r="Y273" s="464">
        <v>1</v>
      </c>
      <c r="Z273" s="324">
        <v>10000</v>
      </c>
      <c r="AA273" s="15" t="str">
        <f>VLOOKUP(TRIM(C273),Att!B:CX,101,0)</f>
        <v>Power Connect</v>
      </c>
      <c r="AB273" s="466"/>
      <c r="AC273" s="221"/>
      <c r="AD273" s="221"/>
      <c r="AE273" s="221"/>
      <c r="AF273" s="221"/>
      <c r="AG273" s="221"/>
      <c r="AH273" s="221"/>
      <c r="AI273" s="221"/>
      <c r="AJ273" s="221"/>
      <c r="AK273" s="221"/>
      <c r="AL273" s="465" t="s">
        <v>1952</v>
      </c>
      <c r="AM273" s="310"/>
    </row>
    <row r="274" spans="1:39" s="300" customFormat="1" x14ac:dyDescent="0.35">
      <c r="A274" s="456">
        <f t="shared" si="22"/>
        <v>271</v>
      </c>
      <c r="B274" s="457" t="s">
        <v>325</v>
      </c>
      <c r="C274" s="456">
        <v>26005717</v>
      </c>
      <c r="D274" s="457" t="s">
        <v>1874</v>
      </c>
      <c r="E274" s="458" t="s">
        <v>2278</v>
      </c>
      <c r="F274" s="457" t="s">
        <v>327</v>
      </c>
      <c r="G274" s="458" t="s">
        <v>56</v>
      </c>
      <c r="H274" s="458" t="s">
        <v>2233</v>
      </c>
      <c r="I274" s="459">
        <v>2</v>
      </c>
      <c r="J274" s="459">
        <v>0</v>
      </c>
      <c r="K274" s="459">
        <v>0</v>
      </c>
      <c r="L274" s="459">
        <v>0</v>
      </c>
      <c r="M274" s="459">
        <v>0</v>
      </c>
      <c r="N274" s="459">
        <v>0</v>
      </c>
      <c r="O274" s="459"/>
      <c r="P274" s="459"/>
      <c r="Q274" s="460">
        <f t="shared" si="21"/>
        <v>2</v>
      </c>
      <c r="R274" s="461">
        <v>0</v>
      </c>
      <c r="S274" s="461"/>
      <c r="T274" s="461">
        <v>0</v>
      </c>
      <c r="U274" s="461">
        <v>0</v>
      </c>
      <c r="V274" s="461"/>
      <c r="W274" s="462">
        <f t="shared" si="20"/>
        <v>20000</v>
      </c>
      <c r="X274" s="463">
        <f t="shared" si="23"/>
        <v>640000</v>
      </c>
      <c r="Y274" s="464">
        <v>1</v>
      </c>
      <c r="Z274" s="324">
        <v>10000</v>
      </c>
      <c r="AA274" s="15" t="str">
        <f>VLOOKUP(TRIM(C274),Att!B:CX,101,0)</f>
        <v>Power Connect</v>
      </c>
      <c r="AB274" s="466"/>
      <c r="AC274" s="221"/>
      <c r="AD274" s="221"/>
      <c r="AE274" s="221"/>
      <c r="AF274" s="221"/>
      <c r="AG274" s="221"/>
      <c r="AH274" s="221"/>
      <c r="AI274" s="221"/>
      <c r="AJ274" s="221"/>
      <c r="AK274" s="221"/>
      <c r="AL274" s="465" t="s">
        <v>1952</v>
      </c>
      <c r="AM274" s="310"/>
    </row>
    <row r="275" spans="1:39" s="300" customFormat="1" x14ac:dyDescent="0.35">
      <c r="A275" s="456">
        <f t="shared" si="22"/>
        <v>272</v>
      </c>
      <c r="B275" s="457" t="s">
        <v>325</v>
      </c>
      <c r="C275" s="456">
        <v>26005718</v>
      </c>
      <c r="D275" s="457" t="s">
        <v>1876</v>
      </c>
      <c r="E275" s="458" t="s">
        <v>2232</v>
      </c>
      <c r="F275" s="457" t="s">
        <v>328</v>
      </c>
      <c r="G275" s="458" t="s">
        <v>56</v>
      </c>
      <c r="H275" s="458" t="s">
        <v>2233</v>
      </c>
      <c r="I275" s="459">
        <v>9.5</v>
      </c>
      <c r="J275" s="459">
        <v>0</v>
      </c>
      <c r="K275" s="459">
        <v>0</v>
      </c>
      <c r="L275" s="459">
        <v>0</v>
      </c>
      <c r="M275" s="459">
        <v>1.5</v>
      </c>
      <c r="N275" s="459">
        <v>0</v>
      </c>
      <c r="O275" s="459"/>
      <c r="P275" s="459"/>
      <c r="Q275" s="460">
        <f t="shared" si="21"/>
        <v>11</v>
      </c>
      <c r="R275" s="461">
        <v>2</v>
      </c>
      <c r="S275" s="461">
        <v>4</v>
      </c>
      <c r="T275" s="461">
        <v>0</v>
      </c>
      <c r="U275" s="461">
        <v>0</v>
      </c>
      <c r="V275" s="461"/>
      <c r="W275" s="462">
        <f t="shared" si="20"/>
        <v>170000</v>
      </c>
      <c r="X275" s="463">
        <f t="shared" si="23"/>
        <v>640000</v>
      </c>
      <c r="Y275" s="464">
        <v>1</v>
      </c>
      <c r="Z275" s="324">
        <v>10000</v>
      </c>
      <c r="AA275" s="15" t="str">
        <f>VLOOKUP(TRIM(C275),Att!B:CX,101,0)</f>
        <v>Power Connect</v>
      </c>
      <c r="AB275" s="466"/>
      <c r="AC275" s="221"/>
      <c r="AD275" s="221"/>
      <c r="AE275" s="221"/>
      <c r="AF275" s="221"/>
      <c r="AG275" s="221"/>
      <c r="AH275" s="221"/>
      <c r="AI275" s="221"/>
      <c r="AJ275" s="221"/>
      <c r="AK275" s="221"/>
      <c r="AL275" s="465" t="s">
        <v>1952</v>
      </c>
      <c r="AM275" s="310"/>
    </row>
    <row r="276" spans="1:39" s="300" customFormat="1" x14ac:dyDescent="0.35">
      <c r="A276" s="456">
        <f t="shared" si="22"/>
        <v>273</v>
      </c>
      <c r="B276" s="457" t="s">
        <v>325</v>
      </c>
      <c r="C276" s="456">
        <v>26005719</v>
      </c>
      <c r="D276" s="457" t="s">
        <v>1878</v>
      </c>
      <c r="E276" s="458" t="s">
        <v>2257</v>
      </c>
      <c r="F276" s="457" t="s">
        <v>328</v>
      </c>
      <c r="G276" s="458" t="s">
        <v>56</v>
      </c>
      <c r="H276" s="458" t="s">
        <v>2233</v>
      </c>
      <c r="I276" s="459">
        <v>-3.25</v>
      </c>
      <c r="J276" s="459">
        <v>0</v>
      </c>
      <c r="K276" s="459">
        <v>0</v>
      </c>
      <c r="L276" s="459">
        <v>0</v>
      </c>
      <c r="M276" s="459">
        <v>6.5</v>
      </c>
      <c r="N276" s="459">
        <v>0</v>
      </c>
      <c r="O276" s="459"/>
      <c r="P276" s="459"/>
      <c r="Q276" s="460">
        <f t="shared" si="21"/>
        <v>3.25</v>
      </c>
      <c r="R276" s="461">
        <v>0</v>
      </c>
      <c r="S276" s="461"/>
      <c r="T276" s="461">
        <v>0</v>
      </c>
      <c r="U276" s="461">
        <v>0</v>
      </c>
      <c r="V276" s="461"/>
      <c r="W276" s="462">
        <f t="shared" si="20"/>
        <v>32500</v>
      </c>
      <c r="X276" s="463">
        <f t="shared" si="23"/>
        <v>640000</v>
      </c>
      <c r="Y276" s="464">
        <v>1</v>
      </c>
      <c r="Z276" s="324">
        <v>10000</v>
      </c>
      <c r="AA276" s="15" t="str">
        <f>VLOOKUP(TRIM(C276),Att!B:CX,101,0)</f>
        <v>Power Connect</v>
      </c>
      <c r="AB276" s="466"/>
      <c r="AC276" s="221"/>
      <c r="AD276" s="221"/>
      <c r="AE276" s="221"/>
      <c r="AF276" s="221"/>
      <c r="AG276" s="221"/>
      <c r="AH276" s="221"/>
      <c r="AI276" s="221"/>
      <c r="AJ276" s="221"/>
      <c r="AK276" s="221"/>
      <c r="AL276" s="465" t="s">
        <v>1952</v>
      </c>
      <c r="AM276" s="310"/>
    </row>
    <row r="277" spans="1:39" s="300" customFormat="1" x14ac:dyDescent="0.35">
      <c r="A277" s="456">
        <f t="shared" si="22"/>
        <v>274</v>
      </c>
      <c r="B277" s="457" t="s">
        <v>325</v>
      </c>
      <c r="C277" s="456">
        <v>26005720</v>
      </c>
      <c r="D277" s="457" t="s">
        <v>1880</v>
      </c>
      <c r="E277" s="458" t="s">
        <v>2254</v>
      </c>
      <c r="F277" s="457" t="s">
        <v>327</v>
      </c>
      <c r="G277" s="458" t="s">
        <v>56</v>
      </c>
      <c r="H277" s="458" t="s">
        <v>2233</v>
      </c>
      <c r="I277" s="459">
        <v>20</v>
      </c>
      <c r="J277" s="459">
        <v>0</v>
      </c>
      <c r="K277" s="459">
        <v>0</v>
      </c>
      <c r="L277" s="459">
        <v>0</v>
      </c>
      <c r="M277" s="459">
        <v>9.5</v>
      </c>
      <c r="N277" s="459">
        <v>0</v>
      </c>
      <c r="O277" s="459"/>
      <c r="P277" s="459"/>
      <c r="Q277" s="460">
        <f t="shared" si="21"/>
        <v>29.5</v>
      </c>
      <c r="R277" s="461">
        <v>0</v>
      </c>
      <c r="S277" s="461"/>
      <c r="T277" s="461">
        <v>0</v>
      </c>
      <c r="U277" s="461">
        <v>0</v>
      </c>
      <c r="V277" s="461"/>
      <c r="W277" s="462">
        <f t="shared" si="20"/>
        <v>295000</v>
      </c>
      <c r="X277" s="463">
        <f t="shared" si="23"/>
        <v>640000</v>
      </c>
      <c r="Y277" s="464">
        <v>1</v>
      </c>
      <c r="Z277" s="324">
        <v>10000</v>
      </c>
      <c r="AA277" s="15" t="str">
        <f>VLOOKUP(TRIM(C277),Att!B:CX,101,0)</f>
        <v>Power Connect</v>
      </c>
      <c r="AB277" s="466"/>
      <c r="AC277" s="221"/>
      <c r="AD277" s="221"/>
      <c r="AE277" s="221"/>
      <c r="AF277" s="221"/>
      <c r="AG277" s="221"/>
      <c r="AH277" s="221"/>
      <c r="AI277" s="221"/>
      <c r="AJ277" s="221"/>
      <c r="AK277" s="221"/>
      <c r="AL277" s="465" t="s">
        <v>1952</v>
      </c>
      <c r="AM277" s="310"/>
    </row>
    <row r="278" spans="1:39" s="300" customFormat="1" x14ac:dyDescent="0.35">
      <c r="A278" s="456">
        <f t="shared" si="22"/>
        <v>275</v>
      </c>
      <c r="B278" s="457" t="s">
        <v>325</v>
      </c>
      <c r="C278" s="456">
        <v>26005721</v>
      </c>
      <c r="D278" s="457" t="s">
        <v>1882</v>
      </c>
      <c r="E278" s="458" t="s">
        <v>2243</v>
      </c>
      <c r="F278" s="457" t="s">
        <v>327</v>
      </c>
      <c r="G278" s="458" t="s">
        <v>56</v>
      </c>
      <c r="H278" s="458" t="s">
        <v>2233</v>
      </c>
      <c r="I278" s="459">
        <v>16</v>
      </c>
      <c r="J278" s="459">
        <v>0</v>
      </c>
      <c r="K278" s="459">
        <v>0</v>
      </c>
      <c r="L278" s="459">
        <v>0</v>
      </c>
      <c r="M278" s="459">
        <v>9</v>
      </c>
      <c r="N278" s="459">
        <v>0</v>
      </c>
      <c r="O278" s="459"/>
      <c r="P278" s="459"/>
      <c r="Q278" s="460">
        <f t="shared" si="21"/>
        <v>25</v>
      </c>
      <c r="R278" s="461">
        <v>0</v>
      </c>
      <c r="S278" s="461"/>
      <c r="T278" s="461">
        <v>0</v>
      </c>
      <c r="U278" s="461">
        <v>0</v>
      </c>
      <c r="V278" s="461"/>
      <c r="W278" s="462">
        <f t="shared" si="20"/>
        <v>250000</v>
      </c>
      <c r="X278" s="463">
        <f t="shared" si="23"/>
        <v>640000</v>
      </c>
      <c r="Y278" s="464">
        <v>1</v>
      </c>
      <c r="Z278" s="324">
        <v>10000</v>
      </c>
      <c r="AA278" s="15" t="str">
        <f>VLOOKUP(TRIM(C278),Att!B:CX,101,0)</f>
        <v>Power Connect</v>
      </c>
      <c r="AB278" s="466"/>
      <c r="AC278" s="221"/>
      <c r="AD278" s="221"/>
      <c r="AE278" s="221"/>
      <c r="AF278" s="221"/>
      <c r="AG278" s="221"/>
      <c r="AH278" s="221"/>
      <c r="AI278" s="221"/>
      <c r="AJ278" s="221"/>
      <c r="AK278" s="221"/>
      <c r="AL278" s="465" t="s">
        <v>1952</v>
      </c>
      <c r="AM278" s="310"/>
    </row>
    <row r="279" spans="1:39" s="300" customFormat="1" x14ac:dyDescent="0.35">
      <c r="A279" s="456">
        <f t="shared" si="22"/>
        <v>276</v>
      </c>
      <c r="B279" s="457" t="s">
        <v>325</v>
      </c>
      <c r="C279" s="456">
        <v>26005722</v>
      </c>
      <c r="D279" s="457" t="s">
        <v>1884</v>
      </c>
      <c r="E279" s="458" t="s">
        <v>2252</v>
      </c>
      <c r="F279" s="457" t="s">
        <v>1078</v>
      </c>
      <c r="G279" s="458" t="s">
        <v>56</v>
      </c>
      <c r="H279" s="458" t="s">
        <v>2233</v>
      </c>
      <c r="I279" s="459">
        <v>19</v>
      </c>
      <c r="J279" s="459">
        <v>-3</v>
      </c>
      <c r="K279" s="459">
        <v>0</v>
      </c>
      <c r="L279" s="459">
        <v>0</v>
      </c>
      <c r="M279" s="459">
        <v>7.5</v>
      </c>
      <c r="N279" s="459">
        <v>0</v>
      </c>
      <c r="O279" s="459"/>
      <c r="P279" s="459"/>
      <c r="Q279" s="460">
        <f t="shared" si="21"/>
        <v>23.5</v>
      </c>
      <c r="R279" s="461">
        <v>0</v>
      </c>
      <c r="S279" s="461"/>
      <c r="T279" s="461">
        <v>0</v>
      </c>
      <c r="U279" s="461">
        <v>0</v>
      </c>
      <c r="V279" s="461"/>
      <c r="W279" s="462">
        <f t="shared" si="20"/>
        <v>235000</v>
      </c>
      <c r="X279" s="463">
        <f t="shared" si="23"/>
        <v>640000</v>
      </c>
      <c r="Y279" s="464">
        <v>1</v>
      </c>
      <c r="Z279" s="324">
        <v>10000</v>
      </c>
      <c r="AA279" s="15" t="str">
        <f>VLOOKUP(TRIM(C279),Att!B:CX,101,0)</f>
        <v>Power Connect</v>
      </c>
      <c r="AB279" s="466"/>
      <c r="AC279" s="221"/>
      <c r="AD279" s="221"/>
      <c r="AE279" s="221"/>
      <c r="AF279" s="221"/>
      <c r="AG279" s="221"/>
      <c r="AH279" s="221"/>
      <c r="AI279" s="221"/>
      <c r="AJ279" s="221"/>
      <c r="AK279" s="221"/>
      <c r="AL279" s="465" t="s">
        <v>1952</v>
      </c>
      <c r="AM279" s="310"/>
    </row>
    <row r="280" spans="1:39" s="300" customFormat="1" x14ac:dyDescent="0.35">
      <c r="A280" s="456">
        <f t="shared" si="22"/>
        <v>277</v>
      </c>
      <c r="B280" s="457" t="s">
        <v>325</v>
      </c>
      <c r="C280" s="456">
        <v>26005723</v>
      </c>
      <c r="D280" s="457" t="s">
        <v>1886</v>
      </c>
      <c r="E280" s="458" t="s">
        <v>2265</v>
      </c>
      <c r="F280" s="457" t="s">
        <v>328</v>
      </c>
      <c r="G280" s="458" t="s">
        <v>56</v>
      </c>
      <c r="H280" s="458" t="s">
        <v>2233</v>
      </c>
      <c r="I280" s="459">
        <v>19</v>
      </c>
      <c r="J280" s="459">
        <v>0</v>
      </c>
      <c r="K280" s="459">
        <v>0</v>
      </c>
      <c r="L280" s="459">
        <v>0</v>
      </c>
      <c r="M280" s="459">
        <v>7.5</v>
      </c>
      <c r="N280" s="459">
        <v>0</v>
      </c>
      <c r="O280" s="459"/>
      <c r="P280" s="459"/>
      <c r="Q280" s="460">
        <f t="shared" si="21"/>
        <v>26.5</v>
      </c>
      <c r="R280" s="461">
        <v>2</v>
      </c>
      <c r="S280" s="461">
        <v>1</v>
      </c>
      <c r="T280" s="461">
        <v>0</v>
      </c>
      <c r="U280" s="461">
        <v>0</v>
      </c>
      <c r="V280" s="461"/>
      <c r="W280" s="462">
        <f t="shared" si="20"/>
        <v>295000</v>
      </c>
      <c r="X280" s="463">
        <f t="shared" si="23"/>
        <v>640000</v>
      </c>
      <c r="Y280" s="464">
        <v>1</v>
      </c>
      <c r="Z280" s="324">
        <v>10000</v>
      </c>
      <c r="AA280" s="15" t="str">
        <f>VLOOKUP(TRIM(C280),Att!B:CX,101,0)</f>
        <v>Power Connect</v>
      </c>
      <c r="AB280" s="466"/>
      <c r="AC280" s="221"/>
      <c r="AD280" s="221"/>
      <c r="AE280" s="221"/>
      <c r="AF280" s="221"/>
      <c r="AG280" s="221"/>
      <c r="AH280" s="221"/>
      <c r="AI280" s="221"/>
      <c r="AJ280" s="221"/>
      <c r="AK280" s="221"/>
      <c r="AL280" s="465" t="s">
        <v>1952</v>
      </c>
      <c r="AM280" s="310"/>
    </row>
    <row r="281" spans="1:39" s="300" customFormat="1" x14ac:dyDescent="0.35">
      <c r="A281" s="456">
        <f t="shared" si="22"/>
        <v>278</v>
      </c>
      <c r="B281" s="457" t="s">
        <v>325</v>
      </c>
      <c r="C281" s="456">
        <v>26005724</v>
      </c>
      <c r="D281" s="457" t="s">
        <v>1888</v>
      </c>
      <c r="E281" s="458" t="s">
        <v>2248</v>
      </c>
      <c r="F281" s="457" t="s">
        <v>328</v>
      </c>
      <c r="G281" s="458" t="s">
        <v>56</v>
      </c>
      <c r="H281" s="458" t="s">
        <v>2233</v>
      </c>
      <c r="I281" s="459">
        <v>17.5</v>
      </c>
      <c r="J281" s="459">
        <v>0</v>
      </c>
      <c r="K281" s="459">
        <v>0</v>
      </c>
      <c r="L281" s="459">
        <v>0</v>
      </c>
      <c r="M281" s="459">
        <v>7</v>
      </c>
      <c r="N281" s="459">
        <v>0</v>
      </c>
      <c r="O281" s="459"/>
      <c r="P281" s="459"/>
      <c r="Q281" s="460">
        <f t="shared" si="21"/>
        <v>24.5</v>
      </c>
      <c r="R281" s="461">
        <v>0</v>
      </c>
      <c r="S281" s="461"/>
      <c r="T281" s="461">
        <v>0</v>
      </c>
      <c r="U281" s="461">
        <v>0</v>
      </c>
      <c r="V281" s="461"/>
      <c r="W281" s="462">
        <f t="shared" si="20"/>
        <v>245000</v>
      </c>
      <c r="X281" s="463">
        <f t="shared" si="23"/>
        <v>640000</v>
      </c>
      <c r="Y281" s="464">
        <v>1</v>
      </c>
      <c r="Z281" s="324">
        <v>10000</v>
      </c>
      <c r="AA281" s="15" t="str">
        <f>VLOOKUP(TRIM(C281),Att!B:CX,101,0)</f>
        <v>Power Connect</v>
      </c>
      <c r="AB281" s="466"/>
      <c r="AC281" s="221"/>
      <c r="AD281" s="221"/>
      <c r="AE281" s="221"/>
      <c r="AF281" s="221"/>
      <c r="AG281" s="221"/>
      <c r="AH281" s="221"/>
      <c r="AI281" s="221"/>
      <c r="AJ281" s="221"/>
      <c r="AK281" s="221"/>
      <c r="AL281" s="465" t="s">
        <v>1952</v>
      </c>
      <c r="AM281" s="310"/>
    </row>
    <row r="282" spans="1:39" s="300" customFormat="1" x14ac:dyDescent="0.35">
      <c r="A282" s="456">
        <f t="shared" si="22"/>
        <v>279</v>
      </c>
      <c r="B282" s="457" t="s">
        <v>325</v>
      </c>
      <c r="C282" s="456">
        <v>26005726</v>
      </c>
      <c r="D282" s="457" t="s">
        <v>1892</v>
      </c>
      <c r="E282" s="458" t="s">
        <v>2255</v>
      </c>
      <c r="F282" s="457" t="s">
        <v>1033</v>
      </c>
      <c r="G282" s="458" t="s">
        <v>56</v>
      </c>
      <c r="H282" s="458" t="s">
        <v>2233</v>
      </c>
      <c r="I282" s="459">
        <v>5.5</v>
      </c>
      <c r="J282" s="459">
        <v>0</v>
      </c>
      <c r="K282" s="459">
        <v>0</v>
      </c>
      <c r="L282" s="459">
        <v>0</v>
      </c>
      <c r="M282" s="459">
        <v>10</v>
      </c>
      <c r="N282" s="459">
        <v>0</v>
      </c>
      <c r="O282" s="459"/>
      <c r="P282" s="459"/>
      <c r="Q282" s="460">
        <f t="shared" si="21"/>
        <v>15.5</v>
      </c>
      <c r="R282" s="461">
        <v>0</v>
      </c>
      <c r="S282" s="461"/>
      <c r="T282" s="461">
        <v>0</v>
      </c>
      <c r="U282" s="461">
        <v>0</v>
      </c>
      <c r="V282" s="461"/>
      <c r="W282" s="462">
        <f t="shared" si="20"/>
        <v>155000</v>
      </c>
      <c r="X282" s="463">
        <f t="shared" si="23"/>
        <v>640000</v>
      </c>
      <c r="Y282" s="464">
        <v>1</v>
      </c>
      <c r="Z282" s="324">
        <v>10000</v>
      </c>
      <c r="AA282" s="15" t="str">
        <f>VLOOKUP(TRIM(C282),Att!B:CX,101,0)</f>
        <v>Power Connect</v>
      </c>
      <c r="AB282" s="466"/>
      <c r="AC282" s="221"/>
      <c r="AD282" s="221"/>
      <c r="AE282" s="221"/>
      <c r="AF282" s="221"/>
      <c r="AG282" s="221"/>
      <c r="AH282" s="221"/>
      <c r="AI282" s="221"/>
      <c r="AJ282" s="221"/>
      <c r="AK282" s="221"/>
      <c r="AL282" s="465" t="s">
        <v>1952</v>
      </c>
      <c r="AM282" s="310"/>
    </row>
    <row r="283" spans="1:39" s="300" customFormat="1" x14ac:dyDescent="0.35">
      <c r="A283" s="456">
        <f t="shared" si="22"/>
        <v>280</v>
      </c>
      <c r="B283" s="457" t="s">
        <v>325</v>
      </c>
      <c r="C283" s="456">
        <v>26005741</v>
      </c>
      <c r="D283" s="457" t="s">
        <v>2019</v>
      </c>
      <c r="E283" s="458" t="s">
        <v>2258</v>
      </c>
      <c r="F283" s="457" t="s">
        <v>327</v>
      </c>
      <c r="G283" s="458" t="s">
        <v>56</v>
      </c>
      <c r="H283" s="458" t="s">
        <v>2233</v>
      </c>
      <c r="I283" s="459">
        <v>-13</v>
      </c>
      <c r="J283" s="459">
        <v>0</v>
      </c>
      <c r="K283" s="459">
        <v>0</v>
      </c>
      <c r="L283" s="459">
        <v>0</v>
      </c>
      <c r="M283" s="459">
        <v>5.5</v>
      </c>
      <c r="N283" s="459">
        <v>0</v>
      </c>
      <c r="O283" s="459"/>
      <c r="P283" s="459"/>
      <c r="Q283" s="460">
        <f t="shared" si="21"/>
        <v>-7.5</v>
      </c>
      <c r="R283" s="461">
        <v>0</v>
      </c>
      <c r="S283" s="461"/>
      <c r="T283" s="461">
        <v>0</v>
      </c>
      <c r="U283" s="461">
        <v>0</v>
      </c>
      <c r="V283" s="461"/>
      <c r="W283" s="462"/>
      <c r="X283" s="463">
        <f t="shared" si="23"/>
        <v>640000</v>
      </c>
      <c r="Y283" s="464">
        <v>1</v>
      </c>
      <c r="Z283" s="324">
        <v>10000</v>
      </c>
      <c r="AA283" s="15" t="str">
        <f>VLOOKUP(TRIM(C283),Att!B:CX,101,0)</f>
        <v>Power Connect</v>
      </c>
      <c r="AB283" s="466"/>
      <c r="AC283" s="221"/>
      <c r="AD283" s="221"/>
      <c r="AE283" s="221"/>
      <c r="AF283" s="221"/>
      <c r="AG283" s="221"/>
      <c r="AH283" s="221"/>
      <c r="AI283" s="221"/>
      <c r="AJ283" s="221"/>
      <c r="AK283" s="221"/>
      <c r="AL283" s="465" t="s">
        <v>1979</v>
      </c>
      <c r="AM283" s="310"/>
    </row>
    <row r="284" spans="1:39" s="300" customFormat="1" x14ac:dyDescent="0.35">
      <c r="A284" s="456">
        <f t="shared" si="22"/>
        <v>281</v>
      </c>
      <c r="B284" s="457" t="s">
        <v>325</v>
      </c>
      <c r="C284" s="456">
        <v>26005744</v>
      </c>
      <c r="D284" s="457" t="s">
        <v>2028</v>
      </c>
      <c r="E284" s="458" t="s">
        <v>2243</v>
      </c>
      <c r="F284" s="457" t="s">
        <v>327</v>
      </c>
      <c r="G284" s="458" t="s">
        <v>56</v>
      </c>
      <c r="H284" s="458" t="s">
        <v>2233</v>
      </c>
      <c r="I284" s="459">
        <v>12.5</v>
      </c>
      <c r="J284" s="459">
        <v>-1</v>
      </c>
      <c r="K284" s="459">
        <v>0</v>
      </c>
      <c r="L284" s="459">
        <v>0</v>
      </c>
      <c r="M284" s="459">
        <v>6</v>
      </c>
      <c r="N284" s="459">
        <v>0</v>
      </c>
      <c r="O284" s="459"/>
      <c r="P284" s="459"/>
      <c r="Q284" s="460">
        <f t="shared" si="21"/>
        <v>17.5</v>
      </c>
      <c r="R284" s="461">
        <v>0</v>
      </c>
      <c r="S284" s="461"/>
      <c r="T284" s="461">
        <v>0</v>
      </c>
      <c r="U284" s="461">
        <v>0</v>
      </c>
      <c r="V284" s="461"/>
      <c r="W284" s="462">
        <f t="shared" si="20"/>
        <v>175000</v>
      </c>
      <c r="X284" s="463">
        <f t="shared" si="23"/>
        <v>640000</v>
      </c>
      <c r="Y284" s="464">
        <v>1</v>
      </c>
      <c r="Z284" s="324">
        <v>10000</v>
      </c>
      <c r="AA284" s="15" t="str">
        <f>VLOOKUP(TRIM(C284),Att!B:CX,101,0)</f>
        <v>Power Connect</v>
      </c>
      <c r="AB284" s="466"/>
      <c r="AC284" s="221"/>
      <c r="AD284" s="221"/>
      <c r="AE284" s="221"/>
      <c r="AF284" s="221"/>
      <c r="AG284" s="221"/>
      <c r="AH284" s="221"/>
      <c r="AI284" s="221"/>
      <c r="AJ284" s="221"/>
      <c r="AK284" s="221"/>
      <c r="AL284" s="465" t="s">
        <v>1979</v>
      </c>
      <c r="AM284" s="310"/>
    </row>
    <row r="285" spans="1:39" s="300" customFormat="1" x14ac:dyDescent="0.35">
      <c r="A285" s="456">
        <f t="shared" si="22"/>
        <v>282</v>
      </c>
      <c r="B285" s="457" t="s">
        <v>325</v>
      </c>
      <c r="C285" s="456">
        <v>26005745</v>
      </c>
      <c r="D285" s="457" t="s">
        <v>2031</v>
      </c>
      <c r="E285" s="458" t="s">
        <v>2232</v>
      </c>
      <c r="F285" s="457" t="s">
        <v>328</v>
      </c>
      <c r="G285" s="458" t="s">
        <v>56</v>
      </c>
      <c r="H285" s="458" t="s">
        <v>2233</v>
      </c>
      <c r="I285" s="459">
        <v>12.5</v>
      </c>
      <c r="J285" s="459">
        <v>0</v>
      </c>
      <c r="K285" s="459">
        <v>0</v>
      </c>
      <c r="L285" s="459">
        <v>0</v>
      </c>
      <c r="M285" s="459">
        <v>2</v>
      </c>
      <c r="N285" s="459">
        <v>0</v>
      </c>
      <c r="O285" s="459"/>
      <c r="P285" s="459"/>
      <c r="Q285" s="460">
        <f t="shared" si="21"/>
        <v>14.5</v>
      </c>
      <c r="R285" s="461">
        <v>0</v>
      </c>
      <c r="S285" s="461">
        <v>4</v>
      </c>
      <c r="T285" s="461">
        <v>0</v>
      </c>
      <c r="U285" s="461">
        <v>0</v>
      </c>
      <c r="V285" s="461"/>
      <c r="W285" s="462">
        <f t="shared" ref="W285:W300" si="24">ROUND(IF(Q285&gt;0,Z285*Q285,0)+(SUM(R285:V285)*10000),0)</f>
        <v>185000</v>
      </c>
      <c r="X285" s="463">
        <f t="shared" si="23"/>
        <v>640000</v>
      </c>
      <c r="Y285" s="464">
        <v>1</v>
      </c>
      <c r="Z285" s="324">
        <v>10000</v>
      </c>
      <c r="AA285" s="15" t="str">
        <f>VLOOKUP(TRIM(C285),Att!B:CX,101,0)</f>
        <v>Power Connect</v>
      </c>
      <c r="AB285" s="466"/>
      <c r="AC285" s="221"/>
      <c r="AD285" s="221"/>
      <c r="AE285" s="221"/>
      <c r="AF285" s="221"/>
      <c r="AG285" s="221"/>
      <c r="AH285" s="221"/>
      <c r="AI285" s="221"/>
      <c r="AJ285" s="221"/>
      <c r="AK285" s="221"/>
      <c r="AL285" s="465" t="s">
        <v>1979</v>
      </c>
      <c r="AM285" s="310"/>
    </row>
    <row r="286" spans="1:39" s="300" customFormat="1" x14ac:dyDescent="0.35">
      <c r="A286" s="456">
        <f t="shared" si="22"/>
        <v>283</v>
      </c>
      <c r="B286" s="457" t="s">
        <v>325</v>
      </c>
      <c r="C286" s="456">
        <v>26005746</v>
      </c>
      <c r="D286" s="457" t="s">
        <v>2034</v>
      </c>
      <c r="E286" s="458" t="s">
        <v>2262</v>
      </c>
      <c r="F286" s="457" t="s">
        <v>328</v>
      </c>
      <c r="G286" s="458" t="s">
        <v>56</v>
      </c>
      <c r="H286" s="458" t="s">
        <v>2233</v>
      </c>
      <c r="I286" s="459">
        <v>13.5</v>
      </c>
      <c r="J286" s="459">
        <v>0</v>
      </c>
      <c r="K286" s="459">
        <v>0</v>
      </c>
      <c r="L286" s="459">
        <v>0</v>
      </c>
      <c r="M286" s="459">
        <v>6.5</v>
      </c>
      <c r="N286" s="459">
        <v>0</v>
      </c>
      <c r="O286" s="459"/>
      <c r="P286" s="459"/>
      <c r="Q286" s="460">
        <f t="shared" si="21"/>
        <v>20</v>
      </c>
      <c r="R286" s="461">
        <v>4</v>
      </c>
      <c r="S286" s="461"/>
      <c r="T286" s="461">
        <v>0</v>
      </c>
      <c r="U286" s="461">
        <v>0</v>
      </c>
      <c r="V286" s="461"/>
      <c r="W286" s="462">
        <f t="shared" si="24"/>
        <v>240000</v>
      </c>
      <c r="X286" s="463">
        <f t="shared" si="23"/>
        <v>640000</v>
      </c>
      <c r="Y286" s="464">
        <v>1</v>
      </c>
      <c r="Z286" s="324">
        <v>10000</v>
      </c>
      <c r="AA286" s="15" t="str">
        <f>VLOOKUP(TRIM(C286),Att!B:CX,101,0)</f>
        <v>Power Connect</v>
      </c>
      <c r="AB286" s="466"/>
      <c r="AC286" s="221"/>
      <c r="AD286" s="221"/>
      <c r="AE286" s="221"/>
      <c r="AF286" s="221"/>
      <c r="AG286" s="221"/>
      <c r="AH286" s="221"/>
      <c r="AI286" s="221"/>
      <c r="AJ286" s="221"/>
      <c r="AK286" s="221"/>
      <c r="AL286" s="465" t="s">
        <v>1979</v>
      </c>
      <c r="AM286" s="310"/>
    </row>
    <row r="287" spans="1:39" s="300" customFormat="1" x14ac:dyDescent="0.35">
      <c r="A287" s="456">
        <f t="shared" si="22"/>
        <v>284</v>
      </c>
      <c r="B287" s="457" t="s">
        <v>325</v>
      </c>
      <c r="C287" s="456">
        <v>26005747</v>
      </c>
      <c r="D287" s="457" t="s">
        <v>2037</v>
      </c>
      <c r="E287" s="458" t="s">
        <v>2246</v>
      </c>
      <c r="F287" s="457" t="s">
        <v>328</v>
      </c>
      <c r="G287" s="458" t="s">
        <v>56</v>
      </c>
      <c r="H287" s="458" t="s">
        <v>2233</v>
      </c>
      <c r="I287" s="459">
        <v>-13.75</v>
      </c>
      <c r="J287" s="459">
        <v>0</v>
      </c>
      <c r="K287" s="459">
        <v>0</v>
      </c>
      <c r="L287" s="459">
        <v>0</v>
      </c>
      <c r="M287" s="459">
        <v>3.5</v>
      </c>
      <c r="N287" s="459">
        <v>0</v>
      </c>
      <c r="O287" s="459"/>
      <c r="P287" s="459"/>
      <c r="Q287" s="460">
        <f t="shared" si="21"/>
        <v>-10.25</v>
      </c>
      <c r="R287" s="461">
        <v>0</v>
      </c>
      <c r="S287" s="461"/>
      <c r="T287" s="461">
        <v>0</v>
      </c>
      <c r="U287" s="461">
        <v>0</v>
      </c>
      <c r="V287" s="461"/>
      <c r="W287" s="462"/>
      <c r="X287" s="463">
        <f t="shared" si="23"/>
        <v>640000</v>
      </c>
      <c r="Y287" s="464">
        <v>1</v>
      </c>
      <c r="Z287" s="324">
        <v>10000</v>
      </c>
      <c r="AA287" s="15" t="str">
        <f>VLOOKUP(TRIM(C287),Att!B:CX,101,0)</f>
        <v>Power Connect</v>
      </c>
      <c r="AB287" s="466"/>
      <c r="AC287" s="221"/>
      <c r="AD287" s="221"/>
      <c r="AE287" s="221"/>
      <c r="AF287" s="221"/>
      <c r="AG287" s="221"/>
      <c r="AH287" s="221"/>
      <c r="AI287" s="221"/>
      <c r="AJ287" s="221"/>
      <c r="AK287" s="221"/>
      <c r="AL287" s="465" t="s">
        <v>1979</v>
      </c>
      <c r="AM287" s="310"/>
    </row>
    <row r="288" spans="1:39" s="300" customFormat="1" x14ac:dyDescent="0.35">
      <c r="A288" s="456">
        <f t="shared" si="22"/>
        <v>285</v>
      </c>
      <c r="B288" s="457" t="s">
        <v>325</v>
      </c>
      <c r="C288" s="456">
        <v>26005748</v>
      </c>
      <c r="D288" s="457" t="s">
        <v>2040</v>
      </c>
      <c r="E288" s="458" t="s">
        <v>2235</v>
      </c>
      <c r="F288" s="457" t="s">
        <v>327</v>
      </c>
      <c r="G288" s="458" t="s">
        <v>56</v>
      </c>
      <c r="H288" s="458" t="s">
        <v>2233</v>
      </c>
      <c r="I288" s="459">
        <v>13</v>
      </c>
      <c r="J288" s="459">
        <v>0</v>
      </c>
      <c r="K288" s="459">
        <v>0</v>
      </c>
      <c r="L288" s="459">
        <v>0</v>
      </c>
      <c r="M288" s="459">
        <v>3.5</v>
      </c>
      <c r="N288" s="459">
        <v>0</v>
      </c>
      <c r="O288" s="459"/>
      <c r="P288" s="459"/>
      <c r="Q288" s="460">
        <f t="shared" si="21"/>
        <v>16.5</v>
      </c>
      <c r="R288" s="461">
        <v>0</v>
      </c>
      <c r="S288" s="461"/>
      <c r="T288" s="461">
        <v>0</v>
      </c>
      <c r="U288" s="461">
        <v>0</v>
      </c>
      <c r="V288" s="461"/>
      <c r="W288" s="462">
        <f t="shared" si="24"/>
        <v>165000</v>
      </c>
      <c r="X288" s="463">
        <f t="shared" si="23"/>
        <v>640000</v>
      </c>
      <c r="Y288" s="464">
        <v>1</v>
      </c>
      <c r="Z288" s="324">
        <v>10000</v>
      </c>
      <c r="AA288" s="15" t="str">
        <f>VLOOKUP(TRIM(C288),Att!B:CX,101,0)</f>
        <v>Power Connect</v>
      </c>
      <c r="AB288" s="466"/>
      <c r="AC288" s="221"/>
      <c r="AD288" s="221"/>
      <c r="AE288" s="221"/>
      <c r="AF288" s="221"/>
      <c r="AG288" s="221"/>
      <c r="AH288" s="221"/>
      <c r="AI288" s="221"/>
      <c r="AJ288" s="221"/>
      <c r="AK288" s="221"/>
      <c r="AL288" s="465" t="s">
        <v>1979</v>
      </c>
      <c r="AM288" s="310"/>
    </row>
    <row r="289" spans="1:39" s="300" customFormat="1" x14ac:dyDescent="0.35">
      <c r="A289" s="456">
        <f t="shared" si="22"/>
        <v>286</v>
      </c>
      <c r="B289" s="457" t="s">
        <v>325</v>
      </c>
      <c r="C289" s="456">
        <v>26005749</v>
      </c>
      <c r="D289" s="457" t="s">
        <v>2043</v>
      </c>
      <c r="E289" s="458" t="s">
        <v>2254</v>
      </c>
      <c r="F289" s="457" t="s">
        <v>327</v>
      </c>
      <c r="G289" s="458" t="s">
        <v>56</v>
      </c>
      <c r="H289" s="458" t="s">
        <v>2233</v>
      </c>
      <c r="I289" s="459">
        <v>14</v>
      </c>
      <c r="J289" s="459">
        <v>0</v>
      </c>
      <c r="K289" s="459">
        <v>0</v>
      </c>
      <c r="L289" s="459">
        <v>0</v>
      </c>
      <c r="M289" s="459">
        <v>3</v>
      </c>
      <c r="N289" s="459">
        <v>0</v>
      </c>
      <c r="O289" s="459"/>
      <c r="P289" s="459"/>
      <c r="Q289" s="460">
        <f t="shared" si="21"/>
        <v>17</v>
      </c>
      <c r="R289" s="461">
        <v>0</v>
      </c>
      <c r="S289" s="461"/>
      <c r="T289" s="461">
        <v>0</v>
      </c>
      <c r="U289" s="461">
        <v>0</v>
      </c>
      <c r="V289" s="461"/>
      <c r="W289" s="462">
        <f t="shared" si="24"/>
        <v>170000</v>
      </c>
      <c r="X289" s="463">
        <f t="shared" si="23"/>
        <v>640000</v>
      </c>
      <c r="Y289" s="464">
        <v>1</v>
      </c>
      <c r="Z289" s="324">
        <v>10000</v>
      </c>
      <c r="AA289" s="15" t="str">
        <f>VLOOKUP(TRIM(C289),Att!B:CX,101,0)</f>
        <v>MEKONG SUBLABOR</v>
      </c>
      <c r="AB289" s="466"/>
      <c r="AC289" s="221"/>
      <c r="AD289" s="221"/>
      <c r="AE289" s="221"/>
      <c r="AF289" s="221"/>
      <c r="AG289" s="221"/>
      <c r="AH289" s="221"/>
      <c r="AI289" s="221"/>
      <c r="AJ289" s="221"/>
      <c r="AK289" s="221"/>
      <c r="AL289" s="465" t="s">
        <v>1979</v>
      </c>
      <c r="AM289" s="310"/>
    </row>
    <row r="290" spans="1:39" s="300" customFormat="1" x14ac:dyDescent="0.35">
      <c r="A290" s="456">
        <f t="shared" si="22"/>
        <v>287</v>
      </c>
      <c r="B290" s="457" t="s">
        <v>325</v>
      </c>
      <c r="C290" s="456">
        <v>26005752</v>
      </c>
      <c r="D290" s="457" t="s">
        <v>2046</v>
      </c>
      <c r="E290" s="458" t="s">
        <v>2278</v>
      </c>
      <c r="F290" s="457" t="s">
        <v>327</v>
      </c>
      <c r="G290" s="458" t="s">
        <v>56</v>
      </c>
      <c r="H290" s="458" t="s">
        <v>2233</v>
      </c>
      <c r="I290" s="459">
        <v>-17</v>
      </c>
      <c r="J290" s="459">
        <v>0</v>
      </c>
      <c r="K290" s="459">
        <v>0</v>
      </c>
      <c r="L290" s="459">
        <v>0</v>
      </c>
      <c r="M290" s="459">
        <v>0</v>
      </c>
      <c r="N290" s="459">
        <v>0</v>
      </c>
      <c r="O290" s="459"/>
      <c r="P290" s="459"/>
      <c r="Q290" s="460">
        <f t="shared" si="21"/>
        <v>-17</v>
      </c>
      <c r="R290" s="461">
        <v>0</v>
      </c>
      <c r="S290" s="461"/>
      <c r="T290" s="461">
        <v>0</v>
      </c>
      <c r="U290" s="461">
        <v>0</v>
      </c>
      <c r="V290" s="461"/>
      <c r="W290" s="462"/>
      <c r="X290" s="463">
        <f t="shared" si="23"/>
        <v>640000</v>
      </c>
      <c r="Y290" s="464">
        <v>1</v>
      </c>
      <c r="Z290" s="324">
        <v>10000</v>
      </c>
      <c r="AA290" s="15" t="str">
        <f>VLOOKUP(TRIM(C290),Att!B:CX,101,0)</f>
        <v>Power Connect</v>
      </c>
      <c r="AB290" s="466"/>
      <c r="AC290" s="221"/>
      <c r="AD290" s="221"/>
      <c r="AE290" s="221"/>
      <c r="AF290" s="221"/>
      <c r="AG290" s="221"/>
      <c r="AH290" s="221"/>
      <c r="AI290" s="221"/>
      <c r="AJ290" s="221"/>
      <c r="AK290" s="221"/>
      <c r="AL290" s="465" t="s">
        <v>2048</v>
      </c>
      <c r="AM290" s="310"/>
    </row>
    <row r="291" spans="1:39" s="300" customFormat="1" x14ac:dyDescent="0.35">
      <c r="A291" s="456">
        <f t="shared" si="22"/>
        <v>288</v>
      </c>
      <c r="B291" s="457" t="s">
        <v>325</v>
      </c>
      <c r="C291" s="456">
        <v>26005753</v>
      </c>
      <c r="D291" s="457" t="s">
        <v>2050</v>
      </c>
      <c r="E291" s="458" t="s">
        <v>2278</v>
      </c>
      <c r="F291" s="457" t="s">
        <v>328</v>
      </c>
      <c r="G291" s="458" t="s">
        <v>56</v>
      </c>
      <c r="H291" s="458" t="s">
        <v>2233</v>
      </c>
      <c r="I291" s="459">
        <v>-8</v>
      </c>
      <c r="J291" s="459">
        <v>0</v>
      </c>
      <c r="K291" s="459">
        <v>0</v>
      </c>
      <c r="L291" s="459">
        <v>0</v>
      </c>
      <c r="M291" s="459">
        <v>0</v>
      </c>
      <c r="N291" s="459">
        <v>0</v>
      </c>
      <c r="O291" s="459"/>
      <c r="P291" s="459"/>
      <c r="Q291" s="460">
        <f t="shared" si="21"/>
        <v>-8</v>
      </c>
      <c r="R291" s="461">
        <v>0</v>
      </c>
      <c r="S291" s="461"/>
      <c r="T291" s="461">
        <v>0</v>
      </c>
      <c r="U291" s="461">
        <v>0</v>
      </c>
      <c r="V291" s="461"/>
      <c r="W291" s="462"/>
      <c r="X291" s="463">
        <f t="shared" si="23"/>
        <v>640000</v>
      </c>
      <c r="Y291" s="464">
        <v>1</v>
      </c>
      <c r="Z291" s="324">
        <v>10000</v>
      </c>
      <c r="AA291" s="15" t="str">
        <f>VLOOKUP(TRIM(C291),Att!B:CX,101,0)</f>
        <v>Power Connect</v>
      </c>
      <c r="AB291" s="466"/>
      <c r="AC291" s="221"/>
      <c r="AD291" s="221"/>
      <c r="AE291" s="221"/>
      <c r="AF291" s="221"/>
      <c r="AG291" s="221"/>
      <c r="AH291" s="221"/>
      <c r="AI291" s="221"/>
      <c r="AJ291" s="221"/>
      <c r="AK291" s="221"/>
      <c r="AL291" s="465" t="s">
        <v>2048</v>
      </c>
      <c r="AM291" s="310"/>
    </row>
    <row r="292" spans="1:39" s="300" customFormat="1" x14ac:dyDescent="0.35">
      <c r="A292" s="456">
        <f t="shared" si="22"/>
        <v>289</v>
      </c>
      <c r="B292" s="457" t="s">
        <v>325</v>
      </c>
      <c r="C292" s="456">
        <v>26005754</v>
      </c>
      <c r="D292" s="457" t="s">
        <v>2053</v>
      </c>
      <c r="E292" s="458" t="s">
        <v>2254</v>
      </c>
      <c r="F292" s="457" t="s">
        <v>327</v>
      </c>
      <c r="G292" s="458" t="s">
        <v>56</v>
      </c>
      <c r="H292" s="458" t="s">
        <v>2233</v>
      </c>
      <c r="I292" s="459">
        <v>7.5</v>
      </c>
      <c r="J292" s="459">
        <v>0</v>
      </c>
      <c r="K292" s="459">
        <v>0</v>
      </c>
      <c r="L292" s="459">
        <v>0</v>
      </c>
      <c r="M292" s="459">
        <v>2.5</v>
      </c>
      <c r="N292" s="459">
        <v>0</v>
      </c>
      <c r="O292" s="459"/>
      <c r="P292" s="459"/>
      <c r="Q292" s="460">
        <f t="shared" si="21"/>
        <v>10</v>
      </c>
      <c r="R292" s="461">
        <v>0</v>
      </c>
      <c r="S292" s="461"/>
      <c r="T292" s="461">
        <v>0</v>
      </c>
      <c r="U292" s="461">
        <v>0</v>
      </c>
      <c r="V292" s="461"/>
      <c r="W292" s="462">
        <f t="shared" si="24"/>
        <v>100000</v>
      </c>
      <c r="X292" s="463">
        <f t="shared" si="23"/>
        <v>640000</v>
      </c>
      <c r="Y292" s="464">
        <v>1</v>
      </c>
      <c r="Z292" s="324">
        <v>10000</v>
      </c>
      <c r="AA292" s="15" t="str">
        <f>VLOOKUP(TRIM(C292),Att!B:CX,101,0)</f>
        <v>Power Connect</v>
      </c>
      <c r="AB292" s="466"/>
      <c r="AC292" s="221"/>
      <c r="AD292" s="221"/>
      <c r="AE292" s="221"/>
      <c r="AF292" s="221"/>
      <c r="AG292" s="221"/>
      <c r="AH292" s="221"/>
      <c r="AI292" s="221"/>
      <c r="AJ292" s="221"/>
      <c r="AK292" s="221"/>
      <c r="AL292" s="465" t="s">
        <v>2048</v>
      </c>
      <c r="AM292" s="310"/>
    </row>
    <row r="293" spans="1:39" s="300" customFormat="1" x14ac:dyDescent="0.35">
      <c r="A293" s="456">
        <f t="shared" si="22"/>
        <v>290</v>
      </c>
      <c r="B293" s="457" t="s">
        <v>325</v>
      </c>
      <c r="C293" s="456">
        <v>26005756</v>
      </c>
      <c r="D293" s="457" t="s">
        <v>2056</v>
      </c>
      <c r="E293" s="458" t="s">
        <v>2278</v>
      </c>
      <c r="F293" s="457" t="s">
        <v>328</v>
      </c>
      <c r="G293" s="458" t="s">
        <v>56</v>
      </c>
      <c r="H293" s="458" t="s">
        <v>2233</v>
      </c>
      <c r="I293" s="459">
        <v>-8</v>
      </c>
      <c r="J293" s="459">
        <v>0</v>
      </c>
      <c r="K293" s="459">
        <v>0</v>
      </c>
      <c r="L293" s="459">
        <v>0</v>
      </c>
      <c r="M293" s="459">
        <v>0</v>
      </c>
      <c r="N293" s="459">
        <v>0</v>
      </c>
      <c r="O293" s="459"/>
      <c r="P293" s="459"/>
      <c r="Q293" s="460">
        <f t="shared" si="21"/>
        <v>-8</v>
      </c>
      <c r="R293" s="461">
        <v>0</v>
      </c>
      <c r="S293" s="461"/>
      <c r="T293" s="461">
        <v>0</v>
      </c>
      <c r="U293" s="461">
        <v>0</v>
      </c>
      <c r="V293" s="461"/>
      <c r="W293" s="462"/>
      <c r="X293" s="463">
        <f t="shared" si="23"/>
        <v>640000</v>
      </c>
      <c r="Y293" s="464">
        <v>1</v>
      </c>
      <c r="Z293" s="324">
        <v>10000</v>
      </c>
      <c r="AA293" s="15" t="str">
        <f>VLOOKUP(TRIM(C293),Att!B:CX,101,0)</f>
        <v>Power Connect</v>
      </c>
      <c r="AB293" s="466"/>
      <c r="AC293" s="221"/>
      <c r="AD293" s="221"/>
      <c r="AE293" s="221"/>
      <c r="AF293" s="221"/>
      <c r="AG293" s="221"/>
      <c r="AH293" s="221"/>
      <c r="AI293" s="221"/>
      <c r="AJ293" s="221"/>
      <c r="AK293" s="221"/>
      <c r="AL293" s="465" t="s">
        <v>2048</v>
      </c>
      <c r="AM293" s="310"/>
    </row>
    <row r="294" spans="1:39" s="300" customFormat="1" x14ac:dyDescent="0.35">
      <c r="A294" s="456">
        <f t="shared" si="22"/>
        <v>291</v>
      </c>
      <c r="B294" s="457" t="s">
        <v>325</v>
      </c>
      <c r="C294" s="456">
        <v>26005758</v>
      </c>
      <c r="D294" s="457" t="s">
        <v>2059</v>
      </c>
      <c r="E294" s="458" t="s">
        <v>2252</v>
      </c>
      <c r="F294" s="457" t="s">
        <v>1033</v>
      </c>
      <c r="G294" s="458" t="s">
        <v>56</v>
      </c>
      <c r="H294" s="458" t="s">
        <v>2233</v>
      </c>
      <c r="I294" s="459">
        <v>7.5</v>
      </c>
      <c r="J294" s="459">
        <v>0</v>
      </c>
      <c r="K294" s="459">
        <v>0</v>
      </c>
      <c r="L294" s="459">
        <v>0</v>
      </c>
      <c r="M294" s="459">
        <v>3</v>
      </c>
      <c r="N294" s="459">
        <v>0</v>
      </c>
      <c r="O294" s="459"/>
      <c r="P294" s="459"/>
      <c r="Q294" s="460">
        <f t="shared" si="21"/>
        <v>10.5</v>
      </c>
      <c r="R294" s="461">
        <v>0</v>
      </c>
      <c r="S294" s="461"/>
      <c r="T294" s="461">
        <v>0</v>
      </c>
      <c r="U294" s="461">
        <v>0</v>
      </c>
      <c r="V294" s="461"/>
      <c r="W294" s="462">
        <f t="shared" si="24"/>
        <v>105000</v>
      </c>
      <c r="X294" s="463">
        <f t="shared" si="23"/>
        <v>640000</v>
      </c>
      <c r="Y294" s="464">
        <v>1</v>
      </c>
      <c r="Z294" s="324">
        <v>10000</v>
      </c>
      <c r="AA294" s="15" t="str">
        <f>VLOOKUP(TRIM(C294),Att!B:CX,101,0)</f>
        <v>Power Connect</v>
      </c>
      <c r="AB294" s="466"/>
      <c r="AC294" s="221"/>
      <c r="AD294" s="221"/>
      <c r="AE294" s="221"/>
      <c r="AF294" s="221"/>
      <c r="AG294" s="221"/>
      <c r="AH294" s="221"/>
      <c r="AI294" s="221"/>
      <c r="AJ294" s="221"/>
      <c r="AK294" s="221"/>
      <c r="AL294" s="465" t="s">
        <v>2048</v>
      </c>
      <c r="AM294" s="310"/>
    </row>
    <row r="295" spans="1:39" s="300" customFormat="1" x14ac:dyDescent="0.35">
      <c r="A295" s="456">
        <f t="shared" si="22"/>
        <v>292</v>
      </c>
      <c r="B295" s="457" t="s">
        <v>325</v>
      </c>
      <c r="C295" s="456">
        <v>26005759</v>
      </c>
      <c r="D295" s="457" t="s">
        <v>2062</v>
      </c>
      <c r="E295" s="458" t="s">
        <v>2236</v>
      </c>
      <c r="F295" s="457" t="s">
        <v>327</v>
      </c>
      <c r="G295" s="458" t="s">
        <v>56</v>
      </c>
      <c r="H295" s="458" t="s">
        <v>2233</v>
      </c>
      <c r="I295" s="459">
        <v>7.5</v>
      </c>
      <c r="J295" s="459">
        <v>0</v>
      </c>
      <c r="K295" s="459">
        <v>0</v>
      </c>
      <c r="L295" s="459">
        <v>0</v>
      </c>
      <c r="M295" s="459">
        <v>3</v>
      </c>
      <c r="N295" s="459">
        <v>0</v>
      </c>
      <c r="O295" s="459"/>
      <c r="P295" s="459"/>
      <c r="Q295" s="460">
        <f t="shared" si="21"/>
        <v>10.5</v>
      </c>
      <c r="R295" s="461">
        <v>0</v>
      </c>
      <c r="S295" s="461"/>
      <c r="T295" s="461">
        <v>0</v>
      </c>
      <c r="U295" s="461">
        <v>0</v>
      </c>
      <c r="V295" s="461"/>
      <c r="W295" s="462">
        <f t="shared" si="24"/>
        <v>105000</v>
      </c>
      <c r="X295" s="463">
        <f t="shared" si="23"/>
        <v>640000</v>
      </c>
      <c r="Y295" s="464">
        <v>1</v>
      </c>
      <c r="Z295" s="324">
        <v>10000</v>
      </c>
      <c r="AA295" s="15" t="str">
        <f>VLOOKUP(TRIM(C295),Att!B:CX,101,0)</f>
        <v>Power Connect</v>
      </c>
      <c r="AB295" s="466"/>
      <c r="AC295" s="221"/>
      <c r="AD295" s="221"/>
      <c r="AE295" s="221"/>
      <c r="AF295" s="221"/>
      <c r="AG295" s="221"/>
      <c r="AH295" s="221"/>
      <c r="AI295" s="221"/>
      <c r="AJ295" s="221"/>
      <c r="AK295" s="221"/>
      <c r="AL295" s="465" t="s">
        <v>2048</v>
      </c>
      <c r="AM295" s="310"/>
    </row>
    <row r="296" spans="1:39" s="300" customFormat="1" x14ac:dyDescent="0.35">
      <c r="A296" s="456">
        <f t="shared" si="22"/>
        <v>293</v>
      </c>
      <c r="B296" s="457" t="s">
        <v>325</v>
      </c>
      <c r="C296" s="456">
        <v>26005761</v>
      </c>
      <c r="D296" s="457" t="s">
        <v>2068</v>
      </c>
      <c r="E296" s="458" t="s">
        <v>2239</v>
      </c>
      <c r="F296" s="457" t="s">
        <v>327</v>
      </c>
      <c r="G296" s="458" t="s">
        <v>56</v>
      </c>
      <c r="H296" s="458" t="s">
        <v>2233</v>
      </c>
      <c r="I296" s="459">
        <v>7.5</v>
      </c>
      <c r="J296" s="459">
        <v>0</v>
      </c>
      <c r="K296" s="459">
        <v>0</v>
      </c>
      <c r="L296" s="459">
        <v>0</v>
      </c>
      <c r="M296" s="459">
        <v>-3.5</v>
      </c>
      <c r="N296" s="459">
        <v>0</v>
      </c>
      <c r="O296" s="459"/>
      <c r="P296" s="459"/>
      <c r="Q296" s="460">
        <f t="shared" si="21"/>
        <v>4</v>
      </c>
      <c r="R296" s="461">
        <v>0</v>
      </c>
      <c r="S296" s="461"/>
      <c r="T296" s="461">
        <v>0</v>
      </c>
      <c r="U296" s="461">
        <v>0</v>
      </c>
      <c r="V296" s="461"/>
      <c r="W296" s="462">
        <f t="shared" si="24"/>
        <v>40000</v>
      </c>
      <c r="X296" s="463">
        <f t="shared" si="23"/>
        <v>640000</v>
      </c>
      <c r="Y296" s="464">
        <v>1</v>
      </c>
      <c r="Z296" s="324">
        <v>10000</v>
      </c>
      <c r="AA296" s="15" t="str">
        <f>VLOOKUP(TRIM(C296),Att!B:CX,101,0)</f>
        <v>Power Connect</v>
      </c>
      <c r="AB296" s="466"/>
      <c r="AC296" s="221"/>
      <c r="AD296" s="221"/>
      <c r="AE296" s="221"/>
      <c r="AF296" s="221"/>
      <c r="AG296" s="221"/>
      <c r="AH296" s="221"/>
      <c r="AI296" s="221"/>
      <c r="AJ296" s="221"/>
      <c r="AK296" s="221"/>
      <c r="AL296" s="465" t="s">
        <v>2048</v>
      </c>
      <c r="AM296" s="310"/>
    </row>
    <row r="297" spans="1:39" s="300" customFormat="1" x14ac:dyDescent="0.35">
      <c r="A297" s="456">
        <f t="shared" si="22"/>
        <v>294</v>
      </c>
      <c r="B297" s="457" t="s">
        <v>325</v>
      </c>
      <c r="C297" s="456">
        <v>26005762</v>
      </c>
      <c r="D297" s="457" t="s">
        <v>2071</v>
      </c>
      <c r="E297" s="458" t="s">
        <v>2267</v>
      </c>
      <c r="F297" s="457" t="s">
        <v>327</v>
      </c>
      <c r="G297" s="458" t="s">
        <v>56</v>
      </c>
      <c r="H297" s="458" t="s">
        <v>2233</v>
      </c>
      <c r="I297" s="459">
        <v>7.5</v>
      </c>
      <c r="J297" s="459">
        <v>-1</v>
      </c>
      <c r="K297" s="459">
        <v>0</v>
      </c>
      <c r="L297" s="459">
        <v>0</v>
      </c>
      <c r="M297" s="459">
        <v>3.5</v>
      </c>
      <c r="N297" s="459">
        <v>0</v>
      </c>
      <c r="O297" s="459"/>
      <c r="P297" s="459"/>
      <c r="Q297" s="460">
        <f t="shared" si="21"/>
        <v>10</v>
      </c>
      <c r="R297" s="461">
        <v>0</v>
      </c>
      <c r="S297" s="461"/>
      <c r="T297" s="461">
        <v>0</v>
      </c>
      <c r="U297" s="461">
        <v>0</v>
      </c>
      <c r="V297" s="461"/>
      <c r="W297" s="462">
        <f t="shared" si="24"/>
        <v>100000</v>
      </c>
      <c r="X297" s="463">
        <f t="shared" si="23"/>
        <v>640000</v>
      </c>
      <c r="Y297" s="464">
        <v>1</v>
      </c>
      <c r="Z297" s="324">
        <v>10000</v>
      </c>
      <c r="AA297" s="15" t="str">
        <f>VLOOKUP(TRIM(C297),Att!B:CX,101,0)</f>
        <v>Power Connect</v>
      </c>
      <c r="AB297" s="466"/>
      <c r="AC297" s="221"/>
      <c r="AD297" s="221"/>
      <c r="AE297" s="221"/>
      <c r="AF297" s="221"/>
      <c r="AG297" s="221"/>
      <c r="AH297" s="221"/>
      <c r="AI297" s="221"/>
      <c r="AJ297" s="221"/>
      <c r="AK297" s="221"/>
      <c r="AL297" s="465" t="s">
        <v>2048</v>
      </c>
      <c r="AM297" s="310"/>
    </row>
    <row r="298" spans="1:39" s="300" customFormat="1" x14ac:dyDescent="0.35">
      <c r="A298" s="456">
        <f t="shared" si="22"/>
        <v>295</v>
      </c>
      <c r="B298" s="457" t="s">
        <v>325</v>
      </c>
      <c r="C298" s="456">
        <v>26005765</v>
      </c>
      <c r="D298" s="457" t="s">
        <v>2077</v>
      </c>
      <c r="E298" s="458" t="s">
        <v>2280</v>
      </c>
      <c r="F298" s="457" t="s">
        <v>327</v>
      </c>
      <c r="G298" s="458" t="s">
        <v>56</v>
      </c>
      <c r="H298" s="458" t="s">
        <v>2233</v>
      </c>
      <c r="I298" s="459">
        <v>7.5</v>
      </c>
      <c r="J298" s="459">
        <v>0</v>
      </c>
      <c r="K298" s="459">
        <v>0</v>
      </c>
      <c r="L298" s="459">
        <v>0</v>
      </c>
      <c r="M298" s="459">
        <v>2.5</v>
      </c>
      <c r="N298" s="459">
        <v>0</v>
      </c>
      <c r="O298" s="459"/>
      <c r="P298" s="459"/>
      <c r="Q298" s="460">
        <f t="shared" ref="Q298:Q361" si="25">SUM(I298:P298)</f>
        <v>10</v>
      </c>
      <c r="R298" s="461">
        <v>0</v>
      </c>
      <c r="S298" s="461"/>
      <c r="T298" s="461">
        <v>0</v>
      </c>
      <c r="U298" s="461">
        <v>0</v>
      </c>
      <c r="V298" s="461"/>
      <c r="W298" s="462">
        <f t="shared" si="24"/>
        <v>100000</v>
      </c>
      <c r="X298" s="463">
        <f t="shared" si="23"/>
        <v>640000</v>
      </c>
      <c r="Y298" s="464">
        <v>1</v>
      </c>
      <c r="Z298" s="324">
        <v>10000</v>
      </c>
      <c r="AA298" s="15" t="str">
        <f>VLOOKUP(TRIM(C298),Att!B:CX,101,0)</f>
        <v>MEKONG SUBLABOR</v>
      </c>
      <c r="AB298" s="466"/>
      <c r="AC298" s="221"/>
      <c r="AD298" s="221"/>
      <c r="AE298" s="221"/>
      <c r="AF298" s="221"/>
      <c r="AG298" s="221"/>
      <c r="AH298" s="221"/>
      <c r="AI298" s="221"/>
      <c r="AJ298" s="221"/>
      <c r="AK298" s="221"/>
      <c r="AL298" s="465" t="s">
        <v>2048</v>
      </c>
      <c r="AM298" s="310"/>
    </row>
    <row r="299" spans="1:39" s="300" customFormat="1" x14ac:dyDescent="0.35">
      <c r="A299" s="456">
        <f t="shared" si="22"/>
        <v>296</v>
      </c>
      <c r="B299" s="457" t="s">
        <v>325</v>
      </c>
      <c r="C299" s="456">
        <v>26005766</v>
      </c>
      <c r="D299" s="457" t="s">
        <v>2080</v>
      </c>
      <c r="E299" s="458" t="s">
        <v>2262</v>
      </c>
      <c r="F299" s="457" t="s">
        <v>328</v>
      </c>
      <c r="G299" s="458" t="s">
        <v>56</v>
      </c>
      <c r="H299" s="458" t="s">
        <v>2233</v>
      </c>
      <c r="I299" s="459">
        <v>7.5</v>
      </c>
      <c r="J299" s="459">
        <v>0</v>
      </c>
      <c r="K299" s="459">
        <v>0</v>
      </c>
      <c r="L299" s="459">
        <v>0</v>
      </c>
      <c r="M299" s="459">
        <v>2.5</v>
      </c>
      <c r="N299" s="459">
        <v>0</v>
      </c>
      <c r="O299" s="459"/>
      <c r="P299" s="459"/>
      <c r="Q299" s="460">
        <f t="shared" si="25"/>
        <v>10</v>
      </c>
      <c r="R299" s="461">
        <v>4</v>
      </c>
      <c r="S299" s="461"/>
      <c r="T299" s="461">
        <v>0</v>
      </c>
      <c r="U299" s="461">
        <v>0</v>
      </c>
      <c r="V299" s="461"/>
      <c r="W299" s="462">
        <f t="shared" si="24"/>
        <v>140000</v>
      </c>
      <c r="X299" s="463">
        <f t="shared" si="23"/>
        <v>640000</v>
      </c>
      <c r="Y299" s="464">
        <v>1</v>
      </c>
      <c r="Z299" s="324">
        <v>10000</v>
      </c>
      <c r="AA299" s="15" t="str">
        <f>VLOOKUP(TRIM(C299),Att!B:CX,101,0)</f>
        <v>MEKONG SUBLABOR</v>
      </c>
      <c r="AB299" s="466"/>
      <c r="AC299" s="221"/>
      <c r="AD299" s="221"/>
      <c r="AE299" s="221"/>
      <c r="AF299" s="221"/>
      <c r="AG299" s="221"/>
      <c r="AH299" s="221"/>
      <c r="AI299" s="221"/>
      <c r="AJ299" s="221"/>
      <c r="AK299" s="221"/>
      <c r="AL299" s="465" t="s">
        <v>2048</v>
      </c>
      <c r="AM299" s="310"/>
    </row>
    <row r="300" spans="1:39" s="300" customFormat="1" x14ac:dyDescent="0.35">
      <c r="A300" s="456">
        <f t="shared" si="22"/>
        <v>297</v>
      </c>
      <c r="B300" s="457" t="s">
        <v>325</v>
      </c>
      <c r="C300" s="456">
        <v>26005767</v>
      </c>
      <c r="D300" s="457" t="s">
        <v>2083</v>
      </c>
      <c r="E300" s="458" t="s">
        <v>2232</v>
      </c>
      <c r="F300" s="457" t="s">
        <v>328</v>
      </c>
      <c r="G300" s="458" t="s">
        <v>56</v>
      </c>
      <c r="H300" s="458" t="s">
        <v>2233</v>
      </c>
      <c r="I300" s="459">
        <v>7.5</v>
      </c>
      <c r="J300" s="459">
        <v>0</v>
      </c>
      <c r="K300" s="459">
        <v>0</v>
      </c>
      <c r="L300" s="459">
        <v>0</v>
      </c>
      <c r="M300" s="459">
        <v>2</v>
      </c>
      <c r="N300" s="459">
        <v>0</v>
      </c>
      <c r="O300" s="459"/>
      <c r="P300" s="459"/>
      <c r="Q300" s="460">
        <f t="shared" si="25"/>
        <v>9.5</v>
      </c>
      <c r="R300" s="461">
        <v>6</v>
      </c>
      <c r="S300" s="461">
        <v>2</v>
      </c>
      <c r="T300" s="461">
        <v>0</v>
      </c>
      <c r="U300" s="461">
        <v>0</v>
      </c>
      <c r="V300" s="461"/>
      <c r="W300" s="462">
        <f t="shared" si="24"/>
        <v>175000</v>
      </c>
      <c r="X300" s="463">
        <f t="shared" si="23"/>
        <v>640000</v>
      </c>
      <c r="Y300" s="464">
        <v>1</v>
      </c>
      <c r="Z300" s="324">
        <v>10000</v>
      </c>
      <c r="AA300" s="15" t="str">
        <f>VLOOKUP(TRIM(C300),Att!B:CX,101,0)</f>
        <v>MEKONG SUBLABOR</v>
      </c>
      <c r="AB300" s="466"/>
      <c r="AC300" s="221"/>
      <c r="AD300" s="221"/>
      <c r="AE300" s="221"/>
      <c r="AF300" s="221"/>
      <c r="AG300" s="221"/>
      <c r="AH300" s="221"/>
      <c r="AI300" s="221"/>
      <c r="AJ300" s="221"/>
      <c r="AK300" s="221"/>
      <c r="AL300" s="465" t="s">
        <v>2048</v>
      </c>
      <c r="AM300" s="310"/>
    </row>
    <row r="301" spans="1:39" s="300" customFormat="1" x14ac:dyDescent="0.35">
      <c r="A301" s="456">
        <f t="shared" si="22"/>
        <v>298</v>
      </c>
      <c r="B301" s="457" t="s">
        <v>325</v>
      </c>
      <c r="C301" s="456">
        <v>24004687</v>
      </c>
      <c r="D301" s="457" t="s">
        <v>548</v>
      </c>
      <c r="E301" s="458" t="s">
        <v>2281</v>
      </c>
      <c r="F301" s="457" t="s">
        <v>327</v>
      </c>
      <c r="G301" s="458" t="s">
        <v>56</v>
      </c>
      <c r="H301" s="458" t="s">
        <v>2282</v>
      </c>
      <c r="I301" s="459">
        <v>39.5</v>
      </c>
      <c r="J301" s="459">
        <v>0</v>
      </c>
      <c r="K301" s="459">
        <v>0</v>
      </c>
      <c r="L301" s="459">
        <v>-2</v>
      </c>
      <c r="M301" s="459">
        <v>25.5</v>
      </c>
      <c r="N301" s="459">
        <v>0</v>
      </c>
      <c r="O301" s="459"/>
      <c r="P301" s="459"/>
      <c r="Q301" s="460">
        <f t="shared" si="25"/>
        <v>63</v>
      </c>
      <c r="R301" s="461">
        <v>10.000000000000004</v>
      </c>
      <c r="S301" s="461"/>
      <c r="T301" s="461">
        <v>0</v>
      </c>
      <c r="U301" s="461"/>
      <c r="V301" s="461">
        <v>0</v>
      </c>
      <c r="W301" s="462">
        <f t="shared" ref="W301:W363" si="26">ROUND(IF(Q301&gt;0,Z301*Q301,0)+(SUM(R301:V301)*10000),0)</f>
        <v>730000</v>
      </c>
      <c r="X301" s="463">
        <f t="shared" si="23"/>
        <v>640000</v>
      </c>
      <c r="Y301" s="464">
        <v>1</v>
      </c>
      <c r="Z301" s="324">
        <v>10000</v>
      </c>
      <c r="AA301" s="15" t="str">
        <f>VLOOKUP(TRIM(C301),Att!B:CX,101,0)</f>
        <v>MEKONG SUBLABOR</v>
      </c>
      <c r="AB301" s="466"/>
      <c r="AC301" s="221"/>
      <c r="AD301" s="221"/>
      <c r="AE301" s="221"/>
      <c r="AF301" s="221"/>
      <c r="AG301" s="221"/>
      <c r="AH301" s="221"/>
      <c r="AI301" s="221"/>
      <c r="AJ301" s="221"/>
      <c r="AK301" s="221"/>
      <c r="AL301" s="465">
        <v>0</v>
      </c>
      <c r="AM301" s="310"/>
    </row>
    <row r="302" spans="1:39" s="300" customFormat="1" x14ac:dyDescent="0.35">
      <c r="A302" s="456">
        <f t="shared" si="22"/>
        <v>299</v>
      </c>
      <c r="B302" s="457" t="s">
        <v>325</v>
      </c>
      <c r="C302" s="456">
        <v>24004855</v>
      </c>
      <c r="D302" s="457" t="s">
        <v>578</v>
      </c>
      <c r="E302" s="458" t="s">
        <v>2281</v>
      </c>
      <c r="F302" s="457" t="s">
        <v>327</v>
      </c>
      <c r="G302" s="458" t="s">
        <v>56</v>
      </c>
      <c r="H302" s="458" t="s">
        <v>2282</v>
      </c>
      <c r="I302" s="459">
        <v>38.25</v>
      </c>
      <c r="J302" s="459">
        <v>-20</v>
      </c>
      <c r="K302" s="459">
        <v>0</v>
      </c>
      <c r="L302" s="459">
        <v>-2</v>
      </c>
      <c r="M302" s="459">
        <v>25.5</v>
      </c>
      <c r="N302" s="459">
        <v>0</v>
      </c>
      <c r="O302" s="459"/>
      <c r="P302" s="459"/>
      <c r="Q302" s="460">
        <f t="shared" si="25"/>
        <v>41.75</v>
      </c>
      <c r="R302" s="461">
        <v>10.000000000000004</v>
      </c>
      <c r="S302" s="461"/>
      <c r="T302" s="461">
        <v>0</v>
      </c>
      <c r="U302" s="461"/>
      <c r="V302" s="461">
        <v>0</v>
      </c>
      <c r="W302" s="462">
        <f t="shared" si="26"/>
        <v>517500</v>
      </c>
      <c r="X302" s="463">
        <f t="shared" si="23"/>
        <v>640000</v>
      </c>
      <c r="Y302" s="464">
        <v>1</v>
      </c>
      <c r="Z302" s="324">
        <v>10000</v>
      </c>
      <c r="AA302" s="15" t="str">
        <f>VLOOKUP(TRIM(C302),Att!B:CX,101,0)</f>
        <v>MEKONG SUBLABOR</v>
      </c>
      <c r="AB302" s="466"/>
      <c r="AC302" s="221"/>
      <c r="AD302" s="221"/>
      <c r="AE302" s="221"/>
      <c r="AF302" s="221"/>
      <c r="AG302" s="221"/>
      <c r="AH302" s="221"/>
      <c r="AI302" s="221"/>
      <c r="AJ302" s="221"/>
      <c r="AK302" s="221"/>
      <c r="AL302" s="465">
        <v>0</v>
      </c>
      <c r="AM302" s="310"/>
    </row>
    <row r="303" spans="1:39" s="300" customFormat="1" x14ac:dyDescent="0.35">
      <c r="A303" s="456">
        <f t="shared" si="22"/>
        <v>300</v>
      </c>
      <c r="B303" s="457" t="s">
        <v>325</v>
      </c>
      <c r="C303" s="456">
        <v>25004951</v>
      </c>
      <c r="D303" s="457" t="s">
        <v>624</v>
      </c>
      <c r="E303" s="458" t="s">
        <v>2281</v>
      </c>
      <c r="F303" s="457" t="s">
        <v>327</v>
      </c>
      <c r="G303" s="458" t="s">
        <v>56</v>
      </c>
      <c r="H303" s="458" t="s">
        <v>2282</v>
      </c>
      <c r="I303" s="459">
        <v>10</v>
      </c>
      <c r="J303" s="459">
        <v>-7</v>
      </c>
      <c r="K303" s="459">
        <v>0</v>
      </c>
      <c r="L303" s="459">
        <v>-3</v>
      </c>
      <c r="M303" s="459">
        <v>23.5</v>
      </c>
      <c r="N303" s="459">
        <v>0</v>
      </c>
      <c r="O303" s="459"/>
      <c r="P303" s="459"/>
      <c r="Q303" s="460">
        <f t="shared" si="25"/>
        <v>23.5</v>
      </c>
      <c r="R303" s="461">
        <v>9.0656084656084683</v>
      </c>
      <c r="S303" s="461"/>
      <c r="T303" s="461">
        <v>0</v>
      </c>
      <c r="U303" s="461"/>
      <c r="V303" s="461">
        <v>0</v>
      </c>
      <c r="W303" s="462">
        <f t="shared" si="26"/>
        <v>325656</v>
      </c>
      <c r="X303" s="463">
        <f t="shared" si="23"/>
        <v>640000</v>
      </c>
      <c r="Y303" s="464">
        <v>1</v>
      </c>
      <c r="Z303" s="324">
        <v>10000</v>
      </c>
      <c r="AA303" s="15" t="str">
        <f>VLOOKUP(TRIM(C303),Att!B:CX,101,0)</f>
        <v>Nhân Kiệt</v>
      </c>
      <c r="AB303" s="466"/>
      <c r="AC303" s="221"/>
      <c r="AD303" s="221"/>
      <c r="AE303" s="221"/>
      <c r="AF303" s="221"/>
      <c r="AG303" s="221"/>
      <c r="AH303" s="221"/>
      <c r="AI303" s="221"/>
      <c r="AJ303" s="221"/>
      <c r="AK303" s="221"/>
      <c r="AL303" s="465">
        <v>0</v>
      </c>
      <c r="AM303" s="310"/>
    </row>
    <row r="304" spans="1:39" s="300" customFormat="1" x14ac:dyDescent="0.35">
      <c r="A304" s="456">
        <f t="shared" si="22"/>
        <v>301</v>
      </c>
      <c r="B304" s="457" t="s">
        <v>325</v>
      </c>
      <c r="C304" s="456">
        <v>25005024</v>
      </c>
      <c r="D304" s="457" t="s">
        <v>71</v>
      </c>
      <c r="E304" s="458" t="s">
        <v>2283</v>
      </c>
      <c r="F304" s="457" t="s">
        <v>327</v>
      </c>
      <c r="G304" s="458" t="s">
        <v>56</v>
      </c>
      <c r="H304" s="458" t="s">
        <v>2282</v>
      </c>
      <c r="I304" s="459">
        <v>35.5</v>
      </c>
      <c r="J304" s="459">
        <v>0</v>
      </c>
      <c r="K304" s="459">
        <v>0</v>
      </c>
      <c r="L304" s="459">
        <v>-2</v>
      </c>
      <c r="M304" s="459">
        <v>26</v>
      </c>
      <c r="N304" s="459">
        <v>0</v>
      </c>
      <c r="O304" s="459"/>
      <c r="P304" s="459"/>
      <c r="Q304" s="460">
        <f t="shared" si="25"/>
        <v>59.5</v>
      </c>
      <c r="R304" s="461">
        <v>8.8000000000000025</v>
      </c>
      <c r="S304" s="461"/>
      <c r="T304" s="461">
        <v>0</v>
      </c>
      <c r="U304" s="461"/>
      <c r="V304" s="461">
        <v>0</v>
      </c>
      <c r="W304" s="462">
        <f t="shared" si="26"/>
        <v>683000</v>
      </c>
      <c r="X304" s="463">
        <f t="shared" si="23"/>
        <v>640000</v>
      </c>
      <c r="Y304" s="464">
        <v>1</v>
      </c>
      <c r="Z304" s="324">
        <v>10000</v>
      </c>
      <c r="AA304" s="15" t="str">
        <f>VLOOKUP(TRIM(C304),Att!B:CX,101,0)</f>
        <v>MEKONG SUBLABOR</v>
      </c>
      <c r="AB304" s="466"/>
      <c r="AC304" s="221"/>
      <c r="AD304" s="221"/>
      <c r="AE304" s="221"/>
      <c r="AF304" s="221"/>
      <c r="AG304" s="221"/>
      <c r="AH304" s="221"/>
      <c r="AI304" s="221"/>
      <c r="AJ304" s="221"/>
      <c r="AK304" s="221"/>
      <c r="AL304" s="465">
        <v>0</v>
      </c>
      <c r="AM304" s="310"/>
    </row>
    <row r="305" spans="1:39" s="300" customFormat="1" x14ac:dyDescent="0.35">
      <c r="A305" s="456">
        <f t="shared" si="22"/>
        <v>302</v>
      </c>
      <c r="B305" s="457" t="s">
        <v>325</v>
      </c>
      <c r="C305" s="456">
        <v>25005039</v>
      </c>
      <c r="D305" s="457" t="s">
        <v>667</v>
      </c>
      <c r="E305" s="458" t="s">
        <v>2281</v>
      </c>
      <c r="F305" s="457" t="s">
        <v>328</v>
      </c>
      <c r="G305" s="458" t="s">
        <v>56</v>
      </c>
      <c r="H305" s="458" t="s">
        <v>2282</v>
      </c>
      <c r="I305" s="459">
        <v>37.25</v>
      </c>
      <c r="J305" s="459">
        <v>-15</v>
      </c>
      <c r="K305" s="459">
        <v>0</v>
      </c>
      <c r="L305" s="459">
        <v>-1</v>
      </c>
      <c r="M305" s="459">
        <v>29.5</v>
      </c>
      <c r="N305" s="459">
        <v>0</v>
      </c>
      <c r="O305" s="459"/>
      <c r="P305" s="459"/>
      <c r="Q305" s="460">
        <f t="shared" si="25"/>
        <v>50.75</v>
      </c>
      <c r="R305" s="461">
        <v>22.828427021440412</v>
      </c>
      <c r="S305" s="461"/>
      <c r="T305" s="461">
        <v>0</v>
      </c>
      <c r="U305" s="461"/>
      <c r="V305" s="461">
        <v>0</v>
      </c>
      <c r="W305" s="462">
        <f t="shared" si="26"/>
        <v>735784</v>
      </c>
      <c r="X305" s="463">
        <f t="shared" si="23"/>
        <v>640000</v>
      </c>
      <c r="Y305" s="464">
        <v>1</v>
      </c>
      <c r="Z305" s="324">
        <v>10000</v>
      </c>
      <c r="AA305" s="15" t="str">
        <f>VLOOKUP(TRIM(C305),Att!B:CX,101,0)</f>
        <v>MEKONG SUBLABOR</v>
      </c>
      <c r="AB305" s="466"/>
      <c r="AC305" s="221"/>
      <c r="AD305" s="221"/>
      <c r="AE305" s="221"/>
      <c r="AF305" s="221"/>
      <c r="AG305" s="221"/>
      <c r="AH305" s="221"/>
      <c r="AI305" s="221"/>
      <c r="AJ305" s="221"/>
      <c r="AK305" s="221"/>
      <c r="AL305" s="465">
        <v>0</v>
      </c>
      <c r="AM305" s="310"/>
    </row>
    <row r="306" spans="1:39" s="300" customFormat="1" x14ac:dyDescent="0.35">
      <c r="A306" s="456">
        <f t="shared" si="22"/>
        <v>303</v>
      </c>
      <c r="B306" s="457" t="s">
        <v>325</v>
      </c>
      <c r="C306" s="456">
        <v>25005059</v>
      </c>
      <c r="D306" s="457" t="s">
        <v>680</v>
      </c>
      <c r="E306" s="458" t="s">
        <v>2283</v>
      </c>
      <c r="F306" s="457" t="s">
        <v>399</v>
      </c>
      <c r="G306" s="458" t="s">
        <v>56</v>
      </c>
      <c r="H306" s="458" t="s">
        <v>2282</v>
      </c>
      <c r="I306" s="459">
        <v>36.25</v>
      </c>
      <c r="J306" s="459">
        <v>0</v>
      </c>
      <c r="K306" s="459">
        <v>0</v>
      </c>
      <c r="L306" s="459">
        <v>-2</v>
      </c>
      <c r="M306" s="459">
        <v>36</v>
      </c>
      <c r="N306" s="459">
        <v>0</v>
      </c>
      <c r="O306" s="459"/>
      <c r="P306" s="459"/>
      <c r="Q306" s="460">
        <f t="shared" si="25"/>
        <v>70.25</v>
      </c>
      <c r="R306" s="461">
        <v>12.641490209168335</v>
      </c>
      <c r="S306" s="461"/>
      <c r="T306" s="461">
        <v>0</v>
      </c>
      <c r="U306" s="461"/>
      <c r="V306" s="461">
        <v>0</v>
      </c>
      <c r="W306" s="462">
        <f t="shared" si="26"/>
        <v>828915</v>
      </c>
      <c r="X306" s="463">
        <f t="shared" si="23"/>
        <v>640000</v>
      </c>
      <c r="Y306" s="464">
        <v>1</v>
      </c>
      <c r="Z306" s="324">
        <v>10000</v>
      </c>
      <c r="AA306" s="15" t="str">
        <f>VLOOKUP(TRIM(C306),Att!B:CX,101,0)</f>
        <v>Nhân Kiệt</v>
      </c>
      <c r="AB306" s="466"/>
      <c r="AC306" s="221"/>
      <c r="AD306" s="221"/>
      <c r="AE306" s="221"/>
      <c r="AF306" s="221"/>
      <c r="AG306" s="221"/>
      <c r="AH306" s="221"/>
      <c r="AI306" s="221"/>
      <c r="AJ306" s="221"/>
      <c r="AK306" s="221"/>
      <c r="AL306" s="465">
        <v>0</v>
      </c>
      <c r="AM306" s="310"/>
    </row>
    <row r="307" spans="1:39" s="300" customFormat="1" x14ac:dyDescent="0.35">
      <c r="A307" s="456">
        <f t="shared" si="22"/>
        <v>304</v>
      </c>
      <c r="B307" s="457" t="s">
        <v>325</v>
      </c>
      <c r="C307" s="456">
        <v>25005115</v>
      </c>
      <c r="D307" s="457" t="s">
        <v>747</v>
      </c>
      <c r="E307" s="458" t="s">
        <v>2281</v>
      </c>
      <c r="F307" s="457" t="s">
        <v>399</v>
      </c>
      <c r="G307" s="458" t="s">
        <v>56</v>
      </c>
      <c r="H307" s="458" t="s">
        <v>2282</v>
      </c>
      <c r="I307" s="459">
        <v>11</v>
      </c>
      <c r="J307" s="459">
        <v>0</v>
      </c>
      <c r="K307" s="459">
        <v>0</v>
      </c>
      <c r="L307" s="459">
        <v>-2</v>
      </c>
      <c r="M307" s="459">
        <v>17.5</v>
      </c>
      <c r="N307" s="459">
        <v>0</v>
      </c>
      <c r="O307" s="459"/>
      <c r="P307" s="459"/>
      <c r="Q307" s="460">
        <f t="shared" si="25"/>
        <v>26.5</v>
      </c>
      <c r="R307" s="461">
        <v>34.230154741360693</v>
      </c>
      <c r="S307" s="461"/>
      <c r="T307" s="461">
        <v>0</v>
      </c>
      <c r="U307" s="461"/>
      <c r="V307" s="461">
        <v>0</v>
      </c>
      <c r="W307" s="462">
        <f t="shared" si="26"/>
        <v>607302</v>
      </c>
      <c r="X307" s="463">
        <f t="shared" si="23"/>
        <v>640000</v>
      </c>
      <c r="Y307" s="464">
        <v>1</v>
      </c>
      <c r="Z307" s="324">
        <v>10000</v>
      </c>
      <c r="AA307" s="15" t="str">
        <f>VLOOKUP(TRIM(C307),Att!B:CX,101,0)</f>
        <v>ANNK-HR</v>
      </c>
      <c r="AB307" s="466"/>
      <c r="AC307" s="221"/>
      <c r="AD307" s="221"/>
      <c r="AE307" s="221"/>
      <c r="AF307" s="221"/>
      <c r="AG307" s="221"/>
      <c r="AH307" s="221"/>
      <c r="AI307" s="221"/>
      <c r="AJ307" s="221"/>
      <c r="AK307" s="221"/>
      <c r="AL307" s="465">
        <v>0</v>
      </c>
      <c r="AM307" s="310"/>
    </row>
    <row r="308" spans="1:39" s="300" customFormat="1" x14ac:dyDescent="0.35">
      <c r="A308" s="456">
        <f t="shared" si="22"/>
        <v>305</v>
      </c>
      <c r="B308" s="457" t="s">
        <v>325</v>
      </c>
      <c r="C308" s="456">
        <v>25005116</v>
      </c>
      <c r="D308" s="457" t="s">
        <v>750</v>
      </c>
      <c r="E308" s="458" t="s">
        <v>2281</v>
      </c>
      <c r="F308" s="457" t="s">
        <v>399</v>
      </c>
      <c r="G308" s="458" t="s">
        <v>56</v>
      </c>
      <c r="H308" s="458" t="s">
        <v>2282</v>
      </c>
      <c r="I308" s="459">
        <v>24.5</v>
      </c>
      <c r="J308" s="459">
        <v>0</v>
      </c>
      <c r="K308" s="459">
        <v>0</v>
      </c>
      <c r="L308" s="459">
        <v>-3</v>
      </c>
      <c r="M308" s="459">
        <v>-11.5</v>
      </c>
      <c r="N308" s="459">
        <v>0</v>
      </c>
      <c r="O308" s="459"/>
      <c r="P308" s="459"/>
      <c r="Q308" s="460">
        <f t="shared" si="25"/>
        <v>10</v>
      </c>
      <c r="R308" s="461">
        <v>16.328825767319351</v>
      </c>
      <c r="S308" s="461"/>
      <c r="T308" s="461">
        <v>0</v>
      </c>
      <c r="U308" s="461"/>
      <c r="V308" s="461">
        <v>0</v>
      </c>
      <c r="W308" s="462">
        <f t="shared" si="26"/>
        <v>263288</v>
      </c>
      <c r="X308" s="463">
        <f t="shared" si="23"/>
        <v>640000</v>
      </c>
      <c r="Y308" s="464">
        <v>1</v>
      </c>
      <c r="Z308" s="324">
        <v>10000</v>
      </c>
      <c r="AA308" s="15" t="str">
        <f>VLOOKUP(TRIM(C308),Att!B:CX,101,0)</f>
        <v>ANNK-HR</v>
      </c>
      <c r="AB308" s="466"/>
      <c r="AC308" s="221"/>
      <c r="AD308" s="221"/>
      <c r="AE308" s="221"/>
      <c r="AF308" s="221"/>
      <c r="AG308" s="221"/>
      <c r="AH308" s="221"/>
      <c r="AI308" s="221"/>
      <c r="AJ308" s="221"/>
      <c r="AK308" s="221"/>
      <c r="AL308" s="465">
        <v>0</v>
      </c>
      <c r="AM308" s="310"/>
    </row>
    <row r="309" spans="1:39" s="300" customFormat="1" x14ac:dyDescent="0.35">
      <c r="A309" s="456">
        <f t="shared" si="22"/>
        <v>306</v>
      </c>
      <c r="B309" s="457" t="s">
        <v>325</v>
      </c>
      <c r="C309" s="456">
        <v>25005121</v>
      </c>
      <c r="D309" s="457" t="s">
        <v>758</v>
      </c>
      <c r="E309" s="458" t="s">
        <v>2281</v>
      </c>
      <c r="F309" s="457" t="s">
        <v>399</v>
      </c>
      <c r="G309" s="458" t="s">
        <v>56</v>
      </c>
      <c r="H309" s="458" t="s">
        <v>2282</v>
      </c>
      <c r="I309" s="459">
        <v>37.25</v>
      </c>
      <c r="J309" s="459">
        <v>0</v>
      </c>
      <c r="K309" s="459">
        <v>0</v>
      </c>
      <c r="L309" s="459">
        <v>-2</v>
      </c>
      <c r="M309" s="459">
        <v>27</v>
      </c>
      <c r="N309" s="459">
        <v>0</v>
      </c>
      <c r="O309" s="459"/>
      <c r="P309" s="459"/>
      <c r="Q309" s="460">
        <f t="shared" si="25"/>
        <v>62.25</v>
      </c>
      <c r="R309" s="461">
        <v>31.72798598340345</v>
      </c>
      <c r="S309" s="461"/>
      <c r="T309" s="461">
        <v>0</v>
      </c>
      <c r="U309" s="461"/>
      <c r="V309" s="461">
        <v>0</v>
      </c>
      <c r="W309" s="462">
        <f t="shared" si="26"/>
        <v>939780</v>
      </c>
      <c r="X309" s="463">
        <f t="shared" si="23"/>
        <v>640000</v>
      </c>
      <c r="Y309" s="464">
        <v>1</v>
      </c>
      <c r="Z309" s="324">
        <v>10000</v>
      </c>
      <c r="AA309" s="15" t="str">
        <f>VLOOKUP(TRIM(C309),Att!B:CX,101,0)</f>
        <v>Nhân Kiệt</v>
      </c>
      <c r="AB309" s="466"/>
      <c r="AC309" s="221"/>
      <c r="AD309" s="221"/>
      <c r="AE309" s="221"/>
      <c r="AF309" s="221"/>
      <c r="AG309" s="221"/>
      <c r="AH309" s="221"/>
      <c r="AI309" s="221"/>
      <c r="AJ309" s="221"/>
      <c r="AK309" s="221"/>
      <c r="AL309" s="465">
        <v>0</v>
      </c>
      <c r="AM309" s="310"/>
    </row>
    <row r="310" spans="1:39" s="300" customFormat="1" x14ac:dyDescent="0.35">
      <c r="A310" s="456">
        <f t="shared" si="22"/>
        <v>307</v>
      </c>
      <c r="B310" s="457" t="s">
        <v>325</v>
      </c>
      <c r="C310" s="456">
        <v>25005129</v>
      </c>
      <c r="D310" s="457" t="s">
        <v>437</v>
      </c>
      <c r="E310" s="458" t="s">
        <v>2281</v>
      </c>
      <c r="F310" s="457" t="s">
        <v>399</v>
      </c>
      <c r="G310" s="458" t="s">
        <v>56</v>
      </c>
      <c r="H310" s="458" t="s">
        <v>2282</v>
      </c>
      <c r="I310" s="459">
        <v>38.25</v>
      </c>
      <c r="J310" s="459">
        <v>-2</v>
      </c>
      <c r="K310" s="459">
        <v>0</v>
      </c>
      <c r="L310" s="459">
        <v>-2</v>
      </c>
      <c r="M310" s="459">
        <v>41</v>
      </c>
      <c r="N310" s="459">
        <v>0</v>
      </c>
      <c r="O310" s="459"/>
      <c r="P310" s="459"/>
      <c r="Q310" s="460">
        <f t="shared" si="25"/>
        <v>75.25</v>
      </c>
      <c r="R310" s="461">
        <v>43.213447939802634</v>
      </c>
      <c r="S310" s="461"/>
      <c r="T310" s="461">
        <v>0</v>
      </c>
      <c r="U310" s="461"/>
      <c r="V310" s="461">
        <v>0</v>
      </c>
      <c r="W310" s="462">
        <f t="shared" si="26"/>
        <v>1184634</v>
      </c>
      <c r="X310" s="463">
        <f t="shared" si="23"/>
        <v>640000</v>
      </c>
      <c r="Y310" s="464">
        <v>1</v>
      </c>
      <c r="Z310" s="324">
        <v>10000</v>
      </c>
      <c r="AA310" s="15" t="str">
        <f>VLOOKUP(TRIM(C310),Att!B:CX,101,0)</f>
        <v>ANNK-HR</v>
      </c>
      <c r="AB310" s="466"/>
      <c r="AC310" s="221"/>
      <c r="AD310" s="221"/>
      <c r="AE310" s="221"/>
      <c r="AF310" s="221"/>
      <c r="AG310" s="221"/>
      <c r="AH310" s="221"/>
      <c r="AI310" s="221"/>
      <c r="AJ310" s="221"/>
      <c r="AK310" s="221"/>
      <c r="AL310" s="465">
        <v>0</v>
      </c>
      <c r="AM310" s="310"/>
    </row>
    <row r="311" spans="1:39" s="300" customFormat="1" x14ac:dyDescent="0.35">
      <c r="A311" s="456">
        <f t="shared" si="22"/>
        <v>308</v>
      </c>
      <c r="B311" s="457" t="s">
        <v>325</v>
      </c>
      <c r="C311" s="456">
        <v>25005136</v>
      </c>
      <c r="D311" s="457" t="s">
        <v>682</v>
      </c>
      <c r="E311" s="458" t="s">
        <v>2281</v>
      </c>
      <c r="F311" s="457" t="s">
        <v>399</v>
      </c>
      <c r="G311" s="458" t="s">
        <v>56</v>
      </c>
      <c r="H311" s="458" t="s">
        <v>2282</v>
      </c>
      <c r="I311" s="459">
        <v>36.25</v>
      </c>
      <c r="J311" s="459">
        <v>-17</v>
      </c>
      <c r="K311" s="459">
        <v>0</v>
      </c>
      <c r="L311" s="459">
        <v>-2</v>
      </c>
      <c r="M311" s="459">
        <v>26</v>
      </c>
      <c r="N311" s="459">
        <v>0</v>
      </c>
      <c r="O311" s="459"/>
      <c r="P311" s="459"/>
      <c r="Q311" s="460">
        <f t="shared" si="25"/>
        <v>43.25</v>
      </c>
      <c r="R311" s="461">
        <v>16.376913152543686</v>
      </c>
      <c r="S311" s="461"/>
      <c r="T311" s="461">
        <v>0</v>
      </c>
      <c r="U311" s="461"/>
      <c r="V311" s="461">
        <v>0</v>
      </c>
      <c r="W311" s="462">
        <f t="shared" si="26"/>
        <v>596269</v>
      </c>
      <c r="X311" s="463">
        <f t="shared" si="23"/>
        <v>640000</v>
      </c>
      <c r="Y311" s="464">
        <v>1</v>
      </c>
      <c r="Z311" s="324">
        <v>10000</v>
      </c>
      <c r="AA311" s="15" t="str">
        <f>VLOOKUP(TRIM(C311),Att!B:CX,101,0)</f>
        <v>ANNK-HR</v>
      </c>
      <c r="AB311" s="466"/>
      <c r="AC311" s="221"/>
      <c r="AD311" s="221"/>
      <c r="AE311" s="221"/>
      <c r="AF311" s="221"/>
      <c r="AG311" s="221"/>
      <c r="AH311" s="221"/>
      <c r="AI311" s="221"/>
      <c r="AJ311" s="221"/>
      <c r="AK311" s="221"/>
      <c r="AL311" s="465">
        <v>0</v>
      </c>
      <c r="AM311" s="310"/>
    </row>
    <row r="312" spans="1:39" s="300" customFormat="1" x14ac:dyDescent="0.35">
      <c r="A312" s="456">
        <f t="shared" si="22"/>
        <v>309</v>
      </c>
      <c r="B312" s="457" t="s">
        <v>325</v>
      </c>
      <c r="C312" s="456">
        <v>25005138</v>
      </c>
      <c r="D312" s="457" t="s">
        <v>777</v>
      </c>
      <c r="E312" s="458" t="s">
        <v>2283</v>
      </c>
      <c r="F312" s="457" t="s">
        <v>399</v>
      </c>
      <c r="G312" s="458" t="s">
        <v>56</v>
      </c>
      <c r="H312" s="458" t="s">
        <v>2282</v>
      </c>
      <c r="I312" s="459">
        <v>22.5</v>
      </c>
      <c r="J312" s="459">
        <v>0</v>
      </c>
      <c r="K312" s="459">
        <v>0</v>
      </c>
      <c r="L312" s="459">
        <v>-2</v>
      </c>
      <c r="M312" s="459">
        <v>20.5</v>
      </c>
      <c r="N312" s="459">
        <v>0</v>
      </c>
      <c r="O312" s="459"/>
      <c r="P312" s="459"/>
      <c r="Q312" s="460">
        <f t="shared" si="25"/>
        <v>41</v>
      </c>
      <c r="R312" s="461">
        <v>8.4000000000000021</v>
      </c>
      <c r="S312" s="461"/>
      <c r="T312" s="461">
        <v>0</v>
      </c>
      <c r="U312" s="461"/>
      <c r="V312" s="461">
        <v>0</v>
      </c>
      <c r="W312" s="462">
        <f t="shared" si="26"/>
        <v>494000</v>
      </c>
      <c r="X312" s="463">
        <f t="shared" si="23"/>
        <v>640000</v>
      </c>
      <c r="Y312" s="464">
        <v>1</v>
      </c>
      <c r="Z312" s="324">
        <v>10000</v>
      </c>
      <c r="AA312" s="15" t="str">
        <f>VLOOKUP(TRIM(C312),Att!B:CX,101,0)</f>
        <v>ANNK-HR</v>
      </c>
      <c r="AB312" s="466"/>
      <c r="AC312" s="221"/>
      <c r="AD312" s="221"/>
      <c r="AE312" s="221"/>
      <c r="AF312" s="221"/>
      <c r="AG312" s="221"/>
      <c r="AH312" s="221"/>
      <c r="AI312" s="221"/>
      <c r="AJ312" s="221"/>
      <c r="AK312" s="221"/>
      <c r="AL312" s="465">
        <v>0</v>
      </c>
      <c r="AM312" s="310"/>
    </row>
    <row r="313" spans="1:39" s="300" customFormat="1" x14ac:dyDescent="0.35">
      <c r="A313" s="456">
        <f t="shared" si="22"/>
        <v>310</v>
      </c>
      <c r="B313" s="457" t="s">
        <v>325</v>
      </c>
      <c r="C313" s="456">
        <v>25005149</v>
      </c>
      <c r="D313" s="457" t="s">
        <v>789</v>
      </c>
      <c r="E313" s="458" t="s">
        <v>2283</v>
      </c>
      <c r="F313" s="457" t="s">
        <v>399</v>
      </c>
      <c r="G313" s="458" t="s">
        <v>56</v>
      </c>
      <c r="H313" s="458" t="s">
        <v>2282</v>
      </c>
      <c r="I313" s="459">
        <v>31</v>
      </c>
      <c r="J313" s="459">
        <v>0</v>
      </c>
      <c r="K313" s="459">
        <v>0</v>
      </c>
      <c r="L313" s="459">
        <v>-2</v>
      </c>
      <c r="M313" s="459">
        <v>23.5</v>
      </c>
      <c r="N313" s="459">
        <v>0</v>
      </c>
      <c r="O313" s="459"/>
      <c r="P313" s="459"/>
      <c r="Q313" s="460">
        <f t="shared" si="25"/>
        <v>52.5</v>
      </c>
      <c r="R313" s="461">
        <v>15.531145946206266</v>
      </c>
      <c r="S313" s="461"/>
      <c r="T313" s="461">
        <v>0</v>
      </c>
      <c r="U313" s="461"/>
      <c r="V313" s="461">
        <v>0</v>
      </c>
      <c r="W313" s="462">
        <f t="shared" si="26"/>
        <v>680311</v>
      </c>
      <c r="X313" s="463">
        <f t="shared" si="23"/>
        <v>640000</v>
      </c>
      <c r="Y313" s="464">
        <v>1</v>
      </c>
      <c r="Z313" s="324">
        <v>10000</v>
      </c>
      <c r="AA313" s="15" t="str">
        <f>VLOOKUP(TRIM(C313),Att!B:CX,101,0)</f>
        <v>MEKONG SUBLABOR</v>
      </c>
      <c r="AB313" s="466"/>
      <c r="AC313" s="221"/>
      <c r="AD313" s="221"/>
      <c r="AE313" s="221"/>
      <c r="AF313" s="221"/>
      <c r="AG313" s="221"/>
      <c r="AH313" s="221"/>
      <c r="AI313" s="221"/>
      <c r="AJ313" s="221"/>
      <c r="AK313" s="221"/>
      <c r="AL313" s="465">
        <v>0</v>
      </c>
      <c r="AM313" s="310"/>
    </row>
    <row r="314" spans="1:39" s="300" customFormat="1" x14ac:dyDescent="0.35">
      <c r="A314" s="456">
        <f t="shared" si="22"/>
        <v>311</v>
      </c>
      <c r="B314" s="457" t="s">
        <v>325</v>
      </c>
      <c r="C314" s="456">
        <v>25005157</v>
      </c>
      <c r="D314" s="457" t="s">
        <v>794</v>
      </c>
      <c r="E314" s="458" t="s">
        <v>2283</v>
      </c>
      <c r="F314" s="457" t="s">
        <v>399</v>
      </c>
      <c r="G314" s="458" t="s">
        <v>56</v>
      </c>
      <c r="H314" s="458" t="s">
        <v>2282</v>
      </c>
      <c r="I314" s="459">
        <v>26.5</v>
      </c>
      <c r="J314" s="459">
        <v>-2</v>
      </c>
      <c r="K314" s="459">
        <v>0</v>
      </c>
      <c r="L314" s="459">
        <v>-2</v>
      </c>
      <c r="M314" s="459">
        <v>22</v>
      </c>
      <c r="N314" s="459">
        <v>0</v>
      </c>
      <c r="O314" s="459"/>
      <c r="P314" s="459"/>
      <c r="Q314" s="460">
        <f t="shared" si="25"/>
        <v>44.5</v>
      </c>
      <c r="R314" s="461">
        <v>31.258403366245883</v>
      </c>
      <c r="S314" s="461"/>
      <c r="T314" s="461">
        <v>0</v>
      </c>
      <c r="U314" s="461"/>
      <c r="V314" s="461">
        <v>0</v>
      </c>
      <c r="W314" s="462">
        <f t="shared" si="26"/>
        <v>757584</v>
      </c>
      <c r="X314" s="463">
        <f t="shared" si="23"/>
        <v>640000</v>
      </c>
      <c r="Y314" s="464">
        <v>1</v>
      </c>
      <c r="Z314" s="324">
        <v>10000</v>
      </c>
      <c r="AA314" s="15" t="str">
        <f>VLOOKUP(TRIM(C314),Att!B:CX,101,0)</f>
        <v>ANNK-HR</v>
      </c>
      <c r="AB314" s="466"/>
      <c r="AC314" s="221"/>
      <c r="AD314" s="221"/>
      <c r="AE314" s="221"/>
      <c r="AF314" s="221"/>
      <c r="AG314" s="221"/>
      <c r="AH314" s="221"/>
      <c r="AI314" s="221"/>
      <c r="AJ314" s="221"/>
      <c r="AK314" s="221"/>
      <c r="AL314" s="465">
        <v>0</v>
      </c>
      <c r="AM314" s="310"/>
    </row>
    <row r="315" spans="1:39" s="300" customFormat="1" x14ac:dyDescent="0.35">
      <c r="A315" s="456">
        <f t="shared" si="22"/>
        <v>312</v>
      </c>
      <c r="B315" s="457" t="s">
        <v>325</v>
      </c>
      <c r="C315" s="456">
        <v>25005161</v>
      </c>
      <c r="D315" s="457" t="s">
        <v>797</v>
      </c>
      <c r="E315" s="458" t="s">
        <v>2283</v>
      </c>
      <c r="F315" s="457" t="s">
        <v>399</v>
      </c>
      <c r="G315" s="458" t="s">
        <v>56</v>
      </c>
      <c r="H315" s="458" t="s">
        <v>2282</v>
      </c>
      <c r="I315" s="459">
        <v>30.5</v>
      </c>
      <c r="J315" s="459">
        <v>-2</v>
      </c>
      <c r="K315" s="459">
        <v>0</v>
      </c>
      <c r="L315" s="459">
        <v>0</v>
      </c>
      <c r="M315" s="459">
        <v>36.5</v>
      </c>
      <c r="N315" s="459">
        <v>0</v>
      </c>
      <c r="O315" s="459"/>
      <c r="P315" s="459"/>
      <c r="Q315" s="460">
        <f t="shared" si="25"/>
        <v>65</v>
      </c>
      <c r="R315" s="461">
        <v>8.0000000000000018</v>
      </c>
      <c r="S315" s="461"/>
      <c r="T315" s="461">
        <v>0</v>
      </c>
      <c r="U315" s="461"/>
      <c r="V315" s="461">
        <v>0</v>
      </c>
      <c r="W315" s="462">
        <f t="shared" si="26"/>
        <v>730000</v>
      </c>
      <c r="X315" s="463">
        <f t="shared" si="23"/>
        <v>640000</v>
      </c>
      <c r="Y315" s="464">
        <v>1</v>
      </c>
      <c r="Z315" s="324">
        <v>10000</v>
      </c>
      <c r="AA315" s="15" t="str">
        <f>VLOOKUP(TRIM(C315),Att!B:CX,101,0)</f>
        <v>Nhân Kiệt</v>
      </c>
      <c r="AB315" s="466"/>
      <c r="AC315" s="221"/>
      <c r="AD315" s="221"/>
      <c r="AE315" s="221"/>
      <c r="AF315" s="221"/>
      <c r="AG315" s="221"/>
      <c r="AH315" s="221"/>
      <c r="AI315" s="221"/>
      <c r="AJ315" s="221"/>
      <c r="AK315" s="221"/>
      <c r="AL315" s="465">
        <v>0</v>
      </c>
      <c r="AM315" s="310"/>
    </row>
    <row r="316" spans="1:39" s="300" customFormat="1" x14ac:dyDescent="0.35">
      <c r="A316" s="456">
        <f t="shared" si="22"/>
        <v>313</v>
      </c>
      <c r="B316" s="457" t="s">
        <v>325</v>
      </c>
      <c r="C316" s="456">
        <v>25005166</v>
      </c>
      <c r="D316" s="457" t="s">
        <v>589</v>
      </c>
      <c r="E316" s="458" t="s">
        <v>2281</v>
      </c>
      <c r="F316" s="457" t="s">
        <v>399</v>
      </c>
      <c r="G316" s="458" t="s">
        <v>56</v>
      </c>
      <c r="H316" s="458" t="s">
        <v>2282</v>
      </c>
      <c r="I316" s="459">
        <v>34.5</v>
      </c>
      <c r="J316" s="459">
        <v>-17</v>
      </c>
      <c r="K316" s="459">
        <v>0</v>
      </c>
      <c r="L316" s="459">
        <v>-4</v>
      </c>
      <c r="M316" s="459">
        <v>19.5</v>
      </c>
      <c r="N316" s="459">
        <v>0</v>
      </c>
      <c r="O316" s="459"/>
      <c r="P316" s="459"/>
      <c r="Q316" s="460">
        <f t="shared" si="25"/>
        <v>33</v>
      </c>
      <c r="R316" s="461">
        <v>41.16360611804258</v>
      </c>
      <c r="S316" s="461"/>
      <c r="T316" s="461">
        <v>0</v>
      </c>
      <c r="U316" s="461"/>
      <c r="V316" s="461">
        <v>0</v>
      </c>
      <c r="W316" s="462">
        <f t="shared" si="26"/>
        <v>741636</v>
      </c>
      <c r="X316" s="463">
        <f t="shared" si="23"/>
        <v>640000</v>
      </c>
      <c r="Y316" s="464">
        <v>1</v>
      </c>
      <c r="Z316" s="324">
        <v>10000</v>
      </c>
      <c r="AA316" s="15" t="str">
        <f>VLOOKUP(TRIM(C316),Att!B:CX,101,0)</f>
        <v>Nhân Kiệt</v>
      </c>
      <c r="AB316" s="466"/>
      <c r="AC316" s="221"/>
      <c r="AD316" s="221"/>
      <c r="AE316" s="221"/>
      <c r="AF316" s="221"/>
      <c r="AG316" s="221"/>
      <c r="AH316" s="221"/>
      <c r="AI316" s="221"/>
      <c r="AJ316" s="221"/>
      <c r="AK316" s="221"/>
      <c r="AL316" s="465">
        <v>0</v>
      </c>
      <c r="AM316" s="310"/>
    </row>
    <row r="317" spans="1:39" s="300" customFormat="1" x14ac:dyDescent="0.35">
      <c r="A317" s="456">
        <f t="shared" si="22"/>
        <v>314</v>
      </c>
      <c r="B317" s="457" t="s">
        <v>325</v>
      </c>
      <c r="C317" s="456">
        <v>25005169</v>
      </c>
      <c r="D317" s="457" t="s">
        <v>810</v>
      </c>
      <c r="E317" s="458" t="s">
        <v>2281</v>
      </c>
      <c r="F317" s="457" t="s">
        <v>805</v>
      </c>
      <c r="G317" s="458" t="s">
        <v>56</v>
      </c>
      <c r="H317" s="458" t="s">
        <v>2282</v>
      </c>
      <c r="I317" s="459">
        <v>36</v>
      </c>
      <c r="J317" s="459">
        <v>-4</v>
      </c>
      <c r="K317" s="459">
        <v>0</v>
      </c>
      <c r="L317" s="459">
        <v>-2</v>
      </c>
      <c r="M317" s="459">
        <v>34.5</v>
      </c>
      <c r="N317" s="459">
        <v>0</v>
      </c>
      <c r="O317" s="459"/>
      <c r="P317" s="459"/>
      <c r="Q317" s="460">
        <f t="shared" si="25"/>
        <v>64.5</v>
      </c>
      <c r="R317" s="461">
        <v>9.6000000000000032</v>
      </c>
      <c r="S317" s="461"/>
      <c r="T317" s="461">
        <v>0</v>
      </c>
      <c r="U317" s="461"/>
      <c r="V317" s="461">
        <v>0</v>
      </c>
      <c r="W317" s="462">
        <f t="shared" si="26"/>
        <v>741000</v>
      </c>
      <c r="X317" s="463">
        <f t="shared" si="23"/>
        <v>640000</v>
      </c>
      <c r="Y317" s="464">
        <v>1</v>
      </c>
      <c r="Z317" s="324">
        <v>10000</v>
      </c>
      <c r="AA317" s="15" t="str">
        <f>VLOOKUP(TRIM(C317),Att!B:CX,101,0)</f>
        <v>MEKONG SUBLABOR</v>
      </c>
      <c r="AB317" s="466"/>
      <c r="AC317" s="221"/>
      <c r="AD317" s="221"/>
      <c r="AE317" s="221"/>
      <c r="AF317" s="221"/>
      <c r="AG317" s="221"/>
      <c r="AH317" s="221"/>
      <c r="AI317" s="221"/>
      <c r="AJ317" s="221"/>
      <c r="AK317" s="221"/>
      <c r="AL317" s="465">
        <v>0</v>
      </c>
      <c r="AM317" s="310"/>
    </row>
    <row r="318" spans="1:39" s="300" customFormat="1" x14ac:dyDescent="0.35">
      <c r="A318" s="456">
        <f t="shared" si="22"/>
        <v>315</v>
      </c>
      <c r="B318" s="457" t="s">
        <v>325</v>
      </c>
      <c r="C318" s="456">
        <v>25005178</v>
      </c>
      <c r="D318" s="457" t="s">
        <v>819</v>
      </c>
      <c r="E318" s="458" t="s">
        <v>2281</v>
      </c>
      <c r="F318" s="457" t="s">
        <v>399</v>
      </c>
      <c r="G318" s="458" t="s">
        <v>56</v>
      </c>
      <c r="H318" s="458" t="s">
        <v>2282</v>
      </c>
      <c r="I318" s="459">
        <v>38.25</v>
      </c>
      <c r="J318" s="459">
        <v>-2</v>
      </c>
      <c r="K318" s="459">
        <v>0</v>
      </c>
      <c r="L318" s="459">
        <v>-2</v>
      </c>
      <c r="M318" s="459">
        <v>29</v>
      </c>
      <c r="N318" s="459">
        <v>0</v>
      </c>
      <c r="O318" s="459"/>
      <c r="P318" s="459"/>
      <c r="Q318" s="460">
        <f t="shared" si="25"/>
        <v>63.25</v>
      </c>
      <c r="R318" s="461">
        <v>38.317845454843109</v>
      </c>
      <c r="S318" s="461"/>
      <c r="T318" s="461">
        <v>0</v>
      </c>
      <c r="U318" s="461"/>
      <c r="V318" s="461">
        <v>0</v>
      </c>
      <c r="W318" s="462">
        <f t="shared" si="26"/>
        <v>1015678</v>
      </c>
      <c r="X318" s="463">
        <f t="shared" si="23"/>
        <v>640000</v>
      </c>
      <c r="Y318" s="464">
        <v>1</v>
      </c>
      <c r="Z318" s="324">
        <v>10000</v>
      </c>
      <c r="AA318" s="15" t="str">
        <f>VLOOKUP(TRIM(C318),Att!B:CX,101,0)</f>
        <v>Nhân Kiệt</v>
      </c>
      <c r="AB318" s="466"/>
      <c r="AC318" s="221"/>
      <c r="AD318" s="221"/>
      <c r="AE318" s="221"/>
      <c r="AF318" s="221"/>
      <c r="AG318" s="221"/>
      <c r="AH318" s="221"/>
      <c r="AI318" s="221"/>
      <c r="AJ318" s="221"/>
      <c r="AK318" s="221"/>
      <c r="AL318" s="465">
        <v>0</v>
      </c>
      <c r="AM318" s="310"/>
    </row>
    <row r="319" spans="1:39" s="300" customFormat="1" x14ac:dyDescent="0.35">
      <c r="A319" s="456">
        <f t="shared" si="22"/>
        <v>316</v>
      </c>
      <c r="B319" s="457" t="s">
        <v>325</v>
      </c>
      <c r="C319" s="456">
        <v>25005224</v>
      </c>
      <c r="D319" s="457" t="s">
        <v>881</v>
      </c>
      <c r="E319" s="458" t="s">
        <v>2283</v>
      </c>
      <c r="F319" s="457" t="s">
        <v>399</v>
      </c>
      <c r="G319" s="458" t="s">
        <v>56</v>
      </c>
      <c r="H319" s="458" t="s">
        <v>2282</v>
      </c>
      <c r="I319" s="459">
        <v>38</v>
      </c>
      <c r="J319" s="459">
        <v>0</v>
      </c>
      <c r="K319" s="459">
        <v>0</v>
      </c>
      <c r="L319" s="459">
        <v>-2</v>
      </c>
      <c r="M319" s="459">
        <v>35.5</v>
      </c>
      <c r="N319" s="459">
        <v>0</v>
      </c>
      <c r="O319" s="459"/>
      <c r="P319" s="459"/>
      <c r="Q319" s="460">
        <f t="shared" si="25"/>
        <v>71.5</v>
      </c>
      <c r="R319" s="461">
        <v>45.72645733087014</v>
      </c>
      <c r="S319" s="461"/>
      <c r="T319" s="461">
        <v>0</v>
      </c>
      <c r="U319" s="461"/>
      <c r="V319" s="461">
        <v>0</v>
      </c>
      <c r="W319" s="462">
        <f t="shared" si="26"/>
        <v>1172265</v>
      </c>
      <c r="X319" s="463">
        <f t="shared" si="23"/>
        <v>640000</v>
      </c>
      <c r="Y319" s="464">
        <v>1</v>
      </c>
      <c r="Z319" s="324">
        <v>10000</v>
      </c>
      <c r="AA319" s="15" t="str">
        <f>VLOOKUP(TRIM(C319),Att!B:CX,101,0)</f>
        <v>ANNK-HR</v>
      </c>
      <c r="AB319" s="466"/>
      <c r="AC319" s="221"/>
      <c r="AD319" s="221"/>
      <c r="AE319" s="221"/>
      <c r="AF319" s="221"/>
      <c r="AG319" s="221"/>
      <c r="AH319" s="221"/>
      <c r="AI319" s="221"/>
      <c r="AJ319" s="221"/>
      <c r="AK319" s="221"/>
      <c r="AL319" s="465">
        <v>0</v>
      </c>
      <c r="AM319" s="310"/>
    </row>
    <row r="320" spans="1:39" s="300" customFormat="1" x14ac:dyDescent="0.35">
      <c r="A320" s="456">
        <f t="shared" si="22"/>
        <v>317</v>
      </c>
      <c r="B320" s="457" t="s">
        <v>325</v>
      </c>
      <c r="C320" s="456">
        <v>25005233</v>
      </c>
      <c r="D320" s="457" t="s">
        <v>902</v>
      </c>
      <c r="E320" s="458" t="s">
        <v>2283</v>
      </c>
      <c r="F320" s="457" t="s">
        <v>399</v>
      </c>
      <c r="G320" s="458" t="s">
        <v>56</v>
      </c>
      <c r="H320" s="458" t="s">
        <v>2282</v>
      </c>
      <c r="I320" s="459">
        <v>38.25</v>
      </c>
      <c r="J320" s="459">
        <v>0</v>
      </c>
      <c r="K320" s="459">
        <v>0</v>
      </c>
      <c r="L320" s="459">
        <v>-1</v>
      </c>
      <c r="M320" s="459">
        <v>36.5</v>
      </c>
      <c r="N320" s="459">
        <v>0</v>
      </c>
      <c r="O320" s="459"/>
      <c r="P320" s="459"/>
      <c r="Q320" s="460">
        <f t="shared" si="25"/>
        <v>73.75</v>
      </c>
      <c r="R320" s="461">
        <v>40.507122138468333</v>
      </c>
      <c r="S320" s="461"/>
      <c r="T320" s="461">
        <v>0</v>
      </c>
      <c r="U320" s="461"/>
      <c r="V320" s="461">
        <v>0</v>
      </c>
      <c r="W320" s="462">
        <f t="shared" si="26"/>
        <v>1142571</v>
      </c>
      <c r="X320" s="463">
        <f t="shared" si="23"/>
        <v>640000</v>
      </c>
      <c r="Y320" s="464">
        <v>1</v>
      </c>
      <c r="Z320" s="324">
        <v>10000</v>
      </c>
      <c r="AA320" s="15" t="str">
        <f>VLOOKUP(TRIM(C320),Att!B:CX,101,0)</f>
        <v>Nhân Kiệt</v>
      </c>
      <c r="AB320" s="466"/>
      <c r="AC320" s="221"/>
      <c r="AD320" s="221"/>
      <c r="AE320" s="221"/>
      <c r="AF320" s="221"/>
      <c r="AG320" s="221"/>
      <c r="AH320" s="221"/>
      <c r="AI320" s="221"/>
      <c r="AJ320" s="221"/>
      <c r="AK320" s="221"/>
      <c r="AL320" s="465">
        <v>0</v>
      </c>
      <c r="AM320" s="310"/>
    </row>
    <row r="321" spans="1:39" s="300" customFormat="1" x14ac:dyDescent="0.35">
      <c r="A321" s="456">
        <f t="shared" si="22"/>
        <v>318</v>
      </c>
      <c r="B321" s="457" t="s">
        <v>325</v>
      </c>
      <c r="C321" s="456">
        <v>25005248</v>
      </c>
      <c r="D321" s="457" t="s">
        <v>905</v>
      </c>
      <c r="E321" s="458" t="s">
        <v>2283</v>
      </c>
      <c r="F321" s="457" t="s">
        <v>327</v>
      </c>
      <c r="G321" s="458" t="s">
        <v>56</v>
      </c>
      <c r="H321" s="458" t="s">
        <v>2282</v>
      </c>
      <c r="I321" s="459">
        <v>28.75</v>
      </c>
      <c r="J321" s="459">
        <v>0</v>
      </c>
      <c r="K321" s="459">
        <v>0</v>
      </c>
      <c r="L321" s="459">
        <v>-3</v>
      </c>
      <c r="M321" s="459">
        <v>18</v>
      </c>
      <c r="N321" s="459">
        <v>0</v>
      </c>
      <c r="O321" s="459"/>
      <c r="P321" s="459"/>
      <c r="Q321" s="460">
        <f t="shared" si="25"/>
        <v>43.75</v>
      </c>
      <c r="R321" s="461">
        <v>8.4000000000000021</v>
      </c>
      <c r="S321" s="461"/>
      <c r="T321" s="461">
        <v>0</v>
      </c>
      <c r="U321" s="461"/>
      <c r="V321" s="461">
        <v>0</v>
      </c>
      <c r="W321" s="462">
        <f t="shared" si="26"/>
        <v>521500</v>
      </c>
      <c r="X321" s="463">
        <f t="shared" si="23"/>
        <v>640000</v>
      </c>
      <c r="Y321" s="464">
        <v>1</v>
      </c>
      <c r="Z321" s="324">
        <v>10000</v>
      </c>
      <c r="AA321" s="15" t="str">
        <f>VLOOKUP(TRIM(C321),Att!B:CX,101,0)</f>
        <v>Power Connect</v>
      </c>
      <c r="AB321" s="466"/>
      <c r="AC321" s="221"/>
      <c r="AD321" s="221"/>
      <c r="AE321" s="221"/>
      <c r="AF321" s="221"/>
      <c r="AG321" s="221"/>
      <c r="AH321" s="221"/>
      <c r="AI321" s="221"/>
      <c r="AJ321" s="221"/>
      <c r="AK321" s="221"/>
      <c r="AL321" s="465" t="s">
        <v>1906</v>
      </c>
      <c r="AM321" s="310"/>
    </row>
    <row r="322" spans="1:39" s="300" customFormat="1" x14ac:dyDescent="0.35">
      <c r="A322" s="456">
        <f t="shared" si="22"/>
        <v>319</v>
      </c>
      <c r="B322" s="457" t="s">
        <v>325</v>
      </c>
      <c r="C322" s="456">
        <v>25005276</v>
      </c>
      <c r="D322" s="457" t="s">
        <v>932</v>
      </c>
      <c r="E322" s="458" t="s">
        <v>2283</v>
      </c>
      <c r="F322" s="457" t="s">
        <v>328</v>
      </c>
      <c r="G322" s="458" t="s">
        <v>56</v>
      </c>
      <c r="H322" s="458" t="s">
        <v>2282</v>
      </c>
      <c r="I322" s="459">
        <v>22.75</v>
      </c>
      <c r="J322" s="459">
        <v>-2</v>
      </c>
      <c r="K322" s="459">
        <v>0</v>
      </c>
      <c r="L322" s="459">
        <v>-3</v>
      </c>
      <c r="M322" s="459">
        <v>22.5</v>
      </c>
      <c r="N322" s="459">
        <v>0</v>
      </c>
      <c r="O322" s="459"/>
      <c r="P322" s="459"/>
      <c r="Q322" s="460">
        <f t="shared" si="25"/>
        <v>40.25</v>
      </c>
      <c r="R322" s="461">
        <v>8.3120987654321006</v>
      </c>
      <c r="S322" s="461"/>
      <c r="T322" s="461">
        <v>0</v>
      </c>
      <c r="U322" s="461"/>
      <c r="V322" s="461">
        <v>0</v>
      </c>
      <c r="W322" s="462">
        <f t="shared" si="26"/>
        <v>485621</v>
      </c>
      <c r="X322" s="463">
        <f t="shared" si="23"/>
        <v>640000</v>
      </c>
      <c r="Y322" s="464">
        <v>1</v>
      </c>
      <c r="Z322" s="324">
        <v>10000</v>
      </c>
      <c r="AA322" s="15" t="str">
        <f>VLOOKUP(TRIM(C322),Att!B:CX,101,0)</f>
        <v>Power Connect</v>
      </c>
      <c r="AB322" s="466"/>
      <c r="AC322" s="221"/>
      <c r="AD322" s="221"/>
      <c r="AE322" s="221"/>
      <c r="AF322" s="221"/>
      <c r="AG322" s="221"/>
      <c r="AH322" s="221"/>
      <c r="AI322" s="221"/>
      <c r="AJ322" s="221"/>
      <c r="AK322" s="221"/>
      <c r="AL322" s="465">
        <v>0</v>
      </c>
      <c r="AM322" s="310"/>
    </row>
    <row r="323" spans="1:39" s="300" customFormat="1" x14ac:dyDescent="0.35">
      <c r="A323" s="456">
        <f t="shared" si="22"/>
        <v>320</v>
      </c>
      <c r="B323" s="457" t="s">
        <v>325</v>
      </c>
      <c r="C323" s="456">
        <v>25005293</v>
      </c>
      <c r="D323" s="457" t="s">
        <v>954</v>
      </c>
      <c r="E323" s="458" t="s">
        <v>2283</v>
      </c>
      <c r="F323" s="457" t="s">
        <v>328</v>
      </c>
      <c r="G323" s="458" t="s">
        <v>56</v>
      </c>
      <c r="H323" s="458" t="s">
        <v>2282</v>
      </c>
      <c r="I323" s="459">
        <v>14</v>
      </c>
      <c r="J323" s="459">
        <v>-2</v>
      </c>
      <c r="K323" s="459">
        <v>0</v>
      </c>
      <c r="L323" s="459">
        <v>-3</v>
      </c>
      <c r="M323" s="459">
        <v>17</v>
      </c>
      <c r="N323" s="459">
        <v>0</v>
      </c>
      <c r="O323" s="459"/>
      <c r="P323" s="459"/>
      <c r="Q323" s="460">
        <f t="shared" si="25"/>
        <v>26</v>
      </c>
      <c r="R323" s="461">
        <v>6.4000000000000012</v>
      </c>
      <c r="S323" s="461"/>
      <c r="T323" s="461">
        <v>0</v>
      </c>
      <c r="U323" s="461"/>
      <c r="V323" s="461">
        <v>0</v>
      </c>
      <c r="W323" s="462">
        <f t="shared" si="26"/>
        <v>324000</v>
      </c>
      <c r="X323" s="463">
        <f t="shared" si="23"/>
        <v>640000</v>
      </c>
      <c r="Y323" s="464">
        <v>1</v>
      </c>
      <c r="Z323" s="324">
        <v>10000</v>
      </c>
      <c r="AA323" s="15" t="str">
        <f>VLOOKUP(TRIM(C323),Att!B:CX,101,0)</f>
        <v>Power Connect</v>
      </c>
      <c r="AB323" s="466"/>
      <c r="AC323" s="221"/>
      <c r="AD323" s="221"/>
      <c r="AE323" s="221"/>
      <c r="AF323" s="221"/>
      <c r="AG323" s="221"/>
      <c r="AH323" s="221"/>
      <c r="AI323" s="221"/>
      <c r="AJ323" s="221"/>
      <c r="AK323" s="221"/>
      <c r="AL323" s="465">
        <v>0</v>
      </c>
      <c r="AM323" s="310"/>
    </row>
    <row r="324" spans="1:39" s="300" customFormat="1" x14ac:dyDescent="0.35">
      <c r="A324" s="456">
        <f t="shared" ref="A324:A397" si="27">ROW()-3</f>
        <v>321</v>
      </c>
      <c r="B324" s="457" t="s">
        <v>325</v>
      </c>
      <c r="C324" s="456">
        <v>25005313</v>
      </c>
      <c r="D324" s="457" t="s">
        <v>976</v>
      </c>
      <c r="E324" s="458" t="s">
        <v>2283</v>
      </c>
      <c r="F324" s="457" t="s">
        <v>398</v>
      </c>
      <c r="G324" s="458" t="s">
        <v>56</v>
      </c>
      <c r="H324" s="458" t="s">
        <v>2282</v>
      </c>
      <c r="I324" s="459">
        <v>27.5</v>
      </c>
      <c r="J324" s="459">
        <v>-2</v>
      </c>
      <c r="K324" s="459">
        <v>0</v>
      </c>
      <c r="L324" s="459">
        <v>-2</v>
      </c>
      <c r="M324" s="459">
        <v>27.5</v>
      </c>
      <c r="N324" s="459">
        <v>0</v>
      </c>
      <c r="O324" s="459"/>
      <c r="P324" s="459"/>
      <c r="Q324" s="460">
        <f t="shared" si="25"/>
        <v>51</v>
      </c>
      <c r="R324" s="461">
        <v>9.6000000000000032</v>
      </c>
      <c r="S324" s="461"/>
      <c r="T324" s="461">
        <v>0</v>
      </c>
      <c r="U324" s="461"/>
      <c r="V324" s="461">
        <v>0</v>
      </c>
      <c r="W324" s="462">
        <f t="shared" si="26"/>
        <v>606000</v>
      </c>
      <c r="X324" s="463">
        <f t="shared" ref="X324:X387" si="28">IF(E324="SMT",10000000/COUNTIFS(E:E,"SMT"),IF(G324="LG",(35000000+15000000)/COUNTIFS(G:G,"LG"),0))+Z324*64</f>
        <v>640000</v>
      </c>
      <c r="Y324" s="464">
        <v>1</v>
      </c>
      <c r="Z324" s="324">
        <v>10000</v>
      </c>
      <c r="AA324" s="15" t="str">
        <f>VLOOKUP(TRIM(C324),Att!B:CX,101,0)</f>
        <v>Power Connect</v>
      </c>
      <c r="AB324" s="466"/>
      <c r="AC324" s="221"/>
      <c r="AD324" s="221"/>
      <c r="AE324" s="221"/>
      <c r="AF324" s="221"/>
      <c r="AG324" s="221"/>
      <c r="AH324" s="221"/>
      <c r="AI324" s="221"/>
      <c r="AJ324" s="221"/>
      <c r="AK324" s="221"/>
      <c r="AL324" s="465">
        <v>0</v>
      </c>
      <c r="AM324" s="310"/>
    </row>
    <row r="325" spans="1:39" s="300" customFormat="1" x14ac:dyDescent="0.35">
      <c r="A325" s="456">
        <f t="shared" si="27"/>
        <v>322</v>
      </c>
      <c r="B325" s="457" t="s">
        <v>325</v>
      </c>
      <c r="C325" s="456">
        <v>26005320</v>
      </c>
      <c r="D325" s="457" t="s">
        <v>1003</v>
      </c>
      <c r="E325" s="458" t="s">
        <v>2281</v>
      </c>
      <c r="F325" s="457" t="s">
        <v>399</v>
      </c>
      <c r="G325" s="458" t="s">
        <v>56</v>
      </c>
      <c r="H325" s="458" t="s">
        <v>2282</v>
      </c>
      <c r="I325" s="459">
        <v>27.75</v>
      </c>
      <c r="J325" s="459">
        <v>-15</v>
      </c>
      <c r="K325" s="459">
        <v>0</v>
      </c>
      <c r="L325" s="459">
        <v>0</v>
      </c>
      <c r="M325" s="459">
        <v>16.5</v>
      </c>
      <c r="N325" s="459">
        <v>0</v>
      </c>
      <c r="O325" s="459"/>
      <c r="P325" s="459"/>
      <c r="Q325" s="460">
        <f t="shared" si="25"/>
        <v>29.25</v>
      </c>
      <c r="R325" s="461">
        <v>6.8000000000000016</v>
      </c>
      <c r="S325" s="461"/>
      <c r="T325" s="461">
        <v>0</v>
      </c>
      <c r="U325" s="461"/>
      <c r="V325" s="461">
        <v>0</v>
      </c>
      <c r="W325" s="462">
        <f t="shared" si="26"/>
        <v>360500</v>
      </c>
      <c r="X325" s="463">
        <f t="shared" si="28"/>
        <v>640000</v>
      </c>
      <c r="Y325" s="464">
        <v>1</v>
      </c>
      <c r="Z325" s="324">
        <v>10000</v>
      </c>
      <c r="AA325" s="15" t="str">
        <f>VLOOKUP(TRIM(C325),Att!B:CX,101,0)</f>
        <v>Power Connect</v>
      </c>
      <c r="AB325" s="466"/>
      <c r="AC325" s="221"/>
      <c r="AD325" s="221"/>
      <c r="AE325" s="221"/>
      <c r="AF325" s="221"/>
      <c r="AG325" s="221"/>
      <c r="AH325" s="221"/>
      <c r="AI325" s="221"/>
      <c r="AJ325" s="221"/>
      <c r="AK325" s="221"/>
      <c r="AL325" s="465" t="s">
        <v>1912</v>
      </c>
      <c r="AM325" s="310"/>
    </row>
    <row r="326" spans="1:39" s="300" customFormat="1" x14ac:dyDescent="0.35">
      <c r="A326" s="456">
        <f t="shared" si="27"/>
        <v>323</v>
      </c>
      <c r="B326" s="457" t="s">
        <v>325</v>
      </c>
      <c r="C326" s="456">
        <v>26005321</v>
      </c>
      <c r="D326" s="457" t="s">
        <v>1006</v>
      </c>
      <c r="E326" s="458" t="s">
        <v>2283</v>
      </c>
      <c r="F326" s="457" t="s">
        <v>399</v>
      </c>
      <c r="G326" s="458" t="s">
        <v>56</v>
      </c>
      <c r="H326" s="458" t="s">
        <v>2282</v>
      </c>
      <c r="I326" s="459">
        <v>14</v>
      </c>
      <c r="J326" s="459">
        <v>0</v>
      </c>
      <c r="K326" s="459">
        <v>0</v>
      </c>
      <c r="L326" s="459">
        <v>-1</v>
      </c>
      <c r="M326" s="459">
        <v>22.5</v>
      </c>
      <c r="N326" s="459">
        <v>0</v>
      </c>
      <c r="O326" s="459"/>
      <c r="P326" s="459"/>
      <c r="Q326" s="460">
        <f t="shared" si="25"/>
        <v>35.5</v>
      </c>
      <c r="R326" s="461">
        <v>8.4000000000000021</v>
      </c>
      <c r="S326" s="461"/>
      <c r="T326" s="461">
        <v>0</v>
      </c>
      <c r="U326" s="461"/>
      <c r="V326" s="461">
        <v>0</v>
      </c>
      <c r="W326" s="462">
        <f t="shared" si="26"/>
        <v>439000</v>
      </c>
      <c r="X326" s="463">
        <f t="shared" si="28"/>
        <v>640000</v>
      </c>
      <c r="Y326" s="464">
        <v>1</v>
      </c>
      <c r="Z326" s="324">
        <v>10000</v>
      </c>
      <c r="AA326" s="15" t="str">
        <f>VLOOKUP(TRIM(C326),Att!B:CX,101,0)</f>
        <v>Power Connect</v>
      </c>
      <c r="AB326" s="466"/>
      <c r="AC326" s="221"/>
      <c r="AD326" s="221"/>
      <c r="AE326" s="221"/>
      <c r="AF326" s="221"/>
      <c r="AG326" s="221"/>
      <c r="AH326" s="221"/>
      <c r="AI326" s="221"/>
      <c r="AJ326" s="221"/>
      <c r="AK326" s="221"/>
      <c r="AL326" s="465">
        <v>0</v>
      </c>
      <c r="AM326" s="310"/>
    </row>
    <row r="327" spans="1:39" s="300" customFormat="1" x14ac:dyDescent="0.35">
      <c r="A327" s="456">
        <f t="shared" si="27"/>
        <v>324</v>
      </c>
      <c r="B327" s="457" t="s">
        <v>325</v>
      </c>
      <c r="C327" s="456">
        <v>26005325</v>
      </c>
      <c r="D327" s="457" t="s">
        <v>1009</v>
      </c>
      <c r="E327" s="458" t="s">
        <v>2281</v>
      </c>
      <c r="F327" s="457" t="s">
        <v>399</v>
      </c>
      <c r="G327" s="458" t="s">
        <v>56</v>
      </c>
      <c r="H327" s="458" t="s">
        <v>2282</v>
      </c>
      <c r="I327" s="459">
        <v>9.75</v>
      </c>
      <c r="J327" s="459">
        <v>0</v>
      </c>
      <c r="K327" s="459">
        <v>0</v>
      </c>
      <c r="L327" s="459">
        <v>-2</v>
      </c>
      <c r="M327" s="459">
        <v>20.5</v>
      </c>
      <c r="N327" s="459">
        <v>0</v>
      </c>
      <c r="O327" s="459"/>
      <c r="P327" s="459"/>
      <c r="Q327" s="460">
        <f t="shared" si="25"/>
        <v>28.25</v>
      </c>
      <c r="R327" s="461">
        <v>8.4000000000000021</v>
      </c>
      <c r="S327" s="461"/>
      <c r="T327" s="461">
        <v>0</v>
      </c>
      <c r="U327" s="461"/>
      <c r="V327" s="461">
        <v>0</v>
      </c>
      <c r="W327" s="462">
        <f t="shared" si="26"/>
        <v>366500</v>
      </c>
      <c r="X327" s="463">
        <f t="shared" si="28"/>
        <v>640000</v>
      </c>
      <c r="Y327" s="464">
        <v>1</v>
      </c>
      <c r="Z327" s="324">
        <v>10000</v>
      </c>
      <c r="AA327" s="15" t="str">
        <f>VLOOKUP(TRIM(C327),Att!B:CX,101,0)</f>
        <v>Power Connect</v>
      </c>
      <c r="AB327" s="466"/>
      <c r="AC327" s="221"/>
      <c r="AD327" s="221"/>
      <c r="AE327" s="221"/>
      <c r="AF327" s="221"/>
      <c r="AG327" s="221"/>
      <c r="AH327" s="221"/>
      <c r="AI327" s="221"/>
      <c r="AJ327" s="221"/>
      <c r="AK327" s="221"/>
      <c r="AL327" s="465">
        <v>0</v>
      </c>
      <c r="AM327" s="310"/>
    </row>
    <row r="328" spans="1:39" s="300" customFormat="1" x14ac:dyDescent="0.35">
      <c r="A328" s="456">
        <f t="shared" si="27"/>
        <v>325</v>
      </c>
      <c r="B328" s="457" t="s">
        <v>325</v>
      </c>
      <c r="C328" s="456">
        <v>26005327</v>
      </c>
      <c r="D328" s="457" t="s">
        <v>1012</v>
      </c>
      <c r="E328" s="458" t="s">
        <v>2283</v>
      </c>
      <c r="F328" s="457" t="s">
        <v>399</v>
      </c>
      <c r="G328" s="458" t="s">
        <v>56</v>
      </c>
      <c r="H328" s="458" t="s">
        <v>2282</v>
      </c>
      <c r="I328" s="459">
        <v>26.25</v>
      </c>
      <c r="J328" s="459">
        <v>0</v>
      </c>
      <c r="K328" s="459">
        <v>0</v>
      </c>
      <c r="L328" s="459">
        <v>-2</v>
      </c>
      <c r="M328" s="459">
        <v>22.5</v>
      </c>
      <c r="N328" s="459">
        <v>0</v>
      </c>
      <c r="O328" s="459"/>
      <c r="P328" s="459"/>
      <c r="Q328" s="460">
        <f t="shared" si="25"/>
        <v>46.75</v>
      </c>
      <c r="R328" s="461">
        <v>9.8773140696862463</v>
      </c>
      <c r="S328" s="461"/>
      <c r="T328" s="461">
        <v>0</v>
      </c>
      <c r="U328" s="461"/>
      <c r="V328" s="461">
        <v>0</v>
      </c>
      <c r="W328" s="462">
        <f t="shared" si="26"/>
        <v>566273</v>
      </c>
      <c r="X328" s="463">
        <f t="shared" si="28"/>
        <v>640000</v>
      </c>
      <c r="Y328" s="464">
        <v>1</v>
      </c>
      <c r="Z328" s="324">
        <v>10000</v>
      </c>
      <c r="AA328" s="15" t="str">
        <f>VLOOKUP(TRIM(C328),Att!B:CX,101,0)</f>
        <v>Power Connect</v>
      </c>
      <c r="AB328" s="466"/>
      <c r="AC328" s="221"/>
      <c r="AD328" s="221"/>
      <c r="AE328" s="221"/>
      <c r="AF328" s="221"/>
      <c r="AG328" s="221"/>
      <c r="AH328" s="221"/>
      <c r="AI328" s="221"/>
      <c r="AJ328" s="221"/>
      <c r="AK328" s="221"/>
      <c r="AL328" s="465">
        <v>0</v>
      </c>
      <c r="AM328" s="310"/>
    </row>
    <row r="329" spans="1:39" s="300" customFormat="1" x14ac:dyDescent="0.35">
      <c r="A329" s="456">
        <f t="shared" si="27"/>
        <v>326</v>
      </c>
      <c r="B329" s="457" t="s">
        <v>325</v>
      </c>
      <c r="C329" s="456">
        <v>26005330</v>
      </c>
      <c r="D329" s="457" t="s">
        <v>950</v>
      </c>
      <c r="E329" s="458" t="s">
        <v>2281</v>
      </c>
      <c r="F329" s="457" t="s">
        <v>399</v>
      </c>
      <c r="G329" s="458" t="s">
        <v>56</v>
      </c>
      <c r="H329" s="458" t="s">
        <v>2282</v>
      </c>
      <c r="I329" s="459">
        <v>24</v>
      </c>
      <c r="J329" s="459">
        <v>-15</v>
      </c>
      <c r="K329" s="459">
        <v>0</v>
      </c>
      <c r="L329" s="459">
        <v>-2</v>
      </c>
      <c r="M329" s="459">
        <v>19.5</v>
      </c>
      <c r="N329" s="459">
        <v>0</v>
      </c>
      <c r="O329" s="459"/>
      <c r="P329" s="459"/>
      <c r="Q329" s="460">
        <f t="shared" si="25"/>
        <v>26.5</v>
      </c>
      <c r="R329" s="461">
        <v>6.4000000000000012</v>
      </c>
      <c r="S329" s="461"/>
      <c r="T329" s="461">
        <v>0</v>
      </c>
      <c r="U329" s="461"/>
      <c r="V329" s="461">
        <v>0</v>
      </c>
      <c r="W329" s="462">
        <f t="shared" si="26"/>
        <v>329000</v>
      </c>
      <c r="X329" s="463">
        <f t="shared" si="28"/>
        <v>640000</v>
      </c>
      <c r="Y329" s="464">
        <v>1</v>
      </c>
      <c r="Z329" s="324">
        <v>10000</v>
      </c>
      <c r="AA329" s="15" t="str">
        <f>VLOOKUP(TRIM(C329),Att!B:CX,101,0)</f>
        <v>Power Connect</v>
      </c>
      <c r="AB329" s="466"/>
      <c r="AC329" s="221"/>
      <c r="AD329" s="221"/>
      <c r="AE329" s="221"/>
      <c r="AF329" s="221"/>
      <c r="AG329" s="221"/>
      <c r="AH329" s="221"/>
      <c r="AI329" s="221"/>
      <c r="AJ329" s="221"/>
      <c r="AK329" s="221"/>
      <c r="AL329" s="465">
        <v>0</v>
      </c>
      <c r="AM329" s="310"/>
    </row>
    <row r="330" spans="1:39" s="300" customFormat="1" x14ac:dyDescent="0.35">
      <c r="A330" s="456">
        <f t="shared" si="27"/>
        <v>327</v>
      </c>
      <c r="B330" s="457" t="s">
        <v>325</v>
      </c>
      <c r="C330" s="456">
        <v>26005332</v>
      </c>
      <c r="D330" s="457" t="s">
        <v>1017</v>
      </c>
      <c r="E330" s="458" t="s">
        <v>2283</v>
      </c>
      <c r="F330" s="457" t="s">
        <v>399</v>
      </c>
      <c r="G330" s="458" t="s">
        <v>56</v>
      </c>
      <c r="H330" s="458" t="s">
        <v>2282</v>
      </c>
      <c r="I330" s="459">
        <v>20.25</v>
      </c>
      <c r="J330" s="459">
        <v>-2</v>
      </c>
      <c r="K330" s="459">
        <v>0</v>
      </c>
      <c r="L330" s="459">
        <v>-3</v>
      </c>
      <c r="M330" s="459">
        <v>22</v>
      </c>
      <c r="N330" s="459">
        <v>0</v>
      </c>
      <c r="O330" s="459"/>
      <c r="P330" s="459">
        <v>10</v>
      </c>
      <c r="Q330" s="460">
        <f t="shared" si="25"/>
        <v>47.25</v>
      </c>
      <c r="R330" s="461">
        <v>8.7398165137614701</v>
      </c>
      <c r="S330" s="461"/>
      <c r="T330" s="461">
        <v>0</v>
      </c>
      <c r="U330" s="461"/>
      <c r="V330" s="461">
        <v>0</v>
      </c>
      <c r="W330" s="462">
        <f t="shared" si="26"/>
        <v>559898</v>
      </c>
      <c r="X330" s="463">
        <f t="shared" si="28"/>
        <v>640000</v>
      </c>
      <c r="Y330" s="464">
        <v>1</v>
      </c>
      <c r="Z330" s="324">
        <v>10000</v>
      </c>
      <c r="AA330" s="15" t="str">
        <f>VLOOKUP(TRIM(C330),Att!B:CX,101,0)</f>
        <v>Power Connect</v>
      </c>
      <c r="AB330" s="466"/>
      <c r="AC330" s="221"/>
      <c r="AD330" s="221"/>
      <c r="AE330" s="221"/>
      <c r="AF330" s="221"/>
      <c r="AG330" s="221"/>
      <c r="AH330" s="221"/>
      <c r="AI330" s="221"/>
      <c r="AJ330" s="221"/>
      <c r="AK330" s="221"/>
      <c r="AL330" s="465">
        <v>0</v>
      </c>
      <c r="AM330" s="310"/>
    </row>
    <row r="331" spans="1:39" s="300" customFormat="1" x14ac:dyDescent="0.35">
      <c r="A331" s="456">
        <f t="shared" si="27"/>
        <v>328</v>
      </c>
      <c r="B331" s="457" t="s">
        <v>325</v>
      </c>
      <c r="C331" s="456">
        <v>26005333</v>
      </c>
      <c r="D331" s="457" t="s">
        <v>1020</v>
      </c>
      <c r="E331" s="458" t="s">
        <v>2281</v>
      </c>
      <c r="F331" s="457" t="s">
        <v>399</v>
      </c>
      <c r="G331" s="458" t="s">
        <v>56</v>
      </c>
      <c r="H331" s="458" t="s">
        <v>2282</v>
      </c>
      <c r="I331" s="459">
        <v>7.25</v>
      </c>
      <c r="J331" s="459">
        <v>-17</v>
      </c>
      <c r="K331" s="459">
        <v>0</v>
      </c>
      <c r="L331" s="459">
        <v>-2</v>
      </c>
      <c r="M331" s="459">
        <v>19.5</v>
      </c>
      <c r="N331" s="459">
        <v>0</v>
      </c>
      <c r="O331" s="459"/>
      <c r="P331" s="459"/>
      <c r="Q331" s="460">
        <f t="shared" si="25"/>
        <v>7.75</v>
      </c>
      <c r="R331" s="461">
        <v>7.6000000000000023</v>
      </c>
      <c r="S331" s="461"/>
      <c r="T331" s="461">
        <v>0</v>
      </c>
      <c r="U331" s="461"/>
      <c r="V331" s="461">
        <v>0</v>
      </c>
      <c r="W331" s="462">
        <f t="shared" si="26"/>
        <v>153500</v>
      </c>
      <c r="X331" s="463">
        <f t="shared" si="28"/>
        <v>640000</v>
      </c>
      <c r="Y331" s="464">
        <v>1</v>
      </c>
      <c r="Z331" s="324">
        <v>10000</v>
      </c>
      <c r="AA331" s="15" t="str">
        <f>VLOOKUP(TRIM(C331),Att!B:CX,101,0)</f>
        <v>ANNK-HR</v>
      </c>
      <c r="AB331" s="466"/>
      <c r="AC331" s="221"/>
      <c r="AD331" s="221"/>
      <c r="AE331" s="221"/>
      <c r="AF331" s="221"/>
      <c r="AG331" s="221"/>
      <c r="AH331" s="221"/>
      <c r="AI331" s="221"/>
      <c r="AJ331" s="221"/>
      <c r="AK331" s="221"/>
      <c r="AL331" s="465">
        <v>0</v>
      </c>
      <c r="AM331" s="310"/>
    </row>
    <row r="332" spans="1:39" s="300" customFormat="1" x14ac:dyDescent="0.35">
      <c r="A332" s="456">
        <f t="shared" si="27"/>
        <v>329</v>
      </c>
      <c r="B332" s="457" t="s">
        <v>325</v>
      </c>
      <c r="C332" s="456">
        <v>26005335</v>
      </c>
      <c r="D332" s="457" t="s">
        <v>1023</v>
      </c>
      <c r="E332" s="458" t="s">
        <v>2283</v>
      </c>
      <c r="F332" s="457" t="s">
        <v>399</v>
      </c>
      <c r="G332" s="458" t="s">
        <v>56</v>
      </c>
      <c r="H332" s="458" t="s">
        <v>2282</v>
      </c>
      <c r="I332" s="459">
        <v>36.75</v>
      </c>
      <c r="J332" s="459">
        <v>0</v>
      </c>
      <c r="K332" s="459">
        <v>0</v>
      </c>
      <c r="L332" s="459">
        <v>-4</v>
      </c>
      <c r="M332" s="459">
        <v>30.5</v>
      </c>
      <c r="N332" s="459">
        <v>0</v>
      </c>
      <c r="O332" s="459"/>
      <c r="P332" s="459"/>
      <c r="Q332" s="460">
        <f t="shared" si="25"/>
        <v>63.25</v>
      </c>
      <c r="R332" s="461">
        <v>9.6000000000000032</v>
      </c>
      <c r="S332" s="461"/>
      <c r="T332" s="461">
        <v>0</v>
      </c>
      <c r="U332" s="461"/>
      <c r="V332" s="461">
        <v>0</v>
      </c>
      <c r="W332" s="462">
        <f t="shared" si="26"/>
        <v>728500</v>
      </c>
      <c r="X332" s="463">
        <f t="shared" si="28"/>
        <v>640000</v>
      </c>
      <c r="Y332" s="464">
        <v>1</v>
      </c>
      <c r="Z332" s="324">
        <v>10000</v>
      </c>
      <c r="AA332" s="15" t="str">
        <f>VLOOKUP(TRIM(C332),Att!B:CX,101,0)</f>
        <v>ANNK-HR</v>
      </c>
      <c r="AB332" s="466"/>
      <c r="AC332" s="221"/>
      <c r="AD332" s="221"/>
      <c r="AE332" s="221"/>
      <c r="AF332" s="221"/>
      <c r="AG332" s="221"/>
      <c r="AH332" s="221"/>
      <c r="AI332" s="221"/>
      <c r="AJ332" s="221"/>
      <c r="AK332" s="221"/>
      <c r="AL332" s="465">
        <v>0</v>
      </c>
      <c r="AM332" s="310"/>
    </row>
    <row r="333" spans="1:39" s="300" customFormat="1" x14ac:dyDescent="0.35">
      <c r="A333" s="456">
        <f t="shared" si="27"/>
        <v>330</v>
      </c>
      <c r="B333" s="457" t="s">
        <v>325</v>
      </c>
      <c r="C333" s="456">
        <v>26005336</v>
      </c>
      <c r="D333" s="457" t="s">
        <v>1026</v>
      </c>
      <c r="E333" s="458" t="s">
        <v>2283</v>
      </c>
      <c r="F333" s="457" t="s">
        <v>399</v>
      </c>
      <c r="G333" s="458" t="s">
        <v>56</v>
      </c>
      <c r="H333" s="458" t="s">
        <v>2282</v>
      </c>
      <c r="I333" s="459">
        <v>37</v>
      </c>
      <c r="J333" s="459">
        <v>-2</v>
      </c>
      <c r="K333" s="459">
        <v>0</v>
      </c>
      <c r="L333" s="459">
        <v>-3</v>
      </c>
      <c r="M333" s="459">
        <v>26</v>
      </c>
      <c r="N333" s="459">
        <v>0</v>
      </c>
      <c r="O333" s="459"/>
      <c r="P333" s="459"/>
      <c r="Q333" s="460">
        <f t="shared" si="25"/>
        <v>58</v>
      </c>
      <c r="R333" s="461">
        <v>10.05714285714286</v>
      </c>
      <c r="S333" s="461"/>
      <c r="T333" s="461">
        <v>0</v>
      </c>
      <c r="U333" s="461"/>
      <c r="V333" s="461">
        <v>0</v>
      </c>
      <c r="W333" s="462">
        <f t="shared" si="26"/>
        <v>680571</v>
      </c>
      <c r="X333" s="463">
        <f t="shared" si="28"/>
        <v>640000</v>
      </c>
      <c r="Y333" s="464">
        <v>1</v>
      </c>
      <c r="Z333" s="324">
        <v>10000</v>
      </c>
      <c r="AA333" s="15" t="str">
        <f>VLOOKUP(TRIM(C333),Att!B:CX,101,0)</f>
        <v>MEKONG SUBLABOR</v>
      </c>
      <c r="AB333" s="466"/>
      <c r="AC333" s="221"/>
      <c r="AD333" s="221"/>
      <c r="AE333" s="221"/>
      <c r="AF333" s="221"/>
      <c r="AG333" s="221"/>
      <c r="AH333" s="221"/>
      <c r="AI333" s="221"/>
      <c r="AJ333" s="221"/>
      <c r="AK333" s="221"/>
      <c r="AL333" s="465">
        <v>0</v>
      </c>
      <c r="AM333" s="310"/>
    </row>
    <row r="334" spans="1:39" s="300" customFormat="1" x14ac:dyDescent="0.35">
      <c r="A334" s="456">
        <f t="shared" si="27"/>
        <v>331</v>
      </c>
      <c r="B334" s="457" t="s">
        <v>325</v>
      </c>
      <c r="C334" s="456">
        <v>26005374</v>
      </c>
      <c r="D334" s="457" t="s">
        <v>1131</v>
      </c>
      <c r="E334" s="458" t="s">
        <v>2281</v>
      </c>
      <c r="F334" s="457" t="s">
        <v>399</v>
      </c>
      <c r="G334" s="458" t="s">
        <v>56</v>
      </c>
      <c r="H334" s="458" t="s">
        <v>2282</v>
      </c>
      <c r="I334" s="459">
        <v>3</v>
      </c>
      <c r="J334" s="459">
        <v>-17</v>
      </c>
      <c r="K334" s="459">
        <v>0</v>
      </c>
      <c r="L334" s="459">
        <v>-1</v>
      </c>
      <c r="M334" s="459">
        <v>18.5</v>
      </c>
      <c r="N334" s="459">
        <v>0</v>
      </c>
      <c r="O334" s="459"/>
      <c r="P334" s="459"/>
      <c r="Q334" s="460">
        <f t="shared" si="25"/>
        <v>3.5</v>
      </c>
      <c r="R334" s="461">
        <v>5.6000000000000005</v>
      </c>
      <c r="S334" s="461"/>
      <c r="T334" s="461">
        <v>0</v>
      </c>
      <c r="U334" s="461"/>
      <c r="V334" s="461">
        <v>0</v>
      </c>
      <c r="W334" s="462">
        <f t="shared" si="26"/>
        <v>91000</v>
      </c>
      <c r="X334" s="463">
        <f t="shared" si="28"/>
        <v>640000</v>
      </c>
      <c r="Y334" s="464">
        <v>1</v>
      </c>
      <c r="Z334" s="324">
        <v>10000</v>
      </c>
      <c r="AA334" s="15" t="str">
        <f>VLOOKUP(TRIM(C334),Att!B:CX,101,0)</f>
        <v>Power Connect</v>
      </c>
      <c r="AB334" s="466"/>
      <c r="AC334" s="221"/>
      <c r="AD334" s="221"/>
      <c r="AE334" s="221"/>
      <c r="AF334" s="221"/>
      <c r="AG334" s="221"/>
      <c r="AH334" s="221"/>
      <c r="AI334" s="221"/>
      <c r="AJ334" s="221"/>
      <c r="AK334" s="221"/>
      <c r="AL334" s="465">
        <v>0</v>
      </c>
      <c r="AM334" s="310"/>
    </row>
    <row r="335" spans="1:39" s="300" customFormat="1" x14ac:dyDescent="0.35">
      <c r="A335" s="456">
        <f t="shared" si="27"/>
        <v>332</v>
      </c>
      <c r="B335" s="457" t="s">
        <v>325</v>
      </c>
      <c r="C335" s="456">
        <v>26005375</v>
      </c>
      <c r="D335" s="457" t="s">
        <v>1134</v>
      </c>
      <c r="E335" s="458" t="s">
        <v>2281</v>
      </c>
      <c r="F335" s="457" t="s">
        <v>399</v>
      </c>
      <c r="G335" s="458" t="s">
        <v>56</v>
      </c>
      <c r="H335" s="458" t="s">
        <v>2282</v>
      </c>
      <c r="I335" s="459">
        <v>34</v>
      </c>
      <c r="J335" s="459">
        <v>-2</v>
      </c>
      <c r="K335" s="459">
        <v>0</v>
      </c>
      <c r="L335" s="459">
        <v>-2</v>
      </c>
      <c r="M335" s="459">
        <v>25</v>
      </c>
      <c r="N335" s="459">
        <v>0</v>
      </c>
      <c r="O335" s="459"/>
      <c r="P335" s="459"/>
      <c r="Q335" s="460">
        <f t="shared" si="25"/>
        <v>55</v>
      </c>
      <c r="R335" s="461">
        <v>12.416748301906745</v>
      </c>
      <c r="S335" s="461"/>
      <c r="T335" s="461">
        <v>0</v>
      </c>
      <c r="U335" s="461"/>
      <c r="V335" s="461">
        <v>0</v>
      </c>
      <c r="W335" s="462">
        <f t="shared" si="26"/>
        <v>674167</v>
      </c>
      <c r="X335" s="463">
        <f t="shared" si="28"/>
        <v>640000</v>
      </c>
      <c r="Y335" s="464">
        <v>1</v>
      </c>
      <c r="Z335" s="324">
        <v>10000</v>
      </c>
      <c r="AA335" s="15" t="str">
        <f>VLOOKUP(TRIM(C335),Att!B:CX,101,0)</f>
        <v>Power Connect</v>
      </c>
      <c r="AB335" s="466"/>
      <c r="AC335" s="221"/>
      <c r="AD335" s="221"/>
      <c r="AE335" s="221"/>
      <c r="AF335" s="221"/>
      <c r="AG335" s="221"/>
      <c r="AH335" s="221"/>
      <c r="AI335" s="221"/>
      <c r="AJ335" s="221"/>
      <c r="AK335" s="221"/>
      <c r="AL335" s="465">
        <v>0</v>
      </c>
      <c r="AM335" s="310"/>
    </row>
    <row r="336" spans="1:39" s="300" customFormat="1" x14ac:dyDescent="0.35">
      <c r="A336" s="456">
        <f t="shared" si="27"/>
        <v>333</v>
      </c>
      <c r="B336" s="457" t="s">
        <v>325</v>
      </c>
      <c r="C336" s="456">
        <v>26005377</v>
      </c>
      <c r="D336" s="457" t="s">
        <v>1137</v>
      </c>
      <c r="E336" s="458" t="s">
        <v>2281</v>
      </c>
      <c r="F336" s="457" t="s">
        <v>399</v>
      </c>
      <c r="G336" s="458" t="s">
        <v>56</v>
      </c>
      <c r="H336" s="458" t="s">
        <v>2282</v>
      </c>
      <c r="I336" s="459">
        <v>-16.25</v>
      </c>
      <c r="J336" s="459">
        <v>0</v>
      </c>
      <c r="K336" s="459">
        <v>0</v>
      </c>
      <c r="L336" s="459">
        <v>-2</v>
      </c>
      <c r="M336" s="459">
        <v>17.5</v>
      </c>
      <c r="N336" s="459">
        <v>0</v>
      </c>
      <c r="O336" s="459"/>
      <c r="P336" s="459"/>
      <c r="Q336" s="460">
        <f t="shared" si="25"/>
        <v>-0.75</v>
      </c>
      <c r="R336" s="461">
        <v>6.8000000000000016</v>
      </c>
      <c r="S336" s="461"/>
      <c r="T336" s="461">
        <v>0</v>
      </c>
      <c r="U336" s="461"/>
      <c r="V336" s="461">
        <v>0</v>
      </c>
      <c r="W336" s="462">
        <f t="shared" si="26"/>
        <v>68000</v>
      </c>
      <c r="X336" s="463">
        <f t="shared" si="28"/>
        <v>640000</v>
      </c>
      <c r="Y336" s="464">
        <v>1</v>
      </c>
      <c r="Z336" s="324">
        <v>10000</v>
      </c>
      <c r="AA336" s="15" t="str">
        <f>VLOOKUP(TRIM(C336),Att!B:CX,101,0)</f>
        <v>MEKONG SUBLABOR</v>
      </c>
      <c r="AB336" s="466"/>
      <c r="AC336" s="221"/>
      <c r="AD336" s="221"/>
      <c r="AE336" s="221"/>
      <c r="AF336" s="221"/>
      <c r="AG336" s="221"/>
      <c r="AH336" s="221"/>
      <c r="AI336" s="221"/>
      <c r="AJ336" s="221"/>
      <c r="AK336" s="221"/>
      <c r="AL336" s="465">
        <v>0</v>
      </c>
      <c r="AM336" s="310"/>
    </row>
    <row r="337" spans="1:39" s="300" customFormat="1" x14ac:dyDescent="0.35">
      <c r="A337" s="456">
        <f t="shared" si="27"/>
        <v>334</v>
      </c>
      <c r="B337" s="457" t="s">
        <v>325</v>
      </c>
      <c r="C337" s="456">
        <v>26005378</v>
      </c>
      <c r="D337" s="457" t="s">
        <v>1140</v>
      </c>
      <c r="E337" s="458" t="s">
        <v>2281</v>
      </c>
      <c r="F337" s="457" t="s">
        <v>399</v>
      </c>
      <c r="G337" s="458" t="s">
        <v>56</v>
      </c>
      <c r="H337" s="458" t="s">
        <v>2282</v>
      </c>
      <c r="I337" s="459">
        <v>36</v>
      </c>
      <c r="J337" s="459">
        <v>0</v>
      </c>
      <c r="K337" s="459">
        <v>0</v>
      </c>
      <c r="L337" s="459">
        <v>-1</v>
      </c>
      <c r="M337" s="459">
        <v>26.5</v>
      </c>
      <c r="N337" s="459">
        <v>0</v>
      </c>
      <c r="O337" s="459"/>
      <c r="P337" s="459"/>
      <c r="Q337" s="460">
        <f t="shared" si="25"/>
        <v>61.5</v>
      </c>
      <c r="R337" s="461">
        <v>15.600214557172762</v>
      </c>
      <c r="S337" s="461"/>
      <c r="T337" s="461">
        <v>0</v>
      </c>
      <c r="U337" s="461"/>
      <c r="V337" s="461">
        <v>0</v>
      </c>
      <c r="W337" s="462">
        <f t="shared" si="26"/>
        <v>771002</v>
      </c>
      <c r="X337" s="463">
        <f t="shared" si="28"/>
        <v>640000</v>
      </c>
      <c r="Y337" s="464">
        <v>1</v>
      </c>
      <c r="Z337" s="324">
        <v>10000</v>
      </c>
      <c r="AA337" s="15" t="str">
        <f>VLOOKUP(TRIM(C337),Att!B:CX,101,0)</f>
        <v>MEKONG SUBLABOR</v>
      </c>
      <c r="AB337" s="466"/>
      <c r="AC337" s="221"/>
      <c r="AD337" s="221"/>
      <c r="AE337" s="221"/>
      <c r="AF337" s="221"/>
      <c r="AG337" s="221"/>
      <c r="AH337" s="221"/>
      <c r="AI337" s="221"/>
      <c r="AJ337" s="221"/>
      <c r="AK337" s="221"/>
      <c r="AL337" s="465">
        <v>0</v>
      </c>
      <c r="AM337" s="310"/>
    </row>
    <row r="338" spans="1:39" s="300" customFormat="1" x14ac:dyDescent="0.35">
      <c r="A338" s="456">
        <f t="shared" si="27"/>
        <v>335</v>
      </c>
      <c r="B338" s="457" t="s">
        <v>325</v>
      </c>
      <c r="C338" s="456">
        <v>26005425</v>
      </c>
      <c r="D338" s="457" t="s">
        <v>1232</v>
      </c>
      <c r="E338" s="458" t="s">
        <v>2283</v>
      </c>
      <c r="F338" s="457" t="s">
        <v>399</v>
      </c>
      <c r="G338" s="458" t="s">
        <v>56</v>
      </c>
      <c r="H338" s="458" t="s">
        <v>2282</v>
      </c>
      <c r="I338" s="459">
        <v>-11.5</v>
      </c>
      <c r="J338" s="459">
        <v>0</v>
      </c>
      <c r="K338" s="459">
        <v>0</v>
      </c>
      <c r="L338" s="459">
        <v>-2</v>
      </c>
      <c r="M338" s="459">
        <v>14.5</v>
      </c>
      <c r="N338" s="459">
        <v>0</v>
      </c>
      <c r="O338" s="459"/>
      <c r="P338" s="459"/>
      <c r="Q338" s="460">
        <f t="shared" si="25"/>
        <v>1</v>
      </c>
      <c r="R338" s="461">
        <v>4.8</v>
      </c>
      <c r="S338" s="461"/>
      <c r="T338" s="461">
        <v>0</v>
      </c>
      <c r="U338" s="461"/>
      <c r="V338" s="461">
        <v>0</v>
      </c>
      <c r="W338" s="462">
        <f t="shared" si="26"/>
        <v>58000</v>
      </c>
      <c r="X338" s="463">
        <f t="shared" si="28"/>
        <v>640000</v>
      </c>
      <c r="Y338" s="464">
        <v>1</v>
      </c>
      <c r="Z338" s="324">
        <v>10000</v>
      </c>
      <c r="AA338" s="15" t="str">
        <f>VLOOKUP(TRIM(C338),Att!B:CX,101,0)</f>
        <v>MEKONG SUBLABOR</v>
      </c>
      <c r="AB338" s="466"/>
      <c r="AC338" s="221"/>
      <c r="AD338" s="221"/>
      <c r="AE338" s="221"/>
      <c r="AF338" s="221"/>
      <c r="AG338" s="221"/>
      <c r="AH338" s="221"/>
      <c r="AI338" s="221"/>
      <c r="AJ338" s="221"/>
      <c r="AK338" s="221"/>
      <c r="AL338" s="465">
        <v>0</v>
      </c>
      <c r="AM338" s="310"/>
    </row>
    <row r="339" spans="1:39" s="300" customFormat="1" x14ac:dyDescent="0.35">
      <c r="A339" s="456">
        <f t="shared" si="27"/>
        <v>336</v>
      </c>
      <c r="B339" s="457" t="s">
        <v>325</v>
      </c>
      <c r="C339" s="456">
        <v>26005426</v>
      </c>
      <c r="D339" s="457" t="s">
        <v>1235</v>
      </c>
      <c r="E339" s="458" t="s">
        <v>2283</v>
      </c>
      <c r="F339" s="457" t="s">
        <v>399</v>
      </c>
      <c r="G339" s="458" t="s">
        <v>56</v>
      </c>
      <c r="H339" s="458" t="s">
        <v>2282</v>
      </c>
      <c r="I339" s="459">
        <v>27.75</v>
      </c>
      <c r="J339" s="459">
        <v>0</v>
      </c>
      <c r="K339" s="459">
        <v>0</v>
      </c>
      <c r="L339" s="459">
        <v>-2</v>
      </c>
      <c r="M339" s="459">
        <v>23.5</v>
      </c>
      <c r="N339" s="459">
        <v>0</v>
      </c>
      <c r="O339" s="459"/>
      <c r="P339" s="459"/>
      <c r="Q339" s="460">
        <f t="shared" si="25"/>
        <v>49.25</v>
      </c>
      <c r="R339" s="461">
        <v>7.200000000000002</v>
      </c>
      <c r="S339" s="461"/>
      <c r="T339" s="461">
        <v>0</v>
      </c>
      <c r="U339" s="461"/>
      <c r="V339" s="461">
        <v>0</v>
      </c>
      <c r="W339" s="462">
        <f t="shared" si="26"/>
        <v>564500</v>
      </c>
      <c r="X339" s="463">
        <f t="shared" si="28"/>
        <v>640000</v>
      </c>
      <c r="Y339" s="464">
        <v>1</v>
      </c>
      <c r="Z339" s="324">
        <v>10000</v>
      </c>
      <c r="AA339" s="15" t="str">
        <f>VLOOKUP(TRIM(C339),Att!B:CX,101,0)</f>
        <v>MEKONG SUBLABOR</v>
      </c>
      <c r="AB339" s="466"/>
      <c r="AC339" s="221"/>
      <c r="AD339" s="221"/>
      <c r="AE339" s="221"/>
      <c r="AF339" s="221"/>
      <c r="AG339" s="221"/>
      <c r="AH339" s="221"/>
      <c r="AI339" s="221"/>
      <c r="AJ339" s="221"/>
      <c r="AK339" s="221"/>
      <c r="AL339" s="465">
        <v>0</v>
      </c>
      <c r="AM339" s="310"/>
    </row>
    <row r="340" spans="1:39" s="300" customFormat="1" x14ac:dyDescent="0.35">
      <c r="A340" s="456">
        <f t="shared" si="27"/>
        <v>337</v>
      </c>
      <c r="B340" s="457" t="s">
        <v>325</v>
      </c>
      <c r="C340" s="456">
        <v>26005427</v>
      </c>
      <c r="D340" s="457" t="s">
        <v>1238</v>
      </c>
      <c r="E340" s="458" t="s">
        <v>2283</v>
      </c>
      <c r="F340" s="457" t="s">
        <v>399</v>
      </c>
      <c r="G340" s="458" t="s">
        <v>56</v>
      </c>
      <c r="H340" s="458" t="s">
        <v>2282</v>
      </c>
      <c r="I340" s="459">
        <v>27.5</v>
      </c>
      <c r="J340" s="459">
        <v>0</v>
      </c>
      <c r="K340" s="459">
        <v>0</v>
      </c>
      <c r="L340" s="459">
        <v>-3</v>
      </c>
      <c r="M340" s="459">
        <v>22</v>
      </c>
      <c r="N340" s="459">
        <v>0</v>
      </c>
      <c r="O340" s="459"/>
      <c r="P340" s="459"/>
      <c r="Q340" s="460">
        <f t="shared" si="25"/>
        <v>46.5</v>
      </c>
      <c r="R340" s="461">
        <v>9.7210238628428343</v>
      </c>
      <c r="S340" s="461"/>
      <c r="T340" s="461">
        <v>0</v>
      </c>
      <c r="U340" s="461"/>
      <c r="V340" s="461">
        <v>0</v>
      </c>
      <c r="W340" s="462">
        <f t="shared" si="26"/>
        <v>562210</v>
      </c>
      <c r="X340" s="463">
        <f t="shared" si="28"/>
        <v>640000</v>
      </c>
      <c r="Y340" s="464">
        <v>1</v>
      </c>
      <c r="Z340" s="324">
        <v>10000</v>
      </c>
      <c r="AA340" s="15" t="str">
        <f>VLOOKUP(TRIM(C340),Att!B:CX,101,0)</f>
        <v>ANNK-HR</v>
      </c>
      <c r="AB340" s="466"/>
      <c r="AC340" s="221"/>
      <c r="AD340" s="221"/>
      <c r="AE340" s="221"/>
      <c r="AF340" s="221"/>
      <c r="AG340" s="221"/>
      <c r="AH340" s="221"/>
      <c r="AI340" s="221"/>
      <c r="AJ340" s="221"/>
      <c r="AK340" s="221"/>
      <c r="AL340" s="465">
        <v>0</v>
      </c>
      <c r="AM340" s="310"/>
    </row>
    <row r="341" spans="1:39" s="300" customFormat="1" x14ac:dyDescent="0.35">
      <c r="A341" s="456">
        <f t="shared" si="27"/>
        <v>338</v>
      </c>
      <c r="B341" s="457" t="s">
        <v>325</v>
      </c>
      <c r="C341" s="456">
        <v>26005431</v>
      </c>
      <c r="D341" s="457" t="s">
        <v>1241</v>
      </c>
      <c r="E341" s="458" t="s">
        <v>2281</v>
      </c>
      <c r="F341" s="457" t="s">
        <v>399</v>
      </c>
      <c r="G341" s="458" t="s">
        <v>56</v>
      </c>
      <c r="H341" s="458" t="s">
        <v>2282</v>
      </c>
      <c r="I341" s="459">
        <v>36.5</v>
      </c>
      <c r="J341" s="459">
        <v>0</v>
      </c>
      <c r="K341" s="459">
        <v>0</v>
      </c>
      <c r="L341" s="459">
        <v>-2</v>
      </c>
      <c r="M341" s="459">
        <v>24.5</v>
      </c>
      <c r="N341" s="459">
        <v>0</v>
      </c>
      <c r="O341" s="459"/>
      <c r="P341" s="459"/>
      <c r="Q341" s="460">
        <f t="shared" si="25"/>
        <v>59</v>
      </c>
      <c r="R341" s="461">
        <v>10.000000000000004</v>
      </c>
      <c r="S341" s="461"/>
      <c r="T341" s="461">
        <v>0</v>
      </c>
      <c r="U341" s="461"/>
      <c r="V341" s="461">
        <v>0</v>
      </c>
      <c r="W341" s="462">
        <f t="shared" si="26"/>
        <v>690000</v>
      </c>
      <c r="X341" s="463">
        <f t="shared" si="28"/>
        <v>640000</v>
      </c>
      <c r="Y341" s="464">
        <v>1</v>
      </c>
      <c r="Z341" s="324">
        <v>10000</v>
      </c>
      <c r="AA341" s="15" t="str">
        <f>VLOOKUP(TRIM(C341),Att!B:CX,101,0)</f>
        <v>Power Connect</v>
      </c>
      <c r="AB341" s="466"/>
      <c r="AC341" s="221"/>
      <c r="AD341" s="221"/>
      <c r="AE341" s="221"/>
      <c r="AF341" s="221"/>
      <c r="AG341" s="221"/>
      <c r="AH341" s="221"/>
      <c r="AI341" s="221"/>
      <c r="AJ341" s="221"/>
      <c r="AK341" s="221"/>
      <c r="AL341" s="465">
        <v>0</v>
      </c>
      <c r="AM341" s="310"/>
    </row>
    <row r="342" spans="1:39" s="300" customFormat="1" x14ac:dyDescent="0.35">
      <c r="A342" s="456">
        <f t="shared" si="27"/>
        <v>339</v>
      </c>
      <c r="B342" s="457" t="s">
        <v>325</v>
      </c>
      <c r="C342" s="456">
        <v>26005454</v>
      </c>
      <c r="D342" s="457" t="s">
        <v>1271</v>
      </c>
      <c r="E342" s="458" t="s">
        <v>2281</v>
      </c>
      <c r="F342" s="457" t="s">
        <v>399</v>
      </c>
      <c r="G342" s="458" t="s">
        <v>56</v>
      </c>
      <c r="H342" s="458" t="s">
        <v>2282</v>
      </c>
      <c r="I342" s="459">
        <v>37.5</v>
      </c>
      <c r="J342" s="459">
        <v>0</v>
      </c>
      <c r="K342" s="459">
        <v>0</v>
      </c>
      <c r="L342" s="459">
        <v>-3</v>
      </c>
      <c r="M342" s="459">
        <v>16.5</v>
      </c>
      <c r="N342" s="459">
        <v>0</v>
      </c>
      <c r="O342" s="459"/>
      <c r="P342" s="459"/>
      <c r="Q342" s="460">
        <f t="shared" si="25"/>
        <v>51</v>
      </c>
      <c r="R342" s="461">
        <v>8.8000000000000025</v>
      </c>
      <c r="S342" s="461"/>
      <c r="T342" s="461">
        <v>0</v>
      </c>
      <c r="U342" s="461"/>
      <c r="V342" s="461">
        <v>0</v>
      </c>
      <c r="W342" s="462">
        <f t="shared" si="26"/>
        <v>598000</v>
      </c>
      <c r="X342" s="463">
        <f t="shared" si="28"/>
        <v>640000</v>
      </c>
      <c r="Y342" s="464">
        <v>1</v>
      </c>
      <c r="Z342" s="324">
        <v>10000</v>
      </c>
      <c r="AA342" s="15" t="str">
        <f>VLOOKUP(TRIM(C342),Att!B:CX,101,0)</f>
        <v>Nhân Kiệt</v>
      </c>
      <c r="AB342" s="466"/>
      <c r="AC342" s="221"/>
      <c r="AD342" s="221"/>
      <c r="AE342" s="221"/>
      <c r="AF342" s="221"/>
      <c r="AG342" s="221"/>
      <c r="AH342" s="221"/>
      <c r="AI342" s="221"/>
      <c r="AJ342" s="221"/>
      <c r="AK342" s="221"/>
      <c r="AL342" s="465">
        <v>0</v>
      </c>
      <c r="AM342" s="310"/>
    </row>
    <row r="343" spans="1:39" s="300" customFormat="1" x14ac:dyDescent="0.35">
      <c r="A343" s="456">
        <f t="shared" si="27"/>
        <v>340</v>
      </c>
      <c r="B343" s="457" t="s">
        <v>325</v>
      </c>
      <c r="C343" s="456">
        <v>26005457</v>
      </c>
      <c r="D343" s="457" t="s">
        <v>1274</v>
      </c>
      <c r="E343" s="458" t="s">
        <v>2283</v>
      </c>
      <c r="F343" s="457" t="s">
        <v>399</v>
      </c>
      <c r="G343" s="458" t="s">
        <v>56</v>
      </c>
      <c r="H343" s="458" t="s">
        <v>2282</v>
      </c>
      <c r="I343" s="459">
        <v>37.5</v>
      </c>
      <c r="J343" s="459">
        <v>0</v>
      </c>
      <c r="K343" s="459">
        <v>0</v>
      </c>
      <c r="L343" s="459">
        <v>-3</v>
      </c>
      <c r="M343" s="459">
        <v>25.5</v>
      </c>
      <c r="N343" s="459">
        <v>0</v>
      </c>
      <c r="O343" s="459"/>
      <c r="P343" s="459"/>
      <c r="Q343" s="460">
        <f t="shared" si="25"/>
        <v>60</v>
      </c>
      <c r="R343" s="461">
        <v>10.000000000000004</v>
      </c>
      <c r="S343" s="461"/>
      <c r="T343" s="461">
        <v>0</v>
      </c>
      <c r="U343" s="461"/>
      <c r="V343" s="461">
        <v>0</v>
      </c>
      <c r="W343" s="462">
        <f t="shared" si="26"/>
        <v>700000</v>
      </c>
      <c r="X343" s="463">
        <f t="shared" si="28"/>
        <v>640000</v>
      </c>
      <c r="Y343" s="464">
        <v>1</v>
      </c>
      <c r="Z343" s="324">
        <v>10000</v>
      </c>
      <c r="AA343" s="15" t="str">
        <f>VLOOKUP(TRIM(C343),Att!B:CX,101,0)</f>
        <v>Power Connect</v>
      </c>
      <c r="AB343" s="466"/>
      <c r="AC343" s="221"/>
      <c r="AD343" s="221"/>
      <c r="AE343" s="221"/>
      <c r="AF343" s="221"/>
      <c r="AG343" s="221"/>
      <c r="AH343" s="221"/>
      <c r="AI343" s="221"/>
      <c r="AJ343" s="221"/>
      <c r="AK343" s="221"/>
      <c r="AL343" s="465">
        <v>0</v>
      </c>
      <c r="AM343" s="310"/>
    </row>
    <row r="344" spans="1:39" s="300" customFormat="1" x14ac:dyDescent="0.35">
      <c r="A344" s="456">
        <f t="shared" si="27"/>
        <v>341</v>
      </c>
      <c r="B344" s="457" t="s">
        <v>325</v>
      </c>
      <c r="C344" s="456">
        <v>26005492</v>
      </c>
      <c r="D344" s="457" t="s">
        <v>1336</v>
      </c>
      <c r="E344" s="458" t="s">
        <v>2283</v>
      </c>
      <c r="F344" s="457" t="s">
        <v>399</v>
      </c>
      <c r="G344" s="458" t="s">
        <v>56</v>
      </c>
      <c r="H344" s="458" t="s">
        <v>2282</v>
      </c>
      <c r="I344" s="459">
        <v>-0.75</v>
      </c>
      <c r="J344" s="459">
        <v>0</v>
      </c>
      <c r="K344" s="459">
        <v>0</v>
      </c>
      <c r="L344" s="459">
        <v>-2</v>
      </c>
      <c r="M344" s="459">
        <v>13</v>
      </c>
      <c r="N344" s="459">
        <v>0</v>
      </c>
      <c r="O344" s="459"/>
      <c r="P344" s="459"/>
      <c r="Q344" s="460">
        <f t="shared" si="25"/>
        <v>10.25</v>
      </c>
      <c r="R344" s="461">
        <v>6.8000000000000016</v>
      </c>
      <c r="S344" s="461"/>
      <c r="T344" s="461">
        <v>0</v>
      </c>
      <c r="U344" s="461"/>
      <c r="V344" s="461">
        <v>0</v>
      </c>
      <c r="W344" s="462">
        <f t="shared" si="26"/>
        <v>170500</v>
      </c>
      <c r="X344" s="463">
        <f t="shared" si="28"/>
        <v>640000</v>
      </c>
      <c r="Y344" s="464">
        <v>1</v>
      </c>
      <c r="Z344" s="324">
        <v>10000</v>
      </c>
      <c r="AA344" s="15" t="str">
        <f>VLOOKUP(TRIM(C344),Att!B:CX,101,0)</f>
        <v>Nhân Kiệt</v>
      </c>
      <c r="AB344" s="466"/>
      <c r="AC344" s="221"/>
      <c r="AD344" s="221"/>
      <c r="AE344" s="221"/>
      <c r="AF344" s="221"/>
      <c r="AG344" s="221"/>
      <c r="AH344" s="221"/>
      <c r="AI344" s="221"/>
      <c r="AJ344" s="221"/>
      <c r="AK344" s="221"/>
      <c r="AL344" s="465">
        <v>0</v>
      </c>
      <c r="AM344" s="310"/>
    </row>
    <row r="345" spans="1:39" s="300" customFormat="1" x14ac:dyDescent="0.35">
      <c r="A345" s="456">
        <f t="shared" si="27"/>
        <v>342</v>
      </c>
      <c r="B345" s="457" t="s">
        <v>325</v>
      </c>
      <c r="C345" s="456">
        <v>26005495</v>
      </c>
      <c r="D345" s="457" t="s">
        <v>1339</v>
      </c>
      <c r="E345" s="458" t="s">
        <v>2281</v>
      </c>
      <c r="F345" s="457" t="s">
        <v>399</v>
      </c>
      <c r="G345" s="458" t="s">
        <v>56</v>
      </c>
      <c r="H345" s="458" t="s">
        <v>2282</v>
      </c>
      <c r="I345" s="459">
        <v>2</v>
      </c>
      <c r="J345" s="459">
        <v>0</v>
      </c>
      <c r="K345" s="459">
        <v>0</v>
      </c>
      <c r="L345" s="459">
        <v>0</v>
      </c>
      <c r="M345" s="459">
        <v>3</v>
      </c>
      <c r="N345" s="459">
        <v>0</v>
      </c>
      <c r="O345" s="459"/>
      <c r="P345" s="459"/>
      <c r="Q345" s="460">
        <f t="shared" si="25"/>
        <v>5</v>
      </c>
      <c r="R345" s="461">
        <v>1.2000000000000002</v>
      </c>
      <c r="S345" s="461"/>
      <c r="T345" s="461">
        <v>0</v>
      </c>
      <c r="U345" s="461"/>
      <c r="V345" s="461">
        <v>0</v>
      </c>
      <c r="W345" s="462">
        <f t="shared" si="26"/>
        <v>62000</v>
      </c>
      <c r="X345" s="463">
        <f t="shared" si="28"/>
        <v>640000</v>
      </c>
      <c r="Y345" s="464">
        <v>1</v>
      </c>
      <c r="Z345" s="324">
        <v>10000</v>
      </c>
      <c r="AA345" s="15" t="str">
        <f>VLOOKUP(TRIM(C345),Att!B:CX,101,0)</f>
        <v>Power Connect</v>
      </c>
      <c r="AB345" s="466"/>
      <c r="AC345" s="221"/>
      <c r="AD345" s="221"/>
      <c r="AE345" s="221"/>
      <c r="AF345" s="221"/>
      <c r="AG345" s="221"/>
      <c r="AH345" s="221"/>
      <c r="AI345" s="221"/>
      <c r="AJ345" s="221"/>
      <c r="AK345" s="221"/>
      <c r="AL345" s="465" t="s">
        <v>1918</v>
      </c>
      <c r="AM345" s="310"/>
    </row>
    <row r="346" spans="1:39" s="300" customFormat="1" x14ac:dyDescent="0.35">
      <c r="A346" s="456">
        <f t="shared" si="27"/>
        <v>343</v>
      </c>
      <c r="B346" s="457" t="s">
        <v>325</v>
      </c>
      <c r="C346" s="456">
        <v>26005496</v>
      </c>
      <c r="D346" s="457" t="s">
        <v>1342</v>
      </c>
      <c r="E346" s="458" t="s">
        <v>2281</v>
      </c>
      <c r="F346" s="457" t="s">
        <v>399</v>
      </c>
      <c r="G346" s="458" t="s">
        <v>56</v>
      </c>
      <c r="H346" s="458" t="s">
        <v>2282</v>
      </c>
      <c r="I346" s="459">
        <v>-5.5</v>
      </c>
      <c r="J346" s="459">
        <v>0</v>
      </c>
      <c r="K346" s="459">
        <v>0</v>
      </c>
      <c r="L346" s="459">
        <v>-1</v>
      </c>
      <c r="M346" s="459">
        <v>19.5</v>
      </c>
      <c r="N346" s="459">
        <v>0</v>
      </c>
      <c r="O346" s="459"/>
      <c r="P346" s="459"/>
      <c r="Q346" s="460">
        <f t="shared" si="25"/>
        <v>13</v>
      </c>
      <c r="R346" s="461">
        <v>6.8000000000000016</v>
      </c>
      <c r="S346" s="461"/>
      <c r="T346" s="461">
        <v>0</v>
      </c>
      <c r="U346" s="461"/>
      <c r="V346" s="461">
        <v>0</v>
      </c>
      <c r="W346" s="462">
        <f t="shared" si="26"/>
        <v>198000</v>
      </c>
      <c r="X346" s="463">
        <f t="shared" si="28"/>
        <v>640000</v>
      </c>
      <c r="Y346" s="464">
        <v>1</v>
      </c>
      <c r="Z346" s="324">
        <v>10000</v>
      </c>
      <c r="AA346" s="15" t="str">
        <f>VLOOKUP(TRIM(C346),Att!B:CX,101,0)</f>
        <v>Power Connect</v>
      </c>
      <c r="AB346" s="466"/>
      <c r="AC346" s="221"/>
      <c r="AD346" s="221"/>
      <c r="AE346" s="221"/>
      <c r="AF346" s="221"/>
      <c r="AG346" s="221"/>
      <c r="AH346" s="221"/>
      <c r="AI346" s="221"/>
      <c r="AJ346" s="221"/>
      <c r="AK346" s="221"/>
      <c r="AL346" s="465">
        <v>0</v>
      </c>
      <c r="AM346" s="310"/>
    </row>
    <row r="347" spans="1:39" s="300" customFormat="1" x14ac:dyDescent="0.35">
      <c r="A347" s="456">
        <f t="shared" si="27"/>
        <v>344</v>
      </c>
      <c r="B347" s="457" t="s">
        <v>325</v>
      </c>
      <c r="C347" s="456">
        <v>26005511</v>
      </c>
      <c r="D347" s="457" t="s">
        <v>1373</v>
      </c>
      <c r="E347" s="458" t="s">
        <v>2283</v>
      </c>
      <c r="F347" s="457" t="s">
        <v>399</v>
      </c>
      <c r="G347" s="458" t="s">
        <v>56</v>
      </c>
      <c r="H347" s="458" t="s">
        <v>2282</v>
      </c>
      <c r="I347" s="459">
        <v>37</v>
      </c>
      <c r="J347" s="459">
        <v>0</v>
      </c>
      <c r="K347" s="459">
        <v>0</v>
      </c>
      <c r="L347" s="459">
        <v>-2</v>
      </c>
      <c r="M347" s="459">
        <v>26</v>
      </c>
      <c r="N347" s="459">
        <v>0</v>
      </c>
      <c r="O347" s="459"/>
      <c r="P347" s="459"/>
      <c r="Q347" s="460">
        <f t="shared" si="25"/>
        <v>61</v>
      </c>
      <c r="R347" s="461">
        <v>9.6000000000000032</v>
      </c>
      <c r="S347" s="461"/>
      <c r="T347" s="461">
        <v>0</v>
      </c>
      <c r="U347" s="461"/>
      <c r="V347" s="461">
        <v>0</v>
      </c>
      <c r="W347" s="462">
        <f t="shared" si="26"/>
        <v>706000</v>
      </c>
      <c r="X347" s="463">
        <f t="shared" si="28"/>
        <v>640000</v>
      </c>
      <c r="Y347" s="464">
        <v>1</v>
      </c>
      <c r="Z347" s="324">
        <v>10000</v>
      </c>
      <c r="AA347" s="15" t="str">
        <f>VLOOKUP(TRIM(C347),Att!B:CX,101,0)</f>
        <v>Power Connect</v>
      </c>
      <c r="AB347" s="466"/>
      <c r="AC347" s="221"/>
      <c r="AD347" s="221"/>
      <c r="AE347" s="221"/>
      <c r="AF347" s="221"/>
      <c r="AG347" s="221"/>
      <c r="AH347" s="221"/>
      <c r="AI347" s="221"/>
      <c r="AJ347" s="221"/>
      <c r="AK347" s="221"/>
      <c r="AL347" s="465">
        <v>0</v>
      </c>
      <c r="AM347" s="310"/>
    </row>
    <row r="348" spans="1:39" s="300" customFormat="1" x14ac:dyDescent="0.35">
      <c r="A348" s="456">
        <f t="shared" si="27"/>
        <v>345</v>
      </c>
      <c r="B348" s="457" t="s">
        <v>325</v>
      </c>
      <c r="C348" s="456">
        <v>26005513</v>
      </c>
      <c r="D348" s="457" t="s">
        <v>1376</v>
      </c>
      <c r="E348" s="458" t="s">
        <v>2283</v>
      </c>
      <c r="F348" s="457" t="s">
        <v>399</v>
      </c>
      <c r="G348" s="458" t="s">
        <v>56</v>
      </c>
      <c r="H348" s="458" t="s">
        <v>2282</v>
      </c>
      <c r="I348" s="459">
        <v>18</v>
      </c>
      <c r="J348" s="459">
        <v>0</v>
      </c>
      <c r="K348" s="459">
        <v>0</v>
      </c>
      <c r="L348" s="459">
        <v>-2</v>
      </c>
      <c r="M348" s="459">
        <v>22</v>
      </c>
      <c r="N348" s="459">
        <v>0</v>
      </c>
      <c r="O348" s="459"/>
      <c r="P348" s="459"/>
      <c r="Q348" s="460">
        <f t="shared" si="25"/>
        <v>38</v>
      </c>
      <c r="R348" s="461">
        <v>7.200000000000002</v>
      </c>
      <c r="S348" s="461"/>
      <c r="T348" s="461">
        <v>0</v>
      </c>
      <c r="U348" s="461"/>
      <c r="V348" s="461">
        <v>0</v>
      </c>
      <c r="W348" s="462">
        <f t="shared" si="26"/>
        <v>452000</v>
      </c>
      <c r="X348" s="463">
        <f t="shared" si="28"/>
        <v>640000</v>
      </c>
      <c r="Y348" s="464">
        <v>1</v>
      </c>
      <c r="Z348" s="324">
        <v>10000</v>
      </c>
      <c r="AA348" s="15" t="str">
        <f>VLOOKUP(TRIM(C348),Att!B:CX,101,0)</f>
        <v>Power Connect</v>
      </c>
      <c r="AB348" s="466"/>
      <c r="AC348" s="221"/>
      <c r="AD348" s="221"/>
      <c r="AE348" s="221"/>
      <c r="AF348" s="221"/>
      <c r="AG348" s="221"/>
      <c r="AH348" s="221"/>
      <c r="AI348" s="221"/>
      <c r="AJ348" s="221"/>
      <c r="AK348" s="221"/>
      <c r="AL348" s="465" t="s">
        <v>1912</v>
      </c>
      <c r="AM348" s="310"/>
    </row>
    <row r="349" spans="1:39" s="300" customFormat="1" x14ac:dyDescent="0.35">
      <c r="A349" s="456">
        <f t="shared" si="27"/>
        <v>346</v>
      </c>
      <c r="B349" s="457" t="s">
        <v>325</v>
      </c>
      <c r="C349" s="456">
        <v>26005514</v>
      </c>
      <c r="D349" s="457" t="s">
        <v>1379</v>
      </c>
      <c r="E349" s="458" t="s">
        <v>2283</v>
      </c>
      <c r="F349" s="457" t="s">
        <v>399</v>
      </c>
      <c r="G349" s="458" t="s">
        <v>56</v>
      </c>
      <c r="H349" s="458" t="s">
        <v>2282</v>
      </c>
      <c r="I349" s="459">
        <v>8.25</v>
      </c>
      <c r="J349" s="459">
        <v>-15</v>
      </c>
      <c r="K349" s="459">
        <v>0</v>
      </c>
      <c r="L349" s="459">
        <v>-32</v>
      </c>
      <c r="M349" s="459">
        <v>-10</v>
      </c>
      <c r="N349" s="459">
        <v>0</v>
      </c>
      <c r="O349" s="459"/>
      <c r="P349" s="459"/>
      <c r="Q349" s="460">
        <f t="shared" si="25"/>
        <v>-48.75</v>
      </c>
      <c r="R349" s="461"/>
      <c r="S349" s="461"/>
      <c r="T349" s="461">
        <v>0</v>
      </c>
      <c r="U349" s="461"/>
      <c r="V349" s="461">
        <v>0</v>
      </c>
      <c r="W349" s="462"/>
      <c r="X349" s="463">
        <f t="shared" si="28"/>
        <v>640000</v>
      </c>
      <c r="Y349" s="464">
        <v>1</v>
      </c>
      <c r="Z349" s="324">
        <v>10000</v>
      </c>
      <c r="AA349" s="15" t="str">
        <f>VLOOKUP(TRIM(C349),Att!B:CX,101,0)</f>
        <v>Power Connect</v>
      </c>
      <c r="AB349" s="466"/>
      <c r="AC349" s="221"/>
      <c r="AD349" s="221"/>
      <c r="AE349" s="221"/>
      <c r="AF349" s="221"/>
      <c r="AG349" s="221"/>
      <c r="AH349" s="221"/>
      <c r="AI349" s="221"/>
      <c r="AJ349" s="221"/>
      <c r="AK349" s="221"/>
      <c r="AL349" s="465" t="s">
        <v>1922</v>
      </c>
      <c r="AM349" s="310"/>
    </row>
    <row r="350" spans="1:39" s="300" customFormat="1" x14ac:dyDescent="0.35">
      <c r="A350" s="456">
        <f t="shared" si="27"/>
        <v>347</v>
      </c>
      <c r="B350" s="457" t="s">
        <v>325</v>
      </c>
      <c r="C350" s="456">
        <v>26005518</v>
      </c>
      <c r="D350" s="457" t="s">
        <v>1385</v>
      </c>
      <c r="E350" s="458" t="s">
        <v>2281</v>
      </c>
      <c r="F350" s="457" t="s">
        <v>399</v>
      </c>
      <c r="G350" s="458" t="s">
        <v>56</v>
      </c>
      <c r="H350" s="458" t="s">
        <v>2282</v>
      </c>
      <c r="I350" s="459">
        <v>22</v>
      </c>
      <c r="J350" s="459">
        <v>0</v>
      </c>
      <c r="K350" s="459">
        <v>0</v>
      </c>
      <c r="L350" s="459">
        <v>-2</v>
      </c>
      <c r="M350" s="459">
        <v>21.5</v>
      </c>
      <c r="N350" s="459">
        <v>0</v>
      </c>
      <c r="O350" s="459"/>
      <c r="P350" s="459"/>
      <c r="Q350" s="460">
        <f t="shared" si="25"/>
        <v>41.5</v>
      </c>
      <c r="R350" s="461">
        <v>8.4000000000000021</v>
      </c>
      <c r="S350" s="461"/>
      <c r="T350" s="461">
        <v>0</v>
      </c>
      <c r="U350" s="461"/>
      <c r="V350" s="461">
        <v>0</v>
      </c>
      <c r="W350" s="462">
        <f t="shared" si="26"/>
        <v>499000</v>
      </c>
      <c r="X350" s="463">
        <f t="shared" si="28"/>
        <v>640000</v>
      </c>
      <c r="Y350" s="464">
        <v>1</v>
      </c>
      <c r="Z350" s="324">
        <v>10000</v>
      </c>
      <c r="AA350" s="15" t="str">
        <f>VLOOKUP(TRIM(C350),Att!B:CX,101,0)</f>
        <v>Nhân Kiệt</v>
      </c>
      <c r="AB350" s="466"/>
      <c r="AC350" s="221"/>
      <c r="AD350" s="221"/>
      <c r="AE350" s="221"/>
      <c r="AF350" s="221"/>
      <c r="AG350" s="221"/>
      <c r="AH350" s="221"/>
      <c r="AI350" s="221"/>
      <c r="AJ350" s="221"/>
      <c r="AK350" s="221"/>
      <c r="AL350" s="465">
        <v>0</v>
      </c>
      <c r="AM350" s="310"/>
    </row>
    <row r="351" spans="1:39" s="300" customFormat="1" x14ac:dyDescent="0.35">
      <c r="A351" s="456">
        <f t="shared" si="27"/>
        <v>348</v>
      </c>
      <c r="B351" s="457" t="s">
        <v>325</v>
      </c>
      <c r="C351" s="456">
        <v>26005519</v>
      </c>
      <c r="D351" s="457" t="s">
        <v>1388</v>
      </c>
      <c r="E351" s="458" t="s">
        <v>2281</v>
      </c>
      <c r="F351" s="457" t="s">
        <v>399</v>
      </c>
      <c r="G351" s="458" t="s">
        <v>56</v>
      </c>
      <c r="H351" s="458" t="s">
        <v>2282</v>
      </c>
      <c r="I351" s="459">
        <v>21.5</v>
      </c>
      <c r="J351" s="459">
        <v>-4</v>
      </c>
      <c r="K351" s="459">
        <v>0</v>
      </c>
      <c r="L351" s="459">
        <v>-2</v>
      </c>
      <c r="M351" s="459">
        <v>18</v>
      </c>
      <c r="N351" s="459">
        <v>0</v>
      </c>
      <c r="O351" s="459"/>
      <c r="P351" s="459"/>
      <c r="Q351" s="460">
        <f t="shared" si="25"/>
        <v>33.5</v>
      </c>
      <c r="R351" s="461">
        <v>7.6000000000000023</v>
      </c>
      <c r="S351" s="461"/>
      <c r="T351" s="461">
        <v>0</v>
      </c>
      <c r="U351" s="461"/>
      <c r="V351" s="461">
        <v>0</v>
      </c>
      <c r="W351" s="462">
        <f t="shared" si="26"/>
        <v>411000</v>
      </c>
      <c r="X351" s="463">
        <f t="shared" si="28"/>
        <v>640000</v>
      </c>
      <c r="Y351" s="464">
        <v>1</v>
      </c>
      <c r="Z351" s="324">
        <v>10000</v>
      </c>
      <c r="AA351" s="15" t="str">
        <f>VLOOKUP(TRIM(C351),Att!B:CX,101,0)</f>
        <v>Power Connect</v>
      </c>
      <c r="AB351" s="466"/>
      <c r="AC351" s="221"/>
      <c r="AD351" s="221"/>
      <c r="AE351" s="221"/>
      <c r="AF351" s="221"/>
      <c r="AG351" s="221"/>
      <c r="AH351" s="221"/>
      <c r="AI351" s="221"/>
      <c r="AJ351" s="221"/>
      <c r="AK351" s="221"/>
      <c r="AL351" s="465">
        <v>0</v>
      </c>
      <c r="AM351" s="310"/>
    </row>
    <row r="352" spans="1:39" s="300" customFormat="1" x14ac:dyDescent="0.35">
      <c r="A352" s="456">
        <f t="shared" si="27"/>
        <v>349</v>
      </c>
      <c r="B352" s="457" t="s">
        <v>325</v>
      </c>
      <c r="C352" s="456">
        <v>26005529</v>
      </c>
      <c r="D352" s="457" t="s">
        <v>1396</v>
      </c>
      <c r="E352" s="458" t="s">
        <v>2281</v>
      </c>
      <c r="F352" s="457" t="s">
        <v>399</v>
      </c>
      <c r="G352" s="458" t="s">
        <v>56</v>
      </c>
      <c r="H352" s="458" t="s">
        <v>2282</v>
      </c>
      <c r="I352" s="459">
        <v>2</v>
      </c>
      <c r="J352" s="459">
        <v>0</v>
      </c>
      <c r="K352" s="459">
        <v>0</v>
      </c>
      <c r="L352" s="459">
        <v>-3</v>
      </c>
      <c r="M352" s="459">
        <v>17.5</v>
      </c>
      <c r="N352" s="459">
        <v>0</v>
      </c>
      <c r="O352" s="459"/>
      <c r="P352" s="459"/>
      <c r="Q352" s="460">
        <f t="shared" si="25"/>
        <v>16.5</v>
      </c>
      <c r="R352" s="461">
        <v>7.6000000000000023</v>
      </c>
      <c r="S352" s="461"/>
      <c r="T352" s="461">
        <v>0</v>
      </c>
      <c r="U352" s="461"/>
      <c r="V352" s="461">
        <v>0</v>
      </c>
      <c r="W352" s="462">
        <f t="shared" si="26"/>
        <v>241000</v>
      </c>
      <c r="X352" s="463">
        <f t="shared" si="28"/>
        <v>640000</v>
      </c>
      <c r="Y352" s="464">
        <v>1</v>
      </c>
      <c r="Z352" s="324">
        <v>10000</v>
      </c>
      <c r="AA352" s="15" t="str">
        <f>VLOOKUP(TRIM(C352),Att!B:CX,101,0)</f>
        <v>Power Connect</v>
      </c>
      <c r="AB352" s="466"/>
      <c r="AC352" s="221"/>
      <c r="AD352" s="221"/>
      <c r="AE352" s="221"/>
      <c r="AF352" s="221"/>
      <c r="AG352" s="221"/>
      <c r="AH352" s="221"/>
      <c r="AI352" s="221"/>
      <c r="AJ352" s="221"/>
      <c r="AK352" s="221"/>
      <c r="AL352" s="465">
        <v>0</v>
      </c>
      <c r="AM352" s="310"/>
    </row>
    <row r="353" spans="1:39" s="300" customFormat="1" x14ac:dyDescent="0.35">
      <c r="A353" s="456">
        <f t="shared" si="27"/>
        <v>350</v>
      </c>
      <c r="B353" s="457" t="s">
        <v>325</v>
      </c>
      <c r="C353" s="456">
        <v>26005532</v>
      </c>
      <c r="D353" s="457" t="s">
        <v>1399</v>
      </c>
      <c r="E353" s="458" t="s">
        <v>2283</v>
      </c>
      <c r="F353" s="457" t="s">
        <v>399</v>
      </c>
      <c r="G353" s="458" t="s">
        <v>56</v>
      </c>
      <c r="H353" s="458" t="s">
        <v>2282</v>
      </c>
      <c r="I353" s="459">
        <v>13.25</v>
      </c>
      <c r="J353" s="459">
        <v>0</v>
      </c>
      <c r="K353" s="459">
        <v>0</v>
      </c>
      <c r="L353" s="459">
        <v>-2</v>
      </c>
      <c r="M353" s="459">
        <v>25</v>
      </c>
      <c r="N353" s="459">
        <v>0</v>
      </c>
      <c r="O353" s="459"/>
      <c r="P353" s="459"/>
      <c r="Q353" s="460">
        <f t="shared" si="25"/>
        <v>36.25</v>
      </c>
      <c r="R353" s="461">
        <v>8.4000000000000021</v>
      </c>
      <c r="S353" s="461"/>
      <c r="T353" s="461">
        <v>0</v>
      </c>
      <c r="U353" s="461"/>
      <c r="V353" s="461">
        <v>0</v>
      </c>
      <c r="W353" s="462">
        <f t="shared" si="26"/>
        <v>446500</v>
      </c>
      <c r="X353" s="463">
        <f t="shared" si="28"/>
        <v>640000</v>
      </c>
      <c r="Y353" s="464">
        <v>1</v>
      </c>
      <c r="Z353" s="324">
        <v>10000</v>
      </c>
      <c r="AA353" s="15" t="str">
        <f>VLOOKUP(TRIM(C353),Att!B:CX,101,0)</f>
        <v>ANNK-HR</v>
      </c>
      <c r="AB353" s="466"/>
      <c r="AC353" s="221"/>
      <c r="AD353" s="221"/>
      <c r="AE353" s="221"/>
      <c r="AF353" s="221"/>
      <c r="AG353" s="221"/>
      <c r="AH353" s="221"/>
      <c r="AI353" s="221"/>
      <c r="AJ353" s="221"/>
      <c r="AK353" s="221"/>
      <c r="AL353" s="465">
        <v>0</v>
      </c>
      <c r="AM353" s="310"/>
    </row>
    <row r="354" spans="1:39" s="300" customFormat="1" x14ac:dyDescent="0.35">
      <c r="A354" s="456">
        <f t="shared" si="27"/>
        <v>351</v>
      </c>
      <c r="B354" s="457" t="s">
        <v>325</v>
      </c>
      <c r="C354" s="456">
        <v>26005590</v>
      </c>
      <c r="D354" s="457" t="s">
        <v>1542</v>
      </c>
      <c r="E354" s="458" t="s">
        <v>2283</v>
      </c>
      <c r="F354" s="457" t="s">
        <v>399</v>
      </c>
      <c r="G354" s="458" t="s">
        <v>56</v>
      </c>
      <c r="H354" s="458" t="s">
        <v>2282</v>
      </c>
      <c r="I354" s="459">
        <v>23</v>
      </c>
      <c r="J354" s="459">
        <v>0</v>
      </c>
      <c r="K354" s="459">
        <v>0</v>
      </c>
      <c r="L354" s="459">
        <v>-1</v>
      </c>
      <c r="M354" s="459">
        <v>23.5</v>
      </c>
      <c r="N354" s="459">
        <v>0</v>
      </c>
      <c r="O354" s="459"/>
      <c r="P354" s="459"/>
      <c r="Q354" s="460">
        <f t="shared" si="25"/>
        <v>45.5</v>
      </c>
      <c r="R354" s="461">
        <v>8.4000000000000021</v>
      </c>
      <c r="S354" s="461"/>
      <c r="T354" s="461">
        <v>0</v>
      </c>
      <c r="U354" s="461"/>
      <c r="V354" s="461">
        <v>0</v>
      </c>
      <c r="W354" s="462">
        <f t="shared" si="26"/>
        <v>539000</v>
      </c>
      <c r="X354" s="463">
        <f t="shared" si="28"/>
        <v>640000</v>
      </c>
      <c r="Y354" s="464">
        <v>1</v>
      </c>
      <c r="Z354" s="324">
        <v>10000</v>
      </c>
      <c r="AA354" s="15" t="str">
        <f>VLOOKUP(TRIM(C354),Att!B:CX,101,0)</f>
        <v>Nhân Kiệt</v>
      </c>
      <c r="AB354" s="466"/>
      <c r="AC354" s="221"/>
      <c r="AD354" s="221"/>
      <c r="AE354" s="221"/>
      <c r="AF354" s="221"/>
      <c r="AG354" s="221"/>
      <c r="AH354" s="221"/>
      <c r="AI354" s="221"/>
      <c r="AJ354" s="221"/>
      <c r="AK354" s="221"/>
      <c r="AL354" s="465">
        <v>0</v>
      </c>
      <c r="AM354" s="310"/>
    </row>
    <row r="355" spans="1:39" s="300" customFormat="1" x14ac:dyDescent="0.35">
      <c r="A355" s="456">
        <f t="shared" si="27"/>
        <v>352</v>
      </c>
      <c r="B355" s="457" t="s">
        <v>325</v>
      </c>
      <c r="C355" s="456">
        <v>26005591</v>
      </c>
      <c r="D355" s="457" t="s">
        <v>1545</v>
      </c>
      <c r="E355" s="458" t="s">
        <v>2283</v>
      </c>
      <c r="F355" s="457" t="s">
        <v>399</v>
      </c>
      <c r="G355" s="458" t="s">
        <v>56</v>
      </c>
      <c r="H355" s="458" t="s">
        <v>2282</v>
      </c>
      <c r="I355" s="459">
        <v>-19.5</v>
      </c>
      <c r="J355" s="459">
        <v>-4</v>
      </c>
      <c r="K355" s="459">
        <v>0</v>
      </c>
      <c r="L355" s="459">
        <v>-3</v>
      </c>
      <c r="M355" s="459">
        <v>17.5</v>
      </c>
      <c r="N355" s="459">
        <v>0</v>
      </c>
      <c r="O355" s="459"/>
      <c r="P355" s="459"/>
      <c r="Q355" s="460">
        <f t="shared" si="25"/>
        <v>-9</v>
      </c>
      <c r="R355" s="461">
        <v>5.6000000000000005</v>
      </c>
      <c r="S355" s="461"/>
      <c r="T355" s="461">
        <v>0</v>
      </c>
      <c r="U355" s="461"/>
      <c r="V355" s="461">
        <v>0</v>
      </c>
      <c r="W355" s="462">
        <f t="shared" si="26"/>
        <v>56000</v>
      </c>
      <c r="X355" s="463">
        <f t="shared" si="28"/>
        <v>640000</v>
      </c>
      <c r="Y355" s="464">
        <v>1</v>
      </c>
      <c r="Z355" s="324">
        <v>10000</v>
      </c>
      <c r="AA355" s="15" t="str">
        <f>VLOOKUP(TRIM(C355),Att!B:CX,101,0)</f>
        <v>ANNK-HR</v>
      </c>
      <c r="AB355" s="466"/>
      <c r="AC355" s="221"/>
      <c r="AD355" s="221"/>
      <c r="AE355" s="221"/>
      <c r="AF355" s="221"/>
      <c r="AG355" s="221"/>
      <c r="AH355" s="221"/>
      <c r="AI355" s="221"/>
      <c r="AJ355" s="221"/>
      <c r="AK355" s="221"/>
      <c r="AL355" s="465">
        <v>0</v>
      </c>
      <c r="AM355" s="310"/>
    </row>
    <row r="356" spans="1:39" s="300" customFormat="1" x14ac:dyDescent="0.35">
      <c r="A356" s="456">
        <f t="shared" si="27"/>
        <v>353</v>
      </c>
      <c r="B356" s="457" t="s">
        <v>325</v>
      </c>
      <c r="C356" s="456">
        <v>26005588</v>
      </c>
      <c r="D356" s="457" t="s">
        <v>1536</v>
      </c>
      <c r="E356" s="458" t="s">
        <v>2281</v>
      </c>
      <c r="F356" s="457" t="s">
        <v>399</v>
      </c>
      <c r="G356" s="458" t="s">
        <v>56</v>
      </c>
      <c r="H356" s="458" t="s">
        <v>2282</v>
      </c>
      <c r="I356" s="459">
        <v>-37.75</v>
      </c>
      <c r="J356" s="459">
        <v>0</v>
      </c>
      <c r="K356" s="459">
        <v>0</v>
      </c>
      <c r="L356" s="459">
        <v>-2</v>
      </c>
      <c r="M356" s="459">
        <v>21.5</v>
      </c>
      <c r="N356" s="459">
        <v>0</v>
      </c>
      <c r="O356" s="459"/>
      <c r="P356" s="459"/>
      <c r="Q356" s="460">
        <f t="shared" si="25"/>
        <v>-18.25</v>
      </c>
      <c r="R356" s="461">
        <v>6.8000000000000016</v>
      </c>
      <c r="S356" s="461"/>
      <c r="T356" s="461">
        <v>0</v>
      </c>
      <c r="U356" s="461"/>
      <c r="V356" s="461">
        <v>0</v>
      </c>
      <c r="W356" s="462">
        <f t="shared" si="26"/>
        <v>68000</v>
      </c>
      <c r="X356" s="463">
        <f t="shared" si="28"/>
        <v>640000</v>
      </c>
      <c r="Y356" s="464">
        <v>1</v>
      </c>
      <c r="Z356" s="324">
        <v>10000</v>
      </c>
      <c r="AA356" s="15" t="str">
        <f>VLOOKUP(TRIM(C356),Att!B:CX,101,0)</f>
        <v>Nhân Kiệt</v>
      </c>
      <c r="AB356" s="466"/>
      <c r="AC356" s="221"/>
      <c r="AD356" s="221"/>
      <c r="AE356" s="221"/>
      <c r="AF356" s="221"/>
      <c r="AG356" s="221"/>
      <c r="AH356" s="221"/>
      <c r="AI356" s="221"/>
      <c r="AJ356" s="221"/>
      <c r="AK356" s="221"/>
      <c r="AL356" s="465">
        <v>0</v>
      </c>
      <c r="AM356" s="310"/>
    </row>
    <row r="357" spans="1:39" s="300" customFormat="1" x14ac:dyDescent="0.35">
      <c r="A357" s="456">
        <f t="shared" si="27"/>
        <v>354</v>
      </c>
      <c r="B357" s="457" t="s">
        <v>325</v>
      </c>
      <c r="C357" s="456">
        <v>26005589</v>
      </c>
      <c r="D357" s="457" t="s">
        <v>1539</v>
      </c>
      <c r="E357" s="458" t="s">
        <v>2281</v>
      </c>
      <c r="F357" s="457" t="s">
        <v>399</v>
      </c>
      <c r="G357" s="458" t="s">
        <v>56</v>
      </c>
      <c r="H357" s="458" t="s">
        <v>2282</v>
      </c>
      <c r="I357" s="459">
        <v>38.75</v>
      </c>
      <c r="J357" s="459">
        <v>0</v>
      </c>
      <c r="K357" s="459">
        <v>0</v>
      </c>
      <c r="L357" s="459">
        <v>-1</v>
      </c>
      <c r="M357" s="459">
        <v>30</v>
      </c>
      <c r="N357" s="459">
        <v>0</v>
      </c>
      <c r="O357" s="459"/>
      <c r="P357" s="459"/>
      <c r="Q357" s="460">
        <f t="shared" si="25"/>
        <v>67.75</v>
      </c>
      <c r="R357" s="461">
        <v>9.6000000000000032</v>
      </c>
      <c r="S357" s="461"/>
      <c r="T357" s="461">
        <v>0</v>
      </c>
      <c r="U357" s="461"/>
      <c r="V357" s="461">
        <v>0</v>
      </c>
      <c r="W357" s="462">
        <f t="shared" si="26"/>
        <v>773500</v>
      </c>
      <c r="X357" s="463">
        <f t="shared" si="28"/>
        <v>640000</v>
      </c>
      <c r="Y357" s="464">
        <v>1</v>
      </c>
      <c r="Z357" s="324">
        <v>10000</v>
      </c>
      <c r="AA357" s="15" t="str">
        <f>VLOOKUP(TRIM(C357),Att!B:CX,101,0)</f>
        <v>Nhân Kiệt</v>
      </c>
      <c r="AB357" s="466"/>
      <c r="AC357" s="221"/>
      <c r="AD357" s="221"/>
      <c r="AE357" s="221"/>
      <c r="AF357" s="221"/>
      <c r="AG357" s="221"/>
      <c r="AH357" s="221"/>
      <c r="AI357" s="221"/>
      <c r="AJ357" s="221"/>
      <c r="AK357" s="221"/>
      <c r="AL357" s="465">
        <v>0</v>
      </c>
      <c r="AM357" s="310"/>
    </row>
    <row r="358" spans="1:39" s="300" customFormat="1" x14ac:dyDescent="0.35">
      <c r="A358" s="456">
        <f t="shared" si="27"/>
        <v>355</v>
      </c>
      <c r="B358" s="457" t="s">
        <v>325</v>
      </c>
      <c r="C358" s="456">
        <v>26005648</v>
      </c>
      <c r="D358" s="457" t="s">
        <v>1683</v>
      </c>
      <c r="E358" s="458" t="s">
        <v>2283</v>
      </c>
      <c r="F358" s="457" t="s">
        <v>399</v>
      </c>
      <c r="G358" s="458" t="s">
        <v>56</v>
      </c>
      <c r="H358" s="458" t="s">
        <v>2282</v>
      </c>
      <c r="I358" s="459">
        <v>7.75</v>
      </c>
      <c r="J358" s="459">
        <v>-2</v>
      </c>
      <c r="K358" s="459">
        <v>0</v>
      </c>
      <c r="L358" s="459">
        <v>-2</v>
      </c>
      <c r="M358" s="459">
        <v>20</v>
      </c>
      <c r="N358" s="459">
        <v>0</v>
      </c>
      <c r="O358" s="459"/>
      <c r="P358" s="459"/>
      <c r="Q358" s="460">
        <f t="shared" si="25"/>
        <v>23.75</v>
      </c>
      <c r="R358" s="461">
        <v>8.8000000000000025</v>
      </c>
      <c r="S358" s="461"/>
      <c r="T358" s="461">
        <v>0</v>
      </c>
      <c r="U358" s="461"/>
      <c r="V358" s="461">
        <v>0</v>
      </c>
      <c r="W358" s="462">
        <f t="shared" si="26"/>
        <v>325500</v>
      </c>
      <c r="X358" s="463">
        <f t="shared" si="28"/>
        <v>640000</v>
      </c>
      <c r="Y358" s="464">
        <v>1</v>
      </c>
      <c r="Z358" s="324">
        <v>10000</v>
      </c>
      <c r="AA358" s="15" t="str">
        <f>VLOOKUP(TRIM(C358),Att!B:CX,101,0)</f>
        <v>MEKONG SUBLABOR</v>
      </c>
      <c r="AB358" s="466"/>
      <c r="AC358" s="221"/>
      <c r="AD358" s="221"/>
      <c r="AE358" s="221"/>
      <c r="AF358" s="221"/>
      <c r="AG358" s="221"/>
      <c r="AH358" s="221"/>
      <c r="AI358" s="221"/>
      <c r="AJ358" s="221"/>
      <c r="AK358" s="221"/>
      <c r="AL358" s="465">
        <v>0</v>
      </c>
      <c r="AM358" s="310"/>
    </row>
    <row r="359" spans="1:39" s="300" customFormat="1" x14ac:dyDescent="0.35">
      <c r="A359" s="456">
        <f t="shared" si="27"/>
        <v>356</v>
      </c>
      <c r="B359" s="457" t="s">
        <v>325</v>
      </c>
      <c r="C359" s="456">
        <v>26005549</v>
      </c>
      <c r="D359" s="457" t="s">
        <v>1435</v>
      </c>
      <c r="E359" s="458" t="s">
        <v>2281</v>
      </c>
      <c r="F359" s="457" t="s">
        <v>399</v>
      </c>
      <c r="G359" s="458" t="s">
        <v>56</v>
      </c>
      <c r="H359" s="458" t="s">
        <v>2282</v>
      </c>
      <c r="I359" s="459">
        <v>33.5</v>
      </c>
      <c r="J359" s="459">
        <v>0</v>
      </c>
      <c r="K359" s="459">
        <v>0</v>
      </c>
      <c r="L359" s="459">
        <v>-3</v>
      </c>
      <c r="M359" s="459">
        <v>21.5</v>
      </c>
      <c r="N359" s="459">
        <v>0</v>
      </c>
      <c r="O359" s="459"/>
      <c r="P359" s="459"/>
      <c r="Q359" s="460">
        <f t="shared" si="25"/>
        <v>52</v>
      </c>
      <c r="R359" s="461">
        <v>8.8000000000000025</v>
      </c>
      <c r="S359" s="461"/>
      <c r="T359" s="461">
        <v>0</v>
      </c>
      <c r="U359" s="461"/>
      <c r="V359" s="461">
        <v>0</v>
      </c>
      <c r="W359" s="462">
        <f t="shared" si="26"/>
        <v>608000</v>
      </c>
      <c r="X359" s="463">
        <f t="shared" si="28"/>
        <v>640000</v>
      </c>
      <c r="Y359" s="464">
        <v>1</v>
      </c>
      <c r="Z359" s="324">
        <v>10000</v>
      </c>
      <c r="AA359" s="15" t="str">
        <f>VLOOKUP(TRIM(C359),Att!B:CX,101,0)</f>
        <v>Power Connect</v>
      </c>
      <c r="AB359" s="466"/>
      <c r="AC359" s="221"/>
      <c r="AD359" s="221"/>
      <c r="AE359" s="221"/>
      <c r="AF359" s="221"/>
      <c r="AG359" s="221"/>
      <c r="AH359" s="221"/>
      <c r="AI359" s="221"/>
      <c r="AJ359" s="221"/>
      <c r="AK359" s="221"/>
      <c r="AL359" s="465">
        <v>0</v>
      </c>
      <c r="AM359" s="310"/>
    </row>
    <row r="360" spans="1:39" s="300" customFormat="1" x14ac:dyDescent="0.35">
      <c r="A360" s="456">
        <f t="shared" si="27"/>
        <v>357</v>
      </c>
      <c r="B360" s="457" t="s">
        <v>325</v>
      </c>
      <c r="C360" s="456">
        <v>26005550</v>
      </c>
      <c r="D360" s="457" t="s">
        <v>1438</v>
      </c>
      <c r="E360" s="458" t="s">
        <v>2283</v>
      </c>
      <c r="F360" s="457" t="s">
        <v>399</v>
      </c>
      <c r="G360" s="458" t="s">
        <v>56</v>
      </c>
      <c r="H360" s="458" t="s">
        <v>2282</v>
      </c>
      <c r="I360" s="459">
        <v>11</v>
      </c>
      <c r="J360" s="459">
        <v>0</v>
      </c>
      <c r="K360" s="459">
        <v>0</v>
      </c>
      <c r="L360" s="459">
        <v>-2</v>
      </c>
      <c r="M360" s="459">
        <v>18.5</v>
      </c>
      <c r="N360" s="459">
        <v>0</v>
      </c>
      <c r="O360" s="459"/>
      <c r="P360" s="459"/>
      <c r="Q360" s="460">
        <f t="shared" si="25"/>
        <v>27.5</v>
      </c>
      <c r="R360" s="461">
        <v>5.2</v>
      </c>
      <c r="S360" s="461"/>
      <c r="T360" s="461">
        <v>0</v>
      </c>
      <c r="U360" s="461"/>
      <c r="V360" s="461">
        <v>0</v>
      </c>
      <c r="W360" s="462">
        <f t="shared" si="26"/>
        <v>327000</v>
      </c>
      <c r="X360" s="463">
        <f t="shared" si="28"/>
        <v>640000</v>
      </c>
      <c r="Y360" s="464">
        <v>1</v>
      </c>
      <c r="Z360" s="324">
        <v>10000</v>
      </c>
      <c r="AA360" s="15" t="str">
        <f>VLOOKUP(TRIM(C360),Att!B:CX,101,0)</f>
        <v>Power Connect</v>
      </c>
      <c r="AB360" s="466"/>
      <c r="AC360" s="221"/>
      <c r="AD360" s="221"/>
      <c r="AE360" s="221"/>
      <c r="AF360" s="221"/>
      <c r="AG360" s="221"/>
      <c r="AH360" s="221"/>
      <c r="AI360" s="221"/>
      <c r="AJ360" s="221"/>
      <c r="AK360" s="221"/>
      <c r="AL360" s="465" t="s">
        <v>1907</v>
      </c>
      <c r="AM360" s="310"/>
    </row>
    <row r="361" spans="1:39" s="300" customFormat="1" x14ac:dyDescent="0.35">
      <c r="A361" s="456">
        <f t="shared" si="27"/>
        <v>358</v>
      </c>
      <c r="B361" s="457" t="s">
        <v>325</v>
      </c>
      <c r="C361" s="456">
        <v>26005551</v>
      </c>
      <c r="D361" s="457" t="s">
        <v>1441</v>
      </c>
      <c r="E361" s="458" t="s">
        <v>2283</v>
      </c>
      <c r="F361" s="457" t="s">
        <v>399</v>
      </c>
      <c r="G361" s="458" t="s">
        <v>56</v>
      </c>
      <c r="H361" s="458" t="s">
        <v>2282</v>
      </c>
      <c r="I361" s="459">
        <v>21.75</v>
      </c>
      <c r="J361" s="459">
        <v>0</v>
      </c>
      <c r="K361" s="459">
        <v>0</v>
      </c>
      <c r="L361" s="459">
        <v>-2</v>
      </c>
      <c r="M361" s="459">
        <v>24</v>
      </c>
      <c r="N361" s="459">
        <v>0</v>
      </c>
      <c r="O361" s="459"/>
      <c r="P361" s="459"/>
      <c r="Q361" s="460">
        <f t="shared" si="25"/>
        <v>43.75</v>
      </c>
      <c r="R361" s="461">
        <v>8.4000000000000021</v>
      </c>
      <c r="S361" s="461"/>
      <c r="T361" s="461">
        <v>0</v>
      </c>
      <c r="U361" s="461"/>
      <c r="V361" s="461">
        <v>0</v>
      </c>
      <c r="W361" s="462">
        <f t="shared" si="26"/>
        <v>521500</v>
      </c>
      <c r="X361" s="463">
        <f t="shared" si="28"/>
        <v>640000</v>
      </c>
      <c r="Y361" s="464">
        <v>1</v>
      </c>
      <c r="Z361" s="324">
        <v>10000</v>
      </c>
      <c r="AA361" s="15" t="str">
        <f>VLOOKUP(TRIM(C361),Att!B:CX,101,0)</f>
        <v>Power Connect</v>
      </c>
      <c r="AB361" s="466"/>
      <c r="AC361" s="221"/>
      <c r="AD361" s="221"/>
      <c r="AE361" s="221"/>
      <c r="AF361" s="221"/>
      <c r="AG361" s="221"/>
      <c r="AH361" s="221"/>
      <c r="AI361" s="221"/>
      <c r="AJ361" s="221"/>
      <c r="AK361" s="221"/>
      <c r="AL361" s="465">
        <v>0</v>
      </c>
      <c r="AM361" s="310"/>
    </row>
    <row r="362" spans="1:39" s="300" customFormat="1" x14ac:dyDescent="0.35">
      <c r="A362" s="456">
        <f t="shared" si="27"/>
        <v>359</v>
      </c>
      <c r="B362" s="457" t="s">
        <v>325</v>
      </c>
      <c r="C362" s="456">
        <v>26005570</v>
      </c>
      <c r="D362" s="457" t="s">
        <v>1482</v>
      </c>
      <c r="E362" s="458" t="s">
        <v>2281</v>
      </c>
      <c r="F362" s="457" t="s">
        <v>399</v>
      </c>
      <c r="G362" s="458" t="s">
        <v>56</v>
      </c>
      <c r="H362" s="458" t="s">
        <v>2282</v>
      </c>
      <c r="I362" s="459">
        <v>37.75</v>
      </c>
      <c r="J362" s="459">
        <v>0</v>
      </c>
      <c r="K362" s="459">
        <v>0</v>
      </c>
      <c r="L362" s="459">
        <v>-2</v>
      </c>
      <c r="M362" s="459">
        <v>27</v>
      </c>
      <c r="N362" s="459">
        <v>0</v>
      </c>
      <c r="O362" s="459"/>
      <c r="P362" s="459"/>
      <c r="Q362" s="460">
        <f t="shared" ref="Q362:Q397" si="29">SUM(I362:P362)</f>
        <v>62.75</v>
      </c>
      <c r="R362" s="461">
        <v>9.6000000000000032</v>
      </c>
      <c r="S362" s="461"/>
      <c r="T362" s="461">
        <v>0</v>
      </c>
      <c r="U362" s="461"/>
      <c r="V362" s="461">
        <v>0</v>
      </c>
      <c r="W362" s="462">
        <f t="shared" si="26"/>
        <v>723500</v>
      </c>
      <c r="X362" s="463">
        <f t="shared" si="28"/>
        <v>640000</v>
      </c>
      <c r="Y362" s="464">
        <v>1</v>
      </c>
      <c r="Z362" s="324">
        <v>10000</v>
      </c>
      <c r="AA362" s="15" t="str">
        <f>VLOOKUP(TRIM(C362),Att!B:CX,101,0)</f>
        <v>Power Connect</v>
      </c>
      <c r="AB362" s="466"/>
      <c r="AC362" s="221"/>
      <c r="AD362" s="221"/>
      <c r="AE362" s="221"/>
      <c r="AF362" s="221"/>
      <c r="AG362" s="221"/>
      <c r="AH362" s="221"/>
      <c r="AI362" s="221"/>
      <c r="AJ362" s="221"/>
      <c r="AK362" s="221"/>
      <c r="AL362" s="465">
        <v>0</v>
      </c>
      <c r="AM362" s="310"/>
    </row>
    <row r="363" spans="1:39" s="300" customFormat="1" x14ac:dyDescent="0.35">
      <c r="A363" s="456">
        <f t="shared" si="27"/>
        <v>360</v>
      </c>
      <c r="B363" s="457" t="s">
        <v>325</v>
      </c>
      <c r="C363" s="456">
        <v>26005571</v>
      </c>
      <c r="D363" s="457" t="s">
        <v>1485</v>
      </c>
      <c r="E363" s="458" t="s">
        <v>2281</v>
      </c>
      <c r="F363" s="457" t="s">
        <v>399</v>
      </c>
      <c r="G363" s="458" t="s">
        <v>56</v>
      </c>
      <c r="H363" s="458" t="s">
        <v>2282</v>
      </c>
      <c r="I363" s="459">
        <v>36.5</v>
      </c>
      <c r="J363" s="459">
        <v>0</v>
      </c>
      <c r="K363" s="459">
        <v>0</v>
      </c>
      <c r="L363" s="459">
        <v>-3</v>
      </c>
      <c r="M363" s="459">
        <v>29</v>
      </c>
      <c r="N363" s="459">
        <v>0</v>
      </c>
      <c r="O363" s="459"/>
      <c r="P363" s="459"/>
      <c r="Q363" s="460">
        <f t="shared" si="29"/>
        <v>62.5</v>
      </c>
      <c r="R363" s="461">
        <v>19.164737038366884</v>
      </c>
      <c r="S363" s="461"/>
      <c r="T363" s="461">
        <v>0</v>
      </c>
      <c r="U363" s="461"/>
      <c r="V363" s="461">
        <v>0</v>
      </c>
      <c r="W363" s="462">
        <f t="shared" si="26"/>
        <v>816647</v>
      </c>
      <c r="X363" s="463">
        <f t="shared" si="28"/>
        <v>640000</v>
      </c>
      <c r="Y363" s="464">
        <v>1</v>
      </c>
      <c r="Z363" s="324">
        <v>10000</v>
      </c>
      <c r="AA363" s="15" t="str">
        <f>VLOOKUP(TRIM(C363),Att!B:CX,101,0)</f>
        <v>Power Connect</v>
      </c>
      <c r="AB363" s="466"/>
      <c r="AC363" s="221"/>
      <c r="AD363" s="221"/>
      <c r="AE363" s="221"/>
      <c r="AF363" s="221"/>
      <c r="AG363" s="221"/>
      <c r="AH363" s="221"/>
      <c r="AI363" s="221"/>
      <c r="AJ363" s="221"/>
      <c r="AK363" s="221"/>
      <c r="AL363" s="465">
        <v>0</v>
      </c>
      <c r="AM363" s="310"/>
    </row>
    <row r="364" spans="1:39" s="300" customFormat="1" x14ac:dyDescent="0.35">
      <c r="A364" s="456">
        <f t="shared" si="27"/>
        <v>361</v>
      </c>
      <c r="B364" s="457" t="s">
        <v>325</v>
      </c>
      <c r="C364" s="456">
        <v>26005679</v>
      </c>
      <c r="D364" s="457" t="s">
        <v>1763</v>
      </c>
      <c r="E364" s="458" t="s">
        <v>2281</v>
      </c>
      <c r="F364" s="457" t="s">
        <v>399</v>
      </c>
      <c r="G364" s="458" t="s">
        <v>56</v>
      </c>
      <c r="H364" s="458" t="s">
        <v>2282</v>
      </c>
      <c r="I364" s="459">
        <v>26.75</v>
      </c>
      <c r="J364" s="459">
        <v>-4</v>
      </c>
      <c r="K364" s="459">
        <v>0</v>
      </c>
      <c r="L364" s="459">
        <v>-1</v>
      </c>
      <c r="M364" s="459">
        <v>20</v>
      </c>
      <c r="N364" s="459">
        <v>0</v>
      </c>
      <c r="O364" s="459"/>
      <c r="P364" s="459"/>
      <c r="Q364" s="460">
        <f t="shared" si="29"/>
        <v>41.75</v>
      </c>
      <c r="R364" s="461">
        <v>10.22996706219484</v>
      </c>
      <c r="S364" s="461"/>
      <c r="T364" s="461">
        <v>0</v>
      </c>
      <c r="U364" s="461"/>
      <c r="V364" s="461">
        <v>0</v>
      </c>
      <c r="W364" s="462">
        <f t="shared" ref="W364:W397" si="30">ROUND(IF(Q364&gt;0,Z364*Q364,0)+(SUM(R364:V364)*10000),0)</f>
        <v>519800</v>
      </c>
      <c r="X364" s="463">
        <f t="shared" si="28"/>
        <v>640000</v>
      </c>
      <c r="Y364" s="464">
        <v>1</v>
      </c>
      <c r="Z364" s="324">
        <v>10000</v>
      </c>
      <c r="AA364" s="15" t="str">
        <f>VLOOKUP(TRIM(C364),Att!B:CX,101,0)</f>
        <v>ANNK-HR</v>
      </c>
      <c r="AB364" s="466"/>
      <c r="AC364" s="221"/>
      <c r="AD364" s="221"/>
      <c r="AE364" s="221"/>
      <c r="AF364" s="221"/>
      <c r="AG364" s="221"/>
      <c r="AH364" s="221"/>
      <c r="AI364" s="221"/>
      <c r="AJ364" s="221"/>
      <c r="AK364" s="221"/>
      <c r="AL364" s="465">
        <v>0</v>
      </c>
      <c r="AM364" s="310"/>
    </row>
    <row r="365" spans="1:39" s="300" customFormat="1" x14ac:dyDescent="0.35">
      <c r="A365" s="456">
        <f t="shared" si="27"/>
        <v>362</v>
      </c>
      <c r="B365" s="457" t="s">
        <v>325</v>
      </c>
      <c r="C365" s="456">
        <v>26005681</v>
      </c>
      <c r="D365" s="457" t="s">
        <v>1768</v>
      </c>
      <c r="E365" s="458" t="s">
        <v>2281</v>
      </c>
      <c r="F365" s="457" t="s">
        <v>399</v>
      </c>
      <c r="G365" s="458" t="s">
        <v>56</v>
      </c>
      <c r="H365" s="458" t="s">
        <v>2282</v>
      </c>
      <c r="I365" s="459">
        <v>3.75</v>
      </c>
      <c r="J365" s="459">
        <v>-2</v>
      </c>
      <c r="K365" s="459">
        <v>0</v>
      </c>
      <c r="L365" s="459">
        <v>-8</v>
      </c>
      <c r="M365" s="459">
        <v>2</v>
      </c>
      <c r="N365" s="459">
        <v>0</v>
      </c>
      <c r="O365" s="459"/>
      <c r="P365" s="459"/>
      <c r="Q365" s="460">
        <f t="shared" si="29"/>
        <v>-4.25</v>
      </c>
      <c r="R365" s="461"/>
      <c r="S365" s="461"/>
      <c r="T365" s="461">
        <v>0</v>
      </c>
      <c r="U365" s="461"/>
      <c r="V365" s="461">
        <v>0</v>
      </c>
      <c r="W365" s="462"/>
      <c r="X365" s="463">
        <f t="shared" si="28"/>
        <v>640000</v>
      </c>
      <c r="Y365" s="464">
        <v>1</v>
      </c>
      <c r="Z365" s="324">
        <v>10000</v>
      </c>
      <c r="AA365" s="15" t="str">
        <f>VLOOKUP(TRIM(C365),Att!B:CX,101,0)</f>
        <v>ANNK-HR</v>
      </c>
      <c r="AB365" s="466"/>
      <c r="AC365" s="221"/>
      <c r="AD365" s="221"/>
      <c r="AE365" s="221"/>
      <c r="AF365" s="221"/>
      <c r="AG365" s="221"/>
      <c r="AH365" s="221"/>
      <c r="AI365" s="221"/>
      <c r="AJ365" s="221"/>
      <c r="AK365" s="221"/>
      <c r="AL365" s="465">
        <v>0</v>
      </c>
      <c r="AM365" s="310"/>
    </row>
    <row r="366" spans="1:39" s="300" customFormat="1" x14ac:dyDescent="0.35">
      <c r="A366" s="456">
        <f t="shared" si="27"/>
        <v>363</v>
      </c>
      <c r="B366" s="457" t="s">
        <v>325</v>
      </c>
      <c r="C366" s="456">
        <v>26005682</v>
      </c>
      <c r="D366" s="457" t="s">
        <v>1771</v>
      </c>
      <c r="E366" s="458" t="s">
        <v>2283</v>
      </c>
      <c r="F366" s="457" t="s">
        <v>399</v>
      </c>
      <c r="G366" s="458" t="s">
        <v>56</v>
      </c>
      <c r="H366" s="458" t="s">
        <v>2282</v>
      </c>
      <c r="I366" s="459">
        <v>26.25</v>
      </c>
      <c r="J366" s="459">
        <v>0</v>
      </c>
      <c r="K366" s="459">
        <v>0</v>
      </c>
      <c r="L366" s="459">
        <v>-1</v>
      </c>
      <c r="M366" s="459">
        <v>21.5</v>
      </c>
      <c r="N366" s="459">
        <v>0</v>
      </c>
      <c r="O366" s="459"/>
      <c r="P366" s="459"/>
      <c r="Q366" s="460">
        <f t="shared" si="29"/>
        <v>46.75</v>
      </c>
      <c r="R366" s="461">
        <v>6.4000000000000012</v>
      </c>
      <c r="S366" s="461"/>
      <c r="T366" s="461">
        <v>0</v>
      </c>
      <c r="U366" s="461"/>
      <c r="V366" s="461">
        <v>0</v>
      </c>
      <c r="W366" s="462">
        <f t="shared" si="30"/>
        <v>531500</v>
      </c>
      <c r="X366" s="463">
        <f t="shared" si="28"/>
        <v>640000</v>
      </c>
      <c r="Y366" s="464">
        <v>1</v>
      </c>
      <c r="Z366" s="324">
        <v>10000</v>
      </c>
      <c r="AA366" s="15" t="str">
        <f>VLOOKUP(TRIM(C366),Att!B:CX,101,0)</f>
        <v>ANNK-HR</v>
      </c>
      <c r="AB366" s="466"/>
      <c r="AC366" s="221"/>
      <c r="AD366" s="221"/>
      <c r="AE366" s="221"/>
      <c r="AF366" s="221"/>
      <c r="AG366" s="221"/>
      <c r="AH366" s="221"/>
      <c r="AI366" s="221"/>
      <c r="AJ366" s="221"/>
      <c r="AK366" s="221"/>
      <c r="AL366" s="465">
        <v>0</v>
      </c>
      <c r="AM366" s="310"/>
    </row>
    <row r="367" spans="1:39" s="300" customFormat="1" x14ac:dyDescent="0.35">
      <c r="A367" s="456">
        <f t="shared" si="27"/>
        <v>364</v>
      </c>
      <c r="B367" s="457" t="s">
        <v>325</v>
      </c>
      <c r="C367" s="456">
        <v>26005683</v>
      </c>
      <c r="D367" s="457" t="s">
        <v>1615</v>
      </c>
      <c r="E367" s="458" t="s">
        <v>2283</v>
      </c>
      <c r="F367" s="457" t="s">
        <v>399</v>
      </c>
      <c r="G367" s="458" t="s">
        <v>56</v>
      </c>
      <c r="H367" s="458" t="s">
        <v>2282</v>
      </c>
      <c r="I367" s="459">
        <v>23.5</v>
      </c>
      <c r="J367" s="459">
        <v>0</v>
      </c>
      <c r="K367" s="459">
        <v>0</v>
      </c>
      <c r="L367" s="459">
        <v>-2</v>
      </c>
      <c r="M367" s="459">
        <v>15</v>
      </c>
      <c r="N367" s="459">
        <v>0</v>
      </c>
      <c r="O367" s="459"/>
      <c r="P367" s="459"/>
      <c r="Q367" s="460">
        <f t="shared" si="29"/>
        <v>36.5</v>
      </c>
      <c r="R367" s="461">
        <v>6.0000000000000009</v>
      </c>
      <c r="S367" s="461"/>
      <c r="T367" s="461">
        <v>0</v>
      </c>
      <c r="U367" s="461"/>
      <c r="V367" s="461">
        <v>0</v>
      </c>
      <c r="W367" s="462">
        <f t="shared" si="30"/>
        <v>425000</v>
      </c>
      <c r="X367" s="463">
        <f t="shared" si="28"/>
        <v>640000</v>
      </c>
      <c r="Y367" s="464">
        <v>1</v>
      </c>
      <c r="Z367" s="324">
        <v>10000</v>
      </c>
      <c r="AA367" s="15" t="str">
        <f>VLOOKUP(TRIM(C367),Att!B:CX,101,0)</f>
        <v>Power Connect</v>
      </c>
      <c r="AB367" s="466"/>
      <c r="AC367" s="221"/>
      <c r="AD367" s="221"/>
      <c r="AE367" s="221"/>
      <c r="AF367" s="221"/>
      <c r="AG367" s="221"/>
      <c r="AH367" s="221"/>
      <c r="AI367" s="221"/>
      <c r="AJ367" s="221"/>
      <c r="AK367" s="221"/>
      <c r="AL367" s="465">
        <v>0</v>
      </c>
      <c r="AM367" s="310"/>
    </row>
    <row r="368" spans="1:39" s="300" customFormat="1" x14ac:dyDescent="0.35">
      <c r="A368" s="456">
        <f t="shared" si="27"/>
        <v>365</v>
      </c>
      <c r="B368" s="457" t="s">
        <v>325</v>
      </c>
      <c r="C368" s="456">
        <v>26005705</v>
      </c>
      <c r="D368" s="457" t="s">
        <v>1850</v>
      </c>
      <c r="E368" s="458" t="s">
        <v>2283</v>
      </c>
      <c r="F368" s="457" t="s">
        <v>399</v>
      </c>
      <c r="G368" s="458" t="s">
        <v>56</v>
      </c>
      <c r="H368" s="458" t="s">
        <v>2282</v>
      </c>
      <c r="I368" s="459">
        <v>15.5</v>
      </c>
      <c r="J368" s="459">
        <v>0</v>
      </c>
      <c r="K368" s="459">
        <v>0</v>
      </c>
      <c r="L368" s="459">
        <v>-2</v>
      </c>
      <c r="M368" s="459">
        <v>12</v>
      </c>
      <c r="N368" s="459">
        <v>0</v>
      </c>
      <c r="O368" s="459"/>
      <c r="P368" s="459"/>
      <c r="Q368" s="460">
        <f t="shared" si="29"/>
        <v>25.5</v>
      </c>
      <c r="R368" s="461">
        <v>4.8</v>
      </c>
      <c r="S368" s="461"/>
      <c r="T368" s="461">
        <v>0</v>
      </c>
      <c r="U368" s="461"/>
      <c r="V368" s="461">
        <v>0</v>
      </c>
      <c r="W368" s="462">
        <f t="shared" si="30"/>
        <v>303000</v>
      </c>
      <c r="X368" s="463">
        <f t="shared" si="28"/>
        <v>640000</v>
      </c>
      <c r="Y368" s="464">
        <v>1</v>
      </c>
      <c r="Z368" s="324">
        <v>10000</v>
      </c>
      <c r="AA368" s="15" t="str">
        <f>VLOOKUP(TRIM(C368),Att!B:CX,101,0)</f>
        <v>Power Connect</v>
      </c>
      <c r="AB368" s="466"/>
      <c r="AC368" s="221"/>
      <c r="AD368" s="221"/>
      <c r="AE368" s="221"/>
      <c r="AF368" s="221"/>
      <c r="AG368" s="221"/>
      <c r="AH368" s="221"/>
      <c r="AI368" s="221"/>
      <c r="AJ368" s="221"/>
      <c r="AK368" s="221"/>
      <c r="AL368" s="465" t="s">
        <v>1952</v>
      </c>
      <c r="AM368" s="310"/>
    </row>
    <row r="369" spans="1:39" s="300" customFormat="1" x14ac:dyDescent="0.35">
      <c r="A369" s="456">
        <f t="shared" si="27"/>
        <v>366</v>
      </c>
      <c r="B369" s="457" t="s">
        <v>325</v>
      </c>
      <c r="C369" s="456">
        <v>26005706</v>
      </c>
      <c r="D369" s="457" t="s">
        <v>1852</v>
      </c>
      <c r="E369" s="458" t="s">
        <v>2283</v>
      </c>
      <c r="F369" s="457" t="s">
        <v>399</v>
      </c>
      <c r="G369" s="458" t="s">
        <v>56</v>
      </c>
      <c r="H369" s="458" t="s">
        <v>2282</v>
      </c>
      <c r="I369" s="459">
        <v>4.25</v>
      </c>
      <c r="J369" s="459">
        <v>0</v>
      </c>
      <c r="K369" s="459">
        <v>0</v>
      </c>
      <c r="L369" s="459">
        <v>-1</v>
      </c>
      <c r="M369" s="459">
        <v>10</v>
      </c>
      <c r="N369" s="459">
        <v>0</v>
      </c>
      <c r="O369" s="459"/>
      <c r="P369" s="459"/>
      <c r="Q369" s="460">
        <f t="shared" si="29"/>
        <v>13.25</v>
      </c>
      <c r="R369" s="461">
        <v>3.5999999999999996</v>
      </c>
      <c r="S369" s="461"/>
      <c r="T369" s="461">
        <v>0</v>
      </c>
      <c r="U369" s="461"/>
      <c r="V369" s="461">
        <v>0</v>
      </c>
      <c r="W369" s="462">
        <f t="shared" si="30"/>
        <v>168500</v>
      </c>
      <c r="X369" s="463">
        <f t="shared" si="28"/>
        <v>640000</v>
      </c>
      <c r="Y369" s="464">
        <v>1</v>
      </c>
      <c r="Z369" s="324">
        <v>10000</v>
      </c>
      <c r="AA369" s="15" t="str">
        <f>VLOOKUP(TRIM(C369),Att!B:CX,101,0)</f>
        <v>Power Connect</v>
      </c>
      <c r="AB369" s="466"/>
      <c r="AC369" s="221"/>
      <c r="AD369" s="221"/>
      <c r="AE369" s="221"/>
      <c r="AF369" s="221"/>
      <c r="AG369" s="221"/>
      <c r="AH369" s="221"/>
      <c r="AI369" s="221"/>
      <c r="AJ369" s="221"/>
      <c r="AK369" s="221"/>
      <c r="AL369" s="465" t="s">
        <v>1952</v>
      </c>
      <c r="AM369" s="310"/>
    </row>
    <row r="370" spans="1:39" s="300" customFormat="1" x14ac:dyDescent="0.35">
      <c r="A370" s="456">
        <f t="shared" si="27"/>
        <v>367</v>
      </c>
      <c r="B370" s="457" t="s">
        <v>325</v>
      </c>
      <c r="C370" s="456">
        <v>26005707</v>
      </c>
      <c r="D370" s="457" t="s">
        <v>1854</v>
      </c>
      <c r="E370" s="458" t="s">
        <v>2283</v>
      </c>
      <c r="F370" s="457" t="s">
        <v>399</v>
      </c>
      <c r="G370" s="458" t="s">
        <v>56</v>
      </c>
      <c r="H370" s="458" t="s">
        <v>2282</v>
      </c>
      <c r="I370" s="459">
        <v>-8.25</v>
      </c>
      <c r="J370" s="459">
        <v>0</v>
      </c>
      <c r="K370" s="459">
        <v>0</v>
      </c>
      <c r="L370" s="459">
        <v>-1</v>
      </c>
      <c r="M370" s="459">
        <v>8.5</v>
      </c>
      <c r="N370" s="459">
        <v>0</v>
      </c>
      <c r="O370" s="459"/>
      <c r="P370" s="459"/>
      <c r="Q370" s="460">
        <f t="shared" si="29"/>
        <v>-0.75</v>
      </c>
      <c r="R370" s="461">
        <v>3.1999999999999997</v>
      </c>
      <c r="S370" s="461"/>
      <c r="T370" s="461">
        <v>0</v>
      </c>
      <c r="U370" s="461"/>
      <c r="V370" s="461">
        <v>0</v>
      </c>
      <c r="W370" s="462">
        <f t="shared" si="30"/>
        <v>32000</v>
      </c>
      <c r="X370" s="463">
        <f t="shared" si="28"/>
        <v>640000</v>
      </c>
      <c r="Y370" s="464">
        <v>1</v>
      </c>
      <c r="Z370" s="324">
        <v>10000</v>
      </c>
      <c r="AA370" s="15" t="str">
        <f>VLOOKUP(TRIM(C370),Att!B:CX,101,0)</f>
        <v>Power Connect</v>
      </c>
      <c r="AB370" s="466"/>
      <c r="AC370" s="221"/>
      <c r="AD370" s="221"/>
      <c r="AE370" s="221"/>
      <c r="AF370" s="221"/>
      <c r="AG370" s="221"/>
      <c r="AH370" s="221"/>
      <c r="AI370" s="221"/>
      <c r="AJ370" s="221"/>
      <c r="AK370" s="221"/>
      <c r="AL370" s="465" t="s">
        <v>1952</v>
      </c>
      <c r="AM370" s="310"/>
    </row>
    <row r="371" spans="1:39" s="300" customFormat="1" x14ac:dyDescent="0.35">
      <c r="A371" s="456">
        <f t="shared" si="27"/>
        <v>368</v>
      </c>
      <c r="B371" s="457" t="s">
        <v>325</v>
      </c>
      <c r="C371" s="456">
        <v>26005708</v>
      </c>
      <c r="D371" s="457" t="s">
        <v>1856</v>
      </c>
      <c r="E371" s="458" t="s">
        <v>2281</v>
      </c>
      <c r="F371" s="457" t="s">
        <v>399</v>
      </c>
      <c r="G371" s="458" t="s">
        <v>56</v>
      </c>
      <c r="H371" s="458" t="s">
        <v>2282</v>
      </c>
      <c r="I371" s="459">
        <v>8.5</v>
      </c>
      <c r="J371" s="459">
        <v>0</v>
      </c>
      <c r="K371" s="459">
        <v>0</v>
      </c>
      <c r="L371" s="459">
        <v>0</v>
      </c>
      <c r="M371" s="459">
        <v>6</v>
      </c>
      <c r="N371" s="459">
        <v>0</v>
      </c>
      <c r="O371" s="459"/>
      <c r="P371" s="459"/>
      <c r="Q371" s="460">
        <f t="shared" si="29"/>
        <v>14.5</v>
      </c>
      <c r="R371" s="461">
        <v>2.4</v>
      </c>
      <c r="S371" s="461"/>
      <c r="T371" s="461">
        <v>0</v>
      </c>
      <c r="U371" s="461"/>
      <c r="V371" s="461">
        <v>0</v>
      </c>
      <c r="W371" s="462">
        <f t="shared" si="30"/>
        <v>169000</v>
      </c>
      <c r="X371" s="463">
        <f t="shared" si="28"/>
        <v>640000</v>
      </c>
      <c r="Y371" s="464">
        <v>1</v>
      </c>
      <c r="Z371" s="324">
        <v>10000</v>
      </c>
      <c r="AA371" s="15" t="str">
        <f>VLOOKUP(TRIM(C371),Att!B:CX,101,0)</f>
        <v>Power Connect</v>
      </c>
      <c r="AB371" s="466"/>
      <c r="AC371" s="221"/>
      <c r="AD371" s="221"/>
      <c r="AE371" s="221"/>
      <c r="AF371" s="221"/>
      <c r="AG371" s="221"/>
      <c r="AH371" s="221"/>
      <c r="AI371" s="221"/>
      <c r="AJ371" s="221"/>
      <c r="AK371" s="221"/>
      <c r="AL371" s="465" t="s">
        <v>1952</v>
      </c>
      <c r="AM371" s="310"/>
    </row>
    <row r="372" spans="1:39" s="300" customFormat="1" x14ac:dyDescent="0.35">
      <c r="A372" s="456">
        <f t="shared" si="27"/>
        <v>369</v>
      </c>
      <c r="B372" s="457" t="s">
        <v>325</v>
      </c>
      <c r="C372" s="456">
        <v>26005730</v>
      </c>
      <c r="D372" s="457" t="s">
        <v>1984</v>
      </c>
      <c r="E372" s="458" t="s">
        <v>2283</v>
      </c>
      <c r="F372" s="457" t="s">
        <v>399</v>
      </c>
      <c r="G372" s="458" t="s">
        <v>56</v>
      </c>
      <c r="H372" s="458" t="s">
        <v>2282</v>
      </c>
      <c r="I372" s="459">
        <v>13.75</v>
      </c>
      <c r="J372" s="459">
        <v>0</v>
      </c>
      <c r="K372" s="459">
        <v>0</v>
      </c>
      <c r="L372" s="459">
        <v>0</v>
      </c>
      <c r="M372" s="459">
        <v>7</v>
      </c>
      <c r="N372" s="459">
        <v>0</v>
      </c>
      <c r="O372" s="459"/>
      <c r="P372" s="459"/>
      <c r="Q372" s="460">
        <f t="shared" si="29"/>
        <v>20.75</v>
      </c>
      <c r="R372" s="461">
        <v>2.8</v>
      </c>
      <c r="S372" s="461"/>
      <c r="T372" s="461">
        <v>0</v>
      </c>
      <c r="U372" s="461"/>
      <c r="V372" s="461">
        <v>0</v>
      </c>
      <c r="W372" s="462">
        <f t="shared" si="30"/>
        <v>235500</v>
      </c>
      <c r="X372" s="463">
        <f t="shared" si="28"/>
        <v>640000</v>
      </c>
      <c r="Y372" s="464">
        <v>1</v>
      </c>
      <c r="Z372" s="324">
        <v>10000</v>
      </c>
      <c r="AA372" s="15" t="str">
        <f>VLOOKUP(TRIM(C372),Att!B:CX,101,0)</f>
        <v>Power Connect</v>
      </c>
      <c r="AB372" s="466"/>
      <c r="AC372" s="221"/>
      <c r="AD372" s="221"/>
      <c r="AE372" s="221"/>
      <c r="AF372" s="221"/>
      <c r="AG372" s="221"/>
      <c r="AH372" s="221"/>
      <c r="AI372" s="221"/>
      <c r="AJ372" s="221"/>
      <c r="AK372" s="221"/>
      <c r="AL372" s="465" t="s">
        <v>1979</v>
      </c>
      <c r="AM372" s="310"/>
    </row>
    <row r="373" spans="1:39" s="300" customFormat="1" x14ac:dyDescent="0.35">
      <c r="A373" s="456">
        <f t="shared" si="27"/>
        <v>370</v>
      </c>
      <c r="B373" s="457" t="s">
        <v>325</v>
      </c>
      <c r="C373" s="456">
        <v>26005733</v>
      </c>
      <c r="D373" s="457" t="s">
        <v>1993</v>
      </c>
      <c r="E373" s="458" t="s">
        <v>2283</v>
      </c>
      <c r="F373" s="457" t="s">
        <v>399</v>
      </c>
      <c r="G373" s="458" t="s">
        <v>56</v>
      </c>
      <c r="H373" s="458" t="s">
        <v>2282</v>
      </c>
      <c r="I373" s="459">
        <v>-1.75</v>
      </c>
      <c r="J373" s="459">
        <v>0</v>
      </c>
      <c r="K373" s="459">
        <v>0</v>
      </c>
      <c r="L373" s="459">
        <v>-2</v>
      </c>
      <c r="M373" s="459">
        <v>3.5</v>
      </c>
      <c r="N373" s="459">
        <v>0</v>
      </c>
      <c r="O373" s="459"/>
      <c r="P373" s="459"/>
      <c r="Q373" s="460">
        <f t="shared" si="29"/>
        <v>-0.25</v>
      </c>
      <c r="R373" s="461">
        <v>1.6</v>
      </c>
      <c r="S373" s="461"/>
      <c r="T373" s="461">
        <v>0</v>
      </c>
      <c r="U373" s="461"/>
      <c r="V373" s="461">
        <v>0</v>
      </c>
      <c r="W373" s="462">
        <f t="shared" si="30"/>
        <v>16000</v>
      </c>
      <c r="X373" s="463">
        <f t="shared" si="28"/>
        <v>640000</v>
      </c>
      <c r="Y373" s="464">
        <v>1</v>
      </c>
      <c r="Z373" s="324">
        <v>10000</v>
      </c>
      <c r="AA373" s="15" t="str">
        <f>VLOOKUP(TRIM(C373),Att!B:CX,101,0)</f>
        <v>Power Connect</v>
      </c>
      <c r="AB373" s="466"/>
      <c r="AC373" s="221"/>
      <c r="AD373" s="221"/>
      <c r="AE373" s="221"/>
      <c r="AF373" s="221"/>
      <c r="AG373" s="221"/>
      <c r="AH373" s="221"/>
      <c r="AI373" s="221"/>
      <c r="AJ373" s="221"/>
      <c r="AK373" s="221"/>
      <c r="AL373" s="465" t="s">
        <v>1979</v>
      </c>
      <c r="AM373" s="310"/>
    </row>
    <row r="374" spans="1:39" s="300" customFormat="1" x14ac:dyDescent="0.35">
      <c r="A374" s="456">
        <f t="shared" si="27"/>
        <v>371</v>
      </c>
      <c r="B374" s="457" t="s">
        <v>325</v>
      </c>
      <c r="C374" s="456">
        <v>26005734</v>
      </c>
      <c r="D374" s="457" t="s">
        <v>1997</v>
      </c>
      <c r="E374" s="458" t="s">
        <v>2283</v>
      </c>
      <c r="F374" s="457" t="s">
        <v>399</v>
      </c>
      <c r="G374" s="458" t="s">
        <v>56</v>
      </c>
      <c r="H374" s="458" t="s">
        <v>2282</v>
      </c>
      <c r="I374" s="459">
        <v>13.75</v>
      </c>
      <c r="J374" s="459">
        <v>0</v>
      </c>
      <c r="K374" s="459">
        <v>0</v>
      </c>
      <c r="L374" s="459">
        <v>0</v>
      </c>
      <c r="M374" s="459">
        <v>8.5</v>
      </c>
      <c r="N374" s="459">
        <v>0</v>
      </c>
      <c r="O374" s="459"/>
      <c r="P374" s="459"/>
      <c r="Q374" s="460">
        <f t="shared" si="29"/>
        <v>22.25</v>
      </c>
      <c r="R374" s="461">
        <v>2.8</v>
      </c>
      <c r="S374" s="461"/>
      <c r="T374" s="461">
        <v>0</v>
      </c>
      <c r="U374" s="461"/>
      <c r="V374" s="461">
        <v>0</v>
      </c>
      <c r="W374" s="462">
        <f t="shared" si="30"/>
        <v>250500</v>
      </c>
      <c r="X374" s="463">
        <f t="shared" si="28"/>
        <v>640000</v>
      </c>
      <c r="Y374" s="464">
        <v>1</v>
      </c>
      <c r="Z374" s="324">
        <v>10000</v>
      </c>
      <c r="AA374" s="15" t="str">
        <f>VLOOKUP(TRIM(C374),Att!B:CX,101,0)</f>
        <v>Power Connect</v>
      </c>
      <c r="AB374" s="466"/>
      <c r="AC374" s="221"/>
      <c r="AD374" s="221"/>
      <c r="AE374" s="221"/>
      <c r="AF374" s="221"/>
      <c r="AG374" s="221"/>
      <c r="AH374" s="221"/>
      <c r="AI374" s="221"/>
      <c r="AJ374" s="221"/>
      <c r="AK374" s="221"/>
      <c r="AL374" s="465" t="s">
        <v>1979</v>
      </c>
      <c r="AM374" s="310"/>
    </row>
    <row r="375" spans="1:39" s="300" customFormat="1" x14ac:dyDescent="0.35">
      <c r="A375" s="456">
        <f t="shared" si="27"/>
        <v>372</v>
      </c>
      <c r="B375" s="457" t="s">
        <v>325</v>
      </c>
      <c r="C375" s="456">
        <v>26005735</v>
      </c>
      <c r="D375" s="457" t="s">
        <v>2000</v>
      </c>
      <c r="E375" s="458" t="s">
        <v>2283</v>
      </c>
      <c r="F375" s="457" t="s">
        <v>399</v>
      </c>
      <c r="G375" s="458" t="s">
        <v>56</v>
      </c>
      <c r="H375" s="458" t="s">
        <v>2282</v>
      </c>
      <c r="I375" s="459">
        <v>13.75</v>
      </c>
      <c r="J375" s="459">
        <v>0</v>
      </c>
      <c r="K375" s="459">
        <v>0</v>
      </c>
      <c r="L375" s="459">
        <v>0</v>
      </c>
      <c r="M375" s="459">
        <v>7</v>
      </c>
      <c r="N375" s="459">
        <v>0</v>
      </c>
      <c r="O375" s="459"/>
      <c r="P375" s="459"/>
      <c r="Q375" s="460">
        <f t="shared" si="29"/>
        <v>20.75</v>
      </c>
      <c r="R375" s="461">
        <v>2.8</v>
      </c>
      <c r="S375" s="461"/>
      <c r="T375" s="461">
        <v>0</v>
      </c>
      <c r="U375" s="461"/>
      <c r="V375" s="461">
        <v>0</v>
      </c>
      <c r="W375" s="462">
        <f t="shared" si="30"/>
        <v>235500</v>
      </c>
      <c r="X375" s="463">
        <f t="shared" si="28"/>
        <v>640000</v>
      </c>
      <c r="Y375" s="464">
        <v>1</v>
      </c>
      <c r="Z375" s="324">
        <v>10000</v>
      </c>
      <c r="AA375" s="15" t="str">
        <f>VLOOKUP(TRIM(C375),Att!B:CX,101,0)</f>
        <v>Power Connect</v>
      </c>
      <c r="AB375" s="466"/>
      <c r="AC375" s="221"/>
      <c r="AD375" s="221"/>
      <c r="AE375" s="221"/>
      <c r="AF375" s="221"/>
      <c r="AG375" s="221"/>
      <c r="AH375" s="221"/>
      <c r="AI375" s="221"/>
      <c r="AJ375" s="221"/>
      <c r="AK375" s="221"/>
      <c r="AL375" s="465" t="s">
        <v>1979</v>
      </c>
      <c r="AM375" s="310"/>
    </row>
    <row r="376" spans="1:39" s="300" customFormat="1" x14ac:dyDescent="0.35">
      <c r="A376" s="456">
        <f t="shared" si="27"/>
        <v>373</v>
      </c>
      <c r="B376" s="457" t="s">
        <v>325</v>
      </c>
      <c r="C376" s="456">
        <v>26005732</v>
      </c>
      <c r="D376" s="457" t="s">
        <v>1990</v>
      </c>
      <c r="E376" s="458" t="s">
        <v>2281</v>
      </c>
      <c r="F376" s="457" t="s">
        <v>399</v>
      </c>
      <c r="G376" s="458" t="s">
        <v>56</v>
      </c>
      <c r="H376" s="458" t="s">
        <v>2282</v>
      </c>
      <c r="I376" s="459">
        <v>11.25</v>
      </c>
      <c r="J376" s="459">
        <v>0</v>
      </c>
      <c r="K376" s="459">
        <v>0</v>
      </c>
      <c r="L376" s="459">
        <v>0</v>
      </c>
      <c r="M376" s="459">
        <v>5</v>
      </c>
      <c r="N376" s="459">
        <v>0</v>
      </c>
      <c r="O376" s="459"/>
      <c r="P376" s="459"/>
      <c r="Q376" s="460">
        <f t="shared" si="29"/>
        <v>16.25</v>
      </c>
      <c r="R376" s="461">
        <v>2</v>
      </c>
      <c r="S376" s="461"/>
      <c r="T376" s="461">
        <v>0</v>
      </c>
      <c r="U376" s="461"/>
      <c r="V376" s="461">
        <v>0</v>
      </c>
      <c r="W376" s="462">
        <f t="shared" si="30"/>
        <v>182500</v>
      </c>
      <c r="X376" s="463">
        <f t="shared" si="28"/>
        <v>640000</v>
      </c>
      <c r="Y376" s="464">
        <v>1</v>
      </c>
      <c r="Z376" s="324">
        <v>10000</v>
      </c>
      <c r="AA376" s="15" t="str">
        <f>VLOOKUP(TRIM(C376),Att!B:CX,101,0)</f>
        <v>Power Connect</v>
      </c>
      <c r="AB376" s="466"/>
      <c r="AC376" s="221"/>
      <c r="AD376" s="221"/>
      <c r="AE376" s="221"/>
      <c r="AF376" s="221"/>
      <c r="AG376" s="221"/>
      <c r="AH376" s="221"/>
      <c r="AI376" s="221"/>
      <c r="AJ376" s="221"/>
      <c r="AK376" s="221"/>
      <c r="AL376" s="465" t="s">
        <v>1979</v>
      </c>
      <c r="AM376" s="310"/>
    </row>
    <row r="377" spans="1:39" s="300" customFormat="1" x14ac:dyDescent="0.35">
      <c r="A377" s="456">
        <f t="shared" si="27"/>
        <v>374</v>
      </c>
      <c r="B377" s="457" t="s">
        <v>325</v>
      </c>
      <c r="C377" s="456">
        <v>26005736</v>
      </c>
      <c r="D377" s="457" t="s">
        <v>2003</v>
      </c>
      <c r="E377" s="458" t="s">
        <v>2281</v>
      </c>
      <c r="F377" s="457" t="s">
        <v>399</v>
      </c>
      <c r="G377" s="458" t="s">
        <v>56</v>
      </c>
      <c r="H377" s="458" t="s">
        <v>2282</v>
      </c>
      <c r="I377" s="459">
        <v>11.25</v>
      </c>
      <c r="J377" s="459">
        <v>0</v>
      </c>
      <c r="K377" s="459">
        <v>0</v>
      </c>
      <c r="L377" s="459">
        <v>0</v>
      </c>
      <c r="M377" s="459">
        <v>5</v>
      </c>
      <c r="N377" s="459">
        <v>0</v>
      </c>
      <c r="O377" s="459"/>
      <c r="P377" s="459"/>
      <c r="Q377" s="460">
        <f t="shared" si="29"/>
        <v>16.25</v>
      </c>
      <c r="R377" s="461">
        <v>2</v>
      </c>
      <c r="S377" s="461"/>
      <c r="T377" s="461">
        <v>0</v>
      </c>
      <c r="U377" s="461"/>
      <c r="V377" s="461">
        <v>0</v>
      </c>
      <c r="W377" s="462">
        <f t="shared" si="30"/>
        <v>182500</v>
      </c>
      <c r="X377" s="463">
        <f t="shared" si="28"/>
        <v>640000</v>
      </c>
      <c r="Y377" s="464">
        <v>1</v>
      </c>
      <c r="Z377" s="324">
        <v>10000</v>
      </c>
      <c r="AA377" s="15" t="str">
        <f>VLOOKUP(TRIM(C377),Att!B:CX,101,0)</f>
        <v>Power Connect</v>
      </c>
      <c r="AB377" s="466"/>
      <c r="AC377" s="221"/>
      <c r="AD377" s="221"/>
      <c r="AE377" s="221"/>
      <c r="AF377" s="221"/>
      <c r="AG377" s="221"/>
      <c r="AH377" s="221"/>
      <c r="AI377" s="221"/>
      <c r="AJ377" s="221"/>
      <c r="AK377" s="221"/>
      <c r="AL377" s="465" t="s">
        <v>1979</v>
      </c>
      <c r="AM377" s="310"/>
    </row>
    <row r="378" spans="1:39" s="300" customFormat="1" x14ac:dyDescent="0.35">
      <c r="A378" s="456">
        <f t="shared" si="27"/>
        <v>375</v>
      </c>
      <c r="B378" s="457" t="s">
        <v>325</v>
      </c>
      <c r="C378" s="456">
        <v>26005737</v>
      </c>
      <c r="D378" s="457" t="s">
        <v>2006</v>
      </c>
      <c r="E378" s="458" t="s">
        <v>2281</v>
      </c>
      <c r="F378" s="457" t="s">
        <v>399</v>
      </c>
      <c r="G378" s="458" t="s">
        <v>56</v>
      </c>
      <c r="H378" s="458" t="s">
        <v>2282</v>
      </c>
      <c r="I378" s="459">
        <v>1</v>
      </c>
      <c r="J378" s="459">
        <v>0</v>
      </c>
      <c r="K378" s="459">
        <v>0</v>
      </c>
      <c r="L378" s="459">
        <v>0</v>
      </c>
      <c r="M378" s="459">
        <v>5</v>
      </c>
      <c r="N378" s="459">
        <v>0</v>
      </c>
      <c r="O378" s="459"/>
      <c r="P378" s="459"/>
      <c r="Q378" s="460">
        <f t="shared" si="29"/>
        <v>6</v>
      </c>
      <c r="R378" s="461">
        <v>2</v>
      </c>
      <c r="S378" s="461"/>
      <c r="T378" s="461">
        <v>0</v>
      </c>
      <c r="U378" s="461"/>
      <c r="V378" s="461">
        <v>0</v>
      </c>
      <c r="W378" s="462">
        <f t="shared" si="30"/>
        <v>80000</v>
      </c>
      <c r="X378" s="463">
        <f t="shared" si="28"/>
        <v>640000</v>
      </c>
      <c r="Y378" s="464">
        <v>1</v>
      </c>
      <c r="Z378" s="324">
        <v>10000</v>
      </c>
      <c r="AA378" s="15" t="str">
        <f>VLOOKUP(TRIM(C378),Att!B:CX,101,0)</f>
        <v>Power Connect</v>
      </c>
      <c r="AB378" s="466"/>
      <c r="AC378" s="221"/>
      <c r="AD378" s="221"/>
      <c r="AE378" s="221"/>
      <c r="AF378" s="221"/>
      <c r="AG378" s="221"/>
      <c r="AH378" s="221"/>
      <c r="AI378" s="221"/>
      <c r="AJ378" s="221"/>
      <c r="AK378" s="221"/>
      <c r="AL378" s="465" t="s">
        <v>1979</v>
      </c>
      <c r="AM378" s="310"/>
    </row>
    <row r="379" spans="1:39" s="300" customFormat="1" x14ac:dyDescent="0.35">
      <c r="A379" s="456">
        <f t="shared" si="27"/>
        <v>376</v>
      </c>
      <c r="B379" s="457" t="s">
        <v>325</v>
      </c>
      <c r="C379" s="456">
        <v>26005738</v>
      </c>
      <c r="D379" s="457" t="s">
        <v>2010</v>
      </c>
      <c r="E379" s="458" t="s">
        <v>2281</v>
      </c>
      <c r="F379" s="457" t="s">
        <v>399</v>
      </c>
      <c r="G379" s="458" t="s">
        <v>56</v>
      </c>
      <c r="H379" s="458" t="s">
        <v>2282</v>
      </c>
      <c r="I379" s="459">
        <v>13.75</v>
      </c>
      <c r="J379" s="459">
        <v>0</v>
      </c>
      <c r="K379" s="459">
        <v>0</v>
      </c>
      <c r="L379" s="459">
        <v>0</v>
      </c>
      <c r="M379" s="459">
        <v>8</v>
      </c>
      <c r="N379" s="459">
        <v>0</v>
      </c>
      <c r="O379" s="459"/>
      <c r="P379" s="459"/>
      <c r="Q379" s="460">
        <f t="shared" si="29"/>
        <v>21.75</v>
      </c>
      <c r="R379" s="461">
        <v>2.8</v>
      </c>
      <c r="S379" s="461"/>
      <c r="T379" s="461">
        <v>0</v>
      </c>
      <c r="U379" s="461"/>
      <c r="V379" s="461">
        <v>0</v>
      </c>
      <c r="W379" s="462">
        <f t="shared" si="30"/>
        <v>245500</v>
      </c>
      <c r="X379" s="463">
        <f t="shared" si="28"/>
        <v>640000</v>
      </c>
      <c r="Y379" s="464">
        <v>1</v>
      </c>
      <c r="Z379" s="324">
        <v>10000</v>
      </c>
      <c r="AA379" s="15" t="str">
        <f>VLOOKUP(TRIM(C379),Att!B:CX,101,0)</f>
        <v>Power Connect</v>
      </c>
      <c r="AB379" s="466"/>
      <c r="AC379" s="221"/>
      <c r="AD379" s="221"/>
      <c r="AE379" s="221"/>
      <c r="AF379" s="221"/>
      <c r="AG379" s="221"/>
      <c r="AH379" s="221"/>
      <c r="AI379" s="221"/>
      <c r="AJ379" s="221"/>
      <c r="AK379" s="221"/>
      <c r="AL379" s="465" t="s">
        <v>1979</v>
      </c>
      <c r="AM379" s="310"/>
    </row>
    <row r="380" spans="1:39" s="300" customFormat="1" x14ac:dyDescent="0.35">
      <c r="A380" s="456">
        <f t="shared" si="27"/>
        <v>377</v>
      </c>
      <c r="B380" s="457" t="s">
        <v>325</v>
      </c>
      <c r="C380" s="456">
        <v>26005769</v>
      </c>
      <c r="D380" s="457" t="s">
        <v>2089</v>
      </c>
      <c r="E380" s="458" t="s">
        <v>2283</v>
      </c>
      <c r="F380" s="457" t="s">
        <v>399</v>
      </c>
      <c r="G380" s="458" t="s">
        <v>56</v>
      </c>
      <c r="H380" s="458" t="s">
        <v>2282</v>
      </c>
      <c r="I380" s="459">
        <v>5.5</v>
      </c>
      <c r="J380" s="459">
        <v>0</v>
      </c>
      <c r="K380" s="459">
        <v>0</v>
      </c>
      <c r="L380" s="459">
        <v>0</v>
      </c>
      <c r="M380" s="459">
        <v>3</v>
      </c>
      <c r="N380" s="459">
        <v>0</v>
      </c>
      <c r="O380" s="459"/>
      <c r="P380" s="459"/>
      <c r="Q380" s="460">
        <f t="shared" si="29"/>
        <v>8.5</v>
      </c>
      <c r="R380" s="461">
        <v>0.8</v>
      </c>
      <c r="S380" s="461"/>
      <c r="T380" s="461">
        <v>0</v>
      </c>
      <c r="U380" s="461"/>
      <c r="V380" s="461">
        <v>0</v>
      </c>
      <c r="W380" s="462">
        <f t="shared" si="30"/>
        <v>93000</v>
      </c>
      <c r="X380" s="463">
        <f t="shared" si="28"/>
        <v>640000</v>
      </c>
      <c r="Y380" s="464">
        <v>1</v>
      </c>
      <c r="Z380" s="324">
        <v>10000</v>
      </c>
      <c r="AA380" s="15" t="str">
        <f>VLOOKUP(TRIM(C380),Att!B:CX,101,0)</f>
        <v>Nhân Kiệt</v>
      </c>
      <c r="AB380" s="466"/>
      <c r="AC380" s="221"/>
      <c r="AD380" s="221"/>
      <c r="AE380" s="221"/>
      <c r="AF380" s="221"/>
      <c r="AG380" s="221"/>
      <c r="AH380" s="221"/>
      <c r="AI380" s="221"/>
      <c r="AJ380" s="221"/>
      <c r="AK380" s="221"/>
      <c r="AL380" s="465" t="s">
        <v>2048</v>
      </c>
      <c r="AM380" s="310"/>
    </row>
    <row r="381" spans="1:39" s="300" customFormat="1" x14ac:dyDescent="0.35">
      <c r="A381" s="456">
        <f t="shared" si="27"/>
        <v>378</v>
      </c>
      <c r="B381" s="457" t="s">
        <v>325</v>
      </c>
      <c r="C381" s="456">
        <v>25005228</v>
      </c>
      <c r="D381" s="457" t="s">
        <v>890</v>
      </c>
      <c r="E381" s="458" t="s">
        <v>2238</v>
      </c>
      <c r="F381" s="457" t="s">
        <v>1524</v>
      </c>
      <c r="G381" s="458" t="s">
        <v>801</v>
      </c>
      <c r="H381" s="458"/>
      <c r="I381" s="459">
        <v>24</v>
      </c>
      <c r="J381" s="459"/>
      <c r="K381" s="459"/>
      <c r="L381" s="459"/>
      <c r="M381" s="459">
        <v>24</v>
      </c>
      <c r="N381" s="459"/>
      <c r="O381" s="459"/>
      <c r="P381" s="459"/>
      <c r="Q381" s="460">
        <f t="shared" si="29"/>
        <v>48</v>
      </c>
      <c r="R381" s="461"/>
      <c r="S381" s="461"/>
      <c r="T381" s="461"/>
      <c r="U381" s="461"/>
      <c r="V381" s="461"/>
      <c r="W381" s="462">
        <f t="shared" si="30"/>
        <v>480000</v>
      </c>
      <c r="X381" s="463">
        <f t="shared" si="28"/>
        <v>640000</v>
      </c>
      <c r="Y381" s="464">
        <v>1</v>
      </c>
      <c r="Z381" s="324">
        <v>10000</v>
      </c>
      <c r="AA381" s="15" t="str">
        <f>VLOOKUP(TRIM(C381),Att!B:CX,101,0)</f>
        <v>MEKONG SUBLABOR</v>
      </c>
      <c r="AB381" s="413"/>
      <c r="AC381" s="221"/>
      <c r="AD381" s="16"/>
      <c r="AE381" s="221"/>
      <c r="AF381" s="221"/>
      <c r="AG381" s="221"/>
      <c r="AH381" s="221"/>
      <c r="AI381" s="221"/>
      <c r="AJ381" s="221"/>
      <c r="AK381" s="221"/>
      <c r="AL381" s="465">
        <v>0</v>
      </c>
      <c r="AM381" s="310"/>
    </row>
    <row r="382" spans="1:39" s="300" customFormat="1" x14ac:dyDescent="0.35">
      <c r="A382" s="456">
        <f t="shared" si="27"/>
        <v>379</v>
      </c>
      <c r="B382" s="457" t="s">
        <v>325</v>
      </c>
      <c r="C382" s="456">
        <v>26005625</v>
      </c>
      <c r="D382" s="457" t="s">
        <v>1631</v>
      </c>
      <c r="E382" s="458" t="s">
        <v>2238</v>
      </c>
      <c r="F382" s="457" t="s">
        <v>1524</v>
      </c>
      <c r="G382" s="458" t="s">
        <v>801</v>
      </c>
      <c r="H382" s="458"/>
      <c r="I382" s="459">
        <v>26.25</v>
      </c>
      <c r="J382" s="459"/>
      <c r="K382" s="459"/>
      <c r="L382" s="459"/>
      <c r="M382" s="459">
        <v>26</v>
      </c>
      <c r="N382" s="459"/>
      <c r="O382" s="459"/>
      <c r="P382" s="459"/>
      <c r="Q382" s="460">
        <f t="shared" si="29"/>
        <v>52.25</v>
      </c>
      <c r="R382" s="461"/>
      <c r="S382" s="461"/>
      <c r="T382" s="461"/>
      <c r="U382" s="461"/>
      <c r="V382" s="461"/>
      <c r="W382" s="462">
        <f t="shared" si="30"/>
        <v>522500</v>
      </c>
      <c r="X382" s="463">
        <f t="shared" si="28"/>
        <v>640000</v>
      </c>
      <c r="Y382" s="464">
        <v>1</v>
      </c>
      <c r="Z382" s="324">
        <v>10000</v>
      </c>
      <c r="AA382" s="15" t="str">
        <f>VLOOKUP(TRIM(C382),Att!B:CX,101,0)</f>
        <v>Power Connect</v>
      </c>
      <c r="AB382" s="413"/>
      <c r="AC382" s="221"/>
      <c r="AD382" s="16"/>
      <c r="AE382" s="221"/>
      <c r="AF382" s="221"/>
      <c r="AG382" s="221"/>
      <c r="AH382" s="221"/>
      <c r="AI382" s="221"/>
      <c r="AJ382" s="221"/>
      <c r="AK382" s="221"/>
      <c r="AL382" s="465">
        <v>0</v>
      </c>
      <c r="AM382" s="310"/>
    </row>
    <row r="383" spans="1:39" s="300" customFormat="1" x14ac:dyDescent="0.35">
      <c r="A383" s="456">
        <f t="shared" si="27"/>
        <v>380</v>
      </c>
      <c r="B383" s="457" t="s">
        <v>325</v>
      </c>
      <c r="C383" s="456">
        <v>26005626</v>
      </c>
      <c r="D383" s="457" t="s">
        <v>1635</v>
      </c>
      <c r="E383" s="458" t="s">
        <v>2238</v>
      </c>
      <c r="F383" s="457" t="s">
        <v>1524</v>
      </c>
      <c r="G383" s="458" t="s">
        <v>801</v>
      </c>
      <c r="H383" s="458"/>
      <c r="I383" s="459">
        <v>26.25</v>
      </c>
      <c r="J383" s="459"/>
      <c r="K383" s="459"/>
      <c r="L383" s="459"/>
      <c r="M383" s="459">
        <v>26</v>
      </c>
      <c r="N383" s="459"/>
      <c r="O383" s="459">
        <v>20</v>
      </c>
      <c r="P383" s="459"/>
      <c r="Q383" s="460">
        <f t="shared" si="29"/>
        <v>72.25</v>
      </c>
      <c r="R383" s="461"/>
      <c r="S383" s="461"/>
      <c r="T383" s="461"/>
      <c r="U383" s="461"/>
      <c r="V383" s="461"/>
      <c r="W383" s="462">
        <f t="shared" si="30"/>
        <v>722500</v>
      </c>
      <c r="X383" s="463">
        <f t="shared" si="28"/>
        <v>640000</v>
      </c>
      <c r="Y383" s="464">
        <v>1</v>
      </c>
      <c r="Z383" s="324">
        <v>10000</v>
      </c>
      <c r="AA383" s="15" t="str">
        <f>VLOOKUP(TRIM(C383),Att!B:CX,101,0)</f>
        <v>Power Connect</v>
      </c>
      <c r="AB383" s="413"/>
      <c r="AC383" s="221"/>
      <c r="AD383" s="16"/>
      <c r="AE383" s="221"/>
      <c r="AF383" s="221"/>
      <c r="AG383" s="221"/>
      <c r="AH383" s="221"/>
      <c r="AI383" s="221"/>
      <c r="AJ383" s="221"/>
      <c r="AK383" s="221"/>
      <c r="AL383" s="465">
        <v>0</v>
      </c>
      <c r="AM383" s="310"/>
    </row>
    <row r="384" spans="1:39" s="300" customFormat="1" x14ac:dyDescent="0.35">
      <c r="A384" s="456">
        <f t="shared" si="27"/>
        <v>381</v>
      </c>
      <c r="B384" s="457" t="s">
        <v>325</v>
      </c>
      <c r="C384" s="456">
        <v>26005627</v>
      </c>
      <c r="D384" s="457" t="s">
        <v>1638</v>
      </c>
      <c r="E384" s="458" t="s">
        <v>2238</v>
      </c>
      <c r="F384" s="457" t="s">
        <v>1524</v>
      </c>
      <c r="G384" s="458" t="s">
        <v>801</v>
      </c>
      <c r="H384" s="458"/>
      <c r="I384" s="459">
        <v>26.25</v>
      </c>
      <c r="J384" s="459"/>
      <c r="K384" s="459"/>
      <c r="L384" s="459"/>
      <c r="M384" s="459">
        <v>26</v>
      </c>
      <c r="N384" s="459"/>
      <c r="O384" s="459"/>
      <c r="P384" s="459"/>
      <c r="Q384" s="460">
        <f t="shared" si="29"/>
        <v>52.25</v>
      </c>
      <c r="R384" s="461"/>
      <c r="S384" s="461"/>
      <c r="T384" s="461"/>
      <c r="U384" s="461"/>
      <c r="V384" s="461"/>
      <c r="W384" s="462">
        <f t="shared" si="30"/>
        <v>522500</v>
      </c>
      <c r="X384" s="463">
        <f t="shared" si="28"/>
        <v>640000</v>
      </c>
      <c r="Y384" s="464">
        <v>1</v>
      </c>
      <c r="Z384" s="324">
        <v>10000</v>
      </c>
      <c r="AA384" s="15" t="str">
        <f>VLOOKUP(TRIM(C384),Att!B:CX,101,0)</f>
        <v>Power Connect</v>
      </c>
      <c r="AB384" s="413"/>
      <c r="AC384" s="221"/>
      <c r="AD384" s="16"/>
      <c r="AE384" s="221"/>
      <c r="AF384" s="221"/>
      <c r="AG384" s="221"/>
      <c r="AH384" s="221"/>
      <c r="AI384" s="221"/>
      <c r="AJ384" s="221"/>
      <c r="AK384" s="221"/>
      <c r="AL384" s="465">
        <v>0</v>
      </c>
      <c r="AM384" s="310"/>
    </row>
    <row r="385" spans="1:39" s="300" customFormat="1" x14ac:dyDescent="0.35">
      <c r="A385" s="456">
        <f t="shared" si="27"/>
        <v>382</v>
      </c>
      <c r="B385" s="457" t="s">
        <v>325</v>
      </c>
      <c r="C385" s="456">
        <v>26005629</v>
      </c>
      <c r="D385" s="457" t="s">
        <v>1641</v>
      </c>
      <c r="E385" s="458" t="s">
        <v>2238</v>
      </c>
      <c r="F385" s="457" t="s">
        <v>1524</v>
      </c>
      <c r="G385" s="458" t="s">
        <v>801</v>
      </c>
      <c r="H385" s="458"/>
      <c r="I385" s="459">
        <v>26.25</v>
      </c>
      <c r="J385" s="459"/>
      <c r="K385" s="459"/>
      <c r="L385" s="459"/>
      <c r="M385" s="459">
        <v>25</v>
      </c>
      <c r="N385" s="459"/>
      <c r="O385" s="459"/>
      <c r="P385" s="459"/>
      <c r="Q385" s="460">
        <f t="shared" si="29"/>
        <v>51.25</v>
      </c>
      <c r="R385" s="461"/>
      <c r="S385" s="461"/>
      <c r="T385" s="461"/>
      <c r="U385" s="461"/>
      <c r="V385" s="461"/>
      <c r="W385" s="462">
        <f t="shared" si="30"/>
        <v>512500</v>
      </c>
      <c r="X385" s="463">
        <f t="shared" si="28"/>
        <v>640000</v>
      </c>
      <c r="Y385" s="464">
        <v>1</v>
      </c>
      <c r="Z385" s="324">
        <v>10000</v>
      </c>
      <c r="AA385" s="15" t="str">
        <f>VLOOKUP(TRIM(C385),Att!B:CX,101,0)</f>
        <v>Power Connect</v>
      </c>
      <c r="AB385" s="413"/>
      <c r="AC385" s="221"/>
      <c r="AD385" s="16"/>
      <c r="AE385" s="221"/>
      <c r="AF385" s="221"/>
      <c r="AG385" s="221"/>
      <c r="AH385" s="221"/>
      <c r="AI385" s="221"/>
      <c r="AJ385" s="221"/>
      <c r="AK385" s="221"/>
      <c r="AL385" s="465">
        <v>0</v>
      </c>
      <c r="AM385" s="310"/>
    </row>
    <row r="386" spans="1:39" s="300" customFormat="1" x14ac:dyDescent="0.35">
      <c r="A386" s="456">
        <f t="shared" si="27"/>
        <v>383</v>
      </c>
      <c r="B386" s="457" t="s">
        <v>325</v>
      </c>
      <c r="C386" s="456">
        <v>26005630</v>
      </c>
      <c r="D386" s="457" t="s">
        <v>1644</v>
      </c>
      <c r="E386" s="458" t="s">
        <v>2238</v>
      </c>
      <c r="F386" s="457" t="s">
        <v>1524</v>
      </c>
      <c r="G386" s="458" t="s">
        <v>801</v>
      </c>
      <c r="H386" s="458"/>
      <c r="I386" s="459">
        <v>26.25</v>
      </c>
      <c r="J386" s="459"/>
      <c r="K386" s="459"/>
      <c r="L386" s="459"/>
      <c r="M386" s="459">
        <v>26</v>
      </c>
      <c r="N386" s="459"/>
      <c r="O386" s="459"/>
      <c r="P386" s="459"/>
      <c r="Q386" s="460">
        <f t="shared" si="29"/>
        <v>52.25</v>
      </c>
      <c r="R386" s="461"/>
      <c r="S386" s="461"/>
      <c r="T386" s="461"/>
      <c r="U386" s="461"/>
      <c r="V386" s="461"/>
      <c r="W386" s="462">
        <f t="shared" si="30"/>
        <v>522500</v>
      </c>
      <c r="X386" s="463">
        <f t="shared" si="28"/>
        <v>640000</v>
      </c>
      <c r="Y386" s="464">
        <v>1</v>
      </c>
      <c r="Z386" s="324">
        <v>10000</v>
      </c>
      <c r="AA386" s="15" t="str">
        <f>VLOOKUP(TRIM(C386),Att!B:CX,101,0)</f>
        <v>Power Connect</v>
      </c>
      <c r="AB386" s="413"/>
      <c r="AC386" s="221"/>
      <c r="AD386" s="16"/>
      <c r="AE386" s="221"/>
      <c r="AF386" s="221"/>
      <c r="AG386" s="221"/>
      <c r="AH386" s="221"/>
      <c r="AI386" s="221"/>
      <c r="AJ386" s="221"/>
      <c r="AK386" s="221"/>
      <c r="AL386" s="465">
        <v>0</v>
      </c>
      <c r="AM386" s="310"/>
    </row>
    <row r="387" spans="1:39" s="300" customFormat="1" x14ac:dyDescent="0.35">
      <c r="A387" s="456">
        <f t="shared" si="27"/>
        <v>384</v>
      </c>
      <c r="B387" s="457" t="s">
        <v>325</v>
      </c>
      <c r="C387" s="456">
        <v>26005631</v>
      </c>
      <c r="D387" s="457" t="s">
        <v>1647</v>
      </c>
      <c r="E387" s="458" t="s">
        <v>2238</v>
      </c>
      <c r="F387" s="457" t="s">
        <v>1524</v>
      </c>
      <c r="G387" s="458" t="s">
        <v>801</v>
      </c>
      <c r="H387" s="458"/>
      <c r="I387" s="459">
        <v>26.25</v>
      </c>
      <c r="J387" s="459"/>
      <c r="K387" s="459"/>
      <c r="L387" s="459"/>
      <c r="M387" s="459">
        <v>26</v>
      </c>
      <c r="N387" s="459"/>
      <c r="O387" s="459"/>
      <c r="P387" s="459"/>
      <c r="Q387" s="460">
        <f t="shared" si="29"/>
        <v>52.25</v>
      </c>
      <c r="R387" s="461"/>
      <c r="S387" s="461"/>
      <c r="T387" s="461"/>
      <c r="U387" s="461"/>
      <c r="V387" s="461"/>
      <c r="W387" s="462">
        <f t="shared" si="30"/>
        <v>522500</v>
      </c>
      <c r="X387" s="463">
        <f t="shared" si="28"/>
        <v>640000</v>
      </c>
      <c r="Y387" s="464">
        <v>1</v>
      </c>
      <c r="Z387" s="324">
        <v>10000</v>
      </c>
      <c r="AA387" s="15" t="str">
        <f>VLOOKUP(TRIM(C387),Att!B:CX,101,0)</f>
        <v>MEKONG SUBLABOR</v>
      </c>
      <c r="AB387" s="413"/>
      <c r="AC387" s="221"/>
      <c r="AD387" s="16"/>
      <c r="AE387" s="221"/>
      <c r="AF387" s="221"/>
      <c r="AG387" s="221"/>
      <c r="AH387" s="221"/>
      <c r="AI387" s="221"/>
      <c r="AJ387" s="221"/>
      <c r="AK387" s="221"/>
      <c r="AL387" s="465">
        <v>0</v>
      </c>
      <c r="AM387" s="310"/>
    </row>
    <row r="388" spans="1:39" s="300" customFormat="1" x14ac:dyDescent="0.35">
      <c r="A388" s="456">
        <f t="shared" si="27"/>
        <v>385</v>
      </c>
      <c r="B388" s="457" t="s">
        <v>325</v>
      </c>
      <c r="C388" s="456">
        <v>26005634</v>
      </c>
      <c r="D388" s="457" t="s">
        <v>1652</v>
      </c>
      <c r="E388" s="458" t="s">
        <v>2238</v>
      </c>
      <c r="F388" s="457" t="s">
        <v>1524</v>
      </c>
      <c r="G388" s="458" t="s">
        <v>801</v>
      </c>
      <c r="H388" s="458"/>
      <c r="I388" s="459">
        <v>26.25</v>
      </c>
      <c r="J388" s="459"/>
      <c r="K388" s="459"/>
      <c r="L388" s="459"/>
      <c r="M388" s="459">
        <v>22</v>
      </c>
      <c r="N388" s="459"/>
      <c r="O388" s="459">
        <v>4</v>
      </c>
      <c r="P388" s="459"/>
      <c r="Q388" s="460">
        <f t="shared" si="29"/>
        <v>52.25</v>
      </c>
      <c r="R388" s="461"/>
      <c r="S388" s="461"/>
      <c r="T388" s="461"/>
      <c r="U388" s="461"/>
      <c r="V388" s="461"/>
      <c r="W388" s="462">
        <f t="shared" si="30"/>
        <v>522500</v>
      </c>
      <c r="X388" s="463">
        <f t="shared" ref="X388:X397" si="31">IF(E388="SMT",10000000/COUNTIFS(E:E,"SMT"),IF(G388="LG",(35000000+15000000)/COUNTIFS(G:G,"LG"),0))+Z388*64</f>
        <v>640000</v>
      </c>
      <c r="Y388" s="464">
        <v>1</v>
      </c>
      <c r="Z388" s="324">
        <v>10000</v>
      </c>
      <c r="AA388" s="15" t="str">
        <f>VLOOKUP(TRIM(C388),Att!B:CX,101,0)</f>
        <v>MEKONG SUBLABOR</v>
      </c>
      <c r="AB388" s="413"/>
      <c r="AC388" s="221"/>
      <c r="AD388" s="16"/>
      <c r="AE388" s="221"/>
      <c r="AF388" s="221"/>
      <c r="AG388" s="221"/>
      <c r="AH388" s="221"/>
      <c r="AI388" s="221"/>
      <c r="AJ388" s="221"/>
      <c r="AK388" s="221"/>
      <c r="AL388" s="465">
        <v>0</v>
      </c>
      <c r="AM388" s="310"/>
    </row>
    <row r="389" spans="1:39" s="300" customFormat="1" x14ac:dyDescent="0.35">
      <c r="A389" s="456">
        <f t="shared" si="27"/>
        <v>386</v>
      </c>
      <c r="B389" s="457" t="s">
        <v>325</v>
      </c>
      <c r="C389" s="456">
        <v>26005650</v>
      </c>
      <c r="D389" s="457" t="s">
        <v>1686</v>
      </c>
      <c r="E389" s="458" t="s">
        <v>2238</v>
      </c>
      <c r="F389" s="457" t="s">
        <v>1524</v>
      </c>
      <c r="G389" s="458" t="s">
        <v>801</v>
      </c>
      <c r="H389" s="458"/>
      <c r="I389" s="459">
        <v>25</v>
      </c>
      <c r="J389" s="459"/>
      <c r="K389" s="459"/>
      <c r="L389" s="459"/>
      <c r="M389" s="459">
        <v>24</v>
      </c>
      <c r="N389" s="459"/>
      <c r="O389" s="459"/>
      <c r="P389" s="459"/>
      <c r="Q389" s="460">
        <f t="shared" si="29"/>
        <v>49</v>
      </c>
      <c r="R389" s="461"/>
      <c r="S389" s="461"/>
      <c r="T389" s="461"/>
      <c r="U389" s="461"/>
      <c r="V389" s="461"/>
      <c r="W389" s="462">
        <f t="shared" si="30"/>
        <v>490000</v>
      </c>
      <c r="X389" s="463">
        <f t="shared" si="31"/>
        <v>640000</v>
      </c>
      <c r="Y389" s="464">
        <v>1</v>
      </c>
      <c r="Z389" s="324">
        <v>10000</v>
      </c>
      <c r="AA389" s="15" t="str">
        <f>VLOOKUP(TRIM(C389),Att!B:CX,101,0)</f>
        <v>Nhân Kiệt</v>
      </c>
      <c r="AB389" s="413"/>
      <c r="AC389" s="221"/>
      <c r="AD389" s="16"/>
      <c r="AE389" s="221"/>
      <c r="AF389" s="221"/>
      <c r="AG389" s="221"/>
      <c r="AH389" s="221"/>
      <c r="AI389" s="221"/>
      <c r="AJ389" s="221"/>
      <c r="AK389" s="221"/>
      <c r="AL389" s="465">
        <v>0</v>
      </c>
      <c r="AM389" s="310"/>
    </row>
    <row r="390" spans="1:39" s="300" customFormat="1" x14ac:dyDescent="0.35">
      <c r="A390" s="456">
        <f t="shared" si="27"/>
        <v>387</v>
      </c>
      <c r="B390" s="457" t="s">
        <v>325</v>
      </c>
      <c r="C390" s="456">
        <v>26005652</v>
      </c>
      <c r="D390" s="457" t="s">
        <v>1691</v>
      </c>
      <c r="E390" s="458" t="s">
        <v>2238</v>
      </c>
      <c r="F390" s="457" t="s">
        <v>1524</v>
      </c>
      <c r="G390" s="458" t="s">
        <v>801</v>
      </c>
      <c r="H390" s="458"/>
      <c r="I390" s="459">
        <v>26.25</v>
      </c>
      <c r="J390" s="459"/>
      <c r="K390" s="459"/>
      <c r="L390" s="459"/>
      <c r="M390" s="459">
        <v>25</v>
      </c>
      <c r="N390" s="459"/>
      <c r="O390" s="459"/>
      <c r="P390" s="459"/>
      <c r="Q390" s="460">
        <f t="shared" si="29"/>
        <v>51.25</v>
      </c>
      <c r="R390" s="461"/>
      <c r="S390" s="461"/>
      <c r="T390" s="461"/>
      <c r="U390" s="461"/>
      <c r="V390" s="461"/>
      <c r="W390" s="462">
        <f t="shared" si="30"/>
        <v>512500</v>
      </c>
      <c r="X390" s="463">
        <f t="shared" si="31"/>
        <v>640000</v>
      </c>
      <c r="Y390" s="464">
        <v>1</v>
      </c>
      <c r="Z390" s="324">
        <v>10000</v>
      </c>
      <c r="AA390" s="15" t="str">
        <f>VLOOKUP(TRIM(C390),Att!B:CX,101,0)</f>
        <v>Nhân Kiệt</v>
      </c>
      <c r="AB390" s="413"/>
      <c r="AC390" s="221"/>
      <c r="AD390" s="16"/>
      <c r="AE390" s="221"/>
      <c r="AF390" s="221"/>
      <c r="AG390" s="221"/>
      <c r="AH390" s="221"/>
      <c r="AI390" s="221"/>
      <c r="AJ390" s="221"/>
      <c r="AK390" s="221"/>
      <c r="AL390" s="465">
        <v>0</v>
      </c>
      <c r="AM390" s="310"/>
    </row>
    <row r="391" spans="1:39" s="300" customFormat="1" x14ac:dyDescent="0.35">
      <c r="A391" s="456">
        <f t="shared" si="27"/>
        <v>388</v>
      </c>
      <c r="B391" s="457" t="s">
        <v>325</v>
      </c>
      <c r="C391" s="456">
        <v>26005653</v>
      </c>
      <c r="D391" s="457" t="s">
        <v>1694</v>
      </c>
      <c r="E391" s="458" t="s">
        <v>2238</v>
      </c>
      <c r="F391" s="457" t="s">
        <v>1524</v>
      </c>
      <c r="G391" s="458" t="s">
        <v>801</v>
      </c>
      <c r="H391" s="458"/>
      <c r="I391" s="459">
        <v>23.75</v>
      </c>
      <c r="J391" s="459"/>
      <c r="K391" s="459"/>
      <c r="L391" s="459"/>
      <c r="M391" s="459">
        <v>23</v>
      </c>
      <c r="N391" s="459"/>
      <c r="O391" s="459"/>
      <c r="P391" s="459"/>
      <c r="Q391" s="460">
        <f t="shared" si="29"/>
        <v>46.75</v>
      </c>
      <c r="R391" s="461"/>
      <c r="S391" s="461"/>
      <c r="T391" s="461"/>
      <c r="U391" s="461"/>
      <c r="V391" s="461"/>
      <c r="W391" s="462">
        <f t="shared" si="30"/>
        <v>467500</v>
      </c>
      <c r="X391" s="463">
        <f t="shared" si="31"/>
        <v>640000</v>
      </c>
      <c r="Y391" s="464">
        <v>1</v>
      </c>
      <c r="Z391" s="324">
        <v>10000</v>
      </c>
      <c r="AA391" s="15" t="str">
        <f>VLOOKUP(TRIM(C391),Att!B:CX,101,0)</f>
        <v>Power Connect</v>
      </c>
      <c r="AB391" s="413"/>
      <c r="AC391" s="221"/>
      <c r="AD391" s="16"/>
      <c r="AE391" s="221"/>
      <c r="AF391" s="221"/>
      <c r="AG391" s="221"/>
      <c r="AH391" s="221"/>
      <c r="AI391" s="221"/>
      <c r="AJ391" s="221"/>
      <c r="AK391" s="221"/>
      <c r="AL391" s="465">
        <v>0</v>
      </c>
      <c r="AM391" s="310"/>
    </row>
    <row r="392" spans="1:39" s="300" customFormat="1" x14ac:dyDescent="0.35">
      <c r="A392" s="456">
        <f t="shared" si="27"/>
        <v>389</v>
      </c>
      <c r="B392" s="457" t="s">
        <v>325</v>
      </c>
      <c r="C392" s="456">
        <v>26005654</v>
      </c>
      <c r="D392" s="457" t="s">
        <v>1697</v>
      </c>
      <c r="E392" s="458" t="s">
        <v>2238</v>
      </c>
      <c r="F392" s="457" t="s">
        <v>1524</v>
      </c>
      <c r="G392" s="458" t="s">
        <v>801</v>
      </c>
      <c r="H392" s="458"/>
      <c r="I392" s="459">
        <v>26.25</v>
      </c>
      <c r="J392" s="459"/>
      <c r="K392" s="459"/>
      <c r="L392" s="459"/>
      <c r="M392" s="459">
        <v>25</v>
      </c>
      <c r="N392" s="459"/>
      <c r="O392" s="459"/>
      <c r="P392" s="459"/>
      <c r="Q392" s="460">
        <f t="shared" si="29"/>
        <v>51.25</v>
      </c>
      <c r="R392" s="461"/>
      <c r="S392" s="461"/>
      <c r="T392" s="461"/>
      <c r="U392" s="461"/>
      <c r="V392" s="461"/>
      <c r="W392" s="462">
        <f t="shared" si="30"/>
        <v>512500</v>
      </c>
      <c r="X392" s="463">
        <f t="shared" si="31"/>
        <v>640000</v>
      </c>
      <c r="Y392" s="464">
        <v>1</v>
      </c>
      <c r="Z392" s="324">
        <v>10000</v>
      </c>
      <c r="AA392" s="15" t="str">
        <f>VLOOKUP(TRIM(C392),Att!B:CX,101,0)</f>
        <v>MEKONG SUBLABOR</v>
      </c>
      <c r="AB392" s="413"/>
      <c r="AC392" s="221"/>
      <c r="AD392" s="16"/>
      <c r="AE392" s="221"/>
      <c r="AF392" s="221"/>
      <c r="AG392" s="221"/>
      <c r="AH392" s="221"/>
      <c r="AI392" s="221"/>
      <c r="AJ392" s="221"/>
      <c r="AK392" s="221"/>
      <c r="AL392" s="465">
        <v>0</v>
      </c>
      <c r="AM392" s="310"/>
    </row>
    <row r="393" spans="1:39" s="300" customFormat="1" x14ac:dyDescent="0.35">
      <c r="A393" s="456">
        <f t="shared" si="27"/>
        <v>390</v>
      </c>
      <c r="B393" s="457" t="s">
        <v>325</v>
      </c>
      <c r="C393" s="456">
        <v>26005656</v>
      </c>
      <c r="D393" s="457" t="s">
        <v>1702</v>
      </c>
      <c r="E393" s="458" t="s">
        <v>2238</v>
      </c>
      <c r="F393" s="457" t="s">
        <v>1524</v>
      </c>
      <c r="G393" s="458" t="s">
        <v>801</v>
      </c>
      <c r="H393" s="458"/>
      <c r="I393" s="459">
        <v>25</v>
      </c>
      <c r="J393" s="459"/>
      <c r="K393" s="459"/>
      <c r="L393" s="459"/>
      <c r="M393" s="459">
        <v>23</v>
      </c>
      <c r="N393" s="459"/>
      <c r="O393" s="459"/>
      <c r="P393" s="459"/>
      <c r="Q393" s="460">
        <f t="shared" si="29"/>
        <v>48</v>
      </c>
      <c r="R393" s="461"/>
      <c r="S393" s="461"/>
      <c r="T393" s="461"/>
      <c r="U393" s="461"/>
      <c r="V393" s="461"/>
      <c r="W393" s="462">
        <f t="shared" si="30"/>
        <v>480000</v>
      </c>
      <c r="X393" s="463">
        <f t="shared" si="31"/>
        <v>640000</v>
      </c>
      <c r="Y393" s="464">
        <v>1</v>
      </c>
      <c r="Z393" s="324">
        <v>10000</v>
      </c>
      <c r="AA393" s="15" t="str">
        <f>VLOOKUP(TRIM(C393),Att!B:CX,101,0)</f>
        <v>Power Connect</v>
      </c>
      <c r="AB393" s="413"/>
      <c r="AC393" s="221"/>
      <c r="AD393" s="16"/>
      <c r="AE393" s="221"/>
      <c r="AF393" s="221"/>
      <c r="AG393" s="221"/>
      <c r="AH393" s="221"/>
      <c r="AI393" s="221"/>
      <c r="AJ393" s="221"/>
      <c r="AK393" s="221"/>
      <c r="AL393" s="465">
        <v>0</v>
      </c>
      <c r="AM393" s="310"/>
    </row>
    <row r="394" spans="1:39" s="300" customFormat="1" x14ac:dyDescent="0.35">
      <c r="A394" s="456">
        <f t="shared" si="27"/>
        <v>391</v>
      </c>
      <c r="B394" s="457" t="s">
        <v>325</v>
      </c>
      <c r="C394" s="456">
        <v>26005658</v>
      </c>
      <c r="D394" s="457" t="s">
        <v>837</v>
      </c>
      <c r="E394" s="458" t="s">
        <v>2238</v>
      </c>
      <c r="F394" s="457" t="s">
        <v>1524</v>
      </c>
      <c r="G394" s="458" t="s">
        <v>801</v>
      </c>
      <c r="H394" s="458"/>
      <c r="I394" s="459">
        <v>26</v>
      </c>
      <c r="J394" s="459"/>
      <c r="K394" s="459"/>
      <c r="L394" s="459"/>
      <c r="M394" s="459">
        <v>25</v>
      </c>
      <c r="N394" s="459"/>
      <c r="O394" s="459"/>
      <c r="P394" s="459"/>
      <c r="Q394" s="460">
        <f t="shared" si="29"/>
        <v>51</v>
      </c>
      <c r="R394" s="461"/>
      <c r="S394" s="461"/>
      <c r="T394" s="461"/>
      <c r="U394" s="461"/>
      <c r="V394" s="461"/>
      <c r="W394" s="462">
        <f t="shared" si="30"/>
        <v>510000</v>
      </c>
      <c r="X394" s="463">
        <f t="shared" si="31"/>
        <v>640000</v>
      </c>
      <c r="Y394" s="464">
        <v>1</v>
      </c>
      <c r="Z394" s="324">
        <v>10000</v>
      </c>
      <c r="AA394" s="15" t="str">
        <f>VLOOKUP(TRIM(C394),Att!B:CX,101,0)</f>
        <v>Power Connect</v>
      </c>
      <c r="AB394" s="413"/>
      <c r="AC394" s="221"/>
      <c r="AD394" s="16"/>
      <c r="AE394" s="221"/>
      <c r="AF394" s="221"/>
      <c r="AG394" s="221"/>
      <c r="AH394" s="221"/>
      <c r="AI394" s="221"/>
      <c r="AJ394" s="221"/>
      <c r="AK394" s="221"/>
      <c r="AL394" s="465">
        <v>0</v>
      </c>
      <c r="AM394" s="310"/>
    </row>
    <row r="395" spans="1:39" s="300" customFormat="1" x14ac:dyDescent="0.35">
      <c r="A395" s="456">
        <f t="shared" si="27"/>
        <v>392</v>
      </c>
      <c r="B395" s="457" t="s">
        <v>325</v>
      </c>
      <c r="C395" s="456">
        <v>26005659</v>
      </c>
      <c r="D395" s="457" t="s">
        <v>1709</v>
      </c>
      <c r="E395" s="458" t="s">
        <v>2238</v>
      </c>
      <c r="F395" s="457" t="s">
        <v>1524</v>
      </c>
      <c r="G395" s="458" t="s">
        <v>801</v>
      </c>
      <c r="H395" s="458"/>
      <c r="I395" s="459">
        <v>26</v>
      </c>
      <c r="J395" s="459"/>
      <c r="K395" s="459"/>
      <c r="L395" s="459"/>
      <c r="M395" s="459">
        <v>25</v>
      </c>
      <c r="N395" s="459"/>
      <c r="O395" s="459"/>
      <c r="P395" s="459"/>
      <c r="Q395" s="460">
        <f t="shared" si="29"/>
        <v>51</v>
      </c>
      <c r="R395" s="461"/>
      <c r="S395" s="461"/>
      <c r="T395" s="461"/>
      <c r="U395" s="461"/>
      <c r="V395" s="461"/>
      <c r="W395" s="462">
        <f t="shared" si="30"/>
        <v>510000</v>
      </c>
      <c r="X395" s="463">
        <f t="shared" si="31"/>
        <v>640000</v>
      </c>
      <c r="Y395" s="464">
        <v>1</v>
      </c>
      <c r="Z395" s="324">
        <v>10000</v>
      </c>
      <c r="AA395" s="15" t="str">
        <f>VLOOKUP(TRIM(C395),Att!B:CX,101,0)</f>
        <v>Power Connect</v>
      </c>
      <c r="AB395" s="413"/>
      <c r="AC395" s="221"/>
      <c r="AD395" s="16"/>
      <c r="AE395" s="221"/>
      <c r="AF395" s="221"/>
      <c r="AG395" s="221"/>
      <c r="AH395" s="221"/>
      <c r="AI395" s="221"/>
      <c r="AJ395" s="221"/>
      <c r="AK395" s="221"/>
      <c r="AL395" s="465">
        <v>0</v>
      </c>
      <c r="AM395" s="310"/>
    </row>
    <row r="396" spans="1:39" s="300" customFormat="1" x14ac:dyDescent="0.35">
      <c r="A396" s="456">
        <f t="shared" si="27"/>
        <v>393</v>
      </c>
      <c r="B396" s="457" t="s">
        <v>325</v>
      </c>
      <c r="C396" s="456">
        <v>26005660</v>
      </c>
      <c r="D396" s="457" t="s">
        <v>1712</v>
      </c>
      <c r="E396" s="458" t="s">
        <v>2238</v>
      </c>
      <c r="F396" s="457" t="s">
        <v>1524</v>
      </c>
      <c r="G396" s="458" t="s">
        <v>801</v>
      </c>
      <c r="H396" s="458"/>
      <c r="I396" s="459">
        <v>26</v>
      </c>
      <c r="J396" s="459"/>
      <c r="K396" s="459"/>
      <c r="L396" s="459"/>
      <c r="M396" s="459">
        <v>25</v>
      </c>
      <c r="N396" s="459"/>
      <c r="O396" s="459"/>
      <c r="P396" s="459"/>
      <c r="Q396" s="460">
        <f t="shared" si="29"/>
        <v>51</v>
      </c>
      <c r="R396" s="461"/>
      <c r="S396" s="461"/>
      <c r="T396" s="461"/>
      <c r="U396" s="461"/>
      <c r="V396" s="461"/>
      <c r="W396" s="462">
        <f t="shared" si="30"/>
        <v>510000</v>
      </c>
      <c r="X396" s="463">
        <f t="shared" si="31"/>
        <v>640000</v>
      </c>
      <c r="Y396" s="464">
        <v>1</v>
      </c>
      <c r="Z396" s="324">
        <v>10000</v>
      </c>
      <c r="AA396" s="15" t="str">
        <f>VLOOKUP(TRIM(C396),Att!B:CX,101,0)</f>
        <v>Power Connect</v>
      </c>
      <c r="AB396" s="413"/>
      <c r="AC396" s="221"/>
      <c r="AD396" s="16"/>
      <c r="AE396" s="221"/>
      <c r="AF396" s="221"/>
      <c r="AG396" s="221"/>
      <c r="AH396" s="221"/>
      <c r="AI396" s="221"/>
      <c r="AJ396" s="221"/>
      <c r="AK396" s="221"/>
      <c r="AL396" s="465">
        <v>0</v>
      </c>
      <c r="AM396" s="310"/>
    </row>
    <row r="397" spans="1:39" s="300" customFormat="1" x14ac:dyDescent="0.35">
      <c r="A397" s="456">
        <f t="shared" si="27"/>
        <v>394</v>
      </c>
      <c r="B397" s="457" t="s">
        <v>325</v>
      </c>
      <c r="C397" s="456">
        <v>26005661</v>
      </c>
      <c r="D397" s="457" t="s">
        <v>1715</v>
      </c>
      <c r="E397" s="458" t="s">
        <v>2238</v>
      </c>
      <c r="F397" s="457" t="s">
        <v>1524</v>
      </c>
      <c r="G397" s="458" t="s">
        <v>801</v>
      </c>
      <c r="H397" s="458"/>
      <c r="I397" s="459">
        <v>26</v>
      </c>
      <c r="J397" s="459"/>
      <c r="K397" s="459"/>
      <c r="L397" s="459"/>
      <c r="M397" s="459">
        <v>25</v>
      </c>
      <c r="N397" s="459"/>
      <c r="O397" s="459"/>
      <c r="P397" s="459"/>
      <c r="Q397" s="460">
        <f t="shared" si="29"/>
        <v>51</v>
      </c>
      <c r="R397" s="461"/>
      <c r="S397" s="461"/>
      <c r="T397" s="461"/>
      <c r="U397" s="461"/>
      <c r="V397" s="461"/>
      <c r="W397" s="462">
        <f t="shared" si="30"/>
        <v>510000</v>
      </c>
      <c r="X397" s="463">
        <f t="shared" si="31"/>
        <v>640000</v>
      </c>
      <c r="Y397" s="464">
        <v>1</v>
      </c>
      <c r="Z397" s="324">
        <v>10000</v>
      </c>
      <c r="AA397" s="15" t="str">
        <f>VLOOKUP(TRIM(C397),Att!B:CX,101,0)</f>
        <v>Nhân Kiệt</v>
      </c>
      <c r="AB397" s="413"/>
      <c r="AC397" s="221"/>
      <c r="AD397" s="16"/>
      <c r="AE397" s="221"/>
      <c r="AF397" s="221"/>
      <c r="AG397" s="221"/>
      <c r="AH397" s="221"/>
      <c r="AI397" s="221"/>
      <c r="AJ397" s="221"/>
      <c r="AK397" s="221"/>
      <c r="AL397" s="465">
        <v>0</v>
      </c>
      <c r="AM397" s="310"/>
    </row>
    <row r="398" spans="1:39" x14ac:dyDescent="0.35">
      <c r="A398" s="467"/>
      <c r="B398" s="468"/>
      <c r="C398" s="468"/>
      <c r="D398" s="469"/>
      <c r="E398" s="470"/>
      <c r="F398" s="470"/>
      <c r="G398" s="470"/>
      <c r="H398" s="470"/>
      <c r="I398" s="471"/>
      <c r="J398" s="471"/>
      <c r="K398" s="471"/>
      <c r="L398" s="471"/>
      <c r="M398" s="471"/>
      <c r="N398" s="471"/>
      <c r="O398" s="471"/>
      <c r="P398" s="471"/>
      <c r="Q398" s="472"/>
      <c r="R398" s="472"/>
      <c r="S398" s="472"/>
      <c r="T398" s="472"/>
      <c r="U398" s="472"/>
      <c r="V398" s="472"/>
      <c r="W398" s="469"/>
      <c r="X398" s="469"/>
      <c r="Y398" s="473"/>
      <c r="Z398" s="473"/>
      <c r="AL398" s="473"/>
    </row>
    <row r="399" spans="1:39" x14ac:dyDescent="0.35">
      <c r="F399" s="300"/>
      <c r="G399" s="300"/>
      <c r="H399" s="300"/>
      <c r="I399" s="474">
        <f t="shared" ref="I399:X399" si="32">SUBTOTAL(9,I4:I398)</f>
        <v>5776</v>
      </c>
      <c r="J399" s="474">
        <f t="shared" si="32"/>
        <v>-459</v>
      </c>
      <c r="K399" s="474">
        <f t="shared" si="32"/>
        <v>24</v>
      </c>
      <c r="L399" s="474">
        <f t="shared" si="32"/>
        <v>-163</v>
      </c>
      <c r="M399" s="474">
        <f t="shared" si="32"/>
        <v>6690.5</v>
      </c>
      <c r="N399" s="474">
        <f t="shared" si="32"/>
        <v>0</v>
      </c>
      <c r="O399" s="474">
        <f t="shared" si="32"/>
        <v>53</v>
      </c>
      <c r="P399" s="474">
        <f t="shared" si="32"/>
        <v>10</v>
      </c>
      <c r="Q399" s="475">
        <f t="shared" si="32"/>
        <v>11931.5</v>
      </c>
      <c r="R399" s="475">
        <f t="shared" si="32"/>
        <v>1743.4364966638293</v>
      </c>
      <c r="S399" s="475">
        <f t="shared" si="32"/>
        <v>1429.7</v>
      </c>
      <c r="T399" s="475">
        <f t="shared" si="32"/>
        <v>0</v>
      </c>
      <c r="U399" s="475">
        <f t="shared" si="32"/>
        <v>290</v>
      </c>
      <c r="V399" s="475">
        <f t="shared" si="32"/>
        <v>0</v>
      </c>
      <c r="W399" s="476">
        <f t="shared" si="32"/>
        <v>169886362</v>
      </c>
      <c r="X399" s="476">
        <f t="shared" si="32"/>
        <v>302480000</v>
      </c>
      <c r="Y399" s="477"/>
      <c r="AC399" s="151"/>
      <c r="AL399" s="15"/>
    </row>
  </sheetData>
  <autoFilter ref="A3:Z250" xr:uid="{BF9E322D-5EC7-475F-A305-079841610C9F}"/>
  <conditionalFormatting sqref="A3">
    <cfRule type="duplicateValues" dxfId="98" priority="2"/>
  </conditionalFormatting>
  <conditionalFormatting sqref="C3">
    <cfRule type="duplicateValues" dxfId="97" priority="1"/>
    <cfRule type="duplicateValues" dxfId="96" priority="3"/>
    <cfRule type="duplicateValues" dxfId="95" priority="4"/>
    <cfRule type="duplicateValues" dxfId="94" priority="5"/>
    <cfRule type="duplicateValues" dxfId="93" priority="6"/>
  </conditionalFormatting>
  <conditionalFormatting sqref="C3:C398">
    <cfRule type="duplicateValues" dxfId="92" priority="8"/>
  </conditionalFormatting>
  <conditionalFormatting sqref="C4:C397">
    <cfRule type="duplicateValues" dxfId="91" priority="9"/>
    <cfRule type="duplicateValues" dxfId="90" priority="10"/>
    <cfRule type="duplicateValues" dxfId="89" priority="11"/>
    <cfRule type="duplicateValues" dxfId="88" priority="12"/>
    <cfRule type="duplicateValues" dxfId="87" priority="13"/>
    <cfRule type="duplicateValues" dxfId="86" priority="14"/>
  </conditionalFormatting>
  <conditionalFormatting sqref="C4:C399">
    <cfRule type="duplicateValues" dxfId="85" priority="7"/>
    <cfRule type="duplicateValues" dxfId="84" priority="15"/>
  </conditionalFormatting>
  <conditionalFormatting sqref="C400:C1048576 C1:C2">
    <cfRule type="duplicateValues" dxfId="83" priority="40"/>
  </conditionalFormatting>
  <pageMargins left="0.7" right="0.7" top="0.75" bottom="0.75" header="0.3" footer="0.3"/>
  <pageSetup paperSize="9" orientation="portrait" r:id="rId1"/>
  <headerFooter>
    <oddFooter>&amp;C&amp;1#&amp;"Calibri"&amp;10&amp;K0000FFINTERNAL Datalogic Confidential</oddFooter>
  </headerFooter>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E1E88-E702-4D35-B25D-408A332EBD12}">
  <dimension ref="A1:T14"/>
  <sheetViews>
    <sheetView topLeftCell="D1" zoomScale="85" zoomScaleNormal="85" workbookViewId="0">
      <selection activeCell="J22" sqref="J22"/>
    </sheetView>
  </sheetViews>
  <sheetFormatPr defaultRowHeight="14.5" x14ac:dyDescent="0.35"/>
  <cols>
    <col min="1" max="1" width="8.7265625" style="221"/>
    <col min="2" max="2" width="15.81640625" style="221" customWidth="1"/>
    <col min="3" max="3" width="24.81640625" style="221" customWidth="1"/>
    <col min="4" max="4" width="13" style="221" customWidth="1"/>
    <col min="5" max="5" width="19.81640625" style="221" customWidth="1"/>
    <col min="6" max="12" width="8.7265625" style="221"/>
    <col min="13" max="13" width="9.81640625" style="221" bestFit="1" customWidth="1"/>
    <col min="14" max="14" width="18.81640625" style="221" customWidth="1"/>
    <col min="15" max="15" width="11.81640625" style="221" bestFit="1" customWidth="1"/>
    <col min="16" max="16" width="12.08984375" style="221" bestFit="1" customWidth="1"/>
    <col min="17" max="18" width="11.08984375" style="221" bestFit="1" customWidth="1"/>
    <col min="19" max="16384" width="8.7265625" style="221"/>
  </cols>
  <sheetData>
    <row r="1" spans="1:20" ht="15" thickBot="1" x14ac:dyDescent="0.4">
      <c r="A1" s="341"/>
      <c r="B1" s="342"/>
      <c r="C1" s="343"/>
      <c r="D1" s="343"/>
      <c r="E1" s="343"/>
      <c r="P1" s="221">
        <f>SUM(P3:P14)</f>
        <v>1110000</v>
      </c>
      <c r="Q1" s="16"/>
    </row>
    <row r="2" spans="1:20" ht="41.5" customHeight="1" x14ac:dyDescent="0.35">
      <c r="A2" s="508" t="s">
        <v>93</v>
      </c>
      <c r="B2" s="508" t="s">
        <v>200</v>
      </c>
      <c r="C2" s="508" t="s">
        <v>597</v>
      </c>
      <c r="D2" s="508" t="s">
        <v>598</v>
      </c>
      <c r="E2" s="508" t="s">
        <v>1784</v>
      </c>
      <c r="F2" s="478" t="s">
        <v>1785</v>
      </c>
      <c r="G2" s="478" t="s">
        <v>1786</v>
      </c>
      <c r="H2" s="508" t="s">
        <v>1787</v>
      </c>
      <c r="I2" s="478" t="s">
        <v>1788</v>
      </c>
      <c r="J2" s="478" t="s">
        <v>1789</v>
      </c>
      <c r="K2" s="508" t="s">
        <v>1790</v>
      </c>
      <c r="L2" s="508" t="s">
        <v>1791</v>
      </c>
      <c r="M2" s="510" t="s">
        <v>1792</v>
      </c>
      <c r="N2" s="508" t="s">
        <v>1793</v>
      </c>
      <c r="O2" s="508" t="s">
        <v>1794</v>
      </c>
      <c r="P2" s="478" t="s">
        <v>729</v>
      </c>
      <c r="Q2" s="508" t="s">
        <v>324</v>
      </c>
    </row>
    <row r="3" spans="1:20" ht="15" thickBot="1" x14ac:dyDescent="0.4">
      <c r="A3" s="509"/>
      <c r="B3" s="509"/>
      <c r="C3" s="509"/>
      <c r="D3" s="509"/>
      <c r="E3" s="509"/>
      <c r="F3" s="479" t="s">
        <v>2284</v>
      </c>
      <c r="G3" s="479" t="s">
        <v>2285</v>
      </c>
      <c r="H3" s="509"/>
      <c r="I3" s="479" t="s">
        <v>2286</v>
      </c>
      <c r="J3" s="479" t="s">
        <v>2287</v>
      </c>
      <c r="K3" s="509"/>
      <c r="L3" s="509"/>
      <c r="M3" s="511"/>
      <c r="N3" s="509"/>
      <c r="O3" s="509"/>
      <c r="P3" s="479" t="s">
        <v>324</v>
      </c>
      <c r="Q3" s="509"/>
    </row>
    <row r="4" spans="1:20" ht="15" thickBot="1" x14ac:dyDescent="0.4">
      <c r="A4" s="480">
        <f>ROW()-3</f>
        <v>1</v>
      </c>
      <c r="B4" s="481">
        <v>26005397</v>
      </c>
      <c r="C4" s="482" t="s">
        <v>1179</v>
      </c>
      <c r="D4" s="481" t="s">
        <v>56</v>
      </c>
      <c r="E4" s="482" t="s">
        <v>2288</v>
      </c>
      <c r="F4" s="481" t="s">
        <v>2289</v>
      </c>
      <c r="G4" s="481" t="s">
        <v>2290</v>
      </c>
      <c r="H4" s="481" t="s">
        <v>2290</v>
      </c>
      <c r="I4" s="481" t="s">
        <v>2290</v>
      </c>
      <c r="J4" s="481" t="s">
        <v>2291</v>
      </c>
      <c r="K4" s="481" t="s">
        <v>2290</v>
      </c>
      <c r="L4" s="481" t="s">
        <v>2290</v>
      </c>
      <c r="M4" s="483" t="s">
        <v>2292</v>
      </c>
      <c r="N4" s="482" t="s">
        <v>2293</v>
      </c>
      <c r="O4" s="484">
        <v>46143</v>
      </c>
      <c r="P4" s="485">
        <v>120000</v>
      </c>
      <c r="Q4" s="221" t="s">
        <v>1067</v>
      </c>
    </row>
    <row r="5" spans="1:20" ht="15" thickBot="1" x14ac:dyDescent="0.4">
      <c r="A5" s="480">
        <f t="shared" ref="A5:A14" si="0">ROW()-3</f>
        <v>2</v>
      </c>
      <c r="B5" s="481">
        <v>24004788</v>
      </c>
      <c r="C5" s="482" t="s">
        <v>565</v>
      </c>
      <c r="D5" s="481" t="s">
        <v>56</v>
      </c>
      <c r="E5" s="482" t="s">
        <v>2294</v>
      </c>
      <c r="F5" s="481" t="s">
        <v>2295</v>
      </c>
      <c r="G5" s="481" t="s">
        <v>2290</v>
      </c>
      <c r="H5" s="481" t="s">
        <v>2290</v>
      </c>
      <c r="I5" s="481" t="s">
        <v>2290</v>
      </c>
      <c r="J5" s="481" t="s">
        <v>2296</v>
      </c>
      <c r="K5" s="481" t="s">
        <v>2290</v>
      </c>
      <c r="L5" s="481" t="s">
        <v>2290</v>
      </c>
      <c r="M5" s="483" t="s">
        <v>2297</v>
      </c>
      <c r="N5" s="482" t="s">
        <v>2293</v>
      </c>
      <c r="O5" s="484">
        <v>46143</v>
      </c>
      <c r="P5" s="485">
        <v>120000</v>
      </c>
      <c r="Q5" s="221" t="s">
        <v>319</v>
      </c>
      <c r="T5" s="151"/>
    </row>
    <row r="6" spans="1:20" ht="15" thickBot="1" x14ac:dyDescent="0.4">
      <c r="A6" s="480">
        <f t="shared" si="0"/>
        <v>3</v>
      </c>
      <c r="B6" s="481">
        <v>24004676</v>
      </c>
      <c r="C6" s="482" t="s">
        <v>534</v>
      </c>
      <c r="D6" s="481" t="s">
        <v>56</v>
      </c>
      <c r="E6" s="482" t="s">
        <v>2298</v>
      </c>
      <c r="F6" s="481" t="s">
        <v>2299</v>
      </c>
      <c r="G6" s="481" t="s">
        <v>2290</v>
      </c>
      <c r="H6" s="481" t="s">
        <v>2290</v>
      </c>
      <c r="I6" s="481" t="s">
        <v>2290</v>
      </c>
      <c r="J6" s="481" t="s">
        <v>2300</v>
      </c>
      <c r="K6" s="481" t="s">
        <v>2290</v>
      </c>
      <c r="L6" s="481" t="s">
        <v>2290</v>
      </c>
      <c r="M6" s="483" t="s">
        <v>2301</v>
      </c>
      <c r="N6" s="482" t="s">
        <v>2293</v>
      </c>
      <c r="O6" s="484">
        <v>46143</v>
      </c>
      <c r="P6" s="485">
        <v>120000</v>
      </c>
      <c r="Q6" s="221" t="s">
        <v>1068</v>
      </c>
      <c r="T6" s="151"/>
    </row>
    <row r="7" spans="1:20" ht="15" thickBot="1" x14ac:dyDescent="0.4">
      <c r="A7" s="480">
        <f t="shared" si="0"/>
        <v>4</v>
      </c>
      <c r="B7" s="481">
        <v>25005232</v>
      </c>
      <c r="C7" s="482" t="s">
        <v>899</v>
      </c>
      <c r="D7" s="481" t="s">
        <v>56</v>
      </c>
      <c r="E7" s="482" t="s">
        <v>2302</v>
      </c>
      <c r="F7" s="481" t="s">
        <v>2303</v>
      </c>
      <c r="G7" s="481" t="s">
        <v>2290</v>
      </c>
      <c r="H7" s="481" t="s">
        <v>2290</v>
      </c>
      <c r="I7" s="481" t="s">
        <v>2290</v>
      </c>
      <c r="J7" s="481" t="s">
        <v>2304</v>
      </c>
      <c r="K7" s="481" t="s">
        <v>2290</v>
      </c>
      <c r="L7" s="481" t="s">
        <v>2290</v>
      </c>
      <c r="M7" s="483" t="s">
        <v>2305</v>
      </c>
      <c r="N7" s="482" t="s">
        <v>2293</v>
      </c>
      <c r="O7" s="484">
        <v>46143</v>
      </c>
      <c r="P7" s="485">
        <v>120000</v>
      </c>
      <c r="Q7" s="221" t="s">
        <v>319</v>
      </c>
      <c r="T7" s="151"/>
    </row>
    <row r="8" spans="1:20" ht="15" thickBot="1" x14ac:dyDescent="0.4">
      <c r="A8" s="480">
        <f t="shared" si="0"/>
        <v>5</v>
      </c>
      <c r="B8" s="481">
        <v>25005187</v>
      </c>
      <c r="C8" s="482" t="s">
        <v>837</v>
      </c>
      <c r="D8" s="481" t="s">
        <v>73</v>
      </c>
      <c r="E8" s="482" t="s">
        <v>2222</v>
      </c>
      <c r="F8" s="481" t="s">
        <v>2299</v>
      </c>
      <c r="G8" s="481" t="s">
        <v>2290</v>
      </c>
      <c r="H8" s="481" t="s">
        <v>2306</v>
      </c>
      <c r="I8" s="481" t="s">
        <v>2290</v>
      </c>
      <c r="J8" s="481" t="s">
        <v>2307</v>
      </c>
      <c r="K8" s="481" t="s">
        <v>2290</v>
      </c>
      <c r="L8" s="481" t="s">
        <v>2290</v>
      </c>
      <c r="M8" s="483" t="s">
        <v>2308</v>
      </c>
      <c r="N8" s="482" t="s">
        <v>2309</v>
      </c>
      <c r="O8" s="484">
        <v>46143</v>
      </c>
      <c r="P8" s="485">
        <v>90000</v>
      </c>
      <c r="Q8" s="221" t="s">
        <v>319</v>
      </c>
      <c r="T8" s="151"/>
    </row>
    <row r="9" spans="1:20" ht="15" thickBot="1" x14ac:dyDescent="0.4">
      <c r="A9" s="480">
        <f t="shared" si="0"/>
        <v>6</v>
      </c>
      <c r="B9" s="481">
        <v>25005112</v>
      </c>
      <c r="C9" s="482" t="s">
        <v>744</v>
      </c>
      <c r="D9" s="481" t="s">
        <v>56</v>
      </c>
      <c r="E9" s="482" t="s">
        <v>2288</v>
      </c>
      <c r="F9" s="481" t="s">
        <v>2299</v>
      </c>
      <c r="G9" s="481" t="s">
        <v>2290</v>
      </c>
      <c r="H9" s="481" t="s">
        <v>2290</v>
      </c>
      <c r="I9" s="481" t="s">
        <v>2290</v>
      </c>
      <c r="J9" s="481" t="s">
        <v>2310</v>
      </c>
      <c r="K9" s="481" t="s">
        <v>2290</v>
      </c>
      <c r="L9" s="481" t="s">
        <v>2290</v>
      </c>
      <c r="M9" s="483" t="s">
        <v>2311</v>
      </c>
      <c r="N9" s="482" t="s">
        <v>2309</v>
      </c>
      <c r="O9" s="484">
        <v>46143</v>
      </c>
      <c r="P9" s="485">
        <v>90000</v>
      </c>
      <c r="Q9" s="221" t="s">
        <v>1068</v>
      </c>
      <c r="T9" s="151"/>
    </row>
    <row r="10" spans="1:20" ht="15" thickBot="1" x14ac:dyDescent="0.4">
      <c r="A10" s="480">
        <f t="shared" si="0"/>
        <v>7</v>
      </c>
      <c r="B10" s="481">
        <v>25005102</v>
      </c>
      <c r="C10" s="482" t="s">
        <v>714</v>
      </c>
      <c r="D10" s="481" t="s">
        <v>56</v>
      </c>
      <c r="E10" s="482" t="s">
        <v>2312</v>
      </c>
      <c r="F10" s="481" t="s">
        <v>2289</v>
      </c>
      <c r="G10" s="481" t="s">
        <v>2290</v>
      </c>
      <c r="H10" s="481" t="s">
        <v>2290</v>
      </c>
      <c r="I10" s="481" t="s">
        <v>2290</v>
      </c>
      <c r="J10" s="481" t="s">
        <v>2310</v>
      </c>
      <c r="K10" s="481" t="s">
        <v>2290</v>
      </c>
      <c r="L10" s="481" t="s">
        <v>2290</v>
      </c>
      <c r="M10" s="483" t="s">
        <v>2301</v>
      </c>
      <c r="N10" s="482" t="s">
        <v>2309</v>
      </c>
      <c r="O10" s="484">
        <v>46143</v>
      </c>
      <c r="P10" s="485">
        <v>90000</v>
      </c>
      <c r="Q10" s="221" t="s">
        <v>319</v>
      </c>
      <c r="T10" s="151"/>
    </row>
    <row r="11" spans="1:20" ht="15" thickBot="1" x14ac:dyDescent="0.4">
      <c r="A11" s="480">
        <f t="shared" si="0"/>
        <v>8</v>
      </c>
      <c r="B11" s="481">
        <v>25005271</v>
      </c>
      <c r="C11" s="482" t="s">
        <v>923</v>
      </c>
      <c r="D11" s="481" t="s">
        <v>56</v>
      </c>
      <c r="E11" s="482" t="s">
        <v>2313</v>
      </c>
      <c r="F11" s="481" t="s">
        <v>2314</v>
      </c>
      <c r="G11" s="481" t="s">
        <v>2290</v>
      </c>
      <c r="H11" s="481" t="s">
        <v>2290</v>
      </c>
      <c r="I11" s="481" t="s">
        <v>2290</v>
      </c>
      <c r="J11" s="481" t="s">
        <v>2315</v>
      </c>
      <c r="K11" s="481" t="s">
        <v>2290</v>
      </c>
      <c r="L11" s="481" t="s">
        <v>2290</v>
      </c>
      <c r="M11" s="483" t="s">
        <v>2311</v>
      </c>
      <c r="N11" s="482" t="s">
        <v>2309</v>
      </c>
      <c r="O11" s="484">
        <v>46143</v>
      </c>
      <c r="P11" s="485">
        <v>90000</v>
      </c>
      <c r="Q11" s="221" t="s">
        <v>870</v>
      </c>
      <c r="T11" s="151"/>
    </row>
    <row r="12" spans="1:20" ht="15" thickBot="1" x14ac:dyDescent="0.4">
      <c r="A12" s="480">
        <f t="shared" si="0"/>
        <v>9</v>
      </c>
      <c r="B12" s="481">
        <v>25005010</v>
      </c>
      <c r="C12" s="482" t="s">
        <v>639</v>
      </c>
      <c r="D12" s="481" t="s">
        <v>56</v>
      </c>
      <c r="E12" s="482" t="s">
        <v>2316</v>
      </c>
      <c r="F12" s="481" t="s">
        <v>2317</v>
      </c>
      <c r="G12" s="481" t="s">
        <v>2290</v>
      </c>
      <c r="H12" s="481" t="s">
        <v>2290</v>
      </c>
      <c r="I12" s="481" t="s">
        <v>2290</v>
      </c>
      <c r="J12" s="481" t="s">
        <v>2296</v>
      </c>
      <c r="K12" s="481" t="s">
        <v>2290</v>
      </c>
      <c r="L12" s="481" t="s">
        <v>2290</v>
      </c>
      <c r="M12" s="483" t="s">
        <v>2318</v>
      </c>
      <c r="N12" s="482" t="s">
        <v>2309</v>
      </c>
      <c r="O12" s="484">
        <v>46143</v>
      </c>
      <c r="P12" s="485">
        <v>90000</v>
      </c>
      <c r="Q12" s="221" t="s">
        <v>1067</v>
      </c>
      <c r="T12" s="151"/>
    </row>
    <row r="13" spans="1:20" ht="15" thickBot="1" x14ac:dyDescent="0.4">
      <c r="A13" s="480">
        <f t="shared" si="0"/>
        <v>10</v>
      </c>
      <c r="B13" s="481">
        <v>25005020</v>
      </c>
      <c r="C13" s="482" t="s">
        <v>645</v>
      </c>
      <c r="D13" s="481" t="s">
        <v>56</v>
      </c>
      <c r="E13" s="482" t="s">
        <v>2302</v>
      </c>
      <c r="F13" s="481" t="s">
        <v>2319</v>
      </c>
      <c r="G13" s="481" t="s">
        <v>2290</v>
      </c>
      <c r="H13" s="481" t="s">
        <v>2290</v>
      </c>
      <c r="I13" s="481" t="s">
        <v>2290</v>
      </c>
      <c r="J13" s="481" t="s">
        <v>2320</v>
      </c>
      <c r="K13" s="481" t="s">
        <v>2290</v>
      </c>
      <c r="L13" s="481" t="s">
        <v>2290</v>
      </c>
      <c r="M13" s="483" t="s">
        <v>2321</v>
      </c>
      <c r="N13" s="482" t="s">
        <v>2309</v>
      </c>
      <c r="O13" s="484">
        <v>46143</v>
      </c>
      <c r="P13" s="485">
        <v>90000</v>
      </c>
      <c r="Q13" s="221" t="s">
        <v>1068</v>
      </c>
      <c r="T13" s="151"/>
    </row>
    <row r="14" spans="1:20" ht="15" thickBot="1" x14ac:dyDescent="0.4">
      <c r="A14" s="480">
        <f t="shared" si="0"/>
        <v>11</v>
      </c>
      <c r="B14" s="481">
        <v>25005297</v>
      </c>
      <c r="C14" s="482" t="s">
        <v>958</v>
      </c>
      <c r="D14" s="481" t="s">
        <v>56</v>
      </c>
      <c r="E14" s="482" t="s">
        <v>2302</v>
      </c>
      <c r="F14" s="481" t="s">
        <v>2322</v>
      </c>
      <c r="G14" s="481" t="s">
        <v>2290</v>
      </c>
      <c r="H14" s="481" t="s">
        <v>2290</v>
      </c>
      <c r="I14" s="481" t="s">
        <v>2290</v>
      </c>
      <c r="J14" s="481" t="s">
        <v>2323</v>
      </c>
      <c r="K14" s="481" t="s">
        <v>2290</v>
      </c>
      <c r="L14" s="481" t="s">
        <v>2290</v>
      </c>
      <c r="M14" s="483" t="s">
        <v>2324</v>
      </c>
      <c r="N14" s="482" t="s">
        <v>2309</v>
      </c>
      <c r="O14" s="484">
        <v>46143</v>
      </c>
      <c r="P14" s="485">
        <v>90000</v>
      </c>
      <c r="Q14" s="221" t="s">
        <v>319</v>
      </c>
      <c r="T14" s="151"/>
    </row>
  </sheetData>
  <autoFilter ref="A2:R14" xr:uid="{744E1E88-E702-4D35-B25D-408A332EBD12}"/>
  <mergeCells count="12">
    <mergeCell ref="Q2:Q3"/>
    <mergeCell ref="K2:K3"/>
    <mergeCell ref="L2:L3"/>
    <mergeCell ref="M2:M3"/>
    <mergeCell ref="N2:N3"/>
    <mergeCell ref="O2:O3"/>
    <mergeCell ref="H2:H3"/>
    <mergeCell ref="A2:A3"/>
    <mergeCell ref="B2:B3"/>
    <mergeCell ref="C2:C3"/>
    <mergeCell ref="D2:D3"/>
    <mergeCell ref="E2:E3"/>
  </mergeCells>
  <pageMargins left="0.7" right="0.7" top="0.75" bottom="0.75" header="0.3" footer="0.3"/>
  <pageSetup paperSize="9" orientation="portrait" horizontalDpi="300" verticalDpi="300" r:id="rId1"/>
  <headerFooter>
    <oddFooter>&amp;C&amp;1#&amp;"Calibri"&amp;10&amp;K0000FFINTERNAL Datalogic Confidential</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EC048-1101-4643-96D9-4592FCFC3FE2}">
  <sheetPr filterMode="1">
    <tabColor theme="5" tint="0.59999389629810485"/>
  </sheetPr>
  <dimension ref="A1:R362"/>
  <sheetViews>
    <sheetView topLeftCell="I23" zoomScale="85" zoomScaleNormal="85" workbookViewId="0">
      <selection activeCell="I20" sqref="A20:XFD136"/>
    </sheetView>
  </sheetViews>
  <sheetFormatPr defaultRowHeight="14.5" x14ac:dyDescent="0.35"/>
  <cols>
    <col min="1" max="1" width="12" style="221" customWidth="1"/>
    <col min="2" max="2" width="12.453125" style="287" bestFit="1" customWidth="1"/>
    <col min="3" max="3" width="25.90625" style="221" bestFit="1" customWidth="1"/>
    <col min="4" max="4" width="25.453125" style="287" customWidth="1"/>
    <col min="5" max="5" width="16.08984375" style="221" customWidth="1"/>
    <col min="6" max="6" width="12.54296875" style="221" customWidth="1"/>
    <col min="7" max="8" width="18.7265625" style="221" customWidth="1"/>
    <col min="9" max="9" width="15.81640625" style="221" bestFit="1" customWidth="1"/>
    <col min="10" max="11" width="15.81640625" style="221" customWidth="1"/>
    <col min="12" max="12" width="13.08984375" style="221" customWidth="1"/>
    <col min="13" max="13" width="14.453125" style="151" customWidth="1"/>
    <col min="14" max="14" width="67.36328125" style="221" bestFit="1" customWidth="1"/>
    <col min="15" max="15" width="19.08984375" style="221" customWidth="1"/>
    <col min="16" max="16" width="28" style="221" customWidth="1"/>
    <col min="17" max="17" width="12.453125" style="221" customWidth="1"/>
    <col min="18" max="18" width="11.90625" style="15" bestFit="1" customWidth="1"/>
    <col min="19" max="16384" width="8.7265625" style="221"/>
  </cols>
  <sheetData>
    <row r="1" spans="1:18" x14ac:dyDescent="0.35">
      <c r="A1" s="221" t="s">
        <v>1044</v>
      </c>
    </row>
    <row r="2" spans="1:18" x14ac:dyDescent="0.35">
      <c r="B2" s="406"/>
      <c r="C2" s="403"/>
      <c r="D2" s="404"/>
      <c r="H2" s="405"/>
      <c r="I2" s="353"/>
      <c r="J2" s="353"/>
      <c r="K2" s="353"/>
      <c r="M2" s="221"/>
    </row>
    <row r="3" spans="1:18" x14ac:dyDescent="0.35">
      <c r="B3" s="406"/>
      <c r="C3" s="403"/>
      <c r="D3" s="404"/>
      <c r="H3" s="405"/>
      <c r="I3" s="353"/>
      <c r="J3" s="353"/>
      <c r="K3" s="353"/>
      <c r="M3" s="221"/>
    </row>
    <row r="4" spans="1:18" x14ac:dyDescent="0.35">
      <c r="M4" s="221"/>
      <c r="N4" s="151"/>
    </row>
    <row r="5" spans="1:18" x14ac:dyDescent="0.35">
      <c r="A5" s="354" t="s">
        <v>2216</v>
      </c>
      <c r="B5" s="378"/>
      <c r="M5" s="221"/>
      <c r="N5" s="151"/>
    </row>
    <row r="6" spans="1:18" s="387" customFormat="1" ht="60.5" customHeight="1" x14ac:dyDescent="0.35">
      <c r="A6" s="362" t="s">
        <v>330</v>
      </c>
      <c r="B6" s="362" t="s">
        <v>200</v>
      </c>
      <c r="C6" s="362" t="s">
        <v>647</v>
      </c>
      <c r="D6" s="362" t="s">
        <v>331</v>
      </c>
      <c r="E6" s="386" t="s">
        <v>1062</v>
      </c>
      <c r="F6" s="386" t="s">
        <v>648</v>
      </c>
      <c r="G6" s="362" t="s">
        <v>649</v>
      </c>
      <c r="H6" s="362" t="s">
        <v>650</v>
      </c>
      <c r="I6" s="363" t="s">
        <v>1063</v>
      </c>
      <c r="J6" s="363" t="s">
        <v>651</v>
      </c>
      <c r="K6" s="363" t="s">
        <v>1329</v>
      </c>
      <c r="L6" s="363" t="s">
        <v>1064</v>
      </c>
      <c r="M6" s="366" t="s">
        <v>652</v>
      </c>
      <c r="N6" s="362" t="s">
        <v>332</v>
      </c>
      <c r="O6" s="387" t="s">
        <v>324</v>
      </c>
      <c r="R6" s="425"/>
    </row>
    <row r="7" spans="1:18" ht="18.5" customHeight="1" x14ac:dyDescent="0.35">
      <c r="A7" s="349">
        <v>1</v>
      </c>
      <c r="B7" s="388">
        <v>26005378</v>
      </c>
      <c r="C7" s="349" t="s">
        <v>1140</v>
      </c>
      <c r="D7" s="357">
        <v>5900000</v>
      </c>
      <c r="E7" s="357"/>
      <c r="F7" s="357"/>
      <c r="G7" s="410">
        <v>4</v>
      </c>
      <c r="H7" s="361">
        <v>1.5</v>
      </c>
      <c r="I7" s="357"/>
      <c r="J7" s="357">
        <v>22</v>
      </c>
      <c r="K7" s="357">
        <v>794230.76923076925</v>
      </c>
      <c r="L7" s="357"/>
      <c r="M7" s="359">
        <f>ROUND(D7/208*G7*H7+D7/208*J7,0)</f>
        <v>794231</v>
      </c>
      <c r="N7" s="349" t="s">
        <v>2198</v>
      </c>
      <c r="O7" s="422" t="s">
        <v>1068</v>
      </c>
      <c r="P7" s="16"/>
      <c r="Q7" s="16"/>
    </row>
    <row r="8" spans="1:18" x14ac:dyDescent="0.35">
      <c r="A8" s="349">
        <v>2</v>
      </c>
      <c r="B8" s="388">
        <v>26005505</v>
      </c>
      <c r="C8" s="349" t="s">
        <v>1364</v>
      </c>
      <c r="D8" s="357">
        <v>5900000</v>
      </c>
      <c r="E8" s="357"/>
      <c r="F8" s="357"/>
      <c r="G8" s="410">
        <v>2</v>
      </c>
      <c r="H8" s="361">
        <v>1.5</v>
      </c>
      <c r="I8" s="357"/>
      <c r="J8" s="357">
        <v>8</v>
      </c>
      <c r="K8" s="357">
        <v>312019.23076923081</v>
      </c>
      <c r="L8" s="357"/>
      <c r="M8" s="359">
        <f t="shared" ref="M8:M9" si="0">ROUND(D8/208*G8*H8+D8/208*J8,0)</f>
        <v>312019</v>
      </c>
      <c r="N8" s="357" t="s">
        <v>2214</v>
      </c>
      <c r="O8" s="422" t="s">
        <v>1067</v>
      </c>
      <c r="P8" s="16"/>
      <c r="Q8" s="16"/>
    </row>
    <row r="9" spans="1:18" x14ac:dyDescent="0.35">
      <c r="A9" s="349">
        <v>3</v>
      </c>
      <c r="B9" s="388">
        <v>25005169</v>
      </c>
      <c r="C9" s="349" t="s">
        <v>2215</v>
      </c>
      <c r="D9" s="357">
        <v>5900000</v>
      </c>
      <c r="E9" s="357"/>
      <c r="F9" s="357"/>
      <c r="G9" s="410">
        <v>2</v>
      </c>
      <c r="H9" s="361">
        <v>1.5</v>
      </c>
      <c r="I9" s="357"/>
      <c r="J9" s="357">
        <v>15</v>
      </c>
      <c r="K9" s="357">
        <v>510576.92307692312</v>
      </c>
      <c r="L9" s="357"/>
      <c r="M9" s="359">
        <f t="shared" si="0"/>
        <v>510577</v>
      </c>
      <c r="N9" s="357" t="s">
        <v>2195</v>
      </c>
      <c r="O9" s="422" t="s">
        <v>1068</v>
      </c>
      <c r="P9" s="16"/>
      <c r="Q9" s="16"/>
    </row>
    <row r="10" spans="1:18" x14ac:dyDescent="0.35">
      <c r="A10" s="349"/>
      <c r="B10" s="388"/>
      <c r="C10" s="349"/>
      <c r="D10" s="357"/>
      <c r="E10" s="357"/>
      <c r="F10" s="357"/>
      <c r="G10" s="410"/>
      <c r="H10" s="361"/>
      <c r="I10" s="357"/>
      <c r="J10" s="357"/>
      <c r="K10" s="357"/>
      <c r="L10" s="357"/>
      <c r="M10" s="359"/>
      <c r="N10" s="357"/>
      <c r="P10" s="16"/>
      <c r="Q10" s="16"/>
    </row>
    <row r="11" spans="1:18" ht="18.5" customHeight="1" x14ac:dyDescent="0.35">
      <c r="A11" s="349"/>
      <c r="B11" s="388"/>
      <c r="C11" s="349"/>
      <c r="D11" s="357"/>
      <c r="E11" s="357"/>
      <c r="F11" s="357"/>
      <c r="G11" s="410"/>
      <c r="H11" s="361"/>
      <c r="I11" s="357"/>
      <c r="J11" s="357"/>
      <c r="K11" s="357"/>
      <c r="L11" s="357"/>
      <c r="M11" s="359"/>
      <c r="N11" s="349"/>
      <c r="O11" s="422"/>
      <c r="P11" s="16"/>
      <c r="Q11" s="16"/>
    </row>
    <row r="12" spans="1:18" x14ac:dyDescent="0.35">
      <c r="A12" s="349"/>
      <c r="B12" s="388"/>
      <c r="C12" s="349"/>
      <c r="D12" s="357"/>
      <c r="E12" s="357"/>
      <c r="F12" s="357"/>
      <c r="G12" s="410"/>
      <c r="H12" s="361"/>
      <c r="I12" s="357"/>
      <c r="J12" s="357"/>
      <c r="K12" s="357"/>
      <c r="L12" s="357"/>
      <c r="M12" s="359"/>
      <c r="N12" s="357"/>
      <c r="P12" s="16"/>
      <c r="Q12" s="16"/>
    </row>
    <row r="13" spans="1:18" x14ac:dyDescent="0.35">
      <c r="A13" s="349"/>
      <c r="B13" s="388"/>
      <c r="C13" s="349"/>
      <c r="D13" s="357"/>
      <c r="E13" s="357"/>
      <c r="F13" s="357"/>
      <c r="G13" s="410"/>
      <c r="H13" s="361"/>
      <c r="I13" s="357"/>
      <c r="J13" s="357"/>
      <c r="K13" s="357"/>
      <c r="L13" s="357"/>
      <c r="M13" s="359"/>
      <c r="N13" s="357"/>
      <c r="P13" s="16"/>
      <c r="Q13" s="16"/>
    </row>
    <row r="14" spans="1:18" x14ac:dyDescent="0.35">
      <c r="A14" s="349"/>
      <c r="B14" s="388"/>
      <c r="C14" s="349"/>
      <c r="D14" s="357"/>
      <c r="E14" s="357"/>
      <c r="F14" s="357"/>
      <c r="G14" s="410"/>
      <c r="H14" s="361"/>
      <c r="I14" s="357"/>
      <c r="J14" s="357"/>
      <c r="K14" s="357"/>
      <c r="L14" s="357"/>
      <c r="M14" s="359"/>
      <c r="N14" s="357"/>
      <c r="P14" s="16"/>
      <c r="Q14" s="16"/>
    </row>
    <row r="15" spans="1:18" x14ac:dyDescent="0.35">
      <c r="A15" s="349"/>
      <c r="B15" s="355"/>
      <c r="C15" s="349"/>
      <c r="D15" s="357"/>
      <c r="E15" s="357"/>
      <c r="F15" s="357"/>
      <c r="G15" s="361"/>
      <c r="H15" s="358"/>
      <c r="I15" s="357"/>
      <c r="J15" s="357"/>
      <c r="K15" s="357"/>
      <c r="L15" s="357"/>
      <c r="M15" s="359"/>
      <c r="N15" s="357"/>
      <c r="Q15" s="16"/>
    </row>
    <row r="16" spans="1:18" x14ac:dyDescent="0.35">
      <c r="A16" s="349"/>
      <c r="B16" s="355"/>
      <c r="C16" s="349"/>
      <c r="D16" s="356"/>
      <c r="E16" s="357"/>
      <c r="F16" s="357"/>
      <c r="G16" s="357"/>
      <c r="H16" s="358"/>
      <c r="I16" s="357"/>
      <c r="J16" s="357"/>
      <c r="K16" s="357"/>
      <c r="L16" s="357"/>
      <c r="M16" s="359">
        <f>SUM(I16:L16)</f>
        <v>0</v>
      </c>
      <c r="N16" s="357"/>
      <c r="Q16" s="16"/>
    </row>
    <row r="17" spans="1:17" x14ac:dyDescent="0.35">
      <c r="A17" s="360"/>
      <c r="B17" s="373"/>
      <c r="C17" s="360"/>
      <c r="D17" s="359">
        <v>0</v>
      </c>
      <c r="E17" s="359"/>
      <c r="F17" s="359"/>
      <c r="G17" s="359"/>
      <c r="H17" s="359"/>
      <c r="I17" s="359">
        <f>SUM(I11:I16)</f>
        <v>0</v>
      </c>
      <c r="J17" s="359"/>
      <c r="K17" s="359">
        <f>SUM(K11:K16)</f>
        <v>0</v>
      </c>
      <c r="L17" s="359">
        <f>SUM(L11:L16)</f>
        <v>0</v>
      </c>
      <c r="M17" s="359">
        <f>SUM(M7:M16)</f>
        <v>1616827</v>
      </c>
      <c r="N17" s="360"/>
    </row>
    <row r="18" spans="1:17" x14ac:dyDescent="0.35">
      <c r="A18" s="97"/>
      <c r="B18" s="373"/>
      <c r="C18" s="360"/>
      <c r="D18" s="359"/>
      <c r="E18" s="359"/>
      <c r="F18" s="439"/>
      <c r="G18" s="440"/>
      <c r="H18" s="359"/>
      <c r="I18" s="359"/>
      <c r="J18" s="359"/>
      <c r="K18" s="359"/>
      <c r="L18" s="359"/>
      <c r="M18" s="359"/>
      <c r="N18" s="360"/>
    </row>
    <row r="19" spans="1:17" x14ac:dyDescent="0.35">
      <c r="A19" s="354" t="s">
        <v>2217</v>
      </c>
      <c r="B19" s="355"/>
      <c r="C19" s="349"/>
      <c r="D19" s="356"/>
      <c r="E19" s="379"/>
      <c r="F19" s="512"/>
      <c r="G19" s="513"/>
      <c r="H19" s="361"/>
      <c r="I19" s="361"/>
      <c r="J19" s="361"/>
      <c r="K19" s="361"/>
      <c r="L19" s="349"/>
      <c r="M19" s="359"/>
      <c r="N19" s="349"/>
    </row>
    <row r="20" spans="1:17" ht="58" x14ac:dyDescent="0.35">
      <c r="A20" s="349" t="s">
        <v>330</v>
      </c>
      <c r="B20" s="362" t="s">
        <v>200</v>
      </c>
      <c r="C20" s="362" t="s">
        <v>647</v>
      </c>
      <c r="D20" s="363" t="s">
        <v>653</v>
      </c>
      <c r="E20" s="364" t="s">
        <v>1795</v>
      </c>
      <c r="F20" s="364" t="s">
        <v>654</v>
      </c>
      <c r="G20" s="364" t="s">
        <v>655</v>
      </c>
      <c r="H20" s="364" t="s">
        <v>1065</v>
      </c>
      <c r="I20" s="365" t="s">
        <v>716</v>
      </c>
      <c r="J20" s="416" t="s">
        <v>1521</v>
      </c>
      <c r="K20" s="416" t="s">
        <v>1522</v>
      </c>
      <c r="L20" s="363" t="s">
        <v>1066</v>
      </c>
      <c r="M20" s="366" t="s">
        <v>177</v>
      </c>
      <c r="N20" s="352" t="s">
        <v>199</v>
      </c>
      <c r="O20" s="221" t="s">
        <v>324</v>
      </c>
    </row>
    <row r="21" spans="1:17" hidden="1" x14ac:dyDescent="0.35">
      <c r="A21" s="355"/>
      <c r="B21" s="441" t="s">
        <v>1258</v>
      </c>
      <c r="C21" s="349" t="s">
        <v>1259</v>
      </c>
      <c r="D21" s="356">
        <v>0</v>
      </c>
      <c r="E21" s="357"/>
      <c r="F21" s="357">
        <v>-90000</v>
      </c>
      <c r="G21" s="357">
        <v>-90000</v>
      </c>
      <c r="H21" s="357">
        <v>0</v>
      </c>
      <c r="I21" s="357"/>
      <c r="J21" s="357">
        <v>0</v>
      </c>
      <c r="K21" s="357">
        <v>1000000</v>
      </c>
      <c r="L21" s="357"/>
      <c r="M21" s="359">
        <f t="shared" ref="M21:M84" si="1">SUM(D21:L21)</f>
        <v>820000</v>
      </c>
      <c r="N21" s="349" t="s">
        <v>2201</v>
      </c>
      <c r="O21" s="422" t="s">
        <v>870</v>
      </c>
      <c r="Q21" s="16"/>
    </row>
    <row r="22" spans="1:17" hidden="1" x14ac:dyDescent="0.35">
      <c r="A22" s="355"/>
      <c r="B22" s="355" t="s">
        <v>626</v>
      </c>
      <c r="C22" s="349" t="s">
        <v>627</v>
      </c>
      <c r="D22" s="356">
        <v>25529</v>
      </c>
      <c r="E22" s="357"/>
      <c r="F22" s="357"/>
      <c r="G22" s="357"/>
      <c r="H22" s="357">
        <v>0</v>
      </c>
      <c r="I22" s="357"/>
      <c r="J22" s="357">
        <v>0</v>
      </c>
      <c r="K22" s="357">
        <v>0</v>
      </c>
      <c r="L22" s="357"/>
      <c r="M22" s="359">
        <f t="shared" si="1"/>
        <v>25529</v>
      </c>
      <c r="N22" s="349" t="s">
        <v>2194</v>
      </c>
      <c r="O22" s="422" t="s">
        <v>1067</v>
      </c>
      <c r="Q22" s="16"/>
    </row>
    <row r="23" spans="1:17" x14ac:dyDescent="0.35">
      <c r="A23" s="355"/>
      <c r="B23" s="355" t="s">
        <v>644</v>
      </c>
      <c r="C23" s="349" t="s">
        <v>645</v>
      </c>
      <c r="D23" s="356">
        <v>51058</v>
      </c>
      <c r="E23" s="357"/>
      <c r="F23" s="357"/>
      <c r="G23" s="357"/>
      <c r="H23" s="357">
        <v>0</v>
      </c>
      <c r="I23" s="357"/>
      <c r="J23" s="357">
        <v>0</v>
      </c>
      <c r="K23" s="357">
        <v>0</v>
      </c>
      <c r="L23" s="357"/>
      <c r="M23" s="359">
        <f t="shared" si="1"/>
        <v>51058</v>
      </c>
      <c r="N23" s="349" t="s">
        <v>2194</v>
      </c>
      <c r="O23" s="422" t="s">
        <v>1068</v>
      </c>
      <c r="Q23" s="16"/>
    </row>
    <row r="24" spans="1:17" x14ac:dyDescent="0.35">
      <c r="A24" s="355"/>
      <c r="B24" s="355" t="s">
        <v>672</v>
      </c>
      <c r="C24" s="349" t="s">
        <v>677</v>
      </c>
      <c r="D24" s="356">
        <v>243944</v>
      </c>
      <c r="E24" s="357"/>
      <c r="F24" s="357"/>
      <c r="G24" s="357"/>
      <c r="H24" s="357">
        <v>0</v>
      </c>
      <c r="I24" s="357"/>
      <c r="J24" s="357">
        <v>0</v>
      </c>
      <c r="K24" s="357">
        <v>0</v>
      </c>
      <c r="L24" s="357"/>
      <c r="M24" s="359">
        <f t="shared" si="1"/>
        <v>243944</v>
      </c>
      <c r="N24" s="349" t="s">
        <v>2194</v>
      </c>
      <c r="O24" s="422" t="s">
        <v>1068</v>
      </c>
      <c r="Q24" s="16"/>
    </row>
    <row r="25" spans="1:17" hidden="1" x14ac:dyDescent="0.35">
      <c r="A25" s="355"/>
      <c r="B25" s="411" t="s">
        <v>760</v>
      </c>
      <c r="C25" s="349" t="s">
        <v>761</v>
      </c>
      <c r="D25" s="356">
        <v>25529</v>
      </c>
      <c r="E25" s="357"/>
      <c r="F25" s="357"/>
      <c r="G25" s="357"/>
      <c r="H25" s="357">
        <v>0</v>
      </c>
      <c r="I25" s="357"/>
      <c r="J25" s="357">
        <v>0</v>
      </c>
      <c r="K25" s="357">
        <v>0</v>
      </c>
      <c r="L25" s="357"/>
      <c r="M25" s="359">
        <f t="shared" si="1"/>
        <v>25529</v>
      </c>
      <c r="N25" s="349" t="s">
        <v>2194</v>
      </c>
      <c r="O25" s="422" t="s">
        <v>1067</v>
      </c>
    </row>
    <row r="26" spans="1:17" hidden="1" x14ac:dyDescent="0.35">
      <c r="A26" s="355"/>
      <c r="B26" s="355" t="s">
        <v>779</v>
      </c>
      <c r="C26" s="349" t="s">
        <v>780</v>
      </c>
      <c r="D26" s="356">
        <v>0</v>
      </c>
      <c r="E26" s="357"/>
      <c r="F26" s="357"/>
      <c r="G26" s="357"/>
      <c r="H26" s="357">
        <v>-680769.23076923075</v>
      </c>
      <c r="I26" s="357"/>
      <c r="J26" s="357">
        <v>0</v>
      </c>
      <c r="K26" s="357">
        <v>0</v>
      </c>
      <c r="L26" s="357"/>
      <c r="M26" s="359">
        <f t="shared" si="1"/>
        <v>-680769.23076923075</v>
      </c>
      <c r="N26" s="349" t="s">
        <v>1796</v>
      </c>
      <c r="O26" s="422" t="s">
        <v>319</v>
      </c>
      <c r="Q26" s="16"/>
    </row>
    <row r="27" spans="1:17" x14ac:dyDescent="0.35">
      <c r="A27" s="355"/>
      <c r="B27" s="355" t="s">
        <v>785</v>
      </c>
      <c r="C27" s="349" t="s">
        <v>786</v>
      </c>
      <c r="D27" s="356">
        <v>51058</v>
      </c>
      <c r="E27" s="357"/>
      <c r="F27" s="357"/>
      <c r="G27" s="357"/>
      <c r="H27" s="357">
        <v>0</v>
      </c>
      <c r="I27" s="357"/>
      <c r="J27" s="357">
        <v>0</v>
      </c>
      <c r="K27" s="357">
        <v>0</v>
      </c>
      <c r="L27" s="357"/>
      <c r="M27" s="359">
        <f t="shared" si="1"/>
        <v>51058</v>
      </c>
      <c r="N27" s="349" t="s">
        <v>2194</v>
      </c>
      <c r="O27" s="422" t="s">
        <v>1068</v>
      </c>
    </row>
    <row r="28" spans="1:17" hidden="1" x14ac:dyDescent="0.35">
      <c r="A28" s="355"/>
      <c r="B28" s="355" t="s">
        <v>796</v>
      </c>
      <c r="C28" s="349" t="s">
        <v>797</v>
      </c>
      <c r="D28" s="356">
        <v>204232</v>
      </c>
      <c r="E28" s="357"/>
      <c r="F28" s="357"/>
      <c r="G28" s="357"/>
      <c r="H28" s="357">
        <v>0</v>
      </c>
      <c r="I28" s="357"/>
      <c r="J28" s="357">
        <v>0</v>
      </c>
      <c r="K28" s="357">
        <v>0</v>
      </c>
      <c r="L28" s="357"/>
      <c r="M28" s="359">
        <f t="shared" si="1"/>
        <v>204232</v>
      </c>
      <c r="N28" s="349" t="s">
        <v>2194</v>
      </c>
      <c r="O28" s="422" t="s">
        <v>319</v>
      </c>
      <c r="Q28" s="16"/>
    </row>
    <row r="29" spans="1:17" hidden="1" x14ac:dyDescent="0.35">
      <c r="A29" s="355"/>
      <c r="B29" s="355" t="s">
        <v>857</v>
      </c>
      <c r="C29" s="349" t="s">
        <v>858</v>
      </c>
      <c r="D29" s="356">
        <v>47276</v>
      </c>
      <c r="E29" s="357"/>
      <c r="F29" s="357"/>
      <c r="G29" s="357"/>
      <c r="H29" s="357">
        <v>0</v>
      </c>
      <c r="I29" s="357"/>
      <c r="J29" s="357">
        <v>0</v>
      </c>
      <c r="K29" s="357">
        <v>0</v>
      </c>
      <c r="L29" s="357"/>
      <c r="M29" s="359">
        <f t="shared" si="1"/>
        <v>47276</v>
      </c>
      <c r="N29" s="349" t="s">
        <v>2194</v>
      </c>
      <c r="O29" s="422" t="s">
        <v>1067</v>
      </c>
      <c r="Q29" s="16"/>
    </row>
    <row r="30" spans="1:17" hidden="1" x14ac:dyDescent="0.35">
      <c r="A30" s="355"/>
      <c r="B30" s="355" t="s">
        <v>966</v>
      </c>
      <c r="C30" s="349" t="s">
        <v>967</v>
      </c>
      <c r="D30" s="356">
        <v>51058</v>
      </c>
      <c r="E30" s="357"/>
      <c r="F30" s="357"/>
      <c r="G30" s="357"/>
      <c r="H30" s="357">
        <v>0</v>
      </c>
      <c r="I30" s="357"/>
      <c r="J30" s="357">
        <v>0</v>
      </c>
      <c r="K30" s="357">
        <v>0</v>
      </c>
      <c r="L30" s="357"/>
      <c r="M30" s="359">
        <f t="shared" si="1"/>
        <v>51058</v>
      </c>
      <c r="N30" s="349" t="s">
        <v>2194</v>
      </c>
      <c r="O30" s="422" t="s">
        <v>870</v>
      </c>
      <c r="Q30" s="16"/>
    </row>
    <row r="31" spans="1:17" hidden="1" x14ac:dyDescent="0.35">
      <c r="A31" s="355"/>
      <c r="B31" s="355" t="s">
        <v>972</v>
      </c>
      <c r="C31" s="349" t="s">
        <v>973</v>
      </c>
      <c r="D31" s="356">
        <v>0</v>
      </c>
      <c r="E31" s="357"/>
      <c r="F31" s="357"/>
      <c r="G31" s="357"/>
      <c r="H31" s="357">
        <v>-680769.23076923075</v>
      </c>
      <c r="I31" s="357"/>
      <c r="J31" s="357">
        <v>0</v>
      </c>
      <c r="K31" s="357">
        <v>0</v>
      </c>
      <c r="L31" s="357"/>
      <c r="M31" s="359">
        <f t="shared" si="1"/>
        <v>-680769.23076923075</v>
      </c>
      <c r="N31" s="349" t="s">
        <v>1796</v>
      </c>
      <c r="O31" s="422" t="s">
        <v>870</v>
      </c>
      <c r="Q31" s="16"/>
    </row>
    <row r="32" spans="1:17" hidden="1" x14ac:dyDescent="0.35">
      <c r="A32" s="355"/>
      <c r="B32" s="355" t="s">
        <v>996</v>
      </c>
      <c r="C32" s="349" t="s">
        <v>997</v>
      </c>
      <c r="D32" s="356">
        <v>0</v>
      </c>
      <c r="E32" s="357"/>
      <c r="F32" s="357"/>
      <c r="G32" s="357"/>
      <c r="H32" s="357">
        <v>0</v>
      </c>
      <c r="I32" s="357">
        <v>1363636.3636363635</v>
      </c>
      <c r="J32" s="357">
        <v>0</v>
      </c>
      <c r="K32" s="357">
        <v>0</v>
      </c>
      <c r="L32" s="357"/>
      <c r="M32" s="359">
        <f t="shared" si="1"/>
        <v>1363636.3636363635</v>
      </c>
      <c r="N32" s="349" t="s">
        <v>2207</v>
      </c>
      <c r="O32" s="422" t="s">
        <v>1067</v>
      </c>
      <c r="Q32" s="16"/>
    </row>
    <row r="33" spans="1:17" hidden="1" x14ac:dyDescent="0.35">
      <c r="A33" s="355"/>
      <c r="B33" s="355" t="s">
        <v>1014</v>
      </c>
      <c r="C33" s="349" t="s">
        <v>950</v>
      </c>
      <c r="D33" s="356">
        <v>0</v>
      </c>
      <c r="E33" s="357"/>
      <c r="F33" s="357"/>
      <c r="G33" s="357"/>
      <c r="H33" s="357">
        <v>0</v>
      </c>
      <c r="I33" s="357"/>
      <c r="J33" s="357">
        <v>2500000</v>
      </c>
      <c r="K33" s="357">
        <v>0</v>
      </c>
      <c r="L33" s="357"/>
      <c r="M33" s="359">
        <f t="shared" si="1"/>
        <v>2500000</v>
      </c>
      <c r="N33" s="349" t="s">
        <v>2196</v>
      </c>
      <c r="O33" s="422" t="s">
        <v>870</v>
      </c>
      <c r="Q33" s="16"/>
    </row>
    <row r="34" spans="1:17" hidden="1" x14ac:dyDescent="0.35">
      <c r="A34" s="355"/>
      <c r="B34" s="355" t="s">
        <v>1100</v>
      </c>
      <c r="C34" s="349" t="s">
        <v>1101</v>
      </c>
      <c r="D34" s="356">
        <v>94552</v>
      </c>
      <c r="E34" s="357"/>
      <c r="F34" s="357"/>
      <c r="G34" s="357"/>
      <c r="H34" s="357">
        <v>0</v>
      </c>
      <c r="I34" s="357"/>
      <c r="J34" s="357">
        <v>0</v>
      </c>
      <c r="K34" s="357">
        <v>0</v>
      </c>
      <c r="L34" s="357"/>
      <c r="M34" s="359">
        <f t="shared" si="1"/>
        <v>94552</v>
      </c>
      <c r="N34" s="349" t="s">
        <v>2194</v>
      </c>
      <c r="O34" s="422" t="s">
        <v>1067</v>
      </c>
      <c r="Q34" s="16"/>
    </row>
    <row r="35" spans="1:17" hidden="1" x14ac:dyDescent="0.35">
      <c r="A35" s="355"/>
      <c r="B35" s="355" t="s">
        <v>1133</v>
      </c>
      <c r="C35" s="349" t="s">
        <v>1134</v>
      </c>
      <c r="D35" s="356">
        <v>0</v>
      </c>
      <c r="E35" s="357"/>
      <c r="F35" s="357"/>
      <c r="G35" s="357"/>
      <c r="H35" s="357">
        <v>0</v>
      </c>
      <c r="I35" s="357">
        <v>300000</v>
      </c>
      <c r="J35" s="357">
        <v>0</v>
      </c>
      <c r="K35" s="357">
        <v>0</v>
      </c>
      <c r="L35" s="357"/>
      <c r="M35" s="359">
        <f t="shared" si="1"/>
        <v>300000</v>
      </c>
      <c r="N35" s="349" t="s">
        <v>2197</v>
      </c>
      <c r="O35" s="422" t="s">
        <v>870</v>
      </c>
      <c r="Q35" s="16"/>
    </row>
    <row r="36" spans="1:17" hidden="1" x14ac:dyDescent="0.35">
      <c r="A36" s="355"/>
      <c r="B36" s="355" t="s">
        <v>1142</v>
      </c>
      <c r="C36" s="349" t="s">
        <v>1143</v>
      </c>
      <c r="D36" s="356">
        <v>167357</v>
      </c>
      <c r="E36" s="357"/>
      <c r="F36" s="357"/>
      <c r="G36" s="357"/>
      <c r="H36" s="357">
        <v>0</v>
      </c>
      <c r="I36" s="357"/>
      <c r="J36" s="357">
        <v>0</v>
      </c>
      <c r="K36" s="357">
        <v>0</v>
      </c>
      <c r="L36" s="357"/>
      <c r="M36" s="359">
        <f t="shared" si="1"/>
        <v>167357</v>
      </c>
      <c r="N36" s="349" t="s">
        <v>2194</v>
      </c>
      <c r="O36" s="422" t="s">
        <v>1067</v>
      </c>
      <c r="Q36" s="16"/>
    </row>
    <row r="37" spans="1:17" hidden="1" x14ac:dyDescent="0.35">
      <c r="A37" s="355"/>
      <c r="B37" s="355" t="s">
        <v>1163</v>
      </c>
      <c r="C37" s="349" t="s">
        <v>1164</v>
      </c>
      <c r="D37" s="356">
        <v>47276</v>
      </c>
      <c r="E37" s="357"/>
      <c r="F37" s="357"/>
      <c r="G37" s="357"/>
      <c r="H37" s="357">
        <v>0</v>
      </c>
      <c r="I37" s="357"/>
      <c r="J37" s="357">
        <v>0</v>
      </c>
      <c r="K37" s="357">
        <v>0</v>
      </c>
      <c r="L37" s="357"/>
      <c r="M37" s="359">
        <f t="shared" si="1"/>
        <v>47276</v>
      </c>
      <c r="N37" s="349" t="s">
        <v>2194</v>
      </c>
      <c r="O37" s="422" t="s">
        <v>870</v>
      </c>
      <c r="Q37" s="16"/>
    </row>
    <row r="38" spans="1:17" hidden="1" x14ac:dyDescent="0.35">
      <c r="A38" s="355"/>
      <c r="B38" s="355" t="s">
        <v>1214</v>
      </c>
      <c r="C38" s="349" t="s">
        <v>1215</v>
      </c>
      <c r="D38" s="356">
        <v>0</v>
      </c>
      <c r="E38" s="357"/>
      <c r="F38" s="357"/>
      <c r="G38" s="357"/>
      <c r="H38" s="357">
        <v>0</v>
      </c>
      <c r="I38" s="357"/>
      <c r="J38" s="357">
        <v>500000</v>
      </c>
      <c r="K38" s="357">
        <v>0</v>
      </c>
      <c r="L38" s="357"/>
      <c r="M38" s="359">
        <f t="shared" si="1"/>
        <v>500000</v>
      </c>
      <c r="N38" s="349" t="s">
        <v>2196</v>
      </c>
      <c r="O38" s="422" t="s">
        <v>870</v>
      </c>
      <c r="Q38" s="16"/>
    </row>
    <row r="39" spans="1:17" x14ac:dyDescent="0.35">
      <c r="A39" s="355"/>
      <c r="B39" s="355" t="s">
        <v>1231</v>
      </c>
      <c r="C39" s="349" t="s">
        <v>1232</v>
      </c>
      <c r="D39" s="356">
        <v>0</v>
      </c>
      <c r="E39" s="357"/>
      <c r="F39" s="357"/>
      <c r="G39" s="357"/>
      <c r="H39" s="357">
        <v>0</v>
      </c>
      <c r="I39" s="357"/>
      <c r="J39" s="357">
        <v>0</v>
      </c>
      <c r="K39" s="357">
        <v>1000000</v>
      </c>
      <c r="L39" s="357"/>
      <c r="M39" s="359">
        <f t="shared" si="1"/>
        <v>1000000</v>
      </c>
      <c r="N39" s="349" t="s">
        <v>2199</v>
      </c>
      <c r="O39" s="422" t="s">
        <v>1068</v>
      </c>
      <c r="Q39" s="16"/>
    </row>
    <row r="40" spans="1:17" x14ac:dyDescent="0.35">
      <c r="A40" s="355"/>
      <c r="B40" s="355" t="s">
        <v>1234</v>
      </c>
      <c r="C40" s="349" t="s">
        <v>1235</v>
      </c>
      <c r="D40" s="356">
        <v>0</v>
      </c>
      <c r="E40" s="357"/>
      <c r="F40" s="357"/>
      <c r="G40" s="357"/>
      <c r="H40" s="357">
        <v>0</v>
      </c>
      <c r="I40" s="357"/>
      <c r="J40" s="357">
        <v>0</v>
      </c>
      <c r="K40" s="357">
        <v>1000000</v>
      </c>
      <c r="L40" s="357"/>
      <c r="M40" s="359">
        <f t="shared" si="1"/>
        <v>1000000</v>
      </c>
      <c r="N40" s="349" t="s">
        <v>2199</v>
      </c>
      <c r="O40" s="422" t="s">
        <v>1068</v>
      </c>
      <c r="Q40" s="16"/>
    </row>
    <row r="41" spans="1:17" hidden="1" x14ac:dyDescent="0.35">
      <c r="A41" s="355"/>
      <c r="B41" s="355" t="s">
        <v>1237</v>
      </c>
      <c r="C41" s="349" t="s">
        <v>1238</v>
      </c>
      <c r="D41" s="356">
        <v>0</v>
      </c>
      <c r="E41" s="357"/>
      <c r="F41" s="357"/>
      <c r="G41" s="357"/>
      <c r="H41" s="357">
        <v>0</v>
      </c>
      <c r="I41" s="357"/>
      <c r="J41" s="357">
        <v>0</v>
      </c>
      <c r="K41" s="357">
        <v>1000000</v>
      </c>
      <c r="L41" s="357"/>
      <c r="M41" s="359">
        <f t="shared" si="1"/>
        <v>1000000</v>
      </c>
      <c r="N41" s="349" t="s">
        <v>2199</v>
      </c>
      <c r="O41" s="422" t="s">
        <v>1067</v>
      </c>
      <c r="Q41" s="16"/>
    </row>
    <row r="42" spans="1:17" hidden="1" x14ac:dyDescent="0.35">
      <c r="A42" s="355"/>
      <c r="B42" s="355" t="s">
        <v>1240</v>
      </c>
      <c r="C42" s="349" t="s">
        <v>1241</v>
      </c>
      <c r="D42" s="356">
        <v>0</v>
      </c>
      <c r="E42" s="357"/>
      <c r="F42" s="357"/>
      <c r="G42" s="357"/>
      <c r="H42" s="357">
        <v>0</v>
      </c>
      <c r="I42" s="357"/>
      <c r="J42" s="357">
        <v>0</v>
      </c>
      <c r="K42" s="357">
        <v>1000000</v>
      </c>
      <c r="L42" s="357"/>
      <c r="M42" s="359">
        <f t="shared" si="1"/>
        <v>1000000</v>
      </c>
      <c r="N42" s="349" t="s">
        <v>2199</v>
      </c>
      <c r="O42" s="422" t="s">
        <v>870</v>
      </c>
      <c r="Q42" s="16"/>
    </row>
    <row r="43" spans="1:17" x14ac:dyDescent="0.35">
      <c r="A43" s="355"/>
      <c r="B43" s="355" t="s">
        <v>1243</v>
      </c>
      <c r="C43" s="349" t="s">
        <v>1244</v>
      </c>
      <c r="D43" s="356">
        <v>0</v>
      </c>
      <c r="E43" s="357"/>
      <c r="F43" s="357"/>
      <c r="G43" s="357"/>
      <c r="H43" s="357">
        <v>0</v>
      </c>
      <c r="I43" s="357"/>
      <c r="J43" s="357">
        <v>0</v>
      </c>
      <c r="K43" s="357">
        <v>1000000</v>
      </c>
      <c r="L43" s="357"/>
      <c r="M43" s="359">
        <f t="shared" si="1"/>
        <v>1000000</v>
      </c>
      <c r="N43" s="349" t="s">
        <v>2199</v>
      </c>
      <c r="O43" s="422" t="s">
        <v>1068</v>
      </c>
      <c r="Q43" s="16"/>
    </row>
    <row r="44" spans="1:17" hidden="1" x14ac:dyDescent="0.35">
      <c r="A44" s="355"/>
      <c r="B44" s="355" t="s">
        <v>1246</v>
      </c>
      <c r="C44" s="349" t="s">
        <v>1247</v>
      </c>
      <c r="D44" s="356">
        <v>76587</v>
      </c>
      <c r="E44" s="357"/>
      <c r="F44" s="357"/>
      <c r="G44" s="357"/>
      <c r="H44" s="357">
        <v>0</v>
      </c>
      <c r="I44" s="357"/>
      <c r="J44" s="357">
        <v>0</v>
      </c>
      <c r="K44" s="357">
        <v>1000000</v>
      </c>
      <c r="L44" s="357"/>
      <c r="M44" s="359">
        <f t="shared" si="1"/>
        <v>1076587</v>
      </c>
      <c r="N44" s="349" t="s">
        <v>2200</v>
      </c>
      <c r="O44" s="422" t="s">
        <v>1067</v>
      </c>
      <c r="Q44" s="16"/>
    </row>
    <row r="45" spans="1:17" hidden="1" x14ac:dyDescent="0.35">
      <c r="A45" s="355"/>
      <c r="B45" s="355" t="s">
        <v>1249</v>
      </c>
      <c r="C45" s="349" t="s">
        <v>1250</v>
      </c>
      <c r="D45" s="356">
        <v>0</v>
      </c>
      <c r="E45" s="357"/>
      <c r="F45" s="357"/>
      <c r="G45" s="357"/>
      <c r="H45" s="357">
        <v>0</v>
      </c>
      <c r="I45" s="357"/>
      <c r="J45" s="357">
        <v>0</v>
      </c>
      <c r="K45" s="357">
        <v>1000000</v>
      </c>
      <c r="L45" s="357"/>
      <c r="M45" s="359">
        <f t="shared" si="1"/>
        <v>1000000</v>
      </c>
      <c r="N45" s="349" t="s">
        <v>2199</v>
      </c>
      <c r="O45" s="422" t="s">
        <v>870</v>
      </c>
      <c r="Q45" s="16"/>
    </row>
    <row r="46" spans="1:17" hidden="1" x14ac:dyDescent="0.35">
      <c r="A46" s="355"/>
      <c r="B46" s="355" t="s">
        <v>1252</v>
      </c>
      <c r="C46" s="349" t="s">
        <v>1253</v>
      </c>
      <c r="D46" s="356">
        <v>0</v>
      </c>
      <c r="E46" s="357"/>
      <c r="F46" s="357"/>
      <c r="G46" s="357"/>
      <c r="H46" s="357">
        <v>0</v>
      </c>
      <c r="I46" s="357"/>
      <c r="J46" s="357">
        <v>0</v>
      </c>
      <c r="K46" s="357">
        <v>1000000</v>
      </c>
      <c r="L46" s="357"/>
      <c r="M46" s="359">
        <f t="shared" si="1"/>
        <v>1000000</v>
      </c>
      <c r="N46" s="349" t="s">
        <v>2199</v>
      </c>
      <c r="O46" s="422" t="s">
        <v>870</v>
      </c>
      <c r="Q46" s="16"/>
    </row>
    <row r="47" spans="1:17" hidden="1" x14ac:dyDescent="0.35">
      <c r="A47" s="355"/>
      <c r="B47" s="355" t="s">
        <v>1255</v>
      </c>
      <c r="C47" s="349" t="s">
        <v>1256</v>
      </c>
      <c r="D47" s="356">
        <v>0</v>
      </c>
      <c r="E47" s="357"/>
      <c r="F47" s="357"/>
      <c r="G47" s="357"/>
      <c r="H47" s="357">
        <v>0</v>
      </c>
      <c r="I47" s="357"/>
      <c r="J47" s="357">
        <v>0</v>
      </c>
      <c r="K47" s="357">
        <v>1000000</v>
      </c>
      <c r="L47" s="357"/>
      <c r="M47" s="359">
        <f t="shared" si="1"/>
        <v>1000000</v>
      </c>
      <c r="N47" s="349" t="s">
        <v>2199</v>
      </c>
      <c r="O47" s="422" t="s">
        <v>870</v>
      </c>
      <c r="Q47" s="16"/>
    </row>
    <row r="48" spans="1:17" hidden="1" x14ac:dyDescent="0.35">
      <c r="A48" s="355"/>
      <c r="B48" s="355" t="s">
        <v>1261</v>
      </c>
      <c r="C48" s="349" t="s">
        <v>1262</v>
      </c>
      <c r="D48" s="356">
        <v>0</v>
      </c>
      <c r="E48" s="357"/>
      <c r="F48" s="357"/>
      <c r="G48" s="357"/>
      <c r="H48" s="357">
        <v>0</v>
      </c>
      <c r="I48" s="357"/>
      <c r="J48" s="357">
        <v>0</v>
      </c>
      <c r="K48" s="357">
        <v>1000000</v>
      </c>
      <c r="L48" s="357"/>
      <c r="M48" s="359">
        <f t="shared" si="1"/>
        <v>1000000</v>
      </c>
      <c r="N48" s="349" t="s">
        <v>2199</v>
      </c>
      <c r="O48" s="422" t="s">
        <v>870</v>
      </c>
      <c r="Q48" s="16"/>
    </row>
    <row r="49" spans="1:17" hidden="1" x14ac:dyDescent="0.35">
      <c r="A49" s="355"/>
      <c r="B49" s="355" t="s">
        <v>1264</v>
      </c>
      <c r="C49" s="349" t="s">
        <v>1265</v>
      </c>
      <c r="D49" s="356">
        <v>0</v>
      </c>
      <c r="E49" s="357"/>
      <c r="F49" s="357"/>
      <c r="G49" s="357"/>
      <c r="H49" s="357">
        <v>0</v>
      </c>
      <c r="I49" s="357"/>
      <c r="J49" s="357">
        <v>0</v>
      </c>
      <c r="K49" s="357">
        <v>1000000</v>
      </c>
      <c r="L49" s="357"/>
      <c r="M49" s="359">
        <f t="shared" si="1"/>
        <v>1000000</v>
      </c>
      <c r="N49" s="349" t="s">
        <v>2199</v>
      </c>
      <c r="O49" s="422" t="s">
        <v>870</v>
      </c>
      <c r="Q49" s="16"/>
    </row>
    <row r="50" spans="1:17" hidden="1" x14ac:dyDescent="0.35">
      <c r="A50" s="355"/>
      <c r="B50" s="355" t="s">
        <v>1267</v>
      </c>
      <c r="C50" s="349" t="s">
        <v>1268</v>
      </c>
      <c r="D50" s="356">
        <v>0</v>
      </c>
      <c r="E50" s="357"/>
      <c r="F50" s="357"/>
      <c r="G50" s="357"/>
      <c r="H50" s="357">
        <v>0</v>
      </c>
      <c r="I50" s="357"/>
      <c r="J50" s="357">
        <v>0</v>
      </c>
      <c r="K50" s="357">
        <v>1000000</v>
      </c>
      <c r="L50" s="357"/>
      <c r="M50" s="359">
        <f t="shared" si="1"/>
        <v>1000000</v>
      </c>
      <c r="N50" s="349" t="s">
        <v>2199</v>
      </c>
      <c r="O50" s="422" t="s">
        <v>870</v>
      </c>
      <c r="Q50" s="16"/>
    </row>
    <row r="51" spans="1:17" hidden="1" x14ac:dyDescent="0.35">
      <c r="A51" s="355"/>
      <c r="B51" s="355" t="s">
        <v>1270</v>
      </c>
      <c r="C51" s="349" t="s">
        <v>1271</v>
      </c>
      <c r="D51" s="356">
        <v>0</v>
      </c>
      <c r="E51" s="357"/>
      <c r="F51" s="357"/>
      <c r="G51" s="357"/>
      <c r="H51" s="357">
        <v>0</v>
      </c>
      <c r="I51" s="357"/>
      <c r="J51" s="357">
        <v>0</v>
      </c>
      <c r="K51" s="357">
        <v>1000000</v>
      </c>
      <c r="L51" s="357"/>
      <c r="M51" s="359">
        <f t="shared" si="1"/>
        <v>1000000</v>
      </c>
      <c r="N51" s="349" t="s">
        <v>2199</v>
      </c>
      <c r="O51" s="422" t="s">
        <v>319</v>
      </c>
      <c r="Q51" s="16"/>
    </row>
    <row r="52" spans="1:17" hidden="1" x14ac:dyDescent="0.35">
      <c r="A52" s="355"/>
      <c r="B52" s="355" t="s">
        <v>1273</v>
      </c>
      <c r="C52" s="349" t="s">
        <v>1274</v>
      </c>
      <c r="D52" s="356">
        <v>0</v>
      </c>
      <c r="E52" s="357"/>
      <c r="F52" s="357"/>
      <c r="G52" s="357"/>
      <c r="H52" s="357">
        <v>0</v>
      </c>
      <c r="I52" s="357"/>
      <c r="J52" s="357">
        <v>0</v>
      </c>
      <c r="K52" s="357">
        <v>1000000</v>
      </c>
      <c r="L52" s="357"/>
      <c r="M52" s="359">
        <f t="shared" si="1"/>
        <v>1000000</v>
      </c>
      <c r="N52" s="349" t="s">
        <v>2199</v>
      </c>
      <c r="O52" s="422" t="s">
        <v>870</v>
      </c>
      <c r="Q52" s="16"/>
    </row>
    <row r="53" spans="1:17" hidden="1" x14ac:dyDescent="0.35">
      <c r="A53" s="355"/>
      <c r="B53" s="355" t="s">
        <v>1279</v>
      </c>
      <c r="C53" s="349" t="s">
        <v>1280</v>
      </c>
      <c r="D53" s="356">
        <v>0</v>
      </c>
      <c r="E53" s="357"/>
      <c r="F53" s="357"/>
      <c r="G53" s="357"/>
      <c r="H53" s="357">
        <v>0</v>
      </c>
      <c r="I53" s="357"/>
      <c r="J53" s="357">
        <v>0</v>
      </c>
      <c r="K53" s="357">
        <v>1000000</v>
      </c>
      <c r="L53" s="357"/>
      <c r="M53" s="359">
        <f t="shared" si="1"/>
        <v>1000000</v>
      </c>
      <c r="N53" s="349" t="s">
        <v>2199</v>
      </c>
      <c r="O53" s="422" t="s">
        <v>870</v>
      </c>
      <c r="Q53" s="16"/>
    </row>
    <row r="54" spans="1:17" hidden="1" x14ac:dyDescent="0.35">
      <c r="A54" s="355"/>
      <c r="B54" s="355" t="s">
        <v>1282</v>
      </c>
      <c r="C54" s="349" t="s">
        <v>1283</v>
      </c>
      <c r="D54" s="356">
        <v>0</v>
      </c>
      <c r="E54" s="357"/>
      <c r="F54" s="357"/>
      <c r="G54" s="357"/>
      <c r="H54" s="357">
        <v>0</v>
      </c>
      <c r="I54" s="357"/>
      <c r="J54" s="357">
        <v>0</v>
      </c>
      <c r="K54" s="357">
        <v>1000000</v>
      </c>
      <c r="L54" s="357"/>
      <c r="M54" s="359">
        <f t="shared" si="1"/>
        <v>1000000</v>
      </c>
      <c r="N54" s="349" t="s">
        <v>2199</v>
      </c>
      <c r="O54" s="422" t="s">
        <v>870</v>
      </c>
      <c r="Q54" s="16"/>
    </row>
    <row r="55" spans="1:17" x14ac:dyDescent="0.35">
      <c r="A55" s="355"/>
      <c r="B55" s="355" t="s">
        <v>1285</v>
      </c>
      <c r="C55" s="349" t="s">
        <v>1286</v>
      </c>
      <c r="D55" s="356">
        <v>0</v>
      </c>
      <c r="E55" s="357"/>
      <c r="F55" s="357"/>
      <c r="G55" s="357"/>
      <c r="H55" s="357">
        <v>0</v>
      </c>
      <c r="I55" s="357"/>
      <c r="J55" s="357">
        <v>0</v>
      </c>
      <c r="K55" s="357">
        <v>1000000</v>
      </c>
      <c r="L55" s="357"/>
      <c r="M55" s="359">
        <f t="shared" si="1"/>
        <v>1000000</v>
      </c>
      <c r="N55" s="349" t="s">
        <v>2199</v>
      </c>
      <c r="O55" s="422" t="s">
        <v>1068</v>
      </c>
      <c r="Q55" s="16"/>
    </row>
    <row r="56" spans="1:17" x14ac:dyDescent="0.35">
      <c r="A56" s="355"/>
      <c r="B56" s="355" t="s">
        <v>1288</v>
      </c>
      <c r="C56" s="349" t="s">
        <v>1289</v>
      </c>
      <c r="D56" s="356">
        <v>94552</v>
      </c>
      <c r="E56" s="357"/>
      <c r="F56" s="357"/>
      <c r="G56" s="357"/>
      <c r="H56" s="357">
        <v>0</v>
      </c>
      <c r="I56" s="357"/>
      <c r="J56" s="357">
        <v>0</v>
      </c>
      <c r="K56" s="357">
        <v>1000000</v>
      </c>
      <c r="L56" s="357"/>
      <c r="M56" s="359">
        <f t="shared" si="1"/>
        <v>1094552</v>
      </c>
      <c r="N56" s="349" t="s">
        <v>2200</v>
      </c>
      <c r="O56" s="422" t="s">
        <v>1068</v>
      </c>
      <c r="Q56" s="16"/>
    </row>
    <row r="57" spans="1:17" x14ac:dyDescent="0.35">
      <c r="A57" s="355"/>
      <c r="B57" s="355" t="s">
        <v>1291</v>
      </c>
      <c r="C57" s="349" t="s">
        <v>1292</v>
      </c>
      <c r="D57" s="356">
        <v>0</v>
      </c>
      <c r="E57" s="357"/>
      <c r="F57" s="357"/>
      <c r="G57" s="357"/>
      <c r="H57" s="357">
        <v>0</v>
      </c>
      <c r="I57" s="357"/>
      <c r="J57" s="357">
        <v>0</v>
      </c>
      <c r="K57" s="357">
        <v>1000000</v>
      </c>
      <c r="L57" s="357"/>
      <c r="M57" s="359">
        <f t="shared" si="1"/>
        <v>1000000</v>
      </c>
      <c r="N57" s="349" t="s">
        <v>2199</v>
      </c>
      <c r="O57" s="422" t="s">
        <v>1068</v>
      </c>
      <c r="Q57" s="16"/>
    </row>
    <row r="58" spans="1:17" hidden="1" x14ac:dyDescent="0.35">
      <c r="A58" s="355"/>
      <c r="B58" s="355" t="s">
        <v>1297</v>
      </c>
      <c r="C58" s="349" t="s">
        <v>1298</v>
      </c>
      <c r="D58" s="356">
        <v>0</v>
      </c>
      <c r="E58" s="357"/>
      <c r="F58" s="357"/>
      <c r="G58" s="357"/>
      <c r="H58" s="357">
        <v>0</v>
      </c>
      <c r="I58" s="357"/>
      <c r="J58" s="357">
        <v>0</v>
      </c>
      <c r="K58" s="357">
        <v>1000000</v>
      </c>
      <c r="L58" s="357"/>
      <c r="M58" s="359">
        <f t="shared" si="1"/>
        <v>1000000</v>
      </c>
      <c r="N58" s="349" t="s">
        <v>2199</v>
      </c>
      <c r="O58" s="422" t="s">
        <v>870</v>
      </c>
      <c r="Q58" s="16"/>
    </row>
    <row r="59" spans="1:17" hidden="1" x14ac:dyDescent="0.35">
      <c r="A59" s="355"/>
      <c r="B59" s="355" t="s">
        <v>1305</v>
      </c>
      <c r="C59" s="349" t="s">
        <v>1306</v>
      </c>
      <c r="D59" s="356">
        <v>0</v>
      </c>
      <c r="E59" s="357"/>
      <c r="F59" s="357"/>
      <c r="G59" s="357"/>
      <c r="H59" s="357">
        <v>0</v>
      </c>
      <c r="I59" s="357"/>
      <c r="J59" s="357">
        <v>0</v>
      </c>
      <c r="K59" s="357">
        <v>1000000</v>
      </c>
      <c r="L59" s="357"/>
      <c r="M59" s="359">
        <f t="shared" si="1"/>
        <v>1000000</v>
      </c>
      <c r="N59" s="349" t="s">
        <v>2199</v>
      </c>
      <c r="O59" s="422" t="s">
        <v>870</v>
      </c>
      <c r="Q59" s="16"/>
    </row>
    <row r="60" spans="1:17" hidden="1" x14ac:dyDescent="0.35">
      <c r="A60" s="355"/>
      <c r="B60" s="355" t="s">
        <v>1308</v>
      </c>
      <c r="C60" s="349" t="s">
        <v>1309</v>
      </c>
      <c r="D60" s="356">
        <v>0</v>
      </c>
      <c r="E60" s="357"/>
      <c r="F60" s="357"/>
      <c r="G60" s="357"/>
      <c r="H60" s="357">
        <v>-226923.07692307694</v>
      </c>
      <c r="I60" s="357"/>
      <c r="J60" s="357">
        <v>0</v>
      </c>
      <c r="K60" s="357">
        <v>0</v>
      </c>
      <c r="L60" s="357"/>
      <c r="M60" s="359">
        <f t="shared" si="1"/>
        <v>-226923.07692307694</v>
      </c>
      <c r="N60" s="349" t="s">
        <v>1798</v>
      </c>
      <c r="O60" s="422" t="s">
        <v>870</v>
      </c>
      <c r="Q60" s="16"/>
    </row>
    <row r="61" spans="1:17" hidden="1" x14ac:dyDescent="0.35">
      <c r="A61" s="355"/>
      <c r="B61" s="355" t="s">
        <v>1311</v>
      </c>
      <c r="C61" s="349" t="s">
        <v>1312</v>
      </c>
      <c r="D61" s="356">
        <v>0</v>
      </c>
      <c r="E61" s="357"/>
      <c r="F61" s="357"/>
      <c r="G61" s="357"/>
      <c r="H61" s="357">
        <v>0</v>
      </c>
      <c r="I61" s="357"/>
      <c r="J61" s="357">
        <v>0</v>
      </c>
      <c r="K61" s="357">
        <v>1000000</v>
      </c>
      <c r="L61" s="357"/>
      <c r="M61" s="359">
        <f t="shared" si="1"/>
        <v>1000000</v>
      </c>
      <c r="N61" s="349" t="s">
        <v>2199</v>
      </c>
      <c r="O61" s="422" t="s">
        <v>870</v>
      </c>
      <c r="Q61" s="16"/>
    </row>
    <row r="62" spans="1:17" hidden="1" x14ac:dyDescent="0.35">
      <c r="A62" s="355"/>
      <c r="B62" s="355" t="s">
        <v>1314</v>
      </c>
      <c r="C62" s="349" t="s">
        <v>1315</v>
      </c>
      <c r="D62" s="356">
        <v>0</v>
      </c>
      <c r="E62" s="357"/>
      <c r="F62" s="357"/>
      <c r="G62" s="357"/>
      <c r="H62" s="357">
        <v>0</v>
      </c>
      <c r="I62" s="357"/>
      <c r="J62" s="357">
        <v>0</v>
      </c>
      <c r="K62" s="357">
        <v>1000000</v>
      </c>
      <c r="L62" s="357"/>
      <c r="M62" s="359">
        <f t="shared" si="1"/>
        <v>1000000</v>
      </c>
      <c r="N62" s="349" t="s">
        <v>2199</v>
      </c>
      <c r="O62" s="422" t="s">
        <v>870</v>
      </c>
      <c r="Q62" s="16"/>
    </row>
    <row r="63" spans="1:17" hidden="1" x14ac:dyDescent="0.35">
      <c r="A63" s="355"/>
      <c r="B63" s="355" t="s">
        <v>1317</v>
      </c>
      <c r="C63" s="349" t="s">
        <v>1318</v>
      </c>
      <c r="D63" s="356">
        <v>0</v>
      </c>
      <c r="E63" s="357"/>
      <c r="F63" s="357"/>
      <c r="G63" s="357"/>
      <c r="H63" s="357">
        <v>0</v>
      </c>
      <c r="I63" s="357"/>
      <c r="J63" s="357">
        <v>0</v>
      </c>
      <c r="K63" s="357">
        <v>1000000</v>
      </c>
      <c r="L63" s="357"/>
      <c r="M63" s="359">
        <f t="shared" si="1"/>
        <v>1000000</v>
      </c>
      <c r="N63" s="349" t="s">
        <v>2199</v>
      </c>
      <c r="O63" s="422" t="s">
        <v>870</v>
      </c>
      <c r="Q63" s="16"/>
    </row>
    <row r="64" spans="1:17" hidden="1" x14ac:dyDescent="0.35">
      <c r="A64" s="355"/>
      <c r="B64" s="355" t="s">
        <v>1320</v>
      </c>
      <c r="C64" s="349" t="s">
        <v>1321</v>
      </c>
      <c r="D64" s="356">
        <v>0</v>
      </c>
      <c r="E64" s="357"/>
      <c r="F64" s="357"/>
      <c r="G64" s="357"/>
      <c r="H64" s="357">
        <v>0</v>
      </c>
      <c r="I64" s="357"/>
      <c r="J64" s="357">
        <v>0</v>
      </c>
      <c r="K64" s="357">
        <v>1000000</v>
      </c>
      <c r="L64" s="357"/>
      <c r="M64" s="359">
        <f t="shared" si="1"/>
        <v>1000000</v>
      </c>
      <c r="N64" s="349" t="s">
        <v>2199</v>
      </c>
      <c r="O64" s="422" t="s">
        <v>870</v>
      </c>
      <c r="Q64" s="16"/>
    </row>
    <row r="65" spans="1:17" hidden="1" x14ac:dyDescent="0.35">
      <c r="A65" s="355"/>
      <c r="B65" s="355" t="s">
        <v>1323</v>
      </c>
      <c r="C65" s="349" t="s">
        <v>1324</v>
      </c>
      <c r="D65" s="356">
        <v>0</v>
      </c>
      <c r="E65" s="357"/>
      <c r="F65" s="357"/>
      <c r="G65" s="357"/>
      <c r="H65" s="357">
        <v>0</v>
      </c>
      <c r="I65" s="357"/>
      <c r="J65" s="357">
        <v>0</v>
      </c>
      <c r="K65" s="357">
        <v>1000000</v>
      </c>
      <c r="L65" s="357"/>
      <c r="M65" s="359">
        <f t="shared" si="1"/>
        <v>1000000</v>
      </c>
      <c r="N65" s="349" t="s">
        <v>2199</v>
      </c>
      <c r="O65" s="422" t="s">
        <v>870</v>
      </c>
      <c r="Q65" s="16"/>
    </row>
    <row r="66" spans="1:17" hidden="1" x14ac:dyDescent="0.35">
      <c r="A66" s="355"/>
      <c r="B66" s="355" t="s">
        <v>1335</v>
      </c>
      <c r="C66" s="349" t="s">
        <v>1336</v>
      </c>
      <c r="D66" s="356">
        <v>0</v>
      </c>
      <c r="E66" s="357"/>
      <c r="F66" s="357"/>
      <c r="G66" s="357"/>
      <c r="H66" s="357">
        <v>0</v>
      </c>
      <c r="I66" s="357"/>
      <c r="J66" s="357">
        <v>0</v>
      </c>
      <c r="K66" s="357">
        <v>1000000</v>
      </c>
      <c r="L66" s="357"/>
      <c r="M66" s="359">
        <f t="shared" si="1"/>
        <v>1000000</v>
      </c>
      <c r="N66" s="349" t="s">
        <v>2199</v>
      </c>
      <c r="O66" s="422" t="s">
        <v>319</v>
      </c>
      <c r="Q66" s="16"/>
    </row>
    <row r="67" spans="1:17" hidden="1" x14ac:dyDescent="0.35">
      <c r="A67" s="355"/>
      <c r="B67" s="355" t="s">
        <v>1338</v>
      </c>
      <c r="C67" s="349" t="s">
        <v>1339</v>
      </c>
      <c r="D67" s="356">
        <v>0</v>
      </c>
      <c r="E67" s="357"/>
      <c r="F67" s="357"/>
      <c r="G67" s="357"/>
      <c r="H67" s="357">
        <v>-680769.23076923075</v>
      </c>
      <c r="I67" s="357"/>
      <c r="J67" s="357">
        <v>0</v>
      </c>
      <c r="K67" s="357">
        <v>0</v>
      </c>
      <c r="L67" s="357"/>
      <c r="M67" s="359">
        <f t="shared" si="1"/>
        <v>-680769.23076923075</v>
      </c>
      <c r="N67" s="349" t="s">
        <v>1796</v>
      </c>
      <c r="O67" s="422" t="s">
        <v>870</v>
      </c>
      <c r="Q67" s="16"/>
    </row>
    <row r="68" spans="1:17" hidden="1" x14ac:dyDescent="0.35">
      <c r="A68" s="355"/>
      <c r="B68" s="355" t="s">
        <v>1341</v>
      </c>
      <c r="C68" s="349" t="s">
        <v>1342</v>
      </c>
      <c r="D68" s="356">
        <v>0</v>
      </c>
      <c r="E68" s="357"/>
      <c r="F68" s="357"/>
      <c r="G68" s="357"/>
      <c r="H68" s="357">
        <v>0</v>
      </c>
      <c r="I68" s="357"/>
      <c r="J68" s="357">
        <v>0</v>
      </c>
      <c r="K68" s="357">
        <v>1000000</v>
      </c>
      <c r="L68" s="357"/>
      <c r="M68" s="359">
        <f t="shared" si="1"/>
        <v>1000000</v>
      </c>
      <c r="N68" s="349" t="s">
        <v>2199</v>
      </c>
      <c r="O68" s="422" t="s">
        <v>870</v>
      </c>
      <c r="Q68" s="16"/>
    </row>
    <row r="69" spans="1:17" hidden="1" x14ac:dyDescent="0.35">
      <c r="A69" s="355"/>
      <c r="B69" s="355" t="s">
        <v>1344</v>
      </c>
      <c r="C69" s="349" t="s">
        <v>1345</v>
      </c>
      <c r="D69" s="356">
        <v>94552</v>
      </c>
      <c r="E69" s="357"/>
      <c r="F69" s="357"/>
      <c r="G69" s="357"/>
      <c r="H69" s="357">
        <v>0</v>
      </c>
      <c r="I69" s="357"/>
      <c r="J69" s="357">
        <v>0</v>
      </c>
      <c r="K69" s="357">
        <v>1000000</v>
      </c>
      <c r="L69" s="357"/>
      <c r="M69" s="359">
        <f t="shared" si="1"/>
        <v>1094552</v>
      </c>
      <c r="N69" s="349" t="s">
        <v>2200</v>
      </c>
      <c r="O69" s="422" t="s">
        <v>870</v>
      </c>
      <c r="Q69" s="16"/>
    </row>
    <row r="70" spans="1:17" hidden="1" x14ac:dyDescent="0.35">
      <c r="A70" s="355"/>
      <c r="B70" s="355" t="s">
        <v>1348</v>
      </c>
      <c r="C70" s="349" t="s">
        <v>1349</v>
      </c>
      <c r="D70" s="356">
        <v>0</v>
      </c>
      <c r="E70" s="357"/>
      <c r="F70" s="357"/>
      <c r="G70" s="357"/>
      <c r="H70" s="357">
        <v>0</v>
      </c>
      <c r="I70" s="357"/>
      <c r="J70" s="357">
        <v>0</v>
      </c>
      <c r="K70" s="357">
        <v>1000000</v>
      </c>
      <c r="L70" s="357"/>
      <c r="M70" s="359">
        <f t="shared" si="1"/>
        <v>1000000</v>
      </c>
      <c r="N70" s="349" t="s">
        <v>2199</v>
      </c>
      <c r="O70" s="422" t="s">
        <v>870</v>
      </c>
      <c r="Q70" s="16"/>
    </row>
    <row r="71" spans="1:17" x14ac:dyDescent="0.35">
      <c r="A71" s="355"/>
      <c r="B71" s="355" t="s">
        <v>1354</v>
      </c>
      <c r="C71" s="349" t="s">
        <v>1355</v>
      </c>
      <c r="D71" s="356">
        <v>0</v>
      </c>
      <c r="E71" s="357"/>
      <c r="F71" s="357"/>
      <c r="G71" s="357"/>
      <c r="H71" s="357">
        <v>0</v>
      </c>
      <c r="I71" s="357"/>
      <c r="J71" s="357">
        <v>0</v>
      </c>
      <c r="K71" s="357">
        <v>1000000</v>
      </c>
      <c r="L71" s="357"/>
      <c r="M71" s="359">
        <f t="shared" si="1"/>
        <v>1000000</v>
      </c>
      <c r="N71" s="349" t="s">
        <v>2199</v>
      </c>
      <c r="O71" s="422" t="s">
        <v>1068</v>
      </c>
      <c r="Q71" s="16"/>
    </row>
    <row r="72" spans="1:17" x14ac:dyDescent="0.35">
      <c r="A72" s="355"/>
      <c r="B72" s="355" t="s">
        <v>1357</v>
      </c>
      <c r="C72" s="349" t="s">
        <v>1358</v>
      </c>
      <c r="D72" s="356">
        <v>0</v>
      </c>
      <c r="E72" s="357"/>
      <c r="F72" s="357"/>
      <c r="G72" s="357"/>
      <c r="H72" s="357">
        <v>0</v>
      </c>
      <c r="I72" s="357"/>
      <c r="J72" s="357">
        <v>0</v>
      </c>
      <c r="K72" s="357">
        <v>1000000</v>
      </c>
      <c r="L72" s="357"/>
      <c r="M72" s="359">
        <f t="shared" si="1"/>
        <v>1000000</v>
      </c>
      <c r="N72" s="349" t="s">
        <v>2199</v>
      </c>
      <c r="O72" s="422" t="s">
        <v>1068</v>
      </c>
      <c r="Q72" s="16"/>
    </row>
    <row r="73" spans="1:17" hidden="1" x14ac:dyDescent="0.35">
      <c r="A73" s="355"/>
      <c r="B73" s="355" t="s">
        <v>1360</v>
      </c>
      <c r="C73" s="349" t="s">
        <v>1361</v>
      </c>
      <c r="D73" s="356">
        <v>0</v>
      </c>
      <c r="E73" s="357"/>
      <c r="F73" s="357"/>
      <c r="G73" s="357"/>
      <c r="H73" s="357">
        <v>0</v>
      </c>
      <c r="I73" s="357"/>
      <c r="J73" s="357">
        <v>0</v>
      </c>
      <c r="K73" s="357">
        <v>1000000</v>
      </c>
      <c r="L73" s="357"/>
      <c r="M73" s="359">
        <f t="shared" si="1"/>
        <v>1000000</v>
      </c>
      <c r="N73" s="349" t="s">
        <v>2199</v>
      </c>
      <c r="O73" s="422" t="s">
        <v>1067</v>
      </c>
      <c r="Q73" s="16"/>
    </row>
    <row r="74" spans="1:17" hidden="1" x14ac:dyDescent="0.35">
      <c r="A74" s="355"/>
      <c r="B74" s="355" t="s">
        <v>1363</v>
      </c>
      <c r="C74" s="349" t="s">
        <v>1364</v>
      </c>
      <c r="D74" s="356">
        <v>0</v>
      </c>
      <c r="E74" s="357"/>
      <c r="F74" s="357"/>
      <c r="G74" s="357"/>
      <c r="H74" s="357">
        <v>0</v>
      </c>
      <c r="I74" s="357"/>
      <c r="J74" s="357">
        <v>0</v>
      </c>
      <c r="K74" s="357">
        <v>1000000</v>
      </c>
      <c r="L74" s="357"/>
      <c r="M74" s="359">
        <f t="shared" si="1"/>
        <v>1000000</v>
      </c>
      <c r="N74" s="349" t="s">
        <v>2199</v>
      </c>
      <c r="O74" s="422" t="s">
        <v>1067</v>
      </c>
      <c r="Q74" s="16"/>
    </row>
    <row r="75" spans="1:17" hidden="1" x14ac:dyDescent="0.35">
      <c r="A75" s="355"/>
      <c r="B75" s="355" t="s">
        <v>1366</v>
      </c>
      <c r="C75" s="349" t="s">
        <v>1367</v>
      </c>
      <c r="D75" s="356">
        <v>0</v>
      </c>
      <c r="E75" s="357"/>
      <c r="F75" s="357"/>
      <c r="G75" s="357"/>
      <c r="H75" s="357">
        <v>0</v>
      </c>
      <c r="I75" s="357"/>
      <c r="J75" s="357">
        <v>0</v>
      </c>
      <c r="K75" s="357">
        <v>1000000</v>
      </c>
      <c r="L75" s="357"/>
      <c r="M75" s="359">
        <f t="shared" si="1"/>
        <v>1000000</v>
      </c>
      <c r="N75" s="349" t="s">
        <v>2199</v>
      </c>
      <c r="O75" s="422" t="s">
        <v>870</v>
      </c>
      <c r="Q75" s="16"/>
    </row>
    <row r="76" spans="1:17" hidden="1" x14ac:dyDescent="0.35">
      <c r="A76" s="355"/>
      <c r="B76" s="355" t="s">
        <v>1369</v>
      </c>
      <c r="C76" s="349" t="s">
        <v>1370</v>
      </c>
      <c r="D76" s="356">
        <v>0</v>
      </c>
      <c r="E76" s="357"/>
      <c r="F76" s="357"/>
      <c r="G76" s="357"/>
      <c r="H76" s="357">
        <v>0</v>
      </c>
      <c r="I76" s="357"/>
      <c r="J76" s="357">
        <v>0</v>
      </c>
      <c r="K76" s="357">
        <v>1000000</v>
      </c>
      <c r="L76" s="357"/>
      <c r="M76" s="359">
        <f t="shared" si="1"/>
        <v>1000000</v>
      </c>
      <c r="N76" s="349" t="s">
        <v>2199</v>
      </c>
      <c r="O76" s="422" t="s">
        <v>870</v>
      </c>
      <c r="Q76" s="16"/>
    </row>
    <row r="77" spans="1:17" hidden="1" x14ac:dyDescent="0.35">
      <c r="A77" s="355"/>
      <c r="B77" s="355" t="s">
        <v>1372</v>
      </c>
      <c r="C77" s="349" t="s">
        <v>1373</v>
      </c>
      <c r="D77" s="356">
        <v>0</v>
      </c>
      <c r="E77" s="357"/>
      <c r="F77" s="357"/>
      <c r="G77" s="357"/>
      <c r="H77" s="357">
        <v>0</v>
      </c>
      <c r="I77" s="357"/>
      <c r="J77" s="357">
        <v>0</v>
      </c>
      <c r="K77" s="357">
        <v>1000000</v>
      </c>
      <c r="L77" s="357"/>
      <c r="M77" s="359">
        <f t="shared" si="1"/>
        <v>1000000</v>
      </c>
      <c r="N77" s="349" t="s">
        <v>2199</v>
      </c>
      <c r="O77" s="422" t="s">
        <v>870</v>
      </c>
      <c r="Q77" s="16"/>
    </row>
    <row r="78" spans="1:17" hidden="1" x14ac:dyDescent="0.35">
      <c r="A78" s="355"/>
      <c r="B78" s="355" t="s">
        <v>1378</v>
      </c>
      <c r="C78" s="349" t="s">
        <v>1379</v>
      </c>
      <c r="D78" s="356">
        <v>0</v>
      </c>
      <c r="E78" s="357"/>
      <c r="F78" s="357"/>
      <c r="G78" s="357"/>
      <c r="H78" s="357">
        <v>0</v>
      </c>
      <c r="I78" s="357">
        <v>200000</v>
      </c>
      <c r="J78" s="357">
        <v>0</v>
      </c>
      <c r="K78" s="357">
        <v>1000000</v>
      </c>
      <c r="L78" s="357"/>
      <c r="M78" s="359">
        <f t="shared" si="1"/>
        <v>1200000</v>
      </c>
      <c r="N78" s="349" t="s">
        <v>2206</v>
      </c>
      <c r="O78" s="422" t="s">
        <v>870</v>
      </c>
      <c r="Q78" s="16"/>
    </row>
    <row r="79" spans="1:17" hidden="1" x14ac:dyDescent="0.35">
      <c r="A79" s="355"/>
      <c r="B79" s="355" t="s">
        <v>1381</v>
      </c>
      <c r="C79" s="349" t="s">
        <v>1382</v>
      </c>
      <c r="D79" s="356">
        <v>0</v>
      </c>
      <c r="E79" s="357"/>
      <c r="F79" s="357"/>
      <c r="G79" s="357"/>
      <c r="H79" s="357">
        <v>0</v>
      </c>
      <c r="I79" s="357"/>
      <c r="J79" s="357">
        <v>0</v>
      </c>
      <c r="K79" s="357">
        <v>1000000</v>
      </c>
      <c r="L79" s="357"/>
      <c r="M79" s="359">
        <f t="shared" si="1"/>
        <v>1000000</v>
      </c>
      <c r="N79" s="349" t="s">
        <v>2199</v>
      </c>
      <c r="O79" s="422" t="s">
        <v>319</v>
      </c>
      <c r="Q79" s="16"/>
    </row>
    <row r="80" spans="1:17" hidden="1" x14ac:dyDescent="0.35">
      <c r="A80" s="355"/>
      <c r="B80" s="355" t="s">
        <v>1384</v>
      </c>
      <c r="C80" s="349" t="s">
        <v>1385</v>
      </c>
      <c r="D80" s="356">
        <v>0</v>
      </c>
      <c r="E80" s="357"/>
      <c r="F80" s="357"/>
      <c r="G80" s="357"/>
      <c r="H80" s="357">
        <v>0</v>
      </c>
      <c r="I80" s="357"/>
      <c r="J80" s="357">
        <v>0</v>
      </c>
      <c r="K80" s="357">
        <v>1000000</v>
      </c>
      <c r="L80" s="357"/>
      <c r="M80" s="359">
        <f t="shared" si="1"/>
        <v>1000000</v>
      </c>
      <c r="N80" s="349" t="s">
        <v>2199</v>
      </c>
      <c r="O80" s="422" t="s">
        <v>319</v>
      </c>
      <c r="Q80" s="16"/>
    </row>
    <row r="81" spans="1:17" hidden="1" x14ac:dyDescent="0.35">
      <c r="A81" s="355"/>
      <c r="B81" s="355" t="s">
        <v>1387</v>
      </c>
      <c r="C81" s="349" t="s">
        <v>1388</v>
      </c>
      <c r="D81" s="356">
        <v>0</v>
      </c>
      <c r="E81" s="357"/>
      <c r="F81" s="357"/>
      <c r="G81" s="357"/>
      <c r="H81" s="357">
        <v>0</v>
      </c>
      <c r="I81" s="357"/>
      <c r="J81" s="357">
        <v>0</v>
      </c>
      <c r="K81" s="357">
        <v>1000000</v>
      </c>
      <c r="L81" s="357"/>
      <c r="M81" s="359">
        <f t="shared" si="1"/>
        <v>1000000</v>
      </c>
      <c r="N81" s="349" t="s">
        <v>2199</v>
      </c>
      <c r="O81" s="422" t="s">
        <v>870</v>
      </c>
      <c r="Q81" s="16"/>
    </row>
    <row r="82" spans="1:17" hidden="1" x14ac:dyDescent="0.35">
      <c r="A82" s="355"/>
      <c r="B82" s="355" t="s">
        <v>1422</v>
      </c>
      <c r="C82" s="349" t="s">
        <v>1423</v>
      </c>
      <c r="D82" s="356">
        <v>72805</v>
      </c>
      <c r="E82" s="357"/>
      <c r="F82" s="357"/>
      <c r="G82" s="357"/>
      <c r="H82" s="357">
        <v>0</v>
      </c>
      <c r="I82" s="357"/>
      <c r="J82" s="357">
        <v>0</v>
      </c>
      <c r="K82" s="357">
        <v>0</v>
      </c>
      <c r="L82" s="357"/>
      <c r="M82" s="359">
        <f t="shared" si="1"/>
        <v>72805</v>
      </c>
      <c r="N82" s="349" t="s">
        <v>2194</v>
      </c>
      <c r="O82" s="422" t="s">
        <v>319</v>
      </c>
      <c r="Q82" s="16"/>
    </row>
    <row r="83" spans="1:17" hidden="1" x14ac:dyDescent="0.35">
      <c r="A83" s="355"/>
      <c r="B83" s="355" t="s">
        <v>1428</v>
      </c>
      <c r="C83" s="349" t="s">
        <v>1429</v>
      </c>
      <c r="D83" s="356">
        <v>51058</v>
      </c>
      <c r="E83" s="357"/>
      <c r="F83" s="357"/>
      <c r="G83" s="357"/>
      <c r="H83" s="357">
        <v>0</v>
      </c>
      <c r="I83" s="357"/>
      <c r="J83" s="357">
        <v>0</v>
      </c>
      <c r="K83" s="357">
        <v>0</v>
      </c>
      <c r="L83" s="357"/>
      <c r="M83" s="359">
        <f t="shared" si="1"/>
        <v>51058</v>
      </c>
      <c r="N83" s="349" t="s">
        <v>2194</v>
      </c>
      <c r="O83" s="422" t="s">
        <v>870</v>
      </c>
      <c r="Q83" s="16"/>
    </row>
    <row r="84" spans="1:17" hidden="1" x14ac:dyDescent="0.35">
      <c r="A84" s="355"/>
      <c r="B84" s="355" t="s">
        <v>1440</v>
      </c>
      <c r="C84" s="349" t="s">
        <v>1441</v>
      </c>
      <c r="D84" s="356">
        <v>0</v>
      </c>
      <c r="E84" s="357"/>
      <c r="F84" s="357"/>
      <c r="G84" s="357"/>
      <c r="H84" s="357">
        <v>0</v>
      </c>
      <c r="I84" s="357"/>
      <c r="J84" s="357">
        <v>0</v>
      </c>
      <c r="K84" s="357">
        <v>500000</v>
      </c>
      <c r="L84" s="357"/>
      <c r="M84" s="359">
        <f t="shared" si="1"/>
        <v>500000</v>
      </c>
      <c r="N84" s="349" t="s">
        <v>2203</v>
      </c>
      <c r="O84" s="422" t="s">
        <v>870</v>
      </c>
      <c r="Q84" s="16"/>
    </row>
    <row r="85" spans="1:17" hidden="1" x14ac:dyDescent="0.35">
      <c r="A85" s="355"/>
      <c r="B85" s="355" t="s">
        <v>1452</v>
      </c>
      <c r="C85" s="349" t="s">
        <v>1453</v>
      </c>
      <c r="D85" s="356">
        <v>236380</v>
      </c>
      <c r="E85" s="357"/>
      <c r="F85" s="357"/>
      <c r="G85" s="357"/>
      <c r="H85" s="357">
        <v>0</v>
      </c>
      <c r="I85" s="357"/>
      <c r="J85" s="357">
        <v>0</v>
      </c>
      <c r="K85" s="357">
        <v>0</v>
      </c>
      <c r="L85" s="357"/>
      <c r="M85" s="359">
        <f t="shared" ref="M85:M150" si="2">SUM(D85:L85)</f>
        <v>236380</v>
      </c>
      <c r="N85" s="349" t="s">
        <v>2194</v>
      </c>
      <c r="O85" s="422" t="s">
        <v>870</v>
      </c>
      <c r="Q85" s="16"/>
    </row>
    <row r="86" spans="1:17" hidden="1" x14ac:dyDescent="0.35">
      <c r="A86" s="355"/>
      <c r="B86" s="355" t="s">
        <v>1458</v>
      </c>
      <c r="C86" s="349" t="s">
        <v>1459</v>
      </c>
      <c r="D86" s="356">
        <v>25529</v>
      </c>
      <c r="E86" s="357"/>
      <c r="F86" s="357"/>
      <c r="G86" s="357"/>
      <c r="H86" s="357">
        <v>0</v>
      </c>
      <c r="I86" s="357"/>
      <c r="J86" s="357">
        <v>0</v>
      </c>
      <c r="K86" s="357">
        <v>0</v>
      </c>
      <c r="L86" s="357"/>
      <c r="M86" s="359">
        <f t="shared" si="2"/>
        <v>25529</v>
      </c>
      <c r="N86" s="349" t="s">
        <v>2194</v>
      </c>
      <c r="O86" s="422" t="s">
        <v>319</v>
      </c>
      <c r="Q86" s="16"/>
    </row>
    <row r="87" spans="1:17" x14ac:dyDescent="0.35">
      <c r="A87" s="355"/>
      <c r="B87" s="355" t="s">
        <v>1476</v>
      </c>
      <c r="C87" s="349" t="s">
        <v>1477</v>
      </c>
      <c r="D87" s="356">
        <v>76587</v>
      </c>
      <c r="E87" s="357"/>
      <c r="F87" s="357"/>
      <c r="G87" s="357"/>
      <c r="H87" s="357">
        <v>0</v>
      </c>
      <c r="I87" s="357"/>
      <c r="J87" s="357">
        <v>0</v>
      </c>
      <c r="K87" s="357">
        <v>0</v>
      </c>
      <c r="L87" s="357"/>
      <c r="M87" s="359">
        <f t="shared" si="2"/>
        <v>76587</v>
      </c>
      <c r="N87" s="349" t="s">
        <v>2194</v>
      </c>
      <c r="O87" s="422" t="s">
        <v>1464</v>
      </c>
      <c r="Q87" s="16"/>
    </row>
    <row r="88" spans="1:17" hidden="1" x14ac:dyDescent="0.35">
      <c r="A88" s="355"/>
      <c r="B88" s="355" t="s">
        <v>1562</v>
      </c>
      <c r="C88" s="349" t="s">
        <v>1563</v>
      </c>
      <c r="D88" s="356">
        <v>47276</v>
      </c>
      <c r="E88" s="357"/>
      <c r="F88" s="357"/>
      <c r="G88" s="357"/>
      <c r="H88" s="357">
        <v>0</v>
      </c>
      <c r="I88" s="357"/>
      <c r="J88" s="357">
        <v>0</v>
      </c>
      <c r="K88" s="357">
        <v>0</v>
      </c>
      <c r="L88" s="357"/>
      <c r="M88" s="359">
        <f t="shared" si="2"/>
        <v>47276</v>
      </c>
      <c r="N88" s="349" t="s">
        <v>2194</v>
      </c>
      <c r="O88" s="422" t="s">
        <v>870</v>
      </c>
      <c r="Q88" s="16"/>
    </row>
    <row r="89" spans="1:17" x14ac:dyDescent="0.35">
      <c r="A89" s="355"/>
      <c r="B89" s="355" t="s">
        <v>1576</v>
      </c>
      <c r="C89" s="349" t="s">
        <v>1577</v>
      </c>
      <c r="D89" s="356">
        <v>25529</v>
      </c>
      <c r="E89" s="357"/>
      <c r="F89" s="357"/>
      <c r="G89" s="357"/>
      <c r="H89" s="357">
        <v>0</v>
      </c>
      <c r="I89" s="357"/>
      <c r="J89" s="357">
        <v>0</v>
      </c>
      <c r="K89" s="357">
        <v>0</v>
      </c>
      <c r="L89" s="357"/>
      <c r="M89" s="359">
        <f t="shared" si="2"/>
        <v>25529</v>
      </c>
      <c r="N89" s="349" t="s">
        <v>2194</v>
      </c>
      <c r="O89" s="422" t="s">
        <v>1464</v>
      </c>
      <c r="Q89" s="16"/>
    </row>
    <row r="90" spans="1:17" hidden="1" x14ac:dyDescent="0.35">
      <c r="A90" s="355"/>
      <c r="B90" s="355" t="s">
        <v>1597</v>
      </c>
      <c r="C90" s="349" t="s">
        <v>1598</v>
      </c>
      <c r="D90" s="356">
        <v>0</v>
      </c>
      <c r="E90" s="357"/>
      <c r="F90" s="357"/>
      <c r="G90" s="357"/>
      <c r="H90" s="357">
        <v>0</v>
      </c>
      <c r="I90" s="357"/>
      <c r="J90" s="357">
        <v>0</v>
      </c>
      <c r="K90" s="357">
        <v>500000</v>
      </c>
      <c r="L90" s="357"/>
      <c r="M90" s="359">
        <f t="shared" si="2"/>
        <v>500000</v>
      </c>
      <c r="N90" s="349" t="s">
        <v>2203</v>
      </c>
      <c r="O90" s="422" t="s">
        <v>870</v>
      </c>
      <c r="Q90" s="16"/>
    </row>
    <row r="91" spans="1:17" hidden="1" x14ac:dyDescent="0.35">
      <c r="A91" s="355"/>
      <c r="B91" s="355" t="s">
        <v>1600</v>
      </c>
      <c r="C91" s="349" t="s">
        <v>1601</v>
      </c>
      <c r="D91" s="356">
        <v>0</v>
      </c>
      <c r="E91" s="357"/>
      <c r="F91" s="357"/>
      <c r="G91" s="357"/>
      <c r="H91" s="357">
        <v>0</v>
      </c>
      <c r="I91" s="357"/>
      <c r="J91" s="357">
        <v>0</v>
      </c>
      <c r="K91" s="357">
        <v>500000</v>
      </c>
      <c r="L91" s="357"/>
      <c r="M91" s="359">
        <f t="shared" si="2"/>
        <v>500000</v>
      </c>
      <c r="N91" s="349" t="s">
        <v>2203</v>
      </c>
      <c r="O91" s="422" t="s">
        <v>870</v>
      </c>
      <c r="Q91" s="16"/>
    </row>
    <row r="92" spans="1:17" hidden="1" x14ac:dyDescent="0.35">
      <c r="A92" s="355"/>
      <c r="B92" s="355" t="s">
        <v>1603</v>
      </c>
      <c r="C92" s="349" t="s">
        <v>1604</v>
      </c>
      <c r="D92" s="356">
        <v>0</v>
      </c>
      <c r="E92" s="357"/>
      <c r="F92" s="357"/>
      <c r="G92" s="357"/>
      <c r="H92" s="357">
        <v>0</v>
      </c>
      <c r="I92" s="357"/>
      <c r="J92" s="357">
        <v>0</v>
      </c>
      <c r="K92" s="357">
        <v>500000</v>
      </c>
      <c r="L92" s="357"/>
      <c r="M92" s="359">
        <f t="shared" si="2"/>
        <v>500000</v>
      </c>
      <c r="N92" s="349" t="s">
        <v>2203</v>
      </c>
      <c r="O92" s="422" t="s">
        <v>870</v>
      </c>
      <c r="Q92" s="16"/>
    </row>
    <row r="93" spans="1:17" hidden="1" x14ac:dyDescent="0.35">
      <c r="A93" s="355"/>
      <c r="B93" s="355" t="s">
        <v>1606</v>
      </c>
      <c r="C93" s="349" t="s">
        <v>1607</v>
      </c>
      <c r="D93" s="356">
        <v>0</v>
      </c>
      <c r="E93" s="357"/>
      <c r="F93" s="357"/>
      <c r="G93" s="357"/>
      <c r="H93" s="357">
        <v>0</v>
      </c>
      <c r="I93" s="357"/>
      <c r="J93" s="357">
        <v>0</v>
      </c>
      <c r="K93" s="357">
        <v>500000</v>
      </c>
      <c r="L93" s="357"/>
      <c r="M93" s="359">
        <f t="shared" si="2"/>
        <v>500000</v>
      </c>
      <c r="N93" s="349" t="s">
        <v>2203</v>
      </c>
      <c r="O93" s="422" t="s">
        <v>870</v>
      </c>
      <c r="Q93" s="16"/>
    </row>
    <row r="94" spans="1:17" hidden="1" x14ac:dyDescent="0.35">
      <c r="A94" s="355"/>
      <c r="B94" s="355" t="s">
        <v>1609</v>
      </c>
      <c r="C94" s="349" t="s">
        <v>1610</v>
      </c>
      <c r="D94" s="356">
        <v>0</v>
      </c>
      <c r="E94" s="357"/>
      <c r="F94" s="357"/>
      <c r="G94" s="357"/>
      <c r="H94" s="357">
        <v>0</v>
      </c>
      <c r="I94" s="357"/>
      <c r="J94" s="357">
        <v>0</v>
      </c>
      <c r="K94" s="357">
        <v>500000</v>
      </c>
      <c r="L94" s="357"/>
      <c r="M94" s="359">
        <f t="shared" si="2"/>
        <v>500000</v>
      </c>
      <c r="N94" s="349" t="s">
        <v>2203</v>
      </c>
      <c r="O94" s="422" t="s">
        <v>870</v>
      </c>
      <c r="Q94" s="16"/>
    </row>
    <row r="95" spans="1:17" hidden="1" x14ac:dyDescent="0.35">
      <c r="A95" s="355"/>
      <c r="B95" s="355" t="s">
        <v>1612</v>
      </c>
      <c r="C95" s="349" t="s">
        <v>1613</v>
      </c>
      <c r="D95" s="356">
        <v>0</v>
      </c>
      <c r="E95" s="357"/>
      <c r="F95" s="357"/>
      <c r="G95" s="357"/>
      <c r="H95" s="357">
        <v>0</v>
      </c>
      <c r="I95" s="357"/>
      <c r="J95" s="357">
        <v>0</v>
      </c>
      <c r="K95" s="357">
        <v>500000</v>
      </c>
      <c r="L95" s="357"/>
      <c r="M95" s="359">
        <f t="shared" si="2"/>
        <v>500000</v>
      </c>
      <c r="N95" s="349" t="s">
        <v>2203</v>
      </c>
      <c r="O95" s="422" t="s">
        <v>870</v>
      </c>
      <c r="Q95" s="16"/>
    </row>
    <row r="96" spans="1:17" hidden="1" x14ac:dyDescent="0.35">
      <c r="A96" s="355"/>
      <c r="B96" s="355" t="s">
        <v>1616</v>
      </c>
      <c r="C96" s="349" t="s">
        <v>1617</v>
      </c>
      <c r="D96" s="356">
        <v>0</v>
      </c>
      <c r="E96" s="357"/>
      <c r="F96" s="357"/>
      <c r="G96" s="357"/>
      <c r="H96" s="357">
        <v>0</v>
      </c>
      <c r="I96" s="357"/>
      <c r="J96" s="357">
        <v>0</v>
      </c>
      <c r="K96" s="357">
        <v>500000</v>
      </c>
      <c r="L96" s="357"/>
      <c r="M96" s="359">
        <f t="shared" si="2"/>
        <v>500000</v>
      </c>
      <c r="N96" s="349" t="s">
        <v>2203</v>
      </c>
      <c r="O96" s="422" t="s">
        <v>870</v>
      </c>
      <c r="Q96" s="16"/>
    </row>
    <row r="97" spans="1:17" hidden="1" x14ac:dyDescent="0.35">
      <c r="A97" s="355"/>
      <c r="B97" s="355" t="s">
        <v>1619</v>
      </c>
      <c r="C97" s="349" t="s">
        <v>1620</v>
      </c>
      <c r="D97" s="356">
        <v>0</v>
      </c>
      <c r="E97" s="357"/>
      <c r="F97" s="357"/>
      <c r="G97" s="357"/>
      <c r="H97" s="357">
        <v>0</v>
      </c>
      <c r="I97" s="357"/>
      <c r="J97" s="357">
        <v>0</v>
      </c>
      <c r="K97" s="357">
        <v>500000</v>
      </c>
      <c r="L97" s="357"/>
      <c r="M97" s="359">
        <f t="shared" si="2"/>
        <v>500000</v>
      </c>
      <c r="N97" s="349" t="s">
        <v>2203</v>
      </c>
      <c r="O97" s="422" t="s">
        <v>870</v>
      </c>
      <c r="Q97" s="16"/>
    </row>
    <row r="98" spans="1:17" hidden="1" x14ac:dyDescent="0.35">
      <c r="A98" s="355"/>
      <c r="B98" s="355" t="s">
        <v>1622</v>
      </c>
      <c r="C98" s="349" t="s">
        <v>1623</v>
      </c>
      <c r="D98" s="356">
        <v>0</v>
      </c>
      <c r="E98" s="357"/>
      <c r="F98" s="357"/>
      <c r="G98" s="357"/>
      <c r="H98" s="357">
        <v>0</v>
      </c>
      <c r="I98" s="357"/>
      <c r="J98" s="357">
        <v>0</v>
      </c>
      <c r="K98" s="357">
        <v>500000</v>
      </c>
      <c r="L98" s="357"/>
      <c r="M98" s="359">
        <f t="shared" si="2"/>
        <v>500000</v>
      </c>
      <c r="N98" s="349" t="s">
        <v>2203</v>
      </c>
      <c r="O98" s="422" t="s">
        <v>870</v>
      </c>
      <c r="Q98" s="16"/>
    </row>
    <row r="99" spans="1:17" hidden="1" x14ac:dyDescent="0.35">
      <c r="A99" s="355"/>
      <c r="B99" s="355" t="s">
        <v>1625</v>
      </c>
      <c r="C99" s="349" t="s">
        <v>1626</v>
      </c>
      <c r="D99" s="356">
        <v>0</v>
      </c>
      <c r="E99" s="357"/>
      <c r="F99" s="357"/>
      <c r="G99" s="357"/>
      <c r="H99" s="357">
        <v>0</v>
      </c>
      <c r="I99" s="357"/>
      <c r="J99" s="357">
        <v>0</v>
      </c>
      <c r="K99" s="357">
        <v>500000</v>
      </c>
      <c r="L99" s="357"/>
      <c r="M99" s="359">
        <f t="shared" si="2"/>
        <v>500000</v>
      </c>
      <c r="N99" s="349" t="s">
        <v>2203</v>
      </c>
      <c r="O99" s="422" t="s">
        <v>870</v>
      </c>
      <c r="Q99" s="16"/>
    </row>
    <row r="100" spans="1:17" hidden="1" x14ac:dyDescent="0.35">
      <c r="A100" s="355"/>
      <c r="B100" s="355" t="s">
        <v>1654</v>
      </c>
      <c r="C100" s="349" t="s">
        <v>1655</v>
      </c>
      <c r="D100" s="356">
        <v>0</v>
      </c>
      <c r="E100" s="357"/>
      <c r="F100" s="357"/>
      <c r="G100" s="357"/>
      <c r="H100" s="357">
        <v>0</v>
      </c>
      <c r="I100" s="357"/>
      <c r="J100" s="357">
        <v>0</v>
      </c>
      <c r="K100" s="357">
        <v>500000</v>
      </c>
      <c r="L100" s="357"/>
      <c r="M100" s="359">
        <f t="shared" si="2"/>
        <v>500000</v>
      </c>
      <c r="N100" s="349" t="s">
        <v>2203</v>
      </c>
      <c r="O100" s="422" t="s">
        <v>1067</v>
      </c>
      <c r="Q100" s="16"/>
    </row>
    <row r="101" spans="1:17" hidden="1" x14ac:dyDescent="0.35">
      <c r="A101" s="355"/>
      <c r="B101" s="355" t="s">
        <v>1659</v>
      </c>
      <c r="C101" s="349" t="s">
        <v>1660</v>
      </c>
      <c r="D101" s="356">
        <v>0</v>
      </c>
      <c r="E101" s="357"/>
      <c r="F101" s="357"/>
      <c r="G101" s="357"/>
      <c r="H101" s="357">
        <v>0</v>
      </c>
      <c r="I101" s="357"/>
      <c r="J101" s="357">
        <v>0</v>
      </c>
      <c r="K101" s="357">
        <v>500000</v>
      </c>
      <c r="L101" s="357"/>
      <c r="M101" s="359">
        <f t="shared" si="2"/>
        <v>500000</v>
      </c>
      <c r="N101" s="349" t="s">
        <v>2203</v>
      </c>
      <c r="O101" s="422" t="s">
        <v>1067</v>
      </c>
      <c r="Q101" s="16"/>
    </row>
    <row r="102" spans="1:17" hidden="1" x14ac:dyDescent="0.35">
      <c r="A102" s="355"/>
      <c r="B102" s="355" t="s">
        <v>1662</v>
      </c>
      <c r="C102" s="349" t="s">
        <v>1663</v>
      </c>
      <c r="D102" s="356">
        <v>94552</v>
      </c>
      <c r="E102" s="357"/>
      <c r="F102" s="357"/>
      <c r="G102" s="357"/>
      <c r="H102" s="357">
        <v>0</v>
      </c>
      <c r="I102" s="357"/>
      <c r="J102" s="357">
        <v>0</v>
      </c>
      <c r="K102" s="357">
        <v>500000</v>
      </c>
      <c r="L102" s="357"/>
      <c r="M102" s="359">
        <f t="shared" si="2"/>
        <v>594552</v>
      </c>
      <c r="N102" s="349" t="s">
        <v>2204</v>
      </c>
      <c r="O102" s="422" t="s">
        <v>1067</v>
      </c>
      <c r="Q102" s="16"/>
    </row>
    <row r="103" spans="1:17" hidden="1" x14ac:dyDescent="0.35">
      <c r="A103" s="355"/>
      <c r="B103" s="355" t="s">
        <v>1665</v>
      </c>
      <c r="C103" s="349" t="s">
        <v>1666</v>
      </c>
      <c r="D103" s="356">
        <v>0</v>
      </c>
      <c r="E103" s="357"/>
      <c r="F103" s="357"/>
      <c r="G103" s="357"/>
      <c r="H103" s="357">
        <v>0</v>
      </c>
      <c r="I103" s="357"/>
      <c r="J103" s="357">
        <v>0</v>
      </c>
      <c r="K103" s="357">
        <v>500000</v>
      </c>
      <c r="L103" s="357"/>
      <c r="M103" s="359">
        <f t="shared" si="2"/>
        <v>500000</v>
      </c>
      <c r="N103" s="349" t="s">
        <v>2203</v>
      </c>
      <c r="O103" s="422" t="s">
        <v>1067</v>
      </c>
      <c r="Q103" s="16"/>
    </row>
    <row r="104" spans="1:17" hidden="1" x14ac:dyDescent="0.35">
      <c r="A104" s="355"/>
      <c r="B104" s="355" t="s">
        <v>1668</v>
      </c>
      <c r="C104" s="349" t="s">
        <v>1669</v>
      </c>
      <c r="D104" s="356">
        <v>0</v>
      </c>
      <c r="E104" s="357"/>
      <c r="F104" s="357"/>
      <c r="G104" s="357"/>
      <c r="H104" s="357">
        <v>0</v>
      </c>
      <c r="I104" s="357"/>
      <c r="J104" s="357">
        <v>0</v>
      </c>
      <c r="K104" s="357">
        <v>500000</v>
      </c>
      <c r="L104" s="357"/>
      <c r="M104" s="359">
        <f t="shared" si="2"/>
        <v>500000</v>
      </c>
      <c r="N104" s="349" t="s">
        <v>2203</v>
      </c>
      <c r="O104" s="422" t="s">
        <v>1067</v>
      </c>
      <c r="Q104" s="16"/>
    </row>
    <row r="105" spans="1:17" x14ac:dyDescent="0.35">
      <c r="A105" s="355"/>
      <c r="B105" s="355" t="s">
        <v>1671</v>
      </c>
      <c r="C105" s="349" t="s">
        <v>1672</v>
      </c>
      <c r="D105" s="356">
        <v>0</v>
      </c>
      <c r="E105" s="357"/>
      <c r="F105" s="357"/>
      <c r="G105" s="357"/>
      <c r="H105" s="357">
        <v>0</v>
      </c>
      <c r="I105" s="357"/>
      <c r="J105" s="357">
        <v>0</v>
      </c>
      <c r="K105" s="357">
        <v>500000</v>
      </c>
      <c r="L105" s="357"/>
      <c r="M105" s="359">
        <f t="shared" si="2"/>
        <v>500000</v>
      </c>
      <c r="N105" s="349" t="s">
        <v>2203</v>
      </c>
      <c r="O105" s="422" t="s">
        <v>1464</v>
      </c>
      <c r="Q105" s="16"/>
    </row>
    <row r="106" spans="1:17" x14ac:dyDescent="0.35">
      <c r="A106" s="355"/>
      <c r="B106" s="355" t="s">
        <v>1674</v>
      </c>
      <c r="C106" s="349" t="s">
        <v>1675</v>
      </c>
      <c r="D106" s="356">
        <v>0</v>
      </c>
      <c r="E106" s="357"/>
      <c r="F106" s="357"/>
      <c r="G106" s="357"/>
      <c r="H106" s="357">
        <v>0</v>
      </c>
      <c r="I106" s="357"/>
      <c r="J106" s="357">
        <v>0</v>
      </c>
      <c r="K106" s="357">
        <v>500000</v>
      </c>
      <c r="L106" s="357"/>
      <c r="M106" s="359">
        <f t="shared" si="2"/>
        <v>500000</v>
      </c>
      <c r="N106" s="349" t="s">
        <v>2203</v>
      </c>
      <c r="O106" s="422" t="s">
        <v>1464</v>
      </c>
      <c r="Q106" s="16"/>
    </row>
    <row r="107" spans="1:17" x14ac:dyDescent="0.35">
      <c r="A107" s="355"/>
      <c r="B107" s="355" t="s">
        <v>1677</v>
      </c>
      <c r="C107" s="349" t="s">
        <v>1678</v>
      </c>
      <c r="D107" s="356">
        <v>0</v>
      </c>
      <c r="E107" s="357"/>
      <c r="F107" s="357"/>
      <c r="G107" s="357"/>
      <c r="H107" s="357">
        <v>0</v>
      </c>
      <c r="I107" s="357"/>
      <c r="J107" s="357">
        <v>0</v>
      </c>
      <c r="K107" s="357">
        <v>500000</v>
      </c>
      <c r="L107" s="357"/>
      <c r="M107" s="359">
        <f t="shared" si="2"/>
        <v>500000</v>
      </c>
      <c r="N107" s="349" t="s">
        <v>2203</v>
      </c>
      <c r="O107" s="422" t="s">
        <v>1464</v>
      </c>
      <c r="Q107" s="16"/>
    </row>
    <row r="108" spans="1:17" x14ac:dyDescent="0.35">
      <c r="A108" s="355"/>
      <c r="B108" s="355" t="s">
        <v>1682</v>
      </c>
      <c r="C108" s="349" t="s">
        <v>1683</v>
      </c>
      <c r="D108" s="356">
        <v>0</v>
      </c>
      <c r="E108" s="357"/>
      <c r="F108" s="357"/>
      <c r="G108" s="357"/>
      <c r="H108" s="357">
        <v>0</v>
      </c>
      <c r="I108" s="357"/>
      <c r="J108" s="357">
        <v>0</v>
      </c>
      <c r="K108" s="357">
        <v>500000</v>
      </c>
      <c r="L108" s="357"/>
      <c r="M108" s="359">
        <f t="shared" si="2"/>
        <v>500000</v>
      </c>
      <c r="N108" s="349" t="s">
        <v>2203</v>
      </c>
      <c r="O108" s="422" t="s">
        <v>1464</v>
      </c>
      <c r="Q108" s="16"/>
    </row>
    <row r="109" spans="1:17" hidden="1" x14ac:dyDescent="0.35">
      <c r="A109" s="355"/>
      <c r="B109" s="355" t="s">
        <v>1717</v>
      </c>
      <c r="C109" s="349" t="s">
        <v>1718</v>
      </c>
      <c r="D109" s="356">
        <v>25529</v>
      </c>
      <c r="E109" s="357"/>
      <c r="F109" s="357"/>
      <c r="G109" s="357"/>
      <c r="H109" s="357">
        <v>0</v>
      </c>
      <c r="I109" s="357"/>
      <c r="J109" s="357">
        <v>0</v>
      </c>
      <c r="K109" s="357">
        <v>0</v>
      </c>
      <c r="L109" s="357"/>
      <c r="M109" s="359">
        <f t="shared" si="2"/>
        <v>25529</v>
      </c>
      <c r="N109" s="349" t="s">
        <v>2194</v>
      </c>
      <c r="O109" s="422" t="s">
        <v>1067</v>
      </c>
      <c r="Q109" s="16"/>
    </row>
    <row r="110" spans="1:17" x14ac:dyDescent="0.35">
      <c r="A110" s="355"/>
      <c r="B110" s="355" t="s">
        <v>1720</v>
      </c>
      <c r="C110" s="349" t="s">
        <v>1721</v>
      </c>
      <c r="D110" s="356">
        <v>0</v>
      </c>
      <c r="E110" s="357"/>
      <c r="F110" s="357"/>
      <c r="G110" s="357"/>
      <c r="H110" s="357">
        <v>0</v>
      </c>
      <c r="I110" s="357"/>
      <c r="J110" s="357">
        <v>0</v>
      </c>
      <c r="K110" s="357">
        <v>500000</v>
      </c>
      <c r="L110" s="357"/>
      <c r="M110" s="359">
        <f t="shared" si="2"/>
        <v>500000</v>
      </c>
      <c r="N110" s="349" t="s">
        <v>2203</v>
      </c>
      <c r="O110" s="422" t="s">
        <v>1464</v>
      </c>
      <c r="Q110" s="16"/>
    </row>
    <row r="111" spans="1:17" x14ac:dyDescent="0.35">
      <c r="A111" s="355"/>
      <c r="B111" s="355" t="s">
        <v>1723</v>
      </c>
      <c r="C111" s="349" t="s">
        <v>1724</v>
      </c>
      <c r="D111" s="356">
        <v>0</v>
      </c>
      <c r="E111" s="357"/>
      <c r="F111" s="357"/>
      <c r="G111" s="357"/>
      <c r="H111" s="357">
        <v>0</v>
      </c>
      <c r="I111" s="357"/>
      <c r="J111" s="357">
        <v>0</v>
      </c>
      <c r="K111" s="357">
        <v>500000</v>
      </c>
      <c r="L111" s="357"/>
      <c r="M111" s="359">
        <f t="shared" si="2"/>
        <v>500000</v>
      </c>
      <c r="N111" s="349" t="s">
        <v>2203</v>
      </c>
      <c r="O111" s="422" t="s">
        <v>1464</v>
      </c>
      <c r="Q111" s="16"/>
    </row>
    <row r="112" spans="1:17" hidden="1" x14ac:dyDescent="0.35">
      <c r="A112" s="355"/>
      <c r="B112" s="355" t="s">
        <v>1726</v>
      </c>
      <c r="C112" s="349" t="s">
        <v>1727</v>
      </c>
      <c r="D112" s="356">
        <v>0</v>
      </c>
      <c r="E112" s="357"/>
      <c r="F112" s="357"/>
      <c r="G112" s="357"/>
      <c r="H112" s="357">
        <v>0</v>
      </c>
      <c r="I112" s="357"/>
      <c r="J112" s="357">
        <v>0</v>
      </c>
      <c r="K112" s="357">
        <v>500000</v>
      </c>
      <c r="L112" s="357"/>
      <c r="M112" s="359">
        <f t="shared" si="2"/>
        <v>500000</v>
      </c>
      <c r="N112" s="349" t="s">
        <v>2203</v>
      </c>
      <c r="O112" s="422" t="s">
        <v>1067</v>
      </c>
      <c r="Q112" s="16"/>
    </row>
    <row r="113" spans="1:17" hidden="1" x14ac:dyDescent="0.35">
      <c r="A113" s="355"/>
      <c r="B113" s="355" t="s">
        <v>1733</v>
      </c>
      <c r="C113" s="349" t="s">
        <v>1734</v>
      </c>
      <c r="D113" s="356">
        <v>0</v>
      </c>
      <c r="E113" s="357"/>
      <c r="F113" s="357"/>
      <c r="G113" s="357"/>
      <c r="H113" s="357">
        <v>0</v>
      </c>
      <c r="I113" s="357"/>
      <c r="J113" s="357">
        <v>0</v>
      </c>
      <c r="K113" s="357">
        <v>500000</v>
      </c>
      <c r="L113" s="357"/>
      <c r="M113" s="359">
        <f t="shared" si="2"/>
        <v>500000</v>
      </c>
      <c r="N113" s="349" t="s">
        <v>2203</v>
      </c>
      <c r="O113" s="422" t="s">
        <v>870</v>
      </c>
      <c r="Q113" s="16"/>
    </row>
    <row r="114" spans="1:17" hidden="1" x14ac:dyDescent="0.35">
      <c r="A114" s="355"/>
      <c r="B114" s="355" t="s">
        <v>1736</v>
      </c>
      <c r="C114" s="349" t="s">
        <v>1737</v>
      </c>
      <c r="D114" s="356">
        <v>0</v>
      </c>
      <c r="E114" s="357"/>
      <c r="F114" s="357"/>
      <c r="G114" s="357"/>
      <c r="H114" s="357">
        <v>0</v>
      </c>
      <c r="I114" s="357"/>
      <c r="J114" s="357">
        <v>0</v>
      </c>
      <c r="K114" s="357">
        <v>500000</v>
      </c>
      <c r="L114" s="357"/>
      <c r="M114" s="359">
        <f t="shared" si="2"/>
        <v>500000</v>
      </c>
      <c r="N114" s="349" t="s">
        <v>2203</v>
      </c>
      <c r="O114" s="422" t="s">
        <v>870</v>
      </c>
      <c r="Q114" s="16"/>
    </row>
    <row r="115" spans="1:17" x14ac:dyDescent="0.35">
      <c r="A115" s="355"/>
      <c r="B115" s="355" t="s">
        <v>1746</v>
      </c>
      <c r="C115" s="349" t="s">
        <v>1747</v>
      </c>
      <c r="D115" s="356">
        <v>0</v>
      </c>
      <c r="E115" s="357"/>
      <c r="F115" s="357"/>
      <c r="G115" s="357"/>
      <c r="H115" s="357">
        <v>0</v>
      </c>
      <c r="I115" s="357"/>
      <c r="J115" s="357">
        <v>0</v>
      </c>
      <c r="K115" s="357">
        <v>500000</v>
      </c>
      <c r="L115" s="357"/>
      <c r="M115" s="359">
        <f t="shared" si="2"/>
        <v>500000</v>
      </c>
      <c r="N115" s="349" t="s">
        <v>2203</v>
      </c>
      <c r="O115" s="422" t="s">
        <v>1464</v>
      </c>
      <c r="Q115" s="16"/>
    </row>
    <row r="116" spans="1:17" x14ac:dyDescent="0.35">
      <c r="A116" s="355"/>
      <c r="B116" s="355" t="s">
        <v>1749</v>
      </c>
      <c r="C116" s="349" t="s">
        <v>1750</v>
      </c>
      <c r="D116" s="356">
        <v>0</v>
      </c>
      <c r="E116" s="357"/>
      <c r="F116" s="357"/>
      <c r="G116" s="357"/>
      <c r="H116" s="357">
        <v>0</v>
      </c>
      <c r="I116" s="357"/>
      <c r="J116" s="357">
        <v>0</v>
      </c>
      <c r="K116" s="357">
        <v>500000</v>
      </c>
      <c r="L116" s="357"/>
      <c r="M116" s="359">
        <f t="shared" si="2"/>
        <v>500000</v>
      </c>
      <c r="N116" s="349" t="s">
        <v>2203</v>
      </c>
      <c r="O116" s="422" t="s">
        <v>1464</v>
      </c>
      <c r="Q116" s="16"/>
    </row>
    <row r="117" spans="1:17" x14ac:dyDescent="0.35">
      <c r="A117" s="355"/>
      <c r="B117" s="355" t="s">
        <v>1756</v>
      </c>
      <c r="C117" s="349" t="s">
        <v>1757</v>
      </c>
      <c r="D117" s="356">
        <v>0</v>
      </c>
      <c r="E117" s="357"/>
      <c r="F117" s="357"/>
      <c r="G117" s="357"/>
      <c r="H117" s="357">
        <v>0</v>
      </c>
      <c r="I117" s="357"/>
      <c r="J117" s="357">
        <v>0</v>
      </c>
      <c r="K117" s="357">
        <v>500000</v>
      </c>
      <c r="L117" s="357"/>
      <c r="M117" s="359">
        <f t="shared" si="2"/>
        <v>500000</v>
      </c>
      <c r="N117" s="349" t="s">
        <v>2203</v>
      </c>
      <c r="O117" s="422" t="s">
        <v>1464</v>
      </c>
      <c r="Q117" s="16"/>
    </row>
    <row r="118" spans="1:17" hidden="1" x14ac:dyDescent="0.35">
      <c r="A118" s="355"/>
      <c r="B118" s="355" t="s">
        <v>1762</v>
      </c>
      <c r="C118" s="349" t="s">
        <v>1763</v>
      </c>
      <c r="D118" s="356">
        <v>0</v>
      </c>
      <c r="E118" s="357"/>
      <c r="F118" s="357"/>
      <c r="G118" s="357"/>
      <c r="H118" s="357">
        <v>0</v>
      </c>
      <c r="I118" s="357"/>
      <c r="J118" s="357">
        <v>0</v>
      </c>
      <c r="K118" s="357">
        <v>500000</v>
      </c>
      <c r="L118" s="357"/>
      <c r="M118" s="359">
        <f t="shared" si="2"/>
        <v>500000</v>
      </c>
      <c r="N118" s="349" t="s">
        <v>2203</v>
      </c>
      <c r="O118" s="422" t="s">
        <v>1067</v>
      </c>
      <c r="Q118" s="16"/>
    </row>
    <row r="119" spans="1:17" hidden="1" x14ac:dyDescent="0.35">
      <c r="A119" s="355"/>
      <c r="B119" s="355" t="s">
        <v>1767</v>
      </c>
      <c r="C119" s="349" t="s">
        <v>1768</v>
      </c>
      <c r="D119" s="356">
        <v>0</v>
      </c>
      <c r="E119" s="357"/>
      <c r="F119" s="357"/>
      <c r="G119" s="357"/>
      <c r="H119" s="357">
        <v>0</v>
      </c>
      <c r="I119" s="357"/>
      <c r="J119" s="357">
        <v>0</v>
      </c>
      <c r="K119" s="357">
        <v>500000</v>
      </c>
      <c r="L119" s="357"/>
      <c r="M119" s="359">
        <f t="shared" si="2"/>
        <v>500000</v>
      </c>
      <c r="N119" s="349" t="s">
        <v>2203</v>
      </c>
      <c r="O119" s="422" t="s">
        <v>1067</v>
      </c>
      <c r="Q119" s="16"/>
    </row>
    <row r="120" spans="1:17" hidden="1" x14ac:dyDescent="0.35">
      <c r="A120" s="355"/>
      <c r="B120" s="355" t="s">
        <v>1770</v>
      </c>
      <c r="C120" s="349" t="s">
        <v>1771</v>
      </c>
      <c r="D120" s="356">
        <v>51058</v>
      </c>
      <c r="E120" s="357"/>
      <c r="F120" s="357"/>
      <c r="G120" s="357"/>
      <c r="H120" s="357">
        <v>0</v>
      </c>
      <c r="I120" s="357"/>
      <c r="J120" s="357">
        <v>0</v>
      </c>
      <c r="K120" s="357">
        <v>500000</v>
      </c>
      <c r="L120" s="357"/>
      <c r="M120" s="359">
        <f t="shared" si="2"/>
        <v>551058</v>
      </c>
      <c r="N120" s="349" t="s">
        <v>2205</v>
      </c>
      <c r="O120" s="422" t="s">
        <v>1067</v>
      </c>
      <c r="Q120" s="16"/>
    </row>
    <row r="121" spans="1:17" hidden="1" x14ac:dyDescent="0.35">
      <c r="A121" s="355"/>
      <c r="B121" s="355" t="s">
        <v>1773</v>
      </c>
      <c r="C121" s="349" t="s">
        <v>1615</v>
      </c>
      <c r="D121" s="356">
        <v>0</v>
      </c>
      <c r="E121" s="357"/>
      <c r="F121" s="357"/>
      <c r="G121" s="357"/>
      <c r="H121" s="357">
        <v>0</v>
      </c>
      <c r="I121" s="357"/>
      <c r="J121" s="357">
        <v>0</v>
      </c>
      <c r="K121" s="357">
        <v>500000</v>
      </c>
      <c r="L121" s="357"/>
      <c r="M121" s="359">
        <f t="shared" si="2"/>
        <v>500000</v>
      </c>
      <c r="N121" s="349" t="s">
        <v>2203</v>
      </c>
      <c r="O121" s="422" t="s">
        <v>870</v>
      </c>
      <c r="Q121" s="16"/>
    </row>
    <row r="122" spans="1:17" hidden="1" x14ac:dyDescent="0.35">
      <c r="A122" s="355"/>
      <c r="B122" s="355" t="s">
        <v>1775</v>
      </c>
      <c r="C122" s="349" t="s">
        <v>1776</v>
      </c>
      <c r="D122" s="356">
        <v>0</v>
      </c>
      <c r="E122" s="357"/>
      <c r="F122" s="357"/>
      <c r="G122" s="357"/>
      <c r="H122" s="357">
        <v>-453846.15384615387</v>
      </c>
      <c r="I122" s="357"/>
      <c r="J122" s="357">
        <v>0</v>
      </c>
      <c r="K122" s="357">
        <v>0</v>
      </c>
      <c r="L122" s="357"/>
      <c r="M122" s="359">
        <f t="shared" si="2"/>
        <v>-453846.15384615387</v>
      </c>
      <c r="N122" s="349" t="s">
        <v>1797</v>
      </c>
      <c r="O122" s="422" t="s">
        <v>870</v>
      </c>
      <c r="Q122" s="16"/>
    </row>
    <row r="123" spans="1:17" hidden="1" x14ac:dyDescent="0.35">
      <c r="A123" s="355"/>
      <c r="B123" s="355" t="s">
        <v>1847</v>
      </c>
      <c r="C123" s="349" t="s">
        <v>1848</v>
      </c>
      <c r="D123" s="356">
        <v>51058</v>
      </c>
      <c r="E123" s="357"/>
      <c r="F123" s="357"/>
      <c r="G123" s="357"/>
      <c r="H123" s="357">
        <v>0</v>
      </c>
      <c r="I123" s="357"/>
      <c r="J123" s="357">
        <v>0</v>
      </c>
      <c r="K123" s="357">
        <v>0</v>
      </c>
      <c r="L123" s="357"/>
      <c r="M123" s="359">
        <f t="shared" si="2"/>
        <v>51058</v>
      </c>
      <c r="N123" s="349" t="s">
        <v>2194</v>
      </c>
      <c r="O123" s="422" t="s">
        <v>870</v>
      </c>
      <c r="Q123" s="16"/>
    </row>
    <row r="124" spans="1:17" hidden="1" x14ac:dyDescent="0.35">
      <c r="A124" s="355"/>
      <c r="B124" s="355" t="s">
        <v>1863</v>
      </c>
      <c r="C124" s="349" t="s">
        <v>1864</v>
      </c>
      <c r="D124" s="356">
        <v>0</v>
      </c>
      <c r="E124" s="357"/>
      <c r="F124" s="357"/>
      <c r="G124" s="357"/>
      <c r="H124" s="357">
        <v>-680769.23076923075</v>
      </c>
      <c r="I124" s="357"/>
      <c r="J124" s="357">
        <v>0</v>
      </c>
      <c r="K124" s="357">
        <v>0</v>
      </c>
      <c r="L124" s="357"/>
      <c r="M124" s="359">
        <f t="shared" si="2"/>
        <v>-680769.23076923075</v>
      </c>
      <c r="N124" s="349" t="s">
        <v>1796</v>
      </c>
      <c r="O124" s="422" t="s">
        <v>870</v>
      </c>
      <c r="Q124" s="16"/>
    </row>
    <row r="125" spans="1:17" hidden="1" x14ac:dyDescent="0.35">
      <c r="A125" s="355"/>
      <c r="B125" s="355" t="s">
        <v>1873</v>
      </c>
      <c r="C125" s="349" t="s">
        <v>1874</v>
      </c>
      <c r="D125" s="356">
        <v>0</v>
      </c>
      <c r="E125" s="357"/>
      <c r="F125" s="357"/>
      <c r="G125" s="357"/>
      <c r="H125" s="357">
        <v>-680769.23076923075</v>
      </c>
      <c r="I125" s="357"/>
      <c r="J125" s="357">
        <v>0</v>
      </c>
      <c r="K125" s="357">
        <v>0</v>
      </c>
      <c r="L125" s="357"/>
      <c r="M125" s="359">
        <f t="shared" si="2"/>
        <v>-680769.23076923075</v>
      </c>
      <c r="N125" s="349" t="s">
        <v>1796</v>
      </c>
      <c r="O125" s="422" t="s">
        <v>870</v>
      </c>
      <c r="Q125" s="16"/>
    </row>
    <row r="126" spans="1:17" hidden="1" x14ac:dyDescent="0.35">
      <c r="A126" s="355"/>
      <c r="B126" s="355" t="s">
        <v>1889</v>
      </c>
      <c r="C126" s="349" t="s">
        <v>1890</v>
      </c>
      <c r="D126" s="356">
        <v>0</v>
      </c>
      <c r="E126" s="357"/>
      <c r="F126" s="357"/>
      <c r="G126" s="357"/>
      <c r="H126" s="357">
        <v>-226923.07692307694</v>
      </c>
      <c r="I126" s="357"/>
      <c r="J126" s="357">
        <v>0</v>
      </c>
      <c r="K126" s="357">
        <v>0</v>
      </c>
      <c r="L126" s="357"/>
      <c r="M126" s="359">
        <f t="shared" si="2"/>
        <v>-226923.07692307694</v>
      </c>
      <c r="N126" s="349" t="s">
        <v>1798</v>
      </c>
      <c r="O126" s="422" t="s">
        <v>870</v>
      </c>
      <c r="Q126" s="16"/>
    </row>
    <row r="127" spans="1:17" hidden="1" x14ac:dyDescent="0.35">
      <c r="A127" s="355"/>
      <c r="B127" s="355" t="s">
        <v>1980</v>
      </c>
      <c r="C127" s="349" t="s">
        <v>1981</v>
      </c>
      <c r="D127" s="356">
        <v>0</v>
      </c>
      <c r="E127" s="357"/>
      <c r="F127" s="357"/>
      <c r="G127" s="357"/>
      <c r="H127" s="357">
        <v>-680769.23076923075</v>
      </c>
      <c r="I127" s="357"/>
      <c r="J127" s="357">
        <v>0</v>
      </c>
      <c r="K127" s="357">
        <v>0</v>
      </c>
      <c r="L127" s="357"/>
      <c r="M127" s="359">
        <f t="shared" si="2"/>
        <v>-680769.23076923075</v>
      </c>
      <c r="N127" s="349" t="s">
        <v>1796</v>
      </c>
      <c r="O127" s="422" t="s">
        <v>870</v>
      </c>
      <c r="Q127" s="16"/>
    </row>
    <row r="128" spans="1:17" hidden="1" x14ac:dyDescent="0.35">
      <c r="A128" s="349"/>
      <c r="B128" s="388" t="s">
        <v>2012</v>
      </c>
      <c r="C128" s="349" t="s">
        <v>2013</v>
      </c>
      <c r="D128" s="356">
        <v>0</v>
      </c>
      <c r="E128" s="357"/>
      <c r="F128" s="357"/>
      <c r="G128" s="357"/>
      <c r="H128" s="357">
        <v>-453846.15384615387</v>
      </c>
      <c r="I128" s="357"/>
      <c r="J128" s="357">
        <v>0</v>
      </c>
      <c r="K128" s="357">
        <v>0</v>
      </c>
      <c r="L128" s="357"/>
      <c r="M128" s="359">
        <f t="shared" si="2"/>
        <v>-453846.15384615387</v>
      </c>
      <c r="N128" s="349" t="s">
        <v>1797</v>
      </c>
      <c r="O128" s="422" t="s">
        <v>870</v>
      </c>
      <c r="Q128" s="16"/>
    </row>
    <row r="129" spans="1:17" hidden="1" x14ac:dyDescent="0.35">
      <c r="A129" s="349"/>
      <c r="B129" s="388" t="s">
        <v>2045</v>
      </c>
      <c r="C129" s="349" t="s">
        <v>2046</v>
      </c>
      <c r="D129" s="356">
        <v>0</v>
      </c>
      <c r="E129" s="357"/>
      <c r="F129" s="357"/>
      <c r="G129" s="357"/>
      <c r="H129" s="357">
        <v>-680769.23076923075</v>
      </c>
      <c r="I129" s="357"/>
      <c r="J129" s="357">
        <v>0</v>
      </c>
      <c r="K129" s="357">
        <v>0</v>
      </c>
      <c r="L129" s="357"/>
      <c r="M129" s="359">
        <f t="shared" si="2"/>
        <v>-680769.23076923075</v>
      </c>
      <c r="N129" s="349" t="s">
        <v>1796</v>
      </c>
      <c r="O129" s="422" t="s">
        <v>870</v>
      </c>
      <c r="Q129" s="16"/>
    </row>
    <row r="130" spans="1:17" hidden="1" x14ac:dyDescent="0.35">
      <c r="A130" s="349"/>
      <c r="B130" s="388" t="s">
        <v>2049</v>
      </c>
      <c r="C130" s="349" t="s">
        <v>2050</v>
      </c>
      <c r="D130" s="356">
        <v>0</v>
      </c>
      <c r="E130" s="357"/>
      <c r="F130" s="357"/>
      <c r="G130" s="357"/>
      <c r="H130" s="357">
        <v>-453846.15384615387</v>
      </c>
      <c r="I130" s="357"/>
      <c r="J130" s="357">
        <v>0</v>
      </c>
      <c r="K130" s="357">
        <v>0</v>
      </c>
      <c r="L130" s="357"/>
      <c r="M130" s="359">
        <f t="shared" si="2"/>
        <v>-453846.15384615387</v>
      </c>
      <c r="N130" s="349" t="s">
        <v>1797</v>
      </c>
      <c r="O130" s="422" t="s">
        <v>870</v>
      </c>
      <c r="Q130" s="16"/>
    </row>
    <row r="131" spans="1:17" hidden="1" x14ac:dyDescent="0.35">
      <c r="A131" s="349"/>
      <c r="B131" s="388" t="s">
        <v>2055</v>
      </c>
      <c r="C131" s="349" t="s">
        <v>2056</v>
      </c>
      <c r="D131" s="356">
        <v>0</v>
      </c>
      <c r="E131" s="357"/>
      <c r="F131" s="357"/>
      <c r="G131" s="357"/>
      <c r="H131" s="357">
        <v>-453846.15384615387</v>
      </c>
      <c r="I131" s="357"/>
      <c r="J131" s="357">
        <v>0</v>
      </c>
      <c r="K131" s="357">
        <v>0</v>
      </c>
      <c r="L131" s="357"/>
      <c r="M131" s="359">
        <f t="shared" si="2"/>
        <v>-453846.15384615387</v>
      </c>
      <c r="N131" s="349" t="s">
        <v>1797</v>
      </c>
      <c r="O131" s="422" t="s">
        <v>870</v>
      </c>
      <c r="Q131" s="16"/>
    </row>
    <row r="132" spans="1:17" hidden="1" x14ac:dyDescent="0.35">
      <c r="A132" s="349"/>
      <c r="B132" s="442" t="s">
        <v>2021</v>
      </c>
      <c r="C132" s="349" t="s">
        <v>2022</v>
      </c>
      <c r="D132" s="356">
        <v>0</v>
      </c>
      <c r="E132" s="357"/>
      <c r="F132" s="357"/>
      <c r="G132" s="357"/>
      <c r="H132" s="357">
        <v>-453846.15384615387</v>
      </c>
      <c r="I132" s="357"/>
      <c r="J132" s="357">
        <v>0</v>
      </c>
      <c r="K132" s="357">
        <v>0</v>
      </c>
      <c r="L132" s="357"/>
      <c r="M132" s="359">
        <f t="shared" si="2"/>
        <v>-453846.15384615387</v>
      </c>
      <c r="N132" s="349" t="s">
        <v>1797</v>
      </c>
      <c r="O132" s="422" t="s">
        <v>870</v>
      </c>
      <c r="Q132" s="16"/>
    </row>
    <row r="133" spans="1:17" hidden="1" x14ac:dyDescent="0.35">
      <c r="A133" s="349"/>
      <c r="B133" s="388" t="s">
        <v>2024</v>
      </c>
      <c r="C133" s="349" t="s">
        <v>2025</v>
      </c>
      <c r="D133" s="356">
        <v>0</v>
      </c>
      <c r="E133" s="357"/>
      <c r="F133" s="357"/>
      <c r="G133" s="357"/>
      <c r="H133" s="357">
        <v>-453846.15384615387</v>
      </c>
      <c r="I133" s="357"/>
      <c r="J133" s="357">
        <v>0</v>
      </c>
      <c r="K133" s="357">
        <v>0</v>
      </c>
      <c r="L133" s="357"/>
      <c r="M133" s="359">
        <f t="shared" si="2"/>
        <v>-453846.15384615387</v>
      </c>
      <c r="N133" s="349" t="s">
        <v>1797</v>
      </c>
      <c r="O133" s="422" t="s">
        <v>870</v>
      </c>
      <c r="Q133" s="16"/>
    </row>
    <row r="134" spans="1:17" hidden="1" x14ac:dyDescent="0.35">
      <c r="A134" s="349"/>
      <c r="B134" s="442" t="s">
        <v>1375</v>
      </c>
      <c r="C134" s="349" t="s">
        <v>1376</v>
      </c>
      <c r="D134" s="356">
        <v>0</v>
      </c>
      <c r="E134" s="357"/>
      <c r="F134" s="357"/>
      <c r="G134" s="357"/>
      <c r="H134" s="357">
        <v>-680769.23076923075</v>
      </c>
      <c r="I134" s="357"/>
      <c r="J134" s="357">
        <v>0</v>
      </c>
      <c r="K134" s="357">
        <v>0</v>
      </c>
      <c r="L134" s="357"/>
      <c r="M134" s="359">
        <f t="shared" si="2"/>
        <v>-680769.23076923075</v>
      </c>
      <c r="N134" s="349" t="s">
        <v>1796</v>
      </c>
      <c r="O134" s="422" t="s">
        <v>870</v>
      </c>
      <c r="Q134" s="16"/>
    </row>
    <row r="135" spans="1:17" hidden="1" x14ac:dyDescent="0.35">
      <c r="A135" s="349"/>
      <c r="B135" s="442" t="s">
        <v>1437</v>
      </c>
      <c r="C135" s="349" t="s">
        <v>1438</v>
      </c>
      <c r="D135" s="356">
        <v>0</v>
      </c>
      <c r="E135" s="357"/>
      <c r="F135" s="357"/>
      <c r="G135" s="357"/>
      <c r="H135" s="357">
        <v>-680769.23076923075</v>
      </c>
      <c r="I135" s="357"/>
      <c r="J135" s="357">
        <v>0</v>
      </c>
      <c r="K135" s="357">
        <v>0</v>
      </c>
      <c r="L135" s="357"/>
      <c r="M135" s="359">
        <f t="shared" si="2"/>
        <v>-680769.23076923075</v>
      </c>
      <c r="N135" s="349" t="s">
        <v>1796</v>
      </c>
      <c r="O135" s="422" t="s">
        <v>870</v>
      </c>
      <c r="Q135" s="16"/>
    </row>
    <row r="136" spans="1:17" x14ac:dyDescent="0.35">
      <c r="A136" s="349"/>
      <c r="B136" s="442" t="s">
        <v>1490</v>
      </c>
      <c r="C136" s="349" t="s">
        <v>1491</v>
      </c>
      <c r="D136" s="356">
        <v>0</v>
      </c>
      <c r="E136" s="357"/>
      <c r="F136" s="357"/>
      <c r="G136" s="357"/>
      <c r="H136" s="357">
        <v>-680769.23076923075</v>
      </c>
      <c r="I136" s="357"/>
      <c r="J136" s="357">
        <v>0</v>
      </c>
      <c r="K136" s="357">
        <v>0</v>
      </c>
      <c r="L136" s="357"/>
      <c r="M136" s="359">
        <f t="shared" si="2"/>
        <v>-680769.23076923075</v>
      </c>
      <c r="N136" s="349" t="s">
        <v>1796</v>
      </c>
      <c r="O136" s="422" t="s">
        <v>1464</v>
      </c>
      <c r="Q136" s="16"/>
    </row>
    <row r="137" spans="1:17" hidden="1" x14ac:dyDescent="0.35">
      <c r="A137" s="349"/>
      <c r="B137" s="442" t="s">
        <v>1759</v>
      </c>
      <c r="C137" s="349" t="s">
        <v>1760</v>
      </c>
      <c r="D137" s="356">
        <v>0</v>
      </c>
      <c r="E137" s="357"/>
      <c r="F137" s="357"/>
      <c r="G137" s="357"/>
      <c r="H137" s="357">
        <v>-680769.23076923075</v>
      </c>
      <c r="I137" s="357"/>
      <c r="J137" s="357">
        <v>0</v>
      </c>
      <c r="K137" s="357">
        <v>0</v>
      </c>
      <c r="L137" s="357"/>
      <c r="M137" s="359">
        <f t="shared" si="2"/>
        <v>-680769.23076923075</v>
      </c>
      <c r="N137" s="349" t="s">
        <v>1796</v>
      </c>
      <c r="O137" s="422" t="s">
        <v>1067</v>
      </c>
      <c r="Q137" s="16"/>
    </row>
    <row r="138" spans="1:17" hidden="1" x14ac:dyDescent="0.35">
      <c r="A138" s="349"/>
      <c r="B138" s="442" t="s">
        <v>1814</v>
      </c>
      <c r="C138" s="349" t="s">
        <v>1815</v>
      </c>
      <c r="D138" s="356">
        <v>0</v>
      </c>
      <c r="E138" s="357"/>
      <c r="F138" s="357"/>
      <c r="G138" s="357"/>
      <c r="H138" s="357">
        <v>-680769.23076923075</v>
      </c>
      <c r="I138" s="357"/>
      <c r="J138" s="357">
        <v>0</v>
      </c>
      <c r="K138" s="357">
        <v>0</v>
      </c>
      <c r="L138" s="357"/>
      <c r="M138" s="359">
        <f t="shared" si="2"/>
        <v>-680769.23076923075</v>
      </c>
      <c r="N138" s="349" t="s">
        <v>1796</v>
      </c>
      <c r="O138" s="422" t="s">
        <v>1067</v>
      </c>
      <c r="Q138" s="16"/>
    </row>
    <row r="139" spans="1:17" hidden="1" x14ac:dyDescent="0.35">
      <c r="A139" s="349"/>
      <c r="B139" s="442" t="s">
        <v>1824</v>
      </c>
      <c r="C139" s="349" t="s">
        <v>1825</v>
      </c>
      <c r="D139" s="356">
        <v>0</v>
      </c>
      <c r="E139" s="357"/>
      <c r="F139" s="357"/>
      <c r="G139" s="357"/>
      <c r="H139" s="357">
        <v>-680769.23076923075</v>
      </c>
      <c r="I139" s="357"/>
      <c r="J139" s="357">
        <v>0</v>
      </c>
      <c r="K139" s="357">
        <v>0</v>
      </c>
      <c r="L139" s="357"/>
      <c r="M139" s="359">
        <f t="shared" si="2"/>
        <v>-680769.23076923075</v>
      </c>
      <c r="N139" s="349" t="s">
        <v>1796</v>
      </c>
      <c r="O139" s="422" t="s">
        <v>870</v>
      </c>
      <c r="Q139" s="16"/>
    </row>
    <row r="140" spans="1:17" hidden="1" x14ac:dyDescent="0.35">
      <c r="A140" s="349"/>
      <c r="B140" s="442" t="s">
        <v>1838</v>
      </c>
      <c r="C140" s="349" t="s">
        <v>1839</v>
      </c>
      <c r="D140" s="356">
        <v>0</v>
      </c>
      <c r="E140" s="357"/>
      <c r="F140" s="357"/>
      <c r="G140" s="357"/>
      <c r="H140" s="357">
        <v>-680769.23076923075</v>
      </c>
      <c r="I140" s="357"/>
      <c r="J140" s="357">
        <v>0</v>
      </c>
      <c r="K140" s="357">
        <v>0</v>
      </c>
      <c r="L140" s="357"/>
      <c r="M140" s="359">
        <f t="shared" si="2"/>
        <v>-680769.23076923075</v>
      </c>
      <c r="N140" s="349" t="s">
        <v>1796</v>
      </c>
      <c r="O140" s="422" t="s">
        <v>319</v>
      </c>
      <c r="Q140" s="16"/>
    </row>
    <row r="141" spans="1:17" hidden="1" x14ac:dyDescent="0.35">
      <c r="A141" s="349"/>
      <c r="B141" s="442" t="s">
        <v>1851</v>
      </c>
      <c r="C141" s="349" t="s">
        <v>1852</v>
      </c>
      <c r="D141" s="356">
        <v>0</v>
      </c>
      <c r="E141" s="357"/>
      <c r="F141" s="357"/>
      <c r="G141" s="357"/>
      <c r="H141" s="357">
        <v>-680769.23076923075</v>
      </c>
      <c r="I141" s="357"/>
      <c r="J141" s="357">
        <v>0</v>
      </c>
      <c r="K141" s="357">
        <v>0</v>
      </c>
      <c r="L141" s="357"/>
      <c r="M141" s="359">
        <f t="shared" si="2"/>
        <v>-680769.23076923075</v>
      </c>
      <c r="N141" s="349" t="s">
        <v>1796</v>
      </c>
      <c r="O141" s="422" t="s">
        <v>870</v>
      </c>
      <c r="Q141" s="16"/>
    </row>
    <row r="142" spans="1:17" hidden="1" x14ac:dyDescent="0.35">
      <c r="A142" s="349"/>
      <c r="B142" s="442" t="s">
        <v>1853</v>
      </c>
      <c r="C142" s="349" t="s">
        <v>1854</v>
      </c>
      <c r="D142" s="356">
        <v>0</v>
      </c>
      <c r="E142" s="357"/>
      <c r="F142" s="357"/>
      <c r="G142" s="357"/>
      <c r="H142" s="357">
        <v>-680769.23076923075</v>
      </c>
      <c r="I142" s="357"/>
      <c r="J142" s="357">
        <v>0</v>
      </c>
      <c r="K142" s="357">
        <v>0</v>
      </c>
      <c r="L142" s="357"/>
      <c r="M142" s="359">
        <f t="shared" si="2"/>
        <v>-680769.23076923075</v>
      </c>
      <c r="N142" s="349" t="s">
        <v>1796</v>
      </c>
      <c r="O142" s="422" t="s">
        <v>870</v>
      </c>
      <c r="Q142" s="16"/>
    </row>
    <row r="143" spans="1:17" hidden="1" x14ac:dyDescent="0.35">
      <c r="A143" s="349"/>
      <c r="B143" s="442" t="s">
        <v>1861</v>
      </c>
      <c r="C143" s="349" t="s">
        <v>1862</v>
      </c>
      <c r="D143" s="356">
        <v>0</v>
      </c>
      <c r="E143" s="357"/>
      <c r="F143" s="357"/>
      <c r="G143" s="357"/>
      <c r="H143" s="357">
        <v>-680769.23076923075</v>
      </c>
      <c r="I143" s="357"/>
      <c r="J143" s="357">
        <v>0</v>
      </c>
      <c r="K143" s="357">
        <v>0</v>
      </c>
      <c r="L143" s="357"/>
      <c r="M143" s="359">
        <f t="shared" si="2"/>
        <v>-680769.23076923075</v>
      </c>
      <c r="N143" s="349" t="s">
        <v>1796</v>
      </c>
      <c r="O143" s="422" t="s">
        <v>870</v>
      </c>
      <c r="Q143" s="16"/>
    </row>
    <row r="144" spans="1:17" hidden="1" x14ac:dyDescent="0.35">
      <c r="A144" s="349"/>
      <c r="B144" s="442" t="s">
        <v>1992</v>
      </c>
      <c r="C144" s="349" t="s">
        <v>1993</v>
      </c>
      <c r="D144" s="356">
        <v>0</v>
      </c>
      <c r="E144" s="357"/>
      <c r="F144" s="357"/>
      <c r="G144" s="357"/>
      <c r="H144" s="357">
        <v>-453846.15384615387</v>
      </c>
      <c r="I144" s="357"/>
      <c r="J144" s="357">
        <v>0</v>
      </c>
      <c r="K144" s="357">
        <v>0</v>
      </c>
      <c r="L144" s="357"/>
      <c r="M144" s="359">
        <f t="shared" si="2"/>
        <v>-453846.15384615387</v>
      </c>
      <c r="N144" s="349" t="s">
        <v>1797</v>
      </c>
      <c r="O144" s="422" t="s">
        <v>870</v>
      </c>
      <c r="Q144" s="16"/>
    </row>
    <row r="145" spans="1:18" hidden="1" x14ac:dyDescent="0.35">
      <c r="A145" s="349"/>
      <c r="B145" s="442" t="s">
        <v>2002</v>
      </c>
      <c r="C145" s="349" t="s">
        <v>2003</v>
      </c>
      <c r="D145" s="356">
        <v>0</v>
      </c>
      <c r="E145" s="357"/>
      <c r="F145" s="357"/>
      <c r="G145" s="357"/>
      <c r="H145" s="357">
        <v>-226923.07692307694</v>
      </c>
      <c r="I145" s="357"/>
      <c r="J145" s="357">
        <v>0</v>
      </c>
      <c r="K145" s="357">
        <v>0</v>
      </c>
      <c r="L145" s="357"/>
      <c r="M145" s="359">
        <f t="shared" si="2"/>
        <v>-226923.07692307694</v>
      </c>
      <c r="N145" s="349" t="s">
        <v>1798</v>
      </c>
      <c r="O145" s="422" t="s">
        <v>870</v>
      </c>
      <c r="Q145" s="16"/>
    </row>
    <row r="146" spans="1:18" hidden="1" x14ac:dyDescent="0.35">
      <c r="A146" s="349"/>
      <c r="B146" s="442" t="s">
        <v>2106</v>
      </c>
      <c r="C146" s="349" t="s">
        <v>2107</v>
      </c>
      <c r="D146" s="356">
        <v>0</v>
      </c>
      <c r="E146" s="357"/>
      <c r="F146" s="357"/>
      <c r="G146" s="357"/>
      <c r="H146" s="357">
        <v>-680769.23076923075</v>
      </c>
      <c r="I146" s="357"/>
      <c r="J146" s="357">
        <v>0</v>
      </c>
      <c r="K146" s="357">
        <v>0</v>
      </c>
      <c r="L146" s="357"/>
      <c r="M146" s="359">
        <f t="shared" si="2"/>
        <v>-680769.23076923075</v>
      </c>
      <c r="N146" s="349" t="s">
        <v>1796</v>
      </c>
      <c r="O146" s="422" t="s">
        <v>319</v>
      </c>
      <c r="Q146" s="16"/>
    </row>
    <row r="147" spans="1:18" hidden="1" x14ac:dyDescent="0.35">
      <c r="A147" s="349"/>
      <c r="B147" s="442" t="s">
        <v>2118</v>
      </c>
      <c r="C147" s="349" t="s">
        <v>2119</v>
      </c>
      <c r="D147" s="356">
        <v>0</v>
      </c>
      <c r="E147" s="357"/>
      <c r="F147" s="357"/>
      <c r="G147" s="357"/>
      <c r="H147" s="357">
        <v>-680769.23076923075</v>
      </c>
      <c r="I147" s="357"/>
      <c r="J147" s="357">
        <v>0</v>
      </c>
      <c r="K147" s="357">
        <v>0</v>
      </c>
      <c r="L147" s="357"/>
      <c r="M147" s="359">
        <f t="shared" si="2"/>
        <v>-680769.23076923075</v>
      </c>
      <c r="N147" s="349" t="s">
        <v>1796</v>
      </c>
      <c r="O147" s="422" t="s">
        <v>870</v>
      </c>
      <c r="Q147" s="16"/>
    </row>
    <row r="148" spans="1:18" hidden="1" x14ac:dyDescent="0.35">
      <c r="A148" s="349"/>
      <c r="B148" s="442" t="s">
        <v>2091</v>
      </c>
      <c r="C148" s="349" t="s">
        <v>2092</v>
      </c>
      <c r="D148" s="356">
        <v>0</v>
      </c>
      <c r="E148" s="357"/>
      <c r="F148" s="357"/>
      <c r="G148" s="357"/>
      <c r="H148" s="357">
        <v>-453846.15384615387</v>
      </c>
      <c r="I148" s="357"/>
      <c r="J148" s="357">
        <v>0</v>
      </c>
      <c r="K148" s="357">
        <v>0</v>
      </c>
      <c r="L148" s="357"/>
      <c r="M148" s="359">
        <f t="shared" si="2"/>
        <v>-453846.15384615387</v>
      </c>
      <c r="N148" s="349" t="s">
        <v>1797</v>
      </c>
      <c r="O148" s="422" t="s">
        <v>1067</v>
      </c>
      <c r="Q148" s="16"/>
    </row>
    <row r="149" spans="1:18" hidden="1" x14ac:dyDescent="0.35">
      <c r="A149" s="349"/>
      <c r="B149" s="442" t="s">
        <v>1986</v>
      </c>
      <c r="C149" s="349" t="s">
        <v>1987</v>
      </c>
      <c r="D149" s="356">
        <v>0</v>
      </c>
      <c r="E149" s="357"/>
      <c r="F149" s="357"/>
      <c r="G149" s="357"/>
      <c r="H149" s="357">
        <v>-453846.15384615387</v>
      </c>
      <c r="I149" s="357"/>
      <c r="J149" s="357">
        <v>0</v>
      </c>
      <c r="K149" s="357">
        <v>0</v>
      </c>
      <c r="L149" s="357"/>
      <c r="M149" s="359">
        <f t="shared" si="2"/>
        <v>-453846.15384615387</v>
      </c>
      <c r="N149" s="349" t="s">
        <v>1797</v>
      </c>
      <c r="O149" s="422" t="s">
        <v>870</v>
      </c>
      <c r="Q149" s="16"/>
    </row>
    <row r="150" spans="1:18" hidden="1" x14ac:dyDescent="0.35">
      <c r="A150" s="349"/>
      <c r="B150" s="442" t="s">
        <v>1743</v>
      </c>
      <c r="C150" s="349" t="s">
        <v>1744</v>
      </c>
      <c r="D150" s="356">
        <v>0</v>
      </c>
      <c r="E150" s="357"/>
      <c r="F150" s="357"/>
      <c r="G150" s="357"/>
      <c r="H150" s="357">
        <v>-453846.15384615387</v>
      </c>
      <c r="I150" s="357"/>
      <c r="J150" s="357">
        <v>0</v>
      </c>
      <c r="K150" s="357">
        <v>0</v>
      </c>
      <c r="L150" s="357"/>
      <c r="M150" s="359">
        <f t="shared" si="2"/>
        <v>-453846.15384615387</v>
      </c>
      <c r="N150" s="349" t="s">
        <v>1797</v>
      </c>
      <c r="O150" s="422" t="s">
        <v>870</v>
      </c>
      <c r="Q150" s="16"/>
    </row>
    <row r="151" spans="1:18" x14ac:dyDescent="0.35">
      <c r="B151" s="221"/>
      <c r="M151" s="221"/>
    </row>
    <row r="152" spans="1:18" s="97" customFormat="1" x14ac:dyDescent="0.35">
      <c r="D152" s="443">
        <f t="shared" ref="D152:M152" si="3">SUM(D21:D150)</f>
        <v>2031921</v>
      </c>
      <c r="E152" s="443">
        <f t="shared" si="3"/>
        <v>0</v>
      </c>
      <c r="F152" s="443">
        <f t="shared" si="3"/>
        <v>-90000</v>
      </c>
      <c r="G152" s="443">
        <f t="shared" si="3"/>
        <v>-90000</v>
      </c>
      <c r="H152" s="443">
        <f t="shared" si="3"/>
        <v>-18153846.153846141</v>
      </c>
      <c r="I152" s="443">
        <f t="shared" si="3"/>
        <v>1863636.3636363635</v>
      </c>
      <c r="J152" s="443">
        <f t="shared" si="3"/>
        <v>3000000</v>
      </c>
      <c r="K152" s="443">
        <f t="shared" si="3"/>
        <v>58000000</v>
      </c>
      <c r="L152" s="443">
        <f t="shared" si="3"/>
        <v>0</v>
      </c>
      <c r="M152" s="443">
        <f t="shared" si="3"/>
        <v>46561711.2097902</v>
      </c>
      <c r="R152" s="444"/>
    </row>
    <row r="153" spans="1:18" x14ac:dyDescent="0.35">
      <c r="B153" s="221"/>
      <c r="M153" s="221"/>
    </row>
    <row r="154" spans="1:18" x14ac:dyDescent="0.35">
      <c r="B154" s="221"/>
      <c r="M154" s="221"/>
    </row>
    <row r="155" spans="1:18" x14ac:dyDescent="0.35">
      <c r="B155" s="221"/>
      <c r="M155" s="221"/>
    </row>
    <row r="156" spans="1:18" x14ac:dyDescent="0.35">
      <c r="B156" s="389"/>
      <c r="M156" s="221"/>
    </row>
    <row r="157" spans="1:18" x14ac:dyDescent="0.35">
      <c r="B157" s="389"/>
      <c r="M157" s="221"/>
    </row>
    <row r="158" spans="1:18" x14ac:dyDescent="0.35">
      <c r="B158" s="389"/>
      <c r="M158" s="221"/>
    </row>
    <row r="159" spans="1:18" x14ac:dyDescent="0.35">
      <c r="B159" s="389"/>
      <c r="M159" s="221"/>
    </row>
    <row r="160" spans="1:18" x14ac:dyDescent="0.35">
      <c r="B160" s="389"/>
      <c r="M160" s="221"/>
    </row>
    <row r="161" spans="2:13" x14ac:dyDescent="0.35">
      <c r="B161" s="389"/>
      <c r="M161" s="221"/>
    </row>
    <row r="162" spans="2:13" x14ac:dyDescent="0.35">
      <c r="B162" s="389"/>
      <c r="M162" s="221"/>
    </row>
    <row r="163" spans="2:13" x14ac:dyDescent="0.35">
      <c r="B163" s="389"/>
      <c r="M163" s="221"/>
    </row>
    <row r="164" spans="2:13" x14ac:dyDescent="0.35">
      <c r="B164" s="389"/>
      <c r="M164" s="221"/>
    </row>
    <row r="165" spans="2:13" x14ac:dyDescent="0.35">
      <c r="B165" s="389"/>
      <c r="M165" s="221"/>
    </row>
    <row r="166" spans="2:13" x14ac:dyDescent="0.35">
      <c r="B166" s="389"/>
      <c r="M166" s="221"/>
    </row>
    <row r="167" spans="2:13" x14ac:dyDescent="0.35">
      <c r="B167" s="389"/>
      <c r="M167" s="221"/>
    </row>
    <row r="168" spans="2:13" x14ac:dyDescent="0.35">
      <c r="B168" s="389"/>
      <c r="M168" s="221"/>
    </row>
    <row r="169" spans="2:13" x14ac:dyDescent="0.35">
      <c r="B169" s="389"/>
      <c r="M169" s="221"/>
    </row>
    <row r="170" spans="2:13" x14ac:dyDescent="0.35">
      <c r="B170" s="389"/>
      <c r="M170" s="221"/>
    </row>
    <row r="171" spans="2:13" x14ac:dyDescent="0.35">
      <c r="B171" s="389"/>
      <c r="M171" s="221"/>
    </row>
    <row r="172" spans="2:13" x14ac:dyDescent="0.35">
      <c r="B172" s="389"/>
      <c r="M172" s="221"/>
    </row>
    <row r="173" spans="2:13" x14ac:dyDescent="0.35">
      <c r="B173" s="389"/>
      <c r="M173" s="221"/>
    </row>
    <row r="174" spans="2:13" x14ac:dyDescent="0.35">
      <c r="B174" s="389"/>
      <c r="M174" s="221"/>
    </row>
    <row r="175" spans="2:13" x14ac:dyDescent="0.35">
      <c r="B175" s="389"/>
      <c r="M175" s="221"/>
    </row>
    <row r="176" spans="2:13" x14ac:dyDescent="0.35">
      <c r="B176" s="389"/>
      <c r="M176" s="221"/>
    </row>
    <row r="177" spans="2:13" x14ac:dyDescent="0.35">
      <c r="B177" s="389"/>
      <c r="M177" s="221"/>
    </row>
    <row r="178" spans="2:13" x14ac:dyDescent="0.35">
      <c r="B178" s="389"/>
      <c r="M178" s="221"/>
    </row>
    <row r="179" spans="2:13" x14ac:dyDescent="0.35">
      <c r="B179" s="389"/>
      <c r="M179" s="221"/>
    </row>
    <row r="180" spans="2:13" x14ac:dyDescent="0.35">
      <c r="B180" s="389"/>
      <c r="M180" s="221"/>
    </row>
    <row r="181" spans="2:13" x14ac:dyDescent="0.35">
      <c r="B181" s="389"/>
      <c r="M181" s="221"/>
    </row>
    <row r="182" spans="2:13" x14ac:dyDescent="0.35">
      <c r="B182" s="389"/>
      <c r="M182" s="221"/>
    </row>
    <row r="183" spans="2:13" x14ac:dyDescent="0.35">
      <c r="B183" s="389"/>
      <c r="M183" s="221"/>
    </row>
    <row r="184" spans="2:13" x14ac:dyDescent="0.35">
      <c r="B184" s="389"/>
      <c r="M184" s="221"/>
    </row>
    <row r="185" spans="2:13" x14ac:dyDescent="0.35">
      <c r="B185" s="389"/>
      <c r="M185" s="221"/>
    </row>
    <row r="186" spans="2:13" x14ac:dyDescent="0.35">
      <c r="B186" s="389"/>
      <c r="M186" s="221"/>
    </row>
    <row r="187" spans="2:13" x14ac:dyDescent="0.35">
      <c r="B187" s="389"/>
      <c r="M187" s="221"/>
    </row>
    <row r="188" spans="2:13" x14ac:dyDescent="0.35">
      <c r="B188" s="389"/>
      <c r="M188" s="221"/>
    </row>
    <row r="189" spans="2:13" x14ac:dyDescent="0.35">
      <c r="B189" s="389"/>
      <c r="M189" s="221"/>
    </row>
    <row r="190" spans="2:13" x14ac:dyDescent="0.35">
      <c r="B190" s="389"/>
      <c r="M190" s="221"/>
    </row>
    <row r="191" spans="2:13" x14ac:dyDescent="0.35">
      <c r="B191" s="389"/>
      <c r="M191" s="221"/>
    </row>
    <row r="192" spans="2:13" x14ac:dyDescent="0.35">
      <c r="B192" s="389"/>
      <c r="M192" s="221"/>
    </row>
    <row r="193" spans="2:13" x14ac:dyDescent="0.35">
      <c r="B193" s="389"/>
      <c r="M193" s="221"/>
    </row>
    <row r="194" spans="2:13" x14ac:dyDescent="0.35">
      <c r="B194" s="389"/>
      <c r="M194" s="221"/>
    </row>
    <row r="195" spans="2:13" x14ac:dyDescent="0.35">
      <c r="B195" s="389"/>
      <c r="M195" s="221"/>
    </row>
    <row r="196" spans="2:13" x14ac:dyDescent="0.35">
      <c r="B196" s="389"/>
      <c r="M196" s="221"/>
    </row>
    <row r="197" spans="2:13" x14ac:dyDescent="0.35">
      <c r="B197" s="389"/>
      <c r="M197" s="221"/>
    </row>
    <row r="198" spans="2:13" x14ac:dyDescent="0.35">
      <c r="B198" s="389"/>
      <c r="M198" s="221"/>
    </row>
    <row r="199" spans="2:13" x14ac:dyDescent="0.35">
      <c r="B199" s="389"/>
      <c r="M199" s="221"/>
    </row>
    <row r="200" spans="2:13" x14ac:dyDescent="0.35">
      <c r="B200" s="389"/>
      <c r="M200" s="221"/>
    </row>
    <row r="201" spans="2:13" x14ac:dyDescent="0.35">
      <c r="B201" s="389"/>
      <c r="M201" s="221"/>
    </row>
    <row r="202" spans="2:13" x14ac:dyDescent="0.35">
      <c r="B202" s="389"/>
      <c r="M202" s="221"/>
    </row>
    <row r="203" spans="2:13" x14ac:dyDescent="0.35">
      <c r="B203" s="389"/>
      <c r="M203" s="221"/>
    </row>
    <row r="204" spans="2:13" x14ac:dyDescent="0.35">
      <c r="B204" s="389"/>
      <c r="M204" s="221"/>
    </row>
    <row r="205" spans="2:13" x14ac:dyDescent="0.35">
      <c r="B205" s="389"/>
      <c r="M205" s="221"/>
    </row>
    <row r="206" spans="2:13" x14ac:dyDescent="0.35">
      <c r="B206" s="389"/>
      <c r="M206" s="221"/>
    </row>
    <row r="207" spans="2:13" x14ac:dyDescent="0.35">
      <c r="B207" s="389"/>
      <c r="M207" s="221"/>
    </row>
    <row r="208" spans="2:13" x14ac:dyDescent="0.35">
      <c r="B208" s="389"/>
      <c r="M208" s="221"/>
    </row>
    <row r="209" spans="2:13" x14ac:dyDescent="0.35">
      <c r="B209" s="389"/>
      <c r="M209" s="221"/>
    </row>
    <row r="210" spans="2:13" x14ac:dyDescent="0.35">
      <c r="B210" s="389"/>
      <c r="M210" s="221"/>
    </row>
    <row r="211" spans="2:13" x14ac:dyDescent="0.35">
      <c r="B211" s="389"/>
      <c r="M211" s="221"/>
    </row>
    <row r="212" spans="2:13" x14ac:dyDescent="0.35">
      <c r="B212" s="389"/>
      <c r="M212" s="221"/>
    </row>
    <row r="213" spans="2:13" x14ac:dyDescent="0.35">
      <c r="B213" s="389"/>
      <c r="M213" s="221"/>
    </row>
    <row r="214" spans="2:13" x14ac:dyDescent="0.35">
      <c r="B214" s="389"/>
      <c r="M214" s="221"/>
    </row>
    <row r="215" spans="2:13" x14ac:dyDescent="0.35">
      <c r="B215" s="389"/>
      <c r="M215" s="221"/>
    </row>
    <row r="216" spans="2:13" x14ac:dyDescent="0.35">
      <c r="B216" s="389"/>
      <c r="M216" s="221"/>
    </row>
    <row r="217" spans="2:13" x14ac:dyDescent="0.35">
      <c r="B217" s="389"/>
      <c r="M217" s="221"/>
    </row>
    <row r="218" spans="2:13" x14ac:dyDescent="0.35">
      <c r="B218" s="389"/>
      <c r="M218" s="221"/>
    </row>
    <row r="219" spans="2:13" x14ac:dyDescent="0.35">
      <c r="B219" s="389"/>
      <c r="M219" s="221"/>
    </row>
    <row r="220" spans="2:13" x14ac:dyDescent="0.35">
      <c r="B220" s="389"/>
      <c r="M220" s="221"/>
    </row>
    <row r="221" spans="2:13" x14ac:dyDescent="0.35">
      <c r="B221" s="389"/>
      <c r="M221" s="221"/>
    </row>
    <row r="222" spans="2:13" x14ac:dyDescent="0.35">
      <c r="B222" s="389"/>
      <c r="M222" s="221"/>
    </row>
    <row r="223" spans="2:13" x14ac:dyDescent="0.35">
      <c r="B223" s="389"/>
      <c r="M223" s="221"/>
    </row>
    <row r="224" spans="2:13" x14ac:dyDescent="0.35">
      <c r="B224" s="389"/>
      <c r="M224" s="221"/>
    </row>
    <row r="225" spans="2:13" x14ac:dyDescent="0.35">
      <c r="B225" s="389"/>
      <c r="M225" s="221"/>
    </row>
    <row r="226" spans="2:13" x14ac:dyDescent="0.35">
      <c r="B226" s="389"/>
      <c r="M226" s="221"/>
    </row>
    <row r="227" spans="2:13" x14ac:dyDescent="0.35">
      <c r="B227" s="389"/>
      <c r="M227" s="221"/>
    </row>
    <row r="228" spans="2:13" x14ac:dyDescent="0.35">
      <c r="B228" s="389"/>
      <c r="M228" s="221"/>
    </row>
    <row r="229" spans="2:13" x14ac:dyDescent="0.35">
      <c r="B229" s="389"/>
      <c r="M229" s="221"/>
    </row>
    <row r="230" spans="2:13" x14ac:dyDescent="0.35">
      <c r="B230" s="389"/>
      <c r="M230" s="221"/>
    </row>
    <row r="231" spans="2:13" x14ac:dyDescent="0.35">
      <c r="B231" s="389"/>
      <c r="M231" s="221"/>
    </row>
    <row r="232" spans="2:13" x14ac:dyDescent="0.35">
      <c r="B232" s="389"/>
      <c r="M232" s="221"/>
    </row>
    <row r="233" spans="2:13" x14ac:dyDescent="0.35">
      <c r="B233" s="389"/>
      <c r="M233" s="221"/>
    </row>
    <row r="234" spans="2:13" x14ac:dyDescent="0.35">
      <c r="B234" s="389"/>
      <c r="M234" s="221"/>
    </row>
    <row r="235" spans="2:13" x14ac:dyDescent="0.35">
      <c r="B235" s="389"/>
      <c r="M235" s="221"/>
    </row>
    <row r="236" spans="2:13" x14ac:dyDescent="0.35">
      <c r="B236" s="389"/>
      <c r="M236" s="221"/>
    </row>
    <row r="237" spans="2:13" x14ac:dyDescent="0.35">
      <c r="B237" s="389"/>
      <c r="M237" s="221"/>
    </row>
    <row r="238" spans="2:13" x14ac:dyDescent="0.35">
      <c r="B238" s="389"/>
      <c r="M238" s="221"/>
    </row>
    <row r="239" spans="2:13" x14ac:dyDescent="0.35">
      <c r="B239" s="389"/>
      <c r="M239" s="221"/>
    </row>
    <row r="240" spans="2:13" x14ac:dyDescent="0.35">
      <c r="B240" s="389"/>
      <c r="M240" s="221"/>
    </row>
    <row r="241" spans="2:13" x14ac:dyDescent="0.35">
      <c r="B241" s="389"/>
      <c r="M241" s="221"/>
    </row>
    <row r="242" spans="2:13" x14ac:dyDescent="0.35">
      <c r="B242" s="389"/>
      <c r="M242" s="221"/>
    </row>
    <row r="243" spans="2:13" x14ac:dyDescent="0.35">
      <c r="B243" s="389"/>
      <c r="M243" s="221"/>
    </row>
    <row r="244" spans="2:13" x14ac:dyDescent="0.35">
      <c r="B244" s="389"/>
      <c r="M244" s="221"/>
    </row>
    <row r="245" spans="2:13" x14ac:dyDescent="0.35">
      <c r="B245" s="389"/>
      <c r="M245" s="221"/>
    </row>
    <row r="246" spans="2:13" x14ac:dyDescent="0.35">
      <c r="B246" s="389"/>
      <c r="M246" s="221"/>
    </row>
    <row r="247" spans="2:13" x14ac:dyDescent="0.35">
      <c r="B247" s="389"/>
      <c r="M247" s="221"/>
    </row>
    <row r="248" spans="2:13" x14ac:dyDescent="0.35">
      <c r="B248" s="389"/>
      <c r="M248" s="221"/>
    </row>
    <row r="249" spans="2:13" x14ac:dyDescent="0.35">
      <c r="B249" s="389"/>
      <c r="M249" s="221"/>
    </row>
    <row r="250" spans="2:13" x14ac:dyDescent="0.35">
      <c r="B250" s="389"/>
      <c r="M250" s="221"/>
    </row>
    <row r="251" spans="2:13" x14ac:dyDescent="0.35">
      <c r="B251" s="389"/>
      <c r="M251" s="221"/>
    </row>
    <row r="252" spans="2:13" x14ac:dyDescent="0.35">
      <c r="B252" s="389"/>
      <c r="M252" s="221"/>
    </row>
    <row r="253" spans="2:13" x14ac:dyDescent="0.35">
      <c r="B253" s="389"/>
      <c r="M253" s="221"/>
    </row>
    <row r="254" spans="2:13" x14ac:dyDescent="0.35">
      <c r="B254" s="389"/>
      <c r="M254" s="221"/>
    </row>
    <row r="255" spans="2:13" x14ac:dyDescent="0.35">
      <c r="B255" s="389"/>
      <c r="M255" s="221"/>
    </row>
    <row r="256" spans="2:13" x14ac:dyDescent="0.35">
      <c r="B256" s="389"/>
      <c r="M256" s="221"/>
    </row>
    <row r="257" spans="2:13" x14ac:dyDescent="0.35">
      <c r="B257" s="389"/>
      <c r="M257" s="221"/>
    </row>
    <row r="258" spans="2:13" x14ac:dyDescent="0.35">
      <c r="B258" s="389"/>
      <c r="M258" s="221"/>
    </row>
    <row r="259" spans="2:13" x14ac:dyDescent="0.35">
      <c r="B259" s="389"/>
      <c r="M259" s="221"/>
    </row>
    <row r="260" spans="2:13" x14ac:dyDescent="0.35">
      <c r="B260" s="389"/>
      <c r="M260" s="221"/>
    </row>
    <row r="261" spans="2:13" x14ac:dyDescent="0.35">
      <c r="B261" s="389"/>
      <c r="M261" s="221"/>
    </row>
    <row r="262" spans="2:13" x14ac:dyDescent="0.35">
      <c r="B262" s="389"/>
      <c r="M262" s="221"/>
    </row>
    <row r="263" spans="2:13" x14ac:dyDescent="0.35">
      <c r="B263" s="389"/>
      <c r="M263" s="221"/>
    </row>
    <row r="264" spans="2:13" x14ac:dyDescent="0.35">
      <c r="B264" s="389"/>
      <c r="M264" s="221"/>
    </row>
    <row r="265" spans="2:13" x14ac:dyDescent="0.35">
      <c r="B265" s="389"/>
      <c r="M265" s="221"/>
    </row>
    <row r="266" spans="2:13" x14ac:dyDescent="0.35">
      <c r="B266" s="389"/>
      <c r="M266" s="221"/>
    </row>
    <row r="267" spans="2:13" x14ac:dyDescent="0.35">
      <c r="B267" s="389"/>
      <c r="M267" s="221"/>
    </row>
    <row r="268" spans="2:13" x14ac:dyDescent="0.35">
      <c r="B268" s="389"/>
      <c r="M268" s="221"/>
    </row>
    <row r="269" spans="2:13" x14ac:dyDescent="0.35">
      <c r="B269" s="389"/>
      <c r="M269" s="221"/>
    </row>
    <row r="270" spans="2:13" x14ac:dyDescent="0.35">
      <c r="B270" s="389"/>
      <c r="M270" s="221"/>
    </row>
    <row r="271" spans="2:13" x14ac:dyDescent="0.35">
      <c r="B271" s="389"/>
      <c r="M271" s="221"/>
    </row>
    <row r="272" spans="2:13" x14ac:dyDescent="0.35">
      <c r="B272" s="389"/>
      <c r="M272" s="221"/>
    </row>
    <row r="273" spans="2:13" x14ac:dyDescent="0.35">
      <c r="B273" s="389"/>
      <c r="M273" s="221"/>
    </row>
    <row r="274" spans="2:13" x14ac:dyDescent="0.35">
      <c r="B274" s="389"/>
      <c r="M274" s="221"/>
    </row>
    <row r="275" spans="2:13" x14ac:dyDescent="0.35">
      <c r="B275" s="389"/>
      <c r="M275" s="221"/>
    </row>
    <row r="276" spans="2:13" x14ac:dyDescent="0.35">
      <c r="B276" s="389"/>
      <c r="M276" s="221"/>
    </row>
    <row r="277" spans="2:13" x14ac:dyDescent="0.35">
      <c r="B277" s="389"/>
      <c r="M277" s="221"/>
    </row>
    <row r="278" spans="2:13" x14ac:dyDescent="0.35">
      <c r="B278" s="389"/>
      <c r="M278" s="221"/>
    </row>
    <row r="279" spans="2:13" x14ac:dyDescent="0.35">
      <c r="B279" s="389"/>
      <c r="M279" s="221"/>
    </row>
    <row r="280" spans="2:13" x14ac:dyDescent="0.35">
      <c r="B280" s="389"/>
      <c r="M280" s="221"/>
    </row>
    <row r="281" spans="2:13" x14ac:dyDescent="0.35">
      <c r="B281" s="389"/>
      <c r="M281" s="221"/>
    </row>
    <row r="282" spans="2:13" x14ac:dyDescent="0.35">
      <c r="B282" s="389"/>
      <c r="M282" s="221"/>
    </row>
    <row r="283" spans="2:13" x14ac:dyDescent="0.35">
      <c r="B283" s="389"/>
      <c r="M283" s="221"/>
    </row>
    <row r="284" spans="2:13" x14ac:dyDescent="0.35">
      <c r="B284" s="389"/>
      <c r="M284" s="221"/>
    </row>
    <row r="285" spans="2:13" x14ac:dyDescent="0.35">
      <c r="B285" s="389"/>
      <c r="M285" s="221"/>
    </row>
    <row r="286" spans="2:13" x14ac:dyDescent="0.35">
      <c r="B286" s="389"/>
      <c r="M286" s="221"/>
    </row>
    <row r="287" spans="2:13" x14ac:dyDescent="0.35">
      <c r="B287" s="389"/>
      <c r="M287" s="221"/>
    </row>
    <row r="288" spans="2:13" x14ac:dyDescent="0.35">
      <c r="B288" s="389"/>
      <c r="M288" s="221"/>
    </row>
    <row r="289" spans="2:13" x14ac:dyDescent="0.35">
      <c r="B289" s="389"/>
      <c r="M289" s="221"/>
    </row>
    <row r="290" spans="2:13" x14ac:dyDescent="0.35">
      <c r="B290" s="389"/>
      <c r="M290" s="221"/>
    </row>
    <row r="291" spans="2:13" x14ac:dyDescent="0.35">
      <c r="B291" s="389"/>
      <c r="M291" s="221"/>
    </row>
    <row r="292" spans="2:13" x14ac:dyDescent="0.35">
      <c r="B292" s="389"/>
      <c r="M292" s="221"/>
    </row>
    <row r="293" spans="2:13" x14ac:dyDescent="0.35">
      <c r="B293" s="389"/>
      <c r="M293" s="221"/>
    </row>
    <row r="294" spans="2:13" x14ac:dyDescent="0.35">
      <c r="B294" s="389"/>
      <c r="M294" s="221"/>
    </row>
    <row r="295" spans="2:13" x14ac:dyDescent="0.35">
      <c r="B295" s="389"/>
      <c r="M295" s="221"/>
    </row>
    <row r="296" spans="2:13" x14ac:dyDescent="0.35">
      <c r="B296" s="389"/>
      <c r="M296" s="221"/>
    </row>
    <row r="297" spans="2:13" x14ac:dyDescent="0.35">
      <c r="B297" s="389"/>
      <c r="M297" s="221"/>
    </row>
    <row r="298" spans="2:13" x14ac:dyDescent="0.35">
      <c r="B298" s="389"/>
      <c r="M298" s="221"/>
    </row>
    <row r="299" spans="2:13" x14ac:dyDescent="0.35">
      <c r="B299" s="389"/>
      <c r="M299" s="221"/>
    </row>
    <row r="300" spans="2:13" x14ac:dyDescent="0.35">
      <c r="B300" s="389"/>
      <c r="M300" s="221"/>
    </row>
    <row r="301" spans="2:13" x14ac:dyDescent="0.35">
      <c r="B301" s="389"/>
      <c r="M301" s="221"/>
    </row>
    <row r="302" spans="2:13" x14ac:dyDescent="0.35">
      <c r="B302" s="389"/>
      <c r="M302" s="221"/>
    </row>
    <row r="303" spans="2:13" x14ac:dyDescent="0.35">
      <c r="B303" s="389"/>
      <c r="M303" s="221"/>
    </row>
    <row r="304" spans="2:13" x14ac:dyDescent="0.35">
      <c r="B304" s="389"/>
      <c r="M304" s="221"/>
    </row>
    <row r="305" spans="2:13" x14ac:dyDescent="0.35">
      <c r="B305" s="389"/>
      <c r="M305" s="221"/>
    </row>
    <row r="306" spans="2:13" x14ac:dyDescent="0.35">
      <c r="B306" s="389"/>
      <c r="M306" s="221"/>
    </row>
    <row r="307" spans="2:13" x14ac:dyDescent="0.35">
      <c r="B307" s="389"/>
      <c r="M307" s="221"/>
    </row>
    <row r="308" spans="2:13" x14ac:dyDescent="0.35">
      <c r="B308" s="389"/>
      <c r="M308" s="221"/>
    </row>
    <row r="309" spans="2:13" x14ac:dyDescent="0.35">
      <c r="B309" s="389"/>
      <c r="M309" s="221"/>
    </row>
    <row r="310" spans="2:13" x14ac:dyDescent="0.35">
      <c r="B310" s="389"/>
      <c r="M310" s="221"/>
    </row>
    <row r="311" spans="2:13" x14ac:dyDescent="0.35">
      <c r="B311" s="389"/>
      <c r="M311" s="221"/>
    </row>
    <row r="312" spans="2:13" x14ac:dyDescent="0.35">
      <c r="B312" s="389"/>
      <c r="M312" s="221"/>
    </row>
    <row r="313" spans="2:13" x14ac:dyDescent="0.35">
      <c r="B313" s="389"/>
      <c r="M313" s="221"/>
    </row>
    <row r="314" spans="2:13" x14ac:dyDescent="0.35">
      <c r="B314" s="389"/>
      <c r="M314" s="221"/>
    </row>
    <row r="315" spans="2:13" x14ac:dyDescent="0.35">
      <c r="B315" s="389"/>
      <c r="M315" s="221"/>
    </row>
    <row r="316" spans="2:13" x14ac:dyDescent="0.35">
      <c r="B316" s="389"/>
      <c r="M316" s="221"/>
    </row>
    <row r="317" spans="2:13" x14ac:dyDescent="0.35">
      <c r="B317" s="389"/>
      <c r="M317" s="221"/>
    </row>
    <row r="318" spans="2:13" x14ac:dyDescent="0.35">
      <c r="B318" s="389"/>
      <c r="M318" s="221"/>
    </row>
    <row r="319" spans="2:13" x14ac:dyDescent="0.35">
      <c r="B319" s="389"/>
      <c r="M319" s="221"/>
    </row>
    <row r="320" spans="2:13" x14ac:dyDescent="0.35">
      <c r="B320" s="389"/>
      <c r="M320" s="221"/>
    </row>
    <row r="321" spans="2:13" x14ac:dyDescent="0.35">
      <c r="B321" s="389"/>
      <c r="M321" s="221"/>
    </row>
    <row r="322" spans="2:13" x14ac:dyDescent="0.35">
      <c r="B322" s="389"/>
      <c r="M322" s="221"/>
    </row>
    <row r="323" spans="2:13" x14ac:dyDescent="0.35">
      <c r="B323" s="389"/>
      <c r="M323" s="221"/>
    </row>
    <row r="324" spans="2:13" x14ac:dyDescent="0.35">
      <c r="B324" s="389"/>
      <c r="M324" s="221"/>
    </row>
    <row r="325" spans="2:13" x14ac:dyDescent="0.35">
      <c r="B325" s="389"/>
      <c r="M325" s="221"/>
    </row>
    <row r="326" spans="2:13" x14ac:dyDescent="0.35">
      <c r="B326" s="389"/>
      <c r="M326" s="221"/>
    </row>
    <row r="327" spans="2:13" x14ac:dyDescent="0.35">
      <c r="B327" s="389"/>
      <c r="M327" s="221"/>
    </row>
    <row r="328" spans="2:13" x14ac:dyDescent="0.35">
      <c r="B328" s="389"/>
      <c r="M328" s="221"/>
    </row>
    <row r="329" spans="2:13" x14ac:dyDescent="0.35">
      <c r="B329" s="389"/>
      <c r="M329" s="221"/>
    </row>
    <row r="330" spans="2:13" x14ac:dyDescent="0.35">
      <c r="B330" s="389"/>
      <c r="M330" s="221"/>
    </row>
    <row r="331" spans="2:13" x14ac:dyDescent="0.35">
      <c r="B331" s="389"/>
      <c r="M331" s="221"/>
    </row>
    <row r="332" spans="2:13" x14ac:dyDescent="0.35">
      <c r="B332" s="389"/>
      <c r="M332" s="221"/>
    </row>
    <row r="333" spans="2:13" x14ac:dyDescent="0.35">
      <c r="B333" s="389"/>
      <c r="M333" s="221"/>
    </row>
    <row r="334" spans="2:13" x14ac:dyDescent="0.35">
      <c r="B334" s="389"/>
      <c r="M334" s="221"/>
    </row>
    <row r="335" spans="2:13" x14ac:dyDescent="0.35">
      <c r="B335" s="389"/>
      <c r="M335" s="221"/>
    </row>
    <row r="336" spans="2:13" x14ac:dyDescent="0.35">
      <c r="B336" s="389"/>
      <c r="M336" s="221"/>
    </row>
    <row r="337" spans="2:13" x14ac:dyDescent="0.35">
      <c r="B337" s="389"/>
      <c r="M337" s="221"/>
    </row>
    <row r="338" spans="2:13" x14ac:dyDescent="0.35">
      <c r="B338" s="389"/>
      <c r="M338" s="221"/>
    </row>
    <row r="339" spans="2:13" x14ac:dyDescent="0.35">
      <c r="B339" s="389"/>
      <c r="M339" s="221"/>
    </row>
    <row r="340" spans="2:13" x14ac:dyDescent="0.35">
      <c r="B340" s="389"/>
      <c r="M340" s="221"/>
    </row>
    <row r="341" spans="2:13" x14ac:dyDescent="0.35">
      <c r="B341" s="389"/>
      <c r="M341" s="221"/>
    </row>
    <row r="342" spans="2:13" x14ac:dyDescent="0.35">
      <c r="B342" s="389"/>
      <c r="M342" s="221"/>
    </row>
    <row r="343" spans="2:13" x14ac:dyDescent="0.35">
      <c r="B343" s="389"/>
      <c r="M343" s="221"/>
    </row>
    <row r="344" spans="2:13" x14ac:dyDescent="0.35">
      <c r="B344" s="389"/>
      <c r="M344" s="221"/>
    </row>
    <row r="345" spans="2:13" x14ac:dyDescent="0.35">
      <c r="B345" s="389"/>
      <c r="M345" s="221"/>
    </row>
    <row r="346" spans="2:13" x14ac:dyDescent="0.35">
      <c r="B346" s="389"/>
      <c r="M346" s="221"/>
    </row>
    <row r="347" spans="2:13" x14ac:dyDescent="0.35">
      <c r="B347" s="389"/>
      <c r="M347" s="221"/>
    </row>
    <row r="348" spans="2:13" x14ac:dyDescent="0.35">
      <c r="B348" s="389"/>
      <c r="M348" s="221"/>
    </row>
    <row r="349" spans="2:13" x14ac:dyDescent="0.35">
      <c r="B349" s="389"/>
      <c r="M349" s="221"/>
    </row>
    <row r="350" spans="2:13" x14ac:dyDescent="0.35">
      <c r="B350" s="389"/>
      <c r="M350" s="221"/>
    </row>
    <row r="351" spans="2:13" x14ac:dyDescent="0.35">
      <c r="B351" s="389"/>
      <c r="M351" s="221"/>
    </row>
    <row r="352" spans="2:13" x14ac:dyDescent="0.35">
      <c r="B352" s="389"/>
      <c r="M352" s="221"/>
    </row>
    <row r="353" spans="2:13" x14ac:dyDescent="0.35">
      <c r="B353" s="389"/>
      <c r="M353" s="221"/>
    </row>
    <row r="354" spans="2:13" x14ac:dyDescent="0.35">
      <c r="B354" s="389"/>
      <c r="M354" s="221"/>
    </row>
    <row r="355" spans="2:13" x14ac:dyDescent="0.35">
      <c r="B355" s="389"/>
      <c r="M355" s="221"/>
    </row>
    <row r="356" spans="2:13" x14ac:dyDescent="0.35">
      <c r="M356" s="221"/>
    </row>
    <row r="357" spans="2:13" x14ac:dyDescent="0.35">
      <c r="M357" s="221"/>
    </row>
    <row r="358" spans="2:13" x14ac:dyDescent="0.35">
      <c r="M358" s="221"/>
    </row>
    <row r="359" spans="2:13" x14ac:dyDescent="0.35">
      <c r="M359" s="221"/>
    </row>
    <row r="360" spans="2:13" x14ac:dyDescent="0.35">
      <c r="M360" s="221"/>
    </row>
    <row r="361" spans="2:13" x14ac:dyDescent="0.35">
      <c r="M361" s="221"/>
    </row>
    <row r="362" spans="2:13" x14ac:dyDescent="0.35">
      <c r="M362" s="221"/>
    </row>
  </sheetData>
  <autoFilter ref="A20:R150" xr:uid="{DBEF307A-8309-4E88-A766-1E849FA3843B}">
    <filterColumn colId="14">
      <filters>
        <filter val="MEKONG SUBLABOR"/>
      </filters>
    </filterColumn>
  </autoFilter>
  <mergeCells count="1">
    <mergeCell ref="F19:G19"/>
  </mergeCells>
  <conditionalFormatting sqref="B1:B1048576">
    <cfRule type="duplicateValues" dxfId="82" priority="3"/>
  </conditionalFormatting>
  <conditionalFormatting sqref="B21">
    <cfRule type="duplicateValues" dxfId="81" priority="35"/>
    <cfRule type="duplicateValues" dxfId="80" priority="36"/>
  </conditionalFormatting>
  <conditionalFormatting sqref="B22:B24 B26:B150">
    <cfRule type="duplicateValues" dxfId="79" priority="56"/>
  </conditionalFormatting>
  <conditionalFormatting sqref="B25">
    <cfRule type="duplicateValues" dxfId="78" priority="49"/>
    <cfRule type="duplicateValues" dxfId="77" priority="53" stopIfTrue="1"/>
    <cfRule type="duplicateValues" dxfId="76" priority="52"/>
    <cfRule type="duplicateValues" dxfId="75" priority="51"/>
    <cfRule type="duplicateValues" dxfId="74" priority="50"/>
    <cfRule type="duplicateValues" dxfId="73" priority="48"/>
    <cfRule type="duplicateValues" dxfId="72" priority="47"/>
  </conditionalFormatting>
  <conditionalFormatting sqref="B29">
    <cfRule type="duplicateValues" dxfId="71" priority="40"/>
    <cfRule type="duplicateValues" dxfId="70" priority="39"/>
    <cfRule type="duplicateValues" dxfId="69" priority="38"/>
    <cfRule type="duplicateValues" dxfId="68" priority="42"/>
    <cfRule type="duplicateValues" dxfId="67" priority="46"/>
    <cfRule type="duplicateValues" dxfId="66" priority="45"/>
    <cfRule type="duplicateValues" dxfId="65" priority="44"/>
    <cfRule type="duplicateValues" dxfId="64" priority="43"/>
    <cfRule type="duplicateValues" dxfId="63" priority="37"/>
    <cfRule type="duplicateValues" dxfId="62" priority="41"/>
  </conditionalFormatting>
  <conditionalFormatting sqref="B128:B150 E128:F150">
    <cfRule type="duplicateValues" dxfId="61" priority="54"/>
  </conditionalFormatting>
  <conditionalFormatting sqref="B128:B150">
    <cfRule type="duplicateValues" dxfId="60" priority="55"/>
  </conditionalFormatting>
  <conditionalFormatting sqref="B156:B334">
    <cfRule type="duplicateValues" dxfId="59" priority="20"/>
    <cfRule type="duplicateValues" dxfId="58" priority="21"/>
    <cfRule type="duplicateValues" dxfId="57" priority="22"/>
  </conditionalFormatting>
  <conditionalFormatting sqref="B156:B355">
    <cfRule type="duplicateValues" dxfId="56" priority="25"/>
    <cfRule type="duplicateValues" dxfId="55" priority="24"/>
    <cfRule type="duplicateValues" dxfId="54" priority="23"/>
  </conditionalFormatting>
  <conditionalFormatting sqref="B156:B1048576 B2:B4 B6:B24 B26:B150">
    <cfRule type="duplicateValues" dxfId="53" priority="29"/>
  </conditionalFormatting>
  <conditionalFormatting sqref="B156:B1048576 B2:B4 B6:B150">
    <cfRule type="duplicateValues" dxfId="52" priority="4"/>
    <cfRule type="duplicateValues" dxfId="51" priority="5"/>
  </conditionalFormatting>
  <conditionalFormatting sqref="B156:B1048576 B17:B20 B6 B2:B4">
    <cfRule type="duplicateValues" dxfId="50" priority="28"/>
    <cfRule type="duplicateValues" dxfId="49" priority="27"/>
  </conditionalFormatting>
  <conditionalFormatting sqref="B156:B1048576 B22:B24 B2:B4 B6:B20 B26:B150">
    <cfRule type="duplicateValues" dxfId="48" priority="26"/>
  </conditionalFormatting>
  <conditionalFormatting sqref="B156:B1048576">
    <cfRule type="duplicateValues" dxfId="47" priority="30"/>
    <cfRule type="duplicateValues" dxfId="46" priority="6"/>
  </conditionalFormatting>
  <conditionalFormatting sqref="B164:B168">
    <cfRule type="duplicateValues" dxfId="45" priority="8"/>
    <cfRule type="duplicateValues" dxfId="44" priority="7"/>
  </conditionalFormatting>
  <conditionalFormatting sqref="B169:B334">
    <cfRule type="duplicateValues" dxfId="43" priority="11"/>
    <cfRule type="duplicateValues" dxfId="42" priority="10"/>
    <cfRule type="duplicateValues" dxfId="41" priority="9"/>
  </conditionalFormatting>
  <conditionalFormatting sqref="B335:B1048576">
    <cfRule type="duplicateValues" dxfId="40" priority="12"/>
  </conditionalFormatting>
  <conditionalFormatting sqref="D2:D3">
    <cfRule type="duplicateValues" dxfId="39" priority="32"/>
    <cfRule type="expression" dxfId="38" priority="33" stopIfTrue="1">
      <formula>AND(COUNTIF(#REF!,D2)&gt;1,NOT(ISBLANK(D2)))</formula>
    </cfRule>
    <cfRule type="duplicateValues" dxfId="37" priority="34"/>
  </conditionalFormatting>
  <conditionalFormatting sqref="D6 F6">
    <cfRule type="duplicateValues" dxfId="36" priority="18"/>
  </conditionalFormatting>
  <conditionalFormatting sqref="D20 F20:I20">
    <cfRule type="duplicateValues" dxfId="35" priority="19"/>
  </conditionalFormatting>
  <conditionalFormatting sqref="G6:L6">
    <cfRule type="duplicateValues" dxfId="34" priority="13"/>
  </conditionalFormatting>
  <conditionalFormatting sqref="J20">
    <cfRule type="duplicateValues" dxfId="33" priority="2"/>
  </conditionalFormatting>
  <conditionalFormatting sqref="K20">
    <cfRule type="duplicateValues" dxfId="32" priority="1"/>
  </conditionalFormatting>
  <conditionalFormatting sqref="L20">
    <cfRule type="duplicateValues" dxfId="31" priority="31"/>
  </conditionalFormatting>
  <conditionalFormatting sqref="M6">
    <cfRule type="duplicateValues" dxfId="30" priority="14"/>
  </conditionalFormatting>
  <conditionalFormatting sqref="M20">
    <cfRule type="duplicateValues" dxfId="29" priority="17"/>
  </conditionalFormatting>
  <conditionalFormatting sqref="N6">
    <cfRule type="duplicateValues" dxfId="28" priority="16"/>
  </conditionalFormatting>
  <conditionalFormatting sqref="N20">
    <cfRule type="duplicateValues" dxfId="27" priority="15"/>
  </conditionalFormatting>
  <pageMargins left="0.7" right="0.7" top="0.75" bottom="0.75" header="0.3" footer="0.3"/>
  <pageSetup paperSize="9" orientation="portrait" horizontalDpi="300" verticalDpi="300" r:id="rId1"/>
  <headerFooter>
    <oddFooter>&amp;C&amp;1#&amp;"Calibri"&amp;10&amp;K0000FFINTERNAL Datalogic Confidential</oddFooter>
  </headerFooter>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9B76E-26D4-44E3-9867-48E30C2148D8}">
  <sheetPr filterMode="1">
    <tabColor theme="9" tint="0.79998168889431442"/>
  </sheetPr>
  <dimension ref="A1:V87"/>
  <sheetViews>
    <sheetView zoomScale="85" zoomScaleNormal="85" workbookViewId="0">
      <pane xSplit="4" ySplit="2" topLeftCell="I18" activePane="bottomRight" state="frozen"/>
      <selection pane="topRight" activeCell="E1" sqref="E1"/>
      <selection pane="bottomLeft" activeCell="A3" sqref="A3"/>
      <selection pane="bottomRight" activeCell="A2" sqref="A2:XFD88"/>
    </sheetView>
  </sheetViews>
  <sheetFormatPr defaultRowHeight="14.5" x14ac:dyDescent="0.35"/>
  <cols>
    <col min="1" max="1" width="6.08984375" style="411" bestFit="1" customWidth="1"/>
    <col min="2" max="2" width="11.54296875" style="300" bestFit="1" customWidth="1"/>
    <col min="3" max="3" width="17.54296875" style="300" hidden="1" customWidth="1"/>
    <col min="4" max="4" width="27.6328125" style="300" customWidth="1"/>
    <col min="5" max="5" width="9" style="300" customWidth="1"/>
    <col min="6" max="6" width="12.7265625" style="300" customWidth="1"/>
    <col min="7" max="8" width="15.1796875" style="300" customWidth="1"/>
    <col min="9" max="9" width="11.453125" style="300" customWidth="1"/>
    <col min="10" max="10" width="15.1796875" style="300" customWidth="1"/>
    <col min="11" max="11" width="15.453125" style="300" customWidth="1"/>
    <col min="12" max="12" width="58.26953125" style="148" customWidth="1"/>
    <col min="13" max="13" width="19.54296875" style="300" customWidth="1"/>
    <col min="14" max="14" width="10.453125" style="300" customWidth="1"/>
    <col min="15" max="15" width="15.1796875" style="411" customWidth="1"/>
    <col min="16" max="16" width="14.81640625" style="300" bestFit="1" customWidth="1"/>
    <col min="17" max="17" width="14.81640625" style="300" customWidth="1"/>
    <col min="18" max="18" width="31.1796875" style="300" customWidth="1"/>
    <col min="19" max="19" width="11.7265625" style="411" customWidth="1"/>
    <col min="20" max="20" width="22.90625" style="300" customWidth="1"/>
    <col min="21" max="21" width="17.54296875" style="300" bestFit="1" customWidth="1"/>
    <col min="22" max="22" width="19.54296875" style="300" customWidth="1"/>
    <col min="23" max="23" width="37" style="300" customWidth="1"/>
    <col min="24" max="24" width="17.453125" style="300" customWidth="1"/>
    <col min="25" max="16384" width="8.7265625" style="300"/>
  </cols>
  <sheetData>
    <row r="1" spans="1:22" x14ac:dyDescent="0.35">
      <c r="P1" s="324">
        <f>SUM(P3:P87)</f>
        <v>-18153846.153846141</v>
      </c>
    </row>
    <row r="2" spans="1:22" ht="31" x14ac:dyDescent="0.35">
      <c r="A2" s="486" t="s">
        <v>2325</v>
      </c>
      <c r="B2" s="487" t="s">
        <v>2326</v>
      </c>
      <c r="C2" s="487" t="s">
        <v>6</v>
      </c>
      <c r="D2" s="486" t="s">
        <v>2327</v>
      </c>
      <c r="E2" s="488" t="s">
        <v>2328</v>
      </c>
      <c r="F2" s="488" t="s">
        <v>329</v>
      </c>
      <c r="G2" s="489" t="s">
        <v>2329</v>
      </c>
      <c r="H2" s="489" t="s">
        <v>2329</v>
      </c>
      <c r="I2" s="490" t="s">
        <v>333</v>
      </c>
      <c r="J2" s="489" t="s">
        <v>2330</v>
      </c>
      <c r="K2" s="491" t="s">
        <v>618</v>
      </c>
      <c r="L2" s="492" t="s">
        <v>2221</v>
      </c>
      <c r="M2" s="492" t="s">
        <v>324</v>
      </c>
      <c r="N2" s="486" t="s">
        <v>2331</v>
      </c>
      <c r="O2" s="491" t="s">
        <v>331</v>
      </c>
      <c r="P2" s="493" t="s">
        <v>2332</v>
      </c>
      <c r="Q2" s="493"/>
      <c r="R2" s="457" t="s">
        <v>332</v>
      </c>
      <c r="S2" s="411" t="s">
        <v>2333</v>
      </c>
    </row>
    <row r="3" spans="1:22" hidden="1" x14ac:dyDescent="0.35">
      <c r="A3" s="456" t="str">
        <f t="shared" ref="A3:A66" si="0">TRIM(B3)</f>
        <v>26005684</v>
      </c>
      <c r="B3" s="494">
        <v>26005684</v>
      </c>
      <c r="C3" s="495">
        <v>93405129</v>
      </c>
      <c r="D3" s="349" t="s">
        <v>1776</v>
      </c>
      <c r="E3" s="349" t="s">
        <v>56</v>
      </c>
      <c r="F3" s="349" t="s">
        <v>399</v>
      </c>
      <c r="G3" s="496" t="s">
        <v>2334</v>
      </c>
      <c r="H3" s="496" t="s">
        <v>2335</v>
      </c>
      <c r="I3" s="497">
        <v>46169</v>
      </c>
      <c r="J3" s="497">
        <v>46177</v>
      </c>
      <c r="K3" s="497">
        <v>46178</v>
      </c>
      <c r="L3" s="349" t="s">
        <v>2336</v>
      </c>
      <c r="M3" s="498" t="s">
        <v>870</v>
      </c>
      <c r="N3" s="499" cm="1">
        <f t="array" ref="N3">IFERROR(_xlfn.IFS((K3-J3)&gt;3,0,(K3-J3)&lt;0,"check"),3-(K3-J3))</f>
        <v>2</v>
      </c>
      <c r="O3" s="498">
        <v>5900000</v>
      </c>
      <c r="P3" s="498">
        <f>-O3/208*8*N3</f>
        <v>-453846.15384615387</v>
      </c>
      <c r="Q3" s="500" t="str">
        <f>IF(N3&gt;0,("Trừ "&amp;N3&amp;" ngày lương vi phạm nghỉ không báo trước"),"")</f>
        <v>Trừ 2 ngày lương vi phạm nghỉ không báo trước</v>
      </c>
      <c r="S3" s="501">
        <v>10</v>
      </c>
      <c r="T3" s="16"/>
    </row>
    <row r="4" spans="1:22" hidden="1" x14ac:dyDescent="0.35">
      <c r="A4" s="456" t="str">
        <f t="shared" si="0"/>
        <v>26005685</v>
      </c>
      <c r="B4" s="494">
        <v>26005685</v>
      </c>
      <c r="C4" s="495">
        <v>93405130</v>
      </c>
      <c r="D4" s="349" t="s">
        <v>1811</v>
      </c>
      <c r="E4" s="349" t="s">
        <v>61</v>
      </c>
      <c r="F4" s="349" t="s">
        <v>547</v>
      </c>
      <c r="G4" s="496" t="s">
        <v>2337</v>
      </c>
      <c r="H4" s="496" t="s">
        <v>2338</v>
      </c>
      <c r="I4" s="497">
        <v>46175</v>
      </c>
      <c r="J4" s="497">
        <v>0</v>
      </c>
      <c r="K4" s="497">
        <v>46176</v>
      </c>
      <c r="L4" s="349" t="s">
        <v>2339</v>
      </c>
      <c r="M4" s="498" t="s">
        <v>1067</v>
      </c>
      <c r="N4" s="499" cm="1">
        <f t="array" ref="N4">IFERROR(_xlfn.IFS((K4-J4)&gt;3,0,(K4-J4)&lt;0,"check"),3-(K4-J4))</f>
        <v>0</v>
      </c>
      <c r="O4" s="498">
        <v>5900000</v>
      </c>
      <c r="P4" s="498">
        <f t="shared" ref="P4:P67" si="1">-O4/208*8*N4</f>
        <v>0</v>
      </c>
      <c r="Q4" s="500" t="str">
        <f t="shared" ref="Q4:Q67" si="2">IF(N4&gt;0,("Trừ "&amp;N4&amp;" ngày lương vi phạm nghỉ không báo trước"),"")</f>
        <v/>
      </c>
      <c r="S4" s="501">
        <v>0</v>
      </c>
      <c r="T4" s="16"/>
    </row>
    <row r="5" spans="1:22" hidden="1" x14ac:dyDescent="0.35">
      <c r="A5" s="456" t="str">
        <f t="shared" si="0"/>
        <v>26005688</v>
      </c>
      <c r="B5" s="494">
        <v>26005688</v>
      </c>
      <c r="C5" s="495">
        <v>93405133</v>
      </c>
      <c r="D5" s="349" t="s">
        <v>1817</v>
      </c>
      <c r="E5" s="349" t="s">
        <v>56</v>
      </c>
      <c r="F5" s="349" t="s">
        <v>328</v>
      </c>
      <c r="G5" s="496" t="s">
        <v>2334</v>
      </c>
      <c r="H5" s="496" t="s">
        <v>2335</v>
      </c>
      <c r="I5" s="497">
        <v>46175</v>
      </c>
      <c r="J5" s="497">
        <v>0</v>
      </c>
      <c r="K5" s="497">
        <v>46176</v>
      </c>
      <c r="L5" s="349" t="s">
        <v>2339</v>
      </c>
      <c r="M5" s="498" t="s">
        <v>1067</v>
      </c>
      <c r="N5" s="499" cm="1">
        <f t="array" ref="N5">IFERROR(_xlfn.IFS((K5-J5)&gt;3,0,(K5-J5)&lt;0,"check"),3-(K5-J5))</f>
        <v>0</v>
      </c>
      <c r="O5" s="498">
        <v>5900000</v>
      </c>
      <c r="P5" s="498">
        <f t="shared" si="1"/>
        <v>0</v>
      </c>
      <c r="Q5" s="500" t="str">
        <f t="shared" si="2"/>
        <v/>
      </c>
      <c r="S5" s="501">
        <v>0</v>
      </c>
      <c r="T5" s="16"/>
    </row>
    <row r="6" spans="1:22" hidden="1" x14ac:dyDescent="0.35">
      <c r="A6" s="456" t="str">
        <f t="shared" si="0"/>
        <v>26005689</v>
      </c>
      <c r="B6" s="494">
        <v>26005689</v>
      </c>
      <c r="C6" s="495">
        <v>93405134</v>
      </c>
      <c r="D6" s="349" t="s">
        <v>1819</v>
      </c>
      <c r="E6" s="349" t="s">
        <v>56</v>
      </c>
      <c r="F6" s="349" t="s">
        <v>327</v>
      </c>
      <c r="G6" s="496" t="s">
        <v>2334</v>
      </c>
      <c r="H6" s="496" t="s">
        <v>2335</v>
      </c>
      <c r="I6" s="497">
        <v>46175</v>
      </c>
      <c r="J6" s="497">
        <v>0</v>
      </c>
      <c r="K6" s="497">
        <v>46176</v>
      </c>
      <c r="L6" s="349" t="s">
        <v>2339</v>
      </c>
      <c r="M6" s="498" t="s">
        <v>870</v>
      </c>
      <c r="N6" s="499"/>
      <c r="O6" s="498">
        <v>5900000</v>
      </c>
      <c r="P6" s="498">
        <f t="shared" si="1"/>
        <v>0</v>
      </c>
      <c r="Q6" s="500" t="str">
        <f t="shared" si="2"/>
        <v/>
      </c>
      <c r="S6" s="501">
        <v>0</v>
      </c>
      <c r="T6" s="16"/>
      <c r="U6" s="221"/>
      <c r="V6" s="16"/>
    </row>
    <row r="7" spans="1:22" hidden="1" x14ac:dyDescent="0.35">
      <c r="A7" s="456" t="str">
        <f t="shared" si="0"/>
        <v>26005693</v>
      </c>
      <c r="B7" s="494">
        <v>26005693</v>
      </c>
      <c r="C7" s="495">
        <v>93405138</v>
      </c>
      <c r="D7" s="349" t="s">
        <v>1827</v>
      </c>
      <c r="E7" s="349" t="s">
        <v>56</v>
      </c>
      <c r="F7" s="349" t="s">
        <v>328</v>
      </c>
      <c r="G7" s="496" t="s">
        <v>2334</v>
      </c>
      <c r="H7" s="496" t="s">
        <v>2335</v>
      </c>
      <c r="I7" s="497">
        <v>46175</v>
      </c>
      <c r="J7" s="497">
        <v>0</v>
      </c>
      <c r="K7" s="497">
        <v>46176</v>
      </c>
      <c r="L7" s="349" t="s">
        <v>2339</v>
      </c>
      <c r="M7" s="498" t="s">
        <v>870</v>
      </c>
      <c r="N7" s="499" cm="1">
        <f t="array" ref="N7">IFERROR(_xlfn.IFS((K7-J7)&gt;3,0,(K7-J7)&lt;0,"check"),3-(K7-J7))</f>
        <v>0</v>
      </c>
      <c r="O7" s="498">
        <v>5900000</v>
      </c>
      <c r="P7" s="498">
        <f t="shared" si="1"/>
        <v>0</v>
      </c>
      <c r="Q7" s="500" t="str">
        <f t="shared" si="2"/>
        <v/>
      </c>
      <c r="S7" s="501">
        <v>0</v>
      </c>
      <c r="T7" s="16"/>
      <c r="U7" s="221"/>
      <c r="V7" s="16"/>
    </row>
    <row r="8" spans="1:22" hidden="1" x14ac:dyDescent="0.35">
      <c r="A8" s="456" t="str">
        <f t="shared" si="0"/>
        <v>26005701</v>
      </c>
      <c r="B8" s="494">
        <v>26005701</v>
      </c>
      <c r="C8" s="495">
        <v>93405146</v>
      </c>
      <c r="D8" s="349" t="s">
        <v>1842</v>
      </c>
      <c r="E8" s="349" t="s">
        <v>56</v>
      </c>
      <c r="F8" s="349" t="s">
        <v>327</v>
      </c>
      <c r="G8" s="496" t="s">
        <v>2334</v>
      </c>
      <c r="H8" s="496" t="s">
        <v>2335</v>
      </c>
      <c r="I8" s="497">
        <v>46175</v>
      </c>
      <c r="J8" s="497">
        <v>0</v>
      </c>
      <c r="K8" s="497">
        <v>46176</v>
      </c>
      <c r="L8" s="349" t="s">
        <v>2339</v>
      </c>
      <c r="M8" s="498" t="s">
        <v>1067</v>
      </c>
      <c r="N8" s="499" cm="1">
        <f t="array" ref="N8">IFERROR(_xlfn.IFS((K8-J8)&gt;3,0,(K8-J8)&lt;0,"check"),3-(K8-J8))</f>
        <v>0</v>
      </c>
      <c r="O8" s="498">
        <v>5900000</v>
      </c>
      <c r="P8" s="498">
        <f t="shared" si="1"/>
        <v>0</v>
      </c>
      <c r="Q8" s="500" t="str">
        <f t="shared" si="2"/>
        <v/>
      </c>
      <c r="S8" s="501">
        <v>0</v>
      </c>
      <c r="T8" s="16"/>
      <c r="U8" s="221"/>
      <c r="V8" s="16"/>
    </row>
    <row r="9" spans="1:22" hidden="1" x14ac:dyDescent="0.35">
      <c r="A9" s="456" t="str">
        <f t="shared" si="0"/>
        <v>26005702</v>
      </c>
      <c r="B9" s="494">
        <v>26005702</v>
      </c>
      <c r="C9" s="495">
        <v>93405147</v>
      </c>
      <c r="D9" s="349" t="s">
        <v>1844</v>
      </c>
      <c r="E9" s="349" t="s">
        <v>56</v>
      </c>
      <c r="F9" s="349" t="s">
        <v>328</v>
      </c>
      <c r="G9" s="496" t="s">
        <v>2334</v>
      </c>
      <c r="H9" s="496" t="s">
        <v>2335</v>
      </c>
      <c r="I9" s="497">
        <v>46175</v>
      </c>
      <c r="J9" s="497">
        <v>0</v>
      </c>
      <c r="K9" s="497">
        <v>46176</v>
      </c>
      <c r="L9" s="349" t="s">
        <v>2339</v>
      </c>
      <c r="M9" s="498" t="s">
        <v>1067</v>
      </c>
      <c r="N9" s="499" cm="1">
        <f t="array" ref="N9">IFERROR(_xlfn.IFS((K9-J9)&gt;3,0,(K9-J9)&lt;0,"check"),3-(K9-J9))</f>
        <v>0</v>
      </c>
      <c r="O9" s="498">
        <v>5900000</v>
      </c>
      <c r="P9" s="498">
        <f t="shared" si="1"/>
        <v>0</v>
      </c>
      <c r="Q9" s="500" t="str">
        <f t="shared" si="2"/>
        <v/>
      </c>
      <c r="S9" s="501">
        <v>0</v>
      </c>
      <c r="T9" s="16"/>
      <c r="U9" s="221"/>
      <c r="V9" s="16"/>
    </row>
    <row r="10" spans="1:22" hidden="1" x14ac:dyDescent="0.35">
      <c r="A10" s="456" t="str">
        <f t="shared" si="0"/>
        <v>26005709</v>
      </c>
      <c r="B10" s="494">
        <v>26005709</v>
      </c>
      <c r="C10" s="495">
        <v>93405154</v>
      </c>
      <c r="D10" s="349" t="s">
        <v>1858</v>
      </c>
      <c r="E10" s="349" t="s">
        <v>56</v>
      </c>
      <c r="F10" s="349" t="s">
        <v>399</v>
      </c>
      <c r="G10" s="496" t="s">
        <v>2334</v>
      </c>
      <c r="H10" s="496" t="s">
        <v>2335</v>
      </c>
      <c r="I10" s="497">
        <v>46176</v>
      </c>
      <c r="J10" s="497">
        <v>0</v>
      </c>
      <c r="K10" s="497">
        <v>46177</v>
      </c>
      <c r="L10" s="349" t="s">
        <v>2340</v>
      </c>
      <c r="M10" s="498" t="s">
        <v>870</v>
      </c>
      <c r="N10" s="499" cm="1">
        <f t="array" ref="N10">IFERROR(_xlfn.IFS((K10-J10)&gt;3,0,(K10-J10)&lt;0,"check"),3-(K10-J10))</f>
        <v>0</v>
      </c>
      <c r="O10" s="498">
        <v>5900000</v>
      </c>
      <c r="P10" s="498">
        <f t="shared" si="1"/>
        <v>0</v>
      </c>
      <c r="Q10" s="500" t="str">
        <f t="shared" si="2"/>
        <v/>
      </c>
      <c r="S10" s="501">
        <v>0</v>
      </c>
      <c r="T10" s="16"/>
      <c r="U10" s="221"/>
      <c r="V10" s="16"/>
    </row>
    <row r="11" spans="1:22" hidden="1" x14ac:dyDescent="0.35">
      <c r="A11" s="456" t="str">
        <f t="shared" si="0"/>
        <v>26005710</v>
      </c>
      <c r="B11" s="494">
        <v>26005710</v>
      </c>
      <c r="C11" s="495">
        <v>93405155</v>
      </c>
      <c r="D11" s="349" t="s">
        <v>1860</v>
      </c>
      <c r="E11" s="349" t="s">
        <v>56</v>
      </c>
      <c r="F11" s="349" t="s">
        <v>399</v>
      </c>
      <c r="G11" s="496" t="s">
        <v>2334</v>
      </c>
      <c r="H11" s="496" t="s">
        <v>2335</v>
      </c>
      <c r="I11" s="497">
        <v>46176</v>
      </c>
      <c r="J11" s="497">
        <v>0</v>
      </c>
      <c r="K11" s="497">
        <v>46177</v>
      </c>
      <c r="L11" s="349" t="s">
        <v>2340</v>
      </c>
      <c r="M11" s="498" t="s">
        <v>870</v>
      </c>
      <c r="N11" s="499" cm="1">
        <f t="array" ref="N11">IFERROR(_xlfn.IFS((K11-J11)&gt;3,0,(K11-J11)&lt;0,"check"),3-(K11-J11))</f>
        <v>0</v>
      </c>
      <c r="O11" s="498">
        <v>5900000</v>
      </c>
      <c r="P11" s="498">
        <f t="shared" si="1"/>
        <v>0</v>
      </c>
      <c r="Q11" s="500" t="str">
        <f t="shared" si="2"/>
        <v/>
      </c>
      <c r="S11" s="501">
        <v>0</v>
      </c>
      <c r="T11" s="16"/>
      <c r="U11" s="221"/>
      <c r="V11" s="16"/>
    </row>
    <row r="12" spans="1:22" hidden="1" x14ac:dyDescent="0.35">
      <c r="A12" s="456" t="str">
        <f t="shared" si="0"/>
        <v>26005712</v>
      </c>
      <c r="B12" s="494">
        <v>26005712</v>
      </c>
      <c r="C12" s="495">
        <v>93405157</v>
      </c>
      <c r="D12" s="349" t="s">
        <v>1864</v>
      </c>
      <c r="E12" s="349" t="s">
        <v>56</v>
      </c>
      <c r="F12" s="349" t="s">
        <v>328</v>
      </c>
      <c r="G12" s="496" t="s">
        <v>2334</v>
      </c>
      <c r="H12" s="496" t="s">
        <v>2335</v>
      </c>
      <c r="I12" s="497">
        <v>46176</v>
      </c>
      <c r="J12" s="497">
        <v>46181</v>
      </c>
      <c r="K12" s="497">
        <v>46181</v>
      </c>
      <c r="L12" s="349" t="s">
        <v>2340</v>
      </c>
      <c r="M12" s="498" t="s">
        <v>870</v>
      </c>
      <c r="N12" s="499" cm="1">
        <f t="array" ref="N12">IFERROR(_xlfn.IFS((K12-J12)&gt;3,0,(K12-J12)&lt;0,"check"),3-(K12-J12))</f>
        <v>3</v>
      </c>
      <c r="O12" s="498">
        <v>5900000</v>
      </c>
      <c r="P12" s="498">
        <f t="shared" si="1"/>
        <v>-680769.23076923075</v>
      </c>
      <c r="Q12" s="500" t="str">
        <f t="shared" si="2"/>
        <v>Trừ 3 ngày lương vi phạm nghỉ không báo trước</v>
      </c>
      <c r="S12" s="501">
        <v>16</v>
      </c>
      <c r="T12" s="16"/>
      <c r="U12" s="221"/>
      <c r="V12" s="16"/>
    </row>
    <row r="13" spans="1:22" hidden="1" x14ac:dyDescent="0.35">
      <c r="A13" s="456" t="str">
        <f t="shared" si="0"/>
        <v>26005717</v>
      </c>
      <c r="B13" s="494">
        <v>26005717</v>
      </c>
      <c r="C13" s="495">
        <v>93405162</v>
      </c>
      <c r="D13" s="349" t="s">
        <v>1874</v>
      </c>
      <c r="E13" s="349" t="s">
        <v>56</v>
      </c>
      <c r="F13" s="349" t="s">
        <v>327</v>
      </c>
      <c r="G13" s="496" t="s">
        <v>2334</v>
      </c>
      <c r="H13" s="496" t="s">
        <v>2335</v>
      </c>
      <c r="I13" s="497">
        <v>46176</v>
      </c>
      <c r="J13" s="497">
        <v>46181</v>
      </c>
      <c r="K13" s="497">
        <v>46181</v>
      </c>
      <c r="L13" s="349" t="s">
        <v>2340</v>
      </c>
      <c r="M13" s="498" t="s">
        <v>870</v>
      </c>
      <c r="N13" s="499" cm="1">
        <f t="array" ref="N13">IFERROR(_xlfn.IFS((K13-J13)&gt;3,0,(K13-J13)&lt;0,"check"),3-(K13-J13))</f>
        <v>3</v>
      </c>
      <c r="O13" s="498">
        <v>5900000</v>
      </c>
      <c r="P13" s="498">
        <f t="shared" si="1"/>
        <v>-680769.23076923075</v>
      </c>
      <c r="Q13" s="500" t="str">
        <f t="shared" si="2"/>
        <v>Trừ 3 ngày lương vi phạm nghỉ không báo trước</v>
      </c>
      <c r="S13" s="501">
        <v>16</v>
      </c>
      <c r="T13" s="16"/>
      <c r="U13" s="221"/>
      <c r="V13" s="16"/>
    </row>
    <row r="14" spans="1:22" hidden="1" x14ac:dyDescent="0.35">
      <c r="A14" s="456" t="str">
        <f t="shared" si="0"/>
        <v>26005725</v>
      </c>
      <c r="B14" s="494">
        <v>26005725</v>
      </c>
      <c r="C14" s="495">
        <v>93405170</v>
      </c>
      <c r="D14" s="349" t="s">
        <v>1890</v>
      </c>
      <c r="E14" s="349" t="s">
        <v>56</v>
      </c>
      <c r="F14" s="349" t="s">
        <v>398</v>
      </c>
      <c r="G14" s="496" t="s">
        <v>2334</v>
      </c>
      <c r="H14" s="496" t="s">
        <v>2335</v>
      </c>
      <c r="I14" s="497">
        <v>46176</v>
      </c>
      <c r="J14" s="497">
        <v>0</v>
      </c>
      <c r="K14" s="497">
        <v>46177</v>
      </c>
      <c r="L14" s="349" t="s">
        <v>2340</v>
      </c>
      <c r="M14" s="498" t="s">
        <v>870</v>
      </c>
      <c r="N14" s="499">
        <v>1</v>
      </c>
      <c r="O14" s="498">
        <v>5900000</v>
      </c>
      <c r="P14" s="498">
        <f t="shared" si="1"/>
        <v>-226923.07692307694</v>
      </c>
      <c r="Q14" s="500" t="str">
        <f t="shared" si="2"/>
        <v>Trừ 1 ngày lương vi phạm nghỉ không báo trước</v>
      </c>
      <c r="S14" s="501">
        <v>8</v>
      </c>
      <c r="T14" s="16"/>
      <c r="U14" s="221"/>
      <c r="V14" s="16"/>
    </row>
    <row r="15" spans="1:22" hidden="1" x14ac:dyDescent="0.35">
      <c r="A15" s="456" t="str">
        <f t="shared" si="0"/>
        <v>26005727</v>
      </c>
      <c r="B15" s="494">
        <v>26005727</v>
      </c>
      <c r="C15" s="495">
        <v>93405172</v>
      </c>
      <c r="D15" s="349" t="s">
        <v>1894</v>
      </c>
      <c r="E15" s="349" t="s">
        <v>56</v>
      </c>
      <c r="F15" s="349" t="s">
        <v>328</v>
      </c>
      <c r="G15" s="496" t="s">
        <v>2334</v>
      </c>
      <c r="H15" s="496" t="s">
        <v>2335</v>
      </c>
      <c r="I15" s="497">
        <v>46176</v>
      </c>
      <c r="J15" s="497">
        <v>0</v>
      </c>
      <c r="K15" s="497">
        <v>46177</v>
      </c>
      <c r="L15" s="349" t="s">
        <v>2340</v>
      </c>
      <c r="M15" s="498" t="s">
        <v>319</v>
      </c>
      <c r="N15" s="499" cm="1">
        <f t="array" ref="N15">IFERROR(_xlfn.IFS((K15-J15)&gt;3,0,(K15-J15)&lt;0,"check"),3-(K15-J15))</f>
        <v>0</v>
      </c>
      <c r="O15" s="498">
        <v>5900000</v>
      </c>
      <c r="P15" s="498">
        <f t="shared" si="1"/>
        <v>0</v>
      </c>
      <c r="Q15" s="500" t="str">
        <f t="shared" si="2"/>
        <v/>
      </c>
      <c r="S15" s="501">
        <v>0</v>
      </c>
      <c r="T15" s="16">
        <v>-453846.15384615387</v>
      </c>
      <c r="U15" s="221"/>
      <c r="V15" s="16"/>
    </row>
    <row r="16" spans="1:22" hidden="1" x14ac:dyDescent="0.35">
      <c r="A16" s="456" t="str">
        <f t="shared" si="0"/>
        <v>25005162</v>
      </c>
      <c r="B16" s="494">
        <v>25005162</v>
      </c>
      <c r="C16" s="495" t="s">
        <v>802</v>
      </c>
      <c r="D16" s="349" t="s">
        <v>800</v>
      </c>
      <c r="E16" s="349" t="s">
        <v>56</v>
      </c>
      <c r="F16" s="349" t="s">
        <v>327</v>
      </c>
      <c r="G16" s="496" t="s">
        <v>2334</v>
      </c>
      <c r="H16" s="496" t="s">
        <v>2335</v>
      </c>
      <c r="I16" s="497">
        <v>45959</v>
      </c>
      <c r="J16" s="497">
        <v>0</v>
      </c>
      <c r="K16" s="497">
        <v>46189</v>
      </c>
      <c r="L16" s="349" t="s">
        <v>2341</v>
      </c>
      <c r="M16" s="498" t="s">
        <v>319</v>
      </c>
      <c r="N16" s="499" cm="1">
        <f t="array" ref="N16">IFERROR(_xlfn.IFS((K16-J16)&gt;3,0,(K16-J16)&lt;0,"check"),3-(K16-J16))</f>
        <v>0</v>
      </c>
      <c r="O16" s="498">
        <v>5900000</v>
      </c>
      <c r="P16" s="498">
        <f t="shared" si="1"/>
        <v>0</v>
      </c>
      <c r="Q16" s="500" t="str">
        <f t="shared" si="2"/>
        <v/>
      </c>
      <c r="S16" s="501">
        <v>56</v>
      </c>
      <c r="T16" s="16"/>
      <c r="U16" s="221"/>
      <c r="V16" s="16"/>
    </row>
    <row r="17" spans="1:22" hidden="1" x14ac:dyDescent="0.35">
      <c r="A17" s="456" t="str">
        <f t="shared" si="0"/>
        <v>26005714</v>
      </c>
      <c r="B17" s="494">
        <v>26005714</v>
      </c>
      <c r="C17" s="495">
        <v>93405159</v>
      </c>
      <c r="D17" s="349" t="s">
        <v>1868</v>
      </c>
      <c r="E17" s="349" t="s">
        <v>56</v>
      </c>
      <c r="F17" s="349" t="s">
        <v>328</v>
      </c>
      <c r="G17" s="496" t="s">
        <v>2334</v>
      </c>
      <c r="H17" s="496" t="s">
        <v>2335</v>
      </c>
      <c r="I17" s="497">
        <v>46176</v>
      </c>
      <c r="J17" s="497">
        <v>46183</v>
      </c>
      <c r="K17" s="497">
        <v>46188</v>
      </c>
      <c r="L17" s="349" t="s">
        <v>2336</v>
      </c>
      <c r="M17" s="498" t="s">
        <v>870</v>
      </c>
      <c r="N17" s="499" cm="1">
        <f t="array" ref="N17">IFERROR(_xlfn.IFS((K17-J17)&gt;3,0,(K17-J17)&lt;0,"check"),3-(K17-J17))</f>
        <v>0</v>
      </c>
      <c r="O17" s="498">
        <v>5900000</v>
      </c>
      <c r="P17" s="498">
        <f t="shared" si="1"/>
        <v>0</v>
      </c>
      <c r="Q17" s="500" t="str">
        <f t="shared" si="2"/>
        <v/>
      </c>
      <c r="S17" s="501">
        <v>64</v>
      </c>
      <c r="T17" s="16"/>
      <c r="U17" s="221"/>
      <c r="V17" s="16"/>
    </row>
    <row r="18" spans="1:22" x14ac:dyDescent="0.35">
      <c r="A18" s="456" t="str">
        <f t="shared" si="0"/>
        <v>26005611</v>
      </c>
      <c r="B18" s="494">
        <v>26005611</v>
      </c>
      <c r="C18" s="495">
        <v>93405056</v>
      </c>
      <c r="D18" s="349" t="s">
        <v>1595</v>
      </c>
      <c r="E18" s="349" t="s">
        <v>2342</v>
      </c>
      <c r="F18" s="349" t="s">
        <v>399</v>
      </c>
      <c r="G18" s="496" t="s">
        <v>2334</v>
      </c>
      <c r="H18" s="496" t="s">
        <v>2335</v>
      </c>
      <c r="I18" s="497">
        <v>46147</v>
      </c>
      <c r="J18" s="497">
        <v>0</v>
      </c>
      <c r="K18" s="497">
        <v>46190</v>
      </c>
      <c r="L18" s="349" t="s">
        <v>2336</v>
      </c>
      <c r="M18" s="498" t="s">
        <v>1068</v>
      </c>
      <c r="N18" s="499"/>
      <c r="O18" s="498">
        <v>5900000</v>
      </c>
      <c r="P18" s="498">
        <f t="shared" si="1"/>
        <v>0</v>
      </c>
      <c r="Q18" s="500" t="str">
        <f t="shared" si="2"/>
        <v/>
      </c>
      <c r="S18" s="501">
        <v>50</v>
      </c>
      <c r="T18" s="16"/>
      <c r="U18" s="221"/>
      <c r="V18" s="16"/>
    </row>
    <row r="19" spans="1:22" hidden="1" x14ac:dyDescent="0.35">
      <c r="A19" s="456" t="str">
        <f t="shared" si="0"/>
        <v>26005662</v>
      </c>
      <c r="B19" s="494">
        <v>26005662</v>
      </c>
      <c r="C19" s="495">
        <v>93405107</v>
      </c>
      <c r="D19" s="349" t="s">
        <v>1718</v>
      </c>
      <c r="E19" s="349" t="s">
        <v>61</v>
      </c>
      <c r="F19" s="349" t="s">
        <v>547</v>
      </c>
      <c r="G19" s="496" t="s">
        <v>2337</v>
      </c>
      <c r="H19" s="496" t="s">
        <v>2338</v>
      </c>
      <c r="I19" s="497">
        <v>46169</v>
      </c>
      <c r="J19" s="497">
        <v>0</v>
      </c>
      <c r="K19" s="497">
        <v>46188</v>
      </c>
      <c r="L19" s="349" t="s">
        <v>2343</v>
      </c>
      <c r="M19" s="498" t="s">
        <v>1067</v>
      </c>
      <c r="N19" s="499" cm="1">
        <f t="array" ref="N19">IFERROR(_xlfn.IFS((K19-J19)&gt;3,0,(K19-J19)&lt;0,"check"),3-(K19-J19))</f>
        <v>0</v>
      </c>
      <c r="O19" s="498">
        <v>5900000</v>
      </c>
      <c r="P19" s="498">
        <f t="shared" si="1"/>
        <v>0</v>
      </c>
      <c r="Q19" s="500" t="str">
        <f t="shared" si="2"/>
        <v/>
      </c>
      <c r="S19" s="501">
        <v>67.25</v>
      </c>
      <c r="T19" s="16"/>
      <c r="U19" s="221"/>
      <c r="V19" s="16"/>
    </row>
    <row r="20" spans="1:22" hidden="1" x14ac:dyDescent="0.35">
      <c r="A20" s="456" t="str">
        <f t="shared" si="0"/>
        <v>26005729</v>
      </c>
      <c r="B20" s="494">
        <v>26005729</v>
      </c>
      <c r="C20" s="495">
        <v>93405173</v>
      </c>
      <c r="D20" s="349" t="s">
        <v>1981</v>
      </c>
      <c r="E20" s="349" t="s">
        <v>2344</v>
      </c>
      <c r="F20" s="349" t="s">
        <v>399</v>
      </c>
      <c r="G20" s="496" t="s">
        <v>2334</v>
      </c>
      <c r="H20" s="496" t="s">
        <v>2335</v>
      </c>
      <c r="I20" s="497">
        <v>46183</v>
      </c>
      <c r="J20" s="497">
        <v>46188</v>
      </c>
      <c r="K20" s="497">
        <v>46188</v>
      </c>
      <c r="L20" s="349" t="s">
        <v>2345</v>
      </c>
      <c r="M20" s="498" t="s">
        <v>870</v>
      </c>
      <c r="N20" s="499" cm="1">
        <f t="array" ref="N20">IFERROR(_xlfn.IFS((K20-J20)&gt;3,0,(K20-J20)&lt;0,"check"),3-(K20-J20))</f>
        <v>3</v>
      </c>
      <c r="O20" s="498">
        <v>5900000</v>
      </c>
      <c r="P20" s="498">
        <f t="shared" si="1"/>
        <v>-680769.23076923075</v>
      </c>
      <c r="Q20" s="500" t="str">
        <f t="shared" si="2"/>
        <v>Trừ 3 ngày lương vi phạm nghỉ không báo trước</v>
      </c>
      <c r="S20" s="501">
        <v>24</v>
      </c>
      <c r="T20" s="16"/>
      <c r="U20" s="221"/>
      <c r="V20" s="16"/>
    </row>
    <row r="21" spans="1:22" hidden="1" x14ac:dyDescent="0.35">
      <c r="A21" s="456" t="str">
        <f t="shared" si="0"/>
        <v>26005768</v>
      </c>
      <c r="B21" s="494">
        <v>26005768</v>
      </c>
      <c r="C21" s="495">
        <v>93405212</v>
      </c>
      <c r="D21" s="349" t="s">
        <v>2086</v>
      </c>
      <c r="E21" s="349" t="s">
        <v>56</v>
      </c>
      <c r="F21" s="349" t="s">
        <v>328</v>
      </c>
      <c r="G21" s="496" t="s">
        <v>2334</v>
      </c>
      <c r="H21" s="496" t="s">
        <v>2335</v>
      </c>
      <c r="I21" s="497">
        <v>46188</v>
      </c>
      <c r="J21" s="497">
        <v>0</v>
      </c>
      <c r="K21" s="497">
        <v>46189</v>
      </c>
      <c r="L21" s="349" t="s">
        <v>2346</v>
      </c>
      <c r="M21" s="498" t="s">
        <v>1067</v>
      </c>
      <c r="N21" s="499" cm="1">
        <f t="array" ref="N21">IFERROR(_xlfn.IFS((K21-J21)&gt;3,0,(K21-J21)&lt;0,"check"),3-(K21-J21))</f>
        <v>0</v>
      </c>
      <c r="O21" s="498">
        <v>5900000</v>
      </c>
      <c r="P21" s="498">
        <f t="shared" si="1"/>
        <v>0</v>
      </c>
      <c r="Q21" s="500" t="str">
        <f t="shared" si="2"/>
        <v/>
      </c>
      <c r="S21" s="501">
        <v>0</v>
      </c>
      <c r="T21" s="16"/>
      <c r="U21" s="221"/>
      <c r="V21" s="16"/>
    </row>
    <row r="22" spans="1:22" hidden="1" x14ac:dyDescent="0.35">
      <c r="A22" s="456" t="str">
        <f t="shared" si="0"/>
        <v>26005764</v>
      </c>
      <c r="B22" s="494">
        <v>26005764</v>
      </c>
      <c r="C22" s="495">
        <v>93405208</v>
      </c>
      <c r="D22" s="349" t="s">
        <v>2074</v>
      </c>
      <c r="E22" s="349" t="s">
        <v>56</v>
      </c>
      <c r="F22" s="349" t="s">
        <v>399</v>
      </c>
      <c r="G22" s="496" t="s">
        <v>2334</v>
      </c>
      <c r="H22" s="496" t="s">
        <v>2335</v>
      </c>
      <c r="I22" s="497">
        <v>46188</v>
      </c>
      <c r="J22" s="497">
        <v>0</v>
      </c>
      <c r="K22" s="497">
        <v>46190</v>
      </c>
      <c r="L22" s="349" t="s">
        <v>2346</v>
      </c>
      <c r="M22" s="498" t="s">
        <v>870</v>
      </c>
      <c r="N22" s="499" cm="1">
        <f t="array" ref="N22">IFERROR(_xlfn.IFS((K22-J22)&gt;3,0,(K22-J22)&lt;0,"check"),3-(K22-J22))</f>
        <v>0</v>
      </c>
      <c r="O22" s="498">
        <v>5900000</v>
      </c>
      <c r="P22" s="498">
        <f t="shared" si="1"/>
        <v>0</v>
      </c>
      <c r="Q22" s="500" t="str">
        <f t="shared" si="2"/>
        <v/>
      </c>
      <c r="S22" s="501">
        <v>0</v>
      </c>
      <c r="T22" s="16"/>
      <c r="U22" s="221"/>
      <c r="V22" s="16"/>
    </row>
    <row r="23" spans="1:22" hidden="1" x14ac:dyDescent="0.35">
      <c r="A23" s="456" t="str">
        <f t="shared" si="0"/>
        <v>26005752</v>
      </c>
      <c r="B23" s="494">
        <v>26005752</v>
      </c>
      <c r="C23" s="495">
        <v>93405196</v>
      </c>
      <c r="D23" s="349" t="s">
        <v>2046</v>
      </c>
      <c r="E23" s="349" t="s">
        <v>56</v>
      </c>
      <c r="F23" s="349" t="s">
        <v>327</v>
      </c>
      <c r="G23" s="496" t="s">
        <v>2334</v>
      </c>
      <c r="H23" s="496" t="s">
        <v>2335</v>
      </c>
      <c r="I23" s="497">
        <v>46188</v>
      </c>
      <c r="J23" s="497">
        <v>0</v>
      </c>
      <c r="K23" s="497">
        <v>46191</v>
      </c>
      <c r="L23" s="349" t="s">
        <v>2346</v>
      </c>
      <c r="M23" s="498" t="s">
        <v>870</v>
      </c>
      <c r="N23" s="499">
        <v>3</v>
      </c>
      <c r="O23" s="498">
        <v>5900000</v>
      </c>
      <c r="P23" s="498">
        <f t="shared" si="1"/>
        <v>-680769.23076923075</v>
      </c>
      <c r="Q23" s="500" t="str">
        <f t="shared" si="2"/>
        <v>Trừ 3 ngày lương vi phạm nghỉ không báo trước</v>
      </c>
      <c r="S23" s="501">
        <v>24</v>
      </c>
      <c r="T23" s="16"/>
      <c r="U23" s="221"/>
      <c r="V23" s="16"/>
    </row>
    <row r="24" spans="1:22" hidden="1" x14ac:dyDescent="0.35">
      <c r="A24" s="456" t="str">
        <f t="shared" si="0"/>
        <v>26005740</v>
      </c>
      <c r="B24" s="494">
        <v>26005740</v>
      </c>
      <c r="C24" s="495">
        <v>93405184</v>
      </c>
      <c r="D24" s="349" t="s">
        <v>2016</v>
      </c>
      <c r="E24" s="349" t="s">
        <v>56</v>
      </c>
      <c r="F24" s="349" t="s">
        <v>327</v>
      </c>
      <c r="G24" s="496" t="s">
        <v>2334</v>
      </c>
      <c r="H24" s="496" t="s">
        <v>2335</v>
      </c>
      <c r="I24" s="497">
        <v>46183</v>
      </c>
      <c r="J24" s="497">
        <v>0</v>
      </c>
      <c r="K24" s="497">
        <v>46184</v>
      </c>
      <c r="L24" s="349" t="s">
        <v>2346</v>
      </c>
      <c r="M24" s="498" t="s">
        <v>870</v>
      </c>
      <c r="N24" s="499" cm="1">
        <f t="array" ref="N24">IFERROR(_xlfn.IFS((K24-J24)&gt;3,0,(K24-J24)&lt;0,"check"),3-(K24-J24))</f>
        <v>0</v>
      </c>
      <c r="O24" s="498">
        <v>5900000</v>
      </c>
      <c r="P24" s="498">
        <f t="shared" si="1"/>
        <v>0</v>
      </c>
      <c r="Q24" s="500" t="str">
        <f t="shared" si="2"/>
        <v/>
      </c>
      <c r="S24" s="501">
        <v>0</v>
      </c>
      <c r="T24" s="16"/>
      <c r="U24" s="221"/>
      <c r="V24" s="16"/>
    </row>
    <row r="25" spans="1:22" hidden="1" x14ac:dyDescent="0.35">
      <c r="A25" s="456" t="str">
        <f t="shared" si="0"/>
        <v>26005739</v>
      </c>
      <c r="B25" s="494">
        <v>26005739</v>
      </c>
      <c r="C25" s="495">
        <v>93405183</v>
      </c>
      <c r="D25" s="349" t="s">
        <v>2013</v>
      </c>
      <c r="E25" s="349" t="s">
        <v>56</v>
      </c>
      <c r="F25" s="349" t="s">
        <v>327</v>
      </c>
      <c r="G25" s="496" t="s">
        <v>2334</v>
      </c>
      <c r="H25" s="496" t="s">
        <v>2335</v>
      </c>
      <c r="I25" s="497">
        <v>46183</v>
      </c>
      <c r="J25" s="497">
        <v>0</v>
      </c>
      <c r="K25" s="497">
        <v>46185</v>
      </c>
      <c r="L25" s="349" t="s">
        <v>2347</v>
      </c>
      <c r="M25" s="498" t="s">
        <v>870</v>
      </c>
      <c r="N25" s="499">
        <v>2</v>
      </c>
      <c r="O25" s="498">
        <v>5900000</v>
      </c>
      <c r="P25" s="498">
        <f t="shared" si="1"/>
        <v>-453846.15384615387</v>
      </c>
      <c r="Q25" s="500" t="str">
        <f t="shared" si="2"/>
        <v>Trừ 2 ngày lương vi phạm nghỉ không báo trước</v>
      </c>
      <c r="S25" s="501">
        <v>12.5</v>
      </c>
      <c r="T25" s="16"/>
      <c r="U25" s="221"/>
      <c r="V25" s="16"/>
    </row>
    <row r="26" spans="1:22" hidden="1" x14ac:dyDescent="0.35">
      <c r="A26" s="456" t="str">
        <f t="shared" si="0"/>
        <v>26005742</v>
      </c>
      <c r="B26" s="494">
        <v>26005742</v>
      </c>
      <c r="C26" s="495">
        <v>93405186</v>
      </c>
      <c r="D26" s="349" t="s">
        <v>2022</v>
      </c>
      <c r="E26" s="349" t="s">
        <v>56</v>
      </c>
      <c r="F26" s="349" t="s">
        <v>327</v>
      </c>
      <c r="G26" s="496" t="s">
        <v>2334</v>
      </c>
      <c r="H26" s="496" t="s">
        <v>2335</v>
      </c>
      <c r="I26" s="497">
        <v>46183</v>
      </c>
      <c r="J26" s="497">
        <v>0</v>
      </c>
      <c r="K26" s="497">
        <v>46185</v>
      </c>
      <c r="L26" s="349" t="s">
        <v>2348</v>
      </c>
      <c r="M26" s="498" t="s">
        <v>870</v>
      </c>
      <c r="N26" s="499">
        <v>2</v>
      </c>
      <c r="O26" s="498">
        <v>5900000</v>
      </c>
      <c r="P26" s="498">
        <f t="shared" si="1"/>
        <v>-453846.15384615387</v>
      </c>
      <c r="Q26" s="500" t="str">
        <f t="shared" si="2"/>
        <v>Trừ 2 ngày lương vi phạm nghỉ không báo trước</v>
      </c>
      <c r="S26" s="501">
        <v>12.5</v>
      </c>
      <c r="T26" s="16"/>
      <c r="U26" s="221"/>
      <c r="V26" s="16"/>
    </row>
    <row r="27" spans="1:22" hidden="1" x14ac:dyDescent="0.35">
      <c r="A27" s="456" t="str">
        <f t="shared" si="0"/>
        <v>26005743</v>
      </c>
      <c r="B27" s="494">
        <v>26005743</v>
      </c>
      <c r="C27" s="495">
        <v>93405187</v>
      </c>
      <c r="D27" s="349" t="s">
        <v>2025</v>
      </c>
      <c r="E27" s="349" t="s">
        <v>56</v>
      </c>
      <c r="F27" s="349" t="s">
        <v>327</v>
      </c>
      <c r="G27" s="496" t="s">
        <v>2334</v>
      </c>
      <c r="H27" s="496" t="s">
        <v>2335</v>
      </c>
      <c r="I27" s="497">
        <v>46183</v>
      </c>
      <c r="J27" s="497">
        <v>0</v>
      </c>
      <c r="K27" s="497">
        <v>46185</v>
      </c>
      <c r="L27" s="349" t="s">
        <v>2349</v>
      </c>
      <c r="M27" s="498" t="s">
        <v>870</v>
      </c>
      <c r="N27" s="499">
        <v>2</v>
      </c>
      <c r="O27" s="498">
        <v>5900000</v>
      </c>
      <c r="P27" s="498">
        <f t="shared" si="1"/>
        <v>-453846.15384615387</v>
      </c>
      <c r="Q27" s="500" t="str">
        <f t="shared" si="2"/>
        <v>Trừ 2 ngày lương vi phạm nghỉ không báo trước</v>
      </c>
      <c r="S27" s="501">
        <v>12.5</v>
      </c>
      <c r="T27" s="16"/>
      <c r="U27" s="221"/>
      <c r="V27" s="16"/>
    </row>
    <row r="28" spans="1:22" hidden="1" x14ac:dyDescent="0.35">
      <c r="A28" s="456" t="str">
        <f t="shared" si="0"/>
        <v>26005753</v>
      </c>
      <c r="B28" s="494">
        <v>26005753</v>
      </c>
      <c r="C28" s="495">
        <v>93405197</v>
      </c>
      <c r="D28" s="349" t="s">
        <v>2050</v>
      </c>
      <c r="E28" s="349" t="s">
        <v>56</v>
      </c>
      <c r="F28" s="349" t="s">
        <v>328</v>
      </c>
      <c r="G28" s="496" t="s">
        <v>2334</v>
      </c>
      <c r="H28" s="496" t="s">
        <v>2335</v>
      </c>
      <c r="I28" s="497">
        <v>46188</v>
      </c>
      <c r="J28" s="497">
        <v>0</v>
      </c>
      <c r="K28" s="497">
        <v>46190</v>
      </c>
      <c r="L28" s="349" t="s">
        <v>2346</v>
      </c>
      <c r="M28" s="498" t="s">
        <v>870</v>
      </c>
      <c r="N28" s="499">
        <v>2</v>
      </c>
      <c r="O28" s="498">
        <v>5900000</v>
      </c>
      <c r="P28" s="498">
        <f t="shared" si="1"/>
        <v>-453846.15384615387</v>
      </c>
      <c r="Q28" s="500" t="str">
        <f t="shared" si="2"/>
        <v>Trừ 2 ngày lương vi phạm nghỉ không báo trước</v>
      </c>
      <c r="S28" s="501">
        <v>16</v>
      </c>
      <c r="T28" s="16"/>
      <c r="U28" s="221"/>
      <c r="V28" s="16"/>
    </row>
    <row r="29" spans="1:22" hidden="1" x14ac:dyDescent="0.35">
      <c r="A29" s="456" t="str">
        <f t="shared" si="0"/>
        <v>26005756</v>
      </c>
      <c r="B29" s="494">
        <v>26005756</v>
      </c>
      <c r="C29" s="495">
        <v>93405200</v>
      </c>
      <c r="D29" s="349" t="s">
        <v>2056</v>
      </c>
      <c r="E29" s="349" t="s">
        <v>56</v>
      </c>
      <c r="F29" s="349" t="s">
        <v>328</v>
      </c>
      <c r="G29" s="496" t="s">
        <v>2334</v>
      </c>
      <c r="H29" s="496" t="s">
        <v>2335</v>
      </c>
      <c r="I29" s="497">
        <v>46188</v>
      </c>
      <c r="J29" s="497">
        <v>0</v>
      </c>
      <c r="K29" s="497">
        <v>46190</v>
      </c>
      <c r="L29" s="349" t="s">
        <v>2346</v>
      </c>
      <c r="M29" s="498" t="s">
        <v>870</v>
      </c>
      <c r="N29" s="499">
        <v>2</v>
      </c>
      <c r="O29" s="498">
        <v>5900000</v>
      </c>
      <c r="P29" s="498">
        <f t="shared" si="1"/>
        <v>-453846.15384615387</v>
      </c>
      <c r="Q29" s="500" t="str">
        <f t="shared" si="2"/>
        <v>Trừ 2 ngày lương vi phạm nghỉ không báo trước</v>
      </c>
      <c r="S29" s="501">
        <v>16</v>
      </c>
      <c r="T29" s="16"/>
      <c r="U29" s="221"/>
      <c r="V29" s="16"/>
    </row>
    <row r="30" spans="1:22" hidden="1" x14ac:dyDescent="0.35">
      <c r="A30" s="456" t="str">
        <f t="shared" si="0"/>
        <v>25005140</v>
      </c>
      <c r="B30" s="494">
        <v>25005140</v>
      </c>
      <c r="C30" s="495" t="s">
        <v>781</v>
      </c>
      <c r="D30" s="349" t="s">
        <v>780</v>
      </c>
      <c r="E30" s="349" t="s">
        <v>56</v>
      </c>
      <c r="F30" s="349" t="s">
        <v>399</v>
      </c>
      <c r="G30" s="496" t="s">
        <v>2334</v>
      </c>
      <c r="H30" s="496" t="s">
        <v>2335</v>
      </c>
      <c r="I30" s="497">
        <v>45945</v>
      </c>
      <c r="J30" s="497">
        <v>46184</v>
      </c>
      <c r="K30" s="497">
        <v>46184</v>
      </c>
      <c r="L30" s="349" t="s">
        <v>2336</v>
      </c>
      <c r="M30" s="498" t="s">
        <v>319</v>
      </c>
      <c r="N30" s="499" cm="1">
        <f t="array" ref="N30">IFERROR(_xlfn.IFS((K30-J30)&gt;3,0,(K30-J30)&lt;0,"check"),3-(K30-J30))</f>
        <v>3</v>
      </c>
      <c r="O30" s="498">
        <v>5900000</v>
      </c>
      <c r="P30" s="498">
        <f t="shared" si="1"/>
        <v>-680769.23076923075</v>
      </c>
      <c r="Q30" s="500" t="str">
        <f t="shared" si="2"/>
        <v>Trừ 3 ngày lương vi phạm nghỉ không báo trước</v>
      </c>
      <c r="S30" s="501">
        <v>0</v>
      </c>
      <c r="T30" s="16"/>
      <c r="U30" s="221"/>
      <c r="V30" s="16"/>
    </row>
    <row r="31" spans="1:22" hidden="1" x14ac:dyDescent="0.35">
      <c r="A31" s="456" t="str">
        <f t="shared" si="0"/>
        <v>25005312</v>
      </c>
      <c r="B31" s="494">
        <v>25005312</v>
      </c>
      <c r="C31" s="495">
        <v>93404761</v>
      </c>
      <c r="D31" s="349" t="s">
        <v>973</v>
      </c>
      <c r="E31" s="349" t="s">
        <v>56</v>
      </c>
      <c r="F31" s="349" t="s">
        <v>328</v>
      </c>
      <c r="G31" s="496" t="s">
        <v>2334</v>
      </c>
      <c r="H31" s="496" t="s">
        <v>2335</v>
      </c>
      <c r="I31" s="497">
        <v>45995</v>
      </c>
      <c r="J31" s="497">
        <v>46185</v>
      </c>
      <c r="K31" s="497">
        <v>46185</v>
      </c>
      <c r="L31" s="349" t="s">
        <v>2350</v>
      </c>
      <c r="M31" s="498" t="s">
        <v>870</v>
      </c>
      <c r="N31" s="499" cm="1">
        <f t="array" ref="N31">IFERROR(_xlfn.IFS((K31-J31)&gt;3,0,(K31-J31)&lt;0,"check"),3-(K31-J31))</f>
        <v>3</v>
      </c>
      <c r="O31" s="498">
        <v>5900000</v>
      </c>
      <c r="P31" s="498">
        <f t="shared" si="1"/>
        <v>-680769.23076923075</v>
      </c>
      <c r="Q31" s="500" t="str">
        <f t="shared" si="2"/>
        <v>Trừ 3 ngày lương vi phạm nghỉ không báo trước</v>
      </c>
      <c r="S31" s="501">
        <v>0</v>
      </c>
      <c r="T31" s="16"/>
      <c r="U31" s="221"/>
      <c r="V31" s="16"/>
    </row>
    <row r="32" spans="1:22" hidden="1" x14ac:dyDescent="0.35">
      <c r="A32" s="456" t="str">
        <f t="shared" si="0"/>
        <v>26005320</v>
      </c>
      <c r="B32" s="494">
        <v>26005320</v>
      </c>
      <c r="C32" s="495">
        <v>93404767</v>
      </c>
      <c r="D32" s="349" t="s">
        <v>1003</v>
      </c>
      <c r="E32" s="349" t="s">
        <v>56</v>
      </c>
      <c r="F32" s="349" t="s">
        <v>399</v>
      </c>
      <c r="G32" s="496" t="s">
        <v>2334</v>
      </c>
      <c r="H32" s="496" t="s">
        <v>2335</v>
      </c>
      <c r="I32" s="497">
        <v>46044</v>
      </c>
      <c r="J32" s="497">
        <v>46185</v>
      </c>
      <c r="K32" s="497">
        <v>46190</v>
      </c>
      <c r="L32" s="349" t="s">
        <v>2351</v>
      </c>
      <c r="M32" s="498" t="s">
        <v>870</v>
      </c>
      <c r="N32" s="499" cm="1">
        <f t="array" ref="N32">IFERROR(_xlfn.IFS((K32-J32)&gt;3,0,(K32-J32)&lt;0,"check"),3-(K32-J32))</f>
        <v>0</v>
      </c>
      <c r="O32" s="498">
        <v>5900000</v>
      </c>
      <c r="P32" s="498">
        <f t="shared" si="1"/>
        <v>0</v>
      </c>
      <c r="Q32" s="500" t="str">
        <f t="shared" si="2"/>
        <v/>
      </c>
      <c r="S32" s="501">
        <v>96</v>
      </c>
      <c r="T32" s="16"/>
      <c r="U32" s="221"/>
      <c r="V32" s="16"/>
    </row>
    <row r="33" spans="1:22" x14ac:dyDescent="0.35">
      <c r="A33" s="456" t="str">
        <f t="shared" si="0"/>
        <v>26005354</v>
      </c>
      <c r="B33" s="494">
        <v>26005354</v>
      </c>
      <c r="C33" s="495">
        <v>93404801</v>
      </c>
      <c r="D33" s="349" t="s">
        <v>1095</v>
      </c>
      <c r="E33" s="349" t="s">
        <v>56</v>
      </c>
      <c r="F33" s="349" t="s">
        <v>328</v>
      </c>
      <c r="G33" s="496" t="s">
        <v>2334</v>
      </c>
      <c r="H33" s="496" t="s">
        <v>2335</v>
      </c>
      <c r="I33" s="497">
        <v>46085</v>
      </c>
      <c r="J33" s="497">
        <v>46174</v>
      </c>
      <c r="K33" s="497">
        <v>46179</v>
      </c>
      <c r="L33" s="349" t="s">
        <v>2336</v>
      </c>
      <c r="M33" s="498" t="s">
        <v>1068</v>
      </c>
      <c r="N33" s="499" cm="1">
        <f t="array" ref="N33">IFERROR(_xlfn.IFS((K33-J33)&gt;3,0,(K33-J33)&lt;0,"check"),3-(K33-J33))</f>
        <v>0</v>
      </c>
      <c r="O33" s="498">
        <v>5900000</v>
      </c>
      <c r="P33" s="498">
        <f t="shared" si="1"/>
        <v>0</v>
      </c>
      <c r="Q33" s="500" t="str">
        <f t="shared" si="2"/>
        <v/>
      </c>
      <c r="S33" s="501">
        <v>30</v>
      </c>
      <c r="T33" s="16"/>
      <c r="U33" s="221"/>
      <c r="V33" s="16"/>
    </row>
    <row r="34" spans="1:22" hidden="1" x14ac:dyDescent="0.35">
      <c r="A34" s="456" t="str">
        <f t="shared" si="0"/>
        <v>26005365</v>
      </c>
      <c r="B34" s="494">
        <v>26005365</v>
      </c>
      <c r="C34" s="495">
        <v>93404812</v>
      </c>
      <c r="D34" s="349" t="s">
        <v>1115</v>
      </c>
      <c r="E34" s="349" t="s">
        <v>56</v>
      </c>
      <c r="F34" s="349" t="s">
        <v>805</v>
      </c>
      <c r="G34" s="496" t="s">
        <v>2334</v>
      </c>
      <c r="H34" s="496" t="s">
        <v>2335</v>
      </c>
      <c r="I34" s="497">
        <v>46086</v>
      </c>
      <c r="J34" s="497">
        <v>46183</v>
      </c>
      <c r="K34" s="497">
        <v>46188</v>
      </c>
      <c r="L34" s="349" t="s">
        <v>2336</v>
      </c>
      <c r="M34" s="498" t="s">
        <v>319</v>
      </c>
      <c r="N34" s="499" cm="1">
        <f t="array" ref="N34">IFERROR(_xlfn.IFS((K34-J34)&gt;3,0,(K34-J34)&lt;0,"check"),3-(K34-J34))</f>
        <v>0</v>
      </c>
      <c r="O34" s="498">
        <v>5900000</v>
      </c>
      <c r="P34" s="498">
        <f t="shared" si="1"/>
        <v>0</v>
      </c>
      <c r="Q34" s="500" t="str">
        <f t="shared" si="2"/>
        <v/>
      </c>
      <c r="S34" s="501">
        <v>84.75</v>
      </c>
      <c r="T34" s="16"/>
      <c r="U34" s="221"/>
      <c r="V34" s="16"/>
    </row>
    <row r="35" spans="1:22" hidden="1" x14ac:dyDescent="0.35">
      <c r="A35" s="456" t="str">
        <f t="shared" si="0"/>
        <v>26005459</v>
      </c>
      <c r="B35" s="494">
        <v>26005459</v>
      </c>
      <c r="C35" s="495">
        <v>93404906</v>
      </c>
      <c r="D35" s="349" t="s">
        <v>1277</v>
      </c>
      <c r="E35" s="349" t="s">
        <v>56</v>
      </c>
      <c r="F35" s="349" t="s">
        <v>327</v>
      </c>
      <c r="G35" s="496" t="s">
        <v>2334</v>
      </c>
      <c r="H35" s="496" t="s">
        <v>2335</v>
      </c>
      <c r="I35" s="497">
        <v>46106</v>
      </c>
      <c r="J35" s="497">
        <v>46174</v>
      </c>
      <c r="K35" s="497">
        <v>46179</v>
      </c>
      <c r="L35" s="349" t="s">
        <v>2336</v>
      </c>
      <c r="M35" s="498" t="s">
        <v>870</v>
      </c>
      <c r="N35" s="499" cm="1">
        <f t="array" ref="N35">IFERROR(_xlfn.IFS((K35-J35)&gt;3,0,(K35-J35)&lt;0,"check"),3-(K35-J35))</f>
        <v>0</v>
      </c>
      <c r="O35" s="498">
        <v>5900000</v>
      </c>
      <c r="P35" s="498">
        <f t="shared" si="1"/>
        <v>0</v>
      </c>
      <c r="Q35" s="500" t="str">
        <f t="shared" si="2"/>
        <v/>
      </c>
      <c r="S35" s="501">
        <v>48</v>
      </c>
      <c r="T35" s="16"/>
      <c r="U35" s="221"/>
      <c r="V35" s="16"/>
    </row>
    <row r="36" spans="1:22" hidden="1" x14ac:dyDescent="0.35">
      <c r="A36" s="456" t="str">
        <f t="shared" si="0"/>
        <v>26005479</v>
      </c>
      <c r="B36" s="494">
        <v>26005479</v>
      </c>
      <c r="C36" s="495">
        <v>93404925</v>
      </c>
      <c r="D36" s="349" t="s">
        <v>1301</v>
      </c>
      <c r="E36" s="349" t="s">
        <v>56</v>
      </c>
      <c r="F36" s="349" t="s">
        <v>328</v>
      </c>
      <c r="G36" s="496" t="s">
        <v>2334</v>
      </c>
      <c r="H36" s="496" t="s">
        <v>2335</v>
      </c>
      <c r="I36" s="497">
        <v>46112</v>
      </c>
      <c r="J36" s="497">
        <v>46171</v>
      </c>
      <c r="K36" s="497">
        <v>46180</v>
      </c>
      <c r="L36" s="349" t="s">
        <v>2352</v>
      </c>
      <c r="M36" s="498" t="s">
        <v>870</v>
      </c>
      <c r="N36" s="499" cm="1">
        <f t="array" ref="N36">IFERROR(_xlfn.IFS((K36-J36)&gt;3,0,(K36-J36)&lt;0,"check"),3-(K36-J36))</f>
        <v>0</v>
      </c>
      <c r="O36" s="498">
        <v>5900000</v>
      </c>
      <c r="P36" s="498">
        <f t="shared" si="1"/>
        <v>0</v>
      </c>
      <c r="Q36" s="500" t="str">
        <f t="shared" si="2"/>
        <v/>
      </c>
      <c r="S36" s="501">
        <v>48</v>
      </c>
      <c r="T36" s="16"/>
      <c r="U36" s="221"/>
      <c r="V36" s="16"/>
    </row>
    <row r="37" spans="1:22" hidden="1" x14ac:dyDescent="0.35">
      <c r="A37" s="456" t="str">
        <f t="shared" si="0"/>
        <v>26005483</v>
      </c>
      <c r="B37" s="494">
        <v>26005483</v>
      </c>
      <c r="C37" s="495">
        <v>93404929</v>
      </c>
      <c r="D37" s="349" t="s">
        <v>1309</v>
      </c>
      <c r="E37" s="349" t="s">
        <v>56</v>
      </c>
      <c r="F37" s="349" t="s">
        <v>327</v>
      </c>
      <c r="G37" s="496" t="s">
        <v>2334</v>
      </c>
      <c r="H37" s="496" t="s">
        <v>2335</v>
      </c>
      <c r="I37" s="497">
        <v>46112</v>
      </c>
      <c r="J37" s="497">
        <v>46186</v>
      </c>
      <c r="K37" s="497">
        <v>46188</v>
      </c>
      <c r="L37" s="349" t="s">
        <v>2353</v>
      </c>
      <c r="M37" s="498" t="s">
        <v>870</v>
      </c>
      <c r="N37" s="499" cm="1">
        <f t="array" ref="N37">IFERROR(_xlfn.IFS((K37-J37)&gt;3,0,(K37-J37)&lt;0,"check"),3-(K37-J37))</f>
        <v>1</v>
      </c>
      <c r="O37" s="498">
        <v>5900000</v>
      </c>
      <c r="P37" s="498">
        <f t="shared" si="1"/>
        <v>-226923.07692307694</v>
      </c>
      <c r="Q37" s="500" t="str">
        <f t="shared" si="2"/>
        <v>Trừ 1 ngày lương vi phạm nghỉ không báo trước</v>
      </c>
      <c r="S37" s="501">
        <v>48</v>
      </c>
      <c r="T37" s="16"/>
      <c r="U37" s="221"/>
      <c r="V37" s="16"/>
    </row>
    <row r="38" spans="1:22" hidden="1" x14ac:dyDescent="0.35">
      <c r="A38" s="456" t="str">
        <f t="shared" si="0"/>
        <v>26005495</v>
      </c>
      <c r="B38" s="494">
        <v>26005495</v>
      </c>
      <c r="C38" s="495">
        <v>93404941</v>
      </c>
      <c r="D38" s="349" t="s">
        <v>1339</v>
      </c>
      <c r="E38" s="349" t="s">
        <v>56</v>
      </c>
      <c r="F38" s="349" t="s">
        <v>399</v>
      </c>
      <c r="G38" s="496" t="s">
        <v>2334</v>
      </c>
      <c r="H38" s="496" t="s">
        <v>2335</v>
      </c>
      <c r="I38" s="497">
        <v>46113</v>
      </c>
      <c r="J38" s="497">
        <v>46181</v>
      </c>
      <c r="K38" s="497">
        <v>46181</v>
      </c>
      <c r="L38" s="349" t="s">
        <v>2336</v>
      </c>
      <c r="M38" s="498" t="s">
        <v>870</v>
      </c>
      <c r="N38" s="499" cm="1">
        <f t="array" ref="N38">IFERROR(_xlfn.IFS((K38-J38)&gt;3,0,(K38-J38)&lt;0,"check"),3-(K38-J38))</f>
        <v>3</v>
      </c>
      <c r="O38" s="498">
        <v>5900000</v>
      </c>
      <c r="P38" s="498">
        <f t="shared" si="1"/>
        <v>-680769.23076923075</v>
      </c>
      <c r="Q38" s="500" t="str">
        <f t="shared" si="2"/>
        <v>Trừ 3 ngày lương vi phạm nghỉ không báo trước</v>
      </c>
      <c r="S38" s="501">
        <v>0</v>
      </c>
      <c r="T38" s="16"/>
      <c r="U38" s="221"/>
      <c r="V38" s="16"/>
    </row>
    <row r="39" spans="1:22" hidden="1" x14ac:dyDescent="0.35">
      <c r="A39" s="456" t="str">
        <f t="shared" si="0"/>
        <v>26005500</v>
      </c>
      <c r="B39" s="494">
        <v>26005500</v>
      </c>
      <c r="C39" s="495">
        <v>93404946</v>
      </c>
      <c r="D39" s="349" t="s">
        <v>1352</v>
      </c>
      <c r="E39" s="349" t="s">
        <v>56</v>
      </c>
      <c r="F39" s="349" t="s">
        <v>328</v>
      </c>
      <c r="G39" s="496" t="s">
        <v>2334</v>
      </c>
      <c r="H39" s="496" t="s">
        <v>2335</v>
      </c>
      <c r="I39" s="497">
        <v>46113</v>
      </c>
      <c r="J39" s="497">
        <v>46188</v>
      </c>
      <c r="K39" s="497">
        <v>46191</v>
      </c>
      <c r="L39" s="349" t="s">
        <v>2354</v>
      </c>
      <c r="M39" s="498" t="s">
        <v>870</v>
      </c>
      <c r="N39" s="499" cm="1">
        <f t="array" ref="N39">IFERROR(_xlfn.IFS((K39-J39)&gt;3,0,(K39-J39)&lt;0,"check"),3-(K39-J39))</f>
        <v>0</v>
      </c>
      <c r="O39" s="498">
        <v>5900000</v>
      </c>
      <c r="P39" s="498">
        <f t="shared" si="1"/>
        <v>0</v>
      </c>
      <c r="Q39" s="500" t="str">
        <f t="shared" si="2"/>
        <v/>
      </c>
      <c r="S39" s="501">
        <v>108</v>
      </c>
      <c r="T39" s="16"/>
      <c r="U39" s="221"/>
      <c r="V39" s="16"/>
    </row>
    <row r="40" spans="1:22" hidden="1" x14ac:dyDescent="0.35">
      <c r="A40" s="456" t="str">
        <f t="shared" si="0"/>
        <v>26005513</v>
      </c>
      <c r="B40" s="494">
        <v>26005513</v>
      </c>
      <c r="C40" s="495">
        <v>93404959</v>
      </c>
      <c r="D40" s="349" t="s">
        <v>1376</v>
      </c>
      <c r="E40" s="349" t="s">
        <v>56</v>
      </c>
      <c r="F40" s="349" t="s">
        <v>399</v>
      </c>
      <c r="G40" s="496" t="s">
        <v>2334</v>
      </c>
      <c r="H40" s="496" t="s">
        <v>2335</v>
      </c>
      <c r="I40" s="497">
        <v>46113</v>
      </c>
      <c r="J40" s="497">
        <v>46190</v>
      </c>
      <c r="K40" s="497">
        <v>46190</v>
      </c>
      <c r="L40" s="349" t="s">
        <v>2351</v>
      </c>
      <c r="M40" s="498" t="s">
        <v>870</v>
      </c>
      <c r="N40" s="499" cm="1">
        <f t="array" ref="N40">IFERROR(_xlfn.IFS((K40-J40)&gt;3,0,(K40-J40)&lt;0,"check"),3-(K40-J40))</f>
        <v>3</v>
      </c>
      <c r="O40" s="498">
        <v>5900000</v>
      </c>
      <c r="P40" s="498">
        <f t="shared" si="1"/>
        <v>-680769.23076923075</v>
      </c>
      <c r="Q40" s="500" t="str">
        <f t="shared" si="2"/>
        <v>Trừ 3 ngày lương vi phạm nghỉ không báo trước</v>
      </c>
      <c r="S40" s="501">
        <v>96</v>
      </c>
      <c r="T40" s="16"/>
      <c r="U40" s="221"/>
      <c r="V40" s="16"/>
    </row>
    <row r="41" spans="1:22" hidden="1" x14ac:dyDescent="0.35">
      <c r="A41" s="456" t="str">
        <f t="shared" si="0"/>
        <v>26005550</v>
      </c>
      <c r="B41" s="494">
        <v>26005550</v>
      </c>
      <c r="C41" s="495">
        <v>93404996</v>
      </c>
      <c r="D41" s="349" t="s">
        <v>1438</v>
      </c>
      <c r="E41" s="349" t="s">
        <v>56</v>
      </c>
      <c r="F41" s="349" t="s">
        <v>399</v>
      </c>
      <c r="G41" s="496" t="s">
        <v>2334</v>
      </c>
      <c r="H41" s="496" t="s">
        <v>2335</v>
      </c>
      <c r="I41" s="497">
        <v>46128</v>
      </c>
      <c r="J41" s="497">
        <v>46185</v>
      </c>
      <c r="K41" s="497">
        <v>46185</v>
      </c>
      <c r="L41" s="349" t="s">
        <v>2336</v>
      </c>
      <c r="M41" s="498" t="s">
        <v>870</v>
      </c>
      <c r="N41" s="499" cm="1">
        <f t="array" ref="N41">IFERROR(_xlfn.IFS((K41-J41)&gt;3,0,(K41-J41)&lt;0,"check"),3-(K41-J41))</f>
        <v>3</v>
      </c>
      <c r="O41" s="498">
        <v>5900000</v>
      </c>
      <c r="P41" s="498">
        <f t="shared" si="1"/>
        <v>-680769.23076923075</v>
      </c>
      <c r="Q41" s="500" t="str">
        <f t="shared" si="2"/>
        <v>Trừ 3 ngày lương vi phạm nghỉ không báo trước</v>
      </c>
      <c r="S41" s="501">
        <v>60</v>
      </c>
      <c r="T41" s="16"/>
      <c r="U41" s="221"/>
      <c r="V41" s="16"/>
    </row>
    <row r="42" spans="1:22" x14ac:dyDescent="0.35">
      <c r="A42" s="456" t="str">
        <f t="shared" si="0"/>
        <v>26005576</v>
      </c>
      <c r="B42" s="494">
        <v>26005576</v>
      </c>
      <c r="C42" s="495">
        <v>93405022</v>
      </c>
      <c r="D42" s="349" t="s">
        <v>1491</v>
      </c>
      <c r="E42" s="349" t="s">
        <v>56</v>
      </c>
      <c r="F42" s="349" t="s">
        <v>327</v>
      </c>
      <c r="G42" s="496" t="s">
        <v>2334</v>
      </c>
      <c r="H42" s="496" t="s">
        <v>2335</v>
      </c>
      <c r="I42" s="497">
        <v>46134</v>
      </c>
      <c r="J42" s="497">
        <v>46185</v>
      </c>
      <c r="K42" s="497">
        <v>46185</v>
      </c>
      <c r="L42" s="349" t="s">
        <v>2355</v>
      </c>
      <c r="M42" s="498" t="s">
        <v>1068</v>
      </c>
      <c r="N42" s="499" cm="1">
        <f t="array" ref="N42">IFERROR(_xlfn.IFS((K42-J42)&gt;3,0,(K42-J42)&lt;0,"check"),3-(K42-J42))</f>
        <v>3</v>
      </c>
      <c r="O42" s="498">
        <v>5900000</v>
      </c>
      <c r="P42" s="498">
        <f t="shared" si="1"/>
        <v>-680769.23076923075</v>
      </c>
      <c r="Q42" s="500" t="str">
        <f t="shared" si="2"/>
        <v>Trừ 3 ngày lương vi phạm nghỉ không báo trước</v>
      </c>
      <c r="S42" s="501">
        <v>0</v>
      </c>
      <c r="T42" s="16"/>
      <c r="U42" s="221"/>
      <c r="V42" s="16"/>
    </row>
    <row r="43" spans="1:22" x14ac:dyDescent="0.35">
      <c r="A43" s="456" t="str">
        <f t="shared" si="0"/>
        <v>26005601</v>
      </c>
      <c r="B43" s="494">
        <v>26005601</v>
      </c>
      <c r="C43" s="495">
        <v>93405046</v>
      </c>
      <c r="D43" s="349" t="s">
        <v>1571</v>
      </c>
      <c r="E43" s="349" t="s">
        <v>56</v>
      </c>
      <c r="F43" s="349" t="s">
        <v>327</v>
      </c>
      <c r="G43" s="496" t="s">
        <v>2334</v>
      </c>
      <c r="H43" s="496" t="s">
        <v>2335</v>
      </c>
      <c r="I43" s="497">
        <v>46147</v>
      </c>
      <c r="J43" s="497">
        <v>46191</v>
      </c>
      <c r="K43" s="497">
        <v>46195</v>
      </c>
      <c r="L43" s="349" t="s">
        <v>2355</v>
      </c>
      <c r="M43" s="498" t="s">
        <v>1068</v>
      </c>
      <c r="N43" s="499" cm="1">
        <f t="array" ref="N43">IFERROR(_xlfn.IFS((K43-J43)&gt;3,0,(K43-J43)&lt;0,"check"),3-(K43-J43))</f>
        <v>0</v>
      </c>
      <c r="O43" s="498">
        <v>5900000</v>
      </c>
      <c r="P43" s="498">
        <f t="shared" si="1"/>
        <v>0</v>
      </c>
      <c r="Q43" s="500" t="str">
        <f t="shared" si="2"/>
        <v/>
      </c>
      <c r="S43" s="501">
        <v>113.5</v>
      </c>
      <c r="T43" s="16"/>
      <c r="U43" s="221"/>
      <c r="V43" s="16"/>
    </row>
    <row r="44" spans="1:22" hidden="1" x14ac:dyDescent="0.35">
      <c r="A44" s="456" t="str">
        <f t="shared" si="0"/>
        <v>26005678</v>
      </c>
      <c r="B44" s="494">
        <v>26005678</v>
      </c>
      <c r="C44" s="495">
        <v>93405123</v>
      </c>
      <c r="D44" s="349" t="s">
        <v>1760</v>
      </c>
      <c r="E44" s="349" t="s">
        <v>56</v>
      </c>
      <c r="F44" s="349" t="s">
        <v>327</v>
      </c>
      <c r="G44" s="496" t="s">
        <v>2334</v>
      </c>
      <c r="H44" s="496" t="s">
        <v>2335</v>
      </c>
      <c r="I44" s="497">
        <v>46169</v>
      </c>
      <c r="J44" s="497">
        <v>46184</v>
      </c>
      <c r="K44" s="497">
        <v>46184</v>
      </c>
      <c r="L44" s="349" t="s">
        <v>2350</v>
      </c>
      <c r="M44" s="498" t="s">
        <v>1067</v>
      </c>
      <c r="N44" s="499" cm="1">
        <f t="array" ref="N44">IFERROR(_xlfn.IFS((K44-J44)&gt;3,0,(K44-J44)&lt;0,"check"),3-(K44-J44))</f>
        <v>3</v>
      </c>
      <c r="O44" s="498">
        <v>5900000</v>
      </c>
      <c r="P44" s="498">
        <f t="shared" si="1"/>
        <v>-680769.23076923075</v>
      </c>
      <c r="Q44" s="500" t="str">
        <f t="shared" si="2"/>
        <v>Trừ 3 ngày lương vi phạm nghỉ không báo trước</v>
      </c>
      <c r="S44" s="501">
        <v>38</v>
      </c>
      <c r="T44" s="16"/>
      <c r="U44" s="221"/>
      <c r="V44" s="16"/>
    </row>
    <row r="45" spans="1:22" hidden="1" x14ac:dyDescent="0.35">
      <c r="A45" s="456" t="str">
        <f t="shared" si="0"/>
        <v>26005687</v>
      </c>
      <c r="B45" s="494">
        <v>26005687</v>
      </c>
      <c r="C45" s="495">
        <v>93405132</v>
      </c>
      <c r="D45" s="349" t="s">
        <v>1815</v>
      </c>
      <c r="E45" s="349" t="s">
        <v>56</v>
      </c>
      <c r="F45" s="349" t="s">
        <v>327</v>
      </c>
      <c r="G45" s="496" t="s">
        <v>2334</v>
      </c>
      <c r="H45" s="496" t="s">
        <v>2335</v>
      </c>
      <c r="I45" s="497">
        <v>46175</v>
      </c>
      <c r="J45" s="497">
        <v>46184</v>
      </c>
      <c r="K45" s="497">
        <v>46184</v>
      </c>
      <c r="L45" s="349" t="s">
        <v>2350</v>
      </c>
      <c r="M45" s="498" t="s">
        <v>1067</v>
      </c>
      <c r="N45" s="499" cm="1">
        <f t="array" ref="N45">IFERROR(_xlfn.IFS((K45-J45)&gt;3,0,(K45-J45)&lt;0,"check"),3-(K45-J45))</f>
        <v>3</v>
      </c>
      <c r="O45" s="498">
        <v>5900000</v>
      </c>
      <c r="P45" s="498">
        <f t="shared" si="1"/>
        <v>-680769.23076923075</v>
      </c>
      <c r="Q45" s="500" t="str">
        <f t="shared" si="2"/>
        <v>Trừ 3 ngày lương vi phạm nghỉ không báo trước</v>
      </c>
      <c r="S45" s="501">
        <v>26</v>
      </c>
      <c r="T45" s="16"/>
      <c r="U45" s="221"/>
      <c r="V45" s="16"/>
    </row>
    <row r="46" spans="1:22" hidden="1" x14ac:dyDescent="0.35">
      <c r="A46" s="456" t="str">
        <f t="shared" si="0"/>
        <v>26005692</v>
      </c>
      <c r="B46" s="494">
        <v>26005692</v>
      </c>
      <c r="C46" s="495">
        <v>93405137</v>
      </c>
      <c r="D46" s="349" t="s">
        <v>1825</v>
      </c>
      <c r="E46" s="349" t="s">
        <v>56</v>
      </c>
      <c r="F46" s="349" t="s">
        <v>328</v>
      </c>
      <c r="G46" s="496" t="s">
        <v>2334</v>
      </c>
      <c r="H46" s="496" t="s">
        <v>2335</v>
      </c>
      <c r="I46" s="497">
        <v>46175</v>
      </c>
      <c r="J46" s="497">
        <v>46184</v>
      </c>
      <c r="K46" s="497">
        <v>46184</v>
      </c>
      <c r="L46" s="349" t="s">
        <v>2350</v>
      </c>
      <c r="M46" s="498" t="s">
        <v>870</v>
      </c>
      <c r="N46" s="499" cm="1">
        <f t="array" ref="N46">IFERROR(_xlfn.IFS((K46-J46)&gt;3,0,(K46-J46)&lt;0,"check"),3-(K46-J46))</f>
        <v>3</v>
      </c>
      <c r="O46" s="498">
        <v>5900000</v>
      </c>
      <c r="P46" s="498">
        <f t="shared" si="1"/>
        <v>-680769.23076923075</v>
      </c>
      <c r="Q46" s="500" t="str">
        <f t="shared" si="2"/>
        <v>Trừ 3 ngày lương vi phạm nghỉ không báo trước</v>
      </c>
      <c r="S46" s="501">
        <v>26</v>
      </c>
      <c r="T46" s="16"/>
      <c r="U46" s="221"/>
      <c r="V46" s="16"/>
    </row>
    <row r="47" spans="1:22" hidden="1" x14ac:dyDescent="0.35">
      <c r="A47" s="456" t="str">
        <f t="shared" si="0"/>
        <v>26005695</v>
      </c>
      <c r="B47" s="494">
        <v>26005695</v>
      </c>
      <c r="C47" s="495">
        <v>93405140</v>
      </c>
      <c r="D47" s="349" t="s">
        <v>1831</v>
      </c>
      <c r="E47" s="349" t="s">
        <v>56</v>
      </c>
      <c r="F47" s="349" t="s">
        <v>327</v>
      </c>
      <c r="G47" s="496" t="s">
        <v>2334</v>
      </c>
      <c r="H47" s="496" t="s">
        <v>2335</v>
      </c>
      <c r="I47" s="497">
        <v>46175</v>
      </c>
      <c r="J47" s="497">
        <v>46183</v>
      </c>
      <c r="K47" s="497">
        <v>46188</v>
      </c>
      <c r="L47" s="349" t="s">
        <v>2336</v>
      </c>
      <c r="M47" s="498" t="s">
        <v>319</v>
      </c>
      <c r="N47" s="499" cm="1">
        <f t="array" ref="N47">IFERROR(_xlfn.IFS((K47-J47)&gt;3,0,(K47-J47)&lt;0,"check"),3-(K47-J47))</f>
        <v>0</v>
      </c>
      <c r="O47" s="498">
        <v>5900000</v>
      </c>
      <c r="P47" s="498">
        <f t="shared" si="1"/>
        <v>0</v>
      </c>
      <c r="Q47" s="500" t="str">
        <f t="shared" si="2"/>
        <v/>
      </c>
      <c r="S47" s="501">
        <v>94</v>
      </c>
      <c r="T47" s="16"/>
      <c r="U47" s="221"/>
      <c r="V47" s="16"/>
    </row>
    <row r="48" spans="1:22" hidden="1" x14ac:dyDescent="0.35">
      <c r="A48" s="456" t="str">
        <f t="shared" si="0"/>
        <v>26005699</v>
      </c>
      <c r="B48" s="494">
        <v>26005699</v>
      </c>
      <c r="C48" s="495">
        <v>93405144</v>
      </c>
      <c r="D48" s="349" t="s">
        <v>1839</v>
      </c>
      <c r="E48" s="349" t="s">
        <v>56</v>
      </c>
      <c r="F48" s="349" t="s">
        <v>328</v>
      </c>
      <c r="G48" s="496" t="s">
        <v>2334</v>
      </c>
      <c r="H48" s="496" t="s">
        <v>2335</v>
      </c>
      <c r="I48" s="497">
        <v>46175</v>
      </c>
      <c r="J48" s="497">
        <v>46184</v>
      </c>
      <c r="K48" s="497">
        <v>46184</v>
      </c>
      <c r="L48" s="349" t="s">
        <v>2350</v>
      </c>
      <c r="M48" s="498" t="s">
        <v>319</v>
      </c>
      <c r="N48" s="499" cm="1">
        <f t="array" ref="N48">IFERROR(_xlfn.IFS((K48-J48)&gt;3,0,(K48-J48)&lt;0,"check"),3-(K48-J48))</f>
        <v>3</v>
      </c>
      <c r="O48" s="498">
        <v>5900000</v>
      </c>
      <c r="P48" s="498">
        <f t="shared" si="1"/>
        <v>-680769.23076923075</v>
      </c>
      <c r="Q48" s="500" t="str">
        <f t="shared" si="2"/>
        <v>Trừ 3 ngày lương vi phạm nghỉ không báo trước</v>
      </c>
      <c r="S48" s="501">
        <v>26</v>
      </c>
      <c r="T48" s="16"/>
      <c r="U48" s="221"/>
      <c r="V48" s="16"/>
    </row>
    <row r="49" spans="1:22" hidden="1" x14ac:dyDescent="0.35">
      <c r="A49" s="456" t="str">
        <f t="shared" si="0"/>
        <v>26005703</v>
      </c>
      <c r="B49" s="494">
        <v>26005703</v>
      </c>
      <c r="C49" s="495">
        <v>93405148</v>
      </c>
      <c r="D49" s="349" t="s">
        <v>2356</v>
      </c>
      <c r="E49" s="349" t="s">
        <v>56</v>
      </c>
      <c r="F49" s="349" t="s">
        <v>328</v>
      </c>
      <c r="G49" s="496" t="s">
        <v>2334</v>
      </c>
      <c r="H49" s="496" t="s">
        <v>2335</v>
      </c>
      <c r="I49" s="497">
        <v>46175</v>
      </c>
      <c r="J49" s="497">
        <v>46183</v>
      </c>
      <c r="K49" s="497">
        <v>46188</v>
      </c>
      <c r="L49" s="349" t="s">
        <v>2351</v>
      </c>
      <c r="M49" s="498" t="s">
        <v>870</v>
      </c>
      <c r="N49" s="499" cm="1">
        <f t="array" ref="N49">IFERROR(_xlfn.IFS((K49-J49)&gt;3,0,(K49-J49)&lt;0,"check"),3-(K49-J49))</f>
        <v>0</v>
      </c>
      <c r="O49" s="498">
        <v>5900000</v>
      </c>
      <c r="P49" s="498">
        <f t="shared" si="1"/>
        <v>0</v>
      </c>
      <c r="Q49" s="500" t="str">
        <f t="shared" si="2"/>
        <v/>
      </c>
      <c r="S49" s="501">
        <v>84</v>
      </c>
      <c r="T49" s="16"/>
      <c r="U49" s="221"/>
      <c r="V49" s="16"/>
    </row>
    <row r="50" spans="1:22" hidden="1" x14ac:dyDescent="0.35">
      <c r="A50" s="456" t="str">
        <f t="shared" si="0"/>
        <v>26005706</v>
      </c>
      <c r="B50" s="494">
        <v>26005706</v>
      </c>
      <c r="C50" s="495">
        <v>93405151</v>
      </c>
      <c r="D50" s="349" t="s">
        <v>1852</v>
      </c>
      <c r="E50" s="349" t="s">
        <v>56</v>
      </c>
      <c r="F50" s="349" t="s">
        <v>399</v>
      </c>
      <c r="G50" s="496" t="s">
        <v>2334</v>
      </c>
      <c r="H50" s="496" t="s">
        <v>2335</v>
      </c>
      <c r="I50" s="497">
        <v>46176</v>
      </c>
      <c r="J50" s="497">
        <v>46192</v>
      </c>
      <c r="K50" s="497">
        <v>46192</v>
      </c>
      <c r="L50" s="349" t="s">
        <v>2336</v>
      </c>
      <c r="M50" s="498" t="s">
        <v>870</v>
      </c>
      <c r="N50" s="499" cm="1">
        <f t="array" ref="N50">IFERROR(_xlfn.IFS((K50-J50)&gt;3,0,(K50-J50)&lt;0,"check"),3-(K50-J50))</f>
        <v>3</v>
      </c>
      <c r="O50" s="498">
        <v>5900000</v>
      </c>
      <c r="P50" s="498">
        <f t="shared" si="1"/>
        <v>-680769.23076923075</v>
      </c>
      <c r="Q50" s="500" t="str">
        <f t="shared" si="2"/>
        <v>Trừ 3 ngày lương vi phạm nghỉ không báo trước</v>
      </c>
      <c r="S50" s="501">
        <v>114</v>
      </c>
      <c r="T50" s="16"/>
      <c r="U50" s="221"/>
      <c r="V50" s="16"/>
    </row>
    <row r="51" spans="1:22" hidden="1" x14ac:dyDescent="0.35">
      <c r="A51" s="456" t="str">
        <f t="shared" si="0"/>
        <v>26005707</v>
      </c>
      <c r="B51" s="494">
        <v>26005707</v>
      </c>
      <c r="C51" s="495">
        <v>93405152</v>
      </c>
      <c r="D51" s="349" t="s">
        <v>1854</v>
      </c>
      <c r="E51" s="349" t="s">
        <v>56</v>
      </c>
      <c r="F51" s="349" t="s">
        <v>399</v>
      </c>
      <c r="G51" s="496" t="s">
        <v>2334</v>
      </c>
      <c r="H51" s="496" t="s">
        <v>2335</v>
      </c>
      <c r="I51" s="497">
        <v>46176</v>
      </c>
      <c r="J51" s="497">
        <v>46192</v>
      </c>
      <c r="K51" s="497">
        <v>46192</v>
      </c>
      <c r="L51" s="349" t="s">
        <v>2355</v>
      </c>
      <c r="M51" s="498" t="s">
        <v>870</v>
      </c>
      <c r="N51" s="499" cm="1">
        <f t="array" ref="N51">IFERROR(_xlfn.IFS((K51-J51)&gt;3,0,(K51-J51)&lt;0,"check"),3-(K51-J51))</f>
        <v>3</v>
      </c>
      <c r="O51" s="498">
        <v>5900000</v>
      </c>
      <c r="P51" s="498">
        <f t="shared" si="1"/>
        <v>-680769.23076923075</v>
      </c>
      <c r="Q51" s="500" t="str">
        <f t="shared" si="2"/>
        <v>Trừ 3 ngày lương vi phạm nghỉ không báo trước</v>
      </c>
      <c r="S51" s="501">
        <v>94</v>
      </c>
      <c r="T51" s="16"/>
      <c r="U51" s="221"/>
      <c r="V51" s="16"/>
    </row>
    <row r="52" spans="1:22" hidden="1" x14ac:dyDescent="0.35">
      <c r="A52" s="456" t="str">
        <f t="shared" si="0"/>
        <v>26005708</v>
      </c>
      <c r="B52" s="494">
        <v>26005708</v>
      </c>
      <c r="C52" s="495">
        <v>93405153</v>
      </c>
      <c r="D52" s="349" t="s">
        <v>1856</v>
      </c>
      <c r="E52" s="349" t="s">
        <v>56</v>
      </c>
      <c r="F52" s="349" t="s">
        <v>399</v>
      </c>
      <c r="G52" s="496" t="s">
        <v>2334</v>
      </c>
      <c r="H52" s="496" t="s">
        <v>2335</v>
      </c>
      <c r="I52" s="497">
        <v>46176</v>
      </c>
      <c r="J52" s="497">
        <v>46186</v>
      </c>
      <c r="K52" s="497">
        <v>46189</v>
      </c>
      <c r="L52" s="349" t="s">
        <v>2355</v>
      </c>
      <c r="M52" s="498" t="s">
        <v>870</v>
      </c>
      <c r="N52" s="499" cm="1">
        <f t="array" ref="N52">IFERROR(_xlfn.IFS((K52-J52)&gt;3,0,(K52-J52)&lt;0,"check"),3-(K52-J52))</f>
        <v>0</v>
      </c>
      <c r="O52" s="498">
        <v>5900000</v>
      </c>
      <c r="P52" s="498">
        <f t="shared" si="1"/>
        <v>0</v>
      </c>
      <c r="Q52" s="500" t="str">
        <f t="shared" si="2"/>
        <v/>
      </c>
      <c r="S52" s="501">
        <v>84</v>
      </c>
      <c r="T52" s="16"/>
      <c r="U52" s="221"/>
      <c r="V52" s="16"/>
    </row>
    <row r="53" spans="1:22" hidden="1" x14ac:dyDescent="0.35">
      <c r="A53" s="456" t="str">
        <f t="shared" si="0"/>
        <v>26005711</v>
      </c>
      <c r="B53" s="494">
        <v>26005711</v>
      </c>
      <c r="C53" s="495">
        <v>93405156</v>
      </c>
      <c r="D53" s="349" t="s">
        <v>1862</v>
      </c>
      <c r="E53" s="349" t="s">
        <v>56</v>
      </c>
      <c r="F53" s="349" t="s">
        <v>399</v>
      </c>
      <c r="G53" s="496" t="s">
        <v>2334</v>
      </c>
      <c r="H53" s="496" t="s">
        <v>2335</v>
      </c>
      <c r="I53" s="497">
        <v>46176</v>
      </c>
      <c r="J53" s="497">
        <v>46182</v>
      </c>
      <c r="K53" s="497">
        <v>46182</v>
      </c>
      <c r="L53" s="349" t="s">
        <v>2357</v>
      </c>
      <c r="M53" s="498" t="s">
        <v>870</v>
      </c>
      <c r="N53" s="499" cm="1">
        <f t="array" ref="N53">IFERROR(_xlfn.IFS((K53-J53)&gt;3,0,(K53-J53)&lt;0,"check"),3-(K53-J53))</f>
        <v>3</v>
      </c>
      <c r="O53" s="498">
        <v>5900000</v>
      </c>
      <c r="P53" s="498">
        <f t="shared" si="1"/>
        <v>-680769.23076923075</v>
      </c>
      <c r="Q53" s="500" t="str">
        <f t="shared" si="2"/>
        <v>Trừ 3 ngày lương vi phạm nghỉ không báo trước</v>
      </c>
      <c r="S53" s="501">
        <v>26</v>
      </c>
      <c r="T53" s="16"/>
      <c r="U53" s="221"/>
      <c r="V53" s="16"/>
    </row>
    <row r="54" spans="1:22" hidden="1" x14ac:dyDescent="0.35">
      <c r="A54" s="456" t="str">
        <f t="shared" si="0"/>
        <v>26005718</v>
      </c>
      <c r="B54" s="494">
        <v>26005718</v>
      </c>
      <c r="C54" s="495">
        <v>93405163</v>
      </c>
      <c r="D54" s="349" t="s">
        <v>1876</v>
      </c>
      <c r="E54" s="349" t="s">
        <v>56</v>
      </c>
      <c r="F54" s="349" t="s">
        <v>328</v>
      </c>
      <c r="G54" s="496" t="s">
        <v>2334</v>
      </c>
      <c r="H54" s="496" t="s">
        <v>2335</v>
      </c>
      <c r="I54" s="497">
        <v>46176</v>
      </c>
      <c r="J54" s="497">
        <v>46183</v>
      </c>
      <c r="K54" s="497">
        <v>46188</v>
      </c>
      <c r="L54" s="349" t="s">
        <v>2358</v>
      </c>
      <c r="M54" s="498" t="s">
        <v>870</v>
      </c>
      <c r="N54" s="499" cm="1">
        <f t="array" ref="N54">IFERROR(_xlfn.IFS((K54-J54)&gt;3,0,(K54-J54)&lt;0,"check"),3-(K54-J54))</f>
        <v>0</v>
      </c>
      <c r="O54" s="498">
        <v>5900000</v>
      </c>
      <c r="P54" s="498">
        <f t="shared" si="1"/>
        <v>0</v>
      </c>
      <c r="Q54" s="500" t="str">
        <f t="shared" si="2"/>
        <v/>
      </c>
      <c r="S54" s="501">
        <v>64</v>
      </c>
      <c r="T54" s="16"/>
      <c r="U54" s="221"/>
      <c r="V54" s="16"/>
    </row>
    <row r="55" spans="1:22" hidden="1" x14ac:dyDescent="0.35">
      <c r="A55" s="456" t="str">
        <f t="shared" si="0"/>
        <v>26005719</v>
      </c>
      <c r="B55" s="494">
        <v>26005719</v>
      </c>
      <c r="C55" s="495">
        <v>93405164</v>
      </c>
      <c r="D55" s="349" t="s">
        <v>1878</v>
      </c>
      <c r="E55" s="349" t="s">
        <v>56</v>
      </c>
      <c r="F55" s="349" t="s">
        <v>328</v>
      </c>
      <c r="G55" s="496" t="s">
        <v>2334</v>
      </c>
      <c r="H55" s="496" t="s">
        <v>2335</v>
      </c>
      <c r="I55" s="497">
        <v>46176</v>
      </c>
      <c r="J55" s="497">
        <v>46191</v>
      </c>
      <c r="K55" s="497">
        <v>46195</v>
      </c>
      <c r="L55" s="349" t="s">
        <v>2336</v>
      </c>
      <c r="M55" s="498" t="s">
        <v>870</v>
      </c>
      <c r="N55" s="499" cm="1">
        <f t="array" ref="N55">IFERROR(_xlfn.IFS((K55-J55)&gt;3,0,(K55-J55)&lt;0,"check"),3-(K55-J55))</f>
        <v>0</v>
      </c>
      <c r="O55" s="498">
        <v>5900000</v>
      </c>
      <c r="P55" s="498">
        <f t="shared" si="1"/>
        <v>0</v>
      </c>
      <c r="Q55" s="500" t="str">
        <f t="shared" si="2"/>
        <v/>
      </c>
      <c r="S55" s="501">
        <v>94</v>
      </c>
      <c r="T55" s="16"/>
      <c r="U55" s="221"/>
      <c r="V55" s="16"/>
    </row>
    <row r="56" spans="1:22" hidden="1" x14ac:dyDescent="0.35">
      <c r="A56" s="456" t="str">
        <f t="shared" si="0"/>
        <v>26005732</v>
      </c>
      <c r="B56" s="494">
        <v>26005732</v>
      </c>
      <c r="C56" s="495">
        <v>93405176</v>
      </c>
      <c r="D56" s="349" t="s">
        <v>1990</v>
      </c>
      <c r="E56" s="349" t="s">
        <v>56</v>
      </c>
      <c r="F56" s="349" t="s">
        <v>399</v>
      </c>
      <c r="G56" s="496" t="s">
        <v>2334</v>
      </c>
      <c r="H56" s="496" t="s">
        <v>2335</v>
      </c>
      <c r="I56" s="497">
        <v>46183</v>
      </c>
      <c r="J56" s="497">
        <v>46189</v>
      </c>
      <c r="K56" s="497">
        <v>46192</v>
      </c>
      <c r="L56" s="349" t="s">
        <v>2336</v>
      </c>
      <c r="M56" s="498" t="s">
        <v>870</v>
      </c>
      <c r="N56" s="499" cm="1">
        <f t="array" ref="N56">IFERROR(_xlfn.IFS((K56-J56)&gt;3,0,(K56-J56)&lt;0,"check"),3-(K56-J56))</f>
        <v>0</v>
      </c>
      <c r="O56" s="498">
        <v>5900000</v>
      </c>
      <c r="P56" s="498">
        <f t="shared" si="1"/>
        <v>0</v>
      </c>
      <c r="Q56" s="500" t="str">
        <f t="shared" si="2"/>
        <v/>
      </c>
      <c r="S56" s="501">
        <v>74</v>
      </c>
      <c r="T56" s="16"/>
      <c r="U56" s="221"/>
      <c r="V56" s="16"/>
    </row>
    <row r="57" spans="1:22" hidden="1" x14ac:dyDescent="0.35">
      <c r="A57" s="456" t="str">
        <f t="shared" si="0"/>
        <v>26005733</v>
      </c>
      <c r="B57" s="494">
        <v>26005733</v>
      </c>
      <c r="C57" s="495">
        <v>93405177</v>
      </c>
      <c r="D57" s="349" t="s">
        <v>1993</v>
      </c>
      <c r="E57" s="349" t="s">
        <v>56</v>
      </c>
      <c r="F57" s="349" t="s">
        <v>399</v>
      </c>
      <c r="G57" s="496" t="s">
        <v>2334</v>
      </c>
      <c r="H57" s="496" t="s">
        <v>2335</v>
      </c>
      <c r="I57" s="497">
        <v>46183</v>
      </c>
      <c r="J57" s="497">
        <v>46191</v>
      </c>
      <c r="K57" s="497">
        <v>46192</v>
      </c>
      <c r="L57" s="349" t="s">
        <v>2336</v>
      </c>
      <c r="M57" s="498" t="s">
        <v>870</v>
      </c>
      <c r="N57" s="499" cm="1">
        <f t="array" ref="N57">IFERROR(_xlfn.IFS((K57-J57)&gt;3,0,(K57-J57)&lt;0,"check"),3-(K57-J57))</f>
        <v>2</v>
      </c>
      <c r="O57" s="498">
        <v>5900000</v>
      </c>
      <c r="P57" s="498">
        <f t="shared" si="1"/>
        <v>-453846.15384615387</v>
      </c>
      <c r="Q57" s="500" t="str">
        <f t="shared" si="2"/>
        <v>Trừ 2 ngày lương vi phạm nghỉ không báo trước</v>
      </c>
      <c r="S57" s="501">
        <v>63.883000000000003</v>
      </c>
      <c r="T57" s="16"/>
      <c r="U57" s="221"/>
      <c r="V57" s="16"/>
    </row>
    <row r="58" spans="1:22" hidden="1" x14ac:dyDescent="0.35">
      <c r="A58" s="456" t="str">
        <f t="shared" si="0"/>
        <v>26005736</v>
      </c>
      <c r="B58" s="494">
        <v>26005736</v>
      </c>
      <c r="C58" s="495">
        <v>93405180</v>
      </c>
      <c r="D58" s="349" t="s">
        <v>2003</v>
      </c>
      <c r="E58" s="349" t="s">
        <v>56</v>
      </c>
      <c r="F58" s="349" t="s">
        <v>399</v>
      </c>
      <c r="G58" s="496" t="s">
        <v>2334</v>
      </c>
      <c r="H58" s="496" t="s">
        <v>2335</v>
      </c>
      <c r="I58" s="497">
        <v>46183</v>
      </c>
      <c r="J58" s="497">
        <v>46189</v>
      </c>
      <c r="K58" s="497">
        <v>46191</v>
      </c>
      <c r="L58" s="349" t="s">
        <v>2336</v>
      </c>
      <c r="M58" s="498" t="s">
        <v>870</v>
      </c>
      <c r="N58" s="499" cm="1">
        <f t="array" ref="N58">IFERROR(_xlfn.IFS((K58-J58)&gt;3,0,(K58-J58)&lt;0,"check"),3-(K58-J58))</f>
        <v>1</v>
      </c>
      <c r="O58" s="498">
        <v>5900000</v>
      </c>
      <c r="P58" s="498">
        <f t="shared" si="1"/>
        <v>-226923.07692307694</v>
      </c>
      <c r="Q58" s="500" t="str">
        <f t="shared" si="2"/>
        <v>Trừ 1 ngày lương vi phạm nghỉ không báo trước</v>
      </c>
      <c r="S58" s="501">
        <v>64</v>
      </c>
      <c r="T58" s="16"/>
      <c r="U58" s="221"/>
      <c r="V58" s="16"/>
    </row>
    <row r="59" spans="1:22" hidden="1" x14ac:dyDescent="0.35">
      <c r="A59" s="456" t="str">
        <f t="shared" si="0"/>
        <v>26005747</v>
      </c>
      <c r="B59" s="494">
        <v>26005747</v>
      </c>
      <c r="C59" s="495">
        <v>93405191</v>
      </c>
      <c r="D59" s="349" t="s">
        <v>2037</v>
      </c>
      <c r="E59" s="349" t="s">
        <v>56</v>
      </c>
      <c r="F59" s="349" t="s">
        <v>328</v>
      </c>
      <c r="G59" s="496" t="s">
        <v>2334</v>
      </c>
      <c r="H59" s="496" t="s">
        <v>2335</v>
      </c>
      <c r="I59" s="497">
        <v>46183</v>
      </c>
      <c r="J59" s="497">
        <v>46191</v>
      </c>
      <c r="K59" s="497">
        <v>46195</v>
      </c>
      <c r="L59" s="349" t="s">
        <v>2351</v>
      </c>
      <c r="M59" s="498" t="s">
        <v>870</v>
      </c>
      <c r="N59" s="499" cm="1">
        <f t="array" ref="N59">IFERROR(_xlfn.IFS((K59-J59)&gt;3,0,(K59-J59)&lt;0,"check"),3-(K59-J59))</f>
        <v>0</v>
      </c>
      <c r="O59" s="498">
        <v>5900000</v>
      </c>
      <c r="P59" s="498">
        <f t="shared" si="1"/>
        <v>0</v>
      </c>
      <c r="Q59" s="500" t="str">
        <f t="shared" si="2"/>
        <v/>
      </c>
      <c r="S59" s="501">
        <v>61.75</v>
      </c>
      <c r="T59" s="16"/>
      <c r="U59" s="221"/>
      <c r="V59" s="16"/>
    </row>
    <row r="60" spans="1:22" hidden="1" x14ac:dyDescent="0.35">
      <c r="A60" s="456" t="str">
        <f t="shared" si="0"/>
        <v>26005775</v>
      </c>
      <c r="B60" s="494">
        <v>26005775</v>
      </c>
      <c r="C60" s="495">
        <v>93405219</v>
      </c>
      <c r="D60" s="349" t="s">
        <v>2107</v>
      </c>
      <c r="E60" s="349" t="s">
        <v>2359</v>
      </c>
      <c r="F60" s="349" t="s">
        <v>399</v>
      </c>
      <c r="G60" s="496" t="s">
        <v>2334</v>
      </c>
      <c r="H60" s="496" t="s">
        <v>2335</v>
      </c>
      <c r="I60" s="497">
        <v>46195</v>
      </c>
      <c r="J60" s="497">
        <v>46197</v>
      </c>
      <c r="K60" s="497">
        <v>46197</v>
      </c>
      <c r="L60" s="349" t="s">
        <v>2346</v>
      </c>
      <c r="M60" s="498" t="s">
        <v>319</v>
      </c>
      <c r="N60" s="499" cm="1">
        <f t="array" ref="N60">IFERROR(_xlfn.IFS((K60-J60)&gt;3,0,(K60-J60)&lt;0,"check"),3-(K60-J60))</f>
        <v>3</v>
      </c>
      <c r="O60" s="498">
        <v>5900000</v>
      </c>
      <c r="P60" s="498">
        <f t="shared" si="1"/>
        <v>-680769.23076923075</v>
      </c>
      <c r="Q60" s="500" t="str">
        <f t="shared" si="2"/>
        <v>Trừ 3 ngày lương vi phạm nghỉ không báo trước</v>
      </c>
      <c r="S60" s="501">
        <v>0</v>
      </c>
      <c r="T60" s="16"/>
      <c r="U60" s="221"/>
      <c r="V60" s="16"/>
    </row>
    <row r="61" spans="1:22" hidden="1" x14ac:dyDescent="0.35">
      <c r="A61" s="456" t="str">
        <f t="shared" si="0"/>
        <v>26005779</v>
      </c>
      <c r="B61" s="494">
        <v>26005779</v>
      </c>
      <c r="C61" s="495">
        <v>93405223</v>
      </c>
      <c r="D61" s="349" t="s">
        <v>2119</v>
      </c>
      <c r="E61" s="349" t="s">
        <v>61</v>
      </c>
      <c r="F61" s="349" t="s">
        <v>547</v>
      </c>
      <c r="G61" s="496" t="s">
        <v>2337</v>
      </c>
      <c r="H61" s="496" t="s">
        <v>2338</v>
      </c>
      <c r="I61" s="497">
        <v>46195</v>
      </c>
      <c r="J61" s="497">
        <v>46197</v>
      </c>
      <c r="K61" s="497">
        <v>46197</v>
      </c>
      <c r="L61" s="349" t="s">
        <v>2346</v>
      </c>
      <c r="M61" s="498" t="s">
        <v>870</v>
      </c>
      <c r="N61" s="499" cm="1">
        <f t="array" ref="N61">IFERROR(_xlfn.IFS((K61-J61)&gt;3,0,(K61-J61)&lt;0,"check"),3-(K61-J61))</f>
        <v>3</v>
      </c>
      <c r="O61" s="498">
        <v>5900000</v>
      </c>
      <c r="P61" s="498">
        <f t="shared" si="1"/>
        <v>-680769.23076923075</v>
      </c>
      <c r="Q61" s="500" t="str">
        <f t="shared" si="2"/>
        <v>Trừ 3 ngày lương vi phạm nghỉ không báo trước</v>
      </c>
      <c r="S61" s="501">
        <v>0</v>
      </c>
      <c r="T61" s="16"/>
      <c r="U61" s="221"/>
      <c r="V61" s="16"/>
    </row>
    <row r="62" spans="1:22" hidden="1" x14ac:dyDescent="0.35">
      <c r="A62" s="456" t="str">
        <f t="shared" si="0"/>
        <v>26005770</v>
      </c>
      <c r="B62" s="494">
        <v>26005770</v>
      </c>
      <c r="C62" s="495">
        <v>93405214</v>
      </c>
      <c r="D62" s="349" t="s">
        <v>2092</v>
      </c>
      <c r="E62" s="349" t="s">
        <v>2359</v>
      </c>
      <c r="F62" s="349" t="s">
        <v>399</v>
      </c>
      <c r="G62" s="496" t="s">
        <v>2334</v>
      </c>
      <c r="H62" s="496" t="s">
        <v>2335</v>
      </c>
      <c r="I62" s="497">
        <v>46195</v>
      </c>
      <c r="J62" s="497">
        <v>0</v>
      </c>
      <c r="K62" s="497">
        <v>46197</v>
      </c>
      <c r="L62" s="349"/>
      <c r="M62" s="498" t="s">
        <v>1067</v>
      </c>
      <c r="N62" s="499">
        <v>2</v>
      </c>
      <c r="O62" s="498">
        <v>5900000</v>
      </c>
      <c r="P62" s="498">
        <f t="shared" si="1"/>
        <v>-453846.15384615387</v>
      </c>
      <c r="Q62" s="500" t="str">
        <f t="shared" si="2"/>
        <v>Trừ 2 ngày lương vi phạm nghỉ không báo trước</v>
      </c>
      <c r="S62" s="501">
        <v>16</v>
      </c>
      <c r="T62" s="16"/>
      <c r="U62" s="221"/>
      <c r="V62" s="16"/>
    </row>
    <row r="63" spans="1:22" hidden="1" x14ac:dyDescent="0.35">
      <c r="A63" s="456" t="str">
        <f t="shared" si="0"/>
        <v>26005724</v>
      </c>
      <c r="B63" s="494">
        <v>26005724</v>
      </c>
      <c r="C63" s="495">
        <v>93405169</v>
      </c>
      <c r="D63" s="349" t="s">
        <v>1888</v>
      </c>
      <c r="E63" s="349" t="s">
        <v>56</v>
      </c>
      <c r="F63" s="349" t="s">
        <v>328</v>
      </c>
      <c r="G63" s="496" t="s">
        <v>2334</v>
      </c>
      <c r="H63" s="496" t="s">
        <v>2335</v>
      </c>
      <c r="I63" s="497">
        <v>46176</v>
      </c>
      <c r="J63" s="497">
        <v>0</v>
      </c>
      <c r="K63" s="497">
        <v>46204</v>
      </c>
      <c r="L63" s="349" t="s">
        <v>2360</v>
      </c>
      <c r="M63" s="498" t="s">
        <v>870</v>
      </c>
      <c r="N63" s="499" cm="1">
        <f t="array" ref="N63">IFERROR(_xlfn.IFS((K63-J63)&gt;3,0,(K63-J63)&lt;0,"check"),3-(K63-J63))</f>
        <v>0</v>
      </c>
      <c r="O63" s="498">
        <v>5900000</v>
      </c>
      <c r="P63" s="498">
        <f t="shared" si="1"/>
        <v>0</v>
      </c>
      <c r="Q63" s="500" t="str">
        <f t="shared" si="2"/>
        <v/>
      </c>
      <c r="S63" s="501">
        <v>160</v>
      </c>
      <c r="T63" s="16"/>
      <c r="U63" s="221"/>
      <c r="V63" s="16"/>
    </row>
    <row r="64" spans="1:22" x14ac:dyDescent="0.35">
      <c r="A64" s="456" t="str">
        <f t="shared" si="0"/>
        <v>25005142</v>
      </c>
      <c r="B64" s="494">
        <v>25005142</v>
      </c>
      <c r="C64" s="495" t="s">
        <v>787</v>
      </c>
      <c r="D64" s="349" t="s">
        <v>786</v>
      </c>
      <c r="E64" s="349" t="s">
        <v>2342</v>
      </c>
      <c r="F64" s="349" t="s">
        <v>399</v>
      </c>
      <c r="G64" s="496" t="s">
        <v>2334</v>
      </c>
      <c r="H64" s="496" t="s">
        <v>2335</v>
      </c>
      <c r="I64" s="497">
        <v>45952</v>
      </c>
      <c r="J64" s="497">
        <v>0</v>
      </c>
      <c r="K64" s="497">
        <v>46204</v>
      </c>
      <c r="L64" s="349" t="s">
        <v>2361</v>
      </c>
      <c r="M64" s="498" t="s">
        <v>1068</v>
      </c>
      <c r="N64" s="499" cm="1">
        <f t="array" ref="N64">IFERROR(_xlfn.IFS((K64-J64)&gt;3,0,(K64-J64)&lt;0,"check"),3-(K64-J64))</f>
        <v>0</v>
      </c>
      <c r="O64" s="498">
        <v>5900000</v>
      </c>
      <c r="P64" s="498">
        <f t="shared" si="1"/>
        <v>0</v>
      </c>
      <c r="Q64" s="500" t="str">
        <f t="shared" si="2"/>
        <v/>
      </c>
      <c r="S64" s="501">
        <v>184</v>
      </c>
      <c r="T64" s="16"/>
      <c r="U64" s="221"/>
      <c r="V64" s="16"/>
    </row>
    <row r="65" spans="1:22" hidden="1" x14ac:dyDescent="0.35">
      <c r="A65" s="456" t="str">
        <f t="shared" si="0"/>
        <v>26005318</v>
      </c>
      <c r="B65" s="494">
        <v>26005318</v>
      </c>
      <c r="C65" s="495">
        <v>93404765</v>
      </c>
      <c r="D65" s="349" t="s">
        <v>997</v>
      </c>
      <c r="E65" s="349" t="s">
        <v>2362</v>
      </c>
      <c r="F65" s="349" t="s">
        <v>1524</v>
      </c>
      <c r="G65" s="496" t="s">
        <v>2337</v>
      </c>
      <c r="H65" s="496" t="s">
        <v>2338</v>
      </c>
      <c r="I65" s="497">
        <v>46028</v>
      </c>
      <c r="J65" s="497">
        <v>0</v>
      </c>
      <c r="K65" s="497">
        <v>46200</v>
      </c>
      <c r="L65" s="349" t="s">
        <v>2360</v>
      </c>
      <c r="M65" s="498" t="s">
        <v>1067</v>
      </c>
      <c r="N65" s="499" cm="1">
        <f t="array" ref="N65">IFERROR(_xlfn.IFS((K65-J65)&gt;3,0,(K65-J65)&lt;0,"check"),3-(K65-J65))</f>
        <v>0</v>
      </c>
      <c r="O65" s="498">
        <v>10000000</v>
      </c>
      <c r="P65" s="498">
        <f t="shared" si="1"/>
        <v>0</v>
      </c>
      <c r="Q65" s="500" t="str">
        <f t="shared" si="2"/>
        <v/>
      </c>
      <c r="S65" s="501">
        <v>119.93300000000001</v>
      </c>
      <c r="T65" s="16"/>
      <c r="U65" s="221"/>
      <c r="V65" s="16"/>
    </row>
    <row r="66" spans="1:22" hidden="1" x14ac:dyDescent="0.35">
      <c r="A66" s="456" t="str">
        <f t="shared" si="0"/>
        <v>26005731</v>
      </c>
      <c r="B66" s="494">
        <v>26005731</v>
      </c>
      <c r="C66" s="495">
        <v>93405175</v>
      </c>
      <c r="D66" s="349" t="s">
        <v>1987</v>
      </c>
      <c r="E66" s="349" t="s">
        <v>2359</v>
      </c>
      <c r="F66" s="349" t="s">
        <v>399</v>
      </c>
      <c r="G66" s="496" t="s">
        <v>2334</v>
      </c>
      <c r="H66" s="496" t="s">
        <v>2335</v>
      </c>
      <c r="I66" s="497">
        <v>46183</v>
      </c>
      <c r="J66" s="497">
        <v>46184</v>
      </c>
      <c r="K66" s="497">
        <v>46185</v>
      </c>
      <c r="L66" s="349" t="s">
        <v>2336</v>
      </c>
      <c r="M66" s="498" t="s">
        <v>870</v>
      </c>
      <c r="N66" s="499" cm="1">
        <f t="array" ref="N66">IFERROR(_xlfn.IFS((K66-J66)&gt;3,0,(K66-J66)&lt;0,"check"),3-(K66-J66))</f>
        <v>2</v>
      </c>
      <c r="O66" s="498">
        <v>5900000</v>
      </c>
      <c r="P66" s="498">
        <f t="shared" si="1"/>
        <v>-453846.15384615387</v>
      </c>
      <c r="Q66" s="500" t="str">
        <f t="shared" si="2"/>
        <v>Trừ 2 ngày lương vi phạm nghỉ không báo trước</v>
      </c>
      <c r="S66" s="501">
        <v>0</v>
      </c>
      <c r="T66" s="16"/>
      <c r="U66" s="221"/>
      <c r="V66" s="16"/>
    </row>
    <row r="67" spans="1:22" x14ac:dyDescent="0.35">
      <c r="A67" s="456" t="str">
        <f t="shared" ref="A67:A87" si="3">TRIM(B67)</f>
        <v>26005424</v>
      </c>
      <c r="B67" s="494">
        <v>26005424</v>
      </c>
      <c r="C67" s="495">
        <v>93404871</v>
      </c>
      <c r="D67" s="349" t="s">
        <v>1229</v>
      </c>
      <c r="E67" s="349" t="s">
        <v>61</v>
      </c>
      <c r="F67" s="349" t="s">
        <v>547</v>
      </c>
      <c r="G67" s="496" t="s">
        <v>2337</v>
      </c>
      <c r="H67" s="496" t="s">
        <v>2338</v>
      </c>
      <c r="I67" s="497">
        <v>46098</v>
      </c>
      <c r="J67" s="497">
        <v>46184</v>
      </c>
      <c r="K67" s="497">
        <v>46188</v>
      </c>
      <c r="L67" s="349" t="s">
        <v>2363</v>
      </c>
      <c r="M67" s="498" t="s">
        <v>1068</v>
      </c>
      <c r="N67" s="499" cm="1">
        <f t="array" ref="N67">IFERROR(_xlfn.IFS((K67-J67)&gt;3,0,(K67-J67)&lt;0,"check"),3-(K67-J67))</f>
        <v>0</v>
      </c>
      <c r="O67" s="498">
        <v>5900000</v>
      </c>
      <c r="P67" s="498">
        <f t="shared" si="1"/>
        <v>0</v>
      </c>
      <c r="Q67" s="500" t="str">
        <f t="shared" si="2"/>
        <v/>
      </c>
      <c r="S67" s="501">
        <v>48</v>
      </c>
      <c r="T67" s="16"/>
      <c r="U67" s="221"/>
      <c r="V67" s="16"/>
    </row>
    <row r="68" spans="1:22" hidden="1" x14ac:dyDescent="0.35">
      <c r="A68" s="456" t="str">
        <f t="shared" si="3"/>
        <v>26005672</v>
      </c>
      <c r="B68" s="494">
        <v>26005672</v>
      </c>
      <c r="C68" s="495">
        <v>93405117</v>
      </c>
      <c r="D68" s="349" t="s">
        <v>1744</v>
      </c>
      <c r="E68" s="349" t="s">
        <v>56</v>
      </c>
      <c r="F68" s="349" t="s">
        <v>398</v>
      </c>
      <c r="G68" s="496" t="s">
        <v>2334</v>
      </c>
      <c r="H68" s="496" t="s">
        <v>2335</v>
      </c>
      <c r="I68" s="497">
        <v>46169</v>
      </c>
      <c r="J68" s="497">
        <v>46195</v>
      </c>
      <c r="K68" s="497">
        <v>46196</v>
      </c>
      <c r="L68" s="349" t="s">
        <v>2355</v>
      </c>
      <c r="M68" s="498" t="s">
        <v>870</v>
      </c>
      <c r="N68" s="499" cm="1">
        <f t="array" ref="N68">IFERROR(_xlfn.IFS((K68-J68)&gt;3,0,(K68-J68)&lt;0,"check"),3-(K68-J68))</f>
        <v>2</v>
      </c>
      <c r="O68" s="498">
        <v>5900000</v>
      </c>
      <c r="P68" s="498">
        <f t="shared" ref="P68:P87" si="4">-O68/208*8*N68</f>
        <v>-453846.15384615387</v>
      </c>
      <c r="Q68" s="500" t="str">
        <f t="shared" ref="Q68:Q85" si="5">IF(N68&gt;0,("Trừ "&amp;N68&amp;" ngày lương vi phạm nghỉ không báo trước"),"")</f>
        <v>Trừ 2 ngày lương vi phạm nghỉ không báo trước</v>
      </c>
      <c r="S68" s="501">
        <v>106</v>
      </c>
      <c r="T68" s="16"/>
      <c r="U68" s="221"/>
      <c r="V68" s="16"/>
    </row>
    <row r="69" spans="1:22" hidden="1" x14ac:dyDescent="0.35">
      <c r="A69" s="456" t="str">
        <f t="shared" si="3"/>
        <v>25005248</v>
      </c>
      <c r="B69" s="494">
        <v>25005248</v>
      </c>
      <c r="C69" s="495">
        <v>93404697</v>
      </c>
      <c r="D69" s="349" t="s">
        <v>905</v>
      </c>
      <c r="E69" s="349" t="s">
        <v>56</v>
      </c>
      <c r="F69" s="349" t="s">
        <v>327</v>
      </c>
      <c r="G69" s="496" t="s">
        <v>2334</v>
      </c>
      <c r="H69" s="496" t="s">
        <v>2335</v>
      </c>
      <c r="I69" s="497">
        <v>45981</v>
      </c>
      <c r="J69" s="497">
        <v>46197</v>
      </c>
      <c r="K69" s="497">
        <v>46202</v>
      </c>
      <c r="L69" s="349" t="s">
        <v>2364</v>
      </c>
      <c r="M69" s="498" t="s">
        <v>870</v>
      </c>
      <c r="N69" s="499" cm="1">
        <f t="array" ref="N69">IFERROR(_xlfn.IFS((K69-J69)&gt;3,0,(K69-J69)&lt;0,"check"),3-(K69-J69))</f>
        <v>0</v>
      </c>
      <c r="O69" s="498">
        <v>5900000</v>
      </c>
      <c r="P69" s="498">
        <f t="shared" si="4"/>
        <v>0</v>
      </c>
      <c r="Q69" s="500" t="str">
        <f t="shared" si="5"/>
        <v/>
      </c>
      <c r="S69" s="501">
        <v>173</v>
      </c>
      <c r="T69" s="16"/>
      <c r="U69" s="221"/>
      <c r="V69" s="16"/>
    </row>
    <row r="70" spans="1:22" x14ac:dyDescent="0.35">
      <c r="A70" s="456" t="str">
        <f t="shared" si="3"/>
        <v>26005609</v>
      </c>
      <c r="B70" s="494">
        <v>26005609</v>
      </c>
      <c r="C70" s="495">
        <v>93405054</v>
      </c>
      <c r="D70" s="349" t="s">
        <v>1589</v>
      </c>
      <c r="E70" s="349" t="s">
        <v>56</v>
      </c>
      <c r="F70" s="349" t="s">
        <v>327</v>
      </c>
      <c r="G70" s="496" t="s">
        <v>2334</v>
      </c>
      <c r="H70" s="496" t="s">
        <v>2335</v>
      </c>
      <c r="I70" s="497">
        <v>46147</v>
      </c>
      <c r="J70" s="497">
        <v>46197</v>
      </c>
      <c r="K70" s="497">
        <v>46202</v>
      </c>
      <c r="L70" s="349" t="s">
        <v>2336</v>
      </c>
      <c r="M70" s="498" t="s">
        <v>1068</v>
      </c>
      <c r="N70" s="499" cm="1">
        <f t="array" ref="N70">IFERROR(_xlfn.IFS((K70-J70)&gt;3,0,(K70-J70)&lt;0,"check"),3-(K70-J70))</f>
        <v>0</v>
      </c>
      <c r="O70" s="498">
        <v>5900000</v>
      </c>
      <c r="P70" s="498">
        <f t="shared" si="4"/>
        <v>0</v>
      </c>
      <c r="Q70" s="500" t="str">
        <f t="shared" si="5"/>
        <v/>
      </c>
      <c r="S70" s="501">
        <v>192</v>
      </c>
      <c r="T70" s="16"/>
      <c r="U70" s="221"/>
      <c r="V70" s="16"/>
    </row>
    <row r="71" spans="1:22" hidden="1" x14ac:dyDescent="0.35">
      <c r="A71" s="456" t="str">
        <f t="shared" si="3"/>
        <v>26005744</v>
      </c>
      <c r="B71" s="494">
        <v>26005744</v>
      </c>
      <c r="C71" s="495">
        <v>93405188</v>
      </c>
      <c r="D71" s="349" t="s">
        <v>2028</v>
      </c>
      <c r="E71" s="349" t="s">
        <v>56</v>
      </c>
      <c r="F71" s="349" t="s">
        <v>327</v>
      </c>
      <c r="G71" s="496" t="s">
        <v>2334</v>
      </c>
      <c r="H71" s="496" t="s">
        <v>2335</v>
      </c>
      <c r="I71" s="497">
        <v>46183</v>
      </c>
      <c r="J71" s="497">
        <v>46197</v>
      </c>
      <c r="K71" s="497">
        <v>46202</v>
      </c>
      <c r="L71" s="349" t="s">
        <v>2336</v>
      </c>
      <c r="M71" s="498" t="s">
        <v>870</v>
      </c>
      <c r="N71" s="499" cm="1">
        <f t="array" ref="N71">IFERROR(_xlfn.IFS((K71-J71)&gt;3,0,(K71-J71)&lt;0,"check"),3-(K71-J71))</f>
        <v>0</v>
      </c>
      <c r="O71" s="498">
        <v>5900000</v>
      </c>
      <c r="P71" s="498">
        <f t="shared" si="4"/>
        <v>0</v>
      </c>
      <c r="Q71" s="500" t="str">
        <f t="shared" si="5"/>
        <v/>
      </c>
      <c r="S71" s="501" t="e">
        <v>#N/A</v>
      </c>
      <c r="T71" s="16"/>
      <c r="U71" s="221"/>
      <c r="V71" s="16"/>
    </row>
    <row r="72" spans="1:22" hidden="1" x14ac:dyDescent="0.35">
      <c r="A72" s="456" t="str">
        <f t="shared" si="3"/>
        <v>25005110</v>
      </c>
      <c r="B72" s="494">
        <v>25005110</v>
      </c>
      <c r="C72" s="495" t="s">
        <v>741</v>
      </c>
      <c r="D72" s="349" t="s">
        <v>740</v>
      </c>
      <c r="E72" s="349" t="s">
        <v>2365</v>
      </c>
      <c r="F72" s="349" t="s">
        <v>720</v>
      </c>
      <c r="G72" s="496" t="s">
        <v>2366</v>
      </c>
      <c r="H72" s="496" t="s">
        <v>2338</v>
      </c>
      <c r="I72" s="497">
        <v>45931</v>
      </c>
      <c r="J72" s="497">
        <v>0</v>
      </c>
      <c r="K72" s="497">
        <v>46179</v>
      </c>
      <c r="L72" s="349" t="s">
        <v>2367</v>
      </c>
      <c r="M72" s="498" t="s">
        <v>1067</v>
      </c>
      <c r="N72" s="499" cm="1">
        <f t="array" ref="N72">IFERROR(_xlfn.IFS((K72-J72)&gt;3,0,(K72-J72)&lt;0,"check"),3-(K72-J72))</f>
        <v>0</v>
      </c>
      <c r="O72" s="498">
        <v>24000000</v>
      </c>
      <c r="P72" s="498">
        <f t="shared" si="4"/>
        <v>0</v>
      </c>
      <c r="Q72" s="500" t="str">
        <f t="shared" si="5"/>
        <v/>
      </c>
      <c r="S72" s="501">
        <v>40</v>
      </c>
      <c r="T72" s="16"/>
      <c r="U72" s="221"/>
      <c r="V72" s="16"/>
    </row>
    <row r="73" spans="1:22" hidden="1" x14ac:dyDescent="0.35">
      <c r="A73" s="456" t="str">
        <f t="shared" si="3"/>
        <v>25005216</v>
      </c>
      <c r="B73" s="494">
        <v>25005216</v>
      </c>
      <c r="C73" s="495">
        <v>93404665</v>
      </c>
      <c r="D73" s="349" t="s">
        <v>864</v>
      </c>
      <c r="E73" s="349" t="s">
        <v>65</v>
      </c>
      <c r="F73" s="349" t="s">
        <v>866</v>
      </c>
      <c r="G73" s="496" t="s">
        <v>2337</v>
      </c>
      <c r="H73" s="496" t="s">
        <v>2338</v>
      </c>
      <c r="I73" s="497">
        <v>45978</v>
      </c>
      <c r="J73" s="497">
        <v>0</v>
      </c>
      <c r="K73" s="497">
        <v>46204</v>
      </c>
      <c r="L73" s="349" t="s">
        <v>2361</v>
      </c>
      <c r="M73" s="498" t="s">
        <v>1067</v>
      </c>
      <c r="N73" s="499" cm="1">
        <f t="array" ref="N73">IFERROR(_xlfn.IFS((K73-J73)&gt;3,0,(K73-J73)&lt;0,"check"),3-(K73-J73))</f>
        <v>0</v>
      </c>
      <c r="O73" s="498">
        <v>9000000</v>
      </c>
      <c r="P73" s="498">
        <f t="shared" si="4"/>
        <v>0</v>
      </c>
      <c r="Q73" s="500" t="str">
        <f t="shared" si="5"/>
        <v/>
      </c>
      <c r="S73" s="501">
        <v>144.13300000000001</v>
      </c>
      <c r="T73" s="16"/>
      <c r="U73" s="221"/>
      <c r="V73" s="16"/>
    </row>
    <row r="74" spans="1:22" x14ac:dyDescent="0.35">
      <c r="A74" s="456" t="str">
        <f t="shared" si="3"/>
        <v>24004701</v>
      </c>
      <c r="B74" s="494">
        <v>24004701</v>
      </c>
      <c r="C74" s="495">
        <v>93404162</v>
      </c>
      <c r="D74" s="349" t="s">
        <v>539</v>
      </c>
      <c r="E74" s="349" t="s">
        <v>56</v>
      </c>
      <c r="F74" s="349" t="s">
        <v>328</v>
      </c>
      <c r="G74" s="496" t="s">
        <v>2334</v>
      </c>
      <c r="H74" s="496" t="s">
        <v>2335</v>
      </c>
      <c r="I74" s="497">
        <v>45349</v>
      </c>
      <c r="J74" s="497">
        <v>0</v>
      </c>
      <c r="K74" s="497">
        <v>46204</v>
      </c>
      <c r="L74" s="349"/>
      <c r="M74" s="498" t="s">
        <v>1068</v>
      </c>
      <c r="N74" s="499" cm="1">
        <f t="array" ref="N74">IFERROR(_xlfn.IFS((K74-J74)&gt;3,0,(K74-J74)&lt;0,"check"),3-(K74-J74))</f>
        <v>0</v>
      </c>
      <c r="O74" s="498">
        <v>5900000</v>
      </c>
      <c r="P74" s="498">
        <f t="shared" si="4"/>
        <v>0</v>
      </c>
      <c r="Q74" s="500" t="str">
        <f t="shared" si="5"/>
        <v/>
      </c>
      <c r="S74" s="501">
        <v>124</v>
      </c>
      <c r="T74" s="16"/>
      <c r="U74" s="221"/>
      <c r="V74" s="16"/>
    </row>
    <row r="75" spans="1:22" hidden="1" x14ac:dyDescent="0.35">
      <c r="A75" s="456" t="str">
        <f t="shared" si="3"/>
        <v>24004916</v>
      </c>
      <c r="B75" s="494">
        <v>24004916</v>
      </c>
      <c r="C75" s="495">
        <v>93404376</v>
      </c>
      <c r="D75" s="349" t="s">
        <v>595</v>
      </c>
      <c r="E75" s="349" t="s">
        <v>56</v>
      </c>
      <c r="F75" s="349" t="s">
        <v>328</v>
      </c>
      <c r="G75" s="496" t="s">
        <v>2334</v>
      </c>
      <c r="H75" s="496" t="s">
        <v>2335</v>
      </c>
      <c r="I75" s="497">
        <v>45498</v>
      </c>
      <c r="J75" s="497">
        <v>0</v>
      </c>
      <c r="K75" s="497">
        <v>46204</v>
      </c>
      <c r="L75" s="349"/>
      <c r="M75" s="498" t="s">
        <v>1067</v>
      </c>
      <c r="N75" s="499" cm="1">
        <f t="array" ref="N75">IFERROR(_xlfn.IFS((K75-J75)&gt;3,0,(K75-J75)&lt;0,"check"),3-(K75-J75))</f>
        <v>0</v>
      </c>
      <c r="O75" s="498">
        <v>5900000</v>
      </c>
      <c r="P75" s="498">
        <f t="shared" si="4"/>
        <v>0</v>
      </c>
      <c r="Q75" s="500" t="str">
        <f t="shared" si="5"/>
        <v/>
      </c>
      <c r="S75" s="501">
        <v>182</v>
      </c>
      <c r="T75" s="16"/>
      <c r="U75" s="221"/>
      <c r="V75" s="16"/>
    </row>
    <row r="76" spans="1:22" hidden="1" x14ac:dyDescent="0.35">
      <c r="A76" s="456" t="str">
        <f t="shared" si="3"/>
        <v>25005072</v>
      </c>
      <c r="B76" s="494">
        <v>25005072</v>
      </c>
      <c r="C76" s="495">
        <v>93404528</v>
      </c>
      <c r="D76" s="349" t="s">
        <v>693</v>
      </c>
      <c r="E76" s="349" t="s">
        <v>56</v>
      </c>
      <c r="F76" s="349" t="s">
        <v>327</v>
      </c>
      <c r="G76" s="496" t="s">
        <v>2334</v>
      </c>
      <c r="H76" s="496" t="s">
        <v>2335</v>
      </c>
      <c r="I76" s="497">
        <v>45814</v>
      </c>
      <c r="J76" s="497">
        <v>0</v>
      </c>
      <c r="K76" s="497">
        <v>46204</v>
      </c>
      <c r="L76" s="349"/>
      <c r="M76" s="498" t="s">
        <v>319</v>
      </c>
      <c r="N76" s="499" cm="1">
        <f t="array" ref="N76">IFERROR(_xlfn.IFS((K76-J76)&gt;3,0,(K76-J76)&lt;0,"check"),3-(K76-J76))</f>
        <v>0</v>
      </c>
      <c r="O76" s="498">
        <v>5900000</v>
      </c>
      <c r="P76" s="498">
        <f t="shared" si="4"/>
        <v>0</v>
      </c>
      <c r="Q76" s="500" t="str">
        <f t="shared" si="5"/>
        <v/>
      </c>
      <c r="S76" s="501">
        <v>144</v>
      </c>
      <c r="T76" s="16"/>
      <c r="U76" s="221"/>
      <c r="V76" s="16"/>
    </row>
    <row r="77" spans="1:22" x14ac:dyDescent="0.35">
      <c r="A77" s="456" t="str">
        <f t="shared" si="3"/>
        <v>25005141</v>
      </c>
      <c r="B77" s="494">
        <v>25005141</v>
      </c>
      <c r="C77" s="495" t="s">
        <v>784</v>
      </c>
      <c r="D77" s="349" t="s">
        <v>783</v>
      </c>
      <c r="E77" s="349" t="s">
        <v>56</v>
      </c>
      <c r="F77" s="349" t="s">
        <v>399</v>
      </c>
      <c r="G77" s="496" t="s">
        <v>2334</v>
      </c>
      <c r="H77" s="496" t="s">
        <v>2335</v>
      </c>
      <c r="I77" s="497">
        <v>45945</v>
      </c>
      <c r="J77" s="497">
        <v>0</v>
      </c>
      <c r="K77" s="497">
        <v>46204</v>
      </c>
      <c r="L77" s="349"/>
      <c r="M77" s="498" t="s">
        <v>1068</v>
      </c>
      <c r="N77" s="499" cm="1">
        <f t="array" ref="N77">IFERROR(_xlfn.IFS((K77-J77)&gt;3,0,(K77-J77)&lt;0,"check"),3-(K77-J77))</f>
        <v>0</v>
      </c>
      <c r="O77" s="498">
        <v>5900000</v>
      </c>
      <c r="P77" s="498">
        <f t="shared" si="4"/>
        <v>0</v>
      </c>
      <c r="Q77" s="500" t="str">
        <f t="shared" si="5"/>
        <v/>
      </c>
      <c r="S77" s="501">
        <v>182</v>
      </c>
      <c r="T77" s="16"/>
      <c r="U77" s="221"/>
      <c r="V77" s="16"/>
    </row>
    <row r="78" spans="1:22" x14ac:dyDescent="0.35">
      <c r="A78" s="456" t="str">
        <f t="shared" si="3"/>
        <v>25005230</v>
      </c>
      <c r="B78" s="494">
        <v>25005230</v>
      </c>
      <c r="C78" s="495">
        <v>93404679</v>
      </c>
      <c r="D78" s="349" t="s">
        <v>893</v>
      </c>
      <c r="E78" s="349" t="s">
        <v>56</v>
      </c>
      <c r="F78" s="349" t="s">
        <v>398</v>
      </c>
      <c r="G78" s="496" t="s">
        <v>2334</v>
      </c>
      <c r="H78" s="496" t="s">
        <v>2335</v>
      </c>
      <c r="I78" s="497">
        <v>45980</v>
      </c>
      <c r="J78" s="497">
        <v>0</v>
      </c>
      <c r="K78" s="497">
        <v>46204</v>
      </c>
      <c r="L78" s="349"/>
      <c r="M78" s="498" t="s">
        <v>1068</v>
      </c>
      <c r="N78" s="499" cm="1">
        <f t="array" ref="N78">IFERROR(_xlfn.IFS((K78-J78)&gt;3,0,(K78-J78)&lt;0,"check"),3-(K78-J78))</f>
        <v>0</v>
      </c>
      <c r="O78" s="498">
        <v>5900000</v>
      </c>
      <c r="P78" s="498">
        <f t="shared" si="4"/>
        <v>0</v>
      </c>
      <c r="Q78" s="500" t="str">
        <f t="shared" si="5"/>
        <v/>
      </c>
      <c r="S78" s="501">
        <v>172</v>
      </c>
      <c r="T78" s="16"/>
      <c r="U78" s="221"/>
      <c r="V78" s="16"/>
    </row>
    <row r="79" spans="1:22" hidden="1" x14ac:dyDescent="0.35">
      <c r="A79" s="456" t="str">
        <f t="shared" si="3"/>
        <v>26005472</v>
      </c>
      <c r="B79" s="494">
        <v>26005472</v>
      </c>
      <c r="C79" s="495">
        <v>93404919</v>
      </c>
      <c r="D79" s="349" t="s">
        <v>1295</v>
      </c>
      <c r="E79" s="349" t="s">
        <v>56</v>
      </c>
      <c r="F79" s="349" t="s">
        <v>328</v>
      </c>
      <c r="G79" s="496" t="s">
        <v>2334</v>
      </c>
      <c r="H79" s="496" t="s">
        <v>2335</v>
      </c>
      <c r="I79" s="497">
        <v>46106</v>
      </c>
      <c r="J79" s="497">
        <v>0</v>
      </c>
      <c r="K79" s="497">
        <v>46204</v>
      </c>
      <c r="L79" s="349"/>
      <c r="M79" s="498" t="s">
        <v>1067</v>
      </c>
      <c r="N79" s="499" cm="1">
        <f t="array" ref="N79">IFERROR(_xlfn.IFS((K79-J79)&gt;3,0,(K79-J79)&lt;0,"check"),3-(K79-J79))</f>
        <v>0</v>
      </c>
      <c r="O79" s="498">
        <v>5900000</v>
      </c>
      <c r="P79" s="498">
        <f t="shared" si="4"/>
        <v>0</v>
      </c>
      <c r="Q79" s="500" t="str">
        <f t="shared" si="5"/>
        <v/>
      </c>
      <c r="S79" s="501">
        <v>134</v>
      </c>
      <c r="T79" s="16"/>
      <c r="U79" s="221"/>
      <c r="V79" s="16"/>
    </row>
    <row r="80" spans="1:22" hidden="1" x14ac:dyDescent="0.35">
      <c r="A80" s="456" t="str">
        <f t="shared" si="3"/>
        <v>26005561</v>
      </c>
      <c r="B80" s="494">
        <v>26005561</v>
      </c>
      <c r="C80" s="495">
        <v>93405007</v>
      </c>
      <c r="D80" s="349" t="s">
        <v>1347</v>
      </c>
      <c r="E80" s="349" t="s">
        <v>56</v>
      </c>
      <c r="F80" s="349" t="s">
        <v>327</v>
      </c>
      <c r="G80" s="496" t="s">
        <v>2334</v>
      </c>
      <c r="H80" s="496" t="s">
        <v>2335</v>
      </c>
      <c r="I80" s="497">
        <v>46128</v>
      </c>
      <c r="J80" s="497">
        <v>0</v>
      </c>
      <c r="K80" s="497">
        <v>46204</v>
      </c>
      <c r="L80" s="349"/>
      <c r="M80" s="498" t="s">
        <v>870</v>
      </c>
      <c r="N80" s="499" cm="1">
        <f t="array" ref="N80">IFERROR(_xlfn.IFS((K80-J80)&gt;3,0,(K80-J80)&lt;0,"check"),3-(K80-J80))</f>
        <v>0</v>
      </c>
      <c r="O80" s="498">
        <v>5900000</v>
      </c>
      <c r="P80" s="498">
        <f t="shared" si="4"/>
        <v>0</v>
      </c>
      <c r="Q80" s="500" t="str">
        <f t="shared" si="5"/>
        <v/>
      </c>
      <c r="S80" s="501">
        <v>132.5</v>
      </c>
      <c r="T80" s="16"/>
      <c r="U80" s="221"/>
      <c r="V80" s="16"/>
    </row>
    <row r="81" spans="1:22" x14ac:dyDescent="0.35">
      <c r="A81" s="456" t="str">
        <f t="shared" si="3"/>
        <v>26005578</v>
      </c>
      <c r="B81" s="494">
        <v>26005578</v>
      </c>
      <c r="C81" s="495">
        <v>93405024</v>
      </c>
      <c r="D81" s="349" t="s">
        <v>1497</v>
      </c>
      <c r="E81" s="349" t="s">
        <v>56</v>
      </c>
      <c r="F81" s="349" t="s">
        <v>327</v>
      </c>
      <c r="G81" s="496" t="s">
        <v>2334</v>
      </c>
      <c r="H81" s="496" t="s">
        <v>2335</v>
      </c>
      <c r="I81" s="497">
        <v>46134</v>
      </c>
      <c r="J81" s="497">
        <v>0</v>
      </c>
      <c r="K81" s="497">
        <v>46204</v>
      </c>
      <c r="L81" s="349"/>
      <c r="M81" s="498" t="s">
        <v>1068</v>
      </c>
      <c r="N81" s="499" cm="1">
        <f t="array" ref="N81">IFERROR(_xlfn.IFS((K81-J81)&gt;3,0,(K81-J81)&lt;0,"check"),3-(K81-J81))</f>
        <v>0</v>
      </c>
      <c r="O81" s="498">
        <v>5900000</v>
      </c>
      <c r="P81" s="498">
        <f t="shared" si="4"/>
        <v>0</v>
      </c>
      <c r="Q81" s="500" t="str">
        <f t="shared" si="5"/>
        <v/>
      </c>
      <c r="S81" s="501">
        <v>182</v>
      </c>
      <c r="T81" s="16"/>
      <c r="U81" s="221"/>
      <c r="V81" s="16"/>
    </row>
    <row r="82" spans="1:22" x14ac:dyDescent="0.35">
      <c r="A82" s="456" t="str">
        <f t="shared" si="3"/>
        <v>26005634</v>
      </c>
      <c r="B82" s="494">
        <v>26005634</v>
      </c>
      <c r="C82" s="495">
        <v>93405079</v>
      </c>
      <c r="D82" s="349" t="s">
        <v>1652</v>
      </c>
      <c r="E82" s="349" t="s">
        <v>801</v>
      </c>
      <c r="F82" s="349" t="s">
        <v>1524</v>
      </c>
      <c r="G82" s="496" t="s">
        <v>2337</v>
      </c>
      <c r="H82" s="496" t="s">
        <v>2338</v>
      </c>
      <c r="I82" s="497">
        <v>46153</v>
      </c>
      <c r="J82" s="497">
        <v>0</v>
      </c>
      <c r="K82" s="497">
        <v>46204</v>
      </c>
      <c r="L82" s="349"/>
      <c r="M82" s="498" t="s">
        <v>1068</v>
      </c>
      <c r="N82" s="499" cm="1">
        <f t="array" ref="N82">IFERROR(_xlfn.IFS((K82-J82)&gt;3,0,(K82-J82)&lt;0,"check"),3-(K82-J82))</f>
        <v>0</v>
      </c>
      <c r="O82" s="498">
        <v>5900000</v>
      </c>
      <c r="P82" s="498">
        <f t="shared" si="4"/>
        <v>0</v>
      </c>
      <c r="Q82" s="500" t="str">
        <f t="shared" si="5"/>
        <v/>
      </c>
      <c r="S82" s="501">
        <v>192</v>
      </c>
      <c r="T82" s="16"/>
      <c r="U82" s="221"/>
      <c r="V82" s="16"/>
    </row>
    <row r="83" spans="1:22" hidden="1" x14ac:dyDescent="0.35">
      <c r="A83" s="456" t="str">
        <f t="shared" si="3"/>
        <v>26005630</v>
      </c>
      <c r="B83" s="494">
        <v>26005630</v>
      </c>
      <c r="C83" s="495">
        <v>93405075</v>
      </c>
      <c r="D83" s="349" t="s">
        <v>1644</v>
      </c>
      <c r="E83" s="349" t="s">
        <v>801</v>
      </c>
      <c r="F83" s="349" t="s">
        <v>1524</v>
      </c>
      <c r="G83" s="496" t="s">
        <v>2337</v>
      </c>
      <c r="H83" s="496" t="s">
        <v>2338</v>
      </c>
      <c r="I83" s="497">
        <v>46153</v>
      </c>
      <c r="J83" s="497">
        <v>0</v>
      </c>
      <c r="K83" s="497">
        <v>46204</v>
      </c>
      <c r="L83" s="349"/>
      <c r="M83" s="498" t="s">
        <v>870</v>
      </c>
      <c r="N83" s="499" cm="1">
        <f t="array" ref="N83">IFERROR(_xlfn.IFS((K83-J83)&gt;3,0,(K83-J83)&lt;0,"check"),3-(K83-J83))</f>
        <v>0</v>
      </c>
      <c r="O83" s="498">
        <v>5900000</v>
      </c>
      <c r="P83" s="498">
        <f t="shared" si="4"/>
        <v>0</v>
      </c>
      <c r="Q83" s="500" t="str">
        <f t="shared" si="5"/>
        <v/>
      </c>
      <c r="S83" s="501">
        <v>192</v>
      </c>
      <c r="T83" s="16"/>
      <c r="U83" s="221"/>
      <c r="V83" s="16"/>
    </row>
    <row r="84" spans="1:22" x14ac:dyDescent="0.35">
      <c r="A84" s="456" t="str">
        <f t="shared" si="3"/>
        <v>25004994</v>
      </c>
      <c r="B84" s="494">
        <v>25004994</v>
      </c>
      <c r="C84" s="495">
        <v>93404453</v>
      </c>
      <c r="D84" s="349" t="s">
        <v>633</v>
      </c>
      <c r="E84" s="349" t="s">
        <v>61</v>
      </c>
      <c r="F84" s="349" t="s">
        <v>547</v>
      </c>
      <c r="G84" s="496" t="s">
        <v>2337</v>
      </c>
      <c r="H84" s="496" t="s">
        <v>2338</v>
      </c>
      <c r="I84" s="497">
        <v>45731</v>
      </c>
      <c r="J84" s="497">
        <v>0</v>
      </c>
      <c r="K84" s="497">
        <v>46174</v>
      </c>
      <c r="L84" s="349"/>
      <c r="M84" s="498" t="s">
        <v>1068</v>
      </c>
      <c r="N84" s="499" cm="1">
        <f t="array" ref="N84">IFERROR(_xlfn.IFS((K84-J84)&gt;3,0,(K84-J84)&lt;0,"check"),3-(K84-J84))</f>
        <v>0</v>
      </c>
      <c r="O84" s="498">
        <v>5900000</v>
      </c>
      <c r="P84" s="498">
        <f t="shared" si="4"/>
        <v>0</v>
      </c>
      <c r="Q84" s="500" t="str">
        <f t="shared" si="5"/>
        <v/>
      </c>
      <c r="S84" s="501">
        <v>0</v>
      </c>
      <c r="T84" s="16"/>
      <c r="U84" s="221"/>
      <c r="V84" s="16"/>
    </row>
    <row r="85" spans="1:22" hidden="1" x14ac:dyDescent="0.35">
      <c r="A85" s="456" t="str">
        <f t="shared" si="3"/>
        <v>26005686</v>
      </c>
      <c r="B85" s="494">
        <v>26005686</v>
      </c>
      <c r="C85" s="495">
        <v>93405131</v>
      </c>
      <c r="D85" s="349" t="s">
        <v>1813</v>
      </c>
      <c r="E85" s="349" t="s">
        <v>56</v>
      </c>
      <c r="F85" s="349" t="s">
        <v>399</v>
      </c>
      <c r="G85" s="496" t="s">
        <v>2334</v>
      </c>
      <c r="H85" s="496" t="s">
        <v>2335</v>
      </c>
      <c r="I85" s="497">
        <v>46175</v>
      </c>
      <c r="J85" s="497">
        <v>0</v>
      </c>
      <c r="K85" s="497">
        <v>46177</v>
      </c>
      <c r="L85" s="349" t="s">
        <v>2368</v>
      </c>
      <c r="M85" s="498" t="s">
        <v>870</v>
      </c>
      <c r="N85" s="499" cm="1">
        <f t="array" ref="N85">IFERROR(_xlfn.IFS((K85-J85)&gt;3,0,(K85-J85)&lt;0,"check"),3-(K85-J85))</f>
        <v>0</v>
      </c>
      <c r="O85" s="498">
        <v>5900000</v>
      </c>
      <c r="P85" s="498">
        <f t="shared" si="4"/>
        <v>0</v>
      </c>
      <c r="Q85" s="500" t="str">
        <f t="shared" si="5"/>
        <v/>
      </c>
      <c r="S85" s="501">
        <v>16</v>
      </c>
      <c r="T85" s="16"/>
      <c r="U85" s="221"/>
      <c r="V85" s="16"/>
    </row>
    <row r="86" spans="1:22" hidden="1" x14ac:dyDescent="0.35">
      <c r="A86" s="456" t="str">
        <f t="shared" si="3"/>
        <v>26005760</v>
      </c>
      <c r="B86" s="494">
        <v>26005760</v>
      </c>
      <c r="C86" s="495">
        <v>93405204</v>
      </c>
      <c r="D86" s="349" t="s">
        <v>2065</v>
      </c>
      <c r="E86" s="349" t="s">
        <v>61</v>
      </c>
      <c r="F86" s="349" t="s">
        <v>547</v>
      </c>
      <c r="G86" s="496" t="s">
        <v>2337</v>
      </c>
      <c r="H86" s="496" t="s">
        <v>2338</v>
      </c>
      <c r="I86" s="497">
        <v>46188</v>
      </c>
      <c r="J86" s="497"/>
      <c r="K86" s="497">
        <v>46569</v>
      </c>
      <c r="L86" s="349" t="s">
        <v>2369</v>
      </c>
      <c r="M86" s="498" t="s">
        <v>870</v>
      </c>
      <c r="N86" s="499" cm="1">
        <f t="array" ref="N86">IFERROR(_xlfn.IFS((K86-J86)&gt;3,0,(K86-J86)&lt;0,"check"),3-(K86-J86))</f>
        <v>0</v>
      </c>
      <c r="O86" s="498">
        <v>5900000</v>
      </c>
      <c r="P86" s="498">
        <f t="shared" si="4"/>
        <v>0</v>
      </c>
      <c r="Q86" s="500"/>
      <c r="S86" s="501"/>
      <c r="T86" s="16"/>
      <c r="U86" s="221"/>
      <c r="V86" s="16"/>
    </row>
    <row r="87" spans="1:22" hidden="1" x14ac:dyDescent="0.35">
      <c r="A87" s="456" t="str">
        <f t="shared" si="3"/>
        <v>25005034</v>
      </c>
      <c r="B87" s="494">
        <v>25005034</v>
      </c>
      <c r="C87" s="495">
        <v>93404492</v>
      </c>
      <c r="D87" s="349" t="s">
        <v>664</v>
      </c>
      <c r="E87" s="349" t="s">
        <v>56</v>
      </c>
      <c r="F87" s="349" t="s">
        <v>328</v>
      </c>
      <c r="G87" s="496" t="s">
        <v>2334</v>
      </c>
      <c r="H87" s="496" t="s">
        <v>2335</v>
      </c>
      <c r="I87" s="497">
        <v>45764</v>
      </c>
      <c r="J87" s="497"/>
      <c r="K87" s="497">
        <v>46205</v>
      </c>
      <c r="L87" s="349"/>
      <c r="M87" s="498" t="s">
        <v>1067</v>
      </c>
      <c r="N87" s="499" cm="1">
        <f t="array" ref="N87">IFERROR(_xlfn.IFS((K87-J87)&gt;3,0,(K87-J87)&lt;0,"check"),3-(K87-J87))</f>
        <v>0</v>
      </c>
      <c r="O87" s="498">
        <v>5900000</v>
      </c>
      <c r="P87" s="498">
        <f t="shared" si="4"/>
        <v>0</v>
      </c>
      <c r="Q87" s="500"/>
      <c r="S87" s="501"/>
      <c r="T87" s="16"/>
      <c r="U87" s="221"/>
      <c r="V87" s="16"/>
    </row>
  </sheetData>
  <autoFilter ref="A2:V87" xr:uid="{A95848CE-D6C0-45D4-A51D-72CD72BD82A8}">
    <filterColumn colId="12">
      <filters>
        <filter val="MEKONG SUBLABOR"/>
      </filters>
    </filterColumn>
  </autoFilter>
  <conditionalFormatting sqref="A1:A1048576">
    <cfRule type="duplicateValues" dxfId="26" priority="1"/>
  </conditionalFormatting>
  <conditionalFormatting sqref="A2">
    <cfRule type="duplicateValues" dxfId="25" priority="11"/>
    <cfRule type="duplicateValues" dxfId="24" priority="12" stopIfTrue="1"/>
    <cfRule type="duplicateValues" dxfId="23" priority="13"/>
    <cfRule type="duplicateValues" dxfId="22" priority="14"/>
  </conditionalFormatting>
  <conditionalFormatting sqref="A93:A105">
    <cfRule type="duplicateValues" dxfId="21" priority="4"/>
    <cfRule type="duplicateValues" dxfId="20" priority="5"/>
    <cfRule type="duplicateValues" dxfId="19" priority="6"/>
    <cfRule type="duplicateValues" dxfId="18" priority="7"/>
    <cfRule type="duplicateValues" dxfId="17" priority="8"/>
    <cfRule type="duplicateValues" dxfId="16" priority="9"/>
  </conditionalFormatting>
  <conditionalFormatting sqref="A102:A105">
    <cfRule type="duplicateValues" dxfId="15" priority="2"/>
    <cfRule type="duplicateValues" dxfId="14" priority="3"/>
  </conditionalFormatting>
  <conditionalFormatting sqref="B1:B1048576">
    <cfRule type="duplicateValues" dxfId="13" priority="10"/>
  </conditionalFormatting>
  <conditionalFormatting sqref="B2">
    <cfRule type="duplicateValues" dxfId="12" priority="15"/>
    <cfRule type="duplicateValues" dxfId="11" priority="18" stopIfTrue="1"/>
    <cfRule type="duplicateValues" dxfId="10" priority="20"/>
    <cfRule type="duplicateValues" dxfId="9" priority="21"/>
  </conditionalFormatting>
  <conditionalFormatting sqref="B3:B87">
    <cfRule type="duplicateValues" dxfId="8" priority="24"/>
    <cfRule type="duplicateValues" dxfId="7" priority="25" stopIfTrue="1"/>
  </conditionalFormatting>
  <conditionalFormatting sqref="B3:B1048576">
    <cfRule type="duplicateValues" dxfId="6" priority="23"/>
  </conditionalFormatting>
  <conditionalFormatting sqref="C3:C87">
    <cfRule type="duplicateValues" dxfId="5" priority="26"/>
  </conditionalFormatting>
  <conditionalFormatting sqref="D2">
    <cfRule type="duplicateValues" dxfId="4" priority="16"/>
    <cfRule type="duplicateValues" dxfId="3" priority="17"/>
    <cfRule type="duplicateValues" dxfId="2" priority="19"/>
  </conditionalFormatting>
  <conditionalFormatting sqref="D3:D87">
    <cfRule type="duplicateValues" dxfId="1" priority="27"/>
  </conditionalFormatting>
  <conditionalFormatting sqref="E38:E1048576">
    <cfRule type="duplicateValues" dxfId="0" priority="22"/>
  </conditionalFormatting>
  <dataValidations count="1">
    <dataValidation type="list" allowBlank="1" showInputMessage="1" showErrorMessage="1" sqref="R3:R19" xr:uid="{0CDD2353-611B-4275-8F7C-CD5095387344}">
      <formula1>#REF!</formula1>
    </dataValidation>
  </dataValidations>
  <pageMargins left="0.7" right="0.7" top="0.75" bottom="0.75" header="0.3" footer="0.3"/>
  <pageSetup paperSize="9" orientation="portrait" horizontalDpi="300" verticalDpi="300" r:id="rId1"/>
  <headerFooter>
    <oddFooter>&amp;C&amp;1#&amp;"Calibri"&amp;10&amp;K0000FFINTERNAL Datalogic Confidential</oddFooter>
  </headerFooter>
</worksheet>
</file>

<file path=docMetadata/LabelInfo.xml><?xml version="1.0" encoding="utf-8"?>
<clbl:labelList xmlns:clbl="http://schemas.microsoft.com/office/2020/mipLabelMetadata">
  <clbl:label id="{9a2dafb3-132a-46b9-83a0-0e9a533a1d85}" enabled="1" method="Privileged" siteId="{fa92fa5a-de6c-4caf-a2ae-f13cb9d1c40a}"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2</vt:i4>
      </vt:variant>
    </vt:vector>
  </HeadingPairs>
  <TitlesOfParts>
    <vt:vector size="20" baseType="lpstr">
      <vt:lpstr>HC</vt:lpstr>
      <vt:lpstr>Compare</vt:lpstr>
      <vt:lpstr>Oct21 vs.Sep21</vt:lpstr>
      <vt:lpstr>June</vt:lpstr>
      <vt:lpstr>06-2026</vt:lpstr>
      <vt:lpstr>Att</vt:lpstr>
      <vt:lpstr>Shift</vt:lpstr>
      <vt:lpstr>OT</vt:lpstr>
      <vt:lpstr>Sat,Sun</vt:lpstr>
      <vt:lpstr>Off day working</vt:lpstr>
      <vt:lpstr>Meal</vt:lpstr>
      <vt:lpstr>TRP</vt:lpstr>
      <vt:lpstr>Phep nam</vt:lpstr>
      <vt:lpstr>BHXH</vt:lpstr>
      <vt:lpstr>Incentive</vt:lpstr>
      <vt:lpstr>NVXS-NVTB</vt:lpstr>
      <vt:lpstr>Reimburesement</vt:lpstr>
      <vt:lpstr>Nghi T6</vt:lpstr>
      <vt:lpstr>'06-2026'!Print_Area</vt:lpstr>
      <vt:lpstr>'06-2026'!Print_Titles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Huynh, Diem</dc:creator>
  <cp:lastModifiedBy>Pham, Nhan</cp:lastModifiedBy>
  <cp:lastPrinted>2021-06-03T02:32:47Z</cp:lastPrinted>
  <dcterms:created xsi:type="dcterms:W3CDTF">2018-07-28T03:00:18Z</dcterms:created>
  <dcterms:modified xsi:type="dcterms:W3CDTF">2026-07-10T02:43:59Z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DDRESS" linkTarget="PROP_ADDRESS">
    <vt:lpwstr>#REF!</vt:lpwstr>
  </property>
  <property fmtid="{D5CDD505-2E9C-101B-9397-08002B2CF9AE}" pid="3" name="CITY" linkTarget="PROP_CITY">
    <vt:lpwstr>#REF!</vt:lpwstr>
  </property>
  <property fmtid="{D5CDD505-2E9C-101B-9397-08002B2CF9AE}" pid="4" name="DCF_CF" linkTarget="PROP_DCF_CF">
    <vt:lpwstr>#REF!</vt:lpwstr>
  </property>
  <property fmtid="{D5CDD505-2E9C-101B-9397-08002B2CF9AE}" pid="5" name="DCF_QTLY" linkTarget="PROP_DCF_QTLY">
    <vt:lpwstr>#REF!</vt:lpwstr>
  </property>
  <property fmtid="{D5CDD505-2E9C-101B-9397-08002B2CF9AE}" pid="6" name="mgmt" linkTarget="prop_mgmt">
    <vt:lpwstr>#REF!</vt:lpwstr>
  </property>
  <property fmtid="{D5CDD505-2E9C-101B-9397-08002B2CF9AE}" pid="7" name="NAME" linkTarget="PROP_NAME">
    <vt:lpwstr>#REF!</vt:lpwstr>
  </property>
  <property fmtid="{D5CDD505-2E9C-101B-9397-08002B2CF9AE}" pid="8" name="SUMMARY" linkTarget="PROP_SUMMARY">
    <vt:lpwstr>#REF!</vt:lpwstr>
  </property>
  <property fmtid="{D5CDD505-2E9C-101B-9397-08002B2CF9AE}" pid="9" name="ZIP" linkTarget="PROP_ZIP">
    <vt:lpwstr>#REF!</vt:lpwstr>
  </property>
  <property fmtid="{D5CDD505-2E9C-101B-9397-08002B2CF9AE}" pid="10" name="MSIP_Label_9a2dafb3-132a-46b9-83a0-0e9a533a1d85_Enabled">
    <vt:lpwstr>true</vt:lpwstr>
  </property>
  <property fmtid="{D5CDD505-2E9C-101B-9397-08002B2CF9AE}" pid="11" name="MSIP_Label_9a2dafb3-132a-46b9-83a0-0e9a533a1d85_SetDate">
    <vt:lpwstr>2023-04-04T04:20:08Z</vt:lpwstr>
  </property>
  <property fmtid="{D5CDD505-2E9C-101B-9397-08002B2CF9AE}" pid="12" name="MSIP_Label_9a2dafb3-132a-46b9-83a0-0e9a533a1d85_Method">
    <vt:lpwstr>Privileged</vt:lpwstr>
  </property>
  <property fmtid="{D5CDD505-2E9C-101B-9397-08002B2CF9AE}" pid="13" name="MSIP_Label_9a2dafb3-132a-46b9-83a0-0e9a533a1d85_Name">
    <vt:lpwstr>Datalogic Confidential Internal</vt:lpwstr>
  </property>
  <property fmtid="{D5CDD505-2E9C-101B-9397-08002B2CF9AE}" pid="14" name="MSIP_Label_9a2dafb3-132a-46b9-83a0-0e9a533a1d85_SiteId">
    <vt:lpwstr>fa92fa5a-de6c-4caf-a2ae-f13cb9d1c40a</vt:lpwstr>
  </property>
  <property fmtid="{D5CDD505-2E9C-101B-9397-08002B2CF9AE}" pid="15" name="MSIP_Label_9a2dafb3-132a-46b9-83a0-0e9a533a1d85_ActionId">
    <vt:lpwstr>ce3bca65-b410-40dc-9898-d0e63db72494</vt:lpwstr>
  </property>
  <property fmtid="{D5CDD505-2E9C-101B-9397-08002B2CF9AE}" pid="16" name="MSIP_Label_9a2dafb3-132a-46b9-83a0-0e9a533a1d85_ContentBits">
    <vt:lpwstr>2</vt:lpwstr>
  </property>
</Properties>
</file>